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fileSharing readOnlyRecommended="1"/>
  <workbookPr codeName="ThisWorkbook"/>
  <mc:AlternateContent xmlns:mc="http://schemas.openxmlformats.org/markup-compatibility/2006">
    <mc:Choice Requires="x15">
      <x15ac:absPath xmlns:x15ac="http://schemas.microsoft.com/office/spreadsheetml/2010/11/ac" url="M:\AA-General\Business\OrdBP\2021 - Ord BPs\02 - 8 February 2021\Final\"/>
    </mc:Choice>
  </mc:AlternateContent>
  <xr:revisionPtr revIDLastSave="0" documentId="8_{7388A467-F6EA-4E86-B165-A3300C03CC10}" xr6:coauthVersionLast="36" xr6:coauthVersionMax="36" xr10:uidLastSave="{00000000-0000-0000-0000-000000000000}"/>
  <workbookProtection workbookAlgorithmName="SHA-512" workbookHashValue="VhoOjCL5FvWhVNmvMeqgmuhmcAR1CAhd9ouZAR0HiEkGDHDPU1ECDmwhfj7NItoT+vqP2LPvGN7bLey528fQLg==" workbookSaltValue="qKp3HLVFMDpqT0+o7c9EpQ==" workbookSpinCount="100000" lockStructure="1"/>
  <bookViews>
    <workbookView xWindow="0" yWindow="0" windowWidth="28800" windowHeight="11835" firstSheet="3" activeTab="3" xr2:uid="{00000000-000D-0000-FFFF-FFFF00000000}"/>
  </bookViews>
  <sheets>
    <sheet name="Examples" sheetId="25" state="hidden" r:id="rId1"/>
    <sheet name="Export" sheetId="43" state="hidden" r:id="rId2"/>
    <sheet name="WK0 - Input data" sheetId="22" state="hidden" r:id="rId3"/>
    <sheet name="Instructions" sheetId="16" r:id="rId4"/>
    <sheet name="WK1 - Identification" sheetId="13" r:id="rId5"/>
    <sheet name="WK2 - Notional General Income" sheetId="3" r:id="rId6"/>
    <sheet name="WK3 - Notional GI Yr1 YIELD" sheetId="4" r:id="rId7"/>
    <sheet name="WK4 - PGI summary" sheetId="14" r:id="rId8"/>
    <sheet name="WK5a(1) - Impact on Rates" sheetId="15" r:id="rId9"/>
    <sheet name="WK5a(2)" sheetId="35" r:id="rId10"/>
    <sheet name="WK5a(3)" sheetId="36" r:id="rId11"/>
    <sheet name="Wk5a(4)" sheetId="37" r:id="rId12"/>
    <sheet name="WK5a(5)" sheetId="38" r:id="rId13"/>
    <sheet name="WK5b(1) - Impact on Rates" sheetId="19" r:id="rId14"/>
    <sheet name="WK5b(2)" sheetId="39" r:id="rId15"/>
    <sheet name="WK5b(3)" sheetId="40" r:id="rId16"/>
    <sheet name="WK5b(4)" sheetId="41" r:id="rId17"/>
    <sheet name="WK5b(5)" sheetId="42" r:id="rId18"/>
    <sheet name="WK6 - Expenditure Program" sheetId="18" r:id="rId19"/>
    <sheet name="WK7 - Financials" sheetId="31" r:id="rId20"/>
    <sheet name="WK8 - LTFP" sheetId="21" r:id="rId21"/>
    <sheet name="WK9 - Ratios" sheetId="32" r:id="rId22"/>
  </sheets>
  <externalReferences>
    <externalReference r:id="rId23"/>
  </externalReferences>
  <definedNames>
    <definedName name="OldNameOfPage_WK0" hidden="1">"WK0 - Input data"</definedName>
    <definedName name="OldNameOfPage_WK1" hidden="1">"WK1 - Identification"</definedName>
    <definedName name="OldNameOfPage_WK2" hidden="1">"WK2 - Notional General Income"</definedName>
    <definedName name="OldNameOfPage_WK3" hidden="1">"WK3 - Notional GI Yr1 YIELD"</definedName>
    <definedName name="OldNameOfPage_WK4" hidden="1">"WK4 - PGI summary"</definedName>
    <definedName name="OldNameOfPage_WK5a" hidden="1">"WK5a - Impact on Rates"</definedName>
    <definedName name="OldNameOfPage_WK5b" hidden="1">"WK5b - Impact on Rates"</definedName>
    <definedName name="OldNameOfPage_WK6" hidden="1">"WK6 - Expenditure Program"</definedName>
    <definedName name="OldNameOfPage_WK7" hidden="1">"WK7 - Long Term Financial Plan"</definedName>
    <definedName name="_xlnm.Print_Area" localSheetId="3">Instructions!$B$2:$N$247</definedName>
    <definedName name="_xlnm.Print_Area" localSheetId="4">'WK1 - Identification'!$C$2:$N$82</definedName>
    <definedName name="_xlnm.Print_Area" localSheetId="5">'WK2 - Notional General Income'!$B$2:$N$564</definedName>
    <definedName name="_xlnm.Print_Area" localSheetId="6">'WK3 - Notional GI Yr1 YIELD'!$B$1:$N$570</definedName>
    <definedName name="_xlnm.Print_Area" localSheetId="7">'WK4 - PGI summary'!$B$2:$P$109</definedName>
    <definedName name="_xlnm.Print_Area" localSheetId="8">'WK5a(1) - Impact on Rates'!$B$2:$AW$381</definedName>
    <definedName name="_xlnm.Print_Area" localSheetId="9">'WK5a(2)'!$A$1:$AX$381</definedName>
    <definedName name="_xlnm.Print_Area" localSheetId="10">'WK5a(3)'!$A$1:$AX$381</definedName>
    <definedName name="_xlnm.Print_Area" localSheetId="11">'Wk5a(4)'!$A$1:$AX$380</definedName>
    <definedName name="_xlnm.Print_Area" localSheetId="12">'WK5a(5)'!$A$1:$AW$380</definedName>
    <definedName name="_xlnm.Print_Area" localSheetId="13">'WK5b(1) - Impact on Rates'!$A$2:$AV$141</definedName>
    <definedName name="_xlnm.Print_Area" localSheetId="14">'WK5b(2)'!$A$1:$AW$143</definedName>
    <definedName name="_xlnm.Print_Area" localSheetId="15">'WK5b(3)'!$A$1:$AW$142</definedName>
    <definedName name="_xlnm.Print_Area" localSheetId="16">'WK5b(4)'!$A$1:$AW$144</definedName>
    <definedName name="_xlnm.Print_Area" localSheetId="17">'WK5b(5)'!$A$1:$AW$142</definedName>
    <definedName name="_xlnm.Print_Area" localSheetId="18">'WK6 - Expenditure Program'!$B$2:$Q$155</definedName>
    <definedName name="_xlnm.Print_Area" localSheetId="19">'WK7 - Financials'!$A$1:$T$124</definedName>
    <definedName name="_xlnm.Print_Area" localSheetId="20">'WK8 - LTFP'!$A$1:$U$247</definedName>
    <definedName name="_xlnm.Print_Area" localSheetId="21">'WK9 - Ratios'!$B$1:$T$61</definedName>
    <definedName name="VbaUpdate" comment="ExportSheet Aligned To Master@22Mar_16:15">"Latest update for Export sheet: 22Mar1881_161507"</definedName>
    <definedName name="xFormulasToWatchOut">#REF!,#REF!,#REF!,#REF!,#REF!,#REF!,#REF!,#REF!,#REF!,#REF!,#REF!</definedName>
    <definedName name="Year0">'WK0 - Input data'!$D$45</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67" i="4" l="1"/>
  <c r="D68" i="4"/>
  <c r="I85" i="31" l="1"/>
  <c r="I110" i="31" l="1"/>
  <c r="I106" i="31"/>
  <c r="G33" i="31"/>
  <c r="I20" i="31" l="1"/>
  <c r="D508" i="4" l="1"/>
  <c r="D507" i="4"/>
  <c r="D506" i="4"/>
  <c r="D505" i="4"/>
  <c r="D504" i="4"/>
  <c r="D503" i="4"/>
  <c r="D502" i="4"/>
  <c r="D501" i="4"/>
  <c r="D500" i="4"/>
  <c r="D499" i="4"/>
  <c r="D498" i="4"/>
  <c r="D497" i="4"/>
  <c r="D496" i="4"/>
  <c r="D495" i="4"/>
  <c r="D494" i="4"/>
  <c r="D493" i="4"/>
  <c r="D492" i="4"/>
  <c r="D491" i="4"/>
  <c r="D490" i="4"/>
  <c r="D489" i="4"/>
  <c r="D488" i="4"/>
  <c r="D487" i="4"/>
  <c r="D486" i="4"/>
  <c r="D485" i="4"/>
  <c r="D484" i="4"/>
  <c r="D483" i="4"/>
  <c r="D482" i="4"/>
  <c r="D481" i="4"/>
  <c r="D480" i="4"/>
  <c r="D479" i="4"/>
  <c r="D478" i="4"/>
  <c r="D477" i="4"/>
  <c r="D476" i="4"/>
  <c r="D475" i="4"/>
  <c r="D474" i="4"/>
  <c r="D473" i="4"/>
  <c r="D472" i="4"/>
  <c r="D471" i="4"/>
  <c r="D470" i="4"/>
  <c r="D469" i="4"/>
  <c r="D468" i="4"/>
  <c r="D467" i="4"/>
  <c r="D466" i="4"/>
  <c r="D465" i="4"/>
  <c r="D464" i="4"/>
  <c r="D463" i="4"/>
  <c r="D462" i="4"/>
  <c r="D461" i="4"/>
  <c r="D460" i="4"/>
  <c r="D459" i="4"/>
  <c r="D457" i="4"/>
  <c r="D456" i="4"/>
  <c r="D455" i="4"/>
  <c r="D454" i="4"/>
  <c r="D453" i="4"/>
  <c r="D452" i="4"/>
  <c r="D451" i="4"/>
  <c r="D450" i="4"/>
  <c r="D449" i="4"/>
  <c r="D448" i="4"/>
  <c r="D447" i="4"/>
  <c r="D446" i="4"/>
  <c r="D445" i="4"/>
  <c r="D444" i="4"/>
  <c r="D443" i="4"/>
  <c r="D442" i="4"/>
  <c r="D441" i="4"/>
  <c r="D440" i="4"/>
  <c r="D439" i="4"/>
  <c r="D438" i="4"/>
  <c r="D437" i="4"/>
  <c r="D436" i="4"/>
  <c r="D435" i="4"/>
  <c r="D434" i="4"/>
  <c r="D433" i="4"/>
  <c r="D432" i="4"/>
  <c r="D431" i="4"/>
  <c r="D430" i="4"/>
  <c r="D429" i="4"/>
  <c r="D428" i="4"/>
  <c r="D427" i="4"/>
  <c r="D426" i="4"/>
  <c r="D425" i="4"/>
  <c r="D424" i="4"/>
  <c r="D423" i="4"/>
  <c r="D422" i="4"/>
  <c r="D421" i="4"/>
  <c r="D420" i="4"/>
  <c r="D419" i="4"/>
  <c r="D418" i="4"/>
  <c r="D417" i="4"/>
  <c r="D416" i="4"/>
  <c r="D415" i="4"/>
  <c r="D414" i="4"/>
  <c r="D413" i="4"/>
  <c r="D412" i="4"/>
  <c r="D411" i="4"/>
  <c r="D410" i="4"/>
  <c r="D409" i="4"/>
  <c r="D408" i="4"/>
  <c r="D406" i="4"/>
  <c r="D405" i="4"/>
  <c r="D404" i="4"/>
  <c r="D403" i="4"/>
  <c r="D402" i="4"/>
  <c r="D401" i="4"/>
  <c r="D400" i="4"/>
  <c r="D399" i="4"/>
  <c r="D398" i="4"/>
  <c r="D397" i="4"/>
  <c r="D396" i="4"/>
  <c r="D395" i="4"/>
  <c r="D394" i="4"/>
  <c r="D393" i="4"/>
  <c r="D392" i="4"/>
  <c r="D391" i="4"/>
  <c r="D390" i="4"/>
  <c r="D389" i="4"/>
  <c r="D388" i="4"/>
  <c r="D387" i="4"/>
  <c r="D386" i="4"/>
  <c r="D385" i="4"/>
  <c r="D384" i="4"/>
  <c r="D383" i="4"/>
  <c r="D382" i="4"/>
  <c r="D381" i="4"/>
  <c r="D380" i="4"/>
  <c r="D379" i="4"/>
  <c r="D378" i="4"/>
  <c r="D377" i="4"/>
  <c r="D376" i="4"/>
  <c r="D375" i="4"/>
  <c r="D374" i="4"/>
  <c r="D373" i="4"/>
  <c r="D372" i="4"/>
  <c r="D371" i="4"/>
  <c r="D370" i="4"/>
  <c r="D369" i="4"/>
  <c r="D368" i="4"/>
  <c r="D367" i="4"/>
  <c r="D366" i="4"/>
  <c r="D365" i="4"/>
  <c r="D364" i="4"/>
  <c r="D363" i="4"/>
  <c r="D362" i="4"/>
  <c r="D361" i="4"/>
  <c r="D360" i="4"/>
  <c r="D359" i="4"/>
  <c r="D358" i="4"/>
  <c r="D357" i="4"/>
  <c r="D355" i="4"/>
  <c r="D354" i="4"/>
  <c r="D353" i="4"/>
  <c r="D352" i="4"/>
  <c r="D351" i="4"/>
  <c r="D350" i="4"/>
  <c r="D349" i="4"/>
  <c r="D348" i="4"/>
  <c r="D347" i="4"/>
  <c r="D346" i="4"/>
  <c r="D345" i="4"/>
  <c r="D344" i="4"/>
  <c r="D343" i="4"/>
  <c r="D342" i="4"/>
  <c r="D341" i="4"/>
  <c r="D340" i="4"/>
  <c r="D339" i="4"/>
  <c r="D338" i="4"/>
  <c r="D337" i="4"/>
  <c r="D336" i="4"/>
  <c r="D335" i="4"/>
  <c r="D334" i="4"/>
  <c r="D333" i="4"/>
  <c r="D332" i="4"/>
  <c r="D331" i="4"/>
  <c r="D330" i="4"/>
  <c r="D329" i="4"/>
  <c r="D328" i="4"/>
  <c r="D327" i="4"/>
  <c r="D326" i="4"/>
  <c r="D325" i="4"/>
  <c r="D324" i="4"/>
  <c r="D323" i="4"/>
  <c r="D322" i="4"/>
  <c r="D321" i="4"/>
  <c r="D320" i="4"/>
  <c r="D319" i="4"/>
  <c r="D318" i="4"/>
  <c r="D317" i="4"/>
  <c r="D316" i="4"/>
  <c r="D315" i="4"/>
  <c r="D314" i="4"/>
  <c r="D313" i="4"/>
  <c r="D312" i="4"/>
  <c r="D311" i="4"/>
  <c r="D310" i="4"/>
  <c r="D309" i="4"/>
  <c r="D308" i="4"/>
  <c r="D307" i="4"/>
  <c r="D306" i="4"/>
  <c r="D256" i="4"/>
  <c r="D257" i="4"/>
  <c r="D258" i="4"/>
  <c r="D259" i="4"/>
  <c r="D260" i="4"/>
  <c r="D261" i="4"/>
  <c r="D262" i="4"/>
  <c r="D263" i="4"/>
  <c r="D264" i="4"/>
  <c r="D265" i="4"/>
  <c r="D266" i="4"/>
  <c r="D267" i="4"/>
  <c r="D268" i="4"/>
  <c r="D269" i="4"/>
  <c r="D270" i="4"/>
  <c r="D271" i="4"/>
  <c r="D272" i="4"/>
  <c r="D273" i="4"/>
  <c r="D274" i="4"/>
  <c r="D275" i="4"/>
  <c r="D276" i="4"/>
  <c r="D277" i="4"/>
  <c r="D278" i="4"/>
  <c r="D279" i="4"/>
  <c r="D280" i="4"/>
  <c r="D281" i="4"/>
  <c r="D282" i="4"/>
  <c r="D283" i="4"/>
  <c r="D284" i="4"/>
  <c r="D285" i="4"/>
  <c r="D286" i="4"/>
  <c r="D287" i="4"/>
  <c r="D288" i="4"/>
  <c r="D289" i="4"/>
  <c r="D290" i="4"/>
  <c r="D291" i="4"/>
  <c r="D292" i="4"/>
  <c r="D293" i="4"/>
  <c r="D294" i="4"/>
  <c r="D295" i="4"/>
  <c r="D296" i="4"/>
  <c r="D297" i="4"/>
  <c r="D298" i="4"/>
  <c r="D299" i="4"/>
  <c r="D300" i="4"/>
  <c r="D301" i="4"/>
  <c r="D302" i="4"/>
  <c r="D303" i="4"/>
  <c r="D304" i="4"/>
  <c r="D255" i="4"/>
  <c r="D246" i="4"/>
  <c r="D245" i="4"/>
  <c r="D244" i="4"/>
  <c r="D243" i="4"/>
  <c r="D242" i="4"/>
  <c r="D241" i="4"/>
  <c r="D240" i="4"/>
  <c r="D239" i="4"/>
  <c r="D237" i="4"/>
  <c r="D236" i="4"/>
  <c r="D235" i="4"/>
  <c r="D234" i="4"/>
  <c r="D233" i="4"/>
  <c r="D232" i="4"/>
  <c r="D231" i="4"/>
  <c r="D230" i="4"/>
  <c r="D228" i="4"/>
  <c r="D227" i="4"/>
  <c r="D226" i="4"/>
  <c r="D225" i="4"/>
  <c r="D224" i="4"/>
  <c r="D223" i="4"/>
  <c r="D222" i="4"/>
  <c r="D221" i="4"/>
  <c r="D219" i="4"/>
  <c r="D218" i="4"/>
  <c r="D217" i="4"/>
  <c r="D216" i="4"/>
  <c r="D215" i="4"/>
  <c r="D214" i="4"/>
  <c r="D213" i="4"/>
  <c r="D212" i="4"/>
  <c r="D210" i="4"/>
  <c r="D209" i="4"/>
  <c r="D208" i="4"/>
  <c r="D207" i="4"/>
  <c r="D206" i="4"/>
  <c r="D205" i="4"/>
  <c r="D204" i="4"/>
  <c r="D203" i="4"/>
  <c r="D200" i="4"/>
  <c r="D199" i="4"/>
  <c r="D198" i="4"/>
  <c r="D197" i="4"/>
  <c r="D196" i="4"/>
  <c r="D195" i="4"/>
  <c r="D194" i="4"/>
  <c r="D193" i="4"/>
  <c r="D191" i="4"/>
  <c r="D190" i="4"/>
  <c r="D189" i="4"/>
  <c r="D188" i="4"/>
  <c r="D187" i="4"/>
  <c r="D186" i="4"/>
  <c r="D185" i="4"/>
  <c r="D184" i="4"/>
  <c r="D182" i="4"/>
  <c r="D181" i="4"/>
  <c r="D180" i="4"/>
  <c r="D179" i="4"/>
  <c r="D178" i="4"/>
  <c r="D177" i="4"/>
  <c r="D176" i="4"/>
  <c r="D175" i="4"/>
  <c r="D173" i="4"/>
  <c r="D172" i="4"/>
  <c r="D171" i="4"/>
  <c r="D170" i="4"/>
  <c r="D169" i="4"/>
  <c r="D168" i="4"/>
  <c r="D167" i="4"/>
  <c r="D166" i="4"/>
  <c r="D158" i="4"/>
  <c r="D159" i="4"/>
  <c r="D160" i="4"/>
  <c r="D161" i="4"/>
  <c r="D162" i="4"/>
  <c r="D163" i="4"/>
  <c r="D164" i="4"/>
  <c r="D157" i="4"/>
  <c r="D154" i="4"/>
  <c r="D153" i="4"/>
  <c r="D152" i="4"/>
  <c r="D151" i="4"/>
  <c r="D150" i="4"/>
  <c r="D149" i="4"/>
  <c r="D148" i="4"/>
  <c r="D147" i="4"/>
  <c r="D146" i="4"/>
  <c r="D145" i="4"/>
  <c r="D144" i="4"/>
  <c r="D143" i="4"/>
  <c r="D142" i="4"/>
  <c r="D141" i="4"/>
  <c r="D140" i="4"/>
  <c r="D139" i="4"/>
  <c r="D138" i="4"/>
  <c r="D136" i="4"/>
  <c r="D135" i="4"/>
  <c r="D134" i="4"/>
  <c r="D133" i="4"/>
  <c r="D132" i="4"/>
  <c r="D131" i="4"/>
  <c r="D130" i="4"/>
  <c r="D129" i="4"/>
  <c r="D128" i="4"/>
  <c r="D127" i="4"/>
  <c r="D126" i="4"/>
  <c r="D125" i="4"/>
  <c r="D124" i="4"/>
  <c r="D123" i="4"/>
  <c r="D122" i="4"/>
  <c r="D121" i="4"/>
  <c r="D120" i="4"/>
  <c r="D118" i="4"/>
  <c r="D117" i="4"/>
  <c r="D116" i="4"/>
  <c r="D115" i="4"/>
  <c r="D114" i="4"/>
  <c r="D113" i="4"/>
  <c r="D112" i="4"/>
  <c r="D111" i="4"/>
  <c r="D110" i="4"/>
  <c r="D109" i="4"/>
  <c r="D108" i="4"/>
  <c r="D107" i="4"/>
  <c r="D106" i="4"/>
  <c r="D105" i="4"/>
  <c r="D104" i="4"/>
  <c r="D103" i="4"/>
  <c r="D102" i="4"/>
  <c r="D100" i="4"/>
  <c r="D99" i="4"/>
  <c r="D98" i="4"/>
  <c r="D97" i="4"/>
  <c r="D96" i="4"/>
  <c r="D95" i="4"/>
  <c r="D94" i="4"/>
  <c r="D93" i="4"/>
  <c r="D92" i="4"/>
  <c r="D91" i="4"/>
  <c r="D90" i="4"/>
  <c r="D89" i="4"/>
  <c r="D88" i="4"/>
  <c r="D87" i="4"/>
  <c r="D86" i="4"/>
  <c r="D85" i="4"/>
  <c r="D84" i="4"/>
  <c r="D69" i="4"/>
  <c r="D70" i="4"/>
  <c r="D71" i="4"/>
  <c r="D72" i="4"/>
  <c r="D73" i="4"/>
  <c r="D74" i="4"/>
  <c r="D75" i="4"/>
  <c r="D76" i="4"/>
  <c r="D77" i="4"/>
  <c r="D78" i="4"/>
  <c r="D79" i="4"/>
  <c r="D80" i="4"/>
  <c r="D81" i="4"/>
  <c r="D82" i="4"/>
  <c r="D66" i="4"/>
  <c r="D61" i="38"/>
  <c r="D62" i="38"/>
  <c r="D63" i="38"/>
  <c r="D64" i="38"/>
  <c r="D65" i="38"/>
  <c r="C1151" i="43" s="1"/>
  <c r="D66" i="38"/>
  <c r="C1152" i="43" s="1"/>
  <c r="D67" i="38"/>
  <c r="C1153" i="43" s="1"/>
  <c r="D60" i="38"/>
  <c r="D61" i="37"/>
  <c r="D62" i="37"/>
  <c r="C1104" i="43" s="1"/>
  <c r="D63" i="37"/>
  <c r="D64" i="37"/>
  <c r="D65" i="37"/>
  <c r="C1107" i="43" s="1"/>
  <c r="D66" i="37"/>
  <c r="C1108" i="43" s="1"/>
  <c r="D67" i="37"/>
  <c r="C1109" i="43" s="1"/>
  <c r="D60" i="37"/>
  <c r="D61" i="36"/>
  <c r="D62" i="36"/>
  <c r="C1060" i="43" s="1"/>
  <c r="D63" i="36"/>
  <c r="D64" i="36"/>
  <c r="D65" i="36"/>
  <c r="C1063" i="43" s="1"/>
  <c r="D66" i="36"/>
  <c r="C1064" i="43" s="1"/>
  <c r="D67" i="36"/>
  <c r="C1065" i="43" s="1"/>
  <c r="D60" i="36"/>
  <c r="D61" i="35"/>
  <c r="D62" i="35"/>
  <c r="D63" i="35"/>
  <c r="D64" i="35"/>
  <c r="D65" i="35"/>
  <c r="C1019" i="43" s="1"/>
  <c r="D66" i="35"/>
  <c r="C1020" i="43" s="1"/>
  <c r="D67" i="35"/>
  <c r="C1021" i="43" s="1"/>
  <c r="D60" i="35"/>
  <c r="D52" i="38"/>
  <c r="D53" i="38"/>
  <c r="C1140" i="43" s="1"/>
  <c r="D54" i="38"/>
  <c r="D55" i="38"/>
  <c r="D56" i="38"/>
  <c r="C1143" i="43" s="1"/>
  <c r="D57" i="38"/>
  <c r="C1144" i="43" s="1"/>
  <c r="D58" i="38"/>
  <c r="C1145" i="43" s="1"/>
  <c r="D51" i="38"/>
  <c r="D52" i="37"/>
  <c r="C1095" i="43" s="1"/>
  <c r="D53" i="37"/>
  <c r="D54" i="37"/>
  <c r="C1097" i="43" s="1"/>
  <c r="D55" i="37"/>
  <c r="D56" i="37"/>
  <c r="C1099" i="43" s="1"/>
  <c r="D57" i="37"/>
  <c r="C1100" i="43" s="1"/>
  <c r="D58" i="37"/>
  <c r="C1101" i="43" s="1"/>
  <c r="D51" i="37"/>
  <c r="D52" i="36"/>
  <c r="D53" i="36"/>
  <c r="D54" i="36"/>
  <c r="D55" i="36"/>
  <c r="D56" i="36"/>
  <c r="C1055" i="43" s="1"/>
  <c r="D57" i="36"/>
  <c r="D58" i="36"/>
  <c r="D51" i="36"/>
  <c r="D52" i="35"/>
  <c r="D53" i="35"/>
  <c r="D54" i="35"/>
  <c r="D55" i="35"/>
  <c r="D56" i="35"/>
  <c r="C1011" i="43" s="1"/>
  <c r="D57" i="35"/>
  <c r="C1012" i="43" s="1"/>
  <c r="D58" i="35"/>
  <c r="C1013" i="43" s="1"/>
  <c r="D51" i="35"/>
  <c r="D34" i="38"/>
  <c r="D35" i="38"/>
  <c r="D36" i="38"/>
  <c r="D37" i="38"/>
  <c r="D38" i="38"/>
  <c r="C1126" i="43" s="1"/>
  <c r="D39" i="38"/>
  <c r="C1127" i="43" s="1"/>
  <c r="D40" i="38"/>
  <c r="C1128" i="43" s="1"/>
  <c r="D41" i="38"/>
  <c r="C1129" i="43" s="1"/>
  <c r="D42" i="38"/>
  <c r="C1130" i="43" s="1"/>
  <c r="D43" i="38"/>
  <c r="C1131" i="43" s="1"/>
  <c r="D44" i="38"/>
  <c r="D45" i="38"/>
  <c r="D46" i="38"/>
  <c r="C1134" i="43" s="1"/>
  <c r="D47" i="38"/>
  <c r="C1135" i="43" s="1"/>
  <c r="D48" i="38"/>
  <c r="C1136" i="43" s="1"/>
  <c r="D49" i="38"/>
  <c r="C1137" i="43" s="1"/>
  <c r="D33" i="38"/>
  <c r="D34" i="37"/>
  <c r="D35" i="37"/>
  <c r="D36" i="37"/>
  <c r="D37" i="37"/>
  <c r="C1081" i="43" s="1"/>
  <c r="D38" i="37"/>
  <c r="C1082" i="43" s="1"/>
  <c r="D39" i="37"/>
  <c r="C1083" i="43" s="1"/>
  <c r="D40" i="37"/>
  <c r="C1084" i="43" s="1"/>
  <c r="D41" i="37"/>
  <c r="C1085" i="43" s="1"/>
  <c r="D42" i="37"/>
  <c r="C1086" i="43" s="1"/>
  <c r="D43" i="37"/>
  <c r="D44" i="37"/>
  <c r="D45" i="37"/>
  <c r="C1089" i="43" s="1"/>
  <c r="D46" i="37"/>
  <c r="C1090" i="43" s="1"/>
  <c r="D47" i="37"/>
  <c r="C1091" i="43" s="1"/>
  <c r="D48" i="37"/>
  <c r="C1092" i="43" s="1"/>
  <c r="D49" i="37"/>
  <c r="C1093" i="43" s="1"/>
  <c r="D33" i="37"/>
  <c r="D34" i="36"/>
  <c r="D35" i="36"/>
  <c r="D36" i="36"/>
  <c r="D37" i="36"/>
  <c r="D38" i="36"/>
  <c r="C1038" i="43" s="1"/>
  <c r="D39" i="36"/>
  <c r="C1039" i="43" s="1"/>
  <c r="D40" i="36"/>
  <c r="C1040" i="43" s="1"/>
  <c r="D41" i="36"/>
  <c r="C1041" i="43" s="1"/>
  <c r="D42" i="36"/>
  <c r="D43" i="36"/>
  <c r="D44" i="36"/>
  <c r="C1044" i="43" s="1"/>
  <c r="D45" i="36"/>
  <c r="C1045" i="43" s="1"/>
  <c r="D46" i="36"/>
  <c r="C1046" i="43" s="1"/>
  <c r="D47" i="36"/>
  <c r="C1047" i="43" s="1"/>
  <c r="D48" i="36"/>
  <c r="C1048" i="43" s="1"/>
  <c r="D49" i="36"/>
  <c r="C1049" i="43" s="1"/>
  <c r="D33" i="36"/>
  <c r="D34" i="35"/>
  <c r="D35" i="35"/>
  <c r="D36" i="35"/>
  <c r="D37" i="35"/>
  <c r="C993" i="43" s="1"/>
  <c r="D38" i="35"/>
  <c r="D39" i="35"/>
  <c r="C995" i="43" s="1"/>
  <c r="D40" i="35"/>
  <c r="D41" i="35"/>
  <c r="C997" i="43" s="1"/>
  <c r="D42" i="35"/>
  <c r="D43" i="35"/>
  <c r="C999" i="43" s="1"/>
  <c r="D44" i="35"/>
  <c r="C1000" i="43" s="1"/>
  <c r="D45" i="35"/>
  <c r="C1001" i="43" s="1"/>
  <c r="D46" i="35"/>
  <c r="D47" i="35"/>
  <c r="C1003" i="43" s="1"/>
  <c r="D48" i="35"/>
  <c r="C1004" i="43" s="1"/>
  <c r="D49" i="35"/>
  <c r="C1005" i="43" s="1"/>
  <c r="D33" i="35"/>
  <c r="D25" i="38"/>
  <c r="D26" i="38"/>
  <c r="D27" i="38"/>
  <c r="D28" i="38"/>
  <c r="C1117" i="43" s="1"/>
  <c r="D29" i="38"/>
  <c r="C1118" i="43" s="1"/>
  <c r="D30" i="38"/>
  <c r="C1119" i="43" s="1"/>
  <c r="D31" i="38"/>
  <c r="C1120" i="43" s="1"/>
  <c r="D24" i="38"/>
  <c r="D25" i="37"/>
  <c r="D26" i="37"/>
  <c r="D27" i="37"/>
  <c r="D28" i="37"/>
  <c r="C1073" i="43" s="1"/>
  <c r="D29" i="37"/>
  <c r="C1074" i="43" s="1"/>
  <c r="D30" i="37"/>
  <c r="C1075" i="43" s="1"/>
  <c r="D31" i="37"/>
  <c r="C1076" i="43" s="1"/>
  <c r="D24" i="37"/>
  <c r="D31" i="36"/>
  <c r="C1032" i="43" s="1"/>
  <c r="D25" i="36"/>
  <c r="D26" i="36"/>
  <c r="D27" i="36"/>
  <c r="D28" i="36"/>
  <c r="C1029" i="43" s="1"/>
  <c r="D29" i="36"/>
  <c r="D30" i="36"/>
  <c r="C1031" i="43" s="1"/>
  <c r="D24" i="36"/>
  <c r="D25" i="35"/>
  <c r="C982" i="43" s="1"/>
  <c r="D26" i="35"/>
  <c r="C983" i="43" s="1"/>
  <c r="D27" i="35"/>
  <c r="C984" i="43" s="1"/>
  <c r="D28" i="35"/>
  <c r="D29" i="35"/>
  <c r="C986" i="43" s="1"/>
  <c r="D30" i="35"/>
  <c r="C987" i="43" s="1"/>
  <c r="D31" i="35"/>
  <c r="C988" i="43" s="1"/>
  <c r="D24" i="35"/>
  <c r="C1148" i="43"/>
  <c r="H1148" i="43"/>
  <c r="I1148" i="43"/>
  <c r="J1148" i="43"/>
  <c r="K1148" i="43"/>
  <c r="L1148" i="43"/>
  <c r="M1148" i="43"/>
  <c r="N1148" i="43"/>
  <c r="O1148" i="43"/>
  <c r="C1149" i="43"/>
  <c r="H1149" i="43"/>
  <c r="I1149" i="43"/>
  <c r="J1149" i="43"/>
  <c r="K1149" i="43"/>
  <c r="L1149" i="43"/>
  <c r="M1149" i="43"/>
  <c r="N1149" i="43"/>
  <c r="O1149" i="43"/>
  <c r="C1150" i="43"/>
  <c r="H1150" i="43"/>
  <c r="I1150" i="43"/>
  <c r="J1150" i="43"/>
  <c r="K1150" i="43"/>
  <c r="L1150" i="43"/>
  <c r="M1150" i="43"/>
  <c r="N1150" i="43"/>
  <c r="O1150" i="43"/>
  <c r="H1151" i="43"/>
  <c r="I1151" i="43"/>
  <c r="J1151" i="43"/>
  <c r="K1151" i="43"/>
  <c r="L1151" i="43"/>
  <c r="M1151" i="43"/>
  <c r="N1151" i="43"/>
  <c r="O1151" i="43"/>
  <c r="H1152" i="43"/>
  <c r="I1152" i="43"/>
  <c r="J1152" i="43"/>
  <c r="K1152" i="43"/>
  <c r="L1152" i="43"/>
  <c r="M1152" i="43"/>
  <c r="N1152" i="43"/>
  <c r="O1152" i="43"/>
  <c r="H1153" i="43"/>
  <c r="I1153" i="43"/>
  <c r="J1153" i="43"/>
  <c r="K1153" i="43"/>
  <c r="L1153" i="43"/>
  <c r="M1153" i="43"/>
  <c r="N1153" i="43"/>
  <c r="O1153" i="43"/>
  <c r="H1140" i="43"/>
  <c r="I1140" i="43"/>
  <c r="J1140" i="43"/>
  <c r="K1140" i="43"/>
  <c r="L1140" i="43"/>
  <c r="M1140" i="43"/>
  <c r="N1140" i="43"/>
  <c r="O1140" i="43"/>
  <c r="C1141" i="43"/>
  <c r="H1141" i="43"/>
  <c r="I1141" i="43"/>
  <c r="J1141" i="43"/>
  <c r="K1141" i="43"/>
  <c r="L1141" i="43"/>
  <c r="M1141" i="43"/>
  <c r="N1141" i="43"/>
  <c r="O1141" i="43"/>
  <c r="C1142" i="43"/>
  <c r="H1142" i="43"/>
  <c r="I1142" i="43"/>
  <c r="J1142" i="43"/>
  <c r="K1142" i="43"/>
  <c r="L1142" i="43"/>
  <c r="M1142" i="43"/>
  <c r="N1142" i="43"/>
  <c r="O1142" i="43"/>
  <c r="H1143" i="43"/>
  <c r="I1143" i="43"/>
  <c r="J1143" i="43"/>
  <c r="K1143" i="43"/>
  <c r="L1143" i="43"/>
  <c r="M1143" i="43"/>
  <c r="N1143" i="43"/>
  <c r="O1143" i="43"/>
  <c r="H1144" i="43"/>
  <c r="I1144" i="43"/>
  <c r="J1144" i="43"/>
  <c r="K1144" i="43"/>
  <c r="L1144" i="43"/>
  <c r="M1144" i="43"/>
  <c r="N1144" i="43"/>
  <c r="O1144" i="43"/>
  <c r="H1145" i="43"/>
  <c r="I1145" i="43"/>
  <c r="J1145" i="43"/>
  <c r="K1145" i="43"/>
  <c r="L1145" i="43"/>
  <c r="M1145" i="43"/>
  <c r="N1145" i="43"/>
  <c r="O1145" i="43"/>
  <c r="H1126" i="43"/>
  <c r="I1126" i="43"/>
  <c r="J1126" i="43"/>
  <c r="K1126" i="43"/>
  <c r="L1126" i="43"/>
  <c r="M1126" i="43"/>
  <c r="N1126" i="43"/>
  <c r="O1126" i="43"/>
  <c r="H1127" i="43"/>
  <c r="I1127" i="43"/>
  <c r="J1127" i="43"/>
  <c r="K1127" i="43"/>
  <c r="L1127" i="43"/>
  <c r="M1127" i="43"/>
  <c r="N1127" i="43"/>
  <c r="O1127" i="43"/>
  <c r="H1128" i="43"/>
  <c r="I1128" i="43"/>
  <c r="J1128" i="43"/>
  <c r="K1128" i="43"/>
  <c r="L1128" i="43"/>
  <c r="M1128" i="43"/>
  <c r="N1128" i="43"/>
  <c r="O1128" i="43"/>
  <c r="H1129" i="43"/>
  <c r="I1129" i="43"/>
  <c r="J1129" i="43"/>
  <c r="K1129" i="43"/>
  <c r="L1129" i="43"/>
  <c r="M1129" i="43"/>
  <c r="N1129" i="43"/>
  <c r="O1129" i="43"/>
  <c r="H1130" i="43"/>
  <c r="I1130" i="43"/>
  <c r="J1130" i="43"/>
  <c r="K1130" i="43"/>
  <c r="L1130" i="43"/>
  <c r="M1130" i="43"/>
  <c r="N1130" i="43"/>
  <c r="O1130" i="43"/>
  <c r="H1131" i="43"/>
  <c r="I1131" i="43"/>
  <c r="J1131" i="43"/>
  <c r="K1131" i="43"/>
  <c r="L1131" i="43"/>
  <c r="M1131" i="43"/>
  <c r="N1131" i="43"/>
  <c r="O1131" i="43"/>
  <c r="C1132" i="43"/>
  <c r="H1132" i="43"/>
  <c r="I1132" i="43"/>
  <c r="J1132" i="43"/>
  <c r="K1132" i="43"/>
  <c r="L1132" i="43"/>
  <c r="M1132" i="43"/>
  <c r="N1132" i="43"/>
  <c r="O1132" i="43"/>
  <c r="C1133" i="43"/>
  <c r="H1133" i="43"/>
  <c r="I1133" i="43"/>
  <c r="J1133" i="43"/>
  <c r="K1133" i="43"/>
  <c r="L1133" i="43"/>
  <c r="M1133" i="43"/>
  <c r="N1133" i="43"/>
  <c r="O1133" i="43"/>
  <c r="H1134" i="43"/>
  <c r="I1134" i="43"/>
  <c r="J1134" i="43"/>
  <c r="K1134" i="43"/>
  <c r="L1134" i="43"/>
  <c r="M1134" i="43"/>
  <c r="N1134" i="43"/>
  <c r="O1134" i="43"/>
  <c r="H1135" i="43"/>
  <c r="I1135" i="43"/>
  <c r="J1135" i="43"/>
  <c r="K1135" i="43"/>
  <c r="L1135" i="43"/>
  <c r="M1135" i="43"/>
  <c r="N1135" i="43"/>
  <c r="O1135" i="43"/>
  <c r="H1136" i="43"/>
  <c r="I1136" i="43"/>
  <c r="J1136" i="43"/>
  <c r="K1136" i="43"/>
  <c r="L1136" i="43"/>
  <c r="M1136" i="43"/>
  <c r="N1136" i="43"/>
  <c r="O1136" i="43"/>
  <c r="H1137" i="43"/>
  <c r="I1137" i="43"/>
  <c r="J1137" i="43"/>
  <c r="K1137" i="43"/>
  <c r="L1137" i="43"/>
  <c r="M1137" i="43"/>
  <c r="N1137" i="43"/>
  <c r="O1137" i="43"/>
  <c r="H1117" i="43"/>
  <c r="I1117" i="43"/>
  <c r="J1117" i="43"/>
  <c r="K1117" i="43"/>
  <c r="L1117" i="43"/>
  <c r="M1117" i="43"/>
  <c r="N1117" i="43"/>
  <c r="O1117" i="43"/>
  <c r="H1118" i="43"/>
  <c r="I1118" i="43"/>
  <c r="J1118" i="43"/>
  <c r="K1118" i="43"/>
  <c r="L1118" i="43"/>
  <c r="M1118" i="43"/>
  <c r="N1118" i="43"/>
  <c r="O1118" i="43"/>
  <c r="H1119" i="43"/>
  <c r="I1119" i="43"/>
  <c r="J1119" i="43"/>
  <c r="K1119" i="43"/>
  <c r="L1119" i="43"/>
  <c r="M1119" i="43"/>
  <c r="N1119" i="43"/>
  <c r="O1119" i="43"/>
  <c r="H1120" i="43"/>
  <c r="I1120" i="43"/>
  <c r="J1120" i="43"/>
  <c r="K1120" i="43"/>
  <c r="L1120" i="43"/>
  <c r="M1120" i="43"/>
  <c r="N1120" i="43"/>
  <c r="O1120" i="43"/>
  <c r="S27" i="38"/>
  <c r="AI27" i="38" s="1"/>
  <c r="T27" i="38"/>
  <c r="AJ27" i="38" s="1"/>
  <c r="U27" i="38"/>
  <c r="V27" i="38"/>
  <c r="W27" i="38"/>
  <c r="AM27" i="38" s="1"/>
  <c r="X27" i="38"/>
  <c r="AN27" i="38" s="1"/>
  <c r="Y27" i="38"/>
  <c r="AA27" i="38"/>
  <c r="AB27" i="38"/>
  <c r="AC27" i="38"/>
  <c r="AD27" i="38"/>
  <c r="AE27" i="38"/>
  <c r="AF27" i="38"/>
  <c r="AG27" i="38"/>
  <c r="AK27" i="38"/>
  <c r="AL27" i="38"/>
  <c r="AO27" i="38"/>
  <c r="AQ27" i="38"/>
  <c r="AR27" i="38"/>
  <c r="AS27" i="38"/>
  <c r="AT27" i="38"/>
  <c r="AU27" i="38"/>
  <c r="AV27" i="38"/>
  <c r="AW27" i="38"/>
  <c r="S28" i="38"/>
  <c r="AI28" i="38" s="1"/>
  <c r="T28" i="38"/>
  <c r="AJ28" i="38" s="1"/>
  <c r="U28" i="38"/>
  <c r="V28" i="38"/>
  <c r="AL28" i="38" s="1"/>
  <c r="W28" i="38"/>
  <c r="AM28" i="38" s="1"/>
  <c r="X28" i="38"/>
  <c r="Y28" i="38"/>
  <c r="AA28" i="38"/>
  <c r="AB28" i="38"/>
  <c r="AC28" i="38"/>
  <c r="AD28" i="38"/>
  <c r="AE28" i="38"/>
  <c r="AF28" i="38"/>
  <c r="AG28" i="38"/>
  <c r="AK28" i="38"/>
  <c r="AN28" i="38"/>
  <c r="AO28" i="38"/>
  <c r="AQ28" i="38"/>
  <c r="AR28" i="38"/>
  <c r="AS28" i="38"/>
  <c r="AT28" i="38"/>
  <c r="AU28" i="38"/>
  <c r="AV28" i="38"/>
  <c r="AW28" i="38"/>
  <c r="S29" i="38"/>
  <c r="AI29" i="38" s="1"/>
  <c r="T29" i="38"/>
  <c r="U29" i="38"/>
  <c r="AK29" i="38" s="1"/>
  <c r="V29" i="38"/>
  <c r="W29" i="38"/>
  <c r="AM29" i="38" s="1"/>
  <c r="X29" i="38"/>
  <c r="Y29" i="38"/>
  <c r="AA29" i="38"/>
  <c r="AB29" i="38"/>
  <c r="AC29" i="38"/>
  <c r="AD29" i="38"/>
  <c r="AE29" i="38"/>
  <c r="AF29" i="38"/>
  <c r="AG29" i="38"/>
  <c r="AJ29" i="38"/>
  <c r="AL29" i="38"/>
  <c r="AN29" i="38"/>
  <c r="AO29" i="38"/>
  <c r="AQ29" i="38"/>
  <c r="AR29" i="38"/>
  <c r="AS29" i="38"/>
  <c r="AT29" i="38"/>
  <c r="AU29" i="38"/>
  <c r="AV29" i="38"/>
  <c r="AW29" i="38"/>
  <c r="S30" i="38"/>
  <c r="AI30" i="38" s="1"/>
  <c r="T30" i="38"/>
  <c r="U30" i="38"/>
  <c r="V30" i="38"/>
  <c r="AL30" i="38" s="1"/>
  <c r="W30" i="38"/>
  <c r="AM30" i="38" s="1"/>
  <c r="X30" i="38"/>
  <c r="Y30" i="38"/>
  <c r="AO30" i="38" s="1"/>
  <c r="AA30" i="38"/>
  <c r="AB30" i="38"/>
  <c r="AC30" i="38"/>
  <c r="AD30" i="38"/>
  <c r="AE30" i="38"/>
  <c r="AF30" i="38"/>
  <c r="AG30" i="38"/>
  <c r="AJ30" i="38"/>
  <c r="AK30" i="38"/>
  <c r="AN30" i="38"/>
  <c r="AQ30" i="38"/>
  <c r="AR30" i="38"/>
  <c r="AS30" i="38"/>
  <c r="AT30" i="38"/>
  <c r="AU30" i="38"/>
  <c r="AV30" i="38"/>
  <c r="AW30" i="38"/>
  <c r="S31" i="38"/>
  <c r="AI31" i="38" s="1"/>
  <c r="T31" i="38"/>
  <c r="U31" i="38"/>
  <c r="V31" i="38"/>
  <c r="AL31" i="38" s="1"/>
  <c r="W31" i="38"/>
  <c r="AM31" i="38" s="1"/>
  <c r="X31" i="38"/>
  <c r="Y31" i="38"/>
  <c r="AA31" i="38"/>
  <c r="AB31" i="38"/>
  <c r="AC31" i="38"/>
  <c r="AD31" i="38"/>
  <c r="AE31" i="38"/>
  <c r="AF31" i="38"/>
  <c r="AG31" i="38"/>
  <c r="AJ31" i="38"/>
  <c r="AK31" i="38"/>
  <c r="AN31" i="38"/>
  <c r="AO31" i="38"/>
  <c r="AQ31" i="38"/>
  <c r="AR31" i="38"/>
  <c r="AS31" i="38"/>
  <c r="AT31" i="38"/>
  <c r="AU31" i="38"/>
  <c r="AV31" i="38"/>
  <c r="AW31" i="38"/>
  <c r="S33" i="38"/>
  <c r="AI33" i="38" s="1"/>
  <c r="T33" i="38"/>
  <c r="AJ33" i="38" s="1"/>
  <c r="U33" i="38"/>
  <c r="V33" i="38"/>
  <c r="W33" i="38"/>
  <c r="AM33" i="38" s="1"/>
  <c r="X33" i="38"/>
  <c r="Y33" i="38"/>
  <c r="AA33" i="38"/>
  <c r="AB33" i="38"/>
  <c r="AC33" i="38"/>
  <c r="AD33" i="38"/>
  <c r="AE33" i="38"/>
  <c r="AF33" i="38"/>
  <c r="AG33" i="38"/>
  <c r="AK33" i="38"/>
  <c r="AL33" i="38"/>
  <c r="AN33" i="38"/>
  <c r="AO33" i="38"/>
  <c r="AQ33" i="38"/>
  <c r="AR33" i="38"/>
  <c r="AS33" i="38"/>
  <c r="AT33" i="38"/>
  <c r="AU33" i="38"/>
  <c r="AV33" i="38"/>
  <c r="AW33" i="38"/>
  <c r="S34" i="38"/>
  <c r="AI34" i="38" s="1"/>
  <c r="T34" i="38"/>
  <c r="U34" i="38"/>
  <c r="V34" i="38"/>
  <c r="AL34" i="38" s="1"/>
  <c r="W34" i="38"/>
  <c r="AM34" i="38" s="1"/>
  <c r="X34" i="38"/>
  <c r="Y34" i="38"/>
  <c r="AO34" i="38" s="1"/>
  <c r="AA34" i="38"/>
  <c r="AB34" i="38"/>
  <c r="AC34" i="38"/>
  <c r="AD34" i="38"/>
  <c r="AE34" i="38"/>
  <c r="AF34" i="38"/>
  <c r="AG34" i="38"/>
  <c r="AJ34" i="38"/>
  <c r="AK34" i="38"/>
  <c r="AN34" i="38"/>
  <c r="AQ34" i="38"/>
  <c r="AR34" i="38"/>
  <c r="AS34" i="38"/>
  <c r="AT34" i="38"/>
  <c r="AU34" i="38"/>
  <c r="AV34" i="38"/>
  <c r="AW34" i="38"/>
  <c r="S35" i="38"/>
  <c r="AI35" i="38" s="1"/>
  <c r="T35" i="38"/>
  <c r="U35" i="38"/>
  <c r="AK35" i="38" s="1"/>
  <c r="V35" i="38"/>
  <c r="W35" i="38"/>
  <c r="AM35" i="38" s="1"/>
  <c r="X35" i="38"/>
  <c r="Y35" i="38"/>
  <c r="AO35" i="38" s="1"/>
  <c r="AA35" i="38"/>
  <c r="AB35" i="38"/>
  <c r="AC35" i="38"/>
  <c r="AD35" i="38"/>
  <c r="AE35" i="38"/>
  <c r="AF35" i="38"/>
  <c r="AG35" i="38"/>
  <c r="AJ35" i="38"/>
  <c r="AL35" i="38"/>
  <c r="AN35" i="38"/>
  <c r="AQ35" i="38"/>
  <c r="AR35" i="38"/>
  <c r="AS35" i="38"/>
  <c r="AT35" i="38"/>
  <c r="AU35" i="38"/>
  <c r="AV35" i="38"/>
  <c r="AW35" i="38"/>
  <c r="S36" i="38"/>
  <c r="AI36" i="38" s="1"/>
  <c r="T36" i="38"/>
  <c r="U36" i="38"/>
  <c r="V36" i="38"/>
  <c r="AL36" i="38" s="1"/>
  <c r="W36" i="38"/>
  <c r="AM36" i="38" s="1"/>
  <c r="X36" i="38"/>
  <c r="Y36" i="38"/>
  <c r="AA36" i="38"/>
  <c r="AB36" i="38"/>
  <c r="AC36" i="38"/>
  <c r="AD36" i="38"/>
  <c r="AE36" i="38"/>
  <c r="AF36" i="38"/>
  <c r="AG36" i="38"/>
  <c r="AJ36" i="38"/>
  <c r="AK36" i="38"/>
  <c r="AN36" i="38"/>
  <c r="AO36" i="38"/>
  <c r="AQ36" i="38"/>
  <c r="AR36" i="38"/>
  <c r="AS36" i="38"/>
  <c r="AT36" i="38"/>
  <c r="AU36" i="38"/>
  <c r="AV36" i="38"/>
  <c r="AW36" i="38"/>
  <c r="S37" i="38"/>
  <c r="AI37" i="38" s="1"/>
  <c r="T37" i="38"/>
  <c r="U37" i="38"/>
  <c r="V37" i="38"/>
  <c r="AL37" i="38" s="1"/>
  <c r="W37" i="38"/>
  <c r="AM37" i="38" s="1"/>
  <c r="X37" i="38"/>
  <c r="Y37" i="38"/>
  <c r="AO37" i="38" s="1"/>
  <c r="AA37" i="38"/>
  <c r="AB37" i="38"/>
  <c r="AC37" i="38"/>
  <c r="AD37" i="38"/>
  <c r="AE37" i="38"/>
  <c r="AF37" i="38"/>
  <c r="AG37" i="38"/>
  <c r="AJ37" i="38"/>
  <c r="AK37" i="38"/>
  <c r="AN37" i="38"/>
  <c r="AQ37" i="38"/>
  <c r="AR37" i="38"/>
  <c r="AS37" i="38"/>
  <c r="AT37" i="38"/>
  <c r="AU37" i="38"/>
  <c r="AV37" i="38"/>
  <c r="AW37" i="38"/>
  <c r="S38" i="38"/>
  <c r="AI38" i="38" s="1"/>
  <c r="T38" i="38"/>
  <c r="U38" i="38"/>
  <c r="AK38" i="38" s="1"/>
  <c r="V38" i="38"/>
  <c r="AL38" i="38" s="1"/>
  <c r="W38" i="38"/>
  <c r="AM38" i="38" s="1"/>
  <c r="X38" i="38"/>
  <c r="AN38" i="38" s="1"/>
  <c r="Y38" i="38"/>
  <c r="AO38" i="38" s="1"/>
  <c r="AA38" i="38"/>
  <c r="AB38" i="38"/>
  <c r="AC38" i="38"/>
  <c r="AD38" i="38"/>
  <c r="AE38" i="38"/>
  <c r="AF38" i="38"/>
  <c r="AG38" i="38"/>
  <c r="AJ38" i="38"/>
  <c r="AQ38" i="38"/>
  <c r="AR38" i="38"/>
  <c r="AS38" i="38"/>
  <c r="AT38" i="38"/>
  <c r="AU38" i="38"/>
  <c r="AV38" i="38"/>
  <c r="AW38" i="38"/>
  <c r="S39" i="38"/>
  <c r="AI39" i="38" s="1"/>
  <c r="T39" i="38"/>
  <c r="AJ39" i="38" s="1"/>
  <c r="U39" i="38"/>
  <c r="V39" i="38"/>
  <c r="AL39" i="38" s="1"/>
  <c r="W39" i="38"/>
  <c r="AM39" i="38" s="1"/>
  <c r="X39" i="38"/>
  <c r="AN39" i="38" s="1"/>
  <c r="Y39" i="38"/>
  <c r="AA39" i="38"/>
  <c r="AB39" i="38"/>
  <c r="AC39" i="38"/>
  <c r="AD39" i="38"/>
  <c r="AE39" i="38"/>
  <c r="AF39" i="38"/>
  <c r="AG39" i="38"/>
  <c r="AK39" i="38"/>
  <c r="AO39" i="38"/>
  <c r="AQ39" i="38"/>
  <c r="AR39" i="38"/>
  <c r="AS39" i="38"/>
  <c r="AT39" i="38"/>
  <c r="AU39" i="38"/>
  <c r="AV39" i="38"/>
  <c r="AW39" i="38"/>
  <c r="S40" i="38"/>
  <c r="AI40" i="38" s="1"/>
  <c r="T40" i="38"/>
  <c r="U40" i="38"/>
  <c r="V40" i="38"/>
  <c r="AL40" i="38" s="1"/>
  <c r="W40" i="38"/>
  <c r="AM40" i="38" s="1"/>
  <c r="X40" i="38"/>
  <c r="Y40" i="38"/>
  <c r="AO40" i="38" s="1"/>
  <c r="AA40" i="38"/>
  <c r="AB40" i="38"/>
  <c r="AC40" i="38"/>
  <c r="AD40" i="38"/>
  <c r="AE40" i="38"/>
  <c r="AF40" i="38"/>
  <c r="AG40" i="38"/>
  <c r="AJ40" i="38"/>
  <c r="AK40" i="38"/>
  <c r="AN40" i="38"/>
  <c r="AQ40" i="38"/>
  <c r="AR40" i="38"/>
  <c r="AS40" i="38"/>
  <c r="AT40" i="38"/>
  <c r="AU40" i="38"/>
  <c r="AV40" i="38"/>
  <c r="AW40" i="38"/>
  <c r="S41" i="38"/>
  <c r="AI41" i="38" s="1"/>
  <c r="T41" i="38"/>
  <c r="U41" i="38"/>
  <c r="V41" i="38"/>
  <c r="AL41" i="38" s="1"/>
  <c r="W41" i="38"/>
  <c r="AM41" i="38" s="1"/>
  <c r="X41" i="38"/>
  <c r="AN41" i="38" s="1"/>
  <c r="Y41" i="38"/>
  <c r="AO41" i="38" s="1"/>
  <c r="AA41" i="38"/>
  <c r="AB41" i="38"/>
  <c r="AC41" i="38"/>
  <c r="AD41" i="38"/>
  <c r="AE41" i="38"/>
  <c r="AF41" i="38"/>
  <c r="AG41" i="38"/>
  <c r="AJ41" i="38"/>
  <c r="AK41" i="38"/>
  <c r="AQ41" i="38"/>
  <c r="AR41" i="38"/>
  <c r="AS41" i="38"/>
  <c r="AT41" i="38"/>
  <c r="AU41" i="38"/>
  <c r="AV41" i="38"/>
  <c r="AW41" i="38"/>
  <c r="S42" i="38"/>
  <c r="AI42" i="38" s="1"/>
  <c r="T42" i="38"/>
  <c r="U42" i="38"/>
  <c r="AK42" i="38" s="1"/>
  <c r="V42" i="38"/>
  <c r="AL42" i="38" s="1"/>
  <c r="W42" i="38"/>
  <c r="AM42" i="38" s="1"/>
  <c r="X42" i="38"/>
  <c r="AN42" i="38" s="1"/>
  <c r="Y42" i="38"/>
  <c r="AO42" i="38" s="1"/>
  <c r="AA42" i="38"/>
  <c r="AB42" i="38"/>
  <c r="AC42" i="38"/>
  <c r="AD42" i="38"/>
  <c r="AE42" i="38"/>
  <c r="AF42" i="38"/>
  <c r="AG42" i="38"/>
  <c r="AJ42" i="38"/>
  <c r="AQ42" i="38"/>
  <c r="AR42" i="38"/>
  <c r="AS42" i="38"/>
  <c r="AT42" i="38"/>
  <c r="AU42" i="38"/>
  <c r="AV42" i="38"/>
  <c r="AW42" i="38"/>
  <c r="S43" i="38"/>
  <c r="AI43" i="38" s="1"/>
  <c r="T43" i="38"/>
  <c r="AJ43" i="38" s="1"/>
  <c r="U43" i="38"/>
  <c r="V43" i="38"/>
  <c r="AL43" i="38" s="1"/>
  <c r="W43" i="38"/>
  <c r="AM43" i="38" s="1"/>
  <c r="X43" i="38"/>
  <c r="AN43" i="38" s="1"/>
  <c r="Y43" i="38"/>
  <c r="AA43" i="38"/>
  <c r="AB43" i="38"/>
  <c r="AC43" i="38"/>
  <c r="AD43" i="38"/>
  <c r="AE43" i="38"/>
  <c r="AF43" i="38"/>
  <c r="AG43" i="38"/>
  <c r="AK43" i="38"/>
  <c r="AO43" i="38"/>
  <c r="AQ43" i="38"/>
  <c r="AR43" i="38"/>
  <c r="AS43" i="38"/>
  <c r="AT43" i="38"/>
  <c r="AU43" i="38"/>
  <c r="AV43" i="38"/>
  <c r="AW43" i="38"/>
  <c r="S44" i="38"/>
  <c r="AI44" i="38" s="1"/>
  <c r="T44" i="38"/>
  <c r="U44" i="38"/>
  <c r="V44" i="38"/>
  <c r="AL44" i="38" s="1"/>
  <c r="W44" i="38"/>
  <c r="AM44" i="38" s="1"/>
  <c r="X44" i="38"/>
  <c r="Y44" i="38"/>
  <c r="AO44" i="38" s="1"/>
  <c r="AA44" i="38"/>
  <c r="AB44" i="38"/>
  <c r="AC44" i="38"/>
  <c r="AD44" i="38"/>
  <c r="AE44" i="38"/>
  <c r="AF44" i="38"/>
  <c r="AG44" i="38"/>
  <c r="AJ44" i="38"/>
  <c r="AK44" i="38"/>
  <c r="AN44" i="38"/>
  <c r="AQ44" i="38"/>
  <c r="AR44" i="38"/>
  <c r="AS44" i="38"/>
  <c r="AT44" i="38"/>
  <c r="AU44" i="38"/>
  <c r="AV44" i="38"/>
  <c r="AW44" i="38"/>
  <c r="S45" i="38"/>
  <c r="AI45" i="38" s="1"/>
  <c r="T45" i="38"/>
  <c r="U45" i="38"/>
  <c r="V45" i="38"/>
  <c r="AL45" i="38" s="1"/>
  <c r="W45" i="38"/>
  <c r="AM45" i="38" s="1"/>
  <c r="X45" i="38"/>
  <c r="Y45" i="38"/>
  <c r="AO45" i="38" s="1"/>
  <c r="AA45" i="38"/>
  <c r="AB45" i="38"/>
  <c r="AC45" i="38"/>
  <c r="AD45" i="38"/>
  <c r="AE45" i="38"/>
  <c r="AF45" i="38"/>
  <c r="AG45" i="38"/>
  <c r="AJ45" i="38"/>
  <c r="AK45" i="38"/>
  <c r="AN45" i="38"/>
  <c r="AQ45" i="38"/>
  <c r="AR45" i="38"/>
  <c r="AS45" i="38"/>
  <c r="AT45" i="38"/>
  <c r="AU45" i="38"/>
  <c r="AV45" i="38"/>
  <c r="AW45" i="38"/>
  <c r="S46" i="38"/>
  <c r="AI46" i="38" s="1"/>
  <c r="T46" i="38"/>
  <c r="U46" i="38"/>
  <c r="AK46" i="38" s="1"/>
  <c r="V46" i="38"/>
  <c r="AL46" i="38" s="1"/>
  <c r="W46" i="38"/>
  <c r="AM46" i="38" s="1"/>
  <c r="X46" i="38"/>
  <c r="AN46" i="38" s="1"/>
  <c r="Y46" i="38"/>
  <c r="AO46" i="38" s="1"/>
  <c r="AA46" i="38"/>
  <c r="AB46" i="38"/>
  <c r="AC46" i="38"/>
  <c r="AD46" i="38"/>
  <c r="AE46" i="38"/>
  <c r="AF46" i="38"/>
  <c r="AG46" i="38"/>
  <c r="AJ46" i="38"/>
  <c r="AQ46" i="38"/>
  <c r="AR46" i="38"/>
  <c r="AS46" i="38"/>
  <c r="AT46" i="38"/>
  <c r="AU46" i="38"/>
  <c r="AV46" i="38"/>
  <c r="AW46" i="38"/>
  <c r="S47" i="38"/>
  <c r="AI47" i="38" s="1"/>
  <c r="T47" i="38"/>
  <c r="AJ47" i="38" s="1"/>
  <c r="U47" i="38"/>
  <c r="V47" i="38"/>
  <c r="AL47" i="38" s="1"/>
  <c r="W47" i="38"/>
  <c r="AM47" i="38" s="1"/>
  <c r="X47" i="38"/>
  <c r="AN47" i="38" s="1"/>
  <c r="Y47" i="38"/>
  <c r="AA47" i="38"/>
  <c r="AB47" i="38"/>
  <c r="AC47" i="38"/>
  <c r="AD47" i="38"/>
  <c r="AE47" i="38"/>
  <c r="AF47" i="38"/>
  <c r="AG47" i="38"/>
  <c r="AK47" i="38"/>
  <c r="AO47" i="38"/>
  <c r="AQ47" i="38"/>
  <c r="AR47" i="38"/>
  <c r="AS47" i="38"/>
  <c r="AT47" i="38"/>
  <c r="AU47" i="38"/>
  <c r="AV47" i="38"/>
  <c r="AW47" i="38"/>
  <c r="S48" i="38"/>
  <c r="AI48" i="38" s="1"/>
  <c r="T48" i="38"/>
  <c r="U48" i="38"/>
  <c r="V48" i="38"/>
  <c r="AL48" i="38" s="1"/>
  <c r="W48" i="38"/>
  <c r="AM48" i="38" s="1"/>
  <c r="X48" i="38"/>
  <c r="Y48" i="38"/>
  <c r="AA48" i="38"/>
  <c r="AB48" i="38"/>
  <c r="AC48" i="38"/>
  <c r="AD48" i="38"/>
  <c r="AE48" i="38"/>
  <c r="AF48" i="38"/>
  <c r="AG48" i="38"/>
  <c r="AJ48" i="38"/>
  <c r="AK48" i="38"/>
  <c r="AN48" i="38"/>
  <c r="AO48" i="38"/>
  <c r="AQ48" i="38"/>
  <c r="AR48" i="38"/>
  <c r="AS48" i="38"/>
  <c r="AT48" i="38"/>
  <c r="AU48" i="38"/>
  <c r="AV48" i="38"/>
  <c r="AW48" i="38"/>
  <c r="S49" i="38"/>
  <c r="AI49" i="38" s="1"/>
  <c r="T49" i="38"/>
  <c r="U49" i="38"/>
  <c r="V49" i="38"/>
  <c r="AL49" i="38" s="1"/>
  <c r="W49" i="38"/>
  <c r="AM49" i="38" s="1"/>
  <c r="X49" i="38"/>
  <c r="Y49" i="38"/>
  <c r="AO49" i="38" s="1"/>
  <c r="AA49" i="38"/>
  <c r="AB49" i="38"/>
  <c r="AC49" i="38"/>
  <c r="AD49" i="38"/>
  <c r="AE49" i="38"/>
  <c r="AF49" i="38"/>
  <c r="AG49" i="38"/>
  <c r="AJ49" i="38"/>
  <c r="AK49" i="38"/>
  <c r="AN49" i="38"/>
  <c r="AQ49" i="38"/>
  <c r="AR49" i="38"/>
  <c r="AS49" i="38"/>
  <c r="AT49" i="38"/>
  <c r="AU49" i="38"/>
  <c r="AV49" i="38"/>
  <c r="AW49" i="38"/>
  <c r="S51" i="38"/>
  <c r="AI51" i="38" s="1"/>
  <c r="T51" i="38"/>
  <c r="U51" i="38"/>
  <c r="AK51" i="38" s="1"/>
  <c r="V51" i="38"/>
  <c r="AL51" i="38" s="1"/>
  <c r="W51" i="38"/>
  <c r="AM51" i="38" s="1"/>
  <c r="X51" i="38"/>
  <c r="AN51" i="38" s="1"/>
  <c r="Y51" i="38"/>
  <c r="AO51" i="38" s="1"/>
  <c r="AA51" i="38"/>
  <c r="AB51" i="38"/>
  <c r="AC51" i="38"/>
  <c r="AD51" i="38"/>
  <c r="AE51" i="38"/>
  <c r="AF51" i="38"/>
  <c r="AG51" i="38"/>
  <c r="AJ51" i="38"/>
  <c r="AQ51" i="38"/>
  <c r="AR51" i="38"/>
  <c r="AS51" i="38"/>
  <c r="AT51" i="38"/>
  <c r="AU51" i="38"/>
  <c r="AV51" i="38"/>
  <c r="AW51" i="38"/>
  <c r="S52" i="38"/>
  <c r="AI52" i="38" s="1"/>
  <c r="T52" i="38"/>
  <c r="AJ52" i="38" s="1"/>
  <c r="U52" i="38"/>
  <c r="AK52" i="38" s="1"/>
  <c r="V52" i="38"/>
  <c r="AL52" i="38" s="1"/>
  <c r="W52" i="38"/>
  <c r="AM52" i="38" s="1"/>
  <c r="X52" i="38"/>
  <c r="AN52" i="38" s="1"/>
  <c r="Y52" i="38"/>
  <c r="AA52" i="38"/>
  <c r="AB52" i="38"/>
  <c r="AC52" i="38"/>
  <c r="AD52" i="38"/>
  <c r="AE52" i="38"/>
  <c r="AF52" i="38"/>
  <c r="AG52" i="38"/>
  <c r="AO52" i="38"/>
  <c r="AQ52" i="38"/>
  <c r="AR52" i="38"/>
  <c r="AS52" i="38"/>
  <c r="AT52" i="38"/>
  <c r="AU52" i="38"/>
  <c r="AV52" i="38"/>
  <c r="AW52" i="38"/>
  <c r="S53" i="38"/>
  <c r="AI53" i="38" s="1"/>
  <c r="T53" i="38"/>
  <c r="AJ53" i="38" s="1"/>
  <c r="U53" i="38"/>
  <c r="V53" i="38"/>
  <c r="AL53" i="38" s="1"/>
  <c r="W53" i="38"/>
  <c r="AM53" i="38" s="1"/>
  <c r="X53" i="38"/>
  <c r="Y53" i="38"/>
  <c r="AA53" i="38"/>
  <c r="AB53" i="38"/>
  <c r="AC53" i="38"/>
  <c r="AD53" i="38"/>
  <c r="AE53" i="38"/>
  <c r="AF53" i="38"/>
  <c r="AG53" i="38"/>
  <c r="AK53" i="38"/>
  <c r="AN53" i="38"/>
  <c r="AO53" i="38"/>
  <c r="AQ53" i="38"/>
  <c r="AR53" i="38"/>
  <c r="AS53" i="38"/>
  <c r="AT53" i="38"/>
  <c r="AU53" i="38"/>
  <c r="AV53" i="38"/>
  <c r="AW53" i="38"/>
  <c r="S54" i="38"/>
  <c r="AI54" i="38" s="1"/>
  <c r="T54" i="38"/>
  <c r="U54" i="38"/>
  <c r="V54" i="38"/>
  <c r="AL54" i="38" s="1"/>
  <c r="W54" i="38"/>
  <c r="AM54" i="38" s="1"/>
  <c r="X54" i="38"/>
  <c r="Y54" i="38"/>
  <c r="AO54" i="38" s="1"/>
  <c r="AA54" i="38"/>
  <c r="AB54" i="38"/>
  <c r="AC54" i="38"/>
  <c r="AD54" i="38"/>
  <c r="AE54" i="38"/>
  <c r="AF54" i="38"/>
  <c r="AG54" i="38"/>
  <c r="AJ54" i="38"/>
  <c r="AK54" i="38"/>
  <c r="AN54" i="38"/>
  <c r="AQ54" i="38"/>
  <c r="AR54" i="38"/>
  <c r="AS54" i="38"/>
  <c r="AT54" i="38"/>
  <c r="AU54" i="38"/>
  <c r="AV54" i="38"/>
  <c r="AW54" i="38"/>
  <c r="S55" i="38"/>
  <c r="AI55" i="38" s="1"/>
  <c r="T55" i="38"/>
  <c r="U55" i="38"/>
  <c r="AK55" i="38" s="1"/>
  <c r="V55" i="38"/>
  <c r="AL55" i="38" s="1"/>
  <c r="W55" i="38"/>
  <c r="AM55" i="38" s="1"/>
  <c r="X55" i="38"/>
  <c r="AN55" i="38" s="1"/>
  <c r="Y55" i="38"/>
  <c r="AO55" i="38" s="1"/>
  <c r="AA55" i="38"/>
  <c r="AB55" i="38"/>
  <c r="AC55" i="38"/>
  <c r="AD55" i="38"/>
  <c r="AE55" i="38"/>
  <c r="AF55" i="38"/>
  <c r="AG55" i="38"/>
  <c r="AJ55" i="38"/>
  <c r="AQ55" i="38"/>
  <c r="AR55" i="38"/>
  <c r="AS55" i="38"/>
  <c r="AT55" i="38"/>
  <c r="AU55" i="38"/>
  <c r="AV55" i="38"/>
  <c r="AW55" i="38"/>
  <c r="S56" i="38"/>
  <c r="AI56" i="38" s="1"/>
  <c r="T56" i="38"/>
  <c r="AJ56" i="38" s="1"/>
  <c r="U56" i="38"/>
  <c r="AK56" i="38" s="1"/>
  <c r="V56" i="38"/>
  <c r="AL56" i="38" s="1"/>
  <c r="W56" i="38"/>
  <c r="AM56" i="38" s="1"/>
  <c r="X56" i="38"/>
  <c r="AN56" i="38" s="1"/>
  <c r="Y56" i="38"/>
  <c r="AA56" i="38"/>
  <c r="AB56" i="38"/>
  <c r="AC56" i="38"/>
  <c r="AD56" i="38"/>
  <c r="AE56" i="38"/>
  <c r="AF56" i="38"/>
  <c r="AG56" i="38"/>
  <c r="AO56" i="38"/>
  <c r="AQ56" i="38"/>
  <c r="AR56" i="38"/>
  <c r="AS56" i="38"/>
  <c r="AT56" i="38"/>
  <c r="AU56" i="38"/>
  <c r="AV56" i="38"/>
  <c r="AW56" i="38"/>
  <c r="S57" i="38"/>
  <c r="AI57" i="38" s="1"/>
  <c r="T57" i="38"/>
  <c r="AJ57" i="38" s="1"/>
  <c r="U57" i="38"/>
  <c r="V57" i="38"/>
  <c r="AL57" i="38" s="1"/>
  <c r="W57" i="38"/>
  <c r="AM57" i="38" s="1"/>
  <c r="X57" i="38"/>
  <c r="Y57" i="38"/>
  <c r="AA57" i="38"/>
  <c r="AB57" i="38"/>
  <c r="AC57" i="38"/>
  <c r="AD57" i="38"/>
  <c r="AE57" i="38"/>
  <c r="AF57" i="38"/>
  <c r="AG57" i="38"/>
  <c r="AK57" i="38"/>
  <c r="AN57" i="38"/>
  <c r="AO57" i="38"/>
  <c r="AQ57" i="38"/>
  <c r="AR57" i="38"/>
  <c r="AS57" i="38"/>
  <c r="AT57" i="38"/>
  <c r="AU57" i="38"/>
  <c r="AV57" i="38"/>
  <c r="AW57" i="38"/>
  <c r="S58" i="38"/>
  <c r="AI58" i="38" s="1"/>
  <c r="T58" i="38"/>
  <c r="U58" i="38"/>
  <c r="V58" i="38"/>
  <c r="AL58" i="38" s="1"/>
  <c r="W58" i="38"/>
  <c r="AM58" i="38" s="1"/>
  <c r="X58" i="38"/>
  <c r="Y58" i="38"/>
  <c r="AO58" i="38" s="1"/>
  <c r="AA58" i="38"/>
  <c r="AB58" i="38"/>
  <c r="AC58" i="38"/>
  <c r="AD58" i="38"/>
  <c r="AE58" i="38"/>
  <c r="AF58" i="38"/>
  <c r="AG58" i="38"/>
  <c r="AJ58" i="38"/>
  <c r="AK58" i="38"/>
  <c r="AN58" i="38"/>
  <c r="AQ58" i="38"/>
  <c r="AR58" i="38"/>
  <c r="AS58" i="38"/>
  <c r="AT58" i="38"/>
  <c r="AU58" i="38"/>
  <c r="AV58" i="38"/>
  <c r="AW58" i="38"/>
  <c r="S60" i="38"/>
  <c r="AI60" i="38" s="1"/>
  <c r="T60" i="38"/>
  <c r="U60" i="38"/>
  <c r="AK60" i="38" s="1"/>
  <c r="V60" i="38"/>
  <c r="AL60" i="38" s="1"/>
  <c r="W60" i="38"/>
  <c r="AM60" i="38" s="1"/>
  <c r="X60" i="38"/>
  <c r="AN60" i="38" s="1"/>
  <c r="Y60" i="38"/>
  <c r="AO60" i="38" s="1"/>
  <c r="AA60" i="38"/>
  <c r="AB60" i="38"/>
  <c r="AC60" i="38"/>
  <c r="AD60" i="38"/>
  <c r="AE60" i="38"/>
  <c r="AF60" i="38"/>
  <c r="AG60" i="38"/>
  <c r="AJ60" i="38"/>
  <c r="AQ60" i="38"/>
  <c r="AR60" i="38"/>
  <c r="AS60" i="38"/>
  <c r="AT60" i="38"/>
  <c r="AU60" i="38"/>
  <c r="AV60" i="38"/>
  <c r="AW60" i="38"/>
  <c r="S61" i="38"/>
  <c r="AI61" i="38" s="1"/>
  <c r="T61" i="38"/>
  <c r="AJ61" i="38" s="1"/>
  <c r="U61" i="38"/>
  <c r="AK61" i="38" s="1"/>
  <c r="V61" i="38"/>
  <c r="AL61" i="38" s="1"/>
  <c r="W61" i="38"/>
  <c r="AM61" i="38" s="1"/>
  <c r="X61" i="38"/>
  <c r="AN61" i="38" s="1"/>
  <c r="Y61" i="38"/>
  <c r="AA61" i="38"/>
  <c r="AB61" i="38"/>
  <c r="AC61" i="38"/>
  <c r="AD61" i="38"/>
  <c r="AE61" i="38"/>
  <c r="AF61" i="38"/>
  <c r="AG61" i="38"/>
  <c r="AO61" i="38"/>
  <c r="AQ61" i="38"/>
  <c r="AR61" i="38"/>
  <c r="AS61" i="38"/>
  <c r="AT61" i="38"/>
  <c r="AU61" i="38"/>
  <c r="AV61" i="38"/>
  <c r="AW61" i="38"/>
  <c r="S62" i="38"/>
  <c r="AI62" i="38" s="1"/>
  <c r="T62" i="38"/>
  <c r="AJ62" i="38" s="1"/>
  <c r="U62" i="38"/>
  <c r="V62" i="38"/>
  <c r="AL62" i="38" s="1"/>
  <c r="W62" i="38"/>
  <c r="AM62" i="38" s="1"/>
  <c r="X62" i="38"/>
  <c r="Y62" i="38"/>
  <c r="AA62" i="38"/>
  <c r="AB62" i="38"/>
  <c r="AC62" i="38"/>
  <c r="AD62" i="38"/>
  <c r="AE62" i="38"/>
  <c r="AF62" i="38"/>
  <c r="AG62" i="38"/>
  <c r="AK62" i="38"/>
  <c r="AN62" i="38"/>
  <c r="AO62" i="38"/>
  <c r="AQ62" i="38"/>
  <c r="AR62" i="38"/>
  <c r="AS62" i="38"/>
  <c r="AT62" i="38"/>
  <c r="AU62" i="38"/>
  <c r="AV62" i="38"/>
  <c r="AW62" i="38"/>
  <c r="S63" i="38"/>
  <c r="AI63" i="38" s="1"/>
  <c r="T63" i="38"/>
  <c r="U63" i="38"/>
  <c r="V63" i="38"/>
  <c r="AL63" i="38" s="1"/>
  <c r="W63" i="38"/>
  <c r="AM63" i="38" s="1"/>
  <c r="X63" i="38"/>
  <c r="Y63" i="38"/>
  <c r="AO63" i="38" s="1"/>
  <c r="AA63" i="38"/>
  <c r="AB63" i="38"/>
  <c r="AC63" i="38"/>
  <c r="AD63" i="38"/>
  <c r="AE63" i="38"/>
  <c r="AF63" i="38"/>
  <c r="AG63" i="38"/>
  <c r="AJ63" i="38"/>
  <c r="AK63" i="38"/>
  <c r="AN63" i="38"/>
  <c r="AQ63" i="38"/>
  <c r="AR63" i="38"/>
  <c r="AS63" i="38"/>
  <c r="AT63" i="38"/>
  <c r="AU63" i="38"/>
  <c r="AV63" i="38"/>
  <c r="AW63" i="38"/>
  <c r="S64" i="38"/>
  <c r="AI64" i="38" s="1"/>
  <c r="T64" i="38"/>
  <c r="U64" i="38"/>
  <c r="AK64" i="38" s="1"/>
  <c r="V64" i="38"/>
  <c r="AL64" i="38" s="1"/>
  <c r="W64" i="38"/>
  <c r="AM64" i="38" s="1"/>
  <c r="X64" i="38"/>
  <c r="AN64" i="38" s="1"/>
  <c r="Y64" i="38"/>
  <c r="AO64" i="38" s="1"/>
  <c r="AA64" i="38"/>
  <c r="AB64" i="38"/>
  <c r="AC64" i="38"/>
  <c r="AD64" i="38"/>
  <c r="AE64" i="38"/>
  <c r="AF64" i="38"/>
  <c r="AG64" i="38"/>
  <c r="AJ64" i="38"/>
  <c r="AQ64" i="38"/>
  <c r="AR64" i="38"/>
  <c r="AS64" i="38"/>
  <c r="AT64" i="38"/>
  <c r="AU64" i="38"/>
  <c r="AV64" i="38"/>
  <c r="AW64" i="38"/>
  <c r="S65" i="38"/>
  <c r="AI65" i="38" s="1"/>
  <c r="T65" i="38"/>
  <c r="AJ65" i="38" s="1"/>
  <c r="U65" i="38"/>
  <c r="AK65" i="38" s="1"/>
  <c r="V65" i="38"/>
  <c r="AL65" i="38" s="1"/>
  <c r="W65" i="38"/>
  <c r="AM65" i="38" s="1"/>
  <c r="X65" i="38"/>
  <c r="AN65" i="38" s="1"/>
  <c r="Y65" i="38"/>
  <c r="AA65" i="38"/>
  <c r="AB65" i="38"/>
  <c r="AC65" i="38"/>
  <c r="AD65" i="38"/>
  <c r="AE65" i="38"/>
  <c r="AF65" i="38"/>
  <c r="AG65" i="38"/>
  <c r="AO65" i="38"/>
  <c r="AQ65" i="38"/>
  <c r="AR65" i="38"/>
  <c r="AS65" i="38"/>
  <c r="AT65" i="38"/>
  <c r="AU65" i="38"/>
  <c r="AV65" i="38"/>
  <c r="AW65" i="38"/>
  <c r="S66" i="38"/>
  <c r="AI66" i="38" s="1"/>
  <c r="T66" i="38"/>
  <c r="AJ66" i="38" s="1"/>
  <c r="U66" i="38"/>
  <c r="V66" i="38"/>
  <c r="AL66" i="38" s="1"/>
  <c r="W66" i="38"/>
  <c r="AM66" i="38" s="1"/>
  <c r="X66" i="38"/>
  <c r="Y66" i="38"/>
  <c r="AA66" i="38"/>
  <c r="AB66" i="38"/>
  <c r="AC66" i="38"/>
  <c r="AD66" i="38"/>
  <c r="AE66" i="38"/>
  <c r="AF66" i="38"/>
  <c r="AG66" i="38"/>
  <c r="AK66" i="38"/>
  <c r="AN66" i="38"/>
  <c r="AO66" i="38"/>
  <c r="AQ66" i="38"/>
  <c r="AR66" i="38"/>
  <c r="AS66" i="38"/>
  <c r="AT66" i="38"/>
  <c r="AU66" i="38"/>
  <c r="AV66" i="38"/>
  <c r="AW66" i="38"/>
  <c r="S67" i="38"/>
  <c r="AI67" i="38" s="1"/>
  <c r="T67" i="38"/>
  <c r="U67" i="38"/>
  <c r="V67" i="38"/>
  <c r="AL67" i="38" s="1"/>
  <c r="W67" i="38"/>
  <c r="AM67" i="38" s="1"/>
  <c r="X67" i="38"/>
  <c r="Y67" i="38"/>
  <c r="AO67" i="38" s="1"/>
  <c r="AA67" i="38"/>
  <c r="AB67" i="38"/>
  <c r="AC67" i="38"/>
  <c r="AD67" i="38"/>
  <c r="AE67" i="38"/>
  <c r="AF67" i="38"/>
  <c r="AG67" i="38"/>
  <c r="AJ67" i="38"/>
  <c r="AK67" i="38"/>
  <c r="AN67" i="38"/>
  <c r="AQ67" i="38"/>
  <c r="AR67" i="38"/>
  <c r="AS67" i="38"/>
  <c r="AT67" i="38"/>
  <c r="AU67" i="38"/>
  <c r="AV67" i="38"/>
  <c r="AW67" i="38"/>
  <c r="H1104" i="43"/>
  <c r="I1104" i="43"/>
  <c r="J1104" i="43"/>
  <c r="K1104" i="43"/>
  <c r="L1104" i="43"/>
  <c r="M1104" i="43"/>
  <c r="N1104" i="43"/>
  <c r="O1104" i="43"/>
  <c r="B1105" i="43"/>
  <c r="C1105" i="43"/>
  <c r="H1105" i="43"/>
  <c r="I1105" i="43"/>
  <c r="J1105" i="43"/>
  <c r="K1105" i="43"/>
  <c r="L1105" i="43"/>
  <c r="M1105" i="43"/>
  <c r="N1105" i="43"/>
  <c r="O1105" i="43"/>
  <c r="C1106" i="43"/>
  <c r="H1106" i="43"/>
  <c r="I1106" i="43"/>
  <c r="J1106" i="43"/>
  <c r="K1106" i="43"/>
  <c r="L1106" i="43"/>
  <c r="M1106" i="43"/>
  <c r="N1106" i="43"/>
  <c r="O1106" i="43"/>
  <c r="H1107" i="43"/>
  <c r="I1107" i="43"/>
  <c r="J1107" i="43"/>
  <c r="K1107" i="43"/>
  <c r="L1107" i="43"/>
  <c r="M1107" i="43"/>
  <c r="N1107" i="43"/>
  <c r="O1107" i="43"/>
  <c r="H1108" i="43"/>
  <c r="I1108" i="43"/>
  <c r="J1108" i="43"/>
  <c r="K1108" i="43"/>
  <c r="L1108" i="43"/>
  <c r="M1108" i="43"/>
  <c r="N1108" i="43"/>
  <c r="O1108" i="43"/>
  <c r="H1109" i="43"/>
  <c r="I1109" i="43"/>
  <c r="J1109" i="43"/>
  <c r="K1109" i="43"/>
  <c r="L1109" i="43"/>
  <c r="M1109" i="43"/>
  <c r="N1109" i="43"/>
  <c r="O1109" i="43"/>
  <c r="H1101" i="43"/>
  <c r="I1101" i="43"/>
  <c r="J1101" i="43"/>
  <c r="K1101" i="43"/>
  <c r="L1101" i="43"/>
  <c r="M1101" i="43"/>
  <c r="N1101" i="43"/>
  <c r="O1101" i="43"/>
  <c r="H1095" i="43"/>
  <c r="I1095" i="43"/>
  <c r="J1095" i="43"/>
  <c r="K1095" i="43"/>
  <c r="L1095" i="43"/>
  <c r="M1095" i="43"/>
  <c r="N1095" i="43"/>
  <c r="O1095" i="43"/>
  <c r="C1096" i="43"/>
  <c r="H1096" i="43"/>
  <c r="I1096" i="43"/>
  <c r="J1096" i="43"/>
  <c r="K1096" i="43"/>
  <c r="L1096" i="43"/>
  <c r="M1096" i="43"/>
  <c r="N1096" i="43"/>
  <c r="O1096" i="43"/>
  <c r="H1097" i="43"/>
  <c r="I1097" i="43"/>
  <c r="J1097" i="43"/>
  <c r="K1097" i="43"/>
  <c r="L1097" i="43"/>
  <c r="M1097" i="43"/>
  <c r="N1097" i="43"/>
  <c r="O1097" i="43"/>
  <c r="C1098" i="43"/>
  <c r="H1098" i="43"/>
  <c r="I1098" i="43"/>
  <c r="J1098" i="43"/>
  <c r="K1098" i="43"/>
  <c r="L1098" i="43"/>
  <c r="M1098" i="43"/>
  <c r="N1098" i="43"/>
  <c r="O1098" i="43"/>
  <c r="H1099" i="43"/>
  <c r="I1099" i="43"/>
  <c r="J1099" i="43"/>
  <c r="K1099" i="43"/>
  <c r="L1099" i="43"/>
  <c r="M1099" i="43"/>
  <c r="N1099" i="43"/>
  <c r="O1099" i="43"/>
  <c r="H1100" i="43"/>
  <c r="I1100" i="43"/>
  <c r="J1100" i="43"/>
  <c r="K1100" i="43"/>
  <c r="L1100" i="43"/>
  <c r="M1100" i="43"/>
  <c r="N1100" i="43"/>
  <c r="O1100" i="43"/>
  <c r="H1081" i="43"/>
  <c r="I1081" i="43"/>
  <c r="J1081" i="43"/>
  <c r="K1081" i="43"/>
  <c r="L1081" i="43"/>
  <c r="M1081" i="43"/>
  <c r="N1081" i="43"/>
  <c r="O1081" i="43"/>
  <c r="H1082" i="43"/>
  <c r="I1082" i="43"/>
  <c r="J1082" i="43"/>
  <c r="K1082" i="43"/>
  <c r="L1082" i="43"/>
  <c r="M1082" i="43"/>
  <c r="N1082" i="43"/>
  <c r="O1082" i="43"/>
  <c r="H1083" i="43"/>
  <c r="I1083" i="43"/>
  <c r="J1083" i="43"/>
  <c r="K1083" i="43"/>
  <c r="L1083" i="43"/>
  <c r="M1083" i="43"/>
  <c r="N1083" i="43"/>
  <c r="O1083" i="43"/>
  <c r="H1084" i="43"/>
  <c r="I1084" i="43"/>
  <c r="J1084" i="43"/>
  <c r="K1084" i="43"/>
  <c r="L1084" i="43"/>
  <c r="M1084" i="43"/>
  <c r="N1084" i="43"/>
  <c r="O1084" i="43"/>
  <c r="H1085" i="43"/>
  <c r="I1085" i="43"/>
  <c r="J1085" i="43"/>
  <c r="K1085" i="43"/>
  <c r="L1085" i="43"/>
  <c r="M1085" i="43"/>
  <c r="N1085" i="43"/>
  <c r="O1085" i="43"/>
  <c r="H1086" i="43"/>
  <c r="I1086" i="43"/>
  <c r="J1086" i="43"/>
  <c r="K1086" i="43"/>
  <c r="L1086" i="43"/>
  <c r="M1086" i="43"/>
  <c r="N1086" i="43"/>
  <c r="O1086" i="43"/>
  <c r="C1087" i="43"/>
  <c r="H1087" i="43"/>
  <c r="I1087" i="43"/>
  <c r="J1087" i="43"/>
  <c r="K1087" i="43"/>
  <c r="L1087" i="43"/>
  <c r="M1087" i="43"/>
  <c r="N1087" i="43"/>
  <c r="O1087" i="43"/>
  <c r="C1088" i="43"/>
  <c r="H1088" i="43"/>
  <c r="I1088" i="43"/>
  <c r="J1088" i="43"/>
  <c r="K1088" i="43"/>
  <c r="L1088" i="43"/>
  <c r="M1088" i="43"/>
  <c r="N1088" i="43"/>
  <c r="O1088" i="43"/>
  <c r="H1089" i="43"/>
  <c r="I1089" i="43"/>
  <c r="J1089" i="43"/>
  <c r="K1089" i="43"/>
  <c r="L1089" i="43"/>
  <c r="M1089" i="43"/>
  <c r="N1089" i="43"/>
  <c r="O1089" i="43"/>
  <c r="H1090" i="43"/>
  <c r="I1090" i="43"/>
  <c r="J1090" i="43"/>
  <c r="K1090" i="43"/>
  <c r="L1090" i="43"/>
  <c r="M1090" i="43"/>
  <c r="N1090" i="43"/>
  <c r="O1090" i="43"/>
  <c r="H1091" i="43"/>
  <c r="I1091" i="43"/>
  <c r="J1091" i="43"/>
  <c r="K1091" i="43"/>
  <c r="L1091" i="43"/>
  <c r="M1091" i="43"/>
  <c r="N1091" i="43"/>
  <c r="O1091" i="43"/>
  <c r="H1092" i="43"/>
  <c r="I1092" i="43"/>
  <c r="J1092" i="43"/>
  <c r="K1092" i="43"/>
  <c r="L1092" i="43"/>
  <c r="M1092" i="43"/>
  <c r="N1092" i="43"/>
  <c r="O1092" i="43"/>
  <c r="H1093" i="43"/>
  <c r="I1093" i="43"/>
  <c r="J1093" i="43"/>
  <c r="K1093" i="43"/>
  <c r="L1093" i="43"/>
  <c r="M1093" i="43"/>
  <c r="N1093" i="43"/>
  <c r="O1093" i="43"/>
  <c r="C1072" i="43"/>
  <c r="H1072" i="43"/>
  <c r="I1072" i="43"/>
  <c r="J1072" i="43"/>
  <c r="K1072" i="43"/>
  <c r="L1072" i="43"/>
  <c r="M1072" i="43"/>
  <c r="N1072" i="43"/>
  <c r="O1072" i="43"/>
  <c r="H1073" i="43"/>
  <c r="I1073" i="43"/>
  <c r="J1073" i="43"/>
  <c r="K1073" i="43"/>
  <c r="L1073" i="43"/>
  <c r="M1073" i="43"/>
  <c r="N1073" i="43"/>
  <c r="O1073" i="43"/>
  <c r="H1074" i="43"/>
  <c r="I1074" i="43"/>
  <c r="J1074" i="43"/>
  <c r="K1074" i="43"/>
  <c r="L1074" i="43"/>
  <c r="M1074" i="43"/>
  <c r="N1074" i="43"/>
  <c r="O1074" i="43"/>
  <c r="H1075" i="43"/>
  <c r="I1075" i="43"/>
  <c r="J1075" i="43"/>
  <c r="K1075" i="43"/>
  <c r="L1075" i="43"/>
  <c r="M1075" i="43"/>
  <c r="N1075" i="43"/>
  <c r="O1075" i="43"/>
  <c r="H1076" i="43"/>
  <c r="I1076" i="43"/>
  <c r="J1076" i="43"/>
  <c r="K1076" i="43"/>
  <c r="L1076" i="43"/>
  <c r="M1076" i="43"/>
  <c r="N1076" i="43"/>
  <c r="O1076" i="43"/>
  <c r="S26" i="37"/>
  <c r="AI26" i="37" s="1"/>
  <c r="T26" i="37"/>
  <c r="U26" i="37"/>
  <c r="V26" i="37"/>
  <c r="AL26" i="37" s="1"/>
  <c r="W26" i="37"/>
  <c r="AM26" i="37" s="1"/>
  <c r="X26" i="37"/>
  <c r="AN26" i="37" s="1"/>
  <c r="Y26" i="37"/>
  <c r="AA26" i="37"/>
  <c r="AB26" i="37"/>
  <c r="AC26" i="37"/>
  <c r="AD26" i="37"/>
  <c r="AE26" i="37"/>
  <c r="AF26" i="37"/>
  <c r="AG26" i="37"/>
  <c r="AJ26" i="37"/>
  <c r="AK26" i="37"/>
  <c r="AO26" i="37"/>
  <c r="AQ26" i="37"/>
  <c r="AR26" i="37"/>
  <c r="AS26" i="37"/>
  <c r="AT26" i="37"/>
  <c r="AU26" i="37"/>
  <c r="AV26" i="37"/>
  <c r="AW26" i="37"/>
  <c r="S27" i="37"/>
  <c r="AI27" i="37" s="1"/>
  <c r="T27" i="37"/>
  <c r="AJ27" i="37" s="1"/>
  <c r="U27" i="37"/>
  <c r="AK27" i="37" s="1"/>
  <c r="V27" i="37"/>
  <c r="AL27" i="37" s="1"/>
  <c r="W27" i="37"/>
  <c r="AM27" i="37" s="1"/>
  <c r="X27" i="37"/>
  <c r="AN27" i="37" s="1"/>
  <c r="Y27" i="37"/>
  <c r="AA27" i="37"/>
  <c r="AB27" i="37"/>
  <c r="AC27" i="37"/>
  <c r="AD27" i="37"/>
  <c r="AE27" i="37"/>
  <c r="AF27" i="37"/>
  <c r="AG27" i="37"/>
  <c r="AO27" i="37"/>
  <c r="AQ27" i="37"/>
  <c r="AR27" i="37"/>
  <c r="AS27" i="37"/>
  <c r="AT27" i="37"/>
  <c r="AU27" i="37"/>
  <c r="AV27" i="37"/>
  <c r="AW27" i="37"/>
  <c r="S28" i="37"/>
  <c r="AI28" i="37" s="1"/>
  <c r="T28" i="37"/>
  <c r="U28" i="37"/>
  <c r="V28" i="37"/>
  <c r="AL28" i="37" s="1"/>
  <c r="W28" i="37"/>
  <c r="AM28" i="37" s="1"/>
  <c r="X28" i="37"/>
  <c r="AN28" i="37" s="1"/>
  <c r="Y28" i="37"/>
  <c r="AO28" i="37" s="1"/>
  <c r="AA28" i="37"/>
  <c r="AB28" i="37"/>
  <c r="AC28" i="37"/>
  <c r="AD28" i="37"/>
  <c r="AE28" i="37"/>
  <c r="AF28" i="37"/>
  <c r="AG28" i="37"/>
  <c r="AJ28" i="37"/>
  <c r="AK28" i="37"/>
  <c r="AQ28" i="37"/>
  <c r="AR28" i="37"/>
  <c r="AS28" i="37"/>
  <c r="AT28" i="37"/>
  <c r="AU28" i="37"/>
  <c r="AV28" i="37"/>
  <c r="AW28" i="37"/>
  <c r="S29" i="37"/>
  <c r="T29" i="37"/>
  <c r="AJ29" i="37" s="1"/>
  <c r="U29" i="37"/>
  <c r="AK29" i="37" s="1"/>
  <c r="V29" i="37"/>
  <c r="AL29" i="37" s="1"/>
  <c r="W29" i="37"/>
  <c r="X29" i="37"/>
  <c r="AN29" i="37" s="1"/>
  <c r="Y29" i="37"/>
  <c r="AO29" i="37" s="1"/>
  <c r="AA29" i="37"/>
  <c r="AB29" i="37"/>
  <c r="AC29" i="37"/>
  <c r="AD29" i="37"/>
  <c r="AE29" i="37"/>
  <c r="AF29" i="37"/>
  <c r="AG29" i="37"/>
  <c r="AI29" i="37"/>
  <c r="AM29" i="37"/>
  <c r="AQ29" i="37"/>
  <c r="AR29" i="37"/>
  <c r="AS29" i="37"/>
  <c r="AT29" i="37"/>
  <c r="AU29" i="37"/>
  <c r="AV29" i="37"/>
  <c r="AW29" i="37"/>
  <c r="S30" i="37"/>
  <c r="AI30" i="37" s="1"/>
  <c r="T30" i="37"/>
  <c r="AJ30" i="37" s="1"/>
  <c r="U30" i="37"/>
  <c r="V30" i="37"/>
  <c r="W30" i="37"/>
  <c r="AM30" i="37" s="1"/>
  <c r="X30" i="37"/>
  <c r="AN30" i="37" s="1"/>
  <c r="Y30" i="37"/>
  <c r="AO30" i="37" s="1"/>
  <c r="AA30" i="37"/>
  <c r="AB30" i="37"/>
  <c r="AC30" i="37"/>
  <c r="AD30" i="37"/>
  <c r="AE30" i="37"/>
  <c r="AF30" i="37"/>
  <c r="AG30" i="37"/>
  <c r="AK30" i="37"/>
  <c r="AL30" i="37"/>
  <c r="AQ30" i="37"/>
  <c r="AR30" i="37"/>
  <c r="AS30" i="37"/>
  <c r="AT30" i="37"/>
  <c r="AU30" i="37"/>
  <c r="AV30" i="37"/>
  <c r="AW30" i="37"/>
  <c r="S31" i="37"/>
  <c r="T31" i="37"/>
  <c r="AJ31" i="37" s="1"/>
  <c r="U31" i="37"/>
  <c r="AK31" i="37" s="1"/>
  <c r="V31" i="37"/>
  <c r="AL31" i="37" s="1"/>
  <c r="W31" i="37"/>
  <c r="X31" i="37"/>
  <c r="Y31" i="37"/>
  <c r="AO31" i="37" s="1"/>
  <c r="AA31" i="37"/>
  <c r="AB31" i="37"/>
  <c r="AC31" i="37"/>
  <c r="AD31" i="37"/>
  <c r="AE31" i="37"/>
  <c r="AF31" i="37"/>
  <c r="AG31" i="37"/>
  <c r="AI31" i="37"/>
  <c r="AM31" i="37"/>
  <c r="AN31" i="37"/>
  <c r="AQ31" i="37"/>
  <c r="AR31" i="37"/>
  <c r="AS31" i="37"/>
  <c r="AT31" i="37"/>
  <c r="AU31" i="37"/>
  <c r="AV31" i="37"/>
  <c r="AW31" i="37"/>
  <c r="S33" i="37"/>
  <c r="T33" i="37"/>
  <c r="AJ33" i="37" s="1"/>
  <c r="U33" i="37"/>
  <c r="AK33" i="37" s="1"/>
  <c r="V33" i="37"/>
  <c r="AL33" i="37" s="1"/>
  <c r="W33" i="37"/>
  <c r="AM33" i="37" s="1"/>
  <c r="X33" i="37"/>
  <c r="AN33" i="37" s="1"/>
  <c r="Y33" i="37"/>
  <c r="AO33" i="37" s="1"/>
  <c r="AA33" i="37"/>
  <c r="AB33" i="37"/>
  <c r="AC33" i="37"/>
  <c r="AD33" i="37"/>
  <c r="AE33" i="37"/>
  <c r="AF33" i="37"/>
  <c r="AG33" i="37"/>
  <c r="AI33" i="37"/>
  <c r="AQ33" i="37"/>
  <c r="AR33" i="37"/>
  <c r="AS33" i="37"/>
  <c r="AT33" i="37"/>
  <c r="AU33" i="37"/>
  <c r="AV33" i="37"/>
  <c r="AW33" i="37"/>
  <c r="S34" i="37"/>
  <c r="AI34" i="37" s="1"/>
  <c r="T34" i="37"/>
  <c r="U34" i="37"/>
  <c r="AK34" i="37" s="1"/>
  <c r="V34" i="37"/>
  <c r="AL34" i="37" s="1"/>
  <c r="W34" i="37"/>
  <c r="X34" i="37"/>
  <c r="AN34" i="37" s="1"/>
  <c r="Y34" i="37"/>
  <c r="AO34" i="37" s="1"/>
  <c r="AA34" i="37"/>
  <c r="AB34" i="37"/>
  <c r="AC34" i="37"/>
  <c r="AD34" i="37"/>
  <c r="AE34" i="37"/>
  <c r="AF34" i="37"/>
  <c r="AG34" i="37"/>
  <c r="AJ34" i="37"/>
  <c r="AM34" i="37"/>
  <c r="AQ34" i="37"/>
  <c r="AR34" i="37"/>
  <c r="AS34" i="37"/>
  <c r="AT34" i="37"/>
  <c r="AU34" i="37"/>
  <c r="AV34" i="37"/>
  <c r="AW34" i="37"/>
  <c r="S35" i="37"/>
  <c r="AI35" i="37" s="1"/>
  <c r="T35" i="37"/>
  <c r="AJ35" i="37" s="1"/>
  <c r="U35" i="37"/>
  <c r="AK35" i="37" s="1"/>
  <c r="V35" i="37"/>
  <c r="AL35" i="37" s="1"/>
  <c r="W35" i="37"/>
  <c r="AM35" i="37" s="1"/>
  <c r="X35" i="37"/>
  <c r="AN35" i="37" s="1"/>
  <c r="Y35" i="37"/>
  <c r="AA35" i="37"/>
  <c r="AB35" i="37"/>
  <c r="AC35" i="37"/>
  <c r="AD35" i="37"/>
  <c r="AE35" i="37"/>
  <c r="AF35" i="37"/>
  <c r="AG35" i="37"/>
  <c r="AO35" i="37"/>
  <c r="AQ35" i="37"/>
  <c r="AR35" i="37"/>
  <c r="AS35" i="37"/>
  <c r="AT35" i="37"/>
  <c r="AU35" i="37"/>
  <c r="AV35" i="37"/>
  <c r="AW35" i="37"/>
  <c r="S36" i="37"/>
  <c r="AI36" i="37" s="1"/>
  <c r="T36" i="37"/>
  <c r="AJ36" i="37" s="1"/>
  <c r="U36" i="37"/>
  <c r="AK36" i="37" s="1"/>
  <c r="V36" i="37"/>
  <c r="W36" i="37"/>
  <c r="X36" i="37"/>
  <c r="AN36" i="37" s="1"/>
  <c r="Y36" i="37"/>
  <c r="AO36" i="37" s="1"/>
  <c r="AA36" i="37"/>
  <c r="AB36" i="37"/>
  <c r="AC36" i="37"/>
  <c r="AD36" i="37"/>
  <c r="AE36" i="37"/>
  <c r="AF36" i="37"/>
  <c r="AG36" i="37"/>
  <c r="AL36" i="37"/>
  <c r="AM36" i="37"/>
  <c r="AQ36" i="37"/>
  <c r="AR36" i="37"/>
  <c r="AS36" i="37"/>
  <c r="AT36" i="37"/>
  <c r="AU36" i="37"/>
  <c r="AV36" i="37"/>
  <c r="AW36" i="37"/>
  <c r="S37" i="37"/>
  <c r="AI37" i="37" s="1"/>
  <c r="T37" i="37"/>
  <c r="AJ37" i="37" s="1"/>
  <c r="U37" i="37"/>
  <c r="AK37" i="37" s="1"/>
  <c r="V37" i="37"/>
  <c r="AL37" i="37" s="1"/>
  <c r="W37" i="37"/>
  <c r="AM37" i="37" s="1"/>
  <c r="X37" i="37"/>
  <c r="Y37" i="37"/>
  <c r="AA37" i="37"/>
  <c r="AB37" i="37"/>
  <c r="AC37" i="37"/>
  <c r="AD37" i="37"/>
  <c r="AE37" i="37"/>
  <c r="AF37" i="37"/>
  <c r="AG37" i="37"/>
  <c r="AN37" i="37"/>
  <c r="AO37" i="37"/>
  <c r="AQ37" i="37"/>
  <c r="AR37" i="37"/>
  <c r="AS37" i="37"/>
  <c r="AT37" i="37"/>
  <c r="AU37" i="37"/>
  <c r="AV37" i="37"/>
  <c r="AW37" i="37"/>
  <c r="S38" i="37"/>
  <c r="AI38" i="37" s="1"/>
  <c r="T38" i="37"/>
  <c r="AJ38" i="37" s="1"/>
  <c r="U38" i="37"/>
  <c r="V38" i="37"/>
  <c r="W38" i="37"/>
  <c r="AM38" i="37" s="1"/>
  <c r="X38" i="37"/>
  <c r="AN38" i="37" s="1"/>
  <c r="Y38" i="37"/>
  <c r="AO38" i="37" s="1"/>
  <c r="AA38" i="37"/>
  <c r="AB38" i="37"/>
  <c r="AC38" i="37"/>
  <c r="AD38" i="37"/>
  <c r="AE38" i="37"/>
  <c r="AF38" i="37"/>
  <c r="AG38" i="37"/>
  <c r="AK38" i="37"/>
  <c r="AL38" i="37"/>
  <c r="AQ38" i="37"/>
  <c r="AR38" i="37"/>
  <c r="AS38" i="37"/>
  <c r="AT38" i="37"/>
  <c r="AU38" i="37"/>
  <c r="AV38" i="37"/>
  <c r="AW38" i="37"/>
  <c r="S39" i="37"/>
  <c r="T39" i="37"/>
  <c r="AJ39" i="37" s="1"/>
  <c r="U39" i="37"/>
  <c r="AK39" i="37" s="1"/>
  <c r="V39" i="37"/>
  <c r="AL39" i="37" s="1"/>
  <c r="W39" i="37"/>
  <c r="AM39" i="37" s="1"/>
  <c r="X39" i="37"/>
  <c r="Y39" i="37"/>
  <c r="AO39" i="37" s="1"/>
  <c r="AA39" i="37"/>
  <c r="AB39" i="37"/>
  <c r="AC39" i="37"/>
  <c r="AD39" i="37"/>
  <c r="AE39" i="37"/>
  <c r="AF39" i="37"/>
  <c r="AG39" i="37"/>
  <c r="AI39" i="37"/>
  <c r="AN39" i="37"/>
  <c r="AQ39" i="37"/>
  <c r="AR39" i="37"/>
  <c r="AS39" i="37"/>
  <c r="AT39" i="37"/>
  <c r="AU39" i="37"/>
  <c r="AV39" i="37"/>
  <c r="AW39" i="37"/>
  <c r="S40" i="37"/>
  <c r="AI40" i="37" s="1"/>
  <c r="T40" i="37"/>
  <c r="U40" i="37"/>
  <c r="V40" i="37"/>
  <c r="AL40" i="37" s="1"/>
  <c r="W40" i="37"/>
  <c r="AM40" i="37" s="1"/>
  <c r="X40" i="37"/>
  <c r="AN40" i="37" s="1"/>
  <c r="Y40" i="37"/>
  <c r="AO40" i="37" s="1"/>
  <c r="AA40" i="37"/>
  <c r="AB40" i="37"/>
  <c r="AC40" i="37"/>
  <c r="AD40" i="37"/>
  <c r="AE40" i="37"/>
  <c r="AF40" i="37"/>
  <c r="AG40" i="37"/>
  <c r="AJ40" i="37"/>
  <c r="AK40" i="37"/>
  <c r="AQ40" i="37"/>
  <c r="AR40" i="37"/>
  <c r="AS40" i="37"/>
  <c r="AT40" i="37"/>
  <c r="AU40" i="37"/>
  <c r="AV40" i="37"/>
  <c r="AW40" i="37"/>
  <c r="S41" i="37"/>
  <c r="T41" i="37"/>
  <c r="AJ41" i="37" s="1"/>
  <c r="U41" i="37"/>
  <c r="AK41" i="37" s="1"/>
  <c r="V41" i="37"/>
  <c r="AL41" i="37" s="1"/>
  <c r="W41" i="37"/>
  <c r="AM41" i="37" s="1"/>
  <c r="X41" i="37"/>
  <c r="AN41" i="37" s="1"/>
  <c r="Y41" i="37"/>
  <c r="AO41" i="37" s="1"/>
  <c r="AA41" i="37"/>
  <c r="AB41" i="37"/>
  <c r="AC41" i="37"/>
  <c r="AD41" i="37"/>
  <c r="AE41" i="37"/>
  <c r="AF41" i="37"/>
  <c r="AG41" i="37"/>
  <c r="AI41" i="37"/>
  <c r="AQ41" i="37"/>
  <c r="AR41" i="37"/>
  <c r="AS41" i="37"/>
  <c r="AT41" i="37"/>
  <c r="AU41" i="37"/>
  <c r="AV41" i="37"/>
  <c r="AW41" i="37"/>
  <c r="S42" i="37"/>
  <c r="AI42" i="37" s="1"/>
  <c r="T42" i="37"/>
  <c r="U42" i="37"/>
  <c r="AK42" i="37" s="1"/>
  <c r="V42" i="37"/>
  <c r="AL42" i="37" s="1"/>
  <c r="W42" i="37"/>
  <c r="X42" i="37"/>
  <c r="AN42" i="37" s="1"/>
  <c r="Y42" i="37"/>
  <c r="AO42" i="37" s="1"/>
  <c r="AA42" i="37"/>
  <c r="AB42" i="37"/>
  <c r="AC42" i="37"/>
  <c r="AD42" i="37"/>
  <c r="AE42" i="37"/>
  <c r="AF42" i="37"/>
  <c r="AG42" i="37"/>
  <c r="AJ42" i="37"/>
  <c r="AM42" i="37"/>
  <c r="AQ42" i="37"/>
  <c r="AR42" i="37"/>
  <c r="AS42" i="37"/>
  <c r="AT42" i="37"/>
  <c r="AU42" i="37"/>
  <c r="AV42" i="37"/>
  <c r="AW42" i="37"/>
  <c r="S43" i="37"/>
  <c r="AI43" i="37" s="1"/>
  <c r="T43" i="37"/>
  <c r="AJ43" i="37" s="1"/>
  <c r="U43" i="37"/>
  <c r="AK43" i="37" s="1"/>
  <c r="V43" i="37"/>
  <c r="AL43" i="37" s="1"/>
  <c r="W43" i="37"/>
  <c r="AM43" i="37" s="1"/>
  <c r="X43" i="37"/>
  <c r="AN43" i="37" s="1"/>
  <c r="Y43" i="37"/>
  <c r="AA43" i="37"/>
  <c r="AB43" i="37"/>
  <c r="AC43" i="37"/>
  <c r="AD43" i="37"/>
  <c r="AE43" i="37"/>
  <c r="AF43" i="37"/>
  <c r="AG43" i="37"/>
  <c r="AO43" i="37"/>
  <c r="AQ43" i="37"/>
  <c r="AR43" i="37"/>
  <c r="AS43" i="37"/>
  <c r="AT43" i="37"/>
  <c r="AU43" i="37"/>
  <c r="AV43" i="37"/>
  <c r="AW43" i="37"/>
  <c r="S44" i="37"/>
  <c r="AI44" i="37" s="1"/>
  <c r="T44" i="37"/>
  <c r="AJ44" i="37" s="1"/>
  <c r="U44" i="37"/>
  <c r="AK44" i="37" s="1"/>
  <c r="V44" i="37"/>
  <c r="W44" i="37"/>
  <c r="AM44" i="37" s="1"/>
  <c r="X44" i="37"/>
  <c r="AN44" i="37" s="1"/>
  <c r="Y44" i="37"/>
  <c r="AO44" i="37" s="1"/>
  <c r="AA44" i="37"/>
  <c r="AB44" i="37"/>
  <c r="AC44" i="37"/>
  <c r="AD44" i="37"/>
  <c r="AE44" i="37"/>
  <c r="AF44" i="37"/>
  <c r="AG44" i="37"/>
  <c r="AL44" i="37"/>
  <c r="AQ44" i="37"/>
  <c r="AR44" i="37"/>
  <c r="AS44" i="37"/>
  <c r="AT44" i="37"/>
  <c r="AU44" i="37"/>
  <c r="AV44" i="37"/>
  <c r="AW44" i="37"/>
  <c r="S45" i="37"/>
  <c r="AI45" i="37" s="1"/>
  <c r="T45" i="37"/>
  <c r="AJ45" i="37" s="1"/>
  <c r="U45" i="37"/>
  <c r="AK45" i="37" s="1"/>
  <c r="V45" i="37"/>
  <c r="AL45" i="37" s="1"/>
  <c r="W45" i="37"/>
  <c r="AM45" i="37" s="1"/>
  <c r="X45" i="37"/>
  <c r="Y45" i="37"/>
  <c r="AA45" i="37"/>
  <c r="AB45" i="37"/>
  <c r="AC45" i="37"/>
  <c r="AD45" i="37"/>
  <c r="AE45" i="37"/>
  <c r="AF45" i="37"/>
  <c r="AG45" i="37"/>
  <c r="AN45" i="37"/>
  <c r="AO45" i="37"/>
  <c r="AQ45" i="37"/>
  <c r="AR45" i="37"/>
  <c r="AS45" i="37"/>
  <c r="AT45" i="37"/>
  <c r="AU45" i="37"/>
  <c r="AV45" i="37"/>
  <c r="AW45" i="37"/>
  <c r="S46" i="37"/>
  <c r="AI46" i="37" s="1"/>
  <c r="T46" i="37"/>
  <c r="AJ46" i="37" s="1"/>
  <c r="U46" i="37"/>
  <c r="AK46" i="37" s="1"/>
  <c r="V46" i="37"/>
  <c r="AL46" i="37" s="1"/>
  <c r="W46" i="37"/>
  <c r="X46" i="37"/>
  <c r="AN46" i="37" s="1"/>
  <c r="Y46" i="37"/>
  <c r="AO46" i="37" s="1"/>
  <c r="AA46" i="37"/>
  <c r="AB46" i="37"/>
  <c r="AC46" i="37"/>
  <c r="AD46" i="37"/>
  <c r="AE46" i="37"/>
  <c r="AF46" i="37"/>
  <c r="AG46" i="37"/>
  <c r="AM46" i="37"/>
  <c r="AQ46" i="37"/>
  <c r="AR46" i="37"/>
  <c r="AS46" i="37"/>
  <c r="AT46" i="37"/>
  <c r="AU46" i="37"/>
  <c r="AV46" i="37"/>
  <c r="AW46" i="37"/>
  <c r="S47" i="37"/>
  <c r="AI47" i="37" s="1"/>
  <c r="T47" i="37"/>
  <c r="AJ47" i="37" s="1"/>
  <c r="U47" i="37"/>
  <c r="AK47" i="37" s="1"/>
  <c r="V47" i="37"/>
  <c r="AL47" i="37" s="1"/>
  <c r="W47" i="37"/>
  <c r="AM47" i="37" s="1"/>
  <c r="X47" i="37"/>
  <c r="Y47" i="37"/>
  <c r="AO47" i="37" s="1"/>
  <c r="AA47" i="37"/>
  <c r="AB47" i="37"/>
  <c r="AC47" i="37"/>
  <c r="AD47" i="37"/>
  <c r="AE47" i="37"/>
  <c r="AF47" i="37"/>
  <c r="AG47" i="37"/>
  <c r="AN47" i="37"/>
  <c r="AQ47" i="37"/>
  <c r="AR47" i="37"/>
  <c r="AS47" i="37"/>
  <c r="AT47" i="37"/>
  <c r="AU47" i="37"/>
  <c r="AV47" i="37"/>
  <c r="AW47" i="37"/>
  <c r="S48" i="37"/>
  <c r="AI48" i="37" s="1"/>
  <c r="T48" i="37"/>
  <c r="AJ48" i="37" s="1"/>
  <c r="U48" i="37"/>
  <c r="AK48" i="37" s="1"/>
  <c r="V48" i="37"/>
  <c r="W48" i="37"/>
  <c r="X48" i="37"/>
  <c r="AN48" i="37" s="1"/>
  <c r="Y48" i="37"/>
  <c r="AO48" i="37" s="1"/>
  <c r="AA48" i="37"/>
  <c r="AB48" i="37"/>
  <c r="AC48" i="37"/>
  <c r="AD48" i="37"/>
  <c r="AE48" i="37"/>
  <c r="AF48" i="37"/>
  <c r="AG48" i="37"/>
  <c r="AL48" i="37"/>
  <c r="AM48" i="37"/>
  <c r="AQ48" i="37"/>
  <c r="AR48" i="37"/>
  <c r="AS48" i="37"/>
  <c r="AT48" i="37"/>
  <c r="AU48" i="37"/>
  <c r="AV48" i="37"/>
  <c r="AW48" i="37"/>
  <c r="S49" i="37"/>
  <c r="AI49" i="37" s="1"/>
  <c r="T49" i="37"/>
  <c r="AJ49" i="37" s="1"/>
  <c r="U49" i="37"/>
  <c r="AK49" i="37" s="1"/>
  <c r="V49" i="37"/>
  <c r="AL49" i="37" s="1"/>
  <c r="W49" i="37"/>
  <c r="AM49" i="37" s="1"/>
  <c r="X49" i="37"/>
  <c r="Y49" i="37"/>
  <c r="AO49" i="37" s="1"/>
  <c r="AA49" i="37"/>
  <c r="AB49" i="37"/>
  <c r="AC49" i="37"/>
  <c r="AD49" i="37"/>
  <c r="AE49" i="37"/>
  <c r="AF49" i="37"/>
  <c r="AG49" i="37"/>
  <c r="AN49" i="37"/>
  <c r="AQ49" i="37"/>
  <c r="AR49" i="37"/>
  <c r="AS49" i="37"/>
  <c r="AT49" i="37"/>
  <c r="AU49" i="37"/>
  <c r="AV49" i="37"/>
  <c r="AW49" i="37"/>
  <c r="S51" i="37"/>
  <c r="AI51" i="37" s="1"/>
  <c r="T51" i="37"/>
  <c r="AJ51" i="37" s="1"/>
  <c r="U51" i="37"/>
  <c r="AK51" i="37" s="1"/>
  <c r="V51" i="37"/>
  <c r="AL51" i="37" s="1"/>
  <c r="W51" i="37"/>
  <c r="AM51" i="37" s="1"/>
  <c r="X51" i="37"/>
  <c r="AN51" i="37" s="1"/>
  <c r="Y51" i="37"/>
  <c r="AO51" i="37" s="1"/>
  <c r="AA51" i="37"/>
  <c r="AB51" i="37"/>
  <c r="AC51" i="37"/>
  <c r="AD51" i="37"/>
  <c r="AE51" i="37"/>
  <c r="AF51" i="37"/>
  <c r="AG51" i="37"/>
  <c r="AQ51" i="37"/>
  <c r="AR51" i="37"/>
  <c r="AS51" i="37"/>
  <c r="AT51" i="37"/>
  <c r="AU51" i="37"/>
  <c r="AV51" i="37"/>
  <c r="AW51" i="37"/>
  <c r="S52" i="37"/>
  <c r="AI52" i="37" s="1"/>
  <c r="T52" i="37"/>
  <c r="AJ52" i="37" s="1"/>
  <c r="U52" i="37"/>
  <c r="AK52" i="37" s="1"/>
  <c r="V52" i="37"/>
  <c r="W52" i="37"/>
  <c r="X52" i="37"/>
  <c r="AN52" i="37" s="1"/>
  <c r="Y52" i="37"/>
  <c r="AA52" i="37"/>
  <c r="AB52" i="37"/>
  <c r="AC52" i="37"/>
  <c r="AD52" i="37"/>
  <c r="AE52" i="37"/>
  <c r="AF52" i="37"/>
  <c r="AG52" i="37"/>
  <c r="AL52" i="37"/>
  <c r="AM52" i="37"/>
  <c r="AO52" i="37"/>
  <c r="AQ52" i="37"/>
  <c r="AR52" i="37"/>
  <c r="AS52" i="37"/>
  <c r="AT52" i="37"/>
  <c r="AU52" i="37"/>
  <c r="AV52" i="37"/>
  <c r="AW52" i="37"/>
  <c r="S53" i="37"/>
  <c r="AI53" i="37" s="1"/>
  <c r="T53" i="37"/>
  <c r="AJ53" i="37" s="1"/>
  <c r="U53" i="37"/>
  <c r="V53" i="37"/>
  <c r="AL53" i="37" s="1"/>
  <c r="W53" i="37"/>
  <c r="AM53" i="37" s="1"/>
  <c r="X53" i="37"/>
  <c r="Y53" i="37"/>
  <c r="AO53" i="37" s="1"/>
  <c r="AA53" i="37"/>
  <c r="AB53" i="37"/>
  <c r="AC53" i="37"/>
  <c r="AD53" i="37"/>
  <c r="AE53" i="37"/>
  <c r="AF53" i="37"/>
  <c r="AG53" i="37"/>
  <c r="AK53" i="37"/>
  <c r="AN53" i="37"/>
  <c r="AQ53" i="37"/>
  <c r="AR53" i="37"/>
  <c r="AS53" i="37"/>
  <c r="AT53" i="37"/>
  <c r="AU53" i="37"/>
  <c r="AV53" i="37"/>
  <c r="AW53" i="37"/>
  <c r="S54" i="37"/>
  <c r="AI54" i="37" s="1"/>
  <c r="T54" i="37"/>
  <c r="AJ54" i="37" s="1"/>
  <c r="U54" i="37"/>
  <c r="AK54" i="37" s="1"/>
  <c r="V54" i="37"/>
  <c r="AL54" i="37" s="1"/>
  <c r="W54" i="37"/>
  <c r="AM54" i="37" s="1"/>
  <c r="X54" i="37"/>
  <c r="AN54" i="37" s="1"/>
  <c r="Y54" i="37"/>
  <c r="AA54" i="37"/>
  <c r="AB54" i="37"/>
  <c r="AC54" i="37"/>
  <c r="AD54" i="37"/>
  <c r="AE54" i="37"/>
  <c r="AF54" i="37"/>
  <c r="AG54" i="37"/>
  <c r="AO54" i="37"/>
  <c r="AQ54" i="37"/>
  <c r="AR54" i="37"/>
  <c r="AS54" i="37"/>
  <c r="AT54" i="37"/>
  <c r="AU54" i="37"/>
  <c r="AV54" i="37"/>
  <c r="AW54" i="37"/>
  <c r="S55" i="37"/>
  <c r="T55" i="37"/>
  <c r="AJ55" i="37" s="1"/>
  <c r="U55" i="37"/>
  <c r="V55" i="37"/>
  <c r="AL55" i="37" s="1"/>
  <c r="W55" i="37"/>
  <c r="AM55" i="37" s="1"/>
  <c r="X55" i="37"/>
  <c r="Y55" i="37"/>
  <c r="AO55" i="37" s="1"/>
  <c r="AA55" i="37"/>
  <c r="AB55" i="37"/>
  <c r="AC55" i="37"/>
  <c r="AD55" i="37"/>
  <c r="AE55" i="37"/>
  <c r="AF55" i="37"/>
  <c r="AG55" i="37"/>
  <c r="AI55" i="37"/>
  <c r="AK55" i="37"/>
  <c r="AN55" i="37"/>
  <c r="AQ55" i="37"/>
  <c r="AR55" i="37"/>
  <c r="AS55" i="37"/>
  <c r="AT55" i="37"/>
  <c r="AU55" i="37"/>
  <c r="AV55" i="37"/>
  <c r="AW55" i="37"/>
  <c r="S56" i="37"/>
  <c r="AI56" i="37" s="1"/>
  <c r="T56" i="37"/>
  <c r="U56" i="37"/>
  <c r="AK56" i="37" s="1"/>
  <c r="V56" i="37"/>
  <c r="W56" i="37"/>
  <c r="X56" i="37"/>
  <c r="AN56" i="37" s="1"/>
  <c r="Y56" i="37"/>
  <c r="AO56" i="37" s="1"/>
  <c r="AA56" i="37"/>
  <c r="AB56" i="37"/>
  <c r="AC56" i="37"/>
  <c r="AD56" i="37"/>
  <c r="AE56" i="37"/>
  <c r="AF56" i="37"/>
  <c r="AG56" i="37"/>
  <c r="AJ56" i="37"/>
  <c r="AL56" i="37"/>
  <c r="AM56" i="37"/>
  <c r="AQ56" i="37"/>
  <c r="AR56" i="37"/>
  <c r="AS56" i="37"/>
  <c r="AT56" i="37"/>
  <c r="AU56" i="37"/>
  <c r="AV56" i="37"/>
  <c r="AW56" i="37"/>
  <c r="S57" i="37"/>
  <c r="T57" i="37"/>
  <c r="AJ57" i="37" s="1"/>
  <c r="U57" i="37"/>
  <c r="AK57" i="37" s="1"/>
  <c r="V57" i="37"/>
  <c r="AL57" i="37" s="1"/>
  <c r="W57" i="37"/>
  <c r="AM57" i="37" s="1"/>
  <c r="X57" i="37"/>
  <c r="AN57" i="37" s="1"/>
  <c r="Y57" i="37"/>
  <c r="AO57" i="37" s="1"/>
  <c r="AA57" i="37"/>
  <c r="AB57" i="37"/>
  <c r="AC57" i="37"/>
  <c r="AD57" i="37"/>
  <c r="AE57" i="37"/>
  <c r="AF57" i="37"/>
  <c r="AG57" i="37"/>
  <c r="AI57" i="37"/>
  <c r="AQ57" i="37"/>
  <c r="AR57" i="37"/>
  <c r="AS57" i="37"/>
  <c r="AT57" i="37"/>
  <c r="AU57" i="37"/>
  <c r="AV57" i="37"/>
  <c r="AW57" i="37"/>
  <c r="S58" i="37"/>
  <c r="AI58" i="37" s="1"/>
  <c r="T58" i="37"/>
  <c r="U58" i="37"/>
  <c r="AK58" i="37" s="1"/>
  <c r="V58" i="37"/>
  <c r="W58" i="37"/>
  <c r="X58" i="37"/>
  <c r="AN58" i="37" s="1"/>
  <c r="Y58" i="37"/>
  <c r="AO58" i="37" s="1"/>
  <c r="AA58" i="37"/>
  <c r="AB58" i="37"/>
  <c r="AC58" i="37"/>
  <c r="AD58" i="37"/>
  <c r="AE58" i="37"/>
  <c r="AF58" i="37"/>
  <c r="AG58" i="37"/>
  <c r="AJ58" i="37"/>
  <c r="AL58" i="37"/>
  <c r="AM58" i="37"/>
  <c r="AQ58" i="37"/>
  <c r="AR58" i="37"/>
  <c r="AS58" i="37"/>
  <c r="AT58" i="37"/>
  <c r="AU58" i="37"/>
  <c r="AV58" i="37"/>
  <c r="AW58" i="37"/>
  <c r="S60" i="37"/>
  <c r="AI60" i="37" s="1"/>
  <c r="T60" i="37"/>
  <c r="AJ60" i="37" s="1"/>
  <c r="U60" i="37"/>
  <c r="AK60" i="37" s="1"/>
  <c r="V60" i="37"/>
  <c r="W60" i="37"/>
  <c r="AM60" i="37" s="1"/>
  <c r="X60" i="37"/>
  <c r="AN60" i="37" s="1"/>
  <c r="Y60" i="37"/>
  <c r="AA60" i="37"/>
  <c r="AB60" i="37"/>
  <c r="AC60" i="37"/>
  <c r="AD60" i="37"/>
  <c r="AE60" i="37"/>
  <c r="AF60" i="37"/>
  <c r="AG60" i="37"/>
  <c r="AL60" i="37"/>
  <c r="AO60" i="37"/>
  <c r="AQ60" i="37"/>
  <c r="AR60" i="37"/>
  <c r="AS60" i="37"/>
  <c r="AT60" i="37"/>
  <c r="AU60" i="37"/>
  <c r="AV60" i="37"/>
  <c r="AW60" i="37"/>
  <c r="S61" i="37"/>
  <c r="AI61" i="37" s="1"/>
  <c r="T61" i="37"/>
  <c r="AJ61" i="37" s="1"/>
  <c r="U61" i="37"/>
  <c r="V61" i="37"/>
  <c r="AL61" i="37" s="1"/>
  <c r="W61" i="37"/>
  <c r="AM61" i="37" s="1"/>
  <c r="X61" i="37"/>
  <c r="Y61" i="37"/>
  <c r="AO61" i="37" s="1"/>
  <c r="AA61" i="37"/>
  <c r="AB61" i="37"/>
  <c r="AC61" i="37"/>
  <c r="AD61" i="37"/>
  <c r="AE61" i="37"/>
  <c r="AF61" i="37"/>
  <c r="AG61" i="37"/>
  <c r="AK61" i="37"/>
  <c r="AN61" i="37"/>
  <c r="AQ61" i="37"/>
  <c r="AR61" i="37"/>
  <c r="AS61" i="37"/>
  <c r="AT61" i="37"/>
  <c r="AU61" i="37"/>
  <c r="AV61" i="37"/>
  <c r="AW61" i="37"/>
  <c r="S62" i="37"/>
  <c r="AI62" i="37" s="1"/>
  <c r="T62" i="37"/>
  <c r="AJ62" i="37" s="1"/>
  <c r="U62" i="37"/>
  <c r="AK62" i="37" s="1"/>
  <c r="V62" i="37"/>
  <c r="W62" i="37"/>
  <c r="X62" i="37"/>
  <c r="AN62" i="37" s="1"/>
  <c r="Y62" i="37"/>
  <c r="AA62" i="37"/>
  <c r="AB62" i="37"/>
  <c r="AC62" i="37"/>
  <c r="AD62" i="37"/>
  <c r="AE62" i="37"/>
  <c r="AF62" i="37"/>
  <c r="AG62" i="37"/>
  <c r="AL62" i="37"/>
  <c r="AM62" i="37"/>
  <c r="AO62" i="37"/>
  <c r="AQ62" i="37"/>
  <c r="AR62" i="37"/>
  <c r="AS62" i="37"/>
  <c r="AT62" i="37"/>
  <c r="AU62" i="37"/>
  <c r="AV62" i="37"/>
  <c r="AW62" i="37"/>
  <c r="S63" i="37"/>
  <c r="T63" i="37"/>
  <c r="AJ63" i="37" s="1"/>
  <c r="U63" i="37"/>
  <c r="AK63" i="37" s="1"/>
  <c r="V63" i="37"/>
  <c r="AL63" i="37" s="1"/>
  <c r="W63" i="37"/>
  <c r="AM63" i="37" s="1"/>
  <c r="X63" i="37"/>
  <c r="Y63" i="37"/>
  <c r="AO63" i="37" s="1"/>
  <c r="AA63" i="37"/>
  <c r="AB63" i="37"/>
  <c r="AC63" i="37"/>
  <c r="AD63" i="37"/>
  <c r="AE63" i="37"/>
  <c r="AF63" i="37"/>
  <c r="AG63" i="37"/>
  <c r="AI63" i="37"/>
  <c r="AN63" i="37"/>
  <c r="AQ63" i="37"/>
  <c r="AR63" i="37"/>
  <c r="AS63" i="37"/>
  <c r="AT63" i="37"/>
  <c r="AU63" i="37"/>
  <c r="AV63" i="37"/>
  <c r="AW63" i="37"/>
  <c r="S64" i="37"/>
  <c r="AI64" i="37" s="1"/>
  <c r="T64" i="37"/>
  <c r="U64" i="37"/>
  <c r="AK64" i="37" s="1"/>
  <c r="V64" i="37"/>
  <c r="W64" i="37"/>
  <c r="X64" i="37"/>
  <c r="AN64" i="37" s="1"/>
  <c r="Y64" i="37"/>
  <c r="AO64" i="37" s="1"/>
  <c r="AA64" i="37"/>
  <c r="AB64" i="37"/>
  <c r="AC64" i="37"/>
  <c r="AD64" i="37"/>
  <c r="AE64" i="37"/>
  <c r="AF64" i="37"/>
  <c r="AG64" i="37"/>
  <c r="AJ64" i="37"/>
  <c r="AL64" i="37"/>
  <c r="AM64" i="37"/>
  <c r="AQ64" i="37"/>
  <c r="AR64" i="37"/>
  <c r="AS64" i="37"/>
  <c r="AT64" i="37"/>
  <c r="AU64" i="37"/>
  <c r="AV64" i="37"/>
  <c r="AW64" i="37"/>
  <c r="S65" i="37"/>
  <c r="T65" i="37"/>
  <c r="AJ65" i="37" s="1"/>
  <c r="U65" i="37"/>
  <c r="AK65" i="37" s="1"/>
  <c r="V65" i="37"/>
  <c r="AL65" i="37" s="1"/>
  <c r="W65" i="37"/>
  <c r="AM65" i="37" s="1"/>
  <c r="X65" i="37"/>
  <c r="AN65" i="37" s="1"/>
  <c r="Y65" i="37"/>
  <c r="AO65" i="37" s="1"/>
  <c r="AA65" i="37"/>
  <c r="AB65" i="37"/>
  <c r="AC65" i="37"/>
  <c r="AD65" i="37"/>
  <c r="AE65" i="37"/>
  <c r="AF65" i="37"/>
  <c r="AG65" i="37"/>
  <c r="AI65" i="37"/>
  <c r="AQ65" i="37"/>
  <c r="AR65" i="37"/>
  <c r="AS65" i="37"/>
  <c r="AT65" i="37"/>
  <c r="AU65" i="37"/>
  <c r="AV65" i="37"/>
  <c r="AW65" i="37"/>
  <c r="S66" i="37"/>
  <c r="AI66" i="37" s="1"/>
  <c r="T66" i="37"/>
  <c r="AJ66" i="37" s="1"/>
  <c r="U66" i="37"/>
  <c r="AK66" i="37" s="1"/>
  <c r="V66" i="37"/>
  <c r="W66" i="37"/>
  <c r="X66" i="37"/>
  <c r="AN66" i="37" s="1"/>
  <c r="Y66" i="37"/>
  <c r="AA66" i="37"/>
  <c r="AB66" i="37"/>
  <c r="AC66" i="37"/>
  <c r="AD66" i="37"/>
  <c r="AE66" i="37"/>
  <c r="AF66" i="37"/>
  <c r="AG66" i="37"/>
  <c r="AL66" i="37"/>
  <c r="AM66" i="37"/>
  <c r="AO66" i="37"/>
  <c r="AQ66" i="37"/>
  <c r="AR66" i="37"/>
  <c r="AS66" i="37"/>
  <c r="AT66" i="37"/>
  <c r="AU66" i="37"/>
  <c r="AV66" i="37"/>
  <c r="AW66" i="37"/>
  <c r="S67" i="37"/>
  <c r="AI67" i="37" s="1"/>
  <c r="T67" i="37"/>
  <c r="AJ67" i="37" s="1"/>
  <c r="U67" i="37"/>
  <c r="AK67" i="37" s="1"/>
  <c r="V67" i="37"/>
  <c r="AL67" i="37" s="1"/>
  <c r="W67" i="37"/>
  <c r="AM67" i="37" s="1"/>
  <c r="X67" i="37"/>
  <c r="Y67" i="37"/>
  <c r="AO67" i="37" s="1"/>
  <c r="AA67" i="37"/>
  <c r="AB67" i="37"/>
  <c r="AC67" i="37"/>
  <c r="AD67" i="37"/>
  <c r="AE67" i="37"/>
  <c r="AF67" i="37"/>
  <c r="AG67" i="37"/>
  <c r="AN67" i="37"/>
  <c r="AQ67" i="37"/>
  <c r="AR67" i="37"/>
  <c r="AS67" i="37"/>
  <c r="AT67" i="37"/>
  <c r="AU67" i="37"/>
  <c r="AV67" i="37"/>
  <c r="AW67" i="37"/>
  <c r="C61" i="37"/>
  <c r="C62" i="37"/>
  <c r="B1104" i="43" s="1"/>
  <c r="C63" i="37"/>
  <c r="C64" i="37"/>
  <c r="B1106" i="43" s="1"/>
  <c r="C65" i="37"/>
  <c r="B1107" i="43" s="1"/>
  <c r="H1060" i="43"/>
  <c r="I1060" i="43"/>
  <c r="J1060" i="43"/>
  <c r="K1060" i="43"/>
  <c r="L1060" i="43"/>
  <c r="M1060" i="43"/>
  <c r="N1060" i="43"/>
  <c r="O1060" i="43"/>
  <c r="C1061" i="43"/>
  <c r="H1061" i="43"/>
  <c r="I1061" i="43"/>
  <c r="J1061" i="43"/>
  <c r="K1061" i="43"/>
  <c r="L1061" i="43"/>
  <c r="M1061" i="43"/>
  <c r="N1061" i="43"/>
  <c r="O1061" i="43"/>
  <c r="C1062" i="43"/>
  <c r="H1062" i="43"/>
  <c r="I1062" i="43"/>
  <c r="J1062" i="43"/>
  <c r="K1062" i="43"/>
  <c r="L1062" i="43"/>
  <c r="M1062" i="43"/>
  <c r="N1062" i="43"/>
  <c r="O1062" i="43"/>
  <c r="H1063" i="43"/>
  <c r="I1063" i="43"/>
  <c r="J1063" i="43"/>
  <c r="K1063" i="43"/>
  <c r="L1063" i="43"/>
  <c r="M1063" i="43"/>
  <c r="N1063" i="43"/>
  <c r="O1063" i="43"/>
  <c r="H1064" i="43"/>
  <c r="I1064" i="43"/>
  <c r="J1064" i="43"/>
  <c r="K1064" i="43"/>
  <c r="L1064" i="43"/>
  <c r="M1064" i="43"/>
  <c r="N1064" i="43"/>
  <c r="O1064" i="43"/>
  <c r="H1065" i="43"/>
  <c r="I1065" i="43"/>
  <c r="J1065" i="43"/>
  <c r="K1065" i="43"/>
  <c r="L1065" i="43"/>
  <c r="M1065" i="43"/>
  <c r="N1065" i="43"/>
  <c r="O1065" i="43"/>
  <c r="C1052" i="43"/>
  <c r="H1052" i="43"/>
  <c r="I1052" i="43"/>
  <c r="J1052" i="43"/>
  <c r="K1052" i="43"/>
  <c r="L1052" i="43"/>
  <c r="M1052" i="43"/>
  <c r="N1052" i="43"/>
  <c r="O1052" i="43"/>
  <c r="C1053" i="43"/>
  <c r="H1053" i="43"/>
  <c r="I1053" i="43"/>
  <c r="J1053" i="43"/>
  <c r="K1053" i="43"/>
  <c r="L1053" i="43"/>
  <c r="M1053" i="43"/>
  <c r="N1053" i="43"/>
  <c r="O1053" i="43"/>
  <c r="C1054" i="43"/>
  <c r="H1054" i="43"/>
  <c r="I1054" i="43"/>
  <c r="J1054" i="43"/>
  <c r="K1054" i="43"/>
  <c r="L1054" i="43"/>
  <c r="M1054" i="43"/>
  <c r="N1054" i="43"/>
  <c r="O1054" i="43"/>
  <c r="H1055" i="43"/>
  <c r="I1055" i="43"/>
  <c r="J1055" i="43"/>
  <c r="K1055" i="43"/>
  <c r="L1055" i="43"/>
  <c r="M1055" i="43"/>
  <c r="N1055" i="43"/>
  <c r="O1055" i="43"/>
  <c r="C1056" i="43"/>
  <c r="H1056" i="43"/>
  <c r="I1056" i="43"/>
  <c r="J1056" i="43"/>
  <c r="K1056" i="43"/>
  <c r="L1056" i="43"/>
  <c r="M1056" i="43"/>
  <c r="N1056" i="43"/>
  <c r="O1056" i="43"/>
  <c r="C1057" i="43"/>
  <c r="H1057" i="43"/>
  <c r="I1057" i="43"/>
  <c r="J1057" i="43"/>
  <c r="K1057" i="43"/>
  <c r="L1057" i="43"/>
  <c r="M1057" i="43"/>
  <c r="N1057" i="43"/>
  <c r="O1057" i="43"/>
  <c r="H1038" i="43"/>
  <c r="I1038" i="43"/>
  <c r="J1038" i="43"/>
  <c r="K1038" i="43"/>
  <c r="L1038" i="43"/>
  <c r="M1038" i="43"/>
  <c r="N1038" i="43"/>
  <c r="O1038" i="43"/>
  <c r="H1039" i="43"/>
  <c r="I1039" i="43"/>
  <c r="J1039" i="43"/>
  <c r="K1039" i="43"/>
  <c r="L1039" i="43"/>
  <c r="M1039" i="43"/>
  <c r="N1039" i="43"/>
  <c r="O1039" i="43"/>
  <c r="H1040" i="43"/>
  <c r="I1040" i="43"/>
  <c r="J1040" i="43"/>
  <c r="K1040" i="43"/>
  <c r="L1040" i="43"/>
  <c r="M1040" i="43"/>
  <c r="N1040" i="43"/>
  <c r="O1040" i="43"/>
  <c r="H1041" i="43"/>
  <c r="I1041" i="43"/>
  <c r="J1041" i="43"/>
  <c r="K1041" i="43"/>
  <c r="L1041" i="43"/>
  <c r="M1041" i="43"/>
  <c r="N1041" i="43"/>
  <c r="O1041" i="43"/>
  <c r="C1042" i="43"/>
  <c r="H1042" i="43"/>
  <c r="I1042" i="43"/>
  <c r="J1042" i="43"/>
  <c r="K1042" i="43"/>
  <c r="L1042" i="43"/>
  <c r="M1042" i="43"/>
  <c r="N1042" i="43"/>
  <c r="O1042" i="43"/>
  <c r="C1043" i="43"/>
  <c r="H1043" i="43"/>
  <c r="I1043" i="43"/>
  <c r="J1043" i="43"/>
  <c r="K1043" i="43"/>
  <c r="L1043" i="43"/>
  <c r="M1043" i="43"/>
  <c r="N1043" i="43"/>
  <c r="O1043" i="43"/>
  <c r="H1044" i="43"/>
  <c r="I1044" i="43"/>
  <c r="J1044" i="43"/>
  <c r="K1044" i="43"/>
  <c r="L1044" i="43"/>
  <c r="M1044" i="43"/>
  <c r="N1044" i="43"/>
  <c r="O1044" i="43"/>
  <c r="H1045" i="43"/>
  <c r="I1045" i="43"/>
  <c r="J1045" i="43"/>
  <c r="K1045" i="43"/>
  <c r="L1045" i="43"/>
  <c r="M1045" i="43"/>
  <c r="N1045" i="43"/>
  <c r="O1045" i="43"/>
  <c r="H1046" i="43"/>
  <c r="I1046" i="43"/>
  <c r="J1046" i="43"/>
  <c r="K1046" i="43"/>
  <c r="L1046" i="43"/>
  <c r="M1046" i="43"/>
  <c r="N1046" i="43"/>
  <c r="O1046" i="43"/>
  <c r="H1047" i="43"/>
  <c r="I1047" i="43"/>
  <c r="J1047" i="43"/>
  <c r="K1047" i="43"/>
  <c r="L1047" i="43"/>
  <c r="M1047" i="43"/>
  <c r="N1047" i="43"/>
  <c r="O1047" i="43"/>
  <c r="H1048" i="43"/>
  <c r="I1048" i="43"/>
  <c r="J1048" i="43"/>
  <c r="K1048" i="43"/>
  <c r="L1048" i="43"/>
  <c r="M1048" i="43"/>
  <c r="N1048" i="43"/>
  <c r="O1048" i="43"/>
  <c r="H1049" i="43"/>
  <c r="I1049" i="43"/>
  <c r="J1049" i="43"/>
  <c r="K1049" i="43"/>
  <c r="L1049" i="43"/>
  <c r="M1049" i="43"/>
  <c r="N1049" i="43"/>
  <c r="O1049" i="43"/>
  <c r="C1028" i="43"/>
  <c r="H1028" i="43"/>
  <c r="I1028" i="43"/>
  <c r="J1028" i="43"/>
  <c r="K1028" i="43"/>
  <c r="L1028" i="43"/>
  <c r="M1028" i="43"/>
  <c r="N1028" i="43"/>
  <c r="O1028" i="43"/>
  <c r="H1029" i="43"/>
  <c r="I1029" i="43"/>
  <c r="J1029" i="43"/>
  <c r="K1029" i="43"/>
  <c r="L1029" i="43"/>
  <c r="M1029" i="43"/>
  <c r="N1029" i="43"/>
  <c r="O1029" i="43"/>
  <c r="C1030" i="43"/>
  <c r="H1030" i="43"/>
  <c r="I1030" i="43"/>
  <c r="J1030" i="43"/>
  <c r="K1030" i="43"/>
  <c r="L1030" i="43"/>
  <c r="M1030" i="43"/>
  <c r="N1030" i="43"/>
  <c r="O1030" i="43"/>
  <c r="H1031" i="43"/>
  <c r="I1031" i="43"/>
  <c r="J1031" i="43"/>
  <c r="K1031" i="43"/>
  <c r="L1031" i="43"/>
  <c r="M1031" i="43"/>
  <c r="N1031" i="43"/>
  <c r="O1031" i="43"/>
  <c r="H1032" i="43"/>
  <c r="I1032" i="43"/>
  <c r="J1032" i="43"/>
  <c r="K1032" i="43"/>
  <c r="L1032" i="43"/>
  <c r="M1032" i="43"/>
  <c r="N1032" i="43"/>
  <c r="O1032" i="43"/>
  <c r="S61" i="36"/>
  <c r="AI61" i="36" s="1"/>
  <c r="T61" i="36"/>
  <c r="U61" i="36"/>
  <c r="V61" i="36"/>
  <c r="W61" i="36"/>
  <c r="AM61" i="36" s="1"/>
  <c r="X61" i="36"/>
  <c r="AN61" i="36" s="1"/>
  <c r="Y61" i="36"/>
  <c r="AA61" i="36"/>
  <c r="AB61" i="36"/>
  <c r="AC61" i="36"/>
  <c r="AD61" i="36"/>
  <c r="AE61" i="36"/>
  <c r="AF61" i="36"/>
  <c r="AG61" i="36"/>
  <c r="AJ61" i="36"/>
  <c r="AK61" i="36"/>
  <c r="AL61" i="36"/>
  <c r="AO61" i="36"/>
  <c r="AQ61" i="36"/>
  <c r="AR61" i="36"/>
  <c r="AS61" i="36"/>
  <c r="AT61" i="36"/>
  <c r="AU61" i="36"/>
  <c r="AV61" i="36"/>
  <c r="AW61" i="36"/>
  <c r="S62" i="36"/>
  <c r="T62" i="36"/>
  <c r="AJ62" i="36" s="1"/>
  <c r="U62" i="36"/>
  <c r="V62" i="36"/>
  <c r="AL62" i="36" s="1"/>
  <c r="W62" i="36"/>
  <c r="AM62" i="36" s="1"/>
  <c r="X62" i="36"/>
  <c r="AN62" i="36" s="1"/>
  <c r="Y62" i="36"/>
  <c r="AA62" i="36"/>
  <c r="AB62" i="36"/>
  <c r="AC62" i="36"/>
  <c r="AD62" i="36"/>
  <c r="AE62" i="36"/>
  <c r="AF62" i="36"/>
  <c r="AG62" i="36"/>
  <c r="AI62" i="36"/>
  <c r="AK62" i="36"/>
  <c r="AO62" i="36"/>
  <c r="AQ62" i="36"/>
  <c r="AR62" i="36"/>
  <c r="AS62" i="36"/>
  <c r="AT62" i="36"/>
  <c r="AU62" i="36"/>
  <c r="AV62" i="36"/>
  <c r="AW62" i="36"/>
  <c r="S63" i="36"/>
  <c r="AI63" i="36" s="1"/>
  <c r="T63" i="36"/>
  <c r="U63" i="36"/>
  <c r="V63" i="36"/>
  <c r="AL63" i="36" s="1"/>
  <c r="W63" i="36"/>
  <c r="AM63" i="36" s="1"/>
  <c r="X63" i="36"/>
  <c r="AN63" i="36" s="1"/>
  <c r="Y63" i="36"/>
  <c r="AA63" i="36"/>
  <c r="AB63" i="36"/>
  <c r="AC63" i="36"/>
  <c r="AD63" i="36"/>
  <c r="AE63" i="36"/>
  <c r="AF63" i="36"/>
  <c r="AG63" i="36"/>
  <c r="AJ63" i="36"/>
  <c r="AK63" i="36"/>
  <c r="AO63" i="36"/>
  <c r="AQ63" i="36"/>
  <c r="AR63" i="36"/>
  <c r="AS63" i="36"/>
  <c r="AT63" i="36"/>
  <c r="AU63" i="36"/>
  <c r="AV63" i="36"/>
  <c r="AW63" i="36"/>
  <c r="S64" i="36"/>
  <c r="T64" i="36"/>
  <c r="AJ64" i="36" s="1"/>
  <c r="U64" i="36"/>
  <c r="AK64" i="36" s="1"/>
  <c r="V64" i="36"/>
  <c r="AL64" i="36" s="1"/>
  <c r="W64" i="36"/>
  <c r="AM64" i="36" s="1"/>
  <c r="X64" i="36"/>
  <c r="AN64" i="36" s="1"/>
  <c r="Y64" i="36"/>
  <c r="AA64" i="36"/>
  <c r="AB64" i="36"/>
  <c r="AC64" i="36"/>
  <c r="AD64" i="36"/>
  <c r="AE64" i="36"/>
  <c r="AF64" i="36"/>
  <c r="AG64" i="36"/>
  <c r="AI64" i="36"/>
  <c r="AO64" i="36"/>
  <c r="AQ64" i="36"/>
  <c r="AR64" i="36"/>
  <c r="AS64" i="36"/>
  <c r="AT64" i="36"/>
  <c r="AU64" i="36"/>
  <c r="AV64" i="36"/>
  <c r="AW64" i="36"/>
  <c r="S65" i="36"/>
  <c r="AI65" i="36" s="1"/>
  <c r="T65" i="36"/>
  <c r="AJ65" i="36" s="1"/>
  <c r="U65" i="36"/>
  <c r="V65" i="36"/>
  <c r="W65" i="36"/>
  <c r="AM65" i="36" s="1"/>
  <c r="X65" i="36"/>
  <c r="AN65" i="36" s="1"/>
  <c r="Y65" i="36"/>
  <c r="AA65" i="36"/>
  <c r="AB65" i="36"/>
  <c r="AC65" i="36"/>
  <c r="AD65" i="36"/>
  <c r="AE65" i="36"/>
  <c r="AF65" i="36"/>
  <c r="AG65" i="36"/>
  <c r="AK65" i="36"/>
  <c r="AL65" i="36"/>
  <c r="AO65" i="36"/>
  <c r="AQ65" i="36"/>
  <c r="AR65" i="36"/>
  <c r="AS65" i="36"/>
  <c r="AT65" i="36"/>
  <c r="AU65" i="36"/>
  <c r="AV65" i="36"/>
  <c r="AW65" i="36"/>
  <c r="S66" i="36"/>
  <c r="T66" i="36"/>
  <c r="AJ66" i="36" s="1"/>
  <c r="U66" i="36"/>
  <c r="AK66" i="36" s="1"/>
  <c r="V66" i="36"/>
  <c r="AL66" i="36" s="1"/>
  <c r="W66" i="36"/>
  <c r="AM66" i="36" s="1"/>
  <c r="X66" i="36"/>
  <c r="AN66" i="36" s="1"/>
  <c r="Y66" i="36"/>
  <c r="AO66" i="36" s="1"/>
  <c r="AA66" i="36"/>
  <c r="AB66" i="36"/>
  <c r="AC66" i="36"/>
  <c r="AD66" i="36"/>
  <c r="AE66" i="36"/>
  <c r="AF66" i="36"/>
  <c r="AG66" i="36"/>
  <c r="AI66" i="36"/>
  <c r="AQ66" i="36"/>
  <c r="AR66" i="36"/>
  <c r="AS66" i="36"/>
  <c r="AT66" i="36"/>
  <c r="AU66" i="36"/>
  <c r="AV66" i="36"/>
  <c r="AW66" i="36"/>
  <c r="S67" i="36"/>
  <c r="AI67" i="36" s="1"/>
  <c r="T67" i="36"/>
  <c r="AJ67" i="36" s="1"/>
  <c r="U67" i="36"/>
  <c r="AK67" i="36" s="1"/>
  <c r="V67" i="36"/>
  <c r="W67" i="36"/>
  <c r="X67" i="36"/>
  <c r="AN67" i="36" s="1"/>
  <c r="Y67" i="36"/>
  <c r="AA67" i="36"/>
  <c r="AB67" i="36"/>
  <c r="AC67" i="36"/>
  <c r="AD67" i="36"/>
  <c r="AE67" i="36"/>
  <c r="AF67" i="36"/>
  <c r="AG67" i="36"/>
  <c r="AL67" i="36"/>
  <c r="AM67" i="36"/>
  <c r="AO67" i="36"/>
  <c r="AQ67" i="36"/>
  <c r="AR67" i="36"/>
  <c r="AS67" i="36"/>
  <c r="AT67" i="36"/>
  <c r="AU67" i="36"/>
  <c r="AV67" i="36"/>
  <c r="AW67" i="36"/>
  <c r="S52" i="36"/>
  <c r="T52" i="36"/>
  <c r="U52" i="36"/>
  <c r="AK52" i="36" s="1"/>
  <c r="V52" i="36"/>
  <c r="AL52" i="36" s="1"/>
  <c r="W52" i="36"/>
  <c r="X52" i="36"/>
  <c r="AN52" i="36" s="1"/>
  <c r="Y52" i="36"/>
  <c r="AO52" i="36" s="1"/>
  <c r="AA52" i="36"/>
  <c r="AB52" i="36"/>
  <c r="AC52" i="36"/>
  <c r="AD52" i="36"/>
  <c r="AE52" i="36"/>
  <c r="AF52" i="36"/>
  <c r="AG52" i="36"/>
  <c r="AI52" i="36"/>
  <c r="AJ52" i="36"/>
  <c r="AM52" i="36"/>
  <c r="AQ52" i="36"/>
  <c r="AR52" i="36"/>
  <c r="AS52" i="36"/>
  <c r="AT52" i="36"/>
  <c r="AU52" i="36"/>
  <c r="AV52" i="36"/>
  <c r="AW52" i="36"/>
  <c r="S53" i="36"/>
  <c r="T53" i="36"/>
  <c r="AJ53" i="36" s="1"/>
  <c r="U53" i="36"/>
  <c r="AK53" i="36" s="1"/>
  <c r="V53" i="36"/>
  <c r="AL53" i="36" s="1"/>
  <c r="W53" i="36"/>
  <c r="X53" i="36"/>
  <c r="Y53" i="36"/>
  <c r="AO53" i="36" s="1"/>
  <c r="AA53" i="36"/>
  <c r="AB53" i="36"/>
  <c r="AC53" i="36"/>
  <c r="AD53" i="36"/>
  <c r="AE53" i="36"/>
  <c r="AF53" i="36"/>
  <c r="AG53" i="36"/>
  <c r="AI53" i="36"/>
  <c r="AM53" i="36"/>
  <c r="AN53" i="36"/>
  <c r="AQ53" i="36"/>
  <c r="AR53" i="36"/>
  <c r="AS53" i="36"/>
  <c r="AT53" i="36"/>
  <c r="AU53" i="36"/>
  <c r="AV53" i="36"/>
  <c r="AW53" i="36"/>
  <c r="S54" i="36"/>
  <c r="T54" i="36"/>
  <c r="U54" i="36"/>
  <c r="AK54" i="36" s="1"/>
  <c r="V54" i="36"/>
  <c r="AL54" i="36" s="1"/>
  <c r="W54" i="36"/>
  <c r="X54" i="36"/>
  <c r="AN54" i="36" s="1"/>
  <c r="Y54" i="36"/>
  <c r="AO54" i="36" s="1"/>
  <c r="AA54" i="36"/>
  <c r="AB54" i="36"/>
  <c r="AC54" i="36"/>
  <c r="AD54" i="36"/>
  <c r="AE54" i="36"/>
  <c r="AF54" i="36"/>
  <c r="AG54" i="36"/>
  <c r="AI54" i="36"/>
  <c r="AJ54" i="36"/>
  <c r="AM54" i="36"/>
  <c r="AQ54" i="36"/>
  <c r="AR54" i="36"/>
  <c r="AS54" i="36"/>
  <c r="AT54" i="36"/>
  <c r="AU54" i="36"/>
  <c r="AV54" i="36"/>
  <c r="AW54" i="36"/>
  <c r="S55" i="36"/>
  <c r="T55" i="36"/>
  <c r="AJ55" i="36" s="1"/>
  <c r="U55" i="36"/>
  <c r="AK55" i="36" s="1"/>
  <c r="V55" i="36"/>
  <c r="AL55" i="36" s="1"/>
  <c r="W55" i="36"/>
  <c r="X55" i="36"/>
  <c r="Y55" i="36"/>
  <c r="AO55" i="36" s="1"/>
  <c r="AA55" i="36"/>
  <c r="AB55" i="36"/>
  <c r="AC55" i="36"/>
  <c r="AD55" i="36"/>
  <c r="AE55" i="36"/>
  <c r="AF55" i="36"/>
  <c r="AG55" i="36"/>
  <c r="AI55" i="36"/>
  <c r="AM55" i="36"/>
  <c r="AN55" i="36"/>
  <c r="AQ55" i="36"/>
  <c r="AR55" i="36"/>
  <c r="AS55" i="36"/>
  <c r="AT55" i="36"/>
  <c r="AU55" i="36"/>
  <c r="AV55" i="36"/>
  <c r="AW55" i="36"/>
  <c r="S56" i="36"/>
  <c r="T56" i="36"/>
  <c r="U56" i="36"/>
  <c r="AK56" i="36" s="1"/>
  <c r="V56" i="36"/>
  <c r="AL56" i="36" s="1"/>
  <c r="W56" i="36"/>
  <c r="AM56" i="36" s="1"/>
  <c r="X56" i="36"/>
  <c r="AN56" i="36" s="1"/>
  <c r="Y56" i="36"/>
  <c r="AO56" i="36" s="1"/>
  <c r="AA56" i="36"/>
  <c r="AB56" i="36"/>
  <c r="AC56" i="36"/>
  <c r="AD56" i="36"/>
  <c r="AE56" i="36"/>
  <c r="AF56" i="36"/>
  <c r="AG56" i="36"/>
  <c r="AI56" i="36"/>
  <c r="AJ56" i="36"/>
  <c r="AQ56" i="36"/>
  <c r="AR56" i="36"/>
  <c r="AS56" i="36"/>
  <c r="AT56" i="36"/>
  <c r="AU56" i="36"/>
  <c r="AV56" i="36"/>
  <c r="AW56" i="36"/>
  <c r="S57" i="36"/>
  <c r="T57" i="36"/>
  <c r="AJ57" i="36" s="1"/>
  <c r="U57" i="36"/>
  <c r="AK57" i="36" s="1"/>
  <c r="V57" i="36"/>
  <c r="AL57" i="36" s="1"/>
  <c r="W57" i="36"/>
  <c r="X57" i="36"/>
  <c r="AN57" i="36" s="1"/>
  <c r="Y57" i="36"/>
  <c r="AO57" i="36" s="1"/>
  <c r="AA57" i="36"/>
  <c r="AB57" i="36"/>
  <c r="AC57" i="36"/>
  <c r="AD57" i="36"/>
  <c r="AE57" i="36"/>
  <c r="AF57" i="36"/>
  <c r="AG57" i="36"/>
  <c r="AI57" i="36"/>
  <c r="AM57" i="36"/>
  <c r="AQ57" i="36"/>
  <c r="AR57" i="36"/>
  <c r="AS57" i="36"/>
  <c r="AT57" i="36"/>
  <c r="AU57" i="36"/>
  <c r="AV57" i="36"/>
  <c r="AW57" i="36"/>
  <c r="S58" i="36"/>
  <c r="T58" i="36"/>
  <c r="AJ58" i="36" s="1"/>
  <c r="U58" i="36"/>
  <c r="AK58" i="36" s="1"/>
  <c r="V58" i="36"/>
  <c r="AL58" i="36" s="1"/>
  <c r="W58" i="36"/>
  <c r="X58" i="36"/>
  <c r="AN58" i="36" s="1"/>
  <c r="Y58" i="36"/>
  <c r="AO58" i="36" s="1"/>
  <c r="AA58" i="36"/>
  <c r="AB58" i="36"/>
  <c r="AC58" i="36"/>
  <c r="AD58" i="36"/>
  <c r="AE58" i="36"/>
  <c r="AF58" i="36"/>
  <c r="AG58" i="36"/>
  <c r="AI58" i="36"/>
  <c r="AM58" i="36"/>
  <c r="AQ58" i="36"/>
  <c r="AR58" i="36"/>
  <c r="AS58" i="36"/>
  <c r="AT58" i="36"/>
  <c r="AU58" i="36"/>
  <c r="AV58" i="36"/>
  <c r="AW58" i="36"/>
  <c r="S35" i="36"/>
  <c r="AI35" i="36" s="1"/>
  <c r="T35" i="36"/>
  <c r="AJ35" i="36" s="1"/>
  <c r="U35" i="36"/>
  <c r="AK35" i="36" s="1"/>
  <c r="V35" i="36"/>
  <c r="W35" i="36"/>
  <c r="X35" i="36"/>
  <c r="AN35" i="36" s="1"/>
  <c r="Y35" i="36"/>
  <c r="AA35" i="36"/>
  <c r="AB35" i="36"/>
  <c r="AC35" i="36"/>
  <c r="AD35" i="36"/>
  <c r="AE35" i="36"/>
  <c r="AF35" i="36"/>
  <c r="AG35" i="36"/>
  <c r="AL35" i="36"/>
  <c r="AM35" i="36"/>
  <c r="AO35" i="36"/>
  <c r="AQ35" i="36"/>
  <c r="AR35" i="36"/>
  <c r="AS35" i="36"/>
  <c r="AT35" i="36"/>
  <c r="AU35" i="36"/>
  <c r="AV35" i="36"/>
  <c r="AW35" i="36"/>
  <c r="S36" i="36"/>
  <c r="T36" i="36"/>
  <c r="AJ36" i="36" s="1"/>
  <c r="U36" i="36"/>
  <c r="V36" i="36"/>
  <c r="AL36" i="36" s="1"/>
  <c r="W36" i="36"/>
  <c r="AM36" i="36" s="1"/>
  <c r="X36" i="36"/>
  <c r="Y36" i="36"/>
  <c r="AO36" i="36" s="1"/>
  <c r="AA36" i="36"/>
  <c r="AB36" i="36"/>
  <c r="AC36" i="36"/>
  <c r="AD36" i="36"/>
  <c r="AE36" i="36"/>
  <c r="AF36" i="36"/>
  <c r="AG36" i="36"/>
  <c r="AI36" i="36"/>
  <c r="AK36" i="36"/>
  <c r="AN36" i="36"/>
  <c r="AQ36" i="36"/>
  <c r="AR36" i="36"/>
  <c r="AS36" i="36"/>
  <c r="AT36" i="36"/>
  <c r="AU36" i="36"/>
  <c r="AV36" i="36"/>
  <c r="AW36" i="36"/>
  <c r="S37" i="36"/>
  <c r="AI37" i="36" s="1"/>
  <c r="T37" i="36"/>
  <c r="U37" i="36"/>
  <c r="AK37" i="36" s="1"/>
  <c r="V37" i="36"/>
  <c r="AL37" i="36" s="1"/>
  <c r="W37" i="36"/>
  <c r="X37" i="36"/>
  <c r="AN37" i="36" s="1"/>
  <c r="Y37" i="36"/>
  <c r="AA37" i="36"/>
  <c r="AB37" i="36"/>
  <c r="AC37" i="36"/>
  <c r="AD37" i="36"/>
  <c r="AE37" i="36"/>
  <c r="AF37" i="36"/>
  <c r="AG37" i="36"/>
  <c r="AJ37" i="36"/>
  <c r="AM37" i="36"/>
  <c r="AO37" i="36"/>
  <c r="AQ37" i="36"/>
  <c r="AR37" i="36"/>
  <c r="AS37" i="36"/>
  <c r="AT37" i="36"/>
  <c r="AU37" i="36"/>
  <c r="AV37" i="36"/>
  <c r="AW37" i="36"/>
  <c r="S38" i="36"/>
  <c r="AI38" i="36" s="1"/>
  <c r="T38" i="36"/>
  <c r="AJ38" i="36" s="1"/>
  <c r="U38" i="36"/>
  <c r="V38" i="36"/>
  <c r="AL38" i="36" s="1"/>
  <c r="W38" i="36"/>
  <c r="AM38" i="36" s="1"/>
  <c r="X38" i="36"/>
  <c r="Y38" i="36"/>
  <c r="AA38" i="36"/>
  <c r="AB38" i="36"/>
  <c r="AC38" i="36"/>
  <c r="AD38" i="36"/>
  <c r="AE38" i="36"/>
  <c r="AF38" i="36"/>
  <c r="AG38" i="36"/>
  <c r="AK38" i="36"/>
  <c r="AN38" i="36"/>
  <c r="AO38" i="36"/>
  <c r="AQ38" i="36"/>
  <c r="AR38" i="36"/>
  <c r="AS38" i="36"/>
  <c r="AT38" i="36"/>
  <c r="AU38" i="36"/>
  <c r="AV38" i="36"/>
  <c r="AW38" i="36"/>
  <c r="S39" i="36"/>
  <c r="AI39" i="36" s="1"/>
  <c r="T39" i="36"/>
  <c r="U39" i="36"/>
  <c r="V39" i="36"/>
  <c r="AL39" i="36" s="1"/>
  <c r="W39" i="36"/>
  <c r="AM39" i="36" s="1"/>
  <c r="X39" i="36"/>
  <c r="AN39" i="36" s="1"/>
  <c r="Y39" i="36"/>
  <c r="AA39" i="36"/>
  <c r="AB39" i="36"/>
  <c r="AC39" i="36"/>
  <c r="AD39" i="36"/>
  <c r="AE39" i="36"/>
  <c r="AF39" i="36"/>
  <c r="AG39" i="36"/>
  <c r="AJ39" i="36"/>
  <c r="AK39" i="36"/>
  <c r="AO39" i="36"/>
  <c r="AQ39" i="36"/>
  <c r="AR39" i="36"/>
  <c r="AS39" i="36"/>
  <c r="AT39" i="36"/>
  <c r="AU39" i="36"/>
  <c r="AV39" i="36"/>
  <c r="AW39" i="36"/>
  <c r="S40" i="36"/>
  <c r="AI40" i="36" s="1"/>
  <c r="T40" i="36"/>
  <c r="AJ40" i="36" s="1"/>
  <c r="U40" i="36"/>
  <c r="AK40" i="36" s="1"/>
  <c r="V40" i="36"/>
  <c r="AL40" i="36" s="1"/>
  <c r="W40" i="36"/>
  <c r="AM40" i="36" s="1"/>
  <c r="X40" i="36"/>
  <c r="AN40" i="36" s="1"/>
  <c r="Y40" i="36"/>
  <c r="AA40" i="36"/>
  <c r="AB40" i="36"/>
  <c r="AC40" i="36"/>
  <c r="AD40" i="36"/>
  <c r="AE40" i="36"/>
  <c r="AF40" i="36"/>
  <c r="AG40" i="36"/>
  <c r="AO40" i="36"/>
  <c r="AQ40" i="36"/>
  <c r="AR40" i="36"/>
  <c r="AS40" i="36"/>
  <c r="AT40" i="36"/>
  <c r="AU40" i="36"/>
  <c r="AV40" i="36"/>
  <c r="AW40" i="36"/>
  <c r="S41" i="36"/>
  <c r="AI41" i="36" s="1"/>
  <c r="T41" i="36"/>
  <c r="AJ41" i="36" s="1"/>
  <c r="U41" i="36"/>
  <c r="V41" i="36"/>
  <c r="W41" i="36"/>
  <c r="AM41" i="36" s="1"/>
  <c r="X41" i="36"/>
  <c r="AN41" i="36" s="1"/>
  <c r="Y41" i="36"/>
  <c r="AA41" i="36"/>
  <c r="AB41" i="36"/>
  <c r="AC41" i="36"/>
  <c r="AD41" i="36"/>
  <c r="AE41" i="36"/>
  <c r="AF41" i="36"/>
  <c r="AG41" i="36"/>
  <c r="AK41" i="36"/>
  <c r="AL41" i="36"/>
  <c r="AO41" i="36"/>
  <c r="AQ41" i="36"/>
  <c r="AR41" i="36"/>
  <c r="AS41" i="36"/>
  <c r="AT41" i="36"/>
  <c r="AU41" i="36"/>
  <c r="AV41" i="36"/>
  <c r="AW41" i="36"/>
  <c r="S42" i="36"/>
  <c r="T42" i="36"/>
  <c r="AJ42" i="36" s="1"/>
  <c r="U42" i="36"/>
  <c r="AK42" i="36" s="1"/>
  <c r="V42" i="36"/>
  <c r="AL42" i="36" s="1"/>
  <c r="W42" i="36"/>
  <c r="AM42" i="36" s="1"/>
  <c r="X42" i="36"/>
  <c r="AN42" i="36" s="1"/>
  <c r="Y42" i="36"/>
  <c r="AO42" i="36" s="1"/>
  <c r="AA42" i="36"/>
  <c r="AB42" i="36"/>
  <c r="AC42" i="36"/>
  <c r="AD42" i="36"/>
  <c r="AE42" i="36"/>
  <c r="AF42" i="36"/>
  <c r="AG42" i="36"/>
  <c r="AI42" i="36"/>
  <c r="AQ42" i="36"/>
  <c r="AR42" i="36"/>
  <c r="AS42" i="36"/>
  <c r="AT42" i="36"/>
  <c r="AU42" i="36"/>
  <c r="AV42" i="36"/>
  <c r="AW42" i="36"/>
  <c r="S43" i="36"/>
  <c r="AI43" i="36" s="1"/>
  <c r="T43" i="36"/>
  <c r="AJ43" i="36" s="1"/>
  <c r="U43" i="36"/>
  <c r="AK43" i="36" s="1"/>
  <c r="V43" i="36"/>
  <c r="W43" i="36"/>
  <c r="X43" i="36"/>
  <c r="AN43" i="36" s="1"/>
  <c r="Y43" i="36"/>
  <c r="AA43" i="36"/>
  <c r="AB43" i="36"/>
  <c r="AC43" i="36"/>
  <c r="AD43" i="36"/>
  <c r="AE43" i="36"/>
  <c r="AF43" i="36"/>
  <c r="AG43" i="36"/>
  <c r="AL43" i="36"/>
  <c r="AM43" i="36"/>
  <c r="AO43" i="36"/>
  <c r="AQ43" i="36"/>
  <c r="AR43" i="36"/>
  <c r="AS43" i="36"/>
  <c r="AT43" i="36"/>
  <c r="AU43" i="36"/>
  <c r="AV43" i="36"/>
  <c r="AW43" i="36"/>
  <c r="S44" i="36"/>
  <c r="T44" i="36"/>
  <c r="AJ44" i="36" s="1"/>
  <c r="U44" i="36"/>
  <c r="V44" i="36"/>
  <c r="AL44" i="36" s="1"/>
  <c r="W44" i="36"/>
  <c r="AM44" i="36" s="1"/>
  <c r="X44" i="36"/>
  <c r="Y44" i="36"/>
  <c r="AO44" i="36" s="1"/>
  <c r="AA44" i="36"/>
  <c r="AB44" i="36"/>
  <c r="AC44" i="36"/>
  <c r="AD44" i="36"/>
  <c r="AE44" i="36"/>
  <c r="AF44" i="36"/>
  <c r="AG44" i="36"/>
  <c r="AI44" i="36"/>
  <c r="AK44" i="36"/>
  <c r="AN44" i="36"/>
  <c r="AQ44" i="36"/>
  <c r="AR44" i="36"/>
  <c r="AS44" i="36"/>
  <c r="AT44" i="36"/>
  <c r="AU44" i="36"/>
  <c r="AV44" i="36"/>
  <c r="AW44" i="36"/>
  <c r="S45" i="36"/>
  <c r="AI45" i="36" s="1"/>
  <c r="T45" i="36"/>
  <c r="U45" i="36"/>
  <c r="AK45" i="36" s="1"/>
  <c r="V45" i="36"/>
  <c r="AL45" i="36" s="1"/>
  <c r="W45" i="36"/>
  <c r="X45" i="36"/>
  <c r="AN45" i="36" s="1"/>
  <c r="Y45" i="36"/>
  <c r="AA45" i="36"/>
  <c r="AB45" i="36"/>
  <c r="AC45" i="36"/>
  <c r="AD45" i="36"/>
  <c r="AE45" i="36"/>
  <c r="AF45" i="36"/>
  <c r="AG45" i="36"/>
  <c r="AJ45" i="36"/>
  <c r="AM45" i="36"/>
  <c r="AO45" i="36"/>
  <c r="AQ45" i="36"/>
  <c r="AR45" i="36"/>
  <c r="AS45" i="36"/>
  <c r="AT45" i="36"/>
  <c r="AU45" i="36"/>
  <c r="AV45" i="36"/>
  <c r="AW45" i="36"/>
  <c r="S46" i="36"/>
  <c r="AI46" i="36" s="1"/>
  <c r="T46" i="36"/>
  <c r="AJ46" i="36" s="1"/>
  <c r="U46" i="36"/>
  <c r="V46" i="36"/>
  <c r="AL46" i="36" s="1"/>
  <c r="W46" i="36"/>
  <c r="AM46" i="36" s="1"/>
  <c r="X46" i="36"/>
  <c r="Y46" i="36"/>
  <c r="AA46" i="36"/>
  <c r="AB46" i="36"/>
  <c r="AC46" i="36"/>
  <c r="AD46" i="36"/>
  <c r="AE46" i="36"/>
  <c r="AF46" i="36"/>
  <c r="AG46" i="36"/>
  <c r="AK46" i="36"/>
  <c r="AN46" i="36"/>
  <c r="AO46" i="36"/>
  <c r="AQ46" i="36"/>
  <c r="AR46" i="36"/>
  <c r="AS46" i="36"/>
  <c r="AT46" i="36"/>
  <c r="AU46" i="36"/>
  <c r="AV46" i="36"/>
  <c r="AW46" i="36"/>
  <c r="S47" i="36"/>
  <c r="AI47" i="36" s="1"/>
  <c r="T47" i="36"/>
  <c r="U47" i="36"/>
  <c r="V47" i="36"/>
  <c r="AL47" i="36" s="1"/>
  <c r="W47" i="36"/>
  <c r="AM47" i="36" s="1"/>
  <c r="X47" i="36"/>
  <c r="AN47" i="36" s="1"/>
  <c r="Y47" i="36"/>
  <c r="AA47" i="36"/>
  <c r="AB47" i="36"/>
  <c r="AC47" i="36"/>
  <c r="AD47" i="36"/>
  <c r="AE47" i="36"/>
  <c r="AF47" i="36"/>
  <c r="AG47" i="36"/>
  <c r="AJ47" i="36"/>
  <c r="AK47" i="36"/>
  <c r="AO47" i="36"/>
  <c r="AQ47" i="36"/>
  <c r="AR47" i="36"/>
  <c r="AS47" i="36"/>
  <c r="AT47" i="36"/>
  <c r="AU47" i="36"/>
  <c r="AV47" i="36"/>
  <c r="AW47" i="36"/>
  <c r="S48" i="36"/>
  <c r="AI48" i="36" s="1"/>
  <c r="T48" i="36"/>
  <c r="AJ48" i="36" s="1"/>
  <c r="U48" i="36"/>
  <c r="AK48" i="36" s="1"/>
  <c r="V48" i="36"/>
  <c r="AL48" i="36" s="1"/>
  <c r="W48" i="36"/>
  <c r="AM48" i="36" s="1"/>
  <c r="X48" i="36"/>
  <c r="AN48" i="36" s="1"/>
  <c r="Y48" i="36"/>
  <c r="AA48" i="36"/>
  <c r="AB48" i="36"/>
  <c r="AC48" i="36"/>
  <c r="AD48" i="36"/>
  <c r="AE48" i="36"/>
  <c r="AF48" i="36"/>
  <c r="AG48" i="36"/>
  <c r="AO48" i="36"/>
  <c r="AQ48" i="36"/>
  <c r="AR48" i="36"/>
  <c r="AS48" i="36"/>
  <c r="AT48" i="36"/>
  <c r="AU48" i="36"/>
  <c r="AV48" i="36"/>
  <c r="AW48" i="36"/>
  <c r="S49" i="36"/>
  <c r="AI49" i="36" s="1"/>
  <c r="T49" i="36"/>
  <c r="AJ49" i="36" s="1"/>
  <c r="U49" i="36"/>
  <c r="V49" i="36"/>
  <c r="W49" i="36"/>
  <c r="AM49" i="36" s="1"/>
  <c r="X49" i="36"/>
  <c r="AN49" i="36" s="1"/>
  <c r="Y49" i="36"/>
  <c r="AA49" i="36"/>
  <c r="AB49" i="36"/>
  <c r="AC49" i="36"/>
  <c r="AD49" i="36"/>
  <c r="AE49" i="36"/>
  <c r="AF49" i="36"/>
  <c r="AG49" i="36"/>
  <c r="AK49" i="36"/>
  <c r="AL49" i="36"/>
  <c r="AO49" i="36"/>
  <c r="AQ49" i="36"/>
  <c r="AR49" i="36"/>
  <c r="AS49" i="36"/>
  <c r="AT49" i="36"/>
  <c r="AU49" i="36"/>
  <c r="AV49" i="36"/>
  <c r="AW49" i="36"/>
  <c r="S29" i="36"/>
  <c r="T29" i="36"/>
  <c r="AJ29" i="36" s="1"/>
  <c r="U29" i="36"/>
  <c r="AK29" i="36" s="1"/>
  <c r="V29" i="36"/>
  <c r="W29" i="36"/>
  <c r="X29" i="36"/>
  <c r="Y29" i="36"/>
  <c r="AA29" i="36"/>
  <c r="AB29" i="36"/>
  <c r="AC29" i="36"/>
  <c r="AD29" i="36"/>
  <c r="AE29" i="36"/>
  <c r="AF29" i="36"/>
  <c r="AG29" i="36"/>
  <c r="AI29" i="36"/>
  <c r="AL29" i="36"/>
  <c r="AM29" i="36"/>
  <c r="AN29" i="36"/>
  <c r="AO29" i="36"/>
  <c r="AQ29" i="36"/>
  <c r="AR29" i="36"/>
  <c r="AS29" i="36"/>
  <c r="AT29" i="36"/>
  <c r="AU29" i="36"/>
  <c r="AV29" i="36"/>
  <c r="AW29" i="36"/>
  <c r="S30" i="36"/>
  <c r="AI30" i="36" s="1"/>
  <c r="T30" i="36"/>
  <c r="U30" i="36"/>
  <c r="V30" i="36"/>
  <c r="AL30" i="36" s="1"/>
  <c r="W30" i="36"/>
  <c r="AM30" i="36" s="1"/>
  <c r="X30" i="36"/>
  <c r="AN30" i="36" s="1"/>
  <c r="Y30" i="36"/>
  <c r="AO30" i="36" s="1"/>
  <c r="AA30" i="36"/>
  <c r="AB30" i="36"/>
  <c r="AC30" i="36"/>
  <c r="AD30" i="36"/>
  <c r="AE30" i="36"/>
  <c r="AF30" i="36"/>
  <c r="AG30" i="36"/>
  <c r="AJ30" i="36"/>
  <c r="AK30" i="36"/>
  <c r="AQ30" i="36"/>
  <c r="AR30" i="36"/>
  <c r="AS30" i="36"/>
  <c r="AT30" i="36"/>
  <c r="AU30" i="36"/>
  <c r="AV30" i="36"/>
  <c r="AW30" i="36"/>
  <c r="S31" i="36"/>
  <c r="T31" i="36"/>
  <c r="AJ31" i="36" s="1"/>
  <c r="U31" i="36"/>
  <c r="AK31" i="36" s="1"/>
  <c r="V31" i="36"/>
  <c r="W31" i="36"/>
  <c r="X31" i="36"/>
  <c r="Y31" i="36"/>
  <c r="AA31" i="36"/>
  <c r="AB31" i="36"/>
  <c r="AC31" i="36"/>
  <c r="AD31" i="36"/>
  <c r="AE31" i="36"/>
  <c r="AF31" i="36"/>
  <c r="AG31" i="36"/>
  <c r="AI31" i="36"/>
  <c r="AL31" i="36"/>
  <c r="AM31" i="36"/>
  <c r="AN31" i="36"/>
  <c r="AO31" i="36"/>
  <c r="AQ31" i="36"/>
  <c r="AR31" i="36"/>
  <c r="AS31" i="36"/>
  <c r="AT31" i="36"/>
  <c r="AU31" i="36"/>
  <c r="AV31" i="36"/>
  <c r="AW31" i="36"/>
  <c r="C1016" i="43"/>
  <c r="H1016" i="43"/>
  <c r="I1016" i="43"/>
  <c r="J1016" i="43"/>
  <c r="K1016" i="43"/>
  <c r="L1016" i="43"/>
  <c r="M1016" i="43"/>
  <c r="N1016" i="43"/>
  <c r="O1016" i="43"/>
  <c r="C1017" i="43"/>
  <c r="H1017" i="43"/>
  <c r="I1017" i="43"/>
  <c r="J1017" i="43"/>
  <c r="K1017" i="43"/>
  <c r="L1017" i="43"/>
  <c r="M1017" i="43"/>
  <c r="N1017" i="43"/>
  <c r="O1017" i="43"/>
  <c r="C1018" i="43"/>
  <c r="H1018" i="43"/>
  <c r="I1018" i="43"/>
  <c r="J1018" i="43"/>
  <c r="K1018" i="43"/>
  <c r="L1018" i="43"/>
  <c r="M1018" i="43"/>
  <c r="N1018" i="43"/>
  <c r="O1018" i="43"/>
  <c r="H1019" i="43"/>
  <c r="I1019" i="43"/>
  <c r="J1019" i="43"/>
  <c r="K1019" i="43"/>
  <c r="L1019" i="43"/>
  <c r="M1019" i="43"/>
  <c r="N1019" i="43"/>
  <c r="O1019" i="43"/>
  <c r="H1020" i="43"/>
  <c r="I1020" i="43"/>
  <c r="J1020" i="43"/>
  <c r="K1020" i="43"/>
  <c r="L1020" i="43"/>
  <c r="M1020" i="43"/>
  <c r="N1020" i="43"/>
  <c r="O1020" i="43"/>
  <c r="H1021" i="43"/>
  <c r="I1021" i="43"/>
  <c r="J1021" i="43"/>
  <c r="K1021" i="43"/>
  <c r="L1021" i="43"/>
  <c r="M1021" i="43"/>
  <c r="N1021" i="43"/>
  <c r="O1021" i="43"/>
  <c r="C1008" i="43"/>
  <c r="H1008" i="43"/>
  <c r="I1008" i="43"/>
  <c r="J1008" i="43"/>
  <c r="K1008" i="43"/>
  <c r="L1008" i="43"/>
  <c r="M1008" i="43"/>
  <c r="N1008" i="43"/>
  <c r="O1008" i="43"/>
  <c r="C1009" i="43"/>
  <c r="H1009" i="43"/>
  <c r="I1009" i="43"/>
  <c r="J1009" i="43"/>
  <c r="K1009" i="43"/>
  <c r="L1009" i="43"/>
  <c r="M1009" i="43"/>
  <c r="N1009" i="43"/>
  <c r="O1009" i="43"/>
  <c r="C1010" i="43"/>
  <c r="H1010" i="43"/>
  <c r="I1010" i="43"/>
  <c r="J1010" i="43"/>
  <c r="K1010" i="43"/>
  <c r="L1010" i="43"/>
  <c r="M1010" i="43"/>
  <c r="N1010" i="43"/>
  <c r="O1010" i="43"/>
  <c r="H1011" i="43"/>
  <c r="I1011" i="43"/>
  <c r="J1011" i="43"/>
  <c r="K1011" i="43"/>
  <c r="L1011" i="43"/>
  <c r="M1011" i="43"/>
  <c r="N1011" i="43"/>
  <c r="O1011" i="43"/>
  <c r="H1012" i="43"/>
  <c r="I1012" i="43"/>
  <c r="J1012" i="43"/>
  <c r="K1012" i="43"/>
  <c r="L1012" i="43"/>
  <c r="M1012" i="43"/>
  <c r="N1012" i="43"/>
  <c r="O1012" i="43"/>
  <c r="H1013" i="43"/>
  <c r="I1013" i="43"/>
  <c r="J1013" i="43"/>
  <c r="K1013" i="43"/>
  <c r="L1013" i="43"/>
  <c r="M1013" i="43"/>
  <c r="N1013" i="43"/>
  <c r="O1013" i="43"/>
  <c r="H993" i="43"/>
  <c r="I993" i="43"/>
  <c r="J993" i="43"/>
  <c r="K993" i="43"/>
  <c r="L993" i="43"/>
  <c r="M993" i="43"/>
  <c r="N993" i="43"/>
  <c r="O993" i="43"/>
  <c r="C994" i="43"/>
  <c r="H994" i="43"/>
  <c r="I994" i="43"/>
  <c r="J994" i="43"/>
  <c r="K994" i="43"/>
  <c r="L994" i="43"/>
  <c r="M994" i="43"/>
  <c r="N994" i="43"/>
  <c r="O994" i="43"/>
  <c r="H995" i="43"/>
  <c r="I995" i="43"/>
  <c r="J995" i="43"/>
  <c r="K995" i="43"/>
  <c r="L995" i="43"/>
  <c r="M995" i="43"/>
  <c r="N995" i="43"/>
  <c r="O995" i="43"/>
  <c r="C996" i="43"/>
  <c r="H996" i="43"/>
  <c r="I996" i="43"/>
  <c r="J996" i="43"/>
  <c r="K996" i="43"/>
  <c r="L996" i="43"/>
  <c r="M996" i="43"/>
  <c r="N996" i="43"/>
  <c r="O996" i="43"/>
  <c r="H997" i="43"/>
  <c r="I997" i="43"/>
  <c r="J997" i="43"/>
  <c r="K997" i="43"/>
  <c r="L997" i="43"/>
  <c r="M997" i="43"/>
  <c r="N997" i="43"/>
  <c r="O997" i="43"/>
  <c r="C998" i="43"/>
  <c r="H998" i="43"/>
  <c r="I998" i="43"/>
  <c r="J998" i="43"/>
  <c r="K998" i="43"/>
  <c r="L998" i="43"/>
  <c r="M998" i="43"/>
  <c r="N998" i="43"/>
  <c r="O998" i="43"/>
  <c r="H999" i="43"/>
  <c r="I999" i="43"/>
  <c r="J999" i="43"/>
  <c r="K999" i="43"/>
  <c r="L999" i="43"/>
  <c r="M999" i="43"/>
  <c r="N999" i="43"/>
  <c r="O999" i="43"/>
  <c r="H1000" i="43"/>
  <c r="I1000" i="43"/>
  <c r="J1000" i="43"/>
  <c r="K1000" i="43"/>
  <c r="L1000" i="43"/>
  <c r="M1000" i="43"/>
  <c r="N1000" i="43"/>
  <c r="O1000" i="43"/>
  <c r="H1001" i="43"/>
  <c r="I1001" i="43"/>
  <c r="J1001" i="43"/>
  <c r="K1001" i="43"/>
  <c r="L1001" i="43"/>
  <c r="M1001" i="43"/>
  <c r="N1001" i="43"/>
  <c r="O1001" i="43"/>
  <c r="C1002" i="43"/>
  <c r="H1002" i="43"/>
  <c r="I1002" i="43"/>
  <c r="J1002" i="43"/>
  <c r="K1002" i="43"/>
  <c r="L1002" i="43"/>
  <c r="M1002" i="43"/>
  <c r="N1002" i="43"/>
  <c r="O1002" i="43"/>
  <c r="H1003" i="43"/>
  <c r="I1003" i="43"/>
  <c r="J1003" i="43"/>
  <c r="K1003" i="43"/>
  <c r="L1003" i="43"/>
  <c r="M1003" i="43"/>
  <c r="N1003" i="43"/>
  <c r="O1003" i="43"/>
  <c r="H1004" i="43"/>
  <c r="I1004" i="43"/>
  <c r="J1004" i="43"/>
  <c r="K1004" i="43"/>
  <c r="L1004" i="43"/>
  <c r="M1004" i="43"/>
  <c r="N1004" i="43"/>
  <c r="O1004" i="43"/>
  <c r="H1005" i="43"/>
  <c r="I1005" i="43"/>
  <c r="J1005" i="43"/>
  <c r="K1005" i="43"/>
  <c r="L1005" i="43"/>
  <c r="M1005" i="43"/>
  <c r="N1005" i="43"/>
  <c r="O1005" i="43"/>
  <c r="H982" i="43"/>
  <c r="I982" i="43"/>
  <c r="J982" i="43"/>
  <c r="K982" i="43"/>
  <c r="L982" i="43"/>
  <c r="M982" i="43"/>
  <c r="N982" i="43"/>
  <c r="O982" i="43"/>
  <c r="H983" i="43"/>
  <c r="I983" i="43"/>
  <c r="J983" i="43"/>
  <c r="K983" i="43"/>
  <c r="L983" i="43"/>
  <c r="M983" i="43"/>
  <c r="N983" i="43"/>
  <c r="O983" i="43"/>
  <c r="H984" i="43"/>
  <c r="I984" i="43"/>
  <c r="J984" i="43"/>
  <c r="K984" i="43"/>
  <c r="L984" i="43"/>
  <c r="M984" i="43"/>
  <c r="N984" i="43"/>
  <c r="O984" i="43"/>
  <c r="C985" i="43"/>
  <c r="H985" i="43"/>
  <c r="I985" i="43"/>
  <c r="J985" i="43"/>
  <c r="K985" i="43"/>
  <c r="L985" i="43"/>
  <c r="M985" i="43"/>
  <c r="N985" i="43"/>
  <c r="O985" i="43"/>
  <c r="H986" i="43"/>
  <c r="I986" i="43"/>
  <c r="J986" i="43"/>
  <c r="K986" i="43"/>
  <c r="L986" i="43"/>
  <c r="M986" i="43"/>
  <c r="N986" i="43"/>
  <c r="O986" i="43"/>
  <c r="H987" i="43"/>
  <c r="I987" i="43"/>
  <c r="J987" i="43"/>
  <c r="K987" i="43"/>
  <c r="L987" i="43"/>
  <c r="M987" i="43"/>
  <c r="N987" i="43"/>
  <c r="O987" i="43"/>
  <c r="H988" i="43"/>
  <c r="I988" i="43"/>
  <c r="J988" i="43"/>
  <c r="K988" i="43"/>
  <c r="L988" i="43"/>
  <c r="M988" i="43"/>
  <c r="N988" i="43"/>
  <c r="O988" i="43"/>
  <c r="C981" i="43"/>
  <c r="S29" i="35"/>
  <c r="AI29" i="35" s="1"/>
  <c r="T29" i="35"/>
  <c r="AJ29" i="35" s="1"/>
  <c r="U29" i="35"/>
  <c r="V29" i="35"/>
  <c r="AL29" i="35" s="1"/>
  <c r="W29" i="35"/>
  <c r="AM29" i="35" s="1"/>
  <c r="X29" i="35"/>
  <c r="AN29" i="35" s="1"/>
  <c r="Y29" i="35"/>
  <c r="AA29" i="35"/>
  <c r="AB29" i="35"/>
  <c r="AC29" i="35"/>
  <c r="AD29" i="35"/>
  <c r="AE29" i="35"/>
  <c r="AF29" i="35"/>
  <c r="AG29" i="35"/>
  <c r="AK29" i="35"/>
  <c r="AO29" i="35"/>
  <c r="AQ29" i="35"/>
  <c r="AR29" i="35"/>
  <c r="AS29" i="35"/>
  <c r="AT29" i="35"/>
  <c r="AU29" i="35"/>
  <c r="AV29" i="35"/>
  <c r="AW29" i="35"/>
  <c r="S30" i="35"/>
  <c r="AI30" i="35" s="1"/>
  <c r="T30" i="35"/>
  <c r="AJ30" i="35" s="1"/>
  <c r="U30" i="35"/>
  <c r="V30" i="35"/>
  <c r="AL30" i="35" s="1"/>
  <c r="W30" i="35"/>
  <c r="AM30" i="35" s="1"/>
  <c r="X30" i="35"/>
  <c r="Y30" i="35"/>
  <c r="AA30" i="35"/>
  <c r="AB30" i="35"/>
  <c r="AC30" i="35"/>
  <c r="AD30" i="35"/>
  <c r="AE30" i="35"/>
  <c r="AF30" i="35"/>
  <c r="AG30" i="35"/>
  <c r="AK30" i="35"/>
  <c r="AN30" i="35"/>
  <c r="AO30" i="35"/>
  <c r="AQ30" i="35"/>
  <c r="AR30" i="35"/>
  <c r="AS30" i="35"/>
  <c r="AT30" i="35"/>
  <c r="AU30" i="35"/>
  <c r="AV30" i="35"/>
  <c r="AW30" i="35"/>
  <c r="S31" i="35"/>
  <c r="AI31" i="35" s="1"/>
  <c r="T31" i="35"/>
  <c r="AJ31" i="35" s="1"/>
  <c r="U31" i="35"/>
  <c r="V31" i="35"/>
  <c r="AL31" i="35" s="1"/>
  <c r="W31" i="35"/>
  <c r="AM31" i="35" s="1"/>
  <c r="X31" i="35"/>
  <c r="Y31" i="35"/>
  <c r="AA31" i="35"/>
  <c r="AB31" i="35"/>
  <c r="AC31" i="35"/>
  <c r="AD31" i="35"/>
  <c r="AE31" i="35"/>
  <c r="AF31" i="35"/>
  <c r="AG31" i="35"/>
  <c r="AK31" i="35"/>
  <c r="AN31" i="35"/>
  <c r="AO31" i="35"/>
  <c r="AQ31" i="35"/>
  <c r="AR31" i="35"/>
  <c r="AS31" i="35"/>
  <c r="AT31" i="35"/>
  <c r="AU31" i="35"/>
  <c r="AV31" i="35"/>
  <c r="AW31" i="35"/>
  <c r="S46" i="35"/>
  <c r="AI46" i="35" s="1"/>
  <c r="T46" i="35"/>
  <c r="U46" i="35"/>
  <c r="V46" i="35"/>
  <c r="AL46" i="35" s="1"/>
  <c r="W46" i="35"/>
  <c r="AM46" i="35" s="1"/>
  <c r="X46" i="35"/>
  <c r="AN46" i="35" s="1"/>
  <c r="Y46" i="35"/>
  <c r="AO46" i="35" s="1"/>
  <c r="AA46" i="35"/>
  <c r="AB46" i="35"/>
  <c r="AC46" i="35"/>
  <c r="AD46" i="35"/>
  <c r="AE46" i="35"/>
  <c r="AF46" i="35"/>
  <c r="AG46" i="35"/>
  <c r="AJ46" i="35"/>
  <c r="AK46" i="35"/>
  <c r="AQ46" i="35"/>
  <c r="AR46" i="35"/>
  <c r="AS46" i="35"/>
  <c r="AT46" i="35"/>
  <c r="AU46" i="35"/>
  <c r="AV46" i="35"/>
  <c r="AW46" i="35"/>
  <c r="S47" i="35"/>
  <c r="AI47" i="35" s="1"/>
  <c r="T47" i="35"/>
  <c r="AJ47" i="35" s="1"/>
  <c r="U47" i="35"/>
  <c r="V47" i="35"/>
  <c r="AL47" i="35" s="1"/>
  <c r="W47" i="35"/>
  <c r="X47" i="35"/>
  <c r="AN47" i="35" s="1"/>
  <c r="Y47" i="35"/>
  <c r="AO47" i="35" s="1"/>
  <c r="AA47" i="35"/>
  <c r="AB47" i="35"/>
  <c r="AC47" i="35"/>
  <c r="AD47" i="35"/>
  <c r="AE47" i="35"/>
  <c r="AF47" i="35"/>
  <c r="AG47" i="35"/>
  <c r="AK47" i="35"/>
  <c r="AM47" i="35"/>
  <c r="AQ47" i="35"/>
  <c r="AR47" i="35"/>
  <c r="AS47" i="35"/>
  <c r="AT47" i="35"/>
  <c r="AU47" i="35"/>
  <c r="AV47" i="35"/>
  <c r="AW47" i="35"/>
  <c r="S48" i="35"/>
  <c r="AI48" i="35" s="1"/>
  <c r="T48" i="35"/>
  <c r="AJ48" i="35" s="1"/>
  <c r="U48" i="35"/>
  <c r="AK48" i="35" s="1"/>
  <c r="V48" i="35"/>
  <c r="AL48" i="35" s="1"/>
  <c r="W48" i="35"/>
  <c r="AM48" i="35" s="1"/>
  <c r="X48" i="35"/>
  <c r="AN48" i="35" s="1"/>
  <c r="Y48" i="35"/>
  <c r="AA48" i="35"/>
  <c r="AB48" i="35"/>
  <c r="AC48" i="35"/>
  <c r="AD48" i="35"/>
  <c r="AE48" i="35"/>
  <c r="AF48" i="35"/>
  <c r="AG48" i="35"/>
  <c r="AO48" i="35"/>
  <c r="AQ48" i="35"/>
  <c r="AR48" i="35"/>
  <c r="AS48" i="35"/>
  <c r="AT48" i="35"/>
  <c r="AU48" i="35"/>
  <c r="AV48" i="35"/>
  <c r="AW48" i="35"/>
  <c r="S49" i="35"/>
  <c r="AI49" i="35" s="1"/>
  <c r="T49" i="35"/>
  <c r="AJ49" i="35" s="1"/>
  <c r="U49" i="35"/>
  <c r="V49" i="35"/>
  <c r="AL49" i="35" s="1"/>
  <c r="W49" i="35"/>
  <c r="AM49" i="35" s="1"/>
  <c r="X49" i="35"/>
  <c r="AN49" i="35" s="1"/>
  <c r="Y49" i="35"/>
  <c r="AA49" i="35"/>
  <c r="AB49" i="35"/>
  <c r="AC49" i="35"/>
  <c r="AD49" i="35"/>
  <c r="AE49" i="35"/>
  <c r="AF49" i="35"/>
  <c r="AG49" i="35"/>
  <c r="AK49" i="35"/>
  <c r="AO49" i="35"/>
  <c r="AQ49" i="35"/>
  <c r="AR49" i="35"/>
  <c r="AS49" i="35"/>
  <c r="AT49" i="35"/>
  <c r="AU49" i="35"/>
  <c r="AV49" i="35"/>
  <c r="AW49" i="35"/>
  <c r="S55" i="35"/>
  <c r="AI55" i="35" s="1"/>
  <c r="T55" i="35"/>
  <c r="AJ55" i="35" s="1"/>
  <c r="U55" i="35"/>
  <c r="V55" i="35"/>
  <c r="AL55" i="35" s="1"/>
  <c r="W55" i="35"/>
  <c r="AM55" i="35" s="1"/>
  <c r="X55" i="35"/>
  <c r="AN55" i="35" s="1"/>
  <c r="Y55" i="35"/>
  <c r="AO55" i="35" s="1"/>
  <c r="AA55" i="35"/>
  <c r="AB55" i="35"/>
  <c r="AC55" i="35"/>
  <c r="AD55" i="35"/>
  <c r="AE55" i="35"/>
  <c r="AF55" i="35"/>
  <c r="AG55" i="35"/>
  <c r="AK55" i="35"/>
  <c r="AQ55" i="35"/>
  <c r="AR55" i="35"/>
  <c r="AS55" i="35"/>
  <c r="AT55" i="35"/>
  <c r="AU55" i="35"/>
  <c r="AV55" i="35"/>
  <c r="AW55" i="35"/>
  <c r="S56" i="35"/>
  <c r="AI56" i="35" s="1"/>
  <c r="T56" i="35"/>
  <c r="AJ56" i="35" s="1"/>
  <c r="U56" i="35"/>
  <c r="V56" i="35"/>
  <c r="W56" i="35"/>
  <c r="AM56" i="35" s="1"/>
  <c r="X56" i="35"/>
  <c r="AN56" i="35" s="1"/>
  <c r="Y56" i="35"/>
  <c r="AO56" i="35" s="1"/>
  <c r="AA56" i="35"/>
  <c r="AB56" i="35"/>
  <c r="AC56" i="35"/>
  <c r="AD56" i="35"/>
  <c r="AE56" i="35"/>
  <c r="AF56" i="35"/>
  <c r="AG56" i="35"/>
  <c r="AK56" i="35"/>
  <c r="AL56" i="35"/>
  <c r="AQ56" i="35"/>
  <c r="AR56" i="35"/>
  <c r="AS56" i="35"/>
  <c r="AT56" i="35"/>
  <c r="AU56" i="35"/>
  <c r="AV56" i="35"/>
  <c r="AW56" i="35"/>
  <c r="S57" i="35"/>
  <c r="AI57" i="35" s="1"/>
  <c r="T57" i="35"/>
  <c r="AJ57" i="35" s="1"/>
  <c r="U57" i="35"/>
  <c r="AK57" i="35" s="1"/>
  <c r="V57" i="35"/>
  <c r="AL57" i="35" s="1"/>
  <c r="W57" i="35"/>
  <c r="AM57" i="35" s="1"/>
  <c r="X57" i="35"/>
  <c r="AN57" i="35" s="1"/>
  <c r="Y57" i="35"/>
  <c r="AO57" i="35" s="1"/>
  <c r="AA57" i="35"/>
  <c r="AB57" i="35"/>
  <c r="AC57" i="35"/>
  <c r="AD57" i="35"/>
  <c r="AE57" i="35"/>
  <c r="AF57" i="35"/>
  <c r="AG57" i="35"/>
  <c r="AQ57" i="35"/>
  <c r="AR57" i="35"/>
  <c r="AS57" i="35"/>
  <c r="AT57" i="35"/>
  <c r="AU57" i="35"/>
  <c r="AV57" i="35"/>
  <c r="AW57" i="35"/>
  <c r="S61" i="35"/>
  <c r="T61" i="35"/>
  <c r="AJ61" i="35" s="1"/>
  <c r="U61" i="35"/>
  <c r="AK61" i="35" s="1"/>
  <c r="V61" i="35"/>
  <c r="AL61" i="35" s="1"/>
  <c r="W61" i="35"/>
  <c r="X61" i="35"/>
  <c r="AN61" i="35" s="1"/>
  <c r="Y61" i="35"/>
  <c r="AO61" i="35" s="1"/>
  <c r="AA61" i="35"/>
  <c r="AB61" i="35"/>
  <c r="AC61" i="35"/>
  <c r="AD61" i="35"/>
  <c r="AE61" i="35"/>
  <c r="AF61" i="35"/>
  <c r="AG61" i="35"/>
  <c r="AI61" i="35"/>
  <c r="AM61" i="35"/>
  <c r="AQ61" i="35"/>
  <c r="AR61" i="35"/>
  <c r="AS61" i="35"/>
  <c r="AT61" i="35"/>
  <c r="AU61" i="35"/>
  <c r="AV61" i="35"/>
  <c r="AW61" i="35"/>
  <c r="S62" i="35"/>
  <c r="T62" i="35"/>
  <c r="AJ62" i="35" s="1"/>
  <c r="U62" i="35"/>
  <c r="AK62" i="35" s="1"/>
  <c r="V62" i="35"/>
  <c r="AL62" i="35" s="1"/>
  <c r="W62" i="35"/>
  <c r="X62" i="35"/>
  <c r="Y62" i="35"/>
  <c r="AO62" i="35" s="1"/>
  <c r="AA62" i="35"/>
  <c r="AB62" i="35"/>
  <c r="AC62" i="35"/>
  <c r="AD62" i="35"/>
  <c r="AE62" i="35"/>
  <c r="AF62" i="35"/>
  <c r="AG62" i="35"/>
  <c r="AI62" i="35"/>
  <c r="AM62" i="35"/>
  <c r="AN62" i="35"/>
  <c r="AQ62" i="35"/>
  <c r="AR62" i="35"/>
  <c r="AS62" i="35"/>
  <c r="AT62" i="35"/>
  <c r="AU62" i="35"/>
  <c r="AV62" i="35"/>
  <c r="AW62" i="35"/>
  <c r="S63" i="35"/>
  <c r="AI63" i="35" s="1"/>
  <c r="T63" i="35"/>
  <c r="AJ63" i="35" s="1"/>
  <c r="U63" i="35"/>
  <c r="AK63" i="35" s="1"/>
  <c r="V63" i="35"/>
  <c r="AL63" i="35" s="1"/>
  <c r="W63" i="35"/>
  <c r="X63" i="35"/>
  <c r="Y63" i="35"/>
  <c r="AO63" i="35" s="1"/>
  <c r="AA63" i="35"/>
  <c r="AB63" i="35"/>
  <c r="AC63" i="35"/>
  <c r="AD63" i="35"/>
  <c r="AE63" i="35"/>
  <c r="AF63" i="35"/>
  <c r="AG63" i="35"/>
  <c r="AM63" i="35"/>
  <c r="AN63" i="35"/>
  <c r="AQ63" i="35"/>
  <c r="AR63" i="35"/>
  <c r="AS63" i="35"/>
  <c r="AT63" i="35"/>
  <c r="AU63" i="35"/>
  <c r="AV63" i="35"/>
  <c r="AW63" i="35"/>
  <c r="S64" i="35"/>
  <c r="AI64" i="35" s="1"/>
  <c r="T64" i="35"/>
  <c r="U64" i="35"/>
  <c r="AK64" i="35" s="1"/>
  <c r="V64" i="35"/>
  <c r="AL64" i="35" s="1"/>
  <c r="W64" i="35"/>
  <c r="X64" i="35"/>
  <c r="Y64" i="35"/>
  <c r="AO64" i="35" s="1"/>
  <c r="AA64" i="35"/>
  <c r="AB64" i="35"/>
  <c r="AC64" i="35"/>
  <c r="AD64" i="35"/>
  <c r="AE64" i="35"/>
  <c r="AF64" i="35"/>
  <c r="AG64" i="35"/>
  <c r="AJ64" i="35"/>
  <c r="AM64" i="35"/>
  <c r="AN64" i="35"/>
  <c r="AQ64" i="35"/>
  <c r="AR64" i="35"/>
  <c r="AS64" i="35"/>
  <c r="AT64" i="35"/>
  <c r="AU64" i="35"/>
  <c r="AV64" i="35"/>
  <c r="AW64" i="35"/>
  <c r="S65" i="35"/>
  <c r="T65" i="35"/>
  <c r="U65" i="35"/>
  <c r="AK65" i="35" s="1"/>
  <c r="V65" i="35"/>
  <c r="AL65" i="35" s="1"/>
  <c r="W65" i="35"/>
  <c r="X65" i="35"/>
  <c r="Y65" i="35"/>
  <c r="AO65" i="35" s="1"/>
  <c r="AA65" i="35"/>
  <c r="AB65" i="35"/>
  <c r="AC65" i="35"/>
  <c r="AD65" i="35"/>
  <c r="AE65" i="35"/>
  <c r="AF65" i="35"/>
  <c r="AG65" i="35"/>
  <c r="AI65" i="35"/>
  <c r="AJ65" i="35"/>
  <c r="AM65" i="35"/>
  <c r="AN65" i="35"/>
  <c r="AQ65" i="35"/>
  <c r="AR65" i="35"/>
  <c r="AS65" i="35"/>
  <c r="AT65" i="35"/>
  <c r="AU65" i="35"/>
  <c r="AV65" i="35"/>
  <c r="AW65" i="35"/>
  <c r="S66" i="35"/>
  <c r="T66" i="35"/>
  <c r="AJ66" i="35" s="1"/>
  <c r="U66" i="35"/>
  <c r="AK66" i="35" s="1"/>
  <c r="V66" i="35"/>
  <c r="AL66" i="35" s="1"/>
  <c r="W66" i="35"/>
  <c r="X66" i="35"/>
  <c r="AN66" i="35" s="1"/>
  <c r="Y66" i="35"/>
  <c r="AO66" i="35" s="1"/>
  <c r="AA66" i="35"/>
  <c r="AB66" i="35"/>
  <c r="AC66" i="35"/>
  <c r="AD66" i="35"/>
  <c r="AE66" i="35"/>
  <c r="AF66" i="35"/>
  <c r="AG66" i="35"/>
  <c r="AI66" i="35"/>
  <c r="AM66" i="35"/>
  <c r="AQ66" i="35"/>
  <c r="AR66" i="35"/>
  <c r="AS66" i="35"/>
  <c r="AT66" i="35"/>
  <c r="AU66" i="35"/>
  <c r="AV66" i="35"/>
  <c r="AW66" i="35"/>
  <c r="S67" i="35"/>
  <c r="T67" i="35"/>
  <c r="AJ67" i="35" s="1"/>
  <c r="U67" i="35"/>
  <c r="AK67" i="35" s="1"/>
  <c r="V67" i="35"/>
  <c r="AL67" i="35" s="1"/>
  <c r="W67" i="35"/>
  <c r="AM67" i="35" s="1"/>
  <c r="X67" i="35"/>
  <c r="AN67" i="35" s="1"/>
  <c r="Y67" i="35"/>
  <c r="AO67" i="35" s="1"/>
  <c r="AA67" i="35"/>
  <c r="AB67" i="35"/>
  <c r="AC67" i="35"/>
  <c r="AD67" i="35"/>
  <c r="AE67" i="35"/>
  <c r="AF67" i="35"/>
  <c r="AG67" i="35"/>
  <c r="AI67" i="35"/>
  <c r="AQ67" i="35"/>
  <c r="AR67" i="35"/>
  <c r="AS67" i="35"/>
  <c r="AT67" i="35"/>
  <c r="AU67" i="35"/>
  <c r="AV67" i="35"/>
  <c r="AW67" i="35"/>
  <c r="H975" i="43"/>
  <c r="I975" i="43"/>
  <c r="J975" i="43"/>
  <c r="K975" i="43"/>
  <c r="L975" i="43"/>
  <c r="M975" i="43"/>
  <c r="N975" i="43"/>
  <c r="O975" i="43"/>
  <c r="H972" i="43"/>
  <c r="I972" i="43"/>
  <c r="J972" i="43"/>
  <c r="K972" i="43"/>
  <c r="L972" i="43"/>
  <c r="M972" i="43"/>
  <c r="N972" i="43"/>
  <c r="O972" i="43"/>
  <c r="H973" i="43"/>
  <c r="I973" i="43"/>
  <c r="J973" i="43"/>
  <c r="K973" i="43"/>
  <c r="L973" i="43"/>
  <c r="M973" i="43"/>
  <c r="N973" i="43"/>
  <c r="O973" i="43"/>
  <c r="H974" i="43"/>
  <c r="I974" i="43"/>
  <c r="J974" i="43"/>
  <c r="K974" i="43"/>
  <c r="L974" i="43"/>
  <c r="M974" i="43"/>
  <c r="N974" i="43"/>
  <c r="O974" i="43"/>
  <c r="H976" i="43"/>
  <c r="I976" i="43"/>
  <c r="J976" i="43"/>
  <c r="K976" i="43"/>
  <c r="L976" i="43"/>
  <c r="M976" i="43"/>
  <c r="N976" i="43"/>
  <c r="O976" i="43"/>
  <c r="H977" i="43"/>
  <c r="I977" i="43"/>
  <c r="J977" i="43"/>
  <c r="K977" i="43"/>
  <c r="L977" i="43"/>
  <c r="M977" i="43"/>
  <c r="N977" i="43"/>
  <c r="O977" i="43"/>
  <c r="H964" i="43"/>
  <c r="I964" i="43"/>
  <c r="J964" i="43"/>
  <c r="K964" i="43"/>
  <c r="L964" i="43"/>
  <c r="M964" i="43"/>
  <c r="N964" i="43"/>
  <c r="O964" i="43"/>
  <c r="H965" i="43"/>
  <c r="I965" i="43"/>
  <c r="J965" i="43"/>
  <c r="K965" i="43"/>
  <c r="L965" i="43"/>
  <c r="M965" i="43"/>
  <c r="N965" i="43"/>
  <c r="O965" i="43"/>
  <c r="H966" i="43"/>
  <c r="I966" i="43"/>
  <c r="J966" i="43"/>
  <c r="K966" i="43"/>
  <c r="L966" i="43"/>
  <c r="M966" i="43"/>
  <c r="N966" i="43"/>
  <c r="O966" i="43"/>
  <c r="H967" i="43"/>
  <c r="I967" i="43"/>
  <c r="J967" i="43"/>
  <c r="K967" i="43"/>
  <c r="L967" i="43"/>
  <c r="M967" i="43"/>
  <c r="N967" i="43"/>
  <c r="O967" i="43"/>
  <c r="H968" i="43"/>
  <c r="I968" i="43"/>
  <c r="J968" i="43"/>
  <c r="K968" i="43"/>
  <c r="L968" i="43"/>
  <c r="M968" i="43"/>
  <c r="N968" i="43"/>
  <c r="O968" i="43"/>
  <c r="H969" i="43"/>
  <c r="I969" i="43"/>
  <c r="J969" i="43"/>
  <c r="K969" i="43"/>
  <c r="L969" i="43"/>
  <c r="M969" i="43"/>
  <c r="N969" i="43"/>
  <c r="O969" i="43"/>
  <c r="D61" i="15"/>
  <c r="D62" i="15"/>
  <c r="C972" i="43" s="1"/>
  <c r="D63" i="15"/>
  <c r="C973" i="43" s="1"/>
  <c r="D64" i="15"/>
  <c r="C974" i="43" s="1"/>
  <c r="D65" i="15"/>
  <c r="C975" i="43" s="1"/>
  <c r="D66" i="15"/>
  <c r="C976" i="43" s="1"/>
  <c r="D67" i="15"/>
  <c r="C977" i="43" s="1"/>
  <c r="D60" i="15"/>
  <c r="D52" i="15"/>
  <c r="D53" i="15"/>
  <c r="C964" i="43" s="1"/>
  <c r="D54" i="15"/>
  <c r="C965" i="43" s="1"/>
  <c r="D55" i="15"/>
  <c r="C966" i="43" s="1"/>
  <c r="D56" i="15"/>
  <c r="C967" i="43" s="1"/>
  <c r="D57" i="15"/>
  <c r="C968" i="43" s="1"/>
  <c r="D58" i="15"/>
  <c r="C969" i="43" s="1"/>
  <c r="D51" i="15"/>
  <c r="D34" i="15"/>
  <c r="D35" i="15"/>
  <c r="D36" i="15"/>
  <c r="D37" i="15"/>
  <c r="D38" i="15"/>
  <c r="D39" i="15"/>
  <c r="D40" i="15"/>
  <c r="D41" i="15"/>
  <c r="D42" i="15"/>
  <c r="D43" i="15"/>
  <c r="D44" i="15"/>
  <c r="D45" i="15"/>
  <c r="D46" i="15"/>
  <c r="C958" i="43" s="1"/>
  <c r="D47" i="15"/>
  <c r="C959" i="43" s="1"/>
  <c r="D48" i="15"/>
  <c r="C960" i="43" s="1"/>
  <c r="D49" i="15"/>
  <c r="C961" i="43" s="1"/>
  <c r="D33" i="15"/>
  <c r="D63" i="4"/>
  <c r="D62" i="4"/>
  <c r="D61" i="4"/>
  <c r="D60" i="4"/>
  <c r="D59" i="4"/>
  <c r="D58" i="4"/>
  <c r="D57" i="4"/>
  <c r="D56" i="4"/>
  <c r="D54" i="4"/>
  <c r="D53" i="4"/>
  <c r="D52" i="4"/>
  <c r="D51" i="4"/>
  <c r="D50" i="4"/>
  <c r="D49" i="4"/>
  <c r="D48" i="4"/>
  <c r="D47" i="4"/>
  <c r="D45" i="4"/>
  <c r="D44" i="4"/>
  <c r="D43" i="4"/>
  <c r="D42" i="4"/>
  <c r="D41" i="4"/>
  <c r="D40" i="4"/>
  <c r="D39" i="4"/>
  <c r="D38" i="4"/>
  <c r="D30" i="4"/>
  <c r="D31" i="4"/>
  <c r="D32" i="4"/>
  <c r="D33" i="4"/>
  <c r="D34" i="4"/>
  <c r="D35" i="4"/>
  <c r="D36" i="4"/>
  <c r="D29" i="4"/>
  <c r="D21" i="4"/>
  <c r="D22" i="4"/>
  <c r="D23" i="4"/>
  <c r="D24" i="4"/>
  <c r="D25" i="4"/>
  <c r="D26" i="4"/>
  <c r="D27" i="4"/>
  <c r="D20" i="4"/>
  <c r="D25" i="15"/>
  <c r="D26" i="15"/>
  <c r="D27" i="15"/>
  <c r="D28" i="15"/>
  <c r="C941" i="43" s="1"/>
  <c r="D29" i="15"/>
  <c r="C942" i="43" s="1"/>
  <c r="D30" i="15"/>
  <c r="C943" i="43" s="1"/>
  <c r="D31" i="15"/>
  <c r="C944" i="43" s="1"/>
  <c r="D24" i="15"/>
  <c r="S64" i="15"/>
  <c r="T64" i="15"/>
  <c r="U64" i="15"/>
  <c r="AK64" i="15" s="1"/>
  <c r="V64" i="15"/>
  <c r="AL64" i="15" s="1"/>
  <c r="W64" i="15"/>
  <c r="X64" i="15"/>
  <c r="AN64" i="15" s="1"/>
  <c r="Y64" i="15"/>
  <c r="AO64" i="15" s="1"/>
  <c r="AA64" i="15"/>
  <c r="AB64" i="15"/>
  <c r="AC64" i="15"/>
  <c r="AD64" i="15"/>
  <c r="AE64" i="15"/>
  <c r="AF64" i="15"/>
  <c r="AG64" i="15"/>
  <c r="AI64" i="15"/>
  <c r="AJ64" i="15"/>
  <c r="AM64" i="15"/>
  <c r="AQ64" i="15"/>
  <c r="AR64" i="15"/>
  <c r="AS64" i="15"/>
  <c r="AT64" i="15"/>
  <c r="AU64" i="15"/>
  <c r="AV64" i="15"/>
  <c r="AW64" i="15"/>
  <c r="S65" i="15"/>
  <c r="AI65" i="15" s="1"/>
  <c r="T65" i="15"/>
  <c r="AJ65" i="15" s="1"/>
  <c r="U65" i="15"/>
  <c r="AK65" i="15" s="1"/>
  <c r="V65" i="15"/>
  <c r="AL65" i="15" s="1"/>
  <c r="W65" i="15"/>
  <c r="AM65" i="15" s="1"/>
  <c r="X65" i="15"/>
  <c r="AN65" i="15" s="1"/>
  <c r="Y65" i="15"/>
  <c r="AA65" i="15"/>
  <c r="AB65" i="15"/>
  <c r="AC65" i="15"/>
  <c r="AD65" i="15"/>
  <c r="AE65" i="15"/>
  <c r="AF65" i="15"/>
  <c r="AG65" i="15"/>
  <c r="AO65" i="15"/>
  <c r="AQ65" i="15"/>
  <c r="AR65" i="15"/>
  <c r="AS65" i="15"/>
  <c r="AT65" i="15"/>
  <c r="AU65" i="15"/>
  <c r="AV65" i="15"/>
  <c r="AW65" i="15"/>
  <c r="S66" i="15"/>
  <c r="AI66" i="15" s="1"/>
  <c r="T66" i="15"/>
  <c r="U66" i="15"/>
  <c r="V66" i="15"/>
  <c r="AL66" i="15" s="1"/>
  <c r="W66" i="15"/>
  <c r="AM66" i="15" s="1"/>
  <c r="X66" i="15"/>
  <c r="AN66" i="15" s="1"/>
  <c r="Y66" i="15"/>
  <c r="AO66" i="15" s="1"/>
  <c r="AA66" i="15"/>
  <c r="AB66" i="15"/>
  <c r="AC66" i="15"/>
  <c r="AD66" i="15"/>
  <c r="AE66" i="15"/>
  <c r="AF66" i="15"/>
  <c r="AG66" i="15"/>
  <c r="AJ66" i="15"/>
  <c r="AK66" i="15"/>
  <c r="AQ66" i="15"/>
  <c r="AR66" i="15"/>
  <c r="AS66" i="15"/>
  <c r="AT66" i="15"/>
  <c r="AU66" i="15"/>
  <c r="AV66" i="15"/>
  <c r="AW66" i="15"/>
  <c r="S56" i="15"/>
  <c r="T56" i="15"/>
  <c r="AJ56" i="15" s="1"/>
  <c r="U56" i="15"/>
  <c r="AK56" i="15" s="1"/>
  <c r="V56" i="15"/>
  <c r="W56" i="15"/>
  <c r="AM56" i="15" s="1"/>
  <c r="X56" i="15"/>
  <c r="AN56" i="15" s="1"/>
  <c r="Y56" i="15"/>
  <c r="AO56" i="15" s="1"/>
  <c r="AA56" i="15"/>
  <c r="AB56" i="15"/>
  <c r="AC56" i="15"/>
  <c r="AD56" i="15"/>
  <c r="AE56" i="15"/>
  <c r="AF56" i="15"/>
  <c r="AG56" i="15"/>
  <c r="AI56" i="15"/>
  <c r="AL56" i="15"/>
  <c r="AQ56" i="15"/>
  <c r="AR56" i="15"/>
  <c r="AS56" i="15"/>
  <c r="AT56" i="15"/>
  <c r="AU56" i="15"/>
  <c r="AV56" i="15"/>
  <c r="AW56" i="15"/>
  <c r="S57" i="15"/>
  <c r="AI57" i="15" s="1"/>
  <c r="T57" i="15"/>
  <c r="AJ57" i="15" s="1"/>
  <c r="U57" i="15"/>
  <c r="V57" i="15"/>
  <c r="W57" i="15"/>
  <c r="X57" i="15"/>
  <c r="Y57" i="15"/>
  <c r="AO57" i="15" s="1"/>
  <c r="AA57" i="15"/>
  <c r="AB57" i="15"/>
  <c r="AC57" i="15"/>
  <c r="AD57" i="15"/>
  <c r="AE57" i="15"/>
  <c r="AF57" i="15"/>
  <c r="AG57" i="15"/>
  <c r="AK57" i="15"/>
  <c r="AL57" i="15"/>
  <c r="AM57" i="15"/>
  <c r="AN57" i="15"/>
  <c r="AQ57" i="15"/>
  <c r="AR57" i="15"/>
  <c r="AS57" i="15"/>
  <c r="AT57" i="15"/>
  <c r="AU57" i="15"/>
  <c r="AV57" i="15"/>
  <c r="AW57" i="15"/>
  <c r="S58" i="15"/>
  <c r="AI58" i="15" s="1"/>
  <c r="T58" i="15"/>
  <c r="AJ58" i="15" s="1"/>
  <c r="U58" i="15"/>
  <c r="AK58" i="15" s="1"/>
  <c r="V58" i="15"/>
  <c r="W58" i="15"/>
  <c r="AM58" i="15" s="1"/>
  <c r="X58" i="15"/>
  <c r="AN58" i="15" s="1"/>
  <c r="Y58" i="15"/>
  <c r="AA58" i="15"/>
  <c r="AB58" i="15"/>
  <c r="AC58" i="15"/>
  <c r="AD58" i="15"/>
  <c r="AE58" i="15"/>
  <c r="AF58" i="15"/>
  <c r="AG58" i="15"/>
  <c r="AL58" i="15"/>
  <c r="AO58" i="15"/>
  <c r="AQ58" i="15"/>
  <c r="AR58" i="15"/>
  <c r="AS58" i="15"/>
  <c r="AT58" i="15"/>
  <c r="AU58" i="15"/>
  <c r="AV58" i="15"/>
  <c r="AW58" i="15"/>
  <c r="H958" i="43"/>
  <c r="I958" i="43"/>
  <c r="J958" i="43"/>
  <c r="K958" i="43"/>
  <c r="L958" i="43"/>
  <c r="M958" i="43"/>
  <c r="N958" i="43"/>
  <c r="O958" i="43"/>
  <c r="H959" i="43"/>
  <c r="I959" i="43"/>
  <c r="J959" i="43"/>
  <c r="K959" i="43"/>
  <c r="L959" i="43"/>
  <c r="M959" i="43"/>
  <c r="N959" i="43"/>
  <c r="O959" i="43"/>
  <c r="H960" i="43"/>
  <c r="I960" i="43"/>
  <c r="J960" i="43"/>
  <c r="K960" i="43"/>
  <c r="L960" i="43"/>
  <c r="M960" i="43"/>
  <c r="N960" i="43"/>
  <c r="O960" i="43"/>
  <c r="H961" i="43"/>
  <c r="I961" i="43"/>
  <c r="J961" i="43"/>
  <c r="K961" i="43"/>
  <c r="L961" i="43"/>
  <c r="M961" i="43"/>
  <c r="N961" i="43"/>
  <c r="O961" i="43"/>
  <c r="S47" i="15"/>
  <c r="AI47" i="15" s="1"/>
  <c r="T47" i="15"/>
  <c r="AJ47" i="15" s="1"/>
  <c r="U47" i="15"/>
  <c r="AK47" i="15" s="1"/>
  <c r="V47" i="15"/>
  <c r="AL47" i="15" s="1"/>
  <c r="W47" i="15"/>
  <c r="X47" i="15"/>
  <c r="AN47" i="15" s="1"/>
  <c r="Y47" i="15"/>
  <c r="AO47" i="15" s="1"/>
  <c r="AA47" i="15"/>
  <c r="AB47" i="15"/>
  <c r="AC47" i="15"/>
  <c r="AD47" i="15"/>
  <c r="AE47" i="15"/>
  <c r="AF47" i="15"/>
  <c r="AG47" i="15"/>
  <c r="AM47" i="15"/>
  <c r="AQ47" i="15"/>
  <c r="AR47" i="15"/>
  <c r="AS47" i="15"/>
  <c r="AT47" i="15"/>
  <c r="AU47" i="15"/>
  <c r="AV47" i="15"/>
  <c r="AW47" i="15"/>
  <c r="S48" i="15"/>
  <c r="AI48" i="15" s="1"/>
  <c r="T48" i="15"/>
  <c r="AJ48" i="15" s="1"/>
  <c r="U48" i="15"/>
  <c r="AK48" i="15" s="1"/>
  <c r="V48" i="15"/>
  <c r="AL48" i="15" s="1"/>
  <c r="W48" i="15"/>
  <c r="AM48" i="15" s="1"/>
  <c r="X48" i="15"/>
  <c r="AN48" i="15" s="1"/>
  <c r="Y48" i="15"/>
  <c r="AO48" i="15" s="1"/>
  <c r="AA48" i="15"/>
  <c r="AB48" i="15"/>
  <c r="AC48" i="15"/>
  <c r="AD48" i="15"/>
  <c r="AE48" i="15"/>
  <c r="AF48" i="15"/>
  <c r="AG48" i="15"/>
  <c r="AQ48" i="15"/>
  <c r="AR48" i="15"/>
  <c r="AS48" i="15"/>
  <c r="AT48" i="15"/>
  <c r="AU48" i="15"/>
  <c r="AV48" i="15"/>
  <c r="AW48" i="15"/>
  <c r="S49" i="15"/>
  <c r="AI49" i="15" s="1"/>
  <c r="T49" i="15"/>
  <c r="AJ49" i="15" s="1"/>
  <c r="U49" i="15"/>
  <c r="AK49" i="15" s="1"/>
  <c r="V49" i="15"/>
  <c r="W49" i="15"/>
  <c r="AM49" i="15" s="1"/>
  <c r="X49" i="15"/>
  <c r="AN49" i="15" s="1"/>
  <c r="Y49" i="15"/>
  <c r="AO49" i="15" s="1"/>
  <c r="AA49" i="15"/>
  <c r="AB49" i="15"/>
  <c r="AC49" i="15"/>
  <c r="AD49" i="15"/>
  <c r="AE49" i="15"/>
  <c r="AF49" i="15"/>
  <c r="AG49" i="15"/>
  <c r="AL49" i="15"/>
  <c r="AQ49" i="15"/>
  <c r="AR49" i="15"/>
  <c r="AS49" i="15"/>
  <c r="AT49" i="15"/>
  <c r="AU49" i="15"/>
  <c r="AV49" i="15"/>
  <c r="AW49" i="15"/>
  <c r="H941" i="43"/>
  <c r="I941" i="43"/>
  <c r="J941" i="43"/>
  <c r="K941" i="43"/>
  <c r="L941" i="43"/>
  <c r="M941" i="43"/>
  <c r="N941" i="43"/>
  <c r="O941" i="43"/>
  <c r="H942" i="43"/>
  <c r="I942" i="43"/>
  <c r="J942" i="43"/>
  <c r="K942" i="43"/>
  <c r="L942" i="43"/>
  <c r="M942" i="43"/>
  <c r="N942" i="43"/>
  <c r="O942" i="43"/>
  <c r="H943" i="43"/>
  <c r="I943" i="43"/>
  <c r="J943" i="43"/>
  <c r="K943" i="43"/>
  <c r="L943" i="43"/>
  <c r="M943" i="43"/>
  <c r="N943" i="43"/>
  <c r="O943" i="43"/>
  <c r="H944" i="43"/>
  <c r="I944" i="43"/>
  <c r="J944" i="43"/>
  <c r="K944" i="43"/>
  <c r="L944" i="43"/>
  <c r="M944" i="43"/>
  <c r="N944" i="43"/>
  <c r="O944" i="43"/>
  <c r="S29" i="15"/>
  <c r="T29" i="15"/>
  <c r="AJ29" i="15" s="1"/>
  <c r="U29" i="15"/>
  <c r="V29" i="15"/>
  <c r="AL29" i="15" s="1"/>
  <c r="W29" i="15"/>
  <c r="AM29" i="15" s="1"/>
  <c r="X29" i="15"/>
  <c r="AN29" i="15" s="1"/>
  <c r="Y29" i="15"/>
  <c r="AO29" i="15" s="1"/>
  <c r="AA29" i="15"/>
  <c r="AB29" i="15"/>
  <c r="AC29" i="15"/>
  <c r="AD29" i="15"/>
  <c r="AE29" i="15"/>
  <c r="AF29" i="15"/>
  <c r="AG29" i="15"/>
  <c r="AI29" i="15"/>
  <c r="AK29" i="15"/>
  <c r="AQ29" i="15"/>
  <c r="AR29" i="15"/>
  <c r="AS29" i="15"/>
  <c r="AT29" i="15"/>
  <c r="AU29" i="15"/>
  <c r="AV29" i="15"/>
  <c r="AW29" i="15"/>
  <c r="S30" i="15"/>
  <c r="T30" i="15"/>
  <c r="AJ30" i="15" s="1"/>
  <c r="U30" i="15"/>
  <c r="AK30" i="15" s="1"/>
  <c r="V30" i="15"/>
  <c r="AL30" i="15" s="1"/>
  <c r="W30" i="15"/>
  <c r="AM30" i="15" s="1"/>
  <c r="X30" i="15"/>
  <c r="AN30" i="15" s="1"/>
  <c r="Y30" i="15"/>
  <c r="AO30" i="15" s="1"/>
  <c r="AA30" i="15"/>
  <c r="AB30" i="15"/>
  <c r="AC30" i="15"/>
  <c r="AD30" i="15"/>
  <c r="AE30" i="15"/>
  <c r="AF30" i="15"/>
  <c r="AG30" i="15"/>
  <c r="AI30" i="15"/>
  <c r="AQ30" i="15"/>
  <c r="AR30" i="15"/>
  <c r="AS30" i="15"/>
  <c r="AT30" i="15"/>
  <c r="AU30" i="15"/>
  <c r="AV30" i="15"/>
  <c r="AW30" i="15"/>
  <c r="S31" i="15"/>
  <c r="AI31" i="15" s="1"/>
  <c r="T31" i="15"/>
  <c r="AJ31" i="15" s="1"/>
  <c r="U31" i="15"/>
  <c r="AK31" i="15" s="1"/>
  <c r="V31" i="15"/>
  <c r="AL31" i="15" s="1"/>
  <c r="W31" i="15"/>
  <c r="AM31" i="15" s="1"/>
  <c r="X31" i="15"/>
  <c r="AN31" i="15" s="1"/>
  <c r="Y31" i="15"/>
  <c r="AO31" i="15" s="1"/>
  <c r="AA31" i="15"/>
  <c r="AB31" i="15"/>
  <c r="AC31" i="15"/>
  <c r="AD31" i="15"/>
  <c r="AE31" i="15"/>
  <c r="AF31" i="15"/>
  <c r="AG31" i="15"/>
  <c r="AQ31" i="15"/>
  <c r="AR31" i="15"/>
  <c r="AS31" i="15"/>
  <c r="AT31" i="15"/>
  <c r="AU31" i="15"/>
  <c r="AV31" i="15"/>
  <c r="AW31" i="15"/>
  <c r="B788" i="43" l="1"/>
  <c r="B790" i="43"/>
  <c r="C790" i="43"/>
  <c r="D790" i="43"/>
  <c r="E790" i="43"/>
  <c r="F790" i="43"/>
  <c r="G790" i="43"/>
  <c r="H790" i="43"/>
  <c r="I790" i="43"/>
  <c r="J790" i="43"/>
  <c r="K790" i="43"/>
  <c r="L790" i="43"/>
  <c r="B792" i="43"/>
  <c r="B797" i="43" s="1"/>
  <c r="B802" i="43" s="1"/>
  <c r="B807" i="43" s="1"/>
  <c r="B793" i="43"/>
  <c r="B798" i="43" s="1"/>
  <c r="B803" i="43" s="1"/>
  <c r="B808" i="43" s="1"/>
  <c r="B794" i="43"/>
  <c r="B799" i="43" s="1"/>
  <c r="B804" i="43" s="1"/>
  <c r="B809" i="43" s="1"/>
  <c r="B795" i="43"/>
  <c r="B800" i="43" s="1"/>
  <c r="B805" i="43" s="1"/>
  <c r="B816" i="43"/>
  <c r="B817" i="43"/>
  <c r="B818" i="43"/>
  <c r="B819" i="43"/>
  <c r="B820" i="43"/>
  <c r="B812" i="43" l="1"/>
  <c r="B810" i="43"/>
  <c r="B814" i="43"/>
  <c r="B813" i="43"/>
  <c r="B815" i="43" l="1"/>
  <c r="B5" i="43" l="1"/>
  <c r="B6" i="43"/>
  <c r="D7" i="43"/>
  <c r="D8" i="43"/>
  <c r="J29" i="43" s="1"/>
  <c r="D10" i="43"/>
  <c r="D11" i="43"/>
  <c r="B15" i="43"/>
  <c r="B17" i="43"/>
  <c r="D17" i="43"/>
  <c r="B18" i="43"/>
  <c r="D18" i="43"/>
  <c r="B22" i="43"/>
  <c r="B23" i="43"/>
  <c r="B26" i="43"/>
  <c r="B27" i="43"/>
  <c r="B28" i="43"/>
  <c r="B31" i="43"/>
  <c r="B32" i="43"/>
  <c r="B33" i="43"/>
  <c r="B34" i="43"/>
  <c r="C35" i="43"/>
  <c r="J35" i="43"/>
  <c r="K35" i="43"/>
  <c r="L35" i="43"/>
  <c r="M35" i="43"/>
  <c r="N35" i="43"/>
  <c r="O35" i="43"/>
  <c r="B37" i="43"/>
  <c r="C39" i="43"/>
  <c r="B42" i="43"/>
  <c r="B43" i="43"/>
  <c r="I43" i="43"/>
  <c r="J43" i="43"/>
  <c r="K43" i="43"/>
  <c r="L43" i="43"/>
  <c r="M43" i="43"/>
  <c r="N43" i="43"/>
  <c r="O43" i="43"/>
  <c r="B44" i="43"/>
  <c r="B49" i="43"/>
  <c r="B50" i="43"/>
  <c r="B51" i="43"/>
  <c r="B531" i="43" s="1"/>
  <c r="E51" i="43"/>
  <c r="E390" i="43" s="1"/>
  <c r="F51" i="43"/>
  <c r="F119" i="43" s="1"/>
  <c r="G51" i="43"/>
  <c r="G93" i="43" s="1"/>
  <c r="T51" i="43"/>
  <c r="B52" i="43"/>
  <c r="B391" i="43" s="1"/>
  <c r="S52" i="43"/>
  <c r="T52" i="43"/>
  <c r="B54" i="43"/>
  <c r="B55" i="43"/>
  <c r="B56" i="43"/>
  <c r="C56" i="43"/>
  <c r="B57" i="43"/>
  <c r="B59" i="43"/>
  <c r="C59" i="43"/>
  <c r="B60" i="43"/>
  <c r="C63" i="43"/>
  <c r="B64" i="43"/>
  <c r="B66" i="43"/>
  <c r="C67" i="43"/>
  <c r="J67" i="43"/>
  <c r="K67" i="43"/>
  <c r="L67" i="43"/>
  <c r="M67" i="43"/>
  <c r="N67" i="43"/>
  <c r="O67" i="43"/>
  <c r="B68" i="43"/>
  <c r="B91" i="43"/>
  <c r="B92" i="43"/>
  <c r="F93" i="43"/>
  <c r="S93" i="43"/>
  <c r="T93" i="43"/>
  <c r="T94" i="43"/>
  <c r="B96" i="43"/>
  <c r="D97" i="43"/>
  <c r="B101" i="43"/>
  <c r="B106" i="43"/>
  <c r="B110" i="43"/>
  <c r="T111" i="43"/>
  <c r="T112" i="43"/>
  <c r="B117" i="43"/>
  <c r="B122" i="43"/>
  <c r="B154" i="43"/>
  <c r="B175" i="43"/>
  <c r="B176" i="43"/>
  <c r="B177" i="43"/>
  <c r="B178" i="43"/>
  <c r="B179" i="43"/>
  <c r="B180" i="43"/>
  <c r="B181" i="43"/>
  <c r="B182" i="43"/>
  <c r="B183" i="43"/>
  <c r="B184" i="43"/>
  <c r="B186" i="43"/>
  <c r="B187" i="43"/>
  <c r="B188" i="43"/>
  <c r="B189" i="43"/>
  <c r="B190" i="43"/>
  <c r="B191" i="43"/>
  <c r="B192" i="43"/>
  <c r="B193" i="43"/>
  <c r="B194" i="43"/>
  <c r="B195" i="43"/>
  <c r="B196" i="43"/>
  <c r="B197" i="43"/>
  <c r="B198" i="43"/>
  <c r="B199" i="43"/>
  <c r="B200" i="43"/>
  <c r="B201" i="43"/>
  <c r="B231" i="43" s="1"/>
  <c r="B202" i="43"/>
  <c r="B211" i="43"/>
  <c r="B212" i="43"/>
  <c r="B213" i="43"/>
  <c r="B214" i="43"/>
  <c r="B215" i="43"/>
  <c r="B216" i="43"/>
  <c r="B217" i="43"/>
  <c r="B218" i="43"/>
  <c r="B219" i="43"/>
  <c r="B220" i="43"/>
  <c r="B221" i="43"/>
  <c r="B222" i="43"/>
  <c r="B223" i="43"/>
  <c r="B224" i="43"/>
  <c r="B225" i="43"/>
  <c r="B226" i="43"/>
  <c r="B227" i="43"/>
  <c r="B228" i="43"/>
  <c r="B229" i="43"/>
  <c r="B230" i="43"/>
  <c r="B232" i="43"/>
  <c r="B252" i="43" s="1"/>
  <c r="B233" i="43"/>
  <c r="B234" i="43"/>
  <c r="B235" i="43"/>
  <c r="B236" i="43"/>
  <c r="B237" i="43"/>
  <c r="B238" i="43"/>
  <c r="B239" i="43"/>
  <c r="B242" i="43"/>
  <c r="B243" i="43"/>
  <c r="B244" i="43"/>
  <c r="B245" i="43"/>
  <c r="B246" i="43"/>
  <c r="B247" i="43"/>
  <c r="B248" i="43"/>
  <c r="B249" i="43"/>
  <c r="B250" i="43"/>
  <c r="B251" i="43"/>
  <c r="B253" i="43"/>
  <c r="B273" i="43" s="1"/>
  <c r="B254" i="43"/>
  <c r="B255" i="43"/>
  <c r="B256" i="43"/>
  <c r="B257" i="43"/>
  <c r="B258" i="43"/>
  <c r="B259" i="43"/>
  <c r="B260" i="43"/>
  <c r="B263" i="43"/>
  <c r="B264" i="43"/>
  <c r="B265" i="43"/>
  <c r="B266" i="43"/>
  <c r="B267" i="43"/>
  <c r="B268" i="43"/>
  <c r="B269" i="43"/>
  <c r="B270" i="43"/>
  <c r="B271" i="43"/>
  <c r="B272" i="43"/>
  <c r="B275" i="43"/>
  <c r="B284" i="43"/>
  <c r="B285" i="43"/>
  <c r="B288" i="43"/>
  <c r="C288" i="43"/>
  <c r="D288" i="43"/>
  <c r="B289" i="43"/>
  <c r="B290" i="43"/>
  <c r="D290" i="43"/>
  <c r="B291" i="43"/>
  <c r="D291" i="43"/>
  <c r="B292" i="43"/>
  <c r="D292" i="43"/>
  <c r="B293" i="43"/>
  <c r="D293" i="43"/>
  <c r="B294" i="43"/>
  <c r="D294" i="43"/>
  <c r="B295" i="43"/>
  <c r="D295" i="43"/>
  <c r="B296" i="43"/>
  <c r="D296" i="43"/>
  <c r="B297" i="43"/>
  <c r="D297" i="43"/>
  <c r="B298" i="43"/>
  <c r="D298" i="43"/>
  <c r="B299" i="43"/>
  <c r="D299" i="43"/>
  <c r="B300" i="43"/>
  <c r="D300" i="43"/>
  <c r="B301" i="43"/>
  <c r="D301" i="43"/>
  <c r="B302" i="43"/>
  <c r="D302" i="43"/>
  <c r="B303" i="43"/>
  <c r="D303" i="43"/>
  <c r="B305" i="43"/>
  <c r="B321" i="43"/>
  <c r="B337" i="43"/>
  <c r="B353" i="43"/>
  <c r="B369" i="43"/>
  <c r="B388" i="43"/>
  <c r="B389" i="43"/>
  <c r="F390" i="43"/>
  <c r="B395" i="43"/>
  <c r="B397" i="43"/>
  <c r="B398" i="43"/>
  <c r="B399" i="43"/>
  <c r="I399" i="43"/>
  <c r="J399" i="43"/>
  <c r="K399" i="43"/>
  <c r="L399" i="43"/>
  <c r="M399" i="43"/>
  <c r="N399" i="43"/>
  <c r="O399" i="43"/>
  <c r="P399" i="43"/>
  <c r="Q399" i="43"/>
  <c r="R399" i="43"/>
  <c r="B400" i="43"/>
  <c r="I400" i="43"/>
  <c r="J400" i="43"/>
  <c r="K400" i="43"/>
  <c r="L400" i="43"/>
  <c r="M400" i="43"/>
  <c r="N400" i="43"/>
  <c r="O400" i="43"/>
  <c r="P400" i="43"/>
  <c r="Q400" i="43"/>
  <c r="R400" i="43"/>
  <c r="B401" i="43"/>
  <c r="I401" i="43"/>
  <c r="J401" i="43"/>
  <c r="K401" i="43"/>
  <c r="L401" i="43"/>
  <c r="M401" i="43"/>
  <c r="N401" i="43"/>
  <c r="O401" i="43"/>
  <c r="P401" i="43"/>
  <c r="Q401" i="43"/>
  <c r="R401" i="43"/>
  <c r="B402" i="43"/>
  <c r="I402" i="43"/>
  <c r="J402" i="43"/>
  <c r="K402" i="43"/>
  <c r="L402" i="43"/>
  <c r="M402" i="43"/>
  <c r="N402" i="43"/>
  <c r="O402" i="43"/>
  <c r="P402" i="43"/>
  <c r="Q402" i="43"/>
  <c r="R402" i="43"/>
  <c r="B403" i="43"/>
  <c r="I403" i="43"/>
  <c r="J403" i="43"/>
  <c r="K403" i="43"/>
  <c r="L403" i="43"/>
  <c r="M403" i="43"/>
  <c r="N403" i="43"/>
  <c r="O403" i="43"/>
  <c r="P403" i="43"/>
  <c r="Q403" i="43"/>
  <c r="R403" i="43"/>
  <c r="B404" i="43"/>
  <c r="I404" i="43"/>
  <c r="J404" i="43"/>
  <c r="K404" i="43"/>
  <c r="L404" i="43"/>
  <c r="M404" i="43"/>
  <c r="N404" i="43"/>
  <c r="O404" i="43"/>
  <c r="P404" i="43"/>
  <c r="Q404" i="43"/>
  <c r="R404" i="43"/>
  <c r="B405" i="43"/>
  <c r="I405" i="43"/>
  <c r="J405" i="43"/>
  <c r="K405" i="43"/>
  <c r="L405" i="43"/>
  <c r="M405" i="43"/>
  <c r="N405" i="43"/>
  <c r="O405" i="43"/>
  <c r="P405" i="43"/>
  <c r="Q405" i="43"/>
  <c r="R405" i="43"/>
  <c r="B406" i="43"/>
  <c r="I406" i="43"/>
  <c r="J406" i="43"/>
  <c r="K406" i="43"/>
  <c r="L406" i="43"/>
  <c r="M406" i="43"/>
  <c r="N406" i="43"/>
  <c r="O406" i="43"/>
  <c r="P406" i="43"/>
  <c r="Q406" i="43"/>
  <c r="R406" i="43"/>
  <c r="B407" i="43"/>
  <c r="I407" i="43"/>
  <c r="J407" i="43"/>
  <c r="K407" i="43"/>
  <c r="L407" i="43"/>
  <c r="M407" i="43"/>
  <c r="N407" i="43"/>
  <c r="O407" i="43"/>
  <c r="P407" i="43"/>
  <c r="Q407" i="43"/>
  <c r="R407" i="43"/>
  <c r="B408" i="43"/>
  <c r="I408" i="43"/>
  <c r="J408" i="43"/>
  <c r="K408" i="43"/>
  <c r="L408" i="43"/>
  <c r="M408" i="43"/>
  <c r="N408" i="43"/>
  <c r="O408" i="43"/>
  <c r="P408" i="43"/>
  <c r="Q408" i="43"/>
  <c r="R408" i="43"/>
  <c r="B409" i="43"/>
  <c r="I409" i="43"/>
  <c r="J409" i="43"/>
  <c r="K409" i="43"/>
  <c r="L409" i="43"/>
  <c r="M409" i="43"/>
  <c r="N409" i="43"/>
  <c r="O409" i="43"/>
  <c r="P409" i="43"/>
  <c r="Q409" i="43"/>
  <c r="R409" i="43"/>
  <c r="B410" i="43"/>
  <c r="I410" i="43"/>
  <c r="J410" i="43"/>
  <c r="K410" i="43"/>
  <c r="L410" i="43"/>
  <c r="M410" i="43"/>
  <c r="N410" i="43"/>
  <c r="O410" i="43"/>
  <c r="P410" i="43"/>
  <c r="Q410" i="43"/>
  <c r="R410" i="43"/>
  <c r="B411" i="43"/>
  <c r="I411" i="43"/>
  <c r="J411" i="43"/>
  <c r="K411" i="43"/>
  <c r="L411" i="43"/>
  <c r="M411" i="43"/>
  <c r="N411" i="43"/>
  <c r="O411" i="43"/>
  <c r="P411" i="43"/>
  <c r="Q411" i="43"/>
  <c r="R411" i="43"/>
  <c r="B412" i="43"/>
  <c r="I412" i="43"/>
  <c r="J412" i="43"/>
  <c r="K412" i="43"/>
  <c r="L412" i="43"/>
  <c r="M412" i="43"/>
  <c r="N412" i="43"/>
  <c r="O412" i="43"/>
  <c r="P412" i="43"/>
  <c r="Q412" i="43"/>
  <c r="R412" i="43"/>
  <c r="B413" i="43"/>
  <c r="I413" i="43"/>
  <c r="J413" i="43"/>
  <c r="K413" i="43"/>
  <c r="L413" i="43"/>
  <c r="M413" i="43"/>
  <c r="N413" i="43"/>
  <c r="O413" i="43"/>
  <c r="P413" i="43"/>
  <c r="Q413" i="43"/>
  <c r="R413" i="43"/>
  <c r="B414" i="43"/>
  <c r="B415" i="43"/>
  <c r="I415" i="43"/>
  <c r="J415" i="43"/>
  <c r="K415" i="43"/>
  <c r="L415" i="43"/>
  <c r="M415" i="43"/>
  <c r="N415" i="43"/>
  <c r="O415" i="43"/>
  <c r="P415" i="43"/>
  <c r="Q415" i="43"/>
  <c r="R415" i="43"/>
  <c r="B416" i="43"/>
  <c r="I416" i="43"/>
  <c r="J416" i="43"/>
  <c r="K416" i="43"/>
  <c r="L416" i="43"/>
  <c r="M416" i="43"/>
  <c r="N416" i="43"/>
  <c r="O416" i="43"/>
  <c r="P416" i="43"/>
  <c r="Q416" i="43"/>
  <c r="R416" i="43"/>
  <c r="B417" i="43"/>
  <c r="I417" i="43"/>
  <c r="J417" i="43"/>
  <c r="K417" i="43"/>
  <c r="L417" i="43"/>
  <c r="M417" i="43"/>
  <c r="N417" i="43"/>
  <c r="O417" i="43"/>
  <c r="P417" i="43"/>
  <c r="Q417" i="43"/>
  <c r="R417" i="43"/>
  <c r="B418" i="43"/>
  <c r="I418" i="43"/>
  <c r="J418" i="43"/>
  <c r="K418" i="43"/>
  <c r="L418" i="43"/>
  <c r="M418" i="43"/>
  <c r="N418" i="43"/>
  <c r="O418" i="43"/>
  <c r="P418" i="43"/>
  <c r="Q418" i="43"/>
  <c r="R418" i="43"/>
  <c r="B419" i="43"/>
  <c r="I419" i="43"/>
  <c r="J419" i="43"/>
  <c r="K419" i="43"/>
  <c r="L419" i="43"/>
  <c r="M419" i="43"/>
  <c r="N419" i="43"/>
  <c r="O419" i="43"/>
  <c r="P419" i="43"/>
  <c r="Q419" i="43"/>
  <c r="R419" i="43"/>
  <c r="B420" i="43"/>
  <c r="I420" i="43"/>
  <c r="J420" i="43"/>
  <c r="K420" i="43"/>
  <c r="L420" i="43"/>
  <c r="M420" i="43"/>
  <c r="N420" i="43"/>
  <c r="O420" i="43"/>
  <c r="P420" i="43"/>
  <c r="Q420" i="43"/>
  <c r="R420" i="43"/>
  <c r="B421" i="43"/>
  <c r="I421" i="43"/>
  <c r="J421" i="43"/>
  <c r="K421" i="43"/>
  <c r="L421" i="43"/>
  <c r="M421" i="43"/>
  <c r="N421" i="43"/>
  <c r="O421" i="43"/>
  <c r="P421" i="43"/>
  <c r="Q421" i="43"/>
  <c r="R421" i="43"/>
  <c r="B422" i="43"/>
  <c r="I422" i="43"/>
  <c r="J422" i="43"/>
  <c r="K422" i="43"/>
  <c r="L422" i="43"/>
  <c r="M422" i="43"/>
  <c r="N422" i="43"/>
  <c r="O422" i="43"/>
  <c r="P422" i="43"/>
  <c r="Q422" i="43"/>
  <c r="R422" i="43"/>
  <c r="B423" i="43"/>
  <c r="I423" i="43"/>
  <c r="J423" i="43"/>
  <c r="K423" i="43"/>
  <c r="L423" i="43"/>
  <c r="M423" i="43"/>
  <c r="N423" i="43"/>
  <c r="O423" i="43"/>
  <c r="P423" i="43"/>
  <c r="Q423" i="43"/>
  <c r="R423" i="43"/>
  <c r="B424" i="43"/>
  <c r="I424" i="43"/>
  <c r="J424" i="43"/>
  <c r="K424" i="43"/>
  <c r="L424" i="43"/>
  <c r="M424" i="43"/>
  <c r="N424" i="43"/>
  <c r="O424" i="43"/>
  <c r="P424" i="43"/>
  <c r="Q424" i="43"/>
  <c r="R424" i="43"/>
  <c r="B425" i="43"/>
  <c r="I425" i="43"/>
  <c r="J425" i="43"/>
  <c r="K425" i="43"/>
  <c r="L425" i="43"/>
  <c r="M425" i="43"/>
  <c r="N425" i="43"/>
  <c r="O425" i="43"/>
  <c r="P425" i="43"/>
  <c r="Q425" i="43"/>
  <c r="R425" i="43"/>
  <c r="B426" i="43"/>
  <c r="I426" i="43"/>
  <c r="J426" i="43"/>
  <c r="K426" i="43"/>
  <c r="L426" i="43"/>
  <c r="M426" i="43"/>
  <c r="N426" i="43"/>
  <c r="O426" i="43"/>
  <c r="P426" i="43"/>
  <c r="Q426" i="43"/>
  <c r="R426" i="43"/>
  <c r="B427" i="43"/>
  <c r="I427" i="43"/>
  <c r="J427" i="43"/>
  <c r="K427" i="43"/>
  <c r="L427" i="43"/>
  <c r="M427" i="43"/>
  <c r="N427" i="43"/>
  <c r="O427" i="43"/>
  <c r="P427" i="43"/>
  <c r="Q427" i="43"/>
  <c r="R427" i="43"/>
  <c r="B428" i="43"/>
  <c r="I428" i="43"/>
  <c r="J428" i="43"/>
  <c r="K428" i="43"/>
  <c r="L428" i="43"/>
  <c r="M428" i="43"/>
  <c r="N428" i="43"/>
  <c r="O428" i="43"/>
  <c r="P428" i="43"/>
  <c r="Q428" i="43"/>
  <c r="R428" i="43"/>
  <c r="B429" i="43"/>
  <c r="I429" i="43"/>
  <c r="J429" i="43"/>
  <c r="K429" i="43"/>
  <c r="L429" i="43"/>
  <c r="M429" i="43"/>
  <c r="N429" i="43"/>
  <c r="O429" i="43"/>
  <c r="P429" i="43"/>
  <c r="Q429" i="43"/>
  <c r="R429" i="43"/>
  <c r="B430" i="43"/>
  <c r="B431" i="43"/>
  <c r="B434" i="43"/>
  <c r="B435" i="43"/>
  <c r="B436" i="43"/>
  <c r="I436" i="43"/>
  <c r="J436" i="43"/>
  <c r="K436" i="43"/>
  <c r="L436" i="43"/>
  <c r="M436" i="43"/>
  <c r="N436" i="43"/>
  <c r="O436" i="43"/>
  <c r="P436" i="43"/>
  <c r="Q436" i="43"/>
  <c r="R436" i="43"/>
  <c r="B437" i="43"/>
  <c r="I437" i="43"/>
  <c r="J437" i="43"/>
  <c r="K437" i="43"/>
  <c r="L437" i="43"/>
  <c r="M437" i="43"/>
  <c r="N437" i="43"/>
  <c r="O437" i="43"/>
  <c r="P437" i="43"/>
  <c r="Q437" i="43"/>
  <c r="R437" i="43"/>
  <c r="B438" i="43"/>
  <c r="I438" i="43"/>
  <c r="J438" i="43"/>
  <c r="K438" i="43"/>
  <c r="L438" i="43"/>
  <c r="M438" i="43"/>
  <c r="N438" i="43"/>
  <c r="O438" i="43"/>
  <c r="P438" i="43"/>
  <c r="Q438" i="43"/>
  <c r="R438" i="43"/>
  <c r="B439" i="43"/>
  <c r="I439" i="43"/>
  <c r="J439" i="43"/>
  <c r="K439" i="43"/>
  <c r="L439" i="43"/>
  <c r="M439" i="43"/>
  <c r="N439" i="43"/>
  <c r="O439" i="43"/>
  <c r="P439" i="43"/>
  <c r="Q439" i="43"/>
  <c r="R439" i="43"/>
  <c r="B440" i="43"/>
  <c r="I440" i="43"/>
  <c r="J440" i="43"/>
  <c r="K440" i="43"/>
  <c r="L440" i="43"/>
  <c r="M440" i="43"/>
  <c r="N440" i="43"/>
  <c r="O440" i="43"/>
  <c r="P440" i="43"/>
  <c r="Q440" i="43"/>
  <c r="R440" i="43"/>
  <c r="B441" i="43"/>
  <c r="I441" i="43"/>
  <c r="J441" i="43"/>
  <c r="K441" i="43"/>
  <c r="L441" i="43"/>
  <c r="M441" i="43"/>
  <c r="N441" i="43"/>
  <c r="O441" i="43"/>
  <c r="P441" i="43"/>
  <c r="Q441" i="43"/>
  <c r="R441" i="43"/>
  <c r="B442" i="43"/>
  <c r="I442" i="43"/>
  <c r="J442" i="43"/>
  <c r="K442" i="43"/>
  <c r="L442" i="43"/>
  <c r="M442" i="43"/>
  <c r="N442" i="43"/>
  <c r="O442" i="43"/>
  <c r="P442" i="43"/>
  <c r="Q442" i="43"/>
  <c r="R442" i="43"/>
  <c r="B443" i="43"/>
  <c r="I443" i="43"/>
  <c r="J443" i="43"/>
  <c r="K443" i="43"/>
  <c r="L443" i="43"/>
  <c r="M443" i="43"/>
  <c r="N443" i="43"/>
  <c r="O443" i="43"/>
  <c r="P443" i="43"/>
  <c r="Q443" i="43"/>
  <c r="R443" i="43"/>
  <c r="B444" i="43"/>
  <c r="I444" i="43"/>
  <c r="J444" i="43"/>
  <c r="K444" i="43"/>
  <c r="L444" i="43"/>
  <c r="M444" i="43"/>
  <c r="N444" i="43"/>
  <c r="O444" i="43"/>
  <c r="P444" i="43"/>
  <c r="Q444" i="43"/>
  <c r="R444" i="43"/>
  <c r="B445" i="43"/>
  <c r="I445" i="43"/>
  <c r="J445" i="43"/>
  <c r="K445" i="43"/>
  <c r="L445" i="43"/>
  <c r="M445" i="43"/>
  <c r="N445" i="43"/>
  <c r="O445" i="43"/>
  <c r="P445" i="43"/>
  <c r="Q445" i="43"/>
  <c r="R445" i="43"/>
  <c r="B446" i="43"/>
  <c r="I446" i="43"/>
  <c r="J446" i="43"/>
  <c r="K446" i="43"/>
  <c r="L446" i="43"/>
  <c r="M446" i="43"/>
  <c r="N446" i="43"/>
  <c r="O446" i="43"/>
  <c r="P446" i="43"/>
  <c r="Q446" i="43"/>
  <c r="R446" i="43"/>
  <c r="B447" i="43"/>
  <c r="I447" i="43"/>
  <c r="J447" i="43"/>
  <c r="K447" i="43"/>
  <c r="L447" i="43"/>
  <c r="M447" i="43"/>
  <c r="N447" i="43"/>
  <c r="O447" i="43"/>
  <c r="P447" i="43"/>
  <c r="Q447" i="43"/>
  <c r="R447" i="43"/>
  <c r="B448" i="43"/>
  <c r="I448" i="43"/>
  <c r="J448" i="43"/>
  <c r="K448" i="43"/>
  <c r="L448" i="43"/>
  <c r="M448" i="43"/>
  <c r="N448" i="43"/>
  <c r="O448" i="43"/>
  <c r="P448" i="43"/>
  <c r="Q448" i="43"/>
  <c r="R448" i="43"/>
  <c r="B449" i="43"/>
  <c r="I449" i="43"/>
  <c r="J449" i="43"/>
  <c r="K449" i="43"/>
  <c r="L449" i="43"/>
  <c r="M449" i="43"/>
  <c r="N449" i="43"/>
  <c r="O449" i="43"/>
  <c r="P449" i="43"/>
  <c r="Q449" i="43"/>
  <c r="R449" i="43"/>
  <c r="B450" i="43"/>
  <c r="I450" i="43"/>
  <c r="J450" i="43"/>
  <c r="K450" i="43"/>
  <c r="L450" i="43"/>
  <c r="M450" i="43"/>
  <c r="N450" i="43"/>
  <c r="O450" i="43"/>
  <c r="P450" i="43"/>
  <c r="Q450" i="43"/>
  <c r="R450" i="43"/>
  <c r="B451" i="43"/>
  <c r="I451" i="43"/>
  <c r="J451" i="43"/>
  <c r="K451" i="43"/>
  <c r="L451" i="43"/>
  <c r="M451" i="43"/>
  <c r="N451" i="43"/>
  <c r="O451" i="43"/>
  <c r="P451" i="43"/>
  <c r="Q451" i="43"/>
  <c r="R451" i="43"/>
  <c r="B452" i="43"/>
  <c r="I452" i="43"/>
  <c r="J452" i="43"/>
  <c r="K452" i="43"/>
  <c r="L452" i="43"/>
  <c r="M452" i="43"/>
  <c r="N452" i="43"/>
  <c r="O452" i="43"/>
  <c r="P452" i="43"/>
  <c r="Q452" i="43"/>
  <c r="R452" i="43"/>
  <c r="B453" i="43"/>
  <c r="I453" i="43"/>
  <c r="J453" i="43"/>
  <c r="K453" i="43"/>
  <c r="L453" i="43"/>
  <c r="M453" i="43"/>
  <c r="N453" i="43"/>
  <c r="O453" i="43"/>
  <c r="P453" i="43"/>
  <c r="Q453" i="43"/>
  <c r="R453" i="43"/>
  <c r="B454" i="43"/>
  <c r="I454" i="43"/>
  <c r="J454" i="43"/>
  <c r="K454" i="43"/>
  <c r="L454" i="43"/>
  <c r="M454" i="43"/>
  <c r="N454" i="43"/>
  <c r="O454" i="43"/>
  <c r="P454" i="43"/>
  <c r="Q454" i="43"/>
  <c r="R454" i="43"/>
  <c r="B455" i="43"/>
  <c r="I455" i="43"/>
  <c r="J455" i="43"/>
  <c r="K455" i="43"/>
  <c r="L455" i="43"/>
  <c r="M455" i="43"/>
  <c r="N455" i="43"/>
  <c r="O455" i="43"/>
  <c r="P455" i="43"/>
  <c r="Q455" i="43"/>
  <c r="R455" i="43"/>
  <c r="B456" i="43"/>
  <c r="I456" i="43"/>
  <c r="J456" i="43"/>
  <c r="K456" i="43"/>
  <c r="L456" i="43"/>
  <c r="M456" i="43"/>
  <c r="N456" i="43"/>
  <c r="O456" i="43"/>
  <c r="P456" i="43"/>
  <c r="Q456" i="43"/>
  <c r="R456" i="43"/>
  <c r="B457" i="43"/>
  <c r="I457" i="43"/>
  <c r="J457" i="43"/>
  <c r="K457" i="43"/>
  <c r="L457" i="43"/>
  <c r="M457" i="43"/>
  <c r="N457" i="43"/>
  <c r="O457" i="43"/>
  <c r="P457" i="43"/>
  <c r="Q457" i="43"/>
  <c r="R457" i="43"/>
  <c r="B458" i="43"/>
  <c r="I458" i="43"/>
  <c r="J458" i="43"/>
  <c r="K458" i="43"/>
  <c r="L458" i="43"/>
  <c r="M458" i="43"/>
  <c r="N458" i="43"/>
  <c r="O458" i="43"/>
  <c r="P458" i="43"/>
  <c r="Q458" i="43"/>
  <c r="R458" i="43"/>
  <c r="B459" i="43"/>
  <c r="I459" i="43"/>
  <c r="J459" i="43"/>
  <c r="K459" i="43"/>
  <c r="L459" i="43"/>
  <c r="M459" i="43"/>
  <c r="N459" i="43"/>
  <c r="O459" i="43"/>
  <c r="P459" i="43"/>
  <c r="Q459" i="43"/>
  <c r="R459" i="43"/>
  <c r="B460" i="43"/>
  <c r="I460" i="43"/>
  <c r="J460" i="43"/>
  <c r="K460" i="43"/>
  <c r="L460" i="43"/>
  <c r="M460" i="43"/>
  <c r="N460" i="43"/>
  <c r="O460" i="43"/>
  <c r="P460" i="43"/>
  <c r="Q460" i="43"/>
  <c r="R460" i="43"/>
  <c r="B461" i="43"/>
  <c r="I461" i="43"/>
  <c r="J461" i="43"/>
  <c r="K461" i="43"/>
  <c r="L461" i="43"/>
  <c r="M461" i="43"/>
  <c r="N461" i="43"/>
  <c r="O461" i="43"/>
  <c r="P461" i="43"/>
  <c r="Q461" i="43"/>
  <c r="R461" i="43"/>
  <c r="B462" i="43"/>
  <c r="I462" i="43"/>
  <c r="J462" i="43"/>
  <c r="K462" i="43"/>
  <c r="L462" i="43"/>
  <c r="M462" i="43"/>
  <c r="N462" i="43"/>
  <c r="O462" i="43"/>
  <c r="P462" i="43"/>
  <c r="Q462" i="43"/>
  <c r="R462" i="43"/>
  <c r="B463" i="43"/>
  <c r="I463" i="43"/>
  <c r="J463" i="43"/>
  <c r="K463" i="43"/>
  <c r="L463" i="43"/>
  <c r="M463" i="43"/>
  <c r="N463" i="43"/>
  <c r="O463" i="43"/>
  <c r="P463" i="43"/>
  <c r="Q463" i="43"/>
  <c r="R463" i="43"/>
  <c r="B464" i="43"/>
  <c r="I464" i="43"/>
  <c r="J464" i="43"/>
  <c r="K464" i="43"/>
  <c r="L464" i="43"/>
  <c r="M464" i="43"/>
  <c r="N464" i="43"/>
  <c r="O464" i="43"/>
  <c r="P464" i="43"/>
  <c r="Q464" i="43"/>
  <c r="R464" i="43"/>
  <c r="B465" i="43"/>
  <c r="I465" i="43"/>
  <c r="J465" i="43"/>
  <c r="K465" i="43"/>
  <c r="L465" i="43"/>
  <c r="M465" i="43"/>
  <c r="N465" i="43"/>
  <c r="O465" i="43"/>
  <c r="P465" i="43"/>
  <c r="Q465" i="43"/>
  <c r="R465" i="43"/>
  <c r="B466" i="43"/>
  <c r="I466" i="43"/>
  <c r="J466" i="43"/>
  <c r="K466" i="43"/>
  <c r="L466" i="43"/>
  <c r="M466" i="43"/>
  <c r="N466" i="43"/>
  <c r="O466" i="43"/>
  <c r="P466" i="43"/>
  <c r="Q466" i="43"/>
  <c r="R466" i="43"/>
  <c r="B467" i="43"/>
  <c r="I467" i="43"/>
  <c r="J467" i="43"/>
  <c r="K467" i="43"/>
  <c r="L467" i="43"/>
  <c r="M467" i="43"/>
  <c r="N467" i="43"/>
  <c r="O467" i="43"/>
  <c r="P467" i="43"/>
  <c r="Q467" i="43"/>
  <c r="R467" i="43"/>
  <c r="B468" i="43"/>
  <c r="I468" i="43"/>
  <c r="J468" i="43"/>
  <c r="K468" i="43"/>
  <c r="L468" i="43"/>
  <c r="M468" i="43"/>
  <c r="N468" i="43"/>
  <c r="O468" i="43"/>
  <c r="P468" i="43"/>
  <c r="Q468" i="43"/>
  <c r="R468" i="43"/>
  <c r="B469" i="43"/>
  <c r="I469" i="43"/>
  <c r="J469" i="43"/>
  <c r="K469" i="43"/>
  <c r="L469" i="43"/>
  <c r="M469" i="43"/>
  <c r="N469" i="43"/>
  <c r="O469" i="43"/>
  <c r="P469" i="43"/>
  <c r="Q469" i="43"/>
  <c r="R469" i="43"/>
  <c r="B470" i="43"/>
  <c r="I470" i="43"/>
  <c r="J470" i="43"/>
  <c r="K470" i="43"/>
  <c r="L470" i="43"/>
  <c r="M470" i="43"/>
  <c r="N470" i="43"/>
  <c r="O470" i="43"/>
  <c r="P470" i="43"/>
  <c r="Q470" i="43"/>
  <c r="R470" i="43"/>
  <c r="B471" i="43"/>
  <c r="I471" i="43"/>
  <c r="J471" i="43"/>
  <c r="K471" i="43"/>
  <c r="L471" i="43"/>
  <c r="M471" i="43"/>
  <c r="N471" i="43"/>
  <c r="O471" i="43"/>
  <c r="P471" i="43"/>
  <c r="Q471" i="43"/>
  <c r="R471" i="43"/>
  <c r="B472" i="43"/>
  <c r="I472" i="43"/>
  <c r="J472" i="43"/>
  <c r="K472" i="43"/>
  <c r="L472" i="43"/>
  <c r="M472" i="43"/>
  <c r="N472" i="43"/>
  <c r="O472" i="43"/>
  <c r="P472" i="43"/>
  <c r="Q472" i="43"/>
  <c r="R472" i="43"/>
  <c r="B473" i="43"/>
  <c r="I473" i="43"/>
  <c r="J473" i="43"/>
  <c r="K473" i="43"/>
  <c r="L473" i="43"/>
  <c r="M473" i="43"/>
  <c r="N473" i="43"/>
  <c r="O473" i="43"/>
  <c r="P473" i="43"/>
  <c r="Q473" i="43"/>
  <c r="R473" i="43"/>
  <c r="B474" i="43"/>
  <c r="I474" i="43"/>
  <c r="J474" i="43"/>
  <c r="K474" i="43"/>
  <c r="L474" i="43"/>
  <c r="M474" i="43"/>
  <c r="N474" i="43"/>
  <c r="O474" i="43"/>
  <c r="P474" i="43"/>
  <c r="Q474" i="43"/>
  <c r="R474" i="43"/>
  <c r="B475" i="43"/>
  <c r="I475" i="43"/>
  <c r="J475" i="43"/>
  <c r="K475" i="43"/>
  <c r="L475" i="43"/>
  <c r="M475" i="43"/>
  <c r="N475" i="43"/>
  <c r="O475" i="43"/>
  <c r="P475" i="43"/>
  <c r="Q475" i="43"/>
  <c r="R475" i="43"/>
  <c r="B476" i="43"/>
  <c r="I476" i="43"/>
  <c r="J476" i="43"/>
  <c r="K476" i="43"/>
  <c r="L476" i="43"/>
  <c r="M476" i="43"/>
  <c r="N476" i="43"/>
  <c r="O476" i="43"/>
  <c r="P476" i="43"/>
  <c r="Q476" i="43"/>
  <c r="R476" i="43"/>
  <c r="B477" i="43"/>
  <c r="M477" i="43"/>
  <c r="N477" i="43"/>
  <c r="O477" i="43"/>
  <c r="P477" i="43"/>
  <c r="Q477" i="43"/>
  <c r="R477" i="43"/>
  <c r="B478" i="43"/>
  <c r="B479" i="43"/>
  <c r="I479" i="43"/>
  <c r="J479" i="43"/>
  <c r="K479" i="43"/>
  <c r="L479" i="43"/>
  <c r="M479" i="43"/>
  <c r="N479" i="43"/>
  <c r="O479" i="43"/>
  <c r="P479" i="43"/>
  <c r="Q479" i="43"/>
  <c r="R479" i="43"/>
  <c r="B480" i="43"/>
  <c r="I480" i="43"/>
  <c r="J480" i="43"/>
  <c r="K480" i="43"/>
  <c r="L480" i="43"/>
  <c r="M480" i="43"/>
  <c r="N480" i="43"/>
  <c r="O480" i="43"/>
  <c r="P480" i="43"/>
  <c r="Q480" i="43"/>
  <c r="R480" i="43"/>
  <c r="B481" i="43"/>
  <c r="I481" i="43"/>
  <c r="J481" i="43"/>
  <c r="K481" i="43"/>
  <c r="L481" i="43"/>
  <c r="M481" i="43"/>
  <c r="N481" i="43"/>
  <c r="O481" i="43"/>
  <c r="P481" i="43"/>
  <c r="Q481" i="43"/>
  <c r="R481" i="43"/>
  <c r="B482" i="43"/>
  <c r="I482" i="43"/>
  <c r="J482" i="43"/>
  <c r="K482" i="43"/>
  <c r="L482" i="43"/>
  <c r="M482" i="43"/>
  <c r="N482" i="43"/>
  <c r="O482" i="43"/>
  <c r="P482" i="43"/>
  <c r="Q482" i="43"/>
  <c r="R482" i="43"/>
  <c r="B483" i="43"/>
  <c r="I483" i="43"/>
  <c r="J483" i="43"/>
  <c r="K483" i="43"/>
  <c r="L483" i="43"/>
  <c r="M483" i="43"/>
  <c r="N483" i="43"/>
  <c r="O483" i="43"/>
  <c r="P483" i="43"/>
  <c r="Q483" i="43"/>
  <c r="R483" i="43"/>
  <c r="B484" i="43"/>
  <c r="I484" i="43"/>
  <c r="J484" i="43"/>
  <c r="K484" i="43"/>
  <c r="L484" i="43"/>
  <c r="M484" i="43"/>
  <c r="N484" i="43"/>
  <c r="O484" i="43"/>
  <c r="P484" i="43"/>
  <c r="Q484" i="43"/>
  <c r="R484" i="43"/>
  <c r="B485" i="43"/>
  <c r="I485" i="43"/>
  <c r="J485" i="43"/>
  <c r="K485" i="43"/>
  <c r="L485" i="43"/>
  <c r="M485" i="43"/>
  <c r="N485" i="43"/>
  <c r="O485" i="43"/>
  <c r="P485" i="43"/>
  <c r="Q485" i="43"/>
  <c r="R485" i="43"/>
  <c r="B486" i="43"/>
  <c r="I486" i="43"/>
  <c r="J486" i="43"/>
  <c r="K486" i="43"/>
  <c r="L486" i="43"/>
  <c r="M486" i="43"/>
  <c r="N486" i="43"/>
  <c r="O486" i="43"/>
  <c r="P486" i="43"/>
  <c r="Q486" i="43"/>
  <c r="R486" i="43"/>
  <c r="B487" i="43"/>
  <c r="I487" i="43"/>
  <c r="J487" i="43"/>
  <c r="K487" i="43"/>
  <c r="L487" i="43"/>
  <c r="M487" i="43"/>
  <c r="N487" i="43"/>
  <c r="O487" i="43"/>
  <c r="P487" i="43"/>
  <c r="Q487" i="43"/>
  <c r="R487" i="43"/>
  <c r="B488" i="43"/>
  <c r="I488" i="43"/>
  <c r="J488" i="43"/>
  <c r="K488" i="43"/>
  <c r="L488" i="43"/>
  <c r="M488" i="43"/>
  <c r="N488" i="43"/>
  <c r="O488" i="43"/>
  <c r="P488" i="43"/>
  <c r="Q488" i="43"/>
  <c r="R488" i="43"/>
  <c r="B489" i="43"/>
  <c r="I489" i="43"/>
  <c r="J489" i="43"/>
  <c r="K489" i="43"/>
  <c r="L489" i="43"/>
  <c r="M489" i="43"/>
  <c r="N489" i="43"/>
  <c r="O489" i="43"/>
  <c r="P489" i="43"/>
  <c r="Q489" i="43"/>
  <c r="R489" i="43"/>
  <c r="B490" i="43"/>
  <c r="I490" i="43"/>
  <c r="J490" i="43"/>
  <c r="K490" i="43"/>
  <c r="L490" i="43"/>
  <c r="M490" i="43"/>
  <c r="N490" i="43"/>
  <c r="O490" i="43"/>
  <c r="P490" i="43"/>
  <c r="Q490" i="43"/>
  <c r="R490" i="43"/>
  <c r="B491" i="43"/>
  <c r="I491" i="43"/>
  <c r="J491" i="43"/>
  <c r="K491" i="43"/>
  <c r="L491" i="43"/>
  <c r="M491" i="43"/>
  <c r="N491" i="43"/>
  <c r="O491" i="43"/>
  <c r="P491" i="43"/>
  <c r="Q491" i="43"/>
  <c r="R491" i="43"/>
  <c r="B492" i="43"/>
  <c r="I492" i="43"/>
  <c r="J492" i="43"/>
  <c r="K492" i="43"/>
  <c r="L492" i="43"/>
  <c r="M492" i="43"/>
  <c r="N492" i="43"/>
  <c r="O492" i="43"/>
  <c r="P492" i="43"/>
  <c r="Q492" i="43"/>
  <c r="R492" i="43"/>
  <c r="B493" i="43"/>
  <c r="I493" i="43"/>
  <c r="J493" i="43"/>
  <c r="K493" i="43"/>
  <c r="L493" i="43"/>
  <c r="M493" i="43"/>
  <c r="N493" i="43"/>
  <c r="O493" i="43"/>
  <c r="P493" i="43"/>
  <c r="Q493" i="43"/>
  <c r="R493" i="43"/>
  <c r="B494" i="43"/>
  <c r="I494" i="43"/>
  <c r="J494" i="43"/>
  <c r="K494" i="43"/>
  <c r="L494" i="43"/>
  <c r="M494" i="43"/>
  <c r="N494" i="43"/>
  <c r="O494" i="43"/>
  <c r="P494" i="43"/>
  <c r="Q494" i="43"/>
  <c r="R494" i="43"/>
  <c r="B495" i="43"/>
  <c r="I495" i="43"/>
  <c r="J495" i="43"/>
  <c r="K495" i="43"/>
  <c r="L495" i="43"/>
  <c r="M495" i="43"/>
  <c r="N495" i="43"/>
  <c r="O495" i="43"/>
  <c r="P495" i="43"/>
  <c r="Q495" i="43"/>
  <c r="R495" i="43"/>
  <c r="B496" i="43"/>
  <c r="I496" i="43"/>
  <c r="J496" i="43"/>
  <c r="K496" i="43"/>
  <c r="L496" i="43"/>
  <c r="M496" i="43"/>
  <c r="N496" i="43"/>
  <c r="O496" i="43"/>
  <c r="P496" i="43"/>
  <c r="Q496" i="43"/>
  <c r="R496" i="43"/>
  <c r="B497" i="43"/>
  <c r="I497" i="43"/>
  <c r="J497" i="43"/>
  <c r="K497" i="43"/>
  <c r="L497" i="43"/>
  <c r="M497" i="43"/>
  <c r="N497" i="43"/>
  <c r="O497" i="43"/>
  <c r="P497" i="43"/>
  <c r="Q497" i="43"/>
  <c r="R497" i="43"/>
  <c r="B498" i="43"/>
  <c r="I498" i="43"/>
  <c r="J498" i="43"/>
  <c r="K498" i="43"/>
  <c r="L498" i="43"/>
  <c r="M498" i="43"/>
  <c r="N498" i="43"/>
  <c r="O498" i="43"/>
  <c r="P498" i="43"/>
  <c r="Q498" i="43"/>
  <c r="R498" i="43"/>
  <c r="B499" i="43"/>
  <c r="M499" i="43"/>
  <c r="N499" i="43"/>
  <c r="O499" i="43"/>
  <c r="P499" i="43"/>
  <c r="Q499" i="43"/>
  <c r="R499" i="43"/>
  <c r="B504" i="43"/>
  <c r="B505" i="43"/>
  <c r="I505" i="43"/>
  <c r="J505" i="43"/>
  <c r="K505" i="43"/>
  <c r="L505" i="43"/>
  <c r="M505" i="43"/>
  <c r="N505" i="43"/>
  <c r="O505" i="43"/>
  <c r="P505" i="43"/>
  <c r="Q505" i="43"/>
  <c r="R505" i="43"/>
  <c r="B506" i="43"/>
  <c r="I506" i="43"/>
  <c r="J506" i="43"/>
  <c r="K506" i="43"/>
  <c r="L506" i="43"/>
  <c r="M506" i="43"/>
  <c r="N506" i="43"/>
  <c r="O506" i="43"/>
  <c r="P506" i="43"/>
  <c r="Q506" i="43"/>
  <c r="R506" i="43"/>
  <c r="B507" i="43"/>
  <c r="I507" i="43"/>
  <c r="J507" i="43"/>
  <c r="K507" i="43"/>
  <c r="L507" i="43"/>
  <c r="M507" i="43"/>
  <c r="N507" i="43"/>
  <c r="O507" i="43"/>
  <c r="P507" i="43"/>
  <c r="Q507" i="43"/>
  <c r="R507" i="43"/>
  <c r="B508" i="43"/>
  <c r="I508" i="43"/>
  <c r="J508" i="43"/>
  <c r="K508" i="43"/>
  <c r="L508" i="43"/>
  <c r="M508" i="43"/>
  <c r="N508" i="43"/>
  <c r="O508" i="43"/>
  <c r="P508" i="43"/>
  <c r="Q508" i="43"/>
  <c r="R508" i="43"/>
  <c r="B509" i="43"/>
  <c r="I509" i="43"/>
  <c r="J509" i="43"/>
  <c r="K509" i="43"/>
  <c r="L509" i="43"/>
  <c r="M509" i="43"/>
  <c r="N509" i="43"/>
  <c r="O509" i="43"/>
  <c r="P509" i="43"/>
  <c r="Q509" i="43"/>
  <c r="R509" i="43"/>
  <c r="B510" i="43"/>
  <c r="I510" i="43"/>
  <c r="J510" i="43"/>
  <c r="K510" i="43"/>
  <c r="L510" i="43"/>
  <c r="M510" i="43"/>
  <c r="N510" i="43"/>
  <c r="O510" i="43"/>
  <c r="P510" i="43"/>
  <c r="Q510" i="43"/>
  <c r="R510" i="43"/>
  <c r="B511" i="43"/>
  <c r="I511" i="43"/>
  <c r="J511" i="43"/>
  <c r="K511" i="43"/>
  <c r="L511" i="43"/>
  <c r="M511" i="43"/>
  <c r="N511" i="43"/>
  <c r="O511" i="43"/>
  <c r="P511" i="43"/>
  <c r="Q511" i="43"/>
  <c r="R511" i="43"/>
  <c r="B512" i="43"/>
  <c r="I512" i="43"/>
  <c r="J512" i="43"/>
  <c r="K512" i="43"/>
  <c r="L512" i="43"/>
  <c r="M512" i="43"/>
  <c r="N512" i="43"/>
  <c r="O512" i="43"/>
  <c r="P512" i="43"/>
  <c r="Q512" i="43"/>
  <c r="R512" i="43"/>
  <c r="B513" i="43"/>
  <c r="I513" i="43"/>
  <c r="J513" i="43"/>
  <c r="K513" i="43"/>
  <c r="L513" i="43"/>
  <c r="M513" i="43"/>
  <c r="N513" i="43"/>
  <c r="O513" i="43"/>
  <c r="P513" i="43"/>
  <c r="Q513" i="43"/>
  <c r="R513" i="43"/>
  <c r="B514" i="43"/>
  <c r="I514" i="43"/>
  <c r="J514" i="43"/>
  <c r="K514" i="43"/>
  <c r="L514" i="43"/>
  <c r="M514" i="43"/>
  <c r="N514" i="43"/>
  <c r="O514" i="43"/>
  <c r="P514" i="43"/>
  <c r="Q514" i="43"/>
  <c r="R514" i="43"/>
  <c r="B519" i="43"/>
  <c r="B520" i="43"/>
  <c r="B521" i="43"/>
  <c r="B529" i="43"/>
  <c r="B530" i="43"/>
  <c r="E530" i="43"/>
  <c r="F531" i="43"/>
  <c r="B535" i="43"/>
  <c r="B536" i="43"/>
  <c r="C536" i="43"/>
  <c r="B538" i="43"/>
  <c r="B539" i="43"/>
  <c r="G539" i="43"/>
  <c r="B540" i="43"/>
  <c r="G540" i="43"/>
  <c r="B541" i="43"/>
  <c r="B543" i="43"/>
  <c r="B544" i="43"/>
  <c r="G544" i="43"/>
  <c r="B545" i="43"/>
  <c r="G545" i="43"/>
  <c r="B546" i="43"/>
  <c r="B548" i="43"/>
  <c r="B550" i="43"/>
  <c r="B551" i="43"/>
  <c r="G551" i="43"/>
  <c r="B552" i="43"/>
  <c r="G552" i="43"/>
  <c r="B553" i="43"/>
  <c r="G553" i="43"/>
  <c r="B554" i="43"/>
  <c r="B557" i="43"/>
  <c r="G557" i="43"/>
  <c r="H557" i="43"/>
  <c r="R557" i="43"/>
  <c r="B558" i="43"/>
  <c r="C558" i="43"/>
  <c r="B560" i="43"/>
  <c r="B561" i="43"/>
  <c r="C561" i="43"/>
  <c r="G561" i="43"/>
  <c r="H561" i="43"/>
  <c r="I561" i="43"/>
  <c r="J561" i="43"/>
  <c r="K561" i="43"/>
  <c r="L561" i="43"/>
  <c r="M561" i="43"/>
  <c r="N561" i="43"/>
  <c r="O561" i="43"/>
  <c r="P561" i="43"/>
  <c r="Q561" i="43"/>
  <c r="R561" i="43"/>
  <c r="B562" i="43"/>
  <c r="C562" i="43"/>
  <c r="G562" i="43"/>
  <c r="H562" i="43"/>
  <c r="I562" i="43"/>
  <c r="J562" i="43"/>
  <c r="K562" i="43"/>
  <c r="L562" i="43"/>
  <c r="M562" i="43"/>
  <c r="N562" i="43"/>
  <c r="O562" i="43"/>
  <c r="P562" i="43"/>
  <c r="Q562" i="43"/>
  <c r="R562" i="43"/>
  <c r="B563" i="43"/>
  <c r="C563" i="43"/>
  <c r="G563" i="43"/>
  <c r="H563" i="43"/>
  <c r="I563" i="43"/>
  <c r="J563" i="43"/>
  <c r="K563" i="43"/>
  <c r="L563" i="43"/>
  <c r="M563" i="43"/>
  <c r="N563" i="43"/>
  <c r="O563" i="43"/>
  <c r="P563" i="43"/>
  <c r="Q563" i="43"/>
  <c r="R563" i="43"/>
  <c r="B564" i="43"/>
  <c r="C564" i="43"/>
  <c r="G564" i="43"/>
  <c r="H564" i="43"/>
  <c r="I564" i="43"/>
  <c r="J564" i="43"/>
  <c r="K564" i="43"/>
  <c r="L564" i="43"/>
  <c r="M564" i="43"/>
  <c r="N564" i="43"/>
  <c r="O564" i="43"/>
  <c r="P564" i="43"/>
  <c r="Q564" i="43"/>
  <c r="R564" i="43"/>
  <c r="B565" i="43"/>
  <c r="C565" i="43"/>
  <c r="G565" i="43"/>
  <c r="H565" i="43"/>
  <c r="I565" i="43"/>
  <c r="J565" i="43"/>
  <c r="K565" i="43"/>
  <c r="L565" i="43"/>
  <c r="M565" i="43"/>
  <c r="N565" i="43"/>
  <c r="O565" i="43"/>
  <c r="P565" i="43"/>
  <c r="Q565" i="43"/>
  <c r="R565" i="43"/>
  <c r="B567" i="43"/>
  <c r="B568" i="43"/>
  <c r="C568" i="43"/>
  <c r="G568" i="43"/>
  <c r="H568" i="43"/>
  <c r="I568" i="43"/>
  <c r="J568" i="43"/>
  <c r="K568" i="43"/>
  <c r="L568" i="43"/>
  <c r="M568" i="43"/>
  <c r="N568" i="43"/>
  <c r="O568" i="43"/>
  <c r="P568" i="43"/>
  <c r="Q568" i="43"/>
  <c r="R568" i="43"/>
  <c r="B569" i="43"/>
  <c r="C569" i="43"/>
  <c r="G569" i="43"/>
  <c r="H569" i="43"/>
  <c r="I569" i="43"/>
  <c r="J569" i="43"/>
  <c r="K569" i="43"/>
  <c r="L569" i="43"/>
  <c r="M569" i="43"/>
  <c r="N569" i="43"/>
  <c r="O569" i="43"/>
  <c r="P569" i="43"/>
  <c r="Q569" i="43"/>
  <c r="R569" i="43"/>
  <c r="B570" i="43"/>
  <c r="C570" i="43"/>
  <c r="G570" i="43"/>
  <c r="H570" i="43"/>
  <c r="I570" i="43"/>
  <c r="J570" i="43"/>
  <c r="K570" i="43"/>
  <c r="L570" i="43"/>
  <c r="M570" i="43"/>
  <c r="N570" i="43"/>
  <c r="O570" i="43"/>
  <c r="P570" i="43"/>
  <c r="Q570" i="43"/>
  <c r="R570" i="43"/>
  <c r="B571" i="43"/>
  <c r="C571" i="43"/>
  <c r="G571" i="43"/>
  <c r="H571" i="43"/>
  <c r="I571" i="43"/>
  <c r="J571" i="43"/>
  <c r="K571" i="43"/>
  <c r="L571" i="43"/>
  <c r="M571" i="43"/>
  <c r="N571" i="43"/>
  <c r="O571" i="43"/>
  <c r="P571" i="43"/>
  <c r="Q571" i="43"/>
  <c r="R571" i="43"/>
  <c r="B577" i="43"/>
  <c r="B578" i="43"/>
  <c r="E579" i="43"/>
  <c r="F579" i="43"/>
  <c r="S579" i="43"/>
  <c r="U579" i="43"/>
  <c r="B580" i="43"/>
  <c r="U580" i="43"/>
  <c r="V580" i="43"/>
  <c r="B582" i="43"/>
  <c r="B670" i="43" s="1"/>
  <c r="B675" i="43" s="1"/>
  <c r="B583" i="43"/>
  <c r="H583" i="43"/>
  <c r="I583" i="43"/>
  <c r="J583" i="43"/>
  <c r="K583" i="43"/>
  <c r="L583" i="43"/>
  <c r="M583" i="43"/>
  <c r="N583" i="43"/>
  <c r="O583" i="43"/>
  <c r="P583" i="43"/>
  <c r="Q583" i="43"/>
  <c r="R583" i="43"/>
  <c r="B584" i="43"/>
  <c r="H584" i="43"/>
  <c r="I584" i="43"/>
  <c r="J584" i="43"/>
  <c r="K584" i="43"/>
  <c r="L584" i="43"/>
  <c r="M584" i="43"/>
  <c r="N584" i="43"/>
  <c r="O584" i="43"/>
  <c r="P584" i="43"/>
  <c r="Q584" i="43"/>
  <c r="R584" i="43"/>
  <c r="B585" i="43"/>
  <c r="B603" i="43" s="1"/>
  <c r="H585" i="43"/>
  <c r="I585" i="43"/>
  <c r="J585" i="43"/>
  <c r="K585" i="43"/>
  <c r="L585" i="43"/>
  <c r="M585" i="43"/>
  <c r="N585" i="43"/>
  <c r="O585" i="43"/>
  <c r="P585" i="43"/>
  <c r="Q585" i="43"/>
  <c r="R585" i="43"/>
  <c r="H586" i="43"/>
  <c r="I586" i="43"/>
  <c r="J586" i="43"/>
  <c r="K586" i="43"/>
  <c r="L586" i="43"/>
  <c r="M586" i="43"/>
  <c r="N586" i="43"/>
  <c r="O586" i="43"/>
  <c r="P586" i="43"/>
  <c r="Q586" i="43"/>
  <c r="R586" i="43"/>
  <c r="B587" i="43"/>
  <c r="B588" i="43"/>
  <c r="B589" i="43"/>
  <c r="B591" i="43"/>
  <c r="B609" i="43" s="1"/>
  <c r="H591" i="43"/>
  <c r="I591" i="43"/>
  <c r="J591" i="43"/>
  <c r="K591" i="43"/>
  <c r="L591" i="43"/>
  <c r="M591" i="43"/>
  <c r="N591" i="43"/>
  <c r="O591" i="43"/>
  <c r="P591" i="43"/>
  <c r="Q591" i="43"/>
  <c r="R591" i="43"/>
  <c r="B592" i="43"/>
  <c r="B594" i="43"/>
  <c r="B595" i="43"/>
  <c r="B596" i="43"/>
  <c r="B600" i="43"/>
  <c r="B671" i="43" s="1"/>
  <c r="B676" i="43" s="1"/>
  <c r="H601" i="43"/>
  <c r="I601" i="43"/>
  <c r="J601" i="43"/>
  <c r="K601" i="43"/>
  <c r="L601" i="43"/>
  <c r="M601" i="43"/>
  <c r="N601" i="43"/>
  <c r="O601" i="43"/>
  <c r="P601" i="43"/>
  <c r="Q601" i="43"/>
  <c r="R601" i="43"/>
  <c r="H602" i="43"/>
  <c r="I602" i="43"/>
  <c r="J602" i="43"/>
  <c r="K602" i="43"/>
  <c r="L602" i="43"/>
  <c r="M602" i="43"/>
  <c r="N602" i="43"/>
  <c r="O602" i="43"/>
  <c r="P602" i="43"/>
  <c r="Q602" i="43"/>
  <c r="R602" i="43"/>
  <c r="H603" i="43"/>
  <c r="I603" i="43"/>
  <c r="J603" i="43"/>
  <c r="K603" i="43"/>
  <c r="L603" i="43"/>
  <c r="M603" i="43"/>
  <c r="N603" i="43"/>
  <c r="O603" i="43"/>
  <c r="P603" i="43"/>
  <c r="Q603" i="43"/>
  <c r="R603" i="43"/>
  <c r="B604" i="43"/>
  <c r="H604" i="43"/>
  <c r="I604" i="43"/>
  <c r="J604" i="43"/>
  <c r="K604" i="43"/>
  <c r="L604" i="43"/>
  <c r="M604" i="43"/>
  <c r="N604" i="43"/>
  <c r="O604" i="43"/>
  <c r="P604" i="43"/>
  <c r="Q604" i="43"/>
  <c r="R604" i="43"/>
  <c r="H609" i="43"/>
  <c r="I609" i="43"/>
  <c r="J609" i="43"/>
  <c r="K609" i="43"/>
  <c r="L609" i="43"/>
  <c r="M609" i="43"/>
  <c r="N609" i="43"/>
  <c r="O609" i="43"/>
  <c r="P609" i="43"/>
  <c r="Q609" i="43"/>
  <c r="R609" i="43"/>
  <c r="B618" i="43"/>
  <c r="B672" i="43" s="1"/>
  <c r="B630" i="43"/>
  <c r="B640" i="43"/>
  <c r="C640" i="43"/>
  <c r="B642" i="43"/>
  <c r="B643" i="43"/>
  <c r="B644" i="43"/>
  <c r="B645" i="43"/>
  <c r="I646" i="43"/>
  <c r="J646" i="43"/>
  <c r="K646" i="43"/>
  <c r="L646" i="43"/>
  <c r="M646" i="43"/>
  <c r="N646" i="43"/>
  <c r="O646" i="43"/>
  <c r="P646" i="43"/>
  <c r="Q646" i="43"/>
  <c r="R646" i="43"/>
  <c r="I647" i="43"/>
  <c r="J647" i="43"/>
  <c r="K647" i="43"/>
  <c r="L647" i="43"/>
  <c r="M647" i="43"/>
  <c r="N647" i="43"/>
  <c r="O647" i="43"/>
  <c r="P647" i="43"/>
  <c r="Q647" i="43"/>
  <c r="R647" i="43"/>
  <c r="B648" i="43"/>
  <c r="I649" i="43"/>
  <c r="J649" i="43"/>
  <c r="K649" i="43"/>
  <c r="L649" i="43"/>
  <c r="M649" i="43"/>
  <c r="N649" i="43"/>
  <c r="O649" i="43"/>
  <c r="P649" i="43"/>
  <c r="Q649" i="43"/>
  <c r="R649" i="43"/>
  <c r="I650" i="43"/>
  <c r="J650" i="43"/>
  <c r="K650" i="43"/>
  <c r="L650" i="43"/>
  <c r="M650" i="43"/>
  <c r="N650" i="43"/>
  <c r="O650" i="43"/>
  <c r="P650" i="43"/>
  <c r="Q650" i="43"/>
  <c r="R650" i="43"/>
  <c r="B651" i="43"/>
  <c r="I652" i="43"/>
  <c r="J652" i="43"/>
  <c r="K652" i="43"/>
  <c r="L652" i="43"/>
  <c r="M652" i="43"/>
  <c r="N652" i="43"/>
  <c r="O652" i="43"/>
  <c r="P652" i="43"/>
  <c r="Q652" i="43"/>
  <c r="R652" i="43"/>
  <c r="I653" i="43"/>
  <c r="J653" i="43"/>
  <c r="K653" i="43"/>
  <c r="L653" i="43"/>
  <c r="M653" i="43"/>
  <c r="N653" i="43"/>
  <c r="O653" i="43"/>
  <c r="P653" i="43"/>
  <c r="Q653" i="43"/>
  <c r="R653" i="43"/>
  <c r="B654" i="43"/>
  <c r="I655" i="43"/>
  <c r="J655" i="43"/>
  <c r="K655" i="43"/>
  <c r="L655" i="43"/>
  <c r="M655" i="43"/>
  <c r="N655" i="43"/>
  <c r="O655" i="43"/>
  <c r="P655" i="43"/>
  <c r="Q655" i="43"/>
  <c r="R655" i="43"/>
  <c r="I656" i="43"/>
  <c r="J656" i="43"/>
  <c r="K656" i="43"/>
  <c r="L656" i="43"/>
  <c r="M656" i="43"/>
  <c r="N656" i="43"/>
  <c r="O656" i="43"/>
  <c r="P656" i="43"/>
  <c r="Q656" i="43"/>
  <c r="R656" i="43"/>
  <c r="B661" i="43"/>
  <c r="B662" i="43"/>
  <c r="F663" i="43"/>
  <c r="L663" i="43"/>
  <c r="E664" i="43"/>
  <c r="F664" i="43"/>
  <c r="G664" i="43"/>
  <c r="B665" i="43"/>
  <c r="B667" i="43"/>
  <c r="T667" i="43"/>
  <c r="T668" i="43"/>
  <c r="B669" i="43"/>
  <c r="T666" i="43" s="1"/>
  <c r="T669" i="43"/>
  <c r="T670" i="43"/>
  <c r="T673" i="43"/>
  <c r="B674" i="43"/>
  <c r="T672" i="43" s="1"/>
  <c r="T674" i="43"/>
  <c r="T675" i="43"/>
  <c r="T676" i="43"/>
  <c r="B678" i="43"/>
  <c r="T678" i="43" s="1"/>
  <c r="H679" i="43"/>
  <c r="I679" i="43"/>
  <c r="J679" i="43"/>
  <c r="K679" i="43"/>
  <c r="L679" i="43"/>
  <c r="M679" i="43"/>
  <c r="N679" i="43"/>
  <c r="O679" i="43"/>
  <c r="P679" i="43"/>
  <c r="Q679" i="43"/>
  <c r="R679" i="43"/>
  <c r="T679" i="43"/>
  <c r="I680" i="43"/>
  <c r="J680" i="43"/>
  <c r="K680" i="43"/>
  <c r="L680" i="43"/>
  <c r="M680" i="43"/>
  <c r="N680" i="43"/>
  <c r="O680" i="43"/>
  <c r="P680" i="43"/>
  <c r="Q680" i="43"/>
  <c r="R680" i="43"/>
  <c r="T680" i="43"/>
  <c r="T681" i="43"/>
  <c r="B683" i="43"/>
  <c r="B685" i="43"/>
  <c r="T684" i="43" s="1"/>
  <c r="T685" i="43"/>
  <c r="H686" i="43"/>
  <c r="I686" i="43"/>
  <c r="J686" i="43"/>
  <c r="K686" i="43"/>
  <c r="L686" i="43"/>
  <c r="M686" i="43"/>
  <c r="N686" i="43"/>
  <c r="O686" i="43"/>
  <c r="P686" i="43"/>
  <c r="Q686" i="43"/>
  <c r="R686" i="43"/>
  <c r="T686" i="43"/>
  <c r="I687" i="43"/>
  <c r="J687" i="43"/>
  <c r="K687" i="43"/>
  <c r="L687" i="43"/>
  <c r="M687" i="43"/>
  <c r="N687" i="43"/>
  <c r="O687" i="43"/>
  <c r="P687" i="43"/>
  <c r="Q687" i="43"/>
  <c r="R687" i="43"/>
  <c r="T687" i="43"/>
  <c r="B690" i="43"/>
  <c r="T689" i="43" s="1"/>
  <c r="T690" i="43"/>
  <c r="H691" i="43"/>
  <c r="I691" i="43"/>
  <c r="J691" i="43"/>
  <c r="K691" i="43"/>
  <c r="L691" i="43"/>
  <c r="M691" i="43"/>
  <c r="N691" i="43"/>
  <c r="O691" i="43"/>
  <c r="P691" i="43"/>
  <c r="Q691" i="43"/>
  <c r="R691" i="43"/>
  <c r="T691" i="43"/>
  <c r="I692" i="43"/>
  <c r="J692" i="43"/>
  <c r="K692" i="43"/>
  <c r="L692" i="43"/>
  <c r="M692" i="43"/>
  <c r="N692" i="43"/>
  <c r="O692" i="43"/>
  <c r="P692" i="43"/>
  <c r="Q692" i="43"/>
  <c r="R692" i="43"/>
  <c r="B694" i="43"/>
  <c r="T693" i="43" s="1"/>
  <c r="T694" i="43"/>
  <c r="H695" i="43"/>
  <c r="I695" i="43"/>
  <c r="J695" i="43"/>
  <c r="K695" i="43"/>
  <c r="L695" i="43"/>
  <c r="M695" i="43"/>
  <c r="N695" i="43"/>
  <c r="O695" i="43"/>
  <c r="P695" i="43"/>
  <c r="Q695" i="43"/>
  <c r="R695" i="43"/>
  <c r="T695" i="43"/>
  <c r="I696" i="43"/>
  <c r="J696" i="43"/>
  <c r="K696" i="43"/>
  <c r="L696" i="43"/>
  <c r="M696" i="43"/>
  <c r="N696" i="43"/>
  <c r="O696" i="43"/>
  <c r="P696" i="43"/>
  <c r="Q696" i="43"/>
  <c r="R696" i="43"/>
  <c r="T696" i="43"/>
  <c r="T697" i="43"/>
  <c r="B777" i="43"/>
  <c r="B779" i="43"/>
  <c r="C779" i="43"/>
  <c r="D779" i="43"/>
  <c r="E779" i="43"/>
  <c r="F779" i="43"/>
  <c r="G779" i="43"/>
  <c r="H779" i="43"/>
  <c r="I779" i="43"/>
  <c r="J779" i="43"/>
  <c r="K779" i="43"/>
  <c r="L779" i="43"/>
  <c r="B780" i="43"/>
  <c r="B781" i="43"/>
  <c r="B782" i="43"/>
  <c r="B783" i="43"/>
  <c r="B784" i="43"/>
  <c r="E827" i="43"/>
  <c r="F827" i="43"/>
  <c r="G827" i="43"/>
  <c r="B828" i="43"/>
  <c r="B831" i="43"/>
  <c r="H832" i="43"/>
  <c r="I832" i="43"/>
  <c r="J832" i="43"/>
  <c r="K832" i="43"/>
  <c r="L832" i="43"/>
  <c r="M832" i="43"/>
  <c r="N832" i="43"/>
  <c r="O832" i="43"/>
  <c r="H833" i="43"/>
  <c r="I833" i="43"/>
  <c r="J833" i="43"/>
  <c r="K833" i="43"/>
  <c r="L833" i="43"/>
  <c r="M833" i="43"/>
  <c r="N833" i="43"/>
  <c r="O833" i="43"/>
  <c r="H834" i="43"/>
  <c r="I834" i="43"/>
  <c r="J834" i="43"/>
  <c r="K834" i="43"/>
  <c r="L834" i="43"/>
  <c r="M834" i="43"/>
  <c r="N834" i="43"/>
  <c r="O834" i="43"/>
  <c r="H835" i="43"/>
  <c r="I835" i="43"/>
  <c r="J835" i="43"/>
  <c r="K835" i="43"/>
  <c r="L835" i="43"/>
  <c r="M835" i="43"/>
  <c r="N835" i="43"/>
  <c r="O835" i="43"/>
  <c r="B837" i="43"/>
  <c r="C838" i="43"/>
  <c r="C844" i="43" s="1"/>
  <c r="B839" i="43"/>
  <c r="C839" i="43"/>
  <c r="C845" i="43" s="1"/>
  <c r="B840" i="43"/>
  <c r="C840" i="43"/>
  <c r="C846" i="43" s="1"/>
  <c r="B841" i="43"/>
  <c r="C841" i="43"/>
  <c r="C847" i="43" s="1"/>
  <c r="B843" i="43"/>
  <c r="B851" i="43"/>
  <c r="H852" i="43"/>
  <c r="I852" i="43"/>
  <c r="J852" i="43"/>
  <c r="K852" i="43"/>
  <c r="L852" i="43"/>
  <c r="M852" i="43"/>
  <c r="N852" i="43"/>
  <c r="O852" i="43"/>
  <c r="H853" i="43"/>
  <c r="I853" i="43"/>
  <c r="J853" i="43"/>
  <c r="K853" i="43"/>
  <c r="L853" i="43"/>
  <c r="M853" i="43"/>
  <c r="N853" i="43"/>
  <c r="O853" i="43"/>
  <c r="H854" i="43"/>
  <c r="I854" i="43"/>
  <c r="J854" i="43"/>
  <c r="K854" i="43"/>
  <c r="L854" i="43"/>
  <c r="M854" i="43"/>
  <c r="N854" i="43"/>
  <c r="O854" i="43"/>
  <c r="H855" i="43"/>
  <c r="I855" i="43"/>
  <c r="J855" i="43"/>
  <c r="K855" i="43"/>
  <c r="L855" i="43"/>
  <c r="M855" i="43"/>
  <c r="N855" i="43"/>
  <c r="O855" i="43"/>
  <c r="B857" i="43"/>
  <c r="C858" i="43"/>
  <c r="C864" i="43" s="1"/>
  <c r="B859" i="43"/>
  <c r="C859" i="43"/>
  <c r="C865" i="43" s="1"/>
  <c r="B860" i="43"/>
  <c r="C860" i="43"/>
  <c r="C866" i="43" s="1"/>
  <c r="B861" i="43"/>
  <c r="C861" i="43"/>
  <c r="C867" i="43" s="1"/>
  <c r="B863" i="43"/>
  <c r="B871" i="43"/>
  <c r="H872" i="43"/>
  <c r="I872" i="43"/>
  <c r="J872" i="43"/>
  <c r="K872" i="43"/>
  <c r="L872" i="43"/>
  <c r="M872" i="43"/>
  <c r="N872" i="43"/>
  <c r="O872" i="43"/>
  <c r="H873" i="43"/>
  <c r="I873" i="43"/>
  <c r="J873" i="43"/>
  <c r="K873" i="43"/>
  <c r="L873" i="43"/>
  <c r="M873" i="43"/>
  <c r="N873" i="43"/>
  <c r="O873" i="43"/>
  <c r="H874" i="43"/>
  <c r="I874" i="43"/>
  <c r="J874" i="43"/>
  <c r="K874" i="43"/>
  <c r="L874" i="43"/>
  <c r="M874" i="43"/>
  <c r="N874" i="43"/>
  <c r="O874" i="43"/>
  <c r="H875" i="43"/>
  <c r="I875" i="43"/>
  <c r="J875" i="43"/>
  <c r="K875" i="43"/>
  <c r="L875" i="43"/>
  <c r="M875" i="43"/>
  <c r="N875" i="43"/>
  <c r="O875" i="43"/>
  <c r="B877" i="43"/>
  <c r="C878" i="43"/>
  <c r="C884" i="43" s="1"/>
  <c r="B879" i="43"/>
  <c r="C879" i="43"/>
  <c r="C885" i="43" s="1"/>
  <c r="B880" i="43"/>
  <c r="C880" i="43"/>
  <c r="C886" i="43" s="1"/>
  <c r="B881" i="43"/>
  <c r="C881" i="43"/>
  <c r="C887" i="43" s="1"/>
  <c r="B883" i="43"/>
  <c r="B891" i="43"/>
  <c r="H892" i="43"/>
  <c r="I892" i="43"/>
  <c r="J892" i="43"/>
  <c r="K892" i="43"/>
  <c r="L892" i="43"/>
  <c r="M892" i="43"/>
  <c r="N892" i="43"/>
  <c r="O892" i="43"/>
  <c r="H893" i="43"/>
  <c r="I893" i="43"/>
  <c r="J893" i="43"/>
  <c r="K893" i="43"/>
  <c r="L893" i="43"/>
  <c r="M893" i="43"/>
  <c r="N893" i="43"/>
  <c r="O893" i="43"/>
  <c r="H894" i="43"/>
  <c r="I894" i="43"/>
  <c r="J894" i="43"/>
  <c r="K894" i="43"/>
  <c r="L894" i="43"/>
  <c r="M894" i="43"/>
  <c r="N894" i="43"/>
  <c r="O894" i="43"/>
  <c r="H895" i="43"/>
  <c r="I895" i="43"/>
  <c r="J895" i="43"/>
  <c r="K895" i="43"/>
  <c r="L895" i="43"/>
  <c r="M895" i="43"/>
  <c r="N895" i="43"/>
  <c r="O895" i="43"/>
  <c r="B897" i="43"/>
  <c r="C898" i="43"/>
  <c r="C904" i="43" s="1"/>
  <c r="B899" i="43"/>
  <c r="C899" i="43"/>
  <c r="C905" i="43" s="1"/>
  <c r="B900" i="43"/>
  <c r="C900" i="43"/>
  <c r="C906" i="43" s="1"/>
  <c r="B901" i="43"/>
  <c r="C901" i="43"/>
  <c r="C907" i="43" s="1"/>
  <c r="B903" i="43"/>
  <c r="B911" i="43"/>
  <c r="H912" i="43"/>
  <c r="I912" i="43"/>
  <c r="J912" i="43"/>
  <c r="K912" i="43"/>
  <c r="L912" i="43"/>
  <c r="M912" i="43"/>
  <c r="N912" i="43"/>
  <c r="O912" i="43"/>
  <c r="H913" i="43"/>
  <c r="I913" i="43"/>
  <c r="J913" i="43"/>
  <c r="K913" i="43"/>
  <c r="L913" i="43"/>
  <c r="M913" i="43"/>
  <c r="N913" i="43"/>
  <c r="O913" i="43"/>
  <c r="H914" i="43"/>
  <c r="I914" i="43"/>
  <c r="J914" i="43"/>
  <c r="K914" i="43"/>
  <c r="L914" i="43"/>
  <c r="M914" i="43"/>
  <c r="N914" i="43"/>
  <c r="O914" i="43"/>
  <c r="H915" i="43"/>
  <c r="I915" i="43"/>
  <c r="J915" i="43"/>
  <c r="K915" i="43"/>
  <c r="L915" i="43"/>
  <c r="M915" i="43"/>
  <c r="N915" i="43"/>
  <c r="O915" i="43"/>
  <c r="B917" i="43"/>
  <c r="C918" i="43"/>
  <c r="C924" i="43" s="1"/>
  <c r="B919" i="43"/>
  <c r="C919" i="43"/>
  <c r="C925" i="43" s="1"/>
  <c r="B920" i="43"/>
  <c r="C920" i="43"/>
  <c r="C926" i="43" s="1"/>
  <c r="B921" i="43"/>
  <c r="C921" i="43"/>
  <c r="C927" i="43" s="1"/>
  <c r="B923" i="43"/>
  <c r="E933" i="43"/>
  <c r="F933" i="43"/>
  <c r="G933" i="43"/>
  <c r="B934" i="43"/>
  <c r="B936" i="43"/>
  <c r="C936" i="43"/>
  <c r="C937" i="43"/>
  <c r="H937" i="43"/>
  <c r="I937" i="43"/>
  <c r="J937" i="43"/>
  <c r="K937" i="43"/>
  <c r="L937" i="43"/>
  <c r="M937" i="43"/>
  <c r="N937" i="43"/>
  <c r="O937" i="43"/>
  <c r="C938" i="43"/>
  <c r="H938" i="43"/>
  <c r="I938" i="43"/>
  <c r="J938" i="43"/>
  <c r="K938" i="43"/>
  <c r="L938" i="43"/>
  <c r="M938" i="43"/>
  <c r="N938" i="43"/>
  <c r="O938" i="43"/>
  <c r="C939" i="43"/>
  <c r="H939" i="43"/>
  <c r="I939" i="43"/>
  <c r="J939" i="43"/>
  <c r="K939" i="43"/>
  <c r="L939" i="43"/>
  <c r="M939" i="43"/>
  <c r="N939" i="43"/>
  <c r="O939" i="43"/>
  <c r="C940" i="43"/>
  <c r="H940" i="43"/>
  <c r="I940" i="43"/>
  <c r="J940" i="43"/>
  <c r="K940" i="43"/>
  <c r="L940" i="43"/>
  <c r="M940" i="43"/>
  <c r="N940" i="43"/>
  <c r="O940" i="43"/>
  <c r="C945" i="43"/>
  <c r="H945" i="43"/>
  <c r="I945" i="43"/>
  <c r="J945" i="43"/>
  <c r="K945" i="43"/>
  <c r="L945" i="43"/>
  <c r="M945" i="43"/>
  <c r="N945" i="43"/>
  <c r="O945" i="43"/>
  <c r="C946" i="43"/>
  <c r="H946" i="43"/>
  <c r="I946" i="43"/>
  <c r="J946" i="43"/>
  <c r="K946" i="43"/>
  <c r="L946" i="43"/>
  <c r="M946" i="43"/>
  <c r="N946" i="43"/>
  <c r="O946" i="43"/>
  <c r="C947" i="43"/>
  <c r="H947" i="43"/>
  <c r="I947" i="43"/>
  <c r="J947" i="43"/>
  <c r="K947" i="43"/>
  <c r="L947" i="43"/>
  <c r="M947" i="43"/>
  <c r="N947" i="43"/>
  <c r="O947" i="43"/>
  <c r="C948" i="43"/>
  <c r="H948" i="43"/>
  <c r="I948" i="43"/>
  <c r="J948" i="43"/>
  <c r="K948" i="43"/>
  <c r="L948" i="43"/>
  <c r="M948" i="43"/>
  <c r="N948" i="43"/>
  <c r="O948" i="43"/>
  <c r="C949" i="43"/>
  <c r="H949" i="43"/>
  <c r="I949" i="43"/>
  <c r="J949" i="43"/>
  <c r="K949" i="43"/>
  <c r="L949" i="43"/>
  <c r="M949" i="43"/>
  <c r="N949" i="43"/>
  <c r="O949" i="43"/>
  <c r="C950" i="43"/>
  <c r="H950" i="43"/>
  <c r="I950" i="43"/>
  <c r="J950" i="43"/>
  <c r="K950" i="43"/>
  <c r="L950" i="43"/>
  <c r="M950" i="43"/>
  <c r="N950" i="43"/>
  <c r="O950" i="43"/>
  <c r="C951" i="43"/>
  <c r="H951" i="43"/>
  <c r="I951" i="43"/>
  <c r="J951" i="43"/>
  <c r="K951" i="43"/>
  <c r="L951" i="43"/>
  <c r="M951" i="43"/>
  <c r="N951" i="43"/>
  <c r="O951" i="43"/>
  <c r="C952" i="43"/>
  <c r="H952" i="43"/>
  <c r="I952" i="43"/>
  <c r="J952" i="43"/>
  <c r="K952" i="43"/>
  <c r="L952" i="43"/>
  <c r="M952" i="43"/>
  <c r="N952" i="43"/>
  <c r="O952" i="43"/>
  <c r="C953" i="43"/>
  <c r="H953" i="43"/>
  <c r="I953" i="43"/>
  <c r="J953" i="43"/>
  <c r="K953" i="43"/>
  <c r="L953" i="43"/>
  <c r="M953" i="43"/>
  <c r="N953" i="43"/>
  <c r="O953" i="43"/>
  <c r="C954" i="43"/>
  <c r="H954" i="43"/>
  <c r="I954" i="43"/>
  <c r="J954" i="43"/>
  <c r="K954" i="43"/>
  <c r="L954" i="43"/>
  <c r="M954" i="43"/>
  <c r="N954" i="43"/>
  <c r="O954" i="43"/>
  <c r="C955" i="43"/>
  <c r="H955" i="43"/>
  <c r="I955" i="43"/>
  <c r="J955" i="43"/>
  <c r="K955" i="43"/>
  <c r="L955" i="43"/>
  <c r="M955" i="43"/>
  <c r="N955" i="43"/>
  <c r="O955" i="43"/>
  <c r="C956" i="43"/>
  <c r="H956" i="43"/>
  <c r="I956" i="43"/>
  <c r="J956" i="43"/>
  <c r="K956" i="43"/>
  <c r="L956" i="43"/>
  <c r="M956" i="43"/>
  <c r="N956" i="43"/>
  <c r="O956" i="43"/>
  <c r="C957" i="43"/>
  <c r="H957" i="43"/>
  <c r="I957" i="43"/>
  <c r="J957" i="43"/>
  <c r="K957" i="43"/>
  <c r="L957" i="43"/>
  <c r="M957" i="43"/>
  <c r="N957" i="43"/>
  <c r="O957" i="43"/>
  <c r="C962" i="43"/>
  <c r="H962" i="43"/>
  <c r="I962" i="43"/>
  <c r="J962" i="43"/>
  <c r="K962" i="43"/>
  <c r="L962" i="43"/>
  <c r="M962" i="43"/>
  <c r="N962" i="43"/>
  <c r="O962" i="43"/>
  <c r="C963" i="43"/>
  <c r="H963" i="43"/>
  <c r="I963" i="43"/>
  <c r="J963" i="43"/>
  <c r="K963" i="43"/>
  <c r="L963" i="43"/>
  <c r="M963" i="43"/>
  <c r="N963" i="43"/>
  <c r="O963" i="43"/>
  <c r="C970" i="43"/>
  <c r="H970" i="43"/>
  <c r="I970" i="43"/>
  <c r="J970" i="43"/>
  <c r="K970" i="43"/>
  <c r="L970" i="43"/>
  <c r="M970" i="43"/>
  <c r="N970" i="43"/>
  <c r="O970" i="43"/>
  <c r="C971" i="43"/>
  <c r="H971" i="43"/>
  <c r="I971" i="43"/>
  <c r="J971" i="43"/>
  <c r="K971" i="43"/>
  <c r="L971" i="43"/>
  <c r="M971" i="43"/>
  <c r="N971" i="43"/>
  <c r="O971" i="43"/>
  <c r="B980" i="43"/>
  <c r="C980" i="43"/>
  <c r="H981" i="43"/>
  <c r="I981" i="43"/>
  <c r="J981" i="43"/>
  <c r="K981" i="43"/>
  <c r="L981" i="43"/>
  <c r="M981" i="43"/>
  <c r="N981" i="43"/>
  <c r="O981" i="43"/>
  <c r="C989" i="43"/>
  <c r="H989" i="43"/>
  <c r="I989" i="43"/>
  <c r="J989" i="43"/>
  <c r="K989" i="43"/>
  <c r="L989" i="43"/>
  <c r="M989" i="43"/>
  <c r="N989" i="43"/>
  <c r="O989" i="43"/>
  <c r="C990" i="43"/>
  <c r="H990" i="43"/>
  <c r="I990" i="43"/>
  <c r="J990" i="43"/>
  <c r="K990" i="43"/>
  <c r="L990" i="43"/>
  <c r="M990" i="43"/>
  <c r="N990" i="43"/>
  <c r="O990" i="43"/>
  <c r="C991" i="43"/>
  <c r="H991" i="43"/>
  <c r="I991" i="43"/>
  <c r="J991" i="43"/>
  <c r="K991" i="43"/>
  <c r="L991" i="43"/>
  <c r="M991" i="43"/>
  <c r="N991" i="43"/>
  <c r="O991" i="43"/>
  <c r="C992" i="43"/>
  <c r="H992" i="43"/>
  <c r="I992" i="43"/>
  <c r="J992" i="43"/>
  <c r="K992" i="43"/>
  <c r="L992" i="43"/>
  <c r="M992" i="43"/>
  <c r="N992" i="43"/>
  <c r="O992" i="43"/>
  <c r="C1006" i="43"/>
  <c r="H1006" i="43"/>
  <c r="I1006" i="43"/>
  <c r="J1006" i="43"/>
  <c r="K1006" i="43"/>
  <c r="L1006" i="43"/>
  <c r="M1006" i="43"/>
  <c r="N1006" i="43"/>
  <c r="O1006" i="43"/>
  <c r="C1007" i="43"/>
  <c r="H1007" i="43"/>
  <c r="I1007" i="43"/>
  <c r="J1007" i="43"/>
  <c r="K1007" i="43"/>
  <c r="L1007" i="43"/>
  <c r="M1007" i="43"/>
  <c r="N1007" i="43"/>
  <c r="O1007" i="43"/>
  <c r="C1014" i="43"/>
  <c r="H1014" i="43"/>
  <c r="I1014" i="43"/>
  <c r="J1014" i="43"/>
  <c r="K1014" i="43"/>
  <c r="L1014" i="43"/>
  <c r="M1014" i="43"/>
  <c r="N1014" i="43"/>
  <c r="O1014" i="43"/>
  <c r="C1015" i="43"/>
  <c r="H1015" i="43"/>
  <c r="I1015" i="43"/>
  <c r="J1015" i="43"/>
  <c r="K1015" i="43"/>
  <c r="L1015" i="43"/>
  <c r="M1015" i="43"/>
  <c r="N1015" i="43"/>
  <c r="O1015" i="43"/>
  <c r="B1024" i="43"/>
  <c r="C1024" i="43"/>
  <c r="C1025" i="43"/>
  <c r="H1025" i="43"/>
  <c r="I1025" i="43"/>
  <c r="J1025" i="43"/>
  <c r="K1025" i="43"/>
  <c r="L1025" i="43"/>
  <c r="M1025" i="43"/>
  <c r="N1025" i="43"/>
  <c r="O1025" i="43"/>
  <c r="C1026" i="43"/>
  <c r="H1026" i="43"/>
  <c r="I1026" i="43"/>
  <c r="J1026" i="43"/>
  <c r="K1026" i="43"/>
  <c r="L1026" i="43"/>
  <c r="M1026" i="43"/>
  <c r="N1026" i="43"/>
  <c r="O1026" i="43"/>
  <c r="C1027" i="43"/>
  <c r="H1027" i="43"/>
  <c r="I1027" i="43"/>
  <c r="J1027" i="43"/>
  <c r="K1027" i="43"/>
  <c r="L1027" i="43"/>
  <c r="M1027" i="43"/>
  <c r="N1027" i="43"/>
  <c r="O1027" i="43"/>
  <c r="C1033" i="43"/>
  <c r="H1033" i="43"/>
  <c r="I1033" i="43"/>
  <c r="J1033" i="43"/>
  <c r="K1033" i="43"/>
  <c r="L1033" i="43"/>
  <c r="M1033" i="43"/>
  <c r="N1033" i="43"/>
  <c r="O1033" i="43"/>
  <c r="C1034" i="43"/>
  <c r="H1034" i="43"/>
  <c r="I1034" i="43"/>
  <c r="J1034" i="43"/>
  <c r="K1034" i="43"/>
  <c r="L1034" i="43"/>
  <c r="M1034" i="43"/>
  <c r="N1034" i="43"/>
  <c r="O1034" i="43"/>
  <c r="C1035" i="43"/>
  <c r="H1035" i="43"/>
  <c r="I1035" i="43"/>
  <c r="J1035" i="43"/>
  <c r="K1035" i="43"/>
  <c r="L1035" i="43"/>
  <c r="M1035" i="43"/>
  <c r="N1035" i="43"/>
  <c r="O1035" i="43"/>
  <c r="C1036" i="43"/>
  <c r="H1036" i="43"/>
  <c r="I1036" i="43"/>
  <c r="J1036" i="43"/>
  <c r="K1036" i="43"/>
  <c r="L1036" i="43"/>
  <c r="M1036" i="43"/>
  <c r="N1036" i="43"/>
  <c r="O1036" i="43"/>
  <c r="C1037" i="43"/>
  <c r="H1037" i="43"/>
  <c r="I1037" i="43"/>
  <c r="J1037" i="43"/>
  <c r="K1037" i="43"/>
  <c r="L1037" i="43"/>
  <c r="M1037" i="43"/>
  <c r="N1037" i="43"/>
  <c r="O1037" i="43"/>
  <c r="C1050" i="43"/>
  <c r="H1050" i="43"/>
  <c r="I1050" i="43"/>
  <c r="J1050" i="43"/>
  <c r="K1050" i="43"/>
  <c r="L1050" i="43"/>
  <c r="M1050" i="43"/>
  <c r="N1050" i="43"/>
  <c r="O1050" i="43"/>
  <c r="C1051" i="43"/>
  <c r="H1051" i="43"/>
  <c r="I1051" i="43"/>
  <c r="J1051" i="43"/>
  <c r="K1051" i="43"/>
  <c r="L1051" i="43"/>
  <c r="M1051" i="43"/>
  <c r="N1051" i="43"/>
  <c r="O1051" i="43"/>
  <c r="C1058" i="43"/>
  <c r="H1058" i="43"/>
  <c r="I1058" i="43"/>
  <c r="J1058" i="43"/>
  <c r="K1058" i="43"/>
  <c r="L1058" i="43"/>
  <c r="M1058" i="43"/>
  <c r="N1058" i="43"/>
  <c r="O1058" i="43"/>
  <c r="C1059" i="43"/>
  <c r="H1059" i="43"/>
  <c r="I1059" i="43"/>
  <c r="J1059" i="43"/>
  <c r="K1059" i="43"/>
  <c r="L1059" i="43"/>
  <c r="M1059" i="43"/>
  <c r="N1059" i="43"/>
  <c r="O1059" i="43"/>
  <c r="B1068" i="43"/>
  <c r="C1068" i="43"/>
  <c r="C1069" i="43"/>
  <c r="H1069" i="43"/>
  <c r="I1069" i="43"/>
  <c r="J1069" i="43"/>
  <c r="K1069" i="43"/>
  <c r="L1069" i="43"/>
  <c r="M1069" i="43"/>
  <c r="N1069" i="43"/>
  <c r="O1069" i="43"/>
  <c r="C1070" i="43"/>
  <c r="H1070" i="43"/>
  <c r="I1070" i="43"/>
  <c r="J1070" i="43"/>
  <c r="K1070" i="43"/>
  <c r="L1070" i="43"/>
  <c r="M1070" i="43"/>
  <c r="N1070" i="43"/>
  <c r="O1070" i="43"/>
  <c r="C1071" i="43"/>
  <c r="H1071" i="43"/>
  <c r="I1071" i="43"/>
  <c r="J1071" i="43"/>
  <c r="K1071" i="43"/>
  <c r="L1071" i="43"/>
  <c r="M1071" i="43"/>
  <c r="N1071" i="43"/>
  <c r="O1071" i="43"/>
  <c r="C1077" i="43"/>
  <c r="H1077" i="43"/>
  <c r="I1077" i="43"/>
  <c r="J1077" i="43"/>
  <c r="K1077" i="43"/>
  <c r="L1077" i="43"/>
  <c r="M1077" i="43"/>
  <c r="N1077" i="43"/>
  <c r="O1077" i="43"/>
  <c r="C1078" i="43"/>
  <c r="H1078" i="43"/>
  <c r="I1078" i="43"/>
  <c r="J1078" i="43"/>
  <c r="K1078" i="43"/>
  <c r="L1078" i="43"/>
  <c r="M1078" i="43"/>
  <c r="N1078" i="43"/>
  <c r="O1078" i="43"/>
  <c r="C1079" i="43"/>
  <c r="H1079" i="43"/>
  <c r="I1079" i="43"/>
  <c r="J1079" i="43"/>
  <c r="K1079" i="43"/>
  <c r="L1079" i="43"/>
  <c r="M1079" i="43"/>
  <c r="N1079" i="43"/>
  <c r="O1079" i="43"/>
  <c r="C1080" i="43"/>
  <c r="H1080" i="43"/>
  <c r="I1080" i="43"/>
  <c r="J1080" i="43"/>
  <c r="K1080" i="43"/>
  <c r="L1080" i="43"/>
  <c r="M1080" i="43"/>
  <c r="N1080" i="43"/>
  <c r="O1080" i="43"/>
  <c r="C1094" i="43"/>
  <c r="H1094" i="43"/>
  <c r="I1094" i="43"/>
  <c r="J1094" i="43"/>
  <c r="K1094" i="43"/>
  <c r="L1094" i="43"/>
  <c r="M1094" i="43"/>
  <c r="N1094" i="43"/>
  <c r="O1094" i="43"/>
  <c r="C1102" i="43"/>
  <c r="H1102" i="43"/>
  <c r="I1102" i="43"/>
  <c r="J1102" i="43"/>
  <c r="K1102" i="43"/>
  <c r="L1102" i="43"/>
  <c r="M1102" i="43"/>
  <c r="N1102" i="43"/>
  <c r="O1102" i="43"/>
  <c r="C1103" i="43"/>
  <c r="H1103" i="43"/>
  <c r="I1103" i="43"/>
  <c r="J1103" i="43"/>
  <c r="K1103" i="43"/>
  <c r="L1103" i="43"/>
  <c r="M1103" i="43"/>
  <c r="N1103" i="43"/>
  <c r="O1103" i="43"/>
  <c r="B1112" i="43"/>
  <c r="C1112" i="43"/>
  <c r="C1113" i="43"/>
  <c r="H1113" i="43"/>
  <c r="I1113" i="43"/>
  <c r="J1113" i="43"/>
  <c r="K1113" i="43"/>
  <c r="L1113" i="43"/>
  <c r="M1113" i="43"/>
  <c r="N1113" i="43"/>
  <c r="O1113" i="43"/>
  <c r="C1114" i="43"/>
  <c r="H1114" i="43"/>
  <c r="I1114" i="43"/>
  <c r="J1114" i="43"/>
  <c r="K1114" i="43"/>
  <c r="L1114" i="43"/>
  <c r="M1114" i="43"/>
  <c r="N1114" i="43"/>
  <c r="O1114" i="43"/>
  <c r="C1115" i="43"/>
  <c r="H1115" i="43"/>
  <c r="I1115" i="43"/>
  <c r="J1115" i="43"/>
  <c r="K1115" i="43"/>
  <c r="L1115" i="43"/>
  <c r="M1115" i="43"/>
  <c r="N1115" i="43"/>
  <c r="O1115" i="43"/>
  <c r="C1116" i="43"/>
  <c r="H1116" i="43"/>
  <c r="I1116" i="43"/>
  <c r="J1116" i="43"/>
  <c r="K1116" i="43"/>
  <c r="L1116" i="43"/>
  <c r="M1116" i="43"/>
  <c r="N1116" i="43"/>
  <c r="O1116" i="43"/>
  <c r="C1121" i="43"/>
  <c r="H1121" i="43"/>
  <c r="I1121" i="43"/>
  <c r="J1121" i="43"/>
  <c r="K1121" i="43"/>
  <c r="L1121" i="43"/>
  <c r="M1121" i="43"/>
  <c r="N1121" i="43"/>
  <c r="O1121" i="43"/>
  <c r="C1122" i="43"/>
  <c r="H1122" i="43"/>
  <c r="I1122" i="43"/>
  <c r="J1122" i="43"/>
  <c r="K1122" i="43"/>
  <c r="L1122" i="43"/>
  <c r="M1122" i="43"/>
  <c r="N1122" i="43"/>
  <c r="O1122" i="43"/>
  <c r="C1123" i="43"/>
  <c r="H1123" i="43"/>
  <c r="I1123" i="43"/>
  <c r="J1123" i="43"/>
  <c r="K1123" i="43"/>
  <c r="L1123" i="43"/>
  <c r="M1123" i="43"/>
  <c r="N1123" i="43"/>
  <c r="O1123" i="43"/>
  <c r="C1124" i="43"/>
  <c r="H1124" i="43"/>
  <c r="I1124" i="43"/>
  <c r="J1124" i="43"/>
  <c r="K1124" i="43"/>
  <c r="L1124" i="43"/>
  <c r="M1124" i="43"/>
  <c r="N1124" i="43"/>
  <c r="O1124" i="43"/>
  <c r="C1125" i="43"/>
  <c r="H1125" i="43"/>
  <c r="I1125" i="43"/>
  <c r="J1125" i="43"/>
  <c r="K1125" i="43"/>
  <c r="L1125" i="43"/>
  <c r="M1125" i="43"/>
  <c r="N1125" i="43"/>
  <c r="O1125" i="43"/>
  <c r="C1138" i="43"/>
  <c r="H1138" i="43"/>
  <c r="I1138" i="43"/>
  <c r="J1138" i="43"/>
  <c r="K1138" i="43"/>
  <c r="L1138" i="43"/>
  <c r="M1138" i="43"/>
  <c r="N1138" i="43"/>
  <c r="O1138" i="43"/>
  <c r="C1139" i="43"/>
  <c r="H1139" i="43"/>
  <c r="I1139" i="43"/>
  <c r="J1139" i="43"/>
  <c r="K1139" i="43"/>
  <c r="L1139" i="43"/>
  <c r="M1139" i="43"/>
  <c r="N1139" i="43"/>
  <c r="O1139" i="43"/>
  <c r="C1146" i="43"/>
  <c r="H1146" i="43"/>
  <c r="I1146" i="43"/>
  <c r="J1146" i="43"/>
  <c r="K1146" i="43"/>
  <c r="L1146" i="43"/>
  <c r="M1146" i="43"/>
  <c r="N1146" i="43"/>
  <c r="O1146" i="43"/>
  <c r="C1147" i="43"/>
  <c r="H1147" i="43"/>
  <c r="I1147" i="43"/>
  <c r="J1147" i="43"/>
  <c r="K1147" i="43"/>
  <c r="L1147" i="43"/>
  <c r="M1147" i="43"/>
  <c r="N1147" i="43"/>
  <c r="O1147" i="43"/>
  <c r="B1160" i="43"/>
  <c r="B1162" i="43"/>
  <c r="D1162" i="43"/>
  <c r="E1162" i="43"/>
  <c r="F1162" i="43"/>
  <c r="G1162" i="43"/>
  <c r="H1162" i="43"/>
  <c r="I1162" i="43"/>
  <c r="J1162" i="43"/>
  <c r="K1162" i="43"/>
  <c r="L1162" i="43"/>
  <c r="M1162" i="43"/>
  <c r="B1163" i="43"/>
  <c r="E1163" i="43"/>
  <c r="F1163" i="43"/>
  <c r="G1163" i="43"/>
  <c r="I1163" i="43"/>
  <c r="J1163" i="43"/>
  <c r="K1163" i="43"/>
  <c r="L1163" i="43"/>
  <c r="B1164" i="43"/>
  <c r="E1164" i="43"/>
  <c r="F1164" i="43"/>
  <c r="G1164" i="43"/>
  <c r="I1164" i="43"/>
  <c r="J1164" i="43"/>
  <c r="K1164" i="43"/>
  <c r="L1164" i="43"/>
  <c r="B1165" i="43"/>
  <c r="E1165" i="43"/>
  <c r="F1165" i="43"/>
  <c r="G1165" i="43"/>
  <c r="I1165" i="43"/>
  <c r="J1165" i="43"/>
  <c r="K1165" i="43"/>
  <c r="L1165" i="43"/>
  <c r="B1166" i="43"/>
  <c r="E1166" i="43"/>
  <c r="F1166" i="43"/>
  <c r="G1166" i="43"/>
  <c r="I1166" i="43"/>
  <c r="J1166" i="43"/>
  <c r="K1166" i="43"/>
  <c r="L1166" i="43"/>
  <c r="B1167" i="43"/>
  <c r="E1167" i="43"/>
  <c r="F1167" i="43"/>
  <c r="G1167" i="43"/>
  <c r="I1167" i="43"/>
  <c r="J1167" i="43"/>
  <c r="K1167" i="43"/>
  <c r="L1167" i="43"/>
  <c r="B1168" i="43"/>
  <c r="E1168" i="43"/>
  <c r="F1168" i="43"/>
  <c r="G1168" i="43"/>
  <c r="I1168" i="43"/>
  <c r="J1168" i="43"/>
  <c r="K1168" i="43"/>
  <c r="L1168" i="43"/>
  <c r="B1169" i="43"/>
  <c r="E1169" i="43"/>
  <c r="F1169" i="43"/>
  <c r="G1169" i="43"/>
  <c r="I1169" i="43"/>
  <c r="J1169" i="43"/>
  <c r="K1169" i="43"/>
  <c r="L1169" i="43"/>
  <c r="B1170" i="43"/>
  <c r="E1170" i="43"/>
  <c r="F1170" i="43"/>
  <c r="G1170" i="43"/>
  <c r="I1170" i="43"/>
  <c r="J1170" i="43"/>
  <c r="K1170" i="43"/>
  <c r="L1170" i="43"/>
  <c r="B1171" i="43"/>
  <c r="E1171" i="43"/>
  <c r="F1171" i="43"/>
  <c r="G1171" i="43"/>
  <c r="I1171" i="43"/>
  <c r="J1171" i="43"/>
  <c r="K1171" i="43"/>
  <c r="L1171" i="43"/>
  <c r="B1172" i="43"/>
  <c r="E1172" i="43"/>
  <c r="F1172" i="43"/>
  <c r="G1172" i="43"/>
  <c r="I1172" i="43"/>
  <c r="J1172" i="43"/>
  <c r="K1172" i="43"/>
  <c r="L1172" i="43"/>
  <c r="B1173" i="43"/>
  <c r="E1173" i="43"/>
  <c r="F1173" i="43"/>
  <c r="G1173" i="43"/>
  <c r="I1173" i="43"/>
  <c r="J1173" i="43"/>
  <c r="K1173" i="43"/>
  <c r="L1173" i="43"/>
  <c r="B1174" i="43"/>
  <c r="E1174" i="43"/>
  <c r="F1174" i="43"/>
  <c r="G1174" i="43"/>
  <c r="I1174" i="43"/>
  <c r="J1174" i="43"/>
  <c r="K1174" i="43"/>
  <c r="L1174" i="43"/>
  <c r="B1175" i="43"/>
  <c r="E1175" i="43"/>
  <c r="F1175" i="43"/>
  <c r="G1175" i="43"/>
  <c r="I1175" i="43"/>
  <c r="J1175" i="43"/>
  <c r="K1175" i="43"/>
  <c r="L1175" i="43"/>
  <c r="B1176" i="43"/>
  <c r="E1176" i="43"/>
  <c r="F1176" i="43"/>
  <c r="G1176" i="43"/>
  <c r="I1176" i="43"/>
  <c r="J1176" i="43"/>
  <c r="K1176" i="43"/>
  <c r="L1176" i="43"/>
  <c r="B1177" i="43"/>
  <c r="E1177" i="43"/>
  <c r="F1177" i="43"/>
  <c r="G1177" i="43"/>
  <c r="I1177" i="43"/>
  <c r="J1177" i="43"/>
  <c r="K1177" i="43"/>
  <c r="L1177" i="43"/>
  <c r="B1178" i="43"/>
  <c r="E1178" i="43"/>
  <c r="F1178" i="43"/>
  <c r="G1178" i="43"/>
  <c r="I1178" i="43"/>
  <c r="J1178" i="43"/>
  <c r="K1178" i="43"/>
  <c r="L1178" i="43"/>
  <c r="B1179" i="43"/>
  <c r="E1179" i="43"/>
  <c r="F1179" i="43"/>
  <c r="G1179" i="43"/>
  <c r="I1179" i="43"/>
  <c r="J1179" i="43"/>
  <c r="K1179" i="43"/>
  <c r="L1179" i="43"/>
  <c r="B1180" i="43"/>
  <c r="E1180" i="43"/>
  <c r="F1180" i="43"/>
  <c r="G1180" i="43"/>
  <c r="I1180" i="43"/>
  <c r="J1180" i="43"/>
  <c r="K1180" i="43"/>
  <c r="L1180" i="43"/>
  <c r="B1181" i="43"/>
  <c r="E1181" i="43"/>
  <c r="F1181" i="43"/>
  <c r="G1181" i="43"/>
  <c r="I1181" i="43"/>
  <c r="J1181" i="43"/>
  <c r="K1181" i="43"/>
  <c r="L1181" i="43"/>
  <c r="B1182" i="43"/>
  <c r="E1182" i="43"/>
  <c r="F1182" i="43"/>
  <c r="G1182" i="43"/>
  <c r="I1182" i="43"/>
  <c r="J1182" i="43"/>
  <c r="K1182" i="43"/>
  <c r="L1182" i="43"/>
  <c r="B1183" i="43"/>
  <c r="E1183" i="43"/>
  <c r="F1183" i="43"/>
  <c r="G1183" i="43"/>
  <c r="I1183" i="43"/>
  <c r="J1183" i="43"/>
  <c r="K1183" i="43"/>
  <c r="L1183" i="43"/>
  <c r="B1184" i="43"/>
  <c r="E1184" i="43"/>
  <c r="F1184" i="43"/>
  <c r="G1184" i="43"/>
  <c r="I1184" i="43"/>
  <c r="J1184" i="43"/>
  <c r="K1184" i="43"/>
  <c r="L1184" i="43"/>
  <c r="B1185" i="43"/>
  <c r="E1185" i="43"/>
  <c r="F1185" i="43"/>
  <c r="G1185" i="43"/>
  <c r="I1185" i="43"/>
  <c r="J1185" i="43"/>
  <c r="K1185" i="43"/>
  <c r="L1185" i="43"/>
  <c r="B1186" i="43"/>
  <c r="E1186" i="43"/>
  <c r="F1186" i="43"/>
  <c r="G1186" i="43"/>
  <c r="I1186" i="43"/>
  <c r="J1186" i="43"/>
  <c r="K1186" i="43"/>
  <c r="L1186" i="43"/>
  <c r="B1187" i="43"/>
  <c r="E1187" i="43"/>
  <c r="F1187" i="43"/>
  <c r="G1187" i="43"/>
  <c r="I1187" i="43"/>
  <c r="J1187" i="43"/>
  <c r="K1187" i="43"/>
  <c r="L1187" i="43"/>
  <c r="B1188" i="43"/>
  <c r="E1188" i="43"/>
  <c r="F1188" i="43"/>
  <c r="G1188" i="43"/>
  <c r="I1188" i="43"/>
  <c r="J1188" i="43"/>
  <c r="K1188" i="43"/>
  <c r="L1188" i="43"/>
  <c r="B1189" i="43"/>
  <c r="E1189" i="43"/>
  <c r="F1189" i="43"/>
  <c r="G1189" i="43"/>
  <c r="I1189" i="43"/>
  <c r="J1189" i="43"/>
  <c r="K1189" i="43"/>
  <c r="L1189" i="43"/>
  <c r="B1190" i="43"/>
  <c r="E1190" i="43"/>
  <c r="F1190" i="43"/>
  <c r="G1190" i="43"/>
  <c r="I1190" i="43"/>
  <c r="J1190" i="43"/>
  <c r="K1190" i="43"/>
  <c r="L1190" i="43"/>
  <c r="B1191" i="43"/>
  <c r="E1191" i="43"/>
  <c r="F1191" i="43"/>
  <c r="G1191" i="43"/>
  <c r="I1191" i="43"/>
  <c r="J1191" i="43"/>
  <c r="K1191" i="43"/>
  <c r="L1191" i="43"/>
  <c r="B1192" i="43"/>
  <c r="E1192" i="43"/>
  <c r="F1192" i="43"/>
  <c r="G1192" i="43"/>
  <c r="I1192" i="43"/>
  <c r="J1192" i="43"/>
  <c r="K1192" i="43"/>
  <c r="L1192" i="43"/>
  <c r="B1193" i="43"/>
  <c r="E1193" i="43"/>
  <c r="F1193" i="43"/>
  <c r="G1193" i="43"/>
  <c r="I1193" i="43"/>
  <c r="J1193" i="43"/>
  <c r="K1193" i="43"/>
  <c r="L1193" i="43"/>
  <c r="B1194" i="43"/>
  <c r="E1194" i="43"/>
  <c r="F1194" i="43"/>
  <c r="G1194" i="43"/>
  <c r="I1194" i="43"/>
  <c r="J1194" i="43"/>
  <c r="K1194" i="43"/>
  <c r="L1194" i="43"/>
  <c r="B1195" i="43"/>
  <c r="E1195" i="43"/>
  <c r="F1195" i="43"/>
  <c r="G1195" i="43"/>
  <c r="I1195" i="43"/>
  <c r="J1195" i="43"/>
  <c r="K1195" i="43"/>
  <c r="L1195" i="43"/>
  <c r="B1196" i="43"/>
  <c r="E1196" i="43"/>
  <c r="F1196" i="43"/>
  <c r="G1196" i="43"/>
  <c r="I1196" i="43"/>
  <c r="J1196" i="43"/>
  <c r="K1196" i="43"/>
  <c r="L1196" i="43"/>
  <c r="B1197" i="43"/>
  <c r="E1197" i="43"/>
  <c r="F1197" i="43"/>
  <c r="G1197" i="43"/>
  <c r="I1197" i="43"/>
  <c r="J1197" i="43"/>
  <c r="K1197" i="43"/>
  <c r="L1197" i="43"/>
  <c r="B1198" i="43"/>
  <c r="E1198" i="43"/>
  <c r="F1198" i="43"/>
  <c r="G1198" i="43"/>
  <c r="I1198" i="43"/>
  <c r="J1198" i="43"/>
  <c r="K1198" i="43"/>
  <c r="L1198" i="43"/>
  <c r="B1199" i="43"/>
  <c r="E1199" i="43"/>
  <c r="F1199" i="43"/>
  <c r="G1199" i="43"/>
  <c r="I1199" i="43"/>
  <c r="J1199" i="43"/>
  <c r="K1199" i="43"/>
  <c r="L1199" i="43"/>
  <c r="B1200" i="43"/>
  <c r="E1200" i="43"/>
  <c r="F1200" i="43"/>
  <c r="G1200" i="43"/>
  <c r="I1200" i="43"/>
  <c r="J1200" i="43"/>
  <c r="K1200" i="43"/>
  <c r="L1200" i="43"/>
  <c r="B1201" i="43"/>
  <c r="E1201" i="43"/>
  <c r="F1201" i="43"/>
  <c r="G1201" i="43"/>
  <c r="I1201" i="43"/>
  <c r="J1201" i="43"/>
  <c r="K1201" i="43"/>
  <c r="L1201" i="43"/>
  <c r="B1202" i="43"/>
  <c r="E1202" i="43"/>
  <c r="F1202" i="43"/>
  <c r="G1202" i="43"/>
  <c r="I1202" i="43"/>
  <c r="J1202" i="43"/>
  <c r="K1202" i="43"/>
  <c r="L1202" i="43"/>
  <c r="B1203" i="43"/>
  <c r="B1204" i="43"/>
  <c r="E1204" i="43"/>
  <c r="F1204" i="43"/>
  <c r="G1204" i="43"/>
  <c r="I1204" i="43"/>
  <c r="J1204" i="43"/>
  <c r="K1204" i="43"/>
  <c r="L1204" i="43"/>
  <c r="B1205" i="43"/>
  <c r="E1205" i="43"/>
  <c r="F1205" i="43"/>
  <c r="G1205" i="43"/>
  <c r="I1205" i="43"/>
  <c r="J1205" i="43"/>
  <c r="K1205" i="43"/>
  <c r="L1205" i="43"/>
  <c r="B1206" i="43"/>
  <c r="E1206" i="43"/>
  <c r="F1206" i="43"/>
  <c r="G1206" i="43"/>
  <c r="I1206" i="43"/>
  <c r="J1206" i="43"/>
  <c r="K1206" i="43"/>
  <c r="L1206" i="43"/>
  <c r="B1207" i="43"/>
  <c r="E1207" i="43"/>
  <c r="F1207" i="43"/>
  <c r="G1207" i="43"/>
  <c r="I1207" i="43"/>
  <c r="J1207" i="43"/>
  <c r="K1207" i="43"/>
  <c r="L1207" i="43"/>
  <c r="B1208" i="43"/>
  <c r="E1208" i="43"/>
  <c r="F1208" i="43"/>
  <c r="G1208" i="43"/>
  <c r="I1208" i="43"/>
  <c r="J1208" i="43"/>
  <c r="K1208" i="43"/>
  <c r="L1208" i="43"/>
  <c r="B1209" i="43"/>
  <c r="E1209" i="43"/>
  <c r="F1209" i="43"/>
  <c r="G1209" i="43"/>
  <c r="I1209" i="43"/>
  <c r="J1209" i="43"/>
  <c r="K1209" i="43"/>
  <c r="L1209" i="43"/>
  <c r="B1210" i="43"/>
  <c r="E1210" i="43"/>
  <c r="F1210" i="43"/>
  <c r="G1210" i="43"/>
  <c r="I1210" i="43"/>
  <c r="J1210" i="43"/>
  <c r="K1210" i="43"/>
  <c r="L1210" i="43"/>
  <c r="B1211" i="43"/>
  <c r="E1211" i="43"/>
  <c r="F1211" i="43"/>
  <c r="G1211" i="43"/>
  <c r="I1211" i="43"/>
  <c r="J1211" i="43"/>
  <c r="K1211" i="43"/>
  <c r="L1211" i="43"/>
  <c r="B1212" i="43"/>
  <c r="E1212" i="43"/>
  <c r="F1212" i="43"/>
  <c r="G1212" i="43"/>
  <c r="I1212" i="43"/>
  <c r="J1212" i="43"/>
  <c r="K1212" i="43"/>
  <c r="L1212" i="43"/>
  <c r="B1213" i="43"/>
  <c r="E1213" i="43"/>
  <c r="F1213" i="43"/>
  <c r="G1213" i="43"/>
  <c r="I1213" i="43"/>
  <c r="J1213" i="43"/>
  <c r="K1213" i="43"/>
  <c r="L1213" i="43"/>
  <c r="B1214" i="43"/>
  <c r="E1214" i="43"/>
  <c r="F1214" i="43"/>
  <c r="G1214" i="43"/>
  <c r="I1214" i="43"/>
  <c r="J1214" i="43"/>
  <c r="K1214" i="43"/>
  <c r="L1214" i="43"/>
  <c r="B1215" i="43"/>
  <c r="E1215" i="43"/>
  <c r="F1215" i="43"/>
  <c r="G1215" i="43"/>
  <c r="I1215" i="43"/>
  <c r="J1215" i="43"/>
  <c r="K1215" i="43"/>
  <c r="L1215" i="43"/>
  <c r="B1216" i="43"/>
  <c r="E1216" i="43"/>
  <c r="F1216" i="43"/>
  <c r="G1216" i="43"/>
  <c r="I1216" i="43"/>
  <c r="J1216" i="43"/>
  <c r="K1216" i="43"/>
  <c r="L1216" i="43"/>
  <c r="B1217" i="43"/>
  <c r="E1217" i="43"/>
  <c r="F1217" i="43"/>
  <c r="G1217" i="43"/>
  <c r="I1217" i="43"/>
  <c r="J1217" i="43"/>
  <c r="K1217" i="43"/>
  <c r="L1217" i="43"/>
  <c r="B1218" i="43"/>
  <c r="E1218" i="43"/>
  <c r="F1218" i="43"/>
  <c r="G1218" i="43"/>
  <c r="I1218" i="43"/>
  <c r="J1218" i="43"/>
  <c r="K1218" i="43"/>
  <c r="L1218" i="43"/>
  <c r="B1219" i="43"/>
  <c r="E1219" i="43"/>
  <c r="F1219" i="43"/>
  <c r="G1219" i="43"/>
  <c r="I1219" i="43"/>
  <c r="J1219" i="43"/>
  <c r="K1219" i="43"/>
  <c r="L1219" i="43"/>
  <c r="B1220" i="43"/>
  <c r="E1220" i="43"/>
  <c r="F1220" i="43"/>
  <c r="G1220" i="43"/>
  <c r="I1220" i="43"/>
  <c r="J1220" i="43"/>
  <c r="K1220" i="43"/>
  <c r="L1220" i="43"/>
  <c r="B1221" i="43"/>
  <c r="E1221" i="43"/>
  <c r="F1221" i="43"/>
  <c r="G1221" i="43"/>
  <c r="I1221" i="43"/>
  <c r="J1221" i="43"/>
  <c r="K1221" i="43"/>
  <c r="L1221" i="43"/>
  <c r="B1222" i="43"/>
  <c r="E1222" i="43"/>
  <c r="F1222" i="43"/>
  <c r="G1222" i="43"/>
  <c r="I1222" i="43"/>
  <c r="J1222" i="43"/>
  <c r="K1222" i="43"/>
  <c r="L1222" i="43"/>
  <c r="B1223" i="43"/>
  <c r="E1223" i="43"/>
  <c r="F1223" i="43"/>
  <c r="G1223" i="43"/>
  <c r="I1223" i="43"/>
  <c r="J1223" i="43"/>
  <c r="K1223" i="43"/>
  <c r="L1223" i="43"/>
  <c r="B1224" i="43"/>
  <c r="E1224" i="43"/>
  <c r="F1224" i="43"/>
  <c r="G1224" i="43"/>
  <c r="I1224" i="43"/>
  <c r="J1224" i="43"/>
  <c r="K1224" i="43"/>
  <c r="L1224" i="43"/>
  <c r="B1225" i="43"/>
  <c r="E1225" i="43"/>
  <c r="F1225" i="43"/>
  <c r="G1225" i="43"/>
  <c r="I1225" i="43"/>
  <c r="J1225" i="43"/>
  <c r="K1225" i="43"/>
  <c r="L1225" i="43"/>
  <c r="B1226" i="43"/>
  <c r="E1226" i="43"/>
  <c r="F1226" i="43"/>
  <c r="G1226" i="43"/>
  <c r="I1226" i="43"/>
  <c r="J1226" i="43"/>
  <c r="K1226" i="43"/>
  <c r="L1226" i="43"/>
  <c r="B1227" i="43"/>
  <c r="E1227" i="43"/>
  <c r="F1227" i="43"/>
  <c r="G1227" i="43"/>
  <c r="I1227" i="43"/>
  <c r="J1227" i="43"/>
  <c r="K1227" i="43"/>
  <c r="L1227" i="43"/>
  <c r="B1228" i="43"/>
  <c r="E1228" i="43"/>
  <c r="F1228" i="43"/>
  <c r="G1228" i="43"/>
  <c r="I1228" i="43"/>
  <c r="J1228" i="43"/>
  <c r="K1228" i="43"/>
  <c r="L1228" i="43"/>
  <c r="B1229" i="43"/>
  <c r="E1229" i="43"/>
  <c r="F1229" i="43"/>
  <c r="G1229" i="43"/>
  <c r="I1229" i="43"/>
  <c r="J1229" i="43"/>
  <c r="K1229" i="43"/>
  <c r="L1229" i="43"/>
  <c r="B1230" i="43"/>
  <c r="E1230" i="43"/>
  <c r="F1230" i="43"/>
  <c r="G1230" i="43"/>
  <c r="I1230" i="43"/>
  <c r="J1230" i="43"/>
  <c r="K1230" i="43"/>
  <c r="L1230" i="43"/>
  <c r="B1231" i="43"/>
  <c r="E1231" i="43"/>
  <c r="F1231" i="43"/>
  <c r="G1231" i="43"/>
  <c r="I1231" i="43"/>
  <c r="J1231" i="43"/>
  <c r="K1231" i="43"/>
  <c r="L1231" i="43"/>
  <c r="B1232" i="43"/>
  <c r="E1232" i="43"/>
  <c r="F1232" i="43"/>
  <c r="G1232" i="43"/>
  <c r="I1232" i="43"/>
  <c r="J1232" i="43"/>
  <c r="K1232" i="43"/>
  <c r="L1232" i="43"/>
  <c r="B1233" i="43"/>
  <c r="E1233" i="43"/>
  <c r="F1233" i="43"/>
  <c r="G1233" i="43"/>
  <c r="I1233" i="43"/>
  <c r="J1233" i="43"/>
  <c r="K1233" i="43"/>
  <c r="L1233" i="43"/>
  <c r="B1234" i="43"/>
  <c r="E1234" i="43"/>
  <c r="F1234" i="43"/>
  <c r="G1234" i="43"/>
  <c r="I1234" i="43"/>
  <c r="J1234" i="43"/>
  <c r="K1234" i="43"/>
  <c r="L1234" i="43"/>
  <c r="B1235" i="43"/>
  <c r="E1235" i="43"/>
  <c r="F1235" i="43"/>
  <c r="G1235" i="43"/>
  <c r="I1235" i="43"/>
  <c r="J1235" i="43"/>
  <c r="K1235" i="43"/>
  <c r="L1235" i="43"/>
  <c r="B1236" i="43"/>
  <c r="E1236" i="43"/>
  <c r="F1236" i="43"/>
  <c r="G1236" i="43"/>
  <c r="I1236" i="43"/>
  <c r="J1236" i="43"/>
  <c r="K1236" i="43"/>
  <c r="L1236" i="43"/>
  <c r="B1237" i="43"/>
  <c r="E1237" i="43"/>
  <c r="F1237" i="43"/>
  <c r="G1237" i="43"/>
  <c r="I1237" i="43"/>
  <c r="J1237" i="43"/>
  <c r="K1237" i="43"/>
  <c r="L1237" i="43"/>
  <c r="B1238" i="43"/>
  <c r="E1238" i="43"/>
  <c r="F1238" i="43"/>
  <c r="G1238" i="43"/>
  <c r="I1238" i="43"/>
  <c r="J1238" i="43"/>
  <c r="K1238" i="43"/>
  <c r="L1238" i="43"/>
  <c r="B1239" i="43"/>
  <c r="E1239" i="43"/>
  <c r="F1239" i="43"/>
  <c r="G1239" i="43"/>
  <c r="I1239" i="43"/>
  <c r="J1239" i="43"/>
  <c r="K1239" i="43"/>
  <c r="L1239" i="43"/>
  <c r="B1240" i="43"/>
  <c r="E1240" i="43"/>
  <c r="F1240" i="43"/>
  <c r="G1240" i="43"/>
  <c r="I1240" i="43"/>
  <c r="J1240" i="43"/>
  <c r="K1240" i="43"/>
  <c r="L1240" i="43"/>
  <c r="B1241" i="43"/>
  <c r="E1241" i="43"/>
  <c r="F1241" i="43"/>
  <c r="G1241" i="43"/>
  <c r="I1241" i="43"/>
  <c r="J1241" i="43"/>
  <c r="K1241" i="43"/>
  <c r="L1241" i="43"/>
  <c r="B1242" i="43"/>
  <c r="E1242" i="43"/>
  <c r="F1242" i="43"/>
  <c r="G1242" i="43"/>
  <c r="I1242" i="43"/>
  <c r="J1242" i="43"/>
  <c r="K1242" i="43"/>
  <c r="L1242" i="43"/>
  <c r="B1243" i="43"/>
  <c r="E1243" i="43"/>
  <c r="F1243" i="43"/>
  <c r="G1243" i="43"/>
  <c r="I1243" i="43"/>
  <c r="J1243" i="43"/>
  <c r="K1243" i="43"/>
  <c r="L1243" i="43"/>
  <c r="B1244" i="43"/>
  <c r="E1244" i="43"/>
  <c r="F1244" i="43"/>
  <c r="G1244" i="43"/>
  <c r="I1244" i="43"/>
  <c r="J1244" i="43"/>
  <c r="K1244" i="43"/>
  <c r="L1244" i="43"/>
  <c r="B1245" i="43"/>
  <c r="E1245" i="43"/>
  <c r="F1245" i="43"/>
  <c r="G1245" i="43"/>
  <c r="I1245" i="43"/>
  <c r="J1245" i="43"/>
  <c r="K1245" i="43"/>
  <c r="L1245" i="43"/>
  <c r="B1246" i="43"/>
  <c r="E1246" i="43"/>
  <c r="F1246" i="43"/>
  <c r="G1246" i="43"/>
  <c r="I1246" i="43"/>
  <c r="J1246" i="43"/>
  <c r="K1246" i="43"/>
  <c r="L1246" i="43"/>
  <c r="B1247" i="43"/>
  <c r="E1247" i="43"/>
  <c r="F1247" i="43"/>
  <c r="G1247" i="43"/>
  <c r="I1247" i="43"/>
  <c r="J1247" i="43"/>
  <c r="K1247" i="43"/>
  <c r="L1247" i="43"/>
  <c r="B1248" i="43"/>
  <c r="E1248" i="43"/>
  <c r="F1248" i="43"/>
  <c r="G1248" i="43"/>
  <c r="I1248" i="43"/>
  <c r="J1248" i="43"/>
  <c r="K1248" i="43"/>
  <c r="L1248" i="43"/>
  <c r="B1249" i="43"/>
  <c r="E1249" i="43"/>
  <c r="F1249" i="43"/>
  <c r="G1249" i="43"/>
  <c r="I1249" i="43"/>
  <c r="J1249" i="43"/>
  <c r="K1249" i="43"/>
  <c r="L1249" i="43"/>
  <c r="B1250" i="43"/>
  <c r="E1250" i="43"/>
  <c r="F1250" i="43"/>
  <c r="G1250" i="43"/>
  <c r="I1250" i="43"/>
  <c r="J1250" i="43"/>
  <c r="K1250" i="43"/>
  <c r="L1250" i="43"/>
  <c r="B1251" i="43"/>
  <c r="E1251" i="43"/>
  <c r="F1251" i="43"/>
  <c r="G1251" i="43"/>
  <c r="I1251" i="43"/>
  <c r="J1251" i="43"/>
  <c r="K1251" i="43"/>
  <c r="L1251" i="43"/>
  <c r="B1252" i="43"/>
  <c r="E1252" i="43"/>
  <c r="F1252" i="43"/>
  <c r="G1252" i="43"/>
  <c r="I1252" i="43"/>
  <c r="J1252" i="43"/>
  <c r="K1252" i="43"/>
  <c r="L1252" i="43"/>
  <c r="B1253" i="43"/>
  <c r="E1253" i="43"/>
  <c r="F1253" i="43"/>
  <c r="G1253" i="43"/>
  <c r="I1253" i="43"/>
  <c r="J1253" i="43"/>
  <c r="K1253" i="43"/>
  <c r="L1253" i="43"/>
  <c r="B1254" i="43"/>
  <c r="E1254" i="43"/>
  <c r="F1254" i="43"/>
  <c r="G1254" i="43"/>
  <c r="I1254" i="43"/>
  <c r="J1254" i="43"/>
  <c r="K1254" i="43"/>
  <c r="L1254" i="43"/>
  <c r="B1255" i="43"/>
  <c r="E1255" i="43"/>
  <c r="F1255" i="43"/>
  <c r="G1255" i="43"/>
  <c r="I1255" i="43"/>
  <c r="J1255" i="43"/>
  <c r="K1255" i="43"/>
  <c r="L1255" i="43"/>
  <c r="B1256" i="43"/>
  <c r="E1256" i="43"/>
  <c r="F1256" i="43"/>
  <c r="G1256" i="43"/>
  <c r="I1256" i="43"/>
  <c r="J1256" i="43"/>
  <c r="K1256" i="43"/>
  <c r="L1256" i="43"/>
  <c r="B1257" i="43"/>
  <c r="E1257" i="43"/>
  <c r="F1257" i="43"/>
  <c r="G1257" i="43"/>
  <c r="I1257" i="43"/>
  <c r="J1257" i="43"/>
  <c r="K1257" i="43"/>
  <c r="L1257" i="43"/>
  <c r="B1258" i="43"/>
  <c r="E1258" i="43"/>
  <c r="F1258" i="43"/>
  <c r="G1258" i="43"/>
  <c r="I1258" i="43"/>
  <c r="J1258" i="43"/>
  <c r="K1258" i="43"/>
  <c r="L1258" i="43"/>
  <c r="B1259" i="43"/>
  <c r="E1259" i="43"/>
  <c r="F1259" i="43"/>
  <c r="G1259" i="43"/>
  <c r="I1259" i="43"/>
  <c r="J1259" i="43"/>
  <c r="K1259" i="43"/>
  <c r="L1259" i="43"/>
  <c r="B1260" i="43"/>
  <c r="E1260" i="43"/>
  <c r="F1260" i="43"/>
  <c r="G1260" i="43"/>
  <c r="I1260" i="43"/>
  <c r="J1260" i="43"/>
  <c r="K1260" i="43"/>
  <c r="L1260" i="43"/>
  <c r="B1261" i="43"/>
  <c r="E1261" i="43"/>
  <c r="F1261" i="43"/>
  <c r="G1261" i="43"/>
  <c r="I1261" i="43"/>
  <c r="J1261" i="43"/>
  <c r="K1261" i="43"/>
  <c r="L1261" i="43"/>
  <c r="B1262" i="43"/>
  <c r="E1262" i="43"/>
  <c r="F1262" i="43"/>
  <c r="G1262" i="43"/>
  <c r="I1262" i="43"/>
  <c r="J1262" i="43"/>
  <c r="K1262" i="43"/>
  <c r="L1262" i="43"/>
  <c r="B1263" i="43"/>
  <c r="E1263" i="43"/>
  <c r="F1263" i="43"/>
  <c r="G1263" i="43"/>
  <c r="I1263" i="43"/>
  <c r="J1263" i="43"/>
  <c r="K1263" i="43"/>
  <c r="L1263" i="43"/>
  <c r="B1264" i="43"/>
  <c r="E1264" i="43"/>
  <c r="F1264" i="43"/>
  <c r="G1264" i="43"/>
  <c r="I1264" i="43"/>
  <c r="J1264" i="43"/>
  <c r="K1264" i="43"/>
  <c r="L1264" i="43"/>
  <c r="B1265" i="43"/>
  <c r="E1265" i="43"/>
  <c r="F1265" i="43"/>
  <c r="G1265" i="43"/>
  <c r="I1265" i="43"/>
  <c r="J1265" i="43"/>
  <c r="K1265" i="43"/>
  <c r="L1265" i="43"/>
  <c r="B1266" i="43"/>
  <c r="E1266" i="43"/>
  <c r="F1266" i="43"/>
  <c r="G1266" i="43"/>
  <c r="I1266" i="43"/>
  <c r="J1266" i="43"/>
  <c r="K1266" i="43"/>
  <c r="L1266" i="43"/>
  <c r="B1267" i="43"/>
  <c r="E1267" i="43"/>
  <c r="F1267" i="43"/>
  <c r="G1267" i="43"/>
  <c r="I1267" i="43"/>
  <c r="J1267" i="43"/>
  <c r="K1267" i="43"/>
  <c r="L1267" i="43"/>
  <c r="B1268" i="43"/>
  <c r="E1268" i="43"/>
  <c r="F1268" i="43"/>
  <c r="G1268" i="43"/>
  <c r="I1268" i="43"/>
  <c r="J1268" i="43"/>
  <c r="K1268" i="43"/>
  <c r="L1268" i="43"/>
  <c r="B1269" i="43"/>
  <c r="E1269" i="43"/>
  <c r="F1269" i="43"/>
  <c r="G1269" i="43"/>
  <c r="I1269" i="43"/>
  <c r="J1269" i="43"/>
  <c r="K1269" i="43"/>
  <c r="L1269" i="43"/>
  <c r="B1270" i="43"/>
  <c r="E1270" i="43"/>
  <c r="F1270" i="43"/>
  <c r="G1270" i="43"/>
  <c r="I1270" i="43"/>
  <c r="J1270" i="43"/>
  <c r="K1270" i="43"/>
  <c r="L1270" i="43"/>
  <c r="B1271" i="43"/>
  <c r="E1271" i="43"/>
  <c r="F1271" i="43"/>
  <c r="G1271" i="43"/>
  <c r="I1271" i="43"/>
  <c r="J1271" i="43"/>
  <c r="K1271" i="43"/>
  <c r="L1271" i="43"/>
  <c r="B1272" i="43"/>
  <c r="E1272" i="43"/>
  <c r="F1272" i="43"/>
  <c r="G1272" i="43"/>
  <c r="I1272" i="43"/>
  <c r="J1272" i="43"/>
  <c r="K1272" i="43"/>
  <c r="L1272" i="43"/>
  <c r="B1273" i="43"/>
  <c r="E1273" i="43"/>
  <c r="F1273" i="43"/>
  <c r="G1273" i="43"/>
  <c r="I1273" i="43"/>
  <c r="J1273" i="43"/>
  <c r="K1273" i="43"/>
  <c r="L1273" i="43"/>
  <c r="B1274" i="43"/>
  <c r="E1274" i="43"/>
  <c r="F1274" i="43"/>
  <c r="G1274" i="43"/>
  <c r="I1274" i="43"/>
  <c r="J1274" i="43"/>
  <c r="K1274" i="43"/>
  <c r="L1274" i="43"/>
  <c r="B1275" i="43"/>
  <c r="E1275" i="43"/>
  <c r="F1275" i="43"/>
  <c r="G1275" i="43"/>
  <c r="I1275" i="43"/>
  <c r="J1275" i="43"/>
  <c r="K1275" i="43"/>
  <c r="L1275" i="43"/>
  <c r="B1276" i="43"/>
  <c r="E1276" i="43"/>
  <c r="F1276" i="43"/>
  <c r="G1276" i="43"/>
  <c r="I1276" i="43"/>
  <c r="J1276" i="43"/>
  <c r="K1276" i="43"/>
  <c r="L1276" i="43"/>
  <c r="B1277" i="43"/>
  <c r="E1277" i="43"/>
  <c r="F1277" i="43"/>
  <c r="G1277" i="43"/>
  <c r="I1277" i="43"/>
  <c r="J1277" i="43"/>
  <c r="K1277" i="43"/>
  <c r="L1277" i="43"/>
  <c r="B1278" i="43"/>
  <c r="E1278" i="43"/>
  <c r="F1278" i="43"/>
  <c r="G1278" i="43"/>
  <c r="I1278" i="43"/>
  <c r="J1278" i="43"/>
  <c r="K1278" i="43"/>
  <c r="L1278" i="43"/>
  <c r="B1279" i="43"/>
  <c r="E1279" i="43"/>
  <c r="F1279" i="43"/>
  <c r="G1279" i="43"/>
  <c r="I1279" i="43"/>
  <c r="J1279" i="43"/>
  <c r="K1279" i="43"/>
  <c r="L1279" i="43"/>
  <c r="B1280" i="43"/>
  <c r="E1280" i="43"/>
  <c r="F1280" i="43"/>
  <c r="G1280" i="43"/>
  <c r="I1280" i="43"/>
  <c r="J1280" i="43"/>
  <c r="K1280" i="43"/>
  <c r="L1280" i="43"/>
  <c r="B1281" i="43"/>
  <c r="E1281" i="43"/>
  <c r="F1281" i="43"/>
  <c r="G1281" i="43"/>
  <c r="I1281" i="43"/>
  <c r="J1281" i="43"/>
  <c r="K1281" i="43"/>
  <c r="L1281" i="43"/>
  <c r="B1282" i="43"/>
  <c r="E1282" i="43"/>
  <c r="F1282" i="43"/>
  <c r="G1282" i="43"/>
  <c r="I1282" i="43"/>
  <c r="J1282" i="43"/>
  <c r="K1282" i="43"/>
  <c r="L1282" i="43"/>
  <c r="B1283" i="43"/>
  <c r="E1283" i="43"/>
  <c r="F1283" i="43"/>
  <c r="G1283" i="43"/>
  <c r="I1283" i="43"/>
  <c r="J1283" i="43"/>
  <c r="K1283" i="43"/>
  <c r="L1283" i="43"/>
  <c r="B1284" i="43"/>
  <c r="E1284" i="43"/>
  <c r="F1284" i="43"/>
  <c r="G1284" i="43"/>
  <c r="I1284" i="43"/>
  <c r="J1284" i="43"/>
  <c r="K1284" i="43"/>
  <c r="L1284" i="43"/>
  <c r="B1285" i="43"/>
  <c r="E1285" i="43"/>
  <c r="F1285" i="43"/>
  <c r="G1285" i="43"/>
  <c r="I1285" i="43"/>
  <c r="J1285" i="43"/>
  <c r="K1285" i="43"/>
  <c r="L1285" i="43"/>
  <c r="B1286" i="43"/>
  <c r="E1286" i="43"/>
  <c r="F1286" i="43"/>
  <c r="G1286" i="43"/>
  <c r="I1286" i="43"/>
  <c r="J1286" i="43"/>
  <c r="K1286" i="43"/>
  <c r="L1286" i="43"/>
  <c r="B1287" i="43"/>
  <c r="E1287" i="43"/>
  <c r="F1287" i="43"/>
  <c r="G1287" i="43"/>
  <c r="I1287" i="43"/>
  <c r="J1287" i="43"/>
  <c r="K1287" i="43"/>
  <c r="L1287" i="43"/>
  <c r="B1288" i="43"/>
  <c r="E1288" i="43"/>
  <c r="F1288" i="43"/>
  <c r="G1288" i="43"/>
  <c r="I1288" i="43"/>
  <c r="J1288" i="43"/>
  <c r="K1288" i="43"/>
  <c r="L1288" i="43"/>
  <c r="B1289" i="43"/>
  <c r="B1290" i="43"/>
  <c r="E1290" i="43"/>
  <c r="F1290" i="43"/>
  <c r="G1290" i="43"/>
  <c r="I1290" i="43"/>
  <c r="J1290" i="43"/>
  <c r="K1290" i="43"/>
  <c r="L1290" i="43"/>
  <c r="B1291" i="43"/>
  <c r="E1291" i="43"/>
  <c r="F1291" i="43"/>
  <c r="G1291" i="43"/>
  <c r="I1291" i="43"/>
  <c r="J1291" i="43"/>
  <c r="K1291" i="43"/>
  <c r="L1291" i="43"/>
  <c r="B1292" i="43"/>
  <c r="E1292" i="43"/>
  <c r="F1292" i="43"/>
  <c r="G1292" i="43"/>
  <c r="I1292" i="43"/>
  <c r="J1292" i="43"/>
  <c r="K1292" i="43"/>
  <c r="L1292" i="43"/>
  <c r="B1293" i="43"/>
  <c r="E1293" i="43"/>
  <c r="F1293" i="43"/>
  <c r="G1293" i="43"/>
  <c r="I1293" i="43"/>
  <c r="J1293" i="43"/>
  <c r="K1293" i="43"/>
  <c r="L1293" i="43"/>
  <c r="B1294" i="43"/>
  <c r="E1294" i="43"/>
  <c r="F1294" i="43"/>
  <c r="G1294" i="43"/>
  <c r="I1294" i="43"/>
  <c r="J1294" i="43"/>
  <c r="K1294" i="43"/>
  <c r="L1294" i="43"/>
  <c r="B1295" i="43"/>
  <c r="E1295" i="43"/>
  <c r="F1295" i="43"/>
  <c r="G1295" i="43"/>
  <c r="I1295" i="43"/>
  <c r="J1295" i="43"/>
  <c r="K1295" i="43"/>
  <c r="L1295" i="43"/>
  <c r="B1296" i="43"/>
  <c r="E1296" i="43"/>
  <c r="F1296" i="43"/>
  <c r="G1296" i="43"/>
  <c r="I1296" i="43"/>
  <c r="J1296" i="43"/>
  <c r="K1296" i="43"/>
  <c r="L1296" i="43"/>
  <c r="B1297" i="43"/>
  <c r="E1297" i="43"/>
  <c r="F1297" i="43"/>
  <c r="G1297" i="43"/>
  <c r="I1297" i="43"/>
  <c r="J1297" i="43"/>
  <c r="K1297" i="43"/>
  <c r="L1297" i="43"/>
  <c r="B1298" i="43"/>
  <c r="E1298" i="43"/>
  <c r="F1298" i="43"/>
  <c r="G1298" i="43"/>
  <c r="I1298" i="43"/>
  <c r="J1298" i="43"/>
  <c r="K1298" i="43"/>
  <c r="L1298" i="43"/>
  <c r="B1299" i="43"/>
  <c r="E1299" i="43"/>
  <c r="F1299" i="43"/>
  <c r="G1299" i="43"/>
  <c r="I1299" i="43"/>
  <c r="J1299" i="43"/>
  <c r="K1299" i="43"/>
  <c r="L1299" i="43"/>
  <c r="B1300" i="43"/>
  <c r="E1300" i="43"/>
  <c r="F1300" i="43"/>
  <c r="G1300" i="43"/>
  <c r="I1300" i="43"/>
  <c r="J1300" i="43"/>
  <c r="K1300" i="43"/>
  <c r="L1300" i="43"/>
  <c r="B1301" i="43"/>
  <c r="E1301" i="43"/>
  <c r="F1301" i="43"/>
  <c r="G1301" i="43"/>
  <c r="I1301" i="43"/>
  <c r="J1301" i="43"/>
  <c r="K1301" i="43"/>
  <c r="L1301" i="43"/>
  <c r="B1302" i="43"/>
  <c r="E1302" i="43"/>
  <c r="F1302" i="43"/>
  <c r="G1302" i="43"/>
  <c r="I1302" i="43"/>
  <c r="J1302" i="43"/>
  <c r="K1302" i="43"/>
  <c r="L1302" i="43"/>
  <c r="B1303" i="43"/>
  <c r="E1303" i="43"/>
  <c r="F1303" i="43"/>
  <c r="G1303" i="43"/>
  <c r="I1303" i="43"/>
  <c r="J1303" i="43"/>
  <c r="K1303" i="43"/>
  <c r="L1303" i="43"/>
  <c r="B1304" i="43"/>
  <c r="E1304" i="43"/>
  <c r="F1304" i="43"/>
  <c r="G1304" i="43"/>
  <c r="I1304" i="43"/>
  <c r="J1304" i="43"/>
  <c r="K1304" i="43"/>
  <c r="L1304" i="43"/>
  <c r="B1305" i="43"/>
  <c r="E1305" i="43"/>
  <c r="F1305" i="43"/>
  <c r="G1305" i="43"/>
  <c r="I1305" i="43"/>
  <c r="J1305" i="43"/>
  <c r="K1305" i="43"/>
  <c r="L1305" i="43"/>
  <c r="B1306" i="43"/>
  <c r="E1306" i="43"/>
  <c r="F1306" i="43"/>
  <c r="G1306" i="43"/>
  <c r="I1306" i="43"/>
  <c r="J1306" i="43"/>
  <c r="K1306" i="43"/>
  <c r="L1306" i="43"/>
  <c r="B1307" i="43"/>
  <c r="E1307" i="43"/>
  <c r="F1307" i="43"/>
  <c r="G1307" i="43"/>
  <c r="I1307" i="43"/>
  <c r="J1307" i="43"/>
  <c r="K1307" i="43"/>
  <c r="L1307" i="43"/>
  <c r="B1308" i="43"/>
  <c r="E1308" i="43"/>
  <c r="F1308" i="43"/>
  <c r="G1308" i="43"/>
  <c r="I1308" i="43"/>
  <c r="J1308" i="43"/>
  <c r="K1308" i="43"/>
  <c r="L1308" i="43"/>
  <c r="B1309" i="43"/>
  <c r="E1309" i="43"/>
  <c r="F1309" i="43"/>
  <c r="G1309" i="43"/>
  <c r="I1309" i="43"/>
  <c r="J1309" i="43"/>
  <c r="K1309" i="43"/>
  <c r="L1309" i="43"/>
  <c r="B1310" i="43"/>
  <c r="E1310" i="43"/>
  <c r="F1310" i="43"/>
  <c r="G1310" i="43"/>
  <c r="I1310" i="43"/>
  <c r="J1310" i="43"/>
  <c r="K1310" i="43"/>
  <c r="L1310" i="43"/>
  <c r="B1311" i="43"/>
  <c r="E1311" i="43"/>
  <c r="F1311" i="43"/>
  <c r="G1311" i="43"/>
  <c r="I1311" i="43"/>
  <c r="J1311" i="43"/>
  <c r="K1311" i="43"/>
  <c r="L1311" i="43"/>
  <c r="B1312" i="43"/>
  <c r="E1312" i="43"/>
  <c r="F1312" i="43"/>
  <c r="G1312" i="43"/>
  <c r="I1312" i="43"/>
  <c r="J1312" i="43"/>
  <c r="K1312" i="43"/>
  <c r="L1312" i="43"/>
  <c r="B1313" i="43"/>
  <c r="E1313" i="43"/>
  <c r="F1313" i="43"/>
  <c r="G1313" i="43"/>
  <c r="I1313" i="43"/>
  <c r="J1313" i="43"/>
  <c r="K1313" i="43"/>
  <c r="L1313" i="43"/>
  <c r="B1314" i="43"/>
  <c r="E1314" i="43"/>
  <c r="F1314" i="43"/>
  <c r="G1314" i="43"/>
  <c r="I1314" i="43"/>
  <c r="J1314" i="43"/>
  <c r="K1314" i="43"/>
  <c r="L1314" i="43"/>
  <c r="B1315" i="43"/>
  <c r="E1315" i="43"/>
  <c r="F1315" i="43"/>
  <c r="G1315" i="43"/>
  <c r="I1315" i="43"/>
  <c r="J1315" i="43"/>
  <c r="K1315" i="43"/>
  <c r="L1315" i="43"/>
  <c r="B1316" i="43"/>
  <c r="E1316" i="43"/>
  <c r="F1316" i="43"/>
  <c r="G1316" i="43"/>
  <c r="I1316" i="43"/>
  <c r="J1316" i="43"/>
  <c r="K1316" i="43"/>
  <c r="L1316" i="43"/>
  <c r="B1317" i="43"/>
  <c r="E1317" i="43"/>
  <c r="F1317" i="43"/>
  <c r="G1317" i="43"/>
  <c r="I1317" i="43"/>
  <c r="J1317" i="43"/>
  <c r="K1317" i="43"/>
  <c r="L1317" i="43"/>
  <c r="B1318" i="43"/>
  <c r="E1318" i="43"/>
  <c r="F1318" i="43"/>
  <c r="G1318" i="43"/>
  <c r="I1318" i="43"/>
  <c r="J1318" i="43"/>
  <c r="K1318" i="43"/>
  <c r="L1318" i="43"/>
  <c r="B1319" i="43"/>
  <c r="E1319" i="43"/>
  <c r="F1319" i="43"/>
  <c r="G1319" i="43"/>
  <c r="I1319" i="43"/>
  <c r="J1319" i="43"/>
  <c r="K1319" i="43"/>
  <c r="L1319" i="43"/>
  <c r="B1320" i="43"/>
  <c r="E1320" i="43"/>
  <c r="F1320" i="43"/>
  <c r="G1320" i="43"/>
  <c r="I1320" i="43"/>
  <c r="J1320" i="43"/>
  <c r="K1320" i="43"/>
  <c r="L1320" i="43"/>
  <c r="B1321" i="43"/>
  <c r="E1321" i="43"/>
  <c r="F1321" i="43"/>
  <c r="G1321" i="43"/>
  <c r="I1321" i="43"/>
  <c r="J1321" i="43"/>
  <c r="K1321" i="43"/>
  <c r="L1321" i="43"/>
  <c r="B1322" i="43"/>
  <c r="E1322" i="43"/>
  <c r="F1322" i="43"/>
  <c r="G1322" i="43"/>
  <c r="I1322" i="43"/>
  <c r="J1322" i="43"/>
  <c r="K1322" i="43"/>
  <c r="L1322" i="43"/>
  <c r="B1323" i="43"/>
  <c r="E1323" i="43"/>
  <c r="F1323" i="43"/>
  <c r="G1323" i="43"/>
  <c r="I1323" i="43"/>
  <c r="J1323" i="43"/>
  <c r="K1323" i="43"/>
  <c r="L1323" i="43"/>
  <c r="B1324" i="43"/>
  <c r="E1324" i="43"/>
  <c r="F1324" i="43"/>
  <c r="G1324" i="43"/>
  <c r="I1324" i="43"/>
  <c r="J1324" i="43"/>
  <c r="K1324" i="43"/>
  <c r="L1324" i="43"/>
  <c r="B1325" i="43"/>
  <c r="E1325" i="43"/>
  <c r="F1325" i="43"/>
  <c r="G1325" i="43"/>
  <c r="I1325" i="43"/>
  <c r="J1325" i="43"/>
  <c r="K1325" i="43"/>
  <c r="L1325" i="43"/>
  <c r="B1326" i="43"/>
  <c r="E1326" i="43"/>
  <c r="F1326" i="43"/>
  <c r="G1326" i="43"/>
  <c r="I1326" i="43"/>
  <c r="J1326" i="43"/>
  <c r="K1326" i="43"/>
  <c r="L1326" i="43"/>
  <c r="B1327" i="43"/>
  <c r="E1327" i="43"/>
  <c r="F1327" i="43"/>
  <c r="G1327" i="43"/>
  <c r="I1327" i="43"/>
  <c r="J1327" i="43"/>
  <c r="K1327" i="43"/>
  <c r="L1327" i="43"/>
  <c r="B1328" i="43"/>
  <c r="E1328" i="43"/>
  <c r="F1328" i="43"/>
  <c r="G1328" i="43"/>
  <c r="I1328" i="43"/>
  <c r="J1328" i="43"/>
  <c r="K1328" i="43"/>
  <c r="L1328" i="43"/>
  <c r="B1329" i="43"/>
  <c r="E1329" i="43"/>
  <c r="F1329" i="43"/>
  <c r="G1329" i="43"/>
  <c r="I1329" i="43"/>
  <c r="J1329" i="43"/>
  <c r="K1329" i="43"/>
  <c r="L1329" i="43"/>
  <c r="B1330" i="43"/>
  <c r="B1331" i="43"/>
  <c r="E1331" i="43"/>
  <c r="F1331" i="43"/>
  <c r="G1331" i="43"/>
  <c r="I1331" i="43"/>
  <c r="J1331" i="43"/>
  <c r="K1331" i="43"/>
  <c r="L1331" i="43"/>
  <c r="B1332" i="43"/>
  <c r="E1332" i="43"/>
  <c r="F1332" i="43"/>
  <c r="G1332" i="43"/>
  <c r="I1332" i="43"/>
  <c r="J1332" i="43"/>
  <c r="K1332" i="43"/>
  <c r="L1332" i="43"/>
  <c r="B1333" i="43"/>
  <c r="E1333" i="43"/>
  <c r="F1333" i="43"/>
  <c r="G1333" i="43"/>
  <c r="I1333" i="43"/>
  <c r="J1333" i="43"/>
  <c r="K1333" i="43"/>
  <c r="L1333" i="43"/>
  <c r="B1334" i="43"/>
  <c r="E1334" i="43"/>
  <c r="F1334" i="43"/>
  <c r="G1334" i="43"/>
  <c r="I1334" i="43"/>
  <c r="J1334" i="43"/>
  <c r="K1334" i="43"/>
  <c r="L1334" i="43"/>
  <c r="B1335" i="43"/>
  <c r="E1335" i="43"/>
  <c r="F1335" i="43"/>
  <c r="G1335" i="43"/>
  <c r="I1335" i="43"/>
  <c r="J1335" i="43"/>
  <c r="K1335" i="43"/>
  <c r="L1335" i="43"/>
  <c r="B1336" i="43"/>
  <c r="E1336" i="43"/>
  <c r="F1336" i="43"/>
  <c r="G1336" i="43"/>
  <c r="I1336" i="43"/>
  <c r="J1336" i="43"/>
  <c r="K1336" i="43"/>
  <c r="L1336" i="43"/>
  <c r="B1337" i="43"/>
  <c r="E1337" i="43"/>
  <c r="F1337" i="43"/>
  <c r="G1337" i="43"/>
  <c r="I1337" i="43"/>
  <c r="J1337" i="43"/>
  <c r="K1337" i="43"/>
  <c r="L1337" i="43"/>
  <c r="B1338" i="43"/>
  <c r="E1338" i="43"/>
  <c r="F1338" i="43"/>
  <c r="G1338" i="43"/>
  <c r="I1338" i="43"/>
  <c r="J1338" i="43"/>
  <c r="K1338" i="43"/>
  <c r="L1338" i="43"/>
  <c r="B1339" i="43"/>
  <c r="E1339" i="43"/>
  <c r="F1339" i="43"/>
  <c r="G1339" i="43"/>
  <c r="I1339" i="43"/>
  <c r="J1339" i="43"/>
  <c r="K1339" i="43"/>
  <c r="L1339" i="43"/>
  <c r="B1340" i="43"/>
  <c r="E1340" i="43"/>
  <c r="F1340" i="43"/>
  <c r="G1340" i="43"/>
  <c r="I1340" i="43"/>
  <c r="J1340" i="43"/>
  <c r="K1340" i="43"/>
  <c r="L1340" i="43"/>
  <c r="B1341" i="43"/>
  <c r="E1341" i="43"/>
  <c r="F1341" i="43"/>
  <c r="G1341" i="43"/>
  <c r="I1341" i="43"/>
  <c r="J1341" i="43"/>
  <c r="K1341" i="43"/>
  <c r="L1341" i="43"/>
  <c r="B1342" i="43"/>
  <c r="E1342" i="43"/>
  <c r="F1342" i="43"/>
  <c r="G1342" i="43"/>
  <c r="I1342" i="43"/>
  <c r="J1342" i="43"/>
  <c r="K1342" i="43"/>
  <c r="L1342" i="43"/>
  <c r="B1343" i="43"/>
  <c r="E1343" i="43"/>
  <c r="F1343" i="43"/>
  <c r="G1343" i="43"/>
  <c r="I1343" i="43"/>
  <c r="J1343" i="43"/>
  <c r="K1343" i="43"/>
  <c r="L1343" i="43"/>
  <c r="B1344" i="43"/>
  <c r="E1344" i="43"/>
  <c r="F1344" i="43"/>
  <c r="G1344" i="43"/>
  <c r="I1344" i="43"/>
  <c r="J1344" i="43"/>
  <c r="K1344" i="43"/>
  <c r="L1344" i="43"/>
  <c r="B1345" i="43"/>
  <c r="E1345" i="43"/>
  <c r="F1345" i="43"/>
  <c r="G1345" i="43"/>
  <c r="I1345" i="43"/>
  <c r="J1345" i="43"/>
  <c r="K1345" i="43"/>
  <c r="L1345" i="43"/>
  <c r="B1346" i="43"/>
  <c r="E1346" i="43"/>
  <c r="F1346" i="43"/>
  <c r="G1346" i="43"/>
  <c r="I1346" i="43"/>
  <c r="J1346" i="43"/>
  <c r="K1346" i="43"/>
  <c r="L1346" i="43"/>
  <c r="B1347" i="43"/>
  <c r="E1347" i="43"/>
  <c r="F1347" i="43"/>
  <c r="G1347" i="43"/>
  <c r="I1347" i="43"/>
  <c r="J1347" i="43"/>
  <c r="K1347" i="43"/>
  <c r="L1347" i="43"/>
  <c r="B1348" i="43"/>
  <c r="E1348" i="43"/>
  <c r="F1348" i="43"/>
  <c r="G1348" i="43"/>
  <c r="I1348" i="43"/>
  <c r="J1348" i="43"/>
  <c r="K1348" i="43"/>
  <c r="L1348" i="43"/>
  <c r="B1349" i="43"/>
  <c r="E1349" i="43"/>
  <c r="F1349" i="43"/>
  <c r="G1349" i="43"/>
  <c r="I1349" i="43"/>
  <c r="J1349" i="43"/>
  <c r="K1349" i="43"/>
  <c r="L1349" i="43"/>
  <c r="B1350" i="43"/>
  <c r="E1350" i="43"/>
  <c r="F1350" i="43"/>
  <c r="G1350" i="43"/>
  <c r="I1350" i="43"/>
  <c r="J1350" i="43"/>
  <c r="K1350" i="43"/>
  <c r="L1350" i="43"/>
  <c r="B1351" i="43"/>
  <c r="E1351" i="43"/>
  <c r="F1351" i="43"/>
  <c r="G1351" i="43"/>
  <c r="I1351" i="43"/>
  <c r="J1351" i="43"/>
  <c r="K1351" i="43"/>
  <c r="L1351" i="43"/>
  <c r="B1352" i="43"/>
  <c r="E1352" i="43"/>
  <c r="F1352" i="43"/>
  <c r="G1352" i="43"/>
  <c r="I1352" i="43"/>
  <c r="J1352" i="43"/>
  <c r="K1352" i="43"/>
  <c r="L1352" i="43"/>
  <c r="B1353" i="43"/>
  <c r="E1353" i="43"/>
  <c r="F1353" i="43"/>
  <c r="G1353" i="43"/>
  <c r="I1353" i="43"/>
  <c r="J1353" i="43"/>
  <c r="K1353" i="43"/>
  <c r="L1353" i="43"/>
  <c r="B1354" i="43"/>
  <c r="E1354" i="43"/>
  <c r="F1354" i="43"/>
  <c r="G1354" i="43"/>
  <c r="I1354" i="43"/>
  <c r="J1354" i="43"/>
  <c r="K1354" i="43"/>
  <c r="L1354" i="43"/>
  <c r="B1355" i="43"/>
  <c r="E1355" i="43"/>
  <c r="F1355" i="43"/>
  <c r="G1355" i="43"/>
  <c r="I1355" i="43"/>
  <c r="J1355" i="43"/>
  <c r="K1355" i="43"/>
  <c r="L1355" i="43"/>
  <c r="B1356" i="43"/>
  <c r="E1356" i="43"/>
  <c r="F1356" i="43"/>
  <c r="G1356" i="43"/>
  <c r="I1356" i="43"/>
  <c r="J1356" i="43"/>
  <c r="K1356" i="43"/>
  <c r="L1356" i="43"/>
  <c r="B1357" i="43"/>
  <c r="E1357" i="43"/>
  <c r="F1357" i="43"/>
  <c r="G1357" i="43"/>
  <c r="I1357" i="43"/>
  <c r="J1357" i="43"/>
  <c r="K1357" i="43"/>
  <c r="L1357" i="43"/>
  <c r="B1358" i="43"/>
  <c r="E1358" i="43"/>
  <c r="F1358" i="43"/>
  <c r="G1358" i="43"/>
  <c r="I1358" i="43"/>
  <c r="J1358" i="43"/>
  <c r="K1358" i="43"/>
  <c r="L1358" i="43"/>
  <c r="B1359" i="43"/>
  <c r="E1359" i="43"/>
  <c r="F1359" i="43"/>
  <c r="G1359" i="43"/>
  <c r="I1359" i="43"/>
  <c r="J1359" i="43"/>
  <c r="K1359" i="43"/>
  <c r="L1359" i="43"/>
  <c r="B1360" i="43"/>
  <c r="E1360" i="43"/>
  <c r="F1360" i="43"/>
  <c r="G1360" i="43"/>
  <c r="I1360" i="43"/>
  <c r="J1360" i="43"/>
  <c r="K1360" i="43"/>
  <c r="L1360" i="43"/>
  <c r="B1361" i="43"/>
  <c r="E1361" i="43"/>
  <c r="F1361" i="43"/>
  <c r="G1361" i="43"/>
  <c r="I1361" i="43"/>
  <c r="J1361" i="43"/>
  <c r="K1361" i="43"/>
  <c r="L1361" i="43"/>
  <c r="B1362" i="43"/>
  <c r="E1362" i="43"/>
  <c r="F1362" i="43"/>
  <c r="G1362" i="43"/>
  <c r="I1362" i="43"/>
  <c r="J1362" i="43"/>
  <c r="K1362" i="43"/>
  <c r="L1362" i="43"/>
  <c r="B1363" i="43"/>
  <c r="E1363" i="43"/>
  <c r="F1363" i="43"/>
  <c r="G1363" i="43"/>
  <c r="I1363" i="43"/>
  <c r="J1363" i="43"/>
  <c r="K1363" i="43"/>
  <c r="L1363" i="43"/>
  <c r="B1364" i="43"/>
  <c r="E1364" i="43"/>
  <c r="F1364" i="43"/>
  <c r="G1364" i="43"/>
  <c r="I1364" i="43"/>
  <c r="J1364" i="43"/>
  <c r="K1364" i="43"/>
  <c r="L1364" i="43"/>
  <c r="B1365" i="43"/>
  <c r="E1365" i="43"/>
  <c r="F1365" i="43"/>
  <c r="G1365" i="43"/>
  <c r="I1365" i="43"/>
  <c r="J1365" i="43"/>
  <c r="K1365" i="43"/>
  <c r="L1365" i="43"/>
  <c r="B1366" i="43"/>
  <c r="E1366" i="43"/>
  <c r="F1366" i="43"/>
  <c r="G1366" i="43"/>
  <c r="I1366" i="43"/>
  <c r="J1366" i="43"/>
  <c r="K1366" i="43"/>
  <c r="L1366" i="43"/>
  <c r="B1367" i="43"/>
  <c r="E1367" i="43"/>
  <c r="F1367" i="43"/>
  <c r="G1367" i="43"/>
  <c r="I1367" i="43"/>
  <c r="J1367" i="43"/>
  <c r="K1367" i="43"/>
  <c r="L1367" i="43"/>
  <c r="B1368" i="43"/>
  <c r="E1368" i="43"/>
  <c r="F1368" i="43"/>
  <c r="G1368" i="43"/>
  <c r="I1368" i="43"/>
  <c r="J1368" i="43"/>
  <c r="K1368" i="43"/>
  <c r="L1368" i="43"/>
  <c r="B1369" i="43"/>
  <c r="E1369" i="43"/>
  <c r="F1369" i="43"/>
  <c r="G1369" i="43"/>
  <c r="I1369" i="43"/>
  <c r="J1369" i="43"/>
  <c r="K1369" i="43"/>
  <c r="L1369" i="43"/>
  <c r="B1370" i="43"/>
  <c r="E1370" i="43"/>
  <c r="F1370" i="43"/>
  <c r="G1370" i="43"/>
  <c r="I1370" i="43"/>
  <c r="J1370" i="43"/>
  <c r="K1370" i="43"/>
  <c r="L1370" i="43"/>
  <c r="B1371" i="43"/>
  <c r="B1372" i="43"/>
  <c r="G286" i="43" l="1"/>
  <c r="B933" i="43"/>
  <c r="B390" i="43"/>
  <c r="B286" i="43"/>
  <c r="B827" i="43"/>
  <c r="B119" i="43"/>
  <c r="B93" i="43"/>
  <c r="B664" i="43"/>
  <c r="B579" i="43"/>
  <c r="F286" i="43"/>
  <c r="K29" i="43"/>
  <c r="I29" i="43"/>
  <c r="G579" i="43"/>
  <c r="G531" i="43"/>
  <c r="O1303" i="43"/>
  <c r="O1295" i="43"/>
  <c r="O1224" i="43"/>
  <c r="O1208" i="43"/>
  <c r="O1204" i="43"/>
  <c r="O29" i="43"/>
  <c r="N29" i="43"/>
  <c r="M29" i="43"/>
  <c r="L29" i="43"/>
  <c r="O1297" i="43"/>
  <c r="O1255" i="43"/>
  <c r="B94" i="43"/>
  <c r="B532" i="43"/>
  <c r="B120" i="43"/>
  <c r="E93" i="43"/>
  <c r="O1247" i="43"/>
  <c r="O1239" i="43"/>
  <c r="O1227" i="43"/>
  <c r="O1211" i="43"/>
  <c r="O1207" i="43"/>
  <c r="E119" i="43"/>
  <c r="E531" i="43"/>
  <c r="B287" i="43"/>
  <c r="O1343" i="43"/>
  <c r="O1339" i="43"/>
  <c r="O1335" i="43"/>
  <c r="O1278" i="43"/>
  <c r="O1262" i="43"/>
  <c r="O1254" i="43"/>
  <c r="O1190" i="43"/>
  <c r="E286" i="43"/>
  <c r="O1260" i="43"/>
  <c r="O1258" i="43"/>
  <c r="O1257" i="43"/>
  <c r="O1292" i="43"/>
  <c r="O1366" i="43"/>
  <c r="O1362" i="43"/>
  <c r="O1354" i="43"/>
  <c r="O1350" i="43"/>
  <c r="O1285" i="43"/>
  <c r="O1281" i="43"/>
  <c r="O1242" i="43"/>
  <c r="O1276" i="43"/>
  <c r="O1272" i="43"/>
  <c r="O1264" i="43"/>
  <c r="O1241" i="43"/>
  <c r="O1233" i="43"/>
  <c r="O1351" i="43"/>
  <c r="O1267" i="43"/>
  <c r="O1244" i="43"/>
  <c r="O1232" i="43"/>
  <c r="O1346" i="43"/>
  <c r="O1302" i="43"/>
  <c r="O1282" i="43"/>
  <c r="O1199" i="43"/>
  <c r="O566" i="43"/>
  <c r="O1252" i="43"/>
  <c r="O1328" i="43"/>
  <c r="O1324" i="43"/>
  <c r="O1308" i="43"/>
  <c r="O1214" i="43"/>
  <c r="O1206" i="43"/>
  <c r="O1275" i="43"/>
  <c r="O1360" i="43"/>
  <c r="O1327" i="43"/>
  <c r="O1319" i="43"/>
  <c r="O1315" i="43"/>
  <c r="O1307" i="43"/>
  <c r="O1345" i="43"/>
  <c r="O1325" i="43"/>
  <c r="O1309" i="43"/>
  <c r="O1266" i="43"/>
  <c r="O1243" i="43"/>
  <c r="O1231" i="43"/>
  <c r="P566" i="43"/>
  <c r="H566" i="43"/>
  <c r="N566" i="43"/>
  <c r="O1368" i="43"/>
  <c r="O1352" i="43"/>
  <c r="O1304" i="43"/>
  <c r="O1367" i="43"/>
  <c r="O1363" i="43"/>
  <c r="O1316" i="43"/>
  <c r="O1300" i="43"/>
  <c r="O1296" i="43"/>
  <c r="O1288" i="43"/>
  <c r="O1284" i="43"/>
  <c r="O1238" i="43"/>
  <c r="O1219" i="43"/>
  <c r="O1166" i="43"/>
  <c r="R572" i="43"/>
  <c r="J572" i="43"/>
  <c r="L1289" i="43"/>
  <c r="O1268" i="43"/>
  <c r="O1218" i="43"/>
  <c r="O1169" i="43"/>
  <c r="O1322" i="43"/>
  <c r="O1314" i="43"/>
  <c r="O1279" i="43"/>
  <c r="O1217" i="43"/>
  <c r="O1205" i="43"/>
  <c r="O1357" i="43"/>
  <c r="O1334" i="43"/>
  <c r="O1259" i="43"/>
  <c r="O1240" i="43"/>
  <c r="O1200" i="43"/>
  <c r="O1192" i="43"/>
  <c r="O1359" i="43"/>
  <c r="O1355" i="43"/>
  <c r="O1320" i="43"/>
  <c r="O1293" i="43"/>
  <c r="O1225" i="43"/>
  <c r="O1221" i="43"/>
  <c r="O1201" i="43"/>
  <c r="O1197" i="43"/>
  <c r="O1193" i="43"/>
  <c r="O1185" i="43"/>
  <c r="O1177" i="43"/>
  <c r="O1251" i="43"/>
  <c r="K1203" i="43"/>
  <c r="O572" i="43"/>
  <c r="G572" i="43"/>
  <c r="K572" i="43"/>
  <c r="Q572" i="43"/>
  <c r="O1273" i="43"/>
  <c r="O1235" i="43"/>
  <c r="O1209" i="43"/>
  <c r="O1370" i="43"/>
  <c r="O1311" i="43"/>
  <c r="O1265" i="43"/>
  <c r="O1223" i="43"/>
  <c r="O1216" i="43"/>
  <c r="O1195" i="43"/>
  <c r="O1338" i="43"/>
  <c r="O1329" i="43"/>
  <c r="O1318" i="43"/>
  <c r="O1249" i="43"/>
  <c r="O1364" i="43"/>
  <c r="O1348" i="43"/>
  <c r="O1341" i="43"/>
  <c r="O1337" i="43"/>
  <c r="O1321" i="43"/>
  <c r="O1290" i="43"/>
  <c r="O1286" i="43"/>
  <c r="O1248" i="43"/>
  <c r="O1222" i="43"/>
  <c r="O1202" i="43"/>
  <c r="O1198" i="43"/>
  <c r="O1194" i="43"/>
  <c r="O1182" i="43"/>
  <c r="O1174" i="43"/>
  <c r="G566" i="43"/>
  <c r="O1271" i="43"/>
  <c r="O1230" i="43"/>
  <c r="O1213" i="43"/>
  <c r="O1210" i="43"/>
  <c r="O1189" i="43"/>
  <c r="O1178" i="43"/>
  <c r="O1175" i="43"/>
  <c r="O1171" i="43"/>
  <c r="O1168" i="43"/>
  <c r="O1164" i="43"/>
  <c r="L572" i="43"/>
  <c r="Q566" i="43"/>
  <c r="I566" i="43"/>
  <c r="O1361" i="43"/>
  <c r="O1336" i="43"/>
  <c r="O1332" i="43"/>
  <c r="G119" i="43"/>
  <c r="O1353" i="43"/>
  <c r="O1317" i="43"/>
  <c r="O1313" i="43"/>
  <c r="O1310" i="43"/>
  <c r="O1306" i="43"/>
  <c r="O1299" i="43"/>
  <c r="O1277" i="43"/>
  <c r="O1274" i="43"/>
  <c r="O1270" i="43"/>
  <c r="O1253" i="43"/>
  <c r="O1250" i="43"/>
  <c r="O1246" i="43"/>
  <c r="O1236" i="43"/>
  <c r="O1229" i="43"/>
  <c r="O1226" i="43"/>
  <c r="O1212" i="43"/>
  <c r="O1188" i="43"/>
  <c r="O1181" i="43"/>
  <c r="O1170" i="43"/>
  <c r="O1167" i="43"/>
  <c r="O1163" i="43"/>
  <c r="O1356" i="43"/>
  <c r="O1349" i="43"/>
  <c r="O1342" i="43"/>
  <c r="J1371" i="43"/>
  <c r="E1330" i="43"/>
  <c r="L1330" i="43"/>
  <c r="K1330" i="43"/>
  <c r="O1263" i="43"/>
  <c r="I572" i="43"/>
  <c r="L566" i="43"/>
  <c r="L1371" i="43"/>
  <c r="K1371" i="43"/>
  <c r="O1323" i="43"/>
  <c r="O1312" i="43"/>
  <c r="O1305" i="43"/>
  <c r="O1298" i="43"/>
  <c r="O1291" i="43"/>
  <c r="O1287" i="43"/>
  <c r="O1280" i="43"/>
  <c r="O1269" i="43"/>
  <c r="O1256" i="43"/>
  <c r="O1245" i="43"/>
  <c r="O1228" i="43"/>
  <c r="O1215" i="43"/>
  <c r="K1289" i="43"/>
  <c r="O1191" i="43"/>
  <c r="O1187" i="43"/>
  <c r="O1184" i="43"/>
  <c r="O1180" i="43"/>
  <c r="O1173" i="43"/>
  <c r="N572" i="43"/>
  <c r="P572" i="43"/>
  <c r="H572" i="43"/>
  <c r="M566" i="43"/>
  <c r="K566" i="43"/>
  <c r="G390" i="43"/>
  <c r="L1203" i="43"/>
  <c r="E1371" i="43"/>
  <c r="O1326" i="43"/>
  <c r="O1301" i="43"/>
  <c r="O1294" i="43"/>
  <c r="O1283" i="43"/>
  <c r="E1289" i="43"/>
  <c r="O1186" i="43"/>
  <c r="O1183" i="43"/>
  <c r="O1179" i="43"/>
  <c r="O1176" i="43"/>
  <c r="O1172" i="43"/>
  <c r="O1165" i="43"/>
  <c r="O1369" i="43"/>
  <c r="O1365" i="43"/>
  <c r="O1358" i="43"/>
  <c r="O1347" i="43"/>
  <c r="O1344" i="43"/>
  <c r="O1340" i="43"/>
  <c r="O1333" i="43"/>
  <c r="O1261" i="43"/>
  <c r="O1237" i="43"/>
  <c r="O1234" i="43"/>
  <c r="O1220" i="43"/>
  <c r="O1196" i="43"/>
  <c r="E1203" i="43"/>
  <c r="M572" i="43"/>
  <c r="R566" i="43"/>
  <c r="J566" i="43"/>
  <c r="B687" i="43"/>
  <c r="B686" i="43"/>
  <c r="B696" i="43"/>
  <c r="B695" i="43"/>
  <c r="B680" i="43"/>
  <c r="B679" i="43"/>
  <c r="B692" i="43"/>
  <c r="B691" i="43"/>
  <c r="J1203" i="43"/>
  <c r="J1289" i="43"/>
  <c r="O1331" i="43"/>
  <c r="J1330" i="43"/>
  <c r="C216" i="21"/>
  <c r="H254" i="22"/>
  <c r="E254" i="22"/>
  <c r="E1372" i="43" l="1"/>
  <c r="E20" i="13"/>
  <c r="E19" i="13"/>
  <c r="E18" i="13"/>
  <c r="E17" i="13"/>
  <c r="E16" i="13"/>
  <c r="H417" i="4"/>
  <c r="H418" i="4"/>
  <c r="H419" i="4"/>
  <c r="H420" i="4"/>
  <c r="H421" i="4"/>
  <c r="H422" i="4"/>
  <c r="H423" i="4"/>
  <c r="H424" i="4"/>
  <c r="H425" i="4"/>
  <c r="H426" i="4"/>
  <c r="H427" i="4"/>
  <c r="H428" i="4"/>
  <c r="H429" i="4"/>
  <c r="H430" i="4"/>
  <c r="H431" i="4"/>
  <c r="H432" i="4"/>
  <c r="H433" i="4"/>
  <c r="H434" i="4"/>
  <c r="H435" i="4"/>
  <c r="H436" i="4"/>
  <c r="H437" i="4"/>
  <c r="H438" i="4"/>
  <c r="H439" i="4"/>
  <c r="H440" i="4"/>
  <c r="H441" i="4"/>
  <c r="H442" i="4"/>
  <c r="H443" i="4"/>
  <c r="H444" i="4"/>
  <c r="H445" i="4"/>
  <c r="H446" i="4"/>
  <c r="H447" i="4"/>
  <c r="H448" i="4"/>
  <c r="H449" i="4"/>
  <c r="H450" i="4"/>
  <c r="H451" i="4"/>
  <c r="H452" i="4"/>
  <c r="H453" i="4"/>
  <c r="H454" i="4"/>
  <c r="H455" i="4"/>
  <c r="H456" i="4"/>
  <c r="H457" i="4"/>
  <c r="H459" i="4"/>
  <c r="H460" i="4"/>
  <c r="H461" i="4"/>
  <c r="H462" i="4"/>
  <c r="H463" i="4"/>
  <c r="H464" i="4"/>
  <c r="H465" i="4"/>
  <c r="H466" i="4"/>
  <c r="H467" i="4"/>
  <c r="H468" i="4"/>
  <c r="H469"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S176" i="15" l="1"/>
  <c r="T176" i="15"/>
  <c r="S177" i="15"/>
  <c r="T177" i="15"/>
  <c r="S178" i="15"/>
  <c r="T178" i="15"/>
  <c r="S179" i="15"/>
  <c r="T179" i="15"/>
  <c r="S180" i="15"/>
  <c r="T180" i="15"/>
  <c r="S181" i="15"/>
  <c r="T181" i="15"/>
  <c r="S182" i="15"/>
  <c r="T182" i="15"/>
  <c r="S183" i="15"/>
  <c r="T183" i="15"/>
  <c r="S184" i="15"/>
  <c r="T184" i="15"/>
  <c r="S185" i="15"/>
  <c r="T185" i="15"/>
  <c r="S186" i="15"/>
  <c r="T186" i="15"/>
  <c r="S187" i="15"/>
  <c r="T187" i="15"/>
  <c r="S188" i="15"/>
  <c r="T188" i="15"/>
  <c r="S189" i="15"/>
  <c r="T189" i="15"/>
  <c r="S190" i="15"/>
  <c r="T190" i="15"/>
  <c r="S191" i="15"/>
  <c r="T191" i="15"/>
  <c r="S192" i="15"/>
  <c r="T192" i="15"/>
  <c r="S193" i="15"/>
  <c r="T193" i="15"/>
  <c r="S195" i="15"/>
  <c r="T195" i="15"/>
  <c r="S196" i="15"/>
  <c r="T196" i="15"/>
  <c r="T197" i="15"/>
  <c r="S198" i="15"/>
  <c r="T198" i="15"/>
  <c r="S199" i="15"/>
  <c r="T199" i="15"/>
  <c r="S200" i="15"/>
  <c r="T200" i="15"/>
  <c r="S201" i="15"/>
  <c r="T201" i="15"/>
  <c r="S202" i="15"/>
  <c r="T202" i="15"/>
  <c r="S203" i="15"/>
  <c r="T203" i="15"/>
  <c r="S204" i="15"/>
  <c r="T204" i="15"/>
  <c r="S205" i="15"/>
  <c r="T205" i="15"/>
  <c r="S206" i="15"/>
  <c r="T206" i="15"/>
  <c r="S207" i="15"/>
  <c r="T207" i="15"/>
  <c r="S208" i="15"/>
  <c r="T208" i="15"/>
  <c r="S209" i="15"/>
  <c r="T209" i="15"/>
  <c r="S210" i="15"/>
  <c r="T210" i="15"/>
  <c r="S211" i="15"/>
  <c r="T211" i="15"/>
  <c r="S212" i="15"/>
  <c r="T212" i="15"/>
  <c r="S213" i="15"/>
  <c r="T213" i="15"/>
  <c r="S214" i="15"/>
  <c r="T214" i="15"/>
  <c r="S215" i="15"/>
  <c r="T215" i="15"/>
  <c r="S216" i="15"/>
  <c r="T216" i="15"/>
  <c r="S217" i="15"/>
  <c r="T217" i="15"/>
  <c r="S218" i="15"/>
  <c r="T218" i="15"/>
  <c r="S219" i="15"/>
  <c r="T219" i="15"/>
  <c r="S220" i="15"/>
  <c r="T220" i="15"/>
  <c r="S221" i="15"/>
  <c r="T221" i="15"/>
  <c r="S222" i="15"/>
  <c r="T222" i="15"/>
  <c r="S223" i="15"/>
  <c r="T223" i="15"/>
  <c r="S224" i="15"/>
  <c r="T224" i="15"/>
  <c r="S225" i="15"/>
  <c r="T225" i="15"/>
  <c r="S226" i="15"/>
  <c r="T226" i="15"/>
  <c r="S227" i="15"/>
  <c r="T227" i="15"/>
  <c r="S228" i="15"/>
  <c r="T228" i="15"/>
  <c r="S229" i="15"/>
  <c r="T229" i="15"/>
  <c r="S230" i="15"/>
  <c r="T230" i="15"/>
  <c r="S231" i="15"/>
  <c r="T231" i="15"/>
  <c r="S233" i="15"/>
  <c r="T233" i="15"/>
  <c r="S234" i="15"/>
  <c r="T234" i="15"/>
  <c r="S235" i="15"/>
  <c r="T235" i="15"/>
  <c r="S236" i="15"/>
  <c r="T236" i="15"/>
  <c r="S237" i="15"/>
  <c r="T237" i="15"/>
  <c r="S238" i="15"/>
  <c r="T238" i="15"/>
  <c r="S239" i="15"/>
  <c r="T239" i="15"/>
  <c r="S240" i="15"/>
  <c r="T240" i="15"/>
  <c r="S241" i="15"/>
  <c r="T241" i="15"/>
  <c r="S242" i="15"/>
  <c r="T242" i="15"/>
  <c r="S243" i="15"/>
  <c r="T243" i="15"/>
  <c r="S244" i="15"/>
  <c r="T244" i="15"/>
  <c r="S245" i="15"/>
  <c r="T245" i="15"/>
  <c r="S246" i="15"/>
  <c r="T246" i="15"/>
  <c r="S247" i="15"/>
  <c r="T247" i="15"/>
  <c r="S248" i="15"/>
  <c r="T248" i="15"/>
  <c r="S249" i="15"/>
  <c r="T249" i="15"/>
  <c r="S250" i="15"/>
  <c r="T250" i="15"/>
  <c r="S252" i="15"/>
  <c r="T252" i="15"/>
  <c r="S253" i="15"/>
  <c r="T253" i="15"/>
  <c r="S254" i="15"/>
  <c r="T254" i="15"/>
  <c r="S255" i="15"/>
  <c r="T255" i="15"/>
  <c r="S256" i="15"/>
  <c r="T256" i="15"/>
  <c r="S257" i="15"/>
  <c r="T257" i="15"/>
  <c r="S258" i="15"/>
  <c r="T258" i="15"/>
  <c r="S259" i="15"/>
  <c r="T259" i="15"/>
  <c r="S260" i="15"/>
  <c r="T260" i="15"/>
  <c r="S261" i="15"/>
  <c r="T261" i="15"/>
  <c r="S262" i="15"/>
  <c r="T262" i="15"/>
  <c r="S263" i="15"/>
  <c r="T263" i="15"/>
  <c r="S264" i="15"/>
  <c r="T264" i="15"/>
  <c r="S265" i="15"/>
  <c r="T265" i="15"/>
  <c r="S266" i="15"/>
  <c r="T266" i="15"/>
  <c r="S267" i="15"/>
  <c r="T267" i="15"/>
  <c r="S268" i="15"/>
  <c r="T268" i="15"/>
  <c r="S269" i="15"/>
  <c r="T269" i="15"/>
  <c r="S176" i="38"/>
  <c r="T176" i="38"/>
  <c r="S177" i="38"/>
  <c r="T177" i="38"/>
  <c r="S178" i="38"/>
  <c r="T178" i="38"/>
  <c r="S179" i="38"/>
  <c r="T179" i="38"/>
  <c r="S180" i="38"/>
  <c r="T180" i="38"/>
  <c r="S181" i="38"/>
  <c r="T181" i="38"/>
  <c r="S182" i="38"/>
  <c r="T182" i="38"/>
  <c r="S183" i="38"/>
  <c r="T183" i="38"/>
  <c r="S184" i="38"/>
  <c r="T184" i="38"/>
  <c r="S185" i="38"/>
  <c r="T185" i="38"/>
  <c r="S186" i="38"/>
  <c r="T186" i="38"/>
  <c r="S187" i="38"/>
  <c r="T187" i="38"/>
  <c r="S188" i="38"/>
  <c r="T188" i="38"/>
  <c r="S189" i="38"/>
  <c r="T189" i="38"/>
  <c r="S190" i="38"/>
  <c r="T190" i="38"/>
  <c r="S191" i="38"/>
  <c r="T191" i="38"/>
  <c r="S192" i="38"/>
  <c r="T192" i="38"/>
  <c r="S193" i="38"/>
  <c r="T193" i="38"/>
  <c r="S195" i="38"/>
  <c r="T195" i="38"/>
  <c r="S196" i="38"/>
  <c r="T196" i="38"/>
  <c r="S197" i="38"/>
  <c r="T197" i="38"/>
  <c r="S198" i="38"/>
  <c r="T198" i="38"/>
  <c r="S199" i="38"/>
  <c r="T199" i="38"/>
  <c r="S200" i="38"/>
  <c r="T200" i="38"/>
  <c r="S201" i="38"/>
  <c r="T201" i="38"/>
  <c r="S202" i="38"/>
  <c r="T202" i="38"/>
  <c r="S203" i="38"/>
  <c r="T203" i="38"/>
  <c r="S204" i="38"/>
  <c r="T204" i="38"/>
  <c r="S205" i="38"/>
  <c r="T205" i="38"/>
  <c r="S206" i="38"/>
  <c r="T206" i="38"/>
  <c r="S207" i="38"/>
  <c r="T207" i="38"/>
  <c r="S208" i="38"/>
  <c r="T208" i="38"/>
  <c r="S209" i="38"/>
  <c r="T209" i="38"/>
  <c r="S210" i="38"/>
  <c r="T210" i="38"/>
  <c r="S211" i="38"/>
  <c r="T211" i="38"/>
  <c r="S212" i="38"/>
  <c r="T212" i="38"/>
  <c r="S213" i="38"/>
  <c r="T213" i="38"/>
  <c r="S214" i="38"/>
  <c r="T214" i="38"/>
  <c r="S215" i="38"/>
  <c r="T215" i="38"/>
  <c r="S216" i="38"/>
  <c r="T216" i="38"/>
  <c r="S217" i="38"/>
  <c r="T217" i="38"/>
  <c r="S218" i="38"/>
  <c r="T218" i="38"/>
  <c r="S219" i="38"/>
  <c r="T219" i="38"/>
  <c r="S220" i="38"/>
  <c r="T220" i="38"/>
  <c r="S221" i="38"/>
  <c r="T221" i="38"/>
  <c r="S222" i="38"/>
  <c r="T222" i="38"/>
  <c r="S223" i="38"/>
  <c r="T223" i="38"/>
  <c r="S224" i="38"/>
  <c r="T224" i="38"/>
  <c r="S225" i="38"/>
  <c r="T225" i="38"/>
  <c r="S226" i="38"/>
  <c r="T226" i="38"/>
  <c r="S227" i="38"/>
  <c r="T227" i="38"/>
  <c r="S228" i="38"/>
  <c r="T228" i="38"/>
  <c r="S229" i="38"/>
  <c r="T229" i="38"/>
  <c r="S230" i="38"/>
  <c r="T230" i="38"/>
  <c r="S231" i="38"/>
  <c r="T231" i="38"/>
  <c r="S233" i="38"/>
  <c r="T233" i="38"/>
  <c r="S234" i="38"/>
  <c r="T234" i="38"/>
  <c r="S235" i="38"/>
  <c r="T235" i="38"/>
  <c r="S236" i="38"/>
  <c r="T236" i="38"/>
  <c r="S237" i="38"/>
  <c r="T237" i="38"/>
  <c r="S238" i="38"/>
  <c r="T238" i="38"/>
  <c r="S239" i="38"/>
  <c r="T239" i="38"/>
  <c r="S240" i="38"/>
  <c r="T240" i="38"/>
  <c r="S241" i="38"/>
  <c r="T241" i="38"/>
  <c r="S242" i="38"/>
  <c r="T242" i="38"/>
  <c r="S243" i="38"/>
  <c r="T243" i="38"/>
  <c r="S244" i="38"/>
  <c r="T244" i="38"/>
  <c r="S245" i="38"/>
  <c r="T245" i="38"/>
  <c r="S246" i="38"/>
  <c r="T246" i="38"/>
  <c r="S247" i="38"/>
  <c r="T247" i="38"/>
  <c r="S248" i="38"/>
  <c r="T248" i="38"/>
  <c r="S249" i="38"/>
  <c r="T249" i="38"/>
  <c r="S250" i="38"/>
  <c r="T250" i="38"/>
  <c r="S252" i="38"/>
  <c r="T252" i="38"/>
  <c r="S253" i="38"/>
  <c r="T253" i="38"/>
  <c r="S254" i="38"/>
  <c r="T254" i="38"/>
  <c r="S255" i="38"/>
  <c r="T255" i="38"/>
  <c r="S256" i="38"/>
  <c r="T256" i="38"/>
  <c r="S257" i="38"/>
  <c r="T257" i="38"/>
  <c r="S258" i="38"/>
  <c r="T258" i="38"/>
  <c r="S259" i="38"/>
  <c r="T259" i="38"/>
  <c r="S260" i="38"/>
  <c r="T260" i="38"/>
  <c r="S261" i="38"/>
  <c r="T261" i="38"/>
  <c r="S262" i="38"/>
  <c r="T262" i="38"/>
  <c r="S263" i="38"/>
  <c r="T263" i="38"/>
  <c r="S264" i="38"/>
  <c r="T264" i="38"/>
  <c r="S265" i="38"/>
  <c r="T265" i="38"/>
  <c r="S266" i="38"/>
  <c r="T266" i="38"/>
  <c r="S267" i="38"/>
  <c r="T267" i="38"/>
  <c r="S268" i="38"/>
  <c r="T268" i="38"/>
  <c r="S269" i="38"/>
  <c r="T269" i="38"/>
  <c r="S176" i="37"/>
  <c r="T176" i="37"/>
  <c r="S177" i="37"/>
  <c r="T177" i="37"/>
  <c r="S178" i="37"/>
  <c r="T178" i="37"/>
  <c r="S179" i="37"/>
  <c r="T179" i="37"/>
  <c r="S180" i="37"/>
  <c r="T180" i="37"/>
  <c r="S181" i="37"/>
  <c r="T181" i="37"/>
  <c r="S182" i="37"/>
  <c r="T182" i="37"/>
  <c r="S183" i="37"/>
  <c r="T183" i="37"/>
  <c r="S184" i="37"/>
  <c r="T184" i="37"/>
  <c r="S185" i="37"/>
  <c r="T185" i="37"/>
  <c r="S186" i="37"/>
  <c r="T186" i="37"/>
  <c r="S187" i="37"/>
  <c r="T187" i="37"/>
  <c r="S188" i="37"/>
  <c r="T188" i="37"/>
  <c r="S189" i="37"/>
  <c r="T189" i="37"/>
  <c r="S190" i="37"/>
  <c r="T190" i="37"/>
  <c r="S191" i="37"/>
  <c r="T191" i="37"/>
  <c r="S192" i="37"/>
  <c r="T192" i="37"/>
  <c r="S193" i="37"/>
  <c r="T193" i="37"/>
  <c r="S195" i="37"/>
  <c r="T195" i="37"/>
  <c r="S196" i="37"/>
  <c r="T196" i="37"/>
  <c r="S197" i="37"/>
  <c r="T197" i="37"/>
  <c r="S198" i="37"/>
  <c r="T198" i="37"/>
  <c r="S199" i="37"/>
  <c r="T199" i="37"/>
  <c r="S200" i="37"/>
  <c r="T200" i="37"/>
  <c r="S201" i="37"/>
  <c r="T201" i="37"/>
  <c r="S202" i="37"/>
  <c r="T202" i="37"/>
  <c r="S203" i="37"/>
  <c r="T203" i="37"/>
  <c r="S204" i="37"/>
  <c r="T204" i="37"/>
  <c r="S205" i="37"/>
  <c r="T205" i="37"/>
  <c r="S206" i="37"/>
  <c r="T206" i="37"/>
  <c r="S207" i="37"/>
  <c r="T207" i="37"/>
  <c r="S208" i="37"/>
  <c r="T208" i="37"/>
  <c r="S209" i="37"/>
  <c r="T209" i="37"/>
  <c r="S210" i="37"/>
  <c r="T210" i="37"/>
  <c r="S211" i="37"/>
  <c r="T211" i="37"/>
  <c r="S212" i="37"/>
  <c r="T212" i="37"/>
  <c r="S213" i="37"/>
  <c r="T213" i="37"/>
  <c r="S214" i="37"/>
  <c r="T214" i="37"/>
  <c r="S215" i="37"/>
  <c r="T215" i="37"/>
  <c r="S216" i="37"/>
  <c r="T216" i="37"/>
  <c r="S217" i="37"/>
  <c r="T217" i="37"/>
  <c r="S218" i="37"/>
  <c r="T218" i="37"/>
  <c r="S219" i="37"/>
  <c r="T219" i="37"/>
  <c r="S220" i="37"/>
  <c r="T220" i="37"/>
  <c r="S221" i="37"/>
  <c r="T221" i="37"/>
  <c r="S222" i="37"/>
  <c r="T222" i="37"/>
  <c r="S223" i="37"/>
  <c r="T223" i="37"/>
  <c r="S224" i="37"/>
  <c r="T224" i="37"/>
  <c r="S225" i="37"/>
  <c r="T225" i="37"/>
  <c r="S226" i="37"/>
  <c r="T226" i="37"/>
  <c r="S227" i="37"/>
  <c r="T227" i="37"/>
  <c r="S228" i="37"/>
  <c r="T228" i="37"/>
  <c r="S229" i="37"/>
  <c r="T229" i="37"/>
  <c r="S230" i="37"/>
  <c r="T230" i="37"/>
  <c r="S231" i="37"/>
  <c r="T231" i="37"/>
  <c r="S233" i="37"/>
  <c r="T233" i="37"/>
  <c r="S234" i="37"/>
  <c r="T234" i="37"/>
  <c r="S235" i="37"/>
  <c r="T235" i="37"/>
  <c r="S236" i="37"/>
  <c r="T236" i="37"/>
  <c r="S237" i="37"/>
  <c r="T237" i="37"/>
  <c r="S238" i="37"/>
  <c r="T238" i="37"/>
  <c r="S239" i="37"/>
  <c r="T239" i="37"/>
  <c r="S240" i="37"/>
  <c r="T240" i="37"/>
  <c r="S241" i="37"/>
  <c r="T241" i="37"/>
  <c r="S242" i="37"/>
  <c r="T242" i="37"/>
  <c r="S243" i="37"/>
  <c r="T243" i="37"/>
  <c r="S244" i="37"/>
  <c r="T244" i="37"/>
  <c r="S245" i="37"/>
  <c r="T245" i="37"/>
  <c r="S246" i="37"/>
  <c r="T246" i="37"/>
  <c r="S247" i="37"/>
  <c r="T247" i="37"/>
  <c r="S248" i="37"/>
  <c r="T248" i="37"/>
  <c r="S249" i="37"/>
  <c r="T249" i="37"/>
  <c r="S250" i="37"/>
  <c r="T250" i="37"/>
  <c r="S252" i="37"/>
  <c r="T252" i="37"/>
  <c r="S253" i="37"/>
  <c r="T253" i="37"/>
  <c r="S254" i="37"/>
  <c r="T254" i="37"/>
  <c r="S255" i="37"/>
  <c r="T255" i="37"/>
  <c r="S256" i="37"/>
  <c r="T256" i="37"/>
  <c r="S257" i="37"/>
  <c r="T257" i="37"/>
  <c r="S258" i="37"/>
  <c r="T258" i="37"/>
  <c r="S259" i="37"/>
  <c r="T259" i="37"/>
  <c r="S260" i="37"/>
  <c r="T260" i="37"/>
  <c r="S261" i="37"/>
  <c r="T261" i="37"/>
  <c r="S262" i="37"/>
  <c r="T262" i="37"/>
  <c r="S263" i="37"/>
  <c r="T263" i="37"/>
  <c r="S264" i="37"/>
  <c r="T264" i="37"/>
  <c r="S265" i="37"/>
  <c r="T265" i="37"/>
  <c r="S266" i="37"/>
  <c r="T266" i="37"/>
  <c r="S267" i="37"/>
  <c r="T267" i="37"/>
  <c r="S268" i="37"/>
  <c r="T268" i="37"/>
  <c r="S269" i="37"/>
  <c r="T269" i="37"/>
  <c r="S176" i="36"/>
  <c r="T176" i="36"/>
  <c r="S177" i="36"/>
  <c r="T177" i="36"/>
  <c r="S178" i="36"/>
  <c r="T178" i="36"/>
  <c r="S179" i="36"/>
  <c r="T179" i="36"/>
  <c r="S180" i="36"/>
  <c r="T180" i="36"/>
  <c r="S181" i="36"/>
  <c r="T181" i="36"/>
  <c r="S182" i="36"/>
  <c r="T182" i="36"/>
  <c r="S183" i="36"/>
  <c r="T183" i="36"/>
  <c r="S184" i="36"/>
  <c r="T184" i="36"/>
  <c r="S185" i="36"/>
  <c r="T185" i="36"/>
  <c r="S186" i="36"/>
  <c r="T186" i="36"/>
  <c r="S187" i="36"/>
  <c r="T187" i="36"/>
  <c r="S188" i="36"/>
  <c r="T188" i="36"/>
  <c r="S189" i="36"/>
  <c r="T189" i="36"/>
  <c r="S190" i="36"/>
  <c r="T190" i="36"/>
  <c r="S191" i="36"/>
  <c r="T191" i="36"/>
  <c r="S192" i="36"/>
  <c r="T192" i="36"/>
  <c r="S193" i="36"/>
  <c r="T193" i="36"/>
  <c r="S195" i="36"/>
  <c r="T195" i="36"/>
  <c r="S196" i="36"/>
  <c r="T196" i="36"/>
  <c r="S197" i="36"/>
  <c r="T197" i="36"/>
  <c r="S198" i="36"/>
  <c r="T198" i="36"/>
  <c r="S199" i="36"/>
  <c r="T199" i="36"/>
  <c r="S200" i="36"/>
  <c r="T200" i="36"/>
  <c r="S201" i="36"/>
  <c r="T201" i="36"/>
  <c r="S202" i="36"/>
  <c r="T202" i="36"/>
  <c r="S203" i="36"/>
  <c r="T203" i="36"/>
  <c r="S204" i="36"/>
  <c r="T204" i="36"/>
  <c r="S205" i="36"/>
  <c r="T205" i="36"/>
  <c r="S206" i="36"/>
  <c r="T206" i="36"/>
  <c r="S207" i="36"/>
  <c r="T207" i="36"/>
  <c r="S208" i="36"/>
  <c r="T208" i="36"/>
  <c r="S209" i="36"/>
  <c r="T209" i="36"/>
  <c r="S210" i="36"/>
  <c r="T210" i="36"/>
  <c r="S211" i="36"/>
  <c r="T211" i="36"/>
  <c r="S212" i="36"/>
  <c r="T212" i="36"/>
  <c r="S213" i="36"/>
  <c r="T213" i="36"/>
  <c r="S214" i="36"/>
  <c r="T214" i="36"/>
  <c r="S215" i="36"/>
  <c r="T215" i="36"/>
  <c r="S216" i="36"/>
  <c r="T216" i="36"/>
  <c r="S217" i="36"/>
  <c r="T217" i="36"/>
  <c r="S218" i="36"/>
  <c r="T218" i="36"/>
  <c r="S219" i="36"/>
  <c r="T219" i="36"/>
  <c r="S220" i="36"/>
  <c r="T220" i="36"/>
  <c r="S221" i="36"/>
  <c r="T221" i="36"/>
  <c r="S222" i="36"/>
  <c r="T222" i="36"/>
  <c r="S223" i="36"/>
  <c r="T223" i="36"/>
  <c r="S224" i="36"/>
  <c r="T224" i="36"/>
  <c r="S225" i="36"/>
  <c r="T225" i="36"/>
  <c r="S226" i="36"/>
  <c r="T226" i="36"/>
  <c r="S227" i="36"/>
  <c r="T227" i="36"/>
  <c r="S228" i="36"/>
  <c r="T228" i="36"/>
  <c r="S229" i="36"/>
  <c r="T229" i="36"/>
  <c r="S230" i="36"/>
  <c r="T230" i="36"/>
  <c r="S231" i="36"/>
  <c r="T231" i="36"/>
  <c r="S233" i="36"/>
  <c r="T233" i="36"/>
  <c r="S234" i="36"/>
  <c r="T234" i="36"/>
  <c r="S235" i="36"/>
  <c r="T235" i="36"/>
  <c r="S236" i="36"/>
  <c r="T236" i="36"/>
  <c r="S237" i="36"/>
  <c r="T237" i="36"/>
  <c r="S238" i="36"/>
  <c r="T238" i="36"/>
  <c r="S239" i="36"/>
  <c r="T239" i="36"/>
  <c r="S240" i="36"/>
  <c r="T240" i="36"/>
  <c r="S241" i="36"/>
  <c r="T241" i="36"/>
  <c r="S242" i="36"/>
  <c r="T242" i="36"/>
  <c r="S243" i="36"/>
  <c r="T243" i="36"/>
  <c r="S244" i="36"/>
  <c r="T244" i="36"/>
  <c r="S245" i="36"/>
  <c r="T245" i="36"/>
  <c r="S246" i="36"/>
  <c r="T246" i="36"/>
  <c r="S247" i="36"/>
  <c r="T247" i="36"/>
  <c r="S248" i="36"/>
  <c r="T248" i="36"/>
  <c r="S249" i="36"/>
  <c r="T249" i="36"/>
  <c r="S250" i="36"/>
  <c r="T250" i="36"/>
  <c r="S252" i="36"/>
  <c r="T252" i="36"/>
  <c r="S253" i="36"/>
  <c r="T253" i="36"/>
  <c r="S254" i="36"/>
  <c r="T254" i="36"/>
  <c r="S255" i="36"/>
  <c r="T255" i="36"/>
  <c r="S256" i="36"/>
  <c r="T256" i="36"/>
  <c r="S257" i="36"/>
  <c r="T257" i="36"/>
  <c r="S258" i="36"/>
  <c r="T258" i="36"/>
  <c r="S259" i="36"/>
  <c r="T259" i="36"/>
  <c r="S260" i="36"/>
  <c r="T260" i="36"/>
  <c r="S261" i="36"/>
  <c r="T261" i="36"/>
  <c r="S262" i="36"/>
  <c r="T262" i="36"/>
  <c r="S263" i="36"/>
  <c r="T263" i="36"/>
  <c r="S264" i="36"/>
  <c r="T264" i="36"/>
  <c r="S265" i="36"/>
  <c r="T265" i="36"/>
  <c r="S266" i="36"/>
  <c r="T266" i="36"/>
  <c r="S267" i="36"/>
  <c r="T267" i="36"/>
  <c r="S268" i="36"/>
  <c r="T268" i="36"/>
  <c r="S269" i="36"/>
  <c r="T269" i="36"/>
  <c r="T176" i="35"/>
  <c r="S177" i="35"/>
  <c r="T177" i="35"/>
  <c r="S178" i="35"/>
  <c r="T178" i="35"/>
  <c r="S179" i="35"/>
  <c r="T179" i="35"/>
  <c r="S180" i="35"/>
  <c r="T180" i="35"/>
  <c r="S181" i="35"/>
  <c r="T181" i="35"/>
  <c r="S182" i="35"/>
  <c r="T182" i="35"/>
  <c r="S183" i="35"/>
  <c r="T183" i="35"/>
  <c r="S184" i="35"/>
  <c r="T184" i="35"/>
  <c r="S185" i="35"/>
  <c r="T185" i="35"/>
  <c r="S186" i="35"/>
  <c r="T186" i="35"/>
  <c r="S187" i="35"/>
  <c r="T187" i="35"/>
  <c r="S188" i="35"/>
  <c r="T188" i="35"/>
  <c r="S189" i="35"/>
  <c r="T189" i="35"/>
  <c r="S190" i="35"/>
  <c r="T190" i="35"/>
  <c r="S191" i="35"/>
  <c r="T191" i="35"/>
  <c r="S192" i="35"/>
  <c r="T192" i="35"/>
  <c r="S193" i="35"/>
  <c r="T193" i="35"/>
  <c r="T195" i="35"/>
  <c r="T196" i="35"/>
  <c r="T197" i="35"/>
  <c r="S198" i="35"/>
  <c r="T198" i="35"/>
  <c r="S199" i="35"/>
  <c r="T199" i="35"/>
  <c r="S200" i="35"/>
  <c r="T200" i="35"/>
  <c r="S201" i="35"/>
  <c r="T201" i="35"/>
  <c r="S202" i="35"/>
  <c r="T202" i="35"/>
  <c r="S203" i="35"/>
  <c r="T203" i="35"/>
  <c r="S204" i="35"/>
  <c r="T204" i="35"/>
  <c r="S205" i="35"/>
  <c r="T205" i="35"/>
  <c r="S206" i="35"/>
  <c r="T206" i="35"/>
  <c r="S207" i="35"/>
  <c r="T207" i="35"/>
  <c r="S208" i="35"/>
  <c r="T208" i="35"/>
  <c r="S209" i="35"/>
  <c r="T209" i="35"/>
  <c r="S210" i="35"/>
  <c r="T210" i="35"/>
  <c r="S211" i="35"/>
  <c r="T211" i="35"/>
  <c r="T212" i="35"/>
  <c r="T213" i="35"/>
  <c r="T214" i="35"/>
  <c r="S215" i="35"/>
  <c r="T215" i="35"/>
  <c r="S216" i="35"/>
  <c r="T216" i="35"/>
  <c r="S217" i="35"/>
  <c r="T217" i="35"/>
  <c r="S218" i="35"/>
  <c r="T218" i="35"/>
  <c r="S219" i="35"/>
  <c r="T219" i="35"/>
  <c r="S220" i="35"/>
  <c r="T220" i="35"/>
  <c r="S221" i="35"/>
  <c r="T221" i="35"/>
  <c r="S222" i="35"/>
  <c r="T222" i="35"/>
  <c r="S223" i="35"/>
  <c r="T223" i="35"/>
  <c r="S224" i="35"/>
  <c r="T224" i="35"/>
  <c r="S225" i="35"/>
  <c r="T225" i="35"/>
  <c r="S226" i="35"/>
  <c r="T226" i="35"/>
  <c r="S227" i="35"/>
  <c r="T227" i="35"/>
  <c r="S228" i="35"/>
  <c r="T228" i="35"/>
  <c r="S229" i="35"/>
  <c r="T229" i="35"/>
  <c r="S230" i="35"/>
  <c r="T230" i="35"/>
  <c r="S231" i="35"/>
  <c r="T231" i="35"/>
  <c r="T233" i="35"/>
  <c r="S234" i="35"/>
  <c r="T234" i="35"/>
  <c r="S235" i="35"/>
  <c r="T235" i="35"/>
  <c r="S236" i="35"/>
  <c r="T236" i="35"/>
  <c r="S237" i="35"/>
  <c r="T237" i="35"/>
  <c r="S238" i="35"/>
  <c r="T238" i="35"/>
  <c r="S239" i="35"/>
  <c r="T239" i="35"/>
  <c r="S240" i="35"/>
  <c r="T240" i="35"/>
  <c r="S241" i="35"/>
  <c r="T241" i="35"/>
  <c r="S242" i="35"/>
  <c r="T242" i="35"/>
  <c r="S243" i="35"/>
  <c r="T243" i="35"/>
  <c r="S244" i="35"/>
  <c r="T244" i="35"/>
  <c r="S245" i="35"/>
  <c r="T245" i="35"/>
  <c r="S246" i="35"/>
  <c r="T246" i="35"/>
  <c r="S247" i="35"/>
  <c r="T247" i="35"/>
  <c r="S248" i="35"/>
  <c r="T248" i="35"/>
  <c r="S249" i="35"/>
  <c r="T249" i="35"/>
  <c r="S250" i="35"/>
  <c r="T250" i="35"/>
  <c r="T252" i="35"/>
  <c r="S253" i="35"/>
  <c r="T253" i="35"/>
  <c r="S254" i="35"/>
  <c r="T254" i="35"/>
  <c r="S255" i="35"/>
  <c r="T255" i="35"/>
  <c r="S256" i="35"/>
  <c r="T256" i="35"/>
  <c r="S257" i="35"/>
  <c r="T257" i="35"/>
  <c r="S258" i="35"/>
  <c r="T258" i="35"/>
  <c r="S259" i="35"/>
  <c r="T259" i="35"/>
  <c r="S260" i="35"/>
  <c r="T260" i="35"/>
  <c r="S261" i="35"/>
  <c r="T261" i="35"/>
  <c r="S262" i="35"/>
  <c r="T262" i="35"/>
  <c r="S263" i="35"/>
  <c r="T263" i="35"/>
  <c r="S264" i="35"/>
  <c r="T264" i="35"/>
  <c r="S265" i="35"/>
  <c r="T265" i="35"/>
  <c r="S266" i="35"/>
  <c r="T266" i="35"/>
  <c r="S267" i="35"/>
  <c r="T267" i="35"/>
  <c r="S268" i="35"/>
  <c r="T268" i="35"/>
  <c r="S269" i="35"/>
  <c r="T269" i="35"/>
  <c r="U195" i="15"/>
  <c r="V195" i="15"/>
  <c r="W195" i="15"/>
  <c r="X195" i="15"/>
  <c r="Y195" i="15"/>
  <c r="U196" i="15"/>
  <c r="V196" i="15"/>
  <c r="W196" i="15"/>
  <c r="X196" i="15"/>
  <c r="Y196" i="15"/>
  <c r="U197" i="15"/>
  <c r="V197" i="15"/>
  <c r="W197" i="15"/>
  <c r="X197" i="15"/>
  <c r="Y197" i="15"/>
  <c r="U198" i="15"/>
  <c r="V198" i="15"/>
  <c r="W198" i="15"/>
  <c r="X198" i="15"/>
  <c r="Y198" i="15"/>
  <c r="U199" i="15"/>
  <c r="V199" i="15"/>
  <c r="W199" i="15"/>
  <c r="X199" i="15"/>
  <c r="Y199" i="15"/>
  <c r="U200" i="15"/>
  <c r="V200" i="15"/>
  <c r="W200" i="15"/>
  <c r="X200" i="15"/>
  <c r="Y200" i="15"/>
  <c r="U201" i="15"/>
  <c r="V201" i="15"/>
  <c r="W201" i="15"/>
  <c r="X201" i="15"/>
  <c r="Y201" i="15"/>
  <c r="U202" i="15"/>
  <c r="V202" i="15"/>
  <c r="W202" i="15"/>
  <c r="X202" i="15"/>
  <c r="Y202" i="15"/>
  <c r="U203" i="15"/>
  <c r="V203" i="15"/>
  <c r="W203" i="15"/>
  <c r="X203" i="15"/>
  <c r="Y203" i="15"/>
  <c r="U204" i="15"/>
  <c r="V204" i="15"/>
  <c r="W204" i="15"/>
  <c r="X204" i="15"/>
  <c r="Y204" i="15"/>
  <c r="U205" i="15"/>
  <c r="V205" i="15"/>
  <c r="W205" i="15"/>
  <c r="X205" i="15"/>
  <c r="Y205" i="15"/>
  <c r="U206" i="15"/>
  <c r="V206" i="15"/>
  <c r="W206" i="15"/>
  <c r="X206" i="15"/>
  <c r="Y206" i="15"/>
  <c r="U207" i="15"/>
  <c r="V207" i="15"/>
  <c r="W207" i="15"/>
  <c r="X207" i="15"/>
  <c r="Y207" i="15"/>
  <c r="U208" i="15"/>
  <c r="V208" i="15"/>
  <c r="W208" i="15"/>
  <c r="X208" i="15"/>
  <c r="Y208" i="15"/>
  <c r="U209" i="15"/>
  <c r="V209" i="15"/>
  <c r="W209" i="15"/>
  <c r="X209" i="15"/>
  <c r="Y209" i="15"/>
  <c r="U210" i="15"/>
  <c r="V210" i="15"/>
  <c r="W210" i="15"/>
  <c r="X210" i="15"/>
  <c r="Y210" i="15"/>
  <c r="U211" i="15"/>
  <c r="V211" i="15"/>
  <c r="W211" i="15"/>
  <c r="X211" i="15"/>
  <c r="Y211" i="15"/>
  <c r="U212" i="15"/>
  <c r="V212" i="15"/>
  <c r="W212" i="15"/>
  <c r="X212" i="15"/>
  <c r="Y212" i="15"/>
  <c r="U213" i="15"/>
  <c r="V213" i="15"/>
  <c r="W213" i="15"/>
  <c r="X213" i="15"/>
  <c r="Y213" i="15"/>
  <c r="U214" i="15"/>
  <c r="V214" i="15"/>
  <c r="W214" i="15"/>
  <c r="X214" i="15"/>
  <c r="Y214" i="15"/>
  <c r="U215" i="15"/>
  <c r="V215" i="15"/>
  <c r="W215" i="15"/>
  <c r="X215" i="15"/>
  <c r="Y215" i="15"/>
  <c r="U216" i="15"/>
  <c r="V216" i="15"/>
  <c r="W216" i="15"/>
  <c r="X216" i="15"/>
  <c r="Y216" i="15"/>
  <c r="U217" i="15"/>
  <c r="V217" i="15"/>
  <c r="W217" i="15"/>
  <c r="X217" i="15"/>
  <c r="Y217" i="15"/>
  <c r="U218" i="15"/>
  <c r="V218" i="15"/>
  <c r="W218" i="15"/>
  <c r="X218" i="15"/>
  <c r="Y218" i="15"/>
  <c r="U219" i="15"/>
  <c r="V219" i="15"/>
  <c r="W219" i="15"/>
  <c r="X219" i="15"/>
  <c r="Y219" i="15"/>
  <c r="U220" i="15"/>
  <c r="V220" i="15"/>
  <c r="W220" i="15"/>
  <c r="X220" i="15"/>
  <c r="Y220" i="15"/>
  <c r="U221" i="15"/>
  <c r="V221" i="15"/>
  <c r="W221" i="15"/>
  <c r="X221" i="15"/>
  <c r="Y221" i="15"/>
  <c r="U222" i="15"/>
  <c r="V222" i="15"/>
  <c r="W222" i="15"/>
  <c r="X222" i="15"/>
  <c r="Y222" i="15"/>
  <c r="U223" i="15"/>
  <c r="V223" i="15"/>
  <c r="W223" i="15"/>
  <c r="X223" i="15"/>
  <c r="Y223" i="15"/>
  <c r="U224" i="15"/>
  <c r="V224" i="15"/>
  <c r="W224" i="15"/>
  <c r="X224" i="15"/>
  <c r="Y224" i="15"/>
  <c r="U225" i="15"/>
  <c r="V225" i="15"/>
  <c r="W225" i="15"/>
  <c r="X225" i="15"/>
  <c r="Y225" i="15"/>
  <c r="U226" i="15"/>
  <c r="V226" i="15"/>
  <c r="W226" i="15"/>
  <c r="X226" i="15"/>
  <c r="Y226" i="15"/>
  <c r="U227" i="15"/>
  <c r="V227" i="15"/>
  <c r="W227" i="15"/>
  <c r="X227" i="15"/>
  <c r="Y227" i="15"/>
  <c r="U228" i="15"/>
  <c r="V228" i="15"/>
  <c r="W228" i="15"/>
  <c r="X228" i="15"/>
  <c r="Y228" i="15"/>
  <c r="U229" i="15"/>
  <c r="V229" i="15"/>
  <c r="W229" i="15"/>
  <c r="X229" i="15"/>
  <c r="Y229" i="15"/>
  <c r="U230" i="15"/>
  <c r="V230" i="15"/>
  <c r="W230" i="15"/>
  <c r="X230" i="15"/>
  <c r="Y230" i="15"/>
  <c r="U231" i="15"/>
  <c r="V231" i="15"/>
  <c r="W231" i="15"/>
  <c r="X231" i="15"/>
  <c r="Y231" i="15"/>
  <c r="U195" i="38"/>
  <c r="V195" i="38"/>
  <c r="W195" i="38"/>
  <c r="X195" i="38"/>
  <c r="Y195" i="38"/>
  <c r="U196" i="38"/>
  <c r="V196" i="38"/>
  <c r="W196" i="38"/>
  <c r="X196" i="38"/>
  <c r="Y196" i="38"/>
  <c r="U197" i="38"/>
  <c r="V197" i="38"/>
  <c r="W197" i="38"/>
  <c r="X197" i="38"/>
  <c r="Y197" i="38"/>
  <c r="U198" i="38"/>
  <c r="V198" i="38"/>
  <c r="W198" i="38"/>
  <c r="X198" i="38"/>
  <c r="Y198" i="38"/>
  <c r="U199" i="38"/>
  <c r="V199" i="38"/>
  <c r="W199" i="38"/>
  <c r="X199" i="38"/>
  <c r="Y199" i="38"/>
  <c r="U200" i="38"/>
  <c r="V200" i="38"/>
  <c r="W200" i="38"/>
  <c r="X200" i="38"/>
  <c r="Y200" i="38"/>
  <c r="U201" i="38"/>
  <c r="V201" i="38"/>
  <c r="W201" i="38"/>
  <c r="X201" i="38"/>
  <c r="Y201" i="38"/>
  <c r="U202" i="38"/>
  <c r="V202" i="38"/>
  <c r="W202" i="38"/>
  <c r="X202" i="38"/>
  <c r="Y202" i="38"/>
  <c r="U203" i="38"/>
  <c r="V203" i="38"/>
  <c r="W203" i="38"/>
  <c r="X203" i="38"/>
  <c r="Y203" i="38"/>
  <c r="U204" i="38"/>
  <c r="V204" i="38"/>
  <c r="W204" i="38"/>
  <c r="X204" i="38"/>
  <c r="Y204" i="38"/>
  <c r="U205" i="38"/>
  <c r="V205" i="38"/>
  <c r="W205" i="38"/>
  <c r="X205" i="38"/>
  <c r="Y205" i="38"/>
  <c r="U206" i="38"/>
  <c r="V206" i="38"/>
  <c r="W206" i="38"/>
  <c r="X206" i="38"/>
  <c r="Y206" i="38"/>
  <c r="U207" i="38"/>
  <c r="V207" i="38"/>
  <c r="W207" i="38"/>
  <c r="X207" i="38"/>
  <c r="Y207" i="38"/>
  <c r="U208" i="38"/>
  <c r="V208" i="38"/>
  <c r="W208" i="38"/>
  <c r="X208" i="38"/>
  <c r="Y208" i="38"/>
  <c r="U209" i="38"/>
  <c r="V209" i="38"/>
  <c r="W209" i="38"/>
  <c r="X209" i="38"/>
  <c r="Y209" i="38"/>
  <c r="U210" i="38"/>
  <c r="V210" i="38"/>
  <c r="W210" i="38"/>
  <c r="X210" i="38"/>
  <c r="Y210" i="38"/>
  <c r="U211" i="38"/>
  <c r="V211" i="38"/>
  <c r="W211" i="38"/>
  <c r="X211" i="38"/>
  <c r="Y211" i="38"/>
  <c r="U212" i="38"/>
  <c r="V212" i="38"/>
  <c r="W212" i="38"/>
  <c r="X212" i="38"/>
  <c r="Y212" i="38"/>
  <c r="U213" i="38"/>
  <c r="V213" i="38"/>
  <c r="W213" i="38"/>
  <c r="X213" i="38"/>
  <c r="Y213" i="38"/>
  <c r="U214" i="38"/>
  <c r="V214" i="38"/>
  <c r="W214" i="38"/>
  <c r="X214" i="38"/>
  <c r="Y214" i="38"/>
  <c r="U215" i="38"/>
  <c r="V215" i="38"/>
  <c r="W215" i="38"/>
  <c r="X215" i="38"/>
  <c r="Y215" i="38"/>
  <c r="U216" i="38"/>
  <c r="V216" i="38"/>
  <c r="W216" i="38"/>
  <c r="X216" i="38"/>
  <c r="Y216" i="38"/>
  <c r="U217" i="38"/>
  <c r="V217" i="38"/>
  <c r="W217" i="38"/>
  <c r="X217" i="38"/>
  <c r="Y217" i="38"/>
  <c r="U218" i="38"/>
  <c r="V218" i="38"/>
  <c r="W218" i="38"/>
  <c r="X218" i="38"/>
  <c r="Y218" i="38"/>
  <c r="U219" i="38"/>
  <c r="V219" i="38"/>
  <c r="W219" i="38"/>
  <c r="X219" i="38"/>
  <c r="Y219" i="38"/>
  <c r="U220" i="38"/>
  <c r="V220" i="38"/>
  <c r="W220" i="38"/>
  <c r="X220" i="38"/>
  <c r="Y220" i="38"/>
  <c r="U221" i="38"/>
  <c r="V221" i="38"/>
  <c r="W221" i="38"/>
  <c r="X221" i="38"/>
  <c r="Y221" i="38"/>
  <c r="U222" i="38"/>
  <c r="V222" i="38"/>
  <c r="W222" i="38"/>
  <c r="X222" i="38"/>
  <c r="Y222" i="38"/>
  <c r="U223" i="38"/>
  <c r="V223" i="38"/>
  <c r="W223" i="38"/>
  <c r="X223" i="38"/>
  <c r="Y223" i="38"/>
  <c r="U224" i="38"/>
  <c r="V224" i="38"/>
  <c r="W224" i="38"/>
  <c r="X224" i="38"/>
  <c r="Y224" i="38"/>
  <c r="U225" i="38"/>
  <c r="V225" i="38"/>
  <c r="W225" i="38"/>
  <c r="X225" i="38"/>
  <c r="Y225" i="38"/>
  <c r="U226" i="38"/>
  <c r="V226" i="38"/>
  <c r="W226" i="38"/>
  <c r="X226" i="38"/>
  <c r="Y226" i="38"/>
  <c r="U227" i="38"/>
  <c r="V227" i="38"/>
  <c r="W227" i="38"/>
  <c r="X227" i="38"/>
  <c r="Y227" i="38"/>
  <c r="U228" i="38"/>
  <c r="V228" i="38"/>
  <c r="W228" i="38"/>
  <c r="X228" i="38"/>
  <c r="Y228" i="38"/>
  <c r="U229" i="38"/>
  <c r="V229" i="38"/>
  <c r="W229" i="38"/>
  <c r="X229" i="38"/>
  <c r="Y229" i="38"/>
  <c r="U230" i="38"/>
  <c r="V230" i="38"/>
  <c r="W230" i="38"/>
  <c r="X230" i="38"/>
  <c r="Y230" i="38"/>
  <c r="U231" i="38"/>
  <c r="V231" i="38"/>
  <c r="W231" i="38"/>
  <c r="X231" i="38"/>
  <c r="Y231" i="38"/>
  <c r="U195" i="37"/>
  <c r="V195" i="37"/>
  <c r="W195" i="37"/>
  <c r="X195" i="37"/>
  <c r="Y195" i="37"/>
  <c r="U196" i="37"/>
  <c r="V196" i="37"/>
  <c r="W196" i="37"/>
  <c r="X196" i="37"/>
  <c r="Y196" i="37"/>
  <c r="U197" i="37"/>
  <c r="V197" i="37"/>
  <c r="W197" i="37"/>
  <c r="X197" i="37"/>
  <c r="Y197" i="37"/>
  <c r="U198" i="37"/>
  <c r="V198" i="37"/>
  <c r="W198" i="37"/>
  <c r="X198" i="37"/>
  <c r="Y198" i="37"/>
  <c r="U199" i="37"/>
  <c r="V199" i="37"/>
  <c r="W199" i="37"/>
  <c r="X199" i="37"/>
  <c r="Y199" i="37"/>
  <c r="U200" i="37"/>
  <c r="V200" i="37"/>
  <c r="W200" i="37"/>
  <c r="X200" i="37"/>
  <c r="Y200" i="37"/>
  <c r="U201" i="37"/>
  <c r="V201" i="37"/>
  <c r="W201" i="37"/>
  <c r="X201" i="37"/>
  <c r="Y201" i="37"/>
  <c r="U202" i="37"/>
  <c r="V202" i="37"/>
  <c r="W202" i="37"/>
  <c r="X202" i="37"/>
  <c r="Y202" i="37"/>
  <c r="U203" i="37"/>
  <c r="V203" i="37"/>
  <c r="W203" i="37"/>
  <c r="X203" i="37"/>
  <c r="Y203" i="37"/>
  <c r="U204" i="37"/>
  <c r="V204" i="37"/>
  <c r="W204" i="37"/>
  <c r="X204" i="37"/>
  <c r="Y204" i="37"/>
  <c r="U205" i="37"/>
  <c r="V205" i="37"/>
  <c r="W205" i="37"/>
  <c r="X205" i="37"/>
  <c r="Y205" i="37"/>
  <c r="U206" i="37"/>
  <c r="V206" i="37"/>
  <c r="W206" i="37"/>
  <c r="X206" i="37"/>
  <c r="Y206" i="37"/>
  <c r="U207" i="37"/>
  <c r="V207" i="37"/>
  <c r="W207" i="37"/>
  <c r="X207" i="37"/>
  <c r="Y207" i="37"/>
  <c r="U208" i="37"/>
  <c r="V208" i="37"/>
  <c r="W208" i="37"/>
  <c r="X208" i="37"/>
  <c r="Y208" i="37"/>
  <c r="U209" i="37"/>
  <c r="V209" i="37"/>
  <c r="W209" i="37"/>
  <c r="X209" i="37"/>
  <c r="Y209" i="37"/>
  <c r="U210" i="37"/>
  <c r="V210" i="37"/>
  <c r="W210" i="37"/>
  <c r="X210" i="37"/>
  <c r="Y210" i="37"/>
  <c r="U211" i="37"/>
  <c r="V211" i="37"/>
  <c r="W211" i="37"/>
  <c r="X211" i="37"/>
  <c r="Y211" i="37"/>
  <c r="U212" i="37"/>
  <c r="V212" i="37"/>
  <c r="W212" i="37"/>
  <c r="X212" i="37"/>
  <c r="Y212" i="37"/>
  <c r="U213" i="37"/>
  <c r="V213" i="37"/>
  <c r="W213" i="37"/>
  <c r="X213" i="37"/>
  <c r="Y213" i="37"/>
  <c r="U214" i="37"/>
  <c r="V214" i="37"/>
  <c r="W214" i="37"/>
  <c r="X214" i="37"/>
  <c r="Y214" i="37"/>
  <c r="U215" i="37"/>
  <c r="V215" i="37"/>
  <c r="W215" i="37"/>
  <c r="X215" i="37"/>
  <c r="Y215" i="37"/>
  <c r="U216" i="37"/>
  <c r="V216" i="37"/>
  <c r="W216" i="37"/>
  <c r="X216" i="37"/>
  <c r="Y216" i="37"/>
  <c r="U217" i="37"/>
  <c r="V217" i="37"/>
  <c r="W217" i="37"/>
  <c r="X217" i="37"/>
  <c r="Y217" i="37"/>
  <c r="U218" i="37"/>
  <c r="V218" i="37"/>
  <c r="W218" i="37"/>
  <c r="X218" i="37"/>
  <c r="Y218" i="37"/>
  <c r="U219" i="37"/>
  <c r="V219" i="37"/>
  <c r="W219" i="37"/>
  <c r="X219" i="37"/>
  <c r="Y219" i="37"/>
  <c r="U220" i="37"/>
  <c r="V220" i="37"/>
  <c r="W220" i="37"/>
  <c r="X220" i="37"/>
  <c r="Y220" i="37"/>
  <c r="U221" i="37"/>
  <c r="V221" i="37"/>
  <c r="W221" i="37"/>
  <c r="X221" i="37"/>
  <c r="Y221" i="37"/>
  <c r="U222" i="37"/>
  <c r="V222" i="37"/>
  <c r="W222" i="37"/>
  <c r="X222" i="37"/>
  <c r="Y222" i="37"/>
  <c r="U223" i="37"/>
  <c r="V223" i="37"/>
  <c r="W223" i="37"/>
  <c r="X223" i="37"/>
  <c r="Y223" i="37"/>
  <c r="U224" i="37"/>
  <c r="V224" i="37"/>
  <c r="W224" i="37"/>
  <c r="X224" i="37"/>
  <c r="Y224" i="37"/>
  <c r="U225" i="37"/>
  <c r="V225" i="37"/>
  <c r="W225" i="37"/>
  <c r="X225" i="37"/>
  <c r="Y225" i="37"/>
  <c r="U226" i="37"/>
  <c r="V226" i="37"/>
  <c r="W226" i="37"/>
  <c r="X226" i="37"/>
  <c r="Y226" i="37"/>
  <c r="U227" i="37"/>
  <c r="V227" i="37"/>
  <c r="W227" i="37"/>
  <c r="X227" i="37"/>
  <c r="Y227" i="37"/>
  <c r="U228" i="37"/>
  <c r="V228" i="37"/>
  <c r="W228" i="37"/>
  <c r="X228" i="37"/>
  <c r="Y228" i="37"/>
  <c r="U229" i="37"/>
  <c r="V229" i="37"/>
  <c r="W229" i="37"/>
  <c r="X229" i="37"/>
  <c r="Y229" i="37"/>
  <c r="U230" i="37"/>
  <c r="V230" i="37"/>
  <c r="W230" i="37"/>
  <c r="X230" i="37"/>
  <c r="Y230" i="37"/>
  <c r="U231" i="37"/>
  <c r="V231" i="37"/>
  <c r="W231" i="37"/>
  <c r="X231" i="37"/>
  <c r="Y231" i="37"/>
  <c r="U195" i="36"/>
  <c r="V195" i="36"/>
  <c r="W195" i="36"/>
  <c r="X195" i="36"/>
  <c r="Y195" i="36"/>
  <c r="U196" i="36"/>
  <c r="V196" i="36"/>
  <c r="W196" i="36"/>
  <c r="X196" i="36"/>
  <c r="Y196" i="36"/>
  <c r="U197" i="36"/>
  <c r="V197" i="36"/>
  <c r="W197" i="36"/>
  <c r="X197" i="36"/>
  <c r="Y197" i="36"/>
  <c r="U198" i="36"/>
  <c r="V198" i="36"/>
  <c r="W198" i="36"/>
  <c r="X198" i="36"/>
  <c r="Y198" i="36"/>
  <c r="U199" i="36"/>
  <c r="V199" i="36"/>
  <c r="W199" i="36"/>
  <c r="X199" i="36"/>
  <c r="Y199" i="36"/>
  <c r="U200" i="36"/>
  <c r="V200" i="36"/>
  <c r="W200" i="36"/>
  <c r="X200" i="36"/>
  <c r="Y200" i="36"/>
  <c r="U201" i="36"/>
  <c r="V201" i="36"/>
  <c r="W201" i="36"/>
  <c r="X201" i="36"/>
  <c r="Y201" i="36"/>
  <c r="U202" i="36"/>
  <c r="V202" i="36"/>
  <c r="W202" i="36"/>
  <c r="X202" i="36"/>
  <c r="Y202" i="36"/>
  <c r="U203" i="36"/>
  <c r="V203" i="36"/>
  <c r="W203" i="36"/>
  <c r="X203" i="36"/>
  <c r="Y203" i="36"/>
  <c r="U204" i="36"/>
  <c r="V204" i="36"/>
  <c r="W204" i="36"/>
  <c r="X204" i="36"/>
  <c r="Y204" i="36"/>
  <c r="U205" i="36"/>
  <c r="V205" i="36"/>
  <c r="W205" i="36"/>
  <c r="X205" i="36"/>
  <c r="Y205" i="36"/>
  <c r="U206" i="36"/>
  <c r="V206" i="36"/>
  <c r="W206" i="36"/>
  <c r="X206" i="36"/>
  <c r="Y206" i="36"/>
  <c r="U207" i="36"/>
  <c r="V207" i="36"/>
  <c r="W207" i="36"/>
  <c r="X207" i="36"/>
  <c r="Y207" i="36"/>
  <c r="U208" i="36"/>
  <c r="V208" i="36"/>
  <c r="W208" i="36"/>
  <c r="X208" i="36"/>
  <c r="Y208" i="36"/>
  <c r="U209" i="36"/>
  <c r="V209" i="36"/>
  <c r="W209" i="36"/>
  <c r="X209" i="36"/>
  <c r="Y209" i="36"/>
  <c r="U210" i="36"/>
  <c r="V210" i="36"/>
  <c r="W210" i="36"/>
  <c r="X210" i="36"/>
  <c r="Y210" i="36"/>
  <c r="U211" i="36"/>
  <c r="V211" i="36"/>
  <c r="W211" i="36"/>
  <c r="X211" i="36"/>
  <c r="Y211" i="36"/>
  <c r="U212" i="36"/>
  <c r="V212" i="36"/>
  <c r="W212" i="36"/>
  <c r="X212" i="36"/>
  <c r="Y212" i="36"/>
  <c r="U213" i="36"/>
  <c r="V213" i="36"/>
  <c r="W213" i="36"/>
  <c r="X213" i="36"/>
  <c r="Y213" i="36"/>
  <c r="U214" i="36"/>
  <c r="V214" i="36"/>
  <c r="W214" i="36"/>
  <c r="X214" i="36"/>
  <c r="Y214" i="36"/>
  <c r="U215" i="36"/>
  <c r="V215" i="36"/>
  <c r="W215" i="36"/>
  <c r="X215" i="36"/>
  <c r="Y215" i="36"/>
  <c r="U216" i="36"/>
  <c r="V216" i="36"/>
  <c r="W216" i="36"/>
  <c r="X216" i="36"/>
  <c r="Y216" i="36"/>
  <c r="U217" i="36"/>
  <c r="V217" i="36"/>
  <c r="W217" i="36"/>
  <c r="X217" i="36"/>
  <c r="Y217" i="36"/>
  <c r="U218" i="36"/>
  <c r="V218" i="36"/>
  <c r="W218" i="36"/>
  <c r="X218" i="36"/>
  <c r="Y218" i="36"/>
  <c r="U219" i="36"/>
  <c r="V219" i="36"/>
  <c r="W219" i="36"/>
  <c r="X219" i="36"/>
  <c r="Y219" i="36"/>
  <c r="U220" i="36"/>
  <c r="V220" i="36"/>
  <c r="W220" i="36"/>
  <c r="X220" i="36"/>
  <c r="Y220" i="36"/>
  <c r="U221" i="36"/>
  <c r="V221" i="36"/>
  <c r="W221" i="36"/>
  <c r="X221" i="36"/>
  <c r="Y221" i="36"/>
  <c r="U222" i="36"/>
  <c r="V222" i="36"/>
  <c r="W222" i="36"/>
  <c r="X222" i="36"/>
  <c r="Y222" i="36"/>
  <c r="U223" i="36"/>
  <c r="V223" i="36"/>
  <c r="W223" i="36"/>
  <c r="X223" i="36"/>
  <c r="Y223" i="36"/>
  <c r="U224" i="36"/>
  <c r="V224" i="36"/>
  <c r="W224" i="36"/>
  <c r="X224" i="36"/>
  <c r="Y224" i="36"/>
  <c r="U225" i="36"/>
  <c r="V225" i="36"/>
  <c r="W225" i="36"/>
  <c r="X225" i="36"/>
  <c r="Y225" i="36"/>
  <c r="U226" i="36"/>
  <c r="V226" i="36"/>
  <c r="W226" i="36"/>
  <c r="X226" i="36"/>
  <c r="Y226" i="36"/>
  <c r="U227" i="36"/>
  <c r="V227" i="36"/>
  <c r="W227" i="36"/>
  <c r="X227" i="36"/>
  <c r="Y227" i="36"/>
  <c r="U228" i="36"/>
  <c r="V228" i="36"/>
  <c r="W228" i="36"/>
  <c r="X228" i="36"/>
  <c r="Y228" i="36"/>
  <c r="U229" i="36"/>
  <c r="V229" i="36"/>
  <c r="W229" i="36"/>
  <c r="X229" i="36"/>
  <c r="Y229" i="36"/>
  <c r="U230" i="36"/>
  <c r="V230" i="36"/>
  <c r="W230" i="36"/>
  <c r="X230" i="36"/>
  <c r="Y230" i="36"/>
  <c r="U231" i="36"/>
  <c r="V231" i="36"/>
  <c r="W231" i="36"/>
  <c r="X231" i="36"/>
  <c r="Y231" i="36"/>
  <c r="U195" i="35"/>
  <c r="V195" i="35"/>
  <c r="W195" i="35"/>
  <c r="X195" i="35"/>
  <c r="Y195" i="35"/>
  <c r="U196" i="35"/>
  <c r="V196" i="35"/>
  <c r="W196" i="35"/>
  <c r="X196" i="35"/>
  <c r="Y196" i="35"/>
  <c r="U197" i="35"/>
  <c r="V197" i="35"/>
  <c r="W197" i="35"/>
  <c r="X197" i="35"/>
  <c r="Y197" i="35"/>
  <c r="U198" i="35"/>
  <c r="V198" i="35"/>
  <c r="W198" i="35"/>
  <c r="X198" i="35"/>
  <c r="Y198" i="35"/>
  <c r="U199" i="35"/>
  <c r="V199" i="35"/>
  <c r="W199" i="35"/>
  <c r="X199" i="35"/>
  <c r="Y199" i="35"/>
  <c r="U200" i="35"/>
  <c r="V200" i="35"/>
  <c r="W200" i="35"/>
  <c r="X200" i="35"/>
  <c r="Y200" i="35"/>
  <c r="U201" i="35"/>
  <c r="V201" i="35"/>
  <c r="W201" i="35"/>
  <c r="X201" i="35"/>
  <c r="Y201" i="35"/>
  <c r="U202" i="35"/>
  <c r="V202" i="35"/>
  <c r="W202" i="35"/>
  <c r="X202" i="35"/>
  <c r="Y202" i="35"/>
  <c r="U203" i="35"/>
  <c r="V203" i="35"/>
  <c r="W203" i="35"/>
  <c r="X203" i="35"/>
  <c r="Y203" i="35"/>
  <c r="U204" i="35"/>
  <c r="V204" i="35"/>
  <c r="W204" i="35"/>
  <c r="X204" i="35"/>
  <c r="Y204" i="35"/>
  <c r="U205" i="35"/>
  <c r="V205" i="35"/>
  <c r="W205" i="35"/>
  <c r="X205" i="35"/>
  <c r="Y205" i="35"/>
  <c r="U206" i="35"/>
  <c r="V206" i="35"/>
  <c r="W206" i="35"/>
  <c r="X206" i="35"/>
  <c r="Y206" i="35"/>
  <c r="U207" i="35"/>
  <c r="V207" i="35"/>
  <c r="W207" i="35"/>
  <c r="X207" i="35"/>
  <c r="Y207" i="35"/>
  <c r="U208" i="35"/>
  <c r="V208" i="35"/>
  <c r="W208" i="35"/>
  <c r="X208" i="35"/>
  <c r="Y208" i="35"/>
  <c r="U209" i="35"/>
  <c r="V209" i="35"/>
  <c r="W209" i="35"/>
  <c r="X209" i="35"/>
  <c r="Y209" i="35"/>
  <c r="U210" i="35"/>
  <c r="V210" i="35"/>
  <c r="W210" i="35"/>
  <c r="X210" i="35"/>
  <c r="Y210" i="35"/>
  <c r="U211" i="35"/>
  <c r="V211" i="35"/>
  <c r="W211" i="35"/>
  <c r="X211" i="35"/>
  <c r="Y211" i="35"/>
  <c r="U212" i="35"/>
  <c r="V212" i="35"/>
  <c r="W212" i="35"/>
  <c r="X212" i="35"/>
  <c r="Y212" i="35"/>
  <c r="U213" i="35"/>
  <c r="V213" i="35"/>
  <c r="W213" i="35"/>
  <c r="X213" i="35"/>
  <c r="Y213" i="35"/>
  <c r="U214" i="35"/>
  <c r="V214" i="35"/>
  <c r="W214" i="35"/>
  <c r="X214" i="35"/>
  <c r="Y214" i="35"/>
  <c r="U215" i="35"/>
  <c r="V215" i="35"/>
  <c r="W215" i="35"/>
  <c r="X215" i="35"/>
  <c r="Y215" i="35"/>
  <c r="U216" i="35"/>
  <c r="V216" i="35"/>
  <c r="W216" i="35"/>
  <c r="X216" i="35"/>
  <c r="Y216" i="35"/>
  <c r="U217" i="35"/>
  <c r="V217" i="35"/>
  <c r="W217" i="35"/>
  <c r="X217" i="35"/>
  <c r="Y217" i="35"/>
  <c r="U218" i="35"/>
  <c r="V218" i="35"/>
  <c r="W218" i="35"/>
  <c r="X218" i="35"/>
  <c r="Y218" i="35"/>
  <c r="U219" i="35"/>
  <c r="V219" i="35"/>
  <c r="W219" i="35"/>
  <c r="X219" i="35"/>
  <c r="Y219" i="35"/>
  <c r="U220" i="35"/>
  <c r="V220" i="35"/>
  <c r="W220" i="35"/>
  <c r="X220" i="35"/>
  <c r="Y220" i="35"/>
  <c r="U221" i="35"/>
  <c r="V221" i="35"/>
  <c r="W221" i="35"/>
  <c r="X221" i="35"/>
  <c r="Y221" i="35"/>
  <c r="U222" i="35"/>
  <c r="V222" i="35"/>
  <c r="W222" i="35"/>
  <c r="X222" i="35"/>
  <c r="Y222" i="35"/>
  <c r="U223" i="35"/>
  <c r="V223" i="35"/>
  <c r="W223" i="35"/>
  <c r="X223" i="35"/>
  <c r="Y223" i="35"/>
  <c r="U224" i="35"/>
  <c r="V224" i="35"/>
  <c r="W224" i="35"/>
  <c r="X224" i="35"/>
  <c r="Y224" i="35"/>
  <c r="U225" i="35"/>
  <c r="V225" i="35"/>
  <c r="W225" i="35"/>
  <c r="X225" i="35"/>
  <c r="Y225" i="35"/>
  <c r="U226" i="35"/>
  <c r="V226" i="35"/>
  <c r="W226" i="35"/>
  <c r="X226" i="35"/>
  <c r="Y226" i="35"/>
  <c r="U227" i="35"/>
  <c r="V227" i="35"/>
  <c r="W227" i="35"/>
  <c r="X227" i="35"/>
  <c r="Y227" i="35"/>
  <c r="U228" i="35"/>
  <c r="V228" i="35"/>
  <c r="W228" i="35"/>
  <c r="X228" i="35"/>
  <c r="Y228" i="35"/>
  <c r="U229" i="35"/>
  <c r="V229" i="35"/>
  <c r="W229" i="35"/>
  <c r="X229" i="35"/>
  <c r="Y229" i="35"/>
  <c r="U230" i="35"/>
  <c r="V230" i="35"/>
  <c r="W230" i="35"/>
  <c r="X230" i="35"/>
  <c r="Y230" i="35"/>
  <c r="U231" i="35"/>
  <c r="V231" i="35"/>
  <c r="W231" i="35"/>
  <c r="X231" i="35"/>
  <c r="Y231" i="35"/>
  <c r="C46" i="13" l="1"/>
  <c r="AW297" i="35" l="1"/>
  <c r="AW297" i="36"/>
  <c r="AW297" i="37"/>
  <c r="AW297" i="38"/>
  <c r="AW297" i="15"/>
  <c r="AW379" i="35"/>
  <c r="AV379" i="35"/>
  <c r="AU379" i="35"/>
  <c r="AT379" i="35"/>
  <c r="AS379" i="35"/>
  <c r="AR379" i="35"/>
  <c r="AQ379" i="35"/>
  <c r="AG379" i="35"/>
  <c r="AF379" i="35"/>
  <c r="AE379" i="35"/>
  <c r="AD379" i="35"/>
  <c r="AC379" i="35"/>
  <c r="AB379" i="35"/>
  <c r="AA379" i="35"/>
  <c r="AW378" i="35"/>
  <c r="AV378" i="35"/>
  <c r="AU378" i="35"/>
  <c r="AT378" i="35"/>
  <c r="AS378" i="35"/>
  <c r="AR378" i="35"/>
  <c r="AQ378" i="35"/>
  <c r="AG378" i="35"/>
  <c r="AF378" i="35"/>
  <c r="AE378" i="35"/>
  <c r="AD378" i="35"/>
  <c r="AC378" i="35"/>
  <c r="AB378" i="35"/>
  <c r="AA378" i="35"/>
  <c r="AW377" i="35"/>
  <c r="AV377" i="35"/>
  <c r="AU377" i="35"/>
  <c r="AT377" i="35"/>
  <c r="AS377" i="35"/>
  <c r="AR377" i="35"/>
  <c r="AQ377" i="35"/>
  <c r="AG377" i="35"/>
  <c r="AF377" i="35"/>
  <c r="AE377" i="35"/>
  <c r="AD377" i="35"/>
  <c r="AC377" i="35"/>
  <c r="AB377" i="35"/>
  <c r="AA377" i="35"/>
  <c r="AW376" i="35"/>
  <c r="AV376" i="35"/>
  <c r="AU376" i="35"/>
  <c r="AT376" i="35"/>
  <c r="AS376" i="35"/>
  <c r="AR376" i="35"/>
  <c r="AQ376" i="35"/>
  <c r="AG376" i="35"/>
  <c r="AF376" i="35"/>
  <c r="AE376" i="35"/>
  <c r="AD376" i="35"/>
  <c r="AC376" i="35"/>
  <c r="AB376" i="35"/>
  <c r="AA376" i="35"/>
  <c r="AW375" i="35"/>
  <c r="AV375" i="35"/>
  <c r="AU375" i="35"/>
  <c r="AT375" i="35"/>
  <c r="AS375" i="35"/>
  <c r="AR375" i="35"/>
  <c r="AQ375" i="35"/>
  <c r="AG375" i="35"/>
  <c r="AF375" i="35"/>
  <c r="AE375" i="35"/>
  <c r="AD375" i="35"/>
  <c r="AC375" i="35"/>
  <c r="AB375" i="35"/>
  <c r="AA375" i="35"/>
  <c r="AW374" i="35"/>
  <c r="AV374" i="35"/>
  <c r="AU374" i="35"/>
  <c r="AT374" i="35"/>
  <c r="AS374" i="35"/>
  <c r="AR374" i="35"/>
  <c r="AQ374" i="35"/>
  <c r="AG374" i="35"/>
  <c r="AF374" i="35"/>
  <c r="AE374" i="35"/>
  <c r="AD374" i="35"/>
  <c r="AC374" i="35"/>
  <c r="AB374" i="35"/>
  <c r="AA374" i="35"/>
  <c r="AW373" i="35"/>
  <c r="AV373" i="35"/>
  <c r="AU373" i="35"/>
  <c r="AT373" i="35"/>
  <c r="AS373" i="35"/>
  <c r="AR373" i="35"/>
  <c r="AQ373" i="35"/>
  <c r="AG373" i="35"/>
  <c r="AF373" i="35"/>
  <c r="AE373" i="35"/>
  <c r="AD373" i="35"/>
  <c r="AC373" i="35"/>
  <c r="AB373" i="35"/>
  <c r="AA373" i="35"/>
  <c r="AW372" i="35"/>
  <c r="AV372" i="35"/>
  <c r="AU372" i="35"/>
  <c r="AT372" i="35"/>
  <c r="AS372" i="35"/>
  <c r="AR372" i="35"/>
  <c r="AQ372" i="35"/>
  <c r="AG372" i="35"/>
  <c r="AF372" i="35"/>
  <c r="AE372" i="35"/>
  <c r="AD372" i="35"/>
  <c r="AC372" i="35"/>
  <c r="AB372" i="35"/>
  <c r="AA372" i="35"/>
  <c r="AW371" i="35"/>
  <c r="AV371" i="35"/>
  <c r="AU371" i="35"/>
  <c r="AT371" i="35"/>
  <c r="AS371" i="35"/>
  <c r="AR371" i="35"/>
  <c r="AQ371" i="35"/>
  <c r="AG371" i="35"/>
  <c r="AF371" i="35"/>
  <c r="AE371" i="35"/>
  <c r="AD371" i="35"/>
  <c r="AC371" i="35"/>
  <c r="AB371" i="35"/>
  <c r="AA371" i="35"/>
  <c r="AW370" i="35"/>
  <c r="AV370" i="35"/>
  <c r="AU370" i="35"/>
  <c r="AT370" i="35"/>
  <c r="AS370" i="35"/>
  <c r="AR370" i="35"/>
  <c r="AQ370" i="35"/>
  <c r="AG370" i="35"/>
  <c r="AF370" i="35"/>
  <c r="AE370" i="35"/>
  <c r="AD370" i="35"/>
  <c r="AC370" i="35"/>
  <c r="AB370" i="35"/>
  <c r="AA370" i="35"/>
  <c r="AQ367" i="35"/>
  <c r="AI367" i="35"/>
  <c r="AA367" i="35"/>
  <c r="AW361" i="35"/>
  <c r="AV361" i="35"/>
  <c r="AU361" i="35"/>
  <c r="AT361" i="35"/>
  <c r="AS361" i="35"/>
  <c r="AR361" i="35"/>
  <c r="AQ361" i="35"/>
  <c r="AG361" i="35"/>
  <c r="AF361" i="35"/>
  <c r="AE361" i="35"/>
  <c r="AD361" i="35"/>
  <c r="AC361" i="35"/>
  <c r="AB361" i="35"/>
  <c r="AA361" i="35"/>
  <c r="AW360" i="35"/>
  <c r="AV360" i="35"/>
  <c r="AU360" i="35"/>
  <c r="AT360" i="35"/>
  <c r="AS360" i="35"/>
  <c r="AR360" i="35"/>
  <c r="AQ360" i="35"/>
  <c r="AG360" i="35"/>
  <c r="AF360" i="35"/>
  <c r="AE360" i="35"/>
  <c r="AD360" i="35"/>
  <c r="AC360" i="35"/>
  <c r="AB360" i="35"/>
  <c r="AA360" i="35"/>
  <c r="AW359" i="35"/>
  <c r="AV359" i="35"/>
  <c r="AU359" i="35"/>
  <c r="AT359" i="35"/>
  <c r="AS359" i="35"/>
  <c r="AR359" i="35"/>
  <c r="AQ359" i="35"/>
  <c r="AG359" i="35"/>
  <c r="AF359" i="35"/>
  <c r="AE359" i="35"/>
  <c r="AD359" i="35"/>
  <c r="AC359" i="35"/>
  <c r="AB359" i="35"/>
  <c r="AA359" i="35"/>
  <c r="AW358" i="35"/>
  <c r="AV358" i="35"/>
  <c r="AU358" i="35"/>
  <c r="AT358" i="35"/>
  <c r="AS358" i="35"/>
  <c r="AR358" i="35"/>
  <c r="AQ358" i="35"/>
  <c r="AG358" i="35"/>
  <c r="AF358" i="35"/>
  <c r="AE358" i="35"/>
  <c r="AD358" i="35"/>
  <c r="AC358" i="35"/>
  <c r="AB358" i="35"/>
  <c r="AA358" i="35"/>
  <c r="AW357" i="35"/>
  <c r="AV357" i="35"/>
  <c r="AU357" i="35"/>
  <c r="AT357" i="35"/>
  <c r="AS357" i="35"/>
  <c r="AR357" i="35"/>
  <c r="AQ357" i="35"/>
  <c r="AG357" i="35"/>
  <c r="AF357" i="35"/>
  <c r="AE357" i="35"/>
  <c r="AD357" i="35"/>
  <c r="AC357" i="35"/>
  <c r="AB357" i="35"/>
  <c r="AA357" i="35"/>
  <c r="AW356" i="35"/>
  <c r="AV356" i="35"/>
  <c r="AU356" i="35"/>
  <c r="AT356" i="35"/>
  <c r="AS356" i="35"/>
  <c r="AR356" i="35"/>
  <c r="AQ356" i="35"/>
  <c r="AG356" i="35"/>
  <c r="AF356" i="35"/>
  <c r="AE356" i="35"/>
  <c r="AD356" i="35"/>
  <c r="AC356" i="35"/>
  <c r="AB356" i="35"/>
  <c r="AA356" i="35"/>
  <c r="AW355" i="35"/>
  <c r="AV355" i="35"/>
  <c r="AU355" i="35"/>
  <c r="AT355" i="35"/>
  <c r="AS355" i="35"/>
  <c r="AR355" i="35"/>
  <c r="AQ355" i="35"/>
  <c r="AG355" i="35"/>
  <c r="AF355" i="35"/>
  <c r="AE355" i="35"/>
  <c r="AD355" i="35"/>
  <c r="AC355" i="35"/>
  <c r="AB355" i="35"/>
  <c r="AA355" i="35"/>
  <c r="AW354" i="35"/>
  <c r="AV354" i="35"/>
  <c r="AU354" i="35"/>
  <c r="AT354" i="35"/>
  <c r="AS354" i="35"/>
  <c r="AR354" i="35"/>
  <c r="AQ354" i="35"/>
  <c r="AG354" i="35"/>
  <c r="AF354" i="35"/>
  <c r="AE354" i="35"/>
  <c r="AD354" i="35"/>
  <c r="AC354" i="35"/>
  <c r="AB354" i="35"/>
  <c r="AA354" i="35"/>
  <c r="AW353" i="35"/>
  <c r="AV353" i="35"/>
  <c r="AU353" i="35"/>
  <c r="AT353" i="35"/>
  <c r="AS353" i="35"/>
  <c r="AR353" i="35"/>
  <c r="AQ353" i="35"/>
  <c r="AG353" i="35"/>
  <c r="AF353" i="35"/>
  <c r="AE353" i="35"/>
  <c r="AD353" i="35"/>
  <c r="AC353" i="35"/>
  <c r="AB353" i="35"/>
  <c r="AA353" i="35"/>
  <c r="AW352" i="35"/>
  <c r="AV352" i="35"/>
  <c r="AU352" i="35"/>
  <c r="AT352" i="35"/>
  <c r="AS352" i="35"/>
  <c r="AR352" i="35"/>
  <c r="AQ352" i="35"/>
  <c r="AG352" i="35"/>
  <c r="AF352" i="35"/>
  <c r="AE352" i="35"/>
  <c r="AD352" i="35"/>
  <c r="AC352" i="35"/>
  <c r="AB352" i="35"/>
  <c r="AA352" i="35"/>
  <c r="AW351" i="35"/>
  <c r="AV351" i="35"/>
  <c r="AU351" i="35"/>
  <c r="AT351" i="35"/>
  <c r="AS351" i="35"/>
  <c r="AR351" i="35"/>
  <c r="AQ351" i="35"/>
  <c r="AG351" i="35"/>
  <c r="AF351" i="35"/>
  <c r="AE351" i="35"/>
  <c r="AD351" i="35"/>
  <c r="AC351" i="35"/>
  <c r="AB351" i="35"/>
  <c r="AA351" i="35"/>
  <c r="AW350" i="35"/>
  <c r="AV350" i="35"/>
  <c r="AU350" i="35"/>
  <c r="AT350" i="35"/>
  <c r="AS350" i="35"/>
  <c r="AR350" i="35"/>
  <c r="AQ350" i="35"/>
  <c r="AG350" i="35"/>
  <c r="AF350" i="35"/>
  <c r="AE350" i="35"/>
  <c r="AD350" i="35"/>
  <c r="AC350" i="35"/>
  <c r="AB350" i="35"/>
  <c r="AA350" i="35"/>
  <c r="AW349" i="35"/>
  <c r="AV349" i="35"/>
  <c r="AU349" i="35"/>
  <c r="AT349" i="35"/>
  <c r="AS349" i="35"/>
  <c r="AR349" i="35"/>
  <c r="AQ349" i="35"/>
  <c r="AG349" i="35"/>
  <c r="AF349" i="35"/>
  <c r="AE349" i="35"/>
  <c r="AD349" i="35"/>
  <c r="AC349" i="35"/>
  <c r="AB349" i="35"/>
  <c r="AA349" i="35"/>
  <c r="AW348" i="35"/>
  <c r="AV348" i="35"/>
  <c r="AU348" i="35"/>
  <c r="AT348" i="35"/>
  <c r="AS348" i="35"/>
  <c r="AR348" i="35"/>
  <c r="AQ348" i="35"/>
  <c r="AG348" i="35"/>
  <c r="AF348" i="35"/>
  <c r="AE348" i="35"/>
  <c r="AD348" i="35"/>
  <c r="AC348" i="35"/>
  <c r="AB348" i="35"/>
  <c r="AA348" i="35"/>
  <c r="AW347" i="35"/>
  <c r="AV347" i="35"/>
  <c r="AU347" i="35"/>
  <c r="AT347" i="35"/>
  <c r="AS347" i="35"/>
  <c r="AR347" i="35"/>
  <c r="AQ347" i="35"/>
  <c r="AG347" i="35"/>
  <c r="AF347" i="35"/>
  <c r="AE347" i="35"/>
  <c r="AD347" i="35"/>
  <c r="AC347" i="35"/>
  <c r="AB347" i="35"/>
  <c r="AA347" i="35"/>
  <c r="AW346" i="35"/>
  <c r="AV346" i="35"/>
  <c r="AU346" i="35"/>
  <c r="AT346" i="35"/>
  <c r="AS346" i="35"/>
  <c r="AR346" i="35"/>
  <c r="AQ346" i="35"/>
  <c r="AG346" i="35"/>
  <c r="AF346" i="35"/>
  <c r="AE346" i="35"/>
  <c r="AD346" i="35"/>
  <c r="AC346" i="35"/>
  <c r="AB346" i="35"/>
  <c r="AA346" i="35"/>
  <c r="AW345" i="35"/>
  <c r="AV345" i="35"/>
  <c r="AU345" i="35"/>
  <c r="AT345" i="35"/>
  <c r="AS345" i="35"/>
  <c r="AR345" i="35"/>
  <c r="AQ345" i="35"/>
  <c r="AG345" i="35"/>
  <c r="AF345" i="35"/>
  <c r="AE345" i="35"/>
  <c r="AD345" i="35"/>
  <c r="AC345" i="35"/>
  <c r="AB345" i="35"/>
  <c r="AA345" i="35"/>
  <c r="AW344" i="35"/>
  <c r="AV344" i="35"/>
  <c r="AU344" i="35"/>
  <c r="AT344" i="35"/>
  <c r="AS344" i="35"/>
  <c r="AR344" i="35"/>
  <c r="AQ344" i="35"/>
  <c r="AG344" i="35"/>
  <c r="AF344" i="35"/>
  <c r="AE344" i="35"/>
  <c r="AD344" i="35"/>
  <c r="AC344" i="35"/>
  <c r="AB344" i="35"/>
  <c r="AA344" i="35"/>
  <c r="AW343" i="35"/>
  <c r="AV343" i="35"/>
  <c r="AU343" i="35"/>
  <c r="AT343" i="35"/>
  <c r="AS343" i="35"/>
  <c r="AR343" i="35"/>
  <c r="AQ343" i="35"/>
  <c r="AG343" i="35"/>
  <c r="AF343" i="35"/>
  <c r="AE343" i="35"/>
  <c r="AD343" i="35"/>
  <c r="AC343" i="35"/>
  <c r="AB343" i="35"/>
  <c r="AA343" i="35"/>
  <c r="AW342" i="35"/>
  <c r="AV342" i="35"/>
  <c r="AU342" i="35"/>
  <c r="AT342" i="35"/>
  <c r="AS342" i="35"/>
  <c r="AR342" i="35"/>
  <c r="AQ342" i="35"/>
  <c r="AG342" i="35"/>
  <c r="AF342" i="35"/>
  <c r="AE342" i="35"/>
  <c r="AD342" i="35"/>
  <c r="AC342" i="35"/>
  <c r="AB342" i="35"/>
  <c r="AA342" i="35"/>
  <c r="AQ339" i="35"/>
  <c r="AI339" i="35"/>
  <c r="AA339" i="35"/>
  <c r="AW333" i="35"/>
  <c r="AV333" i="35"/>
  <c r="AU333" i="35"/>
  <c r="AT333" i="35"/>
  <c r="AS333" i="35"/>
  <c r="AR333" i="35"/>
  <c r="AQ333" i="35"/>
  <c r="AG333" i="35"/>
  <c r="AF333" i="35"/>
  <c r="AE333" i="35"/>
  <c r="AD333" i="35"/>
  <c r="AC333" i="35"/>
  <c r="AB333" i="35"/>
  <c r="AA333" i="35"/>
  <c r="AW332" i="35"/>
  <c r="AV332" i="35"/>
  <c r="AU332" i="35"/>
  <c r="AT332" i="35"/>
  <c r="AS332" i="35"/>
  <c r="AR332" i="35"/>
  <c r="AQ332" i="35"/>
  <c r="AG332" i="35"/>
  <c r="AF332" i="35"/>
  <c r="AE332" i="35"/>
  <c r="AD332" i="35"/>
  <c r="AC332" i="35"/>
  <c r="AB332" i="35"/>
  <c r="AA332" i="35"/>
  <c r="AW331" i="35"/>
  <c r="AV331" i="35"/>
  <c r="AU331" i="35"/>
  <c r="AT331" i="35"/>
  <c r="AS331" i="35"/>
  <c r="AR331" i="35"/>
  <c r="AQ331" i="35"/>
  <c r="AG331" i="35"/>
  <c r="AF331" i="35"/>
  <c r="AE331" i="35"/>
  <c r="AD331" i="35"/>
  <c r="AC331" i="35"/>
  <c r="AB331" i="35"/>
  <c r="AA331" i="35"/>
  <c r="AW330" i="35"/>
  <c r="AV330" i="35"/>
  <c r="AU330" i="35"/>
  <c r="AT330" i="35"/>
  <c r="AS330" i="35"/>
  <c r="AR330" i="35"/>
  <c r="AQ330" i="35"/>
  <c r="AG330" i="35"/>
  <c r="AF330" i="35"/>
  <c r="AE330" i="35"/>
  <c r="AD330" i="35"/>
  <c r="AC330" i="35"/>
  <c r="AB330" i="35"/>
  <c r="AA330" i="35"/>
  <c r="AW329" i="35"/>
  <c r="AV329" i="35"/>
  <c r="AU329" i="35"/>
  <c r="AT329" i="35"/>
  <c r="AS329" i="35"/>
  <c r="AR329" i="35"/>
  <c r="AQ329" i="35"/>
  <c r="AG329" i="35"/>
  <c r="AF329" i="35"/>
  <c r="AE329" i="35"/>
  <c r="AD329" i="35"/>
  <c r="AC329" i="35"/>
  <c r="AB329" i="35"/>
  <c r="AA329" i="35"/>
  <c r="AW328" i="35"/>
  <c r="AV328" i="35"/>
  <c r="AU328" i="35"/>
  <c r="AT328" i="35"/>
  <c r="AS328" i="35"/>
  <c r="AR328" i="35"/>
  <c r="AQ328" i="35"/>
  <c r="AG328" i="35"/>
  <c r="AF328" i="35"/>
  <c r="AE328" i="35"/>
  <c r="AD328" i="35"/>
  <c r="AC328" i="35"/>
  <c r="AB328" i="35"/>
  <c r="AA328" i="35"/>
  <c r="AW327" i="35"/>
  <c r="AV327" i="35"/>
  <c r="AU327" i="35"/>
  <c r="AT327" i="35"/>
  <c r="AS327" i="35"/>
  <c r="AR327" i="35"/>
  <c r="AQ327" i="35"/>
  <c r="AG327" i="35"/>
  <c r="AF327" i="35"/>
  <c r="AE327" i="35"/>
  <c r="AD327" i="35"/>
  <c r="AC327" i="35"/>
  <c r="AB327" i="35"/>
  <c r="AA327" i="35"/>
  <c r="AW326" i="35"/>
  <c r="AV326" i="35"/>
  <c r="AU326" i="35"/>
  <c r="AT326" i="35"/>
  <c r="AS326" i="35"/>
  <c r="AR326" i="35"/>
  <c r="AQ326" i="35"/>
  <c r="AG326" i="35"/>
  <c r="AF326" i="35"/>
  <c r="AE326" i="35"/>
  <c r="AD326" i="35"/>
  <c r="AC326" i="35"/>
  <c r="AB326" i="35"/>
  <c r="AA326" i="35"/>
  <c r="AW325" i="35"/>
  <c r="AV325" i="35"/>
  <c r="AU325" i="35"/>
  <c r="AT325" i="35"/>
  <c r="AS325" i="35"/>
  <c r="AR325" i="35"/>
  <c r="AQ325" i="35"/>
  <c r="AG325" i="35"/>
  <c r="AF325" i="35"/>
  <c r="AE325" i="35"/>
  <c r="AD325" i="35"/>
  <c r="AC325" i="35"/>
  <c r="AB325" i="35"/>
  <c r="AA325" i="35"/>
  <c r="AW324" i="35"/>
  <c r="AV324" i="35"/>
  <c r="AU324" i="35"/>
  <c r="AT324" i="35"/>
  <c r="AS324" i="35"/>
  <c r="AR324" i="35"/>
  <c r="AQ324" i="35"/>
  <c r="AG324" i="35"/>
  <c r="AF324" i="35"/>
  <c r="AE324" i="35"/>
  <c r="AD324" i="35"/>
  <c r="AC324" i="35"/>
  <c r="AB324" i="35"/>
  <c r="AA324" i="35"/>
  <c r="AW323" i="35"/>
  <c r="AV323" i="35"/>
  <c r="AU323" i="35"/>
  <c r="AT323" i="35"/>
  <c r="AS323" i="35"/>
  <c r="AR323" i="35"/>
  <c r="AQ323" i="35"/>
  <c r="AG323" i="35"/>
  <c r="AF323" i="35"/>
  <c r="AE323" i="35"/>
  <c r="AD323" i="35"/>
  <c r="AC323" i="35"/>
  <c r="AB323" i="35"/>
  <c r="AA323" i="35"/>
  <c r="AW322" i="35"/>
  <c r="AV322" i="35"/>
  <c r="AU322" i="35"/>
  <c r="AT322" i="35"/>
  <c r="AS322" i="35"/>
  <c r="AR322" i="35"/>
  <c r="AQ322" i="35"/>
  <c r="AG322" i="35"/>
  <c r="AF322" i="35"/>
  <c r="AE322" i="35"/>
  <c r="AD322" i="35"/>
  <c r="AC322" i="35"/>
  <c r="AB322" i="35"/>
  <c r="AA322" i="35"/>
  <c r="AW321" i="35"/>
  <c r="AV321" i="35"/>
  <c r="AU321" i="35"/>
  <c r="AT321" i="35"/>
  <c r="AS321" i="35"/>
  <c r="AR321" i="35"/>
  <c r="AQ321" i="35"/>
  <c r="AG321" i="35"/>
  <c r="AF321" i="35"/>
  <c r="AE321" i="35"/>
  <c r="AD321" i="35"/>
  <c r="AC321" i="35"/>
  <c r="AB321" i="35"/>
  <c r="AA321" i="35"/>
  <c r="AW320" i="35"/>
  <c r="AV320" i="35"/>
  <c r="AU320" i="35"/>
  <c r="AT320" i="35"/>
  <c r="AS320" i="35"/>
  <c r="AR320" i="35"/>
  <c r="AQ320" i="35"/>
  <c r="AG320" i="35"/>
  <c r="AF320" i="35"/>
  <c r="AE320" i="35"/>
  <c r="AD320" i="35"/>
  <c r="AC320" i="35"/>
  <c r="AB320" i="35"/>
  <c r="AA320" i="35"/>
  <c r="AW319" i="35"/>
  <c r="AV319" i="35"/>
  <c r="AU319" i="35"/>
  <c r="AT319" i="35"/>
  <c r="AS319" i="35"/>
  <c r="AR319" i="35"/>
  <c r="AQ319" i="35"/>
  <c r="AG319" i="35"/>
  <c r="AF319" i="35"/>
  <c r="AE319" i="35"/>
  <c r="AD319" i="35"/>
  <c r="AC319" i="35"/>
  <c r="AB319" i="35"/>
  <c r="AA319" i="35"/>
  <c r="AW318" i="35"/>
  <c r="AV318" i="35"/>
  <c r="AU318" i="35"/>
  <c r="AT318" i="35"/>
  <c r="AS318" i="35"/>
  <c r="AR318" i="35"/>
  <c r="AQ318" i="35"/>
  <c r="AG318" i="35"/>
  <c r="AF318" i="35"/>
  <c r="AE318" i="35"/>
  <c r="AD318" i="35"/>
  <c r="AC318" i="35"/>
  <c r="AB318" i="35"/>
  <c r="AA318" i="35"/>
  <c r="AW317" i="35"/>
  <c r="AV317" i="35"/>
  <c r="AU317" i="35"/>
  <c r="AT317" i="35"/>
  <c r="AS317" i="35"/>
  <c r="AR317" i="35"/>
  <c r="AQ317" i="35"/>
  <c r="AG317" i="35"/>
  <c r="AF317" i="35"/>
  <c r="AE317" i="35"/>
  <c r="AD317" i="35"/>
  <c r="AC317" i="35"/>
  <c r="AB317" i="35"/>
  <c r="AA317" i="35"/>
  <c r="AW316" i="35"/>
  <c r="AV316" i="35"/>
  <c r="AU316" i="35"/>
  <c r="AT316" i="35"/>
  <c r="AS316" i="35"/>
  <c r="AR316" i="35"/>
  <c r="AQ316" i="35"/>
  <c r="AG316" i="35"/>
  <c r="AF316" i="35"/>
  <c r="AE316" i="35"/>
  <c r="AD316" i="35"/>
  <c r="AC316" i="35"/>
  <c r="AB316" i="35"/>
  <c r="AA316" i="35"/>
  <c r="AW315" i="35"/>
  <c r="AV315" i="35"/>
  <c r="AU315" i="35"/>
  <c r="AT315" i="35"/>
  <c r="AS315" i="35"/>
  <c r="AR315" i="35"/>
  <c r="AQ315" i="35"/>
  <c r="AG315" i="35"/>
  <c r="AF315" i="35"/>
  <c r="AE315" i="35"/>
  <c r="AD315" i="35"/>
  <c r="AC315" i="35"/>
  <c r="AB315" i="35"/>
  <c r="AA315" i="35"/>
  <c r="AW314" i="35"/>
  <c r="AV314" i="35"/>
  <c r="AU314" i="35"/>
  <c r="AT314" i="35"/>
  <c r="AS314" i="35"/>
  <c r="AR314" i="35"/>
  <c r="AQ314" i="35"/>
  <c r="AG314" i="35"/>
  <c r="AF314" i="35"/>
  <c r="AE314" i="35"/>
  <c r="AD314" i="35"/>
  <c r="AC314" i="35"/>
  <c r="AB314" i="35"/>
  <c r="AA314" i="35"/>
  <c r="AQ311" i="35"/>
  <c r="AI311" i="35"/>
  <c r="AA311" i="35"/>
  <c r="AW305" i="35"/>
  <c r="AV305" i="35"/>
  <c r="AU305" i="35"/>
  <c r="AT305" i="35"/>
  <c r="AS305" i="35"/>
  <c r="AR305" i="35"/>
  <c r="AQ305" i="35"/>
  <c r="AG305" i="35"/>
  <c r="AF305" i="35"/>
  <c r="AE305" i="35"/>
  <c r="AD305" i="35"/>
  <c r="AC305" i="35"/>
  <c r="AB305" i="35"/>
  <c r="AA305" i="35"/>
  <c r="AW304" i="35"/>
  <c r="AV304" i="35"/>
  <c r="AU304" i="35"/>
  <c r="AT304" i="35"/>
  <c r="AS304" i="35"/>
  <c r="AR304" i="35"/>
  <c r="AQ304" i="35"/>
  <c r="AG304" i="35"/>
  <c r="AF304" i="35"/>
  <c r="AE304" i="35"/>
  <c r="AD304" i="35"/>
  <c r="AC304" i="35"/>
  <c r="AB304" i="35"/>
  <c r="AA304" i="35"/>
  <c r="AW303" i="35"/>
  <c r="AV303" i="35"/>
  <c r="AU303" i="35"/>
  <c r="AT303" i="35"/>
  <c r="AS303" i="35"/>
  <c r="AR303" i="35"/>
  <c r="AQ303" i="35"/>
  <c r="AG303" i="35"/>
  <c r="AF303" i="35"/>
  <c r="AE303" i="35"/>
  <c r="AD303" i="35"/>
  <c r="AC303" i="35"/>
  <c r="AB303" i="35"/>
  <c r="AA303" i="35"/>
  <c r="AW302" i="35"/>
  <c r="AV302" i="35"/>
  <c r="AU302" i="35"/>
  <c r="AT302" i="35"/>
  <c r="AS302" i="35"/>
  <c r="AR302" i="35"/>
  <c r="AQ302" i="35"/>
  <c r="AG302" i="35"/>
  <c r="AF302" i="35"/>
  <c r="AE302" i="35"/>
  <c r="AD302" i="35"/>
  <c r="AC302" i="35"/>
  <c r="AB302" i="35"/>
  <c r="AA302" i="35"/>
  <c r="AW301" i="35"/>
  <c r="AV301" i="35"/>
  <c r="AU301" i="35"/>
  <c r="AT301" i="35"/>
  <c r="AS301" i="35"/>
  <c r="AR301" i="35"/>
  <c r="AQ301" i="35"/>
  <c r="AG301" i="35"/>
  <c r="AF301" i="35"/>
  <c r="AE301" i="35"/>
  <c r="AD301" i="35"/>
  <c r="AC301" i="35"/>
  <c r="AB301" i="35"/>
  <c r="AA301" i="35"/>
  <c r="AW300" i="35"/>
  <c r="AV300" i="35"/>
  <c r="AU300" i="35"/>
  <c r="AT300" i="35"/>
  <c r="AS300" i="35"/>
  <c r="AR300" i="35"/>
  <c r="AQ300" i="35"/>
  <c r="AG300" i="35"/>
  <c r="AF300" i="35"/>
  <c r="AE300" i="35"/>
  <c r="AD300" i="35"/>
  <c r="AC300" i="35"/>
  <c r="AB300" i="35"/>
  <c r="AA300" i="35"/>
  <c r="AW299" i="35"/>
  <c r="AV299" i="35"/>
  <c r="AU299" i="35"/>
  <c r="AT299" i="35"/>
  <c r="AS299" i="35"/>
  <c r="AR299" i="35"/>
  <c r="AQ299" i="35"/>
  <c r="AG299" i="35"/>
  <c r="AF299" i="35"/>
  <c r="AE299" i="35"/>
  <c r="AD299" i="35"/>
  <c r="AC299" i="35"/>
  <c r="AB299" i="35"/>
  <c r="AA299" i="35"/>
  <c r="AW298" i="35"/>
  <c r="AV298" i="35"/>
  <c r="AU298" i="35"/>
  <c r="AT298" i="35"/>
  <c r="AS298" i="35"/>
  <c r="AR298" i="35"/>
  <c r="AQ298" i="35"/>
  <c r="AG298" i="35"/>
  <c r="AF298" i="35"/>
  <c r="AE298" i="35"/>
  <c r="AD298" i="35"/>
  <c r="AC298" i="35"/>
  <c r="AB298" i="35"/>
  <c r="AA298" i="35"/>
  <c r="AV297" i="35"/>
  <c r="AU297" i="35"/>
  <c r="AT297" i="35"/>
  <c r="AS297" i="35"/>
  <c r="AR297" i="35"/>
  <c r="AQ297" i="35"/>
  <c r="AG297" i="35"/>
  <c r="AF297" i="35"/>
  <c r="AE297" i="35"/>
  <c r="AD297" i="35"/>
  <c r="AC297" i="35"/>
  <c r="AB297" i="35"/>
  <c r="AA297" i="35"/>
  <c r="AW296" i="35"/>
  <c r="AV296" i="35"/>
  <c r="AU296" i="35"/>
  <c r="AT296" i="35"/>
  <c r="AS296" i="35"/>
  <c r="AR296" i="35"/>
  <c r="AQ296" i="35"/>
  <c r="AG296" i="35"/>
  <c r="AF296" i="35"/>
  <c r="AE296" i="35"/>
  <c r="AD296" i="35"/>
  <c r="AC296" i="35"/>
  <c r="AB296" i="35"/>
  <c r="AA296" i="35"/>
  <c r="AW295" i="35"/>
  <c r="AV295" i="35"/>
  <c r="AU295" i="35"/>
  <c r="AT295" i="35"/>
  <c r="AS295" i="35"/>
  <c r="AR295" i="35"/>
  <c r="AQ295" i="35"/>
  <c r="AG295" i="35"/>
  <c r="AF295" i="35"/>
  <c r="AE295" i="35"/>
  <c r="AD295" i="35"/>
  <c r="AC295" i="35"/>
  <c r="AB295" i="35"/>
  <c r="AA295" i="35"/>
  <c r="AW294" i="35"/>
  <c r="AV294" i="35"/>
  <c r="AU294" i="35"/>
  <c r="AT294" i="35"/>
  <c r="AS294" i="35"/>
  <c r="AR294" i="35"/>
  <c r="AQ294" i="35"/>
  <c r="AG294" i="35"/>
  <c r="AF294" i="35"/>
  <c r="AE294" i="35"/>
  <c r="AD294" i="35"/>
  <c r="AC294" i="35"/>
  <c r="AB294" i="35"/>
  <c r="AA294" i="35"/>
  <c r="AW293" i="35"/>
  <c r="AV293" i="35"/>
  <c r="AU293" i="35"/>
  <c r="AT293" i="35"/>
  <c r="AS293" i="35"/>
  <c r="AR293" i="35"/>
  <c r="AQ293" i="35"/>
  <c r="AG293" i="35"/>
  <c r="AF293" i="35"/>
  <c r="AE293" i="35"/>
  <c r="AD293" i="35"/>
  <c r="AC293" i="35"/>
  <c r="AB293" i="35"/>
  <c r="AA293" i="35"/>
  <c r="AW292" i="35"/>
  <c r="AV292" i="35"/>
  <c r="AU292" i="35"/>
  <c r="AT292" i="35"/>
  <c r="AS292" i="35"/>
  <c r="AR292" i="35"/>
  <c r="AQ292" i="35"/>
  <c r="AG292" i="35"/>
  <c r="AF292" i="35"/>
  <c r="AE292" i="35"/>
  <c r="AD292" i="35"/>
  <c r="AC292" i="35"/>
  <c r="AB292" i="35"/>
  <c r="AA292" i="35"/>
  <c r="AW291" i="35"/>
  <c r="AV291" i="35"/>
  <c r="AU291" i="35"/>
  <c r="AT291" i="35"/>
  <c r="AS291" i="35"/>
  <c r="AR291" i="35"/>
  <c r="AQ291" i="35"/>
  <c r="AG291" i="35"/>
  <c r="AF291" i="35"/>
  <c r="AE291" i="35"/>
  <c r="AD291" i="35"/>
  <c r="AC291" i="35"/>
  <c r="AB291" i="35"/>
  <c r="AA291" i="35"/>
  <c r="AW290" i="35"/>
  <c r="AV290" i="35"/>
  <c r="AU290" i="35"/>
  <c r="AT290" i="35"/>
  <c r="AS290" i="35"/>
  <c r="AR290" i="35"/>
  <c r="AQ290" i="35"/>
  <c r="AG290" i="35"/>
  <c r="AF290" i="35"/>
  <c r="AE290" i="35"/>
  <c r="AD290" i="35"/>
  <c r="AC290" i="35"/>
  <c r="AB290" i="35"/>
  <c r="AA290" i="35"/>
  <c r="AW289" i="35"/>
  <c r="AV289" i="35"/>
  <c r="AU289" i="35"/>
  <c r="AT289" i="35"/>
  <c r="AS289" i="35"/>
  <c r="AR289" i="35"/>
  <c r="AQ289" i="35"/>
  <c r="AG289" i="35"/>
  <c r="AF289" i="35"/>
  <c r="AE289" i="35"/>
  <c r="AD289" i="35"/>
  <c r="AC289" i="35"/>
  <c r="AB289" i="35"/>
  <c r="AA289" i="35"/>
  <c r="AW288" i="35"/>
  <c r="AV288" i="35"/>
  <c r="AU288" i="35"/>
  <c r="AT288" i="35"/>
  <c r="AS288" i="35"/>
  <c r="AR288" i="35"/>
  <c r="AQ288" i="35"/>
  <c r="AG288" i="35"/>
  <c r="AF288" i="35"/>
  <c r="AE288" i="35"/>
  <c r="AD288" i="35"/>
  <c r="AC288" i="35"/>
  <c r="AB288" i="35"/>
  <c r="AA288" i="35"/>
  <c r="AW287" i="35"/>
  <c r="AV287" i="35"/>
  <c r="AU287" i="35"/>
  <c r="AT287" i="35"/>
  <c r="AS287" i="35"/>
  <c r="AR287" i="35"/>
  <c r="AQ287" i="35"/>
  <c r="AG287" i="35"/>
  <c r="AF287" i="35"/>
  <c r="AE287" i="35"/>
  <c r="AD287" i="35"/>
  <c r="AC287" i="35"/>
  <c r="AB287" i="35"/>
  <c r="AA287" i="35"/>
  <c r="AW286" i="35"/>
  <c r="AV286" i="35"/>
  <c r="AU286" i="35"/>
  <c r="AT286" i="35"/>
  <c r="AS286" i="35"/>
  <c r="AR286" i="35"/>
  <c r="AQ286" i="35"/>
  <c r="AG286" i="35"/>
  <c r="AF286" i="35"/>
  <c r="AE286" i="35"/>
  <c r="AD286" i="35"/>
  <c r="AC286" i="35"/>
  <c r="AB286" i="35"/>
  <c r="AA286" i="35"/>
  <c r="AW285" i="35"/>
  <c r="AV285" i="35"/>
  <c r="AU285" i="35"/>
  <c r="AT285" i="35"/>
  <c r="AS285" i="35"/>
  <c r="AR285" i="35"/>
  <c r="AQ285" i="35"/>
  <c r="AG285" i="35"/>
  <c r="AF285" i="35"/>
  <c r="AE285" i="35"/>
  <c r="AD285" i="35"/>
  <c r="AC285" i="35"/>
  <c r="AB285" i="35"/>
  <c r="AA285" i="35"/>
  <c r="AW284" i="35"/>
  <c r="AV284" i="35"/>
  <c r="AU284" i="35"/>
  <c r="AT284" i="35"/>
  <c r="AS284" i="35"/>
  <c r="AR284" i="35"/>
  <c r="AQ284" i="35"/>
  <c r="AG284" i="35"/>
  <c r="AF284" i="35"/>
  <c r="AE284" i="35"/>
  <c r="AD284" i="35"/>
  <c r="AC284" i="35"/>
  <c r="AB284" i="35"/>
  <c r="AA284" i="35"/>
  <c r="AW283" i="35"/>
  <c r="AV283" i="35"/>
  <c r="AU283" i="35"/>
  <c r="AT283" i="35"/>
  <c r="AS283" i="35"/>
  <c r="AR283" i="35"/>
  <c r="AQ283" i="35"/>
  <c r="AG283" i="35"/>
  <c r="AF283" i="35"/>
  <c r="AE283" i="35"/>
  <c r="AD283" i="35"/>
  <c r="AC283" i="35"/>
  <c r="AB283" i="35"/>
  <c r="AA283" i="35"/>
  <c r="AW282" i="35"/>
  <c r="AV282" i="35"/>
  <c r="AU282" i="35"/>
  <c r="AT282" i="35"/>
  <c r="AS282" i="35"/>
  <c r="AR282" i="35"/>
  <c r="AQ282" i="35"/>
  <c r="AG282" i="35"/>
  <c r="AF282" i="35"/>
  <c r="AE282" i="35"/>
  <c r="AD282" i="35"/>
  <c r="AC282" i="35"/>
  <c r="AB282" i="35"/>
  <c r="AA282" i="35"/>
  <c r="AW281" i="35"/>
  <c r="AV281" i="35"/>
  <c r="AU281" i="35"/>
  <c r="AT281" i="35"/>
  <c r="AS281" i="35"/>
  <c r="AR281" i="35"/>
  <c r="AQ281" i="35"/>
  <c r="AG281" i="35"/>
  <c r="AF281" i="35"/>
  <c r="AE281" i="35"/>
  <c r="AD281" i="35"/>
  <c r="AC281" i="35"/>
  <c r="AB281" i="35"/>
  <c r="AA281" i="35"/>
  <c r="AW280" i="35"/>
  <c r="AV280" i="35"/>
  <c r="AU280" i="35"/>
  <c r="AT280" i="35"/>
  <c r="AS280" i="35"/>
  <c r="AR280" i="35"/>
  <c r="AQ280" i="35"/>
  <c r="AG280" i="35"/>
  <c r="AF280" i="35"/>
  <c r="AE280" i="35"/>
  <c r="AD280" i="35"/>
  <c r="AC280" i="35"/>
  <c r="AB280" i="35"/>
  <c r="AA280" i="35"/>
  <c r="AW379" i="36"/>
  <c r="AV379" i="36"/>
  <c r="AU379" i="36"/>
  <c r="AT379" i="36"/>
  <c r="AS379" i="36"/>
  <c r="AR379" i="36"/>
  <c r="AQ379" i="36"/>
  <c r="AG379" i="36"/>
  <c r="AF379" i="36"/>
  <c r="AE379" i="36"/>
  <c r="AD379" i="36"/>
  <c r="AC379" i="36"/>
  <c r="AB379" i="36"/>
  <c r="AA379" i="36"/>
  <c r="AW378" i="36"/>
  <c r="AV378" i="36"/>
  <c r="AU378" i="36"/>
  <c r="AT378" i="36"/>
  <c r="AS378" i="36"/>
  <c r="AR378" i="36"/>
  <c r="AQ378" i="36"/>
  <c r="AG378" i="36"/>
  <c r="AF378" i="36"/>
  <c r="AE378" i="36"/>
  <c r="AD378" i="36"/>
  <c r="AC378" i="36"/>
  <c r="AB378" i="36"/>
  <c r="AA378" i="36"/>
  <c r="AW377" i="36"/>
  <c r="AV377" i="36"/>
  <c r="AU377" i="36"/>
  <c r="AT377" i="36"/>
  <c r="AS377" i="36"/>
  <c r="AR377" i="36"/>
  <c r="AQ377" i="36"/>
  <c r="AG377" i="36"/>
  <c r="AF377" i="36"/>
  <c r="AE377" i="36"/>
  <c r="AD377" i="36"/>
  <c r="AC377" i="36"/>
  <c r="AB377" i="36"/>
  <c r="AA377" i="36"/>
  <c r="AW376" i="36"/>
  <c r="AV376" i="36"/>
  <c r="AU376" i="36"/>
  <c r="AT376" i="36"/>
  <c r="AS376" i="36"/>
  <c r="AR376" i="36"/>
  <c r="AQ376" i="36"/>
  <c r="AG376" i="36"/>
  <c r="AF376" i="36"/>
  <c r="AE376" i="36"/>
  <c r="AD376" i="36"/>
  <c r="AC376" i="36"/>
  <c r="AB376" i="36"/>
  <c r="AA376" i="36"/>
  <c r="AW375" i="36"/>
  <c r="AV375" i="36"/>
  <c r="AU375" i="36"/>
  <c r="AT375" i="36"/>
  <c r="AS375" i="36"/>
  <c r="AR375" i="36"/>
  <c r="AQ375" i="36"/>
  <c r="AG375" i="36"/>
  <c r="AF375" i="36"/>
  <c r="AE375" i="36"/>
  <c r="AD375" i="36"/>
  <c r="AC375" i="36"/>
  <c r="AB375" i="36"/>
  <c r="AA375" i="36"/>
  <c r="AW374" i="36"/>
  <c r="AV374" i="36"/>
  <c r="AU374" i="36"/>
  <c r="AT374" i="36"/>
  <c r="AS374" i="36"/>
  <c r="AR374" i="36"/>
  <c r="AQ374" i="36"/>
  <c r="AG374" i="36"/>
  <c r="AF374" i="36"/>
  <c r="AE374" i="36"/>
  <c r="AD374" i="36"/>
  <c r="AC374" i="36"/>
  <c r="AB374" i="36"/>
  <c r="AA374" i="36"/>
  <c r="AW373" i="36"/>
  <c r="AV373" i="36"/>
  <c r="AU373" i="36"/>
  <c r="AT373" i="36"/>
  <c r="AS373" i="36"/>
  <c r="AR373" i="36"/>
  <c r="AQ373" i="36"/>
  <c r="AG373" i="36"/>
  <c r="AF373" i="36"/>
  <c r="AE373" i="36"/>
  <c r="AD373" i="36"/>
  <c r="AC373" i="36"/>
  <c r="AB373" i="36"/>
  <c r="AA373" i="36"/>
  <c r="AW372" i="36"/>
  <c r="AV372" i="36"/>
  <c r="AU372" i="36"/>
  <c r="AT372" i="36"/>
  <c r="AS372" i="36"/>
  <c r="AR372" i="36"/>
  <c r="AQ372" i="36"/>
  <c r="AG372" i="36"/>
  <c r="AF372" i="36"/>
  <c r="AE372" i="36"/>
  <c r="AD372" i="36"/>
  <c r="AC372" i="36"/>
  <c r="AB372" i="36"/>
  <c r="AA372" i="36"/>
  <c r="AW371" i="36"/>
  <c r="AV371" i="36"/>
  <c r="AU371" i="36"/>
  <c r="AT371" i="36"/>
  <c r="AS371" i="36"/>
  <c r="AR371" i="36"/>
  <c r="AQ371" i="36"/>
  <c r="AG371" i="36"/>
  <c r="AF371" i="36"/>
  <c r="AE371" i="36"/>
  <c r="AD371" i="36"/>
  <c r="AC371" i="36"/>
  <c r="AB371" i="36"/>
  <c r="AA371" i="36"/>
  <c r="AW370" i="36"/>
  <c r="AV370" i="36"/>
  <c r="AU370" i="36"/>
  <c r="AT370" i="36"/>
  <c r="AS370" i="36"/>
  <c r="AR370" i="36"/>
  <c r="AQ370" i="36"/>
  <c r="AG370" i="36"/>
  <c r="AF370" i="36"/>
  <c r="AE370" i="36"/>
  <c r="AD370" i="36"/>
  <c r="AC370" i="36"/>
  <c r="AB370" i="36"/>
  <c r="AA370" i="36"/>
  <c r="AQ367" i="36"/>
  <c r="AI367" i="36"/>
  <c r="AA367" i="36"/>
  <c r="AW361" i="36"/>
  <c r="AV361" i="36"/>
  <c r="AU361" i="36"/>
  <c r="AT361" i="36"/>
  <c r="AS361" i="36"/>
  <c r="AR361" i="36"/>
  <c r="AQ361" i="36"/>
  <c r="AG361" i="36"/>
  <c r="AF361" i="36"/>
  <c r="AE361" i="36"/>
  <c r="AD361" i="36"/>
  <c r="AC361" i="36"/>
  <c r="AB361" i="36"/>
  <c r="AA361" i="36"/>
  <c r="AW360" i="36"/>
  <c r="AV360" i="36"/>
  <c r="AU360" i="36"/>
  <c r="AT360" i="36"/>
  <c r="AS360" i="36"/>
  <c r="AR360" i="36"/>
  <c r="AQ360" i="36"/>
  <c r="AG360" i="36"/>
  <c r="AF360" i="36"/>
  <c r="AE360" i="36"/>
  <c r="AD360" i="36"/>
  <c r="AC360" i="36"/>
  <c r="AB360" i="36"/>
  <c r="AA360" i="36"/>
  <c r="AW359" i="36"/>
  <c r="AV359" i="36"/>
  <c r="AU359" i="36"/>
  <c r="AT359" i="36"/>
  <c r="AS359" i="36"/>
  <c r="AR359" i="36"/>
  <c r="AQ359" i="36"/>
  <c r="AG359" i="36"/>
  <c r="AF359" i="36"/>
  <c r="AE359" i="36"/>
  <c r="AD359" i="36"/>
  <c r="AC359" i="36"/>
  <c r="AB359" i="36"/>
  <c r="AA359" i="36"/>
  <c r="AW358" i="36"/>
  <c r="AV358" i="36"/>
  <c r="AU358" i="36"/>
  <c r="AT358" i="36"/>
  <c r="AS358" i="36"/>
  <c r="AR358" i="36"/>
  <c r="AQ358" i="36"/>
  <c r="AG358" i="36"/>
  <c r="AF358" i="36"/>
  <c r="AE358" i="36"/>
  <c r="AD358" i="36"/>
  <c r="AC358" i="36"/>
  <c r="AB358" i="36"/>
  <c r="AA358" i="36"/>
  <c r="AW357" i="36"/>
  <c r="AV357" i="36"/>
  <c r="AU357" i="36"/>
  <c r="AT357" i="36"/>
  <c r="AS357" i="36"/>
  <c r="AR357" i="36"/>
  <c r="AQ357" i="36"/>
  <c r="AG357" i="36"/>
  <c r="AF357" i="36"/>
  <c r="AE357" i="36"/>
  <c r="AD357" i="36"/>
  <c r="AC357" i="36"/>
  <c r="AB357" i="36"/>
  <c r="AA357" i="36"/>
  <c r="AW356" i="36"/>
  <c r="AV356" i="36"/>
  <c r="AU356" i="36"/>
  <c r="AT356" i="36"/>
  <c r="AS356" i="36"/>
  <c r="AR356" i="36"/>
  <c r="AQ356" i="36"/>
  <c r="AG356" i="36"/>
  <c r="AF356" i="36"/>
  <c r="AE356" i="36"/>
  <c r="AD356" i="36"/>
  <c r="AC356" i="36"/>
  <c r="AB356" i="36"/>
  <c r="AA356" i="36"/>
  <c r="AW355" i="36"/>
  <c r="AV355" i="36"/>
  <c r="AU355" i="36"/>
  <c r="AT355" i="36"/>
  <c r="AS355" i="36"/>
  <c r="AR355" i="36"/>
  <c r="AQ355" i="36"/>
  <c r="AG355" i="36"/>
  <c r="AF355" i="36"/>
  <c r="AE355" i="36"/>
  <c r="AD355" i="36"/>
  <c r="AC355" i="36"/>
  <c r="AB355" i="36"/>
  <c r="AA355" i="36"/>
  <c r="AW354" i="36"/>
  <c r="AV354" i="36"/>
  <c r="AU354" i="36"/>
  <c r="AT354" i="36"/>
  <c r="AS354" i="36"/>
  <c r="AR354" i="36"/>
  <c r="AQ354" i="36"/>
  <c r="AG354" i="36"/>
  <c r="AF354" i="36"/>
  <c r="AE354" i="36"/>
  <c r="AD354" i="36"/>
  <c r="AC354" i="36"/>
  <c r="AB354" i="36"/>
  <c r="AA354" i="36"/>
  <c r="AW353" i="36"/>
  <c r="AV353" i="36"/>
  <c r="AU353" i="36"/>
  <c r="AT353" i="36"/>
  <c r="AS353" i="36"/>
  <c r="AR353" i="36"/>
  <c r="AQ353" i="36"/>
  <c r="AG353" i="36"/>
  <c r="AF353" i="36"/>
  <c r="AE353" i="36"/>
  <c r="AD353" i="36"/>
  <c r="AC353" i="36"/>
  <c r="AB353" i="36"/>
  <c r="AA353" i="36"/>
  <c r="AW352" i="36"/>
  <c r="AV352" i="36"/>
  <c r="AU352" i="36"/>
  <c r="AT352" i="36"/>
  <c r="AS352" i="36"/>
  <c r="AR352" i="36"/>
  <c r="AQ352" i="36"/>
  <c r="AG352" i="36"/>
  <c r="AF352" i="36"/>
  <c r="AE352" i="36"/>
  <c r="AD352" i="36"/>
  <c r="AC352" i="36"/>
  <c r="AB352" i="36"/>
  <c r="AA352" i="36"/>
  <c r="AW351" i="36"/>
  <c r="AV351" i="36"/>
  <c r="AU351" i="36"/>
  <c r="AT351" i="36"/>
  <c r="AS351" i="36"/>
  <c r="AR351" i="36"/>
  <c r="AQ351" i="36"/>
  <c r="AG351" i="36"/>
  <c r="AF351" i="36"/>
  <c r="AE351" i="36"/>
  <c r="AD351" i="36"/>
  <c r="AC351" i="36"/>
  <c r="AB351" i="36"/>
  <c r="AA351" i="36"/>
  <c r="AW350" i="36"/>
  <c r="AV350" i="36"/>
  <c r="AU350" i="36"/>
  <c r="AT350" i="36"/>
  <c r="AS350" i="36"/>
  <c r="AR350" i="36"/>
  <c r="AQ350" i="36"/>
  <c r="AG350" i="36"/>
  <c r="AF350" i="36"/>
  <c r="AE350" i="36"/>
  <c r="AD350" i="36"/>
  <c r="AC350" i="36"/>
  <c r="AB350" i="36"/>
  <c r="AA350" i="36"/>
  <c r="AW349" i="36"/>
  <c r="AV349" i="36"/>
  <c r="AU349" i="36"/>
  <c r="AT349" i="36"/>
  <c r="AS349" i="36"/>
  <c r="AR349" i="36"/>
  <c r="AQ349" i="36"/>
  <c r="AG349" i="36"/>
  <c r="AF349" i="36"/>
  <c r="AE349" i="36"/>
  <c r="AD349" i="36"/>
  <c r="AC349" i="36"/>
  <c r="AB349" i="36"/>
  <c r="AA349" i="36"/>
  <c r="AW348" i="36"/>
  <c r="AV348" i="36"/>
  <c r="AU348" i="36"/>
  <c r="AT348" i="36"/>
  <c r="AS348" i="36"/>
  <c r="AR348" i="36"/>
  <c r="AQ348" i="36"/>
  <c r="AG348" i="36"/>
  <c r="AF348" i="36"/>
  <c r="AE348" i="36"/>
  <c r="AD348" i="36"/>
  <c r="AC348" i="36"/>
  <c r="AB348" i="36"/>
  <c r="AA348" i="36"/>
  <c r="AW347" i="36"/>
  <c r="AV347" i="36"/>
  <c r="AU347" i="36"/>
  <c r="AT347" i="36"/>
  <c r="AS347" i="36"/>
  <c r="AR347" i="36"/>
  <c r="AQ347" i="36"/>
  <c r="AG347" i="36"/>
  <c r="AF347" i="36"/>
  <c r="AE347" i="36"/>
  <c r="AD347" i="36"/>
  <c r="AC347" i="36"/>
  <c r="AB347" i="36"/>
  <c r="AA347" i="36"/>
  <c r="AW346" i="36"/>
  <c r="AV346" i="36"/>
  <c r="AU346" i="36"/>
  <c r="AT346" i="36"/>
  <c r="AS346" i="36"/>
  <c r="AR346" i="36"/>
  <c r="AQ346" i="36"/>
  <c r="AG346" i="36"/>
  <c r="AF346" i="36"/>
  <c r="AE346" i="36"/>
  <c r="AD346" i="36"/>
  <c r="AC346" i="36"/>
  <c r="AB346" i="36"/>
  <c r="AA346" i="36"/>
  <c r="AW345" i="36"/>
  <c r="AV345" i="36"/>
  <c r="AU345" i="36"/>
  <c r="AT345" i="36"/>
  <c r="AS345" i="36"/>
  <c r="AR345" i="36"/>
  <c r="AQ345" i="36"/>
  <c r="AG345" i="36"/>
  <c r="AF345" i="36"/>
  <c r="AE345" i="36"/>
  <c r="AD345" i="36"/>
  <c r="AC345" i="36"/>
  <c r="AB345" i="36"/>
  <c r="AA345" i="36"/>
  <c r="AW344" i="36"/>
  <c r="AV344" i="36"/>
  <c r="AU344" i="36"/>
  <c r="AT344" i="36"/>
  <c r="AS344" i="36"/>
  <c r="AR344" i="36"/>
  <c r="AQ344" i="36"/>
  <c r="AG344" i="36"/>
  <c r="AF344" i="36"/>
  <c r="AE344" i="36"/>
  <c r="AD344" i="36"/>
  <c r="AC344" i="36"/>
  <c r="AB344" i="36"/>
  <c r="AA344" i="36"/>
  <c r="AW343" i="36"/>
  <c r="AV343" i="36"/>
  <c r="AU343" i="36"/>
  <c r="AT343" i="36"/>
  <c r="AS343" i="36"/>
  <c r="AR343" i="36"/>
  <c r="AQ343" i="36"/>
  <c r="AG343" i="36"/>
  <c r="AF343" i="36"/>
  <c r="AE343" i="36"/>
  <c r="AD343" i="36"/>
  <c r="AC343" i="36"/>
  <c r="AB343" i="36"/>
  <c r="AA343" i="36"/>
  <c r="AW342" i="36"/>
  <c r="AV342" i="36"/>
  <c r="AU342" i="36"/>
  <c r="AT342" i="36"/>
  <c r="AS342" i="36"/>
  <c r="AR342" i="36"/>
  <c r="AQ342" i="36"/>
  <c r="AG342" i="36"/>
  <c r="AF342" i="36"/>
  <c r="AE342" i="36"/>
  <c r="AD342" i="36"/>
  <c r="AC342" i="36"/>
  <c r="AB342" i="36"/>
  <c r="AA342" i="36"/>
  <c r="AQ339" i="36"/>
  <c r="AI339" i="36"/>
  <c r="AA339" i="36"/>
  <c r="AW333" i="36"/>
  <c r="AV333" i="36"/>
  <c r="AU333" i="36"/>
  <c r="AT333" i="36"/>
  <c r="AS333" i="36"/>
  <c r="AR333" i="36"/>
  <c r="AQ333" i="36"/>
  <c r="AG333" i="36"/>
  <c r="AF333" i="36"/>
  <c r="AE333" i="36"/>
  <c r="AD333" i="36"/>
  <c r="AC333" i="36"/>
  <c r="AB333" i="36"/>
  <c r="AA333" i="36"/>
  <c r="AW332" i="36"/>
  <c r="AV332" i="36"/>
  <c r="AU332" i="36"/>
  <c r="AT332" i="36"/>
  <c r="AS332" i="36"/>
  <c r="AR332" i="36"/>
  <c r="AQ332" i="36"/>
  <c r="AG332" i="36"/>
  <c r="AF332" i="36"/>
  <c r="AE332" i="36"/>
  <c r="AD332" i="36"/>
  <c r="AC332" i="36"/>
  <c r="AB332" i="36"/>
  <c r="AA332" i="36"/>
  <c r="AW331" i="36"/>
  <c r="AV331" i="36"/>
  <c r="AU331" i="36"/>
  <c r="AT331" i="36"/>
  <c r="AS331" i="36"/>
  <c r="AR331" i="36"/>
  <c r="AQ331" i="36"/>
  <c r="AG331" i="36"/>
  <c r="AF331" i="36"/>
  <c r="AE331" i="36"/>
  <c r="AD331" i="36"/>
  <c r="AC331" i="36"/>
  <c r="AB331" i="36"/>
  <c r="AA331" i="36"/>
  <c r="AW330" i="36"/>
  <c r="AV330" i="36"/>
  <c r="AU330" i="36"/>
  <c r="AT330" i="36"/>
  <c r="AS330" i="36"/>
  <c r="AR330" i="36"/>
  <c r="AQ330" i="36"/>
  <c r="AG330" i="36"/>
  <c r="AF330" i="36"/>
  <c r="AE330" i="36"/>
  <c r="AD330" i="36"/>
  <c r="AC330" i="36"/>
  <c r="AB330" i="36"/>
  <c r="AA330" i="36"/>
  <c r="AW329" i="36"/>
  <c r="AV329" i="36"/>
  <c r="AU329" i="36"/>
  <c r="AT329" i="36"/>
  <c r="AS329" i="36"/>
  <c r="AR329" i="36"/>
  <c r="AQ329" i="36"/>
  <c r="AG329" i="36"/>
  <c r="AF329" i="36"/>
  <c r="AE329" i="36"/>
  <c r="AD329" i="36"/>
  <c r="AC329" i="36"/>
  <c r="AB329" i="36"/>
  <c r="AA329" i="36"/>
  <c r="AW328" i="36"/>
  <c r="AV328" i="36"/>
  <c r="AU328" i="36"/>
  <c r="AT328" i="36"/>
  <c r="AS328" i="36"/>
  <c r="AR328" i="36"/>
  <c r="AQ328" i="36"/>
  <c r="AG328" i="36"/>
  <c r="AF328" i="36"/>
  <c r="AE328" i="36"/>
  <c r="AD328" i="36"/>
  <c r="AC328" i="36"/>
  <c r="AB328" i="36"/>
  <c r="AA328" i="36"/>
  <c r="AW327" i="36"/>
  <c r="AV327" i="36"/>
  <c r="AU327" i="36"/>
  <c r="AT327" i="36"/>
  <c r="AS327" i="36"/>
  <c r="AR327" i="36"/>
  <c r="AQ327" i="36"/>
  <c r="AG327" i="36"/>
  <c r="AF327" i="36"/>
  <c r="AE327" i="36"/>
  <c r="AD327" i="36"/>
  <c r="AC327" i="36"/>
  <c r="AB327" i="36"/>
  <c r="AA327" i="36"/>
  <c r="AW326" i="36"/>
  <c r="AV326" i="36"/>
  <c r="AU326" i="36"/>
  <c r="AT326" i="36"/>
  <c r="AS326" i="36"/>
  <c r="AR326" i="36"/>
  <c r="AQ326" i="36"/>
  <c r="AG326" i="36"/>
  <c r="AF326" i="36"/>
  <c r="AE326" i="36"/>
  <c r="AD326" i="36"/>
  <c r="AC326" i="36"/>
  <c r="AB326" i="36"/>
  <c r="AA326" i="36"/>
  <c r="AW325" i="36"/>
  <c r="AV325" i="36"/>
  <c r="AU325" i="36"/>
  <c r="AT325" i="36"/>
  <c r="AS325" i="36"/>
  <c r="AR325" i="36"/>
  <c r="AQ325" i="36"/>
  <c r="AG325" i="36"/>
  <c r="AF325" i="36"/>
  <c r="AE325" i="36"/>
  <c r="AD325" i="36"/>
  <c r="AC325" i="36"/>
  <c r="AB325" i="36"/>
  <c r="AA325" i="36"/>
  <c r="AW324" i="36"/>
  <c r="AV324" i="36"/>
  <c r="AU324" i="36"/>
  <c r="AT324" i="36"/>
  <c r="AS324" i="36"/>
  <c r="AR324" i="36"/>
  <c r="AQ324" i="36"/>
  <c r="AG324" i="36"/>
  <c r="AF324" i="36"/>
  <c r="AE324" i="36"/>
  <c r="AD324" i="36"/>
  <c r="AC324" i="36"/>
  <c r="AB324" i="36"/>
  <c r="AA324" i="36"/>
  <c r="AW323" i="36"/>
  <c r="AV323" i="36"/>
  <c r="AU323" i="36"/>
  <c r="AT323" i="36"/>
  <c r="AS323" i="36"/>
  <c r="AR323" i="36"/>
  <c r="AQ323" i="36"/>
  <c r="AG323" i="36"/>
  <c r="AF323" i="36"/>
  <c r="AE323" i="36"/>
  <c r="AD323" i="36"/>
  <c r="AC323" i="36"/>
  <c r="AB323" i="36"/>
  <c r="AA323" i="36"/>
  <c r="AW322" i="36"/>
  <c r="AV322" i="36"/>
  <c r="AU322" i="36"/>
  <c r="AT322" i="36"/>
  <c r="AS322" i="36"/>
  <c r="AR322" i="36"/>
  <c r="AQ322" i="36"/>
  <c r="AG322" i="36"/>
  <c r="AF322" i="36"/>
  <c r="AE322" i="36"/>
  <c r="AD322" i="36"/>
  <c r="AC322" i="36"/>
  <c r="AB322" i="36"/>
  <c r="AA322" i="36"/>
  <c r="AW321" i="36"/>
  <c r="AV321" i="36"/>
  <c r="AU321" i="36"/>
  <c r="AT321" i="36"/>
  <c r="AS321" i="36"/>
  <c r="AR321" i="36"/>
  <c r="AQ321" i="36"/>
  <c r="AG321" i="36"/>
  <c r="AF321" i="36"/>
  <c r="AE321" i="36"/>
  <c r="AD321" i="36"/>
  <c r="AC321" i="36"/>
  <c r="AB321" i="36"/>
  <c r="AA321" i="36"/>
  <c r="AW320" i="36"/>
  <c r="AV320" i="36"/>
  <c r="AU320" i="36"/>
  <c r="AT320" i="36"/>
  <c r="AS320" i="36"/>
  <c r="AR320" i="36"/>
  <c r="AQ320" i="36"/>
  <c r="AG320" i="36"/>
  <c r="AF320" i="36"/>
  <c r="AE320" i="36"/>
  <c r="AD320" i="36"/>
  <c r="AC320" i="36"/>
  <c r="AB320" i="36"/>
  <c r="AA320" i="36"/>
  <c r="AW319" i="36"/>
  <c r="AV319" i="36"/>
  <c r="AU319" i="36"/>
  <c r="AT319" i="36"/>
  <c r="AS319" i="36"/>
  <c r="AR319" i="36"/>
  <c r="AQ319" i="36"/>
  <c r="AG319" i="36"/>
  <c r="AF319" i="36"/>
  <c r="AE319" i="36"/>
  <c r="AD319" i="36"/>
  <c r="AC319" i="36"/>
  <c r="AB319" i="36"/>
  <c r="AA319" i="36"/>
  <c r="AW318" i="36"/>
  <c r="AV318" i="36"/>
  <c r="AU318" i="36"/>
  <c r="AT318" i="36"/>
  <c r="AS318" i="36"/>
  <c r="AR318" i="36"/>
  <c r="AQ318" i="36"/>
  <c r="AG318" i="36"/>
  <c r="AF318" i="36"/>
  <c r="AE318" i="36"/>
  <c r="AD318" i="36"/>
  <c r="AC318" i="36"/>
  <c r="AB318" i="36"/>
  <c r="AA318" i="36"/>
  <c r="AW317" i="36"/>
  <c r="AV317" i="36"/>
  <c r="AU317" i="36"/>
  <c r="AT317" i="36"/>
  <c r="AS317" i="36"/>
  <c r="AR317" i="36"/>
  <c r="AQ317" i="36"/>
  <c r="AG317" i="36"/>
  <c r="AF317" i="36"/>
  <c r="AE317" i="36"/>
  <c r="AD317" i="36"/>
  <c r="AC317" i="36"/>
  <c r="AB317" i="36"/>
  <c r="AA317" i="36"/>
  <c r="AW316" i="36"/>
  <c r="AV316" i="36"/>
  <c r="AU316" i="36"/>
  <c r="AT316" i="36"/>
  <c r="AS316" i="36"/>
  <c r="AR316" i="36"/>
  <c r="AQ316" i="36"/>
  <c r="AG316" i="36"/>
  <c r="AF316" i="36"/>
  <c r="AE316" i="36"/>
  <c r="AD316" i="36"/>
  <c r="AC316" i="36"/>
  <c r="AB316" i="36"/>
  <c r="AA316" i="36"/>
  <c r="AW315" i="36"/>
  <c r="AV315" i="36"/>
  <c r="AU315" i="36"/>
  <c r="AT315" i="36"/>
  <c r="AS315" i="36"/>
  <c r="AR315" i="36"/>
  <c r="AQ315" i="36"/>
  <c r="AG315" i="36"/>
  <c r="AF315" i="36"/>
  <c r="AE315" i="36"/>
  <c r="AD315" i="36"/>
  <c r="AC315" i="36"/>
  <c r="AB315" i="36"/>
  <c r="AA315" i="36"/>
  <c r="AW314" i="36"/>
  <c r="AV314" i="36"/>
  <c r="AU314" i="36"/>
  <c r="AT314" i="36"/>
  <c r="AS314" i="36"/>
  <c r="AR314" i="36"/>
  <c r="AQ314" i="36"/>
  <c r="AG314" i="36"/>
  <c r="AF314" i="36"/>
  <c r="AE314" i="36"/>
  <c r="AD314" i="36"/>
  <c r="AC314" i="36"/>
  <c r="AB314" i="36"/>
  <c r="AA314" i="36"/>
  <c r="AQ311" i="36"/>
  <c r="AI311" i="36"/>
  <c r="AA311" i="36"/>
  <c r="AW305" i="36"/>
  <c r="AV305" i="36"/>
  <c r="AU305" i="36"/>
  <c r="AT305" i="36"/>
  <c r="AS305" i="36"/>
  <c r="AR305" i="36"/>
  <c r="AQ305" i="36"/>
  <c r="AG305" i="36"/>
  <c r="AF305" i="36"/>
  <c r="AE305" i="36"/>
  <c r="AD305" i="36"/>
  <c r="AC305" i="36"/>
  <c r="AB305" i="36"/>
  <c r="AA305" i="36"/>
  <c r="AW304" i="36"/>
  <c r="AV304" i="36"/>
  <c r="AU304" i="36"/>
  <c r="AT304" i="36"/>
  <c r="AS304" i="36"/>
  <c r="AR304" i="36"/>
  <c r="AQ304" i="36"/>
  <c r="AG304" i="36"/>
  <c r="AF304" i="36"/>
  <c r="AE304" i="36"/>
  <c r="AD304" i="36"/>
  <c r="AC304" i="36"/>
  <c r="AB304" i="36"/>
  <c r="AA304" i="36"/>
  <c r="AW303" i="36"/>
  <c r="AV303" i="36"/>
  <c r="AU303" i="36"/>
  <c r="AT303" i="36"/>
  <c r="AS303" i="36"/>
  <c r="AR303" i="36"/>
  <c r="AQ303" i="36"/>
  <c r="AG303" i="36"/>
  <c r="AF303" i="36"/>
  <c r="AE303" i="36"/>
  <c r="AD303" i="36"/>
  <c r="AC303" i="36"/>
  <c r="AB303" i="36"/>
  <c r="AA303" i="36"/>
  <c r="AW302" i="36"/>
  <c r="AV302" i="36"/>
  <c r="AU302" i="36"/>
  <c r="AT302" i="36"/>
  <c r="AS302" i="36"/>
  <c r="AR302" i="36"/>
  <c r="AQ302" i="36"/>
  <c r="AG302" i="36"/>
  <c r="AF302" i="36"/>
  <c r="AE302" i="36"/>
  <c r="AD302" i="36"/>
  <c r="AC302" i="36"/>
  <c r="AB302" i="36"/>
  <c r="AA302" i="36"/>
  <c r="AW301" i="36"/>
  <c r="AV301" i="36"/>
  <c r="AU301" i="36"/>
  <c r="AT301" i="36"/>
  <c r="AS301" i="36"/>
  <c r="AR301" i="36"/>
  <c r="AQ301" i="36"/>
  <c r="AG301" i="36"/>
  <c r="AF301" i="36"/>
  <c r="AE301" i="36"/>
  <c r="AD301" i="36"/>
  <c r="AC301" i="36"/>
  <c r="AB301" i="36"/>
  <c r="AA301" i="36"/>
  <c r="AW300" i="36"/>
  <c r="AV300" i="36"/>
  <c r="AU300" i="36"/>
  <c r="AT300" i="36"/>
  <c r="AS300" i="36"/>
  <c r="AR300" i="36"/>
  <c r="AQ300" i="36"/>
  <c r="AG300" i="36"/>
  <c r="AF300" i="36"/>
  <c r="AE300" i="36"/>
  <c r="AD300" i="36"/>
  <c r="AC300" i="36"/>
  <c r="AB300" i="36"/>
  <c r="AA300" i="36"/>
  <c r="AW299" i="36"/>
  <c r="AV299" i="36"/>
  <c r="AU299" i="36"/>
  <c r="AT299" i="36"/>
  <c r="AS299" i="36"/>
  <c r="AR299" i="36"/>
  <c r="AQ299" i="36"/>
  <c r="AG299" i="36"/>
  <c r="AF299" i="36"/>
  <c r="AE299" i="36"/>
  <c r="AD299" i="36"/>
  <c r="AC299" i="36"/>
  <c r="AB299" i="36"/>
  <c r="AA299" i="36"/>
  <c r="AW298" i="36"/>
  <c r="AV298" i="36"/>
  <c r="AU298" i="36"/>
  <c r="AT298" i="36"/>
  <c r="AS298" i="36"/>
  <c r="AR298" i="36"/>
  <c r="AQ298" i="36"/>
  <c r="AG298" i="36"/>
  <c r="AF298" i="36"/>
  <c r="AE298" i="36"/>
  <c r="AD298" i="36"/>
  <c r="AC298" i="36"/>
  <c r="AB298" i="36"/>
  <c r="AA298" i="36"/>
  <c r="AV297" i="36"/>
  <c r="AU297" i="36"/>
  <c r="AT297" i="36"/>
  <c r="AS297" i="36"/>
  <c r="AR297" i="36"/>
  <c r="AQ297" i="36"/>
  <c r="AG297" i="36"/>
  <c r="AF297" i="36"/>
  <c r="AE297" i="36"/>
  <c r="AD297" i="36"/>
  <c r="AC297" i="36"/>
  <c r="AB297" i="36"/>
  <c r="AA297" i="36"/>
  <c r="AW296" i="36"/>
  <c r="AV296" i="36"/>
  <c r="AU296" i="36"/>
  <c r="AT296" i="36"/>
  <c r="AS296" i="36"/>
  <c r="AR296" i="36"/>
  <c r="AQ296" i="36"/>
  <c r="AG296" i="36"/>
  <c r="AF296" i="36"/>
  <c r="AE296" i="36"/>
  <c r="AD296" i="36"/>
  <c r="AC296" i="36"/>
  <c r="AB296" i="36"/>
  <c r="AA296" i="36"/>
  <c r="AW295" i="36"/>
  <c r="AV295" i="36"/>
  <c r="AU295" i="36"/>
  <c r="AT295" i="36"/>
  <c r="AS295" i="36"/>
  <c r="AR295" i="36"/>
  <c r="AQ295" i="36"/>
  <c r="AG295" i="36"/>
  <c r="AF295" i="36"/>
  <c r="AE295" i="36"/>
  <c r="AD295" i="36"/>
  <c r="AC295" i="36"/>
  <c r="AB295" i="36"/>
  <c r="AA295" i="36"/>
  <c r="AW294" i="36"/>
  <c r="AV294" i="36"/>
  <c r="AU294" i="36"/>
  <c r="AT294" i="36"/>
  <c r="AS294" i="36"/>
  <c r="AR294" i="36"/>
  <c r="AQ294" i="36"/>
  <c r="AG294" i="36"/>
  <c r="AF294" i="36"/>
  <c r="AE294" i="36"/>
  <c r="AD294" i="36"/>
  <c r="AC294" i="36"/>
  <c r="AB294" i="36"/>
  <c r="AA294" i="36"/>
  <c r="AW293" i="36"/>
  <c r="AV293" i="36"/>
  <c r="AU293" i="36"/>
  <c r="AT293" i="36"/>
  <c r="AS293" i="36"/>
  <c r="AR293" i="36"/>
  <c r="AQ293" i="36"/>
  <c r="AG293" i="36"/>
  <c r="AF293" i="36"/>
  <c r="AE293" i="36"/>
  <c r="AD293" i="36"/>
  <c r="AC293" i="36"/>
  <c r="AB293" i="36"/>
  <c r="AA293" i="36"/>
  <c r="AW292" i="36"/>
  <c r="AV292" i="36"/>
  <c r="AU292" i="36"/>
  <c r="AT292" i="36"/>
  <c r="AS292" i="36"/>
  <c r="AR292" i="36"/>
  <c r="AQ292" i="36"/>
  <c r="AG292" i="36"/>
  <c r="AF292" i="36"/>
  <c r="AE292" i="36"/>
  <c r="AD292" i="36"/>
  <c r="AC292" i="36"/>
  <c r="AB292" i="36"/>
  <c r="AA292" i="36"/>
  <c r="AW291" i="36"/>
  <c r="AV291" i="36"/>
  <c r="AU291" i="36"/>
  <c r="AT291" i="36"/>
  <c r="AS291" i="36"/>
  <c r="AR291" i="36"/>
  <c r="AQ291" i="36"/>
  <c r="AG291" i="36"/>
  <c r="AF291" i="36"/>
  <c r="AE291" i="36"/>
  <c r="AD291" i="36"/>
  <c r="AC291" i="36"/>
  <c r="AB291" i="36"/>
  <c r="AA291" i="36"/>
  <c r="AW290" i="36"/>
  <c r="AV290" i="36"/>
  <c r="AU290" i="36"/>
  <c r="AT290" i="36"/>
  <c r="AS290" i="36"/>
  <c r="AR290" i="36"/>
  <c r="AQ290" i="36"/>
  <c r="AG290" i="36"/>
  <c r="AF290" i="36"/>
  <c r="AE290" i="36"/>
  <c r="AD290" i="36"/>
  <c r="AC290" i="36"/>
  <c r="AB290" i="36"/>
  <c r="AA290" i="36"/>
  <c r="AW289" i="36"/>
  <c r="AV289" i="36"/>
  <c r="AU289" i="36"/>
  <c r="AT289" i="36"/>
  <c r="AS289" i="36"/>
  <c r="AR289" i="36"/>
  <c r="AQ289" i="36"/>
  <c r="AG289" i="36"/>
  <c r="AF289" i="36"/>
  <c r="AE289" i="36"/>
  <c r="AD289" i="36"/>
  <c r="AC289" i="36"/>
  <c r="AB289" i="36"/>
  <c r="AA289" i="36"/>
  <c r="AW288" i="36"/>
  <c r="AV288" i="36"/>
  <c r="AU288" i="36"/>
  <c r="AT288" i="36"/>
  <c r="AS288" i="36"/>
  <c r="AR288" i="36"/>
  <c r="AQ288" i="36"/>
  <c r="AG288" i="36"/>
  <c r="AF288" i="36"/>
  <c r="AE288" i="36"/>
  <c r="AD288" i="36"/>
  <c r="AC288" i="36"/>
  <c r="AB288" i="36"/>
  <c r="AA288" i="36"/>
  <c r="AW287" i="36"/>
  <c r="AV287" i="36"/>
  <c r="AU287" i="36"/>
  <c r="AT287" i="36"/>
  <c r="AS287" i="36"/>
  <c r="AR287" i="36"/>
  <c r="AQ287" i="36"/>
  <c r="AG287" i="36"/>
  <c r="AF287" i="36"/>
  <c r="AE287" i="36"/>
  <c r="AD287" i="36"/>
  <c r="AC287" i="36"/>
  <c r="AB287" i="36"/>
  <c r="AA287" i="36"/>
  <c r="AW286" i="36"/>
  <c r="AV286" i="36"/>
  <c r="AU286" i="36"/>
  <c r="AT286" i="36"/>
  <c r="AS286" i="36"/>
  <c r="AR286" i="36"/>
  <c r="AQ286" i="36"/>
  <c r="AG286" i="36"/>
  <c r="AF286" i="36"/>
  <c r="AE286" i="36"/>
  <c r="AD286" i="36"/>
  <c r="AC286" i="36"/>
  <c r="AB286" i="36"/>
  <c r="AA286" i="36"/>
  <c r="AW285" i="36"/>
  <c r="AV285" i="36"/>
  <c r="AU285" i="36"/>
  <c r="AT285" i="36"/>
  <c r="AS285" i="36"/>
  <c r="AR285" i="36"/>
  <c r="AQ285" i="36"/>
  <c r="AG285" i="36"/>
  <c r="AF285" i="36"/>
  <c r="AE285" i="36"/>
  <c r="AD285" i="36"/>
  <c r="AC285" i="36"/>
  <c r="AB285" i="36"/>
  <c r="AA285" i="36"/>
  <c r="AW284" i="36"/>
  <c r="AV284" i="36"/>
  <c r="AU284" i="36"/>
  <c r="AT284" i="36"/>
  <c r="AS284" i="36"/>
  <c r="AR284" i="36"/>
  <c r="AQ284" i="36"/>
  <c r="AG284" i="36"/>
  <c r="AF284" i="36"/>
  <c r="AE284" i="36"/>
  <c r="AD284" i="36"/>
  <c r="AC284" i="36"/>
  <c r="AB284" i="36"/>
  <c r="AA284" i="36"/>
  <c r="AW283" i="36"/>
  <c r="AV283" i="36"/>
  <c r="AU283" i="36"/>
  <c r="AT283" i="36"/>
  <c r="AS283" i="36"/>
  <c r="AR283" i="36"/>
  <c r="AQ283" i="36"/>
  <c r="AG283" i="36"/>
  <c r="AF283" i="36"/>
  <c r="AE283" i="36"/>
  <c r="AD283" i="36"/>
  <c r="AC283" i="36"/>
  <c r="AB283" i="36"/>
  <c r="AA283" i="36"/>
  <c r="AW282" i="36"/>
  <c r="AV282" i="36"/>
  <c r="AU282" i="36"/>
  <c r="AT282" i="36"/>
  <c r="AS282" i="36"/>
  <c r="AR282" i="36"/>
  <c r="AQ282" i="36"/>
  <c r="AG282" i="36"/>
  <c r="AF282" i="36"/>
  <c r="AE282" i="36"/>
  <c r="AD282" i="36"/>
  <c r="AC282" i="36"/>
  <c r="AB282" i="36"/>
  <c r="AA282" i="36"/>
  <c r="AW281" i="36"/>
  <c r="AV281" i="36"/>
  <c r="AU281" i="36"/>
  <c r="AT281" i="36"/>
  <c r="AS281" i="36"/>
  <c r="AR281" i="36"/>
  <c r="AQ281" i="36"/>
  <c r="AG281" i="36"/>
  <c r="AF281" i="36"/>
  <c r="AE281" i="36"/>
  <c r="AD281" i="36"/>
  <c r="AC281" i="36"/>
  <c r="AB281" i="36"/>
  <c r="AA281" i="36"/>
  <c r="AW280" i="36"/>
  <c r="AV280" i="36"/>
  <c r="AU280" i="36"/>
  <c r="AT280" i="36"/>
  <c r="AS280" i="36"/>
  <c r="AR280" i="36"/>
  <c r="AQ280" i="36"/>
  <c r="AG280" i="36"/>
  <c r="AF280" i="36"/>
  <c r="AE280" i="36"/>
  <c r="AD280" i="36"/>
  <c r="AC280" i="36"/>
  <c r="AB280" i="36"/>
  <c r="AA280" i="36"/>
  <c r="AW379" i="37"/>
  <c r="AV379" i="37"/>
  <c r="AU379" i="37"/>
  <c r="AT379" i="37"/>
  <c r="AS379" i="37"/>
  <c r="AR379" i="37"/>
  <c r="AQ379" i="37"/>
  <c r="AG379" i="37"/>
  <c r="AF379" i="37"/>
  <c r="AE379" i="37"/>
  <c r="AD379" i="37"/>
  <c r="AC379" i="37"/>
  <c r="AB379" i="37"/>
  <c r="AA379" i="37"/>
  <c r="AW378" i="37"/>
  <c r="AV378" i="37"/>
  <c r="AU378" i="37"/>
  <c r="AT378" i="37"/>
  <c r="AS378" i="37"/>
  <c r="AR378" i="37"/>
  <c r="AQ378" i="37"/>
  <c r="AG378" i="37"/>
  <c r="AF378" i="37"/>
  <c r="AE378" i="37"/>
  <c r="AD378" i="37"/>
  <c r="AC378" i="37"/>
  <c r="AB378" i="37"/>
  <c r="AA378" i="37"/>
  <c r="AW377" i="37"/>
  <c r="AV377" i="37"/>
  <c r="AU377" i="37"/>
  <c r="AT377" i="37"/>
  <c r="AS377" i="37"/>
  <c r="AR377" i="37"/>
  <c r="AQ377" i="37"/>
  <c r="AG377" i="37"/>
  <c r="AF377" i="37"/>
  <c r="AE377" i="37"/>
  <c r="AD377" i="37"/>
  <c r="AC377" i="37"/>
  <c r="AB377" i="37"/>
  <c r="AA377" i="37"/>
  <c r="AW376" i="37"/>
  <c r="AV376" i="37"/>
  <c r="AU376" i="37"/>
  <c r="AT376" i="37"/>
  <c r="AS376" i="37"/>
  <c r="AR376" i="37"/>
  <c r="AQ376" i="37"/>
  <c r="AG376" i="37"/>
  <c r="AF376" i="37"/>
  <c r="AE376" i="37"/>
  <c r="AD376" i="37"/>
  <c r="AC376" i="37"/>
  <c r="AB376" i="37"/>
  <c r="AA376" i="37"/>
  <c r="AW375" i="37"/>
  <c r="AV375" i="37"/>
  <c r="AU375" i="37"/>
  <c r="AT375" i="37"/>
  <c r="AS375" i="37"/>
  <c r="AR375" i="37"/>
  <c r="AQ375" i="37"/>
  <c r="AG375" i="37"/>
  <c r="AF375" i="37"/>
  <c r="AE375" i="37"/>
  <c r="AD375" i="37"/>
  <c r="AC375" i="37"/>
  <c r="AB375" i="37"/>
  <c r="AA375" i="37"/>
  <c r="AW374" i="37"/>
  <c r="AV374" i="37"/>
  <c r="AU374" i="37"/>
  <c r="AT374" i="37"/>
  <c r="AS374" i="37"/>
  <c r="AR374" i="37"/>
  <c r="AQ374" i="37"/>
  <c r="AG374" i="37"/>
  <c r="AF374" i="37"/>
  <c r="AE374" i="37"/>
  <c r="AD374" i="37"/>
  <c r="AC374" i="37"/>
  <c r="AB374" i="37"/>
  <c r="AA374" i="37"/>
  <c r="AW373" i="37"/>
  <c r="AV373" i="37"/>
  <c r="AU373" i="37"/>
  <c r="AT373" i="37"/>
  <c r="AS373" i="37"/>
  <c r="AR373" i="37"/>
  <c r="AQ373" i="37"/>
  <c r="AG373" i="37"/>
  <c r="AF373" i="37"/>
  <c r="AE373" i="37"/>
  <c r="AD373" i="37"/>
  <c r="AC373" i="37"/>
  <c r="AB373" i="37"/>
  <c r="AA373" i="37"/>
  <c r="AW372" i="37"/>
  <c r="AV372" i="37"/>
  <c r="AU372" i="37"/>
  <c r="AT372" i="37"/>
  <c r="AS372" i="37"/>
  <c r="AR372" i="37"/>
  <c r="AQ372" i="37"/>
  <c r="AG372" i="37"/>
  <c r="AF372" i="37"/>
  <c r="AE372" i="37"/>
  <c r="AD372" i="37"/>
  <c r="AC372" i="37"/>
  <c r="AB372" i="37"/>
  <c r="AA372" i="37"/>
  <c r="AW371" i="37"/>
  <c r="AV371" i="37"/>
  <c r="AU371" i="37"/>
  <c r="AT371" i="37"/>
  <c r="AS371" i="37"/>
  <c r="AR371" i="37"/>
  <c r="AQ371" i="37"/>
  <c r="AG371" i="37"/>
  <c r="AF371" i="37"/>
  <c r="AE371" i="37"/>
  <c r="AD371" i="37"/>
  <c r="AC371" i="37"/>
  <c r="AB371" i="37"/>
  <c r="AA371" i="37"/>
  <c r="AW370" i="37"/>
  <c r="AV370" i="37"/>
  <c r="AU370" i="37"/>
  <c r="AT370" i="37"/>
  <c r="AS370" i="37"/>
  <c r="AR370" i="37"/>
  <c r="AQ370" i="37"/>
  <c r="AG370" i="37"/>
  <c r="AF370" i="37"/>
  <c r="AE370" i="37"/>
  <c r="AD370" i="37"/>
  <c r="AC370" i="37"/>
  <c r="AB370" i="37"/>
  <c r="AA370" i="37"/>
  <c r="AQ367" i="37"/>
  <c r="AI367" i="37"/>
  <c r="AA367" i="37"/>
  <c r="AW361" i="37"/>
  <c r="AV361" i="37"/>
  <c r="AU361" i="37"/>
  <c r="AT361" i="37"/>
  <c r="AS361" i="37"/>
  <c r="AR361" i="37"/>
  <c r="AQ361" i="37"/>
  <c r="AG361" i="37"/>
  <c r="AF361" i="37"/>
  <c r="AE361" i="37"/>
  <c r="AD361" i="37"/>
  <c r="AC361" i="37"/>
  <c r="AB361" i="37"/>
  <c r="AA361" i="37"/>
  <c r="AW360" i="37"/>
  <c r="AV360" i="37"/>
  <c r="AU360" i="37"/>
  <c r="AT360" i="37"/>
  <c r="AS360" i="37"/>
  <c r="AR360" i="37"/>
  <c r="AQ360" i="37"/>
  <c r="AG360" i="37"/>
  <c r="AF360" i="37"/>
  <c r="AE360" i="37"/>
  <c r="AD360" i="37"/>
  <c r="AC360" i="37"/>
  <c r="AB360" i="37"/>
  <c r="AA360" i="37"/>
  <c r="AW359" i="37"/>
  <c r="AV359" i="37"/>
  <c r="AU359" i="37"/>
  <c r="AT359" i="37"/>
  <c r="AS359" i="37"/>
  <c r="AR359" i="37"/>
  <c r="AQ359" i="37"/>
  <c r="AG359" i="37"/>
  <c r="AF359" i="37"/>
  <c r="AE359" i="37"/>
  <c r="AD359" i="37"/>
  <c r="AC359" i="37"/>
  <c r="AB359" i="37"/>
  <c r="AA359" i="37"/>
  <c r="AW358" i="37"/>
  <c r="AV358" i="37"/>
  <c r="AU358" i="37"/>
  <c r="AT358" i="37"/>
  <c r="AS358" i="37"/>
  <c r="AR358" i="37"/>
  <c r="AQ358" i="37"/>
  <c r="AG358" i="37"/>
  <c r="AF358" i="37"/>
  <c r="AE358" i="37"/>
  <c r="AD358" i="37"/>
  <c r="AC358" i="37"/>
  <c r="AB358" i="37"/>
  <c r="AA358" i="37"/>
  <c r="AW357" i="37"/>
  <c r="AV357" i="37"/>
  <c r="AU357" i="37"/>
  <c r="AT357" i="37"/>
  <c r="AS357" i="37"/>
  <c r="AR357" i="37"/>
  <c r="AQ357" i="37"/>
  <c r="AG357" i="37"/>
  <c r="AF357" i="37"/>
  <c r="AE357" i="37"/>
  <c r="AD357" i="37"/>
  <c r="AC357" i="37"/>
  <c r="AB357" i="37"/>
  <c r="AA357" i="37"/>
  <c r="AW356" i="37"/>
  <c r="AV356" i="37"/>
  <c r="AU356" i="37"/>
  <c r="AT356" i="37"/>
  <c r="AS356" i="37"/>
  <c r="AR356" i="37"/>
  <c r="AQ356" i="37"/>
  <c r="AG356" i="37"/>
  <c r="AF356" i="37"/>
  <c r="AE356" i="37"/>
  <c r="AD356" i="37"/>
  <c r="AC356" i="37"/>
  <c r="AB356" i="37"/>
  <c r="AA356" i="37"/>
  <c r="AW355" i="37"/>
  <c r="AV355" i="37"/>
  <c r="AU355" i="37"/>
  <c r="AT355" i="37"/>
  <c r="AS355" i="37"/>
  <c r="AR355" i="37"/>
  <c r="AQ355" i="37"/>
  <c r="AG355" i="37"/>
  <c r="AF355" i="37"/>
  <c r="AE355" i="37"/>
  <c r="AD355" i="37"/>
  <c r="AC355" i="37"/>
  <c r="AB355" i="37"/>
  <c r="AA355" i="37"/>
  <c r="AW354" i="37"/>
  <c r="AV354" i="37"/>
  <c r="AU354" i="37"/>
  <c r="AT354" i="37"/>
  <c r="AS354" i="37"/>
  <c r="AR354" i="37"/>
  <c r="AQ354" i="37"/>
  <c r="AG354" i="37"/>
  <c r="AF354" i="37"/>
  <c r="AE354" i="37"/>
  <c r="AD354" i="37"/>
  <c r="AC354" i="37"/>
  <c r="AB354" i="37"/>
  <c r="AA354" i="37"/>
  <c r="AW353" i="37"/>
  <c r="AV353" i="37"/>
  <c r="AU353" i="37"/>
  <c r="AT353" i="37"/>
  <c r="AS353" i="37"/>
  <c r="AR353" i="37"/>
  <c r="AQ353" i="37"/>
  <c r="AG353" i="37"/>
  <c r="AF353" i="37"/>
  <c r="AE353" i="37"/>
  <c r="AD353" i="37"/>
  <c r="AC353" i="37"/>
  <c r="AB353" i="37"/>
  <c r="AA353" i="37"/>
  <c r="AW352" i="37"/>
  <c r="AV352" i="37"/>
  <c r="AU352" i="37"/>
  <c r="AT352" i="37"/>
  <c r="AS352" i="37"/>
  <c r="AR352" i="37"/>
  <c r="AQ352" i="37"/>
  <c r="AG352" i="37"/>
  <c r="AF352" i="37"/>
  <c r="AE352" i="37"/>
  <c r="AD352" i="37"/>
  <c r="AC352" i="37"/>
  <c r="AB352" i="37"/>
  <c r="AA352" i="37"/>
  <c r="AW351" i="37"/>
  <c r="AV351" i="37"/>
  <c r="AU351" i="37"/>
  <c r="AT351" i="37"/>
  <c r="AS351" i="37"/>
  <c r="AR351" i="37"/>
  <c r="AQ351" i="37"/>
  <c r="AG351" i="37"/>
  <c r="AF351" i="37"/>
  <c r="AE351" i="37"/>
  <c r="AD351" i="37"/>
  <c r="AC351" i="37"/>
  <c r="AB351" i="37"/>
  <c r="AA351" i="37"/>
  <c r="AW350" i="37"/>
  <c r="AV350" i="37"/>
  <c r="AU350" i="37"/>
  <c r="AT350" i="37"/>
  <c r="AS350" i="37"/>
  <c r="AR350" i="37"/>
  <c r="AQ350" i="37"/>
  <c r="AG350" i="37"/>
  <c r="AF350" i="37"/>
  <c r="AE350" i="37"/>
  <c r="AD350" i="37"/>
  <c r="AC350" i="37"/>
  <c r="AB350" i="37"/>
  <c r="AA350" i="37"/>
  <c r="AW349" i="37"/>
  <c r="AV349" i="37"/>
  <c r="AU349" i="37"/>
  <c r="AT349" i="37"/>
  <c r="AS349" i="37"/>
  <c r="AR349" i="37"/>
  <c r="AQ349" i="37"/>
  <c r="AG349" i="37"/>
  <c r="AF349" i="37"/>
  <c r="AE349" i="37"/>
  <c r="AD349" i="37"/>
  <c r="AC349" i="37"/>
  <c r="AB349" i="37"/>
  <c r="AA349" i="37"/>
  <c r="AW348" i="37"/>
  <c r="AV348" i="37"/>
  <c r="AU348" i="37"/>
  <c r="AT348" i="37"/>
  <c r="AS348" i="37"/>
  <c r="AR348" i="37"/>
  <c r="AQ348" i="37"/>
  <c r="AG348" i="37"/>
  <c r="AF348" i="37"/>
  <c r="AE348" i="37"/>
  <c r="AD348" i="37"/>
  <c r="AC348" i="37"/>
  <c r="AB348" i="37"/>
  <c r="AA348" i="37"/>
  <c r="AW347" i="37"/>
  <c r="AV347" i="37"/>
  <c r="AU347" i="37"/>
  <c r="AT347" i="37"/>
  <c r="AS347" i="37"/>
  <c r="AR347" i="37"/>
  <c r="AQ347" i="37"/>
  <c r="AG347" i="37"/>
  <c r="AF347" i="37"/>
  <c r="AE347" i="37"/>
  <c r="AD347" i="37"/>
  <c r="AC347" i="37"/>
  <c r="AB347" i="37"/>
  <c r="AA347" i="37"/>
  <c r="AW346" i="37"/>
  <c r="AV346" i="37"/>
  <c r="AU346" i="37"/>
  <c r="AT346" i="37"/>
  <c r="AS346" i="37"/>
  <c r="AR346" i="37"/>
  <c r="AQ346" i="37"/>
  <c r="AG346" i="37"/>
  <c r="AF346" i="37"/>
  <c r="AE346" i="37"/>
  <c r="AD346" i="37"/>
  <c r="AC346" i="37"/>
  <c r="AB346" i="37"/>
  <c r="AA346" i="37"/>
  <c r="AW345" i="37"/>
  <c r="AV345" i="37"/>
  <c r="AU345" i="37"/>
  <c r="AT345" i="37"/>
  <c r="AS345" i="37"/>
  <c r="AR345" i="37"/>
  <c r="AQ345" i="37"/>
  <c r="AG345" i="37"/>
  <c r="AF345" i="37"/>
  <c r="AE345" i="37"/>
  <c r="AD345" i="37"/>
  <c r="AC345" i="37"/>
  <c r="AB345" i="37"/>
  <c r="AA345" i="37"/>
  <c r="AW344" i="37"/>
  <c r="AV344" i="37"/>
  <c r="AU344" i="37"/>
  <c r="AT344" i="37"/>
  <c r="AS344" i="37"/>
  <c r="AR344" i="37"/>
  <c r="AQ344" i="37"/>
  <c r="AG344" i="37"/>
  <c r="AF344" i="37"/>
  <c r="AE344" i="37"/>
  <c r="AD344" i="37"/>
  <c r="AC344" i="37"/>
  <c r="AB344" i="37"/>
  <c r="AA344" i="37"/>
  <c r="AW343" i="37"/>
  <c r="AV343" i="37"/>
  <c r="AU343" i="37"/>
  <c r="AT343" i="37"/>
  <c r="AS343" i="37"/>
  <c r="AR343" i="37"/>
  <c r="AQ343" i="37"/>
  <c r="AG343" i="37"/>
  <c r="AF343" i="37"/>
  <c r="AE343" i="37"/>
  <c r="AD343" i="37"/>
  <c r="AC343" i="37"/>
  <c r="AB343" i="37"/>
  <c r="AA343" i="37"/>
  <c r="AW342" i="37"/>
  <c r="AV342" i="37"/>
  <c r="AU342" i="37"/>
  <c r="AT342" i="37"/>
  <c r="AS342" i="37"/>
  <c r="AR342" i="37"/>
  <c r="AQ342" i="37"/>
  <c r="AG342" i="37"/>
  <c r="AF342" i="37"/>
  <c r="AE342" i="37"/>
  <c r="AD342" i="37"/>
  <c r="AC342" i="37"/>
  <c r="AB342" i="37"/>
  <c r="AA342" i="37"/>
  <c r="AQ339" i="37"/>
  <c r="AI339" i="37"/>
  <c r="AA339" i="37"/>
  <c r="AW333" i="37"/>
  <c r="AV333" i="37"/>
  <c r="AU333" i="37"/>
  <c r="AT333" i="37"/>
  <c r="AS333" i="37"/>
  <c r="AR333" i="37"/>
  <c r="AQ333" i="37"/>
  <c r="AG333" i="37"/>
  <c r="AF333" i="37"/>
  <c r="AE333" i="37"/>
  <c r="AD333" i="37"/>
  <c r="AC333" i="37"/>
  <c r="AB333" i="37"/>
  <c r="AA333" i="37"/>
  <c r="AW332" i="37"/>
  <c r="AV332" i="37"/>
  <c r="AU332" i="37"/>
  <c r="AT332" i="37"/>
  <c r="AS332" i="37"/>
  <c r="AR332" i="37"/>
  <c r="AQ332" i="37"/>
  <c r="AG332" i="37"/>
  <c r="AF332" i="37"/>
  <c r="AE332" i="37"/>
  <c r="AD332" i="37"/>
  <c r="AC332" i="37"/>
  <c r="AB332" i="37"/>
  <c r="AA332" i="37"/>
  <c r="AW331" i="37"/>
  <c r="AV331" i="37"/>
  <c r="AU331" i="37"/>
  <c r="AT331" i="37"/>
  <c r="AS331" i="37"/>
  <c r="AR331" i="37"/>
  <c r="AQ331" i="37"/>
  <c r="AG331" i="37"/>
  <c r="AF331" i="37"/>
  <c r="AE331" i="37"/>
  <c r="AD331" i="37"/>
  <c r="AC331" i="37"/>
  <c r="AB331" i="37"/>
  <c r="AA331" i="37"/>
  <c r="AW330" i="37"/>
  <c r="AV330" i="37"/>
  <c r="AU330" i="37"/>
  <c r="AT330" i="37"/>
  <c r="AS330" i="37"/>
  <c r="AR330" i="37"/>
  <c r="AQ330" i="37"/>
  <c r="AG330" i="37"/>
  <c r="AF330" i="37"/>
  <c r="AE330" i="37"/>
  <c r="AD330" i="37"/>
  <c r="AC330" i="37"/>
  <c r="AB330" i="37"/>
  <c r="AA330" i="37"/>
  <c r="AW329" i="37"/>
  <c r="AV329" i="37"/>
  <c r="AU329" i="37"/>
  <c r="AT329" i="37"/>
  <c r="AS329" i="37"/>
  <c r="AR329" i="37"/>
  <c r="AQ329" i="37"/>
  <c r="AG329" i="37"/>
  <c r="AF329" i="37"/>
  <c r="AE329" i="37"/>
  <c r="AD329" i="37"/>
  <c r="AC329" i="37"/>
  <c r="AB329" i="37"/>
  <c r="AA329" i="37"/>
  <c r="AW328" i="37"/>
  <c r="AV328" i="37"/>
  <c r="AU328" i="37"/>
  <c r="AT328" i="37"/>
  <c r="AS328" i="37"/>
  <c r="AR328" i="37"/>
  <c r="AQ328" i="37"/>
  <c r="AG328" i="37"/>
  <c r="AF328" i="37"/>
  <c r="AE328" i="37"/>
  <c r="AD328" i="37"/>
  <c r="AC328" i="37"/>
  <c r="AB328" i="37"/>
  <c r="AA328" i="37"/>
  <c r="AW327" i="37"/>
  <c r="AV327" i="37"/>
  <c r="AU327" i="37"/>
  <c r="AT327" i="37"/>
  <c r="AS327" i="37"/>
  <c r="AR327" i="37"/>
  <c r="AQ327" i="37"/>
  <c r="AG327" i="37"/>
  <c r="AF327" i="37"/>
  <c r="AE327" i="37"/>
  <c r="AD327" i="37"/>
  <c r="AC327" i="37"/>
  <c r="AB327" i="37"/>
  <c r="AA327" i="37"/>
  <c r="AW326" i="37"/>
  <c r="AV326" i="37"/>
  <c r="AU326" i="37"/>
  <c r="AT326" i="37"/>
  <c r="AS326" i="37"/>
  <c r="AR326" i="37"/>
  <c r="AQ326" i="37"/>
  <c r="AG326" i="37"/>
  <c r="AF326" i="37"/>
  <c r="AE326" i="37"/>
  <c r="AD326" i="37"/>
  <c r="AC326" i="37"/>
  <c r="AB326" i="37"/>
  <c r="AA326" i="37"/>
  <c r="AW325" i="37"/>
  <c r="AV325" i="37"/>
  <c r="AU325" i="37"/>
  <c r="AT325" i="37"/>
  <c r="AS325" i="37"/>
  <c r="AR325" i="37"/>
  <c r="AQ325" i="37"/>
  <c r="AG325" i="37"/>
  <c r="AF325" i="37"/>
  <c r="AE325" i="37"/>
  <c r="AD325" i="37"/>
  <c r="AC325" i="37"/>
  <c r="AB325" i="37"/>
  <c r="AA325" i="37"/>
  <c r="AW324" i="37"/>
  <c r="AV324" i="37"/>
  <c r="AU324" i="37"/>
  <c r="AT324" i="37"/>
  <c r="AS324" i="37"/>
  <c r="AR324" i="37"/>
  <c r="AQ324" i="37"/>
  <c r="AG324" i="37"/>
  <c r="AF324" i="37"/>
  <c r="AE324" i="37"/>
  <c r="AD324" i="37"/>
  <c r="AC324" i="37"/>
  <c r="AB324" i="37"/>
  <c r="AA324" i="37"/>
  <c r="AW323" i="37"/>
  <c r="AV323" i="37"/>
  <c r="AU323" i="37"/>
  <c r="AT323" i="37"/>
  <c r="AS323" i="37"/>
  <c r="AR323" i="37"/>
  <c r="AQ323" i="37"/>
  <c r="AG323" i="37"/>
  <c r="AF323" i="37"/>
  <c r="AE323" i="37"/>
  <c r="AD323" i="37"/>
  <c r="AC323" i="37"/>
  <c r="AB323" i="37"/>
  <c r="AA323" i="37"/>
  <c r="AW322" i="37"/>
  <c r="AV322" i="37"/>
  <c r="AU322" i="37"/>
  <c r="AT322" i="37"/>
  <c r="AS322" i="37"/>
  <c r="AR322" i="37"/>
  <c r="AQ322" i="37"/>
  <c r="AG322" i="37"/>
  <c r="AF322" i="37"/>
  <c r="AE322" i="37"/>
  <c r="AD322" i="37"/>
  <c r="AC322" i="37"/>
  <c r="AB322" i="37"/>
  <c r="AA322" i="37"/>
  <c r="AW321" i="37"/>
  <c r="AV321" i="37"/>
  <c r="AU321" i="37"/>
  <c r="AT321" i="37"/>
  <c r="AS321" i="37"/>
  <c r="AR321" i="37"/>
  <c r="AQ321" i="37"/>
  <c r="AG321" i="37"/>
  <c r="AF321" i="37"/>
  <c r="AE321" i="37"/>
  <c r="AD321" i="37"/>
  <c r="AC321" i="37"/>
  <c r="AB321" i="37"/>
  <c r="AA321" i="37"/>
  <c r="AW320" i="37"/>
  <c r="AV320" i="37"/>
  <c r="AU320" i="37"/>
  <c r="AT320" i="37"/>
  <c r="AS320" i="37"/>
  <c r="AR320" i="37"/>
  <c r="AQ320" i="37"/>
  <c r="AG320" i="37"/>
  <c r="AF320" i="37"/>
  <c r="AE320" i="37"/>
  <c r="AD320" i="37"/>
  <c r="AC320" i="37"/>
  <c r="AB320" i="37"/>
  <c r="AA320" i="37"/>
  <c r="AW319" i="37"/>
  <c r="AV319" i="37"/>
  <c r="AU319" i="37"/>
  <c r="AT319" i="37"/>
  <c r="AS319" i="37"/>
  <c r="AR319" i="37"/>
  <c r="AQ319" i="37"/>
  <c r="AG319" i="37"/>
  <c r="AF319" i="37"/>
  <c r="AE319" i="37"/>
  <c r="AD319" i="37"/>
  <c r="AC319" i="37"/>
  <c r="AB319" i="37"/>
  <c r="AA319" i="37"/>
  <c r="AW318" i="37"/>
  <c r="AV318" i="37"/>
  <c r="AU318" i="37"/>
  <c r="AT318" i="37"/>
  <c r="AS318" i="37"/>
  <c r="AR318" i="37"/>
  <c r="AQ318" i="37"/>
  <c r="AG318" i="37"/>
  <c r="AF318" i="37"/>
  <c r="AE318" i="37"/>
  <c r="AD318" i="37"/>
  <c r="AC318" i="37"/>
  <c r="AB318" i="37"/>
  <c r="AA318" i="37"/>
  <c r="AW317" i="37"/>
  <c r="AV317" i="37"/>
  <c r="AU317" i="37"/>
  <c r="AT317" i="37"/>
  <c r="AS317" i="37"/>
  <c r="AR317" i="37"/>
  <c r="AQ317" i="37"/>
  <c r="AG317" i="37"/>
  <c r="AF317" i="37"/>
  <c r="AE317" i="37"/>
  <c r="AD317" i="37"/>
  <c r="AC317" i="37"/>
  <c r="AB317" i="37"/>
  <c r="AA317" i="37"/>
  <c r="AW316" i="37"/>
  <c r="AV316" i="37"/>
  <c r="AU316" i="37"/>
  <c r="AT316" i="37"/>
  <c r="AS316" i="37"/>
  <c r="AR316" i="37"/>
  <c r="AQ316" i="37"/>
  <c r="AG316" i="37"/>
  <c r="AF316" i="37"/>
  <c r="AE316" i="37"/>
  <c r="AD316" i="37"/>
  <c r="AC316" i="37"/>
  <c r="AB316" i="37"/>
  <c r="AA316" i="37"/>
  <c r="AW315" i="37"/>
  <c r="AV315" i="37"/>
  <c r="AU315" i="37"/>
  <c r="AT315" i="37"/>
  <c r="AS315" i="37"/>
  <c r="AR315" i="37"/>
  <c r="AQ315" i="37"/>
  <c r="AG315" i="37"/>
  <c r="AF315" i="37"/>
  <c r="AE315" i="37"/>
  <c r="AD315" i="37"/>
  <c r="AC315" i="37"/>
  <c r="AB315" i="37"/>
  <c r="AA315" i="37"/>
  <c r="AW314" i="37"/>
  <c r="AV314" i="37"/>
  <c r="AU314" i="37"/>
  <c r="AT314" i="37"/>
  <c r="AS314" i="37"/>
  <c r="AR314" i="37"/>
  <c r="AQ314" i="37"/>
  <c r="AG314" i="37"/>
  <c r="AF314" i="37"/>
  <c r="AE314" i="37"/>
  <c r="AD314" i="37"/>
  <c r="AC314" i="37"/>
  <c r="AB314" i="37"/>
  <c r="AA314" i="37"/>
  <c r="AQ311" i="37"/>
  <c r="AI311" i="37"/>
  <c r="AA311" i="37"/>
  <c r="AW305" i="37"/>
  <c r="AV305" i="37"/>
  <c r="AU305" i="37"/>
  <c r="AT305" i="37"/>
  <c r="AS305" i="37"/>
  <c r="AR305" i="37"/>
  <c r="AQ305" i="37"/>
  <c r="AG305" i="37"/>
  <c r="AF305" i="37"/>
  <c r="AE305" i="37"/>
  <c r="AD305" i="37"/>
  <c r="AC305" i="37"/>
  <c r="AB305" i="37"/>
  <c r="AA305" i="37"/>
  <c r="AW304" i="37"/>
  <c r="AV304" i="37"/>
  <c r="AU304" i="37"/>
  <c r="AT304" i="37"/>
  <c r="AS304" i="37"/>
  <c r="AR304" i="37"/>
  <c r="AQ304" i="37"/>
  <c r="AG304" i="37"/>
  <c r="AF304" i="37"/>
  <c r="AE304" i="37"/>
  <c r="AD304" i="37"/>
  <c r="AC304" i="37"/>
  <c r="AB304" i="37"/>
  <c r="AA304" i="37"/>
  <c r="AW303" i="37"/>
  <c r="AV303" i="37"/>
  <c r="AU303" i="37"/>
  <c r="AT303" i="37"/>
  <c r="AS303" i="37"/>
  <c r="AR303" i="37"/>
  <c r="AQ303" i="37"/>
  <c r="AG303" i="37"/>
  <c r="AF303" i="37"/>
  <c r="AE303" i="37"/>
  <c r="AD303" i="37"/>
  <c r="AC303" i="37"/>
  <c r="AB303" i="37"/>
  <c r="AA303" i="37"/>
  <c r="AW302" i="37"/>
  <c r="AV302" i="37"/>
  <c r="AU302" i="37"/>
  <c r="AT302" i="37"/>
  <c r="AS302" i="37"/>
  <c r="AR302" i="37"/>
  <c r="AQ302" i="37"/>
  <c r="AG302" i="37"/>
  <c r="AF302" i="37"/>
  <c r="AE302" i="37"/>
  <c r="AD302" i="37"/>
  <c r="AC302" i="37"/>
  <c r="AB302" i="37"/>
  <c r="AA302" i="37"/>
  <c r="AW301" i="37"/>
  <c r="AV301" i="37"/>
  <c r="AU301" i="37"/>
  <c r="AT301" i="37"/>
  <c r="AS301" i="37"/>
  <c r="AR301" i="37"/>
  <c r="AQ301" i="37"/>
  <c r="AG301" i="37"/>
  <c r="AF301" i="37"/>
  <c r="AE301" i="37"/>
  <c r="AD301" i="37"/>
  <c r="AC301" i="37"/>
  <c r="AB301" i="37"/>
  <c r="AA301" i="37"/>
  <c r="AW300" i="37"/>
  <c r="AV300" i="37"/>
  <c r="AU300" i="37"/>
  <c r="AT300" i="37"/>
  <c r="AS300" i="37"/>
  <c r="AR300" i="37"/>
  <c r="AQ300" i="37"/>
  <c r="AG300" i="37"/>
  <c r="AF300" i="37"/>
  <c r="AE300" i="37"/>
  <c r="AD300" i="37"/>
  <c r="AC300" i="37"/>
  <c r="AB300" i="37"/>
  <c r="AA300" i="37"/>
  <c r="AW299" i="37"/>
  <c r="AV299" i="37"/>
  <c r="AU299" i="37"/>
  <c r="AT299" i="37"/>
  <c r="AS299" i="37"/>
  <c r="AR299" i="37"/>
  <c r="AQ299" i="37"/>
  <c r="AG299" i="37"/>
  <c r="AF299" i="37"/>
  <c r="AE299" i="37"/>
  <c r="AD299" i="37"/>
  <c r="AC299" i="37"/>
  <c r="AB299" i="37"/>
  <c r="AA299" i="37"/>
  <c r="AW298" i="37"/>
  <c r="AV298" i="37"/>
  <c r="AU298" i="37"/>
  <c r="AT298" i="37"/>
  <c r="AS298" i="37"/>
  <c r="AR298" i="37"/>
  <c r="AQ298" i="37"/>
  <c r="AG298" i="37"/>
  <c r="AF298" i="37"/>
  <c r="AE298" i="37"/>
  <c r="AD298" i="37"/>
  <c r="AC298" i="37"/>
  <c r="AB298" i="37"/>
  <c r="AA298" i="37"/>
  <c r="AV297" i="37"/>
  <c r="AU297" i="37"/>
  <c r="AT297" i="37"/>
  <c r="AS297" i="37"/>
  <c r="AR297" i="37"/>
  <c r="AQ297" i="37"/>
  <c r="AG297" i="37"/>
  <c r="AF297" i="37"/>
  <c r="AE297" i="37"/>
  <c r="AD297" i="37"/>
  <c r="AC297" i="37"/>
  <c r="AB297" i="37"/>
  <c r="AA297" i="37"/>
  <c r="AW296" i="37"/>
  <c r="AV296" i="37"/>
  <c r="AU296" i="37"/>
  <c r="AT296" i="37"/>
  <c r="AS296" i="37"/>
  <c r="AR296" i="37"/>
  <c r="AQ296" i="37"/>
  <c r="AG296" i="37"/>
  <c r="AF296" i="37"/>
  <c r="AE296" i="37"/>
  <c r="AD296" i="37"/>
  <c r="AC296" i="37"/>
  <c r="AB296" i="37"/>
  <c r="AA296" i="37"/>
  <c r="AW295" i="37"/>
  <c r="AV295" i="37"/>
  <c r="AU295" i="37"/>
  <c r="AT295" i="37"/>
  <c r="AS295" i="37"/>
  <c r="AR295" i="37"/>
  <c r="AQ295" i="37"/>
  <c r="AG295" i="37"/>
  <c r="AF295" i="37"/>
  <c r="AE295" i="37"/>
  <c r="AD295" i="37"/>
  <c r="AC295" i="37"/>
  <c r="AB295" i="37"/>
  <c r="AA295" i="37"/>
  <c r="AW294" i="37"/>
  <c r="AV294" i="37"/>
  <c r="AU294" i="37"/>
  <c r="AT294" i="37"/>
  <c r="AS294" i="37"/>
  <c r="AR294" i="37"/>
  <c r="AQ294" i="37"/>
  <c r="AG294" i="37"/>
  <c r="AF294" i="37"/>
  <c r="AE294" i="37"/>
  <c r="AD294" i="37"/>
  <c r="AC294" i="37"/>
  <c r="AB294" i="37"/>
  <c r="AA294" i="37"/>
  <c r="AW293" i="37"/>
  <c r="AV293" i="37"/>
  <c r="AU293" i="37"/>
  <c r="AT293" i="37"/>
  <c r="AS293" i="37"/>
  <c r="AR293" i="37"/>
  <c r="AQ293" i="37"/>
  <c r="AG293" i="37"/>
  <c r="AF293" i="37"/>
  <c r="AE293" i="37"/>
  <c r="AD293" i="37"/>
  <c r="AC293" i="37"/>
  <c r="AB293" i="37"/>
  <c r="AA293" i="37"/>
  <c r="AW292" i="37"/>
  <c r="AV292" i="37"/>
  <c r="AU292" i="37"/>
  <c r="AT292" i="37"/>
  <c r="AS292" i="37"/>
  <c r="AR292" i="37"/>
  <c r="AQ292" i="37"/>
  <c r="AG292" i="37"/>
  <c r="AF292" i="37"/>
  <c r="AE292" i="37"/>
  <c r="AD292" i="37"/>
  <c r="AC292" i="37"/>
  <c r="AB292" i="37"/>
  <c r="AA292" i="37"/>
  <c r="AW291" i="37"/>
  <c r="AV291" i="37"/>
  <c r="AU291" i="37"/>
  <c r="AT291" i="37"/>
  <c r="AS291" i="37"/>
  <c r="AR291" i="37"/>
  <c r="AQ291" i="37"/>
  <c r="AG291" i="37"/>
  <c r="AF291" i="37"/>
  <c r="AE291" i="37"/>
  <c r="AD291" i="37"/>
  <c r="AC291" i="37"/>
  <c r="AB291" i="37"/>
  <c r="AA291" i="37"/>
  <c r="AW290" i="37"/>
  <c r="AV290" i="37"/>
  <c r="AU290" i="37"/>
  <c r="AT290" i="37"/>
  <c r="AS290" i="37"/>
  <c r="AR290" i="37"/>
  <c r="AQ290" i="37"/>
  <c r="AG290" i="37"/>
  <c r="AF290" i="37"/>
  <c r="AE290" i="37"/>
  <c r="AD290" i="37"/>
  <c r="AC290" i="37"/>
  <c r="AB290" i="37"/>
  <c r="AA290" i="37"/>
  <c r="AW289" i="37"/>
  <c r="AV289" i="37"/>
  <c r="AU289" i="37"/>
  <c r="AT289" i="37"/>
  <c r="AS289" i="37"/>
  <c r="AR289" i="37"/>
  <c r="AQ289" i="37"/>
  <c r="AG289" i="37"/>
  <c r="AF289" i="37"/>
  <c r="AE289" i="37"/>
  <c r="AD289" i="37"/>
  <c r="AC289" i="37"/>
  <c r="AB289" i="37"/>
  <c r="AA289" i="37"/>
  <c r="AW288" i="37"/>
  <c r="AV288" i="37"/>
  <c r="AU288" i="37"/>
  <c r="AT288" i="37"/>
  <c r="AS288" i="37"/>
  <c r="AR288" i="37"/>
  <c r="AQ288" i="37"/>
  <c r="AG288" i="37"/>
  <c r="AF288" i="37"/>
  <c r="AE288" i="37"/>
  <c r="AD288" i="37"/>
  <c r="AC288" i="37"/>
  <c r="AB288" i="37"/>
  <c r="AA288" i="37"/>
  <c r="AW287" i="37"/>
  <c r="AV287" i="37"/>
  <c r="AU287" i="37"/>
  <c r="AT287" i="37"/>
  <c r="AS287" i="37"/>
  <c r="AR287" i="37"/>
  <c r="AQ287" i="37"/>
  <c r="AG287" i="37"/>
  <c r="AF287" i="37"/>
  <c r="AE287" i="37"/>
  <c r="AD287" i="37"/>
  <c r="AC287" i="37"/>
  <c r="AB287" i="37"/>
  <c r="AA287" i="37"/>
  <c r="AW286" i="37"/>
  <c r="AV286" i="37"/>
  <c r="AU286" i="37"/>
  <c r="AT286" i="37"/>
  <c r="AS286" i="37"/>
  <c r="AR286" i="37"/>
  <c r="AQ286" i="37"/>
  <c r="AG286" i="37"/>
  <c r="AF286" i="37"/>
  <c r="AE286" i="37"/>
  <c r="AD286" i="37"/>
  <c r="AC286" i="37"/>
  <c r="AB286" i="37"/>
  <c r="AA286" i="37"/>
  <c r="AW285" i="37"/>
  <c r="AV285" i="37"/>
  <c r="AU285" i="37"/>
  <c r="AT285" i="37"/>
  <c r="AS285" i="37"/>
  <c r="AR285" i="37"/>
  <c r="AQ285" i="37"/>
  <c r="AG285" i="37"/>
  <c r="AF285" i="37"/>
  <c r="AE285" i="37"/>
  <c r="AD285" i="37"/>
  <c r="AC285" i="37"/>
  <c r="AB285" i="37"/>
  <c r="AA285" i="37"/>
  <c r="AW284" i="37"/>
  <c r="AV284" i="37"/>
  <c r="AU284" i="37"/>
  <c r="AT284" i="37"/>
  <c r="AS284" i="37"/>
  <c r="AR284" i="37"/>
  <c r="AQ284" i="37"/>
  <c r="AG284" i="37"/>
  <c r="AF284" i="37"/>
  <c r="AE284" i="37"/>
  <c r="AD284" i="37"/>
  <c r="AC284" i="37"/>
  <c r="AB284" i="37"/>
  <c r="AA284" i="37"/>
  <c r="AW283" i="37"/>
  <c r="AV283" i="37"/>
  <c r="AU283" i="37"/>
  <c r="AT283" i="37"/>
  <c r="AS283" i="37"/>
  <c r="AR283" i="37"/>
  <c r="AQ283" i="37"/>
  <c r="AG283" i="37"/>
  <c r="AF283" i="37"/>
  <c r="AE283" i="37"/>
  <c r="AD283" i="37"/>
  <c r="AC283" i="37"/>
  <c r="AB283" i="37"/>
  <c r="AA283" i="37"/>
  <c r="AW282" i="37"/>
  <c r="AV282" i="37"/>
  <c r="AU282" i="37"/>
  <c r="AT282" i="37"/>
  <c r="AS282" i="37"/>
  <c r="AR282" i="37"/>
  <c r="AQ282" i="37"/>
  <c r="AG282" i="37"/>
  <c r="AF282" i="37"/>
  <c r="AE282" i="37"/>
  <c r="AD282" i="37"/>
  <c r="AC282" i="37"/>
  <c r="AB282" i="37"/>
  <c r="AA282" i="37"/>
  <c r="AW281" i="37"/>
  <c r="AV281" i="37"/>
  <c r="AU281" i="37"/>
  <c r="AT281" i="37"/>
  <c r="AS281" i="37"/>
  <c r="AR281" i="37"/>
  <c r="AQ281" i="37"/>
  <c r="AG281" i="37"/>
  <c r="AF281" i="37"/>
  <c r="AE281" i="37"/>
  <c r="AD281" i="37"/>
  <c r="AC281" i="37"/>
  <c r="AB281" i="37"/>
  <c r="AA281" i="37"/>
  <c r="AW280" i="37"/>
  <c r="AV280" i="37"/>
  <c r="AU280" i="37"/>
  <c r="AT280" i="37"/>
  <c r="AS280" i="37"/>
  <c r="AR280" i="37"/>
  <c r="AQ280" i="37"/>
  <c r="AG280" i="37"/>
  <c r="AF280" i="37"/>
  <c r="AE280" i="37"/>
  <c r="AD280" i="37"/>
  <c r="AC280" i="37"/>
  <c r="AB280" i="37"/>
  <c r="AA280" i="37"/>
  <c r="AW379" i="38"/>
  <c r="AV379" i="38"/>
  <c r="AU379" i="38"/>
  <c r="AT379" i="38"/>
  <c r="AS379" i="38"/>
  <c r="AR379" i="38"/>
  <c r="AQ379" i="38"/>
  <c r="AG379" i="38"/>
  <c r="AF379" i="38"/>
  <c r="AE379" i="38"/>
  <c r="AD379" i="38"/>
  <c r="AC379" i="38"/>
  <c r="AB379" i="38"/>
  <c r="AA379" i="38"/>
  <c r="AW378" i="38"/>
  <c r="AV378" i="38"/>
  <c r="AU378" i="38"/>
  <c r="AT378" i="38"/>
  <c r="AS378" i="38"/>
  <c r="AR378" i="38"/>
  <c r="AQ378" i="38"/>
  <c r="AG378" i="38"/>
  <c r="AF378" i="38"/>
  <c r="AE378" i="38"/>
  <c r="AD378" i="38"/>
  <c r="AC378" i="38"/>
  <c r="AB378" i="38"/>
  <c r="AA378" i="38"/>
  <c r="AW377" i="38"/>
  <c r="AV377" i="38"/>
  <c r="AU377" i="38"/>
  <c r="AT377" i="38"/>
  <c r="AS377" i="38"/>
  <c r="AR377" i="38"/>
  <c r="AQ377" i="38"/>
  <c r="AG377" i="38"/>
  <c r="AF377" i="38"/>
  <c r="AE377" i="38"/>
  <c r="AD377" i="38"/>
  <c r="AC377" i="38"/>
  <c r="AB377" i="38"/>
  <c r="AA377" i="38"/>
  <c r="AW376" i="38"/>
  <c r="AV376" i="38"/>
  <c r="AU376" i="38"/>
  <c r="AT376" i="38"/>
  <c r="AS376" i="38"/>
  <c r="AR376" i="38"/>
  <c r="AQ376" i="38"/>
  <c r="AG376" i="38"/>
  <c r="AF376" i="38"/>
  <c r="AE376" i="38"/>
  <c r="AD376" i="38"/>
  <c r="AC376" i="38"/>
  <c r="AB376" i="38"/>
  <c r="AA376" i="38"/>
  <c r="AW375" i="38"/>
  <c r="AV375" i="38"/>
  <c r="AU375" i="38"/>
  <c r="AT375" i="38"/>
  <c r="AS375" i="38"/>
  <c r="AR375" i="38"/>
  <c r="AQ375" i="38"/>
  <c r="AG375" i="38"/>
  <c r="AF375" i="38"/>
  <c r="AE375" i="38"/>
  <c r="AD375" i="38"/>
  <c r="AC375" i="38"/>
  <c r="AB375" i="38"/>
  <c r="AA375" i="38"/>
  <c r="AW374" i="38"/>
  <c r="AV374" i="38"/>
  <c r="AU374" i="38"/>
  <c r="AT374" i="38"/>
  <c r="AS374" i="38"/>
  <c r="AR374" i="38"/>
  <c r="AQ374" i="38"/>
  <c r="AG374" i="38"/>
  <c r="AF374" i="38"/>
  <c r="AE374" i="38"/>
  <c r="AD374" i="38"/>
  <c r="AC374" i="38"/>
  <c r="AB374" i="38"/>
  <c r="AA374" i="38"/>
  <c r="AW373" i="38"/>
  <c r="AV373" i="38"/>
  <c r="AU373" i="38"/>
  <c r="AT373" i="38"/>
  <c r="AS373" i="38"/>
  <c r="AR373" i="38"/>
  <c r="AQ373" i="38"/>
  <c r="AG373" i="38"/>
  <c r="AF373" i="38"/>
  <c r="AE373" i="38"/>
  <c r="AD373" i="38"/>
  <c r="AC373" i="38"/>
  <c r="AB373" i="38"/>
  <c r="AA373" i="38"/>
  <c r="AW372" i="38"/>
  <c r="AV372" i="38"/>
  <c r="AU372" i="38"/>
  <c r="AT372" i="38"/>
  <c r="AS372" i="38"/>
  <c r="AR372" i="38"/>
  <c r="AQ372" i="38"/>
  <c r="AG372" i="38"/>
  <c r="AF372" i="38"/>
  <c r="AE372" i="38"/>
  <c r="AD372" i="38"/>
  <c r="AC372" i="38"/>
  <c r="AB372" i="38"/>
  <c r="AA372" i="38"/>
  <c r="AW371" i="38"/>
  <c r="AV371" i="38"/>
  <c r="AU371" i="38"/>
  <c r="AT371" i="38"/>
  <c r="AS371" i="38"/>
  <c r="AR371" i="38"/>
  <c r="AQ371" i="38"/>
  <c r="AG371" i="38"/>
  <c r="AF371" i="38"/>
  <c r="AE371" i="38"/>
  <c r="AD371" i="38"/>
  <c r="AC371" i="38"/>
  <c r="AB371" i="38"/>
  <c r="AA371" i="38"/>
  <c r="AW370" i="38"/>
  <c r="AV370" i="38"/>
  <c r="AU370" i="38"/>
  <c r="AT370" i="38"/>
  <c r="AS370" i="38"/>
  <c r="AR370" i="38"/>
  <c r="AQ370" i="38"/>
  <c r="AG370" i="38"/>
  <c r="AF370" i="38"/>
  <c r="AE370" i="38"/>
  <c r="AD370" i="38"/>
  <c r="AC370" i="38"/>
  <c r="AB370" i="38"/>
  <c r="AA370" i="38"/>
  <c r="AQ367" i="38"/>
  <c r="AI367" i="38"/>
  <c r="AA367" i="38"/>
  <c r="AW361" i="38"/>
  <c r="AV361" i="38"/>
  <c r="AU361" i="38"/>
  <c r="AT361" i="38"/>
  <c r="AS361" i="38"/>
  <c r="AR361" i="38"/>
  <c r="AQ361" i="38"/>
  <c r="AG361" i="38"/>
  <c r="AF361" i="38"/>
  <c r="AE361" i="38"/>
  <c r="AD361" i="38"/>
  <c r="AC361" i="38"/>
  <c r="AB361" i="38"/>
  <c r="AA361" i="38"/>
  <c r="AW360" i="38"/>
  <c r="AV360" i="38"/>
  <c r="AU360" i="38"/>
  <c r="AT360" i="38"/>
  <c r="AS360" i="38"/>
  <c r="AR360" i="38"/>
  <c r="AQ360" i="38"/>
  <c r="AG360" i="38"/>
  <c r="AF360" i="38"/>
  <c r="AE360" i="38"/>
  <c r="AD360" i="38"/>
  <c r="AC360" i="38"/>
  <c r="AB360" i="38"/>
  <c r="AA360" i="38"/>
  <c r="AW359" i="38"/>
  <c r="AV359" i="38"/>
  <c r="AU359" i="38"/>
  <c r="AT359" i="38"/>
  <c r="AS359" i="38"/>
  <c r="AR359" i="38"/>
  <c r="AQ359" i="38"/>
  <c r="AG359" i="38"/>
  <c r="AF359" i="38"/>
  <c r="AE359" i="38"/>
  <c r="AD359" i="38"/>
  <c r="AC359" i="38"/>
  <c r="AB359" i="38"/>
  <c r="AA359" i="38"/>
  <c r="AW358" i="38"/>
  <c r="AV358" i="38"/>
  <c r="AU358" i="38"/>
  <c r="AT358" i="38"/>
  <c r="AS358" i="38"/>
  <c r="AR358" i="38"/>
  <c r="AQ358" i="38"/>
  <c r="AG358" i="38"/>
  <c r="AF358" i="38"/>
  <c r="AE358" i="38"/>
  <c r="AD358" i="38"/>
  <c r="AC358" i="38"/>
  <c r="AB358" i="38"/>
  <c r="AA358" i="38"/>
  <c r="AW357" i="38"/>
  <c r="AV357" i="38"/>
  <c r="AU357" i="38"/>
  <c r="AT357" i="38"/>
  <c r="AS357" i="38"/>
  <c r="AR357" i="38"/>
  <c r="AQ357" i="38"/>
  <c r="AG357" i="38"/>
  <c r="AF357" i="38"/>
  <c r="AE357" i="38"/>
  <c r="AD357" i="38"/>
  <c r="AC357" i="38"/>
  <c r="AB357" i="38"/>
  <c r="AA357" i="38"/>
  <c r="AW356" i="38"/>
  <c r="AV356" i="38"/>
  <c r="AU356" i="38"/>
  <c r="AT356" i="38"/>
  <c r="AS356" i="38"/>
  <c r="AR356" i="38"/>
  <c r="AQ356" i="38"/>
  <c r="AG356" i="38"/>
  <c r="AF356" i="38"/>
  <c r="AE356" i="38"/>
  <c r="AD356" i="38"/>
  <c r="AC356" i="38"/>
  <c r="AB356" i="38"/>
  <c r="AA356" i="38"/>
  <c r="AW355" i="38"/>
  <c r="AV355" i="38"/>
  <c r="AU355" i="38"/>
  <c r="AT355" i="38"/>
  <c r="AS355" i="38"/>
  <c r="AR355" i="38"/>
  <c r="AQ355" i="38"/>
  <c r="AG355" i="38"/>
  <c r="AF355" i="38"/>
  <c r="AE355" i="38"/>
  <c r="AD355" i="38"/>
  <c r="AC355" i="38"/>
  <c r="AB355" i="38"/>
  <c r="AA355" i="38"/>
  <c r="AW354" i="38"/>
  <c r="AV354" i="38"/>
  <c r="AU354" i="38"/>
  <c r="AT354" i="38"/>
  <c r="AS354" i="38"/>
  <c r="AR354" i="38"/>
  <c r="AQ354" i="38"/>
  <c r="AG354" i="38"/>
  <c r="AF354" i="38"/>
  <c r="AE354" i="38"/>
  <c r="AD354" i="38"/>
  <c r="AC354" i="38"/>
  <c r="AB354" i="38"/>
  <c r="AA354" i="38"/>
  <c r="AW353" i="38"/>
  <c r="AV353" i="38"/>
  <c r="AU353" i="38"/>
  <c r="AT353" i="38"/>
  <c r="AS353" i="38"/>
  <c r="AR353" i="38"/>
  <c r="AQ353" i="38"/>
  <c r="AG353" i="38"/>
  <c r="AF353" i="38"/>
  <c r="AE353" i="38"/>
  <c r="AD353" i="38"/>
  <c r="AC353" i="38"/>
  <c r="AB353" i="38"/>
  <c r="AA353" i="38"/>
  <c r="AW352" i="38"/>
  <c r="AV352" i="38"/>
  <c r="AU352" i="38"/>
  <c r="AT352" i="38"/>
  <c r="AS352" i="38"/>
  <c r="AR352" i="38"/>
  <c r="AQ352" i="38"/>
  <c r="AG352" i="38"/>
  <c r="AF352" i="38"/>
  <c r="AE352" i="38"/>
  <c r="AD352" i="38"/>
  <c r="AC352" i="38"/>
  <c r="AB352" i="38"/>
  <c r="AA352" i="38"/>
  <c r="AW351" i="38"/>
  <c r="AV351" i="38"/>
  <c r="AU351" i="38"/>
  <c r="AT351" i="38"/>
  <c r="AS351" i="38"/>
  <c r="AR351" i="38"/>
  <c r="AQ351" i="38"/>
  <c r="AG351" i="38"/>
  <c r="AF351" i="38"/>
  <c r="AE351" i="38"/>
  <c r="AD351" i="38"/>
  <c r="AC351" i="38"/>
  <c r="AB351" i="38"/>
  <c r="AA351" i="38"/>
  <c r="AW350" i="38"/>
  <c r="AV350" i="38"/>
  <c r="AU350" i="38"/>
  <c r="AT350" i="38"/>
  <c r="AS350" i="38"/>
  <c r="AR350" i="38"/>
  <c r="AQ350" i="38"/>
  <c r="AG350" i="38"/>
  <c r="AF350" i="38"/>
  <c r="AE350" i="38"/>
  <c r="AD350" i="38"/>
  <c r="AC350" i="38"/>
  <c r="AB350" i="38"/>
  <c r="AA350" i="38"/>
  <c r="AW349" i="38"/>
  <c r="AV349" i="38"/>
  <c r="AU349" i="38"/>
  <c r="AT349" i="38"/>
  <c r="AS349" i="38"/>
  <c r="AR349" i="38"/>
  <c r="AQ349" i="38"/>
  <c r="AG349" i="38"/>
  <c r="AF349" i="38"/>
  <c r="AE349" i="38"/>
  <c r="AD349" i="38"/>
  <c r="AC349" i="38"/>
  <c r="AB349" i="38"/>
  <c r="AA349" i="38"/>
  <c r="AW348" i="38"/>
  <c r="AV348" i="38"/>
  <c r="AU348" i="38"/>
  <c r="AT348" i="38"/>
  <c r="AS348" i="38"/>
  <c r="AR348" i="38"/>
  <c r="AQ348" i="38"/>
  <c r="AG348" i="38"/>
  <c r="AF348" i="38"/>
  <c r="AE348" i="38"/>
  <c r="AD348" i="38"/>
  <c r="AC348" i="38"/>
  <c r="AB348" i="38"/>
  <c r="AA348" i="38"/>
  <c r="AW347" i="38"/>
  <c r="AV347" i="38"/>
  <c r="AU347" i="38"/>
  <c r="AT347" i="38"/>
  <c r="AS347" i="38"/>
  <c r="AR347" i="38"/>
  <c r="AQ347" i="38"/>
  <c r="AG347" i="38"/>
  <c r="AF347" i="38"/>
  <c r="AE347" i="38"/>
  <c r="AD347" i="38"/>
  <c r="AC347" i="38"/>
  <c r="AB347" i="38"/>
  <c r="AA347" i="38"/>
  <c r="AW346" i="38"/>
  <c r="AV346" i="38"/>
  <c r="AU346" i="38"/>
  <c r="AT346" i="38"/>
  <c r="AS346" i="38"/>
  <c r="AR346" i="38"/>
  <c r="AQ346" i="38"/>
  <c r="AG346" i="38"/>
  <c r="AF346" i="38"/>
  <c r="AE346" i="38"/>
  <c r="AD346" i="38"/>
  <c r="AC346" i="38"/>
  <c r="AB346" i="38"/>
  <c r="AA346" i="38"/>
  <c r="AW345" i="38"/>
  <c r="AV345" i="38"/>
  <c r="AU345" i="38"/>
  <c r="AT345" i="38"/>
  <c r="AS345" i="38"/>
  <c r="AR345" i="38"/>
  <c r="AQ345" i="38"/>
  <c r="AG345" i="38"/>
  <c r="AF345" i="38"/>
  <c r="AE345" i="38"/>
  <c r="AD345" i="38"/>
  <c r="AC345" i="38"/>
  <c r="AB345" i="38"/>
  <c r="AA345" i="38"/>
  <c r="AW344" i="38"/>
  <c r="AV344" i="38"/>
  <c r="AU344" i="38"/>
  <c r="AT344" i="38"/>
  <c r="AS344" i="38"/>
  <c r="AR344" i="38"/>
  <c r="AQ344" i="38"/>
  <c r="AG344" i="38"/>
  <c r="AF344" i="38"/>
  <c r="AE344" i="38"/>
  <c r="AD344" i="38"/>
  <c r="AC344" i="38"/>
  <c r="AB344" i="38"/>
  <c r="AA344" i="38"/>
  <c r="AW343" i="38"/>
  <c r="AV343" i="38"/>
  <c r="AU343" i="38"/>
  <c r="AT343" i="38"/>
  <c r="AS343" i="38"/>
  <c r="AR343" i="38"/>
  <c r="AQ343" i="38"/>
  <c r="AG343" i="38"/>
  <c r="AF343" i="38"/>
  <c r="AE343" i="38"/>
  <c r="AD343" i="38"/>
  <c r="AC343" i="38"/>
  <c r="AB343" i="38"/>
  <c r="AA343" i="38"/>
  <c r="AW342" i="38"/>
  <c r="AV342" i="38"/>
  <c r="AU342" i="38"/>
  <c r="AT342" i="38"/>
  <c r="AS342" i="38"/>
  <c r="AR342" i="38"/>
  <c r="AQ342" i="38"/>
  <c r="AG342" i="38"/>
  <c r="AF342" i="38"/>
  <c r="AE342" i="38"/>
  <c r="AD342" i="38"/>
  <c r="AC342" i="38"/>
  <c r="AB342" i="38"/>
  <c r="AA342" i="38"/>
  <c r="AQ339" i="38"/>
  <c r="AI339" i="38"/>
  <c r="AA339" i="38"/>
  <c r="AW333" i="38"/>
  <c r="AV333" i="38"/>
  <c r="AU333" i="38"/>
  <c r="AT333" i="38"/>
  <c r="AS333" i="38"/>
  <c r="AR333" i="38"/>
  <c r="AQ333" i="38"/>
  <c r="AG333" i="38"/>
  <c r="AF333" i="38"/>
  <c r="AE333" i="38"/>
  <c r="AD333" i="38"/>
  <c r="AC333" i="38"/>
  <c r="AB333" i="38"/>
  <c r="AA333" i="38"/>
  <c r="AW332" i="38"/>
  <c r="AV332" i="38"/>
  <c r="AU332" i="38"/>
  <c r="AT332" i="38"/>
  <c r="AS332" i="38"/>
  <c r="AR332" i="38"/>
  <c r="AQ332" i="38"/>
  <c r="AG332" i="38"/>
  <c r="AF332" i="38"/>
  <c r="AE332" i="38"/>
  <c r="AD332" i="38"/>
  <c r="AC332" i="38"/>
  <c r="AB332" i="38"/>
  <c r="AA332" i="38"/>
  <c r="AW331" i="38"/>
  <c r="AV331" i="38"/>
  <c r="AU331" i="38"/>
  <c r="AT331" i="38"/>
  <c r="AS331" i="38"/>
  <c r="AR331" i="38"/>
  <c r="AQ331" i="38"/>
  <c r="AG331" i="38"/>
  <c r="AF331" i="38"/>
  <c r="AE331" i="38"/>
  <c r="AD331" i="38"/>
  <c r="AC331" i="38"/>
  <c r="AB331" i="38"/>
  <c r="AA331" i="38"/>
  <c r="AW330" i="38"/>
  <c r="AV330" i="38"/>
  <c r="AU330" i="38"/>
  <c r="AT330" i="38"/>
  <c r="AS330" i="38"/>
  <c r="AR330" i="38"/>
  <c r="AQ330" i="38"/>
  <c r="AG330" i="38"/>
  <c r="AF330" i="38"/>
  <c r="AE330" i="38"/>
  <c r="AD330" i="38"/>
  <c r="AC330" i="38"/>
  <c r="AB330" i="38"/>
  <c r="AA330" i="38"/>
  <c r="AW329" i="38"/>
  <c r="AV329" i="38"/>
  <c r="AU329" i="38"/>
  <c r="AT329" i="38"/>
  <c r="AS329" i="38"/>
  <c r="AR329" i="38"/>
  <c r="AQ329" i="38"/>
  <c r="AG329" i="38"/>
  <c r="AF329" i="38"/>
  <c r="AE329" i="38"/>
  <c r="AD329" i="38"/>
  <c r="AC329" i="38"/>
  <c r="AB329" i="38"/>
  <c r="AA329" i="38"/>
  <c r="AW328" i="38"/>
  <c r="AV328" i="38"/>
  <c r="AU328" i="38"/>
  <c r="AT328" i="38"/>
  <c r="AS328" i="38"/>
  <c r="AR328" i="38"/>
  <c r="AQ328" i="38"/>
  <c r="AG328" i="38"/>
  <c r="AF328" i="38"/>
  <c r="AE328" i="38"/>
  <c r="AD328" i="38"/>
  <c r="AC328" i="38"/>
  <c r="AB328" i="38"/>
  <c r="AA328" i="38"/>
  <c r="AW327" i="38"/>
  <c r="AV327" i="38"/>
  <c r="AU327" i="38"/>
  <c r="AT327" i="38"/>
  <c r="AS327" i="38"/>
  <c r="AR327" i="38"/>
  <c r="AQ327" i="38"/>
  <c r="AG327" i="38"/>
  <c r="AF327" i="38"/>
  <c r="AE327" i="38"/>
  <c r="AD327" i="38"/>
  <c r="AC327" i="38"/>
  <c r="AB327" i="38"/>
  <c r="AA327" i="38"/>
  <c r="AW326" i="38"/>
  <c r="AV326" i="38"/>
  <c r="AU326" i="38"/>
  <c r="AT326" i="38"/>
  <c r="AS326" i="38"/>
  <c r="AR326" i="38"/>
  <c r="AQ326" i="38"/>
  <c r="AG326" i="38"/>
  <c r="AF326" i="38"/>
  <c r="AE326" i="38"/>
  <c r="AD326" i="38"/>
  <c r="AC326" i="38"/>
  <c r="AB326" i="38"/>
  <c r="AA326" i="38"/>
  <c r="AW325" i="38"/>
  <c r="AV325" i="38"/>
  <c r="AU325" i="38"/>
  <c r="AT325" i="38"/>
  <c r="AS325" i="38"/>
  <c r="AR325" i="38"/>
  <c r="AQ325" i="38"/>
  <c r="AG325" i="38"/>
  <c r="AF325" i="38"/>
  <c r="AE325" i="38"/>
  <c r="AD325" i="38"/>
  <c r="AC325" i="38"/>
  <c r="AB325" i="38"/>
  <c r="AA325" i="38"/>
  <c r="AW324" i="38"/>
  <c r="AV324" i="38"/>
  <c r="AU324" i="38"/>
  <c r="AT324" i="38"/>
  <c r="AS324" i="38"/>
  <c r="AR324" i="38"/>
  <c r="AQ324" i="38"/>
  <c r="AG324" i="38"/>
  <c r="AF324" i="38"/>
  <c r="AE324" i="38"/>
  <c r="AD324" i="38"/>
  <c r="AC324" i="38"/>
  <c r="AB324" i="38"/>
  <c r="AA324" i="38"/>
  <c r="AW323" i="38"/>
  <c r="AV323" i="38"/>
  <c r="AU323" i="38"/>
  <c r="AT323" i="38"/>
  <c r="AS323" i="38"/>
  <c r="AR323" i="38"/>
  <c r="AQ323" i="38"/>
  <c r="AG323" i="38"/>
  <c r="AF323" i="38"/>
  <c r="AE323" i="38"/>
  <c r="AD323" i="38"/>
  <c r="AC323" i="38"/>
  <c r="AB323" i="38"/>
  <c r="AA323" i="38"/>
  <c r="AW322" i="38"/>
  <c r="AV322" i="38"/>
  <c r="AU322" i="38"/>
  <c r="AT322" i="38"/>
  <c r="AS322" i="38"/>
  <c r="AR322" i="38"/>
  <c r="AQ322" i="38"/>
  <c r="AG322" i="38"/>
  <c r="AF322" i="38"/>
  <c r="AE322" i="38"/>
  <c r="AD322" i="38"/>
  <c r="AC322" i="38"/>
  <c r="AB322" i="38"/>
  <c r="AA322" i="38"/>
  <c r="AW321" i="38"/>
  <c r="AV321" i="38"/>
  <c r="AU321" i="38"/>
  <c r="AT321" i="38"/>
  <c r="AS321" i="38"/>
  <c r="AR321" i="38"/>
  <c r="AQ321" i="38"/>
  <c r="AG321" i="38"/>
  <c r="AF321" i="38"/>
  <c r="AE321" i="38"/>
  <c r="AD321" i="38"/>
  <c r="AC321" i="38"/>
  <c r="AB321" i="38"/>
  <c r="AA321" i="38"/>
  <c r="AW320" i="38"/>
  <c r="AV320" i="38"/>
  <c r="AU320" i="38"/>
  <c r="AT320" i="38"/>
  <c r="AS320" i="38"/>
  <c r="AR320" i="38"/>
  <c r="AQ320" i="38"/>
  <c r="AG320" i="38"/>
  <c r="AF320" i="38"/>
  <c r="AE320" i="38"/>
  <c r="AD320" i="38"/>
  <c r="AC320" i="38"/>
  <c r="AB320" i="38"/>
  <c r="AA320" i="38"/>
  <c r="AW319" i="38"/>
  <c r="AV319" i="38"/>
  <c r="AU319" i="38"/>
  <c r="AT319" i="38"/>
  <c r="AS319" i="38"/>
  <c r="AR319" i="38"/>
  <c r="AQ319" i="38"/>
  <c r="AG319" i="38"/>
  <c r="AF319" i="38"/>
  <c r="AE319" i="38"/>
  <c r="AD319" i="38"/>
  <c r="AC319" i="38"/>
  <c r="AB319" i="38"/>
  <c r="AA319" i="38"/>
  <c r="AW318" i="38"/>
  <c r="AV318" i="38"/>
  <c r="AU318" i="38"/>
  <c r="AT318" i="38"/>
  <c r="AS318" i="38"/>
  <c r="AR318" i="38"/>
  <c r="AQ318" i="38"/>
  <c r="AG318" i="38"/>
  <c r="AF318" i="38"/>
  <c r="AE318" i="38"/>
  <c r="AD318" i="38"/>
  <c r="AC318" i="38"/>
  <c r="AB318" i="38"/>
  <c r="AA318" i="38"/>
  <c r="AW317" i="38"/>
  <c r="AV317" i="38"/>
  <c r="AU317" i="38"/>
  <c r="AT317" i="38"/>
  <c r="AS317" i="38"/>
  <c r="AR317" i="38"/>
  <c r="AQ317" i="38"/>
  <c r="AG317" i="38"/>
  <c r="AF317" i="38"/>
  <c r="AE317" i="38"/>
  <c r="AD317" i="38"/>
  <c r="AC317" i="38"/>
  <c r="AB317" i="38"/>
  <c r="AA317" i="38"/>
  <c r="AW316" i="38"/>
  <c r="AV316" i="38"/>
  <c r="AU316" i="38"/>
  <c r="AT316" i="38"/>
  <c r="AS316" i="38"/>
  <c r="AR316" i="38"/>
  <c r="AQ316" i="38"/>
  <c r="AG316" i="38"/>
  <c r="AF316" i="38"/>
  <c r="AE316" i="38"/>
  <c r="AD316" i="38"/>
  <c r="AC316" i="38"/>
  <c r="AB316" i="38"/>
  <c r="AA316" i="38"/>
  <c r="AW315" i="38"/>
  <c r="AV315" i="38"/>
  <c r="AU315" i="38"/>
  <c r="AT315" i="38"/>
  <c r="AS315" i="38"/>
  <c r="AR315" i="38"/>
  <c r="AQ315" i="38"/>
  <c r="AG315" i="38"/>
  <c r="AF315" i="38"/>
  <c r="AE315" i="38"/>
  <c r="AD315" i="38"/>
  <c r="AC315" i="38"/>
  <c r="AB315" i="38"/>
  <c r="AA315" i="38"/>
  <c r="AW314" i="38"/>
  <c r="AV314" i="38"/>
  <c r="AU314" i="38"/>
  <c r="AT314" i="38"/>
  <c r="AS314" i="38"/>
  <c r="AR314" i="38"/>
  <c r="AQ314" i="38"/>
  <c r="AG314" i="38"/>
  <c r="AF314" i="38"/>
  <c r="AE314" i="38"/>
  <c r="AD314" i="38"/>
  <c r="AC314" i="38"/>
  <c r="AB314" i="38"/>
  <c r="AA314" i="38"/>
  <c r="AQ311" i="38"/>
  <c r="AI311" i="38"/>
  <c r="AA311" i="38"/>
  <c r="AW305" i="38"/>
  <c r="AV305" i="38"/>
  <c r="AU305" i="38"/>
  <c r="AT305" i="38"/>
  <c r="AS305" i="38"/>
  <c r="AR305" i="38"/>
  <c r="AQ305" i="38"/>
  <c r="AG305" i="38"/>
  <c r="AF305" i="38"/>
  <c r="AE305" i="38"/>
  <c r="AD305" i="38"/>
  <c r="AC305" i="38"/>
  <c r="AB305" i="38"/>
  <c r="AA305" i="38"/>
  <c r="AW304" i="38"/>
  <c r="AV304" i="38"/>
  <c r="AU304" i="38"/>
  <c r="AT304" i="38"/>
  <c r="AS304" i="38"/>
  <c r="AR304" i="38"/>
  <c r="AQ304" i="38"/>
  <c r="AG304" i="38"/>
  <c r="AF304" i="38"/>
  <c r="AE304" i="38"/>
  <c r="AD304" i="38"/>
  <c r="AC304" i="38"/>
  <c r="AB304" i="38"/>
  <c r="AA304" i="38"/>
  <c r="AW303" i="38"/>
  <c r="AV303" i="38"/>
  <c r="AU303" i="38"/>
  <c r="AT303" i="38"/>
  <c r="AS303" i="38"/>
  <c r="AR303" i="38"/>
  <c r="AQ303" i="38"/>
  <c r="AG303" i="38"/>
  <c r="AF303" i="38"/>
  <c r="AE303" i="38"/>
  <c r="AD303" i="38"/>
  <c r="AC303" i="38"/>
  <c r="AB303" i="38"/>
  <c r="AA303" i="38"/>
  <c r="AW302" i="38"/>
  <c r="AV302" i="38"/>
  <c r="AU302" i="38"/>
  <c r="AT302" i="38"/>
  <c r="AS302" i="38"/>
  <c r="AR302" i="38"/>
  <c r="AQ302" i="38"/>
  <c r="AG302" i="38"/>
  <c r="AF302" i="38"/>
  <c r="AE302" i="38"/>
  <c r="AD302" i="38"/>
  <c r="AC302" i="38"/>
  <c r="AB302" i="38"/>
  <c r="AA302" i="38"/>
  <c r="AW301" i="38"/>
  <c r="AV301" i="38"/>
  <c r="AU301" i="38"/>
  <c r="AT301" i="38"/>
  <c r="AS301" i="38"/>
  <c r="AR301" i="38"/>
  <c r="AQ301" i="38"/>
  <c r="AG301" i="38"/>
  <c r="AF301" i="38"/>
  <c r="AE301" i="38"/>
  <c r="AD301" i="38"/>
  <c r="AC301" i="38"/>
  <c r="AB301" i="38"/>
  <c r="AA301" i="38"/>
  <c r="AW300" i="38"/>
  <c r="AV300" i="38"/>
  <c r="AU300" i="38"/>
  <c r="AT300" i="38"/>
  <c r="AS300" i="38"/>
  <c r="AR300" i="38"/>
  <c r="AQ300" i="38"/>
  <c r="AG300" i="38"/>
  <c r="AF300" i="38"/>
  <c r="AE300" i="38"/>
  <c r="AD300" i="38"/>
  <c r="AC300" i="38"/>
  <c r="AB300" i="38"/>
  <c r="AA300" i="38"/>
  <c r="AW299" i="38"/>
  <c r="AV299" i="38"/>
  <c r="AU299" i="38"/>
  <c r="AT299" i="38"/>
  <c r="AS299" i="38"/>
  <c r="AR299" i="38"/>
  <c r="AQ299" i="38"/>
  <c r="AG299" i="38"/>
  <c r="AF299" i="38"/>
  <c r="AE299" i="38"/>
  <c r="AD299" i="38"/>
  <c r="AC299" i="38"/>
  <c r="AB299" i="38"/>
  <c r="AA299" i="38"/>
  <c r="AW298" i="38"/>
  <c r="AV298" i="38"/>
  <c r="AU298" i="38"/>
  <c r="AT298" i="38"/>
  <c r="AS298" i="38"/>
  <c r="AR298" i="38"/>
  <c r="AQ298" i="38"/>
  <c r="AG298" i="38"/>
  <c r="AF298" i="38"/>
  <c r="AE298" i="38"/>
  <c r="AD298" i="38"/>
  <c r="AC298" i="38"/>
  <c r="AB298" i="38"/>
  <c r="AA298" i="38"/>
  <c r="AV297" i="38"/>
  <c r="AU297" i="38"/>
  <c r="AT297" i="38"/>
  <c r="AS297" i="38"/>
  <c r="AR297" i="38"/>
  <c r="AQ297" i="38"/>
  <c r="AG297" i="38"/>
  <c r="AF297" i="38"/>
  <c r="AE297" i="38"/>
  <c r="AD297" i="38"/>
  <c r="AC297" i="38"/>
  <c r="AB297" i="38"/>
  <c r="AA297" i="38"/>
  <c r="AW296" i="38"/>
  <c r="AV296" i="38"/>
  <c r="AU296" i="38"/>
  <c r="AT296" i="38"/>
  <c r="AS296" i="38"/>
  <c r="AR296" i="38"/>
  <c r="AQ296" i="38"/>
  <c r="AG296" i="38"/>
  <c r="AF296" i="38"/>
  <c r="AE296" i="38"/>
  <c r="AD296" i="38"/>
  <c r="AC296" i="38"/>
  <c r="AB296" i="38"/>
  <c r="AA296" i="38"/>
  <c r="AW295" i="38"/>
  <c r="AV295" i="38"/>
  <c r="AU295" i="38"/>
  <c r="AT295" i="38"/>
  <c r="AS295" i="38"/>
  <c r="AR295" i="38"/>
  <c r="AQ295" i="38"/>
  <c r="AG295" i="38"/>
  <c r="AF295" i="38"/>
  <c r="AE295" i="38"/>
  <c r="AD295" i="38"/>
  <c r="AC295" i="38"/>
  <c r="AB295" i="38"/>
  <c r="AA295" i="38"/>
  <c r="AW294" i="38"/>
  <c r="AV294" i="38"/>
  <c r="AU294" i="38"/>
  <c r="AT294" i="38"/>
  <c r="AS294" i="38"/>
  <c r="AR294" i="38"/>
  <c r="AQ294" i="38"/>
  <c r="AG294" i="38"/>
  <c r="AF294" i="38"/>
  <c r="AE294" i="38"/>
  <c r="AD294" i="38"/>
  <c r="AC294" i="38"/>
  <c r="AB294" i="38"/>
  <c r="AA294" i="38"/>
  <c r="AW293" i="38"/>
  <c r="AV293" i="38"/>
  <c r="AU293" i="38"/>
  <c r="AT293" i="38"/>
  <c r="AS293" i="38"/>
  <c r="AR293" i="38"/>
  <c r="AQ293" i="38"/>
  <c r="AG293" i="38"/>
  <c r="AF293" i="38"/>
  <c r="AE293" i="38"/>
  <c r="AD293" i="38"/>
  <c r="AC293" i="38"/>
  <c r="AB293" i="38"/>
  <c r="AA293" i="38"/>
  <c r="AW292" i="38"/>
  <c r="AV292" i="38"/>
  <c r="AU292" i="38"/>
  <c r="AT292" i="38"/>
  <c r="AS292" i="38"/>
  <c r="AR292" i="38"/>
  <c r="AQ292" i="38"/>
  <c r="AG292" i="38"/>
  <c r="AF292" i="38"/>
  <c r="AE292" i="38"/>
  <c r="AD292" i="38"/>
  <c r="AC292" i="38"/>
  <c r="AB292" i="38"/>
  <c r="AA292" i="38"/>
  <c r="AW291" i="38"/>
  <c r="AV291" i="38"/>
  <c r="AU291" i="38"/>
  <c r="AT291" i="38"/>
  <c r="AS291" i="38"/>
  <c r="AR291" i="38"/>
  <c r="AQ291" i="38"/>
  <c r="AG291" i="38"/>
  <c r="AF291" i="38"/>
  <c r="AE291" i="38"/>
  <c r="AD291" i="38"/>
  <c r="AC291" i="38"/>
  <c r="AB291" i="38"/>
  <c r="AA291" i="38"/>
  <c r="AW290" i="38"/>
  <c r="AV290" i="38"/>
  <c r="AU290" i="38"/>
  <c r="AT290" i="38"/>
  <c r="AS290" i="38"/>
  <c r="AR290" i="38"/>
  <c r="AQ290" i="38"/>
  <c r="AG290" i="38"/>
  <c r="AF290" i="38"/>
  <c r="AE290" i="38"/>
  <c r="AD290" i="38"/>
  <c r="AC290" i="38"/>
  <c r="AB290" i="38"/>
  <c r="AA290" i="38"/>
  <c r="AW289" i="38"/>
  <c r="AV289" i="38"/>
  <c r="AU289" i="38"/>
  <c r="AT289" i="38"/>
  <c r="AS289" i="38"/>
  <c r="AR289" i="38"/>
  <c r="AQ289" i="38"/>
  <c r="AG289" i="38"/>
  <c r="AF289" i="38"/>
  <c r="AE289" i="38"/>
  <c r="AD289" i="38"/>
  <c r="AC289" i="38"/>
  <c r="AB289" i="38"/>
  <c r="AA289" i="38"/>
  <c r="AW288" i="38"/>
  <c r="AV288" i="38"/>
  <c r="AU288" i="38"/>
  <c r="AT288" i="38"/>
  <c r="AS288" i="38"/>
  <c r="AR288" i="38"/>
  <c r="AQ288" i="38"/>
  <c r="AG288" i="38"/>
  <c r="AF288" i="38"/>
  <c r="AE288" i="38"/>
  <c r="AD288" i="38"/>
  <c r="AC288" i="38"/>
  <c r="AB288" i="38"/>
  <c r="AA288" i="38"/>
  <c r="AW287" i="38"/>
  <c r="AV287" i="38"/>
  <c r="AU287" i="38"/>
  <c r="AT287" i="38"/>
  <c r="AS287" i="38"/>
  <c r="AR287" i="38"/>
  <c r="AQ287" i="38"/>
  <c r="AG287" i="38"/>
  <c r="AF287" i="38"/>
  <c r="AE287" i="38"/>
  <c r="AD287" i="38"/>
  <c r="AC287" i="38"/>
  <c r="AB287" i="38"/>
  <c r="AA287" i="38"/>
  <c r="AW286" i="38"/>
  <c r="AV286" i="38"/>
  <c r="AU286" i="38"/>
  <c r="AT286" i="38"/>
  <c r="AS286" i="38"/>
  <c r="AR286" i="38"/>
  <c r="AQ286" i="38"/>
  <c r="AG286" i="38"/>
  <c r="AF286" i="38"/>
  <c r="AE286" i="38"/>
  <c r="AD286" i="38"/>
  <c r="AC286" i="38"/>
  <c r="AB286" i="38"/>
  <c r="AA286" i="38"/>
  <c r="AW285" i="38"/>
  <c r="AV285" i="38"/>
  <c r="AU285" i="38"/>
  <c r="AT285" i="38"/>
  <c r="AS285" i="38"/>
  <c r="AR285" i="38"/>
  <c r="AQ285" i="38"/>
  <c r="AG285" i="38"/>
  <c r="AF285" i="38"/>
  <c r="AE285" i="38"/>
  <c r="AD285" i="38"/>
  <c r="AC285" i="38"/>
  <c r="AB285" i="38"/>
  <c r="AA285" i="38"/>
  <c r="AW284" i="38"/>
  <c r="AV284" i="38"/>
  <c r="AU284" i="38"/>
  <c r="AT284" i="38"/>
  <c r="AS284" i="38"/>
  <c r="AR284" i="38"/>
  <c r="AQ284" i="38"/>
  <c r="AG284" i="38"/>
  <c r="AF284" i="38"/>
  <c r="AE284" i="38"/>
  <c r="AD284" i="38"/>
  <c r="AC284" i="38"/>
  <c r="AB284" i="38"/>
  <c r="AA284" i="38"/>
  <c r="AW283" i="38"/>
  <c r="AV283" i="38"/>
  <c r="AU283" i="38"/>
  <c r="AT283" i="38"/>
  <c r="AS283" i="38"/>
  <c r="AR283" i="38"/>
  <c r="AQ283" i="38"/>
  <c r="AG283" i="38"/>
  <c r="AF283" i="38"/>
  <c r="AE283" i="38"/>
  <c r="AD283" i="38"/>
  <c r="AC283" i="38"/>
  <c r="AB283" i="38"/>
  <c r="AA283" i="38"/>
  <c r="AW282" i="38"/>
  <c r="AV282" i="38"/>
  <c r="AU282" i="38"/>
  <c r="AT282" i="38"/>
  <c r="AS282" i="38"/>
  <c r="AR282" i="38"/>
  <c r="AQ282" i="38"/>
  <c r="AG282" i="38"/>
  <c r="AF282" i="38"/>
  <c r="AE282" i="38"/>
  <c r="AD282" i="38"/>
  <c r="AC282" i="38"/>
  <c r="AB282" i="38"/>
  <c r="AA282" i="38"/>
  <c r="AW281" i="38"/>
  <c r="AV281" i="38"/>
  <c r="AU281" i="38"/>
  <c r="AT281" i="38"/>
  <c r="AS281" i="38"/>
  <c r="AR281" i="38"/>
  <c r="AQ281" i="38"/>
  <c r="AG281" i="38"/>
  <c r="AF281" i="38"/>
  <c r="AE281" i="38"/>
  <c r="AD281" i="38"/>
  <c r="AC281" i="38"/>
  <c r="AB281" i="38"/>
  <c r="AA281" i="38"/>
  <c r="AW280" i="38"/>
  <c r="AV280" i="38"/>
  <c r="AU280" i="38"/>
  <c r="AT280" i="38"/>
  <c r="AS280" i="38"/>
  <c r="AR280" i="38"/>
  <c r="AQ280" i="38"/>
  <c r="AG280" i="38"/>
  <c r="AF280" i="38"/>
  <c r="AE280" i="38"/>
  <c r="AD280" i="38"/>
  <c r="AC280" i="38"/>
  <c r="AB280" i="38"/>
  <c r="AA280" i="38"/>
  <c r="AW379" i="15"/>
  <c r="AV379" i="15"/>
  <c r="AU379" i="15"/>
  <c r="AT379" i="15"/>
  <c r="AS379" i="15"/>
  <c r="AR379" i="15"/>
  <c r="AQ379" i="15"/>
  <c r="AG379" i="15"/>
  <c r="AF379" i="15"/>
  <c r="AE379" i="15"/>
  <c r="AD379" i="15"/>
  <c r="AC379" i="15"/>
  <c r="AB379" i="15"/>
  <c r="AA379" i="15"/>
  <c r="AW378" i="15"/>
  <c r="AV378" i="15"/>
  <c r="AU378" i="15"/>
  <c r="AT378" i="15"/>
  <c r="AS378" i="15"/>
  <c r="AR378" i="15"/>
  <c r="AQ378" i="15"/>
  <c r="AG378" i="15"/>
  <c r="AF378" i="15"/>
  <c r="AE378" i="15"/>
  <c r="AD378" i="15"/>
  <c r="AC378" i="15"/>
  <c r="AB378" i="15"/>
  <c r="AA378" i="15"/>
  <c r="AW377" i="15"/>
  <c r="AV377" i="15"/>
  <c r="AU377" i="15"/>
  <c r="AT377" i="15"/>
  <c r="AS377" i="15"/>
  <c r="AR377" i="15"/>
  <c r="AQ377" i="15"/>
  <c r="AG377" i="15"/>
  <c r="AF377" i="15"/>
  <c r="AE377" i="15"/>
  <c r="AD377" i="15"/>
  <c r="AC377" i="15"/>
  <c r="AB377" i="15"/>
  <c r="AA377" i="15"/>
  <c r="AW376" i="15"/>
  <c r="AV376" i="15"/>
  <c r="AU376" i="15"/>
  <c r="AT376" i="15"/>
  <c r="AS376" i="15"/>
  <c r="AR376" i="15"/>
  <c r="AQ376" i="15"/>
  <c r="AG376" i="15"/>
  <c r="AF376" i="15"/>
  <c r="AE376" i="15"/>
  <c r="AD376" i="15"/>
  <c r="AC376" i="15"/>
  <c r="AB376" i="15"/>
  <c r="AA376" i="15"/>
  <c r="AW375" i="15"/>
  <c r="AV375" i="15"/>
  <c r="AU375" i="15"/>
  <c r="AT375" i="15"/>
  <c r="AS375" i="15"/>
  <c r="AR375" i="15"/>
  <c r="AQ375" i="15"/>
  <c r="AG375" i="15"/>
  <c r="AF375" i="15"/>
  <c r="AE375" i="15"/>
  <c r="AD375" i="15"/>
  <c r="AC375" i="15"/>
  <c r="AB375" i="15"/>
  <c r="AA375" i="15"/>
  <c r="AW374" i="15"/>
  <c r="AV374" i="15"/>
  <c r="AU374" i="15"/>
  <c r="AT374" i="15"/>
  <c r="AS374" i="15"/>
  <c r="AR374" i="15"/>
  <c r="AQ374" i="15"/>
  <c r="AG374" i="15"/>
  <c r="AF374" i="15"/>
  <c r="AE374" i="15"/>
  <c r="AD374" i="15"/>
  <c r="AC374" i="15"/>
  <c r="AB374" i="15"/>
  <c r="AA374" i="15"/>
  <c r="AW373" i="15"/>
  <c r="AV373" i="15"/>
  <c r="AU373" i="15"/>
  <c r="AT373" i="15"/>
  <c r="AS373" i="15"/>
  <c r="AR373" i="15"/>
  <c r="AQ373" i="15"/>
  <c r="AG373" i="15"/>
  <c r="AF373" i="15"/>
  <c r="AE373" i="15"/>
  <c r="AD373" i="15"/>
  <c r="AC373" i="15"/>
  <c r="AB373" i="15"/>
  <c r="AA373" i="15"/>
  <c r="AW372" i="15"/>
  <c r="AV372" i="15"/>
  <c r="AU372" i="15"/>
  <c r="AT372" i="15"/>
  <c r="AS372" i="15"/>
  <c r="AR372" i="15"/>
  <c r="AQ372" i="15"/>
  <c r="AG372" i="15"/>
  <c r="AF372" i="15"/>
  <c r="AE372" i="15"/>
  <c r="AD372" i="15"/>
  <c r="AC372" i="15"/>
  <c r="AB372" i="15"/>
  <c r="AA372" i="15"/>
  <c r="AW371" i="15"/>
  <c r="AV371" i="15"/>
  <c r="AU371" i="15"/>
  <c r="AT371" i="15"/>
  <c r="AS371" i="15"/>
  <c r="AR371" i="15"/>
  <c r="AQ371" i="15"/>
  <c r="AG371" i="15"/>
  <c r="AF371" i="15"/>
  <c r="AE371" i="15"/>
  <c r="AD371" i="15"/>
  <c r="AC371" i="15"/>
  <c r="AB371" i="15"/>
  <c r="AA371" i="15"/>
  <c r="AW370" i="15"/>
  <c r="AV370" i="15"/>
  <c r="AU370" i="15"/>
  <c r="AT370" i="15"/>
  <c r="AS370" i="15"/>
  <c r="AR370" i="15"/>
  <c r="AQ370" i="15"/>
  <c r="AG370" i="15"/>
  <c r="AF370" i="15"/>
  <c r="AE370" i="15"/>
  <c r="AD370" i="15"/>
  <c r="AC370" i="15"/>
  <c r="AB370" i="15"/>
  <c r="AA370" i="15"/>
  <c r="AQ367" i="15"/>
  <c r="AI367" i="15"/>
  <c r="AA367" i="15"/>
  <c r="AW361" i="15"/>
  <c r="AV361" i="15"/>
  <c r="AU361" i="15"/>
  <c r="AT361" i="15"/>
  <c r="AS361" i="15"/>
  <c r="AR361" i="15"/>
  <c r="AQ361" i="15"/>
  <c r="AG361" i="15"/>
  <c r="AF361" i="15"/>
  <c r="AE361" i="15"/>
  <c r="AD361" i="15"/>
  <c r="AC361" i="15"/>
  <c r="AB361" i="15"/>
  <c r="AA361" i="15"/>
  <c r="AW360" i="15"/>
  <c r="AV360" i="15"/>
  <c r="AU360" i="15"/>
  <c r="AT360" i="15"/>
  <c r="AS360" i="15"/>
  <c r="AR360" i="15"/>
  <c r="AQ360" i="15"/>
  <c r="AG360" i="15"/>
  <c r="AF360" i="15"/>
  <c r="AE360" i="15"/>
  <c r="AD360" i="15"/>
  <c r="AC360" i="15"/>
  <c r="AB360" i="15"/>
  <c r="AA360" i="15"/>
  <c r="AW359" i="15"/>
  <c r="AV359" i="15"/>
  <c r="AU359" i="15"/>
  <c r="AT359" i="15"/>
  <c r="AS359" i="15"/>
  <c r="AR359" i="15"/>
  <c r="AQ359" i="15"/>
  <c r="AG359" i="15"/>
  <c r="AF359" i="15"/>
  <c r="AE359" i="15"/>
  <c r="AD359" i="15"/>
  <c r="AC359" i="15"/>
  <c r="AB359" i="15"/>
  <c r="AA359" i="15"/>
  <c r="AW358" i="15"/>
  <c r="AV358" i="15"/>
  <c r="AU358" i="15"/>
  <c r="AT358" i="15"/>
  <c r="AS358" i="15"/>
  <c r="AR358" i="15"/>
  <c r="AQ358" i="15"/>
  <c r="AG358" i="15"/>
  <c r="AF358" i="15"/>
  <c r="AE358" i="15"/>
  <c r="AD358" i="15"/>
  <c r="AC358" i="15"/>
  <c r="AB358" i="15"/>
  <c r="AA358" i="15"/>
  <c r="AW357" i="15"/>
  <c r="AV357" i="15"/>
  <c r="AU357" i="15"/>
  <c r="AT357" i="15"/>
  <c r="AS357" i="15"/>
  <c r="AR357" i="15"/>
  <c r="AQ357" i="15"/>
  <c r="AG357" i="15"/>
  <c r="AF357" i="15"/>
  <c r="AE357" i="15"/>
  <c r="AD357" i="15"/>
  <c r="AC357" i="15"/>
  <c r="AB357" i="15"/>
  <c r="AA357" i="15"/>
  <c r="AW356" i="15"/>
  <c r="AV356" i="15"/>
  <c r="AU356" i="15"/>
  <c r="AT356" i="15"/>
  <c r="AS356" i="15"/>
  <c r="AR356" i="15"/>
  <c r="AQ356" i="15"/>
  <c r="AG356" i="15"/>
  <c r="AF356" i="15"/>
  <c r="AE356" i="15"/>
  <c r="AD356" i="15"/>
  <c r="AC356" i="15"/>
  <c r="AB356" i="15"/>
  <c r="AA356" i="15"/>
  <c r="AW355" i="15"/>
  <c r="AV355" i="15"/>
  <c r="AU355" i="15"/>
  <c r="AT355" i="15"/>
  <c r="AS355" i="15"/>
  <c r="AR355" i="15"/>
  <c r="AQ355" i="15"/>
  <c r="AG355" i="15"/>
  <c r="AF355" i="15"/>
  <c r="AE355" i="15"/>
  <c r="AD355" i="15"/>
  <c r="AC355" i="15"/>
  <c r="AB355" i="15"/>
  <c r="AA355" i="15"/>
  <c r="AW354" i="15"/>
  <c r="AV354" i="15"/>
  <c r="AU354" i="15"/>
  <c r="AT354" i="15"/>
  <c r="AS354" i="15"/>
  <c r="AR354" i="15"/>
  <c r="AQ354" i="15"/>
  <c r="AG354" i="15"/>
  <c r="AF354" i="15"/>
  <c r="AE354" i="15"/>
  <c r="AD354" i="15"/>
  <c r="AC354" i="15"/>
  <c r="AB354" i="15"/>
  <c r="AA354" i="15"/>
  <c r="AW353" i="15"/>
  <c r="AV353" i="15"/>
  <c r="AU353" i="15"/>
  <c r="AT353" i="15"/>
  <c r="AS353" i="15"/>
  <c r="AR353" i="15"/>
  <c r="AQ353" i="15"/>
  <c r="AG353" i="15"/>
  <c r="AF353" i="15"/>
  <c r="AE353" i="15"/>
  <c r="AD353" i="15"/>
  <c r="AC353" i="15"/>
  <c r="AB353" i="15"/>
  <c r="AA353" i="15"/>
  <c r="AW352" i="15"/>
  <c r="AV352" i="15"/>
  <c r="AU352" i="15"/>
  <c r="AT352" i="15"/>
  <c r="AS352" i="15"/>
  <c r="AR352" i="15"/>
  <c r="AQ352" i="15"/>
  <c r="AG352" i="15"/>
  <c r="AF352" i="15"/>
  <c r="AE352" i="15"/>
  <c r="AD352" i="15"/>
  <c r="AC352" i="15"/>
  <c r="AB352" i="15"/>
  <c r="AA352" i="15"/>
  <c r="AW351" i="15"/>
  <c r="AV351" i="15"/>
  <c r="AU351" i="15"/>
  <c r="AT351" i="15"/>
  <c r="AS351" i="15"/>
  <c r="AR351" i="15"/>
  <c r="AQ351" i="15"/>
  <c r="AG351" i="15"/>
  <c r="AF351" i="15"/>
  <c r="AE351" i="15"/>
  <c r="AD351" i="15"/>
  <c r="AC351" i="15"/>
  <c r="AB351" i="15"/>
  <c r="AA351" i="15"/>
  <c r="AW350" i="15"/>
  <c r="AV350" i="15"/>
  <c r="AU350" i="15"/>
  <c r="AT350" i="15"/>
  <c r="AS350" i="15"/>
  <c r="AR350" i="15"/>
  <c r="AQ350" i="15"/>
  <c r="AG350" i="15"/>
  <c r="AF350" i="15"/>
  <c r="AE350" i="15"/>
  <c r="AD350" i="15"/>
  <c r="AC350" i="15"/>
  <c r="AB350" i="15"/>
  <c r="AA350" i="15"/>
  <c r="AW349" i="15"/>
  <c r="AV349" i="15"/>
  <c r="AU349" i="15"/>
  <c r="AT349" i="15"/>
  <c r="AS349" i="15"/>
  <c r="AR349" i="15"/>
  <c r="AQ349" i="15"/>
  <c r="AG349" i="15"/>
  <c r="AF349" i="15"/>
  <c r="AE349" i="15"/>
  <c r="AD349" i="15"/>
  <c r="AC349" i="15"/>
  <c r="AB349" i="15"/>
  <c r="AA349" i="15"/>
  <c r="AW348" i="15"/>
  <c r="AV348" i="15"/>
  <c r="AU348" i="15"/>
  <c r="AT348" i="15"/>
  <c r="AS348" i="15"/>
  <c r="AR348" i="15"/>
  <c r="AQ348" i="15"/>
  <c r="AG348" i="15"/>
  <c r="AF348" i="15"/>
  <c r="AE348" i="15"/>
  <c r="AD348" i="15"/>
  <c r="AC348" i="15"/>
  <c r="AB348" i="15"/>
  <c r="AA348" i="15"/>
  <c r="AW347" i="15"/>
  <c r="AV347" i="15"/>
  <c r="AU347" i="15"/>
  <c r="AT347" i="15"/>
  <c r="AS347" i="15"/>
  <c r="AR347" i="15"/>
  <c r="AQ347" i="15"/>
  <c r="AG347" i="15"/>
  <c r="AF347" i="15"/>
  <c r="AE347" i="15"/>
  <c r="AD347" i="15"/>
  <c r="AC347" i="15"/>
  <c r="AB347" i="15"/>
  <c r="AA347" i="15"/>
  <c r="AW346" i="15"/>
  <c r="AV346" i="15"/>
  <c r="AU346" i="15"/>
  <c r="AT346" i="15"/>
  <c r="AS346" i="15"/>
  <c r="AR346" i="15"/>
  <c r="AQ346" i="15"/>
  <c r="AG346" i="15"/>
  <c r="AF346" i="15"/>
  <c r="AE346" i="15"/>
  <c r="AD346" i="15"/>
  <c r="AC346" i="15"/>
  <c r="AB346" i="15"/>
  <c r="AA346" i="15"/>
  <c r="AW345" i="15"/>
  <c r="AV345" i="15"/>
  <c r="AU345" i="15"/>
  <c r="AT345" i="15"/>
  <c r="AS345" i="15"/>
  <c r="AR345" i="15"/>
  <c r="AQ345" i="15"/>
  <c r="AG345" i="15"/>
  <c r="AF345" i="15"/>
  <c r="AE345" i="15"/>
  <c r="AD345" i="15"/>
  <c r="AC345" i="15"/>
  <c r="AB345" i="15"/>
  <c r="AA345" i="15"/>
  <c r="AW344" i="15"/>
  <c r="AV344" i="15"/>
  <c r="AU344" i="15"/>
  <c r="AT344" i="15"/>
  <c r="AS344" i="15"/>
  <c r="AR344" i="15"/>
  <c r="AQ344" i="15"/>
  <c r="AG344" i="15"/>
  <c r="AF344" i="15"/>
  <c r="AE344" i="15"/>
  <c r="AD344" i="15"/>
  <c r="AC344" i="15"/>
  <c r="AB344" i="15"/>
  <c r="AA344" i="15"/>
  <c r="AW343" i="15"/>
  <c r="AV343" i="15"/>
  <c r="AU343" i="15"/>
  <c r="AT343" i="15"/>
  <c r="AS343" i="15"/>
  <c r="AR343" i="15"/>
  <c r="AQ343" i="15"/>
  <c r="AG343" i="15"/>
  <c r="AF343" i="15"/>
  <c r="AE343" i="15"/>
  <c r="AD343" i="15"/>
  <c r="AC343" i="15"/>
  <c r="AB343" i="15"/>
  <c r="AA343" i="15"/>
  <c r="AW342" i="15"/>
  <c r="AV342" i="15"/>
  <c r="AU342" i="15"/>
  <c r="AT342" i="15"/>
  <c r="AS342" i="15"/>
  <c r="AR342" i="15"/>
  <c r="AQ342" i="15"/>
  <c r="AG342" i="15"/>
  <c r="AF342" i="15"/>
  <c r="AE342" i="15"/>
  <c r="AD342" i="15"/>
  <c r="AC342" i="15"/>
  <c r="AB342" i="15"/>
  <c r="AA342" i="15"/>
  <c r="AQ339" i="15"/>
  <c r="AI339" i="15"/>
  <c r="AA339" i="15"/>
  <c r="AW333" i="15"/>
  <c r="AV333" i="15"/>
  <c r="AU333" i="15"/>
  <c r="AT333" i="15"/>
  <c r="AS333" i="15"/>
  <c r="AR333" i="15"/>
  <c r="AQ333" i="15"/>
  <c r="AG333" i="15"/>
  <c r="AF333" i="15"/>
  <c r="AE333" i="15"/>
  <c r="AD333" i="15"/>
  <c r="AC333" i="15"/>
  <c r="AB333" i="15"/>
  <c r="AA333" i="15"/>
  <c r="AW332" i="15"/>
  <c r="AV332" i="15"/>
  <c r="AU332" i="15"/>
  <c r="AT332" i="15"/>
  <c r="AS332" i="15"/>
  <c r="AR332" i="15"/>
  <c r="AQ332" i="15"/>
  <c r="AG332" i="15"/>
  <c r="AF332" i="15"/>
  <c r="AE332" i="15"/>
  <c r="AD332" i="15"/>
  <c r="AC332" i="15"/>
  <c r="AB332" i="15"/>
  <c r="AA332" i="15"/>
  <c r="AW331" i="15"/>
  <c r="AV331" i="15"/>
  <c r="AU331" i="15"/>
  <c r="AT331" i="15"/>
  <c r="AS331" i="15"/>
  <c r="AR331" i="15"/>
  <c r="AQ331" i="15"/>
  <c r="AG331" i="15"/>
  <c r="AF331" i="15"/>
  <c r="AE331" i="15"/>
  <c r="AD331" i="15"/>
  <c r="AC331" i="15"/>
  <c r="AB331" i="15"/>
  <c r="AA331" i="15"/>
  <c r="AW330" i="15"/>
  <c r="AV330" i="15"/>
  <c r="AU330" i="15"/>
  <c r="AT330" i="15"/>
  <c r="AS330" i="15"/>
  <c r="AR330" i="15"/>
  <c r="AQ330" i="15"/>
  <c r="AG330" i="15"/>
  <c r="AF330" i="15"/>
  <c r="AE330" i="15"/>
  <c r="AD330" i="15"/>
  <c r="AC330" i="15"/>
  <c r="AB330" i="15"/>
  <c r="AA330" i="15"/>
  <c r="AW329" i="15"/>
  <c r="AV329" i="15"/>
  <c r="AU329" i="15"/>
  <c r="AT329" i="15"/>
  <c r="AS329" i="15"/>
  <c r="AR329" i="15"/>
  <c r="AQ329" i="15"/>
  <c r="AG329" i="15"/>
  <c r="AF329" i="15"/>
  <c r="AE329" i="15"/>
  <c r="AD329" i="15"/>
  <c r="AC329" i="15"/>
  <c r="AB329" i="15"/>
  <c r="AA329" i="15"/>
  <c r="AW328" i="15"/>
  <c r="AV328" i="15"/>
  <c r="AU328" i="15"/>
  <c r="AT328" i="15"/>
  <c r="AS328" i="15"/>
  <c r="AR328" i="15"/>
  <c r="AQ328" i="15"/>
  <c r="AG328" i="15"/>
  <c r="AF328" i="15"/>
  <c r="AE328" i="15"/>
  <c r="AD328" i="15"/>
  <c r="AC328" i="15"/>
  <c r="AB328" i="15"/>
  <c r="AA328" i="15"/>
  <c r="AW327" i="15"/>
  <c r="AV327" i="15"/>
  <c r="AU327" i="15"/>
  <c r="AT327" i="15"/>
  <c r="AS327" i="15"/>
  <c r="AR327" i="15"/>
  <c r="AQ327" i="15"/>
  <c r="AG327" i="15"/>
  <c r="AF327" i="15"/>
  <c r="AE327" i="15"/>
  <c r="AD327" i="15"/>
  <c r="AC327" i="15"/>
  <c r="AB327" i="15"/>
  <c r="AA327" i="15"/>
  <c r="AW326" i="15"/>
  <c r="AV326" i="15"/>
  <c r="AU326" i="15"/>
  <c r="AT326" i="15"/>
  <c r="AS326" i="15"/>
  <c r="AR326" i="15"/>
  <c r="AQ326" i="15"/>
  <c r="AG326" i="15"/>
  <c r="AF326" i="15"/>
  <c r="AE326" i="15"/>
  <c r="AD326" i="15"/>
  <c r="AC326" i="15"/>
  <c r="AB326" i="15"/>
  <c r="AA326" i="15"/>
  <c r="AW325" i="15"/>
  <c r="AV325" i="15"/>
  <c r="AU325" i="15"/>
  <c r="AT325" i="15"/>
  <c r="AS325" i="15"/>
  <c r="AR325" i="15"/>
  <c r="AQ325" i="15"/>
  <c r="AG325" i="15"/>
  <c r="AF325" i="15"/>
  <c r="AE325" i="15"/>
  <c r="AD325" i="15"/>
  <c r="AC325" i="15"/>
  <c r="AB325" i="15"/>
  <c r="AA325" i="15"/>
  <c r="AW324" i="15"/>
  <c r="AV324" i="15"/>
  <c r="AU324" i="15"/>
  <c r="AT324" i="15"/>
  <c r="AS324" i="15"/>
  <c r="AR324" i="15"/>
  <c r="AQ324" i="15"/>
  <c r="AG324" i="15"/>
  <c r="AF324" i="15"/>
  <c r="AE324" i="15"/>
  <c r="AD324" i="15"/>
  <c r="AC324" i="15"/>
  <c r="AB324" i="15"/>
  <c r="AA324" i="15"/>
  <c r="AW323" i="15"/>
  <c r="AV323" i="15"/>
  <c r="AU323" i="15"/>
  <c r="AT323" i="15"/>
  <c r="AS323" i="15"/>
  <c r="AR323" i="15"/>
  <c r="AQ323" i="15"/>
  <c r="AG323" i="15"/>
  <c r="AF323" i="15"/>
  <c r="AE323" i="15"/>
  <c r="AD323" i="15"/>
  <c r="AC323" i="15"/>
  <c r="AB323" i="15"/>
  <c r="AA323" i="15"/>
  <c r="AW322" i="15"/>
  <c r="AV322" i="15"/>
  <c r="AU322" i="15"/>
  <c r="AT322" i="15"/>
  <c r="AS322" i="15"/>
  <c r="AR322" i="15"/>
  <c r="AQ322" i="15"/>
  <c r="AG322" i="15"/>
  <c r="AF322" i="15"/>
  <c r="AE322" i="15"/>
  <c r="AD322" i="15"/>
  <c r="AC322" i="15"/>
  <c r="AB322" i="15"/>
  <c r="AA322" i="15"/>
  <c r="AW321" i="15"/>
  <c r="AV321" i="15"/>
  <c r="AU321" i="15"/>
  <c r="AT321" i="15"/>
  <c r="AS321" i="15"/>
  <c r="AR321" i="15"/>
  <c r="AQ321" i="15"/>
  <c r="AG321" i="15"/>
  <c r="AF321" i="15"/>
  <c r="AE321" i="15"/>
  <c r="AD321" i="15"/>
  <c r="AC321" i="15"/>
  <c r="AB321" i="15"/>
  <c r="AA321" i="15"/>
  <c r="AW320" i="15"/>
  <c r="AV320" i="15"/>
  <c r="AU320" i="15"/>
  <c r="AT320" i="15"/>
  <c r="AS320" i="15"/>
  <c r="AR320" i="15"/>
  <c r="AQ320" i="15"/>
  <c r="AG320" i="15"/>
  <c r="AF320" i="15"/>
  <c r="AE320" i="15"/>
  <c r="AD320" i="15"/>
  <c r="AC320" i="15"/>
  <c r="AB320" i="15"/>
  <c r="AA320" i="15"/>
  <c r="AW319" i="15"/>
  <c r="AV319" i="15"/>
  <c r="AU319" i="15"/>
  <c r="AT319" i="15"/>
  <c r="AS319" i="15"/>
  <c r="AR319" i="15"/>
  <c r="AQ319" i="15"/>
  <c r="AG319" i="15"/>
  <c r="AF319" i="15"/>
  <c r="AE319" i="15"/>
  <c r="AD319" i="15"/>
  <c r="AC319" i="15"/>
  <c r="AB319" i="15"/>
  <c r="AA319" i="15"/>
  <c r="AW318" i="15"/>
  <c r="AV318" i="15"/>
  <c r="AU318" i="15"/>
  <c r="AT318" i="15"/>
  <c r="AS318" i="15"/>
  <c r="AR318" i="15"/>
  <c r="AQ318" i="15"/>
  <c r="AG318" i="15"/>
  <c r="AF318" i="15"/>
  <c r="AE318" i="15"/>
  <c r="AD318" i="15"/>
  <c r="AC318" i="15"/>
  <c r="AB318" i="15"/>
  <c r="AA318" i="15"/>
  <c r="AW317" i="15"/>
  <c r="AV317" i="15"/>
  <c r="AU317" i="15"/>
  <c r="AT317" i="15"/>
  <c r="AS317" i="15"/>
  <c r="AR317" i="15"/>
  <c r="AQ317" i="15"/>
  <c r="AG317" i="15"/>
  <c r="AF317" i="15"/>
  <c r="AE317" i="15"/>
  <c r="AD317" i="15"/>
  <c r="AC317" i="15"/>
  <c r="AB317" i="15"/>
  <c r="AA317" i="15"/>
  <c r="AW316" i="15"/>
  <c r="AV316" i="15"/>
  <c r="AU316" i="15"/>
  <c r="AT316" i="15"/>
  <c r="AS316" i="15"/>
  <c r="AR316" i="15"/>
  <c r="AQ316" i="15"/>
  <c r="AG316" i="15"/>
  <c r="AF316" i="15"/>
  <c r="AE316" i="15"/>
  <c r="AD316" i="15"/>
  <c r="AC316" i="15"/>
  <c r="AB316" i="15"/>
  <c r="AA316" i="15"/>
  <c r="AW315" i="15"/>
  <c r="AV315" i="15"/>
  <c r="AU315" i="15"/>
  <c r="AT315" i="15"/>
  <c r="AS315" i="15"/>
  <c r="AR315" i="15"/>
  <c r="AQ315" i="15"/>
  <c r="AG315" i="15"/>
  <c r="AF315" i="15"/>
  <c r="AE315" i="15"/>
  <c r="AD315" i="15"/>
  <c r="AC315" i="15"/>
  <c r="AB315" i="15"/>
  <c r="AA315" i="15"/>
  <c r="AW314" i="15"/>
  <c r="AV314" i="15"/>
  <c r="AU314" i="15"/>
  <c r="AT314" i="15"/>
  <c r="AS314" i="15"/>
  <c r="AR314" i="15"/>
  <c r="AQ314" i="15"/>
  <c r="AG314" i="15"/>
  <c r="AF314" i="15"/>
  <c r="AE314" i="15"/>
  <c r="AD314" i="15"/>
  <c r="AC314" i="15"/>
  <c r="AB314" i="15"/>
  <c r="AA314" i="15"/>
  <c r="AQ311" i="15"/>
  <c r="AI311" i="15"/>
  <c r="AA311" i="15"/>
  <c r="AW305" i="15"/>
  <c r="AV305" i="15"/>
  <c r="AU305" i="15"/>
  <c r="AT305" i="15"/>
  <c r="AS305" i="15"/>
  <c r="AR305" i="15"/>
  <c r="AQ305" i="15"/>
  <c r="AG305" i="15"/>
  <c r="AF305" i="15"/>
  <c r="AE305" i="15"/>
  <c r="AD305" i="15"/>
  <c r="AC305" i="15"/>
  <c r="AB305" i="15"/>
  <c r="AA305" i="15"/>
  <c r="AW304" i="15"/>
  <c r="AV304" i="15"/>
  <c r="AU304" i="15"/>
  <c r="AT304" i="15"/>
  <c r="AS304" i="15"/>
  <c r="AR304" i="15"/>
  <c r="AQ304" i="15"/>
  <c r="AG304" i="15"/>
  <c r="AF304" i="15"/>
  <c r="AE304" i="15"/>
  <c r="AD304" i="15"/>
  <c r="AC304" i="15"/>
  <c r="AB304" i="15"/>
  <c r="AA304" i="15"/>
  <c r="AW303" i="15"/>
  <c r="AV303" i="15"/>
  <c r="AU303" i="15"/>
  <c r="AT303" i="15"/>
  <c r="AS303" i="15"/>
  <c r="AR303" i="15"/>
  <c r="AQ303" i="15"/>
  <c r="AG303" i="15"/>
  <c r="AF303" i="15"/>
  <c r="AE303" i="15"/>
  <c r="AD303" i="15"/>
  <c r="AC303" i="15"/>
  <c r="AB303" i="15"/>
  <c r="AA303" i="15"/>
  <c r="AW302" i="15"/>
  <c r="AV302" i="15"/>
  <c r="AU302" i="15"/>
  <c r="AT302" i="15"/>
  <c r="AS302" i="15"/>
  <c r="AR302" i="15"/>
  <c r="AQ302" i="15"/>
  <c r="AG302" i="15"/>
  <c r="AF302" i="15"/>
  <c r="AE302" i="15"/>
  <c r="AD302" i="15"/>
  <c r="AC302" i="15"/>
  <c r="AB302" i="15"/>
  <c r="AA302" i="15"/>
  <c r="AW301" i="15"/>
  <c r="AV301" i="15"/>
  <c r="AU301" i="15"/>
  <c r="AT301" i="15"/>
  <c r="AS301" i="15"/>
  <c r="AR301" i="15"/>
  <c r="AQ301" i="15"/>
  <c r="AG301" i="15"/>
  <c r="AF301" i="15"/>
  <c r="AE301" i="15"/>
  <c r="AD301" i="15"/>
  <c r="AC301" i="15"/>
  <c r="AB301" i="15"/>
  <c r="AA301" i="15"/>
  <c r="AW300" i="15"/>
  <c r="AV300" i="15"/>
  <c r="AU300" i="15"/>
  <c r="AT300" i="15"/>
  <c r="AS300" i="15"/>
  <c r="AR300" i="15"/>
  <c r="AQ300" i="15"/>
  <c r="AG300" i="15"/>
  <c r="AF300" i="15"/>
  <c r="AE300" i="15"/>
  <c r="AD300" i="15"/>
  <c r="AC300" i="15"/>
  <c r="AB300" i="15"/>
  <c r="AA300" i="15"/>
  <c r="AW299" i="15"/>
  <c r="AV299" i="15"/>
  <c r="AU299" i="15"/>
  <c r="AT299" i="15"/>
  <c r="AS299" i="15"/>
  <c r="AR299" i="15"/>
  <c r="AQ299" i="15"/>
  <c r="AG299" i="15"/>
  <c r="AF299" i="15"/>
  <c r="AE299" i="15"/>
  <c r="AD299" i="15"/>
  <c r="AC299" i="15"/>
  <c r="AB299" i="15"/>
  <c r="AA299" i="15"/>
  <c r="AW298" i="15"/>
  <c r="AV298" i="15"/>
  <c r="AU298" i="15"/>
  <c r="AT298" i="15"/>
  <c r="AS298" i="15"/>
  <c r="AR298" i="15"/>
  <c r="AQ298" i="15"/>
  <c r="AG298" i="15"/>
  <c r="AF298" i="15"/>
  <c r="AE298" i="15"/>
  <c r="AD298" i="15"/>
  <c r="AC298" i="15"/>
  <c r="AB298" i="15"/>
  <c r="AA298" i="15"/>
  <c r="AV297" i="15"/>
  <c r="AU297" i="15"/>
  <c r="AT297" i="15"/>
  <c r="AS297" i="15"/>
  <c r="AR297" i="15"/>
  <c r="AQ297" i="15"/>
  <c r="AG297" i="15"/>
  <c r="AF297" i="15"/>
  <c r="AE297" i="15"/>
  <c r="AD297" i="15"/>
  <c r="AC297" i="15"/>
  <c r="AB297" i="15"/>
  <c r="AA297" i="15"/>
  <c r="AW296" i="15"/>
  <c r="AV296" i="15"/>
  <c r="AU296" i="15"/>
  <c r="AT296" i="15"/>
  <c r="AS296" i="15"/>
  <c r="AR296" i="15"/>
  <c r="AQ296" i="15"/>
  <c r="AG296" i="15"/>
  <c r="AF296" i="15"/>
  <c r="AE296" i="15"/>
  <c r="AD296" i="15"/>
  <c r="AC296" i="15"/>
  <c r="AB296" i="15"/>
  <c r="AA296" i="15"/>
  <c r="AW295" i="15"/>
  <c r="AV295" i="15"/>
  <c r="AU295" i="15"/>
  <c r="AT295" i="15"/>
  <c r="AS295" i="15"/>
  <c r="AR295" i="15"/>
  <c r="AQ295" i="15"/>
  <c r="AG295" i="15"/>
  <c r="AF295" i="15"/>
  <c r="AE295" i="15"/>
  <c r="AD295" i="15"/>
  <c r="AC295" i="15"/>
  <c r="AB295" i="15"/>
  <c r="AA295" i="15"/>
  <c r="AW294" i="15"/>
  <c r="AV294" i="15"/>
  <c r="AU294" i="15"/>
  <c r="AT294" i="15"/>
  <c r="AS294" i="15"/>
  <c r="AR294" i="15"/>
  <c r="AQ294" i="15"/>
  <c r="AG294" i="15"/>
  <c r="AF294" i="15"/>
  <c r="AE294" i="15"/>
  <c r="AD294" i="15"/>
  <c r="AC294" i="15"/>
  <c r="AB294" i="15"/>
  <c r="AA294" i="15"/>
  <c r="AW293" i="15"/>
  <c r="AV293" i="15"/>
  <c r="AU293" i="15"/>
  <c r="AT293" i="15"/>
  <c r="AS293" i="15"/>
  <c r="AR293" i="15"/>
  <c r="AQ293" i="15"/>
  <c r="AG293" i="15"/>
  <c r="AF293" i="15"/>
  <c r="AE293" i="15"/>
  <c r="AD293" i="15"/>
  <c r="AC293" i="15"/>
  <c r="AB293" i="15"/>
  <c r="AA293" i="15"/>
  <c r="AW292" i="15"/>
  <c r="AV292" i="15"/>
  <c r="AU292" i="15"/>
  <c r="AT292" i="15"/>
  <c r="AS292" i="15"/>
  <c r="AR292" i="15"/>
  <c r="AQ292" i="15"/>
  <c r="AG292" i="15"/>
  <c r="AF292" i="15"/>
  <c r="AE292" i="15"/>
  <c r="AD292" i="15"/>
  <c r="AC292" i="15"/>
  <c r="AB292" i="15"/>
  <c r="AA292" i="15"/>
  <c r="AW291" i="15"/>
  <c r="AV291" i="15"/>
  <c r="AU291" i="15"/>
  <c r="AT291" i="15"/>
  <c r="AS291" i="15"/>
  <c r="AR291" i="15"/>
  <c r="AQ291" i="15"/>
  <c r="AG291" i="15"/>
  <c r="AF291" i="15"/>
  <c r="AE291" i="15"/>
  <c r="AD291" i="15"/>
  <c r="AC291" i="15"/>
  <c r="AB291" i="15"/>
  <c r="AA291" i="15"/>
  <c r="AW290" i="15"/>
  <c r="AV290" i="15"/>
  <c r="AU290" i="15"/>
  <c r="AT290" i="15"/>
  <c r="AS290" i="15"/>
  <c r="AR290" i="15"/>
  <c r="AQ290" i="15"/>
  <c r="AG290" i="15"/>
  <c r="AF290" i="15"/>
  <c r="AE290" i="15"/>
  <c r="AD290" i="15"/>
  <c r="AC290" i="15"/>
  <c r="AB290" i="15"/>
  <c r="AA290" i="15"/>
  <c r="AW289" i="15"/>
  <c r="AV289" i="15"/>
  <c r="AU289" i="15"/>
  <c r="AT289" i="15"/>
  <c r="AS289" i="15"/>
  <c r="AR289" i="15"/>
  <c r="AQ289" i="15"/>
  <c r="AG289" i="15"/>
  <c r="AF289" i="15"/>
  <c r="AE289" i="15"/>
  <c r="AD289" i="15"/>
  <c r="AC289" i="15"/>
  <c r="AB289" i="15"/>
  <c r="AA289" i="15"/>
  <c r="AW288" i="15"/>
  <c r="AV288" i="15"/>
  <c r="AU288" i="15"/>
  <c r="AT288" i="15"/>
  <c r="AS288" i="15"/>
  <c r="AR288" i="15"/>
  <c r="AQ288" i="15"/>
  <c r="AG288" i="15"/>
  <c r="AF288" i="15"/>
  <c r="AE288" i="15"/>
  <c r="AD288" i="15"/>
  <c r="AC288" i="15"/>
  <c r="AB288" i="15"/>
  <c r="AA288" i="15"/>
  <c r="AW287" i="15"/>
  <c r="AV287" i="15"/>
  <c r="AU287" i="15"/>
  <c r="AT287" i="15"/>
  <c r="AS287" i="15"/>
  <c r="AR287" i="15"/>
  <c r="AQ287" i="15"/>
  <c r="AG287" i="15"/>
  <c r="AF287" i="15"/>
  <c r="AE287" i="15"/>
  <c r="AD287" i="15"/>
  <c r="AC287" i="15"/>
  <c r="AB287" i="15"/>
  <c r="AA287" i="15"/>
  <c r="AW286" i="15"/>
  <c r="AV286" i="15"/>
  <c r="AU286" i="15"/>
  <c r="AT286" i="15"/>
  <c r="AS286" i="15"/>
  <c r="AR286" i="15"/>
  <c r="AQ286" i="15"/>
  <c r="AG286" i="15"/>
  <c r="AF286" i="15"/>
  <c r="AE286" i="15"/>
  <c r="AD286" i="15"/>
  <c r="AC286" i="15"/>
  <c r="AB286" i="15"/>
  <c r="AA286" i="15"/>
  <c r="AW285" i="15"/>
  <c r="AV285" i="15"/>
  <c r="AU285" i="15"/>
  <c r="AT285" i="15"/>
  <c r="AS285" i="15"/>
  <c r="AR285" i="15"/>
  <c r="AQ285" i="15"/>
  <c r="AG285" i="15"/>
  <c r="AF285" i="15"/>
  <c r="AE285" i="15"/>
  <c r="AD285" i="15"/>
  <c r="AC285" i="15"/>
  <c r="AB285" i="15"/>
  <c r="AA285" i="15"/>
  <c r="AW284" i="15"/>
  <c r="AV284" i="15"/>
  <c r="AU284" i="15"/>
  <c r="AT284" i="15"/>
  <c r="AS284" i="15"/>
  <c r="AR284" i="15"/>
  <c r="AQ284" i="15"/>
  <c r="AG284" i="15"/>
  <c r="AF284" i="15"/>
  <c r="AE284" i="15"/>
  <c r="AD284" i="15"/>
  <c r="AC284" i="15"/>
  <c r="AB284" i="15"/>
  <c r="AA284" i="15"/>
  <c r="AW283" i="15"/>
  <c r="AV283" i="15"/>
  <c r="AU283" i="15"/>
  <c r="AT283" i="15"/>
  <c r="AS283" i="15"/>
  <c r="AR283" i="15"/>
  <c r="AQ283" i="15"/>
  <c r="AG283" i="15"/>
  <c r="AF283" i="15"/>
  <c r="AE283" i="15"/>
  <c r="AD283" i="15"/>
  <c r="AC283" i="15"/>
  <c r="AB283" i="15"/>
  <c r="AA283" i="15"/>
  <c r="AW282" i="15"/>
  <c r="AV282" i="15"/>
  <c r="AU282" i="15"/>
  <c r="AT282" i="15"/>
  <c r="AS282" i="15"/>
  <c r="AR282" i="15"/>
  <c r="AQ282" i="15"/>
  <c r="AG282" i="15"/>
  <c r="AF282" i="15"/>
  <c r="AE282" i="15"/>
  <c r="AD282" i="15"/>
  <c r="AC282" i="15"/>
  <c r="AB282" i="15"/>
  <c r="AA282" i="15"/>
  <c r="AW281" i="15"/>
  <c r="AV281" i="15"/>
  <c r="AU281" i="15"/>
  <c r="AT281" i="15"/>
  <c r="AS281" i="15"/>
  <c r="AR281" i="15"/>
  <c r="AQ281" i="15"/>
  <c r="AG281" i="15"/>
  <c r="AF281" i="15"/>
  <c r="AE281" i="15"/>
  <c r="AD281" i="15"/>
  <c r="AC281" i="15"/>
  <c r="AB281" i="15"/>
  <c r="AA281" i="15"/>
  <c r="AW280" i="15"/>
  <c r="AV280" i="15"/>
  <c r="AU280" i="15"/>
  <c r="AT280" i="15"/>
  <c r="AS280" i="15"/>
  <c r="AR280" i="15"/>
  <c r="AQ280" i="15"/>
  <c r="AG280" i="15"/>
  <c r="AF280" i="15"/>
  <c r="AE280" i="15"/>
  <c r="AD280" i="15"/>
  <c r="AC280" i="15"/>
  <c r="AB280" i="15"/>
  <c r="AA280" i="15"/>
  <c r="AW60" i="35"/>
  <c r="AV60" i="35"/>
  <c r="AU60" i="35"/>
  <c r="AT60" i="35"/>
  <c r="AS60" i="35"/>
  <c r="AR60" i="35"/>
  <c r="AQ60" i="35"/>
  <c r="AG60" i="35"/>
  <c r="AF60" i="35"/>
  <c r="AE60" i="35"/>
  <c r="AD60" i="35"/>
  <c r="AC60" i="35"/>
  <c r="AB60" i="35"/>
  <c r="AA60" i="35"/>
  <c r="AW58" i="35"/>
  <c r="AV58" i="35"/>
  <c r="AU58" i="35"/>
  <c r="AT58" i="35"/>
  <c r="AS58" i="35"/>
  <c r="AR58" i="35"/>
  <c r="AQ58" i="35"/>
  <c r="AG58" i="35"/>
  <c r="AF58" i="35"/>
  <c r="AE58" i="35"/>
  <c r="AD58" i="35"/>
  <c r="AC58" i="35"/>
  <c r="AB58" i="35"/>
  <c r="AA58" i="35"/>
  <c r="AW54" i="35"/>
  <c r="AV54" i="35"/>
  <c r="AU54" i="35"/>
  <c r="AT54" i="35"/>
  <c r="AS54" i="35"/>
  <c r="AR54" i="35"/>
  <c r="AQ54" i="35"/>
  <c r="AG54" i="35"/>
  <c r="AF54" i="35"/>
  <c r="AE54" i="35"/>
  <c r="AD54" i="35"/>
  <c r="AC54" i="35"/>
  <c r="AB54" i="35"/>
  <c r="AA54" i="35"/>
  <c r="AW53" i="35"/>
  <c r="AV53" i="35"/>
  <c r="AU53" i="35"/>
  <c r="AT53" i="35"/>
  <c r="AS53" i="35"/>
  <c r="AR53" i="35"/>
  <c r="AQ53" i="35"/>
  <c r="AG53" i="35"/>
  <c r="AF53" i="35"/>
  <c r="AE53" i="35"/>
  <c r="AD53" i="35"/>
  <c r="AC53" i="35"/>
  <c r="AB53" i="35"/>
  <c r="AA53" i="35"/>
  <c r="AW52" i="35"/>
  <c r="AV52" i="35"/>
  <c r="AU52" i="35"/>
  <c r="AT52" i="35"/>
  <c r="AS52" i="35"/>
  <c r="AR52" i="35"/>
  <c r="AQ52" i="35"/>
  <c r="AG52" i="35"/>
  <c r="AF52" i="35"/>
  <c r="AE52" i="35"/>
  <c r="AD52" i="35"/>
  <c r="AC52" i="35"/>
  <c r="AB52" i="35"/>
  <c r="AA52" i="35"/>
  <c r="AW51" i="35"/>
  <c r="AV51" i="35"/>
  <c r="AU51" i="35"/>
  <c r="AT51" i="35"/>
  <c r="AS51" i="35"/>
  <c r="AR51" i="35"/>
  <c r="AQ51" i="35"/>
  <c r="AG51" i="35"/>
  <c r="AF51" i="35"/>
  <c r="AE51" i="35"/>
  <c r="AD51" i="35"/>
  <c r="AC51" i="35"/>
  <c r="AB51" i="35"/>
  <c r="AA51" i="35"/>
  <c r="AW45" i="35"/>
  <c r="AV45" i="35"/>
  <c r="AU45" i="35"/>
  <c r="AT45" i="35"/>
  <c r="AS45" i="35"/>
  <c r="AR45" i="35"/>
  <c r="AQ45" i="35"/>
  <c r="AG45" i="35"/>
  <c r="AF45" i="35"/>
  <c r="AE45" i="35"/>
  <c r="AD45" i="35"/>
  <c r="AC45" i="35"/>
  <c r="AB45" i="35"/>
  <c r="AA45" i="35"/>
  <c r="AW44" i="35"/>
  <c r="AV44" i="35"/>
  <c r="AU44" i="35"/>
  <c r="AT44" i="35"/>
  <c r="AS44" i="35"/>
  <c r="AR44" i="35"/>
  <c r="AQ44" i="35"/>
  <c r="AG44" i="35"/>
  <c r="AF44" i="35"/>
  <c r="AE44" i="35"/>
  <c r="AD44" i="35"/>
  <c r="AC44" i="35"/>
  <c r="AB44" i="35"/>
  <c r="AA44" i="35"/>
  <c r="AW43" i="35"/>
  <c r="AV43" i="35"/>
  <c r="AU43" i="35"/>
  <c r="AT43" i="35"/>
  <c r="AS43" i="35"/>
  <c r="AR43" i="35"/>
  <c r="AQ43" i="35"/>
  <c r="AG43" i="35"/>
  <c r="AF43" i="35"/>
  <c r="AE43" i="35"/>
  <c r="AD43" i="35"/>
  <c r="AC43" i="35"/>
  <c r="AB43" i="35"/>
  <c r="AA43" i="35"/>
  <c r="AW42" i="35"/>
  <c r="AV42" i="35"/>
  <c r="AU42" i="35"/>
  <c r="AT42" i="35"/>
  <c r="AS42" i="35"/>
  <c r="AR42" i="35"/>
  <c r="AQ42" i="35"/>
  <c r="AG42" i="35"/>
  <c r="AF42" i="35"/>
  <c r="AE42" i="35"/>
  <c r="AD42" i="35"/>
  <c r="AC42" i="35"/>
  <c r="AB42" i="35"/>
  <c r="AA42" i="35"/>
  <c r="AW41" i="35"/>
  <c r="AV41" i="35"/>
  <c r="AU41" i="35"/>
  <c r="AT41" i="35"/>
  <c r="AS41" i="35"/>
  <c r="AR41" i="35"/>
  <c r="AQ41" i="35"/>
  <c r="AG41" i="35"/>
  <c r="AF41" i="35"/>
  <c r="AE41" i="35"/>
  <c r="AD41" i="35"/>
  <c r="AC41" i="35"/>
  <c r="AB41" i="35"/>
  <c r="AA41" i="35"/>
  <c r="AW40" i="35"/>
  <c r="AV40" i="35"/>
  <c r="AU40" i="35"/>
  <c r="AT40" i="35"/>
  <c r="AS40" i="35"/>
  <c r="AR40" i="35"/>
  <c r="AQ40" i="35"/>
  <c r="AG40" i="35"/>
  <c r="AF40" i="35"/>
  <c r="AE40" i="35"/>
  <c r="AD40" i="35"/>
  <c r="AC40" i="35"/>
  <c r="AB40" i="35"/>
  <c r="AA40" i="35"/>
  <c r="AW39" i="35"/>
  <c r="AV39" i="35"/>
  <c r="AU39" i="35"/>
  <c r="AT39" i="35"/>
  <c r="AS39" i="35"/>
  <c r="AR39" i="35"/>
  <c r="AQ39" i="35"/>
  <c r="AG39" i="35"/>
  <c r="AF39" i="35"/>
  <c r="AE39" i="35"/>
  <c r="AD39" i="35"/>
  <c r="AC39" i="35"/>
  <c r="AB39" i="35"/>
  <c r="AA39" i="35"/>
  <c r="AW38" i="35"/>
  <c r="AV38" i="35"/>
  <c r="AU38" i="35"/>
  <c r="AT38" i="35"/>
  <c r="AS38" i="35"/>
  <c r="AR38" i="35"/>
  <c r="AQ38" i="35"/>
  <c r="AG38" i="35"/>
  <c r="AF38" i="35"/>
  <c r="AE38" i="35"/>
  <c r="AD38" i="35"/>
  <c r="AC38" i="35"/>
  <c r="AB38" i="35"/>
  <c r="AA38" i="35"/>
  <c r="AW37" i="35"/>
  <c r="AV37" i="35"/>
  <c r="AU37" i="35"/>
  <c r="AT37" i="35"/>
  <c r="AS37" i="35"/>
  <c r="AR37" i="35"/>
  <c r="AQ37" i="35"/>
  <c r="AG37" i="35"/>
  <c r="AF37" i="35"/>
  <c r="AE37" i="35"/>
  <c r="AD37" i="35"/>
  <c r="AC37" i="35"/>
  <c r="AB37" i="35"/>
  <c r="AA37" i="35"/>
  <c r="AW36" i="35"/>
  <c r="AV36" i="35"/>
  <c r="AU36" i="35"/>
  <c r="AT36" i="35"/>
  <c r="AS36" i="35"/>
  <c r="AR36" i="35"/>
  <c r="AQ36" i="35"/>
  <c r="AG36" i="35"/>
  <c r="AF36" i="35"/>
  <c r="AE36" i="35"/>
  <c r="AD36" i="35"/>
  <c r="AC36" i="35"/>
  <c r="AB36" i="35"/>
  <c r="AA36" i="35"/>
  <c r="AW35" i="35"/>
  <c r="AV35" i="35"/>
  <c r="AU35" i="35"/>
  <c r="AT35" i="35"/>
  <c r="AS35" i="35"/>
  <c r="AR35" i="35"/>
  <c r="AQ35" i="35"/>
  <c r="AG35" i="35"/>
  <c r="AF35" i="35"/>
  <c r="AE35" i="35"/>
  <c r="AD35" i="35"/>
  <c r="AC35" i="35"/>
  <c r="AB35" i="35"/>
  <c r="AA35" i="35"/>
  <c r="AW34" i="35"/>
  <c r="AV34" i="35"/>
  <c r="AU34" i="35"/>
  <c r="AT34" i="35"/>
  <c r="AS34" i="35"/>
  <c r="AR34" i="35"/>
  <c r="AQ34" i="35"/>
  <c r="AG34" i="35"/>
  <c r="AF34" i="35"/>
  <c r="AE34" i="35"/>
  <c r="AD34" i="35"/>
  <c r="AC34" i="35"/>
  <c r="AB34" i="35"/>
  <c r="AA34" i="35"/>
  <c r="AW33" i="35"/>
  <c r="AV33" i="35"/>
  <c r="AU33" i="35"/>
  <c r="AT33" i="35"/>
  <c r="AS33" i="35"/>
  <c r="AR33" i="35"/>
  <c r="AQ33" i="35"/>
  <c r="AG33" i="35"/>
  <c r="AF33" i="35"/>
  <c r="AE33" i="35"/>
  <c r="AD33" i="35"/>
  <c r="AC33" i="35"/>
  <c r="AB33" i="35"/>
  <c r="AA33" i="35"/>
  <c r="AW28" i="35"/>
  <c r="AV28" i="35"/>
  <c r="AU28" i="35"/>
  <c r="AT28" i="35"/>
  <c r="AS28" i="35"/>
  <c r="AR28" i="35"/>
  <c r="AQ28" i="35"/>
  <c r="AG28" i="35"/>
  <c r="AF28" i="35"/>
  <c r="AE28" i="35"/>
  <c r="AD28" i="35"/>
  <c r="AC28" i="35"/>
  <c r="AB28" i="35"/>
  <c r="AA28" i="35"/>
  <c r="AW27" i="35"/>
  <c r="AV27" i="35"/>
  <c r="AU27" i="35"/>
  <c r="AT27" i="35"/>
  <c r="AS27" i="35"/>
  <c r="AR27" i="35"/>
  <c r="AQ27" i="35"/>
  <c r="AG27" i="35"/>
  <c r="AF27" i="35"/>
  <c r="AE27" i="35"/>
  <c r="AD27" i="35"/>
  <c r="AC27" i="35"/>
  <c r="AB27" i="35"/>
  <c r="AA27" i="35"/>
  <c r="AW26" i="35"/>
  <c r="AV26" i="35"/>
  <c r="AU26" i="35"/>
  <c r="AT26" i="35"/>
  <c r="AS26" i="35"/>
  <c r="AR26" i="35"/>
  <c r="AQ26" i="35"/>
  <c r="AG26" i="35"/>
  <c r="AF26" i="35"/>
  <c r="AE26" i="35"/>
  <c r="AD26" i="35"/>
  <c r="AC26" i="35"/>
  <c r="AB26" i="35"/>
  <c r="AA26" i="35"/>
  <c r="AW25" i="35"/>
  <c r="AV25" i="35"/>
  <c r="AU25" i="35"/>
  <c r="AT25" i="35"/>
  <c r="AS25" i="35"/>
  <c r="AR25" i="35"/>
  <c r="AQ25" i="35"/>
  <c r="AG25" i="35"/>
  <c r="AF25" i="35"/>
  <c r="AE25" i="35"/>
  <c r="AD25" i="35"/>
  <c r="AC25" i="35"/>
  <c r="AB25" i="35"/>
  <c r="AA25" i="35"/>
  <c r="AW24" i="35"/>
  <c r="AV24" i="35"/>
  <c r="AU24" i="35"/>
  <c r="AT24" i="35"/>
  <c r="AS24" i="35"/>
  <c r="AR24" i="35"/>
  <c r="AQ24" i="35"/>
  <c r="AG24" i="35"/>
  <c r="AF24" i="35"/>
  <c r="AE24" i="35"/>
  <c r="AD24" i="35"/>
  <c r="AC24" i="35"/>
  <c r="AB24" i="35"/>
  <c r="AA24" i="35"/>
  <c r="AW60" i="36"/>
  <c r="AV60" i="36"/>
  <c r="AU60" i="36"/>
  <c r="AT60" i="36"/>
  <c r="AS60" i="36"/>
  <c r="AR60" i="36"/>
  <c r="AQ60" i="36"/>
  <c r="AG60" i="36"/>
  <c r="AF60" i="36"/>
  <c r="AE60" i="36"/>
  <c r="AD60" i="36"/>
  <c r="AC60" i="36"/>
  <c r="AB60" i="36"/>
  <c r="AA60" i="36"/>
  <c r="AW51" i="36"/>
  <c r="AV51" i="36"/>
  <c r="AU51" i="36"/>
  <c r="AT51" i="36"/>
  <c r="AS51" i="36"/>
  <c r="AR51" i="36"/>
  <c r="AQ51" i="36"/>
  <c r="AG51" i="36"/>
  <c r="AF51" i="36"/>
  <c r="AE51" i="36"/>
  <c r="AD51" i="36"/>
  <c r="AC51" i="36"/>
  <c r="AB51" i="36"/>
  <c r="AA51" i="36"/>
  <c r="AW34" i="36"/>
  <c r="AV34" i="36"/>
  <c r="AU34" i="36"/>
  <c r="AT34" i="36"/>
  <c r="AS34" i="36"/>
  <c r="AR34" i="36"/>
  <c r="AQ34" i="36"/>
  <c r="AG34" i="36"/>
  <c r="AF34" i="36"/>
  <c r="AE34" i="36"/>
  <c r="AD34" i="36"/>
  <c r="AC34" i="36"/>
  <c r="AB34" i="36"/>
  <c r="AA34" i="36"/>
  <c r="AW33" i="36"/>
  <c r="AV33" i="36"/>
  <c r="AU33" i="36"/>
  <c r="AT33" i="36"/>
  <c r="AS33" i="36"/>
  <c r="AR33" i="36"/>
  <c r="AQ33" i="36"/>
  <c r="AG33" i="36"/>
  <c r="AF33" i="36"/>
  <c r="AE33" i="36"/>
  <c r="AD33" i="36"/>
  <c r="AC33" i="36"/>
  <c r="AB33" i="36"/>
  <c r="AA33" i="36"/>
  <c r="AW28" i="36"/>
  <c r="AV28" i="36"/>
  <c r="AU28" i="36"/>
  <c r="AT28" i="36"/>
  <c r="AS28" i="36"/>
  <c r="AR28" i="36"/>
  <c r="AQ28" i="36"/>
  <c r="AG28" i="36"/>
  <c r="AF28" i="36"/>
  <c r="AE28" i="36"/>
  <c r="AD28" i="36"/>
  <c r="AC28" i="36"/>
  <c r="AB28" i="36"/>
  <c r="AA28" i="36"/>
  <c r="AW27" i="36"/>
  <c r="AV27" i="36"/>
  <c r="AU27" i="36"/>
  <c r="AT27" i="36"/>
  <c r="AS27" i="36"/>
  <c r="AR27" i="36"/>
  <c r="AQ27" i="36"/>
  <c r="AG27" i="36"/>
  <c r="AF27" i="36"/>
  <c r="AE27" i="36"/>
  <c r="AD27" i="36"/>
  <c r="AC27" i="36"/>
  <c r="AB27" i="36"/>
  <c r="AA27" i="36"/>
  <c r="AW26" i="36"/>
  <c r="AV26" i="36"/>
  <c r="AU26" i="36"/>
  <c r="AT26" i="36"/>
  <c r="AS26" i="36"/>
  <c r="AR26" i="36"/>
  <c r="AQ26" i="36"/>
  <c r="AG26" i="36"/>
  <c r="AF26" i="36"/>
  <c r="AE26" i="36"/>
  <c r="AD26" i="36"/>
  <c r="AC26" i="36"/>
  <c r="AB26" i="36"/>
  <c r="AA26" i="36"/>
  <c r="AW25" i="36"/>
  <c r="AV25" i="36"/>
  <c r="AU25" i="36"/>
  <c r="AT25" i="36"/>
  <c r="AS25" i="36"/>
  <c r="AR25" i="36"/>
  <c r="AQ25" i="36"/>
  <c r="AG25" i="36"/>
  <c r="AF25" i="36"/>
  <c r="AE25" i="36"/>
  <c r="AD25" i="36"/>
  <c r="AC25" i="36"/>
  <c r="AB25" i="36"/>
  <c r="AA25" i="36"/>
  <c r="AW24" i="36"/>
  <c r="AV24" i="36"/>
  <c r="AU24" i="36"/>
  <c r="AT24" i="36"/>
  <c r="AS24" i="36"/>
  <c r="AR24" i="36"/>
  <c r="AQ24" i="36"/>
  <c r="AG24" i="36"/>
  <c r="AF24" i="36"/>
  <c r="AE24" i="36"/>
  <c r="AD24" i="36"/>
  <c r="AC24" i="36"/>
  <c r="AB24" i="36"/>
  <c r="AA24" i="36"/>
  <c r="AW25" i="37"/>
  <c r="AV25" i="37"/>
  <c r="AU25" i="37"/>
  <c r="AT25" i="37"/>
  <c r="AS25" i="37"/>
  <c r="AR25" i="37"/>
  <c r="AQ25" i="37"/>
  <c r="AG25" i="37"/>
  <c r="AF25" i="37"/>
  <c r="AE25" i="37"/>
  <c r="AD25" i="37"/>
  <c r="AC25" i="37"/>
  <c r="AB25" i="37"/>
  <c r="AA25" i="37"/>
  <c r="AW24" i="37"/>
  <c r="AV24" i="37"/>
  <c r="AU24" i="37"/>
  <c r="AT24" i="37"/>
  <c r="AS24" i="37"/>
  <c r="AR24" i="37"/>
  <c r="AQ24" i="37"/>
  <c r="AG24" i="37"/>
  <c r="AF24" i="37"/>
  <c r="AE24" i="37"/>
  <c r="AD24" i="37"/>
  <c r="AC24" i="37"/>
  <c r="AB24" i="37"/>
  <c r="AA24" i="37"/>
  <c r="AW26" i="38"/>
  <c r="AV26" i="38"/>
  <c r="AU26" i="38"/>
  <c r="AT26" i="38"/>
  <c r="AS26" i="38"/>
  <c r="AR26" i="38"/>
  <c r="AQ26" i="38"/>
  <c r="AG26" i="38"/>
  <c r="AF26" i="38"/>
  <c r="AE26" i="38"/>
  <c r="AD26" i="38"/>
  <c r="AC26" i="38"/>
  <c r="AB26" i="38"/>
  <c r="AA26" i="38"/>
  <c r="AW25" i="38"/>
  <c r="AV25" i="38"/>
  <c r="AU25" i="38"/>
  <c r="AT25" i="38"/>
  <c r="AS25" i="38"/>
  <c r="AR25" i="38"/>
  <c r="AQ25" i="38"/>
  <c r="AG25" i="38"/>
  <c r="AF25" i="38"/>
  <c r="AE25" i="38"/>
  <c r="AD25" i="38"/>
  <c r="AC25" i="38"/>
  <c r="AB25" i="38"/>
  <c r="AA25" i="38"/>
  <c r="AW24" i="38"/>
  <c r="AV24" i="38"/>
  <c r="AU24" i="38"/>
  <c r="AT24" i="38"/>
  <c r="AS24" i="38"/>
  <c r="AR24" i="38"/>
  <c r="AQ24" i="38"/>
  <c r="AG24" i="38"/>
  <c r="AF24" i="38"/>
  <c r="AE24" i="38"/>
  <c r="AD24" i="38"/>
  <c r="AC24" i="38"/>
  <c r="AB24" i="38"/>
  <c r="AA24" i="38"/>
  <c r="AW67" i="15"/>
  <c r="AV67" i="15"/>
  <c r="AU67" i="15"/>
  <c r="AT67" i="15"/>
  <c r="AS67" i="15"/>
  <c r="AR67" i="15"/>
  <c r="AQ67" i="15"/>
  <c r="AG67" i="15"/>
  <c r="AF67" i="15"/>
  <c r="AE67" i="15"/>
  <c r="AD67" i="15"/>
  <c r="AC67" i="15"/>
  <c r="AB67" i="15"/>
  <c r="AA67" i="15"/>
  <c r="AW63" i="15"/>
  <c r="AV63" i="15"/>
  <c r="AU63" i="15"/>
  <c r="AT63" i="15"/>
  <c r="AS63" i="15"/>
  <c r="AR63" i="15"/>
  <c r="AQ63" i="15"/>
  <c r="AG63" i="15"/>
  <c r="AF63" i="15"/>
  <c r="AE63" i="15"/>
  <c r="AD63" i="15"/>
  <c r="AC63" i="15"/>
  <c r="AB63" i="15"/>
  <c r="AA63" i="15"/>
  <c r="AW62" i="15"/>
  <c r="AV62" i="15"/>
  <c r="AU62" i="15"/>
  <c r="AT62" i="15"/>
  <c r="AS62" i="15"/>
  <c r="AR62" i="15"/>
  <c r="AQ62" i="15"/>
  <c r="AG62" i="15"/>
  <c r="AF62" i="15"/>
  <c r="AE62" i="15"/>
  <c r="AD62" i="15"/>
  <c r="AC62" i="15"/>
  <c r="AB62" i="15"/>
  <c r="AA62" i="15"/>
  <c r="AW61" i="15"/>
  <c r="AV61" i="15"/>
  <c r="AU61" i="15"/>
  <c r="AT61" i="15"/>
  <c r="AS61" i="15"/>
  <c r="AR61" i="15"/>
  <c r="AQ61" i="15"/>
  <c r="AG61" i="15"/>
  <c r="AF61" i="15"/>
  <c r="AE61" i="15"/>
  <c r="AD61" i="15"/>
  <c r="AC61" i="15"/>
  <c r="AB61" i="15"/>
  <c r="AA61" i="15"/>
  <c r="AW60" i="15"/>
  <c r="AV60" i="15"/>
  <c r="AU60" i="15"/>
  <c r="AT60" i="15"/>
  <c r="AS60" i="15"/>
  <c r="AR60" i="15"/>
  <c r="AQ60" i="15"/>
  <c r="AG60" i="15"/>
  <c r="AF60" i="15"/>
  <c r="AE60" i="15"/>
  <c r="AD60" i="15"/>
  <c r="AC60" i="15"/>
  <c r="AB60" i="15"/>
  <c r="AA60" i="15"/>
  <c r="AW55" i="15"/>
  <c r="AV55" i="15"/>
  <c r="AU55" i="15"/>
  <c r="AT55" i="15"/>
  <c r="AS55" i="15"/>
  <c r="AR55" i="15"/>
  <c r="AQ55" i="15"/>
  <c r="AG55" i="15"/>
  <c r="AF55" i="15"/>
  <c r="AE55" i="15"/>
  <c r="AD55" i="15"/>
  <c r="AC55" i="15"/>
  <c r="AB55" i="15"/>
  <c r="AA55" i="15"/>
  <c r="AW54" i="15"/>
  <c r="AV54" i="15"/>
  <c r="AU54" i="15"/>
  <c r="AT54" i="15"/>
  <c r="AS54" i="15"/>
  <c r="AR54" i="15"/>
  <c r="AQ54" i="15"/>
  <c r="AG54" i="15"/>
  <c r="AF54" i="15"/>
  <c r="AE54" i="15"/>
  <c r="AD54" i="15"/>
  <c r="AC54" i="15"/>
  <c r="AB54" i="15"/>
  <c r="AA54" i="15"/>
  <c r="AW53" i="15"/>
  <c r="AV53" i="15"/>
  <c r="AU53" i="15"/>
  <c r="AT53" i="15"/>
  <c r="AS53" i="15"/>
  <c r="AR53" i="15"/>
  <c r="AQ53" i="15"/>
  <c r="AG53" i="15"/>
  <c r="AF53" i="15"/>
  <c r="AE53" i="15"/>
  <c r="AD53" i="15"/>
  <c r="AC53" i="15"/>
  <c r="AB53" i="15"/>
  <c r="AA53" i="15"/>
  <c r="AW52" i="15"/>
  <c r="AV52" i="15"/>
  <c r="AU52" i="15"/>
  <c r="AT52" i="15"/>
  <c r="AS52" i="15"/>
  <c r="AR52" i="15"/>
  <c r="AQ52" i="15"/>
  <c r="AG52" i="15"/>
  <c r="AF52" i="15"/>
  <c r="AE52" i="15"/>
  <c r="AD52" i="15"/>
  <c r="AC52" i="15"/>
  <c r="AB52" i="15"/>
  <c r="AA52" i="15"/>
  <c r="AW51" i="15"/>
  <c r="AV51" i="15"/>
  <c r="AU51" i="15"/>
  <c r="AT51" i="15"/>
  <c r="AS51" i="15"/>
  <c r="AR51" i="15"/>
  <c r="AQ51" i="15"/>
  <c r="AG51" i="15"/>
  <c r="AF51" i="15"/>
  <c r="AE51" i="15"/>
  <c r="AD51" i="15"/>
  <c r="AC51" i="15"/>
  <c r="AB51" i="15"/>
  <c r="AA51" i="15"/>
  <c r="AW50" i="15"/>
  <c r="AV50" i="15"/>
  <c r="AU50" i="15"/>
  <c r="AT50" i="15"/>
  <c r="AS50" i="15"/>
  <c r="AR50" i="15"/>
  <c r="AQ50" i="15"/>
  <c r="AG50" i="15"/>
  <c r="AF50" i="15"/>
  <c r="AE50" i="15"/>
  <c r="AD50" i="15"/>
  <c r="AC50" i="15"/>
  <c r="AB50" i="15"/>
  <c r="AA50" i="15"/>
  <c r="AW46" i="15"/>
  <c r="AV46" i="15"/>
  <c r="AU46" i="15"/>
  <c r="AT46" i="15"/>
  <c r="AS46" i="15"/>
  <c r="AR46" i="15"/>
  <c r="AQ46" i="15"/>
  <c r="AG46" i="15"/>
  <c r="AF46" i="15"/>
  <c r="AE46" i="15"/>
  <c r="AD46" i="15"/>
  <c r="AC46" i="15"/>
  <c r="AB46" i="15"/>
  <c r="AA46" i="15"/>
  <c r="AW45" i="15"/>
  <c r="AV45" i="15"/>
  <c r="AU45" i="15"/>
  <c r="AT45" i="15"/>
  <c r="AS45" i="15"/>
  <c r="AR45" i="15"/>
  <c r="AQ45" i="15"/>
  <c r="AG45" i="15"/>
  <c r="AF45" i="15"/>
  <c r="AE45" i="15"/>
  <c r="AD45" i="15"/>
  <c r="AC45" i="15"/>
  <c r="AB45" i="15"/>
  <c r="AA45" i="15"/>
  <c r="AW44" i="15"/>
  <c r="AV44" i="15"/>
  <c r="AU44" i="15"/>
  <c r="AT44" i="15"/>
  <c r="AS44" i="15"/>
  <c r="AR44" i="15"/>
  <c r="AQ44" i="15"/>
  <c r="AG44" i="15"/>
  <c r="AF44" i="15"/>
  <c r="AE44" i="15"/>
  <c r="AD44" i="15"/>
  <c r="AC44" i="15"/>
  <c r="AB44" i="15"/>
  <c r="AA44" i="15"/>
  <c r="AW43" i="15"/>
  <c r="AV43" i="15"/>
  <c r="AU43" i="15"/>
  <c r="AT43" i="15"/>
  <c r="AS43" i="15"/>
  <c r="AR43" i="15"/>
  <c r="AQ43" i="15"/>
  <c r="AG43" i="15"/>
  <c r="AF43" i="15"/>
  <c r="AE43" i="15"/>
  <c r="AD43" i="15"/>
  <c r="AC43" i="15"/>
  <c r="AB43" i="15"/>
  <c r="AA43" i="15"/>
  <c r="AW42" i="15"/>
  <c r="AV42" i="15"/>
  <c r="AU42" i="15"/>
  <c r="AT42" i="15"/>
  <c r="AS42" i="15"/>
  <c r="AR42" i="15"/>
  <c r="AQ42" i="15"/>
  <c r="AG42" i="15"/>
  <c r="AF42" i="15"/>
  <c r="AE42" i="15"/>
  <c r="AD42" i="15"/>
  <c r="AC42" i="15"/>
  <c r="AB42" i="15"/>
  <c r="AA42" i="15"/>
  <c r="AW41" i="15"/>
  <c r="AV41" i="15"/>
  <c r="AU41" i="15"/>
  <c r="AT41" i="15"/>
  <c r="AS41" i="15"/>
  <c r="AR41" i="15"/>
  <c r="AQ41" i="15"/>
  <c r="AG41" i="15"/>
  <c r="AF41" i="15"/>
  <c r="AE41" i="15"/>
  <c r="AD41" i="15"/>
  <c r="AC41" i="15"/>
  <c r="AB41" i="15"/>
  <c r="AA41" i="15"/>
  <c r="AW40" i="15"/>
  <c r="AV40" i="15"/>
  <c r="AU40" i="15"/>
  <c r="AT40" i="15"/>
  <c r="AS40" i="15"/>
  <c r="AR40" i="15"/>
  <c r="AQ40" i="15"/>
  <c r="AG40" i="15"/>
  <c r="AF40" i="15"/>
  <c r="AE40" i="15"/>
  <c r="AD40" i="15"/>
  <c r="AC40" i="15"/>
  <c r="AB40" i="15"/>
  <c r="AA40" i="15"/>
  <c r="AW39" i="15"/>
  <c r="AV39" i="15"/>
  <c r="AU39" i="15"/>
  <c r="AT39" i="15"/>
  <c r="AS39" i="15"/>
  <c r="AR39" i="15"/>
  <c r="AQ39" i="15"/>
  <c r="AG39" i="15"/>
  <c r="AF39" i="15"/>
  <c r="AE39" i="15"/>
  <c r="AD39" i="15"/>
  <c r="AC39" i="15"/>
  <c r="AB39" i="15"/>
  <c r="AA39" i="15"/>
  <c r="AW38" i="15"/>
  <c r="AV38" i="15"/>
  <c r="AU38" i="15"/>
  <c r="AT38" i="15"/>
  <c r="AS38" i="15"/>
  <c r="AR38" i="15"/>
  <c r="AQ38" i="15"/>
  <c r="AG38" i="15"/>
  <c r="AF38" i="15"/>
  <c r="AE38" i="15"/>
  <c r="AD38" i="15"/>
  <c r="AC38" i="15"/>
  <c r="AB38" i="15"/>
  <c r="AA38" i="15"/>
  <c r="AW37" i="15"/>
  <c r="AV37" i="15"/>
  <c r="AU37" i="15"/>
  <c r="AT37" i="15"/>
  <c r="AS37" i="15"/>
  <c r="AR37" i="15"/>
  <c r="AQ37" i="15"/>
  <c r="AG37" i="15"/>
  <c r="AF37" i="15"/>
  <c r="AE37" i="15"/>
  <c r="AD37" i="15"/>
  <c r="AC37" i="15"/>
  <c r="AB37" i="15"/>
  <c r="AA37" i="15"/>
  <c r="AW36" i="15"/>
  <c r="AV36" i="15"/>
  <c r="AU36" i="15"/>
  <c r="AT36" i="15"/>
  <c r="AS36" i="15"/>
  <c r="AR36" i="15"/>
  <c r="AQ36" i="15"/>
  <c r="AG36" i="15"/>
  <c r="AF36" i="15"/>
  <c r="AE36" i="15"/>
  <c r="AD36" i="15"/>
  <c r="AC36" i="15"/>
  <c r="AB36" i="15"/>
  <c r="AA36" i="15"/>
  <c r="AW35" i="15"/>
  <c r="AV35" i="15"/>
  <c r="AU35" i="15"/>
  <c r="AT35" i="15"/>
  <c r="AS35" i="15"/>
  <c r="AR35" i="15"/>
  <c r="AQ35" i="15"/>
  <c r="AG35" i="15"/>
  <c r="AF35" i="15"/>
  <c r="AE35" i="15"/>
  <c r="AD35" i="15"/>
  <c r="AC35" i="15"/>
  <c r="AB35" i="15"/>
  <c r="AA35" i="15"/>
  <c r="AW34" i="15"/>
  <c r="AV34" i="15"/>
  <c r="AU34" i="15"/>
  <c r="AT34" i="15"/>
  <c r="AS34" i="15"/>
  <c r="AR34" i="15"/>
  <c r="AQ34" i="15"/>
  <c r="AG34" i="15"/>
  <c r="AF34" i="15"/>
  <c r="AE34" i="15"/>
  <c r="AD34" i="15"/>
  <c r="AC34" i="15"/>
  <c r="AB34" i="15"/>
  <c r="AA34" i="15"/>
  <c r="AW33" i="15"/>
  <c r="AV33" i="15"/>
  <c r="AU33" i="15"/>
  <c r="AT33" i="15"/>
  <c r="AS33" i="15"/>
  <c r="AR33" i="15"/>
  <c r="AQ33" i="15"/>
  <c r="AG33" i="15"/>
  <c r="AF33" i="15"/>
  <c r="AE33" i="15"/>
  <c r="AD33" i="15"/>
  <c r="AC33" i="15"/>
  <c r="AB33" i="15"/>
  <c r="AA33" i="15"/>
  <c r="AW32" i="15"/>
  <c r="AV32" i="15"/>
  <c r="AU32" i="15"/>
  <c r="AT32" i="15"/>
  <c r="AS32" i="15"/>
  <c r="AR32" i="15"/>
  <c r="AQ32" i="15"/>
  <c r="AG32" i="15"/>
  <c r="AF32" i="15"/>
  <c r="AE32" i="15"/>
  <c r="AD32" i="15"/>
  <c r="AC32" i="15"/>
  <c r="AB32" i="15"/>
  <c r="AA32" i="15"/>
  <c r="AW28" i="15"/>
  <c r="AV28" i="15"/>
  <c r="AU28" i="15"/>
  <c r="AT28" i="15"/>
  <c r="AS28" i="15"/>
  <c r="AR28" i="15"/>
  <c r="AQ28" i="15"/>
  <c r="AG28" i="15"/>
  <c r="AF28" i="15"/>
  <c r="AE28" i="15"/>
  <c r="AD28" i="15"/>
  <c r="AC28" i="15"/>
  <c r="AB28" i="15"/>
  <c r="AA28" i="15"/>
  <c r="AW27" i="15"/>
  <c r="AV27" i="15"/>
  <c r="AU27" i="15"/>
  <c r="AT27" i="15"/>
  <c r="AS27" i="15"/>
  <c r="AR27" i="15"/>
  <c r="AQ27" i="15"/>
  <c r="AG27" i="15"/>
  <c r="AF27" i="15"/>
  <c r="AE27" i="15"/>
  <c r="AD27" i="15"/>
  <c r="AC27" i="15"/>
  <c r="AB27" i="15"/>
  <c r="AA27" i="15"/>
  <c r="AW26" i="15"/>
  <c r="AV26" i="15"/>
  <c r="AU26" i="15"/>
  <c r="AT26" i="15"/>
  <c r="AS26" i="15"/>
  <c r="AR26" i="15"/>
  <c r="AQ26" i="15"/>
  <c r="AG26" i="15"/>
  <c r="AF26" i="15"/>
  <c r="AE26" i="15"/>
  <c r="AD26" i="15"/>
  <c r="AC26" i="15"/>
  <c r="AB26" i="15"/>
  <c r="AA26" i="15"/>
  <c r="AW25" i="15"/>
  <c r="AV25" i="15"/>
  <c r="AU25" i="15"/>
  <c r="AT25" i="15"/>
  <c r="AS25" i="15"/>
  <c r="AR25" i="15"/>
  <c r="AQ25" i="15"/>
  <c r="AG25" i="15"/>
  <c r="AF25" i="15"/>
  <c r="AE25" i="15"/>
  <c r="AD25" i="15"/>
  <c r="AC25" i="15"/>
  <c r="AB25" i="15"/>
  <c r="AA25" i="15"/>
  <c r="AW24" i="15"/>
  <c r="AV24" i="15"/>
  <c r="AU24" i="15"/>
  <c r="AT24" i="15"/>
  <c r="AS24" i="15"/>
  <c r="AR24" i="15"/>
  <c r="AQ24" i="15"/>
  <c r="AG24" i="15"/>
  <c r="AF24" i="15"/>
  <c r="AE24" i="15"/>
  <c r="AD24" i="15"/>
  <c r="AC24" i="15"/>
  <c r="AB24" i="15"/>
  <c r="AA24" i="15"/>
  <c r="AD198" i="35" l="1"/>
  <c r="AG168" i="35"/>
  <c r="AF168" i="35"/>
  <c r="AE168" i="35"/>
  <c r="AD168" i="35"/>
  <c r="AC168" i="35"/>
  <c r="AG167" i="35"/>
  <c r="AF167" i="35"/>
  <c r="AE167" i="35"/>
  <c r="AD167" i="35"/>
  <c r="AC167" i="35"/>
  <c r="AG166" i="35"/>
  <c r="AF166" i="35"/>
  <c r="AE166" i="35"/>
  <c r="AD166" i="35"/>
  <c r="AC166" i="35"/>
  <c r="AG165" i="35"/>
  <c r="AF165" i="35"/>
  <c r="AE165" i="35"/>
  <c r="AD165" i="35"/>
  <c r="AC165" i="35"/>
  <c r="AG164" i="35"/>
  <c r="AF164" i="35"/>
  <c r="AE164" i="35"/>
  <c r="AD164" i="35"/>
  <c r="AC164" i="35"/>
  <c r="AG163" i="35"/>
  <c r="AF163" i="35"/>
  <c r="AE163" i="35"/>
  <c r="AD163" i="35"/>
  <c r="AC163" i="35"/>
  <c r="AG162" i="35"/>
  <c r="AF162" i="35"/>
  <c r="AE162" i="35"/>
  <c r="AD162" i="35"/>
  <c r="AC162" i="35"/>
  <c r="AG161" i="35"/>
  <c r="AF161" i="35"/>
  <c r="AE161" i="35"/>
  <c r="AD161" i="35"/>
  <c r="AC161" i="35"/>
  <c r="AG160" i="35"/>
  <c r="AF160" i="35"/>
  <c r="AE160" i="35"/>
  <c r="AD160" i="35"/>
  <c r="AC160" i="35"/>
  <c r="AG159" i="35"/>
  <c r="AF159" i="35"/>
  <c r="AE159" i="35"/>
  <c r="AD159" i="35"/>
  <c r="AC159" i="35"/>
  <c r="AG158" i="35"/>
  <c r="AF158" i="35"/>
  <c r="AE158" i="35"/>
  <c r="AD158" i="35"/>
  <c r="AC158" i="35"/>
  <c r="AG157" i="35"/>
  <c r="AF157" i="35"/>
  <c r="AE157" i="35"/>
  <c r="AD157" i="35"/>
  <c r="AC157" i="35"/>
  <c r="AG156" i="35"/>
  <c r="AF156" i="35"/>
  <c r="AE156" i="35"/>
  <c r="AD156" i="35"/>
  <c r="AC156" i="35"/>
  <c r="AG155" i="35"/>
  <c r="AF155" i="35"/>
  <c r="AE155" i="35"/>
  <c r="AD155" i="35"/>
  <c r="AC155" i="35"/>
  <c r="AG154" i="35"/>
  <c r="AF154" i="35"/>
  <c r="AE154" i="35"/>
  <c r="AD154" i="35"/>
  <c r="AC154" i="35"/>
  <c r="AG153" i="35"/>
  <c r="AF153" i="35"/>
  <c r="AE153" i="35"/>
  <c r="AD153" i="35"/>
  <c r="AC153" i="35"/>
  <c r="AG152" i="35"/>
  <c r="AF152" i="35"/>
  <c r="AE152" i="35"/>
  <c r="AD152" i="35"/>
  <c r="AC152" i="35"/>
  <c r="AG151" i="35"/>
  <c r="AF151" i="35"/>
  <c r="AE151" i="35"/>
  <c r="AD151" i="35"/>
  <c r="AC151" i="35"/>
  <c r="AG168" i="36"/>
  <c r="AF168" i="36"/>
  <c r="AE168" i="36"/>
  <c r="AD168" i="36"/>
  <c r="AC168" i="36"/>
  <c r="AG167" i="36"/>
  <c r="AF167" i="36"/>
  <c r="AE167" i="36"/>
  <c r="AD167" i="36"/>
  <c r="AC167" i="36"/>
  <c r="AG166" i="36"/>
  <c r="AF166" i="36"/>
  <c r="AE166" i="36"/>
  <c r="AD166" i="36"/>
  <c r="AC166" i="36"/>
  <c r="AG165" i="36"/>
  <c r="AF165" i="36"/>
  <c r="AE165" i="36"/>
  <c r="AD165" i="36"/>
  <c r="AC165" i="36"/>
  <c r="AG164" i="36"/>
  <c r="AF164" i="36"/>
  <c r="AE164" i="36"/>
  <c r="AD164" i="36"/>
  <c r="AC164" i="36"/>
  <c r="AG163" i="36"/>
  <c r="AF163" i="36"/>
  <c r="AE163" i="36"/>
  <c r="AD163" i="36"/>
  <c r="AC163" i="36"/>
  <c r="AG162" i="36"/>
  <c r="AF162" i="36"/>
  <c r="AE162" i="36"/>
  <c r="AD162" i="36"/>
  <c r="AC162" i="36"/>
  <c r="AG161" i="36"/>
  <c r="AF161" i="36"/>
  <c r="AE161" i="36"/>
  <c r="AD161" i="36"/>
  <c r="AC161" i="36"/>
  <c r="AG160" i="36"/>
  <c r="AF160" i="36"/>
  <c r="AE160" i="36"/>
  <c r="AD160" i="36"/>
  <c r="AC160" i="36"/>
  <c r="AG159" i="36"/>
  <c r="AF159" i="36"/>
  <c r="AE159" i="36"/>
  <c r="AD159" i="36"/>
  <c r="AC159" i="36"/>
  <c r="AG158" i="36"/>
  <c r="AF158" i="36"/>
  <c r="AE158" i="36"/>
  <c r="AD158" i="36"/>
  <c r="AC158" i="36"/>
  <c r="AG157" i="36"/>
  <c r="AF157" i="36"/>
  <c r="AE157" i="36"/>
  <c r="AD157" i="36"/>
  <c r="AC157" i="36"/>
  <c r="AG156" i="36"/>
  <c r="AF156" i="36"/>
  <c r="AE156" i="36"/>
  <c r="AD156" i="36"/>
  <c r="AC156" i="36"/>
  <c r="AG155" i="36"/>
  <c r="AF155" i="36"/>
  <c r="AE155" i="36"/>
  <c r="AD155" i="36"/>
  <c r="AC155" i="36"/>
  <c r="AG154" i="36"/>
  <c r="AF154" i="36"/>
  <c r="AE154" i="36"/>
  <c r="AD154" i="36"/>
  <c r="AC154" i="36"/>
  <c r="AG153" i="36"/>
  <c r="AF153" i="36"/>
  <c r="AE153" i="36"/>
  <c r="AD153" i="36"/>
  <c r="AC153" i="36"/>
  <c r="AG152" i="36"/>
  <c r="AF152" i="36"/>
  <c r="AE152" i="36"/>
  <c r="AD152" i="36"/>
  <c r="AC152" i="36"/>
  <c r="AG151" i="36"/>
  <c r="AF151" i="36"/>
  <c r="AE151" i="36"/>
  <c r="AD151" i="36"/>
  <c r="AC151" i="36"/>
  <c r="AG168" i="37"/>
  <c r="AF168" i="37"/>
  <c r="AE168" i="37"/>
  <c r="AD168" i="37"/>
  <c r="AC168" i="37"/>
  <c r="AG167" i="37"/>
  <c r="AF167" i="37"/>
  <c r="AE167" i="37"/>
  <c r="AD167" i="37"/>
  <c r="AC167" i="37"/>
  <c r="AG166" i="37"/>
  <c r="AF166" i="37"/>
  <c r="AE166" i="37"/>
  <c r="AD166" i="37"/>
  <c r="AC166" i="37"/>
  <c r="AG165" i="37"/>
  <c r="AF165" i="37"/>
  <c r="AE165" i="37"/>
  <c r="AD165" i="37"/>
  <c r="AC165" i="37"/>
  <c r="AG164" i="37"/>
  <c r="AF164" i="37"/>
  <c r="AE164" i="37"/>
  <c r="AD164" i="37"/>
  <c r="AC164" i="37"/>
  <c r="AG163" i="37"/>
  <c r="AF163" i="37"/>
  <c r="AE163" i="37"/>
  <c r="AD163" i="37"/>
  <c r="AC163" i="37"/>
  <c r="AG162" i="37"/>
  <c r="AF162" i="37"/>
  <c r="AE162" i="37"/>
  <c r="AD162" i="37"/>
  <c r="AC162" i="37"/>
  <c r="AG161" i="37"/>
  <c r="AF161" i="37"/>
  <c r="AE161" i="37"/>
  <c r="AD161" i="37"/>
  <c r="AC161" i="37"/>
  <c r="AG160" i="37"/>
  <c r="AF160" i="37"/>
  <c r="AE160" i="37"/>
  <c r="AD160" i="37"/>
  <c r="AC160" i="37"/>
  <c r="AG159" i="37"/>
  <c r="AF159" i="37"/>
  <c r="AE159" i="37"/>
  <c r="AD159" i="37"/>
  <c r="AC159" i="37"/>
  <c r="AG158" i="37"/>
  <c r="AF158" i="37"/>
  <c r="AE158" i="37"/>
  <c r="AD158" i="37"/>
  <c r="AC158" i="37"/>
  <c r="AG157" i="37"/>
  <c r="AF157" i="37"/>
  <c r="AE157" i="37"/>
  <c r="AD157" i="37"/>
  <c r="AC157" i="37"/>
  <c r="AG156" i="37"/>
  <c r="AF156" i="37"/>
  <c r="AE156" i="37"/>
  <c r="AD156" i="37"/>
  <c r="AC156" i="37"/>
  <c r="AG155" i="37"/>
  <c r="AF155" i="37"/>
  <c r="AE155" i="37"/>
  <c r="AD155" i="37"/>
  <c r="AC155" i="37"/>
  <c r="AG154" i="37"/>
  <c r="AF154" i="37"/>
  <c r="AE154" i="37"/>
  <c r="AD154" i="37"/>
  <c r="AC154" i="37"/>
  <c r="AG153" i="37"/>
  <c r="AF153" i="37"/>
  <c r="AE153" i="37"/>
  <c r="AD153" i="37"/>
  <c r="AC153" i="37"/>
  <c r="AG152" i="37"/>
  <c r="AF152" i="37"/>
  <c r="AE152" i="37"/>
  <c r="AD152" i="37"/>
  <c r="AC152" i="37"/>
  <c r="AG151" i="37"/>
  <c r="AF151" i="37"/>
  <c r="AE151" i="37"/>
  <c r="AD151" i="37"/>
  <c r="AC151" i="37"/>
  <c r="AG168" i="38"/>
  <c r="AF168" i="38"/>
  <c r="AE168" i="38"/>
  <c r="AD168" i="38"/>
  <c r="AC168" i="38"/>
  <c r="AG167" i="38"/>
  <c r="AF167" i="38"/>
  <c r="AE167" i="38"/>
  <c r="AD167" i="38"/>
  <c r="AC167" i="38"/>
  <c r="AG166" i="38"/>
  <c r="AF166" i="38"/>
  <c r="AE166" i="38"/>
  <c r="AD166" i="38"/>
  <c r="AC166" i="38"/>
  <c r="AG165" i="38"/>
  <c r="AF165" i="38"/>
  <c r="AE165" i="38"/>
  <c r="AD165" i="38"/>
  <c r="AC165" i="38"/>
  <c r="AG164" i="38"/>
  <c r="AF164" i="38"/>
  <c r="AE164" i="38"/>
  <c r="AD164" i="38"/>
  <c r="AC164" i="38"/>
  <c r="AG163" i="38"/>
  <c r="AF163" i="38"/>
  <c r="AE163" i="38"/>
  <c r="AD163" i="38"/>
  <c r="AC163" i="38"/>
  <c r="AG162" i="38"/>
  <c r="AF162" i="38"/>
  <c r="AE162" i="38"/>
  <c r="AD162" i="38"/>
  <c r="AC162" i="38"/>
  <c r="AG161" i="38"/>
  <c r="AF161" i="38"/>
  <c r="AE161" i="38"/>
  <c r="AD161" i="38"/>
  <c r="AC161" i="38"/>
  <c r="AG160" i="38"/>
  <c r="AF160" i="38"/>
  <c r="AE160" i="38"/>
  <c r="AD160" i="38"/>
  <c r="AC160" i="38"/>
  <c r="AG159" i="38"/>
  <c r="AF159" i="38"/>
  <c r="AE159" i="38"/>
  <c r="AD159" i="38"/>
  <c r="AC159" i="38"/>
  <c r="AG158" i="38"/>
  <c r="AF158" i="38"/>
  <c r="AE158" i="38"/>
  <c r="AD158" i="38"/>
  <c r="AC158" i="38"/>
  <c r="AG157" i="38"/>
  <c r="AF157" i="38"/>
  <c r="AE157" i="38"/>
  <c r="AD157" i="38"/>
  <c r="AC157" i="38"/>
  <c r="AG156" i="38"/>
  <c r="AF156" i="38"/>
  <c r="AE156" i="38"/>
  <c r="AD156" i="38"/>
  <c r="AC156" i="38"/>
  <c r="AG155" i="38"/>
  <c r="AF155" i="38"/>
  <c r="AE155" i="38"/>
  <c r="AD155" i="38"/>
  <c r="AC155" i="38"/>
  <c r="AG154" i="38"/>
  <c r="AF154" i="38"/>
  <c r="AE154" i="38"/>
  <c r="AD154" i="38"/>
  <c r="AC154" i="38"/>
  <c r="AG153" i="38"/>
  <c r="AF153" i="38"/>
  <c r="AE153" i="38"/>
  <c r="AD153" i="38"/>
  <c r="AC153" i="38"/>
  <c r="AG152" i="38"/>
  <c r="AF152" i="38"/>
  <c r="AE152" i="38"/>
  <c r="AD152" i="38"/>
  <c r="AC152" i="38"/>
  <c r="AG151" i="38"/>
  <c r="AF151" i="38"/>
  <c r="AE151" i="38"/>
  <c r="AD151" i="38"/>
  <c r="AC151" i="38"/>
  <c r="AG168" i="15"/>
  <c r="AF168" i="15"/>
  <c r="AE168" i="15"/>
  <c r="AD168" i="15"/>
  <c r="AC168" i="15"/>
  <c r="AG167" i="15"/>
  <c r="AF167" i="15"/>
  <c r="AE167" i="15"/>
  <c r="AD167" i="15"/>
  <c r="AC167" i="15"/>
  <c r="AG166" i="15"/>
  <c r="AF166" i="15"/>
  <c r="AE166" i="15"/>
  <c r="AD166" i="15"/>
  <c r="AC166" i="15"/>
  <c r="AG165" i="15"/>
  <c r="AF165" i="15"/>
  <c r="AE165" i="15"/>
  <c r="AD165" i="15"/>
  <c r="AC165" i="15"/>
  <c r="AG164" i="15"/>
  <c r="AF164" i="15"/>
  <c r="AE164" i="15"/>
  <c r="AD164" i="15"/>
  <c r="AC164" i="15"/>
  <c r="AG163" i="15"/>
  <c r="AF163" i="15"/>
  <c r="AE163" i="15"/>
  <c r="AD163" i="15"/>
  <c r="AC163" i="15"/>
  <c r="AG162" i="15"/>
  <c r="AF162" i="15"/>
  <c r="AE162" i="15"/>
  <c r="AD162" i="15"/>
  <c r="AC162" i="15"/>
  <c r="AG161" i="15"/>
  <c r="AF161" i="15"/>
  <c r="AE161" i="15"/>
  <c r="AD161" i="15"/>
  <c r="AC161" i="15"/>
  <c r="AG160" i="15"/>
  <c r="AF160" i="15"/>
  <c r="AE160" i="15"/>
  <c r="AD160" i="15"/>
  <c r="AC160" i="15"/>
  <c r="AG159" i="15"/>
  <c r="AF159" i="15"/>
  <c r="AE159" i="15"/>
  <c r="AD159" i="15"/>
  <c r="AC159" i="15"/>
  <c r="AG158" i="15"/>
  <c r="AF158" i="15"/>
  <c r="AE158" i="15"/>
  <c r="AD158" i="15"/>
  <c r="AC158" i="15"/>
  <c r="AG157" i="15"/>
  <c r="AF157" i="15"/>
  <c r="AE157" i="15"/>
  <c r="AD157" i="15"/>
  <c r="AC157" i="15"/>
  <c r="AG156" i="15"/>
  <c r="AF156" i="15"/>
  <c r="AE156" i="15"/>
  <c r="AD156" i="15"/>
  <c r="AC156" i="15"/>
  <c r="AG155" i="15"/>
  <c r="AF155" i="15"/>
  <c r="AE155" i="15"/>
  <c r="AD155" i="15"/>
  <c r="AC155" i="15"/>
  <c r="AG154" i="15"/>
  <c r="AF154" i="15"/>
  <c r="AE154" i="15"/>
  <c r="AD154" i="15"/>
  <c r="AC154" i="15"/>
  <c r="AG153" i="15"/>
  <c r="AF153" i="15"/>
  <c r="AE153" i="15"/>
  <c r="AD153" i="15"/>
  <c r="AC153" i="15"/>
  <c r="AG152" i="15"/>
  <c r="AF152" i="15"/>
  <c r="AE152" i="15"/>
  <c r="AD152" i="15"/>
  <c r="AC152" i="15"/>
  <c r="AG151" i="15"/>
  <c r="AF151" i="15"/>
  <c r="AE151" i="15"/>
  <c r="AD151" i="15"/>
  <c r="AC151" i="15"/>
  <c r="AG149" i="35"/>
  <c r="AF149" i="35"/>
  <c r="AE149" i="35"/>
  <c r="AD149" i="35"/>
  <c r="AC149" i="35"/>
  <c r="AG148" i="35"/>
  <c r="AF148" i="35"/>
  <c r="AE148" i="35"/>
  <c r="AD148" i="35"/>
  <c r="AC148" i="35"/>
  <c r="AG147" i="35"/>
  <c r="AF147" i="35"/>
  <c r="AE147" i="35"/>
  <c r="AD147" i="35"/>
  <c r="AC147" i="35"/>
  <c r="AG146" i="35"/>
  <c r="AF146" i="35"/>
  <c r="AE146" i="35"/>
  <c r="AD146" i="35"/>
  <c r="AC146" i="35"/>
  <c r="AG145" i="35"/>
  <c r="AF145" i="35"/>
  <c r="AE145" i="35"/>
  <c r="AD145" i="35"/>
  <c r="AC145" i="35"/>
  <c r="AG144" i="35"/>
  <c r="AF144" i="35"/>
  <c r="AE144" i="35"/>
  <c r="AD144" i="35"/>
  <c r="AC144" i="35"/>
  <c r="AG143" i="35"/>
  <c r="AF143" i="35"/>
  <c r="AE143" i="35"/>
  <c r="AD143" i="35"/>
  <c r="AC143" i="35"/>
  <c r="AG142" i="35"/>
  <c r="AF142" i="35"/>
  <c r="AE142" i="35"/>
  <c r="AD142" i="35"/>
  <c r="AC142" i="35"/>
  <c r="AG141" i="35"/>
  <c r="AF141" i="35"/>
  <c r="AE141" i="35"/>
  <c r="AD141" i="35"/>
  <c r="AC141" i="35"/>
  <c r="AG140" i="35"/>
  <c r="AF140" i="35"/>
  <c r="AE140" i="35"/>
  <c r="AD140" i="35"/>
  <c r="AC140" i="35"/>
  <c r="AG139" i="35"/>
  <c r="AF139" i="35"/>
  <c r="AE139" i="35"/>
  <c r="AD139" i="35"/>
  <c r="AC139" i="35"/>
  <c r="AG138" i="35"/>
  <c r="AF138" i="35"/>
  <c r="AE138" i="35"/>
  <c r="AD138" i="35"/>
  <c r="AC138" i="35"/>
  <c r="AG137" i="35"/>
  <c r="AF137" i="35"/>
  <c r="AE137" i="35"/>
  <c r="AD137" i="35"/>
  <c r="AC137" i="35"/>
  <c r="AG136" i="35"/>
  <c r="AF136" i="35"/>
  <c r="AE136" i="35"/>
  <c r="AD136" i="35"/>
  <c r="AC136" i="35"/>
  <c r="AG135" i="35"/>
  <c r="AF135" i="35"/>
  <c r="AE135" i="35"/>
  <c r="AD135" i="35"/>
  <c r="AC135" i="35"/>
  <c r="AG134" i="35"/>
  <c r="AF134" i="35"/>
  <c r="AE134" i="35"/>
  <c r="AD134" i="35"/>
  <c r="AC134" i="35"/>
  <c r="AG133" i="35"/>
  <c r="AF133" i="35"/>
  <c r="AE133" i="35"/>
  <c r="AD133" i="35"/>
  <c r="AC133" i="35"/>
  <c r="AG132" i="35"/>
  <c r="AF132" i="35"/>
  <c r="AE132" i="35"/>
  <c r="AD132" i="35"/>
  <c r="AC132" i="35"/>
  <c r="AG130" i="35"/>
  <c r="AF130" i="35"/>
  <c r="AE130" i="35"/>
  <c r="AD130" i="35"/>
  <c r="AC130" i="35"/>
  <c r="AG129" i="35"/>
  <c r="AF129" i="35"/>
  <c r="AE129" i="35"/>
  <c r="AD129" i="35"/>
  <c r="AC129" i="35"/>
  <c r="AG128" i="35"/>
  <c r="AF128" i="35"/>
  <c r="AE128" i="35"/>
  <c r="AD128" i="35"/>
  <c r="AC128" i="35"/>
  <c r="AG127" i="35"/>
  <c r="AF127" i="35"/>
  <c r="AE127" i="35"/>
  <c r="AD127" i="35"/>
  <c r="AC127" i="35"/>
  <c r="AG126" i="35"/>
  <c r="AF126" i="35"/>
  <c r="AE126" i="35"/>
  <c r="AD126" i="35"/>
  <c r="AC126" i="35"/>
  <c r="AG125" i="35"/>
  <c r="AF125" i="35"/>
  <c r="AE125" i="35"/>
  <c r="AD125" i="35"/>
  <c r="AC125" i="35"/>
  <c r="AG124" i="35"/>
  <c r="AF124" i="35"/>
  <c r="AE124" i="35"/>
  <c r="AD124" i="35"/>
  <c r="AC124" i="35"/>
  <c r="AG123" i="35"/>
  <c r="AF123" i="35"/>
  <c r="AE123" i="35"/>
  <c r="AD123" i="35"/>
  <c r="AC123" i="35"/>
  <c r="AG122" i="35"/>
  <c r="AF122" i="35"/>
  <c r="AE122" i="35"/>
  <c r="AD122" i="35"/>
  <c r="AC122" i="35"/>
  <c r="AG121" i="35"/>
  <c r="AF121" i="35"/>
  <c r="AE121" i="35"/>
  <c r="AD121" i="35"/>
  <c r="AC121" i="35"/>
  <c r="AG120" i="35"/>
  <c r="AF120" i="35"/>
  <c r="AE120" i="35"/>
  <c r="AD120" i="35"/>
  <c r="AC120" i="35"/>
  <c r="AG119" i="35"/>
  <c r="AF119" i="35"/>
  <c r="AE119" i="35"/>
  <c r="AD119" i="35"/>
  <c r="AC119" i="35"/>
  <c r="AG118" i="35"/>
  <c r="AF118" i="35"/>
  <c r="AE118" i="35"/>
  <c r="AD118" i="35"/>
  <c r="AC118" i="35"/>
  <c r="AG117" i="35"/>
  <c r="AF117" i="35"/>
  <c r="AE117" i="35"/>
  <c r="AD117" i="35"/>
  <c r="AC117" i="35"/>
  <c r="AG116" i="35"/>
  <c r="AF116" i="35"/>
  <c r="AE116" i="35"/>
  <c r="AD116" i="35"/>
  <c r="AC116" i="35"/>
  <c r="AG115" i="35"/>
  <c r="AF115" i="35"/>
  <c r="AE115" i="35"/>
  <c r="AD115" i="35"/>
  <c r="AC115" i="35"/>
  <c r="AG114" i="35"/>
  <c r="AF114" i="35"/>
  <c r="AE114" i="35"/>
  <c r="AD114" i="35"/>
  <c r="AC114" i="35"/>
  <c r="AG113" i="35"/>
  <c r="AF113" i="35"/>
  <c r="AE113" i="35"/>
  <c r="AD113" i="35"/>
  <c r="AC113" i="35"/>
  <c r="AG112" i="35"/>
  <c r="AF112" i="35"/>
  <c r="AE112" i="35"/>
  <c r="AD112" i="35"/>
  <c r="AC112" i="35"/>
  <c r="AG111" i="35"/>
  <c r="AF111" i="35"/>
  <c r="AE111" i="35"/>
  <c r="AD111" i="35"/>
  <c r="AC111" i="35"/>
  <c r="AG110" i="35"/>
  <c r="AF110" i="35"/>
  <c r="AE110" i="35"/>
  <c r="AD110" i="35"/>
  <c r="AC110" i="35"/>
  <c r="AG109" i="35"/>
  <c r="AF109" i="35"/>
  <c r="AE109" i="35"/>
  <c r="AD109" i="35"/>
  <c r="AC109" i="35"/>
  <c r="AG108" i="35"/>
  <c r="AF108" i="35"/>
  <c r="AE108" i="35"/>
  <c r="AD108" i="35"/>
  <c r="AC108" i="35"/>
  <c r="AG107" i="35"/>
  <c r="AF107" i="35"/>
  <c r="AE107" i="35"/>
  <c r="AD107" i="35"/>
  <c r="AC107" i="35"/>
  <c r="AG106" i="35"/>
  <c r="AF106" i="35"/>
  <c r="AE106" i="35"/>
  <c r="AD106" i="35"/>
  <c r="AC106" i="35"/>
  <c r="AG105" i="35"/>
  <c r="AF105" i="35"/>
  <c r="AE105" i="35"/>
  <c r="AD105" i="35"/>
  <c r="AC105" i="35"/>
  <c r="AG104" i="35"/>
  <c r="AF104" i="35"/>
  <c r="AE104" i="35"/>
  <c r="AD104" i="35"/>
  <c r="AC104" i="35"/>
  <c r="AG103" i="35"/>
  <c r="AF103" i="35"/>
  <c r="AE103" i="35"/>
  <c r="AD103" i="35"/>
  <c r="AC103" i="35"/>
  <c r="AG102" i="35"/>
  <c r="AF102" i="35"/>
  <c r="AE102" i="35"/>
  <c r="AD102" i="35"/>
  <c r="AC102" i="35"/>
  <c r="AG101" i="35"/>
  <c r="AF101" i="35"/>
  <c r="AE101" i="35"/>
  <c r="AD101" i="35"/>
  <c r="AC101" i="35"/>
  <c r="AG100" i="35"/>
  <c r="AF100" i="35"/>
  <c r="AE100" i="35"/>
  <c r="AD100" i="35"/>
  <c r="AC100" i="35"/>
  <c r="AG99" i="35"/>
  <c r="AF99" i="35"/>
  <c r="AE99" i="35"/>
  <c r="AD99" i="35"/>
  <c r="AC99" i="35"/>
  <c r="AG98" i="35"/>
  <c r="AF98" i="35"/>
  <c r="AE98" i="35"/>
  <c r="AD98" i="35"/>
  <c r="AC98" i="35"/>
  <c r="AG97" i="35"/>
  <c r="AF97" i="35"/>
  <c r="AE97" i="35"/>
  <c r="AD97" i="35"/>
  <c r="AC97" i="35"/>
  <c r="AG96" i="35"/>
  <c r="AF96" i="35"/>
  <c r="AE96" i="35"/>
  <c r="AD96" i="35"/>
  <c r="AC96" i="35"/>
  <c r="AG95" i="35"/>
  <c r="AF95" i="35"/>
  <c r="AE95" i="35"/>
  <c r="AD95" i="35"/>
  <c r="AC95" i="35"/>
  <c r="AG94" i="35"/>
  <c r="AF94" i="35"/>
  <c r="AE94" i="35"/>
  <c r="AD94" i="35"/>
  <c r="AC94" i="35"/>
  <c r="AG92" i="35"/>
  <c r="AF92" i="35"/>
  <c r="AE92" i="35"/>
  <c r="AD92" i="35"/>
  <c r="AC92" i="35"/>
  <c r="AG91" i="35"/>
  <c r="AF91" i="35"/>
  <c r="AE91" i="35"/>
  <c r="AD91" i="35"/>
  <c r="AC91" i="35"/>
  <c r="AG90" i="35"/>
  <c r="AF90" i="35"/>
  <c r="AE90" i="35"/>
  <c r="AD90" i="35"/>
  <c r="AC90" i="35"/>
  <c r="AG89" i="35"/>
  <c r="AF89" i="35"/>
  <c r="AE89" i="35"/>
  <c r="AD89" i="35"/>
  <c r="AC89" i="35"/>
  <c r="AG88" i="35"/>
  <c r="AF88" i="35"/>
  <c r="AE88" i="35"/>
  <c r="AD88" i="35"/>
  <c r="AC88" i="35"/>
  <c r="AG87" i="35"/>
  <c r="AF87" i="35"/>
  <c r="AE87" i="35"/>
  <c r="AD87" i="35"/>
  <c r="AC87" i="35"/>
  <c r="AG86" i="35"/>
  <c r="AF86" i="35"/>
  <c r="AE86" i="35"/>
  <c r="AD86" i="35"/>
  <c r="AC86" i="35"/>
  <c r="AG85" i="35"/>
  <c r="AF85" i="35"/>
  <c r="AE85" i="35"/>
  <c r="AD85" i="35"/>
  <c r="AC85" i="35"/>
  <c r="AG84" i="35"/>
  <c r="AF84" i="35"/>
  <c r="AE84" i="35"/>
  <c r="AD84" i="35"/>
  <c r="AC84" i="35"/>
  <c r="AG83" i="35"/>
  <c r="AF83" i="35"/>
  <c r="AE83" i="35"/>
  <c r="AD83" i="35"/>
  <c r="AC83" i="35"/>
  <c r="AG82" i="35"/>
  <c r="AF82" i="35"/>
  <c r="AE82" i="35"/>
  <c r="AD82" i="35"/>
  <c r="AC82" i="35"/>
  <c r="AG81" i="35"/>
  <c r="AF81" i="35"/>
  <c r="AE81" i="35"/>
  <c r="AD81" i="35"/>
  <c r="AC81" i="35"/>
  <c r="AG80" i="35"/>
  <c r="AF80" i="35"/>
  <c r="AE80" i="35"/>
  <c r="AD80" i="35"/>
  <c r="AC80" i="35"/>
  <c r="AG79" i="35"/>
  <c r="AF79" i="35"/>
  <c r="AE79" i="35"/>
  <c r="AD79" i="35"/>
  <c r="AC79" i="35"/>
  <c r="AG78" i="35"/>
  <c r="AF78" i="35"/>
  <c r="AE78" i="35"/>
  <c r="AD78" i="35"/>
  <c r="AC78" i="35"/>
  <c r="AG77" i="35"/>
  <c r="AF77" i="35"/>
  <c r="AE77" i="35"/>
  <c r="AD77" i="35"/>
  <c r="AC77" i="35"/>
  <c r="AG76" i="35"/>
  <c r="AF76" i="35"/>
  <c r="AE76" i="35"/>
  <c r="AD76" i="35"/>
  <c r="AC76" i="35"/>
  <c r="AG75" i="35"/>
  <c r="AF75" i="35"/>
  <c r="AE75" i="35"/>
  <c r="AD75" i="35"/>
  <c r="AC75" i="35"/>
  <c r="AG149" i="36"/>
  <c r="AF149" i="36"/>
  <c r="AE149" i="36"/>
  <c r="AD149" i="36"/>
  <c r="AC149" i="36"/>
  <c r="AG148" i="36"/>
  <c r="AF148" i="36"/>
  <c r="AE148" i="36"/>
  <c r="AD148" i="36"/>
  <c r="AC148" i="36"/>
  <c r="AG147" i="36"/>
  <c r="AF147" i="36"/>
  <c r="AE147" i="36"/>
  <c r="AD147" i="36"/>
  <c r="AC147" i="36"/>
  <c r="AG146" i="36"/>
  <c r="AF146" i="36"/>
  <c r="AE146" i="36"/>
  <c r="AD146" i="36"/>
  <c r="AC146" i="36"/>
  <c r="AG145" i="36"/>
  <c r="AF145" i="36"/>
  <c r="AE145" i="36"/>
  <c r="AD145" i="36"/>
  <c r="AC145" i="36"/>
  <c r="AG144" i="36"/>
  <c r="AF144" i="36"/>
  <c r="AE144" i="36"/>
  <c r="AD144" i="36"/>
  <c r="AC144" i="36"/>
  <c r="AG143" i="36"/>
  <c r="AF143" i="36"/>
  <c r="AE143" i="36"/>
  <c r="AD143" i="36"/>
  <c r="AC143" i="36"/>
  <c r="AG142" i="36"/>
  <c r="AF142" i="36"/>
  <c r="AE142" i="36"/>
  <c r="AD142" i="36"/>
  <c r="AC142" i="36"/>
  <c r="AG141" i="36"/>
  <c r="AF141" i="36"/>
  <c r="AE141" i="36"/>
  <c r="AD141" i="36"/>
  <c r="AC141" i="36"/>
  <c r="AG140" i="36"/>
  <c r="AF140" i="36"/>
  <c r="AE140" i="36"/>
  <c r="AD140" i="36"/>
  <c r="AC140" i="36"/>
  <c r="AG139" i="36"/>
  <c r="AF139" i="36"/>
  <c r="AE139" i="36"/>
  <c r="AD139" i="36"/>
  <c r="AC139" i="36"/>
  <c r="AG138" i="36"/>
  <c r="AF138" i="36"/>
  <c r="AE138" i="36"/>
  <c r="AD138" i="36"/>
  <c r="AC138" i="36"/>
  <c r="AG137" i="36"/>
  <c r="AF137" i="36"/>
  <c r="AE137" i="36"/>
  <c r="AD137" i="36"/>
  <c r="AC137" i="36"/>
  <c r="AG136" i="36"/>
  <c r="AF136" i="36"/>
  <c r="AE136" i="36"/>
  <c r="AD136" i="36"/>
  <c r="AC136" i="36"/>
  <c r="AG135" i="36"/>
  <c r="AF135" i="36"/>
  <c r="AE135" i="36"/>
  <c r="AD135" i="36"/>
  <c r="AC135" i="36"/>
  <c r="AG134" i="36"/>
  <c r="AF134" i="36"/>
  <c r="AE134" i="36"/>
  <c r="AD134" i="36"/>
  <c r="AC134" i="36"/>
  <c r="AG133" i="36"/>
  <c r="AF133" i="36"/>
  <c r="AE133" i="36"/>
  <c r="AD133" i="36"/>
  <c r="AC133" i="36"/>
  <c r="AG132" i="36"/>
  <c r="AF132" i="36"/>
  <c r="AE132" i="36"/>
  <c r="AD132" i="36"/>
  <c r="AC132" i="36"/>
  <c r="AG130" i="36"/>
  <c r="AF130" i="36"/>
  <c r="AE130" i="36"/>
  <c r="AD130" i="36"/>
  <c r="AC130" i="36"/>
  <c r="AG129" i="36"/>
  <c r="AF129" i="36"/>
  <c r="AE129" i="36"/>
  <c r="AD129" i="36"/>
  <c r="AC129" i="36"/>
  <c r="AG128" i="36"/>
  <c r="AF128" i="36"/>
  <c r="AE128" i="36"/>
  <c r="AD128" i="36"/>
  <c r="AC128" i="36"/>
  <c r="AG127" i="36"/>
  <c r="AF127" i="36"/>
  <c r="AE127" i="36"/>
  <c r="AD127" i="36"/>
  <c r="AC127" i="36"/>
  <c r="AG126" i="36"/>
  <c r="AF126" i="36"/>
  <c r="AE126" i="36"/>
  <c r="AD126" i="36"/>
  <c r="AC126" i="36"/>
  <c r="AG125" i="36"/>
  <c r="AF125" i="36"/>
  <c r="AE125" i="36"/>
  <c r="AD125" i="36"/>
  <c r="AC125" i="36"/>
  <c r="AG124" i="36"/>
  <c r="AF124" i="36"/>
  <c r="AE124" i="36"/>
  <c r="AD124" i="36"/>
  <c r="AC124" i="36"/>
  <c r="AG123" i="36"/>
  <c r="AF123" i="36"/>
  <c r="AE123" i="36"/>
  <c r="AD123" i="36"/>
  <c r="AC123" i="36"/>
  <c r="AG122" i="36"/>
  <c r="AF122" i="36"/>
  <c r="AE122" i="36"/>
  <c r="AD122" i="36"/>
  <c r="AC122" i="36"/>
  <c r="AG121" i="36"/>
  <c r="AF121" i="36"/>
  <c r="AE121" i="36"/>
  <c r="AD121" i="36"/>
  <c r="AC121" i="36"/>
  <c r="AG120" i="36"/>
  <c r="AF120" i="36"/>
  <c r="AE120" i="36"/>
  <c r="AD120" i="36"/>
  <c r="AC120" i="36"/>
  <c r="AG119" i="36"/>
  <c r="AF119" i="36"/>
  <c r="AE119" i="36"/>
  <c r="AD119" i="36"/>
  <c r="AC119" i="36"/>
  <c r="AG118" i="36"/>
  <c r="AF118" i="36"/>
  <c r="AE118" i="36"/>
  <c r="AD118" i="36"/>
  <c r="AC118" i="36"/>
  <c r="AG117" i="36"/>
  <c r="AF117" i="36"/>
  <c r="AE117" i="36"/>
  <c r="AD117" i="36"/>
  <c r="AC117" i="36"/>
  <c r="AG116" i="36"/>
  <c r="AF116" i="36"/>
  <c r="AE116" i="36"/>
  <c r="AD116" i="36"/>
  <c r="AC116" i="36"/>
  <c r="AG115" i="36"/>
  <c r="AF115" i="36"/>
  <c r="AE115" i="36"/>
  <c r="AD115" i="36"/>
  <c r="AC115" i="36"/>
  <c r="AG114" i="36"/>
  <c r="AF114" i="36"/>
  <c r="AE114" i="36"/>
  <c r="AD114" i="36"/>
  <c r="AC114" i="36"/>
  <c r="AG113" i="36"/>
  <c r="AF113" i="36"/>
  <c r="AE113" i="36"/>
  <c r="AD113" i="36"/>
  <c r="AC113" i="36"/>
  <c r="AG112" i="36"/>
  <c r="AF112" i="36"/>
  <c r="AE112" i="36"/>
  <c r="AD112" i="36"/>
  <c r="AC112" i="36"/>
  <c r="AG111" i="36"/>
  <c r="AF111" i="36"/>
  <c r="AE111" i="36"/>
  <c r="AD111" i="36"/>
  <c r="AC111" i="36"/>
  <c r="AG110" i="36"/>
  <c r="AF110" i="36"/>
  <c r="AE110" i="36"/>
  <c r="AD110" i="36"/>
  <c r="AC110" i="36"/>
  <c r="AG109" i="36"/>
  <c r="AF109" i="36"/>
  <c r="AE109" i="36"/>
  <c r="AD109" i="36"/>
  <c r="AC109" i="36"/>
  <c r="AG108" i="36"/>
  <c r="AF108" i="36"/>
  <c r="AE108" i="36"/>
  <c r="AD108" i="36"/>
  <c r="AC108" i="36"/>
  <c r="AG107" i="36"/>
  <c r="AF107" i="36"/>
  <c r="AE107" i="36"/>
  <c r="AD107" i="36"/>
  <c r="AC107" i="36"/>
  <c r="AG106" i="36"/>
  <c r="AF106" i="36"/>
  <c r="AE106" i="36"/>
  <c r="AD106" i="36"/>
  <c r="AC106" i="36"/>
  <c r="AG105" i="36"/>
  <c r="AF105" i="36"/>
  <c r="AE105" i="36"/>
  <c r="AD105" i="36"/>
  <c r="AC105" i="36"/>
  <c r="AG104" i="36"/>
  <c r="AF104" i="36"/>
  <c r="AE104" i="36"/>
  <c r="AD104" i="36"/>
  <c r="AC104" i="36"/>
  <c r="AG103" i="36"/>
  <c r="AF103" i="36"/>
  <c r="AE103" i="36"/>
  <c r="AD103" i="36"/>
  <c r="AC103" i="36"/>
  <c r="AG102" i="36"/>
  <c r="AF102" i="36"/>
  <c r="AE102" i="36"/>
  <c r="AD102" i="36"/>
  <c r="AC102" i="36"/>
  <c r="AG101" i="36"/>
  <c r="AF101" i="36"/>
  <c r="AE101" i="36"/>
  <c r="AD101" i="36"/>
  <c r="AC101" i="36"/>
  <c r="AG100" i="36"/>
  <c r="AF100" i="36"/>
  <c r="AE100" i="36"/>
  <c r="AD100" i="36"/>
  <c r="AC100" i="36"/>
  <c r="AG99" i="36"/>
  <c r="AF99" i="36"/>
  <c r="AE99" i="36"/>
  <c r="AD99" i="36"/>
  <c r="AC99" i="36"/>
  <c r="AG98" i="36"/>
  <c r="AF98" i="36"/>
  <c r="AE98" i="36"/>
  <c r="AD98" i="36"/>
  <c r="AC98" i="36"/>
  <c r="AG97" i="36"/>
  <c r="AF97" i="36"/>
  <c r="AE97" i="36"/>
  <c r="AD97" i="36"/>
  <c r="AC97" i="36"/>
  <c r="AG96" i="36"/>
  <c r="AF96" i="36"/>
  <c r="AE96" i="36"/>
  <c r="AD96" i="36"/>
  <c r="AC96" i="36"/>
  <c r="AG95" i="36"/>
  <c r="AF95" i="36"/>
  <c r="AE95" i="36"/>
  <c r="AD95" i="36"/>
  <c r="AC95" i="36"/>
  <c r="AG94" i="36"/>
  <c r="AF94" i="36"/>
  <c r="AE94" i="36"/>
  <c r="AD94" i="36"/>
  <c r="AC94" i="36"/>
  <c r="AG92" i="36"/>
  <c r="AF92" i="36"/>
  <c r="AE92" i="36"/>
  <c r="AD92" i="36"/>
  <c r="AC92" i="36"/>
  <c r="AG91" i="36"/>
  <c r="AF91" i="36"/>
  <c r="AE91" i="36"/>
  <c r="AD91" i="36"/>
  <c r="AC91" i="36"/>
  <c r="AG90" i="36"/>
  <c r="AF90" i="36"/>
  <c r="AE90" i="36"/>
  <c r="AD90" i="36"/>
  <c r="AC90" i="36"/>
  <c r="AG89" i="36"/>
  <c r="AF89" i="36"/>
  <c r="AE89" i="36"/>
  <c r="AD89" i="36"/>
  <c r="AC89" i="36"/>
  <c r="AG88" i="36"/>
  <c r="AF88" i="36"/>
  <c r="AE88" i="36"/>
  <c r="AD88" i="36"/>
  <c r="AC88" i="36"/>
  <c r="AG87" i="36"/>
  <c r="AF87" i="36"/>
  <c r="AE87" i="36"/>
  <c r="AD87" i="36"/>
  <c r="AC87" i="36"/>
  <c r="AG86" i="36"/>
  <c r="AF86" i="36"/>
  <c r="AE86" i="36"/>
  <c r="AD86" i="36"/>
  <c r="AC86" i="36"/>
  <c r="AG85" i="36"/>
  <c r="AF85" i="36"/>
  <c r="AE85" i="36"/>
  <c r="AD85" i="36"/>
  <c r="AC85" i="36"/>
  <c r="AG84" i="36"/>
  <c r="AF84" i="36"/>
  <c r="AE84" i="36"/>
  <c r="AD84" i="36"/>
  <c r="AC84" i="36"/>
  <c r="AG83" i="36"/>
  <c r="AF83" i="36"/>
  <c r="AE83" i="36"/>
  <c r="AD83" i="36"/>
  <c r="AC83" i="36"/>
  <c r="AG82" i="36"/>
  <c r="AF82" i="36"/>
  <c r="AE82" i="36"/>
  <c r="AD82" i="36"/>
  <c r="AC82" i="36"/>
  <c r="AG81" i="36"/>
  <c r="AF81" i="36"/>
  <c r="AE81" i="36"/>
  <c r="AD81" i="36"/>
  <c r="AC81" i="36"/>
  <c r="AG80" i="36"/>
  <c r="AF80" i="36"/>
  <c r="AE80" i="36"/>
  <c r="AD80" i="36"/>
  <c r="AC80" i="36"/>
  <c r="AG79" i="36"/>
  <c r="AF79" i="36"/>
  <c r="AE79" i="36"/>
  <c r="AD79" i="36"/>
  <c r="AC79" i="36"/>
  <c r="AG78" i="36"/>
  <c r="AF78" i="36"/>
  <c r="AE78" i="36"/>
  <c r="AD78" i="36"/>
  <c r="AC78" i="36"/>
  <c r="AG77" i="36"/>
  <c r="AF77" i="36"/>
  <c r="AE77" i="36"/>
  <c r="AD77" i="36"/>
  <c r="AC77" i="36"/>
  <c r="AG76" i="36"/>
  <c r="AF76" i="36"/>
  <c r="AE76" i="36"/>
  <c r="AD76" i="36"/>
  <c r="AC76" i="36"/>
  <c r="AG75" i="36"/>
  <c r="AF75" i="36"/>
  <c r="AE75" i="36"/>
  <c r="AD75" i="36"/>
  <c r="AC75" i="36"/>
  <c r="AG149" i="37"/>
  <c r="AF149" i="37"/>
  <c r="AE149" i="37"/>
  <c r="AD149" i="37"/>
  <c r="AC149" i="37"/>
  <c r="AG148" i="37"/>
  <c r="AF148" i="37"/>
  <c r="AE148" i="37"/>
  <c r="AD148" i="37"/>
  <c r="AC148" i="37"/>
  <c r="AG147" i="37"/>
  <c r="AF147" i="37"/>
  <c r="AE147" i="37"/>
  <c r="AD147" i="37"/>
  <c r="AC147" i="37"/>
  <c r="AG146" i="37"/>
  <c r="AF146" i="37"/>
  <c r="AE146" i="37"/>
  <c r="AD146" i="37"/>
  <c r="AC146" i="37"/>
  <c r="AG145" i="37"/>
  <c r="AF145" i="37"/>
  <c r="AE145" i="37"/>
  <c r="AD145" i="37"/>
  <c r="AC145" i="37"/>
  <c r="AG144" i="37"/>
  <c r="AF144" i="37"/>
  <c r="AE144" i="37"/>
  <c r="AD144" i="37"/>
  <c r="AC144" i="37"/>
  <c r="AG143" i="37"/>
  <c r="AF143" i="37"/>
  <c r="AE143" i="37"/>
  <c r="AD143" i="37"/>
  <c r="AC143" i="37"/>
  <c r="AG142" i="37"/>
  <c r="AF142" i="37"/>
  <c r="AE142" i="37"/>
  <c r="AD142" i="37"/>
  <c r="AC142" i="37"/>
  <c r="AG141" i="37"/>
  <c r="AF141" i="37"/>
  <c r="AE141" i="37"/>
  <c r="AD141" i="37"/>
  <c r="AC141" i="37"/>
  <c r="AG140" i="37"/>
  <c r="AF140" i="37"/>
  <c r="AE140" i="37"/>
  <c r="AD140" i="37"/>
  <c r="AC140" i="37"/>
  <c r="AG139" i="37"/>
  <c r="AF139" i="37"/>
  <c r="AE139" i="37"/>
  <c r="AD139" i="37"/>
  <c r="AC139" i="37"/>
  <c r="AG138" i="37"/>
  <c r="AF138" i="37"/>
  <c r="AE138" i="37"/>
  <c r="AD138" i="37"/>
  <c r="AC138" i="37"/>
  <c r="AG137" i="37"/>
  <c r="AF137" i="37"/>
  <c r="AE137" i="37"/>
  <c r="AD137" i="37"/>
  <c r="AC137" i="37"/>
  <c r="AG136" i="37"/>
  <c r="AF136" i="37"/>
  <c r="AE136" i="37"/>
  <c r="AD136" i="37"/>
  <c r="AC136" i="37"/>
  <c r="AG135" i="37"/>
  <c r="AF135" i="37"/>
  <c r="AE135" i="37"/>
  <c r="AD135" i="37"/>
  <c r="AC135" i="37"/>
  <c r="AG134" i="37"/>
  <c r="AF134" i="37"/>
  <c r="AE134" i="37"/>
  <c r="AD134" i="37"/>
  <c r="AC134" i="37"/>
  <c r="AG133" i="37"/>
  <c r="AF133" i="37"/>
  <c r="AE133" i="37"/>
  <c r="AD133" i="37"/>
  <c r="AC133" i="37"/>
  <c r="AG132" i="37"/>
  <c r="AF132" i="37"/>
  <c r="AE132" i="37"/>
  <c r="AD132" i="37"/>
  <c r="AC132" i="37"/>
  <c r="AG130" i="37"/>
  <c r="AF130" i="37"/>
  <c r="AE130" i="37"/>
  <c r="AD130" i="37"/>
  <c r="AC130" i="37"/>
  <c r="AG129" i="37"/>
  <c r="AF129" i="37"/>
  <c r="AE129" i="37"/>
  <c r="AD129" i="37"/>
  <c r="AC129" i="37"/>
  <c r="AG128" i="37"/>
  <c r="AF128" i="37"/>
  <c r="AE128" i="37"/>
  <c r="AD128" i="37"/>
  <c r="AC128" i="37"/>
  <c r="AG127" i="37"/>
  <c r="AF127" i="37"/>
  <c r="AE127" i="37"/>
  <c r="AD127" i="37"/>
  <c r="AC127" i="37"/>
  <c r="AG126" i="37"/>
  <c r="AF126" i="37"/>
  <c r="AE126" i="37"/>
  <c r="AD126" i="37"/>
  <c r="AC126" i="37"/>
  <c r="AG125" i="37"/>
  <c r="AF125" i="37"/>
  <c r="AE125" i="37"/>
  <c r="AD125" i="37"/>
  <c r="AC125" i="37"/>
  <c r="AG124" i="37"/>
  <c r="AF124" i="37"/>
  <c r="AE124" i="37"/>
  <c r="AD124" i="37"/>
  <c r="AC124" i="37"/>
  <c r="AG123" i="37"/>
  <c r="AF123" i="37"/>
  <c r="AE123" i="37"/>
  <c r="AD123" i="37"/>
  <c r="AC123" i="37"/>
  <c r="AG122" i="37"/>
  <c r="AF122" i="37"/>
  <c r="AE122" i="37"/>
  <c r="AD122" i="37"/>
  <c r="AC122" i="37"/>
  <c r="AG121" i="37"/>
  <c r="AF121" i="37"/>
  <c r="AE121" i="37"/>
  <c r="AD121" i="37"/>
  <c r="AC121" i="37"/>
  <c r="AG120" i="37"/>
  <c r="AF120" i="37"/>
  <c r="AE120" i="37"/>
  <c r="AD120" i="37"/>
  <c r="AC120" i="37"/>
  <c r="AG119" i="37"/>
  <c r="AF119" i="37"/>
  <c r="AE119" i="37"/>
  <c r="AD119" i="37"/>
  <c r="AC119" i="37"/>
  <c r="AG118" i="37"/>
  <c r="AF118" i="37"/>
  <c r="AE118" i="37"/>
  <c r="AD118" i="37"/>
  <c r="AC118" i="37"/>
  <c r="AG117" i="37"/>
  <c r="AF117" i="37"/>
  <c r="AE117" i="37"/>
  <c r="AD117" i="37"/>
  <c r="AC117" i="37"/>
  <c r="AG116" i="37"/>
  <c r="AF116" i="37"/>
  <c r="AE116" i="37"/>
  <c r="AD116" i="37"/>
  <c r="AC116" i="37"/>
  <c r="AG115" i="37"/>
  <c r="AF115" i="37"/>
  <c r="AE115" i="37"/>
  <c r="AD115" i="37"/>
  <c r="AC115" i="37"/>
  <c r="AG114" i="37"/>
  <c r="AF114" i="37"/>
  <c r="AE114" i="37"/>
  <c r="AD114" i="37"/>
  <c r="AC114" i="37"/>
  <c r="AG113" i="37"/>
  <c r="AF113" i="37"/>
  <c r="AE113" i="37"/>
  <c r="AD113" i="37"/>
  <c r="AC113" i="37"/>
  <c r="AG112" i="37"/>
  <c r="AF112" i="37"/>
  <c r="AE112" i="37"/>
  <c r="AD112" i="37"/>
  <c r="AC112" i="37"/>
  <c r="AG111" i="37"/>
  <c r="AF111" i="37"/>
  <c r="AE111" i="37"/>
  <c r="AD111" i="37"/>
  <c r="AC111" i="37"/>
  <c r="AG110" i="37"/>
  <c r="AF110" i="37"/>
  <c r="AE110" i="37"/>
  <c r="AD110" i="37"/>
  <c r="AC110" i="37"/>
  <c r="AG109" i="37"/>
  <c r="AF109" i="37"/>
  <c r="AE109" i="37"/>
  <c r="AD109" i="37"/>
  <c r="AC109" i="37"/>
  <c r="AG108" i="37"/>
  <c r="AF108" i="37"/>
  <c r="AE108" i="37"/>
  <c r="AD108" i="37"/>
  <c r="AC108" i="37"/>
  <c r="AG107" i="37"/>
  <c r="AF107" i="37"/>
  <c r="AE107" i="37"/>
  <c r="AD107" i="37"/>
  <c r="AC107" i="37"/>
  <c r="AG106" i="37"/>
  <c r="AF106" i="37"/>
  <c r="AE106" i="37"/>
  <c r="AD106" i="37"/>
  <c r="AC106" i="37"/>
  <c r="AG105" i="37"/>
  <c r="AF105" i="37"/>
  <c r="AE105" i="37"/>
  <c r="AD105" i="37"/>
  <c r="AC105" i="37"/>
  <c r="AG104" i="37"/>
  <c r="AF104" i="37"/>
  <c r="AE104" i="37"/>
  <c r="AD104" i="37"/>
  <c r="AC104" i="37"/>
  <c r="AG103" i="37"/>
  <c r="AF103" i="37"/>
  <c r="AE103" i="37"/>
  <c r="AD103" i="37"/>
  <c r="AC103" i="37"/>
  <c r="AG102" i="37"/>
  <c r="AF102" i="37"/>
  <c r="AE102" i="37"/>
  <c r="AD102" i="37"/>
  <c r="AC102" i="37"/>
  <c r="AG101" i="37"/>
  <c r="AF101" i="37"/>
  <c r="AE101" i="37"/>
  <c r="AD101" i="37"/>
  <c r="AC101" i="37"/>
  <c r="AG100" i="37"/>
  <c r="AF100" i="37"/>
  <c r="AE100" i="37"/>
  <c r="AD100" i="37"/>
  <c r="AC100" i="37"/>
  <c r="AG99" i="37"/>
  <c r="AF99" i="37"/>
  <c r="AE99" i="37"/>
  <c r="AD99" i="37"/>
  <c r="AC99" i="37"/>
  <c r="AG98" i="37"/>
  <c r="AF98" i="37"/>
  <c r="AE98" i="37"/>
  <c r="AD98" i="37"/>
  <c r="AC98" i="37"/>
  <c r="AG97" i="37"/>
  <c r="AF97" i="37"/>
  <c r="AE97" i="37"/>
  <c r="AD97" i="37"/>
  <c r="AC97" i="37"/>
  <c r="AG96" i="37"/>
  <c r="AF96" i="37"/>
  <c r="AE96" i="37"/>
  <c r="AD96" i="37"/>
  <c r="AC96" i="37"/>
  <c r="AG95" i="37"/>
  <c r="AF95" i="37"/>
  <c r="AE95" i="37"/>
  <c r="AD95" i="37"/>
  <c r="AC95" i="37"/>
  <c r="AG94" i="37"/>
  <c r="AF94" i="37"/>
  <c r="AE94" i="37"/>
  <c r="AD94" i="37"/>
  <c r="AC94" i="37"/>
  <c r="AG92" i="37"/>
  <c r="AF92" i="37"/>
  <c r="AE92" i="37"/>
  <c r="AD92" i="37"/>
  <c r="AC92" i="37"/>
  <c r="AG91" i="37"/>
  <c r="AF91" i="37"/>
  <c r="AE91" i="37"/>
  <c r="AD91" i="37"/>
  <c r="AC91" i="37"/>
  <c r="AG90" i="37"/>
  <c r="AF90" i="37"/>
  <c r="AE90" i="37"/>
  <c r="AD90" i="37"/>
  <c r="AC90" i="37"/>
  <c r="AG89" i="37"/>
  <c r="AF89" i="37"/>
  <c r="AE89" i="37"/>
  <c r="AD89" i="37"/>
  <c r="AC89" i="37"/>
  <c r="AG88" i="37"/>
  <c r="AF88" i="37"/>
  <c r="AE88" i="37"/>
  <c r="AD88" i="37"/>
  <c r="AC88" i="37"/>
  <c r="AG87" i="37"/>
  <c r="AF87" i="37"/>
  <c r="AE87" i="37"/>
  <c r="AD87" i="37"/>
  <c r="AC87" i="37"/>
  <c r="AG86" i="37"/>
  <c r="AF86" i="37"/>
  <c r="AE86" i="37"/>
  <c r="AD86" i="37"/>
  <c r="AC86" i="37"/>
  <c r="AG85" i="37"/>
  <c r="AF85" i="37"/>
  <c r="AE85" i="37"/>
  <c r="AD85" i="37"/>
  <c r="AC85" i="37"/>
  <c r="AG84" i="37"/>
  <c r="AF84" i="37"/>
  <c r="AE84" i="37"/>
  <c r="AD84" i="37"/>
  <c r="AC84" i="37"/>
  <c r="AG83" i="37"/>
  <c r="AF83" i="37"/>
  <c r="AE83" i="37"/>
  <c r="AD83" i="37"/>
  <c r="AC83" i="37"/>
  <c r="AG82" i="37"/>
  <c r="AF82" i="37"/>
  <c r="AE82" i="37"/>
  <c r="AD82" i="37"/>
  <c r="AC82" i="37"/>
  <c r="AG81" i="37"/>
  <c r="AF81" i="37"/>
  <c r="AE81" i="37"/>
  <c r="AD81" i="37"/>
  <c r="AC81" i="37"/>
  <c r="AG80" i="37"/>
  <c r="AF80" i="37"/>
  <c r="AE80" i="37"/>
  <c r="AD80" i="37"/>
  <c r="AC80" i="37"/>
  <c r="AG79" i="37"/>
  <c r="AF79" i="37"/>
  <c r="AE79" i="37"/>
  <c r="AD79" i="37"/>
  <c r="AC79" i="37"/>
  <c r="AG78" i="37"/>
  <c r="AF78" i="37"/>
  <c r="AE78" i="37"/>
  <c r="AD78" i="37"/>
  <c r="AC78" i="37"/>
  <c r="AG77" i="37"/>
  <c r="AF77" i="37"/>
  <c r="AE77" i="37"/>
  <c r="AD77" i="37"/>
  <c r="AC77" i="37"/>
  <c r="AG76" i="37"/>
  <c r="AF76" i="37"/>
  <c r="AE76" i="37"/>
  <c r="AD76" i="37"/>
  <c r="AC76" i="37"/>
  <c r="AG75" i="37"/>
  <c r="AF75" i="37"/>
  <c r="AE75" i="37"/>
  <c r="AD75" i="37"/>
  <c r="AC75" i="37"/>
  <c r="AG149" i="38"/>
  <c r="AF149" i="38"/>
  <c r="AE149" i="38"/>
  <c r="AD149" i="38"/>
  <c r="AC149" i="38"/>
  <c r="AG148" i="38"/>
  <c r="AF148" i="38"/>
  <c r="AE148" i="38"/>
  <c r="AD148" i="38"/>
  <c r="AC148" i="38"/>
  <c r="AG147" i="38"/>
  <c r="AF147" i="38"/>
  <c r="AE147" i="38"/>
  <c r="AD147" i="38"/>
  <c r="AC147" i="38"/>
  <c r="AG146" i="38"/>
  <c r="AF146" i="38"/>
  <c r="AE146" i="38"/>
  <c r="AD146" i="38"/>
  <c r="AC146" i="38"/>
  <c r="AG145" i="38"/>
  <c r="AF145" i="38"/>
  <c r="AE145" i="38"/>
  <c r="AD145" i="38"/>
  <c r="AC145" i="38"/>
  <c r="AG144" i="38"/>
  <c r="AF144" i="38"/>
  <c r="AE144" i="38"/>
  <c r="AD144" i="38"/>
  <c r="AC144" i="38"/>
  <c r="AG143" i="38"/>
  <c r="AF143" i="38"/>
  <c r="AE143" i="38"/>
  <c r="AD143" i="38"/>
  <c r="AC143" i="38"/>
  <c r="AG142" i="38"/>
  <c r="AF142" i="38"/>
  <c r="AE142" i="38"/>
  <c r="AD142" i="38"/>
  <c r="AC142" i="38"/>
  <c r="AG141" i="38"/>
  <c r="AF141" i="38"/>
  <c r="AE141" i="38"/>
  <c r="AD141" i="38"/>
  <c r="AC141" i="38"/>
  <c r="AG140" i="38"/>
  <c r="AF140" i="38"/>
  <c r="AE140" i="38"/>
  <c r="AD140" i="38"/>
  <c r="AC140" i="38"/>
  <c r="AG139" i="38"/>
  <c r="AF139" i="38"/>
  <c r="AE139" i="38"/>
  <c r="AD139" i="38"/>
  <c r="AC139" i="38"/>
  <c r="AG138" i="38"/>
  <c r="AF138" i="38"/>
  <c r="AE138" i="38"/>
  <c r="AD138" i="38"/>
  <c r="AC138" i="38"/>
  <c r="AG137" i="38"/>
  <c r="AF137" i="38"/>
  <c r="AE137" i="38"/>
  <c r="AD137" i="38"/>
  <c r="AC137" i="38"/>
  <c r="AG136" i="38"/>
  <c r="AF136" i="38"/>
  <c r="AE136" i="38"/>
  <c r="AD136" i="38"/>
  <c r="AC136" i="38"/>
  <c r="AG135" i="38"/>
  <c r="AF135" i="38"/>
  <c r="AE135" i="38"/>
  <c r="AD135" i="38"/>
  <c r="AC135" i="38"/>
  <c r="AG134" i="38"/>
  <c r="AF134" i="38"/>
  <c r="AE134" i="38"/>
  <c r="AD134" i="38"/>
  <c r="AC134" i="38"/>
  <c r="AG133" i="38"/>
  <c r="AF133" i="38"/>
  <c r="AE133" i="38"/>
  <c r="AD133" i="38"/>
  <c r="AC133" i="38"/>
  <c r="AG132" i="38"/>
  <c r="AF132" i="38"/>
  <c r="AE132" i="38"/>
  <c r="AD132" i="38"/>
  <c r="AC132" i="38"/>
  <c r="AG130" i="38"/>
  <c r="AF130" i="38"/>
  <c r="AE130" i="38"/>
  <c r="AD130" i="38"/>
  <c r="AC130" i="38"/>
  <c r="AG129" i="38"/>
  <c r="AF129" i="38"/>
  <c r="AE129" i="38"/>
  <c r="AD129" i="38"/>
  <c r="AC129" i="38"/>
  <c r="AG128" i="38"/>
  <c r="AF128" i="38"/>
  <c r="AE128" i="38"/>
  <c r="AD128" i="38"/>
  <c r="AC128" i="38"/>
  <c r="AG127" i="38"/>
  <c r="AF127" i="38"/>
  <c r="AE127" i="38"/>
  <c r="AD127" i="38"/>
  <c r="AC127" i="38"/>
  <c r="AG126" i="38"/>
  <c r="AF126" i="38"/>
  <c r="AE126" i="38"/>
  <c r="AD126" i="38"/>
  <c r="AC126" i="38"/>
  <c r="AG125" i="38"/>
  <c r="AF125" i="38"/>
  <c r="AE125" i="38"/>
  <c r="AD125" i="38"/>
  <c r="AC125" i="38"/>
  <c r="AG124" i="38"/>
  <c r="AF124" i="38"/>
  <c r="AE124" i="38"/>
  <c r="AD124" i="38"/>
  <c r="AC124" i="38"/>
  <c r="AG123" i="38"/>
  <c r="AF123" i="38"/>
  <c r="AE123" i="38"/>
  <c r="AD123" i="38"/>
  <c r="AC123" i="38"/>
  <c r="AG122" i="38"/>
  <c r="AF122" i="38"/>
  <c r="AE122" i="38"/>
  <c r="AD122" i="38"/>
  <c r="AC122" i="38"/>
  <c r="AG121" i="38"/>
  <c r="AF121" i="38"/>
  <c r="AE121" i="38"/>
  <c r="AD121" i="38"/>
  <c r="AC121" i="38"/>
  <c r="AG120" i="38"/>
  <c r="AF120" i="38"/>
  <c r="AE120" i="38"/>
  <c r="AD120" i="38"/>
  <c r="AC120" i="38"/>
  <c r="AG119" i="38"/>
  <c r="AF119" i="38"/>
  <c r="AE119" i="38"/>
  <c r="AD119" i="38"/>
  <c r="AC119" i="38"/>
  <c r="AG118" i="38"/>
  <c r="AF118" i="38"/>
  <c r="AE118" i="38"/>
  <c r="AD118" i="38"/>
  <c r="AC118" i="38"/>
  <c r="AG117" i="38"/>
  <c r="AF117" i="38"/>
  <c r="AE117" i="38"/>
  <c r="AD117" i="38"/>
  <c r="AC117" i="38"/>
  <c r="AG116" i="38"/>
  <c r="AF116" i="38"/>
  <c r="AE116" i="38"/>
  <c r="AD116" i="38"/>
  <c r="AC116" i="38"/>
  <c r="AG115" i="38"/>
  <c r="AF115" i="38"/>
  <c r="AE115" i="38"/>
  <c r="AD115" i="38"/>
  <c r="AC115" i="38"/>
  <c r="AG114" i="38"/>
  <c r="AF114" i="38"/>
  <c r="AE114" i="38"/>
  <c r="AD114" i="38"/>
  <c r="AC114" i="38"/>
  <c r="AG113" i="38"/>
  <c r="AF113" i="38"/>
  <c r="AE113" i="38"/>
  <c r="AD113" i="38"/>
  <c r="AC113" i="38"/>
  <c r="AG112" i="38"/>
  <c r="AF112" i="38"/>
  <c r="AE112" i="38"/>
  <c r="AD112" i="38"/>
  <c r="AC112" i="38"/>
  <c r="AG111" i="38"/>
  <c r="AF111" i="38"/>
  <c r="AE111" i="38"/>
  <c r="AD111" i="38"/>
  <c r="AC111" i="38"/>
  <c r="AG110" i="38"/>
  <c r="AF110" i="38"/>
  <c r="AE110" i="38"/>
  <c r="AD110" i="38"/>
  <c r="AC110" i="38"/>
  <c r="AG109" i="38"/>
  <c r="AF109" i="38"/>
  <c r="AE109" i="38"/>
  <c r="AD109" i="38"/>
  <c r="AC109" i="38"/>
  <c r="AG108" i="38"/>
  <c r="AF108" i="38"/>
  <c r="AE108" i="38"/>
  <c r="AD108" i="38"/>
  <c r="AC108" i="38"/>
  <c r="AG107" i="38"/>
  <c r="AF107" i="38"/>
  <c r="AE107" i="38"/>
  <c r="AD107" i="38"/>
  <c r="AC107" i="38"/>
  <c r="AG106" i="38"/>
  <c r="AF106" i="38"/>
  <c r="AE106" i="38"/>
  <c r="AD106" i="38"/>
  <c r="AC106" i="38"/>
  <c r="AG105" i="38"/>
  <c r="AF105" i="38"/>
  <c r="AE105" i="38"/>
  <c r="AD105" i="38"/>
  <c r="AC105" i="38"/>
  <c r="AG104" i="38"/>
  <c r="AF104" i="38"/>
  <c r="AE104" i="38"/>
  <c r="AD104" i="38"/>
  <c r="AC104" i="38"/>
  <c r="AG103" i="38"/>
  <c r="AF103" i="38"/>
  <c r="AE103" i="38"/>
  <c r="AD103" i="38"/>
  <c r="AC103" i="38"/>
  <c r="AG102" i="38"/>
  <c r="AF102" i="38"/>
  <c r="AE102" i="38"/>
  <c r="AD102" i="38"/>
  <c r="AC102" i="38"/>
  <c r="AG101" i="38"/>
  <c r="AF101" i="38"/>
  <c r="AE101" i="38"/>
  <c r="AD101" i="38"/>
  <c r="AC101" i="38"/>
  <c r="AG100" i="38"/>
  <c r="AF100" i="38"/>
  <c r="AE100" i="38"/>
  <c r="AD100" i="38"/>
  <c r="AC100" i="38"/>
  <c r="AG99" i="38"/>
  <c r="AF99" i="38"/>
  <c r="AE99" i="38"/>
  <c r="AD99" i="38"/>
  <c r="AC99" i="38"/>
  <c r="AG98" i="38"/>
  <c r="AF98" i="38"/>
  <c r="AE98" i="38"/>
  <c r="AD98" i="38"/>
  <c r="AC98" i="38"/>
  <c r="AG97" i="38"/>
  <c r="AF97" i="38"/>
  <c r="AE97" i="38"/>
  <c r="AD97" i="38"/>
  <c r="AC97" i="38"/>
  <c r="AG96" i="38"/>
  <c r="AF96" i="38"/>
  <c r="AE96" i="38"/>
  <c r="AD96" i="38"/>
  <c r="AC96" i="38"/>
  <c r="AG95" i="38"/>
  <c r="AF95" i="38"/>
  <c r="AE95" i="38"/>
  <c r="AD95" i="38"/>
  <c r="AC95" i="38"/>
  <c r="AG94" i="38"/>
  <c r="AF94" i="38"/>
  <c r="AE94" i="38"/>
  <c r="AD94" i="38"/>
  <c r="AC94" i="38"/>
  <c r="AG92" i="38"/>
  <c r="AF92" i="38"/>
  <c r="AE92" i="38"/>
  <c r="AD92" i="38"/>
  <c r="AC92" i="38"/>
  <c r="AG91" i="38"/>
  <c r="AF91" i="38"/>
  <c r="AE91" i="38"/>
  <c r="AD91" i="38"/>
  <c r="AC91" i="38"/>
  <c r="AG90" i="38"/>
  <c r="AF90" i="38"/>
  <c r="AE90" i="38"/>
  <c r="AD90" i="38"/>
  <c r="AC90" i="38"/>
  <c r="AG89" i="38"/>
  <c r="AF89" i="38"/>
  <c r="AE89" i="38"/>
  <c r="AD89" i="38"/>
  <c r="AC89" i="38"/>
  <c r="AG88" i="38"/>
  <c r="AF88" i="38"/>
  <c r="AE88" i="38"/>
  <c r="AD88" i="38"/>
  <c r="AC88" i="38"/>
  <c r="AG87" i="38"/>
  <c r="AF87" i="38"/>
  <c r="AE87" i="38"/>
  <c r="AD87" i="38"/>
  <c r="AC87" i="38"/>
  <c r="AG86" i="38"/>
  <c r="AF86" i="38"/>
  <c r="AE86" i="38"/>
  <c r="AD86" i="38"/>
  <c r="AC86" i="38"/>
  <c r="AG85" i="38"/>
  <c r="AF85" i="38"/>
  <c r="AE85" i="38"/>
  <c r="AD85" i="38"/>
  <c r="AC85" i="38"/>
  <c r="AG84" i="38"/>
  <c r="AF84" i="38"/>
  <c r="AE84" i="38"/>
  <c r="AD84" i="38"/>
  <c r="AC84" i="38"/>
  <c r="AG83" i="38"/>
  <c r="AF83" i="38"/>
  <c r="AE83" i="38"/>
  <c r="AD83" i="38"/>
  <c r="AC83" i="38"/>
  <c r="AG82" i="38"/>
  <c r="AF82" i="38"/>
  <c r="AE82" i="38"/>
  <c r="AD82" i="38"/>
  <c r="AC82" i="38"/>
  <c r="AG81" i="38"/>
  <c r="AF81" i="38"/>
  <c r="AE81" i="38"/>
  <c r="AD81" i="38"/>
  <c r="AC81" i="38"/>
  <c r="AG80" i="38"/>
  <c r="AF80" i="38"/>
  <c r="AE80" i="38"/>
  <c r="AD80" i="38"/>
  <c r="AC80" i="38"/>
  <c r="AG79" i="38"/>
  <c r="AF79" i="38"/>
  <c r="AE79" i="38"/>
  <c r="AD79" i="38"/>
  <c r="AC79" i="38"/>
  <c r="AG78" i="38"/>
  <c r="AF78" i="38"/>
  <c r="AE78" i="38"/>
  <c r="AD78" i="38"/>
  <c r="AC78" i="38"/>
  <c r="AG77" i="38"/>
  <c r="AF77" i="38"/>
  <c r="AE77" i="38"/>
  <c r="AD77" i="38"/>
  <c r="AC77" i="38"/>
  <c r="AG76" i="38"/>
  <c r="AF76" i="38"/>
  <c r="AE76" i="38"/>
  <c r="AD76" i="38"/>
  <c r="AC76" i="38"/>
  <c r="AG75" i="38"/>
  <c r="AF75" i="38"/>
  <c r="AE75" i="38"/>
  <c r="AD75" i="38"/>
  <c r="AC75" i="38"/>
  <c r="AG149" i="15"/>
  <c r="AF149" i="15"/>
  <c r="AE149" i="15"/>
  <c r="AD149" i="15"/>
  <c r="AC149" i="15"/>
  <c r="AG148" i="15"/>
  <c r="AF148" i="15"/>
  <c r="AE148" i="15"/>
  <c r="AD148" i="15"/>
  <c r="AC148" i="15"/>
  <c r="AG147" i="15"/>
  <c r="AF147" i="15"/>
  <c r="AE147" i="15"/>
  <c r="AD147" i="15"/>
  <c r="AC147" i="15"/>
  <c r="AG146" i="15"/>
  <c r="AF146" i="15"/>
  <c r="AE146" i="15"/>
  <c r="AD146" i="15"/>
  <c r="AC146" i="15"/>
  <c r="AG145" i="15"/>
  <c r="AF145" i="15"/>
  <c r="AE145" i="15"/>
  <c r="AD145" i="15"/>
  <c r="AC145" i="15"/>
  <c r="AG144" i="15"/>
  <c r="AF144" i="15"/>
  <c r="AE144" i="15"/>
  <c r="AD144" i="15"/>
  <c r="AC144" i="15"/>
  <c r="AG143" i="15"/>
  <c r="AF143" i="15"/>
  <c r="AE143" i="15"/>
  <c r="AD143" i="15"/>
  <c r="AC143" i="15"/>
  <c r="AG142" i="15"/>
  <c r="AF142" i="15"/>
  <c r="AE142" i="15"/>
  <c r="AD142" i="15"/>
  <c r="AC142" i="15"/>
  <c r="AG141" i="15"/>
  <c r="AF141" i="15"/>
  <c r="AE141" i="15"/>
  <c r="AD141" i="15"/>
  <c r="AC141" i="15"/>
  <c r="AG140" i="15"/>
  <c r="AF140" i="15"/>
  <c r="AE140" i="15"/>
  <c r="AD140" i="15"/>
  <c r="AC140" i="15"/>
  <c r="AG139" i="15"/>
  <c r="AF139" i="15"/>
  <c r="AE139" i="15"/>
  <c r="AD139" i="15"/>
  <c r="AC139" i="15"/>
  <c r="AG138" i="15"/>
  <c r="AF138" i="15"/>
  <c r="AE138" i="15"/>
  <c r="AD138" i="15"/>
  <c r="AC138" i="15"/>
  <c r="AG137" i="15"/>
  <c r="AF137" i="15"/>
  <c r="AE137" i="15"/>
  <c r="AD137" i="15"/>
  <c r="AC137" i="15"/>
  <c r="AG136" i="15"/>
  <c r="AF136" i="15"/>
  <c r="AE136" i="15"/>
  <c r="AD136" i="15"/>
  <c r="AC136" i="15"/>
  <c r="AG135" i="15"/>
  <c r="AF135" i="15"/>
  <c r="AE135" i="15"/>
  <c r="AD135" i="15"/>
  <c r="AC135" i="15"/>
  <c r="AG134" i="15"/>
  <c r="AF134" i="15"/>
  <c r="AE134" i="15"/>
  <c r="AD134" i="15"/>
  <c r="AC134" i="15"/>
  <c r="AG133" i="15"/>
  <c r="AF133" i="15"/>
  <c r="AE133" i="15"/>
  <c r="AD133" i="15"/>
  <c r="AC133" i="15"/>
  <c r="AG132" i="15"/>
  <c r="AF132" i="15"/>
  <c r="AE132" i="15"/>
  <c r="AD132" i="15"/>
  <c r="AC132" i="15"/>
  <c r="AG130" i="15"/>
  <c r="AF130" i="15"/>
  <c r="AE130" i="15"/>
  <c r="AD130" i="15"/>
  <c r="AC130" i="15"/>
  <c r="AG129" i="15"/>
  <c r="AF129" i="15"/>
  <c r="AE129" i="15"/>
  <c r="AD129" i="15"/>
  <c r="AC129" i="15"/>
  <c r="AG128" i="15"/>
  <c r="AF128" i="15"/>
  <c r="AE128" i="15"/>
  <c r="AD128" i="15"/>
  <c r="AC128" i="15"/>
  <c r="AG127" i="15"/>
  <c r="AF127" i="15"/>
  <c r="AE127" i="15"/>
  <c r="AD127" i="15"/>
  <c r="AC127" i="15"/>
  <c r="AG126" i="15"/>
  <c r="AF126" i="15"/>
  <c r="AE126" i="15"/>
  <c r="AD126" i="15"/>
  <c r="AC126" i="15"/>
  <c r="AG125" i="15"/>
  <c r="AF125" i="15"/>
  <c r="AE125" i="15"/>
  <c r="AD125" i="15"/>
  <c r="AC125" i="15"/>
  <c r="AG124" i="15"/>
  <c r="AF124" i="15"/>
  <c r="AE124" i="15"/>
  <c r="AD124" i="15"/>
  <c r="AC124" i="15"/>
  <c r="AG123" i="15"/>
  <c r="AF123" i="15"/>
  <c r="AE123" i="15"/>
  <c r="AD123" i="15"/>
  <c r="AC123" i="15"/>
  <c r="AG122" i="15"/>
  <c r="AF122" i="15"/>
  <c r="AE122" i="15"/>
  <c r="AD122" i="15"/>
  <c r="AC122" i="15"/>
  <c r="AG121" i="15"/>
  <c r="AF121" i="15"/>
  <c r="AE121" i="15"/>
  <c r="AD121" i="15"/>
  <c r="AC121" i="15"/>
  <c r="AG120" i="15"/>
  <c r="AF120" i="15"/>
  <c r="AE120" i="15"/>
  <c r="AD120" i="15"/>
  <c r="AC120" i="15"/>
  <c r="AG119" i="15"/>
  <c r="AF119" i="15"/>
  <c r="AE119" i="15"/>
  <c r="AD119" i="15"/>
  <c r="AC119" i="15"/>
  <c r="AG118" i="15"/>
  <c r="AF118" i="15"/>
  <c r="AE118" i="15"/>
  <c r="AD118" i="15"/>
  <c r="AC118" i="15"/>
  <c r="AG117" i="15"/>
  <c r="AF117" i="15"/>
  <c r="AE117" i="15"/>
  <c r="AD117" i="15"/>
  <c r="AC117" i="15"/>
  <c r="AG116" i="15"/>
  <c r="AF116" i="15"/>
  <c r="AE116" i="15"/>
  <c r="AD116" i="15"/>
  <c r="AC116" i="15"/>
  <c r="AG115" i="15"/>
  <c r="AF115" i="15"/>
  <c r="AE115" i="15"/>
  <c r="AD115" i="15"/>
  <c r="AC115" i="15"/>
  <c r="AG114" i="15"/>
  <c r="AF114" i="15"/>
  <c r="AE114" i="15"/>
  <c r="AD114" i="15"/>
  <c r="AC114" i="15"/>
  <c r="AG113" i="15"/>
  <c r="AF113" i="15"/>
  <c r="AE113" i="15"/>
  <c r="AD113" i="15"/>
  <c r="AC113" i="15"/>
  <c r="AG112" i="15"/>
  <c r="AF112" i="15"/>
  <c r="AE112" i="15"/>
  <c r="AD112" i="15"/>
  <c r="AC112" i="15"/>
  <c r="AG111" i="15"/>
  <c r="AF111" i="15"/>
  <c r="AE111" i="15"/>
  <c r="AD111" i="15"/>
  <c r="AC111" i="15"/>
  <c r="AG110" i="15"/>
  <c r="AF110" i="15"/>
  <c r="AE110" i="15"/>
  <c r="AD110" i="15"/>
  <c r="AC110" i="15"/>
  <c r="AG109" i="15"/>
  <c r="AF109" i="15"/>
  <c r="AE109" i="15"/>
  <c r="AD109" i="15"/>
  <c r="AC109" i="15"/>
  <c r="AG108" i="15"/>
  <c r="AF108" i="15"/>
  <c r="AE108" i="15"/>
  <c r="AD108" i="15"/>
  <c r="AC108" i="15"/>
  <c r="AG107" i="15"/>
  <c r="AF107" i="15"/>
  <c r="AE107" i="15"/>
  <c r="AD107" i="15"/>
  <c r="AC107" i="15"/>
  <c r="AG106" i="15"/>
  <c r="AF106" i="15"/>
  <c r="AE106" i="15"/>
  <c r="AD106" i="15"/>
  <c r="AC106" i="15"/>
  <c r="AG105" i="15"/>
  <c r="AF105" i="15"/>
  <c r="AE105" i="15"/>
  <c r="AD105" i="15"/>
  <c r="AC105" i="15"/>
  <c r="AG104" i="15"/>
  <c r="AF104" i="15"/>
  <c r="AE104" i="15"/>
  <c r="AD104" i="15"/>
  <c r="AC104" i="15"/>
  <c r="AG103" i="15"/>
  <c r="AF103" i="15"/>
  <c r="AE103" i="15"/>
  <c r="AD103" i="15"/>
  <c r="AC103" i="15"/>
  <c r="AG102" i="15"/>
  <c r="AF102" i="15"/>
  <c r="AE102" i="15"/>
  <c r="AD102" i="15"/>
  <c r="AC102" i="15"/>
  <c r="AG101" i="15"/>
  <c r="AF101" i="15"/>
  <c r="AE101" i="15"/>
  <c r="AD101" i="15"/>
  <c r="AC101" i="15"/>
  <c r="AG100" i="15"/>
  <c r="AF100" i="15"/>
  <c r="AE100" i="15"/>
  <c r="AD100" i="15"/>
  <c r="AC100" i="15"/>
  <c r="AG99" i="15"/>
  <c r="AF99" i="15"/>
  <c r="AE99" i="15"/>
  <c r="AD99" i="15"/>
  <c r="AC99" i="15"/>
  <c r="AG98" i="15"/>
  <c r="AF98" i="15"/>
  <c r="AE98" i="15"/>
  <c r="AD98" i="15"/>
  <c r="AC98" i="15"/>
  <c r="AG97" i="15"/>
  <c r="AF97" i="15"/>
  <c r="AE97" i="15"/>
  <c r="AD97" i="15"/>
  <c r="AC97" i="15"/>
  <c r="AG96" i="15"/>
  <c r="AF96" i="15"/>
  <c r="AE96" i="15"/>
  <c r="AD96" i="15"/>
  <c r="AC96" i="15"/>
  <c r="AG95" i="15"/>
  <c r="AF95" i="15"/>
  <c r="AE95" i="15"/>
  <c r="AD95" i="15"/>
  <c r="AC95" i="15"/>
  <c r="AG94" i="15"/>
  <c r="AF94" i="15"/>
  <c r="AE94" i="15"/>
  <c r="AD94" i="15"/>
  <c r="AC94" i="15"/>
  <c r="AG92" i="15"/>
  <c r="AF92" i="15"/>
  <c r="AE92" i="15"/>
  <c r="AD92" i="15"/>
  <c r="AC92" i="15"/>
  <c r="AG91" i="15"/>
  <c r="AF91" i="15"/>
  <c r="AE91" i="15"/>
  <c r="AD91" i="15"/>
  <c r="AC91" i="15"/>
  <c r="AG90" i="15"/>
  <c r="AF90" i="15"/>
  <c r="AE90" i="15"/>
  <c r="AD90" i="15"/>
  <c r="AC90" i="15"/>
  <c r="AG89" i="15"/>
  <c r="AF89" i="15"/>
  <c r="AE89" i="15"/>
  <c r="AD89" i="15"/>
  <c r="AC89" i="15"/>
  <c r="AG88" i="15"/>
  <c r="AF88" i="15"/>
  <c r="AE88" i="15"/>
  <c r="AD88" i="15"/>
  <c r="AC88" i="15"/>
  <c r="AG87" i="15"/>
  <c r="AF87" i="15"/>
  <c r="AE87" i="15"/>
  <c r="AD87" i="15"/>
  <c r="AC87" i="15"/>
  <c r="AG86" i="15"/>
  <c r="AF86" i="15"/>
  <c r="AE86" i="15"/>
  <c r="AD86" i="15"/>
  <c r="AC86" i="15"/>
  <c r="AG85" i="15"/>
  <c r="AF85" i="15"/>
  <c r="AE85" i="15"/>
  <c r="AD85" i="15"/>
  <c r="AC85" i="15"/>
  <c r="AG84" i="15"/>
  <c r="AF84" i="15"/>
  <c r="AE84" i="15"/>
  <c r="AD84" i="15"/>
  <c r="AC84" i="15"/>
  <c r="AG83" i="15"/>
  <c r="AF83" i="15"/>
  <c r="AE83" i="15"/>
  <c r="AD83" i="15"/>
  <c r="AC83" i="15"/>
  <c r="AG82" i="15"/>
  <c r="AF82" i="15"/>
  <c r="AE82" i="15"/>
  <c r="AD82" i="15"/>
  <c r="AC82" i="15"/>
  <c r="AG81" i="15"/>
  <c r="AF81" i="15"/>
  <c r="AE81" i="15"/>
  <c r="AD81" i="15"/>
  <c r="AC81" i="15"/>
  <c r="AG80" i="15"/>
  <c r="AF80" i="15"/>
  <c r="AE80" i="15"/>
  <c r="AD80" i="15"/>
  <c r="AC80" i="15"/>
  <c r="AG79" i="15"/>
  <c r="AF79" i="15"/>
  <c r="AE79" i="15"/>
  <c r="AD79" i="15"/>
  <c r="AC79" i="15"/>
  <c r="AG78" i="15"/>
  <c r="AF78" i="15"/>
  <c r="AE78" i="15"/>
  <c r="AD78" i="15"/>
  <c r="AC78" i="15"/>
  <c r="AG77" i="15"/>
  <c r="AF77" i="15"/>
  <c r="AE77" i="15"/>
  <c r="AD77" i="15"/>
  <c r="AC77" i="15"/>
  <c r="AG76" i="15"/>
  <c r="AF76" i="15"/>
  <c r="AE76" i="15"/>
  <c r="AD76" i="15"/>
  <c r="AC76" i="15"/>
  <c r="AG75" i="15"/>
  <c r="AF75" i="15"/>
  <c r="AE75" i="15"/>
  <c r="AD75" i="15"/>
  <c r="AC75" i="15"/>
  <c r="AG269" i="35"/>
  <c r="AF269" i="35"/>
  <c r="AE269" i="35"/>
  <c r="AD269" i="35"/>
  <c r="AC269" i="35"/>
  <c r="AB269" i="35"/>
  <c r="AG268" i="35"/>
  <c r="AF268" i="35"/>
  <c r="AE268" i="35"/>
  <c r="AD268" i="35"/>
  <c r="AC268" i="35"/>
  <c r="AB268" i="35"/>
  <c r="AG267" i="35"/>
  <c r="AF267" i="35"/>
  <c r="AE267" i="35"/>
  <c r="AD267" i="35"/>
  <c r="AC267" i="35"/>
  <c r="AB267" i="35"/>
  <c r="AG266" i="35"/>
  <c r="AF266" i="35"/>
  <c r="AE266" i="35"/>
  <c r="AD266" i="35"/>
  <c r="AC266" i="35"/>
  <c r="AB266" i="35"/>
  <c r="AG265" i="35"/>
  <c r="AF265" i="35"/>
  <c r="AE265" i="35"/>
  <c r="AD265" i="35"/>
  <c r="AC265" i="35"/>
  <c r="AB265" i="35"/>
  <c r="AG264" i="35"/>
  <c r="AF264" i="35"/>
  <c r="AE264" i="35"/>
  <c r="AD264" i="35"/>
  <c r="AC264" i="35"/>
  <c r="AB264" i="35"/>
  <c r="AG263" i="35"/>
  <c r="AF263" i="35"/>
  <c r="AE263" i="35"/>
  <c r="AD263" i="35"/>
  <c r="AC263" i="35"/>
  <c r="AB263" i="35"/>
  <c r="AG262" i="35"/>
  <c r="AF262" i="35"/>
  <c r="AE262" i="35"/>
  <c r="AD262" i="35"/>
  <c r="AC262" i="35"/>
  <c r="AB262" i="35"/>
  <c r="AG261" i="35"/>
  <c r="AF261" i="35"/>
  <c r="AE261" i="35"/>
  <c r="AD261" i="35"/>
  <c r="AC261" i="35"/>
  <c r="AB261" i="35"/>
  <c r="AG260" i="35"/>
  <c r="AF260" i="35"/>
  <c r="AE260" i="35"/>
  <c r="AD260" i="35"/>
  <c r="AC260" i="35"/>
  <c r="AB260" i="35"/>
  <c r="AG259" i="35"/>
  <c r="AF259" i="35"/>
  <c r="AE259" i="35"/>
  <c r="AD259" i="35"/>
  <c r="AC259" i="35"/>
  <c r="AB259" i="35"/>
  <c r="AG258" i="35"/>
  <c r="AF258" i="35"/>
  <c r="AE258" i="35"/>
  <c r="AD258" i="35"/>
  <c r="AC258" i="35"/>
  <c r="AB258" i="35"/>
  <c r="AG257" i="35"/>
  <c r="AF257" i="35"/>
  <c r="AE257" i="35"/>
  <c r="AD257" i="35"/>
  <c r="AC257" i="35"/>
  <c r="AB257" i="35"/>
  <c r="AG256" i="35"/>
  <c r="AF256" i="35"/>
  <c r="AE256" i="35"/>
  <c r="AD256" i="35"/>
  <c r="AC256" i="35"/>
  <c r="AB256" i="35"/>
  <c r="AG255" i="35"/>
  <c r="AF255" i="35"/>
  <c r="AE255" i="35"/>
  <c r="AD255" i="35"/>
  <c r="AC255" i="35"/>
  <c r="AB255" i="35"/>
  <c r="AG254" i="35"/>
  <c r="AF254" i="35"/>
  <c r="AE254" i="35"/>
  <c r="AD254" i="35"/>
  <c r="AC254" i="35"/>
  <c r="AB254" i="35"/>
  <c r="AG253" i="35"/>
  <c r="AF253" i="35"/>
  <c r="AE253" i="35"/>
  <c r="AD253" i="35"/>
  <c r="AC253" i="35"/>
  <c r="AB253" i="35"/>
  <c r="AG252" i="35"/>
  <c r="AF252" i="35"/>
  <c r="AE252" i="35"/>
  <c r="AD252" i="35"/>
  <c r="AC252" i="35"/>
  <c r="AB252" i="35"/>
  <c r="AG250" i="35"/>
  <c r="AF250" i="35"/>
  <c r="AE250" i="35"/>
  <c r="AD250" i="35"/>
  <c r="AC250" i="35"/>
  <c r="AB250" i="35"/>
  <c r="AG249" i="35"/>
  <c r="AF249" i="35"/>
  <c r="AE249" i="35"/>
  <c r="AD249" i="35"/>
  <c r="AC249" i="35"/>
  <c r="AB249" i="35"/>
  <c r="AG248" i="35"/>
  <c r="AF248" i="35"/>
  <c r="AE248" i="35"/>
  <c r="AD248" i="35"/>
  <c r="AC248" i="35"/>
  <c r="AB248" i="35"/>
  <c r="AG247" i="35"/>
  <c r="AF247" i="35"/>
  <c r="AE247" i="35"/>
  <c r="AD247" i="35"/>
  <c r="AC247" i="35"/>
  <c r="AB247" i="35"/>
  <c r="AG246" i="35"/>
  <c r="AF246" i="35"/>
  <c r="AE246" i="35"/>
  <c r="AD246" i="35"/>
  <c r="AC246" i="35"/>
  <c r="AB246" i="35"/>
  <c r="AG245" i="35"/>
  <c r="AF245" i="35"/>
  <c r="AE245" i="35"/>
  <c r="AD245" i="35"/>
  <c r="AC245" i="35"/>
  <c r="AB245" i="35"/>
  <c r="AG244" i="35"/>
  <c r="AF244" i="35"/>
  <c r="AE244" i="35"/>
  <c r="AD244" i="35"/>
  <c r="AC244" i="35"/>
  <c r="AB244" i="35"/>
  <c r="AG243" i="35"/>
  <c r="AF243" i="35"/>
  <c r="AE243" i="35"/>
  <c r="AD243" i="35"/>
  <c r="AC243" i="35"/>
  <c r="AB243" i="35"/>
  <c r="AG242" i="35"/>
  <c r="AF242" i="35"/>
  <c r="AE242" i="35"/>
  <c r="AD242" i="35"/>
  <c r="AC242" i="35"/>
  <c r="AB242" i="35"/>
  <c r="AG241" i="35"/>
  <c r="AF241" i="35"/>
  <c r="AE241" i="35"/>
  <c r="AD241" i="35"/>
  <c r="AC241" i="35"/>
  <c r="AB241" i="35"/>
  <c r="AG240" i="35"/>
  <c r="AF240" i="35"/>
  <c r="AE240" i="35"/>
  <c r="AD240" i="35"/>
  <c r="AC240" i="35"/>
  <c r="AB240" i="35"/>
  <c r="AG239" i="35"/>
  <c r="AF239" i="35"/>
  <c r="AE239" i="35"/>
  <c r="AD239" i="35"/>
  <c r="AC239" i="35"/>
  <c r="AB239" i="35"/>
  <c r="AG238" i="35"/>
  <c r="AF238" i="35"/>
  <c r="AE238" i="35"/>
  <c r="AD238" i="35"/>
  <c r="AC238" i="35"/>
  <c r="AB238" i="35"/>
  <c r="AG237" i="35"/>
  <c r="AF237" i="35"/>
  <c r="AE237" i="35"/>
  <c r="AD237" i="35"/>
  <c r="AC237" i="35"/>
  <c r="AB237" i="35"/>
  <c r="AG236" i="35"/>
  <c r="AF236" i="35"/>
  <c r="AE236" i="35"/>
  <c r="AD236" i="35"/>
  <c r="AC236" i="35"/>
  <c r="AB236" i="35"/>
  <c r="AG235" i="35"/>
  <c r="AF235" i="35"/>
  <c r="AE235" i="35"/>
  <c r="AD235" i="35"/>
  <c r="AC235" i="35"/>
  <c r="AB235" i="35"/>
  <c r="AG234" i="35"/>
  <c r="AF234" i="35"/>
  <c r="AE234" i="35"/>
  <c r="AD234" i="35"/>
  <c r="AC234" i="35"/>
  <c r="AB234" i="35"/>
  <c r="AG233" i="35"/>
  <c r="AF233" i="35"/>
  <c r="AE233" i="35"/>
  <c r="AD233" i="35"/>
  <c r="AC233" i="35"/>
  <c r="AB233" i="35"/>
  <c r="AG231" i="35"/>
  <c r="AF231" i="35"/>
  <c r="AE231" i="35"/>
  <c r="AD231" i="35"/>
  <c r="AC231" i="35"/>
  <c r="AB231" i="35"/>
  <c r="AG230" i="35"/>
  <c r="AF230" i="35"/>
  <c r="AE230" i="35"/>
  <c r="AD230" i="35"/>
  <c r="AC230" i="35"/>
  <c r="AB230" i="35"/>
  <c r="AG229" i="35"/>
  <c r="AF229" i="35"/>
  <c r="AE229" i="35"/>
  <c r="AD229" i="35"/>
  <c r="AC229" i="35"/>
  <c r="AB229" i="35"/>
  <c r="AG228" i="35"/>
  <c r="AF228" i="35"/>
  <c r="AE228" i="35"/>
  <c r="AD228" i="35"/>
  <c r="AC228" i="35"/>
  <c r="AB228" i="35"/>
  <c r="AG227" i="35"/>
  <c r="AF227" i="35"/>
  <c r="AE227" i="35"/>
  <c r="AD227" i="35"/>
  <c r="AC227" i="35"/>
  <c r="AB227" i="35"/>
  <c r="AG226" i="35"/>
  <c r="AF226" i="35"/>
  <c r="AE226" i="35"/>
  <c r="AD226" i="35"/>
  <c r="AC226" i="35"/>
  <c r="AB226" i="35"/>
  <c r="AG225" i="35"/>
  <c r="AF225" i="35"/>
  <c r="AE225" i="35"/>
  <c r="AD225" i="35"/>
  <c r="AC225" i="35"/>
  <c r="AB225" i="35"/>
  <c r="AG224" i="35"/>
  <c r="AF224" i="35"/>
  <c r="AE224" i="35"/>
  <c r="AD224" i="35"/>
  <c r="AC224" i="35"/>
  <c r="AB224" i="35"/>
  <c r="AG223" i="35"/>
  <c r="AF223" i="35"/>
  <c r="AE223" i="35"/>
  <c r="AD223" i="35"/>
  <c r="AC223" i="35"/>
  <c r="AB223" i="35"/>
  <c r="AG222" i="35"/>
  <c r="AF222" i="35"/>
  <c r="AE222" i="35"/>
  <c r="AD222" i="35"/>
  <c r="AC222" i="35"/>
  <c r="AB222" i="35"/>
  <c r="AG221" i="35"/>
  <c r="AF221" i="35"/>
  <c r="AE221" i="35"/>
  <c r="AD221" i="35"/>
  <c r="AC221" i="35"/>
  <c r="AB221" i="35"/>
  <c r="AG220" i="35"/>
  <c r="AF220" i="35"/>
  <c r="AE220" i="35"/>
  <c r="AD220" i="35"/>
  <c r="AC220" i="35"/>
  <c r="AB220" i="35"/>
  <c r="AG219" i="35"/>
  <c r="AF219" i="35"/>
  <c r="AE219" i="35"/>
  <c r="AD219" i="35"/>
  <c r="AC219" i="35"/>
  <c r="AB219" i="35"/>
  <c r="AG218" i="35"/>
  <c r="AF218" i="35"/>
  <c r="AE218" i="35"/>
  <c r="AD218" i="35"/>
  <c r="AC218" i="35"/>
  <c r="AB218" i="35"/>
  <c r="AG217" i="35"/>
  <c r="AF217" i="35"/>
  <c r="AE217" i="35"/>
  <c r="AD217" i="35"/>
  <c r="AC217" i="35"/>
  <c r="AB217" i="35"/>
  <c r="AG216" i="35"/>
  <c r="AF216" i="35"/>
  <c r="AE216" i="35"/>
  <c r="AD216" i="35"/>
  <c r="AC216" i="35"/>
  <c r="AB216" i="35"/>
  <c r="AG215" i="35"/>
  <c r="AF215" i="35"/>
  <c r="AE215" i="35"/>
  <c r="AD215" i="35"/>
  <c r="AC215" i="35"/>
  <c r="AB215" i="35"/>
  <c r="AG214" i="35"/>
  <c r="AF214" i="35"/>
  <c r="AE214" i="35"/>
  <c r="AD214" i="35"/>
  <c r="AC214" i="35"/>
  <c r="AB214" i="35"/>
  <c r="AG213" i="35"/>
  <c r="AF213" i="35"/>
  <c r="AE213" i="35"/>
  <c r="AD213" i="35"/>
  <c r="AC213" i="35"/>
  <c r="AB213" i="35"/>
  <c r="AG212" i="35"/>
  <c r="AF212" i="35"/>
  <c r="AE212" i="35"/>
  <c r="AD212" i="35"/>
  <c r="AC212" i="35"/>
  <c r="AB212" i="35"/>
  <c r="AG211" i="35"/>
  <c r="AF211" i="35"/>
  <c r="AE211" i="35"/>
  <c r="AD211" i="35"/>
  <c r="AC211" i="35"/>
  <c r="AB211" i="35"/>
  <c r="AG210" i="35"/>
  <c r="AF210" i="35"/>
  <c r="AE210" i="35"/>
  <c r="AD210" i="35"/>
  <c r="AC210" i="35"/>
  <c r="AB210" i="35"/>
  <c r="AG209" i="35"/>
  <c r="AF209" i="35"/>
  <c r="AE209" i="35"/>
  <c r="AD209" i="35"/>
  <c r="AC209" i="35"/>
  <c r="AB209" i="35"/>
  <c r="AG208" i="35"/>
  <c r="AF208" i="35"/>
  <c r="AE208" i="35"/>
  <c r="AD208" i="35"/>
  <c r="AC208" i="35"/>
  <c r="AB208" i="35"/>
  <c r="AG207" i="35"/>
  <c r="AF207" i="35"/>
  <c r="AE207" i="35"/>
  <c r="AD207" i="35"/>
  <c r="AC207" i="35"/>
  <c r="AB207" i="35"/>
  <c r="AG206" i="35"/>
  <c r="AF206" i="35"/>
  <c r="AE206" i="35"/>
  <c r="AD206" i="35"/>
  <c r="AC206" i="35"/>
  <c r="AB206" i="35"/>
  <c r="AG205" i="35"/>
  <c r="AF205" i="35"/>
  <c r="AE205" i="35"/>
  <c r="AD205" i="35"/>
  <c r="AC205" i="35"/>
  <c r="AB205" i="35"/>
  <c r="AG204" i="35"/>
  <c r="AF204" i="35"/>
  <c r="AE204" i="35"/>
  <c r="AD204" i="35"/>
  <c r="AC204" i="35"/>
  <c r="AB204" i="35"/>
  <c r="AG203" i="35"/>
  <c r="AF203" i="35"/>
  <c r="AE203" i="35"/>
  <c r="AD203" i="35"/>
  <c r="AC203" i="35"/>
  <c r="AB203" i="35"/>
  <c r="AG202" i="35"/>
  <c r="AF202" i="35"/>
  <c r="AE202" i="35"/>
  <c r="AD202" i="35"/>
  <c r="AC202" i="35"/>
  <c r="AB202" i="35"/>
  <c r="AG201" i="35"/>
  <c r="AF201" i="35"/>
  <c r="AE201" i="35"/>
  <c r="AD201" i="35"/>
  <c r="AC201" i="35"/>
  <c r="AB201" i="35"/>
  <c r="AG200" i="35"/>
  <c r="AF200" i="35"/>
  <c r="AE200" i="35"/>
  <c r="AD200" i="35"/>
  <c r="AC200" i="35"/>
  <c r="AB200" i="35"/>
  <c r="AG199" i="35"/>
  <c r="AF199" i="35"/>
  <c r="AE199" i="35"/>
  <c r="AD199" i="35"/>
  <c r="AC199" i="35"/>
  <c r="AB199" i="35"/>
  <c r="AC198" i="35"/>
  <c r="AB198" i="35"/>
  <c r="AG197" i="35"/>
  <c r="AF197" i="35"/>
  <c r="AE197" i="35"/>
  <c r="AD197" i="35"/>
  <c r="AC197" i="35"/>
  <c r="AB197" i="35"/>
  <c r="AG196" i="35"/>
  <c r="AF196" i="35"/>
  <c r="AE196" i="35"/>
  <c r="AD196" i="35"/>
  <c r="AC196" i="35"/>
  <c r="AB196" i="35"/>
  <c r="AG195" i="35"/>
  <c r="AF195" i="35"/>
  <c r="AE195" i="35"/>
  <c r="AD195" i="35"/>
  <c r="AC195" i="35"/>
  <c r="AB195" i="35"/>
  <c r="AG193" i="35"/>
  <c r="AF193" i="35"/>
  <c r="AE193" i="35"/>
  <c r="AD193" i="35"/>
  <c r="AC193" i="35"/>
  <c r="AB193" i="35"/>
  <c r="AG192" i="35"/>
  <c r="AF192" i="35"/>
  <c r="AE192" i="35"/>
  <c r="AD192" i="35"/>
  <c r="AC192" i="35"/>
  <c r="AB192" i="35"/>
  <c r="AG191" i="35"/>
  <c r="AF191" i="35"/>
  <c r="AE191" i="35"/>
  <c r="AD191" i="35"/>
  <c r="AC191" i="35"/>
  <c r="AB191" i="35"/>
  <c r="AG190" i="35"/>
  <c r="AF190" i="35"/>
  <c r="AE190" i="35"/>
  <c r="AD190" i="35"/>
  <c r="AC190" i="35"/>
  <c r="AB190" i="35"/>
  <c r="AG189" i="35"/>
  <c r="AF189" i="35"/>
  <c r="AE189" i="35"/>
  <c r="AD189" i="35"/>
  <c r="AC189" i="35"/>
  <c r="AB189" i="35"/>
  <c r="AG188" i="35"/>
  <c r="AF188" i="35"/>
  <c r="AE188" i="35"/>
  <c r="AD188" i="35"/>
  <c r="AC188" i="35"/>
  <c r="AB188" i="35"/>
  <c r="AG187" i="35"/>
  <c r="AF187" i="35"/>
  <c r="AE187" i="35"/>
  <c r="AD187" i="35"/>
  <c r="AC187" i="35"/>
  <c r="AB187" i="35"/>
  <c r="AG186" i="35"/>
  <c r="AF186" i="35"/>
  <c r="AE186" i="35"/>
  <c r="AD186" i="35"/>
  <c r="AC186" i="35"/>
  <c r="AB186" i="35"/>
  <c r="AG185" i="35"/>
  <c r="AF185" i="35"/>
  <c r="AE185" i="35"/>
  <c r="AD185" i="35"/>
  <c r="AC185" i="35"/>
  <c r="AB185" i="35"/>
  <c r="AG184" i="35"/>
  <c r="AF184" i="35"/>
  <c r="AE184" i="35"/>
  <c r="AD184" i="35"/>
  <c r="AC184" i="35"/>
  <c r="AB184" i="35"/>
  <c r="AG183" i="35"/>
  <c r="AF183" i="35"/>
  <c r="AE183" i="35"/>
  <c r="AD183" i="35"/>
  <c r="AC183" i="35"/>
  <c r="AB183" i="35"/>
  <c r="AG182" i="35"/>
  <c r="AF182" i="35"/>
  <c r="AE182" i="35"/>
  <c r="AD182" i="35"/>
  <c r="AC182" i="35"/>
  <c r="AB182" i="35"/>
  <c r="AG181" i="35"/>
  <c r="AF181" i="35"/>
  <c r="AE181" i="35"/>
  <c r="AD181" i="35"/>
  <c r="AC181" i="35"/>
  <c r="AB181" i="35"/>
  <c r="AG180" i="35"/>
  <c r="AF180" i="35"/>
  <c r="AE180" i="35"/>
  <c r="AD180" i="35"/>
  <c r="AC180" i="35"/>
  <c r="AB180" i="35"/>
  <c r="AG179" i="35"/>
  <c r="AF179" i="35"/>
  <c r="AE179" i="35"/>
  <c r="AD179" i="35"/>
  <c r="AC179" i="35"/>
  <c r="AB179" i="35"/>
  <c r="AG178" i="35"/>
  <c r="AF178" i="35"/>
  <c r="AE178" i="35"/>
  <c r="AD178" i="35"/>
  <c r="AC178" i="35"/>
  <c r="AB178" i="35"/>
  <c r="AG177" i="35"/>
  <c r="AF177" i="35"/>
  <c r="AE177" i="35"/>
  <c r="AD177" i="35"/>
  <c r="AC177" i="35"/>
  <c r="AB177" i="35"/>
  <c r="AG176" i="35"/>
  <c r="AF176" i="35"/>
  <c r="AE176" i="35"/>
  <c r="AD176" i="35"/>
  <c r="AC176" i="35"/>
  <c r="AB176" i="35"/>
  <c r="AG269" i="36"/>
  <c r="AF269" i="36"/>
  <c r="AE269" i="36"/>
  <c r="AD269" i="36"/>
  <c r="AC269" i="36"/>
  <c r="AB269" i="36"/>
  <c r="AG268" i="36"/>
  <c r="AF268" i="36"/>
  <c r="AE268" i="36"/>
  <c r="AD268" i="36"/>
  <c r="AC268" i="36"/>
  <c r="AB268" i="36"/>
  <c r="AG267" i="36"/>
  <c r="AF267" i="36"/>
  <c r="AE267" i="36"/>
  <c r="AD267" i="36"/>
  <c r="AC267" i="36"/>
  <c r="AB267" i="36"/>
  <c r="AG266" i="36"/>
  <c r="AF266" i="36"/>
  <c r="AE266" i="36"/>
  <c r="AD266" i="36"/>
  <c r="AC266" i="36"/>
  <c r="AB266" i="36"/>
  <c r="AG265" i="36"/>
  <c r="AF265" i="36"/>
  <c r="AE265" i="36"/>
  <c r="AD265" i="36"/>
  <c r="AC265" i="36"/>
  <c r="AB265" i="36"/>
  <c r="AG264" i="36"/>
  <c r="AF264" i="36"/>
  <c r="AE264" i="36"/>
  <c r="AD264" i="36"/>
  <c r="AC264" i="36"/>
  <c r="AB264" i="36"/>
  <c r="AG263" i="36"/>
  <c r="AF263" i="36"/>
  <c r="AE263" i="36"/>
  <c r="AD263" i="36"/>
  <c r="AC263" i="36"/>
  <c r="AB263" i="36"/>
  <c r="AG262" i="36"/>
  <c r="AF262" i="36"/>
  <c r="AE262" i="36"/>
  <c r="AD262" i="36"/>
  <c r="AC262" i="36"/>
  <c r="AB262" i="36"/>
  <c r="AG261" i="36"/>
  <c r="AF261" i="36"/>
  <c r="AE261" i="36"/>
  <c r="AD261" i="36"/>
  <c r="AC261" i="36"/>
  <c r="AB261" i="36"/>
  <c r="AG260" i="36"/>
  <c r="AF260" i="36"/>
  <c r="AE260" i="36"/>
  <c r="AD260" i="36"/>
  <c r="AC260" i="36"/>
  <c r="AB260" i="36"/>
  <c r="AG259" i="36"/>
  <c r="AF259" i="36"/>
  <c r="AE259" i="36"/>
  <c r="AD259" i="36"/>
  <c r="AC259" i="36"/>
  <c r="AB259" i="36"/>
  <c r="AG258" i="36"/>
  <c r="AF258" i="36"/>
  <c r="AE258" i="36"/>
  <c r="AD258" i="36"/>
  <c r="AC258" i="36"/>
  <c r="AB258" i="36"/>
  <c r="AG257" i="36"/>
  <c r="AF257" i="36"/>
  <c r="AE257" i="36"/>
  <c r="AD257" i="36"/>
  <c r="AC257" i="36"/>
  <c r="AB257" i="36"/>
  <c r="AG256" i="36"/>
  <c r="AF256" i="36"/>
  <c r="AE256" i="36"/>
  <c r="AD256" i="36"/>
  <c r="AC256" i="36"/>
  <c r="AB256" i="36"/>
  <c r="AG255" i="36"/>
  <c r="AF255" i="36"/>
  <c r="AE255" i="36"/>
  <c r="AD255" i="36"/>
  <c r="AC255" i="36"/>
  <c r="AB255" i="36"/>
  <c r="AG254" i="36"/>
  <c r="AF254" i="36"/>
  <c r="AE254" i="36"/>
  <c r="AD254" i="36"/>
  <c r="AC254" i="36"/>
  <c r="AB254" i="36"/>
  <c r="AG253" i="36"/>
  <c r="AF253" i="36"/>
  <c r="AE253" i="36"/>
  <c r="AD253" i="36"/>
  <c r="AC253" i="36"/>
  <c r="AB253" i="36"/>
  <c r="AG252" i="36"/>
  <c r="AF252" i="36"/>
  <c r="AE252" i="36"/>
  <c r="AD252" i="36"/>
  <c r="AC252" i="36"/>
  <c r="AB252" i="36"/>
  <c r="AG250" i="36"/>
  <c r="AF250" i="36"/>
  <c r="AE250" i="36"/>
  <c r="AD250" i="36"/>
  <c r="AC250" i="36"/>
  <c r="AB250" i="36"/>
  <c r="AG249" i="36"/>
  <c r="AF249" i="36"/>
  <c r="AE249" i="36"/>
  <c r="AD249" i="36"/>
  <c r="AC249" i="36"/>
  <c r="AB249" i="36"/>
  <c r="AG248" i="36"/>
  <c r="AF248" i="36"/>
  <c r="AE248" i="36"/>
  <c r="AD248" i="36"/>
  <c r="AC248" i="36"/>
  <c r="AB248" i="36"/>
  <c r="AG247" i="36"/>
  <c r="AF247" i="36"/>
  <c r="AE247" i="36"/>
  <c r="AD247" i="36"/>
  <c r="AC247" i="36"/>
  <c r="AB247" i="36"/>
  <c r="AG246" i="36"/>
  <c r="AF246" i="36"/>
  <c r="AE246" i="36"/>
  <c r="AD246" i="36"/>
  <c r="AC246" i="36"/>
  <c r="AB246" i="36"/>
  <c r="AG245" i="36"/>
  <c r="AF245" i="36"/>
  <c r="AE245" i="36"/>
  <c r="AD245" i="36"/>
  <c r="AC245" i="36"/>
  <c r="AB245" i="36"/>
  <c r="AG244" i="36"/>
  <c r="AF244" i="36"/>
  <c r="AE244" i="36"/>
  <c r="AD244" i="36"/>
  <c r="AC244" i="36"/>
  <c r="AB244" i="36"/>
  <c r="AG243" i="36"/>
  <c r="AF243" i="36"/>
  <c r="AE243" i="36"/>
  <c r="AD243" i="36"/>
  <c r="AC243" i="36"/>
  <c r="AB243" i="36"/>
  <c r="AG242" i="36"/>
  <c r="AF242" i="36"/>
  <c r="AE242" i="36"/>
  <c r="AD242" i="36"/>
  <c r="AC242" i="36"/>
  <c r="AB242" i="36"/>
  <c r="AG241" i="36"/>
  <c r="AF241" i="36"/>
  <c r="AE241" i="36"/>
  <c r="AD241" i="36"/>
  <c r="AC241" i="36"/>
  <c r="AB241" i="36"/>
  <c r="AG240" i="36"/>
  <c r="AF240" i="36"/>
  <c r="AE240" i="36"/>
  <c r="AD240" i="36"/>
  <c r="AC240" i="36"/>
  <c r="AB240" i="36"/>
  <c r="AG239" i="36"/>
  <c r="AF239" i="36"/>
  <c r="AE239" i="36"/>
  <c r="AD239" i="36"/>
  <c r="AC239" i="36"/>
  <c r="AB239" i="36"/>
  <c r="AG238" i="36"/>
  <c r="AF238" i="36"/>
  <c r="AE238" i="36"/>
  <c r="AD238" i="36"/>
  <c r="AC238" i="36"/>
  <c r="AB238" i="36"/>
  <c r="AG237" i="36"/>
  <c r="AF237" i="36"/>
  <c r="AE237" i="36"/>
  <c r="AD237" i="36"/>
  <c r="AC237" i="36"/>
  <c r="AB237" i="36"/>
  <c r="AG236" i="36"/>
  <c r="AF236" i="36"/>
  <c r="AE236" i="36"/>
  <c r="AD236" i="36"/>
  <c r="AC236" i="36"/>
  <c r="AB236" i="36"/>
  <c r="AG235" i="36"/>
  <c r="AF235" i="36"/>
  <c r="AE235" i="36"/>
  <c r="AD235" i="36"/>
  <c r="AC235" i="36"/>
  <c r="AB235" i="36"/>
  <c r="AG234" i="36"/>
  <c r="AF234" i="36"/>
  <c r="AE234" i="36"/>
  <c r="AD234" i="36"/>
  <c r="AC234" i="36"/>
  <c r="AB234" i="36"/>
  <c r="AG233" i="36"/>
  <c r="AF233" i="36"/>
  <c r="AE233" i="36"/>
  <c r="AD233" i="36"/>
  <c r="AC233" i="36"/>
  <c r="AB233" i="36"/>
  <c r="AG231" i="36"/>
  <c r="AF231" i="36"/>
  <c r="AE231" i="36"/>
  <c r="AD231" i="36"/>
  <c r="AC231" i="36"/>
  <c r="AB231" i="36"/>
  <c r="AG230" i="36"/>
  <c r="AF230" i="36"/>
  <c r="AE230" i="36"/>
  <c r="AD230" i="36"/>
  <c r="AC230" i="36"/>
  <c r="AB230" i="36"/>
  <c r="AG229" i="36"/>
  <c r="AF229" i="36"/>
  <c r="AE229" i="36"/>
  <c r="AD229" i="36"/>
  <c r="AC229" i="36"/>
  <c r="AB229" i="36"/>
  <c r="AG228" i="36"/>
  <c r="AF228" i="36"/>
  <c r="AE228" i="36"/>
  <c r="AD228" i="36"/>
  <c r="AC228" i="36"/>
  <c r="AB228" i="36"/>
  <c r="AG227" i="36"/>
  <c r="AF227" i="36"/>
  <c r="AE227" i="36"/>
  <c r="AD227" i="36"/>
  <c r="AC227" i="36"/>
  <c r="AB227" i="36"/>
  <c r="AG226" i="36"/>
  <c r="AF226" i="36"/>
  <c r="AE226" i="36"/>
  <c r="AD226" i="36"/>
  <c r="AC226" i="36"/>
  <c r="AB226" i="36"/>
  <c r="AG225" i="36"/>
  <c r="AF225" i="36"/>
  <c r="AE225" i="36"/>
  <c r="AD225" i="36"/>
  <c r="AC225" i="36"/>
  <c r="AB225" i="36"/>
  <c r="AG224" i="36"/>
  <c r="AF224" i="36"/>
  <c r="AE224" i="36"/>
  <c r="AD224" i="36"/>
  <c r="AC224" i="36"/>
  <c r="AB224" i="36"/>
  <c r="AG223" i="36"/>
  <c r="AF223" i="36"/>
  <c r="AE223" i="36"/>
  <c r="AD223" i="36"/>
  <c r="AC223" i="36"/>
  <c r="AB223" i="36"/>
  <c r="AG222" i="36"/>
  <c r="AF222" i="36"/>
  <c r="AE222" i="36"/>
  <c r="AD222" i="36"/>
  <c r="AC222" i="36"/>
  <c r="AB222" i="36"/>
  <c r="AG221" i="36"/>
  <c r="AF221" i="36"/>
  <c r="AE221" i="36"/>
  <c r="AD221" i="36"/>
  <c r="AC221" i="36"/>
  <c r="AB221" i="36"/>
  <c r="AG220" i="36"/>
  <c r="AF220" i="36"/>
  <c r="AE220" i="36"/>
  <c r="AD220" i="36"/>
  <c r="AC220" i="36"/>
  <c r="AB220" i="36"/>
  <c r="AG219" i="36"/>
  <c r="AF219" i="36"/>
  <c r="AE219" i="36"/>
  <c r="AD219" i="36"/>
  <c r="AC219" i="36"/>
  <c r="AB219" i="36"/>
  <c r="AG218" i="36"/>
  <c r="AF218" i="36"/>
  <c r="AE218" i="36"/>
  <c r="AD218" i="36"/>
  <c r="AC218" i="36"/>
  <c r="AB218" i="36"/>
  <c r="AG217" i="36"/>
  <c r="AF217" i="36"/>
  <c r="AE217" i="36"/>
  <c r="AD217" i="36"/>
  <c r="AC217" i="36"/>
  <c r="AB217" i="36"/>
  <c r="AG216" i="36"/>
  <c r="AF216" i="36"/>
  <c r="AE216" i="36"/>
  <c r="AD216" i="36"/>
  <c r="AC216" i="36"/>
  <c r="AB216" i="36"/>
  <c r="AG215" i="36"/>
  <c r="AF215" i="36"/>
  <c r="AE215" i="36"/>
  <c r="AD215" i="36"/>
  <c r="AC215" i="36"/>
  <c r="AB215" i="36"/>
  <c r="AG214" i="36"/>
  <c r="AF214" i="36"/>
  <c r="AE214" i="36"/>
  <c r="AD214" i="36"/>
  <c r="AC214" i="36"/>
  <c r="AB214" i="36"/>
  <c r="AG213" i="36"/>
  <c r="AF213" i="36"/>
  <c r="AE213" i="36"/>
  <c r="AD213" i="36"/>
  <c r="AC213" i="36"/>
  <c r="AB213" i="36"/>
  <c r="AG212" i="36"/>
  <c r="AF212" i="36"/>
  <c r="AE212" i="36"/>
  <c r="AD212" i="36"/>
  <c r="AC212" i="36"/>
  <c r="AB212" i="36"/>
  <c r="AG211" i="36"/>
  <c r="AF211" i="36"/>
  <c r="AE211" i="36"/>
  <c r="AD211" i="36"/>
  <c r="AC211" i="36"/>
  <c r="AB211" i="36"/>
  <c r="AG210" i="36"/>
  <c r="AF210" i="36"/>
  <c r="AE210" i="36"/>
  <c r="AD210" i="36"/>
  <c r="AC210" i="36"/>
  <c r="AB210" i="36"/>
  <c r="AG209" i="36"/>
  <c r="AF209" i="36"/>
  <c r="AE209" i="36"/>
  <c r="AD209" i="36"/>
  <c r="AC209" i="36"/>
  <c r="AB209" i="36"/>
  <c r="AG208" i="36"/>
  <c r="AF208" i="36"/>
  <c r="AE208" i="36"/>
  <c r="AD208" i="36"/>
  <c r="AC208" i="36"/>
  <c r="AB208" i="36"/>
  <c r="AG207" i="36"/>
  <c r="AF207" i="36"/>
  <c r="AE207" i="36"/>
  <c r="AD207" i="36"/>
  <c r="AC207" i="36"/>
  <c r="AB207" i="36"/>
  <c r="AG206" i="36"/>
  <c r="AF206" i="36"/>
  <c r="AE206" i="36"/>
  <c r="AD206" i="36"/>
  <c r="AC206" i="36"/>
  <c r="AB206" i="36"/>
  <c r="AG205" i="36"/>
  <c r="AF205" i="36"/>
  <c r="AE205" i="36"/>
  <c r="AD205" i="36"/>
  <c r="AC205" i="36"/>
  <c r="AB205" i="36"/>
  <c r="AG204" i="36"/>
  <c r="AF204" i="36"/>
  <c r="AE204" i="36"/>
  <c r="AD204" i="36"/>
  <c r="AC204" i="36"/>
  <c r="AB204" i="36"/>
  <c r="AG203" i="36"/>
  <c r="AF203" i="36"/>
  <c r="AE203" i="36"/>
  <c r="AD203" i="36"/>
  <c r="AC203" i="36"/>
  <c r="AB203" i="36"/>
  <c r="AG202" i="36"/>
  <c r="AF202" i="36"/>
  <c r="AE202" i="36"/>
  <c r="AD202" i="36"/>
  <c r="AC202" i="36"/>
  <c r="AB202" i="36"/>
  <c r="AG201" i="36"/>
  <c r="AF201" i="36"/>
  <c r="AE201" i="36"/>
  <c r="AD201" i="36"/>
  <c r="AC201" i="36"/>
  <c r="AB201" i="36"/>
  <c r="AG200" i="36"/>
  <c r="AF200" i="36"/>
  <c r="AE200" i="36"/>
  <c r="AD200" i="36"/>
  <c r="AC200" i="36"/>
  <c r="AB200" i="36"/>
  <c r="AG199" i="36"/>
  <c r="AF199" i="36"/>
  <c r="AE199" i="36"/>
  <c r="AD199" i="36"/>
  <c r="AC199" i="36"/>
  <c r="AB199" i="36"/>
  <c r="AD198" i="36"/>
  <c r="AC198" i="36"/>
  <c r="AB198" i="36"/>
  <c r="AG197" i="36"/>
  <c r="AF197" i="36"/>
  <c r="AE197" i="36"/>
  <c r="AD197" i="36"/>
  <c r="AC197" i="36"/>
  <c r="AB197" i="36"/>
  <c r="AG196" i="36"/>
  <c r="AF196" i="36"/>
  <c r="AE196" i="36"/>
  <c r="AD196" i="36"/>
  <c r="AC196" i="36"/>
  <c r="AB196" i="36"/>
  <c r="AG195" i="36"/>
  <c r="AF195" i="36"/>
  <c r="AE195" i="36"/>
  <c r="AD195" i="36"/>
  <c r="AC195" i="36"/>
  <c r="AB195" i="36"/>
  <c r="AG193" i="36"/>
  <c r="AF193" i="36"/>
  <c r="AE193" i="36"/>
  <c r="AD193" i="36"/>
  <c r="AC193" i="36"/>
  <c r="AB193" i="36"/>
  <c r="AG192" i="36"/>
  <c r="AF192" i="36"/>
  <c r="AE192" i="36"/>
  <c r="AD192" i="36"/>
  <c r="AC192" i="36"/>
  <c r="AB192" i="36"/>
  <c r="AG191" i="36"/>
  <c r="AF191" i="36"/>
  <c r="AE191" i="36"/>
  <c r="AD191" i="36"/>
  <c r="AC191" i="36"/>
  <c r="AB191" i="36"/>
  <c r="AG190" i="36"/>
  <c r="AF190" i="36"/>
  <c r="AE190" i="36"/>
  <c r="AD190" i="36"/>
  <c r="AC190" i="36"/>
  <c r="AB190" i="36"/>
  <c r="AG189" i="36"/>
  <c r="AF189" i="36"/>
  <c r="AE189" i="36"/>
  <c r="AD189" i="36"/>
  <c r="AC189" i="36"/>
  <c r="AB189" i="36"/>
  <c r="AG188" i="36"/>
  <c r="AF188" i="36"/>
  <c r="AE188" i="36"/>
  <c r="AD188" i="36"/>
  <c r="AC188" i="36"/>
  <c r="AB188" i="36"/>
  <c r="AG187" i="36"/>
  <c r="AF187" i="36"/>
  <c r="AE187" i="36"/>
  <c r="AD187" i="36"/>
  <c r="AC187" i="36"/>
  <c r="AB187" i="36"/>
  <c r="AG186" i="36"/>
  <c r="AF186" i="36"/>
  <c r="AE186" i="36"/>
  <c r="AD186" i="36"/>
  <c r="AC186" i="36"/>
  <c r="AB186" i="36"/>
  <c r="AG185" i="36"/>
  <c r="AF185" i="36"/>
  <c r="AE185" i="36"/>
  <c r="AD185" i="36"/>
  <c r="AC185" i="36"/>
  <c r="AB185" i="36"/>
  <c r="AG184" i="36"/>
  <c r="AF184" i="36"/>
  <c r="AE184" i="36"/>
  <c r="AD184" i="36"/>
  <c r="AC184" i="36"/>
  <c r="AB184" i="36"/>
  <c r="AG183" i="36"/>
  <c r="AF183" i="36"/>
  <c r="AE183" i="36"/>
  <c r="AD183" i="36"/>
  <c r="AC183" i="36"/>
  <c r="AB183" i="36"/>
  <c r="AG182" i="36"/>
  <c r="AF182" i="36"/>
  <c r="AE182" i="36"/>
  <c r="AD182" i="36"/>
  <c r="AC182" i="36"/>
  <c r="AB182" i="36"/>
  <c r="AG181" i="36"/>
  <c r="AF181" i="36"/>
  <c r="AE181" i="36"/>
  <c r="AD181" i="36"/>
  <c r="AC181" i="36"/>
  <c r="AB181" i="36"/>
  <c r="AG180" i="36"/>
  <c r="AF180" i="36"/>
  <c r="AE180" i="36"/>
  <c r="AD180" i="36"/>
  <c r="AC180" i="36"/>
  <c r="AB180" i="36"/>
  <c r="AG179" i="36"/>
  <c r="AF179" i="36"/>
  <c r="AE179" i="36"/>
  <c r="AD179" i="36"/>
  <c r="AC179" i="36"/>
  <c r="AB179" i="36"/>
  <c r="AG178" i="36"/>
  <c r="AF178" i="36"/>
  <c r="AE178" i="36"/>
  <c r="AD178" i="36"/>
  <c r="AC178" i="36"/>
  <c r="AB178" i="36"/>
  <c r="AG177" i="36"/>
  <c r="AF177" i="36"/>
  <c r="AE177" i="36"/>
  <c r="AD177" i="36"/>
  <c r="AC177" i="36"/>
  <c r="AB177" i="36"/>
  <c r="AG176" i="36"/>
  <c r="AF176" i="36"/>
  <c r="AE176" i="36"/>
  <c r="AD176" i="36"/>
  <c r="AC176" i="36"/>
  <c r="AB176" i="36"/>
  <c r="AG269" i="37"/>
  <c r="AF269" i="37"/>
  <c r="AE269" i="37"/>
  <c r="AD269" i="37"/>
  <c r="AC269" i="37"/>
  <c r="AB269" i="37"/>
  <c r="AG268" i="37"/>
  <c r="AF268" i="37"/>
  <c r="AE268" i="37"/>
  <c r="AD268" i="37"/>
  <c r="AC268" i="37"/>
  <c r="AB268" i="37"/>
  <c r="AG267" i="37"/>
  <c r="AF267" i="37"/>
  <c r="AE267" i="37"/>
  <c r="AD267" i="37"/>
  <c r="AC267" i="37"/>
  <c r="AB267" i="37"/>
  <c r="AG266" i="37"/>
  <c r="AF266" i="37"/>
  <c r="AE266" i="37"/>
  <c r="AD266" i="37"/>
  <c r="AC266" i="37"/>
  <c r="AB266" i="37"/>
  <c r="AG265" i="37"/>
  <c r="AF265" i="37"/>
  <c r="AE265" i="37"/>
  <c r="AD265" i="37"/>
  <c r="AC265" i="37"/>
  <c r="AB265" i="37"/>
  <c r="AG264" i="37"/>
  <c r="AF264" i="37"/>
  <c r="AE264" i="37"/>
  <c r="AD264" i="37"/>
  <c r="AC264" i="37"/>
  <c r="AB264" i="37"/>
  <c r="AG263" i="37"/>
  <c r="AF263" i="37"/>
  <c r="AE263" i="37"/>
  <c r="AD263" i="37"/>
  <c r="AC263" i="37"/>
  <c r="AB263" i="37"/>
  <c r="AG262" i="37"/>
  <c r="AF262" i="37"/>
  <c r="AE262" i="37"/>
  <c r="AD262" i="37"/>
  <c r="AC262" i="37"/>
  <c r="AB262" i="37"/>
  <c r="AG261" i="37"/>
  <c r="AF261" i="37"/>
  <c r="AE261" i="37"/>
  <c r="AD261" i="37"/>
  <c r="AC261" i="37"/>
  <c r="AB261" i="37"/>
  <c r="AG260" i="37"/>
  <c r="AF260" i="37"/>
  <c r="AE260" i="37"/>
  <c r="AD260" i="37"/>
  <c r="AC260" i="37"/>
  <c r="AB260" i="37"/>
  <c r="AG259" i="37"/>
  <c r="AF259" i="37"/>
  <c r="AE259" i="37"/>
  <c r="AD259" i="37"/>
  <c r="AC259" i="37"/>
  <c r="AB259" i="37"/>
  <c r="AG258" i="37"/>
  <c r="AF258" i="37"/>
  <c r="AE258" i="37"/>
  <c r="AD258" i="37"/>
  <c r="AC258" i="37"/>
  <c r="AB258" i="37"/>
  <c r="AG257" i="37"/>
  <c r="AF257" i="37"/>
  <c r="AE257" i="37"/>
  <c r="AD257" i="37"/>
  <c r="AC257" i="37"/>
  <c r="AB257" i="37"/>
  <c r="AG256" i="37"/>
  <c r="AF256" i="37"/>
  <c r="AE256" i="37"/>
  <c r="AD256" i="37"/>
  <c r="AC256" i="37"/>
  <c r="AB256" i="37"/>
  <c r="AG255" i="37"/>
  <c r="AF255" i="37"/>
  <c r="AE255" i="37"/>
  <c r="AD255" i="37"/>
  <c r="AC255" i="37"/>
  <c r="AB255" i="37"/>
  <c r="AG254" i="37"/>
  <c r="AF254" i="37"/>
  <c r="AE254" i="37"/>
  <c r="AD254" i="37"/>
  <c r="AC254" i="37"/>
  <c r="AB254" i="37"/>
  <c r="AG253" i="37"/>
  <c r="AF253" i="37"/>
  <c r="AE253" i="37"/>
  <c r="AD253" i="37"/>
  <c r="AC253" i="37"/>
  <c r="AB253" i="37"/>
  <c r="AG252" i="37"/>
  <c r="AF252" i="37"/>
  <c r="AE252" i="37"/>
  <c r="AD252" i="37"/>
  <c r="AC252" i="37"/>
  <c r="AB252" i="37"/>
  <c r="AG250" i="37"/>
  <c r="AF250" i="37"/>
  <c r="AE250" i="37"/>
  <c r="AD250" i="37"/>
  <c r="AC250" i="37"/>
  <c r="AB250" i="37"/>
  <c r="AG249" i="37"/>
  <c r="AF249" i="37"/>
  <c r="AE249" i="37"/>
  <c r="AD249" i="37"/>
  <c r="AC249" i="37"/>
  <c r="AB249" i="37"/>
  <c r="AG248" i="37"/>
  <c r="AF248" i="37"/>
  <c r="AE248" i="37"/>
  <c r="AD248" i="37"/>
  <c r="AC248" i="37"/>
  <c r="AB248" i="37"/>
  <c r="AG247" i="37"/>
  <c r="AF247" i="37"/>
  <c r="AE247" i="37"/>
  <c r="AD247" i="37"/>
  <c r="AC247" i="37"/>
  <c r="AB247" i="37"/>
  <c r="AG246" i="37"/>
  <c r="AF246" i="37"/>
  <c r="AE246" i="37"/>
  <c r="AD246" i="37"/>
  <c r="AC246" i="37"/>
  <c r="AB246" i="37"/>
  <c r="AG245" i="37"/>
  <c r="AF245" i="37"/>
  <c r="AE245" i="37"/>
  <c r="AD245" i="37"/>
  <c r="AC245" i="37"/>
  <c r="AB245" i="37"/>
  <c r="AG244" i="37"/>
  <c r="AF244" i="37"/>
  <c r="AE244" i="37"/>
  <c r="AD244" i="37"/>
  <c r="AC244" i="37"/>
  <c r="AB244" i="37"/>
  <c r="AG243" i="37"/>
  <c r="AF243" i="37"/>
  <c r="AE243" i="37"/>
  <c r="AD243" i="37"/>
  <c r="AC243" i="37"/>
  <c r="AB243" i="37"/>
  <c r="AG242" i="37"/>
  <c r="AF242" i="37"/>
  <c r="AE242" i="37"/>
  <c r="AD242" i="37"/>
  <c r="AC242" i="37"/>
  <c r="AB242" i="37"/>
  <c r="AG241" i="37"/>
  <c r="AF241" i="37"/>
  <c r="AE241" i="37"/>
  <c r="AD241" i="37"/>
  <c r="AC241" i="37"/>
  <c r="AB241" i="37"/>
  <c r="AG240" i="37"/>
  <c r="AF240" i="37"/>
  <c r="AE240" i="37"/>
  <c r="AD240" i="37"/>
  <c r="AC240" i="37"/>
  <c r="AB240" i="37"/>
  <c r="AG239" i="37"/>
  <c r="AF239" i="37"/>
  <c r="AE239" i="37"/>
  <c r="AD239" i="37"/>
  <c r="AC239" i="37"/>
  <c r="AB239" i="37"/>
  <c r="AG238" i="37"/>
  <c r="AF238" i="37"/>
  <c r="AE238" i="37"/>
  <c r="AD238" i="37"/>
  <c r="AC238" i="37"/>
  <c r="AB238" i="37"/>
  <c r="AG237" i="37"/>
  <c r="AF237" i="37"/>
  <c r="AE237" i="37"/>
  <c r="AD237" i="37"/>
  <c r="AC237" i="37"/>
  <c r="AB237" i="37"/>
  <c r="AG236" i="37"/>
  <c r="AF236" i="37"/>
  <c r="AE236" i="37"/>
  <c r="AD236" i="37"/>
  <c r="AC236" i="37"/>
  <c r="AB236" i="37"/>
  <c r="AG235" i="37"/>
  <c r="AF235" i="37"/>
  <c r="AE235" i="37"/>
  <c r="AD235" i="37"/>
  <c r="AC235" i="37"/>
  <c r="AB235" i="37"/>
  <c r="AG234" i="37"/>
  <c r="AF234" i="37"/>
  <c r="AE234" i="37"/>
  <c r="AD234" i="37"/>
  <c r="AC234" i="37"/>
  <c r="AB234" i="37"/>
  <c r="AG233" i="37"/>
  <c r="AF233" i="37"/>
  <c r="AE233" i="37"/>
  <c r="AD233" i="37"/>
  <c r="AC233" i="37"/>
  <c r="AB233" i="37"/>
  <c r="AG231" i="37"/>
  <c r="AF231" i="37"/>
  <c r="AE231" i="37"/>
  <c r="AD231" i="37"/>
  <c r="AC231" i="37"/>
  <c r="AB231" i="37"/>
  <c r="AG230" i="37"/>
  <c r="AF230" i="37"/>
  <c r="AE230" i="37"/>
  <c r="AD230" i="37"/>
  <c r="AC230" i="37"/>
  <c r="AB230" i="37"/>
  <c r="AG229" i="37"/>
  <c r="AF229" i="37"/>
  <c r="AE229" i="37"/>
  <c r="AD229" i="37"/>
  <c r="AC229" i="37"/>
  <c r="AB229" i="37"/>
  <c r="AG228" i="37"/>
  <c r="AF228" i="37"/>
  <c r="AE228" i="37"/>
  <c r="AD228" i="37"/>
  <c r="AC228" i="37"/>
  <c r="AB228" i="37"/>
  <c r="AG227" i="37"/>
  <c r="AF227" i="37"/>
  <c r="AE227" i="37"/>
  <c r="AD227" i="37"/>
  <c r="AC227" i="37"/>
  <c r="AB227" i="37"/>
  <c r="AG226" i="37"/>
  <c r="AF226" i="37"/>
  <c r="AE226" i="37"/>
  <c r="AD226" i="37"/>
  <c r="AC226" i="37"/>
  <c r="AB226" i="37"/>
  <c r="AG225" i="37"/>
  <c r="AF225" i="37"/>
  <c r="AE225" i="37"/>
  <c r="AD225" i="37"/>
  <c r="AC225" i="37"/>
  <c r="AB225" i="37"/>
  <c r="AG224" i="37"/>
  <c r="AF224" i="37"/>
  <c r="AE224" i="37"/>
  <c r="AD224" i="37"/>
  <c r="AC224" i="37"/>
  <c r="AB224" i="37"/>
  <c r="AG223" i="37"/>
  <c r="AF223" i="37"/>
  <c r="AE223" i="37"/>
  <c r="AD223" i="37"/>
  <c r="AC223" i="37"/>
  <c r="AB223" i="37"/>
  <c r="AG222" i="37"/>
  <c r="AF222" i="37"/>
  <c r="AE222" i="37"/>
  <c r="AD222" i="37"/>
  <c r="AC222" i="37"/>
  <c r="AB222" i="37"/>
  <c r="AG221" i="37"/>
  <c r="AF221" i="37"/>
  <c r="AE221" i="37"/>
  <c r="AD221" i="37"/>
  <c r="AC221" i="37"/>
  <c r="AB221" i="37"/>
  <c r="AG220" i="37"/>
  <c r="AF220" i="37"/>
  <c r="AE220" i="37"/>
  <c r="AD220" i="37"/>
  <c r="AC220" i="37"/>
  <c r="AB220" i="37"/>
  <c r="AG219" i="37"/>
  <c r="AF219" i="37"/>
  <c r="AE219" i="37"/>
  <c r="AD219" i="37"/>
  <c r="AC219" i="37"/>
  <c r="AB219" i="37"/>
  <c r="AG218" i="37"/>
  <c r="AF218" i="37"/>
  <c r="AE218" i="37"/>
  <c r="AD218" i="37"/>
  <c r="AC218" i="37"/>
  <c r="AB218" i="37"/>
  <c r="AG217" i="37"/>
  <c r="AF217" i="37"/>
  <c r="AE217" i="37"/>
  <c r="AD217" i="37"/>
  <c r="AC217" i="37"/>
  <c r="AB217" i="37"/>
  <c r="AG216" i="37"/>
  <c r="AF216" i="37"/>
  <c r="AE216" i="37"/>
  <c r="AD216" i="37"/>
  <c r="AC216" i="37"/>
  <c r="AB216" i="37"/>
  <c r="AG215" i="37"/>
  <c r="AF215" i="37"/>
  <c r="AE215" i="37"/>
  <c r="AD215" i="37"/>
  <c r="AC215" i="37"/>
  <c r="AB215" i="37"/>
  <c r="AG214" i="37"/>
  <c r="AF214" i="37"/>
  <c r="AE214" i="37"/>
  <c r="AD214" i="37"/>
  <c r="AC214" i="37"/>
  <c r="AB214" i="37"/>
  <c r="AG213" i="37"/>
  <c r="AF213" i="37"/>
  <c r="AE213" i="37"/>
  <c r="AD213" i="37"/>
  <c r="AC213" i="37"/>
  <c r="AB213" i="37"/>
  <c r="AG212" i="37"/>
  <c r="AF212" i="37"/>
  <c r="AE212" i="37"/>
  <c r="AD212" i="37"/>
  <c r="AC212" i="37"/>
  <c r="AB212" i="37"/>
  <c r="AG211" i="37"/>
  <c r="AF211" i="37"/>
  <c r="AE211" i="37"/>
  <c r="AD211" i="37"/>
  <c r="AC211" i="37"/>
  <c r="AB211" i="37"/>
  <c r="AG210" i="37"/>
  <c r="AF210" i="37"/>
  <c r="AE210" i="37"/>
  <c r="AD210" i="37"/>
  <c r="AC210" i="37"/>
  <c r="AB210" i="37"/>
  <c r="AG209" i="37"/>
  <c r="AF209" i="37"/>
  <c r="AE209" i="37"/>
  <c r="AD209" i="37"/>
  <c r="AC209" i="37"/>
  <c r="AB209" i="37"/>
  <c r="AG208" i="37"/>
  <c r="AF208" i="37"/>
  <c r="AE208" i="37"/>
  <c r="AD208" i="37"/>
  <c r="AC208" i="37"/>
  <c r="AB208" i="37"/>
  <c r="AG207" i="37"/>
  <c r="AF207" i="37"/>
  <c r="AE207" i="37"/>
  <c r="AD207" i="37"/>
  <c r="AC207" i="37"/>
  <c r="AB207" i="37"/>
  <c r="AG206" i="37"/>
  <c r="AF206" i="37"/>
  <c r="AE206" i="37"/>
  <c r="AD206" i="37"/>
  <c r="AC206" i="37"/>
  <c r="AB206" i="37"/>
  <c r="AG205" i="37"/>
  <c r="AF205" i="37"/>
  <c r="AE205" i="37"/>
  <c r="AD205" i="37"/>
  <c r="AC205" i="37"/>
  <c r="AB205" i="37"/>
  <c r="AG204" i="37"/>
  <c r="AF204" i="37"/>
  <c r="AE204" i="37"/>
  <c r="AD204" i="37"/>
  <c r="AC204" i="37"/>
  <c r="AB204" i="37"/>
  <c r="AG203" i="37"/>
  <c r="AF203" i="37"/>
  <c r="AE203" i="37"/>
  <c r="AD203" i="37"/>
  <c r="AC203" i="37"/>
  <c r="AB203" i="37"/>
  <c r="AG202" i="37"/>
  <c r="AF202" i="37"/>
  <c r="AE202" i="37"/>
  <c r="AD202" i="37"/>
  <c r="AC202" i="37"/>
  <c r="AB202" i="37"/>
  <c r="AG201" i="37"/>
  <c r="AF201" i="37"/>
  <c r="AE201" i="37"/>
  <c r="AD201" i="37"/>
  <c r="AC201" i="37"/>
  <c r="AB201" i="37"/>
  <c r="AG200" i="37"/>
  <c r="AF200" i="37"/>
  <c r="AE200" i="37"/>
  <c r="AD200" i="37"/>
  <c r="AC200" i="37"/>
  <c r="AB200" i="37"/>
  <c r="AG199" i="37"/>
  <c r="AF199" i="37"/>
  <c r="AE199" i="37"/>
  <c r="AD199" i="37"/>
  <c r="AC199" i="37"/>
  <c r="AB199" i="37"/>
  <c r="AC198" i="37"/>
  <c r="AB198" i="37"/>
  <c r="AG197" i="37"/>
  <c r="AF197" i="37"/>
  <c r="AE197" i="37"/>
  <c r="AD197" i="37"/>
  <c r="AC197" i="37"/>
  <c r="AB197" i="37"/>
  <c r="AG196" i="37"/>
  <c r="AF196" i="37"/>
  <c r="AE196" i="37"/>
  <c r="AD196" i="37"/>
  <c r="AC196" i="37"/>
  <c r="AB196" i="37"/>
  <c r="AG195" i="37"/>
  <c r="AF195" i="37"/>
  <c r="AE195" i="37"/>
  <c r="AD195" i="37"/>
  <c r="AC195" i="37"/>
  <c r="AB195" i="37"/>
  <c r="AG193" i="37"/>
  <c r="AF193" i="37"/>
  <c r="AE193" i="37"/>
  <c r="AD193" i="37"/>
  <c r="AC193" i="37"/>
  <c r="AB193" i="37"/>
  <c r="AG192" i="37"/>
  <c r="AF192" i="37"/>
  <c r="AE192" i="37"/>
  <c r="AD192" i="37"/>
  <c r="AC192" i="37"/>
  <c r="AB192" i="37"/>
  <c r="AG191" i="37"/>
  <c r="AF191" i="37"/>
  <c r="AE191" i="37"/>
  <c r="AD191" i="37"/>
  <c r="AC191" i="37"/>
  <c r="AB191" i="37"/>
  <c r="AG190" i="37"/>
  <c r="AF190" i="37"/>
  <c r="AE190" i="37"/>
  <c r="AD190" i="37"/>
  <c r="AC190" i="37"/>
  <c r="AB190" i="37"/>
  <c r="AG189" i="37"/>
  <c r="AF189" i="37"/>
  <c r="AE189" i="37"/>
  <c r="AD189" i="37"/>
  <c r="AC189" i="37"/>
  <c r="AB189" i="37"/>
  <c r="AG188" i="37"/>
  <c r="AF188" i="37"/>
  <c r="AE188" i="37"/>
  <c r="AD188" i="37"/>
  <c r="AC188" i="37"/>
  <c r="AB188" i="37"/>
  <c r="AG187" i="37"/>
  <c r="AF187" i="37"/>
  <c r="AE187" i="37"/>
  <c r="AD187" i="37"/>
  <c r="AC187" i="37"/>
  <c r="AB187" i="37"/>
  <c r="AG186" i="37"/>
  <c r="AF186" i="37"/>
  <c r="AE186" i="37"/>
  <c r="AD186" i="37"/>
  <c r="AC186" i="37"/>
  <c r="AB186" i="37"/>
  <c r="AG185" i="37"/>
  <c r="AF185" i="37"/>
  <c r="AE185" i="37"/>
  <c r="AD185" i="37"/>
  <c r="AC185" i="37"/>
  <c r="AB185" i="37"/>
  <c r="AG184" i="37"/>
  <c r="AF184" i="37"/>
  <c r="AE184" i="37"/>
  <c r="AD184" i="37"/>
  <c r="AC184" i="37"/>
  <c r="AB184" i="37"/>
  <c r="AG183" i="37"/>
  <c r="AF183" i="37"/>
  <c r="AE183" i="37"/>
  <c r="AD183" i="37"/>
  <c r="AC183" i="37"/>
  <c r="AB183" i="37"/>
  <c r="AG182" i="37"/>
  <c r="AF182" i="37"/>
  <c r="AE182" i="37"/>
  <c r="AD182" i="37"/>
  <c r="AC182" i="37"/>
  <c r="AB182" i="37"/>
  <c r="AG181" i="37"/>
  <c r="AF181" i="37"/>
  <c r="AE181" i="37"/>
  <c r="AD181" i="37"/>
  <c r="AC181" i="37"/>
  <c r="AB181" i="37"/>
  <c r="AG180" i="37"/>
  <c r="AF180" i="37"/>
  <c r="AE180" i="37"/>
  <c r="AD180" i="37"/>
  <c r="AC180" i="37"/>
  <c r="AB180" i="37"/>
  <c r="AG179" i="37"/>
  <c r="AF179" i="37"/>
  <c r="AE179" i="37"/>
  <c r="AD179" i="37"/>
  <c r="AC179" i="37"/>
  <c r="AB179" i="37"/>
  <c r="AG178" i="37"/>
  <c r="AF178" i="37"/>
  <c r="AE178" i="37"/>
  <c r="AD178" i="37"/>
  <c r="AC178" i="37"/>
  <c r="AB178" i="37"/>
  <c r="AG177" i="37"/>
  <c r="AF177" i="37"/>
  <c r="AE177" i="37"/>
  <c r="AD177" i="37"/>
  <c r="AC177" i="37"/>
  <c r="AB177" i="37"/>
  <c r="AG176" i="37"/>
  <c r="AF176" i="37"/>
  <c r="AE176" i="37"/>
  <c r="AD176" i="37"/>
  <c r="AC176" i="37"/>
  <c r="AB176" i="37"/>
  <c r="AG269" i="38"/>
  <c r="AF269" i="38"/>
  <c r="AE269" i="38"/>
  <c r="AD269" i="38"/>
  <c r="AC269" i="38"/>
  <c r="AB269" i="38"/>
  <c r="AG268" i="38"/>
  <c r="AF268" i="38"/>
  <c r="AE268" i="38"/>
  <c r="AD268" i="38"/>
  <c r="AC268" i="38"/>
  <c r="AB268" i="38"/>
  <c r="AG267" i="38"/>
  <c r="AF267" i="38"/>
  <c r="AE267" i="38"/>
  <c r="AD267" i="38"/>
  <c r="AC267" i="38"/>
  <c r="AB267" i="38"/>
  <c r="AG266" i="38"/>
  <c r="AF266" i="38"/>
  <c r="AE266" i="38"/>
  <c r="AD266" i="38"/>
  <c r="AC266" i="38"/>
  <c r="AB266" i="38"/>
  <c r="AG265" i="38"/>
  <c r="AF265" i="38"/>
  <c r="AE265" i="38"/>
  <c r="AD265" i="38"/>
  <c r="AC265" i="38"/>
  <c r="AB265" i="38"/>
  <c r="AG264" i="38"/>
  <c r="AF264" i="38"/>
  <c r="AE264" i="38"/>
  <c r="AD264" i="38"/>
  <c r="AC264" i="38"/>
  <c r="AB264" i="38"/>
  <c r="AG263" i="38"/>
  <c r="AF263" i="38"/>
  <c r="AE263" i="38"/>
  <c r="AD263" i="38"/>
  <c r="AC263" i="38"/>
  <c r="AB263" i="38"/>
  <c r="AG262" i="38"/>
  <c r="AF262" i="38"/>
  <c r="AE262" i="38"/>
  <c r="AD262" i="38"/>
  <c r="AC262" i="38"/>
  <c r="AB262" i="38"/>
  <c r="AG261" i="38"/>
  <c r="AF261" i="38"/>
  <c r="AE261" i="38"/>
  <c r="AD261" i="38"/>
  <c r="AC261" i="38"/>
  <c r="AB261" i="38"/>
  <c r="AG260" i="38"/>
  <c r="AF260" i="38"/>
  <c r="AE260" i="38"/>
  <c r="AD260" i="38"/>
  <c r="AC260" i="38"/>
  <c r="AB260" i="38"/>
  <c r="AG259" i="38"/>
  <c r="AF259" i="38"/>
  <c r="AE259" i="38"/>
  <c r="AD259" i="38"/>
  <c r="AC259" i="38"/>
  <c r="AB259" i="38"/>
  <c r="AG258" i="38"/>
  <c r="AF258" i="38"/>
  <c r="AE258" i="38"/>
  <c r="AD258" i="38"/>
  <c r="AC258" i="38"/>
  <c r="AB258" i="38"/>
  <c r="AG257" i="38"/>
  <c r="AF257" i="38"/>
  <c r="AE257" i="38"/>
  <c r="AD257" i="38"/>
  <c r="AC257" i="38"/>
  <c r="AB257" i="38"/>
  <c r="AG256" i="38"/>
  <c r="AF256" i="38"/>
  <c r="AE256" i="38"/>
  <c r="AD256" i="38"/>
  <c r="AC256" i="38"/>
  <c r="AB256" i="38"/>
  <c r="AG255" i="38"/>
  <c r="AF255" i="38"/>
  <c r="AE255" i="38"/>
  <c r="AD255" i="38"/>
  <c r="AC255" i="38"/>
  <c r="AB255" i="38"/>
  <c r="AG254" i="38"/>
  <c r="AF254" i="38"/>
  <c r="AE254" i="38"/>
  <c r="AD254" i="38"/>
  <c r="AC254" i="38"/>
  <c r="AB254" i="38"/>
  <c r="AG253" i="38"/>
  <c r="AF253" i="38"/>
  <c r="AE253" i="38"/>
  <c r="AD253" i="38"/>
  <c r="AC253" i="38"/>
  <c r="AB253" i="38"/>
  <c r="AG252" i="38"/>
  <c r="AF252" i="38"/>
  <c r="AE252" i="38"/>
  <c r="AD252" i="38"/>
  <c r="AC252" i="38"/>
  <c r="AB252" i="38"/>
  <c r="AG250" i="38"/>
  <c r="AF250" i="38"/>
  <c r="AE250" i="38"/>
  <c r="AD250" i="38"/>
  <c r="AC250" i="38"/>
  <c r="AB250" i="38"/>
  <c r="AG249" i="38"/>
  <c r="AF249" i="38"/>
  <c r="AE249" i="38"/>
  <c r="AD249" i="38"/>
  <c r="AC249" i="38"/>
  <c r="AB249" i="38"/>
  <c r="AG248" i="38"/>
  <c r="AF248" i="38"/>
  <c r="AE248" i="38"/>
  <c r="AD248" i="38"/>
  <c r="AC248" i="38"/>
  <c r="AB248" i="38"/>
  <c r="AG247" i="38"/>
  <c r="AF247" i="38"/>
  <c r="AE247" i="38"/>
  <c r="AD247" i="38"/>
  <c r="AC247" i="38"/>
  <c r="AB247" i="38"/>
  <c r="AG246" i="38"/>
  <c r="AF246" i="38"/>
  <c r="AE246" i="38"/>
  <c r="AD246" i="38"/>
  <c r="AC246" i="38"/>
  <c r="AB246" i="38"/>
  <c r="AG245" i="38"/>
  <c r="AF245" i="38"/>
  <c r="AE245" i="38"/>
  <c r="AD245" i="38"/>
  <c r="AC245" i="38"/>
  <c r="AB245" i="38"/>
  <c r="AG244" i="38"/>
  <c r="AF244" i="38"/>
  <c r="AE244" i="38"/>
  <c r="AD244" i="38"/>
  <c r="AC244" i="38"/>
  <c r="AB244" i="38"/>
  <c r="AG243" i="38"/>
  <c r="AF243" i="38"/>
  <c r="AE243" i="38"/>
  <c r="AD243" i="38"/>
  <c r="AC243" i="38"/>
  <c r="AB243" i="38"/>
  <c r="AG242" i="38"/>
  <c r="AF242" i="38"/>
  <c r="AE242" i="38"/>
  <c r="AD242" i="38"/>
  <c r="AC242" i="38"/>
  <c r="AB242" i="38"/>
  <c r="AG241" i="38"/>
  <c r="AF241" i="38"/>
  <c r="AE241" i="38"/>
  <c r="AD241" i="38"/>
  <c r="AC241" i="38"/>
  <c r="AB241" i="38"/>
  <c r="AG240" i="38"/>
  <c r="AF240" i="38"/>
  <c r="AE240" i="38"/>
  <c r="AD240" i="38"/>
  <c r="AC240" i="38"/>
  <c r="AB240" i="38"/>
  <c r="AG239" i="38"/>
  <c r="AF239" i="38"/>
  <c r="AE239" i="38"/>
  <c r="AD239" i="38"/>
  <c r="AC239" i="38"/>
  <c r="AB239" i="38"/>
  <c r="AG238" i="38"/>
  <c r="AF238" i="38"/>
  <c r="AE238" i="38"/>
  <c r="AD238" i="38"/>
  <c r="AC238" i="38"/>
  <c r="AB238" i="38"/>
  <c r="AG237" i="38"/>
  <c r="AF237" i="38"/>
  <c r="AE237" i="38"/>
  <c r="AD237" i="38"/>
  <c r="AC237" i="38"/>
  <c r="AB237" i="38"/>
  <c r="AG236" i="38"/>
  <c r="AF236" i="38"/>
  <c r="AE236" i="38"/>
  <c r="AD236" i="38"/>
  <c r="AC236" i="38"/>
  <c r="AB236" i="38"/>
  <c r="AG235" i="38"/>
  <c r="AF235" i="38"/>
  <c r="AE235" i="38"/>
  <c r="AD235" i="38"/>
  <c r="AC235" i="38"/>
  <c r="AB235" i="38"/>
  <c r="AG234" i="38"/>
  <c r="AF234" i="38"/>
  <c r="AE234" i="38"/>
  <c r="AD234" i="38"/>
  <c r="AC234" i="38"/>
  <c r="AB234" i="38"/>
  <c r="AG233" i="38"/>
  <c r="AF233" i="38"/>
  <c r="AE233" i="38"/>
  <c r="AD233" i="38"/>
  <c r="AC233" i="38"/>
  <c r="AB233" i="38"/>
  <c r="AG231" i="38"/>
  <c r="AF231" i="38"/>
  <c r="AE231" i="38"/>
  <c r="AD231" i="38"/>
  <c r="AC231" i="38"/>
  <c r="AB231" i="38"/>
  <c r="AG230" i="38"/>
  <c r="AF230" i="38"/>
  <c r="AE230" i="38"/>
  <c r="AD230" i="38"/>
  <c r="AC230" i="38"/>
  <c r="AB230" i="38"/>
  <c r="AG229" i="38"/>
  <c r="AF229" i="38"/>
  <c r="AE229" i="38"/>
  <c r="AD229" i="38"/>
  <c r="AC229" i="38"/>
  <c r="AB229" i="38"/>
  <c r="AG228" i="38"/>
  <c r="AF228" i="38"/>
  <c r="AE228" i="38"/>
  <c r="AD228" i="38"/>
  <c r="AC228" i="38"/>
  <c r="AB228" i="38"/>
  <c r="AG227" i="38"/>
  <c r="AF227" i="38"/>
  <c r="AE227" i="38"/>
  <c r="AD227" i="38"/>
  <c r="AC227" i="38"/>
  <c r="AB227" i="38"/>
  <c r="AG226" i="38"/>
  <c r="AF226" i="38"/>
  <c r="AE226" i="38"/>
  <c r="AD226" i="38"/>
  <c r="AC226" i="38"/>
  <c r="AB226" i="38"/>
  <c r="AG225" i="38"/>
  <c r="AF225" i="38"/>
  <c r="AE225" i="38"/>
  <c r="AD225" i="38"/>
  <c r="AC225" i="38"/>
  <c r="AB225" i="38"/>
  <c r="AG224" i="38"/>
  <c r="AF224" i="38"/>
  <c r="AE224" i="38"/>
  <c r="AD224" i="38"/>
  <c r="AC224" i="38"/>
  <c r="AB224" i="38"/>
  <c r="AG223" i="38"/>
  <c r="AF223" i="38"/>
  <c r="AE223" i="38"/>
  <c r="AD223" i="38"/>
  <c r="AC223" i="38"/>
  <c r="AB223" i="38"/>
  <c r="AG222" i="38"/>
  <c r="AF222" i="38"/>
  <c r="AE222" i="38"/>
  <c r="AD222" i="38"/>
  <c r="AC222" i="38"/>
  <c r="AB222" i="38"/>
  <c r="AG221" i="38"/>
  <c r="AF221" i="38"/>
  <c r="AE221" i="38"/>
  <c r="AD221" i="38"/>
  <c r="AC221" i="38"/>
  <c r="AB221" i="38"/>
  <c r="AG220" i="38"/>
  <c r="AF220" i="38"/>
  <c r="AE220" i="38"/>
  <c r="AD220" i="38"/>
  <c r="AC220" i="38"/>
  <c r="AB220" i="38"/>
  <c r="AG219" i="38"/>
  <c r="AF219" i="38"/>
  <c r="AE219" i="38"/>
  <c r="AD219" i="38"/>
  <c r="AC219" i="38"/>
  <c r="AB219" i="38"/>
  <c r="AG218" i="38"/>
  <c r="AF218" i="38"/>
  <c r="AE218" i="38"/>
  <c r="AD218" i="38"/>
  <c r="AC218" i="38"/>
  <c r="AB218" i="38"/>
  <c r="AG217" i="38"/>
  <c r="AF217" i="38"/>
  <c r="AE217" i="38"/>
  <c r="AD217" i="38"/>
  <c r="AC217" i="38"/>
  <c r="AB217" i="38"/>
  <c r="AG216" i="38"/>
  <c r="AF216" i="38"/>
  <c r="AE216" i="38"/>
  <c r="AD216" i="38"/>
  <c r="AC216" i="38"/>
  <c r="AB216" i="38"/>
  <c r="AG215" i="38"/>
  <c r="AF215" i="38"/>
  <c r="AE215" i="38"/>
  <c r="AD215" i="38"/>
  <c r="AC215" i="38"/>
  <c r="AB215" i="38"/>
  <c r="AG214" i="38"/>
  <c r="AF214" i="38"/>
  <c r="AE214" i="38"/>
  <c r="AD214" i="38"/>
  <c r="AC214" i="38"/>
  <c r="AB214" i="38"/>
  <c r="AG213" i="38"/>
  <c r="AF213" i="38"/>
  <c r="AE213" i="38"/>
  <c r="AD213" i="38"/>
  <c r="AC213" i="38"/>
  <c r="AB213" i="38"/>
  <c r="AG212" i="38"/>
  <c r="AF212" i="38"/>
  <c r="AE212" i="38"/>
  <c r="AD212" i="38"/>
  <c r="AC212" i="38"/>
  <c r="AB212" i="38"/>
  <c r="AG211" i="38"/>
  <c r="AF211" i="38"/>
  <c r="AE211" i="38"/>
  <c r="AD211" i="38"/>
  <c r="AC211" i="38"/>
  <c r="AB211" i="38"/>
  <c r="AG210" i="38"/>
  <c r="AF210" i="38"/>
  <c r="AE210" i="38"/>
  <c r="AD210" i="38"/>
  <c r="AC210" i="38"/>
  <c r="AB210" i="38"/>
  <c r="AG209" i="38"/>
  <c r="AF209" i="38"/>
  <c r="AE209" i="38"/>
  <c r="AD209" i="38"/>
  <c r="AC209" i="38"/>
  <c r="AB209" i="38"/>
  <c r="AG208" i="38"/>
  <c r="AF208" i="38"/>
  <c r="AE208" i="38"/>
  <c r="AD208" i="38"/>
  <c r="AC208" i="38"/>
  <c r="AB208" i="38"/>
  <c r="AG207" i="38"/>
  <c r="AF207" i="38"/>
  <c r="AE207" i="38"/>
  <c r="AD207" i="38"/>
  <c r="AC207" i="38"/>
  <c r="AB207" i="38"/>
  <c r="AG206" i="38"/>
  <c r="AF206" i="38"/>
  <c r="AE206" i="38"/>
  <c r="AD206" i="38"/>
  <c r="AC206" i="38"/>
  <c r="AB206" i="38"/>
  <c r="AG205" i="38"/>
  <c r="AF205" i="38"/>
  <c r="AE205" i="38"/>
  <c r="AD205" i="38"/>
  <c r="AC205" i="38"/>
  <c r="AB205" i="38"/>
  <c r="AG204" i="38"/>
  <c r="AF204" i="38"/>
  <c r="AE204" i="38"/>
  <c r="AD204" i="38"/>
  <c r="AC204" i="38"/>
  <c r="AB204" i="38"/>
  <c r="AG203" i="38"/>
  <c r="AF203" i="38"/>
  <c r="AE203" i="38"/>
  <c r="AD203" i="38"/>
  <c r="AC203" i="38"/>
  <c r="AB203" i="38"/>
  <c r="AG202" i="38"/>
  <c r="AF202" i="38"/>
  <c r="AE202" i="38"/>
  <c r="AD202" i="38"/>
  <c r="AC202" i="38"/>
  <c r="AB202" i="38"/>
  <c r="AG201" i="38"/>
  <c r="AF201" i="38"/>
  <c r="AE201" i="38"/>
  <c r="AD201" i="38"/>
  <c r="AC201" i="38"/>
  <c r="AB201" i="38"/>
  <c r="AG200" i="38"/>
  <c r="AF200" i="38"/>
  <c r="AE200" i="38"/>
  <c r="AD200" i="38"/>
  <c r="AC200" i="38"/>
  <c r="AB200" i="38"/>
  <c r="AG199" i="38"/>
  <c r="AF199" i="38"/>
  <c r="AE199" i="38"/>
  <c r="AD199" i="38"/>
  <c r="AC199" i="38"/>
  <c r="AB199" i="38"/>
  <c r="AE198" i="38"/>
  <c r="AD198" i="38"/>
  <c r="AG197" i="38"/>
  <c r="AF197" i="38"/>
  <c r="AE197" i="38"/>
  <c r="AD197" i="38"/>
  <c r="AC197" i="38"/>
  <c r="AB197" i="38"/>
  <c r="AG196" i="38"/>
  <c r="AF196" i="38"/>
  <c r="AE196" i="38"/>
  <c r="AD196" i="38"/>
  <c r="AC196" i="38"/>
  <c r="AB196" i="38"/>
  <c r="AG195" i="38"/>
  <c r="AF195" i="38"/>
  <c r="AE195" i="38"/>
  <c r="AD195" i="38"/>
  <c r="AC195" i="38"/>
  <c r="AB195" i="38"/>
  <c r="AG193" i="38"/>
  <c r="AF193" i="38"/>
  <c r="AE193" i="38"/>
  <c r="AD193" i="38"/>
  <c r="AC193" i="38"/>
  <c r="AB193" i="38"/>
  <c r="AG192" i="38"/>
  <c r="AF192" i="38"/>
  <c r="AE192" i="38"/>
  <c r="AD192" i="38"/>
  <c r="AC192" i="38"/>
  <c r="AB192" i="38"/>
  <c r="AG191" i="38"/>
  <c r="AF191" i="38"/>
  <c r="AE191" i="38"/>
  <c r="AD191" i="38"/>
  <c r="AC191" i="38"/>
  <c r="AB191" i="38"/>
  <c r="AG190" i="38"/>
  <c r="AF190" i="38"/>
  <c r="AE190" i="38"/>
  <c r="AD190" i="38"/>
  <c r="AC190" i="38"/>
  <c r="AB190" i="38"/>
  <c r="AG189" i="38"/>
  <c r="AF189" i="38"/>
  <c r="AE189" i="38"/>
  <c r="AD189" i="38"/>
  <c r="AC189" i="38"/>
  <c r="AB189" i="38"/>
  <c r="AG188" i="38"/>
  <c r="AF188" i="38"/>
  <c r="AE188" i="38"/>
  <c r="AD188" i="38"/>
  <c r="AC188" i="38"/>
  <c r="AB188" i="38"/>
  <c r="AG187" i="38"/>
  <c r="AF187" i="38"/>
  <c r="AE187" i="38"/>
  <c r="AD187" i="38"/>
  <c r="AC187" i="38"/>
  <c r="AB187" i="38"/>
  <c r="AG186" i="38"/>
  <c r="AF186" i="38"/>
  <c r="AE186" i="38"/>
  <c r="AD186" i="38"/>
  <c r="AC186" i="38"/>
  <c r="AB186" i="38"/>
  <c r="AG185" i="38"/>
  <c r="AF185" i="38"/>
  <c r="AE185" i="38"/>
  <c r="AD185" i="38"/>
  <c r="AC185" i="38"/>
  <c r="AB185" i="38"/>
  <c r="AG184" i="38"/>
  <c r="AF184" i="38"/>
  <c r="AE184" i="38"/>
  <c r="AD184" i="38"/>
  <c r="AC184" i="38"/>
  <c r="AB184" i="38"/>
  <c r="AG183" i="38"/>
  <c r="AF183" i="38"/>
  <c r="AE183" i="38"/>
  <c r="AD183" i="38"/>
  <c r="AC183" i="38"/>
  <c r="AB183" i="38"/>
  <c r="AG182" i="38"/>
  <c r="AF182" i="38"/>
  <c r="AE182" i="38"/>
  <c r="AD182" i="38"/>
  <c r="AC182" i="38"/>
  <c r="AB182" i="38"/>
  <c r="AG181" i="38"/>
  <c r="AF181" i="38"/>
  <c r="AE181" i="38"/>
  <c r="AD181" i="38"/>
  <c r="AC181" i="38"/>
  <c r="AB181" i="38"/>
  <c r="AG180" i="38"/>
  <c r="AF180" i="38"/>
  <c r="AE180" i="38"/>
  <c r="AD180" i="38"/>
  <c r="AC180" i="38"/>
  <c r="AB180" i="38"/>
  <c r="AG179" i="38"/>
  <c r="AF179" i="38"/>
  <c r="AE179" i="38"/>
  <c r="AD179" i="38"/>
  <c r="AC179" i="38"/>
  <c r="AB179" i="38"/>
  <c r="AG178" i="38"/>
  <c r="AF178" i="38"/>
  <c r="AE178" i="38"/>
  <c r="AD178" i="38"/>
  <c r="AC178" i="38"/>
  <c r="AB178" i="38"/>
  <c r="AG177" i="38"/>
  <c r="AF177" i="38"/>
  <c r="AE177" i="38"/>
  <c r="AD177" i="38"/>
  <c r="AC177" i="38"/>
  <c r="AB177" i="38"/>
  <c r="AG176" i="38"/>
  <c r="AF176" i="38"/>
  <c r="AE176" i="38"/>
  <c r="AD176" i="38"/>
  <c r="AC176" i="38"/>
  <c r="AB176" i="38"/>
  <c r="AG269" i="15"/>
  <c r="AF269" i="15"/>
  <c r="AE269" i="15"/>
  <c r="AD269" i="15"/>
  <c r="AC269" i="15"/>
  <c r="AB269" i="15"/>
  <c r="AG268" i="15"/>
  <c r="AF268" i="15"/>
  <c r="AE268" i="15"/>
  <c r="AD268" i="15"/>
  <c r="AC268" i="15"/>
  <c r="AB268" i="15"/>
  <c r="AG267" i="15"/>
  <c r="AF267" i="15"/>
  <c r="AE267" i="15"/>
  <c r="AD267" i="15"/>
  <c r="AC267" i="15"/>
  <c r="AB267" i="15"/>
  <c r="AG266" i="15"/>
  <c r="AF266" i="15"/>
  <c r="AE266" i="15"/>
  <c r="AD266" i="15"/>
  <c r="AC266" i="15"/>
  <c r="AB266" i="15"/>
  <c r="AG265" i="15"/>
  <c r="AF265" i="15"/>
  <c r="AE265" i="15"/>
  <c r="AD265" i="15"/>
  <c r="AC265" i="15"/>
  <c r="AB265" i="15"/>
  <c r="AG264" i="15"/>
  <c r="AF264" i="15"/>
  <c r="AE264" i="15"/>
  <c r="AD264" i="15"/>
  <c r="AC264" i="15"/>
  <c r="AB264" i="15"/>
  <c r="AG263" i="15"/>
  <c r="AF263" i="15"/>
  <c r="AE263" i="15"/>
  <c r="AD263" i="15"/>
  <c r="AC263" i="15"/>
  <c r="AB263" i="15"/>
  <c r="AG262" i="15"/>
  <c r="AF262" i="15"/>
  <c r="AE262" i="15"/>
  <c r="AD262" i="15"/>
  <c r="AC262" i="15"/>
  <c r="AB262" i="15"/>
  <c r="AG261" i="15"/>
  <c r="AF261" i="15"/>
  <c r="AE261" i="15"/>
  <c r="AD261" i="15"/>
  <c r="AC261" i="15"/>
  <c r="AB261" i="15"/>
  <c r="AG260" i="15"/>
  <c r="AF260" i="15"/>
  <c r="AE260" i="15"/>
  <c r="AD260" i="15"/>
  <c r="AC260" i="15"/>
  <c r="AB260" i="15"/>
  <c r="AG259" i="15"/>
  <c r="AF259" i="15"/>
  <c r="AE259" i="15"/>
  <c r="AD259" i="15"/>
  <c r="AC259" i="15"/>
  <c r="AB259" i="15"/>
  <c r="AG258" i="15"/>
  <c r="AF258" i="15"/>
  <c r="AE258" i="15"/>
  <c r="AD258" i="15"/>
  <c r="AC258" i="15"/>
  <c r="AB258" i="15"/>
  <c r="AG257" i="15"/>
  <c r="AF257" i="15"/>
  <c r="AE257" i="15"/>
  <c r="AD257" i="15"/>
  <c r="AC257" i="15"/>
  <c r="AB257" i="15"/>
  <c r="AG256" i="15"/>
  <c r="AF256" i="15"/>
  <c r="AE256" i="15"/>
  <c r="AD256" i="15"/>
  <c r="AC256" i="15"/>
  <c r="AB256" i="15"/>
  <c r="AG255" i="15"/>
  <c r="AF255" i="15"/>
  <c r="AE255" i="15"/>
  <c r="AD255" i="15"/>
  <c r="AC255" i="15"/>
  <c r="AB255" i="15"/>
  <c r="AG254" i="15"/>
  <c r="AF254" i="15"/>
  <c r="AE254" i="15"/>
  <c r="AD254" i="15"/>
  <c r="AC254" i="15"/>
  <c r="AB254" i="15"/>
  <c r="AG253" i="15"/>
  <c r="AF253" i="15"/>
  <c r="AE253" i="15"/>
  <c r="AD253" i="15"/>
  <c r="AC253" i="15"/>
  <c r="AB253" i="15"/>
  <c r="AG252" i="15"/>
  <c r="AF252" i="15"/>
  <c r="AE252" i="15"/>
  <c r="AD252" i="15"/>
  <c r="AC252" i="15"/>
  <c r="AB252" i="15"/>
  <c r="AG250" i="15"/>
  <c r="AF250" i="15"/>
  <c r="AE250" i="15"/>
  <c r="AD250" i="15"/>
  <c r="AC250" i="15"/>
  <c r="AB250" i="15"/>
  <c r="AG249" i="15"/>
  <c r="AF249" i="15"/>
  <c r="AE249" i="15"/>
  <c r="AD249" i="15"/>
  <c r="AC249" i="15"/>
  <c r="AB249" i="15"/>
  <c r="AG248" i="15"/>
  <c r="AF248" i="15"/>
  <c r="AE248" i="15"/>
  <c r="AD248" i="15"/>
  <c r="AC248" i="15"/>
  <c r="AB248" i="15"/>
  <c r="AG247" i="15"/>
  <c r="AF247" i="15"/>
  <c r="AE247" i="15"/>
  <c r="AD247" i="15"/>
  <c r="AC247" i="15"/>
  <c r="AB247" i="15"/>
  <c r="AG246" i="15"/>
  <c r="AF246" i="15"/>
  <c r="AE246" i="15"/>
  <c r="AD246" i="15"/>
  <c r="AC246" i="15"/>
  <c r="AB246" i="15"/>
  <c r="AG245" i="15"/>
  <c r="AF245" i="15"/>
  <c r="AE245" i="15"/>
  <c r="AD245" i="15"/>
  <c r="AC245" i="15"/>
  <c r="AB245" i="15"/>
  <c r="AG244" i="15"/>
  <c r="AF244" i="15"/>
  <c r="AE244" i="15"/>
  <c r="AD244" i="15"/>
  <c r="AC244" i="15"/>
  <c r="AB244" i="15"/>
  <c r="AG243" i="15"/>
  <c r="AF243" i="15"/>
  <c r="AE243" i="15"/>
  <c r="AD243" i="15"/>
  <c r="AC243" i="15"/>
  <c r="AB243" i="15"/>
  <c r="AG242" i="15"/>
  <c r="AF242" i="15"/>
  <c r="AE242" i="15"/>
  <c r="AD242" i="15"/>
  <c r="AC242" i="15"/>
  <c r="AB242" i="15"/>
  <c r="AG241" i="15"/>
  <c r="AF241" i="15"/>
  <c r="AE241" i="15"/>
  <c r="AD241" i="15"/>
  <c r="AC241" i="15"/>
  <c r="AB241" i="15"/>
  <c r="AG240" i="15"/>
  <c r="AF240" i="15"/>
  <c r="AE240" i="15"/>
  <c r="AD240" i="15"/>
  <c r="AC240" i="15"/>
  <c r="AB240" i="15"/>
  <c r="AG239" i="15"/>
  <c r="AF239" i="15"/>
  <c r="AE239" i="15"/>
  <c r="AD239" i="15"/>
  <c r="AC239" i="15"/>
  <c r="AB239" i="15"/>
  <c r="AG238" i="15"/>
  <c r="AF238" i="15"/>
  <c r="AE238" i="15"/>
  <c r="AD238" i="15"/>
  <c r="AC238" i="15"/>
  <c r="AB238" i="15"/>
  <c r="AG237" i="15"/>
  <c r="AF237" i="15"/>
  <c r="AE237" i="15"/>
  <c r="AD237" i="15"/>
  <c r="AC237" i="15"/>
  <c r="AB237" i="15"/>
  <c r="AG236" i="15"/>
  <c r="AF236" i="15"/>
  <c r="AE236" i="15"/>
  <c r="AD236" i="15"/>
  <c r="AC236" i="15"/>
  <c r="AB236" i="15"/>
  <c r="AG235" i="15"/>
  <c r="AF235" i="15"/>
  <c r="AE235" i="15"/>
  <c r="AD235" i="15"/>
  <c r="AC235" i="15"/>
  <c r="AB235" i="15"/>
  <c r="AG234" i="15"/>
  <c r="AF234" i="15"/>
  <c r="AE234" i="15"/>
  <c r="AD234" i="15"/>
  <c r="AC234" i="15"/>
  <c r="AB234" i="15"/>
  <c r="AG233" i="15"/>
  <c r="AF233" i="15"/>
  <c r="AE233" i="15"/>
  <c r="AD233" i="15"/>
  <c r="AC233" i="15"/>
  <c r="AB233" i="15"/>
  <c r="AG231" i="15"/>
  <c r="AF231" i="15"/>
  <c r="AE231" i="15"/>
  <c r="AD231" i="15"/>
  <c r="AC231" i="15"/>
  <c r="AB231" i="15"/>
  <c r="AG230" i="15"/>
  <c r="AF230" i="15"/>
  <c r="AE230" i="15"/>
  <c r="AD230" i="15"/>
  <c r="AC230" i="15"/>
  <c r="AB230" i="15"/>
  <c r="AG229" i="15"/>
  <c r="AF229" i="15"/>
  <c r="AE229" i="15"/>
  <c r="AD229" i="15"/>
  <c r="AC229" i="15"/>
  <c r="AB229" i="15"/>
  <c r="AG228" i="15"/>
  <c r="AF228" i="15"/>
  <c r="AE228" i="15"/>
  <c r="AD228" i="15"/>
  <c r="AC228" i="15"/>
  <c r="AB228" i="15"/>
  <c r="AG227" i="15"/>
  <c r="AF227" i="15"/>
  <c r="AE227" i="15"/>
  <c r="AD227" i="15"/>
  <c r="AC227" i="15"/>
  <c r="AB227" i="15"/>
  <c r="AG226" i="15"/>
  <c r="AF226" i="15"/>
  <c r="AE226" i="15"/>
  <c r="AD226" i="15"/>
  <c r="AC226" i="15"/>
  <c r="AB226" i="15"/>
  <c r="AG225" i="15"/>
  <c r="AF225" i="15"/>
  <c r="AE225" i="15"/>
  <c r="AD225" i="15"/>
  <c r="AC225" i="15"/>
  <c r="AB225" i="15"/>
  <c r="AG224" i="15"/>
  <c r="AF224" i="15"/>
  <c r="AE224" i="15"/>
  <c r="AD224" i="15"/>
  <c r="AC224" i="15"/>
  <c r="AB224" i="15"/>
  <c r="AG223" i="15"/>
  <c r="AF223" i="15"/>
  <c r="AE223" i="15"/>
  <c r="AD223" i="15"/>
  <c r="AC223" i="15"/>
  <c r="AB223" i="15"/>
  <c r="AG222" i="15"/>
  <c r="AF222" i="15"/>
  <c r="AE222" i="15"/>
  <c r="AD222" i="15"/>
  <c r="AC222" i="15"/>
  <c r="AB222" i="15"/>
  <c r="AG221" i="15"/>
  <c r="AF221" i="15"/>
  <c r="AE221" i="15"/>
  <c r="AD221" i="15"/>
  <c r="AC221" i="15"/>
  <c r="AB221" i="15"/>
  <c r="AG220" i="15"/>
  <c r="AF220" i="15"/>
  <c r="AE220" i="15"/>
  <c r="AD220" i="15"/>
  <c r="AC220" i="15"/>
  <c r="AB220" i="15"/>
  <c r="AG219" i="15"/>
  <c r="AF219" i="15"/>
  <c r="AE219" i="15"/>
  <c r="AD219" i="15"/>
  <c r="AC219" i="15"/>
  <c r="AB219" i="15"/>
  <c r="AG218" i="15"/>
  <c r="AF218" i="15"/>
  <c r="AE218" i="15"/>
  <c r="AD218" i="15"/>
  <c r="AC218" i="15"/>
  <c r="AB218" i="15"/>
  <c r="AG217" i="15"/>
  <c r="AF217" i="15"/>
  <c r="AE217" i="15"/>
  <c r="AD217" i="15"/>
  <c r="AC217" i="15"/>
  <c r="AB217" i="15"/>
  <c r="AG216" i="15"/>
  <c r="AF216" i="15"/>
  <c r="AE216" i="15"/>
  <c r="AD216" i="15"/>
  <c r="AC216" i="15"/>
  <c r="AB216" i="15"/>
  <c r="AG215" i="15"/>
  <c r="AF215" i="15"/>
  <c r="AE215" i="15"/>
  <c r="AD215" i="15"/>
  <c r="AC215" i="15"/>
  <c r="AB215" i="15"/>
  <c r="AG214" i="15"/>
  <c r="AF214" i="15"/>
  <c r="AE214" i="15"/>
  <c r="AD214" i="15"/>
  <c r="AC214" i="15"/>
  <c r="AB214" i="15"/>
  <c r="AG213" i="15"/>
  <c r="AF213" i="15"/>
  <c r="AE213" i="15"/>
  <c r="AD213" i="15"/>
  <c r="AC213" i="15"/>
  <c r="AB213" i="15"/>
  <c r="AG212" i="15"/>
  <c r="AF212" i="15"/>
  <c r="AE212" i="15"/>
  <c r="AD212" i="15"/>
  <c r="AC212" i="15"/>
  <c r="AB212" i="15"/>
  <c r="AG211" i="15"/>
  <c r="AF211" i="15"/>
  <c r="AE211" i="15"/>
  <c r="AD211" i="15"/>
  <c r="AC211" i="15"/>
  <c r="AB211" i="15"/>
  <c r="AG210" i="15"/>
  <c r="AF210" i="15"/>
  <c r="AE210" i="15"/>
  <c r="AD210" i="15"/>
  <c r="AC210" i="15"/>
  <c r="AB210" i="15"/>
  <c r="AG209" i="15"/>
  <c r="AF209" i="15"/>
  <c r="AE209" i="15"/>
  <c r="AD209" i="15"/>
  <c r="AC209" i="15"/>
  <c r="AB209" i="15"/>
  <c r="AG208" i="15"/>
  <c r="AF208" i="15"/>
  <c r="AE208" i="15"/>
  <c r="AD208" i="15"/>
  <c r="AC208" i="15"/>
  <c r="AB208" i="15"/>
  <c r="AG207" i="15"/>
  <c r="AF207" i="15"/>
  <c r="AE207" i="15"/>
  <c r="AD207" i="15"/>
  <c r="AC207" i="15"/>
  <c r="AB207" i="15"/>
  <c r="AG206" i="15"/>
  <c r="AF206" i="15"/>
  <c r="AE206" i="15"/>
  <c r="AD206" i="15"/>
  <c r="AC206" i="15"/>
  <c r="AB206" i="15"/>
  <c r="AG205" i="15"/>
  <c r="AF205" i="15"/>
  <c r="AE205" i="15"/>
  <c r="AD205" i="15"/>
  <c r="AC205" i="15"/>
  <c r="AB205" i="15"/>
  <c r="AG204" i="15"/>
  <c r="AF204" i="15"/>
  <c r="AE204" i="15"/>
  <c r="AD204" i="15"/>
  <c r="AC204" i="15"/>
  <c r="AB204" i="15"/>
  <c r="AG203" i="15"/>
  <c r="AF203" i="15"/>
  <c r="AE203" i="15"/>
  <c r="AD203" i="15"/>
  <c r="AC203" i="15"/>
  <c r="AB203" i="15"/>
  <c r="AG202" i="15"/>
  <c r="AF202" i="15"/>
  <c r="AE202" i="15"/>
  <c r="AD202" i="15"/>
  <c r="AC202" i="15"/>
  <c r="AB202" i="15"/>
  <c r="AG201" i="15"/>
  <c r="AF201" i="15"/>
  <c r="AE201" i="15"/>
  <c r="AD201" i="15"/>
  <c r="AC201" i="15"/>
  <c r="AB201" i="15"/>
  <c r="AG200" i="15"/>
  <c r="AF200" i="15"/>
  <c r="AE200" i="15"/>
  <c r="AD200" i="15"/>
  <c r="AC200" i="15"/>
  <c r="AB200" i="15"/>
  <c r="AG199" i="15"/>
  <c r="AF199" i="15"/>
  <c r="AE199" i="15"/>
  <c r="AD199" i="15"/>
  <c r="AC199" i="15"/>
  <c r="AB199" i="15"/>
  <c r="AD198" i="15"/>
  <c r="AC198" i="15"/>
  <c r="AB198" i="15"/>
  <c r="AG197" i="15"/>
  <c r="AF197" i="15"/>
  <c r="AE197" i="15"/>
  <c r="AD197" i="15"/>
  <c r="AC197" i="15"/>
  <c r="AB197" i="15"/>
  <c r="AG196" i="15"/>
  <c r="AF196" i="15"/>
  <c r="AE196" i="15"/>
  <c r="AD196" i="15"/>
  <c r="AC196" i="15"/>
  <c r="AB196" i="15"/>
  <c r="AG195" i="15"/>
  <c r="AF195" i="15"/>
  <c r="AE195" i="15"/>
  <c r="AD195" i="15"/>
  <c r="AC195" i="15"/>
  <c r="AB195" i="15"/>
  <c r="AG193" i="15"/>
  <c r="AF193" i="15"/>
  <c r="AE193" i="15"/>
  <c r="AD193" i="15"/>
  <c r="AC193" i="15"/>
  <c r="AB193" i="15"/>
  <c r="AG192" i="15"/>
  <c r="AF192" i="15"/>
  <c r="AE192" i="15"/>
  <c r="AD192" i="15"/>
  <c r="AC192" i="15"/>
  <c r="AB192" i="15"/>
  <c r="AG191" i="15"/>
  <c r="AF191" i="15"/>
  <c r="AE191" i="15"/>
  <c r="AD191" i="15"/>
  <c r="AC191" i="15"/>
  <c r="AB191" i="15"/>
  <c r="AG190" i="15"/>
  <c r="AF190" i="15"/>
  <c r="AE190" i="15"/>
  <c r="AD190" i="15"/>
  <c r="AC190" i="15"/>
  <c r="AB190" i="15"/>
  <c r="AG189" i="15"/>
  <c r="AF189" i="15"/>
  <c r="AE189" i="15"/>
  <c r="AD189" i="15"/>
  <c r="AC189" i="15"/>
  <c r="AB189" i="15"/>
  <c r="AG188" i="15"/>
  <c r="AF188" i="15"/>
  <c r="AE188" i="15"/>
  <c r="AD188" i="15"/>
  <c r="AC188" i="15"/>
  <c r="AB188" i="15"/>
  <c r="AG187" i="15"/>
  <c r="AF187" i="15"/>
  <c r="AE187" i="15"/>
  <c r="AD187" i="15"/>
  <c r="AC187" i="15"/>
  <c r="AB187" i="15"/>
  <c r="AG186" i="15"/>
  <c r="AF186" i="15"/>
  <c r="AE186" i="15"/>
  <c r="AD186" i="15"/>
  <c r="AC186" i="15"/>
  <c r="AB186" i="15"/>
  <c r="AG185" i="15"/>
  <c r="AF185" i="15"/>
  <c r="AE185" i="15"/>
  <c r="AD185" i="15"/>
  <c r="AC185" i="15"/>
  <c r="AB185" i="15"/>
  <c r="AG184" i="15"/>
  <c r="AF184" i="15"/>
  <c r="AE184" i="15"/>
  <c r="AD184" i="15"/>
  <c r="AC184" i="15"/>
  <c r="AB184" i="15"/>
  <c r="AG183" i="15"/>
  <c r="AF183" i="15"/>
  <c r="AE183" i="15"/>
  <c r="AD183" i="15"/>
  <c r="AC183" i="15"/>
  <c r="AB183" i="15"/>
  <c r="AG182" i="15"/>
  <c r="AF182" i="15"/>
  <c r="AE182" i="15"/>
  <c r="AD182" i="15"/>
  <c r="AC182" i="15"/>
  <c r="AB182" i="15"/>
  <c r="AG181" i="15"/>
  <c r="AF181" i="15"/>
  <c r="AE181" i="15"/>
  <c r="AD181" i="15"/>
  <c r="AC181" i="15"/>
  <c r="AB181" i="15"/>
  <c r="AG180" i="15"/>
  <c r="AF180" i="15"/>
  <c r="AE180" i="15"/>
  <c r="AD180" i="15"/>
  <c r="AC180" i="15"/>
  <c r="AB180" i="15"/>
  <c r="AG179" i="15"/>
  <c r="AF179" i="15"/>
  <c r="AE179" i="15"/>
  <c r="AD179" i="15"/>
  <c r="AC179" i="15"/>
  <c r="AB179" i="15"/>
  <c r="AG178" i="15"/>
  <c r="AF178" i="15"/>
  <c r="AE178" i="15"/>
  <c r="AD178" i="15"/>
  <c r="AC178" i="15"/>
  <c r="AB178" i="15"/>
  <c r="AG177" i="15"/>
  <c r="AF177" i="15"/>
  <c r="AE177" i="15"/>
  <c r="AD177" i="15"/>
  <c r="AC177" i="15"/>
  <c r="AB177" i="15"/>
  <c r="AG176" i="15"/>
  <c r="AF176" i="15"/>
  <c r="AE176" i="15"/>
  <c r="AD176" i="15"/>
  <c r="AC176" i="15"/>
  <c r="AB176" i="15"/>
  <c r="P136" i="38"/>
  <c r="P137" i="38"/>
  <c r="P134" i="35"/>
  <c r="P109" i="37"/>
  <c r="P106" i="37"/>
  <c r="P105" i="37"/>
  <c r="P103" i="37"/>
  <c r="P101" i="37"/>
  <c r="P98" i="37"/>
  <c r="P97" i="37"/>
  <c r="P96" i="37"/>
  <c r="P109" i="35"/>
  <c r="P105" i="35"/>
  <c r="P104" i="35"/>
  <c r="P97" i="35"/>
  <c r="P96" i="35"/>
  <c r="P94" i="36"/>
  <c r="P106" i="36"/>
  <c r="P103" i="36"/>
  <c r="P98" i="36"/>
  <c r="P110" i="37"/>
  <c r="O110" i="37"/>
  <c r="O109" i="37"/>
  <c r="P108" i="37"/>
  <c r="O108" i="37"/>
  <c r="P107" i="37"/>
  <c r="O107" i="37"/>
  <c r="O106" i="37"/>
  <c r="O105" i="37"/>
  <c r="P104" i="37"/>
  <c r="O104" i="37"/>
  <c r="O103" i="37"/>
  <c r="P102" i="37"/>
  <c r="O102" i="37"/>
  <c r="O101" i="37"/>
  <c r="P100" i="37"/>
  <c r="O100" i="37"/>
  <c r="P99" i="37"/>
  <c r="O99" i="37"/>
  <c r="O98" i="37"/>
  <c r="O97" i="37"/>
  <c r="O96" i="37"/>
  <c r="P168" i="37"/>
  <c r="O168" i="37"/>
  <c r="P167" i="37"/>
  <c r="O167" i="37"/>
  <c r="P166" i="37"/>
  <c r="O166" i="37"/>
  <c r="P165" i="37"/>
  <c r="O165" i="37"/>
  <c r="P164" i="37"/>
  <c r="O164" i="37"/>
  <c r="P163" i="37"/>
  <c r="O163" i="37"/>
  <c r="P162" i="37"/>
  <c r="O162" i="37"/>
  <c r="P161" i="37"/>
  <c r="O161" i="37"/>
  <c r="P160" i="37"/>
  <c r="O160" i="37"/>
  <c r="O110" i="38"/>
  <c r="O94" i="37"/>
  <c r="O97" i="36"/>
  <c r="O110" i="36"/>
  <c r="O108" i="36"/>
  <c r="P159" i="37"/>
  <c r="P160" i="36"/>
  <c r="P165" i="36"/>
  <c r="P164" i="38"/>
  <c r="P165" i="38"/>
  <c r="O166" i="38"/>
  <c r="O162" i="38"/>
  <c r="O161" i="38"/>
  <c r="O145" i="38"/>
  <c r="P144" i="38"/>
  <c r="P127" i="38"/>
  <c r="O120" i="38"/>
  <c r="P119" i="38"/>
  <c r="O112" i="38"/>
  <c r="P111" i="38"/>
  <c r="O86" i="38"/>
  <c r="P85" i="38"/>
  <c r="O145" i="37"/>
  <c r="P128" i="37"/>
  <c r="O120" i="37"/>
  <c r="O112" i="37"/>
  <c r="O86" i="37"/>
  <c r="O165" i="36"/>
  <c r="O161" i="36"/>
  <c r="O159" i="36"/>
  <c r="O145" i="36"/>
  <c r="O144" i="36"/>
  <c r="P140" i="36"/>
  <c r="O128" i="36"/>
  <c r="O127" i="36"/>
  <c r="P123" i="36"/>
  <c r="P120" i="36"/>
  <c r="P119" i="36"/>
  <c r="P115" i="36"/>
  <c r="O112" i="36"/>
  <c r="O111" i="36"/>
  <c r="P89" i="36"/>
  <c r="O86" i="36"/>
  <c r="O85" i="36"/>
  <c r="P114" i="35"/>
  <c r="P117" i="35"/>
  <c r="P122" i="35"/>
  <c r="P125" i="35"/>
  <c r="P130" i="35"/>
  <c r="P142" i="35"/>
  <c r="P147" i="35"/>
  <c r="P159" i="35"/>
  <c r="O164" i="35"/>
  <c r="P167" i="36"/>
  <c r="P83" i="35"/>
  <c r="O158" i="35"/>
  <c r="P158" i="36"/>
  <c r="P155" i="38"/>
  <c r="P154" i="38"/>
  <c r="O154" i="37"/>
  <c r="P154" i="36"/>
  <c r="O157" i="35"/>
  <c r="O154" i="35"/>
  <c r="P153" i="35"/>
  <c r="O134" i="38"/>
  <c r="O135" i="37"/>
  <c r="O138" i="36"/>
  <c r="O137" i="36"/>
  <c r="O138" i="35"/>
  <c r="O103" i="36"/>
  <c r="O100" i="35"/>
  <c r="O104" i="35"/>
  <c r="O108" i="35"/>
  <c r="O81" i="35"/>
  <c r="P134" i="38"/>
  <c r="P155" i="36"/>
  <c r="P153" i="36"/>
  <c r="P154" i="37"/>
  <c r="P156" i="38"/>
  <c r="O168" i="38"/>
  <c r="O167" i="38"/>
  <c r="O165" i="38"/>
  <c r="O164" i="38"/>
  <c r="O163" i="38"/>
  <c r="O160" i="38"/>
  <c r="P155" i="35"/>
  <c r="P149" i="37"/>
  <c r="P146" i="37"/>
  <c r="P144" i="37"/>
  <c r="P143" i="37"/>
  <c r="P129" i="37"/>
  <c r="P127" i="37"/>
  <c r="P126" i="37"/>
  <c r="P124" i="37"/>
  <c r="P121" i="37"/>
  <c r="P119" i="37"/>
  <c r="P118" i="37"/>
  <c r="P113" i="37"/>
  <c r="P111" i="37"/>
  <c r="P92" i="37"/>
  <c r="P90" i="37"/>
  <c r="P87" i="37"/>
  <c r="P85" i="37"/>
  <c r="P84" i="37"/>
  <c r="P143" i="36"/>
  <c r="P126" i="36"/>
  <c r="P125" i="36"/>
  <c r="P116" i="36"/>
  <c r="P92" i="36"/>
  <c r="P160" i="35"/>
  <c r="P146" i="35"/>
  <c r="P144" i="35"/>
  <c r="P143" i="35"/>
  <c r="P127" i="35"/>
  <c r="P121" i="35"/>
  <c r="P120" i="35"/>
  <c r="P119" i="35"/>
  <c r="P118" i="35"/>
  <c r="P113" i="35"/>
  <c r="P111" i="35"/>
  <c r="P168" i="35"/>
  <c r="O168" i="35"/>
  <c r="P167" i="35"/>
  <c r="P166" i="35"/>
  <c r="O166" i="35"/>
  <c r="P165" i="35"/>
  <c r="O165" i="35"/>
  <c r="P164" i="35"/>
  <c r="P163" i="35"/>
  <c r="O163" i="35"/>
  <c r="P162" i="35"/>
  <c r="O162" i="35"/>
  <c r="P161" i="35"/>
  <c r="O161" i="35"/>
  <c r="O160" i="35"/>
  <c r="D139" i="38"/>
  <c r="D138" i="38"/>
  <c r="D137" i="38"/>
  <c r="D136" i="38"/>
  <c r="D135" i="38"/>
  <c r="D134" i="38"/>
  <c r="D133" i="38"/>
  <c r="D132" i="38"/>
  <c r="D139" i="37"/>
  <c r="D138" i="37"/>
  <c r="D137" i="37"/>
  <c r="D136" i="37"/>
  <c r="D135" i="37"/>
  <c r="D134" i="37"/>
  <c r="D133" i="37"/>
  <c r="D132" i="37"/>
  <c r="D139" i="36"/>
  <c r="D138" i="36"/>
  <c r="D137" i="36"/>
  <c r="D136" i="36"/>
  <c r="D135" i="36"/>
  <c r="D134" i="36"/>
  <c r="D133" i="36"/>
  <c r="D132" i="36"/>
  <c r="D139" i="35"/>
  <c r="D138" i="35"/>
  <c r="D137" i="35"/>
  <c r="D136" i="35"/>
  <c r="D135" i="35"/>
  <c r="D134" i="35"/>
  <c r="D133" i="35"/>
  <c r="D132" i="35"/>
  <c r="O159" i="35"/>
  <c r="P160" i="38"/>
  <c r="P159" i="38"/>
  <c r="P147" i="38"/>
  <c r="P146" i="38"/>
  <c r="P145" i="38"/>
  <c r="P142" i="38"/>
  <c r="P129" i="38"/>
  <c r="P128" i="38"/>
  <c r="P124" i="38"/>
  <c r="P123" i="38"/>
  <c r="P121" i="38"/>
  <c r="P120" i="38"/>
  <c r="P117" i="38"/>
  <c r="P116" i="38"/>
  <c r="P115" i="38"/>
  <c r="P114" i="38"/>
  <c r="P112" i="38"/>
  <c r="P90" i="38"/>
  <c r="P89" i="38"/>
  <c r="P88" i="38"/>
  <c r="P87" i="38"/>
  <c r="P86" i="38"/>
  <c r="P147" i="37"/>
  <c r="P130" i="37"/>
  <c r="P122" i="37"/>
  <c r="P114" i="37"/>
  <c r="P147" i="36"/>
  <c r="P130" i="36"/>
  <c r="P118" i="36"/>
  <c r="P117" i="36"/>
  <c r="P114" i="36"/>
  <c r="P88" i="36"/>
  <c r="P168" i="38"/>
  <c r="P167" i="38"/>
  <c r="P166" i="38"/>
  <c r="P163" i="38"/>
  <c r="P161" i="38"/>
  <c r="P168" i="36"/>
  <c r="P166" i="36"/>
  <c r="P163" i="36"/>
  <c r="P159" i="36"/>
  <c r="P149" i="36"/>
  <c r="P141" i="36"/>
  <c r="P116" i="35"/>
  <c r="P124" i="35"/>
  <c r="P129" i="35"/>
  <c r="P141" i="35"/>
  <c r="P149" i="35"/>
  <c r="O168" i="36"/>
  <c r="O167" i="36"/>
  <c r="O166" i="36"/>
  <c r="O164" i="36"/>
  <c r="O163" i="36"/>
  <c r="P162" i="36"/>
  <c r="O162" i="36"/>
  <c r="P161" i="36"/>
  <c r="O160" i="36"/>
  <c r="O159" i="37"/>
  <c r="O159" i="38"/>
  <c r="P157" i="38"/>
  <c r="O157" i="38"/>
  <c r="O156" i="38"/>
  <c r="O155" i="38"/>
  <c r="O154" i="38"/>
  <c r="P153" i="38"/>
  <c r="O153" i="38"/>
  <c r="P157" i="37"/>
  <c r="O157" i="37"/>
  <c r="P156" i="37"/>
  <c r="O156" i="37"/>
  <c r="P155" i="37"/>
  <c r="O155" i="37"/>
  <c r="P153" i="37"/>
  <c r="O153" i="37"/>
  <c r="P157" i="36"/>
  <c r="O157" i="36"/>
  <c r="P156" i="36"/>
  <c r="O156" i="36"/>
  <c r="O155" i="36"/>
  <c r="O153" i="36"/>
  <c r="P156" i="35"/>
  <c r="O156" i="35"/>
  <c r="O155" i="35"/>
  <c r="P154" i="35"/>
  <c r="P139" i="35"/>
  <c r="O139" i="35"/>
  <c r="P138" i="35"/>
  <c r="P137" i="35"/>
  <c r="O137" i="35"/>
  <c r="P136" i="35"/>
  <c r="O136" i="35"/>
  <c r="P135" i="35"/>
  <c r="O135" i="35"/>
  <c r="O134" i="35"/>
  <c r="P139" i="36"/>
  <c r="O139" i="36"/>
  <c r="P138" i="36"/>
  <c r="P137" i="36"/>
  <c r="P136" i="36"/>
  <c r="O136" i="36"/>
  <c r="P135" i="36"/>
  <c r="O135" i="36"/>
  <c r="P134" i="36"/>
  <c r="O134" i="36"/>
  <c r="P139" i="37"/>
  <c r="O139" i="37"/>
  <c r="P138" i="37"/>
  <c r="O138" i="37"/>
  <c r="P137" i="37"/>
  <c r="O137" i="37"/>
  <c r="P136" i="37"/>
  <c r="O136" i="37"/>
  <c r="P135" i="37"/>
  <c r="P134" i="37"/>
  <c r="O134" i="37"/>
  <c r="P139" i="38"/>
  <c r="O139" i="38"/>
  <c r="P138" i="38"/>
  <c r="O138" i="38"/>
  <c r="O137" i="38"/>
  <c r="O136" i="38"/>
  <c r="P135" i="38"/>
  <c r="O135" i="38"/>
  <c r="P149" i="38"/>
  <c r="O149" i="38"/>
  <c r="P148" i="38"/>
  <c r="O148" i="38"/>
  <c r="O147" i="38"/>
  <c r="O146" i="38"/>
  <c r="O144" i="38"/>
  <c r="P143" i="38"/>
  <c r="O143" i="38"/>
  <c r="O142" i="38"/>
  <c r="P141" i="38"/>
  <c r="O141" i="38"/>
  <c r="P140" i="38"/>
  <c r="O140" i="38"/>
  <c r="O149" i="37"/>
  <c r="P148" i="37"/>
  <c r="O148" i="37"/>
  <c r="O147" i="37"/>
  <c r="O146" i="37"/>
  <c r="O144" i="37"/>
  <c r="O143" i="37"/>
  <c r="P142" i="37"/>
  <c r="O142" i="37"/>
  <c r="P141" i="37"/>
  <c r="O141" i="37"/>
  <c r="P140" i="37"/>
  <c r="O140" i="37"/>
  <c r="O149" i="36"/>
  <c r="O148" i="36"/>
  <c r="O147" i="36"/>
  <c r="P146" i="36"/>
  <c r="O146" i="36"/>
  <c r="O143" i="36"/>
  <c r="P142" i="36"/>
  <c r="O142" i="36"/>
  <c r="O141" i="36"/>
  <c r="O140" i="36"/>
  <c r="O149" i="35"/>
  <c r="P148" i="35"/>
  <c r="O148" i="35"/>
  <c r="O147" i="35"/>
  <c r="O146" i="35"/>
  <c r="P145" i="35"/>
  <c r="O145" i="35"/>
  <c r="O144" i="35"/>
  <c r="O143" i="35"/>
  <c r="O141" i="35"/>
  <c r="P140" i="35"/>
  <c r="O140" i="35"/>
  <c r="O129" i="35"/>
  <c r="P128" i="35"/>
  <c r="O128" i="35"/>
  <c r="O127" i="35"/>
  <c r="P126" i="35"/>
  <c r="O126" i="35"/>
  <c r="O125" i="35"/>
  <c r="O124" i="35"/>
  <c r="P123" i="35"/>
  <c r="O123" i="35"/>
  <c r="O122" i="35"/>
  <c r="O121" i="35"/>
  <c r="O120" i="35"/>
  <c r="O119" i="35"/>
  <c r="O118" i="35"/>
  <c r="O116" i="35"/>
  <c r="P115" i="35"/>
  <c r="O115" i="35"/>
  <c r="O113" i="35"/>
  <c r="P112" i="35"/>
  <c r="O112" i="35"/>
  <c r="O111" i="35"/>
  <c r="O130" i="36"/>
  <c r="P129" i="36"/>
  <c r="O129" i="36"/>
  <c r="O126" i="36"/>
  <c r="O125" i="36"/>
  <c r="P124" i="36"/>
  <c r="O124" i="36"/>
  <c r="O123" i="36"/>
  <c r="P122" i="36"/>
  <c r="O122" i="36"/>
  <c r="P121" i="36"/>
  <c r="O121" i="36"/>
  <c r="O119" i="36"/>
  <c r="O118" i="36"/>
  <c r="O117" i="36"/>
  <c r="O116" i="36"/>
  <c r="O115" i="36"/>
  <c r="O114" i="36"/>
  <c r="P113" i="36"/>
  <c r="O113" i="36"/>
  <c r="O130" i="37"/>
  <c r="O129" i="37"/>
  <c r="O128" i="37"/>
  <c r="O127" i="37"/>
  <c r="O126" i="37"/>
  <c r="P125" i="37"/>
  <c r="O125" i="37"/>
  <c r="O124" i="37"/>
  <c r="P123" i="37"/>
  <c r="O123" i="37"/>
  <c r="O122" i="37"/>
  <c r="O121" i="37"/>
  <c r="O119" i="37"/>
  <c r="O118" i="37"/>
  <c r="P117" i="37"/>
  <c r="O117" i="37"/>
  <c r="P116" i="37"/>
  <c r="O116" i="37"/>
  <c r="P115" i="37"/>
  <c r="O115" i="37"/>
  <c r="O114" i="37"/>
  <c r="O113" i="37"/>
  <c r="O111" i="37"/>
  <c r="P130" i="38"/>
  <c r="O130" i="38"/>
  <c r="O129" i="38"/>
  <c r="O128" i="38"/>
  <c r="P126" i="38"/>
  <c r="O126" i="38"/>
  <c r="P125" i="38"/>
  <c r="O125" i="38"/>
  <c r="O124" i="38"/>
  <c r="O123" i="38"/>
  <c r="P122" i="38"/>
  <c r="O122" i="38"/>
  <c r="O121" i="38"/>
  <c r="P118" i="38"/>
  <c r="O118" i="38"/>
  <c r="O117" i="38"/>
  <c r="O116" i="38"/>
  <c r="O115" i="38"/>
  <c r="O114" i="38"/>
  <c r="P113" i="38"/>
  <c r="O113" i="38"/>
  <c r="P110" i="36"/>
  <c r="P109" i="36"/>
  <c r="O109" i="36"/>
  <c r="P108" i="36"/>
  <c r="P107" i="36"/>
  <c r="O107" i="36"/>
  <c r="O106" i="36"/>
  <c r="P105" i="36"/>
  <c r="P104" i="36"/>
  <c r="P102" i="36"/>
  <c r="P101" i="36"/>
  <c r="O101" i="36"/>
  <c r="P100" i="36"/>
  <c r="O100" i="36"/>
  <c r="P99" i="36"/>
  <c r="O99" i="36"/>
  <c r="O98" i="36"/>
  <c r="P97" i="36"/>
  <c r="P96" i="36"/>
  <c r="O96" i="36"/>
  <c r="O95" i="36"/>
  <c r="O94" i="36"/>
  <c r="P110" i="35"/>
  <c r="O110" i="35"/>
  <c r="O109" i="35"/>
  <c r="P108" i="35"/>
  <c r="P107" i="35"/>
  <c r="O107" i="35"/>
  <c r="P106" i="35"/>
  <c r="O106" i="35"/>
  <c r="O105" i="35"/>
  <c r="P103" i="35"/>
  <c r="O103" i="35"/>
  <c r="P102" i="35"/>
  <c r="O102" i="35"/>
  <c r="P101" i="35"/>
  <c r="O101" i="35"/>
  <c r="P100" i="35"/>
  <c r="P99" i="35"/>
  <c r="O99" i="35"/>
  <c r="P98" i="35"/>
  <c r="O98" i="35"/>
  <c r="O97" i="35"/>
  <c r="O96" i="35"/>
  <c r="P95" i="35"/>
  <c r="O95" i="35"/>
  <c r="P94" i="35"/>
  <c r="O94" i="35"/>
  <c r="P82" i="36"/>
  <c r="P81" i="36"/>
  <c r="P80" i="36"/>
  <c r="O80" i="36"/>
  <c r="P82" i="37"/>
  <c r="P81" i="37"/>
  <c r="P80" i="37"/>
  <c r="P82" i="38"/>
  <c r="P81" i="38"/>
  <c r="P80" i="38"/>
  <c r="P92" i="38"/>
  <c r="O92" i="38"/>
  <c r="P91" i="38"/>
  <c r="O91" i="38"/>
  <c r="O90" i="38"/>
  <c r="O89" i="38"/>
  <c r="O88" i="38"/>
  <c r="O87" i="38"/>
  <c r="P84" i="38"/>
  <c r="O84" i="38"/>
  <c r="P83" i="38"/>
  <c r="O83" i="38"/>
  <c r="O92" i="37"/>
  <c r="P91" i="37"/>
  <c r="O91" i="37"/>
  <c r="O90" i="37"/>
  <c r="P89" i="37"/>
  <c r="O89" i="37"/>
  <c r="P88" i="37"/>
  <c r="O88" i="37"/>
  <c r="O87" i="37"/>
  <c r="O85" i="37"/>
  <c r="O84" i="37"/>
  <c r="P83" i="37"/>
  <c r="O83" i="37"/>
  <c r="O92" i="36"/>
  <c r="P91" i="36"/>
  <c r="O91" i="36"/>
  <c r="P90" i="36"/>
  <c r="O90" i="36"/>
  <c r="O89" i="36"/>
  <c r="O88" i="36"/>
  <c r="P87" i="36"/>
  <c r="O87" i="36"/>
  <c r="O84" i="36"/>
  <c r="P83" i="36"/>
  <c r="O83" i="36"/>
  <c r="P92" i="35"/>
  <c r="O92" i="35"/>
  <c r="P90" i="35"/>
  <c r="O90" i="35"/>
  <c r="P89" i="35"/>
  <c r="O89" i="35"/>
  <c r="O88" i="35"/>
  <c r="P87" i="35"/>
  <c r="O87" i="35"/>
  <c r="P86" i="35"/>
  <c r="O86" i="35"/>
  <c r="P85" i="35"/>
  <c r="O85" i="35"/>
  <c r="P84" i="35"/>
  <c r="O84" i="35"/>
  <c r="O83" i="35"/>
  <c r="P82" i="35"/>
  <c r="O82" i="35"/>
  <c r="P81" i="35"/>
  <c r="P80" i="35"/>
  <c r="O80" i="35"/>
  <c r="P77" i="35"/>
  <c r="O82" i="36" l="1"/>
  <c r="O80" i="38"/>
  <c r="O80" i="37"/>
  <c r="P95" i="36"/>
  <c r="AD198" i="37"/>
  <c r="AE198" i="36"/>
  <c r="AE198" i="15"/>
  <c r="AB198" i="38"/>
  <c r="AC198" i="38"/>
  <c r="P110" i="38"/>
  <c r="P107" i="38"/>
  <c r="O99" i="38"/>
  <c r="O105" i="36"/>
  <c r="O104" i="36"/>
  <c r="P99" i="38"/>
  <c r="O96" i="38"/>
  <c r="O102" i="38"/>
  <c r="P102" i="38"/>
  <c r="O104" i="38"/>
  <c r="P104" i="38"/>
  <c r="P105" i="38"/>
  <c r="O105" i="38"/>
  <c r="O102" i="36"/>
  <c r="O107" i="38"/>
  <c r="P148" i="36"/>
  <c r="P162" i="38"/>
  <c r="O119" i="38"/>
  <c r="O85" i="38"/>
  <c r="O111" i="38"/>
  <c r="O127" i="38"/>
  <c r="P86" i="37"/>
  <c r="P112" i="37"/>
  <c r="P120" i="37"/>
  <c r="P145" i="37"/>
  <c r="P85" i="36"/>
  <c r="P111" i="36"/>
  <c r="P127" i="36"/>
  <c r="P144" i="36"/>
  <c r="O120" i="36"/>
  <c r="P86" i="36"/>
  <c r="P112" i="36"/>
  <c r="P128" i="36"/>
  <c r="P145" i="36"/>
  <c r="O91" i="35"/>
  <c r="O114" i="35"/>
  <c r="O130" i="35"/>
  <c r="P91" i="35"/>
  <c r="P88" i="35"/>
  <c r="O142" i="35"/>
  <c r="P164" i="36"/>
  <c r="O167" i="35"/>
  <c r="O117" i="35"/>
  <c r="P158" i="35"/>
  <c r="O158" i="38"/>
  <c r="O158" i="36"/>
  <c r="O154" i="36"/>
  <c r="P157" i="35"/>
  <c r="O153" i="35"/>
  <c r="P84" i="36"/>
  <c r="O81" i="36" l="1"/>
  <c r="O82" i="37"/>
  <c r="O82" i="38"/>
  <c r="AE198" i="37"/>
  <c r="AF198" i="15"/>
  <c r="AF198" i="36"/>
  <c r="AE198" i="35"/>
  <c r="AF198" i="38"/>
  <c r="O109" i="38"/>
  <c r="P109" i="38"/>
  <c r="P96" i="38"/>
  <c r="P97" i="38"/>
  <c r="O97" i="38"/>
  <c r="P98" i="38"/>
  <c r="O98" i="38"/>
  <c r="P101" i="38"/>
  <c r="O101" i="38"/>
  <c r="P108" i="38"/>
  <c r="O108" i="38"/>
  <c r="O103" i="38"/>
  <c r="P103" i="38"/>
  <c r="P100" i="38"/>
  <c r="O100" i="38"/>
  <c r="P158" i="37"/>
  <c r="P158" i="38"/>
  <c r="O158" i="37"/>
  <c r="O81" i="38" l="1"/>
  <c r="O81" i="37"/>
  <c r="AF198" i="35"/>
  <c r="AG198" i="36"/>
  <c r="AG198" i="38"/>
  <c r="AG198" i="15"/>
  <c r="AF198" i="37"/>
  <c r="P106" i="38"/>
  <c r="O106" i="38"/>
  <c r="AG198" i="35" l="1"/>
  <c r="AG198" i="37"/>
  <c r="C38" i="31" l="1"/>
  <c r="C23" i="31"/>
  <c r="P209" i="21"/>
  <c r="O209" i="21"/>
  <c r="N209" i="21"/>
  <c r="M209" i="21"/>
  <c r="L209" i="21"/>
  <c r="K209" i="21"/>
  <c r="J209" i="21"/>
  <c r="I209" i="21"/>
  <c r="H209" i="21"/>
  <c r="G209" i="21"/>
  <c r="F209" i="21"/>
  <c r="P208" i="21"/>
  <c r="O208" i="21"/>
  <c r="N208" i="21"/>
  <c r="M208" i="21"/>
  <c r="L208" i="21"/>
  <c r="K208" i="21"/>
  <c r="J208" i="21"/>
  <c r="I208" i="21"/>
  <c r="H208" i="21"/>
  <c r="G208" i="21"/>
  <c r="F208" i="21"/>
  <c r="P207" i="21"/>
  <c r="O207" i="21"/>
  <c r="N207" i="21"/>
  <c r="M207" i="21"/>
  <c r="L207" i="21"/>
  <c r="K207" i="21"/>
  <c r="J207" i="21"/>
  <c r="I207" i="21"/>
  <c r="H207" i="21"/>
  <c r="G207" i="21"/>
  <c r="F207" i="21"/>
  <c r="P205" i="21"/>
  <c r="O205" i="21"/>
  <c r="N205" i="21"/>
  <c r="M205" i="21"/>
  <c r="L205" i="21"/>
  <c r="K205" i="21"/>
  <c r="J205" i="21"/>
  <c r="I205" i="21"/>
  <c r="H205" i="21"/>
  <c r="G205" i="21"/>
  <c r="F205" i="21"/>
  <c r="P204" i="21"/>
  <c r="O204" i="21"/>
  <c r="N204" i="21"/>
  <c r="M204" i="21"/>
  <c r="L204" i="21"/>
  <c r="K204" i="21"/>
  <c r="J204" i="21"/>
  <c r="I204" i="21"/>
  <c r="H204" i="21"/>
  <c r="G204" i="21"/>
  <c r="F204" i="21"/>
  <c r="P203" i="21"/>
  <c r="O203" i="21"/>
  <c r="N203" i="21"/>
  <c r="M203" i="21"/>
  <c r="L203" i="21"/>
  <c r="K203" i="21"/>
  <c r="J203" i="21"/>
  <c r="I203" i="21"/>
  <c r="H203" i="21"/>
  <c r="G203" i="21"/>
  <c r="F203" i="21"/>
  <c r="P202" i="21"/>
  <c r="O202" i="21"/>
  <c r="N202" i="21"/>
  <c r="M202" i="21"/>
  <c r="L202" i="21"/>
  <c r="K202" i="21"/>
  <c r="J202" i="21"/>
  <c r="I202" i="21"/>
  <c r="H202" i="21"/>
  <c r="G202" i="21"/>
  <c r="F202" i="21"/>
  <c r="P201" i="21"/>
  <c r="O201" i="21"/>
  <c r="N201" i="21"/>
  <c r="M201" i="21"/>
  <c r="L201" i="21"/>
  <c r="K201" i="21"/>
  <c r="J201" i="21"/>
  <c r="I201" i="21"/>
  <c r="H201" i="21"/>
  <c r="G201" i="21"/>
  <c r="F201" i="21"/>
  <c r="P200" i="21"/>
  <c r="O200" i="21"/>
  <c r="N200" i="21"/>
  <c r="M200" i="21"/>
  <c r="L200" i="21"/>
  <c r="K200" i="21"/>
  <c r="J200" i="21"/>
  <c r="I200" i="21"/>
  <c r="H200" i="21"/>
  <c r="G200" i="21"/>
  <c r="F200" i="21"/>
  <c r="P190" i="21"/>
  <c r="O190" i="21"/>
  <c r="N190" i="21"/>
  <c r="M190" i="21"/>
  <c r="L190" i="21"/>
  <c r="K190" i="21"/>
  <c r="J190" i="21"/>
  <c r="I190" i="21"/>
  <c r="H190" i="21"/>
  <c r="G190" i="21"/>
  <c r="F190" i="21"/>
  <c r="P189" i="21"/>
  <c r="O189" i="21"/>
  <c r="N189" i="21"/>
  <c r="M189" i="21"/>
  <c r="L189" i="21"/>
  <c r="K189" i="21"/>
  <c r="J189" i="21"/>
  <c r="I189" i="21"/>
  <c r="H189" i="21"/>
  <c r="G189" i="21"/>
  <c r="F189" i="21"/>
  <c r="P188" i="21"/>
  <c r="O188" i="21"/>
  <c r="N188" i="21"/>
  <c r="M188" i="21"/>
  <c r="L188" i="21"/>
  <c r="K188" i="21"/>
  <c r="J188" i="21"/>
  <c r="I188" i="21"/>
  <c r="H188" i="21"/>
  <c r="G188" i="21"/>
  <c r="P186" i="21"/>
  <c r="O186" i="21"/>
  <c r="N186" i="21"/>
  <c r="M186" i="21"/>
  <c r="L186" i="21"/>
  <c r="K186" i="21"/>
  <c r="J186" i="21"/>
  <c r="I186" i="21"/>
  <c r="H186" i="21"/>
  <c r="G186" i="21"/>
  <c r="F186" i="21"/>
  <c r="P185" i="21"/>
  <c r="O185" i="21"/>
  <c r="N185" i="21"/>
  <c r="M185" i="21"/>
  <c r="L185" i="21"/>
  <c r="K185" i="21"/>
  <c r="J185" i="21"/>
  <c r="I185" i="21"/>
  <c r="H185" i="21"/>
  <c r="G185" i="21"/>
  <c r="F185" i="21"/>
  <c r="P184" i="21"/>
  <c r="O184" i="21"/>
  <c r="N184" i="21"/>
  <c r="M184" i="21"/>
  <c r="L184" i="21"/>
  <c r="K184" i="21"/>
  <c r="J184" i="21"/>
  <c r="I184" i="21"/>
  <c r="H184" i="21"/>
  <c r="G184" i="21"/>
  <c r="F184" i="21"/>
  <c r="P183" i="21"/>
  <c r="O183" i="21"/>
  <c r="N183" i="21"/>
  <c r="M183" i="21"/>
  <c r="L183" i="21"/>
  <c r="K183" i="21"/>
  <c r="J183" i="21"/>
  <c r="I183" i="21"/>
  <c r="H183" i="21"/>
  <c r="G183" i="21"/>
  <c r="F183" i="21"/>
  <c r="P182" i="21"/>
  <c r="O182" i="21"/>
  <c r="N182" i="21"/>
  <c r="M182" i="21"/>
  <c r="L182" i="21"/>
  <c r="K182" i="21"/>
  <c r="J182" i="21"/>
  <c r="I182" i="21"/>
  <c r="H182" i="21"/>
  <c r="G182" i="21"/>
  <c r="F182" i="21"/>
  <c r="P181" i="21"/>
  <c r="O181" i="21"/>
  <c r="N181" i="21"/>
  <c r="M181" i="21"/>
  <c r="L181" i="21"/>
  <c r="K181" i="21"/>
  <c r="J181" i="21"/>
  <c r="I181" i="21"/>
  <c r="H181" i="21"/>
  <c r="G181" i="21"/>
  <c r="F181" i="21"/>
  <c r="P180" i="21"/>
  <c r="O180" i="21"/>
  <c r="N180" i="21"/>
  <c r="M180" i="21"/>
  <c r="L180" i="21"/>
  <c r="K180" i="21"/>
  <c r="J180" i="21"/>
  <c r="I180" i="21"/>
  <c r="H180" i="21"/>
  <c r="G180" i="21"/>
  <c r="F180" i="21"/>
  <c r="Q176" i="21"/>
  <c r="P156" i="21"/>
  <c r="O156" i="21"/>
  <c r="N156" i="21"/>
  <c r="M156" i="21"/>
  <c r="L156" i="21"/>
  <c r="K156" i="21"/>
  <c r="J156" i="21"/>
  <c r="I156" i="21"/>
  <c r="H156" i="21"/>
  <c r="G156" i="21"/>
  <c r="F156" i="21"/>
  <c r="P155" i="21"/>
  <c r="S155" i="21" s="1"/>
  <c r="O155" i="21"/>
  <c r="N155" i="21"/>
  <c r="M155" i="21"/>
  <c r="L155" i="21"/>
  <c r="K155" i="21"/>
  <c r="J155" i="21"/>
  <c r="I155" i="21"/>
  <c r="H155" i="21"/>
  <c r="G155" i="21"/>
  <c r="F155" i="21"/>
  <c r="T155" i="21" s="1"/>
  <c r="P154" i="21"/>
  <c r="O154" i="21"/>
  <c r="N154" i="21"/>
  <c r="M154" i="21"/>
  <c r="L154" i="21"/>
  <c r="K154" i="21"/>
  <c r="J154" i="21"/>
  <c r="I154" i="21"/>
  <c r="H154" i="21"/>
  <c r="G154" i="21"/>
  <c r="F154" i="21"/>
  <c r="T154" i="21" s="1"/>
  <c r="P152" i="21"/>
  <c r="O152" i="21"/>
  <c r="N152" i="21"/>
  <c r="M152" i="21"/>
  <c r="L152" i="21"/>
  <c r="K152" i="21"/>
  <c r="J152" i="21"/>
  <c r="I152" i="21"/>
  <c r="H152" i="21"/>
  <c r="G152" i="21"/>
  <c r="F152" i="21"/>
  <c r="P151" i="21"/>
  <c r="O151" i="21"/>
  <c r="N151" i="21"/>
  <c r="M151" i="21"/>
  <c r="L151" i="21"/>
  <c r="K151" i="21"/>
  <c r="J151" i="21"/>
  <c r="I151" i="21"/>
  <c r="H151" i="21"/>
  <c r="G151" i="21"/>
  <c r="F151" i="21"/>
  <c r="P150" i="21"/>
  <c r="O150" i="21"/>
  <c r="N150" i="21"/>
  <c r="M150" i="21"/>
  <c r="L150" i="21"/>
  <c r="K150" i="21"/>
  <c r="J150" i="21"/>
  <c r="I150" i="21"/>
  <c r="H150" i="21"/>
  <c r="G150" i="21"/>
  <c r="F150" i="21"/>
  <c r="P149" i="21"/>
  <c r="O149" i="21"/>
  <c r="N149" i="21"/>
  <c r="M149" i="21"/>
  <c r="L149" i="21"/>
  <c r="K149" i="21"/>
  <c r="J149" i="21"/>
  <c r="I149" i="21"/>
  <c r="H149" i="21"/>
  <c r="G149" i="21"/>
  <c r="F149" i="21"/>
  <c r="P148" i="21"/>
  <c r="O148" i="21"/>
  <c r="N148" i="21"/>
  <c r="M148" i="21"/>
  <c r="L148" i="21"/>
  <c r="K148" i="21"/>
  <c r="J148" i="21"/>
  <c r="I148" i="21"/>
  <c r="H148" i="21"/>
  <c r="G148" i="21"/>
  <c r="F148" i="21"/>
  <c r="P147" i="21"/>
  <c r="O147" i="21"/>
  <c r="N147" i="21"/>
  <c r="M147" i="21"/>
  <c r="L147" i="21"/>
  <c r="K147" i="21"/>
  <c r="J147" i="21"/>
  <c r="I147" i="21"/>
  <c r="H147" i="21"/>
  <c r="G147" i="21"/>
  <c r="F147" i="21"/>
  <c r="P137" i="21"/>
  <c r="O137" i="21"/>
  <c r="N137" i="21"/>
  <c r="M137" i="21"/>
  <c r="L137" i="21"/>
  <c r="K137" i="21"/>
  <c r="J137" i="21"/>
  <c r="I137" i="21"/>
  <c r="H137" i="21"/>
  <c r="G137" i="21"/>
  <c r="F137" i="21"/>
  <c r="P136" i="21"/>
  <c r="O136" i="21"/>
  <c r="N136" i="21"/>
  <c r="M136" i="21"/>
  <c r="L136" i="21"/>
  <c r="K136" i="21"/>
  <c r="J136" i="21"/>
  <c r="I136" i="21"/>
  <c r="H136" i="21"/>
  <c r="G136" i="21"/>
  <c r="F136" i="21"/>
  <c r="T136" i="21" s="1"/>
  <c r="P135" i="21"/>
  <c r="O135" i="21"/>
  <c r="N135" i="21"/>
  <c r="M135" i="21"/>
  <c r="L135" i="21"/>
  <c r="K135" i="21"/>
  <c r="J135" i="21"/>
  <c r="I135" i="21"/>
  <c r="H135" i="21"/>
  <c r="G135" i="21"/>
  <c r="P133" i="21"/>
  <c r="O133" i="21"/>
  <c r="N133" i="21"/>
  <c r="M133" i="21"/>
  <c r="L133" i="21"/>
  <c r="K133" i="21"/>
  <c r="J133" i="21"/>
  <c r="I133" i="21"/>
  <c r="H133" i="21"/>
  <c r="G133" i="21"/>
  <c r="F133" i="21"/>
  <c r="P132" i="21"/>
  <c r="O132" i="21"/>
  <c r="N132" i="21"/>
  <c r="M132" i="21"/>
  <c r="L132" i="21"/>
  <c r="K132" i="21"/>
  <c r="J132" i="21"/>
  <c r="I132" i="21"/>
  <c r="H132" i="21"/>
  <c r="G132" i="21"/>
  <c r="F132" i="21"/>
  <c r="P131" i="21"/>
  <c r="O131" i="21"/>
  <c r="N131" i="21"/>
  <c r="M131" i="21"/>
  <c r="L131" i="21"/>
  <c r="K131" i="21"/>
  <c r="J131" i="21"/>
  <c r="I131" i="21"/>
  <c r="H131" i="21"/>
  <c r="G131" i="21"/>
  <c r="F131" i="21"/>
  <c r="P130" i="21"/>
  <c r="O130" i="21"/>
  <c r="N130" i="21"/>
  <c r="M130" i="21"/>
  <c r="L130" i="21"/>
  <c r="K130" i="21"/>
  <c r="J130" i="21"/>
  <c r="I130" i="21"/>
  <c r="H130" i="21"/>
  <c r="G130" i="21"/>
  <c r="F130" i="21"/>
  <c r="P129" i="21"/>
  <c r="O129" i="21"/>
  <c r="N129" i="21"/>
  <c r="M129" i="21"/>
  <c r="L129" i="21"/>
  <c r="K129" i="21"/>
  <c r="J129" i="21"/>
  <c r="I129" i="21"/>
  <c r="H129" i="21"/>
  <c r="G129" i="21"/>
  <c r="F129" i="21"/>
  <c r="P128" i="21"/>
  <c r="O128" i="21"/>
  <c r="N128" i="21"/>
  <c r="M128" i="21"/>
  <c r="L128" i="21"/>
  <c r="K128" i="21"/>
  <c r="J128" i="21"/>
  <c r="I128" i="21"/>
  <c r="H128" i="21"/>
  <c r="G128" i="21"/>
  <c r="F128" i="21"/>
  <c r="P127" i="21"/>
  <c r="O127" i="21"/>
  <c r="P171" i="21" s="1"/>
  <c r="N127" i="21"/>
  <c r="M127" i="21"/>
  <c r="L127" i="21"/>
  <c r="K127" i="21"/>
  <c r="J127" i="21"/>
  <c r="I127" i="21"/>
  <c r="H127" i="21"/>
  <c r="G127" i="21"/>
  <c r="H171" i="21" s="1"/>
  <c r="F127" i="21"/>
  <c r="T124" i="21"/>
  <c r="S124" i="21"/>
  <c r="R124" i="21"/>
  <c r="S123" i="21"/>
  <c r="R123" i="21"/>
  <c r="Q123" i="21"/>
  <c r="Q118" i="21"/>
  <c r="P118" i="21"/>
  <c r="O118" i="21"/>
  <c r="N118" i="21"/>
  <c r="M118" i="21"/>
  <c r="L118" i="21"/>
  <c r="K118" i="21"/>
  <c r="J118" i="21"/>
  <c r="I118" i="21"/>
  <c r="H118" i="21"/>
  <c r="G118" i="21"/>
  <c r="Q117" i="21"/>
  <c r="P117" i="21"/>
  <c r="O117" i="21"/>
  <c r="N117" i="21"/>
  <c r="M117" i="21"/>
  <c r="L117" i="21"/>
  <c r="K117" i="21"/>
  <c r="J117" i="21"/>
  <c r="I117" i="21"/>
  <c r="H117" i="21"/>
  <c r="G117" i="21"/>
  <c r="P105" i="21"/>
  <c r="R610" i="43" s="1"/>
  <c r="O105" i="21"/>
  <c r="Q610" i="43" s="1"/>
  <c r="N105" i="21"/>
  <c r="P610" i="43" s="1"/>
  <c r="M105" i="21"/>
  <c r="O610" i="43" s="1"/>
  <c r="L105" i="21"/>
  <c r="N610" i="43" s="1"/>
  <c r="K105" i="21"/>
  <c r="M610" i="43" s="1"/>
  <c r="J105" i="21"/>
  <c r="L610" i="43" s="1"/>
  <c r="I105" i="21"/>
  <c r="K610" i="43" s="1"/>
  <c r="H105" i="21"/>
  <c r="J610" i="43" s="1"/>
  <c r="G105" i="21"/>
  <c r="I610" i="43" s="1"/>
  <c r="F105" i="21"/>
  <c r="H610" i="43" s="1"/>
  <c r="S103" i="21"/>
  <c r="T103" i="21" s="1"/>
  <c r="Q103" i="21"/>
  <c r="T102" i="21"/>
  <c r="S102" i="21"/>
  <c r="Q102" i="21"/>
  <c r="T101" i="21"/>
  <c r="S101" i="21"/>
  <c r="Q101" i="21"/>
  <c r="T99" i="21"/>
  <c r="S99" i="21"/>
  <c r="Q99" i="21"/>
  <c r="S98" i="21"/>
  <c r="T98" i="21" s="1"/>
  <c r="Q98" i="21"/>
  <c r="S97" i="21"/>
  <c r="T97" i="21" s="1"/>
  <c r="Q97" i="21"/>
  <c r="S96" i="21"/>
  <c r="T96" i="21" s="1"/>
  <c r="Q96" i="21"/>
  <c r="S95" i="21"/>
  <c r="T95" i="21" s="1"/>
  <c r="Q95" i="21"/>
  <c r="S94" i="21"/>
  <c r="T94" i="21" s="1"/>
  <c r="Q94" i="21"/>
  <c r="P86" i="21"/>
  <c r="R605" i="43" s="1"/>
  <c r="O86" i="21"/>
  <c r="Q605" i="43" s="1"/>
  <c r="N86" i="21"/>
  <c r="P605" i="43" s="1"/>
  <c r="M86" i="21"/>
  <c r="O605" i="43" s="1"/>
  <c r="L86" i="21"/>
  <c r="N605" i="43" s="1"/>
  <c r="K86" i="21"/>
  <c r="J86" i="21"/>
  <c r="L605" i="43" s="1"/>
  <c r="I86" i="21"/>
  <c r="H86" i="21"/>
  <c r="J605" i="43" s="1"/>
  <c r="G86" i="21"/>
  <c r="I605" i="43" s="1"/>
  <c r="S84" i="21"/>
  <c r="T84" i="21" s="1"/>
  <c r="Q84" i="21"/>
  <c r="T83" i="21"/>
  <c r="S83" i="21"/>
  <c r="Q83" i="21"/>
  <c r="Q82" i="21"/>
  <c r="S603" i="43" s="1"/>
  <c r="S80" i="21"/>
  <c r="T80" i="21" s="1"/>
  <c r="Q80" i="21"/>
  <c r="S79" i="21"/>
  <c r="U602" i="43" s="1"/>
  <c r="Q79" i="21"/>
  <c r="S602" i="43" s="1"/>
  <c r="S78" i="21"/>
  <c r="U601" i="43" s="1"/>
  <c r="Q78" i="21"/>
  <c r="S601" i="43" s="1"/>
  <c r="S77" i="21"/>
  <c r="T77" i="21" s="1"/>
  <c r="Q77" i="21"/>
  <c r="S76" i="21"/>
  <c r="T76" i="21" s="1"/>
  <c r="Q76" i="21"/>
  <c r="S75" i="21"/>
  <c r="T75" i="21" s="1"/>
  <c r="Q75" i="21"/>
  <c r="S74" i="21"/>
  <c r="Q74" i="21"/>
  <c r="T71" i="21"/>
  <c r="S71" i="21"/>
  <c r="R71" i="21"/>
  <c r="S70" i="21"/>
  <c r="R70" i="21"/>
  <c r="Q70" i="21"/>
  <c r="Q65" i="21"/>
  <c r="P65" i="21"/>
  <c r="P222" i="21" s="1"/>
  <c r="O65" i="21"/>
  <c r="N65" i="21"/>
  <c r="M65" i="21"/>
  <c r="L65" i="21"/>
  <c r="K65" i="21"/>
  <c r="J65" i="21"/>
  <c r="I65" i="21"/>
  <c r="H65" i="21"/>
  <c r="H222" i="21" s="1"/>
  <c r="G65" i="21"/>
  <c r="P64" i="21"/>
  <c r="O64" i="21"/>
  <c r="N64" i="21"/>
  <c r="M64" i="21"/>
  <c r="L64" i="21"/>
  <c r="K64" i="21"/>
  <c r="J64" i="21"/>
  <c r="I64" i="21"/>
  <c r="H64" i="21"/>
  <c r="G64" i="21"/>
  <c r="P52" i="21"/>
  <c r="R592" i="43" s="1"/>
  <c r="O52" i="21"/>
  <c r="Q592" i="43" s="1"/>
  <c r="N52" i="21"/>
  <c r="P592" i="43" s="1"/>
  <c r="M52" i="21"/>
  <c r="O592" i="43" s="1"/>
  <c r="L52" i="21"/>
  <c r="K52" i="21"/>
  <c r="M592" i="43" s="1"/>
  <c r="J52" i="21"/>
  <c r="I52" i="21"/>
  <c r="K592" i="43" s="1"/>
  <c r="H52" i="21"/>
  <c r="J592" i="43" s="1"/>
  <c r="G52" i="21"/>
  <c r="I592" i="43" s="1"/>
  <c r="F52" i="21"/>
  <c r="H592" i="43" s="1"/>
  <c r="T50" i="21"/>
  <c r="S50" i="21"/>
  <c r="Q50" i="21"/>
  <c r="Q209" i="21" s="1"/>
  <c r="T49" i="21"/>
  <c r="S49" i="21"/>
  <c r="Q49" i="21"/>
  <c r="T48" i="21"/>
  <c r="S48" i="21"/>
  <c r="Q48" i="21"/>
  <c r="S46" i="21"/>
  <c r="T46" i="21" s="1"/>
  <c r="Q46" i="21"/>
  <c r="Q205" i="21" s="1"/>
  <c r="S45" i="21"/>
  <c r="T45" i="21" s="1"/>
  <c r="Q45" i="21"/>
  <c r="S44" i="21"/>
  <c r="T44" i="21" s="1"/>
  <c r="Q44" i="21"/>
  <c r="Q203" i="21" s="1"/>
  <c r="S43" i="21"/>
  <c r="T43" i="21" s="1"/>
  <c r="Q43" i="21"/>
  <c r="S42" i="21"/>
  <c r="T42" i="21" s="1"/>
  <c r="Q42" i="21"/>
  <c r="S41" i="21"/>
  <c r="T41" i="21" s="1"/>
  <c r="Q41" i="21"/>
  <c r="P33" i="21"/>
  <c r="R587" i="43" s="1"/>
  <c r="O33" i="21"/>
  <c r="Q587" i="43" s="1"/>
  <c r="N33" i="21"/>
  <c r="P587" i="43" s="1"/>
  <c r="M33" i="21"/>
  <c r="O587" i="43" s="1"/>
  <c r="L33" i="21"/>
  <c r="K33" i="21"/>
  <c r="M587" i="43" s="1"/>
  <c r="J33" i="21"/>
  <c r="L587" i="43" s="1"/>
  <c r="I33" i="21"/>
  <c r="K587" i="43" s="1"/>
  <c r="H33" i="21"/>
  <c r="J587" i="43" s="1"/>
  <c r="G33" i="21"/>
  <c r="I587" i="43" s="1"/>
  <c r="F33" i="21"/>
  <c r="H587" i="43" s="1"/>
  <c r="S31" i="21"/>
  <c r="T31" i="21" s="1"/>
  <c r="Q31" i="21"/>
  <c r="T30" i="21"/>
  <c r="S30" i="21"/>
  <c r="Q30" i="21"/>
  <c r="S29" i="21"/>
  <c r="Q29" i="21"/>
  <c r="S585" i="43" s="1"/>
  <c r="S27" i="21"/>
  <c r="T27" i="21" s="1"/>
  <c r="Q27" i="21"/>
  <c r="S26" i="21"/>
  <c r="U584" i="43" s="1"/>
  <c r="W584" i="43" s="1"/>
  <c r="Q26" i="21"/>
  <c r="S584" i="43" s="1"/>
  <c r="S25" i="21"/>
  <c r="U583" i="43" s="1"/>
  <c r="W583" i="43" s="1"/>
  <c r="Q25" i="21"/>
  <c r="S583" i="43" s="1"/>
  <c r="S24" i="21"/>
  <c r="T24" i="21" s="1"/>
  <c r="Q24" i="21"/>
  <c r="S23" i="21"/>
  <c r="T23" i="21" s="1"/>
  <c r="Q23" i="21"/>
  <c r="Q182" i="21" s="1"/>
  <c r="S22" i="21"/>
  <c r="T22" i="21" s="1"/>
  <c r="Q22" i="21"/>
  <c r="S21" i="21"/>
  <c r="Q21" i="21"/>
  <c r="S151" i="21" l="1"/>
  <c r="Q186" i="21"/>
  <c r="Q181" i="21"/>
  <c r="Q183" i="21"/>
  <c r="H597" i="43"/>
  <c r="P597" i="43"/>
  <c r="I88" i="21"/>
  <c r="K606" i="43" s="1"/>
  <c r="K605" i="43"/>
  <c r="I597" i="43"/>
  <c r="Q597" i="43"/>
  <c r="L54" i="21"/>
  <c r="N592" i="43"/>
  <c r="G222" i="21"/>
  <c r="K222" i="21"/>
  <c r="O222" i="21"/>
  <c r="L615" i="43"/>
  <c r="P615" i="43"/>
  <c r="L597" i="43"/>
  <c r="O615" i="43"/>
  <c r="M597" i="43"/>
  <c r="S586" i="43"/>
  <c r="U585" i="43"/>
  <c r="W585" i="43" s="1"/>
  <c r="J597" i="43"/>
  <c r="L37" i="21"/>
  <c r="N589" i="43" s="1"/>
  <c r="N587" i="43"/>
  <c r="R597" i="43"/>
  <c r="S591" i="43"/>
  <c r="K54" i="21"/>
  <c r="N221" i="21"/>
  <c r="S604" i="43"/>
  <c r="I615" i="43"/>
  <c r="K90" i="21"/>
  <c r="M607" i="43" s="1"/>
  <c r="M605" i="43"/>
  <c r="Q615" i="43"/>
  <c r="S609" i="43"/>
  <c r="S128" i="21"/>
  <c r="S136" i="21"/>
  <c r="S147" i="21"/>
  <c r="T147" i="21" s="1"/>
  <c r="U586" i="43"/>
  <c r="W586" i="43" s="1"/>
  <c r="Q189" i="21"/>
  <c r="K597" i="43"/>
  <c r="O597" i="43"/>
  <c r="U591" i="43"/>
  <c r="W591" i="43" s="1"/>
  <c r="J54" i="21"/>
  <c r="L592" i="43"/>
  <c r="T74" i="21"/>
  <c r="V604" i="43" s="1"/>
  <c r="U604" i="43"/>
  <c r="J615" i="43"/>
  <c r="N615" i="43"/>
  <c r="R615" i="43"/>
  <c r="U609" i="43"/>
  <c r="K221" i="21"/>
  <c r="G221" i="21"/>
  <c r="O221" i="21"/>
  <c r="S132" i="21"/>
  <c r="T132" i="21" s="1"/>
  <c r="Q190" i="21"/>
  <c r="I221" i="21"/>
  <c r="S156" i="21"/>
  <c r="T156" i="21" s="1"/>
  <c r="Q155" i="21"/>
  <c r="Q201" i="21"/>
  <c r="Q204" i="21"/>
  <c r="Q208" i="21"/>
  <c r="L221" i="21"/>
  <c r="S152" i="21"/>
  <c r="T152" i="21" s="1"/>
  <c r="S129" i="21"/>
  <c r="T129" i="21" s="1"/>
  <c r="S150" i="21"/>
  <c r="T150" i="21" s="1"/>
  <c r="Q132" i="21"/>
  <c r="I107" i="21"/>
  <c r="S105" i="21"/>
  <c r="U610" i="43" s="1"/>
  <c r="W610" i="43" s="1"/>
  <c r="Q202" i="21"/>
  <c r="M222" i="21"/>
  <c r="L107" i="21"/>
  <c r="S137" i="21"/>
  <c r="K158" i="21"/>
  <c r="M623" i="43" s="1"/>
  <c r="T25" i="21"/>
  <c r="V583" i="43" s="1"/>
  <c r="J35" i="21"/>
  <c r="L588" i="43" s="1"/>
  <c r="P221" i="21"/>
  <c r="N111" i="21"/>
  <c r="P612" i="43" s="1"/>
  <c r="P616" i="43" s="1"/>
  <c r="J221" i="21"/>
  <c r="L170" i="21"/>
  <c r="M35" i="21"/>
  <c r="O588" i="43" s="1"/>
  <c r="G211" i="21"/>
  <c r="I633" i="43" s="1"/>
  <c r="G107" i="21"/>
  <c r="S133" i="21"/>
  <c r="T133" i="21" s="1"/>
  <c r="T29" i="21"/>
  <c r="G37" i="21"/>
  <c r="I589" i="43" s="1"/>
  <c r="K37" i="21"/>
  <c r="M589" i="43" s="1"/>
  <c r="I211" i="21"/>
  <c r="K633" i="43" s="1"/>
  <c r="I222" i="21"/>
  <c r="Q222" i="21"/>
  <c r="F188" i="21"/>
  <c r="H111" i="21"/>
  <c r="J612" i="43" s="1"/>
  <c r="J616" i="43" s="1"/>
  <c r="Q171" i="21"/>
  <c r="O171" i="21"/>
  <c r="Q135" i="21"/>
  <c r="M158" i="21"/>
  <c r="O623" i="43" s="1"/>
  <c r="O170" i="21"/>
  <c r="J107" i="21"/>
  <c r="Q185" i="21"/>
  <c r="I192" i="21"/>
  <c r="K631" i="43" s="1"/>
  <c r="H35" i="21"/>
  <c r="J588" i="43" s="1"/>
  <c r="M37" i="21"/>
  <c r="O589" i="43" s="1"/>
  <c r="K211" i="21"/>
  <c r="M633" i="43" s="1"/>
  <c r="J111" i="21"/>
  <c r="L612" i="43" s="1"/>
  <c r="L616" i="43" s="1"/>
  <c r="N88" i="21"/>
  <c r="P606" i="43" s="1"/>
  <c r="K107" i="21"/>
  <c r="G158" i="21"/>
  <c r="I623" i="43" s="1"/>
  <c r="O158" i="21"/>
  <c r="Q623" i="43" s="1"/>
  <c r="J211" i="21"/>
  <c r="L633" i="43" s="1"/>
  <c r="I90" i="21"/>
  <c r="K607" i="43" s="1"/>
  <c r="L171" i="21"/>
  <c r="T26" i="21"/>
  <c r="V584" i="43" s="1"/>
  <c r="I35" i="21"/>
  <c r="K588" i="43" s="1"/>
  <c r="Q200" i="21"/>
  <c r="L211" i="21"/>
  <c r="N633" i="43" s="1"/>
  <c r="L222" i="21"/>
  <c r="T78" i="21"/>
  <c r="V601" i="43" s="1"/>
  <c r="K111" i="21"/>
  <c r="M612" i="43" s="1"/>
  <c r="H90" i="21"/>
  <c r="J607" i="43" s="1"/>
  <c r="J171" i="21"/>
  <c r="H158" i="21"/>
  <c r="J623" i="43" s="1"/>
  <c r="P158" i="21"/>
  <c r="R623" i="43" s="1"/>
  <c r="L158" i="21"/>
  <c r="L111" i="21"/>
  <c r="N612" i="43" s="1"/>
  <c r="N616" i="43" s="1"/>
  <c r="M107" i="21"/>
  <c r="I158" i="21"/>
  <c r="K623" i="43" s="1"/>
  <c r="Q156" i="21"/>
  <c r="Q180" i="21"/>
  <c r="L192" i="21"/>
  <c r="N631" i="43" s="1"/>
  <c r="K35" i="21"/>
  <c r="M588" i="43" s="1"/>
  <c r="F211" i="21"/>
  <c r="H633" i="43" s="1"/>
  <c r="F54" i="21"/>
  <c r="N222" i="21"/>
  <c r="T79" i="21"/>
  <c r="V602" i="43" s="1"/>
  <c r="M88" i="21"/>
  <c r="P90" i="21"/>
  <c r="R607" i="43" s="1"/>
  <c r="F107" i="21"/>
  <c r="N107" i="21"/>
  <c r="K170" i="21"/>
  <c r="L139" i="21"/>
  <c r="N619" i="43" s="1"/>
  <c r="Q133" i="21"/>
  <c r="T137" i="21"/>
  <c r="Q207" i="21"/>
  <c r="T21" i="21"/>
  <c r="V586" i="43" s="1"/>
  <c r="P35" i="21"/>
  <c r="R588" i="43" s="1"/>
  <c r="N90" i="21"/>
  <c r="P607" i="43" s="1"/>
  <c r="O107" i="21"/>
  <c r="Q137" i="21"/>
  <c r="Q184" i="21"/>
  <c r="Q188" i="21"/>
  <c r="F58" i="21"/>
  <c r="H594" i="43" s="1"/>
  <c r="H598" i="43" s="1"/>
  <c r="N58" i="21"/>
  <c r="P594" i="43" s="1"/>
  <c r="P598" i="43" s="1"/>
  <c r="J37" i="21"/>
  <c r="L589" i="43" s="1"/>
  <c r="S52" i="21"/>
  <c r="U592" i="43" s="1"/>
  <c r="W592" i="43" s="1"/>
  <c r="H211" i="21"/>
  <c r="J633" i="43" s="1"/>
  <c r="P211" i="21"/>
  <c r="R633" i="43" s="1"/>
  <c r="H107" i="21"/>
  <c r="P107" i="21"/>
  <c r="M170" i="21"/>
  <c r="Q131" i="21"/>
  <c r="S131" i="21"/>
  <c r="T131" i="21" s="1"/>
  <c r="F135" i="21"/>
  <c r="S135" i="21" s="1"/>
  <c r="T135" i="21" s="1"/>
  <c r="S148" i="21"/>
  <c r="T148" i="21" s="1"/>
  <c r="G170" i="21"/>
  <c r="H221" i="21"/>
  <c r="Q64" i="21"/>
  <c r="Q221" i="21" s="1"/>
  <c r="Q149" i="21"/>
  <c r="H58" i="21"/>
  <c r="J594" i="43" s="1"/>
  <c r="J598" i="43" s="1"/>
  <c r="H192" i="21"/>
  <c r="J631" i="43" s="1"/>
  <c r="P58" i="21"/>
  <c r="R594" i="43" s="1"/>
  <c r="R598" i="43" s="1"/>
  <c r="P192" i="21"/>
  <c r="R631" i="43" s="1"/>
  <c r="S149" i="21"/>
  <c r="T149" i="21" s="1"/>
  <c r="N158" i="21"/>
  <c r="P623" i="43" s="1"/>
  <c r="Q33" i="21"/>
  <c r="S587" i="43" s="1"/>
  <c r="P54" i="21"/>
  <c r="Q129" i="21"/>
  <c r="Q152" i="21"/>
  <c r="F158" i="21"/>
  <c r="H623" i="43" s="1"/>
  <c r="J58" i="21"/>
  <c r="L594" i="43" s="1"/>
  <c r="J192" i="21"/>
  <c r="L631" i="43" s="1"/>
  <c r="S33" i="21"/>
  <c r="U587" i="43" s="1"/>
  <c r="L35" i="21"/>
  <c r="N588" i="43" s="1"/>
  <c r="F37" i="21"/>
  <c r="H589" i="43" s="1"/>
  <c r="N37" i="21"/>
  <c r="P589" i="43" s="1"/>
  <c r="Q150" i="21"/>
  <c r="O58" i="21"/>
  <c r="Q594" i="43" s="1"/>
  <c r="Q598" i="43" s="1"/>
  <c r="O192" i="21"/>
  <c r="Q631" i="43" s="1"/>
  <c r="Q52" i="21"/>
  <c r="S592" i="43" s="1"/>
  <c r="K192" i="21"/>
  <c r="M631" i="43" s="1"/>
  <c r="K58" i="21"/>
  <c r="M594" i="43" s="1"/>
  <c r="M598" i="43" s="1"/>
  <c r="O37" i="21"/>
  <c r="Q589" i="43" s="1"/>
  <c r="M211" i="21"/>
  <c r="O633" i="43" s="1"/>
  <c r="M54" i="21"/>
  <c r="G54" i="21"/>
  <c r="I58" i="21"/>
  <c r="K594" i="43" s="1"/>
  <c r="K598" i="43" s="1"/>
  <c r="I171" i="21"/>
  <c r="H139" i="21"/>
  <c r="J619" i="43" s="1"/>
  <c r="H170" i="21"/>
  <c r="P139" i="21"/>
  <c r="R619" i="43" s="1"/>
  <c r="Q170" i="21"/>
  <c r="S127" i="21"/>
  <c r="T127" i="21" s="1"/>
  <c r="P170" i="21"/>
  <c r="S130" i="21"/>
  <c r="T130" i="21" s="1"/>
  <c r="J158" i="21"/>
  <c r="L623" i="43" s="1"/>
  <c r="N192" i="21"/>
  <c r="P631" i="43" s="1"/>
  <c r="G58" i="21"/>
  <c r="I594" i="43" s="1"/>
  <c r="I598" i="43" s="1"/>
  <c r="G192" i="21"/>
  <c r="I631" i="43" s="1"/>
  <c r="F35" i="21"/>
  <c r="H588" i="43" s="1"/>
  <c r="N35" i="21"/>
  <c r="P588" i="43" s="1"/>
  <c r="H37" i="21"/>
  <c r="J589" i="43" s="1"/>
  <c r="P37" i="21"/>
  <c r="R589" i="43" s="1"/>
  <c r="N211" i="21"/>
  <c r="P633" i="43" s="1"/>
  <c r="N54" i="21"/>
  <c r="H54" i="21"/>
  <c r="L58" i="21"/>
  <c r="N594" i="43" s="1"/>
  <c r="G88" i="21"/>
  <c r="I606" i="43" s="1"/>
  <c r="G90" i="21"/>
  <c r="I607" i="43" s="1"/>
  <c r="Q86" i="21"/>
  <c r="S605" i="43" s="1"/>
  <c r="G111" i="21"/>
  <c r="I612" i="43" s="1"/>
  <c r="I616" i="43" s="1"/>
  <c r="O88" i="21"/>
  <c r="Q606" i="43" s="1"/>
  <c r="O90" i="21"/>
  <c r="Q607" i="43" s="1"/>
  <c r="O111" i="21"/>
  <c r="Q612" i="43" s="1"/>
  <c r="Q616" i="43" s="1"/>
  <c r="T128" i="21"/>
  <c r="Q130" i="21"/>
  <c r="Q136" i="21"/>
  <c r="Q148" i="21"/>
  <c r="T151" i="21"/>
  <c r="Q154" i="21"/>
  <c r="M58" i="21"/>
  <c r="O594" i="43" s="1"/>
  <c r="O598" i="43" s="1"/>
  <c r="M192" i="21"/>
  <c r="O631" i="43" s="1"/>
  <c r="G35" i="21"/>
  <c r="I588" i="43" s="1"/>
  <c r="O35" i="21"/>
  <c r="Q588" i="43" s="1"/>
  <c r="I37" i="21"/>
  <c r="K589" i="43" s="1"/>
  <c r="O211" i="21"/>
  <c r="Q633" i="43" s="1"/>
  <c r="O54" i="21"/>
  <c r="I54" i="21"/>
  <c r="J139" i="21"/>
  <c r="L619" i="43" s="1"/>
  <c r="Q128" i="21"/>
  <c r="Q151" i="21"/>
  <c r="S154" i="21"/>
  <c r="S82" i="21"/>
  <c r="U603" i="43" s="1"/>
  <c r="F86" i="21"/>
  <c r="H605" i="43" s="1"/>
  <c r="H88" i="21"/>
  <c r="J606" i="43" s="1"/>
  <c r="P88" i="21"/>
  <c r="R606" i="43" s="1"/>
  <c r="J90" i="21"/>
  <c r="L607" i="43" s="1"/>
  <c r="Q105" i="21"/>
  <c r="S610" i="43" s="1"/>
  <c r="M111" i="21"/>
  <c r="O612" i="43" s="1"/>
  <c r="O616" i="43" s="1"/>
  <c r="K139" i="21"/>
  <c r="M619" i="43" s="1"/>
  <c r="Q147" i="21"/>
  <c r="N170" i="21"/>
  <c r="K171" i="21"/>
  <c r="J88" i="21"/>
  <c r="L606" i="43" s="1"/>
  <c r="L90" i="21"/>
  <c r="T105" i="21"/>
  <c r="V610" i="43" s="1"/>
  <c r="Q127" i="21"/>
  <c r="M139" i="21"/>
  <c r="O619" i="43" s="1"/>
  <c r="M171" i="21"/>
  <c r="M221" i="21"/>
  <c r="J222" i="21"/>
  <c r="K88" i="21"/>
  <c r="M606" i="43" s="1"/>
  <c r="M90" i="21"/>
  <c r="O607" i="43" s="1"/>
  <c r="P111" i="21"/>
  <c r="R612" i="43" s="1"/>
  <c r="R616" i="43" s="1"/>
  <c r="N139" i="21"/>
  <c r="P619" i="43" s="1"/>
  <c r="I170" i="21"/>
  <c r="N171" i="21"/>
  <c r="L88" i="21"/>
  <c r="N606" i="43" s="1"/>
  <c r="I111" i="21"/>
  <c r="K612" i="43" s="1"/>
  <c r="G139" i="21"/>
  <c r="I619" i="43" s="1"/>
  <c r="O139" i="21"/>
  <c r="Q619" i="43" s="1"/>
  <c r="J170" i="21"/>
  <c r="G171" i="21"/>
  <c r="I139" i="21"/>
  <c r="K619" i="43" s="1"/>
  <c r="I112" i="21" l="1"/>
  <c r="K613" i="43" s="1"/>
  <c r="L143" i="21"/>
  <c r="N621" i="43" s="1"/>
  <c r="K636" i="43"/>
  <c r="J59" i="21"/>
  <c r="L595" i="43" s="1"/>
  <c r="G60" i="21"/>
  <c r="I596" i="43" s="1"/>
  <c r="I599" i="43" s="1"/>
  <c r="K60" i="21"/>
  <c r="M596" i="43" s="1"/>
  <c r="M599" i="43" s="1"/>
  <c r="L60" i="21"/>
  <c r="N596" i="43" s="1"/>
  <c r="N599" i="43" s="1"/>
  <c r="L598" i="43"/>
  <c r="L164" i="21"/>
  <c r="N625" i="43" s="1"/>
  <c r="N623" i="43"/>
  <c r="U597" i="43"/>
  <c r="M615" i="43"/>
  <c r="M616" i="43"/>
  <c r="K616" i="43"/>
  <c r="K615" i="43"/>
  <c r="P636" i="43"/>
  <c r="P59" i="21"/>
  <c r="R595" i="43" s="1"/>
  <c r="M59" i="21"/>
  <c r="O595" i="43" s="1"/>
  <c r="N597" i="43"/>
  <c r="N598" i="43"/>
  <c r="H615" i="43"/>
  <c r="R636" i="43"/>
  <c r="L636" i="43"/>
  <c r="K113" i="21"/>
  <c r="M614" i="43" s="1"/>
  <c r="M617" i="43" s="1"/>
  <c r="O636" i="43"/>
  <c r="M636" i="43"/>
  <c r="Q636" i="43"/>
  <c r="S597" i="43"/>
  <c r="H113" i="21"/>
  <c r="J614" i="43" s="1"/>
  <c r="J617" i="43" s="1"/>
  <c r="L196" i="21"/>
  <c r="N632" i="43" s="1"/>
  <c r="N607" i="43"/>
  <c r="N636" i="43" s="1"/>
  <c r="S615" i="43"/>
  <c r="J636" i="43"/>
  <c r="S158" i="21"/>
  <c r="U623" i="43" s="1"/>
  <c r="W623" i="43" s="1"/>
  <c r="K160" i="21"/>
  <c r="M194" i="21"/>
  <c r="O606" i="43"/>
  <c r="I636" i="43"/>
  <c r="W587" i="43"/>
  <c r="G196" i="21"/>
  <c r="I632" i="43" s="1"/>
  <c r="L141" i="21"/>
  <c r="S54" i="21"/>
  <c r="T54" i="21" s="1"/>
  <c r="J60" i="21"/>
  <c r="L596" i="43" s="1"/>
  <c r="L599" i="43" s="1"/>
  <c r="Q139" i="21"/>
  <c r="S619" i="43" s="1"/>
  <c r="M60" i="21"/>
  <c r="O596" i="43" s="1"/>
  <c r="G160" i="21"/>
  <c r="K215" i="21"/>
  <c r="M634" i="43" s="1"/>
  <c r="K112" i="21"/>
  <c r="M613" i="43" s="1"/>
  <c r="J113" i="21"/>
  <c r="L614" i="43" s="1"/>
  <c r="L617" i="43" s="1"/>
  <c r="J28" i="32"/>
  <c r="H675" i="43" s="1"/>
  <c r="N160" i="21"/>
  <c r="H112" i="21"/>
  <c r="J613" i="43" s="1"/>
  <c r="S86" i="21"/>
  <c r="U605" i="43" s="1"/>
  <c r="M215" i="21"/>
  <c r="O634" i="43" s="1"/>
  <c r="T33" i="21"/>
  <c r="V587" i="43" s="1"/>
  <c r="P160" i="21"/>
  <c r="I59" i="21"/>
  <c r="K595" i="43" s="1"/>
  <c r="H59" i="21"/>
  <c r="J595" i="43" s="1"/>
  <c r="M112" i="21"/>
  <c r="O613" i="43" s="1"/>
  <c r="K59" i="21"/>
  <c r="M595" i="43" s="1"/>
  <c r="L160" i="21"/>
  <c r="N113" i="21"/>
  <c r="P614" i="43" s="1"/>
  <c r="P617" i="43" s="1"/>
  <c r="O112" i="21"/>
  <c r="Q613" i="43" s="1"/>
  <c r="F192" i="21"/>
  <c r="H631" i="43" s="1"/>
  <c r="J215" i="21"/>
  <c r="L634" i="43" s="1"/>
  <c r="H215" i="21"/>
  <c r="J634" i="43" s="1"/>
  <c r="H160" i="21"/>
  <c r="O160" i="21"/>
  <c r="O113" i="21"/>
  <c r="Q614" i="43" s="1"/>
  <c r="Q617" i="43" s="1"/>
  <c r="I160" i="21"/>
  <c r="T82" i="21"/>
  <c r="F139" i="21"/>
  <c r="H619" i="43" s="1"/>
  <c r="J160" i="21"/>
  <c r="T52" i="21"/>
  <c r="V592" i="43" s="1"/>
  <c r="M113" i="21"/>
  <c r="O614" i="43" s="1"/>
  <c r="O617" i="43" s="1"/>
  <c r="Q107" i="21"/>
  <c r="P113" i="21"/>
  <c r="R614" i="43" s="1"/>
  <c r="K196" i="21"/>
  <c r="M632" i="43" s="1"/>
  <c r="I113" i="21"/>
  <c r="K614" i="43" s="1"/>
  <c r="K617" i="43" s="1"/>
  <c r="M160" i="21"/>
  <c r="L113" i="21"/>
  <c r="N614" i="43" s="1"/>
  <c r="N617" i="43" s="1"/>
  <c r="N215" i="21"/>
  <c r="P634" i="43" s="1"/>
  <c r="N112" i="21"/>
  <c r="P613" i="43" s="1"/>
  <c r="L112" i="21"/>
  <c r="N613" i="43" s="1"/>
  <c r="J112" i="21"/>
  <c r="L215" i="21"/>
  <c r="N634" i="43" s="1"/>
  <c r="I194" i="21"/>
  <c r="S107" i="21"/>
  <c r="T107" i="21" s="1"/>
  <c r="M164" i="21"/>
  <c r="O625" i="43" s="1"/>
  <c r="M143" i="21"/>
  <c r="O621" i="43" s="1"/>
  <c r="M141" i="21"/>
  <c r="O620" i="43" s="1"/>
  <c r="P112" i="21"/>
  <c r="R613" i="43" s="1"/>
  <c r="J141" i="21"/>
  <c r="L620" i="43" s="1"/>
  <c r="J164" i="21"/>
  <c r="L625" i="43" s="1"/>
  <c r="J143" i="21"/>
  <c r="L621" i="43" s="1"/>
  <c r="G112" i="21"/>
  <c r="I613" i="43" s="1"/>
  <c r="Q88" i="21"/>
  <c r="S606" i="43" s="1"/>
  <c r="F59" i="21"/>
  <c r="H595" i="43" s="1"/>
  <c r="L59" i="21"/>
  <c r="N595" i="43" s="1"/>
  <c r="L194" i="21"/>
  <c r="G141" i="21"/>
  <c r="I620" i="43" s="1"/>
  <c r="G164" i="21"/>
  <c r="I625" i="43" s="1"/>
  <c r="G143" i="21"/>
  <c r="I621" i="43" s="1"/>
  <c r="F88" i="21"/>
  <c r="H606" i="43" s="1"/>
  <c r="F90" i="21"/>
  <c r="H607" i="43" s="1"/>
  <c r="F111" i="21"/>
  <c r="H612" i="43" s="1"/>
  <c r="H616" i="43" s="1"/>
  <c r="J194" i="21"/>
  <c r="G215" i="21"/>
  <c r="I634" i="43" s="1"/>
  <c r="Q58" i="21"/>
  <c r="S594" i="43" s="1"/>
  <c r="S598" i="43" s="1"/>
  <c r="S35" i="21"/>
  <c r="U588" i="43" s="1"/>
  <c r="W588" i="43" s="1"/>
  <c r="K141" i="21"/>
  <c r="M620" i="43" s="1"/>
  <c r="K164" i="21"/>
  <c r="M625" i="43" s="1"/>
  <c r="K143" i="21"/>
  <c r="M621" i="43" s="1"/>
  <c r="I215" i="21"/>
  <c r="K634" i="43" s="1"/>
  <c r="Q211" i="21"/>
  <c r="S633" i="43" s="1"/>
  <c r="Q54" i="21"/>
  <c r="P194" i="21"/>
  <c r="P215" i="21"/>
  <c r="R634" i="43" s="1"/>
  <c r="S58" i="21"/>
  <c r="U594" i="43" s="1"/>
  <c r="U598" i="43" s="1"/>
  <c r="O141" i="21"/>
  <c r="Q620" i="43" s="1"/>
  <c r="O164" i="21"/>
  <c r="Q625" i="43" s="1"/>
  <c r="O143" i="21"/>
  <c r="Q621" i="43" s="1"/>
  <c r="I196" i="21"/>
  <c r="K632" i="43" s="1"/>
  <c r="I60" i="21"/>
  <c r="K596" i="43" s="1"/>
  <c r="Q111" i="21"/>
  <c r="S612" i="43" s="1"/>
  <c r="S616" i="43" s="1"/>
  <c r="P196" i="21"/>
  <c r="R632" i="43" s="1"/>
  <c r="P60" i="21"/>
  <c r="R596" i="43" s="1"/>
  <c r="S37" i="21"/>
  <c r="U589" i="43" s="1"/>
  <c r="W589" i="43" s="1"/>
  <c r="P141" i="21"/>
  <c r="R620" i="43" s="1"/>
  <c r="P164" i="21"/>
  <c r="R625" i="43" s="1"/>
  <c r="P143" i="21"/>
  <c r="R621" i="43" s="1"/>
  <c r="O215" i="21"/>
  <c r="Q634" i="43" s="1"/>
  <c r="M196" i="21"/>
  <c r="O632" i="43" s="1"/>
  <c r="Q158" i="21"/>
  <c r="S623" i="43" s="1"/>
  <c r="I141" i="21"/>
  <c r="K620" i="43" s="1"/>
  <c r="I164" i="21"/>
  <c r="K625" i="43" s="1"/>
  <c r="I143" i="21"/>
  <c r="K621" i="43" s="1"/>
  <c r="O194" i="21"/>
  <c r="O59" i="21"/>
  <c r="Q595" i="43" s="1"/>
  <c r="H196" i="21"/>
  <c r="J632" i="43" s="1"/>
  <c r="H60" i="21"/>
  <c r="J596" i="43" s="1"/>
  <c r="Q172" i="21"/>
  <c r="N60" i="21"/>
  <c r="P596" i="43" s="1"/>
  <c r="N196" i="21"/>
  <c r="P632" i="43" s="1"/>
  <c r="K194" i="21"/>
  <c r="H194" i="21"/>
  <c r="N164" i="21"/>
  <c r="P625" i="43" s="1"/>
  <c r="N143" i="21"/>
  <c r="P621" i="43" s="1"/>
  <c r="N141" i="21"/>
  <c r="P620" i="43" s="1"/>
  <c r="G194" i="21"/>
  <c r="G59" i="21"/>
  <c r="I595" i="43" s="1"/>
  <c r="Q35" i="21"/>
  <c r="S588" i="43" s="1"/>
  <c r="Q90" i="21"/>
  <c r="S607" i="43" s="1"/>
  <c r="G113" i="21"/>
  <c r="I614" i="43" s="1"/>
  <c r="I617" i="43" s="1"/>
  <c r="N194" i="21"/>
  <c r="N59" i="21"/>
  <c r="P595" i="43" s="1"/>
  <c r="H141" i="21"/>
  <c r="J620" i="43" s="1"/>
  <c r="H143" i="21"/>
  <c r="J621" i="43" s="1"/>
  <c r="H164" i="21"/>
  <c r="J625" i="43" s="1"/>
  <c r="O196" i="21"/>
  <c r="Q632" i="43" s="1"/>
  <c r="O60" i="21"/>
  <c r="Q596" i="43" s="1"/>
  <c r="J196" i="21"/>
  <c r="L632" i="43" s="1"/>
  <c r="F60" i="21"/>
  <c r="H596" i="43" s="1"/>
  <c r="F160" i="21"/>
  <c r="Q192" i="21"/>
  <c r="S631" i="43" s="1"/>
  <c r="Q37" i="21"/>
  <c r="S589" i="43" s="1"/>
  <c r="L166" i="21" l="1"/>
  <c r="N627" i="43" s="1"/>
  <c r="H636" i="43"/>
  <c r="T158" i="21"/>
  <c r="V623" i="43" s="1"/>
  <c r="M66" i="21"/>
  <c r="K66" i="21"/>
  <c r="T35" i="21"/>
  <c r="V588" i="43" s="1"/>
  <c r="W594" i="43"/>
  <c r="N628" i="43"/>
  <c r="H599" i="43"/>
  <c r="R617" i="43"/>
  <c r="U615" i="43"/>
  <c r="P599" i="43"/>
  <c r="K599" i="43"/>
  <c r="R599" i="43"/>
  <c r="Q599" i="43"/>
  <c r="J599" i="43"/>
  <c r="S636" i="43"/>
  <c r="F196" i="21"/>
  <c r="H632" i="43" s="1"/>
  <c r="F164" i="21"/>
  <c r="H625" i="43" s="1"/>
  <c r="J216" i="21"/>
  <c r="L613" i="43"/>
  <c r="J66" i="21"/>
  <c r="K217" i="21"/>
  <c r="M635" i="43" s="1"/>
  <c r="M637" i="43" s="1"/>
  <c r="O599" i="43"/>
  <c r="L165" i="21"/>
  <c r="N626" i="43" s="1"/>
  <c r="N620" i="43"/>
  <c r="W605" i="43"/>
  <c r="M216" i="21"/>
  <c r="I216" i="21"/>
  <c r="J217" i="21"/>
  <c r="L635" i="43" s="1"/>
  <c r="L637" i="43" s="1"/>
  <c r="P66" i="21"/>
  <c r="H216" i="21"/>
  <c r="S139" i="21"/>
  <c r="M217" i="21"/>
  <c r="F141" i="21"/>
  <c r="H620" i="43" s="1"/>
  <c r="T86" i="21"/>
  <c r="V605" i="43" s="1"/>
  <c r="Q194" i="21"/>
  <c r="I166" i="21"/>
  <c r="K627" i="43" s="1"/>
  <c r="K628" i="43" s="1"/>
  <c r="K166" i="21"/>
  <c r="M627" i="43" s="1"/>
  <c r="M628" i="43" s="1"/>
  <c r="M166" i="21"/>
  <c r="O627" i="43" s="1"/>
  <c r="O628" i="43" s="1"/>
  <c r="H166" i="21"/>
  <c r="J627" i="43" s="1"/>
  <c r="J628" i="43" s="1"/>
  <c r="K165" i="21"/>
  <c r="M626" i="43" s="1"/>
  <c r="N166" i="21"/>
  <c r="P627" i="43" s="1"/>
  <c r="P628" i="43" s="1"/>
  <c r="H217" i="21"/>
  <c r="J635" i="43" s="1"/>
  <c r="J637" i="43" s="1"/>
  <c r="O166" i="21"/>
  <c r="Q627" i="43" s="1"/>
  <c r="Q628" i="43" s="1"/>
  <c r="J29" i="32"/>
  <c r="H676" i="43" s="1"/>
  <c r="K216" i="21"/>
  <c r="H119" i="21"/>
  <c r="J165" i="21"/>
  <c r="L626" i="43" s="1"/>
  <c r="K119" i="21"/>
  <c r="O165" i="21"/>
  <c r="Q626" i="43" s="1"/>
  <c r="S88" i="21"/>
  <c r="U606" i="43" s="1"/>
  <c r="W606" i="43" s="1"/>
  <c r="N119" i="21"/>
  <c r="Q160" i="21"/>
  <c r="I119" i="21"/>
  <c r="Q113" i="21"/>
  <c r="S614" i="43" s="1"/>
  <c r="S617" i="43" s="1"/>
  <c r="S59" i="21"/>
  <c r="U595" i="43" s="1"/>
  <c r="Q196" i="21"/>
  <c r="S632" i="43" s="1"/>
  <c r="O217" i="21"/>
  <c r="Q635" i="43" s="1"/>
  <c r="Q637" i="43" s="1"/>
  <c r="T58" i="21"/>
  <c r="V594" i="43" s="1"/>
  <c r="M165" i="21"/>
  <c r="O626" i="43" s="1"/>
  <c r="M119" i="21"/>
  <c r="S160" i="21"/>
  <c r="T160" i="21" s="1"/>
  <c r="N217" i="21"/>
  <c r="P635" i="43" s="1"/>
  <c r="P637" i="43" s="1"/>
  <c r="I217" i="21"/>
  <c r="K635" i="43" s="1"/>
  <c r="K637" i="43" s="1"/>
  <c r="O119" i="21"/>
  <c r="J119" i="21"/>
  <c r="I165" i="21"/>
  <c r="K626" i="43" s="1"/>
  <c r="T37" i="21"/>
  <c r="V589" i="43" s="1"/>
  <c r="H165" i="21"/>
  <c r="J626" i="43" s="1"/>
  <c r="N165" i="21"/>
  <c r="P626" i="43" s="1"/>
  <c r="H66" i="21"/>
  <c r="L119" i="21"/>
  <c r="S111" i="21"/>
  <c r="U612" i="43" s="1"/>
  <c r="W612" i="43" s="1"/>
  <c r="L217" i="21"/>
  <c r="N635" i="43" s="1"/>
  <c r="N637" i="43" s="1"/>
  <c r="J166" i="21"/>
  <c r="L627" i="43" s="1"/>
  <c r="L628" i="43" s="1"/>
  <c r="F143" i="21"/>
  <c r="H621" i="43" s="1"/>
  <c r="F113" i="21"/>
  <c r="H614" i="43" s="1"/>
  <c r="H617" i="43" s="1"/>
  <c r="S90" i="21"/>
  <c r="U607" i="43" s="1"/>
  <c r="W607" i="43" s="1"/>
  <c r="P119" i="21"/>
  <c r="P166" i="21"/>
  <c r="R627" i="43" s="1"/>
  <c r="N216" i="21"/>
  <c r="N66" i="21"/>
  <c r="P165" i="21"/>
  <c r="R626" i="43" s="1"/>
  <c r="P216" i="21"/>
  <c r="F112" i="21"/>
  <c r="H613" i="43" s="1"/>
  <c r="F194" i="21"/>
  <c r="F215" i="21"/>
  <c r="H634" i="43" s="1"/>
  <c r="Q60" i="21"/>
  <c r="S596" i="43" s="1"/>
  <c r="O216" i="21"/>
  <c r="O66" i="21"/>
  <c r="P217" i="21"/>
  <c r="R635" i="43" s="1"/>
  <c r="R637" i="43" s="1"/>
  <c r="S60" i="21"/>
  <c r="U596" i="43" s="1"/>
  <c r="U599" i="43" s="1"/>
  <c r="Q215" i="21"/>
  <c r="S634" i="43" s="1"/>
  <c r="Q112" i="21"/>
  <c r="S613" i="43" s="1"/>
  <c r="G119" i="21"/>
  <c r="G217" i="21"/>
  <c r="I635" i="43" s="1"/>
  <c r="I637" i="43" s="1"/>
  <c r="G166" i="21"/>
  <c r="I627" i="43" s="1"/>
  <c r="I628" i="43" s="1"/>
  <c r="Q143" i="21"/>
  <c r="S621" i="43" s="1"/>
  <c r="G165" i="21"/>
  <c r="I626" i="43" s="1"/>
  <c r="Q141" i="21"/>
  <c r="S620" i="43" s="1"/>
  <c r="G216" i="21"/>
  <c r="Q59" i="21"/>
  <c r="S595" i="43" s="1"/>
  <c r="G66" i="21"/>
  <c r="I66" i="21"/>
  <c r="Q164" i="21"/>
  <c r="S625" i="43" s="1"/>
  <c r="L216" i="21"/>
  <c r="L66" i="21"/>
  <c r="T111" i="21" l="1"/>
  <c r="V612" i="43" s="1"/>
  <c r="L172" i="21"/>
  <c r="J223" i="21"/>
  <c r="K223" i="21"/>
  <c r="W596" i="43"/>
  <c r="S599" i="43"/>
  <c r="T139" i="21"/>
  <c r="V619" i="43" s="1"/>
  <c r="U619" i="43"/>
  <c r="W619" i="43" s="1"/>
  <c r="U616" i="43"/>
  <c r="R628" i="43"/>
  <c r="O223" i="21"/>
  <c r="S164" i="21"/>
  <c r="U625" i="43" s="1"/>
  <c r="W625" i="43" s="1"/>
  <c r="M223" i="21"/>
  <c r="O635" i="43"/>
  <c r="O637" i="43" s="1"/>
  <c r="I223" i="21"/>
  <c r="F165" i="21"/>
  <c r="H626" i="43" s="1"/>
  <c r="H223" i="21"/>
  <c r="S141" i="21"/>
  <c r="U620" i="43" s="1"/>
  <c r="W620" i="43" s="1"/>
  <c r="T59" i="21"/>
  <c r="V595" i="43" s="1"/>
  <c r="I172" i="21"/>
  <c r="T88" i="21"/>
  <c r="V606" i="43" s="1"/>
  <c r="F166" i="21"/>
  <c r="H627" i="43" s="1"/>
  <c r="H628" i="43" s="1"/>
  <c r="G223" i="21"/>
  <c r="H172" i="21"/>
  <c r="T90" i="21"/>
  <c r="V607" i="43" s="1"/>
  <c r="J172" i="21"/>
  <c r="N172" i="21"/>
  <c r="K172" i="21"/>
  <c r="M172" i="21"/>
  <c r="N223" i="21"/>
  <c r="L223" i="21"/>
  <c r="O172" i="21"/>
  <c r="Q217" i="21"/>
  <c r="S635" i="43" s="1"/>
  <c r="S637" i="43" s="1"/>
  <c r="F217" i="21"/>
  <c r="H635" i="43" s="1"/>
  <c r="H637" i="43" s="1"/>
  <c r="S143" i="21"/>
  <c r="U621" i="43" s="1"/>
  <c r="W621" i="43" s="1"/>
  <c r="T60" i="21"/>
  <c r="V596" i="43" s="1"/>
  <c r="V599" i="43" s="1"/>
  <c r="G172" i="21"/>
  <c r="Q165" i="21"/>
  <c r="S626" i="43" s="1"/>
  <c r="P172" i="21"/>
  <c r="S113" i="21"/>
  <c r="U614" i="43" s="1"/>
  <c r="U617" i="43" s="1"/>
  <c r="Q216" i="21"/>
  <c r="Q166" i="21"/>
  <c r="S627" i="43" s="1"/>
  <c r="S628" i="43" s="1"/>
  <c r="P223" i="21"/>
  <c r="S112" i="21"/>
  <c r="U613" i="43" s="1"/>
  <c r="W614" i="43" l="1"/>
  <c r="T141" i="21"/>
  <c r="V620" i="43" s="1"/>
  <c r="S165" i="21"/>
  <c r="U626" i="43" s="1"/>
  <c r="T164" i="21"/>
  <c r="V625" i="43" s="1"/>
  <c r="S166" i="21"/>
  <c r="U627" i="43" s="1"/>
  <c r="U628" i="43" s="1"/>
  <c r="T112" i="21"/>
  <c r="V613" i="43" s="1"/>
  <c r="T143" i="21"/>
  <c r="V621" i="43" s="1"/>
  <c r="T113" i="21"/>
  <c r="V614" i="43" s="1"/>
  <c r="V617" i="43" s="1"/>
  <c r="T165" i="21" l="1"/>
  <c r="V626" i="43" s="1"/>
  <c r="W627" i="43"/>
  <c r="T166" i="21"/>
  <c r="V627" i="43" s="1"/>
  <c r="V628" i="43" s="1"/>
  <c r="G27" i="31"/>
  <c r="K29" i="32"/>
  <c r="I676" i="43" s="1"/>
  <c r="L29" i="32"/>
  <c r="J676" i="43" s="1"/>
  <c r="M29" i="32"/>
  <c r="K676" i="43" s="1"/>
  <c r="N29" i="32"/>
  <c r="L676" i="43" s="1"/>
  <c r="O29" i="32"/>
  <c r="M676" i="43" s="1"/>
  <c r="P29" i="32"/>
  <c r="N676" i="43" s="1"/>
  <c r="Q29" i="32"/>
  <c r="O676" i="43" s="1"/>
  <c r="R29" i="32"/>
  <c r="P676" i="43" s="1"/>
  <c r="S29" i="32"/>
  <c r="Q676" i="43" s="1"/>
  <c r="T29" i="32"/>
  <c r="R676" i="43" s="1"/>
  <c r="T28" i="32"/>
  <c r="R675" i="43" s="1"/>
  <c r="S28" i="32"/>
  <c r="Q675" i="43" s="1"/>
  <c r="R28" i="32"/>
  <c r="P675" i="43" s="1"/>
  <c r="Q28" i="32"/>
  <c r="O675" i="43" s="1"/>
  <c r="P28" i="32"/>
  <c r="N675" i="43" s="1"/>
  <c r="O28" i="32"/>
  <c r="M675" i="43" s="1"/>
  <c r="N28" i="32"/>
  <c r="L675" i="43" s="1"/>
  <c r="M28" i="32"/>
  <c r="K675" i="43" s="1"/>
  <c r="L28" i="32"/>
  <c r="J675" i="43" s="1"/>
  <c r="K28" i="32"/>
  <c r="I675" i="43" s="1"/>
  <c r="C208" i="21" l="1"/>
  <c r="C206" i="21"/>
  <c r="C189" i="21"/>
  <c r="C155" i="21"/>
  <c r="C136" i="21"/>
  <c r="C102" i="21"/>
  <c r="C83" i="21"/>
  <c r="C153" i="21"/>
  <c r="C100" i="21"/>
  <c r="P77" i="36" l="1"/>
  <c r="P76" i="36"/>
  <c r="P76" i="35"/>
  <c r="P78" i="35"/>
  <c r="P79" i="35"/>
  <c r="P75" i="35"/>
  <c r="P80" i="15"/>
  <c r="H244" i="3" l="1"/>
  <c r="H1368" i="43" s="1"/>
  <c r="H243" i="3"/>
  <c r="H1367" i="43" s="1"/>
  <c r="H242" i="3"/>
  <c r="H1366" i="43" s="1"/>
  <c r="H241" i="3"/>
  <c r="H1365" i="43" s="1"/>
  <c r="H237" i="3"/>
  <c r="H1362" i="43" s="1"/>
  <c r="H236" i="3"/>
  <c r="H1361" i="43" s="1"/>
  <c r="H235" i="3"/>
  <c r="H1360" i="43" s="1"/>
  <c r="H234" i="3"/>
  <c r="H1359" i="43" s="1"/>
  <c r="H233" i="3"/>
  <c r="H1358" i="43" s="1"/>
  <c r="H232" i="3"/>
  <c r="H1357" i="43" s="1"/>
  <c r="H228" i="3"/>
  <c r="H1354" i="43" s="1"/>
  <c r="H227" i="3"/>
  <c r="H1353" i="43" s="1"/>
  <c r="H226" i="3"/>
  <c r="H1352" i="43" s="1"/>
  <c r="H225" i="3"/>
  <c r="H1351" i="43" s="1"/>
  <c r="H224" i="3"/>
  <c r="H1350" i="43" s="1"/>
  <c r="H223" i="3"/>
  <c r="H1349" i="43" s="1"/>
  <c r="H219" i="3"/>
  <c r="H1346" i="43" s="1"/>
  <c r="H218" i="3"/>
  <c r="H1345" i="43" s="1"/>
  <c r="H217" i="3"/>
  <c r="H1344" i="43" s="1"/>
  <c r="H216" i="3"/>
  <c r="H1343" i="43" s="1"/>
  <c r="H215" i="3"/>
  <c r="H1342" i="43" s="1"/>
  <c r="H214" i="3"/>
  <c r="H1341" i="43" s="1"/>
  <c r="H210" i="3"/>
  <c r="H1338" i="43" s="1"/>
  <c r="H209" i="3"/>
  <c r="H1337" i="43" s="1"/>
  <c r="H208" i="3"/>
  <c r="H1336" i="43" s="1"/>
  <c r="H207" i="3"/>
  <c r="H1335" i="43" s="1"/>
  <c r="H206" i="3"/>
  <c r="H1334" i="43" s="1"/>
  <c r="H205" i="3"/>
  <c r="H1333" i="43" s="1"/>
  <c r="H199" i="3"/>
  <c r="H1328" i="43" s="1"/>
  <c r="H198" i="3"/>
  <c r="H1327" i="43" s="1"/>
  <c r="H197" i="3"/>
  <c r="H1326" i="43" s="1"/>
  <c r="H196" i="3"/>
  <c r="H1325" i="43" s="1"/>
  <c r="H195" i="3"/>
  <c r="H1324" i="43" s="1"/>
  <c r="H191" i="3"/>
  <c r="H1321" i="43" s="1"/>
  <c r="H190" i="3"/>
  <c r="H1320" i="43" s="1"/>
  <c r="H189" i="3"/>
  <c r="H1319" i="43" s="1"/>
  <c r="H188" i="3"/>
  <c r="H1318" i="43" s="1"/>
  <c r="H187" i="3"/>
  <c r="H1317" i="43" s="1"/>
  <c r="H186" i="3"/>
  <c r="H1316" i="43" s="1"/>
  <c r="H182" i="3"/>
  <c r="H1313" i="43" s="1"/>
  <c r="H181" i="3"/>
  <c r="H1312" i="43" s="1"/>
  <c r="H180" i="3"/>
  <c r="H1311" i="43" s="1"/>
  <c r="H179" i="3"/>
  <c r="H1310" i="43" s="1"/>
  <c r="H178" i="3"/>
  <c r="H1309" i="43" s="1"/>
  <c r="H177" i="3"/>
  <c r="H1308" i="43" s="1"/>
  <c r="H173" i="3"/>
  <c r="H1305" i="43" s="1"/>
  <c r="H172" i="3"/>
  <c r="H1304" i="43" s="1"/>
  <c r="H171" i="3"/>
  <c r="H1303" i="43" s="1"/>
  <c r="H170" i="3"/>
  <c r="H1302" i="43" s="1"/>
  <c r="H169" i="3"/>
  <c r="H1301" i="43" s="1"/>
  <c r="H168" i="3"/>
  <c r="H1300" i="43" s="1"/>
  <c r="H164" i="3"/>
  <c r="H1297" i="43" s="1"/>
  <c r="H163" i="3"/>
  <c r="H1296" i="43" s="1"/>
  <c r="H162" i="3"/>
  <c r="H1295" i="43" s="1"/>
  <c r="H161" i="3"/>
  <c r="H1294" i="43" s="1"/>
  <c r="H160" i="3"/>
  <c r="H1293" i="43" s="1"/>
  <c r="H159" i="3"/>
  <c r="H1292" i="43" s="1"/>
  <c r="H154" i="3"/>
  <c r="H1288" i="43" s="1"/>
  <c r="H153" i="3"/>
  <c r="H1287" i="43" s="1"/>
  <c r="H152" i="3"/>
  <c r="H1286" i="43" s="1"/>
  <c r="H151" i="3"/>
  <c r="H1285" i="43" s="1"/>
  <c r="H150" i="3"/>
  <c r="H1284" i="43" s="1"/>
  <c r="H149" i="3"/>
  <c r="H1283" i="43" s="1"/>
  <c r="H148" i="3"/>
  <c r="H1282" i="43" s="1"/>
  <c r="H147" i="3"/>
  <c r="H1281" i="43" s="1"/>
  <c r="H146" i="3"/>
  <c r="H1280" i="43" s="1"/>
  <c r="H145" i="3"/>
  <c r="H1279" i="43" s="1"/>
  <c r="H144" i="3"/>
  <c r="H1278" i="43" s="1"/>
  <c r="H143" i="3"/>
  <c r="H1277" i="43" s="1"/>
  <c r="H142" i="3"/>
  <c r="H1276" i="43" s="1"/>
  <c r="H141" i="3"/>
  <c r="H1275" i="43" s="1"/>
  <c r="H140" i="3"/>
  <c r="H1274" i="43" s="1"/>
  <c r="H136" i="3"/>
  <c r="H1271" i="43" s="1"/>
  <c r="H135" i="3"/>
  <c r="H1270" i="43" s="1"/>
  <c r="H134" i="3"/>
  <c r="H1269" i="43" s="1"/>
  <c r="H133" i="3"/>
  <c r="H1268" i="43" s="1"/>
  <c r="H132" i="3"/>
  <c r="H1267" i="43" s="1"/>
  <c r="H131" i="3"/>
  <c r="H1266" i="43" s="1"/>
  <c r="H130" i="3"/>
  <c r="H1265" i="43" s="1"/>
  <c r="H129" i="3"/>
  <c r="H1264" i="43" s="1"/>
  <c r="H128" i="3"/>
  <c r="H1263" i="43" s="1"/>
  <c r="H127" i="3"/>
  <c r="H1262" i="43" s="1"/>
  <c r="H126" i="3"/>
  <c r="H1261" i="43" s="1"/>
  <c r="H125" i="3"/>
  <c r="H1260" i="43" s="1"/>
  <c r="H124" i="3"/>
  <c r="H1259" i="43" s="1"/>
  <c r="H123" i="3"/>
  <c r="H1258" i="43" s="1"/>
  <c r="H122" i="3"/>
  <c r="H1257" i="43" s="1"/>
  <c r="H118" i="3"/>
  <c r="H1254" i="43" s="1"/>
  <c r="H117" i="3"/>
  <c r="H1253" i="43" s="1"/>
  <c r="H116" i="3"/>
  <c r="H1252" i="43" s="1"/>
  <c r="H115" i="3"/>
  <c r="H1251" i="43" s="1"/>
  <c r="H114" i="3"/>
  <c r="H1250" i="43" s="1"/>
  <c r="H113" i="3"/>
  <c r="H1249" i="43" s="1"/>
  <c r="H112" i="3"/>
  <c r="H1248" i="43" s="1"/>
  <c r="H111" i="3"/>
  <c r="H1247" i="43" s="1"/>
  <c r="H110" i="3"/>
  <c r="H1246" i="43" s="1"/>
  <c r="H109" i="3"/>
  <c r="H1245" i="43" s="1"/>
  <c r="H108" i="3"/>
  <c r="H1244" i="43" s="1"/>
  <c r="H107" i="3"/>
  <c r="H1243" i="43" s="1"/>
  <c r="H106" i="3"/>
  <c r="H1242" i="43" s="1"/>
  <c r="H105" i="3"/>
  <c r="H1241" i="43" s="1"/>
  <c r="H104" i="3"/>
  <c r="H1240" i="43" s="1"/>
  <c r="H100" i="3"/>
  <c r="H1237" i="43" s="1"/>
  <c r="H99" i="3"/>
  <c r="H1236" i="43" s="1"/>
  <c r="H98" i="3"/>
  <c r="H1235" i="43" s="1"/>
  <c r="H97" i="3"/>
  <c r="H1234" i="43" s="1"/>
  <c r="H96" i="3"/>
  <c r="H1233" i="43" s="1"/>
  <c r="H95" i="3"/>
  <c r="H1232" i="43" s="1"/>
  <c r="H94" i="3"/>
  <c r="H1231" i="43" s="1"/>
  <c r="H93" i="3"/>
  <c r="H1230" i="43" s="1"/>
  <c r="H92" i="3"/>
  <c r="H1229" i="43" s="1"/>
  <c r="H91" i="3"/>
  <c r="H1228" i="43" s="1"/>
  <c r="H90" i="3"/>
  <c r="H1227" i="43" s="1"/>
  <c r="H89" i="3"/>
  <c r="H1226" i="43" s="1"/>
  <c r="H88" i="3"/>
  <c r="H1225" i="43" s="1"/>
  <c r="H87" i="3"/>
  <c r="H1224" i="43" s="1"/>
  <c r="H86" i="3"/>
  <c r="H1223" i="43" s="1"/>
  <c r="H63" i="3"/>
  <c r="H1202" i="43" s="1"/>
  <c r="H62" i="3"/>
  <c r="H1201" i="43" s="1"/>
  <c r="H61" i="3"/>
  <c r="H1200" i="43" s="1"/>
  <c r="H60" i="3"/>
  <c r="H1199" i="43" s="1"/>
  <c r="H59" i="3"/>
  <c r="H1198" i="43" s="1"/>
  <c r="H58" i="3"/>
  <c r="H1197" i="43" s="1"/>
  <c r="H57" i="3"/>
  <c r="H1196" i="43" s="1"/>
  <c r="H56" i="3"/>
  <c r="H1195" i="43" s="1"/>
  <c r="H54" i="3"/>
  <c r="H1194" i="43" s="1"/>
  <c r="H53" i="3"/>
  <c r="H1193" i="43" s="1"/>
  <c r="H52" i="3"/>
  <c r="H1192" i="43" s="1"/>
  <c r="H51" i="3"/>
  <c r="H1191" i="43" s="1"/>
  <c r="H50" i="3"/>
  <c r="H1190" i="43" s="1"/>
  <c r="H49" i="3"/>
  <c r="H1189" i="43" s="1"/>
  <c r="H48" i="3"/>
  <c r="H1188" i="43" s="1"/>
  <c r="H47" i="3"/>
  <c r="H1187" i="43" s="1"/>
  <c r="H45" i="3"/>
  <c r="H1186" i="43" s="1"/>
  <c r="H44" i="3"/>
  <c r="H1185" i="43" s="1"/>
  <c r="H43" i="3"/>
  <c r="H1184" i="43" s="1"/>
  <c r="H42" i="3"/>
  <c r="H1183" i="43" s="1"/>
  <c r="H41" i="3"/>
  <c r="H1182" i="43" s="1"/>
  <c r="H40" i="3"/>
  <c r="H1181" i="43" s="1"/>
  <c r="H39" i="3"/>
  <c r="H1180" i="43" s="1"/>
  <c r="H38" i="3"/>
  <c r="H1179" i="43" s="1"/>
  <c r="H36" i="3"/>
  <c r="H1178" i="43" s="1"/>
  <c r="H35" i="3"/>
  <c r="H1177" i="43" s="1"/>
  <c r="H34" i="3"/>
  <c r="H1176" i="43" s="1"/>
  <c r="H33" i="3"/>
  <c r="H1175" i="43" s="1"/>
  <c r="H32" i="3"/>
  <c r="H1174" i="43" s="1"/>
  <c r="H31" i="3"/>
  <c r="H1173" i="43" s="1"/>
  <c r="H30" i="3"/>
  <c r="H1172" i="43" s="1"/>
  <c r="H29" i="3"/>
  <c r="H1171" i="43" s="1"/>
  <c r="P95" i="37"/>
  <c r="P94" i="37"/>
  <c r="H62" i="4"/>
  <c r="H61" i="4"/>
  <c r="H60" i="4"/>
  <c r="H59" i="4"/>
  <c r="H58" i="4"/>
  <c r="H57" i="4"/>
  <c r="H56" i="4"/>
  <c r="H53" i="4"/>
  <c r="H52" i="4"/>
  <c r="H51" i="4"/>
  <c r="H50" i="4"/>
  <c r="H49" i="4"/>
  <c r="H48" i="4"/>
  <c r="H47" i="4"/>
  <c r="H44" i="4"/>
  <c r="H43" i="4"/>
  <c r="H42" i="4"/>
  <c r="H41" i="4"/>
  <c r="H40" i="4"/>
  <c r="H39" i="4"/>
  <c r="H38" i="4"/>
  <c r="O79" i="35" l="1"/>
  <c r="O78" i="35"/>
  <c r="P76" i="37"/>
  <c r="P76" i="38"/>
  <c r="P79" i="36"/>
  <c r="P78" i="36"/>
  <c r="P75" i="36"/>
  <c r="P94" i="38"/>
  <c r="P95" i="38"/>
  <c r="P77" i="37"/>
  <c r="P77" i="38"/>
  <c r="O78" i="36" l="1"/>
  <c r="O79" i="36"/>
  <c r="P78" i="37"/>
  <c r="P78" i="38"/>
  <c r="P75" i="37"/>
  <c r="P75" i="38"/>
  <c r="P79" i="37"/>
  <c r="P79" i="38"/>
  <c r="P133" i="35"/>
  <c r="P132" i="35"/>
  <c r="O79" i="38" l="1"/>
  <c r="O79" i="37"/>
  <c r="O78" i="38"/>
  <c r="O78" i="37"/>
  <c r="P132" i="36"/>
  <c r="P133" i="36" l="1"/>
  <c r="P132" i="37"/>
  <c r="P133" i="37"/>
  <c r="C184" i="35" l="1"/>
  <c r="AI184" i="35"/>
  <c r="AJ184" i="35"/>
  <c r="U184" i="35"/>
  <c r="AK184" i="35" s="1"/>
  <c r="V184" i="35"/>
  <c r="AL184" i="35" s="1"/>
  <c r="W184" i="35"/>
  <c r="AM184" i="35" s="1"/>
  <c r="X184" i="35"/>
  <c r="AN184" i="35" s="1"/>
  <c r="Y184" i="35"/>
  <c r="AO184" i="35" s="1"/>
  <c r="C184" i="36"/>
  <c r="AI184" i="36"/>
  <c r="AJ184" i="36"/>
  <c r="U184" i="36"/>
  <c r="AK184" i="36" s="1"/>
  <c r="V184" i="36"/>
  <c r="AL184" i="36" s="1"/>
  <c r="W184" i="36"/>
  <c r="AM184" i="36" s="1"/>
  <c r="X184" i="36"/>
  <c r="AN184" i="36" s="1"/>
  <c r="Y184" i="36"/>
  <c r="AO184" i="36" s="1"/>
  <c r="C184" i="37"/>
  <c r="AI184" i="37"/>
  <c r="U184" i="37"/>
  <c r="AK184" i="37" s="1"/>
  <c r="V184" i="37"/>
  <c r="AL184" i="37" s="1"/>
  <c r="W184" i="37"/>
  <c r="AM184" i="37" s="1"/>
  <c r="X184" i="37"/>
  <c r="AN184" i="37" s="1"/>
  <c r="Y184" i="37"/>
  <c r="AO184" i="37" s="1"/>
  <c r="AJ184" i="37"/>
  <c r="C184" i="38"/>
  <c r="AI184" i="38"/>
  <c r="AJ184" i="38"/>
  <c r="U184" i="38"/>
  <c r="AK184" i="38" s="1"/>
  <c r="V184" i="38"/>
  <c r="AL184" i="38" s="1"/>
  <c r="W184" i="38"/>
  <c r="AM184" i="38" s="1"/>
  <c r="X184" i="38"/>
  <c r="AN184" i="38" s="1"/>
  <c r="Y184" i="38"/>
  <c r="AO184" i="38" s="1"/>
  <c r="C184" i="15"/>
  <c r="AI184" i="15"/>
  <c r="AJ184" i="15"/>
  <c r="U184" i="15"/>
  <c r="AK184" i="15" s="1"/>
  <c r="V184" i="15"/>
  <c r="AL184" i="15" s="1"/>
  <c r="W184" i="15"/>
  <c r="AM184" i="15" s="1"/>
  <c r="X184" i="15"/>
  <c r="AN184" i="15" s="1"/>
  <c r="Y184" i="15"/>
  <c r="AO184" i="15" s="1"/>
  <c r="M295" i="3"/>
  <c r="H295" i="3"/>
  <c r="D151" i="38"/>
  <c r="D151" i="37"/>
  <c r="D252" i="37" s="1"/>
  <c r="D151" i="36"/>
  <c r="D151" i="35"/>
  <c r="D252" i="35" s="1"/>
  <c r="C3" i="3"/>
  <c r="D6" i="43" s="1"/>
  <c r="D94" i="38"/>
  <c r="D94" i="37"/>
  <c r="D94" i="36"/>
  <c r="D94" i="35"/>
  <c r="C82" i="38"/>
  <c r="C183" i="38" s="1"/>
  <c r="C81" i="38"/>
  <c r="C80" i="38"/>
  <c r="C79" i="38"/>
  <c r="C78" i="38"/>
  <c r="C77" i="38"/>
  <c r="C76" i="38"/>
  <c r="D75" i="38"/>
  <c r="C75" i="38"/>
  <c r="B918" i="43" s="1"/>
  <c r="C82" i="37"/>
  <c r="C183" i="37" s="1"/>
  <c r="C81" i="37"/>
  <c r="C80" i="37"/>
  <c r="C79" i="37"/>
  <c r="C78" i="37"/>
  <c r="C77" i="37"/>
  <c r="C76" i="37"/>
  <c r="D75" i="37"/>
  <c r="C75" i="37"/>
  <c r="B898" i="43" s="1"/>
  <c r="C82" i="36"/>
  <c r="C81" i="36"/>
  <c r="C80" i="36"/>
  <c r="C79" i="36"/>
  <c r="C78" i="36"/>
  <c r="C77" i="36"/>
  <c r="C76" i="36"/>
  <c r="C75" i="36"/>
  <c r="B878" i="43" s="1"/>
  <c r="D75" i="36"/>
  <c r="D82" i="35"/>
  <c r="C82" i="35"/>
  <c r="D81" i="35"/>
  <c r="C81" i="35"/>
  <c r="D80" i="35"/>
  <c r="C80" i="35"/>
  <c r="C181" i="35" s="1"/>
  <c r="D79" i="35"/>
  <c r="C79" i="35"/>
  <c r="C180" i="35" s="1"/>
  <c r="D78" i="35"/>
  <c r="C78" i="35"/>
  <c r="D77" i="35"/>
  <c r="C77" i="35"/>
  <c r="D76" i="35"/>
  <c r="C76" i="35"/>
  <c r="C177" i="35" s="1"/>
  <c r="D75" i="35"/>
  <c r="D176" i="35" s="1"/>
  <c r="C75" i="35"/>
  <c r="B858" i="43" s="1"/>
  <c r="C24" i="35"/>
  <c r="C24" i="38"/>
  <c r="C24" i="37"/>
  <c r="C24" i="36"/>
  <c r="Y379" i="36"/>
  <c r="AO379" i="36" s="1"/>
  <c r="X379" i="36"/>
  <c r="AN379" i="36" s="1"/>
  <c r="W379" i="36"/>
  <c r="AM379" i="36" s="1"/>
  <c r="V379" i="36"/>
  <c r="AL379" i="36" s="1"/>
  <c r="U379" i="36"/>
  <c r="AK379" i="36" s="1"/>
  <c r="T379" i="36"/>
  <c r="AJ379" i="36" s="1"/>
  <c r="S379" i="36"/>
  <c r="AI379" i="36" s="1"/>
  <c r="Y378" i="36"/>
  <c r="AO378" i="36" s="1"/>
  <c r="X378" i="36"/>
  <c r="AN378" i="36" s="1"/>
  <c r="W378" i="36"/>
  <c r="AM378" i="36" s="1"/>
  <c r="V378" i="36"/>
  <c r="AL378" i="36" s="1"/>
  <c r="U378" i="36"/>
  <c r="AK378" i="36" s="1"/>
  <c r="T378" i="36"/>
  <c r="AJ378" i="36" s="1"/>
  <c r="S378" i="36"/>
  <c r="AI378" i="36" s="1"/>
  <c r="Y377" i="36"/>
  <c r="AO377" i="36" s="1"/>
  <c r="X377" i="36"/>
  <c r="AN377" i="36" s="1"/>
  <c r="W377" i="36"/>
  <c r="AM377" i="36" s="1"/>
  <c r="V377" i="36"/>
  <c r="AL377" i="36" s="1"/>
  <c r="U377" i="36"/>
  <c r="AK377" i="36" s="1"/>
  <c r="T377" i="36"/>
  <c r="AJ377" i="36" s="1"/>
  <c r="S377" i="36"/>
  <c r="AI377" i="36" s="1"/>
  <c r="Y376" i="36"/>
  <c r="AO376" i="36" s="1"/>
  <c r="X376" i="36"/>
  <c r="AN376" i="36" s="1"/>
  <c r="W376" i="36"/>
  <c r="AM376" i="36" s="1"/>
  <c r="V376" i="36"/>
  <c r="AL376" i="36" s="1"/>
  <c r="U376" i="36"/>
  <c r="AK376" i="36" s="1"/>
  <c r="T376" i="36"/>
  <c r="AJ376" i="36" s="1"/>
  <c r="S376" i="36"/>
  <c r="AI376" i="36" s="1"/>
  <c r="Y375" i="36"/>
  <c r="AO375" i="36" s="1"/>
  <c r="X375" i="36"/>
  <c r="AN375" i="36" s="1"/>
  <c r="W375" i="36"/>
  <c r="AM375" i="36" s="1"/>
  <c r="V375" i="36"/>
  <c r="AL375" i="36" s="1"/>
  <c r="U375" i="36"/>
  <c r="AK375" i="36" s="1"/>
  <c r="T375" i="36"/>
  <c r="AJ375" i="36" s="1"/>
  <c r="S375" i="36"/>
  <c r="AI375" i="36" s="1"/>
  <c r="Y374" i="36"/>
  <c r="AO374" i="36" s="1"/>
  <c r="X374" i="36"/>
  <c r="AN374" i="36" s="1"/>
  <c r="W374" i="36"/>
  <c r="AM374" i="36" s="1"/>
  <c r="V374" i="36"/>
  <c r="AL374" i="36" s="1"/>
  <c r="U374" i="36"/>
  <c r="AK374" i="36" s="1"/>
  <c r="T374" i="36"/>
  <c r="AJ374" i="36" s="1"/>
  <c r="S374" i="36"/>
  <c r="AI374" i="36" s="1"/>
  <c r="Y373" i="36"/>
  <c r="AO373" i="36" s="1"/>
  <c r="X373" i="36"/>
  <c r="AN373" i="36" s="1"/>
  <c r="W373" i="36"/>
  <c r="AM373" i="36" s="1"/>
  <c r="V373" i="36"/>
  <c r="AL373" i="36" s="1"/>
  <c r="U373" i="36"/>
  <c r="AK373" i="36" s="1"/>
  <c r="T373" i="36"/>
  <c r="AJ373" i="36" s="1"/>
  <c r="S373" i="36"/>
  <c r="AI373" i="36" s="1"/>
  <c r="Y372" i="36"/>
  <c r="AO372" i="36" s="1"/>
  <c r="X372" i="36"/>
  <c r="AN372" i="36" s="1"/>
  <c r="W372" i="36"/>
  <c r="AM372" i="36" s="1"/>
  <c r="V372" i="36"/>
  <c r="AL372" i="36" s="1"/>
  <c r="U372" i="36"/>
  <c r="AK372" i="36" s="1"/>
  <c r="T372" i="36"/>
  <c r="AJ372" i="36" s="1"/>
  <c r="S372" i="36"/>
  <c r="AI372" i="36" s="1"/>
  <c r="Y371" i="36"/>
  <c r="AO371" i="36" s="1"/>
  <c r="X371" i="36"/>
  <c r="AN371" i="36" s="1"/>
  <c r="W371" i="36"/>
  <c r="AM371" i="36" s="1"/>
  <c r="V371" i="36"/>
  <c r="AL371" i="36" s="1"/>
  <c r="U371" i="36"/>
  <c r="AK371" i="36" s="1"/>
  <c r="T371" i="36"/>
  <c r="AJ371" i="36" s="1"/>
  <c r="S371" i="36"/>
  <c r="AI371" i="36" s="1"/>
  <c r="Y370" i="36"/>
  <c r="AO370" i="36" s="1"/>
  <c r="X370" i="36"/>
  <c r="AN370" i="36" s="1"/>
  <c r="W370" i="36"/>
  <c r="AM370" i="36" s="1"/>
  <c r="V370" i="36"/>
  <c r="AL370" i="36" s="1"/>
  <c r="U370" i="36"/>
  <c r="AK370" i="36" s="1"/>
  <c r="T370" i="36"/>
  <c r="AJ370" i="36" s="1"/>
  <c r="S370" i="36"/>
  <c r="AI370" i="36" s="1"/>
  <c r="S368" i="36"/>
  <c r="S367" i="36"/>
  <c r="Y361" i="36"/>
  <c r="AO361" i="36" s="1"/>
  <c r="X361" i="36"/>
  <c r="AN361" i="36" s="1"/>
  <c r="W361" i="36"/>
  <c r="AM361" i="36" s="1"/>
  <c r="V361" i="36"/>
  <c r="AL361" i="36" s="1"/>
  <c r="U361" i="36"/>
  <c r="AK361" i="36" s="1"/>
  <c r="T361" i="36"/>
  <c r="AJ361" i="36" s="1"/>
  <c r="S361" i="36"/>
  <c r="AI361" i="36" s="1"/>
  <c r="Y360" i="36"/>
  <c r="AO360" i="36" s="1"/>
  <c r="X360" i="36"/>
  <c r="AN360" i="36" s="1"/>
  <c r="W360" i="36"/>
  <c r="AM360" i="36" s="1"/>
  <c r="V360" i="36"/>
  <c r="AL360" i="36" s="1"/>
  <c r="U360" i="36"/>
  <c r="AK360" i="36" s="1"/>
  <c r="T360" i="36"/>
  <c r="AJ360" i="36" s="1"/>
  <c r="S360" i="36"/>
  <c r="AI360" i="36" s="1"/>
  <c r="Y359" i="36"/>
  <c r="AO359" i="36" s="1"/>
  <c r="X359" i="36"/>
  <c r="AN359" i="36" s="1"/>
  <c r="W359" i="36"/>
  <c r="AM359" i="36" s="1"/>
  <c r="V359" i="36"/>
  <c r="AL359" i="36" s="1"/>
  <c r="U359" i="36"/>
  <c r="AK359" i="36" s="1"/>
  <c r="T359" i="36"/>
  <c r="AJ359" i="36" s="1"/>
  <c r="S359" i="36"/>
  <c r="AI359" i="36" s="1"/>
  <c r="Y358" i="36"/>
  <c r="AO358" i="36" s="1"/>
  <c r="X358" i="36"/>
  <c r="AN358" i="36" s="1"/>
  <c r="W358" i="36"/>
  <c r="AM358" i="36" s="1"/>
  <c r="V358" i="36"/>
  <c r="AL358" i="36" s="1"/>
  <c r="U358" i="36"/>
  <c r="AK358" i="36" s="1"/>
  <c r="T358" i="36"/>
  <c r="AJ358" i="36" s="1"/>
  <c r="S358" i="36"/>
  <c r="AI358" i="36" s="1"/>
  <c r="Y357" i="36"/>
  <c r="AO357" i="36" s="1"/>
  <c r="X357" i="36"/>
  <c r="AN357" i="36" s="1"/>
  <c r="W357" i="36"/>
  <c r="AM357" i="36" s="1"/>
  <c r="V357" i="36"/>
  <c r="AL357" i="36" s="1"/>
  <c r="U357" i="36"/>
  <c r="AK357" i="36" s="1"/>
  <c r="T357" i="36"/>
  <c r="AJ357" i="36" s="1"/>
  <c r="S357" i="36"/>
  <c r="AI357" i="36" s="1"/>
  <c r="Y356" i="36"/>
  <c r="AO356" i="36" s="1"/>
  <c r="X356" i="36"/>
  <c r="AN356" i="36" s="1"/>
  <c r="W356" i="36"/>
  <c r="AM356" i="36" s="1"/>
  <c r="V356" i="36"/>
  <c r="AL356" i="36" s="1"/>
  <c r="U356" i="36"/>
  <c r="AK356" i="36" s="1"/>
  <c r="T356" i="36"/>
  <c r="AJ356" i="36" s="1"/>
  <c r="S356" i="36"/>
  <c r="AI356" i="36" s="1"/>
  <c r="Y355" i="36"/>
  <c r="AO355" i="36" s="1"/>
  <c r="X355" i="36"/>
  <c r="AN355" i="36" s="1"/>
  <c r="W355" i="36"/>
  <c r="AM355" i="36" s="1"/>
  <c r="V355" i="36"/>
  <c r="AL355" i="36" s="1"/>
  <c r="U355" i="36"/>
  <c r="AK355" i="36" s="1"/>
  <c r="T355" i="36"/>
  <c r="AJ355" i="36" s="1"/>
  <c r="S355" i="36"/>
  <c r="AI355" i="36" s="1"/>
  <c r="Y354" i="36"/>
  <c r="AO354" i="36" s="1"/>
  <c r="X354" i="36"/>
  <c r="AN354" i="36" s="1"/>
  <c r="W354" i="36"/>
  <c r="AM354" i="36" s="1"/>
  <c r="V354" i="36"/>
  <c r="AL354" i="36" s="1"/>
  <c r="U354" i="36"/>
  <c r="AK354" i="36" s="1"/>
  <c r="T354" i="36"/>
  <c r="AJ354" i="36" s="1"/>
  <c r="S354" i="36"/>
  <c r="AI354" i="36" s="1"/>
  <c r="Y353" i="36"/>
  <c r="AO353" i="36" s="1"/>
  <c r="X353" i="36"/>
  <c r="AN353" i="36" s="1"/>
  <c r="W353" i="36"/>
  <c r="AM353" i="36" s="1"/>
  <c r="V353" i="36"/>
  <c r="AL353" i="36" s="1"/>
  <c r="U353" i="36"/>
  <c r="AK353" i="36" s="1"/>
  <c r="T353" i="36"/>
  <c r="AJ353" i="36" s="1"/>
  <c r="S353" i="36"/>
  <c r="AI353" i="36" s="1"/>
  <c r="Y352" i="36"/>
  <c r="AO352" i="36" s="1"/>
  <c r="X352" i="36"/>
  <c r="AN352" i="36" s="1"/>
  <c r="W352" i="36"/>
  <c r="AM352" i="36" s="1"/>
  <c r="V352" i="36"/>
  <c r="AL352" i="36" s="1"/>
  <c r="U352" i="36"/>
  <c r="AK352" i="36" s="1"/>
  <c r="T352" i="36"/>
  <c r="AJ352" i="36" s="1"/>
  <c r="S352" i="36"/>
  <c r="AI352" i="36" s="1"/>
  <c r="Y351" i="36"/>
  <c r="AO351" i="36" s="1"/>
  <c r="X351" i="36"/>
  <c r="AN351" i="36" s="1"/>
  <c r="W351" i="36"/>
  <c r="AM351" i="36" s="1"/>
  <c r="V351" i="36"/>
  <c r="AL351" i="36" s="1"/>
  <c r="U351" i="36"/>
  <c r="AK351" i="36" s="1"/>
  <c r="T351" i="36"/>
  <c r="AJ351" i="36" s="1"/>
  <c r="S351" i="36"/>
  <c r="AI351" i="36" s="1"/>
  <c r="Y350" i="36"/>
  <c r="AO350" i="36" s="1"/>
  <c r="X350" i="36"/>
  <c r="AN350" i="36" s="1"/>
  <c r="W350" i="36"/>
  <c r="AM350" i="36" s="1"/>
  <c r="V350" i="36"/>
  <c r="AL350" i="36" s="1"/>
  <c r="U350" i="36"/>
  <c r="AK350" i="36" s="1"/>
  <c r="T350" i="36"/>
  <c r="AJ350" i="36" s="1"/>
  <c r="S350" i="36"/>
  <c r="AI350" i="36" s="1"/>
  <c r="Y349" i="36"/>
  <c r="AO349" i="36" s="1"/>
  <c r="X349" i="36"/>
  <c r="AN349" i="36" s="1"/>
  <c r="W349" i="36"/>
  <c r="AM349" i="36" s="1"/>
  <c r="V349" i="36"/>
  <c r="AL349" i="36" s="1"/>
  <c r="U349" i="36"/>
  <c r="AK349" i="36" s="1"/>
  <c r="T349" i="36"/>
  <c r="AJ349" i="36" s="1"/>
  <c r="S349" i="36"/>
  <c r="AI349" i="36" s="1"/>
  <c r="Y348" i="36"/>
  <c r="AO348" i="36" s="1"/>
  <c r="X348" i="36"/>
  <c r="AN348" i="36" s="1"/>
  <c r="W348" i="36"/>
  <c r="AM348" i="36" s="1"/>
  <c r="V348" i="36"/>
  <c r="AL348" i="36" s="1"/>
  <c r="U348" i="36"/>
  <c r="AK348" i="36" s="1"/>
  <c r="T348" i="36"/>
  <c r="AJ348" i="36" s="1"/>
  <c r="S348" i="36"/>
  <c r="AI348" i="36" s="1"/>
  <c r="Y347" i="36"/>
  <c r="AO347" i="36" s="1"/>
  <c r="X347" i="36"/>
  <c r="AN347" i="36" s="1"/>
  <c r="W347" i="36"/>
  <c r="AM347" i="36" s="1"/>
  <c r="V347" i="36"/>
  <c r="AL347" i="36" s="1"/>
  <c r="U347" i="36"/>
  <c r="AK347" i="36" s="1"/>
  <c r="T347" i="36"/>
  <c r="AJ347" i="36" s="1"/>
  <c r="S347" i="36"/>
  <c r="AI347" i="36" s="1"/>
  <c r="Y346" i="36"/>
  <c r="AO346" i="36" s="1"/>
  <c r="X346" i="36"/>
  <c r="AN346" i="36" s="1"/>
  <c r="W346" i="36"/>
  <c r="AM346" i="36" s="1"/>
  <c r="V346" i="36"/>
  <c r="AL346" i="36" s="1"/>
  <c r="U346" i="36"/>
  <c r="AK346" i="36" s="1"/>
  <c r="T346" i="36"/>
  <c r="AJ346" i="36" s="1"/>
  <c r="S346" i="36"/>
  <c r="AI346" i="36" s="1"/>
  <c r="Y345" i="36"/>
  <c r="AO345" i="36" s="1"/>
  <c r="X345" i="36"/>
  <c r="AN345" i="36" s="1"/>
  <c r="W345" i="36"/>
  <c r="AM345" i="36" s="1"/>
  <c r="V345" i="36"/>
  <c r="AL345" i="36" s="1"/>
  <c r="U345" i="36"/>
  <c r="AK345" i="36" s="1"/>
  <c r="T345" i="36"/>
  <c r="AJ345" i="36" s="1"/>
  <c r="S345" i="36"/>
  <c r="AI345" i="36" s="1"/>
  <c r="Y344" i="36"/>
  <c r="AO344" i="36" s="1"/>
  <c r="X344" i="36"/>
  <c r="AN344" i="36" s="1"/>
  <c r="W344" i="36"/>
  <c r="AM344" i="36" s="1"/>
  <c r="V344" i="36"/>
  <c r="AL344" i="36" s="1"/>
  <c r="U344" i="36"/>
  <c r="AK344" i="36" s="1"/>
  <c r="T344" i="36"/>
  <c r="AJ344" i="36" s="1"/>
  <c r="S344" i="36"/>
  <c r="AI344" i="36" s="1"/>
  <c r="Y343" i="36"/>
  <c r="AO343" i="36" s="1"/>
  <c r="X343" i="36"/>
  <c r="AN343" i="36" s="1"/>
  <c r="W343" i="36"/>
  <c r="AM343" i="36" s="1"/>
  <c r="V343" i="36"/>
  <c r="AL343" i="36" s="1"/>
  <c r="U343" i="36"/>
  <c r="AK343" i="36" s="1"/>
  <c r="T343" i="36"/>
  <c r="AJ343" i="36" s="1"/>
  <c r="S343" i="36"/>
  <c r="AI343" i="36" s="1"/>
  <c r="Y342" i="36"/>
  <c r="AO342" i="36" s="1"/>
  <c r="X342" i="36"/>
  <c r="AN342" i="36" s="1"/>
  <c r="W342" i="36"/>
  <c r="AM342" i="36" s="1"/>
  <c r="V342" i="36"/>
  <c r="AL342" i="36" s="1"/>
  <c r="U342" i="36"/>
  <c r="AK342" i="36" s="1"/>
  <c r="T342" i="36"/>
  <c r="AJ342" i="36" s="1"/>
  <c r="S342" i="36"/>
  <c r="AI342" i="36" s="1"/>
  <c r="S340" i="36"/>
  <c r="S339" i="36"/>
  <c r="Y333" i="36"/>
  <c r="AO333" i="36" s="1"/>
  <c r="X333" i="36"/>
  <c r="AN333" i="36" s="1"/>
  <c r="W333" i="36"/>
  <c r="AM333" i="36" s="1"/>
  <c r="V333" i="36"/>
  <c r="AL333" i="36" s="1"/>
  <c r="U333" i="36"/>
  <c r="AK333" i="36" s="1"/>
  <c r="T333" i="36"/>
  <c r="AJ333" i="36" s="1"/>
  <c r="S333" i="36"/>
  <c r="AI333" i="36" s="1"/>
  <c r="Y332" i="36"/>
  <c r="AO332" i="36" s="1"/>
  <c r="X332" i="36"/>
  <c r="AN332" i="36" s="1"/>
  <c r="W332" i="36"/>
  <c r="AM332" i="36" s="1"/>
  <c r="V332" i="36"/>
  <c r="AL332" i="36" s="1"/>
  <c r="U332" i="36"/>
  <c r="AK332" i="36" s="1"/>
  <c r="T332" i="36"/>
  <c r="AJ332" i="36" s="1"/>
  <c r="S332" i="36"/>
  <c r="AI332" i="36" s="1"/>
  <c r="Y331" i="36"/>
  <c r="AO331" i="36" s="1"/>
  <c r="X331" i="36"/>
  <c r="AN331" i="36" s="1"/>
  <c r="W331" i="36"/>
  <c r="AM331" i="36" s="1"/>
  <c r="V331" i="36"/>
  <c r="AL331" i="36" s="1"/>
  <c r="U331" i="36"/>
  <c r="AK331" i="36" s="1"/>
  <c r="T331" i="36"/>
  <c r="AJ331" i="36" s="1"/>
  <c r="S331" i="36"/>
  <c r="AI331" i="36" s="1"/>
  <c r="Y330" i="36"/>
  <c r="AO330" i="36" s="1"/>
  <c r="X330" i="36"/>
  <c r="AN330" i="36" s="1"/>
  <c r="W330" i="36"/>
  <c r="AM330" i="36" s="1"/>
  <c r="V330" i="36"/>
  <c r="AL330" i="36" s="1"/>
  <c r="U330" i="36"/>
  <c r="AK330" i="36" s="1"/>
  <c r="T330" i="36"/>
  <c r="AJ330" i="36" s="1"/>
  <c r="S330" i="36"/>
  <c r="AI330" i="36" s="1"/>
  <c r="Y329" i="36"/>
  <c r="AO329" i="36" s="1"/>
  <c r="X329" i="36"/>
  <c r="AN329" i="36" s="1"/>
  <c r="W329" i="36"/>
  <c r="AM329" i="36" s="1"/>
  <c r="V329" i="36"/>
  <c r="AL329" i="36" s="1"/>
  <c r="U329" i="36"/>
  <c r="AK329" i="36" s="1"/>
  <c r="T329" i="36"/>
  <c r="AJ329" i="36" s="1"/>
  <c r="S329" i="36"/>
  <c r="AI329" i="36" s="1"/>
  <c r="Y328" i="36"/>
  <c r="AO328" i="36" s="1"/>
  <c r="X328" i="36"/>
  <c r="AN328" i="36" s="1"/>
  <c r="W328" i="36"/>
  <c r="AM328" i="36" s="1"/>
  <c r="V328" i="36"/>
  <c r="AL328" i="36" s="1"/>
  <c r="U328" i="36"/>
  <c r="AK328" i="36" s="1"/>
  <c r="T328" i="36"/>
  <c r="AJ328" i="36" s="1"/>
  <c r="S328" i="36"/>
  <c r="AI328" i="36" s="1"/>
  <c r="Y327" i="36"/>
  <c r="AO327" i="36" s="1"/>
  <c r="X327" i="36"/>
  <c r="AN327" i="36" s="1"/>
  <c r="W327" i="36"/>
  <c r="AM327" i="36" s="1"/>
  <c r="V327" i="36"/>
  <c r="AL327" i="36" s="1"/>
  <c r="U327" i="36"/>
  <c r="AK327" i="36" s="1"/>
  <c r="T327" i="36"/>
  <c r="AJ327" i="36" s="1"/>
  <c r="S327" i="36"/>
  <c r="AI327" i="36" s="1"/>
  <c r="Y326" i="36"/>
  <c r="AO326" i="36" s="1"/>
  <c r="X326" i="36"/>
  <c r="AN326" i="36" s="1"/>
  <c r="W326" i="36"/>
  <c r="AM326" i="36" s="1"/>
  <c r="V326" i="36"/>
  <c r="AL326" i="36" s="1"/>
  <c r="U326" i="36"/>
  <c r="AK326" i="36" s="1"/>
  <c r="T326" i="36"/>
  <c r="AJ326" i="36" s="1"/>
  <c r="S326" i="36"/>
  <c r="AI326" i="36" s="1"/>
  <c r="Y325" i="36"/>
  <c r="AO325" i="36" s="1"/>
  <c r="X325" i="36"/>
  <c r="AN325" i="36" s="1"/>
  <c r="W325" i="36"/>
  <c r="AM325" i="36" s="1"/>
  <c r="V325" i="36"/>
  <c r="AL325" i="36" s="1"/>
  <c r="U325" i="36"/>
  <c r="AK325" i="36" s="1"/>
  <c r="T325" i="36"/>
  <c r="AJ325" i="36" s="1"/>
  <c r="S325" i="36"/>
  <c r="AI325" i="36" s="1"/>
  <c r="Y324" i="36"/>
  <c r="AO324" i="36" s="1"/>
  <c r="X324" i="36"/>
  <c r="AN324" i="36" s="1"/>
  <c r="W324" i="36"/>
  <c r="AM324" i="36" s="1"/>
  <c r="V324" i="36"/>
  <c r="AL324" i="36" s="1"/>
  <c r="U324" i="36"/>
  <c r="AK324" i="36" s="1"/>
  <c r="T324" i="36"/>
  <c r="AJ324" i="36" s="1"/>
  <c r="S324" i="36"/>
  <c r="AI324" i="36" s="1"/>
  <c r="Y323" i="36"/>
  <c r="AO323" i="36" s="1"/>
  <c r="X323" i="36"/>
  <c r="AN323" i="36" s="1"/>
  <c r="W323" i="36"/>
  <c r="AM323" i="36" s="1"/>
  <c r="V323" i="36"/>
  <c r="AL323" i="36" s="1"/>
  <c r="U323" i="36"/>
  <c r="AK323" i="36" s="1"/>
  <c r="T323" i="36"/>
  <c r="AJ323" i="36" s="1"/>
  <c r="S323" i="36"/>
  <c r="AI323" i="36" s="1"/>
  <c r="Y322" i="36"/>
  <c r="AO322" i="36" s="1"/>
  <c r="X322" i="36"/>
  <c r="AN322" i="36" s="1"/>
  <c r="W322" i="36"/>
  <c r="AM322" i="36" s="1"/>
  <c r="V322" i="36"/>
  <c r="AL322" i="36" s="1"/>
  <c r="U322" i="36"/>
  <c r="AK322" i="36" s="1"/>
  <c r="T322" i="36"/>
  <c r="AJ322" i="36" s="1"/>
  <c r="S322" i="36"/>
  <c r="AI322" i="36" s="1"/>
  <c r="Y321" i="36"/>
  <c r="AO321" i="36" s="1"/>
  <c r="X321" i="36"/>
  <c r="AN321" i="36" s="1"/>
  <c r="W321" i="36"/>
  <c r="AM321" i="36" s="1"/>
  <c r="V321" i="36"/>
  <c r="AL321" i="36" s="1"/>
  <c r="U321" i="36"/>
  <c r="AK321" i="36" s="1"/>
  <c r="T321" i="36"/>
  <c r="AJ321" i="36" s="1"/>
  <c r="S321" i="36"/>
  <c r="AI321" i="36" s="1"/>
  <c r="Y320" i="36"/>
  <c r="AO320" i="36" s="1"/>
  <c r="X320" i="36"/>
  <c r="AN320" i="36" s="1"/>
  <c r="W320" i="36"/>
  <c r="AM320" i="36" s="1"/>
  <c r="V320" i="36"/>
  <c r="AL320" i="36" s="1"/>
  <c r="U320" i="36"/>
  <c r="AK320" i="36" s="1"/>
  <c r="T320" i="36"/>
  <c r="AJ320" i="36" s="1"/>
  <c r="S320" i="36"/>
  <c r="AI320" i="36" s="1"/>
  <c r="Y319" i="36"/>
  <c r="AO319" i="36" s="1"/>
  <c r="X319" i="36"/>
  <c r="AN319" i="36" s="1"/>
  <c r="W319" i="36"/>
  <c r="AM319" i="36" s="1"/>
  <c r="V319" i="36"/>
  <c r="AL319" i="36" s="1"/>
  <c r="U319" i="36"/>
  <c r="AK319" i="36" s="1"/>
  <c r="T319" i="36"/>
  <c r="AJ319" i="36" s="1"/>
  <c r="S319" i="36"/>
  <c r="AI319" i="36" s="1"/>
  <c r="Y318" i="36"/>
  <c r="AO318" i="36" s="1"/>
  <c r="X318" i="36"/>
  <c r="AN318" i="36" s="1"/>
  <c r="W318" i="36"/>
  <c r="AM318" i="36" s="1"/>
  <c r="V318" i="36"/>
  <c r="AL318" i="36" s="1"/>
  <c r="U318" i="36"/>
  <c r="AK318" i="36" s="1"/>
  <c r="T318" i="36"/>
  <c r="AJ318" i="36" s="1"/>
  <c r="S318" i="36"/>
  <c r="AI318" i="36" s="1"/>
  <c r="Y317" i="36"/>
  <c r="AO317" i="36" s="1"/>
  <c r="X317" i="36"/>
  <c r="AN317" i="36" s="1"/>
  <c r="W317" i="36"/>
  <c r="AM317" i="36" s="1"/>
  <c r="V317" i="36"/>
  <c r="AL317" i="36" s="1"/>
  <c r="U317" i="36"/>
  <c r="AK317" i="36" s="1"/>
  <c r="T317" i="36"/>
  <c r="AJ317" i="36" s="1"/>
  <c r="S317" i="36"/>
  <c r="AI317" i="36" s="1"/>
  <c r="Y316" i="36"/>
  <c r="AO316" i="36" s="1"/>
  <c r="X316" i="36"/>
  <c r="AN316" i="36" s="1"/>
  <c r="W316" i="36"/>
  <c r="AM316" i="36" s="1"/>
  <c r="V316" i="36"/>
  <c r="AL316" i="36" s="1"/>
  <c r="U316" i="36"/>
  <c r="AK316" i="36" s="1"/>
  <c r="T316" i="36"/>
  <c r="AJ316" i="36" s="1"/>
  <c r="S316" i="36"/>
  <c r="AI316" i="36" s="1"/>
  <c r="Y315" i="36"/>
  <c r="AO315" i="36" s="1"/>
  <c r="X315" i="36"/>
  <c r="AN315" i="36" s="1"/>
  <c r="W315" i="36"/>
  <c r="AM315" i="36" s="1"/>
  <c r="V315" i="36"/>
  <c r="AL315" i="36" s="1"/>
  <c r="U315" i="36"/>
  <c r="AK315" i="36" s="1"/>
  <c r="T315" i="36"/>
  <c r="AJ315" i="36" s="1"/>
  <c r="S315" i="36"/>
  <c r="AI315" i="36" s="1"/>
  <c r="Y314" i="36"/>
  <c r="AO314" i="36" s="1"/>
  <c r="X314" i="36"/>
  <c r="AN314" i="36" s="1"/>
  <c r="W314" i="36"/>
  <c r="AM314" i="36" s="1"/>
  <c r="V314" i="36"/>
  <c r="AL314" i="36" s="1"/>
  <c r="U314" i="36"/>
  <c r="AK314" i="36" s="1"/>
  <c r="T314" i="36"/>
  <c r="AJ314" i="36" s="1"/>
  <c r="S314" i="36"/>
  <c r="AI314" i="36" s="1"/>
  <c r="S312" i="36"/>
  <c r="S311" i="36"/>
  <c r="Y305" i="36"/>
  <c r="AO305" i="36" s="1"/>
  <c r="X305" i="36"/>
  <c r="AN305" i="36" s="1"/>
  <c r="W305" i="36"/>
  <c r="AM305" i="36" s="1"/>
  <c r="V305" i="36"/>
  <c r="AL305" i="36" s="1"/>
  <c r="U305" i="36"/>
  <c r="AK305" i="36" s="1"/>
  <c r="T305" i="36"/>
  <c r="AJ305" i="36" s="1"/>
  <c r="S305" i="36"/>
  <c r="AI305" i="36" s="1"/>
  <c r="Y304" i="36"/>
  <c r="AO304" i="36" s="1"/>
  <c r="X304" i="36"/>
  <c r="AN304" i="36" s="1"/>
  <c r="W304" i="36"/>
  <c r="AM304" i="36" s="1"/>
  <c r="V304" i="36"/>
  <c r="AL304" i="36" s="1"/>
  <c r="U304" i="36"/>
  <c r="AK304" i="36" s="1"/>
  <c r="T304" i="36"/>
  <c r="AJ304" i="36" s="1"/>
  <c r="S304" i="36"/>
  <c r="AI304" i="36" s="1"/>
  <c r="Y303" i="36"/>
  <c r="AO303" i="36" s="1"/>
  <c r="X303" i="36"/>
  <c r="AN303" i="36" s="1"/>
  <c r="W303" i="36"/>
  <c r="AM303" i="36" s="1"/>
  <c r="V303" i="36"/>
  <c r="AL303" i="36" s="1"/>
  <c r="U303" i="36"/>
  <c r="AK303" i="36" s="1"/>
  <c r="T303" i="36"/>
  <c r="AJ303" i="36" s="1"/>
  <c r="S303" i="36"/>
  <c r="AI303" i="36" s="1"/>
  <c r="Y302" i="36"/>
  <c r="AO302" i="36" s="1"/>
  <c r="X302" i="36"/>
  <c r="AN302" i="36" s="1"/>
  <c r="W302" i="36"/>
  <c r="AM302" i="36" s="1"/>
  <c r="V302" i="36"/>
  <c r="AL302" i="36" s="1"/>
  <c r="U302" i="36"/>
  <c r="AK302" i="36" s="1"/>
  <c r="T302" i="36"/>
  <c r="AJ302" i="36" s="1"/>
  <c r="S302" i="36"/>
  <c r="AI302" i="36" s="1"/>
  <c r="Y301" i="36"/>
  <c r="AO301" i="36" s="1"/>
  <c r="X301" i="36"/>
  <c r="AN301" i="36" s="1"/>
  <c r="W301" i="36"/>
  <c r="AM301" i="36" s="1"/>
  <c r="V301" i="36"/>
  <c r="AL301" i="36" s="1"/>
  <c r="U301" i="36"/>
  <c r="AK301" i="36" s="1"/>
  <c r="T301" i="36"/>
  <c r="AJ301" i="36" s="1"/>
  <c r="S301" i="36"/>
  <c r="AI301" i="36" s="1"/>
  <c r="Y300" i="36"/>
  <c r="AO300" i="36" s="1"/>
  <c r="X300" i="36"/>
  <c r="AN300" i="36" s="1"/>
  <c r="W300" i="36"/>
  <c r="AM300" i="36" s="1"/>
  <c r="V300" i="36"/>
  <c r="AL300" i="36" s="1"/>
  <c r="U300" i="36"/>
  <c r="AK300" i="36" s="1"/>
  <c r="T300" i="36"/>
  <c r="AJ300" i="36" s="1"/>
  <c r="S300" i="36"/>
  <c r="AI300" i="36" s="1"/>
  <c r="Y299" i="36"/>
  <c r="AO299" i="36" s="1"/>
  <c r="X299" i="36"/>
  <c r="AN299" i="36" s="1"/>
  <c r="W299" i="36"/>
  <c r="AM299" i="36" s="1"/>
  <c r="V299" i="36"/>
  <c r="AL299" i="36" s="1"/>
  <c r="U299" i="36"/>
  <c r="AK299" i="36" s="1"/>
  <c r="T299" i="36"/>
  <c r="AJ299" i="36" s="1"/>
  <c r="S299" i="36"/>
  <c r="AI299" i="36" s="1"/>
  <c r="Y298" i="36"/>
  <c r="AO298" i="36" s="1"/>
  <c r="X298" i="36"/>
  <c r="AN298" i="36" s="1"/>
  <c r="W298" i="36"/>
  <c r="AM298" i="36" s="1"/>
  <c r="V298" i="36"/>
  <c r="AL298" i="36" s="1"/>
  <c r="U298" i="36"/>
  <c r="AK298" i="36" s="1"/>
  <c r="T298" i="36"/>
  <c r="AJ298" i="36" s="1"/>
  <c r="S298" i="36"/>
  <c r="AI298" i="36" s="1"/>
  <c r="Y297" i="36"/>
  <c r="AO297" i="36" s="1"/>
  <c r="X297" i="36"/>
  <c r="AN297" i="36" s="1"/>
  <c r="W297" i="36"/>
  <c r="AM297" i="36" s="1"/>
  <c r="V297" i="36"/>
  <c r="AL297" i="36" s="1"/>
  <c r="U297" i="36"/>
  <c r="AK297" i="36" s="1"/>
  <c r="T297" i="36"/>
  <c r="AJ297" i="36" s="1"/>
  <c r="S297" i="36"/>
  <c r="AI297" i="36" s="1"/>
  <c r="Y296" i="36"/>
  <c r="AO296" i="36" s="1"/>
  <c r="X296" i="36"/>
  <c r="AN296" i="36" s="1"/>
  <c r="W296" i="36"/>
  <c r="AM296" i="36" s="1"/>
  <c r="V296" i="36"/>
  <c r="AL296" i="36" s="1"/>
  <c r="U296" i="36"/>
  <c r="AK296" i="36" s="1"/>
  <c r="T296" i="36"/>
  <c r="AJ296" i="36" s="1"/>
  <c r="S296" i="36"/>
  <c r="AI296" i="36" s="1"/>
  <c r="Y295" i="36"/>
  <c r="AO295" i="36" s="1"/>
  <c r="X295" i="36"/>
  <c r="AN295" i="36" s="1"/>
  <c r="W295" i="36"/>
  <c r="AM295" i="36" s="1"/>
  <c r="V295" i="36"/>
  <c r="AL295" i="36" s="1"/>
  <c r="U295" i="36"/>
  <c r="AK295" i="36" s="1"/>
  <c r="T295" i="36"/>
  <c r="AJ295" i="36" s="1"/>
  <c r="S295" i="36"/>
  <c r="AI295" i="36" s="1"/>
  <c r="Y294" i="36"/>
  <c r="AO294" i="36" s="1"/>
  <c r="X294" i="36"/>
  <c r="AN294" i="36" s="1"/>
  <c r="W294" i="36"/>
  <c r="AM294" i="36" s="1"/>
  <c r="V294" i="36"/>
  <c r="AL294" i="36" s="1"/>
  <c r="U294" i="36"/>
  <c r="AK294" i="36" s="1"/>
  <c r="T294" i="36"/>
  <c r="AJ294" i="36" s="1"/>
  <c r="S294" i="36"/>
  <c r="AI294" i="36" s="1"/>
  <c r="Y293" i="36"/>
  <c r="AO293" i="36" s="1"/>
  <c r="X293" i="36"/>
  <c r="AN293" i="36" s="1"/>
  <c r="W293" i="36"/>
  <c r="AM293" i="36" s="1"/>
  <c r="V293" i="36"/>
  <c r="AL293" i="36" s="1"/>
  <c r="U293" i="36"/>
  <c r="AK293" i="36" s="1"/>
  <c r="T293" i="36"/>
  <c r="AJ293" i="36" s="1"/>
  <c r="S293" i="36"/>
  <c r="AI293" i="36" s="1"/>
  <c r="Y292" i="36"/>
  <c r="AO292" i="36" s="1"/>
  <c r="X292" i="36"/>
  <c r="AN292" i="36" s="1"/>
  <c r="W292" i="36"/>
  <c r="AM292" i="36" s="1"/>
  <c r="V292" i="36"/>
  <c r="AL292" i="36" s="1"/>
  <c r="U292" i="36"/>
  <c r="AK292" i="36" s="1"/>
  <c r="T292" i="36"/>
  <c r="AJ292" i="36" s="1"/>
  <c r="S292" i="36"/>
  <c r="AI292" i="36" s="1"/>
  <c r="Y291" i="36"/>
  <c r="AO291" i="36" s="1"/>
  <c r="X291" i="36"/>
  <c r="AN291" i="36" s="1"/>
  <c r="W291" i="36"/>
  <c r="AM291" i="36" s="1"/>
  <c r="V291" i="36"/>
  <c r="AL291" i="36" s="1"/>
  <c r="U291" i="36"/>
  <c r="AK291" i="36" s="1"/>
  <c r="T291" i="36"/>
  <c r="AJ291" i="36" s="1"/>
  <c r="S291" i="36"/>
  <c r="AI291" i="36" s="1"/>
  <c r="Y290" i="36"/>
  <c r="AO290" i="36" s="1"/>
  <c r="X290" i="36"/>
  <c r="AN290" i="36" s="1"/>
  <c r="W290" i="36"/>
  <c r="AM290" i="36" s="1"/>
  <c r="V290" i="36"/>
  <c r="AL290" i="36" s="1"/>
  <c r="U290" i="36"/>
  <c r="AK290" i="36" s="1"/>
  <c r="T290" i="36"/>
  <c r="AJ290" i="36" s="1"/>
  <c r="S290" i="36"/>
  <c r="AI290" i="36" s="1"/>
  <c r="Y289" i="36"/>
  <c r="AO289" i="36" s="1"/>
  <c r="X289" i="36"/>
  <c r="AN289" i="36" s="1"/>
  <c r="W289" i="36"/>
  <c r="AM289" i="36" s="1"/>
  <c r="V289" i="36"/>
  <c r="AL289" i="36" s="1"/>
  <c r="U289" i="36"/>
  <c r="AK289" i="36" s="1"/>
  <c r="T289" i="36"/>
  <c r="AJ289" i="36" s="1"/>
  <c r="S289" i="36"/>
  <c r="AI289" i="36" s="1"/>
  <c r="Y288" i="36"/>
  <c r="AO288" i="36" s="1"/>
  <c r="X288" i="36"/>
  <c r="AN288" i="36" s="1"/>
  <c r="W288" i="36"/>
  <c r="AM288" i="36" s="1"/>
  <c r="V288" i="36"/>
  <c r="AL288" i="36" s="1"/>
  <c r="U288" i="36"/>
  <c r="AK288" i="36" s="1"/>
  <c r="T288" i="36"/>
  <c r="AJ288" i="36" s="1"/>
  <c r="S288" i="36"/>
  <c r="AI288" i="36" s="1"/>
  <c r="Y287" i="36"/>
  <c r="AO287" i="36" s="1"/>
  <c r="X287" i="36"/>
  <c r="AN287" i="36" s="1"/>
  <c r="W287" i="36"/>
  <c r="AM287" i="36" s="1"/>
  <c r="V287" i="36"/>
  <c r="AL287" i="36" s="1"/>
  <c r="U287" i="36"/>
  <c r="AK287" i="36" s="1"/>
  <c r="T287" i="36"/>
  <c r="AJ287" i="36" s="1"/>
  <c r="S287" i="36"/>
  <c r="AI287" i="36" s="1"/>
  <c r="Y286" i="36"/>
  <c r="AO286" i="36" s="1"/>
  <c r="X286" i="36"/>
  <c r="AN286" i="36" s="1"/>
  <c r="W286" i="36"/>
  <c r="AM286" i="36" s="1"/>
  <c r="V286" i="36"/>
  <c r="AL286" i="36" s="1"/>
  <c r="U286" i="36"/>
  <c r="AK286" i="36" s="1"/>
  <c r="T286" i="36"/>
  <c r="AJ286" i="36" s="1"/>
  <c r="S286" i="36"/>
  <c r="AI286" i="36" s="1"/>
  <c r="Y285" i="36"/>
  <c r="AO285" i="36" s="1"/>
  <c r="X285" i="36"/>
  <c r="AN285" i="36" s="1"/>
  <c r="W285" i="36"/>
  <c r="AM285" i="36" s="1"/>
  <c r="V285" i="36"/>
  <c r="AL285" i="36" s="1"/>
  <c r="U285" i="36"/>
  <c r="AK285" i="36" s="1"/>
  <c r="T285" i="36"/>
  <c r="AJ285" i="36" s="1"/>
  <c r="S285" i="36"/>
  <c r="AI285" i="36" s="1"/>
  <c r="Y284" i="36"/>
  <c r="AO284" i="36" s="1"/>
  <c r="X284" i="36"/>
  <c r="AN284" i="36" s="1"/>
  <c r="W284" i="36"/>
  <c r="AM284" i="36" s="1"/>
  <c r="V284" i="36"/>
  <c r="AL284" i="36" s="1"/>
  <c r="U284" i="36"/>
  <c r="AK284" i="36" s="1"/>
  <c r="T284" i="36"/>
  <c r="AJ284" i="36" s="1"/>
  <c r="S284" i="36"/>
  <c r="AI284" i="36" s="1"/>
  <c r="Y283" i="36"/>
  <c r="AO283" i="36" s="1"/>
  <c r="X283" i="36"/>
  <c r="AN283" i="36" s="1"/>
  <c r="W283" i="36"/>
  <c r="AM283" i="36" s="1"/>
  <c r="V283" i="36"/>
  <c r="AL283" i="36" s="1"/>
  <c r="U283" i="36"/>
  <c r="AK283" i="36" s="1"/>
  <c r="T283" i="36"/>
  <c r="AJ283" i="36" s="1"/>
  <c r="S283" i="36"/>
  <c r="AI283" i="36" s="1"/>
  <c r="Y282" i="36"/>
  <c r="AO282" i="36" s="1"/>
  <c r="X282" i="36"/>
  <c r="AN282" i="36" s="1"/>
  <c r="W282" i="36"/>
  <c r="AM282" i="36" s="1"/>
  <c r="V282" i="36"/>
  <c r="AL282" i="36" s="1"/>
  <c r="U282" i="36"/>
  <c r="AK282" i="36" s="1"/>
  <c r="T282" i="36"/>
  <c r="AJ282" i="36" s="1"/>
  <c r="S282" i="36"/>
  <c r="AI282" i="36" s="1"/>
  <c r="Y281" i="36"/>
  <c r="AO281" i="36" s="1"/>
  <c r="X281" i="36"/>
  <c r="AN281" i="36" s="1"/>
  <c r="W281" i="36"/>
  <c r="AM281" i="36" s="1"/>
  <c r="V281" i="36"/>
  <c r="AL281" i="36" s="1"/>
  <c r="U281" i="36"/>
  <c r="AK281" i="36" s="1"/>
  <c r="T281" i="36"/>
  <c r="AJ281" i="36" s="1"/>
  <c r="S281" i="36"/>
  <c r="AI281" i="36" s="1"/>
  <c r="Y280" i="36"/>
  <c r="AO280" i="36" s="1"/>
  <c r="X280" i="36"/>
  <c r="AN280" i="36" s="1"/>
  <c r="W280" i="36"/>
  <c r="AM280" i="36" s="1"/>
  <c r="V280" i="36"/>
  <c r="AL280" i="36" s="1"/>
  <c r="U280" i="36"/>
  <c r="AK280" i="36" s="1"/>
  <c r="T280" i="36"/>
  <c r="AJ280" i="36" s="1"/>
  <c r="S280" i="36"/>
  <c r="AI280" i="36" s="1"/>
  <c r="S278" i="36"/>
  <c r="AA278" i="36" s="1"/>
  <c r="AQ277" i="36"/>
  <c r="AI277" i="36"/>
  <c r="AA277" i="36"/>
  <c r="S277" i="36"/>
  <c r="Y269" i="36"/>
  <c r="AO269" i="36" s="1"/>
  <c r="X269" i="36"/>
  <c r="AN269" i="36" s="1"/>
  <c r="W269" i="36"/>
  <c r="AM269" i="36" s="1"/>
  <c r="V269" i="36"/>
  <c r="AL269" i="36" s="1"/>
  <c r="U269" i="36"/>
  <c r="AK269" i="36" s="1"/>
  <c r="AJ269" i="36"/>
  <c r="AI269" i="36"/>
  <c r="C269" i="36"/>
  <c r="Y268" i="36"/>
  <c r="AO268" i="36" s="1"/>
  <c r="X268" i="36"/>
  <c r="AN268" i="36" s="1"/>
  <c r="W268" i="36"/>
  <c r="AM268" i="36" s="1"/>
  <c r="V268" i="36"/>
  <c r="AL268" i="36" s="1"/>
  <c r="U268" i="36"/>
  <c r="AK268" i="36" s="1"/>
  <c r="AJ268" i="36"/>
  <c r="AI268" i="36"/>
  <c r="C268" i="36"/>
  <c r="AJ267" i="36"/>
  <c r="Y267" i="36"/>
  <c r="AO267" i="36" s="1"/>
  <c r="X267" i="36"/>
  <c r="AN267" i="36" s="1"/>
  <c r="W267" i="36"/>
  <c r="AM267" i="36" s="1"/>
  <c r="V267" i="36"/>
  <c r="AL267" i="36" s="1"/>
  <c r="U267" i="36"/>
  <c r="AK267" i="36" s="1"/>
  <c r="AI267" i="36"/>
  <c r="C267" i="36"/>
  <c r="Y266" i="36"/>
  <c r="AO266" i="36" s="1"/>
  <c r="X266" i="36"/>
  <c r="AN266" i="36" s="1"/>
  <c r="W266" i="36"/>
  <c r="AM266" i="36" s="1"/>
  <c r="V266" i="36"/>
  <c r="AL266" i="36" s="1"/>
  <c r="U266" i="36"/>
  <c r="AK266" i="36" s="1"/>
  <c r="AJ266" i="36"/>
  <c r="AI266" i="36"/>
  <c r="C266" i="36"/>
  <c r="Y265" i="36"/>
  <c r="AO265" i="36" s="1"/>
  <c r="X265" i="36"/>
  <c r="AN265" i="36" s="1"/>
  <c r="W265" i="36"/>
  <c r="AM265" i="36" s="1"/>
  <c r="V265" i="36"/>
  <c r="AL265" i="36" s="1"/>
  <c r="U265" i="36"/>
  <c r="AK265" i="36" s="1"/>
  <c r="AJ265" i="36"/>
  <c r="AI265" i="36"/>
  <c r="C265" i="36"/>
  <c r="AJ264" i="36"/>
  <c r="Y264" i="36"/>
  <c r="AO264" i="36" s="1"/>
  <c r="X264" i="36"/>
  <c r="AN264" i="36" s="1"/>
  <c r="W264" i="36"/>
  <c r="AM264" i="36" s="1"/>
  <c r="V264" i="36"/>
  <c r="AL264" i="36" s="1"/>
  <c r="U264" i="36"/>
  <c r="AK264" i="36" s="1"/>
  <c r="AI264" i="36"/>
  <c r="C264" i="36"/>
  <c r="Y263" i="36"/>
  <c r="AO263" i="36" s="1"/>
  <c r="X263" i="36"/>
  <c r="AN263" i="36" s="1"/>
  <c r="W263" i="36"/>
  <c r="AM263" i="36" s="1"/>
  <c r="V263" i="36"/>
  <c r="AL263" i="36" s="1"/>
  <c r="U263" i="36"/>
  <c r="AK263" i="36" s="1"/>
  <c r="AJ263" i="36"/>
  <c r="AI263" i="36"/>
  <c r="C263" i="36"/>
  <c r="Y262" i="36"/>
  <c r="AO262" i="36" s="1"/>
  <c r="X262" i="36"/>
  <c r="AN262" i="36" s="1"/>
  <c r="W262" i="36"/>
  <c r="AM262" i="36" s="1"/>
  <c r="V262" i="36"/>
  <c r="AL262" i="36" s="1"/>
  <c r="U262" i="36"/>
  <c r="AK262" i="36" s="1"/>
  <c r="AJ262" i="36"/>
  <c r="AI262" i="36"/>
  <c r="C262" i="36"/>
  <c r="Y261" i="36"/>
  <c r="AO261" i="36" s="1"/>
  <c r="X261" i="36"/>
  <c r="AN261" i="36" s="1"/>
  <c r="W261" i="36"/>
  <c r="AM261" i="36" s="1"/>
  <c r="V261" i="36"/>
  <c r="AL261" i="36" s="1"/>
  <c r="U261" i="36"/>
  <c r="AK261" i="36" s="1"/>
  <c r="AJ261" i="36"/>
  <c r="AI261" i="36"/>
  <c r="C261" i="36"/>
  <c r="AJ260" i="36"/>
  <c r="Y260" i="36"/>
  <c r="AO260" i="36" s="1"/>
  <c r="X260" i="36"/>
  <c r="AN260" i="36" s="1"/>
  <c r="W260" i="36"/>
  <c r="AM260" i="36" s="1"/>
  <c r="V260" i="36"/>
  <c r="AL260" i="36" s="1"/>
  <c r="U260" i="36"/>
  <c r="AK260" i="36" s="1"/>
  <c r="AI260" i="36"/>
  <c r="C260" i="36"/>
  <c r="AK259" i="36"/>
  <c r="Y259" i="36"/>
  <c r="AO259" i="36" s="1"/>
  <c r="X259" i="36"/>
  <c r="AN259" i="36" s="1"/>
  <c r="W259" i="36"/>
  <c r="AM259" i="36" s="1"/>
  <c r="V259" i="36"/>
  <c r="AL259" i="36" s="1"/>
  <c r="U259" i="36"/>
  <c r="AJ259" i="36"/>
  <c r="AI259" i="36"/>
  <c r="C259" i="36"/>
  <c r="Y258" i="36"/>
  <c r="AO258" i="36" s="1"/>
  <c r="X258" i="36"/>
  <c r="AN258" i="36" s="1"/>
  <c r="W258" i="36"/>
  <c r="AM258" i="36" s="1"/>
  <c r="V258" i="36"/>
  <c r="AL258" i="36" s="1"/>
  <c r="U258" i="36"/>
  <c r="AK258" i="36" s="1"/>
  <c r="AJ258" i="36"/>
  <c r="AI258" i="36"/>
  <c r="C258" i="36"/>
  <c r="Y257" i="36"/>
  <c r="AO257" i="36" s="1"/>
  <c r="X257" i="36"/>
  <c r="AN257" i="36" s="1"/>
  <c r="W257" i="36"/>
  <c r="AM257" i="36" s="1"/>
  <c r="V257" i="36"/>
  <c r="AL257" i="36" s="1"/>
  <c r="U257" i="36"/>
  <c r="AK257" i="36" s="1"/>
  <c r="AJ257" i="36"/>
  <c r="AI257" i="36"/>
  <c r="C257" i="36"/>
  <c r="Y256" i="36"/>
  <c r="AO256" i="36" s="1"/>
  <c r="X256" i="36"/>
  <c r="AN256" i="36" s="1"/>
  <c r="W256" i="36"/>
  <c r="AM256" i="36" s="1"/>
  <c r="V256" i="36"/>
  <c r="AL256" i="36" s="1"/>
  <c r="U256" i="36"/>
  <c r="AK256" i="36" s="1"/>
  <c r="AJ256" i="36"/>
  <c r="AI256" i="36"/>
  <c r="C256" i="36"/>
  <c r="Y255" i="36"/>
  <c r="AO255" i="36" s="1"/>
  <c r="X255" i="36"/>
  <c r="AN255" i="36" s="1"/>
  <c r="W255" i="36"/>
  <c r="AM255" i="36" s="1"/>
  <c r="V255" i="36"/>
  <c r="AL255" i="36" s="1"/>
  <c r="U255" i="36"/>
  <c r="AK255" i="36" s="1"/>
  <c r="AJ255" i="36"/>
  <c r="AI255" i="36"/>
  <c r="C255" i="36"/>
  <c r="AJ254" i="36"/>
  <c r="Y254" i="36"/>
  <c r="AO254" i="36" s="1"/>
  <c r="X254" i="36"/>
  <c r="AN254" i="36" s="1"/>
  <c r="W254" i="36"/>
  <c r="AM254" i="36" s="1"/>
  <c r="V254" i="36"/>
  <c r="AL254" i="36" s="1"/>
  <c r="U254" i="36"/>
  <c r="AK254" i="36" s="1"/>
  <c r="AI254" i="36"/>
  <c r="C254" i="36"/>
  <c r="Y253" i="36"/>
  <c r="AO253" i="36" s="1"/>
  <c r="X253" i="36"/>
  <c r="AN253" i="36" s="1"/>
  <c r="W253" i="36"/>
  <c r="AM253" i="36" s="1"/>
  <c r="V253" i="36"/>
  <c r="AL253" i="36" s="1"/>
  <c r="U253" i="36"/>
  <c r="AK253" i="36" s="1"/>
  <c r="AJ253" i="36"/>
  <c r="AI253" i="36"/>
  <c r="C253" i="36"/>
  <c r="Y252" i="36"/>
  <c r="AO252" i="36" s="1"/>
  <c r="X252" i="36"/>
  <c r="AN252" i="36" s="1"/>
  <c r="W252" i="36"/>
  <c r="AM252" i="36" s="1"/>
  <c r="V252" i="36"/>
  <c r="AL252" i="36" s="1"/>
  <c r="U252" i="36"/>
  <c r="AK252" i="36" s="1"/>
  <c r="AJ252" i="36"/>
  <c r="AI252" i="36"/>
  <c r="C252" i="36"/>
  <c r="B887" i="43" s="1"/>
  <c r="Y250" i="36"/>
  <c r="AO250" i="36" s="1"/>
  <c r="X250" i="36"/>
  <c r="AN250" i="36" s="1"/>
  <c r="W250" i="36"/>
  <c r="AM250" i="36" s="1"/>
  <c r="V250" i="36"/>
  <c r="AL250" i="36" s="1"/>
  <c r="U250" i="36"/>
  <c r="AK250" i="36" s="1"/>
  <c r="AJ250" i="36"/>
  <c r="AI250" i="36"/>
  <c r="C250" i="36"/>
  <c r="Y249" i="36"/>
  <c r="AO249" i="36" s="1"/>
  <c r="X249" i="36"/>
  <c r="AN249" i="36" s="1"/>
  <c r="W249" i="36"/>
  <c r="AM249" i="36" s="1"/>
  <c r="V249" i="36"/>
  <c r="AL249" i="36" s="1"/>
  <c r="U249" i="36"/>
  <c r="AK249" i="36" s="1"/>
  <c r="AJ249" i="36"/>
  <c r="AI249" i="36"/>
  <c r="C249" i="36"/>
  <c r="AJ248" i="36"/>
  <c r="Y248" i="36"/>
  <c r="AO248" i="36" s="1"/>
  <c r="X248" i="36"/>
  <c r="AN248" i="36" s="1"/>
  <c r="W248" i="36"/>
  <c r="AM248" i="36" s="1"/>
  <c r="V248" i="36"/>
  <c r="AL248" i="36" s="1"/>
  <c r="U248" i="36"/>
  <c r="AK248" i="36" s="1"/>
  <c r="AI248" i="36"/>
  <c r="C248" i="36"/>
  <c r="Y247" i="36"/>
  <c r="AO247" i="36" s="1"/>
  <c r="X247" i="36"/>
  <c r="AN247" i="36" s="1"/>
  <c r="W247" i="36"/>
  <c r="AM247" i="36" s="1"/>
  <c r="V247" i="36"/>
  <c r="AL247" i="36" s="1"/>
  <c r="U247" i="36"/>
  <c r="AK247" i="36" s="1"/>
  <c r="AJ247" i="36"/>
  <c r="AI247" i="36"/>
  <c r="C247" i="36"/>
  <c r="Y246" i="36"/>
  <c r="AO246" i="36" s="1"/>
  <c r="X246" i="36"/>
  <c r="AN246" i="36" s="1"/>
  <c r="W246" i="36"/>
  <c r="AM246" i="36" s="1"/>
  <c r="V246" i="36"/>
  <c r="AL246" i="36" s="1"/>
  <c r="U246" i="36"/>
  <c r="AK246" i="36" s="1"/>
  <c r="AJ246" i="36"/>
  <c r="AI246" i="36"/>
  <c r="C246" i="36"/>
  <c r="Y245" i="36"/>
  <c r="AO245" i="36" s="1"/>
  <c r="X245" i="36"/>
  <c r="AN245" i="36" s="1"/>
  <c r="W245" i="36"/>
  <c r="AM245" i="36" s="1"/>
  <c r="V245" i="36"/>
  <c r="AL245" i="36" s="1"/>
  <c r="U245" i="36"/>
  <c r="AK245" i="36" s="1"/>
  <c r="AJ245" i="36"/>
  <c r="AI245" i="36"/>
  <c r="C245" i="36"/>
  <c r="Y244" i="36"/>
  <c r="AO244" i="36" s="1"/>
  <c r="X244" i="36"/>
  <c r="AN244" i="36" s="1"/>
  <c r="W244" i="36"/>
  <c r="AM244" i="36" s="1"/>
  <c r="V244" i="36"/>
  <c r="AL244" i="36" s="1"/>
  <c r="U244" i="36"/>
  <c r="AK244" i="36" s="1"/>
  <c r="AJ244" i="36"/>
  <c r="AI244" i="36"/>
  <c r="C244" i="36"/>
  <c r="AJ243" i="36"/>
  <c r="Y243" i="36"/>
  <c r="AO243" i="36" s="1"/>
  <c r="X243" i="36"/>
  <c r="AN243" i="36" s="1"/>
  <c r="W243" i="36"/>
  <c r="AM243" i="36" s="1"/>
  <c r="V243" i="36"/>
  <c r="AL243" i="36" s="1"/>
  <c r="U243" i="36"/>
  <c r="AK243" i="36" s="1"/>
  <c r="AI243" i="36"/>
  <c r="C243" i="36"/>
  <c r="AJ242" i="36"/>
  <c r="Y242" i="36"/>
  <c r="AO242" i="36" s="1"/>
  <c r="X242" i="36"/>
  <c r="AN242" i="36" s="1"/>
  <c r="W242" i="36"/>
  <c r="AM242" i="36" s="1"/>
  <c r="V242" i="36"/>
  <c r="AL242" i="36" s="1"/>
  <c r="U242" i="36"/>
  <c r="AK242" i="36" s="1"/>
  <c r="AI242" i="36"/>
  <c r="C242" i="36"/>
  <c r="Y241" i="36"/>
  <c r="AO241" i="36" s="1"/>
  <c r="X241" i="36"/>
  <c r="AN241" i="36" s="1"/>
  <c r="W241" i="36"/>
  <c r="AM241" i="36" s="1"/>
  <c r="V241" i="36"/>
  <c r="AL241" i="36" s="1"/>
  <c r="U241" i="36"/>
  <c r="AK241" i="36" s="1"/>
  <c r="AJ241" i="36"/>
  <c r="AI241" i="36"/>
  <c r="C241" i="36"/>
  <c r="AN240" i="36"/>
  <c r="Y240" i="36"/>
  <c r="AO240" i="36" s="1"/>
  <c r="X240" i="36"/>
  <c r="W240" i="36"/>
  <c r="AM240" i="36" s="1"/>
  <c r="V240" i="36"/>
  <c r="AL240" i="36" s="1"/>
  <c r="U240" i="36"/>
  <c r="AK240" i="36" s="1"/>
  <c r="AJ240" i="36"/>
  <c r="AI240" i="36"/>
  <c r="C240" i="36"/>
  <c r="Y239" i="36"/>
  <c r="AO239" i="36" s="1"/>
  <c r="X239" i="36"/>
  <c r="AN239" i="36" s="1"/>
  <c r="W239" i="36"/>
  <c r="AM239" i="36" s="1"/>
  <c r="V239" i="36"/>
  <c r="AL239" i="36" s="1"/>
  <c r="U239" i="36"/>
  <c r="AK239" i="36" s="1"/>
  <c r="AJ239" i="36"/>
  <c r="AI239" i="36"/>
  <c r="C239" i="36"/>
  <c r="Y238" i="36"/>
  <c r="AO238" i="36" s="1"/>
  <c r="X238" i="36"/>
  <c r="AN238" i="36" s="1"/>
  <c r="W238" i="36"/>
  <c r="AM238" i="36" s="1"/>
  <c r="V238" i="36"/>
  <c r="AL238" i="36" s="1"/>
  <c r="U238" i="36"/>
  <c r="AK238" i="36" s="1"/>
  <c r="AJ238" i="36"/>
  <c r="AI238" i="36"/>
  <c r="C238" i="36"/>
  <c r="AJ237" i="36"/>
  <c r="Y237" i="36"/>
  <c r="AO237" i="36" s="1"/>
  <c r="X237" i="36"/>
  <c r="AN237" i="36" s="1"/>
  <c r="W237" i="36"/>
  <c r="AM237" i="36" s="1"/>
  <c r="V237" i="36"/>
  <c r="AL237" i="36" s="1"/>
  <c r="U237" i="36"/>
  <c r="AK237" i="36" s="1"/>
  <c r="AI237" i="36"/>
  <c r="C237" i="36"/>
  <c r="AJ236" i="36"/>
  <c r="Y236" i="36"/>
  <c r="AO236" i="36" s="1"/>
  <c r="X236" i="36"/>
  <c r="AN236" i="36" s="1"/>
  <c r="W236" i="36"/>
  <c r="AM236" i="36" s="1"/>
  <c r="V236" i="36"/>
  <c r="AL236" i="36" s="1"/>
  <c r="U236" i="36"/>
  <c r="AK236" i="36" s="1"/>
  <c r="AI236" i="36"/>
  <c r="C236" i="36"/>
  <c r="Y235" i="36"/>
  <c r="AO235" i="36" s="1"/>
  <c r="X235" i="36"/>
  <c r="AN235" i="36" s="1"/>
  <c r="W235" i="36"/>
  <c r="AM235" i="36" s="1"/>
  <c r="V235" i="36"/>
  <c r="AL235" i="36" s="1"/>
  <c r="U235" i="36"/>
  <c r="AK235" i="36" s="1"/>
  <c r="AJ235" i="36"/>
  <c r="AI235" i="36"/>
  <c r="C235" i="36"/>
  <c r="Y234" i="36"/>
  <c r="AO234" i="36" s="1"/>
  <c r="X234" i="36"/>
  <c r="AN234" i="36" s="1"/>
  <c r="W234" i="36"/>
  <c r="AM234" i="36" s="1"/>
  <c r="V234" i="36"/>
  <c r="AL234" i="36" s="1"/>
  <c r="U234" i="36"/>
  <c r="AK234" i="36" s="1"/>
  <c r="AJ234" i="36"/>
  <c r="AI234" i="36"/>
  <c r="C234" i="36"/>
  <c r="Y233" i="36"/>
  <c r="AO233" i="36" s="1"/>
  <c r="X233" i="36"/>
  <c r="AN233" i="36" s="1"/>
  <c r="W233" i="36"/>
  <c r="AM233" i="36" s="1"/>
  <c r="V233" i="36"/>
  <c r="AL233" i="36" s="1"/>
  <c r="U233" i="36"/>
  <c r="AK233" i="36" s="1"/>
  <c r="AJ233" i="36"/>
  <c r="AI233" i="36"/>
  <c r="C233" i="36"/>
  <c r="B886" i="43" s="1"/>
  <c r="AJ231" i="36"/>
  <c r="AO231" i="36"/>
  <c r="AN231" i="36"/>
  <c r="AM231" i="36"/>
  <c r="AL231" i="36"/>
  <c r="AK231" i="36"/>
  <c r="AI231" i="36"/>
  <c r="C231" i="36"/>
  <c r="AM230" i="36"/>
  <c r="AO230" i="36"/>
  <c r="AN230" i="36"/>
  <c r="AL230" i="36"/>
  <c r="AK230" i="36"/>
  <c r="AJ230" i="36"/>
  <c r="AI230" i="36"/>
  <c r="C230" i="36"/>
  <c r="AN229" i="36"/>
  <c r="AO229" i="36"/>
  <c r="AM229" i="36"/>
  <c r="AL229" i="36"/>
  <c r="AK229" i="36"/>
  <c r="AJ229" i="36"/>
  <c r="AI229" i="36"/>
  <c r="C229" i="36"/>
  <c r="AO228" i="36"/>
  <c r="AN228" i="36"/>
  <c r="AM228" i="36"/>
  <c r="AL228" i="36"/>
  <c r="AK228" i="36"/>
  <c r="AJ228" i="36"/>
  <c r="AI228" i="36"/>
  <c r="C228" i="36"/>
  <c r="AO227" i="36"/>
  <c r="AN227" i="36"/>
  <c r="AM227" i="36"/>
  <c r="AL227" i="36"/>
  <c r="AK227" i="36"/>
  <c r="AJ227" i="36"/>
  <c r="AI227" i="36"/>
  <c r="C227" i="36"/>
  <c r="AN226" i="36"/>
  <c r="AO226" i="36"/>
  <c r="AM226" i="36"/>
  <c r="AL226" i="36"/>
  <c r="AK226" i="36"/>
  <c r="AJ226" i="36"/>
  <c r="AI226" i="36"/>
  <c r="C226" i="36"/>
  <c r="AJ225" i="36"/>
  <c r="AO225" i="36"/>
  <c r="AN225" i="36"/>
  <c r="AM225" i="36"/>
  <c r="AL225" i="36"/>
  <c r="AK225" i="36"/>
  <c r="AI225" i="36"/>
  <c r="C225" i="36"/>
  <c r="AL224" i="36"/>
  <c r="AO224" i="36"/>
  <c r="AN224" i="36"/>
  <c r="AM224" i="36"/>
  <c r="AK224" i="36"/>
  <c r="AJ224" i="36"/>
  <c r="AI224" i="36"/>
  <c r="C224" i="36"/>
  <c r="AO223" i="36"/>
  <c r="AN223" i="36"/>
  <c r="AM223" i="36"/>
  <c r="AL223" i="36"/>
  <c r="AK223" i="36"/>
  <c r="AJ223" i="36"/>
  <c r="AI223" i="36"/>
  <c r="C223" i="36"/>
  <c r="AO222" i="36"/>
  <c r="AN222" i="36"/>
  <c r="AM222" i="36"/>
  <c r="AL222" i="36"/>
  <c r="AK222" i="36"/>
  <c r="AJ222" i="36"/>
  <c r="AI222" i="36"/>
  <c r="C222" i="36"/>
  <c r="AM221" i="36"/>
  <c r="AO221" i="36"/>
  <c r="AN221" i="36"/>
  <c r="AL221" i="36"/>
  <c r="AK221" i="36"/>
  <c r="AJ221" i="36"/>
  <c r="AI221" i="36"/>
  <c r="C221" i="36"/>
  <c r="AO220" i="36"/>
  <c r="AK220" i="36"/>
  <c r="AN220" i="36"/>
  <c r="AM220" i="36"/>
  <c r="AL220" i="36"/>
  <c r="AJ220" i="36"/>
  <c r="AI220" i="36"/>
  <c r="C220" i="36"/>
  <c r="AO219" i="36"/>
  <c r="AN219" i="36"/>
  <c r="AM219" i="36"/>
  <c r="AL219" i="36"/>
  <c r="AK219" i="36"/>
  <c r="AJ219" i="36"/>
  <c r="AI219" i="36"/>
  <c r="C219" i="36"/>
  <c r="AJ218" i="36"/>
  <c r="AO218" i="36"/>
  <c r="AN218" i="36"/>
  <c r="AM218" i="36"/>
  <c r="AL218" i="36"/>
  <c r="AK218" i="36"/>
  <c r="AI218" i="36"/>
  <c r="C218" i="36"/>
  <c r="AK217" i="36"/>
  <c r="AO217" i="36"/>
  <c r="AN217" i="36"/>
  <c r="AM217" i="36"/>
  <c r="AL217" i="36"/>
  <c r="AJ217" i="36"/>
  <c r="AI217" i="36"/>
  <c r="C217" i="36"/>
  <c r="AO216" i="36"/>
  <c r="AN216" i="36"/>
  <c r="AM216" i="36"/>
  <c r="AL216" i="36"/>
  <c r="AK216" i="36"/>
  <c r="AJ216" i="36"/>
  <c r="AI216" i="36"/>
  <c r="C216" i="36"/>
  <c r="AO215" i="36"/>
  <c r="AN215" i="36"/>
  <c r="AM215" i="36"/>
  <c r="AL215" i="36"/>
  <c r="AK215" i="36"/>
  <c r="AJ215" i="36"/>
  <c r="AI215" i="36"/>
  <c r="C215" i="36"/>
  <c r="AO214" i="36"/>
  <c r="AN214" i="36"/>
  <c r="AM214" i="36"/>
  <c r="C214" i="36"/>
  <c r="AO213" i="36"/>
  <c r="AN213" i="36"/>
  <c r="AM213" i="36"/>
  <c r="AL213" i="36"/>
  <c r="C213" i="36"/>
  <c r="AO212" i="36"/>
  <c r="AN212" i="36"/>
  <c r="AM212" i="36"/>
  <c r="C212" i="36"/>
  <c r="AL211" i="36"/>
  <c r="AO211" i="36"/>
  <c r="AN211" i="36"/>
  <c r="AM211" i="36"/>
  <c r="AK211" i="36"/>
  <c r="AJ211" i="36"/>
  <c r="AI211" i="36"/>
  <c r="C211" i="36"/>
  <c r="AM210" i="36"/>
  <c r="AJ210" i="36"/>
  <c r="AO210" i="36"/>
  <c r="AN210" i="36"/>
  <c r="AL210" i="36"/>
  <c r="AK210" i="36"/>
  <c r="AI210" i="36"/>
  <c r="C210" i="36"/>
  <c r="AO209" i="36"/>
  <c r="AN209" i="36"/>
  <c r="AM209" i="36"/>
  <c r="AL209" i="36"/>
  <c r="AK209" i="36"/>
  <c r="AJ209" i="36"/>
  <c r="AI209" i="36"/>
  <c r="C209" i="36"/>
  <c r="AK208" i="36"/>
  <c r="AO208" i="36"/>
  <c r="AN208" i="36"/>
  <c r="AM208" i="36"/>
  <c r="AL208" i="36"/>
  <c r="AJ208" i="36"/>
  <c r="AI208" i="36"/>
  <c r="C208" i="36"/>
  <c r="AL207" i="36"/>
  <c r="AO207" i="36"/>
  <c r="AN207" i="36"/>
  <c r="AM207" i="36"/>
  <c r="AK207" i="36"/>
  <c r="AJ207" i="36"/>
  <c r="AI207" i="36"/>
  <c r="C207" i="36"/>
  <c r="AO206" i="36"/>
  <c r="AN206" i="36"/>
  <c r="AM206" i="36"/>
  <c r="AL206" i="36"/>
  <c r="AK206" i="36"/>
  <c r="AJ206" i="36"/>
  <c r="AI206" i="36"/>
  <c r="C206" i="36"/>
  <c r="AN205" i="36"/>
  <c r="AM205" i="36"/>
  <c r="AO205" i="36"/>
  <c r="AL205" i="36"/>
  <c r="AK205" i="36"/>
  <c r="AJ205" i="36"/>
  <c r="AI205" i="36"/>
  <c r="C205" i="36"/>
  <c r="AO204" i="36"/>
  <c r="AN204" i="36"/>
  <c r="AM204" i="36"/>
  <c r="AL204" i="36"/>
  <c r="AK204" i="36"/>
  <c r="AJ204" i="36"/>
  <c r="AI204" i="36"/>
  <c r="C204" i="36"/>
  <c r="AO203" i="36"/>
  <c r="AN203" i="36"/>
  <c r="AM203" i="36"/>
  <c r="AL203" i="36"/>
  <c r="AK203" i="36"/>
  <c r="AJ203" i="36"/>
  <c r="AI203" i="36"/>
  <c r="C203" i="36"/>
  <c r="AJ202" i="36"/>
  <c r="AO202" i="36"/>
  <c r="AN202" i="36"/>
  <c r="AM202" i="36"/>
  <c r="AL202" i="36"/>
  <c r="AK202" i="36"/>
  <c r="AI202" i="36"/>
  <c r="C202" i="36"/>
  <c r="AK201" i="36"/>
  <c r="AO201" i="36"/>
  <c r="AN201" i="36"/>
  <c r="AM201" i="36"/>
  <c r="AL201" i="36"/>
  <c r="AJ201" i="36"/>
  <c r="AI201" i="36"/>
  <c r="C201" i="36"/>
  <c r="AL200" i="36"/>
  <c r="AO200" i="36"/>
  <c r="AN200" i="36"/>
  <c r="AM200" i="36"/>
  <c r="AK200" i="36"/>
  <c r="AJ200" i="36"/>
  <c r="AI200" i="36"/>
  <c r="C200" i="36"/>
  <c r="AM199" i="36"/>
  <c r="AO199" i="36"/>
  <c r="AN199" i="36"/>
  <c r="AL199" i="36"/>
  <c r="AK199" i="36"/>
  <c r="AJ199" i="36"/>
  <c r="AI199" i="36"/>
  <c r="C199" i="36"/>
  <c r="AL198" i="36"/>
  <c r="AK198" i="36"/>
  <c r="AJ198" i="36"/>
  <c r="AI198" i="36"/>
  <c r="C198" i="36"/>
  <c r="C197" i="36"/>
  <c r="C196" i="36"/>
  <c r="C195" i="36"/>
  <c r="B885" i="43" s="1"/>
  <c r="Y193" i="36"/>
  <c r="AO193" i="36" s="1"/>
  <c r="X193" i="36"/>
  <c r="AN193" i="36" s="1"/>
  <c r="W193" i="36"/>
  <c r="AM193" i="36" s="1"/>
  <c r="V193" i="36"/>
  <c r="AL193" i="36" s="1"/>
  <c r="U193" i="36"/>
  <c r="AK193" i="36" s="1"/>
  <c r="AJ193" i="36"/>
  <c r="AI193" i="36"/>
  <c r="C193" i="36"/>
  <c r="Y192" i="36"/>
  <c r="AO192" i="36" s="1"/>
  <c r="X192" i="36"/>
  <c r="AN192" i="36" s="1"/>
  <c r="W192" i="36"/>
  <c r="AM192" i="36" s="1"/>
  <c r="V192" i="36"/>
  <c r="AL192" i="36" s="1"/>
  <c r="U192" i="36"/>
  <c r="AK192" i="36" s="1"/>
  <c r="AJ192" i="36"/>
  <c r="AI192" i="36"/>
  <c r="C192" i="36"/>
  <c r="Y191" i="36"/>
  <c r="AO191" i="36" s="1"/>
  <c r="X191" i="36"/>
  <c r="AN191" i="36" s="1"/>
  <c r="W191" i="36"/>
  <c r="AM191" i="36" s="1"/>
  <c r="V191" i="36"/>
  <c r="AL191" i="36" s="1"/>
  <c r="U191" i="36"/>
  <c r="AK191" i="36" s="1"/>
  <c r="AJ191" i="36"/>
  <c r="AI191" i="36"/>
  <c r="C191" i="36"/>
  <c r="Y190" i="36"/>
  <c r="AO190" i="36" s="1"/>
  <c r="X190" i="36"/>
  <c r="AN190" i="36" s="1"/>
  <c r="W190" i="36"/>
  <c r="AM190" i="36" s="1"/>
  <c r="V190" i="36"/>
  <c r="AL190" i="36" s="1"/>
  <c r="U190" i="36"/>
  <c r="AK190" i="36" s="1"/>
  <c r="AJ190" i="36"/>
  <c r="AI190" i="36"/>
  <c r="C190" i="36"/>
  <c r="Y189" i="36"/>
  <c r="AO189" i="36" s="1"/>
  <c r="X189" i="36"/>
  <c r="AN189" i="36" s="1"/>
  <c r="W189" i="36"/>
  <c r="AM189" i="36" s="1"/>
  <c r="V189" i="36"/>
  <c r="U189" i="36"/>
  <c r="C189" i="36"/>
  <c r="Y188" i="36"/>
  <c r="AO188" i="36" s="1"/>
  <c r="X188" i="36"/>
  <c r="AN188" i="36" s="1"/>
  <c r="W188" i="36"/>
  <c r="AM188" i="36" s="1"/>
  <c r="V188" i="36"/>
  <c r="U188" i="36"/>
  <c r="C188" i="36"/>
  <c r="Y187" i="36"/>
  <c r="AO187" i="36" s="1"/>
  <c r="X187" i="36"/>
  <c r="AN187" i="36" s="1"/>
  <c r="W187" i="36"/>
  <c r="AM187" i="36" s="1"/>
  <c r="V187" i="36"/>
  <c r="AL187" i="36" s="1"/>
  <c r="U187" i="36"/>
  <c r="C187" i="36"/>
  <c r="Y186" i="36"/>
  <c r="AO186" i="36" s="1"/>
  <c r="X186" i="36"/>
  <c r="AN186" i="36" s="1"/>
  <c r="W186" i="36"/>
  <c r="AM186" i="36" s="1"/>
  <c r="V186" i="36"/>
  <c r="AL186" i="36" s="1"/>
  <c r="U186" i="36"/>
  <c r="C186" i="36"/>
  <c r="Y185" i="36"/>
  <c r="AO185" i="36" s="1"/>
  <c r="X185" i="36"/>
  <c r="AN185" i="36" s="1"/>
  <c r="W185" i="36"/>
  <c r="AM185" i="36" s="1"/>
  <c r="V185" i="36"/>
  <c r="U185" i="36"/>
  <c r="C185" i="36"/>
  <c r="Y183" i="36"/>
  <c r="AO183" i="36" s="1"/>
  <c r="X183" i="36"/>
  <c r="AN183" i="36" s="1"/>
  <c r="W183" i="36"/>
  <c r="AM183" i="36" s="1"/>
  <c r="V183" i="36"/>
  <c r="AL183" i="36" s="1"/>
  <c r="U183" i="36"/>
  <c r="AK183" i="36" s="1"/>
  <c r="AJ183" i="36"/>
  <c r="AI183" i="36"/>
  <c r="Y182" i="36"/>
  <c r="AO182" i="36" s="1"/>
  <c r="X182" i="36"/>
  <c r="AN182" i="36" s="1"/>
  <c r="W182" i="36"/>
  <c r="AM182" i="36" s="1"/>
  <c r="V182" i="36"/>
  <c r="AL182" i="36" s="1"/>
  <c r="U182" i="36"/>
  <c r="AK182" i="36" s="1"/>
  <c r="AJ182" i="36"/>
  <c r="AI182" i="36"/>
  <c r="Y181" i="36"/>
  <c r="AO181" i="36" s="1"/>
  <c r="X181" i="36"/>
  <c r="AN181" i="36" s="1"/>
  <c r="W181" i="36"/>
  <c r="AM181" i="36" s="1"/>
  <c r="V181" i="36"/>
  <c r="AL181" i="36" s="1"/>
  <c r="U181" i="36"/>
  <c r="AK181" i="36" s="1"/>
  <c r="AJ181" i="36"/>
  <c r="AI181" i="36"/>
  <c r="Y180" i="36"/>
  <c r="AO180" i="36" s="1"/>
  <c r="X180" i="36"/>
  <c r="AN180" i="36" s="1"/>
  <c r="W180" i="36"/>
  <c r="AM180" i="36" s="1"/>
  <c r="V180" i="36"/>
  <c r="AL180" i="36" s="1"/>
  <c r="U180" i="36"/>
  <c r="AK180" i="36" s="1"/>
  <c r="AJ180" i="36"/>
  <c r="AI180" i="36"/>
  <c r="Y179" i="36"/>
  <c r="X179" i="36"/>
  <c r="W179" i="36"/>
  <c r="V179" i="36"/>
  <c r="U179" i="36"/>
  <c r="Y178" i="36"/>
  <c r="X178" i="36"/>
  <c r="W178" i="36"/>
  <c r="V178" i="36"/>
  <c r="U178" i="36"/>
  <c r="Y177" i="36"/>
  <c r="X177" i="36"/>
  <c r="W177" i="36"/>
  <c r="V177" i="36"/>
  <c r="U177" i="36"/>
  <c r="Y176" i="36"/>
  <c r="X176" i="36"/>
  <c r="W176" i="36"/>
  <c r="V176" i="36"/>
  <c r="U176" i="36"/>
  <c r="AQ174" i="36"/>
  <c r="AI174" i="36"/>
  <c r="AA174" i="36"/>
  <c r="AQ173" i="36"/>
  <c r="AI173" i="36"/>
  <c r="AA173" i="36"/>
  <c r="S173" i="36"/>
  <c r="Y168" i="36"/>
  <c r="AO168" i="36" s="1"/>
  <c r="X168" i="36"/>
  <c r="AN168" i="36" s="1"/>
  <c r="W168" i="36"/>
  <c r="AM168" i="36" s="1"/>
  <c r="V168" i="36"/>
  <c r="AL168" i="36" s="1"/>
  <c r="U168" i="36"/>
  <c r="AK168" i="36" s="1"/>
  <c r="P269" i="36"/>
  <c r="O269" i="36"/>
  <c r="Y167" i="36"/>
  <c r="AO167" i="36" s="1"/>
  <c r="X167" i="36"/>
  <c r="AN167" i="36" s="1"/>
  <c r="W167" i="36"/>
  <c r="AM167" i="36" s="1"/>
  <c r="V167" i="36"/>
  <c r="AL167" i="36" s="1"/>
  <c r="U167" i="36"/>
  <c r="AK167" i="36" s="1"/>
  <c r="P268" i="36"/>
  <c r="O268" i="36"/>
  <c r="Y166" i="36"/>
  <c r="AO166" i="36" s="1"/>
  <c r="X166" i="36"/>
  <c r="AN166" i="36" s="1"/>
  <c r="W166" i="36"/>
  <c r="AM166" i="36" s="1"/>
  <c r="V166" i="36"/>
  <c r="AL166" i="36" s="1"/>
  <c r="U166" i="36"/>
  <c r="AK166" i="36" s="1"/>
  <c r="P267" i="36"/>
  <c r="O267" i="36"/>
  <c r="Y165" i="36"/>
  <c r="AO165" i="36" s="1"/>
  <c r="X165" i="36"/>
  <c r="AN165" i="36" s="1"/>
  <c r="W165" i="36"/>
  <c r="AM165" i="36" s="1"/>
  <c r="V165" i="36"/>
  <c r="AL165" i="36" s="1"/>
  <c r="U165" i="36"/>
  <c r="AK165" i="36" s="1"/>
  <c r="P266" i="36"/>
  <c r="O266" i="36"/>
  <c r="Y164" i="36"/>
  <c r="AO164" i="36" s="1"/>
  <c r="X164" i="36"/>
  <c r="AN164" i="36" s="1"/>
  <c r="W164" i="36"/>
  <c r="AM164" i="36" s="1"/>
  <c r="V164" i="36"/>
  <c r="AL164" i="36" s="1"/>
  <c r="U164" i="36"/>
  <c r="AK164" i="36" s="1"/>
  <c r="P265" i="36"/>
  <c r="O265" i="36"/>
  <c r="Y163" i="36"/>
  <c r="AO163" i="36" s="1"/>
  <c r="X163" i="36"/>
  <c r="AN163" i="36" s="1"/>
  <c r="W163" i="36"/>
  <c r="AM163" i="36" s="1"/>
  <c r="V163" i="36"/>
  <c r="AL163" i="36" s="1"/>
  <c r="U163" i="36"/>
  <c r="AK163" i="36" s="1"/>
  <c r="P264" i="36"/>
  <c r="O264" i="36"/>
  <c r="Y162" i="36"/>
  <c r="AO162" i="36" s="1"/>
  <c r="X162" i="36"/>
  <c r="AN162" i="36" s="1"/>
  <c r="W162" i="36"/>
  <c r="AM162" i="36" s="1"/>
  <c r="V162" i="36"/>
  <c r="AL162" i="36" s="1"/>
  <c r="U162" i="36"/>
  <c r="AK162" i="36" s="1"/>
  <c r="P263" i="36"/>
  <c r="O263" i="36"/>
  <c r="Y161" i="36"/>
  <c r="AO161" i="36" s="1"/>
  <c r="X161" i="36"/>
  <c r="AN161" i="36" s="1"/>
  <c r="W161" i="36"/>
  <c r="AM161" i="36" s="1"/>
  <c r="V161" i="36"/>
  <c r="AL161" i="36" s="1"/>
  <c r="U161" i="36"/>
  <c r="AK161" i="36" s="1"/>
  <c r="P262" i="36"/>
  <c r="O262" i="36"/>
  <c r="Y160" i="36"/>
  <c r="AO160" i="36" s="1"/>
  <c r="X160" i="36"/>
  <c r="AN160" i="36" s="1"/>
  <c r="W160" i="36"/>
  <c r="AM160" i="36" s="1"/>
  <c r="V160" i="36"/>
  <c r="AL160" i="36" s="1"/>
  <c r="U160" i="36"/>
  <c r="AK160" i="36" s="1"/>
  <c r="P261" i="36"/>
  <c r="O261" i="36"/>
  <c r="Y159" i="36"/>
  <c r="AO159" i="36" s="1"/>
  <c r="X159" i="36"/>
  <c r="AN159" i="36" s="1"/>
  <c r="W159" i="36"/>
  <c r="AM159" i="36" s="1"/>
  <c r="V159" i="36"/>
  <c r="AL159" i="36" s="1"/>
  <c r="U159" i="36"/>
  <c r="AK159" i="36" s="1"/>
  <c r="P260" i="36"/>
  <c r="O260" i="36"/>
  <c r="Y158" i="36"/>
  <c r="AO158" i="36" s="1"/>
  <c r="X158" i="36"/>
  <c r="AN158" i="36" s="1"/>
  <c r="W158" i="36"/>
  <c r="AM158" i="36" s="1"/>
  <c r="V158" i="36"/>
  <c r="AL158" i="36" s="1"/>
  <c r="U158" i="36"/>
  <c r="AK158" i="36" s="1"/>
  <c r="P259" i="36"/>
  <c r="O259" i="36"/>
  <c r="Y157" i="36"/>
  <c r="AO157" i="36" s="1"/>
  <c r="X157" i="36"/>
  <c r="AN157" i="36" s="1"/>
  <c r="W157" i="36"/>
  <c r="AM157" i="36" s="1"/>
  <c r="V157" i="36"/>
  <c r="AL157" i="36" s="1"/>
  <c r="U157" i="36"/>
  <c r="AK157" i="36" s="1"/>
  <c r="P258" i="36"/>
  <c r="O258" i="36"/>
  <c r="Y156" i="36"/>
  <c r="AO156" i="36" s="1"/>
  <c r="X156" i="36"/>
  <c r="AN156" i="36" s="1"/>
  <c r="W156" i="36"/>
  <c r="AM156" i="36" s="1"/>
  <c r="V156" i="36"/>
  <c r="AL156" i="36" s="1"/>
  <c r="U156" i="36"/>
  <c r="AK156" i="36" s="1"/>
  <c r="P257" i="36"/>
  <c r="O257" i="36"/>
  <c r="Y155" i="36"/>
  <c r="AO155" i="36" s="1"/>
  <c r="X155" i="36"/>
  <c r="AN155" i="36" s="1"/>
  <c r="W155" i="36"/>
  <c r="AM155" i="36" s="1"/>
  <c r="V155" i="36"/>
  <c r="AL155" i="36" s="1"/>
  <c r="U155" i="36"/>
  <c r="AK155" i="36" s="1"/>
  <c r="P256" i="36"/>
  <c r="O256" i="36"/>
  <c r="Y154" i="36"/>
  <c r="AO154" i="36" s="1"/>
  <c r="X154" i="36"/>
  <c r="AN154" i="36" s="1"/>
  <c r="W154" i="36"/>
  <c r="AM154" i="36" s="1"/>
  <c r="V154" i="36"/>
  <c r="AL154" i="36" s="1"/>
  <c r="U154" i="36"/>
  <c r="AK154" i="36" s="1"/>
  <c r="P255" i="36"/>
  <c r="O255" i="36"/>
  <c r="Y153" i="36"/>
  <c r="AO153" i="36" s="1"/>
  <c r="X153" i="36"/>
  <c r="AN153" i="36" s="1"/>
  <c r="W153" i="36"/>
  <c r="AM153" i="36" s="1"/>
  <c r="V153" i="36"/>
  <c r="AL153" i="36" s="1"/>
  <c r="U153" i="36"/>
  <c r="AK153" i="36" s="1"/>
  <c r="P254" i="36"/>
  <c r="O254" i="36"/>
  <c r="Y152" i="36"/>
  <c r="AO152" i="36" s="1"/>
  <c r="X152" i="36"/>
  <c r="AN152" i="36" s="1"/>
  <c r="W152" i="36"/>
  <c r="AM152" i="36" s="1"/>
  <c r="V152" i="36"/>
  <c r="AL152" i="36" s="1"/>
  <c r="U152" i="36"/>
  <c r="AK152" i="36" s="1"/>
  <c r="Y151" i="36"/>
  <c r="AO151" i="36" s="1"/>
  <c r="X151" i="36"/>
  <c r="AN151" i="36" s="1"/>
  <c r="W151" i="36"/>
  <c r="AM151" i="36" s="1"/>
  <c r="V151" i="36"/>
  <c r="AL151" i="36" s="1"/>
  <c r="U151" i="36"/>
  <c r="AK151" i="36" s="1"/>
  <c r="D252" i="36"/>
  <c r="Y149" i="36"/>
  <c r="AO149" i="36" s="1"/>
  <c r="X149" i="36"/>
  <c r="AN149" i="36" s="1"/>
  <c r="W149" i="36"/>
  <c r="AM149" i="36" s="1"/>
  <c r="V149" i="36"/>
  <c r="AL149" i="36" s="1"/>
  <c r="U149" i="36"/>
  <c r="AK149" i="36" s="1"/>
  <c r="P250" i="36"/>
  <c r="O250" i="36"/>
  <c r="Y148" i="36"/>
  <c r="AO148" i="36" s="1"/>
  <c r="X148" i="36"/>
  <c r="AN148" i="36" s="1"/>
  <c r="W148" i="36"/>
  <c r="AM148" i="36" s="1"/>
  <c r="V148" i="36"/>
  <c r="AL148" i="36" s="1"/>
  <c r="U148" i="36"/>
  <c r="AK148" i="36" s="1"/>
  <c r="P249" i="36"/>
  <c r="O249" i="36"/>
  <c r="Y147" i="36"/>
  <c r="AO147" i="36" s="1"/>
  <c r="X147" i="36"/>
  <c r="AN147" i="36" s="1"/>
  <c r="W147" i="36"/>
  <c r="AM147" i="36" s="1"/>
  <c r="V147" i="36"/>
  <c r="AL147" i="36" s="1"/>
  <c r="U147" i="36"/>
  <c r="AK147" i="36" s="1"/>
  <c r="P248" i="36"/>
  <c r="O248" i="36"/>
  <c r="Y146" i="36"/>
  <c r="AO146" i="36" s="1"/>
  <c r="X146" i="36"/>
  <c r="AN146" i="36" s="1"/>
  <c r="W146" i="36"/>
  <c r="AM146" i="36" s="1"/>
  <c r="V146" i="36"/>
  <c r="AL146" i="36" s="1"/>
  <c r="U146" i="36"/>
  <c r="AK146" i="36" s="1"/>
  <c r="P247" i="36"/>
  <c r="O247" i="36"/>
  <c r="Y145" i="36"/>
  <c r="AO145" i="36" s="1"/>
  <c r="X145" i="36"/>
  <c r="AN145" i="36" s="1"/>
  <c r="W145" i="36"/>
  <c r="AM145" i="36" s="1"/>
  <c r="V145" i="36"/>
  <c r="AL145" i="36" s="1"/>
  <c r="U145" i="36"/>
  <c r="AK145" i="36" s="1"/>
  <c r="P246" i="36"/>
  <c r="O246" i="36"/>
  <c r="Y144" i="36"/>
  <c r="AO144" i="36" s="1"/>
  <c r="X144" i="36"/>
  <c r="AN144" i="36" s="1"/>
  <c r="W144" i="36"/>
  <c r="AM144" i="36" s="1"/>
  <c r="V144" i="36"/>
  <c r="AL144" i="36" s="1"/>
  <c r="U144" i="36"/>
  <c r="AK144" i="36" s="1"/>
  <c r="P245" i="36"/>
  <c r="O245" i="36"/>
  <c r="Y143" i="36"/>
  <c r="AO143" i="36" s="1"/>
  <c r="X143" i="36"/>
  <c r="AN143" i="36" s="1"/>
  <c r="W143" i="36"/>
  <c r="AM143" i="36" s="1"/>
  <c r="V143" i="36"/>
  <c r="AL143" i="36" s="1"/>
  <c r="U143" i="36"/>
  <c r="AK143" i="36" s="1"/>
  <c r="P244" i="36"/>
  <c r="O244" i="36"/>
  <c r="Y142" i="36"/>
  <c r="AO142" i="36" s="1"/>
  <c r="X142" i="36"/>
  <c r="AN142" i="36" s="1"/>
  <c r="W142" i="36"/>
  <c r="AM142" i="36" s="1"/>
  <c r="V142" i="36"/>
  <c r="AL142" i="36" s="1"/>
  <c r="U142" i="36"/>
  <c r="AK142" i="36" s="1"/>
  <c r="P243" i="36"/>
  <c r="O243" i="36"/>
  <c r="Y141" i="36"/>
  <c r="AO141" i="36" s="1"/>
  <c r="X141" i="36"/>
  <c r="AN141" i="36" s="1"/>
  <c r="W141" i="36"/>
  <c r="AM141" i="36" s="1"/>
  <c r="V141" i="36"/>
  <c r="AL141" i="36" s="1"/>
  <c r="U141" i="36"/>
  <c r="AK141" i="36" s="1"/>
  <c r="P242" i="36"/>
  <c r="O242" i="36"/>
  <c r="Y140" i="36"/>
  <c r="AO140" i="36" s="1"/>
  <c r="X140" i="36"/>
  <c r="AN140" i="36" s="1"/>
  <c r="W140" i="36"/>
  <c r="AM140" i="36" s="1"/>
  <c r="V140" i="36"/>
  <c r="AL140" i="36" s="1"/>
  <c r="U140" i="36"/>
  <c r="AK140" i="36" s="1"/>
  <c r="P241" i="36"/>
  <c r="O241" i="36"/>
  <c r="Y139" i="36"/>
  <c r="AO139" i="36" s="1"/>
  <c r="X139" i="36"/>
  <c r="AN139" i="36" s="1"/>
  <c r="W139" i="36"/>
  <c r="AM139" i="36" s="1"/>
  <c r="V139" i="36"/>
  <c r="AL139" i="36" s="1"/>
  <c r="U139" i="36"/>
  <c r="AK139" i="36" s="1"/>
  <c r="P240" i="36"/>
  <c r="O240" i="36"/>
  <c r="Y138" i="36"/>
  <c r="AO138" i="36" s="1"/>
  <c r="X138" i="36"/>
  <c r="AN138" i="36" s="1"/>
  <c r="W138" i="36"/>
  <c r="AM138" i="36" s="1"/>
  <c r="V138" i="36"/>
  <c r="AL138" i="36" s="1"/>
  <c r="U138" i="36"/>
  <c r="AK138" i="36" s="1"/>
  <c r="P239" i="36"/>
  <c r="O239" i="36"/>
  <c r="Y137" i="36"/>
  <c r="AO137" i="36" s="1"/>
  <c r="X137" i="36"/>
  <c r="AN137" i="36" s="1"/>
  <c r="W137" i="36"/>
  <c r="AM137" i="36" s="1"/>
  <c r="V137" i="36"/>
  <c r="AL137" i="36" s="1"/>
  <c r="U137" i="36"/>
  <c r="AK137" i="36" s="1"/>
  <c r="P238" i="36"/>
  <c r="O238" i="36"/>
  <c r="Y136" i="36"/>
  <c r="AO136" i="36" s="1"/>
  <c r="X136" i="36"/>
  <c r="AN136" i="36" s="1"/>
  <c r="W136" i="36"/>
  <c r="AM136" i="36" s="1"/>
  <c r="V136" i="36"/>
  <c r="AL136" i="36" s="1"/>
  <c r="U136" i="36"/>
  <c r="AK136" i="36" s="1"/>
  <c r="P237" i="36"/>
  <c r="O237" i="36"/>
  <c r="Y135" i="36"/>
  <c r="AO135" i="36" s="1"/>
  <c r="X135" i="36"/>
  <c r="AN135" i="36" s="1"/>
  <c r="W135" i="36"/>
  <c r="AM135" i="36" s="1"/>
  <c r="V135" i="36"/>
  <c r="AL135" i="36" s="1"/>
  <c r="U135" i="36"/>
  <c r="AK135" i="36" s="1"/>
  <c r="P236" i="36"/>
  <c r="O236" i="36"/>
  <c r="Y134" i="36"/>
  <c r="AO134" i="36" s="1"/>
  <c r="X134" i="36"/>
  <c r="AN134" i="36" s="1"/>
  <c r="W134" i="36"/>
  <c r="AM134" i="36" s="1"/>
  <c r="V134" i="36"/>
  <c r="AL134" i="36" s="1"/>
  <c r="U134" i="36"/>
  <c r="AK134" i="36" s="1"/>
  <c r="P235" i="36"/>
  <c r="O235" i="36"/>
  <c r="Y133" i="36"/>
  <c r="AO133" i="36" s="1"/>
  <c r="X133" i="36"/>
  <c r="AN133" i="36" s="1"/>
  <c r="W133" i="36"/>
  <c r="AM133" i="36" s="1"/>
  <c r="V133" i="36"/>
  <c r="AL133" i="36" s="1"/>
  <c r="U133" i="36"/>
  <c r="AK133" i="36" s="1"/>
  <c r="P234" i="36"/>
  <c r="Y132" i="36"/>
  <c r="AO132" i="36" s="1"/>
  <c r="X132" i="36"/>
  <c r="AN132" i="36" s="1"/>
  <c r="W132" i="36"/>
  <c r="AM132" i="36" s="1"/>
  <c r="V132" i="36"/>
  <c r="AL132" i="36" s="1"/>
  <c r="U132" i="36"/>
  <c r="AK132" i="36" s="1"/>
  <c r="D233" i="36"/>
  <c r="Y130" i="36"/>
  <c r="AO130" i="36" s="1"/>
  <c r="X130" i="36"/>
  <c r="AN130" i="36" s="1"/>
  <c r="W130" i="36"/>
  <c r="AM130" i="36" s="1"/>
  <c r="V130" i="36"/>
  <c r="AL130" i="36" s="1"/>
  <c r="U130" i="36"/>
  <c r="AK130" i="36" s="1"/>
  <c r="P231" i="36"/>
  <c r="O231" i="36"/>
  <c r="Y129" i="36"/>
  <c r="AO129" i="36" s="1"/>
  <c r="X129" i="36"/>
  <c r="AN129" i="36" s="1"/>
  <c r="W129" i="36"/>
  <c r="AM129" i="36" s="1"/>
  <c r="V129" i="36"/>
  <c r="AL129" i="36" s="1"/>
  <c r="U129" i="36"/>
  <c r="AK129" i="36" s="1"/>
  <c r="P230" i="36"/>
  <c r="O230" i="36"/>
  <c r="Y128" i="36"/>
  <c r="AO128" i="36" s="1"/>
  <c r="X128" i="36"/>
  <c r="AN128" i="36" s="1"/>
  <c r="W128" i="36"/>
  <c r="AM128" i="36" s="1"/>
  <c r="V128" i="36"/>
  <c r="AL128" i="36" s="1"/>
  <c r="U128" i="36"/>
  <c r="AK128" i="36" s="1"/>
  <c r="P229" i="36"/>
  <c r="O229" i="36"/>
  <c r="Y127" i="36"/>
  <c r="AO127" i="36" s="1"/>
  <c r="X127" i="36"/>
  <c r="AN127" i="36" s="1"/>
  <c r="W127" i="36"/>
  <c r="AM127" i="36" s="1"/>
  <c r="V127" i="36"/>
  <c r="AL127" i="36" s="1"/>
  <c r="U127" i="36"/>
  <c r="AK127" i="36" s="1"/>
  <c r="P228" i="36"/>
  <c r="O228" i="36"/>
  <c r="Y126" i="36"/>
  <c r="AO126" i="36" s="1"/>
  <c r="X126" i="36"/>
  <c r="AN126" i="36" s="1"/>
  <c r="W126" i="36"/>
  <c r="AM126" i="36" s="1"/>
  <c r="V126" i="36"/>
  <c r="AL126" i="36" s="1"/>
  <c r="U126" i="36"/>
  <c r="AK126" i="36" s="1"/>
  <c r="P227" i="36"/>
  <c r="O227" i="36"/>
  <c r="Y125" i="36"/>
  <c r="AO125" i="36" s="1"/>
  <c r="X125" i="36"/>
  <c r="AN125" i="36" s="1"/>
  <c r="W125" i="36"/>
  <c r="AM125" i="36" s="1"/>
  <c r="V125" i="36"/>
  <c r="AL125" i="36" s="1"/>
  <c r="U125" i="36"/>
  <c r="AK125" i="36" s="1"/>
  <c r="P226" i="36"/>
  <c r="O226" i="36"/>
  <c r="Y124" i="36"/>
  <c r="AO124" i="36" s="1"/>
  <c r="X124" i="36"/>
  <c r="AN124" i="36" s="1"/>
  <c r="W124" i="36"/>
  <c r="AM124" i="36" s="1"/>
  <c r="V124" i="36"/>
  <c r="AL124" i="36" s="1"/>
  <c r="U124" i="36"/>
  <c r="AK124" i="36" s="1"/>
  <c r="P225" i="36"/>
  <c r="O225" i="36"/>
  <c r="Y123" i="36"/>
  <c r="AO123" i="36" s="1"/>
  <c r="X123" i="36"/>
  <c r="AN123" i="36" s="1"/>
  <c r="W123" i="36"/>
  <c r="AM123" i="36" s="1"/>
  <c r="V123" i="36"/>
  <c r="AL123" i="36" s="1"/>
  <c r="U123" i="36"/>
  <c r="AK123" i="36" s="1"/>
  <c r="P224" i="36"/>
  <c r="O224" i="36"/>
  <c r="Y122" i="36"/>
  <c r="AO122" i="36" s="1"/>
  <c r="X122" i="36"/>
  <c r="AN122" i="36" s="1"/>
  <c r="W122" i="36"/>
  <c r="AM122" i="36" s="1"/>
  <c r="V122" i="36"/>
  <c r="AL122" i="36" s="1"/>
  <c r="U122" i="36"/>
  <c r="AK122" i="36" s="1"/>
  <c r="P223" i="36"/>
  <c r="O223" i="36"/>
  <c r="Y121" i="36"/>
  <c r="AO121" i="36" s="1"/>
  <c r="X121" i="36"/>
  <c r="AN121" i="36" s="1"/>
  <c r="W121" i="36"/>
  <c r="AM121" i="36" s="1"/>
  <c r="V121" i="36"/>
  <c r="AL121" i="36" s="1"/>
  <c r="U121" i="36"/>
  <c r="AK121" i="36" s="1"/>
  <c r="P222" i="36"/>
  <c r="O222" i="36"/>
  <c r="Y120" i="36"/>
  <c r="AO120" i="36" s="1"/>
  <c r="X120" i="36"/>
  <c r="AN120" i="36" s="1"/>
  <c r="W120" i="36"/>
  <c r="AM120" i="36" s="1"/>
  <c r="V120" i="36"/>
  <c r="AL120" i="36" s="1"/>
  <c r="U120" i="36"/>
  <c r="AK120" i="36" s="1"/>
  <c r="P221" i="36"/>
  <c r="O221" i="36"/>
  <c r="Y119" i="36"/>
  <c r="AO119" i="36" s="1"/>
  <c r="X119" i="36"/>
  <c r="AN119" i="36" s="1"/>
  <c r="W119" i="36"/>
  <c r="AM119" i="36" s="1"/>
  <c r="V119" i="36"/>
  <c r="AL119" i="36" s="1"/>
  <c r="U119" i="36"/>
  <c r="AK119" i="36" s="1"/>
  <c r="P220" i="36"/>
  <c r="O220" i="36"/>
  <c r="Y118" i="36"/>
  <c r="AO118" i="36" s="1"/>
  <c r="X118" i="36"/>
  <c r="AN118" i="36" s="1"/>
  <c r="W118" i="36"/>
  <c r="AM118" i="36" s="1"/>
  <c r="V118" i="36"/>
  <c r="AL118" i="36" s="1"/>
  <c r="U118" i="36"/>
  <c r="AK118" i="36" s="1"/>
  <c r="P219" i="36"/>
  <c r="O219" i="36"/>
  <c r="Y117" i="36"/>
  <c r="AO117" i="36" s="1"/>
  <c r="X117" i="36"/>
  <c r="AN117" i="36" s="1"/>
  <c r="W117" i="36"/>
  <c r="AM117" i="36" s="1"/>
  <c r="V117" i="36"/>
  <c r="AL117" i="36" s="1"/>
  <c r="U117" i="36"/>
  <c r="AK117" i="36" s="1"/>
  <c r="P218" i="36"/>
  <c r="O218" i="36"/>
  <c r="Y116" i="36"/>
  <c r="AO116" i="36" s="1"/>
  <c r="X116" i="36"/>
  <c r="AN116" i="36" s="1"/>
  <c r="W116" i="36"/>
  <c r="AM116" i="36" s="1"/>
  <c r="V116" i="36"/>
  <c r="AL116" i="36" s="1"/>
  <c r="U116" i="36"/>
  <c r="AK116" i="36" s="1"/>
  <c r="P217" i="36"/>
  <c r="O217" i="36"/>
  <c r="Y115" i="36"/>
  <c r="X115" i="36"/>
  <c r="W115" i="36"/>
  <c r="V115" i="36"/>
  <c r="U115" i="36"/>
  <c r="P216" i="36"/>
  <c r="O216" i="36"/>
  <c r="Y114" i="36"/>
  <c r="X114" i="36"/>
  <c r="W114" i="36"/>
  <c r="V114" i="36"/>
  <c r="U114" i="36"/>
  <c r="P215" i="36"/>
  <c r="O215" i="36"/>
  <c r="Y113" i="36"/>
  <c r="AO113" i="36" s="1"/>
  <c r="X113" i="36"/>
  <c r="AN113" i="36" s="1"/>
  <c r="W113" i="36"/>
  <c r="AM113" i="36" s="1"/>
  <c r="V113" i="36"/>
  <c r="U113" i="36"/>
  <c r="P214" i="36"/>
  <c r="O214" i="36"/>
  <c r="Y112" i="36"/>
  <c r="AO112" i="36" s="1"/>
  <c r="X112" i="36"/>
  <c r="AN112" i="36" s="1"/>
  <c r="W112" i="36"/>
  <c r="AM112" i="36" s="1"/>
  <c r="V112" i="36"/>
  <c r="AL112" i="36" s="1"/>
  <c r="U112" i="36"/>
  <c r="P213" i="36"/>
  <c r="O213" i="36"/>
  <c r="Y111" i="36"/>
  <c r="AO111" i="36" s="1"/>
  <c r="X111" i="36"/>
  <c r="AN111" i="36" s="1"/>
  <c r="W111" i="36"/>
  <c r="AM111" i="36" s="1"/>
  <c r="V111" i="36"/>
  <c r="U111" i="36"/>
  <c r="P212" i="36"/>
  <c r="O212" i="36"/>
  <c r="Y110" i="36"/>
  <c r="AO110" i="36" s="1"/>
  <c r="X110" i="36"/>
  <c r="AN110" i="36" s="1"/>
  <c r="W110" i="36"/>
  <c r="AM110" i="36" s="1"/>
  <c r="V110" i="36"/>
  <c r="AL110" i="36" s="1"/>
  <c r="U110" i="36"/>
  <c r="AK110" i="36" s="1"/>
  <c r="P211" i="36"/>
  <c r="O211" i="36"/>
  <c r="Y109" i="36"/>
  <c r="AO109" i="36" s="1"/>
  <c r="X109" i="36"/>
  <c r="AN109" i="36" s="1"/>
  <c r="W109" i="36"/>
  <c r="AM109" i="36" s="1"/>
  <c r="V109" i="36"/>
  <c r="AL109" i="36" s="1"/>
  <c r="U109" i="36"/>
  <c r="AK109" i="36" s="1"/>
  <c r="P210" i="36"/>
  <c r="O210" i="36"/>
  <c r="Y108" i="36"/>
  <c r="AO108" i="36" s="1"/>
  <c r="X108" i="36"/>
  <c r="AN108" i="36" s="1"/>
  <c r="W108" i="36"/>
  <c r="AM108" i="36" s="1"/>
  <c r="V108" i="36"/>
  <c r="AL108" i="36" s="1"/>
  <c r="U108" i="36"/>
  <c r="AK108" i="36" s="1"/>
  <c r="P209" i="36"/>
  <c r="O209" i="36"/>
  <c r="Y107" i="36"/>
  <c r="AO107" i="36" s="1"/>
  <c r="X107" i="36"/>
  <c r="AN107" i="36" s="1"/>
  <c r="W107" i="36"/>
  <c r="AM107" i="36" s="1"/>
  <c r="V107" i="36"/>
  <c r="AL107" i="36" s="1"/>
  <c r="U107" i="36"/>
  <c r="AK107" i="36" s="1"/>
  <c r="P208" i="36"/>
  <c r="O208" i="36"/>
  <c r="Y106" i="36"/>
  <c r="AO106" i="36" s="1"/>
  <c r="X106" i="36"/>
  <c r="AN106" i="36" s="1"/>
  <c r="W106" i="36"/>
  <c r="AM106" i="36" s="1"/>
  <c r="V106" i="36"/>
  <c r="AL106" i="36" s="1"/>
  <c r="U106" i="36"/>
  <c r="AK106" i="36" s="1"/>
  <c r="P207" i="36"/>
  <c r="O207" i="36"/>
  <c r="Y105" i="36"/>
  <c r="AO105" i="36" s="1"/>
  <c r="X105" i="36"/>
  <c r="AN105" i="36" s="1"/>
  <c r="W105" i="36"/>
  <c r="AM105" i="36" s="1"/>
  <c r="V105" i="36"/>
  <c r="AL105" i="36" s="1"/>
  <c r="U105" i="36"/>
  <c r="AK105" i="36" s="1"/>
  <c r="P206" i="36"/>
  <c r="O206" i="36"/>
  <c r="Y104" i="36"/>
  <c r="AO104" i="36" s="1"/>
  <c r="X104" i="36"/>
  <c r="AN104" i="36" s="1"/>
  <c r="W104" i="36"/>
  <c r="AM104" i="36" s="1"/>
  <c r="V104" i="36"/>
  <c r="AL104" i="36" s="1"/>
  <c r="U104" i="36"/>
  <c r="AK104" i="36" s="1"/>
  <c r="P205" i="36"/>
  <c r="O205" i="36"/>
  <c r="Y103" i="36"/>
  <c r="AO103" i="36" s="1"/>
  <c r="X103" i="36"/>
  <c r="AN103" i="36" s="1"/>
  <c r="W103" i="36"/>
  <c r="AM103" i="36" s="1"/>
  <c r="V103" i="36"/>
  <c r="AL103" i="36" s="1"/>
  <c r="U103" i="36"/>
  <c r="AK103" i="36" s="1"/>
  <c r="P204" i="36"/>
  <c r="O204" i="36"/>
  <c r="Y102" i="36"/>
  <c r="AO102" i="36" s="1"/>
  <c r="X102" i="36"/>
  <c r="AN102" i="36" s="1"/>
  <c r="W102" i="36"/>
  <c r="AM102" i="36" s="1"/>
  <c r="V102" i="36"/>
  <c r="AL102" i="36" s="1"/>
  <c r="U102" i="36"/>
  <c r="AK102" i="36" s="1"/>
  <c r="P203" i="36"/>
  <c r="O203" i="36"/>
  <c r="Y101" i="36"/>
  <c r="AO101" i="36" s="1"/>
  <c r="X101" i="36"/>
  <c r="AN101" i="36" s="1"/>
  <c r="W101" i="36"/>
  <c r="AM101" i="36" s="1"/>
  <c r="V101" i="36"/>
  <c r="AL101" i="36" s="1"/>
  <c r="U101" i="36"/>
  <c r="AK101" i="36" s="1"/>
  <c r="P202" i="36"/>
  <c r="O202" i="36"/>
  <c r="Y100" i="36"/>
  <c r="AO100" i="36" s="1"/>
  <c r="X100" i="36"/>
  <c r="AN100" i="36" s="1"/>
  <c r="W100" i="36"/>
  <c r="AM100" i="36" s="1"/>
  <c r="V100" i="36"/>
  <c r="AL100" i="36" s="1"/>
  <c r="U100" i="36"/>
  <c r="AK100" i="36" s="1"/>
  <c r="P201" i="36"/>
  <c r="O201" i="36"/>
  <c r="Y99" i="36"/>
  <c r="AO99" i="36" s="1"/>
  <c r="X99" i="36"/>
  <c r="AN99" i="36" s="1"/>
  <c r="W99" i="36"/>
  <c r="AM99" i="36" s="1"/>
  <c r="V99" i="36"/>
  <c r="AL99" i="36" s="1"/>
  <c r="U99" i="36"/>
  <c r="AK99" i="36" s="1"/>
  <c r="P200" i="36"/>
  <c r="O200" i="36"/>
  <c r="Y98" i="36"/>
  <c r="AO98" i="36" s="1"/>
  <c r="X98" i="36"/>
  <c r="AN98" i="36" s="1"/>
  <c r="W98" i="36"/>
  <c r="AM98" i="36" s="1"/>
  <c r="V98" i="36"/>
  <c r="AL98" i="36" s="1"/>
  <c r="U98" i="36"/>
  <c r="AK98" i="36" s="1"/>
  <c r="P199" i="36"/>
  <c r="O199" i="36"/>
  <c r="Y97" i="36"/>
  <c r="AO97" i="36" s="1"/>
  <c r="X97" i="36"/>
  <c r="AN97" i="36" s="1"/>
  <c r="W97" i="36"/>
  <c r="AM97" i="36" s="1"/>
  <c r="V97" i="36"/>
  <c r="AL97" i="36" s="1"/>
  <c r="U97" i="36"/>
  <c r="AK97" i="36" s="1"/>
  <c r="P198" i="36"/>
  <c r="O198" i="36"/>
  <c r="Y96" i="36"/>
  <c r="AO96" i="36" s="1"/>
  <c r="X96" i="36"/>
  <c r="AN96" i="36" s="1"/>
  <c r="W96" i="36"/>
  <c r="AM96" i="36" s="1"/>
  <c r="V96" i="36"/>
  <c r="AL96" i="36" s="1"/>
  <c r="U96" i="36"/>
  <c r="AK96" i="36" s="1"/>
  <c r="P197" i="36"/>
  <c r="Y95" i="36"/>
  <c r="X95" i="36"/>
  <c r="W95" i="36"/>
  <c r="V95" i="36"/>
  <c r="U95" i="36"/>
  <c r="P196" i="36"/>
  <c r="Y94" i="36"/>
  <c r="X94" i="36"/>
  <c r="W94" i="36"/>
  <c r="V94" i="36"/>
  <c r="U94" i="36"/>
  <c r="Y92" i="36"/>
  <c r="X92" i="36"/>
  <c r="W92" i="36"/>
  <c r="V92" i="36"/>
  <c r="U92" i="36"/>
  <c r="P193" i="36"/>
  <c r="O193" i="36"/>
  <c r="Y91" i="36"/>
  <c r="X91" i="36"/>
  <c r="W91" i="36"/>
  <c r="V91" i="36"/>
  <c r="U91" i="36"/>
  <c r="P192" i="36"/>
  <c r="O192" i="36"/>
  <c r="Y90" i="36"/>
  <c r="X90" i="36"/>
  <c r="W90" i="36"/>
  <c r="V90" i="36"/>
  <c r="U90" i="36"/>
  <c r="P191" i="36"/>
  <c r="O191" i="36"/>
  <c r="Y89" i="36"/>
  <c r="X89" i="36"/>
  <c r="W89" i="36"/>
  <c r="V89" i="36"/>
  <c r="U89" i="36"/>
  <c r="P190" i="36"/>
  <c r="O190" i="36"/>
  <c r="Y88" i="36"/>
  <c r="X88" i="36"/>
  <c r="W88" i="36"/>
  <c r="V88" i="36"/>
  <c r="U88" i="36"/>
  <c r="P189" i="36"/>
  <c r="O189" i="36"/>
  <c r="Y87" i="36"/>
  <c r="X87" i="36"/>
  <c r="W87" i="36"/>
  <c r="V87" i="36"/>
  <c r="U87" i="36"/>
  <c r="P188" i="36"/>
  <c r="O188" i="36"/>
  <c r="Y86" i="36"/>
  <c r="X86" i="36"/>
  <c r="W86" i="36"/>
  <c r="V86" i="36"/>
  <c r="U86" i="36"/>
  <c r="P187" i="36"/>
  <c r="O187" i="36"/>
  <c r="Y85" i="36"/>
  <c r="X85" i="36"/>
  <c r="W85" i="36"/>
  <c r="V85" i="36"/>
  <c r="U85" i="36"/>
  <c r="P186" i="36"/>
  <c r="Y84" i="36"/>
  <c r="X84" i="36"/>
  <c r="W84" i="36"/>
  <c r="V84" i="36"/>
  <c r="U84" i="36"/>
  <c r="P185" i="36"/>
  <c r="Y83" i="36"/>
  <c r="X83" i="36"/>
  <c r="W83" i="36"/>
  <c r="V83" i="36"/>
  <c r="U83" i="36"/>
  <c r="P184" i="36"/>
  <c r="Y82" i="36"/>
  <c r="X82" i="36"/>
  <c r="W82" i="36"/>
  <c r="V82" i="36"/>
  <c r="U82" i="36"/>
  <c r="P183" i="36"/>
  <c r="O183" i="36"/>
  <c r="Y81" i="36"/>
  <c r="X81" i="36"/>
  <c r="W81" i="36"/>
  <c r="V81" i="36"/>
  <c r="U81" i="36"/>
  <c r="P182" i="36"/>
  <c r="O182" i="36"/>
  <c r="C182" i="36"/>
  <c r="Y80" i="36"/>
  <c r="X80" i="36"/>
  <c r="W80" i="36"/>
  <c r="V80" i="36"/>
  <c r="U80" i="36"/>
  <c r="P181" i="36"/>
  <c r="O181" i="36"/>
  <c r="Y79" i="36"/>
  <c r="X79" i="36"/>
  <c r="W79" i="36"/>
  <c r="V79" i="36"/>
  <c r="U79" i="36"/>
  <c r="P180" i="36"/>
  <c r="O180" i="36"/>
  <c r="C180" i="36"/>
  <c r="Y78" i="36"/>
  <c r="X78" i="36"/>
  <c r="W78" i="36"/>
  <c r="V78" i="36"/>
  <c r="U78" i="36"/>
  <c r="P179" i="36"/>
  <c r="O179" i="36"/>
  <c r="C179" i="36"/>
  <c r="Y77" i="36"/>
  <c r="X77" i="36"/>
  <c r="W77" i="36"/>
  <c r="V77" i="36"/>
  <c r="U77" i="36"/>
  <c r="P178" i="36"/>
  <c r="Y76" i="36"/>
  <c r="X76" i="36"/>
  <c r="W76" i="36"/>
  <c r="V76" i="36"/>
  <c r="U76" i="36"/>
  <c r="P177" i="36"/>
  <c r="Y75" i="36"/>
  <c r="X75" i="36"/>
  <c r="W75" i="36"/>
  <c r="V75" i="36"/>
  <c r="U75" i="36"/>
  <c r="AQ73" i="36"/>
  <c r="AI73" i="36"/>
  <c r="AA73" i="36"/>
  <c r="O73" i="36"/>
  <c r="O173" i="36" s="1"/>
  <c r="AQ72" i="36"/>
  <c r="AI72" i="36"/>
  <c r="AA72" i="36"/>
  <c r="S72" i="36"/>
  <c r="Y60" i="36"/>
  <c r="AO60" i="36" s="1"/>
  <c r="X60" i="36"/>
  <c r="AN60" i="36" s="1"/>
  <c r="W60" i="36"/>
  <c r="AM60" i="36" s="1"/>
  <c r="V60" i="36"/>
  <c r="AL60" i="36" s="1"/>
  <c r="U60" i="36"/>
  <c r="AK60" i="36" s="1"/>
  <c r="T60" i="36"/>
  <c r="AJ60" i="36" s="1"/>
  <c r="S60" i="36"/>
  <c r="AI60" i="36" s="1"/>
  <c r="C60" i="36"/>
  <c r="Y51" i="36"/>
  <c r="AO51" i="36" s="1"/>
  <c r="X51" i="36"/>
  <c r="AN51" i="36" s="1"/>
  <c r="W51" i="36"/>
  <c r="AM51" i="36" s="1"/>
  <c r="V51" i="36"/>
  <c r="AL51" i="36" s="1"/>
  <c r="U51" i="36"/>
  <c r="AK51" i="36" s="1"/>
  <c r="T51" i="36"/>
  <c r="AJ51" i="36" s="1"/>
  <c r="S51" i="36"/>
  <c r="AI51" i="36" s="1"/>
  <c r="C51" i="36"/>
  <c r="Y34" i="36"/>
  <c r="AO34" i="36" s="1"/>
  <c r="X34" i="36"/>
  <c r="AN34" i="36" s="1"/>
  <c r="W34" i="36"/>
  <c r="AM34" i="36" s="1"/>
  <c r="V34" i="36"/>
  <c r="AL34" i="36" s="1"/>
  <c r="U34" i="36"/>
  <c r="AK34" i="36" s="1"/>
  <c r="T34" i="36"/>
  <c r="AJ34" i="36" s="1"/>
  <c r="S34" i="36"/>
  <c r="AI34" i="36" s="1"/>
  <c r="Y33" i="36"/>
  <c r="AO33" i="36" s="1"/>
  <c r="X33" i="36"/>
  <c r="AN33" i="36" s="1"/>
  <c r="W33" i="36"/>
  <c r="AM33" i="36" s="1"/>
  <c r="V33" i="36"/>
  <c r="AL33" i="36" s="1"/>
  <c r="U33" i="36"/>
  <c r="AK33" i="36" s="1"/>
  <c r="T33" i="36"/>
  <c r="AJ33" i="36" s="1"/>
  <c r="S33" i="36"/>
  <c r="AI33" i="36" s="1"/>
  <c r="C33" i="36"/>
  <c r="Y28" i="36"/>
  <c r="AO28" i="36" s="1"/>
  <c r="X28" i="36"/>
  <c r="AN28" i="36" s="1"/>
  <c r="W28" i="36"/>
  <c r="AM28" i="36" s="1"/>
  <c r="V28" i="36"/>
  <c r="AL28" i="36" s="1"/>
  <c r="U28" i="36"/>
  <c r="AK28" i="36" s="1"/>
  <c r="T28" i="36"/>
  <c r="AJ28" i="36" s="1"/>
  <c r="S28" i="36"/>
  <c r="AI28" i="36" s="1"/>
  <c r="Y27" i="36"/>
  <c r="AO27" i="36" s="1"/>
  <c r="X27" i="36"/>
  <c r="AN27" i="36" s="1"/>
  <c r="W27" i="36"/>
  <c r="AM27" i="36" s="1"/>
  <c r="V27" i="36"/>
  <c r="AL27" i="36" s="1"/>
  <c r="U27" i="36"/>
  <c r="AK27" i="36" s="1"/>
  <c r="T27" i="36"/>
  <c r="AJ27" i="36" s="1"/>
  <c r="S27" i="36"/>
  <c r="AI27" i="36" s="1"/>
  <c r="Y26" i="36"/>
  <c r="AO26" i="36" s="1"/>
  <c r="X26" i="36"/>
  <c r="AN26" i="36" s="1"/>
  <c r="W26" i="36"/>
  <c r="AM26" i="36" s="1"/>
  <c r="V26" i="36"/>
  <c r="AL26" i="36" s="1"/>
  <c r="U26" i="36"/>
  <c r="AK26" i="36" s="1"/>
  <c r="T26" i="36"/>
  <c r="AJ26" i="36" s="1"/>
  <c r="S26" i="36"/>
  <c r="AI26" i="36" s="1"/>
  <c r="Y25" i="36"/>
  <c r="AO25" i="36" s="1"/>
  <c r="X25" i="36"/>
  <c r="AN25" i="36" s="1"/>
  <c r="W25" i="36"/>
  <c r="AM25" i="36" s="1"/>
  <c r="V25" i="36"/>
  <c r="AL25" i="36" s="1"/>
  <c r="U25" i="36"/>
  <c r="AK25" i="36" s="1"/>
  <c r="T25" i="36"/>
  <c r="AJ25" i="36" s="1"/>
  <c r="S25" i="36"/>
  <c r="AI25" i="36" s="1"/>
  <c r="S24" i="36"/>
  <c r="AI24" i="36" s="1"/>
  <c r="S22" i="36"/>
  <c r="AI22" i="36" s="1"/>
  <c r="Y379" i="37"/>
  <c r="AO379" i="37" s="1"/>
  <c r="X379" i="37"/>
  <c r="AN379" i="37" s="1"/>
  <c r="W379" i="37"/>
  <c r="AM379" i="37" s="1"/>
  <c r="V379" i="37"/>
  <c r="AL379" i="37" s="1"/>
  <c r="U379" i="37"/>
  <c r="AK379" i="37" s="1"/>
  <c r="T379" i="37"/>
  <c r="AJ379" i="37" s="1"/>
  <c r="S379" i="37"/>
  <c r="AI379" i="37" s="1"/>
  <c r="Y378" i="37"/>
  <c r="AO378" i="37" s="1"/>
  <c r="X378" i="37"/>
  <c r="AN378" i="37" s="1"/>
  <c r="W378" i="37"/>
  <c r="AM378" i="37" s="1"/>
  <c r="V378" i="37"/>
  <c r="AL378" i="37" s="1"/>
  <c r="U378" i="37"/>
  <c r="AK378" i="37" s="1"/>
  <c r="T378" i="37"/>
  <c r="AJ378" i="37" s="1"/>
  <c r="S378" i="37"/>
  <c r="AI378" i="37" s="1"/>
  <c r="Y377" i="37"/>
  <c r="AO377" i="37" s="1"/>
  <c r="X377" i="37"/>
  <c r="AN377" i="37" s="1"/>
  <c r="W377" i="37"/>
  <c r="AM377" i="37" s="1"/>
  <c r="V377" i="37"/>
  <c r="AL377" i="37" s="1"/>
  <c r="U377" i="37"/>
  <c r="AK377" i="37" s="1"/>
  <c r="T377" i="37"/>
  <c r="AJ377" i="37" s="1"/>
  <c r="S377" i="37"/>
  <c r="AI377" i="37" s="1"/>
  <c r="Y376" i="37"/>
  <c r="AO376" i="37" s="1"/>
  <c r="X376" i="37"/>
  <c r="AN376" i="37" s="1"/>
  <c r="W376" i="37"/>
  <c r="AM376" i="37" s="1"/>
  <c r="V376" i="37"/>
  <c r="AL376" i="37" s="1"/>
  <c r="U376" i="37"/>
  <c r="AK376" i="37" s="1"/>
  <c r="T376" i="37"/>
  <c r="AJ376" i="37" s="1"/>
  <c r="S376" i="37"/>
  <c r="AI376" i="37" s="1"/>
  <c r="Y375" i="37"/>
  <c r="AO375" i="37" s="1"/>
  <c r="X375" i="37"/>
  <c r="AN375" i="37" s="1"/>
  <c r="W375" i="37"/>
  <c r="AM375" i="37" s="1"/>
  <c r="V375" i="37"/>
  <c r="AL375" i="37" s="1"/>
  <c r="U375" i="37"/>
  <c r="AK375" i="37" s="1"/>
  <c r="T375" i="37"/>
  <c r="AJ375" i="37" s="1"/>
  <c r="S375" i="37"/>
  <c r="AI375" i="37" s="1"/>
  <c r="Y374" i="37"/>
  <c r="AO374" i="37" s="1"/>
  <c r="X374" i="37"/>
  <c r="AN374" i="37" s="1"/>
  <c r="W374" i="37"/>
  <c r="AM374" i="37" s="1"/>
  <c r="V374" i="37"/>
  <c r="AL374" i="37" s="1"/>
  <c r="U374" i="37"/>
  <c r="AK374" i="37" s="1"/>
  <c r="T374" i="37"/>
  <c r="AJ374" i="37" s="1"/>
  <c r="S374" i="37"/>
  <c r="AI374" i="37" s="1"/>
  <c r="Y373" i="37"/>
  <c r="AO373" i="37" s="1"/>
  <c r="X373" i="37"/>
  <c r="AN373" i="37" s="1"/>
  <c r="W373" i="37"/>
  <c r="AM373" i="37" s="1"/>
  <c r="V373" i="37"/>
  <c r="AL373" i="37" s="1"/>
  <c r="U373" i="37"/>
  <c r="AK373" i="37" s="1"/>
  <c r="T373" i="37"/>
  <c r="AJ373" i="37" s="1"/>
  <c r="S373" i="37"/>
  <c r="AI373" i="37" s="1"/>
  <c r="Y372" i="37"/>
  <c r="AO372" i="37" s="1"/>
  <c r="X372" i="37"/>
  <c r="AN372" i="37" s="1"/>
  <c r="W372" i="37"/>
  <c r="AM372" i="37" s="1"/>
  <c r="V372" i="37"/>
  <c r="AL372" i="37" s="1"/>
  <c r="U372" i="37"/>
  <c r="AK372" i="37" s="1"/>
  <c r="T372" i="37"/>
  <c r="AJ372" i="37" s="1"/>
  <c r="S372" i="37"/>
  <c r="AI372" i="37" s="1"/>
  <c r="Y371" i="37"/>
  <c r="AO371" i="37" s="1"/>
  <c r="X371" i="37"/>
  <c r="AN371" i="37" s="1"/>
  <c r="W371" i="37"/>
  <c r="AM371" i="37" s="1"/>
  <c r="V371" i="37"/>
  <c r="AL371" i="37" s="1"/>
  <c r="U371" i="37"/>
  <c r="AK371" i="37" s="1"/>
  <c r="T371" i="37"/>
  <c r="AJ371" i="37" s="1"/>
  <c r="S371" i="37"/>
  <c r="AI371" i="37" s="1"/>
  <c r="Y370" i="37"/>
  <c r="AO370" i="37" s="1"/>
  <c r="X370" i="37"/>
  <c r="AN370" i="37" s="1"/>
  <c r="W370" i="37"/>
  <c r="AM370" i="37" s="1"/>
  <c r="V370" i="37"/>
  <c r="AL370" i="37" s="1"/>
  <c r="U370" i="37"/>
  <c r="AK370" i="37" s="1"/>
  <c r="T370" i="37"/>
  <c r="AJ370" i="37" s="1"/>
  <c r="S370" i="37"/>
  <c r="AI370" i="37" s="1"/>
  <c r="S368" i="37"/>
  <c r="S367" i="37"/>
  <c r="Y361" i="37"/>
  <c r="AO361" i="37" s="1"/>
  <c r="X361" i="37"/>
  <c r="AN361" i="37" s="1"/>
  <c r="W361" i="37"/>
  <c r="AM361" i="37" s="1"/>
  <c r="V361" i="37"/>
  <c r="AL361" i="37" s="1"/>
  <c r="U361" i="37"/>
  <c r="AK361" i="37" s="1"/>
  <c r="T361" i="37"/>
  <c r="AJ361" i="37" s="1"/>
  <c r="S361" i="37"/>
  <c r="AI361" i="37" s="1"/>
  <c r="Y360" i="37"/>
  <c r="AO360" i="37" s="1"/>
  <c r="X360" i="37"/>
  <c r="AN360" i="37" s="1"/>
  <c r="W360" i="37"/>
  <c r="AM360" i="37" s="1"/>
  <c r="V360" i="37"/>
  <c r="AL360" i="37" s="1"/>
  <c r="U360" i="37"/>
  <c r="AK360" i="37" s="1"/>
  <c r="T360" i="37"/>
  <c r="AJ360" i="37" s="1"/>
  <c r="S360" i="37"/>
  <c r="AI360" i="37" s="1"/>
  <c r="Y359" i="37"/>
  <c r="AO359" i="37" s="1"/>
  <c r="X359" i="37"/>
  <c r="AN359" i="37" s="1"/>
  <c r="W359" i="37"/>
  <c r="AM359" i="37" s="1"/>
  <c r="V359" i="37"/>
  <c r="AL359" i="37" s="1"/>
  <c r="U359" i="37"/>
  <c r="AK359" i="37" s="1"/>
  <c r="T359" i="37"/>
  <c r="AJ359" i="37" s="1"/>
  <c r="S359" i="37"/>
  <c r="AI359" i="37" s="1"/>
  <c r="Y358" i="37"/>
  <c r="AO358" i="37" s="1"/>
  <c r="X358" i="37"/>
  <c r="AN358" i="37" s="1"/>
  <c r="W358" i="37"/>
  <c r="AM358" i="37" s="1"/>
  <c r="V358" i="37"/>
  <c r="AL358" i="37" s="1"/>
  <c r="U358" i="37"/>
  <c r="AK358" i="37" s="1"/>
  <c r="T358" i="37"/>
  <c r="AJ358" i="37" s="1"/>
  <c r="S358" i="37"/>
  <c r="AI358" i="37" s="1"/>
  <c r="Y357" i="37"/>
  <c r="AO357" i="37" s="1"/>
  <c r="X357" i="37"/>
  <c r="AN357" i="37" s="1"/>
  <c r="W357" i="37"/>
  <c r="AM357" i="37" s="1"/>
  <c r="V357" i="37"/>
  <c r="AL357" i="37" s="1"/>
  <c r="U357" i="37"/>
  <c r="AK357" i="37" s="1"/>
  <c r="T357" i="37"/>
  <c r="AJ357" i="37" s="1"/>
  <c r="S357" i="37"/>
  <c r="AI357" i="37" s="1"/>
  <c r="Y356" i="37"/>
  <c r="AO356" i="37" s="1"/>
  <c r="X356" i="37"/>
  <c r="AN356" i="37" s="1"/>
  <c r="W356" i="37"/>
  <c r="AM356" i="37" s="1"/>
  <c r="V356" i="37"/>
  <c r="AL356" i="37" s="1"/>
  <c r="U356" i="37"/>
  <c r="AK356" i="37" s="1"/>
  <c r="T356" i="37"/>
  <c r="AJ356" i="37" s="1"/>
  <c r="S356" i="37"/>
  <c r="AI356" i="37" s="1"/>
  <c r="Y355" i="37"/>
  <c r="AO355" i="37" s="1"/>
  <c r="X355" i="37"/>
  <c r="AN355" i="37" s="1"/>
  <c r="W355" i="37"/>
  <c r="AM355" i="37" s="1"/>
  <c r="V355" i="37"/>
  <c r="AL355" i="37" s="1"/>
  <c r="U355" i="37"/>
  <c r="AK355" i="37" s="1"/>
  <c r="T355" i="37"/>
  <c r="AJ355" i="37" s="1"/>
  <c r="S355" i="37"/>
  <c r="AI355" i="37" s="1"/>
  <c r="Y354" i="37"/>
  <c r="AO354" i="37" s="1"/>
  <c r="X354" i="37"/>
  <c r="AN354" i="37" s="1"/>
  <c r="W354" i="37"/>
  <c r="AM354" i="37" s="1"/>
  <c r="V354" i="37"/>
  <c r="AL354" i="37" s="1"/>
  <c r="U354" i="37"/>
  <c r="AK354" i="37" s="1"/>
  <c r="T354" i="37"/>
  <c r="AJ354" i="37" s="1"/>
  <c r="S354" i="37"/>
  <c r="AI354" i="37" s="1"/>
  <c r="Y353" i="37"/>
  <c r="AO353" i="37" s="1"/>
  <c r="X353" i="37"/>
  <c r="AN353" i="37" s="1"/>
  <c r="W353" i="37"/>
  <c r="AM353" i="37" s="1"/>
  <c r="V353" i="37"/>
  <c r="AL353" i="37" s="1"/>
  <c r="U353" i="37"/>
  <c r="AK353" i="37" s="1"/>
  <c r="T353" i="37"/>
  <c r="AJ353" i="37" s="1"/>
  <c r="S353" i="37"/>
  <c r="AI353" i="37" s="1"/>
  <c r="Y352" i="37"/>
  <c r="AO352" i="37" s="1"/>
  <c r="X352" i="37"/>
  <c r="AN352" i="37" s="1"/>
  <c r="W352" i="37"/>
  <c r="AM352" i="37" s="1"/>
  <c r="V352" i="37"/>
  <c r="AL352" i="37" s="1"/>
  <c r="U352" i="37"/>
  <c r="AK352" i="37" s="1"/>
  <c r="T352" i="37"/>
  <c r="AJ352" i="37" s="1"/>
  <c r="S352" i="37"/>
  <c r="AI352" i="37" s="1"/>
  <c r="Y351" i="37"/>
  <c r="AO351" i="37" s="1"/>
  <c r="X351" i="37"/>
  <c r="AN351" i="37" s="1"/>
  <c r="W351" i="37"/>
  <c r="AM351" i="37" s="1"/>
  <c r="V351" i="37"/>
  <c r="AL351" i="37" s="1"/>
  <c r="U351" i="37"/>
  <c r="AK351" i="37" s="1"/>
  <c r="T351" i="37"/>
  <c r="AJ351" i="37" s="1"/>
  <c r="S351" i="37"/>
  <c r="AI351" i="37" s="1"/>
  <c r="Y350" i="37"/>
  <c r="AO350" i="37" s="1"/>
  <c r="X350" i="37"/>
  <c r="AN350" i="37" s="1"/>
  <c r="W350" i="37"/>
  <c r="AM350" i="37" s="1"/>
  <c r="V350" i="37"/>
  <c r="AL350" i="37" s="1"/>
  <c r="U350" i="37"/>
  <c r="AK350" i="37" s="1"/>
  <c r="T350" i="37"/>
  <c r="AJ350" i="37" s="1"/>
  <c r="S350" i="37"/>
  <c r="AI350" i="37" s="1"/>
  <c r="Y349" i="37"/>
  <c r="AO349" i="37" s="1"/>
  <c r="X349" i="37"/>
  <c r="AN349" i="37" s="1"/>
  <c r="W349" i="37"/>
  <c r="AM349" i="37" s="1"/>
  <c r="V349" i="37"/>
  <c r="AL349" i="37" s="1"/>
  <c r="U349" i="37"/>
  <c r="AK349" i="37" s="1"/>
  <c r="T349" i="37"/>
  <c r="AJ349" i="37" s="1"/>
  <c r="S349" i="37"/>
  <c r="AI349" i="37" s="1"/>
  <c r="Y348" i="37"/>
  <c r="AO348" i="37" s="1"/>
  <c r="X348" i="37"/>
  <c r="AN348" i="37" s="1"/>
  <c r="W348" i="37"/>
  <c r="AM348" i="37" s="1"/>
  <c r="V348" i="37"/>
  <c r="AL348" i="37" s="1"/>
  <c r="U348" i="37"/>
  <c r="AK348" i="37" s="1"/>
  <c r="T348" i="37"/>
  <c r="AJ348" i="37" s="1"/>
  <c r="S348" i="37"/>
  <c r="AI348" i="37" s="1"/>
  <c r="Y347" i="37"/>
  <c r="AO347" i="37" s="1"/>
  <c r="X347" i="37"/>
  <c r="AN347" i="37" s="1"/>
  <c r="W347" i="37"/>
  <c r="AM347" i="37" s="1"/>
  <c r="V347" i="37"/>
  <c r="AL347" i="37" s="1"/>
  <c r="U347" i="37"/>
  <c r="AK347" i="37" s="1"/>
  <c r="T347" i="37"/>
  <c r="AJ347" i="37" s="1"/>
  <c r="S347" i="37"/>
  <c r="AI347" i="37" s="1"/>
  <c r="Y346" i="37"/>
  <c r="AO346" i="37" s="1"/>
  <c r="X346" i="37"/>
  <c r="AN346" i="37" s="1"/>
  <c r="W346" i="37"/>
  <c r="AM346" i="37" s="1"/>
  <c r="V346" i="37"/>
  <c r="AL346" i="37" s="1"/>
  <c r="U346" i="37"/>
  <c r="AK346" i="37" s="1"/>
  <c r="T346" i="37"/>
  <c r="AJ346" i="37" s="1"/>
  <c r="S346" i="37"/>
  <c r="AI346" i="37" s="1"/>
  <c r="Y345" i="37"/>
  <c r="AO345" i="37" s="1"/>
  <c r="X345" i="37"/>
  <c r="AN345" i="37" s="1"/>
  <c r="W345" i="37"/>
  <c r="AM345" i="37" s="1"/>
  <c r="V345" i="37"/>
  <c r="AL345" i="37" s="1"/>
  <c r="U345" i="37"/>
  <c r="AK345" i="37" s="1"/>
  <c r="T345" i="37"/>
  <c r="AJ345" i="37" s="1"/>
  <c r="S345" i="37"/>
  <c r="AI345" i="37" s="1"/>
  <c r="Y344" i="37"/>
  <c r="AO344" i="37" s="1"/>
  <c r="X344" i="37"/>
  <c r="AN344" i="37" s="1"/>
  <c r="W344" i="37"/>
  <c r="AM344" i="37" s="1"/>
  <c r="V344" i="37"/>
  <c r="AL344" i="37" s="1"/>
  <c r="U344" i="37"/>
  <c r="AK344" i="37" s="1"/>
  <c r="T344" i="37"/>
  <c r="AJ344" i="37" s="1"/>
  <c r="S344" i="37"/>
  <c r="AI344" i="37" s="1"/>
  <c r="Y343" i="37"/>
  <c r="AO343" i="37" s="1"/>
  <c r="X343" i="37"/>
  <c r="AN343" i="37" s="1"/>
  <c r="W343" i="37"/>
  <c r="AM343" i="37" s="1"/>
  <c r="V343" i="37"/>
  <c r="AL343" i="37" s="1"/>
  <c r="U343" i="37"/>
  <c r="AK343" i="37" s="1"/>
  <c r="T343" i="37"/>
  <c r="AJ343" i="37" s="1"/>
  <c r="S343" i="37"/>
  <c r="AI343" i="37" s="1"/>
  <c r="Y342" i="37"/>
  <c r="AO342" i="37" s="1"/>
  <c r="X342" i="37"/>
  <c r="AN342" i="37" s="1"/>
  <c r="W342" i="37"/>
  <c r="AM342" i="37" s="1"/>
  <c r="V342" i="37"/>
  <c r="AL342" i="37" s="1"/>
  <c r="U342" i="37"/>
  <c r="AK342" i="37" s="1"/>
  <c r="T342" i="37"/>
  <c r="AJ342" i="37" s="1"/>
  <c r="S342" i="37"/>
  <c r="AI342" i="37" s="1"/>
  <c r="S340" i="37"/>
  <c r="S339" i="37"/>
  <c r="Y333" i="37"/>
  <c r="AO333" i="37" s="1"/>
  <c r="X333" i="37"/>
  <c r="AN333" i="37" s="1"/>
  <c r="W333" i="37"/>
  <c r="AM333" i="37" s="1"/>
  <c r="V333" i="37"/>
  <c r="AL333" i="37" s="1"/>
  <c r="U333" i="37"/>
  <c r="AK333" i="37" s="1"/>
  <c r="T333" i="37"/>
  <c r="AJ333" i="37" s="1"/>
  <c r="S333" i="37"/>
  <c r="AI333" i="37" s="1"/>
  <c r="Y332" i="37"/>
  <c r="AO332" i="37" s="1"/>
  <c r="X332" i="37"/>
  <c r="AN332" i="37" s="1"/>
  <c r="W332" i="37"/>
  <c r="AM332" i="37" s="1"/>
  <c r="V332" i="37"/>
  <c r="AL332" i="37" s="1"/>
  <c r="U332" i="37"/>
  <c r="AK332" i="37" s="1"/>
  <c r="T332" i="37"/>
  <c r="AJ332" i="37" s="1"/>
  <c r="S332" i="37"/>
  <c r="AI332" i="37" s="1"/>
  <c r="Y331" i="37"/>
  <c r="AO331" i="37" s="1"/>
  <c r="X331" i="37"/>
  <c r="AN331" i="37" s="1"/>
  <c r="W331" i="37"/>
  <c r="AM331" i="37" s="1"/>
  <c r="V331" i="37"/>
  <c r="AL331" i="37" s="1"/>
  <c r="U331" i="37"/>
  <c r="AK331" i="37" s="1"/>
  <c r="T331" i="37"/>
  <c r="AJ331" i="37" s="1"/>
  <c r="S331" i="37"/>
  <c r="AI331" i="37" s="1"/>
  <c r="Y330" i="37"/>
  <c r="AO330" i="37" s="1"/>
  <c r="X330" i="37"/>
  <c r="AN330" i="37" s="1"/>
  <c r="W330" i="37"/>
  <c r="AM330" i="37" s="1"/>
  <c r="V330" i="37"/>
  <c r="AL330" i="37" s="1"/>
  <c r="U330" i="37"/>
  <c r="AK330" i="37" s="1"/>
  <c r="T330" i="37"/>
  <c r="AJ330" i="37" s="1"/>
  <c r="S330" i="37"/>
  <c r="AI330" i="37" s="1"/>
  <c r="Y329" i="37"/>
  <c r="AO329" i="37" s="1"/>
  <c r="X329" i="37"/>
  <c r="AN329" i="37" s="1"/>
  <c r="W329" i="37"/>
  <c r="AM329" i="37" s="1"/>
  <c r="V329" i="37"/>
  <c r="AL329" i="37" s="1"/>
  <c r="U329" i="37"/>
  <c r="AK329" i="37" s="1"/>
  <c r="T329" i="37"/>
  <c r="AJ329" i="37" s="1"/>
  <c r="S329" i="37"/>
  <c r="AI329" i="37" s="1"/>
  <c r="Y328" i="37"/>
  <c r="AO328" i="37" s="1"/>
  <c r="X328" i="37"/>
  <c r="AN328" i="37" s="1"/>
  <c r="W328" i="37"/>
  <c r="AM328" i="37" s="1"/>
  <c r="V328" i="37"/>
  <c r="AL328" i="37" s="1"/>
  <c r="U328" i="37"/>
  <c r="AK328" i="37" s="1"/>
  <c r="T328" i="37"/>
  <c r="AJ328" i="37" s="1"/>
  <c r="S328" i="37"/>
  <c r="AI328" i="37" s="1"/>
  <c r="Y327" i="37"/>
  <c r="AO327" i="37" s="1"/>
  <c r="X327" i="37"/>
  <c r="AN327" i="37" s="1"/>
  <c r="W327" i="37"/>
  <c r="AM327" i="37" s="1"/>
  <c r="V327" i="37"/>
  <c r="AL327" i="37" s="1"/>
  <c r="U327" i="37"/>
  <c r="AK327" i="37" s="1"/>
  <c r="T327" i="37"/>
  <c r="AJ327" i="37" s="1"/>
  <c r="S327" i="37"/>
  <c r="AI327" i="37" s="1"/>
  <c r="Y326" i="37"/>
  <c r="AO326" i="37" s="1"/>
  <c r="X326" i="37"/>
  <c r="AN326" i="37" s="1"/>
  <c r="W326" i="37"/>
  <c r="AM326" i="37" s="1"/>
  <c r="V326" i="37"/>
  <c r="AL326" i="37" s="1"/>
  <c r="U326" i="37"/>
  <c r="AK326" i="37" s="1"/>
  <c r="T326" i="37"/>
  <c r="AJ326" i="37" s="1"/>
  <c r="S326" i="37"/>
  <c r="AI326" i="37" s="1"/>
  <c r="Y325" i="37"/>
  <c r="AO325" i="37" s="1"/>
  <c r="X325" i="37"/>
  <c r="AN325" i="37" s="1"/>
  <c r="W325" i="37"/>
  <c r="AM325" i="37" s="1"/>
  <c r="V325" i="37"/>
  <c r="AL325" i="37" s="1"/>
  <c r="U325" i="37"/>
  <c r="AK325" i="37" s="1"/>
  <c r="T325" i="37"/>
  <c r="AJ325" i="37" s="1"/>
  <c r="S325" i="37"/>
  <c r="AI325" i="37" s="1"/>
  <c r="Y324" i="37"/>
  <c r="AO324" i="37" s="1"/>
  <c r="X324" i="37"/>
  <c r="AN324" i="37" s="1"/>
  <c r="W324" i="37"/>
  <c r="AM324" i="37" s="1"/>
  <c r="V324" i="37"/>
  <c r="AL324" i="37" s="1"/>
  <c r="U324" i="37"/>
  <c r="AK324" i="37" s="1"/>
  <c r="T324" i="37"/>
  <c r="AJ324" i="37" s="1"/>
  <c r="S324" i="37"/>
  <c r="AI324" i="37" s="1"/>
  <c r="Y323" i="37"/>
  <c r="AO323" i="37" s="1"/>
  <c r="X323" i="37"/>
  <c r="AN323" i="37" s="1"/>
  <c r="W323" i="37"/>
  <c r="AM323" i="37" s="1"/>
  <c r="V323" i="37"/>
  <c r="AL323" i="37" s="1"/>
  <c r="U323" i="37"/>
  <c r="AK323" i="37" s="1"/>
  <c r="T323" i="37"/>
  <c r="AJ323" i="37" s="1"/>
  <c r="S323" i="37"/>
  <c r="AI323" i="37" s="1"/>
  <c r="Y322" i="37"/>
  <c r="AO322" i="37" s="1"/>
  <c r="X322" i="37"/>
  <c r="AN322" i="37" s="1"/>
  <c r="W322" i="37"/>
  <c r="AM322" i="37" s="1"/>
  <c r="V322" i="37"/>
  <c r="AL322" i="37" s="1"/>
  <c r="U322" i="37"/>
  <c r="AK322" i="37" s="1"/>
  <c r="T322" i="37"/>
  <c r="AJ322" i="37" s="1"/>
  <c r="S322" i="37"/>
  <c r="AI322" i="37" s="1"/>
  <c r="Y321" i="37"/>
  <c r="AO321" i="37" s="1"/>
  <c r="X321" i="37"/>
  <c r="AN321" i="37" s="1"/>
  <c r="W321" i="37"/>
  <c r="AM321" i="37" s="1"/>
  <c r="V321" i="37"/>
  <c r="AL321" i="37" s="1"/>
  <c r="U321" i="37"/>
  <c r="AK321" i="37" s="1"/>
  <c r="T321" i="37"/>
  <c r="AJ321" i="37" s="1"/>
  <c r="S321" i="37"/>
  <c r="AI321" i="37" s="1"/>
  <c r="Y320" i="37"/>
  <c r="AO320" i="37" s="1"/>
  <c r="X320" i="37"/>
  <c r="AN320" i="37" s="1"/>
  <c r="W320" i="37"/>
  <c r="AM320" i="37" s="1"/>
  <c r="V320" i="37"/>
  <c r="AL320" i="37" s="1"/>
  <c r="U320" i="37"/>
  <c r="AK320" i="37" s="1"/>
  <c r="T320" i="37"/>
  <c r="AJ320" i="37" s="1"/>
  <c r="S320" i="37"/>
  <c r="AI320" i="37" s="1"/>
  <c r="Y319" i="37"/>
  <c r="AO319" i="37" s="1"/>
  <c r="X319" i="37"/>
  <c r="AN319" i="37" s="1"/>
  <c r="W319" i="37"/>
  <c r="AM319" i="37" s="1"/>
  <c r="V319" i="37"/>
  <c r="AL319" i="37" s="1"/>
  <c r="U319" i="37"/>
  <c r="AK319" i="37" s="1"/>
  <c r="T319" i="37"/>
  <c r="AJ319" i="37" s="1"/>
  <c r="S319" i="37"/>
  <c r="AI319" i="37" s="1"/>
  <c r="Y318" i="37"/>
  <c r="AO318" i="37" s="1"/>
  <c r="X318" i="37"/>
  <c r="AN318" i="37" s="1"/>
  <c r="W318" i="37"/>
  <c r="AM318" i="37" s="1"/>
  <c r="V318" i="37"/>
  <c r="AL318" i="37" s="1"/>
  <c r="U318" i="37"/>
  <c r="AK318" i="37" s="1"/>
  <c r="T318" i="37"/>
  <c r="AJ318" i="37" s="1"/>
  <c r="S318" i="37"/>
  <c r="AI318" i="37" s="1"/>
  <c r="Y317" i="37"/>
  <c r="AO317" i="37" s="1"/>
  <c r="X317" i="37"/>
  <c r="AN317" i="37" s="1"/>
  <c r="W317" i="37"/>
  <c r="AM317" i="37" s="1"/>
  <c r="V317" i="37"/>
  <c r="AL317" i="37" s="1"/>
  <c r="U317" i="37"/>
  <c r="AK317" i="37" s="1"/>
  <c r="T317" i="37"/>
  <c r="AJ317" i="37" s="1"/>
  <c r="S317" i="37"/>
  <c r="AI317" i="37" s="1"/>
  <c r="Y316" i="37"/>
  <c r="AO316" i="37" s="1"/>
  <c r="X316" i="37"/>
  <c r="AN316" i="37" s="1"/>
  <c r="W316" i="37"/>
  <c r="AM316" i="37" s="1"/>
  <c r="V316" i="37"/>
  <c r="AL316" i="37" s="1"/>
  <c r="U316" i="37"/>
  <c r="AK316" i="37" s="1"/>
  <c r="T316" i="37"/>
  <c r="AJ316" i="37" s="1"/>
  <c r="S316" i="37"/>
  <c r="AI316" i="37" s="1"/>
  <c r="Y315" i="37"/>
  <c r="AO315" i="37" s="1"/>
  <c r="X315" i="37"/>
  <c r="AN315" i="37" s="1"/>
  <c r="W315" i="37"/>
  <c r="AM315" i="37" s="1"/>
  <c r="V315" i="37"/>
  <c r="AL315" i="37" s="1"/>
  <c r="U315" i="37"/>
  <c r="AK315" i="37" s="1"/>
  <c r="T315" i="37"/>
  <c r="AJ315" i="37" s="1"/>
  <c r="S315" i="37"/>
  <c r="AI315" i="37" s="1"/>
  <c r="Y314" i="37"/>
  <c r="AO314" i="37" s="1"/>
  <c r="X314" i="37"/>
  <c r="AN314" i="37" s="1"/>
  <c r="W314" i="37"/>
  <c r="AM314" i="37" s="1"/>
  <c r="V314" i="37"/>
  <c r="AL314" i="37" s="1"/>
  <c r="U314" i="37"/>
  <c r="AK314" i="37" s="1"/>
  <c r="T314" i="37"/>
  <c r="AJ314" i="37" s="1"/>
  <c r="S314" i="37"/>
  <c r="AI314" i="37" s="1"/>
  <c r="S312" i="37"/>
  <c r="S311" i="37"/>
  <c r="Y305" i="37"/>
  <c r="AO305" i="37" s="1"/>
  <c r="X305" i="37"/>
  <c r="AN305" i="37" s="1"/>
  <c r="W305" i="37"/>
  <c r="AM305" i="37" s="1"/>
  <c r="V305" i="37"/>
  <c r="AL305" i="37" s="1"/>
  <c r="U305" i="37"/>
  <c r="AK305" i="37" s="1"/>
  <c r="T305" i="37"/>
  <c r="AJ305" i="37" s="1"/>
  <c r="S305" i="37"/>
  <c r="AI305" i="37" s="1"/>
  <c r="Y304" i="37"/>
  <c r="AO304" i="37" s="1"/>
  <c r="X304" i="37"/>
  <c r="AN304" i="37" s="1"/>
  <c r="W304" i="37"/>
  <c r="AM304" i="37" s="1"/>
  <c r="V304" i="37"/>
  <c r="AL304" i="37" s="1"/>
  <c r="U304" i="37"/>
  <c r="AK304" i="37" s="1"/>
  <c r="T304" i="37"/>
  <c r="AJ304" i="37" s="1"/>
  <c r="S304" i="37"/>
  <c r="AI304" i="37" s="1"/>
  <c r="Y303" i="37"/>
  <c r="AO303" i="37" s="1"/>
  <c r="X303" i="37"/>
  <c r="AN303" i="37" s="1"/>
  <c r="W303" i="37"/>
  <c r="AM303" i="37" s="1"/>
  <c r="V303" i="37"/>
  <c r="AL303" i="37" s="1"/>
  <c r="U303" i="37"/>
  <c r="AK303" i="37" s="1"/>
  <c r="T303" i="37"/>
  <c r="AJ303" i="37" s="1"/>
  <c r="S303" i="37"/>
  <c r="AI303" i="37" s="1"/>
  <c r="Y302" i="37"/>
  <c r="AO302" i="37" s="1"/>
  <c r="X302" i="37"/>
  <c r="AN302" i="37" s="1"/>
  <c r="W302" i="37"/>
  <c r="AM302" i="37" s="1"/>
  <c r="V302" i="37"/>
  <c r="AL302" i="37" s="1"/>
  <c r="U302" i="37"/>
  <c r="AK302" i="37" s="1"/>
  <c r="T302" i="37"/>
  <c r="AJ302" i="37" s="1"/>
  <c r="S302" i="37"/>
  <c r="AI302" i="37" s="1"/>
  <c r="Y301" i="37"/>
  <c r="AO301" i="37" s="1"/>
  <c r="X301" i="37"/>
  <c r="AN301" i="37" s="1"/>
  <c r="W301" i="37"/>
  <c r="AM301" i="37" s="1"/>
  <c r="V301" i="37"/>
  <c r="AL301" i="37" s="1"/>
  <c r="U301" i="37"/>
  <c r="AK301" i="37" s="1"/>
  <c r="T301" i="37"/>
  <c r="AJ301" i="37" s="1"/>
  <c r="S301" i="37"/>
  <c r="AI301" i="37" s="1"/>
  <c r="Y300" i="37"/>
  <c r="AO300" i="37" s="1"/>
  <c r="X300" i="37"/>
  <c r="AN300" i="37" s="1"/>
  <c r="W300" i="37"/>
  <c r="AM300" i="37" s="1"/>
  <c r="V300" i="37"/>
  <c r="AL300" i="37" s="1"/>
  <c r="U300" i="37"/>
  <c r="AK300" i="37" s="1"/>
  <c r="T300" i="37"/>
  <c r="AJ300" i="37" s="1"/>
  <c r="S300" i="37"/>
  <c r="AI300" i="37" s="1"/>
  <c r="Y299" i="37"/>
  <c r="AO299" i="37" s="1"/>
  <c r="X299" i="37"/>
  <c r="AN299" i="37" s="1"/>
  <c r="W299" i="37"/>
  <c r="AM299" i="37" s="1"/>
  <c r="V299" i="37"/>
  <c r="AL299" i="37" s="1"/>
  <c r="U299" i="37"/>
  <c r="AK299" i="37" s="1"/>
  <c r="T299" i="37"/>
  <c r="AJ299" i="37" s="1"/>
  <c r="S299" i="37"/>
  <c r="AI299" i="37" s="1"/>
  <c r="Y298" i="37"/>
  <c r="AO298" i="37" s="1"/>
  <c r="X298" i="37"/>
  <c r="AN298" i="37" s="1"/>
  <c r="W298" i="37"/>
  <c r="AM298" i="37" s="1"/>
  <c r="V298" i="37"/>
  <c r="AL298" i="37" s="1"/>
  <c r="U298" i="37"/>
  <c r="AK298" i="37" s="1"/>
  <c r="T298" i="37"/>
  <c r="AJ298" i="37" s="1"/>
  <c r="S298" i="37"/>
  <c r="AI298" i="37" s="1"/>
  <c r="Y297" i="37"/>
  <c r="AO297" i="37" s="1"/>
  <c r="X297" i="37"/>
  <c r="AN297" i="37" s="1"/>
  <c r="W297" i="37"/>
  <c r="AM297" i="37" s="1"/>
  <c r="V297" i="37"/>
  <c r="AL297" i="37" s="1"/>
  <c r="U297" i="37"/>
  <c r="AK297" i="37" s="1"/>
  <c r="T297" i="37"/>
  <c r="AJ297" i="37" s="1"/>
  <c r="S297" i="37"/>
  <c r="AI297" i="37" s="1"/>
  <c r="Y296" i="37"/>
  <c r="AO296" i="37" s="1"/>
  <c r="X296" i="37"/>
  <c r="AN296" i="37" s="1"/>
  <c r="W296" i="37"/>
  <c r="AM296" i="37" s="1"/>
  <c r="V296" i="37"/>
  <c r="AL296" i="37" s="1"/>
  <c r="U296" i="37"/>
  <c r="AK296" i="37" s="1"/>
  <c r="T296" i="37"/>
  <c r="AJ296" i="37" s="1"/>
  <c r="S296" i="37"/>
  <c r="AI296" i="37" s="1"/>
  <c r="Y295" i="37"/>
  <c r="AO295" i="37" s="1"/>
  <c r="X295" i="37"/>
  <c r="AN295" i="37" s="1"/>
  <c r="W295" i="37"/>
  <c r="AM295" i="37" s="1"/>
  <c r="V295" i="37"/>
  <c r="AL295" i="37" s="1"/>
  <c r="U295" i="37"/>
  <c r="AK295" i="37" s="1"/>
  <c r="T295" i="37"/>
  <c r="AJ295" i="37" s="1"/>
  <c r="S295" i="37"/>
  <c r="AI295" i="37" s="1"/>
  <c r="Y294" i="37"/>
  <c r="AO294" i="37" s="1"/>
  <c r="X294" i="37"/>
  <c r="AN294" i="37" s="1"/>
  <c r="W294" i="37"/>
  <c r="AM294" i="37" s="1"/>
  <c r="V294" i="37"/>
  <c r="AL294" i="37" s="1"/>
  <c r="U294" i="37"/>
  <c r="AK294" i="37" s="1"/>
  <c r="T294" i="37"/>
  <c r="AJ294" i="37" s="1"/>
  <c r="S294" i="37"/>
  <c r="AI294" i="37" s="1"/>
  <c r="Y293" i="37"/>
  <c r="AO293" i="37" s="1"/>
  <c r="X293" i="37"/>
  <c r="AN293" i="37" s="1"/>
  <c r="W293" i="37"/>
  <c r="AM293" i="37" s="1"/>
  <c r="V293" i="37"/>
  <c r="AL293" i="37" s="1"/>
  <c r="U293" i="37"/>
  <c r="AK293" i="37" s="1"/>
  <c r="T293" i="37"/>
  <c r="AJ293" i="37" s="1"/>
  <c r="S293" i="37"/>
  <c r="AI293" i="37" s="1"/>
  <c r="Y292" i="37"/>
  <c r="AO292" i="37" s="1"/>
  <c r="X292" i="37"/>
  <c r="AN292" i="37" s="1"/>
  <c r="W292" i="37"/>
  <c r="AM292" i="37" s="1"/>
  <c r="V292" i="37"/>
  <c r="AL292" i="37" s="1"/>
  <c r="U292" i="37"/>
  <c r="AK292" i="37" s="1"/>
  <c r="T292" i="37"/>
  <c r="AJ292" i="37" s="1"/>
  <c r="S292" i="37"/>
  <c r="AI292" i="37" s="1"/>
  <c r="Y291" i="37"/>
  <c r="AO291" i="37" s="1"/>
  <c r="X291" i="37"/>
  <c r="AN291" i="37" s="1"/>
  <c r="W291" i="37"/>
  <c r="AM291" i="37" s="1"/>
  <c r="V291" i="37"/>
  <c r="AL291" i="37" s="1"/>
  <c r="U291" i="37"/>
  <c r="AK291" i="37" s="1"/>
  <c r="T291" i="37"/>
  <c r="AJ291" i="37" s="1"/>
  <c r="S291" i="37"/>
  <c r="AI291" i="37" s="1"/>
  <c r="Y290" i="37"/>
  <c r="AO290" i="37" s="1"/>
  <c r="X290" i="37"/>
  <c r="AN290" i="37" s="1"/>
  <c r="W290" i="37"/>
  <c r="AM290" i="37" s="1"/>
  <c r="V290" i="37"/>
  <c r="AL290" i="37" s="1"/>
  <c r="U290" i="37"/>
  <c r="AK290" i="37" s="1"/>
  <c r="T290" i="37"/>
  <c r="AJ290" i="37" s="1"/>
  <c r="S290" i="37"/>
  <c r="AI290" i="37" s="1"/>
  <c r="Y289" i="37"/>
  <c r="AO289" i="37" s="1"/>
  <c r="X289" i="37"/>
  <c r="AN289" i="37" s="1"/>
  <c r="W289" i="37"/>
  <c r="AM289" i="37" s="1"/>
  <c r="V289" i="37"/>
  <c r="AL289" i="37" s="1"/>
  <c r="U289" i="37"/>
  <c r="AK289" i="37" s="1"/>
  <c r="T289" i="37"/>
  <c r="AJ289" i="37" s="1"/>
  <c r="S289" i="37"/>
  <c r="AI289" i="37" s="1"/>
  <c r="Y288" i="37"/>
  <c r="AO288" i="37" s="1"/>
  <c r="X288" i="37"/>
  <c r="AN288" i="37" s="1"/>
  <c r="W288" i="37"/>
  <c r="AM288" i="37" s="1"/>
  <c r="V288" i="37"/>
  <c r="AL288" i="37" s="1"/>
  <c r="U288" i="37"/>
  <c r="AK288" i="37" s="1"/>
  <c r="T288" i="37"/>
  <c r="AJ288" i="37" s="1"/>
  <c r="S288" i="37"/>
  <c r="AI288" i="37" s="1"/>
  <c r="Y287" i="37"/>
  <c r="AO287" i="37" s="1"/>
  <c r="X287" i="37"/>
  <c r="AN287" i="37" s="1"/>
  <c r="W287" i="37"/>
  <c r="AM287" i="37" s="1"/>
  <c r="V287" i="37"/>
  <c r="AL287" i="37" s="1"/>
  <c r="U287" i="37"/>
  <c r="AK287" i="37" s="1"/>
  <c r="T287" i="37"/>
  <c r="AJ287" i="37" s="1"/>
  <c r="S287" i="37"/>
  <c r="AI287" i="37" s="1"/>
  <c r="Y286" i="37"/>
  <c r="AO286" i="37" s="1"/>
  <c r="X286" i="37"/>
  <c r="AN286" i="37" s="1"/>
  <c r="W286" i="37"/>
  <c r="AM286" i="37" s="1"/>
  <c r="V286" i="37"/>
  <c r="AL286" i="37" s="1"/>
  <c r="U286" i="37"/>
  <c r="AK286" i="37" s="1"/>
  <c r="T286" i="37"/>
  <c r="AJ286" i="37" s="1"/>
  <c r="S286" i="37"/>
  <c r="AI286" i="37" s="1"/>
  <c r="Y285" i="37"/>
  <c r="AO285" i="37" s="1"/>
  <c r="X285" i="37"/>
  <c r="AN285" i="37" s="1"/>
  <c r="W285" i="37"/>
  <c r="AM285" i="37" s="1"/>
  <c r="V285" i="37"/>
  <c r="AL285" i="37" s="1"/>
  <c r="U285" i="37"/>
  <c r="AK285" i="37" s="1"/>
  <c r="T285" i="37"/>
  <c r="AJ285" i="37" s="1"/>
  <c r="S285" i="37"/>
  <c r="AI285" i="37" s="1"/>
  <c r="Y284" i="37"/>
  <c r="AO284" i="37" s="1"/>
  <c r="X284" i="37"/>
  <c r="AN284" i="37" s="1"/>
  <c r="W284" i="37"/>
  <c r="AM284" i="37" s="1"/>
  <c r="V284" i="37"/>
  <c r="AL284" i="37" s="1"/>
  <c r="U284" i="37"/>
  <c r="AK284" i="37" s="1"/>
  <c r="T284" i="37"/>
  <c r="AJ284" i="37" s="1"/>
  <c r="S284" i="37"/>
  <c r="AI284" i="37" s="1"/>
  <c r="Y283" i="37"/>
  <c r="AO283" i="37" s="1"/>
  <c r="X283" i="37"/>
  <c r="AN283" i="37" s="1"/>
  <c r="W283" i="37"/>
  <c r="AM283" i="37" s="1"/>
  <c r="V283" i="37"/>
  <c r="AL283" i="37" s="1"/>
  <c r="U283" i="37"/>
  <c r="AK283" i="37" s="1"/>
  <c r="T283" i="37"/>
  <c r="AJ283" i="37" s="1"/>
  <c r="S283" i="37"/>
  <c r="AI283" i="37" s="1"/>
  <c r="Y282" i="37"/>
  <c r="AO282" i="37" s="1"/>
  <c r="X282" i="37"/>
  <c r="AN282" i="37" s="1"/>
  <c r="W282" i="37"/>
  <c r="AM282" i="37" s="1"/>
  <c r="V282" i="37"/>
  <c r="AL282" i="37" s="1"/>
  <c r="U282" i="37"/>
  <c r="AK282" i="37" s="1"/>
  <c r="T282" i="37"/>
  <c r="AJ282" i="37" s="1"/>
  <c r="S282" i="37"/>
  <c r="AI282" i="37" s="1"/>
  <c r="Y281" i="37"/>
  <c r="AO281" i="37" s="1"/>
  <c r="X281" i="37"/>
  <c r="AN281" i="37" s="1"/>
  <c r="W281" i="37"/>
  <c r="AM281" i="37" s="1"/>
  <c r="V281" i="37"/>
  <c r="AL281" i="37" s="1"/>
  <c r="U281" i="37"/>
  <c r="AK281" i="37" s="1"/>
  <c r="T281" i="37"/>
  <c r="AJ281" i="37" s="1"/>
  <c r="S281" i="37"/>
  <c r="AI281" i="37" s="1"/>
  <c r="Y280" i="37"/>
  <c r="AO280" i="37" s="1"/>
  <c r="X280" i="37"/>
  <c r="AN280" i="37" s="1"/>
  <c r="W280" i="37"/>
  <c r="AM280" i="37" s="1"/>
  <c r="V280" i="37"/>
  <c r="AL280" i="37" s="1"/>
  <c r="U280" i="37"/>
  <c r="AK280" i="37" s="1"/>
  <c r="T280" i="37"/>
  <c r="AJ280" i="37" s="1"/>
  <c r="S280" i="37"/>
  <c r="AI280" i="37" s="1"/>
  <c r="S278" i="37"/>
  <c r="AQ277" i="37"/>
  <c r="AI277" i="37"/>
  <c r="AA277" i="37"/>
  <c r="S277" i="37"/>
  <c r="Y269" i="37"/>
  <c r="AO269" i="37" s="1"/>
  <c r="X269" i="37"/>
  <c r="AN269" i="37" s="1"/>
  <c r="W269" i="37"/>
  <c r="AM269" i="37" s="1"/>
  <c r="V269" i="37"/>
  <c r="AL269" i="37" s="1"/>
  <c r="U269" i="37"/>
  <c r="AK269" i="37" s="1"/>
  <c r="AJ269" i="37"/>
  <c r="AI269" i="37"/>
  <c r="C269" i="37"/>
  <c r="Y268" i="37"/>
  <c r="AO268" i="37" s="1"/>
  <c r="X268" i="37"/>
  <c r="AN268" i="37" s="1"/>
  <c r="W268" i="37"/>
  <c r="AM268" i="37" s="1"/>
  <c r="V268" i="37"/>
  <c r="AL268" i="37" s="1"/>
  <c r="U268" i="37"/>
  <c r="AK268" i="37" s="1"/>
  <c r="AJ268" i="37"/>
  <c r="AI268" i="37"/>
  <c r="C268" i="37"/>
  <c r="AL267" i="37"/>
  <c r="AJ267" i="37"/>
  <c r="Y267" i="37"/>
  <c r="AO267" i="37" s="1"/>
  <c r="X267" i="37"/>
  <c r="AN267" i="37" s="1"/>
  <c r="W267" i="37"/>
  <c r="AM267" i="37" s="1"/>
  <c r="V267" i="37"/>
  <c r="U267" i="37"/>
  <c r="AK267" i="37" s="1"/>
  <c r="AI267" i="37"/>
  <c r="C267" i="37"/>
  <c r="Y266" i="37"/>
  <c r="AO266" i="37" s="1"/>
  <c r="X266" i="37"/>
  <c r="AN266" i="37" s="1"/>
  <c r="W266" i="37"/>
  <c r="AM266" i="37" s="1"/>
  <c r="V266" i="37"/>
  <c r="AL266" i="37" s="1"/>
  <c r="U266" i="37"/>
  <c r="AK266" i="37" s="1"/>
  <c r="AJ266" i="37"/>
  <c r="AI266" i="37"/>
  <c r="C266" i="37"/>
  <c r="Y265" i="37"/>
  <c r="AO265" i="37" s="1"/>
  <c r="X265" i="37"/>
  <c r="AN265" i="37" s="1"/>
  <c r="W265" i="37"/>
  <c r="AM265" i="37" s="1"/>
  <c r="V265" i="37"/>
  <c r="AL265" i="37" s="1"/>
  <c r="U265" i="37"/>
  <c r="AK265" i="37" s="1"/>
  <c r="AJ265" i="37"/>
  <c r="AI265" i="37"/>
  <c r="C265" i="37"/>
  <c r="AN264" i="37"/>
  <c r="Y264" i="37"/>
  <c r="AO264" i="37" s="1"/>
  <c r="X264" i="37"/>
  <c r="W264" i="37"/>
  <c r="AM264" i="37" s="1"/>
  <c r="V264" i="37"/>
  <c r="AL264" i="37" s="1"/>
  <c r="U264" i="37"/>
  <c r="AK264" i="37" s="1"/>
  <c r="AJ264" i="37"/>
  <c r="AI264" i="37"/>
  <c r="C264" i="37"/>
  <c r="Y263" i="37"/>
  <c r="AO263" i="37" s="1"/>
  <c r="X263" i="37"/>
  <c r="AN263" i="37" s="1"/>
  <c r="W263" i="37"/>
  <c r="AM263" i="37" s="1"/>
  <c r="V263" i="37"/>
  <c r="AL263" i="37" s="1"/>
  <c r="U263" i="37"/>
  <c r="AK263" i="37" s="1"/>
  <c r="AJ263" i="37"/>
  <c r="AI263" i="37"/>
  <c r="C263" i="37"/>
  <c r="Y262" i="37"/>
  <c r="AO262" i="37" s="1"/>
  <c r="X262" i="37"/>
  <c r="AN262" i="37" s="1"/>
  <c r="W262" i="37"/>
  <c r="AM262" i="37" s="1"/>
  <c r="V262" i="37"/>
  <c r="AL262" i="37" s="1"/>
  <c r="U262" i="37"/>
  <c r="AK262" i="37" s="1"/>
  <c r="AJ262" i="37"/>
  <c r="AI262" i="37"/>
  <c r="C262" i="37"/>
  <c r="Y261" i="37"/>
  <c r="AO261" i="37" s="1"/>
  <c r="X261" i="37"/>
  <c r="AN261" i="37" s="1"/>
  <c r="W261" i="37"/>
  <c r="AM261" i="37" s="1"/>
  <c r="V261" i="37"/>
  <c r="AL261" i="37" s="1"/>
  <c r="U261" i="37"/>
  <c r="AK261" i="37" s="1"/>
  <c r="AJ261" i="37"/>
  <c r="AI261" i="37"/>
  <c r="C261" i="37"/>
  <c r="Y260" i="37"/>
  <c r="AO260" i="37" s="1"/>
  <c r="X260" i="37"/>
  <c r="AN260" i="37" s="1"/>
  <c r="W260" i="37"/>
  <c r="AM260" i="37" s="1"/>
  <c r="V260" i="37"/>
  <c r="AL260" i="37" s="1"/>
  <c r="U260" i="37"/>
  <c r="AK260" i="37" s="1"/>
  <c r="AJ260" i="37"/>
  <c r="AI260" i="37"/>
  <c r="C260" i="37"/>
  <c r="AJ259" i="37"/>
  <c r="Y259" i="37"/>
  <c r="AO259" i="37" s="1"/>
  <c r="X259" i="37"/>
  <c r="AN259" i="37" s="1"/>
  <c r="W259" i="37"/>
  <c r="AM259" i="37" s="1"/>
  <c r="V259" i="37"/>
  <c r="AL259" i="37" s="1"/>
  <c r="U259" i="37"/>
  <c r="AK259" i="37" s="1"/>
  <c r="AI259" i="37"/>
  <c r="C259" i="37"/>
  <c r="Y258" i="37"/>
  <c r="AO258" i="37" s="1"/>
  <c r="X258" i="37"/>
  <c r="AN258" i="37" s="1"/>
  <c r="W258" i="37"/>
  <c r="AM258" i="37" s="1"/>
  <c r="V258" i="37"/>
  <c r="AL258" i="37" s="1"/>
  <c r="U258" i="37"/>
  <c r="AK258" i="37" s="1"/>
  <c r="AJ258" i="37"/>
  <c r="AI258" i="37"/>
  <c r="C258" i="37"/>
  <c r="AJ257" i="37"/>
  <c r="Y257" i="37"/>
  <c r="AO257" i="37" s="1"/>
  <c r="X257" i="37"/>
  <c r="AN257" i="37" s="1"/>
  <c r="W257" i="37"/>
  <c r="AM257" i="37" s="1"/>
  <c r="V257" i="37"/>
  <c r="AL257" i="37" s="1"/>
  <c r="U257" i="37"/>
  <c r="AK257" i="37" s="1"/>
  <c r="AI257" i="37"/>
  <c r="C257" i="37"/>
  <c r="AJ256" i="37"/>
  <c r="Y256" i="37"/>
  <c r="AO256" i="37" s="1"/>
  <c r="X256" i="37"/>
  <c r="AN256" i="37" s="1"/>
  <c r="W256" i="37"/>
  <c r="AM256" i="37" s="1"/>
  <c r="V256" i="37"/>
  <c r="AL256" i="37" s="1"/>
  <c r="U256" i="37"/>
  <c r="AK256" i="37" s="1"/>
  <c r="AI256" i="37"/>
  <c r="C256" i="37"/>
  <c r="Y255" i="37"/>
  <c r="AO255" i="37" s="1"/>
  <c r="X255" i="37"/>
  <c r="AN255" i="37" s="1"/>
  <c r="W255" i="37"/>
  <c r="AM255" i="37" s="1"/>
  <c r="V255" i="37"/>
  <c r="AL255" i="37" s="1"/>
  <c r="U255" i="37"/>
  <c r="AK255" i="37" s="1"/>
  <c r="AJ255" i="37"/>
  <c r="AI255" i="37"/>
  <c r="C255" i="37"/>
  <c r="Y254" i="37"/>
  <c r="AO254" i="37" s="1"/>
  <c r="X254" i="37"/>
  <c r="AN254" i="37" s="1"/>
  <c r="W254" i="37"/>
  <c r="AM254" i="37" s="1"/>
  <c r="V254" i="37"/>
  <c r="AL254" i="37" s="1"/>
  <c r="U254" i="37"/>
  <c r="AK254" i="37" s="1"/>
  <c r="AJ254" i="37"/>
  <c r="AI254" i="37"/>
  <c r="C254" i="37"/>
  <c r="Y253" i="37"/>
  <c r="AO253" i="37" s="1"/>
  <c r="X253" i="37"/>
  <c r="AN253" i="37" s="1"/>
  <c r="W253" i="37"/>
  <c r="AM253" i="37" s="1"/>
  <c r="V253" i="37"/>
  <c r="AL253" i="37" s="1"/>
  <c r="U253" i="37"/>
  <c r="AK253" i="37" s="1"/>
  <c r="AJ253" i="37"/>
  <c r="AI253" i="37"/>
  <c r="C253" i="37"/>
  <c r="AK252" i="37"/>
  <c r="Y252" i="37"/>
  <c r="AO252" i="37" s="1"/>
  <c r="X252" i="37"/>
  <c r="AN252" i="37" s="1"/>
  <c r="W252" i="37"/>
  <c r="AM252" i="37" s="1"/>
  <c r="V252" i="37"/>
  <c r="AL252" i="37" s="1"/>
  <c r="U252" i="37"/>
  <c r="AJ252" i="37"/>
  <c r="AI252" i="37"/>
  <c r="C252" i="37"/>
  <c r="B907" i="43" s="1"/>
  <c r="Y250" i="37"/>
  <c r="AO250" i="37" s="1"/>
  <c r="X250" i="37"/>
  <c r="AN250" i="37" s="1"/>
  <c r="W250" i="37"/>
  <c r="AM250" i="37" s="1"/>
  <c r="V250" i="37"/>
  <c r="AL250" i="37" s="1"/>
  <c r="U250" i="37"/>
  <c r="AK250" i="37" s="1"/>
  <c r="AJ250" i="37"/>
  <c r="AI250" i="37"/>
  <c r="C250" i="37"/>
  <c r="Y249" i="37"/>
  <c r="AO249" i="37" s="1"/>
  <c r="X249" i="37"/>
  <c r="AN249" i="37" s="1"/>
  <c r="W249" i="37"/>
  <c r="AM249" i="37" s="1"/>
  <c r="V249" i="37"/>
  <c r="AL249" i="37" s="1"/>
  <c r="U249" i="37"/>
  <c r="AK249" i="37" s="1"/>
  <c r="AJ249" i="37"/>
  <c r="AI249" i="37"/>
  <c r="C249" i="37"/>
  <c r="Y248" i="37"/>
  <c r="AO248" i="37" s="1"/>
  <c r="X248" i="37"/>
  <c r="AN248" i="37" s="1"/>
  <c r="W248" i="37"/>
  <c r="AM248" i="37" s="1"/>
  <c r="V248" i="37"/>
  <c r="AL248" i="37" s="1"/>
  <c r="U248" i="37"/>
  <c r="AK248" i="37" s="1"/>
  <c r="AJ248" i="37"/>
  <c r="AI248" i="37"/>
  <c r="C248" i="37"/>
  <c r="AJ247" i="37"/>
  <c r="Y247" i="37"/>
  <c r="AO247" i="37" s="1"/>
  <c r="X247" i="37"/>
  <c r="AN247" i="37" s="1"/>
  <c r="W247" i="37"/>
  <c r="AM247" i="37" s="1"/>
  <c r="V247" i="37"/>
  <c r="AL247" i="37" s="1"/>
  <c r="U247" i="37"/>
  <c r="AK247" i="37" s="1"/>
  <c r="AI247" i="37"/>
  <c r="C247" i="37"/>
  <c r="Y246" i="37"/>
  <c r="AO246" i="37" s="1"/>
  <c r="X246" i="37"/>
  <c r="AN246" i="37" s="1"/>
  <c r="W246" i="37"/>
  <c r="AM246" i="37" s="1"/>
  <c r="V246" i="37"/>
  <c r="AL246" i="37" s="1"/>
  <c r="U246" i="37"/>
  <c r="AK246" i="37" s="1"/>
  <c r="AJ246" i="37"/>
  <c r="AI246" i="37"/>
  <c r="C246" i="37"/>
  <c r="Y245" i="37"/>
  <c r="AO245" i="37" s="1"/>
  <c r="X245" i="37"/>
  <c r="AN245" i="37" s="1"/>
  <c r="W245" i="37"/>
  <c r="AM245" i="37" s="1"/>
  <c r="V245" i="37"/>
  <c r="AL245" i="37" s="1"/>
  <c r="U245" i="37"/>
  <c r="AK245" i="37" s="1"/>
  <c r="AJ245" i="37"/>
  <c r="AI245" i="37"/>
  <c r="C245" i="37"/>
  <c r="Y244" i="37"/>
  <c r="AO244" i="37" s="1"/>
  <c r="X244" i="37"/>
  <c r="AN244" i="37" s="1"/>
  <c r="W244" i="37"/>
  <c r="AM244" i="37" s="1"/>
  <c r="V244" i="37"/>
  <c r="AL244" i="37" s="1"/>
  <c r="U244" i="37"/>
  <c r="AK244" i="37" s="1"/>
  <c r="AJ244" i="37"/>
  <c r="AI244" i="37"/>
  <c r="C244" i="37"/>
  <c r="Y243" i="37"/>
  <c r="AO243" i="37" s="1"/>
  <c r="X243" i="37"/>
  <c r="AN243" i="37" s="1"/>
  <c r="W243" i="37"/>
  <c r="AM243" i="37" s="1"/>
  <c r="V243" i="37"/>
  <c r="AL243" i="37" s="1"/>
  <c r="U243" i="37"/>
  <c r="AK243" i="37" s="1"/>
  <c r="AJ243" i="37"/>
  <c r="AI243" i="37"/>
  <c r="C243" i="37"/>
  <c r="Y242" i="37"/>
  <c r="AO242" i="37" s="1"/>
  <c r="X242" i="37"/>
  <c r="AN242" i="37" s="1"/>
  <c r="W242" i="37"/>
  <c r="AM242" i="37" s="1"/>
  <c r="V242" i="37"/>
  <c r="AL242" i="37" s="1"/>
  <c r="U242" i="37"/>
  <c r="AK242" i="37" s="1"/>
  <c r="AJ242" i="37"/>
  <c r="AI242" i="37"/>
  <c r="C242" i="37"/>
  <c r="Y241" i="37"/>
  <c r="AO241" i="37" s="1"/>
  <c r="X241" i="37"/>
  <c r="AN241" i="37" s="1"/>
  <c r="W241" i="37"/>
  <c r="AM241" i="37" s="1"/>
  <c r="V241" i="37"/>
  <c r="AL241" i="37" s="1"/>
  <c r="U241" i="37"/>
  <c r="AK241" i="37" s="1"/>
  <c r="AJ241" i="37"/>
  <c r="AI241" i="37"/>
  <c r="C241" i="37"/>
  <c r="Y240" i="37"/>
  <c r="AO240" i="37" s="1"/>
  <c r="X240" i="37"/>
  <c r="AN240" i="37" s="1"/>
  <c r="W240" i="37"/>
  <c r="AM240" i="37" s="1"/>
  <c r="V240" i="37"/>
  <c r="AL240" i="37" s="1"/>
  <c r="U240" i="37"/>
  <c r="AK240" i="37" s="1"/>
  <c r="AJ240" i="37"/>
  <c r="AI240" i="37"/>
  <c r="C240" i="37"/>
  <c r="AJ239" i="37"/>
  <c r="Y239" i="37"/>
  <c r="AO239" i="37" s="1"/>
  <c r="X239" i="37"/>
  <c r="AN239" i="37" s="1"/>
  <c r="W239" i="37"/>
  <c r="AM239" i="37" s="1"/>
  <c r="V239" i="37"/>
  <c r="AL239" i="37" s="1"/>
  <c r="U239" i="37"/>
  <c r="AK239" i="37" s="1"/>
  <c r="AI239" i="37"/>
  <c r="C239" i="37"/>
  <c r="Y238" i="37"/>
  <c r="AO238" i="37" s="1"/>
  <c r="X238" i="37"/>
  <c r="AN238" i="37" s="1"/>
  <c r="W238" i="37"/>
  <c r="AM238" i="37" s="1"/>
  <c r="V238" i="37"/>
  <c r="AL238" i="37" s="1"/>
  <c r="U238" i="37"/>
  <c r="AK238" i="37" s="1"/>
  <c r="AJ238" i="37"/>
  <c r="AI238" i="37"/>
  <c r="C238" i="37"/>
  <c r="AK237" i="37"/>
  <c r="Y237" i="37"/>
  <c r="AO237" i="37" s="1"/>
  <c r="X237" i="37"/>
  <c r="AN237" i="37" s="1"/>
  <c r="W237" i="37"/>
  <c r="AM237" i="37" s="1"/>
  <c r="V237" i="37"/>
  <c r="AL237" i="37" s="1"/>
  <c r="U237" i="37"/>
  <c r="AJ237" i="37"/>
  <c r="AI237" i="37"/>
  <c r="C237" i="37"/>
  <c r="Y236" i="37"/>
  <c r="AO236" i="37" s="1"/>
  <c r="X236" i="37"/>
  <c r="AN236" i="37" s="1"/>
  <c r="W236" i="37"/>
  <c r="AM236" i="37" s="1"/>
  <c r="V236" i="37"/>
  <c r="AL236" i="37" s="1"/>
  <c r="U236" i="37"/>
  <c r="AK236" i="37" s="1"/>
  <c r="AJ236" i="37"/>
  <c r="AI236" i="37"/>
  <c r="C236" i="37"/>
  <c r="Y235" i="37"/>
  <c r="AO235" i="37" s="1"/>
  <c r="X235" i="37"/>
  <c r="AN235" i="37" s="1"/>
  <c r="W235" i="37"/>
  <c r="AM235" i="37" s="1"/>
  <c r="V235" i="37"/>
  <c r="AL235" i="37" s="1"/>
  <c r="U235" i="37"/>
  <c r="AK235" i="37" s="1"/>
  <c r="AJ235" i="37"/>
  <c r="AI235" i="37"/>
  <c r="C235" i="37"/>
  <c r="Y234" i="37"/>
  <c r="AO234" i="37" s="1"/>
  <c r="X234" i="37"/>
  <c r="AN234" i="37" s="1"/>
  <c r="W234" i="37"/>
  <c r="AM234" i="37" s="1"/>
  <c r="V234" i="37"/>
  <c r="AL234" i="37" s="1"/>
  <c r="U234" i="37"/>
  <c r="AK234" i="37" s="1"/>
  <c r="AJ234" i="37"/>
  <c r="AI234" i="37"/>
  <c r="C234" i="37"/>
  <c r="Y233" i="37"/>
  <c r="AO233" i="37" s="1"/>
  <c r="X233" i="37"/>
  <c r="AN233" i="37" s="1"/>
  <c r="W233" i="37"/>
  <c r="AM233" i="37" s="1"/>
  <c r="V233" i="37"/>
  <c r="AL233" i="37" s="1"/>
  <c r="U233" i="37"/>
  <c r="AK233" i="37" s="1"/>
  <c r="AJ233" i="37"/>
  <c r="AI233" i="37"/>
  <c r="C233" i="37"/>
  <c r="B906" i="43" s="1"/>
  <c r="AO231" i="37"/>
  <c r="AN231" i="37"/>
  <c r="AM231" i="37"/>
  <c r="AL231" i="37"/>
  <c r="AK231" i="37"/>
  <c r="AJ231" i="37"/>
  <c r="AI231" i="37"/>
  <c r="C231" i="37"/>
  <c r="AO230" i="37"/>
  <c r="AN230" i="37"/>
  <c r="AM230" i="37"/>
  <c r="AL230" i="37"/>
  <c r="AK230" i="37"/>
  <c r="AJ230" i="37"/>
  <c r="AI230" i="37"/>
  <c r="C230" i="37"/>
  <c r="AK229" i="37"/>
  <c r="AO229" i="37"/>
  <c r="AN229" i="37"/>
  <c r="AM229" i="37"/>
  <c r="AL229" i="37"/>
  <c r="AJ229" i="37"/>
  <c r="AI229" i="37"/>
  <c r="C229" i="37"/>
  <c r="AL228" i="37"/>
  <c r="AJ228" i="37"/>
  <c r="AO228" i="37"/>
  <c r="AN228" i="37"/>
  <c r="AM228" i="37"/>
  <c r="AK228" i="37"/>
  <c r="AI228" i="37"/>
  <c r="C228" i="37"/>
  <c r="AM227" i="37"/>
  <c r="AK227" i="37"/>
  <c r="AJ227" i="37"/>
  <c r="AO227" i="37"/>
  <c r="AN227" i="37"/>
  <c r="AL227" i="37"/>
  <c r="AI227" i="37"/>
  <c r="C227" i="37"/>
  <c r="AN226" i="37"/>
  <c r="AL226" i="37"/>
  <c r="AO226" i="37"/>
  <c r="AM226" i="37"/>
  <c r="AK226" i="37"/>
  <c r="AJ226" i="37"/>
  <c r="AI226" i="37"/>
  <c r="C226" i="37"/>
  <c r="AL225" i="37"/>
  <c r="AO225" i="37"/>
  <c r="AN225" i="37"/>
  <c r="AM225" i="37"/>
  <c r="AK225" i="37"/>
  <c r="AJ225" i="37"/>
  <c r="AI225" i="37"/>
  <c r="C225" i="37"/>
  <c r="AN224" i="37"/>
  <c r="AO224" i="37"/>
  <c r="AM224" i="37"/>
  <c r="AL224" i="37"/>
  <c r="AK224" i="37"/>
  <c r="AJ224" i="37"/>
  <c r="AI224" i="37"/>
  <c r="C224" i="37"/>
  <c r="AO223" i="37"/>
  <c r="AN223" i="37"/>
  <c r="AM223" i="37"/>
  <c r="AL223" i="37"/>
  <c r="AK223" i="37"/>
  <c r="AJ223" i="37"/>
  <c r="AI223" i="37"/>
  <c r="C223" i="37"/>
  <c r="AO222" i="37"/>
  <c r="AN222" i="37"/>
  <c r="AM222" i="37"/>
  <c r="AL222" i="37"/>
  <c r="AK222" i="37"/>
  <c r="AJ222" i="37"/>
  <c r="AI222" i="37"/>
  <c r="C222" i="37"/>
  <c r="AN221" i="37"/>
  <c r="AO221" i="37"/>
  <c r="AM221" i="37"/>
  <c r="AL221" i="37"/>
  <c r="AK221" i="37"/>
  <c r="AJ221" i="37"/>
  <c r="AI221" i="37"/>
  <c r="C221" i="37"/>
  <c r="AO220" i="37"/>
  <c r="AJ220" i="37"/>
  <c r="AN220" i="37"/>
  <c r="AM220" i="37"/>
  <c r="AL220" i="37"/>
  <c r="AK220" i="37"/>
  <c r="AI220" i="37"/>
  <c r="C220" i="37"/>
  <c r="AK219" i="37"/>
  <c r="AO219" i="37"/>
  <c r="AN219" i="37"/>
  <c r="AM219" i="37"/>
  <c r="AL219" i="37"/>
  <c r="AJ219" i="37"/>
  <c r="AI219" i="37"/>
  <c r="C219" i="37"/>
  <c r="AL218" i="37"/>
  <c r="AK218" i="37"/>
  <c r="AO218" i="37"/>
  <c r="AN218" i="37"/>
  <c r="AM218" i="37"/>
  <c r="AJ218" i="37"/>
  <c r="AI218" i="37"/>
  <c r="C218" i="37"/>
  <c r="AL217" i="37"/>
  <c r="AJ217" i="37"/>
  <c r="AO217" i="37"/>
  <c r="AN217" i="37"/>
  <c r="AM217" i="37"/>
  <c r="AK217" i="37"/>
  <c r="AI217" i="37"/>
  <c r="C217" i="37"/>
  <c r="AM216" i="37"/>
  <c r="AK216" i="37"/>
  <c r="AO216" i="37"/>
  <c r="AN216" i="37"/>
  <c r="AL216" i="37"/>
  <c r="AJ216" i="37"/>
  <c r="AI216" i="37"/>
  <c r="C216" i="37"/>
  <c r="AO215" i="37"/>
  <c r="AN215" i="37"/>
  <c r="AM215" i="37"/>
  <c r="AL215" i="37"/>
  <c r="AK215" i="37"/>
  <c r="AJ215" i="37"/>
  <c r="AI215" i="37"/>
  <c r="C215" i="37"/>
  <c r="AM214" i="37"/>
  <c r="AO214" i="37"/>
  <c r="AN214" i="37"/>
  <c r="C214" i="37"/>
  <c r="AO213" i="37"/>
  <c r="AN213" i="37"/>
  <c r="AM213" i="37"/>
  <c r="AL213" i="37"/>
  <c r="C213" i="37"/>
  <c r="AO212" i="37"/>
  <c r="AN212" i="37"/>
  <c r="AM212" i="37"/>
  <c r="C212" i="37"/>
  <c r="AJ211" i="37"/>
  <c r="AO211" i="37"/>
  <c r="AN211" i="37"/>
  <c r="AM211" i="37"/>
  <c r="AL211" i="37"/>
  <c r="AK211" i="37"/>
  <c r="AI211" i="37"/>
  <c r="C211" i="37"/>
  <c r="AK210" i="37"/>
  <c r="AO210" i="37"/>
  <c r="AN210" i="37"/>
  <c r="AM210" i="37"/>
  <c r="AL210" i="37"/>
  <c r="AJ210" i="37"/>
  <c r="AI210" i="37"/>
  <c r="C210" i="37"/>
  <c r="AM209" i="37"/>
  <c r="AO209" i="37"/>
  <c r="AN209" i="37"/>
  <c r="AL209" i="37"/>
  <c r="AK209" i="37"/>
  <c r="AJ209" i="37"/>
  <c r="AI209" i="37"/>
  <c r="C209" i="37"/>
  <c r="AN208" i="37"/>
  <c r="AM208" i="37"/>
  <c r="AO208" i="37"/>
  <c r="AL208" i="37"/>
  <c r="AK208" i="37"/>
  <c r="AJ208" i="37"/>
  <c r="AI208" i="37"/>
  <c r="C208" i="37"/>
  <c r="AO207" i="37"/>
  <c r="AN207" i="37"/>
  <c r="AM207" i="37"/>
  <c r="AL207" i="37"/>
  <c r="AK207" i="37"/>
  <c r="AJ207" i="37"/>
  <c r="AI207" i="37"/>
  <c r="C207" i="37"/>
  <c r="AO206" i="37"/>
  <c r="AN206" i="37"/>
  <c r="AM206" i="37"/>
  <c r="AL206" i="37"/>
  <c r="AK206" i="37"/>
  <c r="AJ206" i="37"/>
  <c r="AI206" i="37"/>
  <c r="C206" i="37"/>
  <c r="AN205" i="37"/>
  <c r="AO205" i="37"/>
  <c r="AM205" i="37"/>
  <c r="AL205" i="37"/>
  <c r="AK205" i="37"/>
  <c r="AJ205" i="37"/>
  <c r="AI205" i="37"/>
  <c r="C205" i="37"/>
  <c r="AO204" i="37"/>
  <c r="AN204" i="37"/>
  <c r="AM204" i="37"/>
  <c r="AL204" i="37"/>
  <c r="AK204" i="37"/>
  <c r="AJ204" i="37"/>
  <c r="AI204" i="37"/>
  <c r="C204" i="37"/>
  <c r="AO203" i="37"/>
  <c r="AN203" i="37"/>
  <c r="AM203" i="37"/>
  <c r="AL203" i="37"/>
  <c r="AK203" i="37"/>
  <c r="AJ203" i="37"/>
  <c r="AI203" i="37"/>
  <c r="C203" i="37"/>
  <c r="AO202" i="37"/>
  <c r="AN202" i="37"/>
  <c r="AM202" i="37"/>
  <c r="AL202" i="37"/>
  <c r="AK202" i="37"/>
  <c r="AJ202" i="37"/>
  <c r="AI202" i="37"/>
  <c r="C202" i="37"/>
  <c r="AL201" i="37"/>
  <c r="AJ201" i="37"/>
  <c r="AO201" i="37"/>
  <c r="AN201" i="37"/>
  <c r="AM201" i="37"/>
  <c r="AK201" i="37"/>
  <c r="AI201" i="37"/>
  <c r="C201" i="37"/>
  <c r="AM200" i="37"/>
  <c r="AK200" i="37"/>
  <c r="AO200" i="37"/>
  <c r="AN200" i="37"/>
  <c r="AL200" i="37"/>
  <c r="AJ200" i="37"/>
  <c r="AI200" i="37"/>
  <c r="C200" i="37"/>
  <c r="AN199" i="37"/>
  <c r="AL199" i="37"/>
  <c r="AO199" i="37"/>
  <c r="AM199" i="37"/>
  <c r="AK199" i="37"/>
  <c r="AJ199" i="37"/>
  <c r="AI199" i="37"/>
  <c r="C199" i="37"/>
  <c r="AO198" i="37"/>
  <c r="AK198" i="37"/>
  <c r="AJ198" i="37"/>
  <c r="AI198" i="37"/>
  <c r="C198" i="37"/>
  <c r="C197" i="37"/>
  <c r="C196" i="37"/>
  <c r="C195" i="37"/>
  <c r="B905" i="43" s="1"/>
  <c r="Y193" i="37"/>
  <c r="AO193" i="37" s="1"/>
  <c r="X193" i="37"/>
  <c r="AN193" i="37" s="1"/>
  <c r="W193" i="37"/>
  <c r="AM193" i="37" s="1"/>
  <c r="V193" i="37"/>
  <c r="AL193" i="37" s="1"/>
  <c r="U193" i="37"/>
  <c r="AK193" i="37" s="1"/>
  <c r="AJ193" i="37"/>
  <c r="AI193" i="37"/>
  <c r="C193" i="37"/>
  <c r="Y192" i="37"/>
  <c r="AO192" i="37" s="1"/>
  <c r="X192" i="37"/>
  <c r="AN192" i="37" s="1"/>
  <c r="W192" i="37"/>
  <c r="AM192" i="37" s="1"/>
  <c r="V192" i="37"/>
  <c r="AL192" i="37" s="1"/>
  <c r="U192" i="37"/>
  <c r="AK192" i="37" s="1"/>
  <c r="AJ192" i="37"/>
  <c r="AI192" i="37"/>
  <c r="C192" i="37"/>
  <c r="Y191" i="37"/>
  <c r="AO191" i="37" s="1"/>
  <c r="X191" i="37"/>
  <c r="AN191" i="37" s="1"/>
  <c r="W191" i="37"/>
  <c r="AM191" i="37" s="1"/>
  <c r="V191" i="37"/>
  <c r="AL191" i="37" s="1"/>
  <c r="U191" i="37"/>
  <c r="AK191" i="37" s="1"/>
  <c r="AJ191" i="37"/>
  <c r="AI191" i="37"/>
  <c r="C191" i="37"/>
  <c r="Y190" i="37"/>
  <c r="AO190" i="37" s="1"/>
  <c r="X190" i="37"/>
  <c r="AN190" i="37" s="1"/>
  <c r="W190" i="37"/>
  <c r="AM190" i="37" s="1"/>
  <c r="V190" i="37"/>
  <c r="AL190" i="37" s="1"/>
  <c r="U190" i="37"/>
  <c r="AK190" i="37" s="1"/>
  <c r="AJ190" i="37"/>
  <c r="AI190" i="37"/>
  <c r="C190" i="37"/>
  <c r="Y189" i="37"/>
  <c r="AO189" i="37" s="1"/>
  <c r="X189" i="37"/>
  <c r="AN189" i="37" s="1"/>
  <c r="W189" i="37"/>
  <c r="AM189" i="37" s="1"/>
  <c r="V189" i="37"/>
  <c r="U189" i="37"/>
  <c r="C189" i="37"/>
  <c r="Y188" i="37"/>
  <c r="AO188" i="37" s="1"/>
  <c r="X188" i="37"/>
  <c r="AN188" i="37" s="1"/>
  <c r="W188" i="37"/>
  <c r="AM188" i="37" s="1"/>
  <c r="V188" i="37"/>
  <c r="U188" i="37"/>
  <c r="C188" i="37"/>
  <c r="Y187" i="37"/>
  <c r="AO187" i="37" s="1"/>
  <c r="X187" i="37"/>
  <c r="AN187" i="37" s="1"/>
  <c r="W187" i="37"/>
  <c r="AM187" i="37" s="1"/>
  <c r="V187" i="37"/>
  <c r="AL187" i="37" s="1"/>
  <c r="U187" i="37"/>
  <c r="C187" i="37"/>
  <c r="Y186" i="37"/>
  <c r="AO186" i="37" s="1"/>
  <c r="X186" i="37"/>
  <c r="AN186" i="37" s="1"/>
  <c r="W186" i="37"/>
  <c r="AM186" i="37" s="1"/>
  <c r="V186" i="37"/>
  <c r="AL186" i="37" s="1"/>
  <c r="U186" i="37"/>
  <c r="C186" i="37"/>
  <c r="Y185" i="37"/>
  <c r="AO185" i="37" s="1"/>
  <c r="X185" i="37"/>
  <c r="AN185" i="37" s="1"/>
  <c r="W185" i="37"/>
  <c r="AM185" i="37" s="1"/>
  <c r="V185" i="37"/>
  <c r="U185" i="37"/>
  <c r="C185" i="37"/>
  <c r="Y183" i="37"/>
  <c r="AO183" i="37" s="1"/>
  <c r="X183" i="37"/>
  <c r="AN183" i="37" s="1"/>
  <c r="W183" i="37"/>
  <c r="AM183" i="37" s="1"/>
  <c r="V183" i="37"/>
  <c r="AL183" i="37" s="1"/>
  <c r="U183" i="37"/>
  <c r="AK183" i="37" s="1"/>
  <c r="AJ183" i="37"/>
  <c r="AI183" i="37"/>
  <c r="Y182" i="37"/>
  <c r="AO182" i="37" s="1"/>
  <c r="X182" i="37"/>
  <c r="AN182" i="37" s="1"/>
  <c r="W182" i="37"/>
  <c r="AM182" i="37" s="1"/>
  <c r="V182" i="37"/>
  <c r="AL182" i="37" s="1"/>
  <c r="U182" i="37"/>
  <c r="AK182" i="37" s="1"/>
  <c r="AJ182" i="37"/>
  <c r="AI182" i="37"/>
  <c r="Y181" i="37"/>
  <c r="AO181" i="37" s="1"/>
  <c r="X181" i="37"/>
  <c r="AN181" i="37" s="1"/>
  <c r="W181" i="37"/>
  <c r="AM181" i="37" s="1"/>
  <c r="V181" i="37"/>
  <c r="AL181" i="37" s="1"/>
  <c r="U181" i="37"/>
  <c r="AK181" i="37" s="1"/>
  <c r="AJ181" i="37"/>
  <c r="AI181" i="37"/>
  <c r="Y180" i="37"/>
  <c r="AO180" i="37" s="1"/>
  <c r="X180" i="37"/>
  <c r="AN180" i="37" s="1"/>
  <c r="W180" i="37"/>
  <c r="AM180" i="37" s="1"/>
  <c r="V180" i="37"/>
  <c r="AL180" i="37" s="1"/>
  <c r="U180" i="37"/>
  <c r="AK180" i="37" s="1"/>
  <c r="AJ180" i="37"/>
  <c r="AI180" i="37"/>
  <c r="Y179" i="37"/>
  <c r="X179" i="37"/>
  <c r="W179" i="37"/>
  <c r="V179" i="37"/>
  <c r="U179" i="37"/>
  <c r="Y178" i="37"/>
  <c r="X178" i="37"/>
  <c r="W178" i="37"/>
  <c r="V178" i="37"/>
  <c r="U178" i="37"/>
  <c r="Y177" i="37"/>
  <c r="X177" i="37"/>
  <c r="W177" i="37"/>
  <c r="V177" i="37"/>
  <c r="U177" i="37"/>
  <c r="Y176" i="37"/>
  <c r="X176" i="37"/>
  <c r="W176" i="37"/>
  <c r="V176" i="37"/>
  <c r="U176" i="37"/>
  <c r="AQ174" i="37"/>
  <c r="AI174" i="37"/>
  <c r="AA174" i="37"/>
  <c r="AQ173" i="37"/>
  <c r="AI173" i="37"/>
  <c r="AA173" i="37"/>
  <c r="S173" i="37"/>
  <c r="Y168" i="37"/>
  <c r="AO168" i="37" s="1"/>
  <c r="X168" i="37"/>
  <c r="AN168" i="37" s="1"/>
  <c r="W168" i="37"/>
  <c r="AM168" i="37" s="1"/>
  <c r="V168" i="37"/>
  <c r="AL168" i="37" s="1"/>
  <c r="U168" i="37"/>
  <c r="AK168" i="37" s="1"/>
  <c r="P269" i="37"/>
  <c r="O269" i="37"/>
  <c r="Y167" i="37"/>
  <c r="AO167" i="37" s="1"/>
  <c r="X167" i="37"/>
  <c r="AN167" i="37" s="1"/>
  <c r="W167" i="37"/>
  <c r="AM167" i="37" s="1"/>
  <c r="V167" i="37"/>
  <c r="AL167" i="37" s="1"/>
  <c r="U167" i="37"/>
  <c r="AK167" i="37" s="1"/>
  <c r="P268" i="37"/>
  <c r="O268" i="37"/>
  <c r="Y166" i="37"/>
  <c r="AO166" i="37" s="1"/>
  <c r="X166" i="37"/>
  <c r="AN166" i="37" s="1"/>
  <c r="W166" i="37"/>
  <c r="AM166" i="37" s="1"/>
  <c r="V166" i="37"/>
  <c r="AL166" i="37" s="1"/>
  <c r="U166" i="37"/>
  <c r="AK166" i="37" s="1"/>
  <c r="P267" i="37"/>
  <c r="O267" i="37"/>
  <c r="Y165" i="37"/>
  <c r="AO165" i="37" s="1"/>
  <c r="X165" i="37"/>
  <c r="AN165" i="37" s="1"/>
  <c r="W165" i="37"/>
  <c r="AM165" i="37" s="1"/>
  <c r="V165" i="37"/>
  <c r="AL165" i="37" s="1"/>
  <c r="U165" i="37"/>
  <c r="AK165" i="37" s="1"/>
  <c r="P266" i="37"/>
  <c r="O266" i="37"/>
  <c r="Y164" i="37"/>
  <c r="AO164" i="37" s="1"/>
  <c r="X164" i="37"/>
  <c r="AN164" i="37" s="1"/>
  <c r="W164" i="37"/>
  <c r="AM164" i="37" s="1"/>
  <c r="V164" i="37"/>
  <c r="AL164" i="37" s="1"/>
  <c r="U164" i="37"/>
  <c r="AK164" i="37" s="1"/>
  <c r="P265" i="37"/>
  <c r="O265" i="37"/>
  <c r="Y163" i="37"/>
  <c r="AO163" i="37" s="1"/>
  <c r="X163" i="37"/>
  <c r="AN163" i="37" s="1"/>
  <c r="W163" i="37"/>
  <c r="AM163" i="37" s="1"/>
  <c r="V163" i="37"/>
  <c r="AL163" i="37" s="1"/>
  <c r="U163" i="37"/>
  <c r="AK163" i="37" s="1"/>
  <c r="P264" i="37"/>
  <c r="O264" i="37"/>
  <c r="Y162" i="37"/>
  <c r="AO162" i="37" s="1"/>
  <c r="X162" i="37"/>
  <c r="AN162" i="37" s="1"/>
  <c r="W162" i="37"/>
  <c r="AM162" i="37" s="1"/>
  <c r="V162" i="37"/>
  <c r="AL162" i="37" s="1"/>
  <c r="U162" i="37"/>
  <c r="AK162" i="37" s="1"/>
  <c r="P263" i="37"/>
  <c r="O263" i="37"/>
  <c r="Y161" i="37"/>
  <c r="AO161" i="37" s="1"/>
  <c r="X161" i="37"/>
  <c r="AN161" i="37" s="1"/>
  <c r="W161" i="37"/>
  <c r="AM161" i="37" s="1"/>
  <c r="V161" i="37"/>
  <c r="AL161" i="37" s="1"/>
  <c r="U161" i="37"/>
  <c r="AK161" i="37" s="1"/>
  <c r="P262" i="37"/>
  <c r="O262" i="37"/>
  <c r="Y160" i="37"/>
  <c r="AO160" i="37" s="1"/>
  <c r="X160" i="37"/>
  <c r="AN160" i="37" s="1"/>
  <c r="W160" i="37"/>
  <c r="AM160" i="37" s="1"/>
  <c r="V160" i="37"/>
  <c r="AL160" i="37" s="1"/>
  <c r="U160" i="37"/>
  <c r="AK160" i="37" s="1"/>
  <c r="P261" i="37"/>
  <c r="O261" i="37"/>
  <c r="Y159" i="37"/>
  <c r="AO159" i="37" s="1"/>
  <c r="X159" i="37"/>
  <c r="AN159" i="37" s="1"/>
  <c r="W159" i="37"/>
  <c r="AM159" i="37" s="1"/>
  <c r="V159" i="37"/>
  <c r="AL159" i="37" s="1"/>
  <c r="U159" i="37"/>
  <c r="AK159" i="37" s="1"/>
  <c r="P260" i="37"/>
  <c r="O260" i="37"/>
  <c r="Y158" i="37"/>
  <c r="AO158" i="37" s="1"/>
  <c r="X158" i="37"/>
  <c r="AN158" i="37" s="1"/>
  <c r="W158" i="37"/>
  <c r="AM158" i="37" s="1"/>
  <c r="V158" i="37"/>
  <c r="AL158" i="37" s="1"/>
  <c r="U158" i="37"/>
  <c r="AK158" i="37" s="1"/>
  <c r="P259" i="37"/>
  <c r="O259" i="37"/>
  <c r="Y157" i="37"/>
  <c r="AO157" i="37" s="1"/>
  <c r="X157" i="37"/>
  <c r="AN157" i="37" s="1"/>
  <c r="W157" i="37"/>
  <c r="AM157" i="37" s="1"/>
  <c r="V157" i="37"/>
  <c r="AL157" i="37" s="1"/>
  <c r="U157" i="37"/>
  <c r="AK157" i="37" s="1"/>
  <c r="P258" i="37"/>
  <c r="O258" i="37"/>
  <c r="Y156" i="37"/>
  <c r="AO156" i="37" s="1"/>
  <c r="X156" i="37"/>
  <c r="AN156" i="37" s="1"/>
  <c r="W156" i="37"/>
  <c r="AM156" i="37" s="1"/>
  <c r="V156" i="37"/>
  <c r="AL156" i="37" s="1"/>
  <c r="U156" i="37"/>
  <c r="AK156" i="37" s="1"/>
  <c r="P257" i="37"/>
  <c r="O257" i="37"/>
  <c r="Y155" i="37"/>
  <c r="AO155" i="37" s="1"/>
  <c r="X155" i="37"/>
  <c r="AN155" i="37" s="1"/>
  <c r="W155" i="37"/>
  <c r="AM155" i="37" s="1"/>
  <c r="V155" i="37"/>
  <c r="AL155" i="37" s="1"/>
  <c r="U155" i="37"/>
  <c r="AK155" i="37" s="1"/>
  <c r="P256" i="37"/>
  <c r="O256" i="37"/>
  <c r="Y154" i="37"/>
  <c r="AO154" i="37" s="1"/>
  <c r="X154" i="37"/>
  <c r="AN154" i="37" s="1"/>
  <c r="W154" i="37"/>
  <c r="AM154" i="37" s="1"/>
  <c r="V154" i="37"/>
  <c r="AL154" i="37" s="1"/>
  <c r="U154" i="37"/>
  <c r="AK154" i="37" s="1"/>
  <c r="P255" i="37"/>
  <c r="O255" i="37"/>
  <c r="Y153" i="37"/>
  <c r="AO153" i="37" s="1"/>
  <c r="X153" i="37"/>
  <c r="AN153" i="37" s="1"/>
  <c r="W153" i="37"/>
  <c r="AM153" i="37" s="1"/>
  <c r="V153" i="37"/>
  <c r="AL153" i="37" s="1"/>
  <c r="U153" i="37"/>
  <c r="AK153" i="37" s="1"/>
  <c r="P254" i="37"/>
  <c r="O254" i="37"/>
  <c r="Y152" i="37"/>
  <c r="AO152" i="37" s="1"/>
  <c r="X152" i="37"/>
  <c r="AN152" i="37" s="1"/>
  <c r="W152" i="37"/>
  <c r="AM152" i="37" s="1"/>
  <c r="V152" i="37"/>
  <c r="AL152" i="37" s="1"/>
  <c r="U152" i="37"/>
  <c r="AK152" i="37" s="1"/>
  <c r="Y151" i="37"/>
  <c r="AO151" i="37" s="1"/>
  <c r="X151" i="37"/>
  <c r="AN151" i="37" s="1"/>
  <c r="W151" i="37"/>
  <c r="AM151" i="37" s="1"/>
  <c r="V151" i="37"/>
  <c r="AL151" i="37" s="1"/>
  <c r="U151" i="37"/>
  <c r="AK151" i="37" s="1"/>
  <c r="Y149" i="37"/>
  <c r="AO149" i="37" s="1"/>
  <c r="X149" i="37"/>
  <c r="AN149" i="37" s="1"/>
  <c r="W149" i="37"/>
  <c r="AM149" i="37" s="1"/>
  <c r="V149" i="37"/>
  <c r="AL149" i="37" s="1"/>
  <c r="U149" i="37"/>
  <c r="AK149" i="37" s="1"/>
  <c r="P250" i="37"/>
  <c r="O250" i="37"/>
  <c r="Y148" i="37"/>
  <c r="AO148" i="37" s="1"/>
  <c r="X148" i="37"/>
  <c r="AN148" i="37" s="1"/>
  <c r="W148" i="37"/>
  <c r="AM148" i="37" s="1"/>
  <c r="V148" i="37"/>
  <c r="AL148" i="37" s="1"/>
  <c r="U148" i="37"/>
  <c r="AK148" i="37" s="1"/>
  <c r="P249" i="37"/>
  <c r="O249" i="37"/>
  <c r="Y147" i="37"/>
  <c r="AO147" i="37" s="1"/>
  <c r="X147" i="37"/>
  <c r="AN147" i="37" s="1"/>
  <c r="W147" i="37"/>
  <c r="AM147" i="37" s="1"/>
  <c r="V147" i="37"/>
  <c r="AL147" i="37" s="1"/>
  <c r="U147" i="37"/>
  <c r="AK147" i="37" s="1"/>
  <c r="P248" i="37"/>
  <c r="O248" i="37"/>
  <c r="Y146" i="37"/>
  <c r="AO146" i="37" s="1"/>
  <c r="X146" i="37"/>
  <c r="AN146" i="37" s="1"/>
  <c r="W146" i="37"/>
  <c r="AM146" i="37" s="1"/>
  <c r="V146" i="37"/>
  <c r="AL146" i="37" s="1"/>
  <c r="U146" i="37"/>
  <c r="AK146" i="37" s="1"/>
  <c r="P247" i="37"/>
  <c r="O247" i="37"/>
  <c r="Y145" i="37"/>
  <c r="AO145" i="37" s="1"/>
  <c r="X145" i="37"/>
  <c r="AN145" i="37" s="1"/>
  <c r="W145" i="37"/>
  <c r="AM145" i="37" s="1"/>
  <c r="V145" i="37"/>
  <c r="AL145" i="37" s="1"/>
  <c r="U145" i="37"/>
  <c r="AK145" i="37" s="1"/>
  <c r="P246" i="37"/>
  <c r="O246" i="37"/>
  <c r="Y144" i="37"/>
  <c r="AO144" i="37" s="1"/>
  <c r="X144" i="37"/>
  <c r="AN144" i="37" s="1"/>
  <c r="W144" i="37"/>
  <c r="AM144" i="37" s="1"/>
  <c r="V144" i="37"/>
  <c r="AL144" i="37" s="1"/>
  <c r="U144" i="37"/>
  <c r="AK144" i="37" s="1"/>
  <c r="P245" i="37"/>
  <c r="O245" i="37"/>
  <c r="Y143" i="37"/>
  <c r="AO143" i="37" s="1"/>
  <c r="X143" i="37"/>
  <c r="AN143" i="37" s="1"/>
  <c r="W143" i="37"/>
  <c r="AM143" i="37" s="1"/>
  <c r="V143" i="37"/>
  <c r="AL143" i="37" s="1"/>
  <c r="U143" i="37"/>
  <c r="AK143" i="37" s="1"/>
  <c r="P244" i="37"/>
  <c r="O244" i="37"/>
  <c r="AO142" i="37"/>
  <c r="Y142" i="37"/>
  <c r="X142" i="37"/>
  <c r="AN142" i="37" s="1"/>
  <c r="W142" i="37"/>
  <c r="AM142" i="37" s="1"/>
  <c r="V142" i="37"/>
  <c r="AL142" i="37" s="1"/>
  <c r="U142" i="37"/>
  <c r="AK142" i="37" s="1"/>
  <c r="P243" i="37"/>
  <c r="O243" i="37"/>
  <c r="AO141" i="37"/>
  <c r="Y141" i="37"/>
  <c r="X141" i="37"/>
  <c r="AN141" i="37" s="1"/>
  <c r="W141" i="37"/>
  <c r="AM141" i="37" s="1"/>
  <c r="V141" i="37"/>
  <c r="AL141" i="37" s="1"/>
  <c r="U141" i="37"/>
  <c r="AK141" i="37" s="1"/>
  <c r="P242" i="37"/>
  <c r="O242" i="37"/>
  <c r="Y140" i="37"/>
  <c r="AO140" i="37" s="1"/>
  <c r="X140" i="37"/>
  <c r="AN140" i="37" s="1"/>
  <c r="W140" i="37"/>
  <c r="AM140" i="37" s="1"/>
  <c r="V140" i="37"/>
  <c r="AL140" i="37" s="1"/>
  <c r="U140" i="37"/>
  <c r="AK140" i="37" s="1"/>
  <c r="P241" i="37"/>
  <c r="O241" i="37"/>
  <c r="Y139" i="37"/>
  <c r="AO139" i="37" s="1"/>
  <c r="X139" i="37"/>
  <c r="AN139" i="37" s="1"/>
  <c r="W139" i="37"/>
  <c r="AM139" i="37" s="1"/>
  <c r="V139" i="37"/>
  <c r="AL139" i="37" s="1"/>
  <c r="U139" i="37"/>
  <c r="AK139" i="37" s="1"/>
  <c r="P240" i="37"/>
  <c r="O240" i="37"/>
  <c r="Y138" i="37"/>
  <c r="AO138" i="37" s="1"/>
  <c r="X138" i="37"/>
  <c r="AN138" i="37" s="1"/>
  <c r="W138" i="37"/>
  <c r="AM138" i="37" s="1"/>
  <c r="V138" i="37"/>
  <c r="AL138" i="37" s="1"/>
  <c r="U138" i="37"/>
  <c r="AK138" i="37" s="1"/>
  <c r="P239" i="37"/>
  <c r="O239" i="37"/>
  <c r="Y137" i="37"/>
  <c r="AO137" i="37" s="1"/>
  <c r="X137" i="37"/>
  <c r="AN137" i="37" s="1"/>
  <c r="W137" i="37"/>
  <c r="AM137" i="37" s="1"/>
  <c r="V137" i="37"/>
  <c r="AL137" i="37" s="1"/>
  <c r="U137" i="37"/>
  <c r="AK137" i="37" s="1"/>
  <c r="P238" i="37"/>
  <c r="O238" i="37"/>
  <c r="Y136" i="37"/>
  <c r="AO136" i="37" s="1"/>
  <c r="X136" i="37"/>
  <c r="AN136" i="37" s="1"/>
  <c r="W136" i="37"/>
  <c r="AM136" i="37" s="1"/>
  <c r="V136" i="37"/>
  <c r="AL136" i="37" s="1"/>
  <c r="U136" i="37"/>
  <c r="AK136" i="37" s="1"/>
  <c r="P237" i="37"/>
  <c r="O237" i="37"/>
  <c r="Y135" i="37"/>
  <c r="AO135" i="37" s="1"/>
  <c r="X135" i="37"/>
  <c r="AN135" i="37" s="1"/>
  <c r="W135" i="37"/>
  <c r="AM135" i="37" s="1"/>
  <c r="V135" i="37"/>
  <c r="AL135" i="37" s="1"/>
  <c r="U135" i="37"/>
  <c r="AK135" i="37" s="1"/>
  <c r="P236" i="37"/>
  <c r="O236" i="37"/>
  <c r="Y134" i="37"/>
  <c r="AO134" i="37" s="1"/>
  <c r="X134" i="37"/>
  <c r="AN134" i="37" s="1"/>
  <c r="W134" i="37"/>
  <c r="AM134" i="37" s="1"/>
  <c r="V134" i="37"/>
  <c r="AL134" i="37" s="1"/>
  <c r="U134" i="37"/>
  <c r="AK134" i="37" s="1"/>
  <c r="P235" i="37"/>
  <c r="O235" i="37"/>
  <c r="Y133" i="37"/>
  <c r="AO133" i="37" s="1"/>
  <c r="X133" i="37"/>
  <c r="AN133" i="37" s="1"/>
  <c r="W133" i="37"/>
  <c r="AM133" i="37" s="1"/>
  <c r="V133" i="37"/>
  <c r="AL133" i="37" s="1"/>
  <c r="U133" i="37"/>
  <c r="AK133" i="37" s="1"/>
  <c r="P234" i="37"/>
  <c r="Y132" i="37"/>
  <c r="AO132" i="37" s="1"/>
  <c r="X132" i="37"/>
  <c r="AN132" i="37" s="1"/>
  <c r="W132" i="37"/>
  <c r="AM132" i="37" s="1"/>
  <c r="V132" i="37"/>
  <c r="AL132" i="37" s="1"/>
  <c r="U132" i="37"/>
  <c r="AK132" i="37" s="1"/>
  <c r="P233" i="37"/>
  <c r="D233" i="37"/>
  <c r="Y130" i="37"/>
  <c r="AO130" i="37" s="1"/>
  <c r="X130" i="37"/>
  <c r="AN130" i="37" s="1"/>
  <c r="W130" i="37"/>
  <c r="AM130" i="37" s="1"/>
  <c r="V130" i="37"/>
  <c r="AL130" i="37" s="1"/>
  <c r="U130" i="37"/>
  <c r="AK130" i="37" s="1"/>
  <c r="P231" i="37"/>
  <c r="O231" i="37"/>
  <c r="Y129" i="37"/>
  <c r="AO129" i="37" s="1"/>
  <c r="X129" i="37"/>
  <c r="AN129" i="37" s="1"/>
  <c r="W129" i="37"/>
  <c r="AM129" i="37" s="1"/>
  <c r="V129" i="37"/>
  <c r="AL129" i="37" s="1"/>
  <c r="U129" i="37"/>
  <c r="AK129" i="37" s="1"/>
  <c r="P230" i="37"/>
  <c r="O230" i="37"/>
  <c r="Y128" i="37"/>
  <c r="AO128" i="37" s="1"/>
  <c r="X128" i="37"/>
  <c r="AN128" i="37" s="1"/>
  <c r="W128" i="37"/>
  <c r="AM128" i="37" s="1"/>
  <c r="V128" i="37"/>
  <c r="AL128" i="37" s="1"/>
  <c r="U128" i="37"/>
  <c r="AK128" i="37" s="1"/>
  <c r="P229" i="37"/>
  <c r="O229" i="37"/>
  <c r="Y127" i="37"/>
  <c r="AO127" i="37" s="1"/>
  <c r="X127" i="37"/>
  <c r="AN127" i="37" s="1"/>
  <c r="W127" i="37"/>
  <c r="AM127" i="37" s="1"/>
  <c r="V127" i="37"/>
  <c r="AL127" i="37" s="1"/>
  <c r="U127" i="37"/>
  <c r="AK127" i="37" s="1"/>
  <c r="P228" i="37"/>
  <c r="O228" i="37"/>
  <c r="Y126" i="37"/>
  <c r="AO126" i="37" s="1"/>
  <c r="X126" i="37"/>
  <c r="AN126" i="37" s="1"/>
  <c r="W126" i="37"/>
  <c r="AM126" i="37" s="1"/>
  <c r="V126" i="37"/>
  <c r="AL126" i="37" s="1"/>
  <c r="U126" i="37"/>
  <c r="AK126" i="37" s="1"/>
  <c r="P227" i="37"/>
  <c r="O227" i="37"/>
  <c r="Y125" i="37"/>
  <c r="AO125" i="37" s="1"/>
  <c r="X125" i="37"/>
  <c r="AN125" i="37" s="1"/>
  <c r="W125" i="37"/>
  <c r="AM125" i="37" s="1"/>
  <c r="V125" i="37"/>
  <c r="AL125" i="37" s="1"/>
  <c r="U125" i="37"/>
  <c r="AK125" i="37" s="1"/>
  <c r="P226" i="37"/>
  <c r="O226" i="37"/>
  <c r="Y124" i="37"/>
  <c r="AO124" i="37" s="1"/>
  <c r="X124" i="37"/>
  <c r="AN124" i="37" s="1"/>
  <c r="W124" i="37"/>
  <c r="AM124" i="37" s="1"/>
  <c r="V124" i="37"/>
  <c r="AL124" i="37" s="1"/>
  <c r="U124" i="37"/>
  <c r="AK124" i="37" s="1"/>
  <c r="P225" i="37"/>
  <c r="O225" i="37"/>
  <c r="Y123" i="37"/>
  <c r="AO123" i="37" s="1"/>
  <c r="X123" i="37"/>
  <c r="AN123" i="37" s="1"/>
  <c r="W123" i="37"/>
  <c r="AM123" i="37" s="1"/>
  <c r="V123" i="37"/>
  <c r="AL123" i="37" s="1"/>
  <c r="U123" i="37"/>
  <c r="AK123" i="37" s="1"/>
  <c r="P224" i="37"/>
  <c r="O224" i="37"/>
  <c r="Y122" i="37"/>
  <c r="AO122" i="37" s="1"/>
  <c r="X122" i="37"/>
  <c r="AN122" i="37" s="1"/>
  <c r="W122" i="37"/>
  <c r="AM122" i="37" s="1"/>
  <c r="V122" i="37"/>
  <c r="AL122" i="37" s="1"/>
  <c r="U122" i="37"/>
  <c r="AK122" i="37" s="1"/>
  <c r="P223" i="37"/>
  <c r="O223" i="37"/>
  <c r="Y121" i="37"/>
  <c r="AO121" i="37" s="1"/>
  <c r="X121" i="37"/>
  <c r="AN121" i="37" s="1"/>
  <c r="W121" i="37"/>
  <c r="AM121" i="37" s="1"/>
  <c r="V121" i="37"/>
  <c r="AL121" i="37" s="1"/>
  <c r="U121" i="37"/>
  <c r="AK121" i="37" s="1"/>
  <c r="P222" i="37"/>
  <c r="O222" i="37"/>
  <c r="Y120" i="37"/>
  <c r="AO120" i="37" s="1"/>
  <c r="X120" i="37"/>
  <c r="AN120" i="37" s="1"/>
  <c r="W120" i="37"/>
  <c r="AM120" i="37" s="1"/>
  <c r="V120" i="37"/>
  <c r="AL120" i="37" s="1"/>
  <c r="U120" i="37"/>
  <c r="AK120" i="37" s="1"/>
  <c r="P221" i="37"/>
  <c r="O221" i="37"/>
  <c r="Y119" i="37"/>
  <c r="AO119" i="37" s="1"/>
  <c r="X119" i="37"/>
  <c r="AN119" i="37" s="1"/>
  <c r="W119" i="37"/>
  <c r="AM119" i="37" s="1"/>
  <c r="V119" i="37"/>
  <c r="AL119" i="37" s="1"/>
  <c r="U119" i="37"/>
  <c r="AK119" i="37" s="1"/>
  <c r="P220" i="37"/>
  <c r="O220" i="37"/>
  <c r="Y118" i="37"/>
  <c r="AO118" i="37" s="1"/>
  <c r="X118" i="37"/>
  <c r="AN118" i="37" s="1"/>
  <c r="W118" i="37"/>
  <c r="AM118" i="37" s="1"/>
  <c r="V118" i="37"/>
  <c r="AL118" i="37" s="1"/>
  <c r="U118" i="37"/>
  <c r="AK118" i="37" s="1"/>
  <c r="P219" i="37"/>
  <c r="O219" i="37"/>
  <c r="Y117" i="37"/>
  <c r="AO117" i="37" s="1"/>
  <c r="X117" i="37"/>
  <c r="AN117" i="37" s="1"/>
  <c r="W117" i="37"/>
  <c r="AM117" i="37" s="1"/>
  <c r="V117" i="37"/>
  <c r="AL117" i="37" s="1"/>
  <c r="U117" i="37"/>
  <c r="AK117" i="37" s="1"/>
  <c r="P218" i="37"/>
  <c r="O218" i="37"/>
  <c r="Y116" i="37"/>
  <c r="AO116" i="37" s="1"/>
  <c r="X116" i="37"/>
  <c r="AN116" i="37" s="1"/>
  <c r="W116" i="37"/>
  <c r="AM116" i="37" s="1"/>
  <c r="V116" i="37"/>
  <c r="AL116" i="37" s="1"/>
  <c r="U116" i="37"/>
  <c r="AK116" i="37" s="1"/>
  <c r="P217" i="37"/>
  <c r="O217" i="37"/>
  <c r="Y115" i="37"/>
  <c r="X115" i="37"/>
  <c r="W115" i="37"/>
  <c r="V115" i="37"/>
  <c r="U115" i="37"/>
  <c r="P216" i="37"/>
  <c r="O216" i="37"/>
  <c r="Y114" i="37"/>
  <c r="X114" i="37"/>
  <c r="W114" i="37"/>
  <c r="V114" i="37"/>
  <c r="U114" i="37"/>
  <c r="P215" i="37"/>
  <c r="O215" i="37"/>
  <c r="Y113" i="37"/>
  <c r="AO113" i="37" s="1"/>
  <c r="X113" i="37"/>
  <c r="AN113" i="37" s="1"/>
  <c r="W113" i="37"/>
  <c r="AM113" i="37" s="1"/>
  <c r="V113" i="37"/>
  <c r="U113" i="37"/>
  <c r="P214" i="37"/>
  <c r="O214" i="37"/>
  <c r="Y112" i="37"/>
  <c r="AO112" i="37" s="1"/>
  <c r="X112" i="37"/>
  <c r="AN112" i="37" s="1"/>
  <c r="W112" i="37"/>
  <c r="AM112" i="37" s="1"/>
  <c r="V112" i="37"/>
  <c r="AL112" i="37" s="1"/>
  <c r="U112" i="37"/>
  <c r="P213" i="37"/>
  <c r="O213" i="37"/>
  <c r="Y111" i="37"/>
  <c r="AO111" i="37" s="1"/>
  <c r="X111" i="37"/>
  <c r="AN111" i="37" s="1"/>
  <c r="W111" i="37"/>
  <c r="AM111" i="37" s="1"/>
  <c r="V111" i="37"/>
  <c r="U111" i="37"/>
  <c r="P212" i="37"/>
  <c r="O212" i="37"/>
  <c r="Y110" i="37"/>
  <c r="AO110" i="37" s="1"/>
  <c r="X110" i="37"/>
  <c r="AN110" i="37" s="1"/>
  <c r="W110" i="37"/>
  <c r="AM110" i="37" s="1"/>
  <c r="V110" i="37"/>
  <c r="AL110" i="37" s="1"/>
  <c r="U110" i="37"/>
  <c r="AK110" i="37" s="1"/>
  <c r="P211" i="37"/>
  <c r="O211" i="37"/>
  <c r="Y109" i="37"/>
  <c r="AO109" i="37" s="1"/>
  <c r="X109" i="37"/>
  <c r="AN109" i="37" s="1"/>
  <c r="W109" i="37"/>
  <c r="AM109" i="37" s="1"/>
  <c r="V109" i="37"/>
  <c r="AL109" i="37" s="1"/>
  <c r="U109" i="37"/>
  <c r="AK109" i="37" s="1"/>
  <c r="P210" i="37"/>
  <c r="O210" i="37"/>
  <c r="Y108" i="37"/>
  <c r="AO108" i="37" s="1"/>
  <c r="X108" i="37"/>
  <c r="AN108" i="37" s="1"/>
  <c r="W108" i="37"/>
  <c r="AM108" i="37" s="1"/>
  <c r="V108" i="37"/>
  <c r="AL108" i="37" s="1"/>
  <c r="U108" i="37"/>
  <c r="AK108" i="37" s="1"/>
  <c r="P209" i="37"/>
  <c r="O209" i="37"/>
  <c r="Y107" i="37"/>
  <c r="AO107" i="37" s="1"/>
  <c r="X107" i="37"/>
  <c r="AN107" i="37" s="1"/>
  <c r="W107" i="37"/>
  <c r="AM107" i="37" s="1"/>
  <c r="V107" i="37"/>
  <c r="AL107" i="37" s="1"/>
  <c r="U107" i="37"/>
  <c r="AK107" i="37" s="1"/>
  <c r="P208" i="37"/>
  <c r="O208" i="37"/>
  <c r="Y106" i="37"/>
  <c r="AO106" i="37" s="1"/>
  <c r="X106" i="37"/>
  <c r="AN106" i="37" s="1"/>
  <c r="W106" i="37"/>
  <c r="AM106" i="37" s="1"/>
  <c r="V106" i="37"/>
  <c r="AL106" i="37" s="1"/>
  <c r="U106" i="37"/>
  <c r="AK106" i="37" s="1"/>
  <c r="P207" i="37"/>
  <c r="O207" i="37"/>
  <c r="Y105" i="37"/>
  <c r="AO105" i="37" s="1"/>
  <c r="X105" i="37"/>
  <c r="AN105" i="37" s="1"/>
  <c r="W105" i="37"/>
  <c r="AM105" i="37" s="1"/>
  <c r="V105" i="37"/>
  <c r="AL105" i="37" s="1"/>
  <c r="U105" i="37"/>
  <c r="AK105" i="37" s="1"/>
  <c r="P206" i="37"/>
  <c r="O206" i="37"/>
  <c r="Y104" i="37"/>
  <c r="AO104" i="37" s="1"/>
  <c r="X104" i="37"/>
  <c r="AN104" i="37" s="1"/>
  <c r="W104" i="37"/>
  <c r="AM104" i="37" s="1"/>
  <c r="V104" i="37"/>
  <c r="AL104" i="37" s="1"/>
  <c r="U104" i="37"/>
  <c r="AK104" i="37" s="1"/>
  <c r="P205" i="37"/>
  <c r="O205" i="37"/>
  <c r="Y103" i="37"/>
  <c r="AO103" i="37" s="1"/>
  <c r="X103" i="37"/>
  <c r="AN103" i="37" s="1"/>
  <c r="W103" i="37"/>
  <c r="AM103" i="37" s="1"/>
  <c r="V103" i="37"/>
  <c r="AL103" i="37" s="1"/>
  <c r="U103" i="37"/>
  <c r="AK103" i="37" s="1"/>
  <c r="P204" i="37"/>
  <c r="O204" i="37"/>
  <c r="Y102" i="37"/>
  <c r="AO102" i="37" s="1"/>
  <c r="X102" i="37"/>
  <c r="AN102" i="37" s="1"/>
  <c r="W102" i="37"/>
  <c r="AM102" i="37" s="1"/>
  <c r="V102" i="37"/>
  <c r="AL102" i="37" s="1"/>
  <c r="U102" i="37"/>
  <c r="AK102" i="37" s="1"/>
  <c r="P203" i="37"/>
  <c r="O203" i="37"/>
  <c r="Y101" i="37"/>
  <c r="AO101" i="37" s="1"/>
  <c r="X101" i="37"/>
  <c r="AN101" i="37" s="1"/>
  <c r="W101" i="37"/>
  <c r="AM101" i="37" s="1"/>
  <c r="V101" i="37"/>
  <c r="AL101" i="37" s="1"/>
  <c r="U101" i="37"/>
  <c r="AK101" i="37" s="1"/>
  <c r="P202" i="37"/>
  <c r="O202" i="37"/>
  <c r="Y100" i="37"/>
  <c r="AO100" i="37" s="1"/>
  <c r="X100" i="37"/>
  <c r="AN100" i="37" s="1"/>
  <c r="W100" i="37"/>
  <c r="AM100" i="37" s="1"/>
  <c r="V100" i="37"/>
  <c r="AL100" i="37" s="1"/>
  <c r="U100" i="37"/>
  <c r="AK100" i="37" s="1"/>
  <c r="P201" i="37"/>
  <c r="O201" i="37"/>
  <c r="Y99" i="37"/>
  <c r="AO99" i="37" s="1"/>
  <c r="X99" i="37"/>
  <c r="AN99" i="37" s="1"/>
  <c r="W99" i="37"/>
  <c r="AM99" i="37" s="1"/>
  <c r="V99" i="37"/>
  <c r="AL99" i="37" s="1"/>
  <c r="U99" i="37"/>
  <c r="AK99" i="37" s="1"/>
  <c r="P200" i="37"/>
  <c r="O200" i="37"/>
  <c r="Y98" i="37"/>
  <c r="AO98" i="37" s="1"/>
  <c r="X98" i="37"/>
  <c r="AN98" i="37" s="1"/>
  <c r="W98" i="37"/>
  <c r="AM98" i="37" s="1"/>
  <c r="V98" i="37"/>
  <c r="AL98" i="37" s="1"/>
  <c r="U98" i="37"/>
  <c r="AK98" i="37" s="1"/>
  <c r="P199" i="37"/>
  <c r="O199" i="37"/>
  <c r="Y97" i="37"/>
  <c r="AO97" i="37" s="1"/>
  <c r="X97" i="37"/>
  <c r="AN97" i="37" s="1"/>
  <c r="W97" i="37"/>
  <c r="AM97" i="37" s="1"/>
  <c r="V97" i="37"/>
  <c r="AL97" i="37" s="1"/>
  <c r="U97" i="37"/>
  <c r="AK97" i="37" s="1"/>
  <c r="P198" i="37"/>
  <c r="O198" i="37"/>
  <c r="Y96" i="37"/>
  <c r="AO96" i="37" s="1"/>
  <c r="X96" i="37"/>
  <c r="AN96" i="37" s="1"/>
  <c r="W96" i="37"/>
  <c r="AM96" i="37" s="1"/>
  <c r="V96" i="37"/>
  <c r="AL96" i="37" s="1"/>
  <c r="U96" i="37"/>
  <c r="AK96" i="37" s="1"/>
  <c r="P197" i="37"/>
  <c r="Y95" i="37"/>
  <c r="X95" i="37"/>
  <c r="W95" i="37"/>
  <c r="V95" i="37"/>
  <c r="U95" i="37"/>
  <c r="P196" i="37"/>
  <c r="Y94" i="37"/>
  <c r="X94" i="37"/>
  <c r="W94" i="37"/>
  <c r="V94" i="37"/>
  <c r="U94" i="37"/>
  <c r="D195" i="37"/>
  <c r="Y92" i="37"/>
  <c r="X92" i="37"/>
  <c r="W92" i="37"/>
  <c r="V92" i="37"/>
  <c r="U92" i="37"/>
  <c r="P193" i="37"/>
  <c r="O193" i="37"/>
  <c r="Y91" i="37"/>
  <c r="X91" i="37"/>
  <c r="W91" i="37"/>
  <c r="V91" i="37"/>
  <c r="U91" i="37"/>
  <c r="P192" i="37"/>
  <c r="O192" i="37"/>
  <c r="Y90" i="37"/>
  <c r="X90" i="37"/>
  <c r="W90" i="37"/>
  <c r="V90" i="37"/>
  <c r="U90" i="37"/>
  <c r="P191" i="37"/>
  <c r="O191" i="37"/>
  <c r="Y89" i="37"/>
  <c r="X89" i="37"/>
  <c r="W89" i="37"/>
  <c r="V89" i="37"/>
  <c r="U89" i="37"/>
  <c r="P190" i="37"/>
  <c r="O190" i="37"/>
  <c r="Y88" i="37"/>
  <c r="X88" i="37"/>
  <c r="W88" i="37"/>
  <c r="V88" i="37"/>
  <c r="U88" i="37"/>
  <c r="P189" i="37"/>
  <c r="O189" i="37"/>
  <c r="Y87" i="37"/>
  <c r="X87" i="37"/>
  <c r="W87" i="37"/>
  <c r="V87" i="37"/>
  <c r="U87" i="37"/>
  <c r="P188" i="37"/>
  <c r="O188" i="37"/>
  <c r="Y86" i="37"/>
  <c r="X86" i="37"/>
  <c r="W86" i="37"/>
  <c r="V86" i="37"/>
  <c r="U86" i="37"/>
  <c r="P187" i="37"/>
  <c r="O187" i="37"/>
  <c r="Y85" i="37"/>
  <c r="X85" i="37"/>
  <c r="W85" i="37"/>
  <c r="V85" i="37"/>
  <c r="U85" i="37"/>
  <c r="P186" i="37"/>
  <c r="Y84" i="37"/>
  <c r="X84" i="37"/>
  <c r="W84" i="37"/>
  <c r="V84" i="37"/>
  <c r="U84" i="37"/>
  <c r="P185" i="37"/>
  <c r="Y83" i="37"/>
  <c r="X83" i="37"/>
  <c r="W83" i="37"/>
  <c r="V83" i="37"/>
  <c r="U83" i="37"/>
  <c r="P184" i="37"/>
  <c r="Y82" i="37"/>
  <c r="X82" i="37"/>
  <c r="W82" i="37"/>
  <c r="V82" i="37"/>
  <c r="U82" i="37"/>
  <c r="P183" i="37"/>
  <c r="O183" i="37"/>
  <c r="Y81" i="37"/>
  <c r="X81" i="37"/>
  <c r="W81" i="37"/>
  <c r="V81" i="37"/>
  <c r="U81" i="37"/>
  <c r="P182" i="37"/>
  <c r="O182" i="37"/>
  <c r="Y80" i="37"/>
  <c r="X80" i="37"/>
  <c r="W80" i="37"/>
  <c r="V80" i="37"/>
  <c r="U80" i="37"/>
  <c r="P181" i="37"/>
  <c r="O181" i="37"/>
  <c r="C181" i="37"/>
  <c r="Y79" i="37"/>
  <c r="X79" i="37"/>
  <c r="W79" i="37"/>
  <c r="V79" i="37"/>
  <c r="U79" i="37"/>
  <c r="P180" i="37"/>
  <c r="O180" i="37"/>
  <c r="Y78" i="37"/>
  <c r="X78" i="37"/>
  <c r="W78" i="37"/>
  <c r="V78" i="37"/>
  <c r="U78" i="37"/>
  <c r="P179" i="37"/>
  <c r="O179" i="37"/>
  <c r="C179" i="37"/>
  <c r="Y77" i="37"/>
  <c r="X77" i="37"/>
  <c r="W77" i="37"/>
  <c r="V77" i="37"/>
  <c r="U77" i="37"/>
  <c r="P178" i="37"/>
  <c r="Y76" i="37"/>
  <c r="X76" i="37"/>
  <c r="W76" i="37"/>
  <c r="V76" i="37"/>
  <c r="U76" i="37"/>
  <c r="P177" i="37"/>
  <c r="Y75" i="37"/>
  <c r="X75" i="37"/>
  <c r="W75" i="37"/>
  <c r="V75" i="37"/>
  <c r="U75" i="37"/>
  <c r="P176" i="37"/>
  <c r="D176" i="37"/>
  <c r="C176" i="37"/>
  <c r="B904" i="43" s="1"/>
  <c r="AQ73" i="37"/>
  <c r="AI73" i="37"/>
  <c r="AA73" i="37"/>
  <c r="O73" i="37"/>
  <c r="O173" i="37" s="1"/>
  <c r="AQ72" i="37"/>
  <c r="AI72" i="37"/>
  <c r="AA72" i="37"/>
  <c r="S72" i="37"/>
  <c r="C60" i="37"/>
  <c r="C51" i="37"/>
  <c r="C33" i="37"/>
  <c r="Y25" i="37"/>
  <c r="AO25" i="37" s="1"/>
  <c r="X25" i="37"/>
  <c r="AN25" i="37" s="1"/>
  <c r="W25" i="37"/>
  <c r="AM25" i="37" s="1"/>
  <c r="V25" i="37"/>
  <c r="AL25" i="37" s="1"/>
  <c r="U25" i="37"/>
  <c r="AK25" i="37" s="1"/>
  <c r="T25" i="37"/>
  <c r="AJ25" i="37" s="1"/>
  <c r="S25" i="37"/>
  <c r="AI25" i="37" s="1"/>
  <c r="S24" i="37"/>
  <c r="AI24" i="37" s="1"/>
  <c r="S22" i="37"/>
  <c r="AQ22" i="37" s="1"/>
  <c r="Y379" i="38"/>
  <c r="AO379" i="38" s="1"/>
  <c r="X379" i="38"/>
  <c r="AN379" i="38" s="1"/>
  <c r="W379" i="38"/>
  <c r="AM379" i="38" s="1"/>
  <c r="V379" i="38"/>
  <c r="AL379" i="38" s="1"/>
  <c r="U379" i="38"/>
  <c r="AK379" i="38" s="1"/>
  <c r="T379" i="38"/>
  <c r="AJ379" i="38" s="1"/>
  <c r="S379" i="38"/>
  <c r="AI379" i="38" s="1"/>
  <c r="Y378" i="38"/>
  <c r="AO378" i="38" s="1"/>
  <c r="X378" i="38"/>
  <c r="AN378" i="38" s="1"/>
  <c r="W378" i="38"/>
  <c r="AM378" i="38" s="1"/>
  <c r="V378" i="38"/>
  <c r="AL378" i="38" s="1"/>
  <c r="U378" i="38"/>
  <c r="AK378" i="38" s="1"/>
  <c r="T378" i="38"/>
  <c r="AJ378" i="38" s="1"/>
  <c r="S378" i="38"/>
  <c r="AI378" i="38" s="1"/>
  <c r="Y377" i="38"/>
  <c r="AO377" i="38" s="1"/>
  <c r="X377" i="38"/>
  <c r="AN377" i="38" s="1"/>
  <c r="W377" i="38"/>
  <c r="AM377" i="38" s="1"/>
  <c r="V377" i="38"/>
  <c r="AL377" i="38" s="1"/>
  <c r="U377" i="38"/>
  <c r="AK377" i="38" s="1"/>
  <c r="T377" i="38"/>
  <c r="AJ377" i="38" s="1"/>
  <c r="S377" i="38"/>
  <c r="AI377" i="38" s="1"/>
  <c r="Y376" i="38"/>
  <c r="AO376" i="38" s="1"/>
  <c r="X376" i="38"/>
  <c r="AN376" i="38" s="1"/>
  <c r="W376" i="38"/>
  <c r="AM376" i="38" s="1"/>
  <c r="V376" i="38"/>
  <c r="AL376" i="38" s="1"/>
  <c r="U376" i="38"/>
  <c r="AK376" i="38" s="1"/>
  <c r="T376" i="38"/>
  <c r="AJ376" i="38" s="1"/>
  <c r="S376" i="38"/>
  <c r="AI376" i="38" s="1"/>
  <c r="Y375" i="38"/>
  <c r="AO375" i="38" s="1"/>
  <c r="X375" i="38"/>
  <c r="AN375" i="38" s="1"/>
  <c r="W375" i="38"/>
  <c r="AM375" i="38" s="1"/>
  <c r="V375" i="38"/>
  <c r="AL375" i="38" s="1"/>
  <c r="U375" i="38"/>
  <c r="AK375" i="38" s="1"/>
  <c r="T375" i="38"/>
  <c r="AJ375" i="38" s="1"/>
  <c r="S375" i="38"/>
  <c r="AI375" i="38" s="1"/>
  <c r="Y374" i="38"/>
  <c r="AO374" i="38" s="1"/>
  <c r="X374" i="38"/>
  <c r="AN374" i="38" s="1"/>
  <c r="W374" i="38"/>
  <c r="AM374" i="38" s="1"/>
  <c r="V374" i="38"/>
  <c r="AL374" i="38" s="1"/>
  <c r="U374" i="38"/>
  <c r="AK374" i="38" s="1"/>
  <c r="T374" i="38"/>
  <c r="AJ374" i="38" s="1"/>
  <c r="S374" i="38"/>
  <c r="AI374" i="38" s="1"/>
  <c r="Y373" i="38"/>
  <c r="AO373" i="38" s="1"/>
  <c r="X373" i="38"/>
  <c r="AN373" i="38" s="1"/>
  <c r="W373" i="38"/>
  <c r="AM373" i="38" s="1"/>
  <c r="V373" i="38"/>
  <c r="AL373" i="38" s="1"/>
  <c r="U373" i="38"/>
  <c r="AK373" i="38" s="1"/>
  <c r="T373" i="38"/>
  <c r="AJ373" i="38" s="1"/>
  <c r="S373" i="38"/>
  <c r="AI373" i="38" s="1"/>
  <c r="Y372" i="38"/>
  <c r="AO372" i="38" s="1"/>
  <c r="X372" i="38"/>
  <c r="AN372" i="38" s="1"/>
  <c r="W372" i="38"/>
  <c r="AM372" i="38" s="1"/>
  <c r="V372" i="38"/>
  <c r="AL372" i="38" s="1"/>
  <c r="U372" i="38"/>
  <c r="AK372" i="38" s="1"/>
  <c r="T372" i="38"/>
  <c r="AJ372" i="38" s="1"/>
  <c r="S372" i="38"/>
  <c r="AI372" i="38" s="1"/>
  <c r="Y371" i="38"/>
  <c r="AO371" i="38" s="1"/>
  <c r="X371" i="38"/>
  <c r="AN371" i="38" s="1"/>
  <c r="W371" i="38"/>
  <c r="AM371" i="38" s="1"/>
  <c r="V371" i="38"/>
  <c r="AL371" i="38" s="1"/>
  <c r="U371" i="38"/>
  <c r="AK371" i="38" s="1"/>
  <c r="T371" i="38"/>
  <c r="AJ371" i="38" s="1"/>
  <c r="S371" i="38"/>
  <c r="AI371" i="38" s="1"/>
  <c r="Y370" i="38"/>
  <c r="AO370" i="38" s="1"/>
  <c r="X370" i="38"/>
  <c r="AN370" i="38" s="1"/>
  <c r="W370" i="38"/>
  <c r="AM370" i="38" s="1"/>
  <c r="V370" i="38"/>
  <c r="AL370" i="38" s="1"/>
  <c r="U370" i="38"/>
  <c r="AK370" i="38" s="1"/>
  <c r="T370" i="38"/>
  <c r="AJ370" i="38" s="1"/>
  <c r="S370" i="38"/>
  <c r="AI370" i="38" s="1"/>
  <c r="S368" i="38"/>
  <c r="S367" i="38"/>
  <c r="Y361" i="38"/>
  <c r="AO361" i="38" s="1"/>
  <c r="X361" i="38"/>
  <c r="AN361" i="38" s="1"/>
  <c r="W361" i="38"/>
  <c r="AM361" i="38" s="1"/>
  <c r="V361" i="38"/>
  <c r="AL361" i="38" s="1"/>
  <c r="U361" i="38"/>
  <c r="AK361" i="38" s="1"/>
  <c r="T361" i="38"/>
  <c r="AJ361" i="38" s="1"/>
  <c r="S361" i="38"/>
  <c r="AI361" i="38" s="1"/>
  <c r="Y360" i="38"/>
  <c r="AO360" i="38" s="1"/>
  <c r="X360" i="38"/>
  <c r="AN360" i="38" s="1"/>
  <c r="W360" i="38"/>
  <c r="AM360" i="38" s="1"/>
  <c r="V360" i="38"/>
  <c r="AL360" i="38" s="1"/>
  <c r="U360" i="38"/>
  <c r="AK360" i="38" s="1"/>
  <c r="T360" i="38"/>
  <c r="AJ360" i="38" s="1"/>
  <c r="S360" i="38"/>
  <c r="AI360" i="38" s="1"/>
  <c r="Y359" i="38"/>
  <c r="AO359" i="38" s="1"/>
  <c r="X359" i="38"/>
  <c r="AN359" i="38" s="1"/>
  <c r="W359" i="38"/>
  <c r="AM359" i="38" s="1"/>
  <c r="V359" i="38"/>
  <c r="AL359" i="38" s="1"/>
  <c r="U359" i="38"/>
  <c r="AK359" i="38" s="1"/>
  <c r="T359" i="38"/>
  <c r="AJ359" i="38" s="1"/>
  <c r="S359" i="38"/>
  <c r="AI359" i="38" s="1"/>
  <c r="Y358" i="38"/>
  <c r="AO358" i="38" s="1"/>
  <c r="X358" i="38"/>
  <c r="AN358" i="38" s="1"/>
  <c r="W358" i="38"/>
  <c r="AM358" i="38" s="1"/>
  <c r="V358" i="38"/>
  <c r="AL358" i="38" s="1"/>
  <c r="U358" i="38"/>
  <c r="AK358" i="38" s="1"/>
  <c r="T358" i="38"/>
  <c r="AJ358" i="38" s="1"/>
  <c r="S358" i="38"/>
  <c r="AI358" i="38" s="1"/>
  <c r="Y357" i="38"/>
  <c r="AO357" i="38" s="1"/>
  <c r="X357" i="38"/>
  <c r="AN357" i="38" s="1"/>
  <c r="W357" i="38"/>
  <c r="AM357" i="38" s="1"/>
  <c r="V357" i="38"/>
  <c r="AL357" i="38" s="1"/>
  <c r="U357" i="38"/>
  <c r="AK357" i="38" s="1"/>
  <c r="T357" i="38"/>
  <c r="AJ357" i="38" s="1"/>
  <c r="S357" i="38"/>
  <c r="AI357" i="38" s="1"/>
  <c r="Y356" i="38"/>
  <c r="AO356" i="38" s="1"/>
  <c r="X356" i="38"/>
  <c r="AN356" i="38" s="1"/>
  <c r="W356" i="38"/>
  <c r="AM356" i="38" s="1"/>
  <c r="V356" i="38"/>
  <c r="AL356" i="38" s="1"/>
  <c r="U356" i="38"/>
  <c r="AK356" i="38" s="1"/>
  <c r="T356" i="38"/>
  <c r="AJ356" i="38" s="1"/>
  <c r="S356" i="38"/>
  <c r="AI356" i="38" s="1"/>
  <c r="Y355" i="38"/>
  <c r="AO355" i="38" s="1"/>
  <c r="X355" i="38"/>
  <c r="AN355" i="38" s="1"/>
  <c r="W355" i="38"/>
  <c r="AM355" i="38" s="1"/>
  <c r="V355" i="38"/>
  <c r="AL355" i="38" s="1"/>
  <c r="U355" i="38"/>
  <c r="AK355" i="38" s="1"/>
  <c r="T355" i="38"/>
  <c r="AJ355" i="38" s="1"/>
  <c r="S355" i="38"/>
  <c r="AI355" i="38" s="1"/>
  <c r="Y354" i="38"/>
  <c r="AO354" i="38" s="1"/>
  <c r="X354" i="38"/>
  <c r="AN354" i="38" s="1"/>
  <c r="W354" i="38"/>
  <c r="AM354" i="38" s="1"/>
  <c r="V354" i="38"/>
  <c r="AL354" i="38" s="1"/>
  <c r="U354" i="38"/>
  <c r="AK354" i="38" s="1"/>
  <c r="T354" i="38"/>
  <c r="AJ354" i="38" s="1"/>
  <c r="S354" i="38"/>
  <c r="AI354" i="38" s="1"/>
  <c r="Y353" i="38"/>
  <c r="AO353" i="38" s="1"/>
  <c r="X353" i="38"/>
  <c r="AN353" i="38" s="1"/>
  <c r="W353" i="38"/>
  <c r="AM353" i="38" s="1"/>
  <c r="V353" i="38"/>
  <c r="AL353" i="38" s="1"/>
  <c r="U353" i="38"/>
  <c r="AK353" i="38" s="1"/>
  <c r="T353" i="38"/>
  <c r="AJ353" i="38" s="1"/>
  <c r="S353" i="38"/>
  <c r="AI353" i="38" s="1"/>
  <c r="Y352" i="38"/>
  <c r="AO352" i="38" s="1"/>
  <c r="X352" i="38"/>
  <c r="AN352" i="38" s="1"/>
  <c r="W352" i="38"/>
  <c r="AM352" i="38" s="1"/>
  <c r="V352" i="38"/>
  <c r="AL352" i="38" s="1"/>
  <c r="U352" i="38"/>
  <c r="AK352" i="38" s="1"/>
  <c r="T352" i="38"/>
  <c r="AJ352" i="38" s="1"/>
  <c r="S352" i="38"/>
  <c r="AI352" i="38" s="1"/>
  <c r="Y351" i="38"/>
  <c r="AO351" i="38" s="1"/>
  <c r="X351" i="38"/>
  <c r="AN351" i="38" s="1"/>
  <c r="W351" i="38"/>
  <c r="AM351" i="38" s="1"/>
  <c r="V351" i="38"/>
  <c r="AL351" i="38" s="1"/>
  <c r="U351" i="38"/>
  <c r="AK351" i="38" s="1"/>
  <c r="T351" i="38"/>
  <c r="AJ351" i="38" s="1"/>
  <c r="S351" i="38"/>
  <c r="AI351" i="38" s="1"/>
  <c r="Y350" i="38"/>
  <c r="AO350" i="38" s="1"/>
  <c r="X350" i="38"/>
  <c r="AN350" i="38" s="1"/>
  <c r="W350" i="38"/>
  <c r="AM350" i="38" s="1"/>
  <c r="V350" i="38"/>
  <c r="AL350" i="38" s="1"/>
  <c r="U350" i="38"/>
  <c r="AK350" i="38" s="1"/>
  <c r="T350" i="38"/>
  <c r="AJ350" i="38" s="1"/>
  <c r="S350" i="38"/>
  <c r="AI350" i="38" s="1"/>
  <c r="Y349" i="38"/>
  <c r="AO349" i="38" s="1"/>
  <c r="X349" i="38"/>
  <c r="AN349" i="38" s="1"/>
  <c r="W349" i="38"/>
  <c r="AM349" i="38" s="1"/>
  <c r="V349" i="38"/>
  <c r="AL349" i="38" s="1"/>
  <c r="U349" i="38"/>
  <c r="AK349" i="38" s="1"/>
  <c r="T349" i="38"/>
  <c r="AJ349" i="38" s="1"/>
  <c r="S349" i="38"/>
  <c r="AI349" i="38" s="1"/>
  <c r="Y348" i="38"/>
  <c r="AO348" i="38" s="1"/>
  <c r="X348" i="38"/>
  <c r="AN348" i="38" s="1"/>
  <c r="W348" i="38"/>
  <c r="AM348" i="38" s="1"/>
  <c r="V348" i="38"/>
  <c r="AL348" i="38" s="1"/>
  <c r="U348" i="38"/>
  <c r="AK348" i="38" s="1"/>
  <c r="T348" i="38"/>
  <c r="AJ348" i="38" s="1"/>
  <c r="S348" i="38"/>
  <c r="AI348" i="38" s="1"/>
  <c r="Y347" i="38"/>
  <c r="AO347" i="38" s="1"/>
  <c r="X347" i="38"/>
  <c r="AN347" i="38" s="1"/>
  <c r="W347" i="38"/>
  <c r="AM347" i="38" s="1"/>
  <c r="V347" i="38"/>
  <c r="AL347" i="38" s="1"/>
  <c r="U347" i="38"/>
  <c r="AK347" i="38" s="1"/>
  <c r="T347" i="38"/>
  <c r="AJ347" i="38" s="1"/>
  <c r="S347" i="38"/>
  <c r="AI347" i="38" s="1"/>
  <c r="Y346" i="38"/>
  <c r="AO346" i="38" s="1"/>
  <c r="X346" i="38"/>
  <c r="AN346" i="38" s="1"/>
  <c r="W346" i="38"/>
  <c r="AM346" i="38" s="1"/>
  <c r="V346" i="38"/>
  <c r="AL346" i="38" s="1"/>
  <c r="U346" i="38"/>
  <c r="AK346" i="38" s="1"/>
  <c r="T346" i="38"/>
  <c r="AJ346" i="38" s="1"/>
  <c r="S346" i="38"/>
  <c r="AI346" i="38" s="1"/>
  <c r="Y345" i="38"/>
  <c r="AO345" i="38" s="1"/>
  <c r="X345" i="38"/>
  <c r="AN345" i="38" s="1"/>
  <c r="W345" i="38"/>
  <c r="AM345" i="38" s="1"/>
  <c r="V345" i="38"/>
  <c r="AL345" i="38" s="1"/>
  <c r="U345" i="38"/>
  <c r="AK345" i="38" s="1"/>
  <c r="T345" i="38"/>
  <c r="AJ345" i="38" s="1"/>
  <c r="S345" i="38"/>
  <c r="AI345" i="38" s="1"/>
  <c r="Y344" i="38"/>
  <c r="AO344" i="38" s="1"/>
  <c r="X344" i="38"/>
  <c r="AN344" i="38" s="1"/>
  <c r="W344" i="38"/>
  <c r="AM344" i="38" s="1"/>
  <c r="V344" i="38"/>
  <c r="AL344" i="38" s="1"/>
  <c r="U344" i="38"/>
  <c r="AK344" i="38" s="1"/>
  <c r="T344" i="38"/>
  <c r="AJ344" i="38" s="1"/>
  <c r="S344" i="38"/>
  <c r="AI344" i="38" s="1"/>
  <c r="Y343" i="38"/>
  <c r="AO343" i="38" s="1"/>
  <c r="X343" i="38"/>
  <c r="AN343" i="38" s="1"/>
  <c r="W343" i="38"/>
  <c r="AM343" i="38" s="1"/>
  <c r="V343" i="38"/>
  <c r="AL343" i="38" s="1"/>
  <c r="U343" i="38"/>
  <c r="AK343" i="38" s="1"/>
  <c r="T343" i="38"/>
  <c r="AJ343" i="38" s="1"/>
  <c r="S343" i="38"/>
  <c r="AI343" i="38" s="1"/>
  <c r="Y342" i="38"/>
  <c r="AO342" i="38" s="1"/>
  <c r="X342" i="38"/>
  <c r="AN342" i="38" s="1"/>
  <c r="W342" i="38"/>
  <c r="AM342" i="38" s="1"/>
  <c r="V342" i="38"/>
  <c r="AL342" i="38" s="1"/>
  <c r="U342" i="38"/>
  <c r="AK342" i="38" s="1"/>
  <c r="T342" i="38"/>
  <c r="AJ342" i="38" s="1"/>
  <c r="S342" i="38"/>
  <c r="AI342" i="38" s="1"/>
  <c r="S340" i="38"/>
  <c r="S339" i="38"/>
  <c r="Y333" i="38"/>
  <c r="AO333" i="38" s="1"/>
  <c r="X333" i="38"/>
  <c r="AN333" i="38" s="1"/>
  <c r="W333" i="38"/>
  <c r="AM333" i="38" s="1"/>
  <c r="V333" i="38"/>
  <c r="AL333" i="38" s="1"/>
  <c r="U333" i="38"/>
  <c r="AK333" i="38" s="1"/>
  <c r="T333" i="38"/>
  <c r="AJ333" i="38" s="1"/>
  <c r="S333" i="38"/>
  <c r="AI333" i="38" s="1"/>
  <c r="Y332" i="38"/>
  <c r="AO332" i="38" s="1"/>
  <c r="X332" i="38"/>
  <c r="AN332" i="38" s="1"/>
  <c r="W332" i="38"/>
  <c r="AM332" i="38" s="1"/>
  <c r="V332" i="38"/>
  <c r="AL332" i="38" s="1"/>
  <c r="U332" i="38"/>
  <c r="AK332" i="38" s="1"/>
  <c r="T332" i="38"/>
  <c r="AJ332" i="38" s="1"/>
  <c r="S332" i="38"/>
  <c r="AI332" i="38" s="1"/>
  <c r="Y331" i="38"/>
  <c r="AO331" i="38" s="1"/>
  <c r="X331" i="38"/>
  <c r="AN331" i="38" s="1"/>
  <c r="W331" i="38"/>
  <c r="AM331" i="38" s="1"/>
  <c r="V331" i="38"/>
  <c r="AL331" i="38" s="1"/>
  <c r="U331" i="38"/>
  <c r="AK331" i="38" s="1"/>
  <c r="T331" i="38"/>
  <c r="AJ331" i="38" s="1"/>
  <c r="S331" i="38"/>
  <c r="AI331" i="38" s="1"/>
  <c r="Y330" i="38"/>
  <c r="AO330" i="38" s="1"/>
  <c r="X330" i="38"/>
  <c r="AN330" i="38" s="1"/>
  <c r="W330" i="38"/>
  <c r="AM330" i="38" s="1"/>
  <c r="V330" i="38"/>
  <c r="AL330" i="38" s="1"/>
  <c r="U330" i="38"/>
  <c r="AK330" i="38" s="1"/>
  <c r="T330" i="38"/>
  <c r="AJ330" i="38" s="1"/>
  <c r="S330" i="38"/>
  <c r="AI330" i="38" s="1"/>
  <c r="Y329" i="38"/>
  <c r="AO329" i="38" s="1"/>
  <c r="X329" i="38"/>
  <c r="AN329" i="38" s="1"/>
  <c r="W329" i="38"/>
  <c r="AM329" i="38" s="1"/>
  <c r="V329" i="38"/>
  <c r="AL329" i="38" s="1"/>
  <c r="U329" i="38"/>
  <c r="AK329" i="38" s="1"/>
  <c r="T329" i="38"/>
  <c r="AJ329" i="38" s="1"/>
  <c r="S329" i="38"/>
  <c r="AI329" i="38" s="1"/>
  <c r="Y328" i="38"/>
  <c r="AO328" i="38" s="1"/>
  <c r="X328" i="38"/>
  <c r="AN328" i="38" s="1"/>
  <c r="W328" i="38"/>
  <c r="AM328" i="38" s="1"/>
  <c r="V328" i="38"/>
  <c r="AL328" i="38" s="1"/>
  <c r="U328" i="38"/>
  <c r="AK328" i="38" s="1"/>
  <c r="T328" i="38"/>
  <c r="AJ328" i="38" s="1"/>
  <c r="S328" i="38"/>
  <c r="AI328" i="38" s="1"/>
  <c r="Y327" i="38"/>
  <c r="AO327" i="38" s="1"/>
  <c r="X327" i="38"/>
  <c r="AN327" i="38" s="1"/>
  <c r="W327" i="38"/>
  <c r="AM327" i="38" s="1"/>
  <c r="V327" i="38"/>
  <c r="AL327" i="38" s="1"/>
  <c r="U327" i="38"/>
  <c r="AK327" i="38" s="1"/>
  <c r="T327" i="38"/>
  <c r="AJ327" i="38" s="1"/>
  <c r="S327" i="38"/>
  <c r="AI327" i="38" s="1"/>
  <c r="Y326" i="38"/>
  <c r="AO326" i="38" s="1"/>
  <c r="X326" i="38"/>
  <c r="AN326" i="38" s="1"/>
  <c r="W326" i="38"/>
  <c r="AM326" i="38" s="1"/>
  <c r="V326" i="38"/>
  <c r="AL326" i="38" s="1"/>
  <c r="U326" i="38"/>
  <c r="AK326" i="38" s="1"/>
  <c r="T326" i="38"/>
  <c r="AJ326" i="38" s="1"/>
  <c r="S326" i="38"/>
  <c r="AI326" i="38" s="1"/>
  <c r="Y325" i="38"/>
  <c r="AO325" i="38" s="1"/>
  <c r="X325" i="38"/>
  <c r="AN325" i="38" s="1"/>
  <c r="W325" i="38"/>
  <c r="AM325" i="38" s="1"/>
  <c r="V325" i="38"/>
  <c r="AL325" i="38" s="1"/>
  <c r="U325" i="38"/>
  <c r="AK325" i="38" s="1"/>
  <c r="T325" i="38"/>
  <c r="AJ325" i="38" s="1"/>
  <c r="S325" i="38"/>
  <c r="AI325" i="38" s="1"/>
  <c r="Y324" i="38"/>
  <c r="AO324" i="38" s="1"/>
  <c r="X324" i="38"/>
  <c r="AN324" i="38" s="1"/>
  <c r="W324" i="38"/>
  <c r="AM324" i="38" s="1"/>
  <c r="V324" i="38"/>
  <c r="AL324" i="38" s="1"/>
  <c r="U324" i="38"/>
  <c r="AK324" i="38" s="1"/>
  <c r="T324" i="38"/>
  <c r="AJ324" i="38" s="1"/>
  <c r="S324" i="38"/>
  <c r="AI324" i="38" s="1"/>
  <c r="Y323" i="38"/>
  <c r="AO323" i="38" s="1"/>
  <c r="X323" i="38"/>
  <c r="AN323" i="38" s="1"/>
  <c r="W323" i="38"/>
  <c r="AM323" i="38" s="1"/>
  <c r="V323" i="38"/>
  <c r="AL323" i="38" s="1"/>
  <c r="U323" i="38"/>
  <c r="AK323" i="38" s="1"/>
  <c r="T323" i="38"/>
  <c r="AJ323" i="38" s="1"/>
  <c r="S323" i="38"/>
  <c r="AI323" i="38" s="1"/>
  <c r="Y322" i="38"/>
  <c r="AO322" i="38" s="1"/>
  <c r="X322" i="38"/>
  <c r="AN322" i="38" s="1"/>
  <c r="W322" i="38"/>
  <c r="AM322" i="38" s="1"/>
  <c r="V322" i="38"/>
  <c r="AL322" i="38" s="1"/>
  <c r="U322" i="38"/>
  <c r="AK322" i="38" s="1"/>
  <c r="T322" i="38"/>
  <c r="AJ322" i="38" s="1"/>
  <c r="S322" i="38"/>
  <c r="AI322" i="38" s="1"/>
  <c r="Y321" i="38"/>
  <c r="AO321" i="38" s="1"/>
  <c r="X321" i="38"/>
  <c r="AN321" i="38" s="1"/>
  <c r="W321" i="38"/>
  <c r="AM321" i="38" s="1"/>
  <c r="V321" i="38"/>
  <c r="AL321" i="38" s="1"/>
  <c r="U321" i="38"/>
  <c r="AK321" i="38" s="1"/>
  <c r="T321" i="38"/>
  <c r="AJ321" i="38" s="1"/>
  <c r="S321" i="38"/>
  <c r="AI321" i="38" s="1"/>
  <c r="Y320" i="38"/>
  <c r="AO320" i="38" s="1"/>
  <c r="X320" i="38"/>
  <c r="AN320" i="38" s="1"/>
  <c r="W320" i="38"/>
  <c r="AM320" i="38" s="1"/>
  <c r="V320" i="38"/>
  <c r="AL320" i="38" s="1"/>
  <c r="U320" i="38"/>
  <c r="AK320" i="38" s="1"/>
  <c r="T320" i="38"/>
  <c r="AJ320" i="38" s="1"/>
  <c r="S320" i="38"/>
  <c r="AI320" i="38" s="1"/>
  <c r="Y319" i="38"/>
  <c r="AO319" i="38" s="1"/>
  <c r="X319" i="38"/>
  <c r="AN319" i="38" s="1"/>
  <c r="W319" i="38"/>
  <c r="AM319" i="38" s="1"/>
  <c r="V319" i="38"/>
  <c r="AL319" i="38" s="1"/>
  <c r="U319" i="38"/>
  <c r="AK319" i="38" s="1"/>
  <c r="T319" i="38"/>
  <c r="AJ319" i="38" s="1"/>
  <c r="S319" i="38"/>
  <c r="AI319" i="38" s="1"/>
  <c r="Y318" i="38"/>
  <c r="AO318" i="38" s="1"/>
  <c r="X318" i="38"/>
  <c r="AN318" i="38" s="1"/>
  <c r="W318" i="38"/>
  <c r="AM318" i="38" s="1"/>
  <c r="V318" i="38"/>
  <c r="AL318" i="38" s="1"/>
  <c r="U318" i="38"/>
  <c r="AK318" i="38" s="1"/>
  <c r="T318" i="38"/>
  <c r="AJ318" i="38" s="1"/>
  <c r="S318" i="38"/>
  <c r="AI318" i="38" s="1"/>
  <c r="Y317" i="38"/>
  <c r="AO317" i="38" s="1"/>
  <c r="X317" i="38"/>
  <c r="AN317" i="38" s="1"/>
  <c r="W317" i="38"/>
  <c r="AM317" i="38" s="1"/>
  <c r="V317" i="38"/>
  <c r="AL317" i="38" s="1"/>
  <c r="U317" i="38"/>
  <c r="AK317" i="38" s="1"/>
  <c r="T317" i="38"/>
  <c r="AJ317" i="38" s="1"/>
  <c r="S317" i="38"/>
  <c r="AI317" i="38" s="1"/>
  <c r="Y316" i="38"/>
  <c r="AO316" i="38" s="1"/>
  <c r="X316" i="38"/>
  <c r="AN316" i="38" s="1"/>
  <c r="W316" i="38"/>
  <c r="AM316" i="38" s="1"/>
  <c r="V316" i="38"/>
  <c r="AL316" i="38" s="1"/>
  <c r="U316" i="38"/>
  <c r="AK316" i="38" s="1"/>
  <c r="T316" i="38"/>
  <c r="AJ316" i="38" s="1"/>
  <c r="S316" i="38"/>
  <c r="AI316" i="38" s="1"/>
  <c r="Y315" i="38"/>
  <c r="AO315" i="38" s="1"/>
  <c r="X315" i="38"/>
  <c r="AN315" i="38" s="1"/>
  <c r="W315" i="38"/>
  <c r="AM315" i="38" s="1"/>
  <c r="V315" i="38"/>
  <c r="AL315" i="38" s="1"/>
  <c r="U315" i="38"/>
  <c r="AK315" i="38" s="1"/>
  <c r="T315" i="38"/>
  <c r="AJ315" i="38" s="1"/>
  <c r="S315" i="38"/>
  <c r="AI315" i="38" s="1"/>
  <c r="Y314" i="38"/>
  <c r="AO314" i="38" s="1"/>
  <c r="X314" i="38"/>
  <c r="AN314" i="38" s="1"/>
  <c r="W314" i="38"/>
  <c r="AM314" i="38" s="1"/>
  <c r="V314" i="38"/>
  <c r="AL314" i="38" s="1"/>
  <c r="U314" i="38"/>
  <c r="AK314" i="38" s="1"/>
  <c r="T314" i="38"/>
  <c r="AJ314" i="38" s="1"/>
  <c r="S314" i="38"/>
  <c r="AI314" i="38" s="1"/>
  <c r="S312" i="38"/>
  <c r="S311" i="38"/>
  <c r="Y305" i="38"/>
  <c r="AO305" i="38" s="1"/>
  <c r="X305" i="38"/>
  <c r="AN305" i="38" s="1"/>
  <c r="W305" i="38"/>
  <c r="AM305" i="38" s="1"/>
  <c r="V305" i="38"/>
  <c r="AL305" i="38" s="1"/>
  <c r="U305" i="38"/>
  <c r="AK305" i="38" s="1"/>
  <c r="T305" i="38"/>
  <c r="AJ305" i="38" s="1"/>
  <c r="S305" i="38"/>
  <c r="AI305" i="38" s="1"/>
  <c r="Y304" i="38"/>
  <c r="AO304" i="38" s="1"/>
  <c r="X304" i="38"/>
  <c r="AN304" i="38" s="1"/>
  <c r="W304" i="38"/>
  <c r="AM304" i="38" s="1"/>
  <c r="V304" i="38"/>
  <c r="AL304" i="38" s="1"/>
  <c r="U304" i="38"/>
  <c r="AK304" i="38" s="1"/>
  <c r="T304" i="38"/>
  <c r="AJ304" i="38" s="1"/>
  <c r="S304" i="38"/>
  <c r="AI304" i="38" s="1"/>
  <c r="Y303" i="38"/>
  <c r="AO303" i="38" s="1"/>
  <c r="X303" i="38"/>
  <c r="AN303" i="38" s="1"/>
  <c r="W303" i="38"/>
  <c r="AM303" i="38" s="1"/>
  <c r="V303" i="38"/>
  <c r="AL303" i="38" s="1"/>
  <c r="U303" i="38"/>
  <c r="AK303" i="38" s="1"/>
  <c r="T303" i="38"/>
  <c r="AJ303" i="38" s="1"/>
  <c r="S303" i="38"/>
  <c r="AI303" i="38" s="1"/>
  <c r="Y302" i="38"/>
  <c r="AO302" i="38" s="1"/>
  <c r="X302" i="38"/>
  <c r="AN302" i="38" s="1"/>
  <c r="W302" i="38"/>
  <c r="AM302" i="38" s="1"/>
  <c r="V302" i="38"/>
  <c r="AL302" i="38" s="1"/>
  <c r="U302" i="38"/>
  <c r="AK302" i="38" s="1"/>
  <c r="T302" i="38"/>
  <c r="AJ302" i="38" s="1"/>
  <c r="S302" i="38"/>
  <c r="AI302" i="38" s="1"/>
  <c r="Y301" i="38"/>
  <c r="AO301" i="38" s="1"/>
  <c r="X301" i="38"/>
  <c r="AN301" i="38" s="1"/>
  <c r="W301" i="38"/>
  <c r="AM301" i="38" s="1"/>
  <c r="V301" i="38"/>
  <c r="AL301" i="38" s="1"/>
  <c r="U301" i="38"/>
  <c r="AK301" i="38" s="1"/>
  <c r="T301" i="38"/>
  <c r="AJ301" i="38" s="1"/>
  <c r="S301" i="38"/>
  <c r="AI301" i="38" s="1"/>
  <c r="Y300" i="38"/>
  <c r="AO300" i="38" s="1"/>
  <c r="X300" i="38"/>
  <c r="AN300" i="38" s="1"/>
  <c r="W300" i="38"/>
  <c r="AM300" i="38" s="1"/>
  <c r="V300" i="38"/>
  <c r="AL300" i="38" s="1"/>
  <c r="U300" i="38"/>
  <c r="AK300" i="38" s="1"/>
  <c r="T300" i="38"/>
  <c r="AJ300" i="38" s="1"/>
  <c r="S300" i="38"/>
  <c r="AI300" i="38" s="1"/>
  <c r="Y299" i="38"/>
  <c r="AO299" i="38" s="1"/>
  <c r="X299" i="38"/>
  <c r="AN299" i="38" s="1"/>
  <c r="W299" i="38"/>
  <c r="AM299" i="38" s="1"/>
  <c r="V299" i="38"/>
  <c r="AL299" i="38" s="1"/>
  <c r="U299" i="38"/>
  <c r="AK299" i="38" s="1"/>
  <c r="T299" i="38"/>
  <c r="AJ299" i="38" s="1"/>
  <c r="S299" i="38"/>
  <c r="AI299" i="38" s="1"/>
  <c r="Y298" i="38"/>
  <c r="AO298" i="38" s="1"/>
  <c r="X298" i="38"/>
  <c r="AN298" i="38" s="1"/>
  <c r="W298" i="38"/>
  <c r="AM298" i="38" s="1"/>
  <c r="V298" i="38"/>
  <c r="AL298" i="38" s="1"/>
  <c r="U298" i="38"/>
  <c r="AK298" i="38" s="1"/>
  <c r="T298" i="38"/>
  <c r="AJ298" i="38" s="1"/>
  <c r="S298" i="38"/>
  <c r="AI298" i="38" s="1"/>
  <c r="Y297" i="38"/>
  <c r="AO297" i="38" s="1"/>
  <c r="X297" i="38"/>
  <c r="AN297" i="38" s="1"/>
  <c r="W297" i="38"/>
  <c r="AM297" i="38" s="1"/>
  <c r="V297" i="38"/>
  <c r="AL297" i="38" s="1"/>
  <c r="U297" i="38"/>
  <c r="AK297" i="38" s="1"/>
  <c r="T297" i="38"/>
  <c r="AJ297" i="38" s="1"/>
  <c r="S297" i="38"/>
  <c r="AI297" i="38" s="1"/>
  <c r="Y296" i="38"/>
  <c r="AO296" i="38" s="1"/>
  <c r="X296" i="38"/>
  <c r="AN296" i="38" s="1"/>
  <c r="W296" i="38"/>
  <c r="AM296" i="38" s="1"/>
  <c r="V296" i="38"/>
  <c r="AL296" i="38" s="1"/>
  <c r="U296" i="38"/>
  <c r="AK296" i="38" s="1"/>
  <c r="T296" i="38"/>
  <c r="AJ296" i="38" s="1"/>
  <c r="S296" i="38"/>
  <c r="AI296" i="38" s="1"/>
  <c r="Y295" i="38"/>
  <c r="AO295" i="38" s="1"/>
  <c r="X295" i="38"/>
  <c r="AN295" i="38" s="1"/>
  <c r="W295" i="38"/>
  <c r="AM295" i="38" s="1"/>
  <c r="V295" i="38"/>
  <c r="AL295" i="38" s="1"/>
  <c r="U295" i="38"/>
  <c r="AK295" i="38" s="1"/>
  <c r="T295" i="38"/>
  <c r="AJ295" i="38" s="1"/>
  <c r="S295" i="38"/>
  <c r="AI295" i="38" s="1"/>
  <c r="Y294" i="38"/>
  <c r="AO294" i="38" s="1"/>
  <c r="X294" i="38"/>
  <c r="AN294" i="38" s="1"/>
  <c r="W294" i="38"/>
  <c r="AM294" i="38" s="1"/>
  <c r="V294" i="38"/>
  <c r="AL294" i="38" s="1"/>
  <c r="U294" i="38"/>
  <c r="AK294" i="38" s="1"/>
  <c r="T294" i="38"/>
  <c r="AJ294" i="38" s="1"/>
  <c r="S294" i="38"/>
  <c r="AI294" i="38" s="1"/>
  <c r="Y293" i="38"/>
  <c r="AO293" i="38" s="1"/>
  <c r="X293" i="38"/>
  <c r="AN293" i="38" s="1"/>
  <c r="W293" i="38"/>
  <c r="AM293" i="38" s="1"/>
  <c r="V293" i="38"/>
  <c r="AL293" i="38" s="1"/>
  <c r="U293" i="38"/>
  <c r="AK293" i="38" s="1"/>
  <c r="T293" i="38"/>
  <c r="AJ293" i="38" s="1"/>
  <c r="S293" i="38"/>
  <c r="AI293" i="38" s="1"/>
  <c r="Y292" i="38"/>
  <c r="AO292" i="38" s="1"/>
  <c r="X292" i="38"/>
  <c r="AN292" i="38" s="1"/>
  <c r="W292" i="38"/>
  <c r="AM292" i="38" s="1"/>
  <c r="V292" i="38"/>
  <c r="AL292" i="38" s="1"/>
  <c r="U292" i="38"/>
  <c r="AK292" i="38" s="1"/>
  <c r="T292" i="38"/>
  <c r="AJ292" i="38" s="1"/>
  <c r="S292" i="38"/>
  <c r="AI292" i="38" s="1"/>
  <c r="Y291" i="38"/>
  <c r="AO291" i="38" s="1"/>
  <c r="X291" i="38"/>
  <c r="AN291" i="38" s="1"/>
  <c r="W291" i="38"/>
  <c r="AM291" i="38" s="1"/>
  <c r="V291" i="38"/>
  <c r="AL291" i="38" s="1"/>
  <c r="U291" i="38"/>
  <c r="AK291" i="38" s="1"/>
  <c r="T291" i="38"/>
  <c r="AJ291" i="38" s="1"/>
  <c r="S291" i="38"/>
  <c r="AI291" i="38" s="1"/>
  <c r="Y290" i="38"/>
  <c r="AO290" i="38" s="1"/>
  <c r="X290" i="38"/>
  <c r="AN290" i="38" s="1"/>
  <c r="W290" i="38"/>
  <c r="AM290" i="38" s="1"/>
  <c r="V290" i="38"/>
  <c r="AL290" i="38" s="1"/>
  <c r="U290" i="38"/>
  <c r="AK290" i="38" s="1"/>
  <c r="T290" i="38"/>
  <c r="AJ290" i="38" s="1"/>
  <c r="S290" i="38"/>
  <c r="AI290" i="38" s="1"/>
  <c r="Y289" i="38"/>
  <c r="AO289" i="38" s="1"/>
  <c r="X289" i="38"/>
  <c r="AN289" i="38" s="1"/>
  <c r="W289" i="38"/>
  <c r="AM289" i="38" s="1"/>
  <c r="V289" i="38"/>
  <c r="AL289" i="38" s="1"/>
  <c r="U289" i="38"/>
  <c r="AK289" i="38" s="1"/>
  <c r="T289" i="38"/>
  <c r="AJ289" i="38" s="1"/>
  <c r="S289" i="38"/>
  <c r="AI289" i="38" s="1"/>
  <c r="Y288" i="38"/>
  <c r="AO288" i="38" s="1"/>
  <c r="X288" i="38"/>
  <c r="AN288" i="38" s="1"/>
  <c r="W288" i="38"/>
  <c r="AM288" i="38" s="1"/>
  <c r="V288" i="38"/>
  <c r="AL288" i="38" s="1"/>
  <c r="U288" i="38"/>
  <c r="AK288" i="38" s="1"/>
  <c r="T288" i="38"/>
  <c r="AJ288" i="38" s="1"/>
  <c r="S288" i="38"/>
  <c r="AI288" i="38" s="1"/>
  <c r="Y287" i="38"/>
  <c r="AO287" i="38" s="1"/>
  <c r="X287" i="38"/>
  <c r="AN287" i="38" s="1"/>
  <c r="W287" i="38"/>
  <c r="AM287" i="38" s="1"/>
  <c r="V287" i="38"/>
  <c r="AL287" i="38" s="1"/>
  <c r="U287" i="38"/>
  <c r="AK287" i="38" s="1"/>
  <c r="T287" i="38"/>
  <c r="AJ287" i="38" s="1"/>
  <c r="S287" i="38"/>
  <c r="AI287" i="38" s="1"/>
  <c r="Y286" i="38"/>
  <c r="AO286" i="38" s="1"/>
  <c r="X286" i="38"/>
  <c r="AN286" i="38" s="1"/>
  <c r="W286" i="38"/>
  <c r="AM286" i="38" s="1"/>
  <c r="V286" i="38"/>
  <c r="AL286" i="38" s="1"/>
  <c r="U286" i="38"/>
  <c r="AK286" i="38" s="1"/>
  <c r="T286" i="38"/>
  <c r="AJ286" i="38" s="1"/>
  <c r="S286" i="38"/>
  <c r="AI286" i="38" s="1"/>
  <c r="Y285" i="38"/>
  <c r="AO285" i="38" s="1"/>
  <c r="X285" i="38"/>
  <c r="AN285" i="38" s="1"/>
  <c r="W285" i="38"/>
  <c r="AM285" i="38" s="1"/>
  <c r="V285" i="38"/>
  <c r="AL285" i="38" s="1"/>
  <c r="U285" i="38"/>
  <c r="AK285" i="38" s="1"/>
  <c r="T285" i="38"/>
  <c r="AJ285" i="38" s="1"/>
  <c r="S285" i="38"/>
  <c r="AI285" i="38" s="1"/>
  <c r="Y284" i="38"/>
  <c r="AO284" i="38" s="1"/>
  <c r="X284" i="38"/>
  <c r="AN284" i="38" s="1"/>
  <c r="W284" i="38"/>
  <c r="AM284" i="38" s="1"/>
  <c r="V284" i="38"/>
  <c r="AL284" i="38" s="1"/>
  <c r="U284" i="38"/>
  <c r="AK284" i="38" s="1"/>
  <c r="T284" i="38"/>
  <c r="AJ284" i="38" s="1"/>
  <c r="S284" i="38"/>
  <c r="AI284" i="38" s="1"/>
  <c r="Y283" i="38"/>
  <c r="AO283" i="38" s="1"/>
  <c r="X283" i="38"/>
  <c r="AN283" i="38" s="1"/>
  <c r="W283" i="38"/>
  <c r="AM283" i="38" s="1"/>
  <c r="V283" i="38"/>
  <c r="AL283" i="38" s="1"/>
  <c r="U283" i="38"/>
  <c r="AK283" i="38" s="1"/>
  <c r="T283" i="38"/>
  <c r="AJ283" i="38" s="1"/>
  <c r="S283" i="38"/>
  <c r="AI283" i="38" s="1"/>
  <c r="Y282" i="38"/>
  <c r="AO282" i="38" s="1"/>
  <c r="X282" i="38"/>
  <c r="AN282" i="38" s="1"/>
  <c r="W282" i="38"/>
  <c r="AM282" i="38" s="1"/>
  <c r="V282" i="38"/>
  <c r="AL282" i="38" s="1"/>
  <c r="U282" i="38"/>
  <c r="AK282" i="38" s="1"/>
  <c r="T282" i="38"/>
  <c r="AJ282" i="38" s="1"/>
  <c r="S282" i="38"/>
  <c r="AI282" i="38" s="1"/>
  <c r="Y281" i="38"/>
  <c r="AO281" i="38" s="1"/>
  <c r="X281" i="38"/>
  <c r="AN281" i="38" s="1"/>
  <c r="W281" i="38"/>
  <c r="AM281" i="38" s="1"/>
  <c r="V281" i="38"/>
  <c r="AL281" i="38" s="1"/>
  <c r="U281" i="38"/>
  <c r="AK281" i="38" s="1"/>
  <c r="T281" i="38"/>
  <c r="AJ281" i="38" s="1"/>
  <c r="S281" i="38"/>
  <c r="AI281" i="38" s="1"/>
  <c r="Y280" i="38"/>
  <c r="AO280" i="38" s="1"/>
  <c r="X280" i="38"/>
  <c r="AN280" i="38" s="1"/>
  <c r="W280" i="38"/>
  <c r="AM280" i="38" s="1"/>
  <c r="V280" i="38"/>
  <c r="AL280" i="38" s="1"/>
  <c r="U280" i="38"/>
  <c r="AK280" i="38" s="1"/>
  <c r="T280" i="38"/>
  <c r="AJ280" i="38" s="1"/>
  <c r="S280" i="38"/>
  <c r="AI280" i="38" s="1"/>
  <c r="S278" i="38"/>
  <c r="AQ278" i="38" s="1"/>
  <c r="AQ277" i="38"/>
  <c r="AI277" i="38"/>
  <c r="AA277" i="38"/>
  <c r="S277" i="38"/>
  <c r="Y269" i="38"/>
  <c r="AO269" i="38" s="1"/>
  <c r="X269" i="38"/>
  <c r="AN269" i="38" s="1"/>
  <c r="W269" i="38"/>
  <c r="AM269" i="38" s="1"/>
  <c r="V269" i="38"/>
  <c r="AL269" i="38" s="1"/>
  <c r="U269" i="38"/>
  <c r="AK269" i="38" s="1"/>
  <c r="AJ269" i="38"/>
  <c r="AI269" i="38"/>
  <c r="C269" i="38"/>
  <c r="Y268" i="38"/>
  <c r="AO268" i="38" s="1"/>
  <c r="X268" i="38"/>
  <c r="AN268" i="38" s="1"/>
  <c r="W268" i="38"/>
  <c r="AM268" i="38" s="1"/>
  <c r="V268" i="38"/>
  <c r="AL268" i="38" s="1"/>
  <c r="U268" i="38"/>
  <c r="AK268" i="38" s="1"/>
  <c r="AJ268" i="38"/>
  <c r="AI268" i="38"/>
  <c r="C268" i="38"/>
  <c r="Y267" i="38"/>
  <c r="AO267" i="38" s="1"/>
  <c r="X267" i="38"/>
  <c r="AN267" i="38" s="1"/>
  <c r="W267" i="38"/>
  <c r="AM267" i="38" s="1"/>
  <c r="V267" i="38"/>
  <c r="AL267" i="38" s="1"/>
  <c r="U267" i="38"/>
  <c r="AK267" i="38" s="1"/>
  <c r="AJ267" i="38"/>
  <c r="AI267" i="38"/>
  <c r="C267" i="38"/>
  <c r="Y266" i="38"/>
  <c r="AO266" i="38" s="1"/>
  <c r="X266" i="38"/>
  <c r="AN266" i="38" s="1"/>
  <c r="W266" i="38"/>
  <c r="AM266" i="38" s="1"/>
  <c r="V266" i="38"/>
  <c r="AL266" i="38" s="1"/>
  <c r="U266" i="38"/>
  <c r="AK266" i="38" s="1"/>
  <c r="AJ266" i="38"/>
  <c r="AI266" i="38"/>
  <c r="C266" i="38"/>
  <c r="Y265" i="38"/>
  <c r="AO265" i="38" s="1"/>
  <c r="X265" i="38"/>
  <c r="AN265" i="38" s="1"/>
  <c r="W265" i="38"/>
  <c r="AM265" i="38" s="1"/>
  <c r="V265" i="38"/>
  <c r="AL265" i="38" s="1"/>
  <c r="U265" i="38"/>
  <c r="AK265" i="38" s="1"/>
  <c r="AJ265" i="38"/>
  <c r="AI265" i="38"/>
  <c r="C265" i="38"/>
  <c r="Y264" i="38"/>
  <c r="AO264" i="38" s="1"/>
  <c r="X264" i="38"/>
  <c r="AN264" i="38" s="1"/>
  <c r="W264" i="38"/>
  <c r="AM264" i="38" s="1"/>
  <c r="V264" i="38"/>
  <c r="AL264" i="38" s="1"/>
  <c r="U264" i="38"/>
  <c r="AK264" i="38" s="1"/>
  <c r="AJ264" i="38"/>
  <c r="AI264" i="38"/>
  <c r="C264" i="38"/>
  <c r="Y263" i="38"/>
  <c r="AO263" i="38" s="1"/>
  <c r="X263" i="38"/>
  <c r="AN263" i="38" s="1"/>
  <c r="W263" i="38"/>
  <c r="AM263" i="38" s="1"/>
  <c r="V263" i="38"/>
  <c r="AL263" i="38" s="1"/>
  <c r="U263" i="38"/>
  <c r="AK263" i="38" s="1"/>
  <c r="AJ263" i="38"/>
  <c r="AI263" i="38"/>
  <c r="C263" i="38"/>
  <c r="Y262" i="38"/>
  <c r="AO262" i="38" s="1"/>
  <c r="X262" i="38"/>
  <c r="AN262" i="38" s="1"/>
  <c r="W262" i="38"/>
  <c r="AM262" i="38" s="1"/>
  <c r="V262" i="38"/>
  <c r="AL262" i="38" s="1"/>
  <c r="U262" i="38"/>
  <c r="AK262" i="38" s="1"/>
  <c r="AJ262" i="38"/>
  <c r="AI262" i="38"/>
  <c r="C262" i="38"/>
  <c r="Y261" i="38"/>
  <c r="AO261" i="38" s="1"/>
  <c r="X261" i="38"/>
  <c r="AN261" i="38" s="1"/>
  <c r="W261" i="38"/>
  <c r="AM261" i="38" s="1"/>
  <c r="V261" i="38"/>
  <c r="AL261" i="38" s="1"/>
  <c r="U261" i="38"/>
  <c r="AK261" i="38" s="1"/>
  <c r="AJ261" i="38"/>
  <c r="AI261" i="38"/>
  <c r="C261" i="38"/>
  <c r="AJ260" i="38"/>
  <c r="Y260" i="38"/>
  <c r="AO260" i="38" s="1"/>
  <c r="X260" i="38"/>
  <c r="AN260" i="38" s="1"/>
  <c r="W260" i="38"/>
  <c r="AM260" i="38" s="1"/>
  <c r="V260" i="38"/>
  <c r="AL260" i="38" s="1"/>
  <c r="U260" i="38"/>
  <c r="AK260" i="38" s="1"/>
  <c r="AI260" i="38"/>
  <c r="C260" i="38"/>
  <c r="Y259" i="38"/>
  <c r="AO259" i="38" s="1"/>
  <c r="X259" i="38"/>
  <c r="AN259" i="38" s="1"/>
  <c r="W259" i="38"/>
  <c r="AM259" i="38" s="1"/>
  <c r="V259" i="38"/>
  <c r="AL259" i="38" s="1"/>
  <c r="U259" i="38"/>
  <c r="AK259" i="38" s="1"/>
  <c r="AJ259" i="38"/>
  <c r="AI259" i="38"/>
  <c r="C259" i="38"/>
  <c r="Y258" i="38"/>
  <c r="AO258" i="38" s="1"/>
  <c r="X258" i="38"/>
  <c r="AN258" i="38" s="1"/>
  <c r="W258" i="38"/>
  <c r="AM258" i="38" s="1"/>
  <c r="V258" i="38"/>
  <c r="AL258" i="38" s="1"/>
  <c r="U258" i="38"/>
  <c r="AK258" i="38" s="1"/>
  <c r="AJ258" i="38"/>
  <c r="AI258" i="38"/>
  <c r="C258" i="38"/>
  <c r="Y257" i="38"/>
  <c r="AO257" i="38" s="1"/>
  <c r="X257" i="38"/>
  <c r="AN257" i="38" s="1"/>
  <c r="W257" i="38"/>
  <c r="AM257" i="38" s="1"/>
  <c r="V257" i="38"/>
  <c r="AL257" i="38" s="1"/>
  <c r="U257" i="38"/>
  <c r="AK257" i="38" s="1"/>
  <c r="AJ257" i="38"/>
  <c r="AI257" i="38"/>
  <c r="C257" i="38"/>
  <c r="Y256" i="38"/>
  <c r="AO256" i="38" s="1"/>
  <c r="X256" i="38"/>
  <c r="AN256" i="38" s="1"/>
  <c r="W256" i="38"/>
  <c r="AM256" i="38" s="1"/>
  <c r="V256" i="38"/>
  <c r="AL256" i="38" s="1"/>
  <c r="U256" i="38"/>
  <c r="AK256" i="38" s="1"/>
  <c r="AJ256" i="38"/>
  <c r="AI256" i="38"/>
  <c r="C256" i="38"/>
  <c r="Y255" i="38"/>
  <c r="AO255" i="38" s="1"/>
  <c r="X255" i="38"/>
  <c r="AN255" i="38" s="1"/>
  <c r="W255" i="38"/>
  <c r="AM255" i="38" s="1"/>
  <c r="V255" i="38"/>
  <c r="AL255" i="38" s="1"/>
  <c r="U255" i="38"/>
  <c r="AK255" i="38" s="1"/>
  <c r="AJ255" i="38"/>
  <c r="AI255" i="38"/>
  <c r="C255" i="38"/>
  <c r="Y254" i="38"/>
  <c r="AO254" i="38" s="1"/>
  <c r="X254" i="38"/>
  <c r="AN254" i="38" s="1"/>
  <c r="W254" i="38"/>
  <c r="AM254" i="38" s="1"/>
  <c r="V254" i="38"/>
  <c r="AL254" i="38" s="1"/>
  <c r="U254" i="38"/>
  <c r="AK254" i="38" s="1"/>
  <c r="AJ254" i="38"/>
  <c r="AI254" i="38"/>
  <c r="C254" i="38"/>
  <c r="Y253" i="38"/>
  <c r="AO253" i="38" s="1"/>
  <c r="X253" i="38"/>
  <c r="AN253" i="38" s="1"/>
  <c r="W253" i="38"/>
  <c r="AM253" i="38" s="1"/>
  <c r="V253" i="38"/>
  <c r="AL253" i="38" s="1"/>
  <c r="U253" i="38"/>
  <c r="AK253" i="38" s="1"/>
  <c r="AJ253" i="38"/>
  <c r="AI253" i="38"/>
  <c r="C253" i="38"/>
  <c r="Y252" i="38"/>
  <c r="AO252" i="38" s="1"/>
  <c r="X252" i="38"/>
  <c r="AN252" i="38" s="1"/>
  <c r="W252" i="38"/>
  <c r="AM252" i="38" s="1"/>
  <c r="V252" i="38"/>
  <c r="AL252" i="38" s="1"/>
  <c r="U252" i="38"/>
  <c r="AK252" i="38" s="1"/>
  <c r="AJ252" i="38"/>
  <c r="AI252" i="38"/>
  <c r="C252" i="38"/>
  <c r="B927" i="43" s="1"/>
  <c r="Y250" i="38"/>
  <c r="AO250" i="38" s="1"/>
  <c r="X250" i="38"/>
  <c r="AN250" i="38" s="1"/>
  <c r="W250" i="38"/>
  <c r="AM250" i="38" s="1"/>
  <c r="V250" i="38"/>
  <c r="AL250" i="38" s="1"/>
  <c r="U250" i="38"/>
  <c r="AK250" i="38" s="1"/>
  <c r="AJ250" i="38"/>
  <c r="AI250" i="38"/>
  <c r="C250" i="38"/>
  <c r="Y249" i="38"/>
  <c r="AO249" i="38" s="1"/>
  <c r="X249" i="38"/>
  <c r="AN249" i="38" s="1"/>
  <c r="W249" i="38"/>
  <c r="AM249" i="38" s="1"/>
  <c r="V249" i="38"/>
  <c r="AL249" i="38" s="1"/>
  <c r="U249" i="38"/>
  <c r="AK249" i="38" s="1"/>
  <c r="AJ249" i="38"/>
  <c r="AI249" i="38"/>
  <c r="C249" i="38"/>
  <c r="Y248" i="38"/>
  <c r="AO248" i="38" s="1"/>
  <c r="X248" i="38"/>
  <c r="AN248" i="38" s="1"/>
  <c r="W248" i="38"/>
  <c r="AM248" i="38" s="1"/>
  <c r="V248" i="38"/>
  <c r="AL248" i="38" s="1"/>
  <c r="U248" i="38"/>
  <c r="AK248" i="38" s="1"/>
  <c r="AJ248" i="38"/>
  <c r="AI248" i="38"/>
  <c r="C248" i="38"/>
  <c r="Y247" i="38"/>
  <c r="AO247" i="38" s="1"/>
  <c r="X247" i="38"/>
  <c r="AN247" i="38" s="1"/>
  <c r="W247" i="38"/>
  <c r="AM247" i="38" s="1"/>
  <c r="V247" i="38"/>
  <c r="AL247" i="38" s="1"/>
  <c r="U247" i="38"/>
  <c r="AK247" i="38" s="1"/>
  <c r="AJ247" i="38"/>
  <c r="AI247" i="38"/>
  <c r="C247" i="38"/>
  <c r="Y246" i="38"/>
  <c r="AO246" i="38" s="1"/>
  <c r="X246" i="38"/>
  <c r="AN246" i="38" s="1"/>
  <c r="W246" i="38"/>
  <c r="AM246" i="38" s="1"/>
  <c r="V246" i="38"/>
  <c r="AL246" i="38" s="1"/>
  <c r="U246" i="38"/>
  <c r="AK246" i="38" s="1"/>
  <c r="AJ246" i="38"/>
  <c r="AI246" i="38"/>
  <c r="C246" i="38"/>
  <c r="Y245" i="38"/>
  <c r="AO245" i="38" s="1"/>
  <c r="X245" i="38"/>
  <c r="AN245" i="38" s="1"/>
  <c r="W245" i="38"/>
  <c r="AM245" i="38" s="1"/>
  <c r="V245" i="38"/>
  <c r="AL245" i="38" s="1"/>
  <c r="U245" i="38"/>
  <c r="AK245" i="38" s="1"/>
  <c r="AJ245" i="38"/>
  <c r="AI245" i="38"/>
  <c r="C245" i="38"/>
  <c r="Y244" i="38"/>
  <c r="AO244" i="38" s="1"/>
  <c r="X244" i="38"/>
  <c r="AN244" i="38" s="1"/>
  <c r="W244" i="38"/>
  <c r="AM244" i="38" s="1"/>
  <c r="V244" i="38"/>
  <c r="AL244" i="38" s="1"/>
  <c r="U244" i="38"/>
  <c r="AK244" i="38" s="1"/>
  <c r="AJ244" i="38"/>
  <c r="AI244" i="38"/>
  <c r="C244" i="38"/>
  <c r="Y243" i="38"/>
  <c r="AO243" i="38" s="1"/>
  <c r="X243" i="38"/>
  <c r="AN243" i="38" s="1"/>
  <c r="W243" i="38"/>
  <c r="AM243" i="38" s="1"/>
  <c r="V243" i="38"/>
  <c r="AL243" i="38" s="1"/>
  <c r="U243" i="38"/>
  <c r="AK243" i="38" s="1"/>
  <c r="AJ243" i="38"/>
  <c r="AI243" i="38"/>
  <c r="C243" i="38"/>
  <c r="AJ242" i="38"/>
  <c r="Y242" i="38"/>
  <c r="AO242" i="38" s="1"/>
  <c r="X242" i="38"/>
  <c r="AN242" i="38" s="1"/>
  <c r="W242" i="38"/>
  <c r="AM242" i="38" s="1"/>
  <c r="V242" i="38"/>
  <c r="AL242" i="38" s="1"/>
  <c r="U242" i="38"/>
  <c r="AK242" i="38" s="1"/>
  <c r="AI242" i="38"/>
  <c r="C242" i="38"/>
  <c r="Y241" i="38"/>
  <c r="AO241" i="38" s="1"/>
  <c r="X241" i="38"/>
  <c r="AN241" i="38" s="1"/>
  <c r="W241" i="38"/>
  <c r="AM241" i="38" s="1"/>
  <c r="V241" i="38"/>
  <c r="AL241" i="38" s="1"/>
  <c r="U241" i="38"/>
  <c r="AK241" i="38" s="1"/>
  <c r="AJ241" i="38"/>
  <c r="AI241" i="38"/>
  <c r="C241" i="38"/>
  <c r="Y240" i="38"/>
  <c r="AO240" i="38" s="1"/>
  <c r="X240" i="38"/>
  <c r="AN240" i="38" s="1"/>
  <c r="W240" i="38"/>
  <c r="AM240" i="38" s="1"/>
  <c r="V240" i="38"/>
  <c r="AL240" i="38" s="1"/>
  <c r="U240" i="38"/>
  <c r="AK240" i="38" s="1"/>
  <c r="AJ240" i="38"/>
  <c r="AI240" i="38"/>
  <c r="C240" i="38"/>
  <c r="AJ239" i="38"/>
  <c r="Y239" i="38"/>
  <c r="AO239" i="38" s="1"/>
  <c r="X239" i="38"/>
  <c r="AN239" i="38" s="1"/>
  <c r="W239" i="38"/>
  <c r="AM239" i="38" s="1"/>
  <c r="V239" i="38"/>
  <c r="AL239" i="38" s="1"/>
  <c r="U239" i="38"/>
  <c r="AK239" i="38" s="1"/>
  <c r="AI239" i="38"/>
  <c r="C239" i="38"/>
  <c r="Y238" i="38"/>
  <c r="AO238" i="38" s="1"/>
  <c r="X238" i="38"/>
  <c r="AN238" i="38" s="1"/>
  <c r="W238" i="38"/>
  <c r="AM238" i="38" s="1"/>
  <c r="V238" i="38"/>
  <c r="AL238" i="38" s="1"/>
  <c r="U238" i="38"/>
  <c r="AK238" i="38" s="1"/>
  <c r="AJ238" i="38"/>
  <c r="AI238" i="38"/>
  <c r="C238" i="38"/>
  <c r="AL237" i="38"/>
  <c r="AJ237" i="38"/>
  <c r="Y237" i="38"/>
  <c r="AO237" i="38" s="1"/>
  <c r="X237" i="38"/>
  <c r="AN237" i="38" s="1"/>
  <c r="W237" i="38"/>
  <c r="AM237" i="38" s="1"/>
  <c r="V237" i="38"/>
  <c r="U237" i="38"/>
  <c r="AK237" i="38" s="1"/>
  <c r="AI237" i="38"/>
  <c r="C237" i="38"/>
  <c r="Y236" i="38"/>
  <c r="AO236" i="38" s="1"/>
  <c r="X236" i="38"/>
  <c r="AN236" i="38" s="1"/>
  <c r="W236" i="38"/>
  <c r="AM236" i="38" s="1"/>
  <c r="V236" i="38"/>
  <c r="AL236" i="38" s="1"/>
  <c r="U236" i="38"/>
  <c r="AK236" i="38" s="1"/>
  <c r="AJ236" i="38"/>
  <c r="AI236" i="38"/>
  <c r="C236" i="38"/>
  <c r="Y235" i="38"/>
  <c r="AO235" i="38" s="1"/>
  <c r="X235" i="38"/>
  <c r="AN235" i="38" s="1"/>
  <c r="W235" i="38"/>
  <c r="AM235" i="38" s="1"/>
  <c r="V235" i="38"/>
  <c r="AL235" i="38" s="1"/>
  <c r="U235" i="38"/>
  <c r="AK235" i="38" s="1"/>
  <c r="AJ235" i="38"/>
  <c r="AI235" i="38"/>
  <c r="C235" i="38"/>
  <c r="AJ234" i="38"/>
  <c r="Y234" i="38"/>
  <c r="AO234" i="38" s="1"/>
  <c r="X234" i="38"/>
  <c r="AN234" i="38" s="1"/>
  <c r="W234" i="38"/>
  <c r="AM234" i="38" s="1"/>
  <c r="V234" i="38"/>
  <c r="AL234" i="38" s="1"/>
  <c r="U234" i="38"/>
  <c r="AK234" i="38" s="1"/>
  <c r="AI234" i="38"/>
  <c r="C234" i="38"/>
  <c r="Y233" i="38"/>
  <c r="AO233" i="38" s="1"/>
  <c r="X233" i="38"/>
  <c r="AN233" i="38" s="1"/>
  <c r="W233" i="38"/>
  <c r="AM233" i="38" s="1"/>
  <c r="V233" i="38"/>
  <c r="AL233" i="38" s="1"/>
  <c r="U233" i="38"/>
  <c r="AK233" i="38" s="1"/>
  <c r="AJ233" i="38"/>
  <c r="AI233" i="38"/>
  <c r="C233" i="38"/>
  <c r="B926" i="43" s="1"/>
  <c r="AO231" i="38"/>
  <c r="AN231" i="38"/>
  <c r="AM231" i="38"/>
  <c r="AL231" i="38"/>
  <c r="AK231" i="38"/>
  <c r="AJ231" i="38"/>
  <c r="AI231" i="38"/>
  <c r="C231" i="38"/>
  <c r="AK230" i="38"/>
  <c r="AO230" i="38"/>
  <c r="AN230" i="38"/>
  <c r="AM230" i="38"/>
  <c r="AL230" i="38"/>
  <c r="AJ230" i="38"/>
  <c r="AI230" i="38"/>
  <c r="C230" i="38"/>
  <c r="AO229" i="38"/>
  <c r="AN229" i="38"/>
  <c r="AM229" i="38"/>
  <c r="AL229" i="38"/>
  <c r="AK229" i="38"/>
  <c r="AJ229" i="38"/>
  <c r="AI229" i="38"/>
  <c r="C229" i="38"/>
  <c r="AO228" i="38"/>
  <c r="AN228" i="38"/>
  <c r="AM228" i="38"/>
  <c r="AL228" i="38"/>
  <c r="AK228" i="38"/>
  <c r="AJ228" i="38"/>
  <c r="AI228" i="38"/>
  <c r="C228" i="38"/>
  <c r="AK227" i="38"/>
  <c r="AO227" i="38"/>
  <c r="AN227" i="38"/>
  <c r="AM227" i="38"/>
  <c r="AL227" i="38"/>
  <c r="AJ227" i="38"/>
  <c r="AI227" i="38"/>
  <c r="C227" i="38"/>
  <c r="AL226" i="38"/>
  <c r="AO226" i="38"/>
  <c r="AN226" i="38"/>
  <c r="AM226" i="38"/>
  <c r="AK226" i="38"/>
  <c r="AJ226" i="38"/>
  <c r="AI226" i="38"/>
  <c r="C226" i="38"/>
  <c r="AO225" i="38"/>
  <c r="AN225" i="38"/>
  <c r="AM225" i="38"/>
  <c r="AL225" i="38"/>
  <c r="AK225" i="38"/>
  <c r="AJ225" i="38"/>
  <c r="AI225" i="38"/>
  <c r="C225" i="38"/>
  <c r="AN224" i="38"/>
  <c r="AL224" i="38"/>
  <c r="AO224" i="38"/>
  <c r="AM224" i="38"/>
  <c r="AK224" i="38"/>
  <c r="AJ224" i="38"/>
  <c r="AI224" i="38"/>
  <c r="C224" i="38"/>
  <c r="AO223" i="38"/>
  <c r="AM223" i="38"/>
  <c r="AJ223" i="38"/>
  <c r="AN223" i="38"/>
  <c r="AL223" i="38"/>
  <c r="AK223" i="38"/>
  <c r="AI223" i="38"/>
  <c r="C223" i="38"/>
  <c r="AK222" i="38"/>
  <c r="AO222" i="38"/>
  <c r="AN222" i="38"/>
  <c r="AM222" i="38"/>
  <c r="AL222" i="38"/>
  <c r="AJ222" i="38"/>
  <c r="AI222" i="38"/>
  <c r="C222" i="38"/>
  <c r="AL221" i="38"/>
  <c r="AO221" i="38"/>
  <c r="AN221" i="38"/>
  <c r="AM221" i="38"/>
  <c r="AK221" i="38"/>
  <c r="AJ221" i="38"/>
  <c r="AI221" i="38"/>
  <c r="C221" i="38"/>
  <c r="AJ220" i="38"/>
  <c r="AO220" i="38"/>
  <c r="AN220" i="38"/>
  <c r="AM220" i="38"/>
  <c r="AL220" i="38"/>
  <c r="AK220" i="38"/>
  <c r="AI220" i="38"/>
  <c r="C220" i="38"/>
  <c r="AK219" i="38"/>
  <c r="AO219" i="38"/>
  <c r="AN219" i="38"/>
  <c r="AM219" i="38"/>
  <c r="AL219" i="38"/>
  <c r="AJ219" i="38"/>
  <c r="AI219" i="38"/>
  <c r="C219" i="38"/>
  <c r="AL218" i="38"/>
  <c r="AO218" i="38"/>
  <c r="AN218" i="38"/>
  <c r="AM218" i="38"/>
  <c r="AK218" i="38"/>
  <c r="AJ218" i="38"/>
  <c r="AI218" i="38"/>
  <c r="C218" i="38"/>
  <c r="AM217" i="38"/>
  <c r="AO217" i="38"/>
  <c r="AN217" i="38"/>
  <c r="AL217" i="38"/>
  <c r="AK217" i="38"/>
  <c r="AJ217" i="38"/>
  <c r="AI217" i="38"/>
  <c r="C217" i="38"/>
  <c r="AO216" i="38"/>
  <c r="AN216" i="38"/>
  <c r="AM216" i="38"/>
  <c r="AL216" i="38"/>
  <c r="AK216" i="38"/>
  <c r="AJ216" i="38"/>
  <c r="AI216" i="38"/>
  <c r="C216" i="38"/>
  <c r="AO215" i="38"/>
  <c r="AN215" i="38"/>
  <c r="AM215" i="38"/>
  <c r="AL215" i="38"/>
  <c r="AK215" i="38"/>
  <c r="AJ215" i="38"/>
  <c r="AI215" i="38"/>
  <c r="C215" i="38"/>
  <c r="AO214" i="38"/>
  <c r="AN214" i="38"/>
  <c r="AM214" i="38"/>
  <c r="C214" i="38"/>
  <c r="AO213" i="38"/>
  <c r="AN213" i="38"/>
  <c r="AM213" i="38"/>
  <c r="AL213" i="38"/>
  <c r="C213" i="38"/>
  <c r="AM212" i="38"/>
  <c r="AO212" i="38"/>
  <c r="AN212" i="38"/>
  <c r="C212" i="38"/>
  <c r="AN211" i="38"/>
  <c r="AL211" i="38"/>
  <c r="AK211" i="38"/>
  <c r="AO211" i="38"/>
  <c r="AM211" i="38"/>
  <c r="AJ211" i="38"/>
  <c r="AI211" i="38"/>
  <c r="C211" i="38"/>
  <c r="AM210" i="38"/>
  <c r="AL210" i="38"/>
  <c r="AO210" i="38"/>
  <c r="AN210" i="38"/>
  <c r="AK210" i="38"/>
  <c r="AJ210" i="38"/>
  <c r="AI210" i="38"/>
  <c r="C210" i="38"/>
  <c r="AM209" i="38"/>
  <c r="AO209" i="38"/>
  <c r="AN209" i="38"/>
  <c r="AL209" i="38"/>
  <c r="AK209" i="38"/>
  <c r="AJ209" i="38"/>
  <c r="AI209" i="38"/>
  <c r="C209" i="38"/>
  <c r="AO208" i="38"/>
  <c r="AN208" i="38"/>
  <c r="AM208" i="38"/>
  <c r="AL208" i="38"/>
  <c r="AK208" i="38"/>
  <c r="AJ208" i="38"/>
  <c r="AI208" i="38"/>
  <c r="C208" i="38"/>
  <c r="AO207" i="38"/>
  <c r="AN207" i="38"/>
  <c r="AM207" i="38"/>
  <c r="AL207" i="38"/>
  <c r="AK207" i="38"/>
  <c r="AJ207" i="38"/>
  <c r="AI207" i="38"/>
  <c r="C207" i="38"/>
  <c r="AO206" i="38"/>
  <c r="AN206" i="38"/>
  <c r="AM206" i="38"/>
  <c r="AL206" i="38"/>
  <c r="AK206" i="38"/>
  <c r="AJ206" i="38"/>
  <c r="AI206" i="38"/>
  <c r="C206" i="38"/>
  <c r="AO205" i="38"/>
  <c r="AN205" i="38"/>
  <c r="AM205" i="38"/>
  <c r="AL205" i="38"/>
  <c r="AK205" i="38"/>
  <c r="AJ205" i="38"/>
  <c r="AI205" i="38"/>
  <c r="C205" i="38"/>
  <c r="AO204" i="38"/>
  <c r="AN204" i="38"/>
  <c r="AM204" i="38"/>
  <c r="AL204" i="38"/>
  <c r="AK204" i="38"/>
  <c r="AJ204" i="38"/>
  <c r="AI204" i="38"/>
  <c r="C204" i="38"/>
  <c r="AO203" i="38"/>
  <c r="AN203" i="38"/>
  <c r="AM203" i="38"/>
  <c r="AL203" i="38"/>
  <c r="AK203" i="38"/>
  <c r="AJ203" i="38"/>
  <c r="AI203" i="38"/>
  <c r="C203" i="38"/>
  <c r="AO202" i="38"/>
  <c r="AN202" i="38"/>
  <c r="AM202" i="38"/>
  <c r="AL202" i="38"/>
  <c r="AK202" i="38"/>
  <c r="AJ202" i="38"/>
  <c r="AI202" i="38"/>
  <c r="C202" i="38"/>
  <c r="AO201" i="38"/>
  <c r="AN201" i="38"/>
  <c r="AM201" i="38"/>
  <c r="AL201" i="38"/>
  <c r="AK201" i="38"/>
  <c r="AJ201" i="38"/>
  <c r="AI201" i="38"/>
  <c r="C201" i="38"/>
  <c r="AK200" i="38"/>
  <c r="AO200" i="38"/>
  <c r="AN200" i="38"/>
  <c r="AM200" i="38"/>
  <c r="AL200" i="38"/>
  <c r="AJ200" i="38"/>
  <c r="AI200" i="38"/>
  <c r="C200" i="38"/>
  <c r="AL199" i="38"/>
  <c r="AO199" i="38"/>
  <c r="AN199" i="38"/>
  <c r="AM199" i="38"/>
  <c r="AK199" i="38"/>
  <c r="AJ199" i="38"/>
  <c r="AI199" i="38"/>
  <c r="C199" i="38"/>
  <c r="AM198" i="38"/>
  <c r="AL198" i="38"/>
  <c r="AK198" i="38"/>
  <c r="AJ198" i="38"/>
  <c r="AI198" i="38"/>
  <c r="C198" i="38"/>
  <c r="C197" i="38"/>
  <c r="C196" i="38"/>
  <c r="C195" i="38"/>
  <c r="B925" i="43" s="1"/>
  <c r="Y193" i="38"/>
  <c r="AO193" i="38" s="1"/>
  <c r="X193" i="38"/>
  <c r="AN193" i="38" s="1"/>
  <c r="W193" i="38"/>
  <c r="AM193" i="38" s="1"/>
  <c r="V193" i="38"/>
  <c r="AL193" i="38" s="1"/>
  <c r="U193" i="38"/>
  <c r="AK193" i="38" s="1"/>
  <c r="AJ193" i="38"/>
  <c r="AI193" i="38"/>
  <c r="C193" i="38"/>
  <c r="Y192" i="38"/>
  <c r="AO192" i="38" s="1"/>
  <c r="X192" i="38"/>
  <c r="AN192" i="38" s="1"/>
  <c r="W192" i="38"/>
  <c r="AM192" i="38" s="1"/>
  <c r="V192" i="38"/>
  <c r="AL192" i="38" s="1"/>
  <c r="U192" i="38"/>
  <c r="AK192" i="38" s="1"/>
  <c r="AJ192" i="38"/>
  <c r="AI192" i="38"/>
  <c r="C192" i="38"/>
  <c r="Y191" i="38"/>
  <c r="AO191" i="38" s="1"/>
  <c r="X191" i="38"/>
  <c r="AN191" i="38" s="1"/>
  <c r="W191" i="38"/>
  <c r="AM191" i="38" s="1"/>
  <c r="V191" i="38"/>
  <c r="AL191" i="38" s="1"/>
  <c r="U191" i="38"/>
  <c r="AK191" i="38" s="1"/>
  <c r="AJ191" i="38"/>
  <c r="AI191" i="38"/>
  <c r="C191" i="38"/>
  <c r="Y190" i="38"/>
  <c r="AO190" i="38" s="1"/>
  <c r="X190" i="38"/>
  <c r="AN190" i="38" s="1"/>
  <c r="W190" i="38"/>
  <c r="AM190" i="38" s="1"/>
  <c r="V190" i="38"/>
  <c r="AL190" i="38" s="1"/>
  <c r="U190" i="38"/>
  <c r="AK190" i="38" s="1"/>
  <c r="AJ190" i="38"/>
  <c r="AI190" i="38"/>
  <c r="C190" i="38"/>
  <c r="Y189" i="38"/>
  <c r="AO189" i="38" s="1"/>
  <c r="X189" i="38"/>
  <c r="AN189" i="38" s="1"/>
  <c r="W189" i="38"/>
  <c r="AM189" i="38" s="1"/>
  <c r="V189" i="38"/>
  <c r="U189" i="38"/>
  <c r="C189" i="38"/>
  <c r="Y188" i="38"/>
  <c r="AO188" i="38" s="1"/>
  <c r="X188" i="38"/>
  <c r="AN188" i="38" s="1"/>
  <c r="W188" i="38"/>
  <c r="AM188" i="38" s="1"/>
  <c r="V188" i="38"/>
  <c r="U188" i="38"/>
  <c r="C188" i="38"/>
  <c r="Y187" i="38"/>
  <c r="AO187" i="38" s="1"/>
  <c r="X187" i="38"/>
  <c r="AN187" i="38" s="1"/>
  <c r="W187" i="38"/>
  <c r="AM187" i="38" s="1"/>
  <c r="V187" i="38"/>
  <c r="AL187" i="38" s="1"/>
  <c r="U187" i="38"/>
  <c r="C187" i="38"/>
  <c r="Y186" i="38"/>
  <c r="AO186" i="38" s="1"/>
  <c r="X186" i="38"/>
  <c r="AN186" i="38" s="1"/>
  <c r="W186" i="38"/>
  <c r="AM186" i="38" s="1"/>
  <c r="V186" i="38"/>
  <c r="AL186" i="38" s="1"/>
  <c r="U186" i="38"/>
  <c r="C186" i="38"/>
  <c r="Y185" i="38"/>
  <c r="AO185" i="38" s="1"/>
  <c r="X185" i="38"/>
  <c r="AN185" i="38" s="1"/>
  <c r="W185" i="38"/>
  <c r="AM185" i="38" s="1"/>
  <c r="V185" i="38"/>
  <c r="U185" i="38"/>
  <c r="C185" i="38"/>
  <c r="Y183" i="38"/>
  <c r="AO183" i="38" s="1"/>
  <c r="X183" i="38"/>
  <c r="AN183" i="38" s="1"/>
  <c r="W183" i="38"/>
  <c r="AM183" i="38" s="1"/>
  <c r="V183" i="38"/>
  <c r="AL183" i="38" s="1"/>
  <c r="U183" i="38"/>
  <c r="AK183" i="38" s="1"/>
  <c r="AJ183" i="38"/>
  <c r="AI183" i="38"/>
  <c r="Y182" i="38"/>
  <c r="AO182" i="38" s="1"/>
  <c r="X182" i="38"/>
  <c r="AN182" i="38" s="1"/>
  <c r="W182" i="38"/>
  <c r="AM182" i="38" s="1"/>
  <c r="V182" i="38"/>
  <c r="AL182" i="38" s="1"/>
  <c r="U182" i="38"/>
  <c r="AK182" i="38" s="1"/>
  <c r="AJ182" i="38"/>
  <c r="AI182" i="38"/>
  <c r="Y181" i="38"/>
  <c r="AO181" i="38" s="1"/>
  <c r="X181" i="38"/>
  <c r="AN181" i="38" s="1"/>
  <c r="W181" i="38"/>
  <c r="AM181" i="38" s="1"/>
  <c r="V181" i="38"/>
  <c r="AL181" i="38" s="1"/>
  <c r="U181" i="38"/>
  <c r="AK181" i="38" s="1"/>
  <c r="AJ181" i="38"/>
  <c r="Y180" i="38"/>
  <c r="AO180" i="38" s="1"/>
  <c r="X180" i="38"/>
  <c r="AN180" i="38" s="1"/>
  <c r="W180" i="38"/>
  <c r="AM180" i="38" s="1"/>
  <c r="V180" i="38"/>
  <c r="AL180" i="38" s="1"/>
  <c r="U180" i="38"/>
  <c r="AK180" i="38" s="1"/>
  <c r="AJ180" i="38"/>
  <c r="AI180" i="38"/>
  <c r="Y179" i="38"/>
  <c r="X179" i="38"/>
  <c r="W179" i="38"/>
  <c r="V179" i="38"/>
  <c r="U179" i="38"/>
  <c r="Y178" i="38"/>
  <c r="X178" i="38"/>
  <c r="W178" i="38"/>
  <c r="V178" i="38"/>
  <c r="U178" i="38"/>
  <c r="Y177" i="38"/>
  <c r="X177" i="38"/>
  <c r="W177" i="38"/>
  <c r="V177" i="38"/>
  <c r="U177" i="38"/>
  <c r="Y176" i="38"/>
  <c r="X176" i="38"/>
  <c r="W176" i="38"/>
  <c r="V176" i="38"/>
  <c r="U176" i="38"/>
  <c r="AQ174" i="38"/>
  <c r="AI174" i="38"/>
  <c r="AA174" i="38"/>
  <c r="AQ173" i="38"/>
  <c r="AI173" i="38"/>
  <c r="AA173" i="38"/>
  <c r="S173" i="38"/>
  <c r="Y168" i="38"/>
  <c r="AO168" i="38" s="1"/>
  <c r="X168" i="38"/>
  <c r="AN168" i="38" s="1"/>
  <c r="W168" i="38"/>
  <c r="AM168" i="38" s="1"/>
  <c r="V168" i="38"/>
  <c r="AL168" i="38" s="1"/>
  <c r="U168" i="38"/>
  <c r="AK168" i="38" s="1"/>
  <c r="P269" i="38"/>
  <c r="O269" i="38"/>
  <c r="Y167" i="38"/>
  <c r="AO167" i="38" s="1"/>
  <c r="X167" i="38"/>
  <c r="AN167" i="38" s="1"/>
  <c r="W167" i="38"/>
  <c r="AM167" i="38" s="1"/>
  <c r="V167" i="38"/>
  <c r="AL167" i="38" s="1"/>
  <c r="U167" i="38"/>
  <c r="AK167" i="38" s="1"/>
  <c r="P268" i="38"/>
  <c r="O268" i="38"/>
  <c r="Y166" i="38"/>
  <c r="AO166" i="38" s="1"/>
  <c r="X166" i="38"/>
  <c r="AN166" i="38" s="1"/>
  <c r="W166" i="38"/>
  <c r="AM166" i="38" s="1"/>
  <c r="V166" i="38"/>
  <c r="AL166" i="38" s="1"/>
  <c r="U166" i="38"/>
  <c r="AK166" i="38" s="1"/>
  <c r="P267" i="38"/>
  <c r="O267" i="38"/>
  <c r="Y165" i="38"/>
  <c r="AO165" i="38" s="1"/>
  <c r="X165" i="38"/>
  <c r="AN165" i="38" s="1"/>
  <c r="W165" i="38"/>
  <c r="AM165" i="38" s="1"/>
  <c r="V165" i="38"/>
  <c r="AL165" i="38" s="1"/>
  <c r="U165" i="38"/>
  <c r="AK165" i="38" s="1"/>
  <c r="P266" i="38"/>
  <c r="O266" i="38"/>
  <c r="Y164" i="38"/>
  <c r="AO164" i="38" s="1"/>
  <c r="X164" i="38"/>
  <c r="AN164" i="38" s="1"/>
  <c r="W164" i="38"/>
  <c r="AM164" i="38" s="1"/>
  <c r="V164" i="38"/>
  <c r="AL164" i="38" s="1"/>
  <c r="U164" i="38"/>
  <c r="AK164" i="38" s="1"/>
  <c r="P265" i="38"/>
  <c r="O265" i="38"/>
  <c r="Y163" i="38"/>
  <c r="AO163" i="38" s="1"/>
  <c r="X163" i="38"/>
  <c r="AN163" i="38" s="1"/>
  <c r="W163" i="38"/>
  <c r="AM163" i="38" s="1"/>
  <c r="V163" i="38"/>
  <c r="AL163" i="38" s="1"/>
  <c r="U163" i="38"/>
  <c r="AK163" i="38" s="1"/>
  <c r="P264" i="38"/>
  <c r="O264" i="38"/>
  <c r="Y162" i="38"/>
  <c r="AO162" i="38" s="1"/>
  <c r="X162" i="38"/>
  <c r="AN162" i="38" s="1"/>
  <c r="W162" i="38"/>
  <c r="AM162" i="38" s="1"/>
  <c r="V162" i="38"/>
  <c r="AL162" i="38" s="1"/>
  <c r="U162" i="38"/>
  <c r="AK162" i="38" s="1"/>
  <c r="P263" i="38"/>
  <c r="O263" i="38"/>
  <c r="Y161" i="38"/>
  <c r="AO161" i="38" s="1"/>
  <c r="X161" i="38"/>
  <c r="AN161" i="38" s="1"/>
  <c r="W161" i="38"/>
  <c r="AM161" i="38" s="1"/>
  <c r="V161" i="38"/>
  <c r="AL161" i="38" s="1"/>
  <c r="U161" i="38"/>
  <c r="AK161" i="38" s="1"/>
  <c r="P262" i="38"/>
  <c r="O262" i="38"/>
  <c r="Y160" i="38"/>
  <c r="AO160" i="38" s="1"/>
  <c r="X160" i="38"/>
  <c r="AN160" i="38" s="1"/>
  <c r="W160" i="38"/>
  <c r="AM160" i="38" s="1"/>
  <c r="V160" i="38"/>
  <c r="AL160" i="38" s="1"/>
  <c r="U160" i="38"/>
  <c r="AK160" i="38" s="1"/>
  <c r="P261" i="38"/>
  <c r="O261" i="38"/>
  <c r="Y159" i="38"/>
  <c r="AO159" i="38" s="1"/>
  <c r="X159" i="38"/>
  <c r="AN159" i="38" s="1"/>
  <c r="W159" i="38"/>
  <c r="AM159" i="38" s="1"/>
  <c r="V159" i="38"/>
  <c r="AL159" i="38" s="1"/>
  <c r="U159" i="38"/>
  <c r="AK159" i="38" s="1"/>
  <c r="P260" i="38"/>
  <c r="O260" i="38"/>
  <c r="Y158" i="38"/>
  <c r="AO158" i="38" s="1"/>
  <c r="X158" i="38"/>
  <c r="AN158" i="38" s="1"/>
  <c r="W158" i="38"/>
  <c r="AM158" i="38" s="1"/>
  <c r="V158" i="38"/>
  <c r="AL158" i="38" s="1"/>
  <c r="U158" i="38"/>
  <c r="AK158" i="38" s="1"/>
  <c r="P259" i="38"/>
  <c r="O259" i="38"/>
  <c r="Y157" i="38"/>
  <c r="AO157" i="38" s="1"/>
  <c r="X157" i="38"/>
  <c r="AN157" i="38" s="1"/>
  <c r="W157" i="38"/>
  <c r="AM157" i="38" s="1"/>
  <c r="V157" i="38"/>
  <c r="AL157" i="38" s="1"/>
  <c r="U157" i="38"/>
  <c r="AK157" i="38" s="1"/>
  <c r="P258" i="38"/>
  <c r="O258" i="38"/>
  <c r="Y156" i="38"/>
  <c r="AO156" i="38" s="1"/>
  <c r="X156" i="38"/>
  <c r="AN156" i="38" s="1"/>
  <c r="W156" i="38"/>
  <c r="AM156" i="38" s="1"/>
  <c r="V156" i="38"/>
  <c r="AL156" i="38" s="1"/>
  <c r="U156" i="38"/>
  <c r="AK156" i="38" s="1"/>
  <c r="P257" i="38"/>
  <c r="O257" i="38"/>
  <c r="Y155" i="38"/>
  <c r="AO155" i="38" s="1"/>
  <c r="X155" i="38"/>
  <c r="AN155" i="38" s="1"/>
  <c r="W155" i="38"/>
  <c r="AM155" i="38" s="1"/>
  <c r="V155" i="38"/>
  <c r="AL155" i="38" s="1"/>
  <c r="U155" i="38"/>
  <c r="AK155" i="38" s="1"/>
  <c r="P256" i="38"/>
  <c r="O256" i="38"/>
  <c r="Y154" i="38"/>
  <c r="AO154" i="38" s="1"/>
  <c r="X154" i="38"/>
  <c r="AN154" i="38" s="1"/>
  <c r="W154" i="38"/>
  <c r="AM154" i="38" s="1"/>
  <c r="V154" i="38"/>
  <c r="AL154" i="38" s="1"/>
  <c r="U154" i="38"/>
  <c r="AK154" i="38" s="1"/>
  <c r="P255" i="38"/>
  <c r="O255" i="38"/>
  <c r="Y153" i="38"/>
  <c r="AO153" i="38" s="1"/>
  <c r="X153" i="38"/>
  <c r="AN153" i="38" s="1"/>
  <c r="W153" i="38"/>
  <c r="AM153" i="38" s="1"/>
  <c r="V153" i="38"/>
  <c r="AL153" i="38" s="1"/>
  <c r="U153" i="38"/>
  <c r="AK153" i="38" s="1"/>
  <c r="P254" i="38"/>
  <c r="O254" i="38"/>
  <c r="Y152" i="38"/>
  <c r="AO152" i="38" s="1"/>
  <c r="X152" i="38"/>
  <c r="AN152" i="38" s="1"/>
  <c r="W152" i="38"/>
  <c r="AM152" i="38" s="1"/>
  <c r="V152" i="38"/>
  <c r="AL152" i="38" s="1"/>
  <c r="U152" i="38"/>
  <c r="AK152" i="38" s="1"/>
  <c r="Y151" i="38"/>
  <c r="AO151" i="38" s="1"/>
  <c r="X151" i="38"/>
  <c r="AN151" i="38" s="1"/>
  <c r="W151" i="38"/>
  <c r="AM151" i="38" s="1"/>
  <c r="V151" i="38"/>
  <c r="AL151" i="38" s="1"/>
  <c r="U151" i="38"/>
  <c r="AK151" i="38" s="1"/>
  <c r="Y149" i="38"/>
  <c r="AO149" i="38" s="1"/>
  <c r="X149" i="38"/>
  <c r="AN149" i="38" s="1"/>
  <c r="W149" i="38"/>
  <c r="AM149" i="38" s="1"/>
  <c r="V149" i="38"/>
  <c r="AL149" i="38" s="1"/>
  <c r="U149" i="38"/>
  <c r="AK149" i="38" s="1"/>
  <c r="P250" i="38"/>
  <c r="O250" i="38"/>
  <c r="Y148" i="38"/>
  <c r="AO148" i="38" s="1"/>
  <c r="X148" i="38"/>
  <c r="AN148" i="38" s="1"/>
  <c r="W148" i="38"/>
  <c r="AM148" i="38" s="1"/>
  <c r="V148" i="38"/>
  <c r="AL148" i="38" s="1"/>
  <c r="U148" i="38"/>
  <c r="AK148" i="38" s="1"/>
  <c r="P249" i="38"/>
  <c r="O249" i="38"/>
  <c r="Y147" i="38"/>
  <c r="AO147" i="38" s="1"/>
  <c r="X147" i="38"/>
  <c r="AN147" i="38" s="1"/>
  <c r="W147" i="38"/>
  <c r="AM147" i="38" s="1"/>
  <c r="V147" i="38"/>
  <c r="AL147" i="38" s="1"/>
  <c r="U147" i="38"/>
  <c r="AK147" i="38" s="1"/>
  <c r="P248" i="38"/>
  <c r="O248" i="38"/>
  <c r="Y146" i="38"/>
  <c r="AO146" i="38" s="1"/>
  <c r="X146" i="38"/>
  <c r="AN146" i="38" s="1"/>
  <c r="W146" i="38"/>
  <c r="AM146" i="38" s="1"/>
  <c r="V146" i="38"/>
  <c r="AL146" i="38" s="1"/>
  <c r="U146" i="38"/>
  <c r="AK146" i="38" s="1"/>
  <c r="P247" i="38"/>
  <c r="O247" i="38"/>
  <c r="Y145" i="38"/>
  <c r="AO145" i="38" s="1"/>
  <c r="X145" i="38"/>
  <c r="AN145" i="38" s="1"/>
  <c r="W145" i="38"/>
  <c r="AM145" i="38" s="1"/>
  <c r="V145" i="38"/>
  <c r="AL145" i="38" s="1"/>
  <c r="U145" i="38"/>
  <c r="AK145" i="38" s="1"/>
  <c r="P246" i="38"/>
  <c r="O246" i="38"/>
  <c r="Y144" i="38"/>
  <c r="AO144" i="38" s="1"/>
  <c r="X144" i="38"/>
  <c r="AN144" i="38" s="1"/>
  <c r="W144" i="38"/>
  <c r="AM144" i="38" s="1"/>
  <c r="V144" i="38"/>
  <c r="AL144" i="38" s="1"/>
  <c r="U144" i="38"/>
  <c r="AK144" i="38" s="1"/>
  <c r="P245" i="38"/>
  <c r="O245" i="38"/>
  <c r="Y143" i="38"/>
  <c r="AO143" i="38" s="1"/>
  <c r="X143" i="38"/>
  <c r="AN143" i="38" s="1"/>
  <c r="W143" i="38"/>
  <c r="AM143" i="38" s="1"/>
  <c r="V143" i="38"/>
  <c r="AL143" i="38" s="1"/>
  <c r="U143" i="38"/>
  <c r="AK143" i="38" s="1"/>
  <c r="P244" i="38"/>
  <c r="O244" i="38"/>
  <c r="Y142" i="38"/>
  <c r="AO142" i="38" s="1"/>
  <c r="X142" i="38"/>
  <c r="AN142" i="38" s="1"/>
  <c r="W142" i="38"/>
  <c r="AM142" i="38" s="1"/>
  <c r="V142" i="38"/>
  <c r="AL142" i="38" s="1"/>
  <c r="U142" i="38"/>
  <c r="AK142" i="38" s="1"/>
  <c r="P243" i="38"/>
  <c r="O243" i="38"/>
  <c r="Y141" i="38"/>
  <c r="AO141" i="38" s="1"/>
  <c r="X141" i="38"/>
  <c r="AN141" i="38" s="1"/>
  <c r="W141" i="38"/>
  <c r="AM141" i="38" s="1"/>
  <c r="V141" i="38"/>
  <c r="AL141" i="38" s="1"/>
  <c r="U141" i="38"/>
  <c r="AK141" i="38" s="1"/>
  <c r="P242" i="38"/>
  <c r="O242" i="38"/>
  <c r="Y140" i="38"/>
  <c r="AO140" i="38" s="1"/>
  <c r="X140" i="38"/>
  <c r="AN140" i="38" s="1"/>
  <c r="W140" i="38"/>
  <c r="AM140" i="38" s="1"/>
  <c r="V140" i="38"/>
  <c r="AL140" i="38" s="1"/>
  <c r="U140" i="38"/>
  <c r="AK140" i="38" s="1"/>
  <c r="P241" i="38"/>
  <c r="O241" i="38"/>
  <c r="Y139" i="38"/>
  <c r="AO139" i="38" s="1"/>
  <c r="X139" i="38"/>
  <c r="AN139" i="38" s="1"/>
  <c r="W139" i="38"/>
  <c r="AM139" i="38" s="1"/>
  <c r="V139" i="38"/>
  <c r="AL139" i="38" s="1"/>
  <c r="U139" i="38"/>
  <c r="AK139" i="38" s="1"/>
  <c r="P240" i="38"/>
  <c r="O240" i="38"/>
  <c r="Y138" i="38"/>
  <c r="AO138" i="38" s="1"/>
  <c r="X138" i="38"/>
  <c r="AN138" i="38" s="1"/>
  <c r="W138" i="38"/>
  <c r="AM138" i="38" s="1"/>
  <c r="V138" i="38"/>
  <c r="AL138" i="38" s="1"/>
  <c r="U138" i="38"/>
  <c r="AK138" i="38" s="1"/>
  <c r="P239" i="38"/>
  <c r="O239" i="38"/>
  <c r="Y137" i="38"/>
  <c r="AO137" i="38" s="1"/>
  <c r="X137" i="38"/>
  <c r="AN137" i="38" s="1"/>
  <c r="W137" i="38"/>
  <c r="AM137" i="38" s="1"/>
  <c r="V137" i="38"/>
  <c r="AL137" i="38" s="1"/>
  <c r="U137" i="38"/>
  <c r="AK137" i="38" s="1"/>
  <c r="P238" i="38"/>
  <c r="O238" i="38"/>
  <c r="Y136" i="38"/>
  <c r="AO136" i="38" s="1"/>
  <c r="X136" i="38"/>
  <c r="AN136" i="38" s="1"/>
  <c r="W136" i="38"/>
  <c r="AM136" i="38" s="1"/>
  <c r="V136" i="38"/>
  <c r="AL136" i="38" s="1"/>
  <c r="U136" i="38"/>
  <c r="AK136" i="38" s="1"/>
  <c r="P237" i="38"/>
  <c r="O237" i="38"/>
  <c r="Y135" i="38"/>
  <c r="AO135" i="38" s="1"/>
  <c r="X135" i="38"/>
  <c r="AN135" i="38" s="1"/>
  <c r="W135" i="38"/>
  <c r="AM135" i="38" s="1"/>
  <c r="V135" i="38"/>
  <c r="AL135" i="38" s="1"/>
  <c r="U135" i="38"/>
  <c r="AK135" i="38" s="1"/>
  <c r="P236" i="38"/>
  <c r="O236" i="38"/>
  <c r="Y134" i="38"/>
  <c r="AO134" i="38" s="1"/>
  <c r="X134" i="38"/>
  <c r="AN134" i="38" s="1"/>
  <c r="W134" i="38"/>
  <c r="AM134" i="38" s="1"/>
  <c r="V134" i="38"/>
  <c r="AL134" i="38" s="1"/>
  <c r="U134" i="38"/>
  <c r="AK134" i="38" s="1"/>
  <c r="P235" i="38"/>
  <c r="O235" i="38"/>
  <c r="Y133" i="38"/>
  <c r="AO133" i="38" s="1"/>
  <c r="X133" i="38"/>
  <c r="AN133" i="38" s="1"/>
  <c r="W133" i="38"/>
  <c r="AM133" i="38" s="1"/>
  <c r="V133" i="38"/>
  <c r="AL133" i="38" s="1"/>
  <c r="U133" i="38"/>
  <c r="AK133" i="38" s="1"/>
  <c r="Y132" i="38"/>
  <c r="AO132" i="38" s="1"/>
  <c r="X132" i="38"/>
  <c r="AN132" i="38" s="1"/>
  <c r="W132" i="38"/>
  <c r="AM132" i="38" s="1"/>
  <c r="V132" i="38"/>
  <c r="AL132" i="38" s="1"/>
  <c r="U132" i="38"/>
  <c r="AK132" i="38" s="1"/>
  <c r="D233" i="38"/>
  <c r="Y130" i="38"/>
  <c r="AO130" i="38" s="1"/>
  <c r="X130" i="38"/>
  <c r="AN130" i="38" s="1"/>
  <c r="W130" i="38"/>
  <c r="AM130" i="38" s="1"/>
  <c r="V130" i="38"/>
  <c r="AL130" i="38" s="1"/>
  <c r="U130" i="38"/>
  <c r="AK130" i="38" s="1"/>
  <c r="P231" i="38"/>
  <c r="O231" i="38"/>
  <c r="Y129" i="38"/>
  <c r="AO129" i="38" s="1"/>
  <c r="X129" i="38"/>
  <c r="AN129" i="38" s="1"/>
  <c r="W129" i="38"/>
  <c r="AM129" i="38" s="1"/>
  <c r="V129" i="38"/>
  <c r="AL129" i="38" s="1"/>
  <c r="U129" i="38"/>
  <c r="AK129" i="38" s="1"/>
  <c r="P230" i="38"/>
  <c r="O230" i="38"/>
  <c r="Y128" i="38"/>
  <c r="AO128" i="38" s="1"/>
  <c r="X128" i="38"/>
  <c r="AN128" i="38" s="1"/>
  <c r="W128" i="38"/>
  <c r="AM128" i="38" s="1"/>
  <c r="V128" i="38"/>
  <c r="AL128" i="38" s="1"/>
  <c r="U128" i="38"/>
  <c r="AK128" i="38" s="1"/>
  <c r="P229" i="38"/>
  <c r="O229" i="38"/>
  <c r="Y127" i="38"/>
  <c r="AO127" i="38" s="1"/>
  <c r="X127" i="38"/>
  <c r="AN127" i="38" s="1"/>
  <c r="W127" i="38"/>
  <c r="AM127" i="38" s="1"/>
  <c r="V127" i="38"/>
  <c r="AL127" i="38" s="1"/>
  <c r="U127" i="38"/>
  <c r="AK127" i="38" s="1"/>
  <c r="P228" i="38"/>
  <c r="O228" i="38"/>
  <c r="Y126" i="38"/>
  <c r="AO126" i="38" s="1"/>
  <c r="X126" i="38"/>
  <c r="AN126" i="38" s="1"/>
  <c r="W126" i="38"/>
  <c r="AM126" i="38" s="1"/>
  <c r="V126" i="38"/>
  <c r="AL126" i="38" s="1"/>
  <c r="U126" i="38"/>
  <c r="AK126" i="38" s="1"/>
  <c r="P227" i="38"/>
  <c r="O227" i="38"/>
  <c r="Y125" i="38"/>
  <c r="AO125" i="38" s="1"/>
  <c r="X125" i="38"/>
  <c r="AN125" i="38" s="1"/>
  <c r="W125" i="38"/>
  <c r="AM125" i="38" s="1"/>
  <c r="V125" i="38"/>
  <c r="AL125" i="38" s="1"/>
  <c r="U125" i="38"/>
  <c r="AK125" i="38" s="1"/>
  <c r="P226" i="38"/>
  <c r="O226" i="38"/>
  <c r="Y124" i="38"/>
  <c r="AO124" i="38" s="1"/>
  <c r="X124" i="38"/>
  <c r="AN124" i="38" s="1"/>
  <c r="W124" i="38"/>
  <c r="AM124" i="38" s="1"/>
  <c r="V124" i="38"/>
  <c r="AL124" i="38" s="1"/>
  <c r="U124" i="38"/>
  <c r="AK124" i="38" s="1"/>
  <c r="P225" i="38"/>
  <c r="O225" i="38"/>
  <c r="Y123" i="38"/>
  <c r="AO123" i="38" s="1"/>
  <c r="X123" i="38"/>
  <c r="AN123" i="38" s="1"/>
  <c r="W123" i="38"/>
  <c r="AM123" i="38" s="1"/>
  <c r="V123" i="38"/>
  <c r="AL123" i="38" s="1"/>
  <c r="U123" i="38"/>
  <c r="AK123" i="38" s="1"/>
  <c r="P224" i="38"/>
  <c r="O224" i="38"/>
  <c r="Y122" i="38"/>
  <c r="AO122" i="38" s="1"/>
  <c r="X122" i="38"/>
  <c r="AN122" i="38" s="1"/>
  <c r="W122" i="38"/>
  <c r="AM122" i="38" s="1"/>
  <c r="V122" i="38"/>
  <c r="AL122" i="38" s="1"/>
  <c r="U122" i="38"/>
  <c r="AK122" i="38" s="1"/>
  <c r="P223" i="38"/>
  <c r="O223" i="38"/>
  <c r="Y121" i="38"/>
  <c r="AO121" i="38" s="1"/>
  <c r="X121" i="38"/>
  <c r="AN121" i="38" s="1"/>
  <c r="W121" i="38"/>
  <c r="AM121" i="38" s="1"/>
  <c r="V121" i="38"/>
  <c r="AL121" i="38" s="1"/>
  <c r="U121" i="38"/>
  <c r="AK121" i="38" s="1"/>
  <c r="P222" i="38"/>
  <c r="O222" i="38"/>
  <c r="Y120" i="38"/>
  <c r="AO120" i="38" s="1"/>
  <c r="X120" i="38"/>
  <c r="AN120" i="38" s="1"/>
  <c r="W120" i="38"/>
  <c r="AM120" i="38" s="1"/>
  <c r="V120" i="38"/>
  <c r="AL120" i="38" s="1"/>
  <c r="U120" i="38"/>
  <c r="AK120" i="38" s="1"/>
  <c r="P221" i="38"/>
  <c r="O221" i="38"/>
  <c r="Y119" i="38"/>
  <c r="AO119" i="38" s="1"/>
  <c r="X119" i="38"/>
  <c r="AN119" i="38" s="1"/>
  <c r="W119" i="38"/>
  <c r="AM119" i="38" s="1"/>
  <c r="V119" i="38"/>
  <c r="AL119" i="38" s="1"/>
  <c r="U119" i="38"/>
  <c r="AK119" i="38" s="1"/>
  <c r="P220" i="38"/>
  <c r="O220" i="38"/>
  <c r="Y118" i="38"/>
  <c r="AO118" i="38" s="1"/>
  <c r="X118" i="38"/>
  <c r="AN118" i="38" s="1"/>
  <c r="W118" i="38"/>
  <c r="AM118" i="38" s="1"/>
  <c r="V118" i="38"/>
  <c r="AL118" i="38" s="1"/>
  <c r="U118" i="38"/>
  <c r="AK118" i="38" s="1"/>
  <c r="P219" i="38"/>
  <c r="O219" i="38"/>
  <c r="Y117" i="38"/>
  <c r="AO117" i="38" s="1"/>
  <c r="X117" i="38"/>
  <c r="AN117" i="38" s="1"/>
  <c r="W117" i="38"/>
  <c r="AM117" i="38" s="1"/>
  <c r="V117" i="38"/>
  <c r="AL117" i="38" s="1"/>
  <c r="U117" i="38"/>
  <c r="AK117" i="38" s="1"/>
  <c r="P218" i="38"/>
  <c r="O218" i="38"/>
  <c r="Y116" i="38"/>
  <c r="AO116" i="38" s="1"/>
  <c r="X116" i="38"/>
  <c r="AN116" i="38" s="1"/>
  <c r="W116" i="38"/>
  <c r="AM116" i="38" s="1"/>
  <c r="V116" i="38"/>
  <c r="AL116" i="38" s="1"/>
  <c r="U116" i="38"/>
  <c r="AK116" i="38" s="1"/>
  <c r="P217" i="38"/>
  <c r="O217" i="38"/>
  <c r="Y115" i="38"/>
  <c r="X115" i="38"/>
  <c r="W115" i="38"/>
  <c r="V115" i="38"/>
  <c r="U115" i="38"/>
  <c r="P216" i="38"/>
  <c r="O216" i="38"/>
  <c r="Y114" i="38"/>
  <c r="X114" i="38"/>
  <c r="W114" i="38"/>
  <c r="V114" i="38"/>
  <c r="U114" i="38"/>
  <c r="P215" i="38"/>
  <c r="O215" i="38"/>
  <c r="Y113" i="38"/>
  <c r="AO113" i="38" s="1"/>
  <c r="X113" i="38"/>
  <c r="AN113" i="38" s="1"/>
  <c r="W113" i="38"/>
  <c r="AM113" i="38" s="1"/>
  <c r="V113" i="38"/>
  <c r="U113" i="38"/>
  <c r="P214" i="38"/>
  <c r="O214" i="38"/>
  <c r="Y112" i="38"/>
  <c r="AO112" i="38" s="1"/>
  <c r="X112" i="38"/>
  <c r="AN112" i="38" s="1"/>
  <c r="W112" i="38"/>
  <c r="AM112" i="38" s="1"/>
  <c r="V112" i="38"/>
  <c r="AL112" i="38" s="1"/>
  <c r="U112" i="38"/>
  <c r="P213" i="38"/>
  <c r="O213" i="38"/>
  <c r="Y111" i="38"/>
  <c r="AO111" i="38" s="1"/>
  <c r="X111" i="38"/>
  <c r="AN111" i="38" s="1"/>
  <c r="W111" i="38"/>
  <c r="AM111" i="38" s="1"/>
  <c r="V111" i="38"/>
  <c r="U111" i="38"/>
  <c r="P212" i="38"/>
  <c r="O212" i="38"/>
  <c r="Y110" i="38"/>
  <c r="AO110" i="38" s="1"/>
  <c r="X110" i="38"/>
  <c r="AN110" i="38" s="1"/>
  <c r="W110" i="38"/>
  <c r="AM110" i="38" s="1"/>
  <c r="V110" i="38"/>
  <c r="AL110" i="38" s="1"/>
  <c r="U110" i="38"/>
  <c r="AK110" i="38" s="1"/>
  <c r="P211" i="38"/>
  <c r="O211" i="38"/>
  <c r="Y109" i="38"/>
  <c r="AO109" i="38" s="1"/>
  <c r="X109" i="38"/>
  <c r="AN109" i="38" s="1"/>
  <c r="W109" i="38"/>
  <c r="AM109" i="38" s="1"/>
  <c r="V109" i="38"/>
  <c r="AL109" i="38" s="1"/>
  <c r="U109" i="38"/>
  <c r="AK109" i="38" s="1"/>
  <c r="P210" i="38"/>
  <c r="O210" i="38"/>
  <c r="Y108" i="38"/>
  <c r="AO108" i="38" s="1"/>
  <c r="X108" i="38"/>
  <c r="AN108" i="38" s="1"/>
  <c r="W108" i="38"/>
  <c r="AM108" i="38" s="1"/>
  <c r="V108" i="38"/>
  <c r="AL108" i="38" s="1"/>
  <c r="U108" i="38"/>
  <c r="AK108" i="38" s="1"/>
  <c r="P209" i="38"/>
  <c r="O209" i="38"/>
  <c r="Y107" i="38"/>
  <c r="AO107" i="38" s="1"/>
  <c r="X107" i="38"/>
  <c r="AN107" i="38" s="1"/>
  <c r="W107" i="38"/>
  <c r="AM107" i="38" s="1"/>
  <c r="V107" i="38"/>
  <c r="AL107" i="38" s="1"/>
  <c r="U107" i="38"/>
  <c r="AK107" i="38" s="1"/>
  <c r="P208" i="38"/>
  <c r="O208" i="38"/>
  <c r="Y106" i="38"/>
  <c r="AO106" i="38" s="1"/>
  <c r="X106" i="38"/>
  <c r="AN106" i="38" s="1"/>
  <c r="W106" i="38"/>
  <c r="AM106" i="38" s="1"/>
  <c r="V106" i="38"/>
  <c r="AL106" i="38" s="1"/>
  <c r="U106" i="38"/>
  <c r="AK106" i="38" s="1"/>
  <c r="P207" i="38"/>
  <c r="O207" i="38"/>
  <c r="Y105" i="38"/>
  <c r="AO105" i="38" s="1"/>
  <c r="X105" i="38"/>
  <c r="AN105" i="38" s="1"/>
  <c r="W105" i="38"/>
  <c r="AM105" i="38" s="1"/>
  <c r="V105" i="38"/>
  <c r="AL105" i="38" s="1"/>
  <c r="U105" i="38"/>
  <c r="AK105" i="38" s="1"/>
  <c r="P206" i="38"/>
  <c r="O206" i="38"/>
  <c r="Y104" i="38"/>
  <c r="AO104" i="38" s="1"/>
  <c r="X104" i="38"/>
  <c r="AN104" i="38" s="1"/>
  <c r="W104" i="38"/>
  <c r="AM104" i="38" s="1"/>
  <c r="V104" i="38"/>
  <c r="AL104" i="38" s="1"/>
  <c r="U104" i="38"/>
  <c r="AK104" i="38" s="1"/>
  <c r="P205" i="38"/>
  <c r="O205" i="38"/>
  <c r="Y103" i="38"/>
  <c r="AO103" i="38" s="1"/>
  <c r="X103" i="38"/>
  <c r="AN103" i="38" s="1"/>
  <c r="W103" i="38"/>
  <c r="AM103" i="38" s="1"/>
  <c r="V103" i="38"/>
  <c r="AL103" i="38" s="1"/>
  <c r="U103" i="38"/>
  <c r="AK103" i="38" s="1"/>
  <c r="P204" i="38"/>
  <c r="O204" i="38"/>
  <c r="Y102" i="38"/>
  <c r="AO102" i="38" s="1"/>
  <c r="X102" i="38"/>
  <c r="AN102" i="38" s="1"/>
  <c r="W102" i="38"/>
  <c r="AM102" i="38" s="1"/>
  <c r="V102" i="38"/>
  <c r="AL102" i="38" s="1"/>
  <c r="U102" i="38"/>
  <c r="AK102" i="38" s="1"/>
  <c r="P203" i="38"/>
  <c r="O203" i="38"/>
  <c r="Y101" i="38"/>
  <c r="AO101" i="38" s="1"/>
  <c r="X101" i="38"/>
  <c r="AN101" i="38" s="1"/>
  <c r="W101" i="38"/>
  <c r="AM101" i="38" s="1"/>
  <c r="V101" i="38"/>
  <c r="AL101" i="38" s="1"/>
  <c r="U101" i="38"/>
  <c r="AK101" i="38" s="1"/>
  <c r="P202" i="38"/>
  <c r="O202" i="38"/>
  <c r="Y100" i="38"/>
  <c r="AO100" i="38" s="1"/>
  <c r="X100" i="38"/>
  <c r="AN100" i="38" s="1"/>
  <c r="W100" i="38"/>
  <c r="AM100" i="38" s="1"/>
  <c r="V100" i="38"/>
  <c r="AL100" i="38" s="1"/>
  <c r="U100" i="38"/>
  <c r="AK100" i="38" s="1"/>
  <c r="P201" i="38"/>
  <c r="O201" i="38"/>
  <c r="Y99" i="38"/>
  <c r="AO99" i="38" s="1"/>
  <c r="X99" i="38"/>
  <c r="AN99" i="38" s="1"/>
  <c r="W99" i="38"/>
  <c r="AM99" i="38" s="1"/>
  <c r="V99" i="38"/>
  <c r="AL99" i="38" s="1"/>
  <c r="U99" i="38"/>
  <c r="AK99" i="38" s="1"/>
  <c r="P200" i="38"/>
  <c r="O200" i="38"/>
  <c r="Y98" i="38"/>
  <c r="AO98" i="38" s="1"/>
  <c r="X98" i="38"/>
  <c r="AN98" i="38" s="1"/>
  <c r="W98" i="38"/>
  <c r="AM98" i="38" s="1"/>
  <c r="V98" i="38"/>
  <c r="AL98" i="38" s="1"/>
  <c r="U98" i="38"/>
  <c r="AK98" i="38" s="1"/>
  <c r="P199" i="38"/>
  <c r="O199" i="38"/>
  <c r="Y97" i="38"/>
  <c r="AO97" i="38" s="1"/>
  <c r="X97" i="38"/>
  <c r="AN97" i="38" s="1"/>
  <c r="W97" i="38"/>
  <c r="AM97" i="38" s="1"/>
  <c r="V97" i="38"/>
  <c r="AL97" i="38" s="1"/>
  <c r="U97" i="38"/>
  <c r="AK97" i="38" s="1"/>
  <c r="P198" i="38"/>
  <c r="O198" i="38"/>
  <c r="Y96" i="38"/>
  <c r="AO96" i="38" s="1"/>
  <c r="X96" i="38"/>
  <c r="AN96" i="38" s="1"/>
  <c r="W96" i="38"/>
  <c r="AM96" i="38" s="1"/>
  <c r="V96" i="38"/>
  <c r="AL96" i="38" s="1"/>
  <c r="U96" i="38"/>
  <c r="AK96" i="38" s="1"/>
  <c r="P197" i="38"/>
  <c r="Y95" i="38"/>
  <c r="X95" i="38"/>
  <c r="W95" i="38"/>
  <c r="V95" i="38"/>
  <c r="U95" i="38"/>
  <c r="P196" i="38"/>
  <c r="Y94" i="38"/>
  <c r="X94" i="38"/>
  <c r="W94" i="38"/>
  <c r="V94" i="38"/>
  <c r="U94" i="38"/>
  <c r="Y92" i="38"/>
  <c r="X92" i="38"/>
  <c r="W92" i="38"/>
  <c r="V92" i="38"/>
  <c r="U92" i="38"/>
  <c r="P193" i="38"/>
  <c r="O193" i="38"/>
  <c r="Y91" i="38"/>
  <c r="X91" i="38"/>
  <c r="W91" i="38"/>
  <c r="V91" i="38"/>
  <c r="U91" i="38"/>
  <c r="P192" i="38"/>
  <c r="O192" i="38"/>
  <c r="Y90" i="38"/>
  <c r="X90" i="38"/>
  <c r="W90" i="38"/>
  <c r="V90" i="38"/>
  <c r="U90" i="38"/>
  <c r="P191" i="38"/>
  <c r="O191" i="38"/>
  <c r="Y89" i="38"/>
  <c r="X89" i="38"/>
  <c r="W89" i="38"/>
  <c r="V89" i="38"/>
  <c r="U89" i="38"/>
  <c r="P190" i="38"/>
  <c r="O190" i="38"/>
  <c r="Y88" i="38"/>
  <c r="X88" i="38"/>
  <c r="W88" i="38"/>
  <c r="V88" i="38"/>
  <c r="U88" i="38"/>
  <c r="P189" i="38"/>
  <c r="O189" i="38"/>
  <c r="Y87" i="38"/>
  <c r="X87" i="38"/>
  <c r="W87" i="38"/>
  <c r="V87" i="38"/>
  <c r="U87" i="38"/>
  <c r="P188" i="38"/>
  <c r="O188" i="38"/>
  <c r="Y86" i="38"/>
  <c r="X86" i="38"/>
  <c r="W86" i="38"/>
  <c r="V86" i="38"/>
  <c r="U86" i="38"/>
  <c r="P187" i="38"/>
  <c r="O187" i="38"/>
  <c r="Y85" i="38"/>
  <c r="X85" i="38"/>
  <c r="W85" i="38"/>
  <c r="V85" i="38"/>
  <c r="U85" i="38"/>
  <c r="P186" i="38"/>
  <c r="Y84" i="38"/>
  <c r="X84" i="38"/>
  <c r="W84" i="38"/>
  <c r="V84" i="38"/>
  <c r="U84" i="38"/>
  <c r="P185" i="38"/>
  <c r="Y83" i="38"/>
  <c r="X83" i="38"/>
  <c r="W83" i="38"/>
  <c r="V83" i="38"/>
  <c r="U83" i="38"/>
  <c r="P184" i="38"/>
  <c r="Y82" i="38"/>
  <c r="X82" i="38"/>
  <c r="W82" i="38"/>
  <c r="V82" i="38"/>
  <c r="U82" i="38"/>
  <c r="P183" i="38"/>
  <c r="O183" i="38"/>
  <c r="Y81" i="38"/>
  <c r="AO81" i="38" s="1"/>
  <c r="X81" i="38"/>
  <c r="AN81" i="38" s="1"/>
  <c r="W81" i="38"/>
  <c r="AM81" i="38" s="1"/>
  <c r="V81" i="38"/>
  <c r="AL81" i="38" s="1"/>
  <c r="U81" i="38"/>
  <c r="AK81" i="38" s="1"/>
  <c r="P182" i="38"/>
  <c r="O182" i="38"/>
  <c r="Y80" i="38"/>
  <c r="AO80" i="38" s="1"/>
  <c r="X80" i="38"/>
  <c r="AN80" i="38" s="1"/>
  <c r="W80" i="38"/>
  <c r="AM80" i="38" s="1"/>
  <c r="V80" i="38"/>
  <c r="AL80" i="38" s="1"/>
  <c r="U80" i="38"/>
  <c r="AK80" i="38" s="1"/>
  <c r="P181" i="38"/>
  <c r="O181" i="38"/>
  <c r="Y79" i="38"/>
  <c r="X79" i="38"/>
  <c r="W79" i="38"/>
  <c r="V79" i="38"/>
  <c r="U79" i="38"/>
  <c r="P180" i="38"/>
  <c r="O180" i="38"/>
  <c r="Y78" i="38"/>
  <c r="X78" i="38"/>
  <c r="W78" i="38"/>
  <c r="V78" i="38"/>
  <c r="P179" i="38"/>
  <c r="O179" i="38"/>
  <c r="Y77" i="38"/>
  <c r="X77" i="38"/>
  <c r="W77" i="38"/>
  <c r="V77" i="38"/>
  <c r="U77" i="38"/>
  <c r="Y76" i="38"/>
  <c r="X76" i="38"/>
  <c r="W76" i="38"/>
  <c r="V76" i="38"/>
  <c r="P177" i="38"/>
  <c r="C177" i="38"/>
  <c r="Y75" i="38"/>
  <c r="X75" i="38"/>
  <c r="W75" i="38"/>
  <c r="V75" i="38"/>
  <c r="P176" i="38"/>
  <c r="AQ73" i="38"/>
  <c r="AI73" i="38"/>
  <c r="AA73" i="38"/>
  <c r="O73" i="38"/>
  <c r="O173" i="38" s="1"/>
  <c r="AQ72" i="38"/>
  <c r="AI72" i="38"/>
  <c r="AA72" i="38"/>
  <c r="S72" i="38"/>
  <c r="C60" i="38"/>
  <c r="C51" i="38"/>
  <c r="C33" i="38"/>
  <c r="Y26" i="38"/>
  <c r="AO26" i="38" s="1"/>
  <c r="X26" i="38"/>
  <c r="AN26" i="38" s="1"/>
  <c r="W26" i="38"/>
  <c r="AM26" i="38" s="1"/>
  <c r="V26" i="38"/>
  <c r="AL26" i="38" s="1"/>
  <c r="U26" i="38"/>
  <c r="AK26" i="38" s="1"/>
  <c r="T26" i="38"/>
  <c r="AJ26" i="38" s="1"/>
  <c r="S26" i="38"/>
  <c r="AI26" i="38" s="1"/>
  <c r="Y25" i="38"/>
  <c r="AO25" i="38" s="1"/>
  <c r="X25" i="38"/>
  <c r="AN25" i="38" s="1"/>
  <c r="W25" i="38"/>
  <c r="AM25" i="38" s="1"/>
  <c r="V25" i="38"/>
  <c r="AL25" i="38" s="1"/>
  <c r="U25" i="38"/>
  <c r="AK25" i="38" s="1"/>
  <c r="T25" i="38"/>
  <c r="AJ25" i="38" s="1"/>
  <c r="S25" i="38"/>
  <c r="AI25" i="38" s="1"/>
  <c r="S24" i="38"/>
  <c r="AI24" i="38" s="1"/>
  <c r="S22" i="38"/>
  <c r="AI22" i="38" s="1"/>
  <c r="Y379" i="35"/>
  <c r="AO379" i="35" s="1"/>
  <c r="X379" i="35"/>
  <c r="AN379" i="35" s="1"/>
  <c r="W379" i="35"/>
  <c r="AM379" i="35" s="1"/>
  <c r="V379" i="35"/>
  <c r="AL379" i="35" s="1"/>
  <c r="U379" i="35"/>
  <c r="AK379" i="35" s="1"/>
  <c r="T379" i="35"/>
  <c r="AJ379" i="35" s="1"/>
  <c r="S379" i="35"/>
  <c r="AI379" i="35" s="1"/>
  <c r="Y378" i="35"/>
  <c r="AO378" i="35" s="1"/>
  <c r="X378" i="35"/>
  <c r="AN378" i="35" s="1"/>
  <c r="W378" i="35"/>
  <c r="AM378" i="35" s="1"/>
  <c r="V378" i="35"/>
  <c r="AL378" i="35" s="1"/>
  <c r="U378" i="35"/>
  <c r="AK378" i="35" s="1"/>
  <c r="T378" i="35"/>
  <c r="AJ378" i="35" s="1"/>
  <c r="S378" i="35"/>
  <c r="AI378" i="35" s="1"/>
  <c r="Y377" i="35"/>
  <c r="AO377" i="35" s="1"/>
  <c r="X377" i="35"/>
  <c r="AN377" i="35" s="1"/>
  <c r="W377" i="35"/>
  <c r="AM377" i="35" s="1"/>
  <c r="V377" i="35"/>
  <c r="AL377" i="35" s="1"/>
  <c r="U377" i="35"/>
  <c r="AK377" i="35" s="1"/>
  <c r="T377" i="35"/>
  <c r="AJ377" i="35" s="1"/>
  <c r="S377" i="35"/>
  <c r="AI377" i="35" s="1"/>
  <c r="Y376" i="35"/>
  <c r="AO376" i="35" s="1"/>
  <c r="X376" i="35"/>
  <c r="AN376" i="35" s="1"/>
  <c r="W376" i="35"/>
  <c r="AM376" i="35" s="1"/>
  <c r="V376" i="35"/>
  <c r="AL376" i="35" s="1"/>
  <c r="U376" i="35"/>
  <c r="AK376" i="35" s="1"/>
  <c r="T376" i="35"/>
  <c r="AJ376" i="35" s="1"/>
  <c r="S376" i="35"/>
  <c r="AI376" i="35" s="1"/>
  <c r="Y375" i="35"/>
  <c r="AO375" i="35" s="1"/>
  <c r="X375" i="35"/>
  <c r="AN375" i="35" s="1"/>
  <c r="W375" i="35"/>
  <c r="AM375" i="35" s="1"/>
  <c r="V375" i="35"/>
  <c r="AL375" i="35" s="1"/>
  <c r="U375" i="35"/>
  <c r="AK375" i="35" s="1"/>
  <c r="T375" i="35"/>
  <c r="AJ375" i="35" s="1"/>
  <c r="S375" i="35"/>
  <c r="AI375" i="35" s="1"/>
  <c r="Y374" i="35"/>
  <c r="AO374" i="35" s="1"/>
  <c r="X374" i="35"/>
  <c r="AN374" i="35" s="1"/>
  <c r="W374" i="35"/>
  <c r="AM374" i="35" s="1"/>
  <c r="V374" i="35"/>
  <c r="AL374" i="35" s="1"/>
  <c r="U374" i="35"/>
  <c r="AK374" i="35" s="1"/>
  <c r="T374" i="35"/>
  <c r="AJ374" i="35" s="1"/>
  <c r="S374" i="35"/>
  <c r="AI374" i="35" s="1"/>
  <c r="Y373" i="35"/>
  <c r="AO373" i="35" s="1"/>
  <c r="X373" i="35"/>
  <c r="AN373" i="35" s="1"/>
  <c r="W373" i="35"/>
  <c r="AM373" i="35" s="1"/>
  <c r="V373" i="35"/>
  <c r="AL373" i="35" s="1"/>
  <c r="U373" i="35"/>
  <c r="AK373" i="35" s="1"/>
  <c r="T373" i="35"/>
  <c r="AJ373" i="35" s="1"/>
  <c r="S373" i="35"/>
  <c r="AI373" i="35" s="1"/>
  <c r="Y372" i="35"/>
  <c r="AO372" i="35" s="1"/>
  <c r="X372" i="35"/>
  <c r="AN372" i="35" s="1"/>
  <c r="W372" i="35"/>
  <c r="AM372" i="35" s="1"/>
  <c r="V372" i="35"/>
  <c r="AL372" i="35" s="1"/>
  <c r="U372" i="35"/>
  <c r="AK372" i="35" s="1"/>
  <c r="T372" i="35"/>
  <c r="AJ372" i="35" s="1"/>
  <c r="S372" i="35"/>
  <c r="AI372" i="35" s="1"/>
  <c r="Y371" i="35"/>
  <c r="AO371" i="35" s="1"/>
  <c r="X371" i="35"/>
  <c r="AN371" i="35" s="1"/>
  <c r="W371" i="35"/>
  <c r="AM371" i="35" s="1"/>
  <c r="V371" i="35"/>
  <c r="AL371" i="35" s="1"/>
  <c r="U371" i="35"/>
  <c r="AK371" i="35" s="1"/>
  <c r="T371" i="35"/>
  <c r="AJ371" i="35" s="1"/>
  <c r="S371" i="35"/>
  <c r="AI371" i="35" s="1"/>
  <c r="Y370" i="35"/>
  <c r="AO370" i="35" s="1"/>
  <c r="X370" i="35"/>
  <c r="AN370" i="35" s="1"/>
  <c r="W370" i="35"/>
  <c r="AM370" i="35" s="1"/>
  <c r="V370" i="35"/>
  <c r="AL370" i="35" s="1"/>
  <c r="U370" i="35"/>
  <c r="AK370" i="35" s="1"/>
  <c r="T370" i="35"/>
  <c r="AJ370" i="35" s="1"/>
  <c r="S370" i="35"/>
  <c r="AI370" i="35" s="1"/>
  <c r="S368" i="35"/>
  <c r="S367" i="35"/>
  <c r="Y361" i="35"/>
  <c r="AO361" i="35" s="1"/>
  <c r="X361" i="35"/>
  <c r="AN361" i="35" s="1"/>
  <c r="W361" i="35"/>
  <c r="AM361" i="35" s="1"/>
  <c r="V361" i="35"/>
  <c r="AL361" i="35" s="1"/>
  <c r="U361" i="35"/>
  <c r="AK361" i="35" s="1"/>
  <c r="T361" i="35"/>
  <c r="AJ361" i="35" s="1"/>
  <c r="S361" i="35"/>
  <c r="AI361" i="35" s="1"/>
  <c r="Y360" i="35"/>
  <c r="AO360" i="35" s="1"/>
  <c r="X360" i="35"/>
  <c r="AN360" i="35" s="1"/>
  <c r="W360" i="35"/>
  <c r="AM360" i="35" s="1"/>
  <c r="V360" i="35"/>
  <c r="AL360" i="35" s="1"/>
  <c r="U360" i="35"/>
  <c r="AK360" i="35" s="1"/>
  <c r="T360" i="35"/>
  <c r="AJ360" i="35" s="1"/>
  <c r="S360" i="35"/>
  <c r="AI360" i="35" s="1"/>
  <c r="Y359" i="35"/>
  <c r="AO359" i="35" s="1"/>
  <c r="X359" i="35"/>
  <c r="AN359" i="35" s="1"/>
  <c r="W359" i="35"/>
  <c r="AM359" i="35" s="1"/>
  <c r="V359" i="35"/>
  <c r="AL359" i="35" s="1"/>
  <c r="U359" i="35"/>
  <c r="AK359" i="35" s="1"/>
  <c r="T359" i="35"/>
  <c r="AJ359" i="35" s="1"/>
  <c r="S359" i="35"/>
  <c r="AI359" i="35" s="1"/>
  <c r="Y358" i="35"/>
  <c r="AO358" i="35" s="1"/>
  <c r="X358" i="35"/>
  <c r="AN358" i="35" s="1"/>
  <c r="W358" i="35"/>
  <c r="AM358" i="35" s="1"/>
  <c r="V358" i="35"/>
  <c r="AL358" i="35" s="1"/>
  <c r="U358" i="35"/>
  <c r="AK358" i="35" s="1"/>
  <c r="T358" i="35"/>
  <c r="AJ358" i="35" s="1"/>
  <c r="S358" i="35"/>
  <c r="AI358" i="35" s="1"/>
  <c r="Y357" i="35"/>
  <c r="AO357" i="35" s="1"/>
  <c r="X357" i="35"/>
  <c r="AN357" i="35" s="1"/>
  <c r="W357" i="35"/>
  <c r="AM357" i="35" s="1"/>
  <c r="V357" i="35"/>
  <c r="AL357" i="35" s="1"/>
  <c r="U357" i="35"/>
  <c r="AK357" i="35" s="1"/>
  <c r="T357" i="35"/>
  <c r="AJ357" i="35" s="1"/>
  <c r="S357" i="35"/>
  <c r="AI357" i="35" s="1"/>
  <c r="Y356" i="35"/>
  <c r="AO356" i="35" s="1"/>
  <c r="X356" i="35"/>
  <c r="AN356" i="35" s="1"/>
  <c r="W356" i="35"/>
  <c r="AM356" i="35" s="1"/>
  <c r="V356" i="35"/>
  <c r="AL356" i="35" s="1"/>
  <c r="U356" i="35"/>
  <c r="AK356" i="35" s="1"/>
  <c r="T356" i="35"/>
  <c r="AJ356" i="35" s="1"/>
  <c r="S356" i="35"/>
  <c r="AI356" i="35" s="1"/>
  <c r="Y355" i="35"/>
  <c r="AO355" i="35" s="1"/>
  <c r="X355" i="35"/>
  <c r="AN355" i="35" s="1"/>
  <c r="W355" i="35"/>
  <c r="AM355" i="35" s="1"/>
  <c r="V355" i="35"/>
  <c r="AL355" i="35" s="1"/>
  <c r="U355" i="35"/>
  <c r="AK355" i="35" s="1"/>
  <c r="T355" i="35"/>
  <c r="AJ355" i="35" s="1"/>
  <c r="S355" i="35"/>
  <c r="AI355" i="35" s="1"/>
  <c r="Y354" i="35"/>
  <c r="AO354" i="35" s="1"/>
  <c r="X354" i="35"/>
  <c r="AN354" i="35" s="1"/>
  <c r="W354" i="35"/>
  <c r="AM354" i="35" s="1"/>
  <c r="V354" i="35"/>
  <c r="AL354" i="35" s="1"/>
  <c r="U354" i="35"/>
  <c r="AK354" i="35" s="1"/>
  <c r="T354" i="35"/>
  <c r="AJ354" i="35" s="1"/>
  <c r="S354" i="35"/>
  <c r="AI354" i="35" s="1"/>
  <c r="Y353" i="35"/>
  <c r="AO353" i="35" s="1"/>
  <c r="X353" i="35"/>
  <c r="AN353" i="35" s="1"/>
  <c r="W353" i="35"/>
  <c r="AM353" i="35" s="1"/>
  <c r="V353" i="35"/>
  <c r="AL353" i="35" s="1"/>
  <c r="U353" i="35"/>
  <c r="AK353" i="35" s="1"/>
  <c r="T353" i="35"/>
  <c r="AJ353" i="35" s="1"/>
  <c r="S353" i="35"/>
  <c r="AI353" i="35" s="1"/>
  <c r="Y352" i="35"/>
  <c r="AO352" i="35" s="1"/>
  <c r="X352" i="35"/>
  <c r="AN352" i="35" s="1"/>
  <c r="W352" i="35"/>
  <c r="AM352" i="35" s="1"/>
  <c r="V352" i="35"/>
  <c r="AL352" i="35" s="1"/>
  <c r="U352" i="35"/>
  <c r="AK352" i="35" s="1"/>
  <c r="T352" i="35"/>
  <c r="AJ352" i="35" s="1"/>
  <c r="S352" i="35"/>
  <c r="AI352" i="35" s="1"/>
  <c r="Y351" i="35"/>
  <c r="AO351" i="35" s="1"/>
  <c r="X351" i="35"/>
  <c r="AN351" i="35" s="1"/>
  <c r="W351" i="35"/>
  <c r="AM351" i="35" s="1"/>
  <c r="V351" i="35"/>
  <c r="AL351" i="35" s="1"/>
  <c r="U351" i="35"/>
  <c r="AK351" i="35" s="1"/>
  <c r="T351" i="35"/>
  <c r="AJ351" i="35" s="1"/>
  <c r="S351" i="35"/>
  <c r="AI351" i="35" s="1"/>
  <c r="Y350" i="35"/>
  <c r="AO350" i="35" s="1"/>
  <c r="X350" i="35"/>
  <c r="AN350" i="35" s="1"/>
  <c r="W350" i="35"/>
  <c r="AM350" i="35" s="1"/>
  <c r="V350" i="35"/>
  <c r="AL350" i="35" s="1"/>
  <c r="U350" i="35"/>
  <c r="AK350" i="35" s="1"/>
  <c r="T350" i="35"/>
  <c r="AJ350" i="35" s="1"/>
  <c r="S350" i="35"/>
  <c r="AI350" i="35" s="1"/>
  <c r="Y349" i="35"/>
  <c r="AO349" i="35" s="1"/>
  <c r="X349" i="35"/>
  <c r="AN349" i="35" s="1"/>
  <c r="W349" i="35"/>
  <c r="AM349" i="35" s="1"/>
  <c r="V349" i="35"/>
  <c r="AL349" i="35" s="1"/>
  <c r="U349" i="35"/>
  <c r="AK349" i="35" s="1"/>
  <c r="T349" i="35"/>
  <c r="AJ349" i="35" s="1"/>
  <c r="S349" i="35"/>
  <c r="AI349" i="35" s="1"/>
  <c r="Y348" i="35"/>
  <c r="AO348" i="35" s="1"/>
  <c r="X348" i="35"/>
  <c r="AN348" i="35" s="1"/>
  <c r="W348" i="35"/>
  <c r="AM348" i="35" s="1"/>
  <c r="V348" i="35"/>
  <c r="AL348" i="35" s="1"/>
  <c r="U348" i="35"/>
  <c r="AK348" i="35" s="1"/>
  <c r="T348" i="35"/>
  <c r="AJ348" i="35" s="1"/>
  <c r="S348" i="35"/>
  <c r="AI348" i="35" s="1"/>
  <c r="Y347" i="35"/>
  <c r="AO347" i="35" s="1"/>
  <c r="X347" i="35"/>
  <c r="AN347" i="35" s="1"/>
  <c r="W347" i="35"/>
  <c r="AM347" i="35" s="1"/>
  <c r="V347" i="35"/>
  <c r="AL347" i="35" s="1"/>
  <c r="U347" i="35"/>
  <c r="AK347" i="35" s="1"/>
  <c r="T347" i="35"/>
  <c r="AJ347" i="35" s="1"/>
  <c r="S347" i="35"/>
  <c r="AI347" i="35" s="1"/>
  <c r="Y346" i="35"/>
  <c r="AO346" i="35" s="1"/>
  <c r="X346" i="35"/>
  <c r="AN346" i="35" s="1"/>
  <c r="W346" i="35"/>
  <c r="AM346" i="35" s="1"/>
  <c r="V346" i="35"/>
  <c r="AL346" i="35" s="1"/>
  <c r="U346" i="35"/>
  <c r="AK346" i="35" s="1"/>
  <c r="T346" i="35"/>
  <c r="AJ346" i="35" s="1"/>
  <c r="S346" i="35"/>
  <c r="AI346" i="35" s="1"/>
  <c r="Y345" i="35"/>
  <c r="AO345" i="35" s="1"/>
  <c r="X345" i="35"/>
  <c r="AN345" i="35" s="1"/>
  <c r="W345" i="35"/>
  <c r="AM345" i="35" s="1"/>
  <c r="V345" i="35"/>
  <c r="AL345" i="35" s="1"/>
  <c r="U345" i="35"/>
  <c r="AK345" i="35" s="1"/>
  <c r="T345" i="35"/>
  <c r="AJ345" i="35" s="1"/>
  <c r="S345" i="35"/>
  <c r="AI345" i="35" s="1"/>
  <c r="Y344" i="35"/>
  <c r="AO344" i="35" s="1"/>
  <c r="X344" i="35"/>
  <c r="AN344" i="35" s="1"/>
  <c r="W344" i="35"/>
  <c r="AM344" i="35" s="1"/>
  <c r="V344" i="35"/>
  <c r="AL344" i="35" s="1"/>
  <c r="U344" i="35"/>
  <c r="AK344" i="35" s="1"/>
  <c r="T344" i="35"/>
  <c r="AJ344" i="35" s="1"/>
  <c r="S344" i="35"/>
  <c r="AI344" i="35" s="1"/>
  <c r="Y343" i="35"/>
  <c r="AO343" i="35" s="1"/>
  <c r="X343" i="35"/>
  <c r="AN343" i="35" s="1"/>
  <c r="W343" i="35"/>
  <c r="AM343" i="35" s="1"/>
  <c r="V343" i="35"/>
  <c r="AL343" i="35" s="1"/>
  <c r="U343" i="35"/>
  <c r="AK343" i="35" s="1"/>
  <c r="T343" i="35"/>
  <c r="AJ343" i="35" s="1"/>
  <c r="S343" i="35"/>
  <c r="AI343" i="35" s="1"/>
  <c r="Y342" i="35"/>
  <c r="AO342" i="35" s="1"/>
  <c r="X342" i="35"/>
  <c r="AN342" i="35" s="1"/>
  <c r="W342" i="35"/>
  <c r="AM342" i="35" s="1"/>
  <c r="V342" i="35"/>
  <c r="AL342" i="35" s="1"/>
  <c r="U342" i="35"/>
  <c r="AK342" i="35" s="1"/>
  <c r="T342" i="35"/>
  <c r="AJ342" i="35" s="1"/>
  <c r="S342" i="35"/>
  <c r="AI342" i="35" s="1"/>
  <c r="S340" i="35"/>
  <c r="S339" i="35"/>
  <c r="Y333" i="35"/>
  <c r="AO333" i="35" s="1"/>
  <c r="X333" i="35"/>
  <c r="AN333" i="35" s="1"/>
  <c r="W333" i="35"/>
  <c r="AM333" i="35" s="1"/>
  <c r="V333" i="35"/>
  <c r="AL333" i="35" s="1"/>
  <c r="U333" i="35"/>
  <c r="AK333" i="35" s="1"/>
  <c r="T333" i="35"/>
  <c r="AJ333" i="35" s="1"/>
  <c r="S333" i="35"/>
  <c r="AI333" i="35" s="1"/>
  <c r="Y332" i="35"/>
  <c r="AO332" i="35" s="1"/>
  <c r="X332" i="35"/>
  <c r="AN332" i="35" s="1"/>
  <c r="W332" i="35"/>
  <c r="AM332" i="35" s="1"/>
  <c r="V332" i="35"/>
  <c r="AL332" i="35" s="1"/>
  <c r="U332" i="35"/>
  <c r="AK332" i="35" s="1"/>
  <c r="T332" i="35"/>
  <c r="AJ332" i="35" s="1"/>
  <c r="S332" i="35"/>
  <c r="AI332" i="35" s="1"/>
  <c r="Y331" i="35"/>
  <c r="AO331" i="35" s="1"/>
  <c r="X331" i="35"/>
  <c r="AN331" i="35" s="1"/>
  <c r="W331" i="35"/>
  <c r="AM331" i="35" s="1"/>
  <c r="V331" i="35"/>
  <c r="AL331" i="35" s="1"/>
  <c r="U331" i="35"/>
  <c r="AK331" i="35" s="1"/>
  <c r="T331" i="35"/>
  <c r="AJ331" i="35" s="1"/>
  <c r="S331" i="35"/>
  <c r="AI331" i="35" s="1"/>
  <c r="Y330" i="35"/>
  <c r="AO330" i="35" s="1"/>
  <c r="X330" i="35"/>
  <c r="AN330" i="35" s="1"/>
  <c r="W330" i="35"/>
  <c r="AM330" i="35" s="1"/>
  <c r="V330" i="35"/>
  <c r="AL330" i="35" s="1"/>
  <c r="U330" i="35"/>
  <c r="AK330" i="35" s="1"/>
  <c r="T330" i="35"/>
  <c r="AJ330" i="35" s="1"/>
  <c r="S330" i="35"/>
  <c r="AI330" i="35" s="1"/>
  <c r="Y329" i="35"/>
  <c r="AO329" i="35" s="1"/>
  <c r="X329" i="35"/>
  <c r="AN329" i="35" s="1"/>
  <c r="W329" i="35"/>
  <c r="AM329" i="35" s="1"/>
  <c r="V329" i="35"/>
  <c r="AL329" i="35" s="1"/>
  <c r="U329" i="35"/>
  <c r="AK329" i="35" s="1"/>
  <c r="T329" i="35"/>
  <c r="AJ329" i="35" s="1"/>
  <c r="S329" i="35"/>
  <c r="AI329" i="35" s="1"/>
  <c r="Y328" i="35"/>
  <c r="AO328" i="35" s="1"/>
  <c r="X328" i="35"/>
  <c r="AN328" i="35" s="1"/>
  <c r="W328" i="35"/>
  <c r="AM328" i="35" s="1"/>
  <c r="V328" i="35"/>
  <c r="AL328" i="35" s="1"/>
  <c r="U328" i="35"/>
  <c r="AK328" i="35" s="1"/>
  <c r="T328" i="35"/>
  <c r="AJ328" i="35" s="1"/>
  <c r="S328" i="35"/>
  <c r="AI328" i="35" s="1"/>
  <c r="Y327" i="35"/>
  <c r="AO327" i="35" s="1"/>
  <c r="X327" i="35"/>
  <c r="AN327" i="35" s="1"/>
  <c r="W327" i="35"/>
  <c r="AM327" i="35" s="1"/>
  <c r="V327" i="35"/>
  <c r="AL327" i="35" s="1"/>
  <c r="U327" i="35"/>
  <c r="AK327" i="35" s="1"/>
  <c r="T327" i="35"/>
  <c r="AJ327" i="35" s="1"/>
  <c r="S327" i="35"/>
  <c r="AI327" i="35" s="1"/>
  <c r="Y326" i="35"/>
  <c r="AO326" i="35" s="1"/>
  <c r="X326" i="35"/>
  <c r="AN326" i="35" s="1"/>
  <c r="W326" i="35"/>
  <c r="AM326" i="35" s="1"/>
  <c r="V326" i="35"/>
  <c r="AL326" i="35" s="1"/>
  <c r="U326" i="35"/>
  <c r="AK326" i="35" s="1"/>
  <c r="T326" i="35"/>
  <c r="AJ326" i="35" s="1"/>
  <c r="S326" i="35"/>
  <c r="AI326" i="35" s="1"/>
  <c r="Y325" i="35"/>
  <c r="AO325" i="35" s="1"/>
  <c r="X325" i="35"/>
  <c r="AN325" i="35" s="1"/>
  <c r="W325" i="35"/>
  <c r="AM325" i="35" s="1"/>
  <c r="V325" i="35"/>
  <c r="AL325" i="35" s="1"/>
  <c r="U325" i="35"/>
  <c r="AK325" i="35" s="1"/>
  <c r="T325" i="35"/>
  <c r="AJ325" i="35" s="1"/>
  <c r="S325" i="35"/>
  <c r="AI325" i="35" s="1"/>
  <c r="Y324" i="35"/>
  <c r="AO324" i="35" s="1"/>
  <c r="X324" i="35"/>
  <c r="AN324" i="35" s="1"/>
  <c r="W324" i="35"/>
  <c r="AM324" i="35" s="1"/>
  <c r="V324" i="35"/>
  <c r="AL324" i="35" s="1"/>
  <c r="U324" i="35"/>
  <c r="AK324" i="35" s="1"/>
  <c r="T324" i="35"/>
  <c r="AJ324" i="35" s="1"/>
  <c r="S324" i="35"/>
  <c r="AI324" i="35" s="1"/>
  <c r="Y323" i="35"/>
  <c r="AO323" i="35" s="1"/>
  <c r="X323" i="35"/>
  <c r="AN323" i="35" s="1"/>
  <c r="W323" i="35"/>
  <c r="AM323" i="35" s="1"/>
  <c r="V323" i="35"/>
  <c r="AL323" i="35" s="1"/>
  <c r="U323" i="35"/>
  <c r="AK323" i="35" s="1"/>
  <c r="T323" i="35"/>
  <c r="AJ323" i="35" s="1"/>
  <c r="S323" i="35"/>
  <c r="AI323" i="35" s="1"/>
  <c r="Y322" i="35"/>
  <c r="AO322" i="35" s="1"/>
  <c r="X322" i="35"/>
  <c r="AN322" i="35" s="1"/>
  <c r="W322" i="35"/>
  <c r="AM322" i="35" s="1"/>
  <c r="V322" i="35"/>
  <c r="AL322" i="35" s="1"/>
  <c r="U322" i="35"/>
  <c r="AK322" i="35" s="1"/>
  <c r="T322" i="35"/>
  <c r="AJ322" i="35" s="1"/>
  <c r="S322" i="35"/>
  <c r="AI322" i="35" s="1"/>
  <c r="Y321" i="35"/>
  <c r="AO321" i="35" s="1"/>
  <c r="X321" i="35"/>
  <c r="AN321" i="35" s="1"/>
  <c r="W321" i="35"/>
  <c r="AM321" i="35" s="1"/>
  <c r="V321" i="35"/>
  <c r="AL321" i="35" s="1"/>
  <c r="U321" i="35"/>
  <c r="AK321" i="35" s="1"/>
  <c r="T321" i="35"/>
  <c r="AJ321" i="35" s="1"/>
  <c r="S321" i="35"/>
  <c r="AI321" i="35" s="1"/>
  <c r="Y320" i="35"/>
  <c r="AO320" i="35" s="1"/>
  <c r="X320" i="35"/>
  <c r="AN320" i="35" s="1"/>
  <c r="W320" i="35"/>
  <c r="AM320" i="35" s="1"/>
  <c r="V320" i="35"/>
  <c r="AL320" i="35" s="1"/>
  <c r="U320" i="35"/>
  <c r="AK320" i="35" s="1"/>
  <c r="T320" i="35"/>
  <c r="AJ320" i="35" s="1"/>
  <c r="S320" i="35"/>
  <c r="AI320" i="35" s="1"/>
  <c r="Y319" i="35"/>
  <c r="AO319" i="35" s="1"/>
  <c r="X319" i="35"/>
  <c r="AN319" i="35" s="1"/>
  <c r="W319" i="35"/>
  <c r="AM319" i="35" s="1"/>
  <c r="V319" i="35"/>
  <c r="AL319" i="35" s="1"/>
  <c r="U319" i="35"/>
  <c r="AK319" i="35" s="1"/>
  <c r="T319" i="35"/>
  <c r="AJ319" i="35" s="1"/>
  <c r="S319" i="35"/>
  <c r="AI319" i="35" s="1"/>
  <c r="Y318" i="35"/>
  <c r="AO318" i="35" s="1"/>
  <c r="X318" i="35"/>
  <c r="AN318" i="35" s="1"/>
  <c r="W318" i="35"/>
  <c r="AM318" i="35" s="1"/>
  <c r="V318" i="35"/>
  <c r="AL318" i="35" s="1"/>
  <c r="U318" i="35"/>
  <c r="T318" i="35"/>
  <c r="AJ318" i="35" s="1"/>
  <c r="S318" i="35"/>
  <c r="AI318" i="35" s="1"/>
  <c r="Y317" i="35"/>
  <c r="AO317" i="35" s="1"/>
  <c r="X317" i="35"/>
  <c r="AN317" i="35" s="1"/>
  <c r="W317" i="35"/>
  <c r="AM317" i="35" s="1"/>
  <c r="V317" i="35"/>
  <c r="AL317" i="35" s="1"/>
  <c r="U317" i="35"/>
  <c r="AK317" i="35" s="1"/>
  <c r="T317" i="35"/>
  <c r="AJ317" i="35" s="1"/>
  <c r="S317" i="35"/>
  <c r="AI317" i="35" s="1"/>
  <c r="Y316" i="35"/>
  <c r="AO316" i="35" s="1"/>
  <c r="X316" i="35"/>
  <c r="AN316" i="35" s="1"/>
  <c r="W316" i="35"/>
  <c r="AM316" i="35" s="1"/>
  <c r="V316" i="35"/>
  <c r="AL316" i="35" s="1"/>
  <c r="U316" i="35"/>
  <c r="AK316" i="35" s="1"/>
  <c r="T316" i="35"/>
  <c r="AJ316" i="35" s="1"/>
  <c r="S316" i="35"/>
  <c r="AI316" i="35" s="1"/>
  <c r="Y315" i="35"/>
  <c r="AO315" i="35" s="1"/>
  <c r="X315" i="35"/>
  <c r="AN315" i="35" s="1"/>
  <c r="W315" i="35"/>
  <c r="AM315" i="35" s="1"/>
  <c r="V315" i="35"/>
  <c r="AL315" i="35" s="1"/>
  <c r="U315" i="35"/>
  <c r="AK315" i="35" s="1"/>
  <c r="T315" i="35"/>
  <c r="AJ315" i="35" s="1"/>
  <c r="S315" i="35"/>
  <c r="AI315" i="35" s="1"/>
  <c r="Y314" i="35"/>
  <c r="AO314" i="35" s="1"/>
  <c r="X314" i="35"/>
  <c r="AN314" i="35" s="1"/>
  <c r="W314" i="35"/>
  <c r="AM314" i="35" s="1"/>
  <c r="V314" i="35"/>
  <c r="AL314" i="35" s="1"/>
  <c r="U314" i="35"/>
  <c r="AK314" i="35" s="1"/>
  <c r="T314" i="35"/>
  <c r="AJ314" i="35" s="1"/>
  <c r="S314" i="35"/>
  <c r="AI314" i="35" s="1"/>
  <c r="S312" i="35"/>
  <c r="S311" i="35"/>
  <c r="Y305" i="35"/>
  <c r="AO305" i="35" s="1"/>
  <c r="X305" i="35"/>
  <c r="AN305" i="35" s="1"/>
  <c r="W305" i="35"/>
  <c r="AM305" i="35" s="1"/>
  <c r="V305" i="35"/>
  <c r="AL305" i="35" s="1"/>
  <c r="U305" i="35"/>
  <c r="AK305" i="35" s="1"/>
  <c r="T305" i="35"/>
  <c r="AJ305" i="35" s="1"/>
  <c r="S305" i="35"/>
  <c r="AI305" i="35" s="1"/>
  <c r="Y304" i="35"/>
  <c r="AO304" i="35" s="1"/>
  <c r="X304" i="35"/>
  <c r="AN304" i="35" s="1"/>
  <c r="W304" i="35"/>
  <c r="AM304" i="35" s="1"/>
  <c r="V304" i="35"/>
  <c r="AL304" i="35" s="1"/>
  <c r="U304" i="35"/>
  <c r="AK304" i="35" s="1"/>
  <c r="T304" i="35"/>
  <c r="AJ304" i="35" s="1"/>
  <c r="S304" i="35"/>
  <c r="AI304" i="35" s="1"/>
  <c r="Y303" i="35"/>
  <c r="AO303" i="35" s="1"/>
  <c r="X303" i="35"/>
  <c r="AN303" i="35" s="1"/>
  <c r="W303" i="35"/>
  <c r="AM303" i="35" s="1"/>
  <c r="V303" i="35"/>
  <c r="AL303" i="35" s="1"/>
  <c r="U303" i="35"/>
  <c r="AK303" i="35" s="1"/>
  <c r="T303" i="35"/>
  <c r="AJ303" i="35" s="1"/>
  <c r="S303" i="35"/>
  <c r="AI303" i="35" s="1"/>
  <c r="Y302" i="35"/>
  <c r="AO302" i="35" s="1"/>
  <c r="X302" i="35"/>
  <c r="AN302" i="35" s="1"/>
  <c r="W302" i="35"/>
  <c r="AM302" i="35" s="1"/>
  <c r="V302" i="35"/>
  <c r="AL302" i="35" s="1"/>
  <c r="U302" i="35"/>
  <c r="AK302" i="35" s="1"/>
  <c r="T302" i="35"/>
  <c r="AJ302" i="35" s="1"/>
  <c r="S302" i="35"/>
  <c r="AI302" i="35" s="1"/>
  <c r="Y301" i="35"/>
  <c r="AO301" i="35" s="1"/>
  <c r="X301" i="35"/>
  <c r="AN301" i="35" s="1"/>
  <c r="W301" i="35"/>
  <c r="AM301" i="35" s="1"/>
  <c r="V301" i="35"/>
  <c r="AL301" i="35" s="1"/>
  <c r="U301" i="35"/>
  <c r="AK301" i="35" s="1"/>
  <c r="T301" i="35"/>
  <c r="AJ301" i="35" s="1"/>
  <c r="S301" i="35"/>
  <c r="AI301" i="35" s="1"/>
  <c r="Y300" i="35"/>
  <c r="AO300" i="35" s="1"/>
  <c r="X300" i="35"/>
  <c r="AN300" i="35" s="1"/>
  <c r="W300" i="35"/>
  <c r="AM300" i="35" s="1"/>
  <c r="V300" i="35"/>
  <c r="AL300" i="35" s="1"/>
  <c r="U300" i="35"/>
  <c r="AK300" i="35" s="1"/>
  <c r="T300" i="35"/>
  <c r="AJ300" i="35" s="1"/>
  <c r="S300" i="35"/>
  <c r="AI300" i="35" s="1"/>
  <c r="Y299" i="35"/>
  <c r="AO299" i="35" s="1"/>
  <c r="X299" i="35"/>
  <c r="AN299" i="35" s="1"/>
  <c r="W299" i="35"/>
  <c r="AM299" i="35" s="1"/>
  <c r="V299" i="35"/>
  <c r="AL299" i="35" s="1"/>
  <c r="U299" i="35"/>
  <c r="AK299" i="35" s="1"/>
  <c r="T299" i="35"/>
  <c r="AJ299" i="35" s="1"/>
  <c r="S299" i="35"/>
  <c r="AI299" i="35" s="1"/>
  <c r="Y298" i="35"/>
  <c r="AO298" i="35" s="1"/>
  <c r="X298" i="35"/>
  <c r="AN298" i="35" s="1"/>
  <c r="W298" i="35"/>
  <c r="AM298" i="35" s="1"/>
  <c r="V298" i="35"/>
  <c r="AL298" i="35" s="1"/>
  <c r="U298" i="35"/>
  <c r="AK298" i="35" s="1"/>
  <c r="T298" i="35"/>
  <c r="AJ298" i="35" s="1"/>
  <c r="S298" i="35"/>
  <c r="AI298" i="35" s="1"/>
  <c r="Y297" i="35"/>
  <c r="AO297" i="35" s="1"/>
  <c r="X297" i="35"/>
  <c r="AN297" i="35" s="1"/>
  <c r="W297" i="35"/>
  <c r="AM297" i="35" s="1"/>
  <c r="V297" i="35"/>
  <c r="AL297" i="35" s="1"/>
  <c r="U297" i="35"/>
  <c r="AK297" i="35" s="1"/>
  <c r="T297" i="35"/>
  <c r="AJ297" i="35" s="1"/>
  <c r="S297" i="35"/>
  <c r="AI297" i="35" s="1"/>
  <c r="Y296" i="35"/>
  <c r="AO296" i="35" s="1"/>
  <c r="X296" i="35"/>
  <c r="AN296" i="35" s="1"/>
  <c r="W296" i="35"/>
  <c r="AM296" i="35" s="1"/>
  <c r="V296" i="35"/>
  <c r="AL296" i="35" s="1"/>
  <c r="U296" i="35"/>
  <c r="AK296" i="35" s="1"/>
  <c r="T296" i="35"/>
  <c r="AJ296" i="35" s="1"/>
  <c r="S296" i="35"/>
  <c r="AI296" i="35" s="1"/>
  <c r="Y295" i="35"/>
  <c r="AO295" i="35" s="1"/>
  <c r="X295" i="35"/>
  <c r="AN295" i="35" s="1"/>
  <c r="W295" i="35"/>
  <c r="AM295" i="35" s="1"/>
  <c r="V295" i="35"/>
  <c r="AL295" i="35" s="1"/>
  <c r="U295" i="35"/>
  <c r="AK295" i="35" s="1"/>
  <c r="T295" i="35"/>
  <c r="AJ295" i="35" s="1"/>
  <c r="S295" i="35"/>
  <c r="AI295" i="35" s="1"/>
  <c r="Y294" i="35"/>
  <c r="AO294" i="35" s="1"/>
  <c r="X294" i="35"/>
  <c r="AN294" i="35" s="1"/>
  <c r="W294" i="35"/>
  <c r="AM294" i="35" s="1"/>
  <c r="V294" i="35"/>
  <c r="AL294" i="35" s="1"/>
  <c r="U294" i="35"/>
  <c r="AK294" i="35" s="1"/>
  <c r="T294" i="35"/>
  <c r="AJ294" i="35" s="1"/>
  <c r="S294" i="35"/>
  <c r="AI294" i="35" s="1"/>
  <c r="Y293" i="35"/>
  <c r="AO293" i="35" s="1"/>
  <c r="X293" i="35"/>
  <c r="AN293" i="35" s="1"/>
  <c r="W293" i="35"/>
  <c r="AM293" i="35" s="1"/>
  <c r="V293" i="35"/>
  <c r="AL293" i="35" s="1"/>
  <c r="U293" i="35"/>
  <c r="AK293" i="35" s="1"/>
  <c r="T293" i="35"/>
  <c r="AJ293" i="35" s="1"/>
  <c r="S293" i="35"/>
  <c r="AI293" i="35" s="1"/>
  <c r="Y292" i="35"/>
  <c r="AO292" i="35" s="1"/>
  <c r="X292" i="35"/>
  <c r="AN292" i="35" s="1"/>
  <c r="W292" i="35"/>
  <c r="AM292" i="35" s="1"/>
  <c r="V292" i="35"/>
  <c r="AL292" i="35" s="1"/>
  <c r="U292" i="35"/>
  <c r="AK292" i="35" s="1"/>
  <c r="T292" i="35"/>
  <c r="AJ292" i="35" s="1"/>
  <c r="S292" i="35"/>
  <c r="AI292" i="35" s="1"/>
  <c r="Y291" i="35"/>
  <c r="AO291" i="35" s="1"/>
  <c r="X291" i="35"/>
  <c r="AN291" i="35" s="1"/>
  <c r="W291" i="35"/>
  <c r="AM291" i="35" s="1"/>
  <c r="V291" i="35"/>
  <c r="AL291" i="35" s="1"/>
  <c r="U291" i="35"/>
  <c r="AK291" i="35" s="1"/>
  <c r="T291" i="35"/>
  <c r="AJ291" i="35" s="1"/>
  <c r="S291" i="35"/>
  <c r="AI291" i="35" s="1"/>
  <c r="Y290" i="35"/>
  <c r="AO290" i="35" s="1"/>
  <c r="X290" i="35"/>
  <c r="AN290" i="35" s="1"/>
  <c r="W290" i="35"/>
  <c r="AM290" i="35" s="1"/>
  <c r="V290" i="35"/>
  <c r="AL290" i="35" s="1"/>
  <c r="U290" i="35"/>
  <c r="AK290" i="35" s="1"/>
  <c r="T290" i="35"/>
  <c r="AJ290" i="35" s="1"/>
  <c r="S290" i="35"/>
  <c r="AI290" i="35" s="1"/>
  <c r="Y289" i="35"/>
  <c r="AO289" i="35" s="1"/>
  <c r="X289" i="35"/>
  <c r="AN289" i="35" s="1"/>
  <c r="W289" i="35"/>
  <c r="AM289" i="35" s="1"/>
  <c r="V289" i="35"/>
  <c r="AL289" i="35" s="1"/>
  <c r="U289" i="35"/>
  <c r="AK289" i="35" s="1"/>
  <c r="T289" i="35"/>
  <c r="AJ289" i="35" s="1"/>
  <c r="S289" i="35"/>
  <c r="AI289" i="35" s="1"/>
  <c r="Y288" i="35"/>
  <c r="AO288" i="35" s="1"/>
  <c r="X288" i="35"/>
  <c r="AN288" i="35" s="1"/>
  <c r="W288" i="35"/>
  <c r="AM288" i="35" s="1"/>
  <c r="V288" i="35"/>
  <c r="AL288" i="35" s="1"/>
  <c r="U288" i="35"/>
  <c r="AK288" i="35" s="1"/>
  <c r="T288" i="35"/>
  <c r="AJ288" i="35" s="1"/>
  <c r="S288" i="35"/>
  <c r="AI288" i="35" s="1"/>
  <c r="Y287" i="35"/>
  <c r="AO287" i="35" s="1"/>
  <c r="X287" i="35"/>
  <c r="AN287" i="35" s="1"/>
  <c r="W287" i="35"/>
  <c r="AM287" i="35" s="1"/>
  <c r="V287" i="35"/>
  <c r="AL287" i="35" s="1"/>
  <c r="U287" i="35"/>
  <c r="AK287" i="35" s="1"/>
  <c r="T287" i="35"/>
  <c r="AJ287" i="35" s="1"/>
  <c r="S287" i="35"/>
  <c r="AI287" i="35" s="1"/>
  <c r="Y286" i="35"/>
  <c r="AO286" i="35" s="1"/>
  <c r="X286" i="35"/>
  <c r="AN286" i="35" s="1"/>
  <c r="W286" i="35"/>
  <c r="AM286" i="35" s="1"/>
  <c r="V286" i="35"/>
  <c r="AL286" i="35" s="1"/>
  <c r="U286" i="35"/>
  <c r="AK286" i="35" s="1"/>
  <c r="T286" i="35"/>
  <c r="AJ286" i="35" s="1"/>
  <c r="S286" i="35"/>
  <c r="AI286" i="35" s="1"/>
  <c r="Y285" i="35"/>
  <c r="AO285" i="35" s="1"/>
  <c r="X285" i="35"/>
  <c r="AN285" i="35" s="1"/>
  <c r="W285" i="35"/>
  <c r="AM285" i="35" s="1"/>
  <c r="V285" i="35"/>
  <c r="AL285" i="35" s="1"/>
  <c r="U285" i="35"/>
  <c r="AK285" i="35" s="1"/>
  <c r="T285" i="35"/>
  <c r="AJ285" i="35" s="1"/>
  <c r="S285" i="35"/>
  <c r="AI285" i="35" s="1"/>
  <c r="Y284" i="35"/>
  <c r="AO284" i="35" s="1"/>
  <c r="X284" i="35"/>
  <c r="AN284" i="35" s="1"/>
  <c r="W284" i="35"/>
  <c r="AM284" i="35" s="1"/>
  <c r="V284" i="35"/>
  <c r="AL284" i="35" s="1"/>
  <c r="U284" i="35"/>
  <c r="AK284" i="35" s="1"/>
  <c r="T284" i="35"/>
  <c r="AJ284" i="35" s="1"/>
  <c r="S284" i="35"/>
  <c r="AI284" i="35" s="1"/>
  <c r="Y283" i="35"/>
  <c r="AO283" i="35" s="1"/>
  <c r="X283" i="35"/>
  <c r="AN283" i="35" s="1"/>
  <c r="W283" i="35"/>
  <c r="AM283" i="35" s="1"/>
  <c r="V283" i="35"/>
  <c r="AL283" i="35" s="1"/>
  <c r="U283" i="35"/>
  <c r="AK283" i="35" s="1"/>
  <c r="T283" i="35"/>
  <c r="AJ283" i="35" s="1"/>
  <c r="S283" i="35"/>
  <c r="AI283" i="35" s="1"/>
  <c r="Y282" i="35"/>
  <c r="AO282" i="35" s="1"/>
  <c r="X282" i="35"/>
  <c r="AN282" i="35" s="1"/>
  <c r="W282" i="35"/>
  <c r="AM282" i="35" s="1"/>
  <c r="V282" i="35"/>
  <c r="AL282" i="35" s="1"/>
  <c r="U282" i="35"/>
  <c r="AK282" i="35" s="1"/>
  <c r="T282" i="35"/>
  <c r="AJ282" i="35" s="1"/>
  <c r="S282" i="35"/>
  <c r="AI282" i="35" s="1"/>
  <c r="Y281" i="35"/>
  <c r="AO281" i="35" s="1"/>
  <c r="X281" i="35"/>
  <c r="AN281" i="35" s="1"/>
  <c r="W281" i="35"/>
  <c r="AM281" i="35" s="1"/>
  <c r="V281" i="35"/>
  <c r="AL281" i="35" s="1"/>
  <c r="U281" i="35"/>
  <c r="AK281" i="35" s="1"/>
  <c r="T281" i="35"/>
  <c r="AJ281" i="35" s="1"/>
  <c r="S281" i="35"/>
  <c r="AI281" i="35" s="1"/>
  <c r="Y280" i="35"/>
  <c r="AO280" i="35" s="1"/>
  <c r="X280" i="35"/>
  <c r="AN280" i="35" s="1"/>
  <c r="W280" i="35"/>
  <c r="AM280" i="35" s="1"/>
  <c r="V280" i="35"/>
  <c r="AL280" i="35" s="1"/>
  <c r="U280" i="35"/>
  <c r="AK280" i="35" s="1"/>
  <c r="T280" i="35"/>
  <c r="AJ280" i="35" s="1"/>
  <c r="S280" i="35"/>
  <c r="AI280" i="35" s="1"/>
  <c r="S278" i="35"/>
  <c r="AQ277" i="35"/>
  <c r="AI277" i="35"/>
  <c r="AA277" i="35"/>
  <c r="S277" i="35"/>
  <c r="Y269" i="35"/>
  <c r="AO269" i="35" s="1"/>
  <c r="X269" i="35"/>
  <c r="AN269" i="35" s="1"/>
  <c r="W269" i="35"/>
  <c r="AM269" i="35" s="1"/>
  <c r="V269" i="35"/>
  <c r="AL269" i="35" s="1"/>
  <c r="U269" i="35"/>
  <c r="AK269" i="35" s="1"/>
  <c r="AJ269" i="35"/>
  <c r="AI269" i="35"/>
  <c r="C269" i="35"/>
  <c r="AJ268" i="35"/>
  <c r="Y268" i="35"/>
  <c r="AO268" i="35" s="1"/>
  <c r="X268" i="35"/>
  <c r="AN268" i="35" s="1"/>
  <c r="W268" i="35"/>
  <c r="AM268" i="35" s="1"/>
  <c r="V268" i="35"/>
  <c r="AL268" i="35" s="1"/>
  <c r="U268" i="35"/>
  <c r="AK268" i="35" s="1"/>
  <c r="AI268" i="35"/>
  <c r="C268" i="35"/>
  <c r="AJ267" i="35"/>
  <c r="Y267" i="35"/>
  <c r="AO267" i="35" s="1"/>
  <c r="X267" i="35"/>
  <c r="AN267" i="35" s="1"/>
  <c r="W267" i="35"/>
  <c r="AM267" i="35" s="1"/>
  <c r="V267" i="35"/>
  <c r="AL267" i="35" s="1"/>
  <c r="U267" i="35"/>
  <c r="AK267" i="35" s="1"/>
  <c r="AI267" i="35"/>
  <c r="C267" i="35"/>
  <c r="Y266" i="35"/>
  <c r="AO266" i="35" s="1"/>
  <c r="X266" i="35"/>
  <c r="AN266" i="35" s="1"/>
  <c r="W266" i="35"/>
  <c r="AM266" i="35" s="1"/>
  <c r="V266" i="35"/>
  <c r="AL266" i="35" s="1"/>
  <c r="U266" i="35"/>
  <c r="AK266" i="35" s="1"/>
  <c r="AJ266" i="35"/>
  <c r="AI266" i="35"/>
  <c r="C266" i="35"/>
  <c r="AM265" i="35"/>
  <c r="Y265" i="35"/>
  <c r="AO265" i="35" s="1"/>
  <c r="X265" i="35"/>
  <c r="AN265" i="35" s="1"/>
  <c r="W265" i="35"/>
  <c r="V265" i="35"/>
  <c r="AL265" i="35" s="1"/>
  <c r="U265" i="35"/>
  <c r="AK265" i="35" s="1"/>
  <c r="AJ265" i="35"/>
  <c r="AI265" i="35"/>
  <c r="C265" i="35"/>
  <c r="AN264" i="35"/>
  <c r="Y264" i="35"/>
  <c r="AO264" i="35" s="1"/>
  <c r="X264" i="35"/>
  <c r="W264" i="35"/>
  <c r="AM264" i="35" s="1"/>
  <c r="V264" i="35"/>
  <c r="AL264" i="35" s="1"/>
  <c r="U264" i="35"/>
  <c r="AK264" i="35" s="1"/>
  <c r="AJ264" i="35"/>
  <c r="AI264" i="35"/>
  <c r="C264" i="35"/>
  <c r="Y263" i="35"/>
  <c r="AO263" i="35" s="1"/>
  <c r="X263" i="35"/>
  <c r="AN263" i="35" s="1"/>
  <c r="W263" i="35"/>
  <c r="AM263" i="35" s="1"/>
  <c r="V263" i="35"/>
  <c r="AL263" i="35" s="1"/>
  <c r="U263" i="35"/>
  <c r="AK263" i="35" s="1"/>
  <c r="AJ263" i="35"/>
  <c r="AI263" i="35"/>
  <c r="C263" i="35"/>
  <c r="Y262" i="35"/>
  <c r="AO262" i="35" s="1"/>
  <c r="X262" i="35"/>
  <c r="AN262" i="35" s="1"/>
  <c r="W262" i="35"/>
  <c r="AM262" i="35" s="1"/>
  <c r="V262" i="35"/>
  <c r="AL262" i="35" s="1"/>
  <c r="U262" i="35"/>
  <c r="AK262" i="35" s="1"/>
  <c r="AJ262" i="35"/>
  <c r="AI262" i="35"/>
  <c r="C262" i="35"/>
  <c r="Y261" i="35"/>
  <c r="AO261" i="35" s="1"/>
  <c r="X261" i="35"/>
  <c r="AN261" i="35" s="1"/>
  <c r="W261" i="35"/>
  <c r="AM261" i="35" s="1"/>
  <c r="V261" i="35"/>
  <c r="AL261" i="35" s="1"/>
  <c r="U261" i="35"/>
  <c r="AK261" i="35" s="1"/>
  <c r="AJ261" i="35"/>
  <c r="AI261" i="35"/>
  <c r="C261" i="35"/>
  <c r="Y260" i="35"/>
  <c r="AO260" i="35" s="1"/>
  <c r="X260" i="35"/>
  <c r="AN260" i="35" s="1"/>
  <c r="W260" i="35"/>
  <c r="AM260" i="35" s="1"/>
  <c r="V260" i="35"/>
  <c r="AL260" i="35" s="1"/>
  <c r="U260" i="35"/>
  <c r="AK260" i="35" s="1"/>
  <c r="AJ260" i="35"/>
  <c r="AI260" i="35"/>
  <c r="C260" i="35"/>
  <c r="AJ259" i="35"/>
  <c r="Y259" i="35"/>
  <c r="AO259" i="35" s="1"/>
  <c r="X259" i="35"/>
  <c r="AN259" i="35" s="1"/>
  <c r="W259" i="35"/>
  <c r="AM259" i="35" s="1"/>
  <c r="V259" i="35"/>
  <c r="AL259" i="35" s="1"/>
  <c r="U259" i="35"/>
  <c r="AK259" i="35" s="1"/>
  <c r="AI259" i="35"/>
  <c r="C259" i="35"/>
  <c r="Y258" i="35"/>
  <c r="AO258" i="35" s="1"/>
  <c r="X258" i="35"/>
  <c r="AN258" i="35" s="1"/>
  <c r="W258" i="35"/>
  <c r="AM258" i="35" s="1"/>
  <c r="V258" i="35"/>
  <c r="AL258" i="35" s="1"/>
  <c r="U258" i="35"/>
  <c r="AK258" i="35" s="1"/>
  <c r="AJ258" i="35"/>
  <c r="AI258" i="35"/>
  <c r="C258" i="35"/>
  <c r="Y257" i="35"/>
  <c r="AO257" i="35" s="1"/>
  <c r="X257" i="35"/>
  <c r="AN257" i="35" s="1"/>
  <c r="W257" i="35"/>
  <c r="AM257" i="35" s="1"/>
  <c r="V257" i="35"/>
  <c r="AL257" i="35" s="1"/>
  <c r="U257" i="35"/>
  <c r="AK257" i="35" s="1"/>
  <c r="AJ257" i="35"/>
  <c r="AI257" i="35"/>
  <c r="C257" i="35"/>
  <c r="AJ256" i="35"/>
  <c r="Y256" i="35"/>
  <c r="AO256" i="35" s="1"/>
  <c r="X256" i="35"/>
  <c r="AN256" i="35" s="1"/>
  <c r="W256" i="35"/>
  <c r="AM256" i="35" s="1"/>
  <c r="V256" i="35"/>
  <c r="AL256" i="35" s="1"/>
  <c r="U256" i="35"/>
  <c r="AK256" i="35" s="1"/>
  <c r="AI256" i="35"/>
  <c r="C256" i="35"/>
  <c r="Y255" i="35"/>
  <c r="AO255" i="35" s="1"/>
  <c r="X255" i="35"/>
  <c r="AN255" i="35" s="1"/>
  <c r="W255" i="35"/>
  <c r="AM255" i="35" s="1"/>
  <c r="V255" i="35"/>
  <c r="AL255" i="35" s="1"/>
  <c r="U255" i="35"/>
  <c r="AK255" i="35" s="1"/>
  <c r="AJ255" i="35"/>
  <c r="AI255" i="35"/>
  <c r="C255" i="35"/>
  <c r="Y254" i="35"/>
  <c r="AO254" i="35" s="1"/>
  <c r="X254" i="35"/>
  <c r="AN254" i="35" s="1"/>
  <c r="W254" i="35"/>
  <c r="AM254" i="35" s="1"/>
  <c r="V254" i="35"/>
  <c r="AL254" i="35" s="1"/>
  <c r="U254" i="35"/>
  <c r="AK254" i="35" s="1"/>
  <c r="AJ254" i="35"/>
  <c r="AI254" i="35"/>
  <c r="C254" i="35"/>
  <c r="AJ253" i="35"/>
  <c r="Y253" i="35"/>
  <c r="AO253" i="35" s="1"/>
  <c r="X253" i="35"/>
  <c r="AN253" i="35" s="1"/>
  <c r="W253" i="35"/>
  <c r="AM253" i="35" s="1"/>
  <c r="V253" i="35"/>
  <c r="AL253" i="35" s="1"/>
  <c r="U253" i="35"/>
  <c r="AK253" i="35" s="1"/>
  <c r="AI253" i="35"/>
  <c r="C253" i="35"/>
  <c r="Y252" i="35"/>
  <c r="X252" i="35"/>
  <c r="W252" i="35"/>
  <c r="V252" i="35"/>
  <c r="U252" i="35"/>
  <c r="C252" i="35"/>
  <c r="B867" i="43" s="1"/>
  <c r="Y250" i="35"/>
  <c r="AO250" i="35" s="1"/>
  <c r="X250" i="35"/>
  <c r="AN250" i="35" s="1"/>
  <c r="W250" i="35"/>
  <c r="AM250" i="35" s="1"/>
  <c r="V250" i="35"/>
  <c r="AL250" i="35" s="1"/>
  <c r="U250" i="35"/>
  <c r="AK250" i="35" s="1"/>
  <c r="AJ250" i="35"/>
  <c r="AI250" i="35"/>
  <c r="C250" i="35"/>
  <c r="AN249" i="35"/>
  <c r="Y249" i="35"/>
  <c r="AO249" i="35" s="1"/>
  <c r="X249" i="35"/>
  <c r="W249" i="35"/>
  <c r="AM249" i="35" s="1"/>
  <c r="V249" i="35"/>
  <c r="AL249" i="35" s="1"/>
  <c r="U249" i="35"/>
  <c r="AK249" i="35" s="1"/>
  <c r="AJ249" i="35"/>
  <c r="AI249" i="35"/>
  <c r="C249" i="35"/>
  <c r="Y248" i="35"/>
  <c r="AO248" i="35" s="1"/>
  <c r="X248" i="35"/>
  <c r="AN248" i="35" s="1"/>
  <c r="W248" i="35"/>
  <c r="AM248" i="35" s="1"/>
  <c r="V248" i="35"/>
  <c r="AL248" i="35" s="1"/>
  <c r="U248" i="35"/>
  <c r="AK248" i="35" s="1"/>
  <c r="AJ248" i="35"/>
  <c r="AI248" i="35"/>
  <c r="C248" i="35"/>
  <c r="Y247" i="35"/>
  <c r="AO247" i="35" s="1"/>
  <c r="X247" i="35"/>
  <c r="AN247" i="35" s="1"/>
  <c r="W247" i="35"/>
  <c r="AM247" i="35" s="1"/>
  <c r="V247" i="35"/>
  <c r="AL247" i="35" s="1"/>
  <c r="U247" i="35"/>
  <c r="AK247" i="35" s="1"/>
  <c r="AJ247" i="35"/>
  <c r="AI247" i="35"/>
  <c r="C247" i="35"/>
  <c r="Y246" i="35"/>
  <c r="AO246" i="35" s="1"/>
  <c r="X246" i="35"/>
  <c r="AN246" i="35" s="1"/>
  <c r="W246" i="35"/>
  <c r="AM246" i="35" s="1"/>
  <c r="V246" i="35"/>
  <c r="AL246" i="35" s="1"/>
  <c r="U246" i="35"/>
  <c r="AK246" i="35" s="1"/>
  <c r="AJ246" i="35"/>
  <c r="AI246" i="35"/>
  <c r="C246" i="35"/>
  <c r="AJ245" i="35"/>
  <c r="Y245" i="35"/>
  <c r="AO245" i="35" s="1"/>
  <c r="X245" i="35"/>
  <c r="AN245" i="35" s="1"/>
  <c r="W245" i="35"/>
  <c r="AM245" i="35" s="1"/>
  <c r="V245" i="35"/>
  <c r="AL245" i="35" s="1"/>
  <c r="U245" i="35"/>
  <c r="AK245" i="35" s="1"/>
  <c r="AI245" i="35"/>
  <c r="C245" i="35"/>
  <c r="Y244" i="35"/>
  <c r="AO244" i="35" s="1"/>
  <c r="X244" i="35"/>
  <c r="AN244" i="35" s="1"/>
  <c r="W244" i="35"/>
  <c r="AM244" i="35" s="1"/>
  <c r="V244" i="35"/>
  <c r="AL244" i="35" s="1"/>
  <c r="U244" i="35"/>
  <c r="AK244" i="35" s="1"/>
  <c r="AJ244" i="35"/>
  <c r="AI244" i="35"/>
  <c r="C244" i="35"/>
  <c r="Y243" i="35"/>
  <c r="AO243" i="35" s="1"/>
  <c r="X243" i="35"/>
  <c r="AN243" i="35" s="1"/>
  <c r="W243" i="35"/>
  <c r="AM243" i="35" s="1"/>
  <c r="V243" i="35"/>
  <c r="AL243" i="35" s="1"/>
  <c r="U243" i="35"/>
  <c r="AK243" i="35" s="1"/>
  <c r="AJ243" i="35"/>
  <c r="AI243" i="35"/>
  <c r="C243" i="35"/>
  <c r="AJ242" i="35"/>
  <c r="Y242" i="35"/>
  <c r="AO242" i="35" s="1"/>
  <c r="X242" i="35"/>
  <c r="AN242" i="35" s="1"/>
  <c r="W242" i="35"/>
  <c r="AM242" i="35" s="1"/>
  <c r="V242" i="35"/>
  <c r="AL242" i="35" s="1"/>
  <c r="U242" i="35"/>
  <c r="AK242" i="35" s="1"/>
  <c r="AI242" i="35"/>
  <c r="C242" i="35"/>
  <c r="AJ241" i="35"/>
  <c r="Y241" i="35"/>
  <c r="AO241" i="35" s="1"/>
  <c r="X241" i="35"/>
  <c r="AN241" i="35" s="1"/>
  <c r="W241" i="35"/>
  <c r="AM241" i="35" s="1"/>
  <c r="V241" i="35"/>
  <c r="AL241" i="35" s="1"/>
  <c r="U241" i="35"/>
  <c r="AK241" i="35" s="1"/>
  <c r="AI241" i="35"/>
  <c r="C241" i="35"/>
  <c r="AO240" i="35"/>
  <c r="Y240" i="35"/>
  <c r="X240" i="35"/>
  <c r="AN240" i="35" s="1"/>
  <c r="W240" i="35"/>
  <c r="AM240" i="35" s="1"/>
  <c r="V240" i="35"/>
  <c r="AL240" i="35" s="1"/>
  <c r="U240" i="35"/>
  <c r="AK240" i="35" s="1"/>
  <c r="AJ240" i="35"/>
  <c r="AI240" i="35"/>
  <c r="C240" i="35"/>
  <c r="Y239" i="35"/>
  <c r="AO239" i="35" s="1"/>
  <c r="X239" i="35"/>
  <c r="AN239" i="35" s="1"/>
  <c r="W239" i="35"/>
  <c r="AM239" i="35" s="1"/>
  <c r="V239" i="35"/>
  <c r="AL239" i="35" s="1"/>
  <c r="U239" i="35"/>
  <c r="AK239" i="35" s="1"/>
  <c r="AJ239" i="35"/>
  <c r="AI239" i="35"/>
  <c r="C239" i="35"/>
  <c r="Y238" i="35"/>
  <c r="AO238" i="35" s="1"/>
  <c r="X238" i="35"/>
  <c r="AN238" i="35" s="1"/>
  <c r="W238" i="35"/>
  <c r="AM238" i="35" s="1"/>
  <c r="V238" i="35"/>
  <c r="AL238" i="35" s="1"/>
  <c r="U238" i="35"/>
  <c r="AK238" i="35" s="1"/>
  <c r="AJ238" i="35"/>
  <c r="AI238" i="35"/>
  <c r="C238" i="35"/>
  <c r="Y237" i="35"/>
  <c r="AO237" i="35" s="1"/>
  <c r="X237" i="35"/>
  <c r="AN237" i="35" s="1"/>
  <c r="W237" i="35"/>
  <c r="AM237" i="35" s="1"/>
  <c r="V237" i="35"/>
  <c r="AL237" i="35" s="1"/>
  <c r="U237" i="35"/>
  <c r="AK237" i="35" s="1"/>
  <c r="AJ237" i="35"/>
  <c r="AI237" i="35"/>
  <c r="C237" i="35"/>
  <c r="Y236" i="35"/>
  <c r="AO236" i="35" s="1"/>
  <c r="X236" i="35"/>
  <c r="AN236" i="35" s="1"/>
  <c r="W236" i="35"/>
  <c r="AM236" i="35" s="1"/>
  <c r="V236" i="35"/>
  <c r="AL236" i="35" s="1"/>
  <c r="U236" i="35"/>
  <c r="AK236" i="35" s="1"/>
  <c r="AJ236" i="35"/>
  <c r="AI236" i="35"/>
  <c r="C236" i="35"/>
  <c r="Y235" i="35"/>
  <c r="AO235" i="35" s="1"/>
  <c r="X235" i="35"/>
  <c r="AN235" i="35" s="1"/>
  <c r="W235" i="35"/>
  <c r="AM235" i="35" s="1"/>
  <c r="V235" i="35"/>
  <c r="AL235" i="35" s="1"/>
  <c r="U235" i="35"/>
  <c r="AK235" i="35" s="1"/>
  <c r="AJ235" i="35"/>
  <c r="AI235" i="35"/>
  <c r="C235" i="35"/>
  <c r="Y234" i="35"/>
  <c r="AO234" i="35" s="1"/>
  <c r="X234" i="35"/>
  <c r="AN234" i="35" s="1"/>
  <c r="W234" i="35"/>
  <c r="AM234" i="35" s="1"/>
  <c r="V234" i="35"/>
  <c r="AL234" i="35" s="1"/>
  <c r="U234" i="35"/>
  <c r="AK234" i="35" s="1"/>
  <c r="AJ234" i="35"/>
  <c r="AI234" i="35"/>
  <c r="C234" i="35"/>
  <c r="Y233" i="35"/>
  <c r="X233" i="35"/>
  <c r="W233" i="35"/>
  <c r="V233" i="35"/>
  <c r="U233" i="35"/>
  <c r="C233" i="35"/>
  <c r="B866" i="43" s="1"/>
  <c r="AJ231" i="35"/>
  <c r="AO231" i="35"/>
  <c r="AN231" i="35"/>
  <c r="AM231" i="35"/>
  <c r="AL231" i="35"/>
  <c r="AK231" i="35"/>
  <c r="AI231" i="35"/>
  <c r="C231" i="35"/>
  <c r="AK230" i="35"/>
  <c r="AJ230" i="35"/>
  <c r="AO230" i="35"/>
  <c r="AN230" i="35"/>
  <c r="AM230" i="35"/>
  <c r="AL230" i="35"/>
  <c r="AI230" i="35"/>
  <c r="C230" i="35"/>
  <c r="AO229" i="35"/>
  <c r="AL229" i="35"/>
  <c r="AK229" i="35"/>
  <c r="AN229" i="35"/>
  <c r="AM229" i="35"/>
  <c r="AJ229" i="35"/>
  <c r="AI229" i="35"/>
  <c r="C229" i="35"/>
  <c r="AM228" i="35"/>
  <c r="AK228" i="35"/>
  <c r="AO228" i="35"/>
  <c r="AN228" i="35"/>
  <c r="AL228" i="35"/>
  <c r="AJ228" i="35"/>
  <c r="AI228" i="35"/>
  <c r="C228" i="35"/>
  <c r="AM227" i="35"/>
  <c r="AO227" i="35"/>
  <c r="AN227" i="35"/>
  <c r="AL227" i="35"/>
  <c r="AK227" i="35"/>
  <c r="AJ227" i="35"/>
  <c r="AI227" i="35"/>
  <c r="C227" i="35"/>
  <c r="AO226" i="35"/>
  <c r="AN226" i="35"/>
  <c r="AM226" i="35"/>
  <c r="AL226" i="35"/>
  <c r="AK226" i="35"/>
  <c r="AJ226" i="35"/>
  <c r="AI226" i="35"/>
  <c r="C226" i="35"/>
  <c r="AN225" i="35"/>
  <c r="AO225" i="35"/>
  <c r="AM225" i="35"/>
  <c r="AL225" i="35"/>
  <c r="AK225" i="35"/>
  <c r="AJ225" i="35"/>
  <c r="AI225" i="35"/>
  <c r="C225" i="35"/>
  <c r="AO224" i="35"/>
  <c r="AN224" i="35"/>
  <c r="AM224" i="35"/>
  <c r="AL224" i="35"/>
  <c r="AK224" i="35"/>
  <c r="AJ224" i="35"/>
  <c r="AI224" i="35"/>
  <c r="C224" i="35"/>
  <c r="AM223" i="35"/>
  <c r="AO223" i="35"/>
  <c r="AN223" i="35"/>
  <c r="AL223" i="35"/>
  <c r="AK223" i="35"/>
  <c r="AJ223" i="35"/>
  <c r="AI223" i="35"/>
  <c r="C223" i="35"/>
  <c r="AN222" i="35"/>
  <c r="AO222" i="35"/>
  <c r="AM222" i="35"/>
  <c r="AL222" i="35"/>
  <c r="AK222" i="35"/>
  <c r="AJ222" i="35"/>
  <c r="AI222" i="35"/>
  <c r="C222" i="35"/>
  <c r="AK221" i="35"/>
  <c r="AJ221" i="35"/>
  <c r="AO221" i="35"/>
  <c r="AN221" i="35"/>
  <c r="AM221" i="35"/>
  <c r="AL221" i="35"/>
  <c r="AI221" i="35"/>
  <c r="C221" i="35"/>
  <c r="AM220" i="35"/>
  <c r="AL220" i="35"/>
  <c r="AK220" i="35"/>
  <c r="AO220" i="35"/>
  <c r="AN220" i="35"/>
  <c r="AJ220" i="35"/>
  <c r="AI220" i="35"/>
  <c r="C220" i="35"/>
  <c r="AN219" i="35"/>
  <c r="AM219" i="35"/>
  <c r="AO219" i="35"/>
  <c r="AL219" i="35"/>
  <c r="AK219" i="35"/>
  <c r="AJ219" i="35"/>
  <c r="AI219" i="35"/>
  <c r="C219" i="35"/>
  <c r="AO218" i="35"/>
  <c r="AN218" i="35"/>
  <c r="AM218" i="35"/>
  <c r="AL218" i="35"/>
  <c r="AK218" i="35"/>
  <c r="AJ218" i="35"/>
  <c r="AI218" i="35"/>
  <c r="C218" i="35"/>
  <c r="AK217" i="35"/>
  <c r="AO217" i="35"/>
  <c r="AN217" i="35"/>
  <c r="AM217" i="35"/>
  <c r="AL217" i="35"/>
  <c r="AJ217" i="35"/>
  <c r="AI217" i="35"/>
  <c r="C217" i="35"/>
  <c r="AO216" i="35"/>
  <c r="AN216" i="35"/>
  <c r="AM216" i="35"/>
  <c r="AL216" i="35"/>
  <c r="AK216" i="35"/>
  <c r="AJ216" i="35"/>
  <c r="AI216" i="35"/>
  <c r="C216" i="35"/>
  <c r="AO215" i="35"/>
  <c r="AN215" i="35"/>
  <c r="AM215" i="35"/>
  <c r="AL215" i="35"/>
  <c r="AK215" i="35"/>
  <c r="AJ215" i="35"/>
  <c r="AI215" i="35"/>
  <c r="C215" i="35"/>
  <c r="C214" i="35"/>
  <c r="C213" i="35"/>
  <c r="C212" i="35"/>
  <c r="AN211" i="35"/>
  <c r="AL211" i="35"/>
  <c r="AO211" i="35"/>
  <c r="AM211" i="35"/>
  <c r="AK211" i="35"/>
  <c r="AJ211" i="35"/>
  <c r="AI211" i="35"/>
  <c r="C211" i="35"/>
  <c r="AO210" i="35"/>
  <c r="AN210" i="35"/>
  <c r="AM210" i="35"/>
  <c r="AL210" i="35"/>
  <c r="AK210" i="35"/>
  <c r="AJ210" i="35"/>
  <c r="AI210" i="35"/>
  <c r="C210" i="35"/>
  <c r="AO209" i="35"/>
  <c r="AK209" i="35"/>
  <c r="AN209" i="35"/>
  <c r="AM209" i="35"/>
  <c r="AL209" i="35"/>
  <c r="AJ209" i="35"/>
  <c r="AI209" i="35"/>
  <c r="C209" i="35"/>
  <c r="AO208" i="35"/>
  <c r="AN208" i="35"/>
  <c r="AM208" i="35"/>
  <c r="AL208" i="35"/>
  <c r="AK208" i="35"/>
  <c r="AJ208" i="35"/>
  <c r="AI208" i="35"/>
  <c r="C208" i="35"/>
  <c r="AO207" i="35"/>
  <c r="AN207" i="35"/>
  <c r="AM207" i="35"/>
  <c r="AL207" i="35"/>
  <c r="AK207" i="35"/>
  <c r="AJ207" i="35"/>
  <c r="AI207" i="35"/>
  <c r="C207" i="35"/>
  <c r="AK206" i="35"/>
  <c r="AJ206" i="35"/>
  <c r="AO206" i="35"/>
  <c r="AN206" i="35"/>
  <c r="AM206" i="35"/>
  <c r="AL206" i="35"/>
  <c r="AI206" i="35"/>
  <c r="C206" i="35"/>
  <c r="AO205" i="35"/>
  <c r="AL205" i="35"/>
  <c r="AK205" i="35"/>
  <c r="AN205" i="35"/>
  <c r="AM205" i="35"/>
  <c r="AJ205" i="35"/>
  <c r="AI205" i="35"/>
  <c r="C205" i="35"/>
  <c r="AM204" i="35"/>
  <c r="AL204" i="35"/>
  <c r="AO204" i="35"/>
  <c r="AN204" i="35"/>
  <c r="AK204" i="35"/>
  <c r="AJ204" i="35"/>
  <c r="AI204" i="35"/>
  <c r="C204" i="35"/>
  <c r="AN203" i="35"/>
  <c r="AM203" i="35"/>
  <c r="AO203" i="35"/>
  <c r="AL203" i="35"/>
  <c r="AK203" i="35"/>
  <c r="AJ203" i="35"/>
  <c r="AI203" i="35"/>
  <c r="C203" i="35"/>
  <c r="AN202" i="35"/>
  <c r="AO202" i="35"/>
  <c r="AM202" i="35"/>
  <c r="AL202" i="35"/>
  <c r="AK202" i="35"/>
  <c r="AJ202" i="35"/>
  <c r="AI202" i="35"/>
  <c r="C202" i="35"/>
  <c r="AO201" i="35"/>
  <c r="AN201" i="35"/>
  <c r="AM201" i="35"/>
  <c r="AL201" i="35"/>
  <c r="AK201" i="35"/>
  <c r="AJ201" i="35"/>
  <c r="AI201" i="35"/>
  <c r="C201" i="35"/>
  <c r="AO200" i="35"/>
  <c r="AN200" i="35"/>
  <c r="AM200" i="35"/>
  <c r="AL200" i="35"/>
  <c r="AK200" i="35"/>
  <c r="AJ200" i="35"/>
  <c r="AI200" i="35"/>
  <c r="C200" i="35"/>
  <c r="AO199" i="35"/>
  <c r="AN199" i="35"/>
  <c r="AM199" i="35"/>
  <c r="AL199" i="35"/>
  <c r="AK199" i="35"/>
  <c r="AJ199" i="35"/>
  <c r="AI199" i="35"/>
  <c r="C199" i="35"/>
  <c r="AK198" i="35"/>
  <c r="AJ198" i="35"/>
  <c r="AI198" i="35"/>
  <c r="C198" i="35"/>
  <c r="C197" i="35"/>
  <c r="C196" i="35"/>
  <c r="C195" i="35"/>
  <c r="B865" i="43" s="1"/>
  <c r="Y193" i="35"/>
  <c r="AO193" i="35" s="1"/>
  <c r="X193" i="35"/>
  <c r="AN193" i="35" s="1"/>
  <c r="W193" i="35"/>
  <c r="AM193" i="35" s="1"/>
  <c r="V193" i="35"/>
  <c r="AL193" i="35" s="1"/>
  <c r="U193" i="35"/>
  <c r="AK193" i="35" s="1"/>
  <c r="AJ193" i="35"/>
  <c r="AI193" i="35"/>
  <c r="C193" i="35"/>
  <c r="Y192" i="35"/>
  <c r="AO192" i="35" s="1"/>
  <c r="X192" i="35"/>
  <c r="AN192" i="35" s="1"/>
  <c r="W192" i="35"/>
  <c r="AM192" i="35" s="1"/>
  <c r="V192" i="35"/>
  <c r="AL192" i="35" s="1"/>
  <c r="U192" i="35"/>
  <c r="AK192" i="35" s="1"/>
  <c r="AJ192" i="35"/>
  <c r="AI192" i="35"/>
  <c r="C192" i="35"/>
  <c r="Y191" i="35"/>
  <c r="AO191" i="35" s="1"/>
  <c r="X191" i="35"/>
  <c r="AN191" i="35" s="1"/>
  <c r="W191" i="35"/>
  <c r="AM191" i="35" s="1"/>
  <c r="V191" i="35"/>
  <c r="AL191" i="35" s="1"/>
  <c r="U191" i="35"/>
  <c r="AK191" i="35" s="1"/>
  <c r="AJ191" i="35"/>
  <c r="AI191" i="35"/>
  <c r="C191" i="35"/>
  <c r="Y190" i="35"/>
  <c r="AO190" i="35" s="1"/>
  <c r="X190" i="35"/>
  <c r="AN190" i="35" s="1"/>
  <c r="W190" i="35"/>
  <c r="AM190" i="35" s="1"/>
  <c r="V190" i="35"/>
  <c r="AL190" i="35" s="1"/>
  <c r="U190" i="35"/>
  <c r="AK190" i="35" s="1"/>
  <c r="AJ190" i="35"/>
  <c r="AI190" i="35"/>
  <c r="C190" i="35"/>
  <c r="Y189" i="35"/>
  <c r="AO189" i="35" s="1"/>
  <c r="X189" i="35"/>
  <c r="AN189" i="35" s="1"/>
  <c r="W189" i="35"/>
  <c r="AM189" i="35" s="1"/>
  <c r="V189" i="35"/>
  <c r="U189" i="35"/>
  <c r="C189" i="35"/>
  <c r="Y188" i="35"/>
  <c r="AO188" i="35" s="1"/>
  <c r="X188" i="35"/>
  <c r="AN188" i="35" s="1"/>
  <c r="W188" i="35"/>
  <c r="AM188" i="35" s="1"/>
  <c r="V188" i="35"/>
  <c r="U188" i="35"/>
  <c r="C188" i="35"/>
  <c r="Y187" i="35"/>
  <c r="AO187" i="35" s="1"/>
  <c r="X187" i="35"/>
  <c r="AN187" i="35" s="1"/>
  <c r="W187" i="35"/>
  <c r="AM187" i="35" s="1"/>
  <c r="V187" i="35"/>
  <c r="AL187" i="35" s="1"/>
  <c r="U187" i="35"/>
  <c r="C187" i="35"/>
  <c r="Y186" i="35"/>
  <c r="AO186" i="35" s="1"/>
  <c r="X186" i="35"/>
  <c r="AN186" i="35" s="1"/>
  <c r="W186" i="35"/>
  <c r="AM186" i="35" s="1"/>
  <c r="V186" i="35"/>
  <c r="AL186" i="35" s="1"/>
  <c r="U186" i="35"/>
  <c r="C186" i="35"/>
  <c r="Y185" i="35"/>
  <c r="AO185" i="35" s="1"/>
  <c r="X185" i="35"/>
  <c r="AN185" i="35" s="1"/>
  <c r="W185" i="35"/>
  <c r="AM185" i="35" s="1"/>
  <c r="V185" i="35"/>
  <c r="U185" i="35"/>
  <c r="C185" i="35"/>
  <c r="Y183" i="35"/>
  <c r="AO183" i="35" s="1"/>
  <c r="X183" i="35"/>
  <c r="AN183" i="35" s="1"/>
  <c r="W183" i="35"/>
  <c r="AM183" i="35" s="1"/>
  <c r="V183" i="35"/>
  <c r="AL183" i="35" s="1"/>
  <c r="U183" i="35"/>
  <c r="AK183" i="35" s="1"/>
  <c r="AJ183" i="35"/>
  <c r="AI183" i="35"/>
  <c r="AM182" i="35"/>
  <c r="Y182" i="35"/>
  <c r="AO182" i="35" s="1"/>
  <c r="X182" i="35"/>
  <c r="AN182" i="35" s="1"/>
  <c r="W182" i="35"/>
  <c r="V182" i="35"/>
  <c r="AL182" i="35" s="1"/>
  <c r="U182" i="35"/>
  <c r="AK182" i="35" s="1"/>
  <c r="AJ182" i="35"/>
  <c r="AI182" i="35"/>
  <c r="Y181" i="35"/>
  <c r="AO181" i="35" s="1"/>
  <c r="X181" i="35"/>
  <c r="AN181" i="35" s="1"/>
  <c r="W181" i="35"/>
  <c r="AM181" i="35" s="1"/>
  <c r="V181" i="35"/>
  <c r="AL181" i="35" s="1"/>
  <c r="U181" i="35"/>
  <c r="AK181" i="35" s="1"/>
  <c r="AJ181" i="35"/>
  <c r="AI181" i="35"/>
  <c r="Y180" i="35"/>
  <c r="AO180" i="35" s="1"/>
  <c r="X180" i="35"/>
  <c r="AN180" i="35" s="1"/>
  <c r="W180" i="35"/>
  <c r="AM180" i="35" s="1"/>
  <c r="V180" i="35"/>
  <c r="AL180" i="35" s="1"/>
  <c r="U180" i="35"/>
  <c r="AK180" i="35" s="1"/>
  <c r="AJ180" i="35"/>
  <c r="AI180" i="35"/>
  <c r="Y179" i="35"/>
  <c r="X179" i="35"/>
  <c r="W179" i="35"/>
  <c r="V179" i="35"/>
  <c r="U179" i="35"/>
  <c r="Y178" i="35"/>
  <c r="X178" i="35"/>
  <c r="W178" i="35"/>
  <c r="V178" i="35"/>
  <c r="U178" i="35"/>
  <c r="Y177" i="35"/>
  <c r="X177" i="35"/>
  <c r="W177" i="35"/>
  <c r="V177" i="35"/>
  <c r="U177" i="35"/>
  <c r="Y176" i="35"/>
  <c r="X176" i="35"/>
  <c r="W176" i="35"/>
  <c r="V176" i="35"/>
  <c r="U176" i="35"/>
  <c r="AQ174" i="35"/>
  <c r="AI174" i="35"/>
  <c r="AA174" i="35"/>
  <c r="AQ173" i="35"/>
  <c r="AI173" i="35"/>
  <c r="AA173" i="35"/>
  <c r="S173" i="35"/>
  <c r="Y168" i="35"/>
  <c r="AO168" i="35" s="1"/>
  <c r="X168" i="35"/>
  <c r="AN168" i="35" s="1"/>
  <c r="W168" i="35"/>
  <c r="AM168" i="35" s="1"/>
  <c r="V168" i="35"/>
  <c r="AL168" i="35" s="1"/>
  <c r="U168" i="35"/>
  <c r="AK168" i="35" s="1"/>
  <c r="P269" i="35"/>
  <c r="O269" i="35"/>
  <c r="Y167" i="35"/>
  <c r="AO167" i="35" s="1"/>
  <c r="X167" i="35"/>
  <c r="AN167" i="35" s="1"/>
  <c r="W167" i="35"/>
  <c r="AM167" i="35" s="1"/>
  <c r="V167" i="35"/>
  <c r="AL167" i="35" s="1"/>
  <c r="U167" i="35"/>
  <c r="AK167" i="35" s="1"/>
  <c r="P268" i="35"/>
  <c r="O268" i="35"/>
  <c r="Y166" i="35"/>
  <c r="AO166" i="35" s="1"/>
  <c r="X166" i="35"/>
  <c r="AN166" i="35" s="1"/>
  <c r="W166" i="35"/>
  <c r="AM166" i="35" s="1"/>
  <c r="V166" i="35"/>
  <c r="AL166" i="35" s="1"/>
  <c r="U166" i="35"/>
  <c r="AK166" i="35" s="1"/>
  <c r="P267" i="35"/>
  <c r="O267" i="35"/>
  <c r="Y165" i="35"/>
  <c r="AO165" i="35" s="1"/>
  <c r="X165" i="35"/>
  <c r="AN165" i="35" s="1"/>
  <c r="W165" i="35"/>
  <c r="AM165" i="35" s="1"/>
  <c r="V165" i="35"/>
  <c r="AL165" i="35" s="1"/>
  <c r="U165" i="35"/>
  <c r="AK165" i="35" s="1"/>
  <c r="P266" i="35"/>
  <c r="O266" i="35"/>
  <c r="Y164" i="35"/>
  <c r="AO164" i="35" s="1"/>
  <c r="X164" i="35"/>
  <c r="AN164" i="35" s="1"/>
  <c r="W164" i="35"/>
  <c r="AM164" i="35" s="1"/>
  <c r="V164" i="35"/>
  <c r="AL164" i="35" s="1"/>
  <c r="U164" i="35"/>
  <c r="AK164" i="35" s="1"/>
  <c r="P265" i="35"/>
  <c r="O265" i="35"/>
  <c r="Y163" i="35"/>
  <c r="AO163" i="35" s="1"/>
  <c r="X163" i="35"/>
  <c r="AN163" i="35" s="1"/>
  <c r="W163" i="35"/>
  <c r="AM163" i="35" s="1"/>
  <c r="V163" i="35"/>
  <c r="AL163" i="35" s="1"/>
  <c r="U163" i="35"/>
  <c r="AK163" i="35" s="1"/>
  <c r="P264" i="35"/>
  <c r="O264" i="35"/>
  <c r="Y162" i="35"/>
  <c r="AO162" i="35" s="1"/>
  <c r="X162" i="35"/>
  <c r="AN162" i="35" s="1"/>
  <c r="W162" i="35"/>
  <c r="AM162" i="35" s="1"/>
  <c r="V162" i="35"/>
  <c r="AL162" i="35" s="1"/>
  <c r="U162" i="35"/>
  <c r="AK162" i="35" s="1"/>
  <c r="P263" i="35"/>
  <c r="O263" i="35"/>
  <c r="Y161" i="35"/>
  <c r="AO161" i="35" s="1"/>
  <c r="X161" i="35"/>
  <c r="AN161" i="35" s="1"/>
  <c r="W161" i="35"/>
  <c r="AM161" i="35" s="1"/>
  <c r="V161" i="35"/>
  <c r="AL161" i="35" s="1"/>
  <c r="U161" i="35"/>
  <c r="AK161" i="35" s="1"/>
  <c r="P262" i="35"/>
  <c r="O262" i="35"/>
  <c r="Y160" i="35"/>
  <c r="AO160" i="35" s="1"/>
  <c r="X160" i="35"/>
  <c r="AN160" i="35" s="1"/>
  <c r="W160" i="35"/>
  <c r="AM160" i="35" s="1"/>
  <c r="V160" i="35"/>
  <c r="AL160" i="35" s="1"/>
  <c r="U160" i="35"/>
  <c r="AK160" i="35" s="1"/>
  <c r="P261" i="35"/>
  <c r="O261" i="35"/>
  <c r="Y159" i="35"/>
  <c r="AO159" i="35" s="1"/>
  <c r="X159" i="35"/>
  <c r="AN159" i="35" s="1"/>
  <c r="W159" i="35"/>
  <c r="AM159" i="35" s="1"/>
  <c r="V159" i="35"/>
  <c r="AL159" i="35" s="1"/>
  <c r="U159" i="35"/>
  <c r="AK159" i="35" s="1"/>
  <c r="P260" i="35"/>
  <c r="O260" i="35"/>
  <c r="Y158" i="35"/>
  <c r="AO158" i="35" s="1"/>
  <c r="X158" i="35"/>
  <c r="AN158" i="35" s="1"/>
  <c r="W158" i="35"/>
  <c r="AM158" i="35" s="1"/>
  <c r="V158" i="35"/>
  <c r="AL158" i="35" s="1"/>
  <c r="U158" i="35"/>
  <c r="AK158" i="35" s="1"/>
  <c r="P259" i="35"/>
  <c r="O259" i="35"/>
  <c r="Y157" i="35"/>
  <c r="AO157" i="35" s="1"/>
  <c r="X157" i="35"/>
  <c r="AN157" i="35" s="1"/>
  <c r="W157" i="35"/>
  <c r="AM157" i="35" s="1"/>
  <c r="V157" i="35"/>
  <c r="AL157" i="35" s="1"/>
  <c r="U157" i="35"/>
  <c r="AK157" i="35" s="1"/>
  <c r="P258" i="35"/>
  <c r="O258" i="35"/>
  <c r="Y156" i="35"/>
  <c r="AO156" i="35" s="1"/>
  <c r="X156" i="35"/>
  <c r="AN156" i="35" s="1"/>
  <c r="W156" i="35"/>
  <c r="AM156" i="35" s="1"/>
  <c r="V156" i="35"/>
  <c r="AL156" i="35" s="1"/>
  <c r="U156" i="35"/>
  <c r="AK156" i="35" s="1"/>
  <c r="P257" i="35"/>
  <c r="O257" i="35"/>
  <c r="Y155" i="35"/>
  <c r="AO155" i="35" s="1"/>
  <c r="X155" i="35"/>
  <c r="AN155" i="35" s="1"/>
  <c r="W155" i="35"/>
  <c r="AM155" i="35" s="1"/>
  <c r="V155" i="35"/>
  <c r="AL155" i="35" s="1"/>
  <c r="U155" i="35"/>
  <c r="AK155" i="35" s="1"/>
  <c r="P256" i="35"/>
  <c r="O256" i="35"/>
  <c r="Y154" i="35"/>
  <c r="AO154" i="35" s="1"/>
  <c r="X154" i="35"/>
  <c r="AN154" i="35" s="1"/>
  <c r="W154" i="35"/>
  <c r="AM154" i="35" s="1"/>
  <c r="V154" i="35"/>
  <c r="AL154" i="35" s="1"/>
  <c r="U154" i="35"/>
  <c r="AK154" i="35" s="1"/>
  <c r="P255" i="35"/>
  <c r="O255" i="35"/>
  <c r="Y153" i="35"/>
  <c r="AO153" i="35" s="1"/>
  <c r="X153" i="35"/>
  <c r="AN153" i="35" s="1"/>
  <c r="W153" i="35"/>
  <c r="AM153" i="35" s="1"/>
  <c r="V153" i="35"/>
  <c r="AL153" i="35" s="1"/>
  <c r="U153" i="35"/>
  <c r="AK153" i="35" s="1"/>
  <c r="P254" i="35"/>
  <c r="O254" i="35"/>
  <c r="Y152" i="35"/>
  <c r="AO152" i="35" s="1"/>
  <c r="X152" i="35"/>
  <c r="AN152" i="35" s="1"/>
  <c r="W152" i="35"/>
  <c r="AM152" i="35" s="1"/>
  <c r="V152" i="35"/>
  <c r="AL152" i="35" s="1"/>
  <c r="U152" i="35"/>
  <c r="AK152" i="35" s="1"/>
  <c r="Y151" i="35"/>
  <c r="X151" i="35"/>
  <c r="W151" i="35"/>
  <c r="V151" i="35"/>
  <c r="U151" i="35"/>
  <c r="Y149" i="35"/>
  <c r="AO149" i="35" s="1"/>
  <c r="X149" i="35"/>
  <c r="AN149" i="35" s="1"/>
  <c r="W149" i="35"/>
  <c r="AM149" i="35" s="1"/>
  <c r="V149" i="35"/>
  <c r="AL149" i="35" s="1"/>
  <c r="U149" i="35"/>
  <c r="AK149" i="35" s="1"/>
  <c r="P250" i="35"/>
  <c r="O250" i="35"/>
  <c r="Y148" i="35"/>
  <c r="AO148" i="35" s="1"/>
  <c r="X148" i="35"/>
  <c r="AN148" i="35" s="1"/>
  <c r="W148" i="35"/>
  <c r="AM148" i="35" s="1"/>
  <c r="V148" i="35"/>
  <c r="AL148" i="35" s="1"/>
  <c r="U148" i="35"/>
  <c r="AK148" i="35" s="1"/>
  <c r="P249" i="35"/>
  <c r="O249" i="35"/>
  <c r="Y147" i="35"/>
  <c r="AO147" i="35" s="1"/>
  <c r="X147" i="35"/>
  <c r="AN147" i="35" s="1"/>
  <c r="W147" i="35"/>
  <c r="AM147" i="35" s="1"/>
  <c r="V147" i="35"/>
  <c r="AL147" i="35" s="1"/>
  <c r="U147" i="35"/>
  <c r="AK147" i="35" s="1"/>
  <c r="P248" i="35"/>
  <c r="O248" i="35"/>
  <c r="Y146" i="35"/>
  <c r="AO146" i="35" s="1"/>
  <c r="X146" i="35"/>
  <c r="AN146" i="35" s="1"/>
  <c r="W146" i="35"/>
  <c r="AM146" i="35" s="1"/>
  <c r="V146" i="35"/>
  <c r="AL146" i="35" s="1"/>
  <c r="U146" i="35"/>
  <c r="AK146" i="35" s="1"/>
  <c r="P247" i="35"/>
  <c r="O247" i="35"/>
  <c r="Y145" i="35"/>
  <c r="AO145" i="35" s="1"/>
  <c r="X145" i="35"/>
  <c r="AN145" i="35" s="1"/>
  <c r="W145" i="35"/>
  <c r="AM145" i="35" s="1"/>
  <c r="V145" i="35"/>
  <c r="AL145" i="35" s="1"/>
  <c r="U145" i="35"/>
  <c r="AK145" i="35" s="1"/>
  <c r="P246" i="35"/>
  <c r="O246" i="35"/>
  <c r="Y144" i="35"/>
  <c r="AO144" i="35" s="1"/>
  <c r="X144" i="35"/>
  <c r="AN144" i="35" s="1"/>
  <c r="W144" i="35"/>
  <c r="AM144" i="35" s="1"/>
  <c r="V144" i="35"/>
  <c r="AL144" i="35" s="1"/>
  <c r="U144" i="35"/>
  <c r="AK144" i="35" s="1"/>
  <c r="P245" i="35"/>
  <c r="O245" i="35"/>
  <c r="Y143" i="35"/>
  <c r="AO143" i="35" s="1"/>
  <c r="X143" i="35"/>
  <c r="AN143" i="35" s="1"/>
  <c r="W143" i="35"/>
  <c r="AM143" i="35" s="1"/>
  <c r="V143" i="35"/>
  <c r="AL143" i="35" s="1"/>
  <c r="U143" i="35"/>
  <c r="AK143" i="35" s="1"/>
  <c r="P244" i="35"/>
  <c r="O244" i="35"/>
  <c r="Y142" i="35"/>
  <c r="AO142" i="35" s="1"/>
  <c r="X142" i="35"/>
  <c r="AN142" i="35" s="1"/>
  <c r="W142" i="35"/>
  <c r="AM142" i="35" s="1"/>
  <c r="V142" i="35"/>
  <c r="AL142" i="35" s="1"/>
  <c r="U142" i="35"/>
  <c r="AK142" i="35" s="1"/>
  <c r="P243" i="35"/>
  <c r="O243" i="35"/>
  <c r="Y141" i="35"/>
  <c r="AO141" i="35" s="1"/>
  <c r="X141" i="35"/>
  <c r="AN141" i="35" s="1"/>
  <c r="W141" i="35"/>
  <c r="AM141" i="35" s="1"/>
  <c r="V141" i="35"/>
  <c r="AL141" i="35" s="1"/>
  <c r="U141" i="35"/>
  <c r="AK141" i="35" s="1"/>
  <c r="P242" i="35"/>
  <c r="O242" i="35"/>
  <c r="Y140" i="35"/>
  <c r="AO140" i="35" s="1"/>
  <c r="X140" i="35"/>
  <c r="AN140" i="35" s="1"/>
  <c r="W140" i="35"/>
  <c r="AM140" i="35" s="1"/>
  <c r="V140" i="35"/>
  <c r="AL140" i="35" s="1"/>
  <c r="U140" i="35"/>
  <c r="AK140" i="35" s="1"/>
  <c r="P241" i="35"/>
  <c r="O241" i="35"/>
  <c r="Y139" i="35"/>
  <c r="AO139" i="35" s="1"/>
  <c r="X139" i="35"/>
  <c r="AN139" i="35" s="1"/>
  <c r="W139" i="35"/>
  <c r="AM139" i="35" s="1"/>
  <c r="V139" i="35"/>
  <c r="AL139" i="35" s="1"/>
  <c r="U139" i="35"/>
  <c r="AK139" i="35" s="1"/>
  <c r="P240" i="35"/>
  <c r="O240" i="35"/>
  <c r="Y138" i="35"/>
  <c r="AO138" i="35" s="1"/>
  <c r="X138" i="35"/>
  <c r="AN138" i="35" s="1"/>
  <c r="W138" i="35"/>
  <c r="AM138" i="35" s="1"/>
  <c r="V138" i="35"/>
  <c r="AL138" i="35" s="1"/>
  <c r="U138" i="35"/>
  <c r="AK138" i="35" s="1"/>
  <c r="P239" i="35"/>
  <c r="O239" i="35"/>
  <c r="Y137" i="35"/>
  <c r="AO137" i="35" s="1"/>
  <c r="X137" i="35"/>
  <c r="AN137" i="35" s="1"/>
  <c r="W137" i="35"/>
  <c r="AM137" i="35" s="1"/>
  <c r="V137" i="35"/>
  <c r="AL137" i="35" s="1"/>
  <c r="U137" i="35"/>
  <c r="AK137" i="35" s="1"/>
  <c r="P238" i="35"/>
  <c r="O238" i="35"/>
  <c r="Y136" i="35"/>
  <c r="AO136" i="35" s="1"/>
  <c r="X136" i="35"/>
  <c r="AN136" i="35" s="1"/>
  <c r="W136" i="35"/>
  <c r="AM136" i="35" s="1"/>
  <c r="V136" i="35"/>
  <c r="AL136" i="35" s="1"/>
  <c r="U136" i="35"/>
  <c r="AK136" i="35" s="1"/>
  <c r="P237" i="35"/>
  <c r="O237" i="35"/>
  <c r="Y135" i="35"/>
  <c r="AO135" i="35" s="1"/>
  <c r="X135" i="35"/>
  <c r="AN135" i="35" s="1"/>
  <c r="W135" i="35"/>
  <c r="AM135" i="35" s="1"/>
  <c r="V135" i="35"/>
  <c r="AL135" i="35" s="1"/>
  <c r="U135" i="35"/>
  <c r="AK135" i="35" s="1"/>
  <c r="P236" i="35"/>
  <c r="O236" i="35"/>
  <c r="Y134" i="35"/>
  <c r="AO134" i="35" s="1"/>
  <c r="X134" i="35"/>
  <c r="AN134" i="35" s="1"/>
  <c r="W134" i="35"/>
  <c r="AM134" i="35" s="1"/>
  <c r="V134" i="35"/>
  <c r="AL134" i="35" s="1"/>
  <c r="U134" i="35"/>
  <c r="AK134" i="35" s="1"/>
  <c r="P235" i="35"/>
  <c r="O235" i="35"/>
  <c r="Y133" i="35"/>
  <c r="AO133" i="35" s="1"/>
  <c r="X133" i="35"/>
  <c r="AN133" i="35" s="1"/>
  <c r="W133" i="35"/>
  <c r="AM133" i="35" s="1"/>
  <c r="V133" i="35"/>
  <c r="AL133" i="35" s="1"/>
  <c r="U133" i="35"/>
  <c r="AK133" i="35" s="1"/>
  <c r="P234" i="35"/>
  <c r="Y132" i="35"/>
  <c r="X132" i="35"/>
  <c r="W132" i="35"/>
  <c r="V132" i="35"/>
  <c r="U132" i="35"/>
  <c r="P233" i="35"/>
  <c r="D233" i="35"/>
  <c r="Y130" i="35"/>
  <c r="AO130" i="35" s="1"/>
  <c r="X130" i="35"/>
  <c r="AN130" i="35" s="1"/>
  <c r="W130" i="35"/>
  <c r="AM130" i="35" s="1"/>
  <c r="V130" i="35"/>
  <c r="AL130" i="35" s="1"/>
  <c r="U130" i="35"/>
  <c r="AK130" i="35" s="1"/>
  <c r="P231" i="35"/>
  <c r="O231" i="35"/>
  <c r="Y129" i="35"/>
  <c r="AO129" i="35" s="1"/>
  <c r="X129" i="35"/>
  <c r="AN129" i="35" s="1"/>
  <c r="W129" i="35"/>
  <c r="AM129" i="35" s="1"/>
  <c r="V129" i="35"/>
  <c r="AL129" i="35" s="1"/>
  <c r="U129" i="35"/>
  <c r="AK129" i="35" s="1"/>
  <c r="P230" i="35"/>
  <c r="O230" i="35"/>
  <c r="Y128" i="35"/>
  <c r="AO128" i="35" s="1"/>
  <c r="X128" i="35"/>
  <c r="AN128" i="35" s="1"/>
  <c r="W128" i="35"/>
  <c r="AM128" i="35" s="1"/>
  <c r="V128" i="35"/>
  <c r="AL128" i="35" s="1"/>
  <c r="U128" i="35"/>
  <c r="AK128" i="35" s="1"/>
  <c r="P229" i="35"/>
  <c r="O229" i="35"/>
  <c r="Y127" i="35"/>
  <c r="AO127" i="35" s="1"/>
  <c r="X127" i="35"/>
  <c r="AN127" i="35" s="1"/>
  <c r="W127" i="35"/>
  <c r="AM127" i="35" s="1"/>
  <c r="V127" i="35"/>
  <c r="AL127" i="35" s="1"/>
  <c r="U127" i="35"/>
  <c r="AK127" i="35" s="1"/>
  <c r="P228" i="35"/>
  <c r="O228" i="35"/>
  <c r="Y126" i="35"/>
  <c r="AO126" i="35" s="1"/>
  <c r="X126" i="35"/>
  <c r="AN126" i="35" s="1"/>
  <c r="W126" i="35"/>
  <c r="AM126" i="35" s="1"/>
  <c r="V126" i="35"/>
  <c r="AL126" i="35" s="1"/>
  <c r="U126" i="35"/>
  <c r="AK126" i="35" s="1"/>
  <c r="P227" i="35"/>
  <c r="O227" i="35"/>
  <c r="Y125" i="35"/>
  <c r="AO125" i="35" s="1"/>
  <c r="X125" i="35"/>
  <c r="AN125" i="35" s="1"/>
  <c r="W125" i="35"/>
  <c r="AM125" i="35" s="1"/>
  <c r="V125" i="35"/>
  <c r="AL125" i="35" s="1"/>
  <c r="U125" i="35"/>
  <c r="AK125" i="35" s="1"/>
  <c r="P226" i="35"/>
  <c r="O226" i="35"/>
  <c r="Y124" i="35"/>
  <c r="AO124" i="35" s="1"/>
  <c r="X124" i="35"/>
  <c r="AN124" i="35" s="1"/>
  <c r="W124" i="35"/>
  <c r="AM124" i="35" s="1"/>
  <c r="V124" i="35"/>
  <c r="AL124" i="35" s="1"/>
  <c r="U124" i="35"/>
  <c r="AK124" i="35" s="1"/>
  <c r="P225" i="35"/>
  <c r="O225" i="35"/>
  <c r="Y123" i="35"/>
  <c r="AO123" i="35" s="1"/>
  <c r="X123" i="35"/>
  <c r="AN123" i="35" s="1"/>
  <c r="W123" i="35"/>
  <c r="AM123" i="35" s="1"/>
  <c r="V123" i="35"/>
  <c r="AL123" i="35" s="1"/>
  <c r="U123" i="35"/>
  <c r="AK123" i="35" s="1"/>
  <c r="P224" i="35"/>
  <c r="O224" i="35"/>
  <c r="Y122" i="35"/>
  <c r="AO122" i="35" s="1"/>
  <c r="X122" i="35"/>
  <c r="AN122" i="35" s="1"/>
  <c r="W122" i="35"/>
  <c r="AM122" i="35" s="1"/>
  <c r="V122" i="35"/>
  <c r="AL122" i="35" s="1"/>
  <c r="U122" i="35"/>
  <c r="AK122" i="35" s="1"/>
  <c r="P223" i="35"/>
  <c r="O223" i="35"/>
  <c r="Y121" i="35"/>
  <c r="AO121" i="35" s="1"/>
  <c r="X121" i="35"/>
  <c r="AN121" i="35" s="1"/>
  <c r="W121" i="35"/>
  <c r="AM121" i="35" s="1"/>
  <c r="V121" i="35"/>
  <c r="AL121" i="35" s="1"/>
  <c r="U121" i="35"/>
  <c r="AK121" i="35" s="1"/>
  <c r="P222" i="35"/>
  <c r="O222" i="35"/>
  <c r="Y120" i="35"/>
  <c r="AO120" i="35" s="1"/>
  <c r="X120" i="35"/>
  <c r="AN120" i="35" s="1"/>
  <c r="W120" i="35"/>
  <c r="AM120" i="35" s="1"/>
  <c r="V120" i="35"/>
  <c r="AL120" i="35" s="1"/>
  <c r="U120" i="35"/>
  <c r="AK120" i="35" s="1"/>
  <c r="P221" i="35"/>
  <c r="O221" i="35"/>
  <c r="Y119" i="35"/>
  <c r="AO119" i="35" s="1"/>
  <c r="X119" i="35"/>
  <c r="AN119" i="35" s="1"/>
  <c r="W119" i="35"/>
  <c r="AM119" i="35" s="1"/>
  <c r="V119" i="35"/>
  <c r="AL119" i="35" s="1"/>
  <c r="U119" i="35"/>
  <c r="AK119" i="35" s="1"/>
  <c r="P220" i="35"/>
  <c r="O220" i="35"/>
  <c r="Y118" i="35"/>
  <c r="AO118" i="35" s="1"/>
  <c r="X118" i="35"/>
  <c r="AN118" i="35" s="1"/>
  <c r="W118" i="35"/>
  <c r="AM118" i="35" s="1"/>
  <c r="V118" i="35"/>
  <c r="AL118" i="35" s="1"/>
  <c r="U118" i="35"/>
  <c r="AK118" i="35" s="1"/>
  <c r="P219" i="35"/>
  <c r="O219" i="35"/>
  <c r="Y117" i="35"/>
  <c r="AO117" i="35" s="1"/>
  <c r="X117" i="35"/>
  <c r="AN117" i="35" s="1"/>
  <c r="W117" i="35"/>
  <c r="AM117" i="35" s="1"/>
  <c r="V117" i="35"/>
  <c r="AL117" i="35" s="1"/>
  <c r="U117" i="35"/>
  <c r="AK117" i="35" s="1"/>
  <c r="P218" i="35"/>
  <c r="O218" i="35"/>
  <c r="Y116" i="35"/>
  <c r="AO116" i="35" s="1"/>
  <c r="X116" i="35"/>
  <c r="AN116" i="35" s="1"/>
  <c r="W116" i="35"/>
  <c r="AM116" i="35" s="1"/>
  <c r="V116" i="35"/>
  <c r="AL116" i="35" s="1"/>
  <c r="U116" i="35"/>
  <c r="AK116" i="35" s="1"/>
  <c r="P217" i="35"/>
  <c r="O217" i="35"/>
  <c r="Y115" i="35"/>
  <c r="X115" i="35"/>
  <c r="W115" i="35"/>
  <c r="V115" i="35"/>
  <c r="U115" i="35"/>
  <c r="P216" i="35"/>
  <c r="O216" i="35"/>
  <c r="Y114" i="35"/>
  <c r="X114" i="35"/>
  <c r="W114" i="35"/>
  <c r="V114" i="35"/>
  <c r="U114" i="35"/>
  <c r="P215" i="35"/>
  <c r="O215" i="35"/>
  <c r="Y113" i="35"/>
  <c r="X113" i="35"/>
  <c r="W113" i="35"/>
  <c r="V113" i="35"/>
  <c r="U113" i="35"/>
  <c r="P214" i="35"/>
  <c r="O214" i="35"/>
  <c r="Y112" i="35"/>
  <c r="X112" i="35"/>
  <c r="W112" i="35"/>
  <c r="V112" i="35"/>
  <c r="U112" i="35"/>
  <c r="P213" i="35"/>
  <c r="O213" i="35"/>
  <c r="Y111" i="35"/>
  <c r="X111" i="35"/>
  <c r="W111" i="35"/>
  <c r="V111" i="35"/>
  <c r="U111" i="35"/>
  <c r="P212" i="35"/>
  <c r="O212" i="35"/>
  <c r="Y110" i="35"/>
  <c r="AO110" i="35" s="1"/>
  <c r="X110" i="35"/>
  <c r="AN110" i="35" s="1"/>
  <c r="W110" i="35"/>
  <c r="AM110" i="35" s="1"/>
  <c r="V110" i="35"/>
  <c r="AL110" i="35" s="1"/>
  <c r="U110" i="35"/>
  <c r="AK110" i="35" s="1"/>
  <c r="P211" i="35"/>
  <c r="O211" i="35"/>
  <c r="Y109" i="35"/>
  <c r="AO109" i="35" s="1"/>
  <c r="X109" i="35"/>
  <c r="AN109" i="35" s="1"/>
  <c r="W109" i="35"/>
  <c r="AM109" i="35" s="1"/>
  <c r="V109" i="35"/>
  <c r="AL109" i="35" s="1"/>
  <c r="U109" i="35"/>
  <c r="AK109" i="35" s="1"/>
  <c r="P210" i="35"/>
  <c r="O210" i="35"/>
  <c r="Y108" i="35"/>
  <c r="AO108" i="35" s="1"/>
  <c r="X108" i="35"/>
  <c r="AN108" i="35" s="1"/>
  <c r="W108" i="35"/>
  <c r="AM108" i="35" s="1"/>
  <c r="V108" i="35"/>
  <c r="AL108" i="35" s="1"/>
  <c r="U108" i="35"/>
  <c r="AK108" i="35" s="1"/>
  <c r="P209" i="35"/>
  <c r="O209" i="35"/>
  <c r="Y107" i="35"/>
  <c r="AO107" i="35" s="1"/>
  <c r="X107" i="35"/>
  <c r="AN107" i="35" s="1"/>
  <c r="W107" i="35"/>
  <c r="AM107" i="35" s="1"/>
  <c r="V107" i="35"/>
  <c r="AL107" i="35" s="1"/>
  <c r="U107" i="35"/>
  <c r="AK107" i="35" s="1"/>
  <c r="P208" i="35"/>
  <c r="O208" i="35"/>
  <c r="Y106" i="35"/>
  <c r="AO106" i="35" s="1"/>
  <c r="X106" i="35"/>
  <c r="AN106" i="35" s="1"/>
  <c r="W106" i="35"/>
  <c r="AM106" i="35" s="1"/>
  <c r="V106" i="35"/>
  <c r="AL106" i="35" s="1"/>
  <c r="U106" i="35"/>
  <c r="AK106" i="35" s="1"/>
  <c r="P207" i="35"/>
  <c r="O207" i="35"/>
  <c r="Y105" i="35"/>
  <c r="AO105" i="35" s="1"/>
  <c r="X105" i="35"/>
  <c r="AN105" i="35" s="1"/>
  <c r="W105" i="35"/>
  <c r="AM105" i="35" s="1"/>
  <c r="V105" i="35"/>
  <c r="AL105" i="35" s="1"/>
  <c r="U105" i="35"/>
  <c r="AK105" i="35" s="1"/>
  <c r="P206" i="35"/>
  <c r="O206" i="35"/>
  <c r="Y104" i="35"/>
  <c r="AO104" i="35" s="1"/>
  <c r="X104" i="35"/>
  <c r="AN104" i="35" s="1"/>
  <c r="W104" i="35"/>
  <c r="AM104" i="35" s="1"/>
  <c r="V104" i="35"/>
  <c r="AL104" i="35" s="1"/>
  <c r="U104" i="35"/>
  <c r="AK104" i="35" s="1"/>
  <c r="P205" i="35"/>
  <c r="O205" i="35"/>
  <c r="Y103" i="35"/>
  <c r="AO103" i="35" s="1"/>
  <c r="X103" i="35"/>
  <c r="AN103" i="35" s="1"/>
  <c r="W103" i="35"/>
  <c r="AM103" i="35" s="1"/>
  <c r="V103" i="35"/>
  <c r="AL103" i="35" s="1"/>
  <c r="U103" i="35"/>
  <c r="AK103" i="35" s="1"/>
  <c r="P204" i="35"/>
  <c r="O204" i="35"/>
  <c r="Y102" i="35"/>
  <c r="AO102" i="35" s="1"/>
  <c r="X102" i="35"/>
  <c r="AN102" i="35" s="1"/>
  <c r="W102" i="35"/>
  <c r="AM102" i="35" s="1"/>
  <c r="V102" i="35"/>
  <c r="AL102" i="35" s="1"/>
  <c r="U102" i="35"/>
  <c r="AK102" i="35" s="1"/>
  <c r="P203" i="35"/>
  <c r="O203" i="35"/>
  <c r="Y101" i="35"/>
  <c r="AO101" i="35" s="1"/>
  <c r="X101" i="35"/>
  <c r="AN101" i="35" s="1"/>
  <c r="W101" i="35"/>
  <c r="AM101" i="35" s="1"/>
  <c r="V101" i="35"/>
  <c r="AL101" i="35" s="1"/>
  <c r="U101" i="35"/>
  <c r="AK101" i="35" s="1"/>
  <c r="P202" i="35"/>
  <c r="O202" i="35"/>
  <c r="Y100" i="35"/>
  <c r="AO100" i="35" s="1"/>
  <c r="X100" i="35"/>
  <c r="AN100" i="35" s="1"/>
  <c r="W100" i="35"/>
  <c r="AM100" i="35" s="1"/>
  <c r="V100" i="35"/>
  <c r="AL100" i="35" s="1"/>
  <c r="U100" i="35"/>
  <c r="AK100" i="35" s="1"/>
  <c r="P201" i="35"/>
  <c r="O201" i="35"/>
  <c r="Y99" i="35"/>
  <c r="AO99" i="35" s="1"/>
  <c r="X99" i="35"/>
  <c r="AN99" i="35" s="1"/>
  <c r="W99" i="35"/>
  <c r="AM99" i="35" s="1"/>
  <c r="V99" i="35"/>
  <c r="AL99" i="35" s="1"/>
  <c r="U99" i="35"/>
  <c r="AK99" i="35" s="1"/>
  <c r="P200" i="35"/>
  <c r="O200" i="35"/>
  <c r="Y98" i="35"/>
  <c r="AO98" i="35" s="1"/>
  <c r="X98" i="35"/>
  <c r="AN98" i="35" s="1"/>
  <c r="W98" i="35"/>
  <c r="AM98" i="35" s="1"/>
  <c r="V98" i="35"/>
  <c r="AL98" i="35" s="1"/>
  <c r="U98" i="35"/>
  <c r="AK98" i="35" s="1"/>
  <c r="P199" i="35"/>
  <c r="O199" i="35"/>
  <c r="Y97" i="35"/>
  <c r="AO97" i="35" s="1"/>
  <c r="X97" i="35"/>
  <c r="AN97" i="35" s="1"/>
  <c r="W97" i="35"/>
  <c r="AM97" i="35" s="1"/>
  <c r="V97" i="35"/>
  <c r="AL97" i="35" s="1"/>
  <c r="U97" i="35"/>
  <c r="AK97" i="35" s="1"/>
  <c r="P198" i="35"/>
  <c r="O198" i="35"/>
  <c r="Y96" i="35"/>
  <c r="X96" i="35"/>
  <c r="W96" i="35"/>
  <c r="V96" i="35"/>
  <c r="U96" i="35"/>
  <c r="P197" i="35"/>
  <c r="Y95" i="35"/>
  <c r="X95" i="35"/>
  <c r="W95" i="35"/>
  <c r="V95" i="35"/>
  <c r="U95" i="35"/>
  <c r="P196" i="35"/>
  <c r="Y94" i="35"/>
  <c r="X94" i="35"/>
  <c r="W94" i="35"/>
  <c r="V94" i="35"/>
  <c r="U94" i="35"/>
  <c r="P195" i="35"/>
  <c r="Y92" i="35"/>
  <c r="X92" i="35"/>
  <c r="W92" i="35"/>
  <c r="V92" i="35"/>
  <c r="U92" i="35"/>
  <c r="P193" i="35"/>
  <c r="O193" i="35"/>
  <c r="Y91" i="35"/>
  <c r="X91" i="35"/>
  <c r="W91" i="35"/>
  <c r="V91" i="35"/>
  <c r="U91" i="35"/>
  <c r="P192" i="35"/>
  <c r="O192" i="35"/>
  <c r="Y90" i="35"/>
  <c r="X90" i="35"/>
  <c r="W90" i="35"/>
  <c r="V90" i="35"/>
  <c r="U90" i="35"/>
  <c r="P191" i="35"/>
  <c r="O191" i="35"/>
  <c r="Y89" i="35"/>
  <c r="X89" i="35"/>
  <c r="W89" i="35"/>
  <c r="V89" i="35"/>
  <c r="U89" i="35"/>
  <c r="P190" i="35"/>
  <c r="O190" i="35"/>
  <c r="Y88" i="35"/>
  <c r="X88" i="35"/>
  <c r="W88" i="35"/>
  <c r="V88" i="35"/>
  <c r="U88" i="35"/>
  <c r="P189" i="35"/>
  <c r="O189" i="35"/>
  <c r="Y87" i="35"/>
  <c r="X87" i="35"/>
  <c r="W87" i="35"/>
  <c r="V87" i="35"/>
  <c r="U87" i="35"/>
  <c r="P188" i="35"/>
  <c r="O188" i="35"/>
  <c r="Y86" i="35"/>
  <c r="X86" i="35"/>
  <c r="W86" i="35"/>
  <c r="V86" i="35"/>
  <c r="U86" i="35"/>
  <c r="P187" i="35"/>
  <c r="O187" i="35"/>
  <c r="Y85" i="35"/>
  <c r="X85" i="35"/>
  <c r="W85" i="35"/>
  <c r="V85" i="35"/>
  <c r="U85" i="35"/>
  <c r="P186" i="35"/>
  <c r="Y84" i="35"/>
  <c r="X84" i="35"/>
  <c r="W84" i="35"/>
  <c r="V84" i="35"/>
  <c r="U84" i="35"/>
  <c r="P185" i="35"/>
  <c r="Y83" i="35"/>
  <c r="X83" i="35"/>
  <c r="W83" i="35"/>
  <c r="V83" i="35"/>
  <c r="U83" i="35"/>
  <c r="P184" i="35"/>
  <c r="Y82" i="35"/>
  <c r="AO82" i="35" s="1"/>
  <c r="X82" i="35"/>
  <c r="AN82" i="35" s="1"/>
  <c r="W82" i="35"/>
  <c r="AM82" i="35" s="1"/>
  <c r="V82" i="35"/>
  <c r="AL82" i="35" s="1"/>
  <c r="U82" i="35"/>
  <c r="AK82" i="35" s="1"/>
  <c r="P183" i="35"/>
  <c r="O183" i="35"/>
  <c r="Y81" i="35"/>
  <c r="AO81" i="35" s="1"/>
  <c r="X81" i="35"/>
  <c r="AN81" i="35" s="1"/>
  <c r="W81" i="35"/>
  <c r="AM81" i="35" s="1"/>
  <c r="V81" i="35"/>
  <c r="AL81" i="35" s="1"/>
  <c r="U81" i="35"/>
  <c r="AK81" i="35" s="1"/>
  <c r="P182" i="35"/>
  <c r="O182" i="35"/>
  <c r="C182" i="35"/>
  <c r="Y80" i="35"/>
  <c r="AO80" i="35" s="1"/>
  <c r="X80" i="35"/>
  <c r="AN80" i="35" s="1"/>
  <c r="W80" i="35"/>
  <c r="AM80" i="35" s="1"/>
  <c r="V80" i="35"/>
  <c r="AL80" i="35" s="1"/>
  <c r="U80" i="35"/>
  <c r="AK80" i="35" s="1"/>
  <c r="P181" i="35"/>
  <c r="O181" i="35"/>
  <c r="D181" i="35"/>
  <c r="Y79" i="35"/>
  <c r="X79" i="35"/>
  <c r="W79" i="35"/>
  <c r="V79" i="35"/>
  <c r="AL79" i="35" s="1"/>
  <c r="U79" i="35"/>
  <c r="AK79" i="35" s="1"/>
  <c r="P180" i="35"/>
  <c r="O180" i="35"/>
  <c r="Y78" i="35"/>
  <c r="X78" i="35"/>
  <c r="W78" i="35"/>
  <c r="V78" i="35"/>
  <c r="U78" i="35"/>
  <c r="P179" i="35"/>
  <c r="O179" i="35"/>
  <c r="Y77" i="35"/>
  <c r="X77" i="35"/>
  <c r="W77" i="35"/>
  <c r="V77" i="35"/>
  <c r="U77" i="35"/>
  <c r="P178" i="35"/>
  <c r="C178" i="35"/>
  <c r="Y76" i="35"/>
  <c r="X76" i="35"/>
  <c r="W76" i="35"/>
  <c r="V76" i="35"/>
  <c r="U76" i="35"/>
  <c r="P177" i="35"/>
  <c r="D177" i="35"/>
  <c r="Y75" i="35"/>
  <c r="X75" i="35"/>
  <c r="W75" i="35"/>
  <c r="V75" i="35"/>
  <c r="U75" i="35"/>
  <c r="AQ73" i="35"/>
  <c r="AI73" i="35"/>
  <c r="AA73" i="35"/>
  <c r="O73" i="35"/>
  <c r="O173" i="35" s="1"/>
  <c r="AQ72" i="35"/>
  <c r="AI72" i="35"/>
  <c r="AA72" i="35"/>
  <c r="S72" i="35"/>
  <c r="Y60" i="35"/>
  <c r="X60" i="35"/>
  <c r="W60" i="35"/>
  <c r="V60" i="35"/>
  <c r="U60" i="35"/>
  <c r="T60" i="35"/>
  <c r="AJ60" i="35" s="1"/>
  <c r="S60" i="35"/>
  <c r="AI60" i="35" s="1"/>
  <c r="C60" i="35"/>
  <c r="Y58" i="35"/>
  <c r="AO58" i="35" s="1"/>
  <c r="X58" i="35"/>
  <c r="AN58" i="35" s="1"/>
  <c r="W58" i="35"/>
  <c r="AM58" i="35" s="1"/>
  <c r="V58" i="35"/>
  <c r="AL58" i="35" s="1"/>
  <c r="U58" i="35"/>
  <c r="AK58" i="35" s="1"/>
  <c r="T58" i="35"/>
  <c r="AJ58" i="35" s="1"/>
  <c r="S58" i="35"/>
  <c r="AI58" i="35" s="1"/>
  <c r="Y54" i="35"/>
  <c r="AO54" i="35" s="1"/>
  <c r="X54" i="35"/>
  <c r="AN54" i="35" s="1"/>
  <c r="W54" i="35"/>
  <c r="AM54" i="35" s="1"/>
  <c r="V54" i="35"/>
  <c r="AL54" i="35" s="1"/>
  <c r="U54" i="35"/>
  <c r="AK54" i="35" s="1"/>
  <c r="T54" i="35"/>
  <c r="AJ54" i="35" s="1"/>
  <c r="S54" i="35"/>
  <c r="AI54" i="35" s="1"/>
  <c r="Y53" i="35"/>
  <c r="AO53" i="35" s="1"/>
  <c r="X53" i="35"/>
  <c r="AN53" i="35" s="1"/>
  <c r="W53" i="35"/>
  <c r="AM53" i="35" s="1"/>
  <c r="V53" i="35"/>
  <c r="AL53" i="35" s="1"/>
  <c r="U53" i="35"/>
  <c r="AK53" i="35" s="1"/>
  <c r="T53" i="35"/>
  <c r="AJ53" i="35" s="1"/>
  <c r="S53" i="35"/>
  <c r="AI53" i="35" s="1"/>
  <c r="Y52" i="35"/>
  <c r="AO52" i="35" s="1"/>
  <c r="X52" i="35"/>
  <c r="AN52" i="35" s="1"/>
  <c r="W52" i="35"/>
  <c r="AM52" i="35" s="1"/>
  <c r="V52" i="35"/>
  <c r="AL52" i="35" s="1"/>
  <c r="U52" i="35"/>
  <c r="AK52" i="35" s="1"/>
  <c r="T52" i="35"/>
  <c r="AJ52" i="35" s="1"/>
  <c r="S52" i="35"/>
  <c r="AI52" i="35" s="1"/>
  <c r="Y51" i="35"/>
  <c r="X51" i="35"/>
  <c r="W51" i="35"/>
  <c r="V51" i="35"/>
  <c r="U51" i="35"/>
  <c r="T51" i="35"/>
  <c r="AJ51" i="35" s="1"/>
  <c r="S51" i="35"/>
  <c r="AI51" i="35" s="1"/>
  <c r="C51" i="35"/>
  <c r="Y45" i="35"/>
  <c r="AO45" i="35" s="1"/>
  <c r="X45" i="35"/>
  <c r="AN45" i="35" s="1"/>
  <c r="W45" i="35"/>
  <c r="AM45" i="35" s="1"/>
  <c r="V45" i="35"/>
  <c r="AL45" i="35" s="1"/>
  <c r="U45" i="35"/>
  <c r="AK45" i="35" s="1"/>
  <c r="T45" i="35"/>
  <c r="AJ45" i="35" s="1"/>
  <c r="S45" i="35"/>
  <c r="AI45" i="35" s="1"/>
  <c r="Y44" i="35"/>
  <c r="AO44" i="35" s="1"/>
  <c r="X44" i="35"/>
  <c r="AN44" i="35" s="1"/>
  <c r="W44" i="35"/>
  <c r="AM44" i="35" s="1"/>
  <c r="V44" i="35"/>
  <c r="AL44" i="35" s="1"/>
  <c r="U44" i="35"/>
  <c r="AK44" i="35" s="1"/>
  <c r="T44" i="35"/>
  <c r="AJ44" i="35" s="1"/>
  <c r="S44" i="35"/>
  <c r="AI44" i="35" s="1"/>
  <c r="Y43" i="35"/>
  <c r="AO43" i="35" s="1"/>
  <c r="X43" i="35"/>
  <c r="AN43" i="35" s="1"/>
  <c r="W43" i="35"/>
  <c r="AM43" i="35" s="1"/>
  <c r="V43" i="35"/>
  <c r="AL43" i="35" s="1"/>
  <c r="U43" i="35"/>
  <c r="AK43" i="35" s="1"/>
  <c r="T43" i="35"/>
  <c r="AJ43" i="35" s="1"/>
  <c r="S43" i="35"/>
  <c r="AI43" i="35" s="1"/>
  <c r="Y42" i="35"/>
  <c r="AO42" i="35" s="1"/>
  <c r="X42" i="35"/>
  <c r="AN42" i="35" s="1"/>
  <c r="W42" i="35"/>
  <c r="AM42" i="35" s="1"/>
  <c r="V42" i="35"/>
  <c r="AL42" i="35" s="1"/>
  <c r="U42" i="35"/>
  <c r="AK42" i="35" s="1"/>
  <c r="T42" i="35"/>
  <c r="AJ42" i="35" s="1"/>
  <c r="S42" i="35"/>
  <c r="AI42" i="35" s="1"/>
  <c r="Y41" i="35"/>
  <c r="AO41" i="35" s="1"/>
  <c r="X41" i="35"/>
  <c r="AN41" i="35" s="1"/>
  <c r="W41" i="35"/>
  <c r="AM41" i="35" s="1"/>
  <c r="V41" i="35"/>
  <c r="AL41" i="35" s="1"/>
  <c r="U41" i="35"/>
  <c r="AK41" i="35" s="1"/>
  <c r="T41" i="35"/>
  <c r="AJ41" i="35" s="1"/>
  <c r="S41" i="35"/>
  <c r="AI41" i="35" s="1"/>
  <c r="Y40" i="35"/>
  <c r="AO40" i="35" s="1"/>
  <c r="X40" i="35"/>
  <c r="AN40" i="35" s="1"/>
  <c r="W40" i="35"/>
  <c r="AM40" i="35" s="1"/>
  <c r="V40" i="35"/>
  <c r="AL40" i="35" s="1"/>
  <c r="U40" i="35"/>
  <c r="AK40" i="35" s="1"/>
  <c r="T40" i="35"/>
  <c r="AJ40" i="35" s="1"/>
  <c r="S40" i="35"/>
  <c r="AI40" i="35" s="1"/>
  <c r="Y39" i="35"/>
  <c r="AO39" i="35" s="1"/>
  <c r="X39" i="35"/>
  <c r="AN39" i="35" s="1"/>
  <c r="W39" i="35"/>
  <c r="AM39" i="35" s="1"/>
  <c r="V39" i="35"/>
  <c r="AL39" i="35" s="1"/>
  <c r="U39" i="35"/>
  <c r="AK39" i="35" s="1"/>
  <c r="T39" i="35"/>
  <c r="AJ39" i="35" s="1"/>
  <c r="S39" i="35"/>
  <c r="AI39" i="35" s="1"/>
  <c r="Y38" i="35"/>
  <c r="AO38" i="35" s="1"/>
  <c r="X38" i="35"/>
  <c r="AN38" i="35" s="1"/>
  <c r="W38" i="35"/>
  <c r="AM38" i="35" s="1"/>
  <c r="V38" i="35"/>
  <c r="AL38" i="35" s="1"/>
  <c r="U38" i="35"/>
  <c r="AK38" i="35" s="1"/>
  <c r="T38" i="35"/>
  <c r="AJ38" i="35" s="1"/>
  <c r="S38" i="35"/>
  <c r="AI38" i="35" s="1"/>
  <c r="Y37" i="35"/>
  <c r="AO37" i="35" s="1"/>
  <c r="X37" i="35"/>
  <c r="AN37" i="35" s="1"/>
  <c r="W37" i="35"/>
  <c r="AM37" i="35" s="1"/>
  <c r="V37" i="35"/>
  <c r="AL37" i="35" s="1"/>
  <c r="U37" i="35"/>
  <c r="AK37" i="35" s="1"/>
  <c r="T37" i="35"/>
  <c r="AJ37" i="35" s="1"/>
  <c r="S37" i="35"/>
  <c r="AI37" i="35" s="1"/>
  <c r="Y36" i="35"/>
  <c r="AO36" i="35" s="1"/>
  <c r="X36" i="35"/>
  <c r="AN36" i="35" s="1"/>
  <c r="W36" i="35"/>
  <c r="AM36" i="35" s="1"/>
  <c r="V36" i="35"/>
  <c r="AL36" i="35" s="1"/>
  <c r="U36" i="35"/>
  <c r="AK36" i="35" s="1"/>
  <c r="T36" i="35"/>
  <c r="AJ36" i="35" s="1"/>
  <c r="S36" i="35"/>
  <c r="AI36" i="35" s="1"/>
  <c r="Y35" i="35"/>
  <c r="X35" i="35"/>
  <c r="W35" i="35"/>
  <c r="V35" i="35"/>
  <c r="AL35" i="35" s="1"/>
  <c r="U35" i="35"/>
  <c r="AK35" i="35" s="1"/>
  <c r="T35" i="35"/>
  <c r="S35" i="35"/>
  <c r="AI35" i="35" s="1"/>
  <c r="Y34" i="35"/>
  <c r="X34" i="35"/>
  <c r="W34" i="35"/>
  <c r="V34" i="35"/>
  <c r="U34" i="35"/>
  <c r="AK34" i="35" s="1"/>
  <c r="T34" i="35"/>
  <c r="AJ34" i="35" s="1"/>
  <c r="S34" i="35"/>
  <c r="AI34" i="35" s="1"/>
  <c r="Y33" i="35"/>
  <c r="X33" i="35"/>
  <c r="W33" i="35"/>
  <c r="V33" i="35"/>
  <c r="U33" i="35"/>
  <c r="T33" i="35"/>
  <c r="AJ33" i="35" s="1"/>
  <c r="S33" i="35"/>
  <c r="AI33" i="35" s="1"/>
  <c r="C33" i="35"/>
  <c r="Y28" i="35"/>
  <c r="AO28" i="35" s="1"/>
  <c r="X28" i="35"/>
  <c r="AN28" i="35" s="1"/>
  <c r="W28" i="35"/>
  <c r="AM28" i="35" s="1"/>
  <c r="V28" i="35"/>
  <c r="AL28" i="35" s="1"/>
  <c r="U28" i="35"/>
  <c r="AK28" i="35" s="1"/>
  <c r="T28" i="35"/>
  <c r="AJ28" i="35" s="1"/>
  <c r="S28" i="35"/>
  <c r="AI28" i="35" s="1"/>
  <c r="Y27" i="35"/>
  <c r="AO27" i="35" s="1"/>
  <c r="X27" i="35"/>
  <c r="AN27" i="35" s="1"/>
  <c r="W27" i="35"/>
  <c r="AM27" i="35" s="1"/>
  <c r="V27" i="35"/>
  <c r="AL27" i="35" s="1"/>
  <c r="U27" i="35"/>
  <c r="AK27" i="35" s="1"/>
  <c r="T27" i="35"/>
  <c r="AJ27" i="35" s="1"/>
  <c r="S27" i="35"/>
  <c r="AI27" i="35" s="1"/>
  <c r="Y26" i="35"/>
  <c r="AO26" i="35" s="1"/>
  <c r="X26" i="35"/>
  <c r="AN26" i="35" s="1"/>
  <c r="W26" i="35"/>
  <c r="AM26" i="35" s="1"/>
  <c r="V26" i="35"/>
  <c r="AL26" i="35" s="1"/>
  <c r="U26" i="35"/>
  <c r="AK26" i="35" s="1"/>
  <c r="T26" i="35"/>
  <c r="AJ26" i="35" s="1"/>
  <c r="S26" i="35"/>
  <c r="AI26" i="35" s="1"/>
  <c r="Y25" i="35"/>
  <c r="AO25" i="35" s="1"/>
  <c r="X25" i="35"/>
  <c r="AN25" i="35" s="1"/>
  <c r="W25" i="35"/>
  <c r="AM25" i="35" s="1"/>
  <c r="V25" i="35"/>
  <c r="AL25" i="35" s="1"/>
  <c r="U25" i="35"/>
  <c r="AK25" i="35" s="1"/>
  <c r="T25" i="35"/>
  <c r="AJ25" i="35" s="1"/>
  <c r="S25" i="35"/>
  <c r="AI25" i="35" s="1"/>
  <c r="S24" i="35"/>
  <c r="AI24" i="35" s="1"/>
  <c r="S22" i="35"/>
  <c r="AQ22" i="35" s="1"/>
  <c r="O155" i="15"/>
  <c r="P155" i="15"/>
  <c r="O156" i="15"/>
  <c r="P156" i="15"/>
  <c r="O157" i="15"/>
  <c r="P157" i="15"/>
  <c r="O158" i="15"/>
  <c r="P158" i="15"/>
  <c r="O135" i="15"/>
  <c r="P135" i="15"/>
  <c r="O136" i="15"/>
  <c r="P136" i="15"/>
  <c r="O137" i="15"/>
  <c r="P137" i="15"/>
  <c r="O138" i="15"/>
  <c r="P138" i="15"/>
  <c r="O139" i="15"/>
  <c r="P139" i="15"/>
  <c r="P96" i="15"/>
  <c r="O97" i="15"/>
  <c r="P97" i="15"/>
  <c r="O98" i="15"/>
  <c r="P98" i="15"/>
  <c r="O99" i="15"/>
  <c r="P99" i="15"/>
  <c r="O100" i="15"/>
  <c r="P100" i="15"/>
  <c r="O101" i="15"/>
  <c r="P101" i="15"/>
  <c r="O102" i="15"/>
  <c r="P102" i="15"/>
  <c r="O103" i="15"/>
  <c r="P103" i="15"/>
  <c r="O104" i="15"/>
  <c r="P104" i="15"/>
  <c r="O105" i="15"/>
  <c r="P105" i="15"/>
  <c r="O106" i="15"/>
  <c r="P106" i="15"/>
  <c r="O107" i="15"/>
  <c r="P107" i="15"/>
  <c r="O108" i="15"/>
  <c r="P108" i="15"/>
  <c r="O109" i="15"/>
  <c r="P109" i="15"/>
  <c r="O110" i="15"/>
  <c r="P110" i="15"/>
  <c r="P76" i="15"/>
  <c r="D167" i="38"/>
  <c r="D166" i="38"/>
  <c r="D165" i="38"/>
  <c r="D164" i="38"/>
  <c r="D163" i="38"/>
  <c r="D162" i="38"/>
  <c r="D161" i="38"/>
  <c r="D167" i="37"/>
  <c r="D166" i="37"/>
  <c r="D165" i="37"/>
  <c r="D164" i="37"/>
  <c r="D163" i="37"/>
  <c r="D162" i="37"/>
  <c r="D161" i="37"/>
  <c r="D167" i="36"/>
  <c r="D166" i="36"/>
  <c r="D165" i="36"/>
  <c r="D164" i="36"/>
  <c r="D163" i="36"/>
  <c r="D162" i="36"/>
  <c r="D161" i="36"/>
  <c r="D167" i="35"/>
  <c r="D166" i="35"/>
  <c r="D165" i="35"/>
  <c r="D164" i="35"/>
  <c r="D163" i="35"/>
  <c r="D162" i="35"/>
  <c r="C76" i="15"/>
  <c r="B156" i="43" s="1"/>
  <c r="C77" i="15"/>
  <c r="B157" i="43" s="1"/>
  <c r="C78" i="15"/>
  <c r="B158" i="43" s="1"/>
  <c r="C79" i="15"/>
  <c r="B159" i="43" s="1"/>
  <c r="C80" i="15"/>
  <c r="B160" i="43" s="1"/>
  <c r="C81" i="15"/>
  <c r="B161" i="43" s="1"/>
  <c r="C82" i="15"/>
  <c r="B162" i="43" s="1"/>
  <c r="C75" i="15"/>
  <c r="D156" i="15"/>
  <c r="D95" i="35"/>
  <c r="D76" i="36"/>
  <c r="AO34" i="35" l="1"/>
  <c r="AK51" i="35"/>
  <c r="AK60" i="35"/>
  <c r="AJ35" i="35"/>
  <c r="AN60" i="35"/>
  <c r="AO60" i="35"/>
  <c r="AL60" i="35"/>
  <c r="AM60" i="35"/>
  <c r="AN51" i="35"/>
  <c r="AO51" i="35"/>
  <c r="AL51" i="35"/>
  <c r="AM51" i="35"/>
  <c r="AM35" i="35"/>
  <c r="AN35" i="35"/>
  <c r="AO35" i="35"/>
  <c r="AL34" i="35"/>
  <c r="AM34" i="35"/>
  <c r="AN34" i="35"/>
  <c r="AK33" i="35"/>
  <c r="AO33" i="35"/>
  <c r="AL33" i="35"/>
  <c r="AN33" i="35"/>
  <c r="AM33" i="35"/>
  <c r="C176" i="38"/>
  <c r="B924" i="43" s="1"/>
  <c r="AA22" i="35"/>
  <c r="B912" i="43"/>
  <c r="B1113" i="43"/>
  <c r="B914" i="43"/>
  <c r="B1138" i="43"/>
  <c r="B1146" i="43"/>
  <c r="B915" i="43"/>
  <c r="B913" i="43"/>
  <c r="B1121" i="43"/>
  <c r="B893" i="43"/>
  <c r="B1077" i="43"/>
  <c r="B1102" i="43"/>
  <c r="B895" i="43"/>
  <c r="B1094" i="43"/>
  <c r="B894" i="43"/>
  <c r="B1069" i="43"/>
  <c r="B892" i="43"/>
  <c r="B1033" i="43"/>
  <c r="B873" i="43"/>
  <c r="B1058" i="43"/>
  <c r="B875" i="43"/>
  <c r="B874" i="43"/>
  <c r="B1050" i="43"/>
  <c r="B1025" i="43"/>
  <c r="B872" i="43"/>
  <c r="B855" i="43"/>
  <c r="B1014" i="43"/>
  <c r="B989" i="43"/>
  <c r="B853" i="43"/>
  <c r="B852" i="43"/>
  <c r="B981" i="43"/>
  <c r="C176" i="35"/>
  <c r="B864" i="43" s="1"/>
  <c r="B1006" i="43"/>
  <c r="B854" i="43"/>
  <c r="B838" i="43"/>
  <c r="B155" i="43"/>
  <c r="B185" i="43" s="1"/>
  <c r="AA278" i="38"/>
  <c r="AQ278" i="36"/>
  <c r="C183" i="36"/>
  <c r="C181" i="38"/>
  <c r="AI368" i="37"/>
  <c r="AA368" i="37"/>
  <c r="AQ368" i="37"/>
  <c r="C181" i="36"/>
  <c r="AQ368" i="36"/>
  <c r="AI368" i="36"/>
  <c r="AA368" i="36"/>
  <c r="C178" i="38"/>
  <c r="C179" i="35"/>
  <c r="AQ368" i="35"/>
  <c r="AI368" i="35"/>
  <c r="AA368" i="35"/>
  <c r="C179" i="38"/>
  <c r="D195" i="38"/>
  <c r="AQ368" i="38"/>
  <c r="AI368" i="38"/>
  <c r="AA368" i="38"/>
  <c r="AQ340" i="37"/>
  <c r="AA340" i="37"/>
  <c r="AI340" i="37"/>
  <c r="AQ340" i="36"/>
  <c r="AI340" i="36"/>
  <c r="AA340" i="36"/>
  <c r="C180" i="38"/>
  <c r="C183" i="35"/>
  <c r="C182" i="37"/>
  <c r="AQ340" i="35"/>
  <c r="AI340" i="35"/>
  <c r="AA340" i="35"/>
  <c r="AI340" i="38"/>
  <c r="AQ340" i="38"/>
  <c r="AA340" i="38"/>
  <c r="AQ312" i="37"/>
  <c r="AI312" i="37"/>
  <c r="AA312" i="37"/>
  <c r="AQ312" i="36"/>
  <c r="AI312" i="36"/>
  <c r="AA312" i="36"/>
  <c r="C176" i="36"/>
  <c r="B884" i="43" s="1"/>
  <c r="C182" i="38"/>
  <c r="AK318" i="35"/>
  <c r="C177" i="36"/>
  <c r="AQ312" i="35"/>
  <c r="AI312" i="35"/>
  <c r="AA312" i="35"/>
  <c r="AI278" i="38"/>
  <c r="AA312" i="38"/>
  <c r="AQ312" i="38"/>
  <c r="AI312" i="38"/>
  <c r="C178" i="36"/>
  <c r="C177" i="37"/>
  <c r="C180" i="37"/>
  <c r="C178" i="37"/>
  <c r="C25" i="35"/>
  <c r="B982" i="43" s="1"/>
  <c r="C61" i="35"/>
  <c r="B1015" i="43" s="1"/>
  <c r="C52" i="38"/>
  <c r="B1139" i="43" s="1"/>
  <c r="C34" i="36"/>
  <c r="B1034" i="43" s="1"/>
  <c r="C25" i="38"/>
  <c r="B1114" i="43" s="1"/>
  <c r="B1103" i="43"/>
  <c r="C34" i="35"/>
  <c r="B990" i="43" s="1"/>
  <c r="C34" i="37"/>
  <c r="B1078" i="43" s="1"/>
  <c r="C52" i="36"/>
  <c r="B1051" i="43" s="1"/>
  <c r="C52" i="35"/>
  <c r="B1007" i="43" s="1"/>
  <c r="C61" i="38"/>
  <c r="B1147" i="43" s="1"/>
  <c r="C34" i="38"/>
  <c r="B1122" i="43" s="1"/>
  <c r="C52" i="37"/>
  <c r="B1095" i="43" s="1"/>
  <c r="C25" i="36"/>
  <c r="B1026" i="43" s="1"/>
  <c r="C61" i="36"/>
  <c r="C25" i="37"/>
  <c r="B1070" i="43" s="1"/>
  <c r="D268" i="35"/>
  <c r="D252" i="38"/>
  <c r="D196" i="35"/>
  <c r="D195" i="35"/>
  <c r="D195" i="36"/>
  <c r="D180" i="35"/>
  <c r="D176" i="36"/>
  <c r="D177" i="36"/>
  <c r="D179" i="35"/>
  <c r="D176" i="38"/>
  <c r="D178" i="35"/>
  <c r="D182" i="35"/>
  <c r="D183" i="35"/>
  <c r="AM79" i="35"/>
  <c r="AN79" i="35"/>
  <c r="AO79" i="35"/>
  <c r="AN198" i="38"/>
  <c r="AL198" i="37"/>
  <c r="AM198" i="36"/>
  <c r="AL198" i="35"/>
  <c r="AO198" i="38"/>
  <c r="AM198" i="37"/>
  <c r="AN198" i="36"/>
  <c r="AM198" i="35"/>
  <c r="AN198" i="37"/>
  <c r="AO198" i="36"/>
  <c r="AN198" i="35"/>
  <c r="AO198" i="35"/>
  <c r="D267" i="35"/>
  <c r="O185" i="35"/>
  <c r="O185" i="37"/>
  <c r="O185" i="38"/>
  <c r="O185" i="36"/>
  <c r="D95" i="38"/>
  <c r="D152" i="35"/>
  <c r="D77" i="36"/>
  <c r="D234" i="36"/>
  <c r="D234" i="37"/>
  <c r="D152" i="36"/>
  <c r="D76" i="37"/>
  <c r="D152" i="37"/>
  <c r="D155" i="15"/>
  <c r="D76" i="38"/>
  <c r="D154" i="15"/>
  <c r="D152" i="38"/>
  <c r="D102" i="15"/>
  <c r="D153" i="15"/>
  <c r="D96" i="35"/>
  <c r="D152" i="15"/>
  <c r="D95" i="37"/>
  <c r="D95" i="36"/>
  <c r="D234" i="35"/>
  <c r="D234" i="38"/>
  <c r="AI22" i="35"/>
  <c r="AQ22" i="38"/>
  <c r="AA22" i="37"/>
  <c r="AI22" i="37"/>
  <c r="T24" i="38"/>
  <c r="AJ24" i="38" s="1"/>
  <c r="AQ22" i="36"/>
  <c r="AA22" i="36"/>
  <c r="AI278" i="36"/>
  <c r="P93" i="35"/>
  <c r="P131" i="38"/>
  <c r="G131" i="38" s="1"/>
  <c r="J919" i="43" s="1"/>
  <c r="D264" i="36"/>
  <c r="D264" i="35"/>
  <c r="D266" i="36"/>
  <c r="D266" i="37"/>
  <c r="D266" i="38"/>
  <c r="D267" i="38"/>
  <c r="D263" i="37"/>
  <c r="D263" i="38"/>
  <c r="D263" i="36"/>
  <c r="D265" i="36"/>
  <c r="D265" i="37"/>
  <c r="D265" i="38"/>
  <c r="D262" i="36"/>
  <c r="D262" i="38"/>
  <c r="D268" i="36"/>
  <c r="D264" i="37"/>
  <c r="D268" i="37"/>
  <c r="D268" i="38"/>
  <c r="D263" i="35"/>
  <c r="D265" i="35"/>
  <c r="D264" i="38"/>
  <c r="D262" i="37"/>
  <c r="D267" i="37"/>
  <c r="D267" i="36"/>
  <c r="D266" i="35"/>
  <c r="P176" i="35"/>
  <c r="P131" i="35"/>
  <c r="P150" i="35"/>
  <c r="AI278" i="35"/>
  <c r="AA278" i="35"/>
  <c r="AQ278" i="35"/>
  <c r="T24" i="35"/>
  <c r="AJ24" i="35" s="1"/>
  <c r="V24" i="38"/>
  <c r="AL24" i="38" s="1"/>
  <c r="U24" i="38"/>
  <c r="AK24" i="38" s="1"/>
  <c r="AA22" i="38"/>
  <c r="P93" i="38"/>
  <c r="P178" i="38"/>
  <c r="P195" i="38"/>
  <c r="V24" i="37"/>
  <c r="AL24" i="37" s="1"/>
  <c r="P93" i="37"/>
  <c r="P195" i="37"/>
  <c r="P131" i="37"/>
  <c r="T24" i="37"/>
  <c r="AJ24" i="37" s="1"/>
  <c r="U24" i="37"/>
  <c r="AK24" i="37" s="1"/>
  <c r="P150" i="37"/>
  <c r="AI278" i="37"/>
  <c r="AQ278" i="37"/>
  <c r="AA278" i="37"/>
  <c r="U24" i="36"/>
  <c r="AK24" i="36" s="1"/>
  <c r="T24" i="36"/>
  <c r="AJ24" i="36" s="1"/>
  <c r="P176" i="36"/>
  <c r="P93" i="36"/>
  <c r="P195" i="36"/>
  <c r="P131" i="36"/>
  <c r="P233" i="36"/>
  <c r="P150" i="36"/>
  <c r="B1059" i="43" l="1"/>
  <c r="C62" i="36"/>
  <c r="C35" i="37"/>
  <c r="B1079" i="43" s="1"/>
  <c r="C35" i="36"/>
  <c r="B1035" i="43" s="1"/>
  <c r="C62" i="38"/>
  <c r="C35" i="35"/>
  <c r="B991" i="43" s="1"/>
  <c r="C53" i="38"/>
  <c r="B1140" i="43" s="1"/>
  <c r="C35" i="38"/>
  <c r="B1123" i="43" s="1"/>
  <c r="C26" i="36"/>
  <c r="B1027" i="43" s="1"/>
  <c r="C53" i="35"/>
  <c r="B1008" i="43" s="1"/>
  <c r="C62" i="35"/>
  <c r="B1016" i="43" s="1"/>
  <c r="C26" i="37"/>
  <c r="B1071" i="43" s="1"/>
  <c r="C53" i="37"/>
  <c r="B1096" i="43" s="1"/>
  <c r="C53" i="36"/>
  <c r="B1052" i="43" s="1"/>
  <c r="C26" i="38"/>
  <c r="B1115" i="43" s="1"/>
  <c r="C26" i="35"/>
  <c r="B983" i="43" s="1"/>
  <c r="D253" i="36"/>
  <c r="D253" i="37"/>
  <c r="D253" i="38"/>
  <c r="D253" i="35"/>
  <c r="D196" i="36"/>
  <c r="D196" i="38"/>
  <c r="D196" i="37"/>
  <c r="D197" i="35"/>
  <c r="D178" i="36"/>
  <c r="D177" i="37"/>
  <c r="D177" i="38"/>
  <c r="K131" i="38"/>
  <c r="N919" i="43" s="1"/>
  <c r="P232" i="38"/>
  <c r="F232" i="38" s="1"/>
  <c r="J131" i="38"/>
  <c r="M919" i="43" s="1"/>
  <c r="I131" i="38"/>
  <c r="L919" i="43" s="1"/>
  <c r="H131" i="38"/>
  <c r="K919" i="43" s="1"/>
  <c r="L131" i="38"/>
  <c r="O919" i="43" s="1"/>
  <c r="G93" i="35"/>
  <c r="J858" i="43" s="1"/>
  <c r="H93" i="35"/>
  <c r="K858" i="43" s="1"/>
  <c r="I93" i="35"/>
  <c r="L858" i="43" s="1"/>
  <c r="J93" i="35"/>
  <c r="M858" i="43" s="1"/>
  <c r="K93" i="35"/>
  <c r="N858" i="43" s="1"/>
  <c r="L93" i="35"/>
  <c r="O858" i="43" s="1"/>
  <c r="P194" i="35"/>
  <c r="I194" i="35" s="1"/>
  <c r="L864" i="43" s="1"/>
  <c r="D96" i="36"/>
  <c r="D235" i="36"/>
  <c r="D235" i="37"/>
  <c r="D235" i="38"/>
  <c r="D235" i="35"/>
  <c r="D134" i="15"/>
  <c r="D96" i="37"/>
  <c r="D153" i="38"/>
  <c r="D153" i="37"/>
  <c r="D78" i="36"/>
  <c r="D77" i="37"/>
  <c r="D97" i="35"/>
  <c r="D77" i="38"/>
  <c r="D153" i="35"/>
  <c r="D153" i="36"/>
  <c r="D103" i="15"/>
  <c r="D157" i="15"/>
  <c r="D96" i="38"/>
  <c r="P232" i="37"/>
  <c r="J131" i="37"/>
  <c r="M899" i="43" s="1"/>
  <c r="I131" i="37"/>
  <c r="L899" i="43" s="1"/>
  <c r="H131" i="37"/>
  <c r="K899" i="43" s="1"/>
  <c r="G131" i="37"/>
  <c r="J899" i="43" s="1"/>
  <c r="K131" i="37"/>
  <c r="N899" i="43" s="1"/>
  <c r="L131" i="37"/>
  <c r="O899" i="43" s="1"/>
  <c r="U24" i="35"/>
  <c r="AK24" i="35" s="1"/>
  <c r="P251" i="36"/>
  <c r="H150" i="36"/>
  <c r="K880" i="43" s="1"/>
  <c r="K150" i="36"/>
  <c r="N880" i="43" s="1"/>
  <c r="I150" i="36"/>
  <c r="L880" i="43" s="1"/>
  <c r="L150" i="36"/>
  <c r="O880" i="43" s="1"/>
  <c r="J150" i="36"/>
  <c r="M880" i="43" s="1"/>
  <c r="G150" i="36"/>
  <c r="J880" i="43" s="1"/>
  <c r="P232" i="36"/>
  <c r="K131" i="36"/>
  <c r="N879" i="43" s="1"/>
  <c r="I131" i="36"/>
  <c r="L879" i="43" s="1"/>
  <c r="L131" i="36"/>
  <c r="O879" i="43" s="1"/>
  <c r="J131" i="36"/>
  <c r="M879" i="43" s="1"/>
  <c r="H131" i="36"/>
  <c r="K879" i="43" s="1"/>
  <c r="G131" i="36"/>
  <c r="J879" i="43" s="1"/>
  <c r="P251" i="35"/>
  <c r="L150" i="35"/>
  <c r="O860" i="43" s="1"/>
  <c r="K150" i="35"/>
  <c r="N860" i="43" s="1"/>
  <c r="J150" i="35"/>
  <c r="M860" i="43" s="1"/>
  <c r="I150" i="35"/>
  <c r="L860" i="43" s="1"/>
  <c r="H150" i="35"/>
  <c r="K860" i="43" s="1"/>
  <c r="G150" i="35"/>
  <c r="J860" i="43" s="1"/>
  <c r="P194" i="36"/>
  <c r="L93" i="36"/>
  <c r="O878" i="43" s="1"/>
  <c r="K93" i="36"/>
  <c r="N878" i="43" s="1"/>
  <c r="J93" i="36"/>
  <c r="M878" i="43" s="1"/>
  <c r="I93" i="36"/>
  <c r="L878" i="43" s="1"/>
  <c r="G93" i="36"/>
  <c r="J878" i="43" s="1"/>
  <c r="H93" i="36"/>
  <c r="K878" i="43" s="1"/>
  <c r="V24" i="36"/>
  <c r="AL24" i="36" s="1"/>
  <c r="J93" i="38"/>
  <c r="M918" i="43" s="1"/>
  <c r="I93" i="38"/>
  <c r="L918" i="43" s="1"/>
  <c r="H93" i="38"/>
  <c r="K918" i="43" s="1"/>
  <c r="P194" i="38"/>
  <c r="K93" i="38"/>
  <c r="N918" i="43" s="1"/>
  <c r="L93" i="38"/>
  <c r="O918" i="43" s="1"/>
  <c r="W24" i="38"/>
  <c r="AM24" i="38" s="1"/>
  <c r="P194" i="37"/>
  <c r="K93" i="37"/>
  <c r="N898" i="43" s="1"/>
  <c r="J93" i="37"/>
  <c r="M898" i="43" s="1"/>
  <c r="I93" i="37"/>
  <c r="L898" i="43" s="1"/>
  <c r="H93" i="37"/>
  <c r="K898" i="43" s="1"/>
  <c r="G93" i="37"/>
  <c r="J898" i="43" s="1"/>
  <c r="L93" i="37"/>
  <c r="O898" i="43" s="1"/>
  <c r="P232" i="35"/>
  <c r="L131" i="35"/>
  <c r="O859" i="43" s="1"/>
  <c r="K131" i="35"/>
  <c r="N859" i="43" s="1"/>
  <c r="J131" i="35"/>
  <c r="M859" i="43" s="1"/>
  <c r="I131" i="35"/>
  <c r="L859" i="43" s="1"/>
  <c r="H131" i="35"/>
  <c r="K859" i="43" s="1"/>
  <c r="G131" i="35"/>
  <c r="J859" i="43" s="1"/>
  <c r="P251" i="37"/>
  <c r="J150" i="37"/>
  <c r="M900" i="43" s="1"/>
  <c r="I150" i="37"/>
  <c r="L900" i="43" s="1"/>
  <c r="H150" i="37"/>
  <c r="K900" i="43" s="1"/>
  <c r="G150" i="37"/>
  <c r="J900" i="43" s="1"/>
  <c r="K150" i="37"/>
  <c r="N900" i="43" s="1"/>
  <c r="L150" i="37"/>
  <c r="O900" i="43" s="1"/>
  <c r="W24" i="37"/>
  <c r="AM24" i="37" s="1"/>
  <c r="C63" i="38" l="1"/>
  <c r="B1148" i="43"/>
  <c r="B1060" i="43"/>
  <c r="C63" i="36"/>
  <c r="S232" i="38"/>
  <c r="I925" i="43"/>
  <c r="C27" i="35"/>
  <c r="B984" i="43" s="1"/>
  <c r="C27" i="37"/>
  <c r="B1072" i="43" s="1"/>
  <c r="C27" i="36"/>
  <c r="B1028" i="43" s="1"/>
  <c r="C27" i="38"/>
  <c r="B1116" i="43" s="1"/>
  <c r="C63" i="35"/>
  <c r="C36" i="38"/>
  <c r="B1124" i="43" s="1"/>
  <c r="C54" i="36"/>
  <c r="B1053" i="43" s="1"/>
  <c r="C66" i="37"/>
  <c r="B1108" i="43" s="1"/>
  <c r="C54" i="38"/>
  <c r="B1141" i="43" s="1"/>
  <c r="C36" i="36"/>
  <c r="B1036" i="43" s="1"/>
  <c r="C54" i="37"/>
  <c r="B1097" i="43" s="1"/>
  <c r="C54" i="35"/>
  <c r="C36" i="35"/>
  <c r="B992" i="43" s="1"/>
  <c r="C36" i="37"/>
  <c r="B1080" i="43" s="1"/>
  <c r="D254" i="37"/>
  <c r="D254" i="38"/>
  <c r="D254" i="36"/>
  <c r="D254" i="35"/>
  <c r="D197" i="36"/>
  <c r="D197" i="38"/>
  <c r="D197" i="37"/>
  <c r="D198" i="35"/>
  <c r="D178" i="38"/>
  <c r="D178" i="37"/>
  <c r="D179" i="36"/>
  <c r="AG150" i="37"/>
  <c r="AF150" i="37"/>
  <c r="AC150" i="37"/>
  <c r="AD150" i="37"/>
  <c r="AE150" i="37"/>
  <c r="AF150" i="36"/>
  <c r="AC150" i="36"/>
  <c r="AE150" i="36"/>
  <c r="AG150" i="36"/>
  <c r="AD150" i="36"/>
  <c r="AC150" i="35"/>
  <c r="AD150" i="35"/>
  <c r="AE150" i="35"/>
  <c r="AF150" i="35"/>
  <c r="AG150" i="35"/>
  <c r="G232" i="38"/>
  <c r="J194" i="35"/>
  <c r="F194" i="35"/>
  <c r="I864" i="43" s="1"/>
  <c r="AD131" i="38"/>
  <c r="AE131" i="35"/>
  <c r="AF131" i="36"/>
  <c r="AF131" i="35"/>
  <c r="AE131" i="38"/>
  <c r="AC131" i="38"/>
  <c r="AG131" i="37"/>
  <c r="AF131" i="37"/>
  <c r="AF131" i="38"/>
  <c r="AD131" i="35"/>
  <c r="AG131" i="35"/>
  <c r="AC131" i="36"/>
  <c r="AD131" i="36"/>
  <c r="AE131" i="36"/>
  <c r="AC131" i="37"/>
  <c r="AE131" i="37"/>
  <c r="AC131" i="35"/>
  <c r="AG131" i="36"/>
  <c r="AD131" i="37"/>
  <c r="AG131" i="38"/>
  <c r="AG93" i="36"/>
  <c r="AG93" i="35"/>
  <c r="AG93" i="38"/>
  <c r="AG93" i="37"/>
  <c r="AF93" i="36"/>
  <c r="AF93" i="35"/>
  <c r="AF93" i="37"/>
  <c r="AF93" i="38"/>
  <c r="AE93" i="36"/>
  <c r="AE93" i="37"/>
  <c r="AE93" i="38"/>
  <c r="AE93" i="35"/>
  <c r="AC93" i="35"/>
  <c r="AD93" i="35"/>
  <c r="AD93" i="37"/>
  <c r="AC93" i="37"/>
  <c r="AD93" i="38"/>
  <c r="AD93" i="36"/>
  <c r="AC93" i="36"/>
  <c r="I232" i="38"/>
  <c r="L925" i="43" s="1"/>
  <c r="U131" i="38"/>
  <c r="L232" i="38"/>
  <c r="O925" i="43" s="1"/>
  <c r="K232" i="38"/>
  <c r="N925" i="43" s="1"/>
  <c r="X131" i="38"/>
  <c r="W131" i="38"/>
  <c r="Y150" i="37"/>
  <c r="H232" i="38"/>
  <c r="K925" i="43" s="1"/>
  <c r="J232" i="38"/>
  <c r="M925" i="43" s="1"/>
  <c r="V131" i="38"/>
  <c r="Y131" i="38"/>
  <c r="Y93" i="38"/>
  <c r="W93" i="35"/>
  <c r="K194" i="35"/>
  <c r="N864" i="43" s="1"/>
  <c r="G194" i="35"/>
  <c r="J864" i="43" s="1"/>
  <c r="L194" i="35"/>
  <c r="O864" i="43" s="1"/>
  <c r="H194" i="35"/>
  <c r="K864" i="43" s="1"/>
  <c r="U93" i="35"/>
  <c r="Y93" i="35"/>
  <c r="X93" i="35"/>
  <c r="V93" i="35"/>
  <c r="D154" i="35"/>
  <c r="D79" i="36"/>
  <c r="D158" i="15"/>
  <c r="D78" i="38"/>
  <c r="D154" i="37"/>
  <c r="D104" i="15"/>
  <c r="D98" i="35"/>
  <c r="D154" i="38"/>
  <c r="D236" i="36"/>
  <c r="D236" i="37"/>
  <c r="D236" i="38"/>
  <c r="D236" i="35"/>
  <c r="D135" i="15"/>
  <c r="D97" i="38"/>
  <c r="D154" i="36"/>
  <c r="D78" i="37"/>
  <c r="D97" i="37"/>
  <c r="D97" i="36"/>
  <c r="Y150" i="36"/>
  <c r="Y150" i="35"/>
  <c r="Y93" i="36"/>
  <c r="Y131" i="36"/>
  <c r="X24" i="37"/>
  <c r="AN24" i="37" s="1"/>
  <c r="V150" i="37"/>
  <c r="J232" i="35"/>
  <c r="M865" i="43" s="1"/>
  <c r="I232" i="35"/>
  <c r="L865" i="43" s="1"/>
  <c r="G232" i="35"/>
  <c r="J865" i="43" s="1"/>
  <c r="H232" i="35"/>
  <c r="K865" i="43" s="1"/>
  <c r="F232" i="35"/>
  <c r="L232" i="35"/>
  <c r="O865" i="43" s="1"/>
  <c r="K232" i="35"/>
  <c r="N865" i="43" s="1"/>
  <c r="V93" i="37"/>
  <c r="L251" i="35"/>
  <c r="O866" i="43" s="1"/>
  <c r="J251" i="35"/>
  <c r="M866" i="43" s="1"/>
  <c r="I251" i="35"/>
  <c r="L866" i="43" s="1"/>
  <c r="G251" i="35"/>
  <c r="J866" i="43" s="1"/>
  <c r="K251" i="35"/>
  <c r="N866" i="43" s="1"/>
  <c r="H251" i="35"/>
  <c r="K866" i="43" s="1"/>
  <c r="F251" i="35"/>
  <c r="I866" i="43" s="1"/>
  <c r="W150" i="36"/>
  <c r="U131" i="37"/>
  <c r="W93" i="37"/>
  <c r="V131" i="37"/>
  <c r="J251" i="37"/>
  <c r="M906" i="43" s="1"/>
  <c r="G251" i="37"/>
  <c r="J906" i="43" s="1"/>
  <c r="F251" i="37"/>
  <c r="I906" i="43" s="1"/>
  <c r="L251" i="37"/>
  <c r="O906" i="43" s="1"/>
  <c r="K251" i="37"/>
  <c r="N906" i="43" s="1"/>
  <c r="H251" i="37"/>
  <c r="K906" i="43" s="1"/>
  <c r="I251" i="37"/>
  <c r="L906" i="43" s="1"/>
  <c r="X93" i="37"/>
  <c r="X24" i="38"/>
  <c r="AN24" i="38" s="1"/>
  <c r="W93" i="38"/>
  <c r="U131" i="36"/>
  <c r="V150" i="36"/>
  <c r="V24" i="35"/>
  <c r="AL24" i="35" s="1"/>
  <c r="W131" i="37"/>
  <c r="V93" i="38"/>
  <c r="U131" i="35"/>
  <c r="I194" i="37"/>
  <c r="L904" i="43" s="1"/>
  <c r="L194" i="37"/>
  <c r="O904" i="43" s="1"/>
  <c r="J194" i="37"/>
  <c r="M904" i="43" s="1"/>
  <c r="H194" i="37"/>
  <c r="K904" i="43" s="1"/>
  <c r="G194" i="37"/>
  <c r="J904" i="43" s="1"/>
  <c r="F194" i="37"/>
  <c r="I904" i="43" s="1"/>
  <c r="K194" i="37"/>
  <c r="N904" i="43" s="1"/>
  <c r="V93" i="36"/>
  <c r="U150" i="35"/>
  <c r="W131" i="36"/>
  <c r="X150" i="36"/>
  <c r="H232" i="37"/>
  <c r="K905" i="43" s="1"/>
  <c r="G232" i="37"/>
  <c r="J905" i="43" s="1"/>
  <c r="F232" i="37"/>
  <c r="L232" i="37"/>
  <c r="O905" i="43" s="1"/>
  <c r="K232" i="37"/>
  <c r="N905" i="43" s="1"/>
  <c r="I232" i="37"/>
  <c r="L905" i="43" s="1"/>
  <c r="J232" i="37"/>
  <c r="M905" i="43" s="1"/>
  <c r="V131" i="35"/>
  <c r="W93" i="36"/>
  <c r="V150" i="35"/>
  <c r="U150" i="36"/>
  <c r="W24" i="36"/>
  <c r="AM24" i="36" s="1"/>
  <c r="X150" i="37"/>
  <c r="W131" i="35"/>
  <c r="Y93" i="37"/>
  <c r="X93" i="38"/>
  <c r="X93" i="36"/>
  <c r="W150" i="35"/>
  <c r="V131" i="36"/>
  <c r="H251" i="36"/>
  <c r="K886" i="43" s="1"/>
  <c r="G251" i="36"/>
  <c r="J886" i="43" s="1"/>
  <c r="L251" i="36"/>
  <c r="O886" i="43" s="1"/>
  <c r="K251" i="36"/>
  <c r="N886" i="43" s="1"/>
  <c r="I251" i="36"/>
  <c r="L886" i="43" s="1"/>
  <c r="J251" i="36"/>
  <c r="M886" i="43" s="1"/>
  <c r="F251" i="36"/>
  <c r="I886" i="43" s="1"/>
  <c r="Y131" i="37"/>
  <c r="X131" i="35"/>
  <c r="X150" i="35"/>
  <c r="X131" i="36"/>
  <c r="X131" i="37"/>
  <c r="W150" i="37"/>
  <c r="U93" i="36"/>
  <c r="U150" i="37"/>
  <c r="Y131" i="35"/>
  <c r="U93" i="37"/>
  <c r="I194" i="38"/>
  <c r="L924" i="43" s="1"/>
  <c r="H194" i="38"/>
  <c r="K924" i="43" s="1"/>
  <c r="G194" i="38"/>
  <c r="J924" i="43" s="1"/>
  <c r="F194" i="38"/>
  <c r="I924" i="43" s="1"/>
  <c r="L194" i="38"/>
  <c r="O924" i="43" s="1"/>
  <c r="J194" i="38"/>
  <c r="M924" i="43" s="1"/>
  <c r="K194" i="38"/>
  <c r="N924" i="43" s="1"/>
  <c r="G194" i="36"/>
  <c r="J884" i="43" s="1"/>
  <c r="J194" i="36"/>
  <c r="M884" i="43" s="1"/>
  <c r="H194" i="36"/>
  <c r="K884" i="43" s="1"/>
  <c r="F194" i="36"/>
  <c r="I884" i="43" s="1"/>
  <c r="L194" i="36"/>
  <c r="O884" i="43" s="1"/>
  <c r="I194" i="36"/>
  <c r="L884" i="43" s="1"/>
  <c r="K194" i="36"/>
  <c r="N884" i="43" s="1"/>
  <c r="L232" i="36"/>
  <c r="O885" i="43" s="1"/>
  <c r="J232" i="36"/>
  <c r="M885" i="43" s="1"/>
  <c r="G232" i="36"/>
  <c r="J885" i="43" s="1"/>
  <c r="K232" i="36"/>
  <c r="N885" i="43" s="1"/>
  <c r="H232" i="36"/>
  <c r="K885" i="43" s="1"/>
  <c r="I232" i="36"/>
  <c r="L885" i="43" s="1"/>
  <c r="F232" i="36"/>
  <c r="B1017" i="43" l="1"/>
  <c r="C64" i="35"/>
  <c r="C64" i="36"/>
  <c r="B1061" i="43"/>
  <c r="B1009" i="43"/>
  <c r="C55" i="35"/>
  <c r="C64" i="38"/>
  <c r="B1149" i="43"/>
  <c r="T232" i="38"/>
  <c r="J925" i="43"/>
  <c r="S232" i="37"/>
  <c r="I905" i="43"/>
  <c r="S232" i="36"/>
  <c r="I885" i="43"/>
  <c r="AE194" i="35"/>
  <c r="M864" i="43"/>
  <c r="I865" i="43"/>
  <c r="W194" i="35"/>
  <c r="C37" i="36"/>
  <c r="B1037" i="43" s="1"/>
  <c r="C37" i="37"/>
  <c r="B1081" i="43" s="1"/>
  <c r="C37" i="35"/>
  <c r="B993" i="43" s="1"/>
  <c r="C55" i="38"/>
  <c r="C37" i="38"/>
  <c r="B1125" i="43" s="1"/>
  <c r="C28" i="36"/>
  <c r="C67" i="37"/>
  <c r="B1109" i="43" s="1"/>
  <c r="C28" i="37"/>
  <c r="C55" i="37"/>
  <c r="C55" i="36"/>
  <c r="C28" i="38"/>
  <c r="C28" i="35"/>
  <c r="B985" i="43" s="1"/>
  <c r="D255" i="38"/>
  <c r="D255" i="36"/>
  <c r="D255" i="35"/>
  <c r="D255" i="37"/>
  <c r="D199" i="35"/>
  <c r="D198" i="36"/>
  <c r="D198" i="37"/>
  <c r="D198" i="38"/>
  <c r="D179" i="38"/>
  <c r="D180" i="36"/>
  <c r="D179" i="37"/>
  <c r="AB232" i="38"/>
  <c r="AG251" i="37"/>
  <c r="S251" i="37"/>
  <c r="T251" i="37"/>
  <c r="AB251" i="37"/>
  <c r="AE251" i="37"/>
  <c r="AD251" i="37"/>
  <c r="AC251" i="37"/>
  <c r="AF251" i="37"/>
  <c r="AF251" i="36"/>
  <c r="AG251" i="36"/>
  <c r="AD251" i="36"/>
  <c r="T251" i="36"/>
  <c r="AB251" i="36"/>
  <c r="AC251" i="36"/>
  <c r="S251" i="36"/>
  <c r="AE251" i="36"/>
  <c r="AG251" i="35"/>
  <c r="AC251" i="35"/>
  <c r="AF251" i="35"/>
  <c r="T251" i="35"/>
  <c r="AB251" i="35"/>
  <c r="AD251" i="35"/>
  <c r="AE251" i="35"/>
  <c r="T232" i="35"/>
  <c r="T232" i="37"/>
  <c r="T232" i="36"/>
  <c r="AE194" i="36"/>
  <c r="T194" i="38"/>
  <c r="AB194" i="38"/>
  <c r="AE194" i="37"/>
  <c r="AC194" i="37"/>
  <c r="T194" i="36"/>
  <c r="AB194" i="36"/>
  <c r="AC194" i="38"/>
  <c r="AG194" i="37"/>
  <c r="AD194" i="38"/>
  <c r="AC194" i="35"/>
  <c r="AD194" i="36"/>
  <c r="AG194" i="35"/>
  <c r="S194" i="38"/>
  <c r="AF194" i="37"/>
  <c r="T194" i="35"/>
  <c r="AB194" i="35"/>
  <c r="AF194" i="36"/>
  <c r="AG194" i="36"/>
  <c r="S194" i="36"/>
  <c r="AE194" i="38"/>
  <c r="S194" i="37"/>
  <c r="AF194" i="35"/>
  <c r="AD194" i="35"/>
  <c r="AD194" i="37"/>
  <c r="AF194" i="38"/>
  <c r="AC194" i="36"/>
  <c r="AG194" i="38"/>
  <c r="T194" i="37"/>
  <c r="AB194" i="37"/>
  <c r="AD232" i="36"/>
  <c r="AG232" i="35"/>
  <c r="AD232" i="38"/>
  <c r="AF232" i="37"/>
  <c r="AF232" i="36"/>
  <c r="AE232" i="37"/>
  <c r="AE232" i="36"/>
  <c r="AD232" i="37"/>
  <c r="AD232" i="35"/>
  <c r="AE232" i="38"/>
  <c r="AG232" i="36"/>
  <c r="AF232" i="38"/>
  <c r="AG232" i="37"/>
  <c r="AG232" i="38"/>
  <c r="AE232" i="35"/>
  <c r="AC232" i="38"/>
  <c r="AF232" i="35"/>
  <c r="AC232" i="35"/>
  <c r="AC232" i="37"/>
  <c r="AC232" i="36"/>
  <c r="AB232" i="36"/>
  <c r="AB232" i="37"/>
  <c r="AB232" i="35"/>
  <c r="U194" i="35"/>
  <c r="Y232" i="38"/>
  <c r="U232" i="38"/>
  <c r="V232" i="38"/>
  <c r="W232" i="38"/>
  <c r="X232" i="38"/>
  <c r="Y232" i="37"/>
  <c r="X194" i="35"/>
  <c r="V194" i="35"/>
  <c r="Y194" i="35"/>
  <c r="D98" i="36"/>
  <c r="D98" i="38"/>
  <c r="D155" i="38"/>
  <c r="D79" i="38"/>
  <c r="D98" i="37"/>
  <c r="D99" i="35"/>
  <c r="D79" i="37"/>
  <c r="D105" i="15"/>
  <c r="D80" i="36"/>
  <c r="D155" i="36"/>
  <c r="D237" i="36"/>
  <c r="D237" i="37"/>
  <c r="D136" i="15"/>
  <c r="D237" i="35"/>
  <c r="D237" i="38"/>
  <c r="D155" i="37"/>
  <c r="D155" i="35"/>
  <c r="Y251" i="35"/>
  <c r="Y251" i="37"/>
  <c r="Y251" i="36"/>
  <c r="Y232" i="36"/>
  <c r="Y232" i="35"/>
  <c r="W232" i="36"/>
  <c r="X194" i="36"/>
  <c r="X194" i="38"/>
  <c r="W232" i="37"/>
  <c r="V194" i="37"/>
  <c r="Y24" i="38"/>
  <c r="AO24" i="38" s="1"/>
  <c r="X251" i="35"/>
  <c r="X232" i="35"/>
  <c r="W24" i="35"/>
  <c r="AM24" i="35" s="1"/>
  <c r="V194" i="36"/>
  <c r="W194" i="38"/>
  <c r="U251" i="36"/>
  <c r="V232" i="37"/>
  <c r="W251" i="37"/>
  <c r="Y24" i="37"/>
  <c r="AO24" i="37" s="1"/>
  <c r="U251" i="35"/>
  <c r="Y194" i="36"/>
  <c r="Y194" i="38"/>
  <c r="X232" i="37"/>
  <c r="X194" i="37"/>
  <c r="V251" i="35"/>
  <c r="Y194" i="37"/>
  <c r="V251" i="37"/>
  <c r="W251" i="35"/>
  <c r="U232" i="35"/>
  <c r="V232" i="36"/>
  <c r="U194" i="36"/>
  <c r="W251" i="36"/>
  <c r="X24" i="36"/>
  <c r="AN24" i="36" s="1"/>
  <c r="U251" i="37"/>
  <c r="U232" i="36"/>
  <c r="W194" i="36"/>
  <c r="U194" i="38"/>
  <c r="V251" i="36"/>
  <c r="U194" i="37"/>
  <c r="X251" i="37"/>
  <c r="V232" i="35"/>
  <c r="X232" i="36"/>
  <c r="V194" i="38"/>
  <c r="X251" i="36"/>
  <c r="U232" i="37"/>
  <c r="W194" i="37"/>
  <c r="W232" i="35"/>
  <c r="D80" i="15"/>
  <c r="D81" i="15"/>
  <c r="D82" i="15"/>
  <c r="C56" i="36" l="1"/>
  <c r="B1054" i="43"/>
  <c r="B1029" i="43"/>
  <c r="C29" i="36"/>
  <c r="B1098" i="43"/>
  <c r="C56" i="37"/>
  <c r="C65" i="38"/>
  <c r="B1150" i="43"/>
  <c r="C65" i="36"/>
  <c r="B1062" i="43"/>
  <c r="C29" i="37"/>
  <c r="B1073" i="43"/>
  <c r="C56" i="38"/>
  <c r="B1142" i="43"/>
  <c r="C56" i="35"/>
  <c r="B1010" i="43"/>
  <c r="C65" i="35"/>
  <c r="B1018" i="43"/>
  <c r="C29" i="38"/>
  <c r="B1117" i="43"/>
  <c r="C29" i="35"/>
  <c r="C38" i="35"/>
  <c r="B994" i="43" s="1"/>
  <c r="C38" i="37"/>
  <c r="B1082" i="43" s="1"/>
  <c r="C38" i="38"/>
  <c r="B1126" i="43" s="1"/>
  <c r="C38" i="36"/>
  <c r="B1038" i="43" s="1"/>
  <c r="D256" i="38"/>
  <c r="D256" i="35"/>
  <c r="D256" i="37"/>
  <c r="D256" i="36"/>
  <c r="D199" i="37"/>
  <c r="D200" i="35"/>
  <c r="D199" i="38"/>
  <c r="D199" i="36"/>
  <c r="D181" i="36"/>
  <c r="D180" i="37"/>
  <c r="D180" i="38"/>
  <c r="D106" i="15"/>
  <c r="D80" i="38"/>
  <c r="D156" i="35"/>
  <c r="D80" i="37"/>
  <c r="D156" i="38"/>
  <c r="D156" i="37"/>
  <c r="D156" i="36"/>
  <c r="D100" i="35"/>
  <c r="D99" i="38"/>
  <c r="D82" i="36"/>
  <c r="D81" i="36"/>
  <c r="D238" i="37"/>
  <c r="D238" i="36"/>
  <c r="D137" i="15"/>
  <c r="D238" i="38"/>
  <c r="D238" i="35"/>
  <c r="D99" i="37"/>
  <c r="D99" i="36"/>
  <c r="X24" i="35"/>
  <c r="AN24" i="35" s="1"/>
  <c r="Y24" i="36"/>
  <c r="AO24" i="36" s="1"/>
  <c r="F3" i="3"/>
  <c r="F3" i="4" s="1"/>
  <c r="F19" i="41"/>
  <c r="F19" i="42"/>
  <c r="F19" i="40"/>
  <c r="F19" i="39"/>
  <c r="H29" i="4"/>
  <c r="H30" i="4"/>
  <c r="L155" i="4"/>
  <c r="J155" i="4"/>
  <c r="I781" i="43" s="1"/>
  <c r="E155" i="4"/>
  <c r="D781" i="43" s="1"/>
  <c r="K155" i="4"/>
  <c r="L155" i="3"/>
  <c r="K817" i="43" s="1"/>
  <c r="M154" i="4"/>
  <c r="F110" i="38" s="1"/>
  <c r="M154" i="3"/>
  <c r="H154" i="4"/>
  <c r="J155" i="3"/>
  <c r="I817" i="43" s="1"/>
  <c r="M508" i="4"/>
  <c r="F168" i="38" s="1"/>
  <c r="M507" i="4"/>
  <c r="F167" i="38" s="1"/>
  <c r="M506" i="4"/>
  <c r="F166" i="38" s="1"/>
  <c r="M505" i="4"/>
  <c r="F165" i="38" s="1"/>
  <c r="M504" i="4"/>
  <c r="F164" i="38" s="1"/>
  <c r="M503" i="4"/>
  <c r="F163" i="38" s="1"/>
  <c r="M502" i="4"/>
  <c r="F162" i="38" s="1"/>
  <c r="M501" i="4"/>
  <c r="F161" i="38" s="1"/>
  <c r="M500" i="4"/>
  <c r="F160" i="38" s="1"/>
  <c r="M499" i="4"/>
  <c r="F159" i="38" s="1"/>
  <c r="M498" i="4"/>
  <c r="F149" i="38" s="1"/>
  <c r="M497" i="4"/>
  <c r="F148" i="38" s="1"/>
  <c r="M496" i="4"/>
  <c r="F147" i="38" s="1"/>
  <c r="M495" i="4"/>
  <c r="F146" i="38" s="1"/>
  <c r="M494" i="4"/>
  <c r="F145" i="38" s="1"/>
  <c r="M493" i="4"/>
  <c r="F144" i="38" s="1"/>
  <c r="M492" i="4"/>
  <c r="F143" i="38" s="1"/>
  <c r="M491" i="4"/>
  <c r="F142" i="38" s="1"/>
  <c r="M490" i="4"/>
  <c r="F141" i="38" s="1"/>
  <c r="M489" i="4"/>
  <c r="F140" i="38" s="1"/>
  <c r="M488" i="4"/>
  <c r="F130" i="38" s="1"/>
  <c r="M487" i="4"/>
  <c r="F129" i="38" s="1"/>
  <c r="M486" i="4"/>
  <c r="F128" i="38" s="1"/>
  <c r="M485" i="4"/>
  <c r="F127" i="38" s="1"/>
  <c r="M484" i="4"/>
  <c r="F126" i="38" s="1"/>
  <c r="M483" i="4"/>
  <c r="F125" i="38" s="1"/>
  <c r="M482" i="4"/>
  <c r="F124" i="38" s="1"/>
  <c r="M481" i="4"/>
  <c r="F123" i="38" s="1"/>
  <c r="M480" i="4"/>
  <c r="F122" i="38" s="1"/>
  <c r="M479" i="4"/>
  <c r="F121" i="38" s="1"/>
  <c r="M478" i="4"/>
  <c r="F120" i="38" s="1"/>
  <c r="M477" i="4"/>
  <c r="F119" i="38" s="1"/>
  <c r="M476" i="4"/>
  <c r="F118" i="38" s="1"/>
  <c r="M475" i="4"/>
  <c r="F117" i="38" s="1"/>
  <c r="M474" i="4"/>
  <c r="F116" i="38" s="1"/>
  <c r="M473" i="4"/>
  <c r="F115" i="38" s="1"/>
  <c r="M472" i="4"/>
  <c r="H472" i="4" s="1"/>
  <c r="M471" i="4"/>
  <c r="H471" i="4" s="1"/>
  <c r="M470" i="4"/>
  <c r="H470" i="4" s="1"/>
  <c r="M469" i="4"/>
  <c r="M468" i="4"/>
  <c r="F92" i="38" s="1"/>
  <c r="M467" i="4"/>
  <c r="F91" i="38" s="1"/>
  <c r="M466" i="4"/>
  <c r="F90" i="38" s="1"/>
  <c r="M465" i="4"/>
  <c r="M464" i="4"/>
  <c r="F88" i="38" s="1"/>
  <c r="M463" i="4"/>
  <c r="M462" i="4"/>
  <c r="F86" i="38" s="1"/>
  <c r="M461" i="4"/>
  <c r="M460" i="4"/>
  <c r="F84" i="38" s="1"/>
  <c r="M459" i="4"/>
  <c r="M508" i="3"/>
  <c r="E168" i="38" s="1"/>
  <c r="H508" i="3"/>
  <c r="M507" i="3"/>
  <c r="E167" i="38" s="1"/>
  <c r="H507" i="3"/>
  <c r="M506" i="3"/>
  <c r="E166" i="38" s="1"/>
  <c r="H506" i="3"/>
  <c r="M505" i="3"/>
  <c r="E165" i="38" s="1"/>
  <c r="H505" i="3"/>
  <c r="M504" i="3"/>
  <c r="E164" i="38" s="1"/>
  <c r="H504" i="3"/>
  <c r="M503" i="3"/>
  <c r="E163" i="38" s="1"/>
  <c r="H503" i="3"/>
  <c r="M502" i="3"/>
  <c r="E162" i="38" s="1"/>
  <c r="H502" i="3"/>
  <c r="M501" i="3"/>
  <c r="E161" i="38" s="1"/>
  <c r="H501" i="3"/>
  <c r="M500" i="3"/>
  <c r="E160" i="38" s="1"/>
  <c r="H500" i="3"/>
  <c r="M499" i="3"/>
  <c r="E159" i="38" s="1"/>
  <c r="H499" i="3"/>
  <c r="M498" i="3"/>
  <c r="E149" i="38" s="1"/>
  <c r="H498" i="3"/>
  <c r="M497" i="3"/>
  <c r="E148" i="38" s="1"/>
  <c r="H497" i="3"/>
  <c r="M496" i="3"/>
  <c r="E147" i="38" s="1"/>
  <c r="H496" i="3"/>
  <c r="M495" i="3"/>
  <c r="E146" i="38" s="1"/>
  <c r="H495" i="3"/>
  <c r="M494" i="3"/>
  <c r="E145" i="38" s="1"/>
  <c r="H494" i="3"/>
  <c r="M493" i="3"/>
  <c r="E144" i="38" s="1"/>
  <c r="H493" i="3"/>
  <c r="M492" i="3"/>
  <c r="E143" i="38" s="1"/>
  <c r="H492" i="3"/>
  <c r="M491" i="3"/>
  <c r="E142" i="38" s="1"/>
  <c r="H491" i="3"/>
  <c r="M490" i="3"/>
  <c r="E141" i="38" s="1"/>
  <c r="H490" i="3"/>
  <c r="M489" i="3"/>
  <c r="E140" i="38" s="1"/>
  <c r="H489" i="3"/>
  <c r="M488" i="3"/>
  <c r="E130" i="38" s="1"/>
  <c r="H488" i="3"/>
  <c r="M487" i="3"/>
  <c r="E129" i="38" s="1"/>
  <c r="H487" i="3"/>
  <c r="M486" i="3"/>
  <c r="E128" i="38" s="1"/>
  <c r="H486" i="3"/>
  <c r="M485" i="3"/>
  <c r="E127" i="38" s="1"/>
  <c r="H485" i="3"/>
  <c r="M484" i="3"/>
  <c r="E126" i="38" s="1"/>
  <c r="H484" i="3"/>
  <c r="M483" i="3"/>
  <c r="E125" i="38" s="1"/>
  <c r="H483" i="3"/>
  <c r="M482" i="3"/>
  <c r="E124" i="38" s="1"/>
  <c r="H482" i="3"/>
  <c r="M481" i="3"/>
  <c r="E123" i="38" s="1"/>
  <c r="H481" i="3"/>
  <c r="M480" i="3"/>
  <c r="E122" i="38" s="1"/>
  <c r="H480" i="3"/>
  <c r="M479" i="3"/>
  <c r="E121" i="38" s="1"/>
  <c r="H479" i="3"/>
  <c r="M478" i="3"/>
  <c r="E120" i="38" s="1"/>
  <c r="H478" i="3"/>
  <c r="M477" i="3"/>
  <c r="E119" i="38" s="1"/>
  <c r="H477" i="3"/>
  <c r="M476" i="3"/>
  <c r="E118" i="38" s="1"/>
  <c r="H476" i="3"/>
  <c r="M475" i="3"/>
  <c r="E117" i="38" s="1"/>
  <c r="H475" i="3"/>
  <c r="M474" i="3"/>
  <c r="E116" i="38" s="1"/>
  <c r="H474" i="3"/>
  <c r="M473" i="3"/>
  <c r="E115" i="38" s="1"/>
  <c r="H473" i="3"/>
  <c r="M472" i="3"/>
  <c r="E114" i="38" s="1"/>
  <c r="H472" i="3"/>
  <c r="M471" i="3"/>
  <c r="M470" i="3"/>
  <c r="M469" i="3"/>
  <c r="M468" i="3"/>
  <c r="E92" i="38" s="1"/>
  <c r="H468" i="3"/>
  <c r="M467" i="3"/>
  <c r="E91" i="38" s="1"/>
  <c r="H467" i="3"/>
  <c r="M466" i="3"/>
  <c r="E90" i="38" s="1"/>
  <c r="H466" i="3"/>
  <c r="M465" i="3"/>
  <c r="E89" i="38" s="1"/>
  <c r="H465" i="3"/>
  <c r="M464" i="3"/>
  <c r="E88" i="38" s="1"/>
  <c r="H464" i="3"/>
  <c r="M463" i="3"/>
  <c r="M462" i="3"/>
  <c r="E86" i="38" s="1"/>
  <c r="H462" i="3"/>
  <c r="M461" i="3"/>
  <c r="E85" i="38" s="1"/>
  <c r="M460" i="3"/>
  <c r="E84" i="38" s="1"/>
  <c r="H460" i="3"/>
  <c r="M459" i="3"/>
  <c r="M457" i="4"/>
  <c r="F168" i="37" s="1"/>
  <c r="M456" i="4"/>
  <c r="F167" i="37" s="1"/>
  <c r="M455" i="4"/>
  <c r="F166" i="37" s="1"/>
  <c r="M454" i="4"/>
  <c r="F165" i="37" s="1"/>
  <c r="M453" i="4"/>
  <c r="F164" i="37" s="1"/>
  <c r="M452" i="4"/>
  <c r="F163" i="37" s="1"/>
  <c r="M451" i="4"/>
  <c r="F162" i="37" s="1"/>
  <c r="M450" i="4"/>
  <c r="F161" i="37" s="1"/>
  <c r="M449" i="4"/>
  <c r="F160" i="37" s="1"/>
  <c r="M448" i="4"/>
  <c r="F159" i="37" s="1"/>
  <c r="M447" i="4"/>
  <c r="F149" i="37" s="1"/>
  <c r="M446" i="4"/>
  <c r="F148" i="37" s="1"/>
  <c r="M445" i="4"/>
  <c r="F147" i="37" s="1"/>
  <c r="M444" i="4"/>
  <c r="F146" i="37" s="1"/>
  <c r="M443" i="4"/>
  <c r="F145" i="37" s="1"/>
  <c r="M442" i="4"/>
  <c r="F144" i="37" s="1"/>
  <c r="M441" i="4"/>
  <c r="F143" i="37" s="1"/>
  <c r="M440" i="4"/>
  <c r="F142" i="37" s="1"/>
  <c r="M439" i="4"/>
  <c r="F141" i="37" s="1"/>
  <c r="M438" i="4"/>
  <c r="F140" i="37" s="1"/>
  <c r="M437" i="4"/>
  <c r="F130" i="37" s="1"/>
  <c r="M436" i="4"/>
  <c r="F129" i="37" s="1"/>
  <c r="M435" i="4"/>
  <c r="F128" i="37" s="1"/>
  <c r="M434" i="4"/>
  <c r="F127" i="37" s="1"/>
  <c r="M433" i="4"/>
  <c r="F126" i="37" s="1"/>
  <c r="M432" i="4"/>
  <c r="F125" i="37" s="1"/>
  <c r="M431" i="4"/>
  <c r="F124" i="37" s="1"/>
  <c r="M430" i="4"/>
  <c r="F123" i="37" s="1"/>
  <c r="M429" i="4"/>
  <c r="F122" i="37" s="1"/>
  <c r="M428" i="4"/>
  <c r="F121" i="37" s="1"/>
  <c r="M427" i="4"/>
  <c r="F120" i="37" s="1"/>
  <c r="M426" i="4"/>
  <c r="F119" i="37" s="1"/>
  <c r="M425" i="4"/>
  <c r="F118" i="37" s="1"/>
  <c r="M424" i="4"/>
  <c r="F117" i="37" s="1"/>
  <c r="M423" i="4"/>
  <c r="F116" i="37" s="1"/>
  <c r="M422" i="4"/>
  <c r="F115" i="37" s="1"/>
  <c r="M421" i="4"/>
  <c r="M420" i="4"/>
  <c r="M419" i="4"/>
  <c r="M418" i="4"/>
  <c r="M417" i="4"/>
  <c r="F92" i="37" s="1"/>
  <c r="M416" i="4"/>
  <c r="F91" i="37" s="1"/>
  <c r="H416" i="4"/>
  <c r="M415" i="4"/>
  <c r="F90" i="37" s="1"/>
  <c r="H415" i="4"/>
  <c r="M414" i="4"/>
  <c r="M413" i="4"/>
  <c r="F88" i="37" s="1"/>
  <c r="H413" i="4"/>
  <c r="M412" i="4"/>
  <c r="M411" i="4"/>
  <c r="F86" i="37" s="1"/>
  <c r="H411" i="4"/>
  <c r="M410" i="4"/>
  <c r="M409" i="4"/>
  <c r="F84" i="37" s="1"/>
  <c r="H409" i="4"/>
  <c r="M408" i="4"/>
  <c r="M457" i="3"/>
  <c r="E168" i="37" s="1"/>
  <c r="H457" i="3"/>
  <c r="M456" i="3"/>
  <c r="E167" i="37" s="1"/>
  <c r="H456" i="3"/>
  <c r="M455" i="3"/>
  <c r="E166" i="37" s="1"/>
  <c r="H455" i="3"/>
  <c r="M454" i="3"/>
  <c r="E165" i="37" s="1"/>
  <c r="H454" i="3"/>
  <c r="M453" i="3"/>
  <c r="E164" i="37" s="1"/>
  <c r="H453" i="3"/>
  <c r="M452" i="3"/>
  <c r="E163" i="37" s="1"/>
  <c r="H452" i="3"/>
  <c r="M451" i="3"/>
  <c r="E162" i="37" s="1"/>
  <c r="H451" i="3"/>
  <c r="M450" i="3"/>
  <c r="E161" i="37" s="1"/>
  <c r="H450" i="3"/>
  <c r="M449" i="3"/>
  <c r="E160" i="37" s="1"/>
  <c r="H449" i="3"/>
  <c r="M448" i="3"/>
  <c r="E159" i="37" s="1"/>
  <c r="H448" i="3"/>
  <c r="M447" i="3"/>
  <c r="E149" i="37" s="1"/>
  <c r="H447" i="3"/>
  <c r="M446" i="3"/>
  <c r="E148" i="37" s="1"/>
  <c r="H446" i="3"/>
  <c r="M445" i="3"/>
  <c r="E147" i="37" s="1"/>
  <c r="H445" i="3"/>
  <c r="M444" i="3"/>
  <c r="E146" i="37" s="1"/>
  <c r="H444" i="3"/>
  <c r="M443" i="3"/>
  <c r="E145" i="37" s="1"/>
  <c r="H443" i="3"/>
  <c r="M442" i="3"/>
  <c r="E144" i="37" s="1"/>
  <c r="H442" i="3"/>
  <c r="M441" i="3"/>
  <c r="E143" i="37" s="1"/>
  <c r="H441" i="3"/>
  <c r="M440" i="3"/>
  <c r="E142" i="37" s="1"/>
  <c r="H440" i="3"/>
  <c r="M439" i="3"/>
  <c r="E141" i="37" s="1"/>
  <c r="H439" i="3"/>
  <c r="M438" i="3"/>
  <c r="E140" i="37" s="1"/>
  <c r="H438" i="3"/>
  <c r="M437" i="3"/>
  <c r="E130" i="37" s="1"/>
  <c r="H437" i="3"/>
  <c r="M436" i="3"/>
  <c r="E129" i="37" s="1"/>
  <c r="H436" i="3"/>
  <c r="M435" i="3"/>
  <c r="E128" i="37" s="1"/>
  <c r="H435" i="3"/>
  <c r="M434" i="3"/>
  <c r="E127" i="37" s="1"/>
  <c r="H434" i="3"/>
  <c r="M433" i="3"/>
  <c r="E126" i="37" s="1"/>
  <c r="H433" i="3"/>
  <c r="M432" i="3"/>
  <c r="E125" i="37" s="1"/>
  <c r="H432" i="3"/>
  <c r="M431" i="3"/>
  <c r="E124" i="37" s="1"/>
  <c r="H431" i="3"/>
  <c r="M430" i="3"/>
  <c r="E123" i="37" s="1"/>
  <c r="H430" i="3"/>
  <c r="M429" i="3"/>
  <c r="E122" i="37" s="1"/>
  <c r="H429" i="3"/>
  <c r="M428" i="3"/>
  <c r="E121" i="37" s="1"/>
  <c r="H428" i="3"/>
  <c r="M427" i="3"/>
  <c r="E120" i="37" s="1"/>
  <c r="H427" i="3"/>
  <c r="M426" i="3"/>
  <c r="E119" i="37" s="1"/>
  <c r="H426" i="3"/>
  <c r="M425" i="3"/>
  <c r="E118" i="37" s="1"/>
  <c r="H425" i="3"/>
  <c r="M424" i="3"/>
  <c r="E117" i="37" s="1"/>
  <c r="H424" i="3"/>
  <c r="M423" i="3"/>
  <c r="E116" i="37" s="1"/>
  <c r="H423" i="3"/>
  <c r="M422" i="3"/>
  <c r="E115" i="37" s="1"/>
  <c r="H422" i="3"/>
  <c r="M421" i="3"/>
  <c r="E114" i="37" s="1"/>
  <c r="H421" i="3"/>
  <c r="M420" i="3"/>
  <c r="M419" i="3"/>
  <c r="M418" i="3"/>
  <c r="M417" i="3"/>
  <c r="E92" i="37" s="1"/>
  <c r="H417" i="3"/>
  <c r="M416" i="3"/>
  <c r="E91" i="37" s="1"/>
  <c r="H416" i="3"/>
  <c r="M415" i="3"/>
  <c r="E90" i="37" s="1"/>
  <c r="H415" i="3"/>
  <c r="M414" i="3"/>
  <c r="E89" i="37" s="1"/>
  <c r="H414" i="3"/>
  <c r="M413" i="3"/>
  <c r="E88" i="37" s="1"/>
  <c r="H413" i="3"/>
  <c r="M412" i="3"/>
  <c r="M411" i="3"/>
  <c r="E86" i="37" s="1"/>
  <c r="H411" i="3"/>
  <c r="M410" i="3"/>
  <c r="E85" i="37" s="1"/>
  <c r="M409" i="3"/>
  <c r="E84" i="37" s="1"/>
  <c r="H409" i="3"/>
  <c r="M408" i="3"/>
  <c r="M406" i="4"/>
  <c r="F168" i="36" s="1"/>
  <c r="H406" i="4"/>
  <c r="M405" i="4"/>
  <c r="F167" i="36" s="1"/>
  <c r="H405" i="4"/>
  <c r="M404" i="4"/>
  <c r="F166" i="36" s="1"/>
  <c r="H404" i="4"/>
  <c r="M403" i="4"/>
  <c r="F165" i="36" s="1"/>
  <c r="H403" i="4"/>
  <c r="M402" i="4"/>
  <c r="F164" i="36" s="1"/>
  <c r="H402" i="4"/>
  <c r="M401" i="4"/>
  <c r="F163" i="36" s="1"/>
  <c r="H401" i="4"/>
  <c r="M400" i="4"/>
  <c r="F162" i="36" s="1"/>
  <c r="H400" i="4"/>
  <c r="M399" i="4"/>
  <c r="F161" i="36" s="1"/>
  <c r="H399" i="4"/>
  <c r="M398" i="4"/>
  <c r="F160" i="36" s="1"/>
  <c r="H398" i="4"/>
  <c r="M397" i="4"/>
  <c r="F159" i="36" s="1"/>
  <c r="H397" i="4"/>
  <c r="M396" i="4"/>
  <c r="F149" i="36" s="1"/>
  <c r="H396" i="4"/>
  <c r="M395" i="4"/>
  <c r="F148" i="36" s="1"/>
  <c r="H395" i="4"/>
  <c r="M394" i="4"/>
  <c r="F147" i="36" s="1"/>
  <c r="H394" i="4"/>
  <c r="M393" i="4"/>
  <c r="F146" i="36" s="1"/>
  <c r="H393" i="4"/>
  <c r="M392" i="4"/>
  <c r="F145" i="36" s="1"/>
  <c r="H392" i="4"/>
  <c r="M391" i="4"/>
  <c r="F144" i="36" s="1"/>
  <c r="H391" i="4"/>
  <c r="M390" i="4"/>
  <c r="F143" i="36" s="1"/>
  <c r="H390" i="4"/>
  <c r="M389" i="4"/>
  <c r="F142" i="36" s="1"/>
  <c r="H389" i="4"/>
  <c r="M388" i="4"/>
  <c r="F141" i="36" s="1"/>
  <c r="H388" i="4"/>
  <c r="M387" i="4"/>
  <c r="F140" i="36" s="1"/>
  <c r="H387" i="4"/>
  <c r="M386" i="4"/>
  <c r="H386" i="4"/>
  <c r="M385" i="4"/>
  <c r="H385" i="4"/>
  <c r="M384" i="4"/>
  <c r="H384" i="4"/>
  <c r="M383" i="4"/>
  <c r="H383" i="4"/>
  <c r="M382" i="4"/>
  <c r="H382" i="4"/>
  <c r="M381" i="4"/>
  <c r="H381" i="4"/>
  <c r="M380" i="4"/>
  <c r="H380" i="4"/>
  <c r="M379" i="4"/>
  <c r="H379" i="4"/>
  <c r="M378" i="4"/>
  <c r="H378" i="4"/>
  <c r="M377" i="4"/>
  <c r="H377" i="4"/>
  <c r="M376" i="4"/>
  <c r="H376" i="4"/>
  <c r="M375" i="4"/>
  <c r="H375" i="4"/>
  <c r="M374" i="4"/>
  <c r="H374" i="4"/>
  <c r="M373" i="4"/>
  <c r="H373" i="4"/>
  <c r="M372" i="4"/>
  <c r="H372" i="4"/>
  <c r="M371" i="4"/>
  <c r="H371" i="4"/>
  <c r="M370" i="4"/>
  <c r="H370" i="4" s="1"/>
  <c r="M369" i="4"/>
  <c r="H369" i="4" s="1"/>
  <c r="M368" i="4"/>
  <c r="H368" i="4" s="1"/>
  <c r="M367" i="4"/>
  <c r="H367" i="4" s="1"/>
  <c r="M366" i="4"/>
  <c r="F92" i="36" s="1"/>
  <c r="H366" i="4"/>
  <c r="M365" i="4"/>
  <c r="F91" i="36" s="1"/>
  <c r="H365" i="4"/>
  <c r="M364" i="4"/>
  <c r="F90" i="36" s="1"/>
  <c r="H364" i="4"/>
  <c r="M363" i="4"/>
  <c r="M362" i="4"/>
  <c r="F88" i="36" s="1"/>
  <c r="H362" i="4"/>
  <c r="M361" i="4"/>
  <c r="M360" i="4"/>
  <c r="F86" i="36" s="1"/>
  <c r="H360" i="4"/>
  <c r="M359" i="4"/>
  <c r="M358" i="4"/>
  <c r="F84" i="36" s="1"/>
  <c r="H358" i="4"/>
  <c r="M357" i="4"/>
  <c r="M406" i="3"/>
  <c r="E168" i="36" s="1"/>
  <c r="H406" i="3"/>
  <c r="M405" i="3"/>
  <c r="E167" i="36" s="1"/>
  <c r="H405" i="3"/>
  <c r="M404" i="3"/>
  <c r="E166" i="36" s="1"/>
  <c r="H404" i="3"/>
  <c r="M403" i="3"/>
  <c r="E165" i="36" s="1"/>
  <c r="H403" i="3"/>
  <c r="M402" i="3"/>
  <c r="E164" i="36" s="1"/>
  <c r="H402" i="3"/>
  <c r="M401" i="3"/>
  <c r="E163" i="36" s="1"/>
  <c r="H401" i="3"/>
  <c r="M400" i="3"/>
  <c r="E162" i="36" s="1"/>
  <c r="H400" i="3"/>
  <c r="M399" i="3"/>
  <c r="E161" i="36" s="1"/>
  <c r="H399" i="3"/>
  <c r="M398" i="3"/>
  <c r="E160" i="36" s="1"/>
  <c r="H398" i="3"/>
  <c r="M397" i="3"/>
  <c r="E159" i="36" s="1"/>
  <c r="H397" i="3"/>
  <c r="M396" i="3"/>
  <c r="E149" i="36" s="1"/>
  <c r="H396" i="3"/>
  <c r="M395" i="3"/>
  <c r="E148" i="36" s="1"/>
  <c r="H395" i="3"/>
  <c r="M394" i="3"/>
  <c r="E147" i="36" s="1"/>
  <c r="H394" i="3"/>
  <c r="M393" i="3"/>
  <c r="E146" i="36" s="1"/>
  <c r="H393" i="3"/>
  <c r="M392" i="3"/>
  <c r="E145" i="36" s="1"/>
  <c r="H392" i="3"/>
  <c r="M391" i="3"/>
  <c r="E144" i="36" s="1"/>
  <c r="H391" i="3"/>
  <c r="M390" i="3"/>
  <c r="E143" i="36" s="1"/>
  <c r="H390" i="3"/>
  <c r="M389" i="3"/>
  <c r="E142" i="36" s="1"/>
  <c r="H389" i="3"/>
  <c r="M388" i="3"/>
  <c r="E141" i="36" s="1"/>
  <c r="H388" i="3"/>
  <c r="M387" i="3"/>
  <c r="E140" i="36" s="1"/>
  <c r="H387" i="3"/>
  <c r="M386" i="3"/>
  <c r="H386" i="3"/>
  <c r="M385" i="3"/>
  <c r="H385" i="3"/>
  <c r="M384" i="3"/>
  <c r="H384" i="3"/>
  <c r="M383" i="3"/>
  <c r="H383" i="3"/>
  <c r="M382" i="3"/>
  <c r="H382" i="3"/>
  <c r="M381" i="3"/>
  <c r="H381" i="3"/>
  <c r="M380" i="3"/>
  <c r="H380" i="3"/>
  <c r="M379" i="3"/>
  <c r="H379" i="3"/>
  <c r="M378" i="3"/>
  <c r="H378" i="3"/>
  <c r="M377" i="3"/>
  <c r="H377" i="3"/>
  <c r="M376" i="3"/>
  <c r="H376" i="3"/>
  <c r="M375" i="3"/>
  <c r="H375" i="3"/>
  <c r="M374" i="3"/>
  <c r="H374" i="3"/>
  <c r="M373" i="3"/>
  <c r="H373" i="3"/>
  <c r="M372" i="3"/>
  <c r="H372" i="3"/>
  <c r="M371" i="3"/>
  <c r="H371" i="3"/>
  <c r="M370" i="3"/>
  <c r="H370" i="3"/>
  <c r="M369" i="3"/>
  <c r="H369" i="3" s="1"/>
  <c r="M368" i="3"/>
  <c r="H368" i="3" s="1"/>
  <c r="M367" i="3"/>
  <c r="H367" i="3" s="1"/>
  <c r="M366" i="3"/>
  <c r="E92" i="36" s="1"/>
  <c r="H366" i="3"/>
  <c r="M365" i="3"/>
  <c r="E91" i="36" s="1"/>
  <c r="H365" i="3"/>
  <c r="M364" i="3"/>
  <c r="E90" i="36" s="1"/>
  <c r="H364" i="3"/>
  <c r="M363" i="3"/>
  <c r="E89" i="36" s="1"/>
  <c r="H363" i="3"/>
  <c r="M362" i="3"/>
  <c r="E88" i="36" s="1"/>
  <c r="H362" i="3"/>
  <c r="M361" i="3"/>
  <c r="M360" i="3"/>
  <c r="E86" i="36" s="1"/>
  <c r="H360" i="3"/>
  <c r="M359" i="3"/>
  <c r="E85" i="36" s="1"/>
  <c r="M358" i="3"/>
  <c r="E84" i="36" s="1"/>
  <c r="H358" i="3"/>
  <c r="M357" i="3"/>
  <c r="M355" i="4"/>
  <c r="F168" i="35" s="1"/>
  <c r="H355" i="4"/>
  <c r="M354" i="4"/>
  <c r="F167" i="35" s="1"/>
  <c r="H354" i="4"/>
  <c r="M353" i="4"/>
  <c r="F166" i="35" s="1"/>
  <c r="H353" i="4"/>
  <c r="M352" i="4"/>
  <c r="F165" i="35" s="1"/>
  <c r="H352" i="4"/>
  <c r="M351" i="4"/>
  <c r="F164" i="35" s="1"/>
  <c r="H351" i="4"/>
  <c r="M350" i="4"/>
  <c r="F163" i="35" s="1"/>
  <c r="H350" i="4"/>
  <c r="M349" i="4"/>
  <c r="F162" i="35" s="1"/>
  <c r="H349" i="4"/>
  <c r="M348" i="4"/>
  <c r="F161" i="35" s="1"/>
  <c r="H348" i="4"/>
  <c r="M347" i="4"/>
  <c r="F160" i="35" s="1"/>
  <c r="H347" i="4"/>
  <c r="M346" i="4"/>
  <c r="F159" i="35" s="1"/>
  <c r="H346" i="4"/>
  <c r="M345" i="4"/>
  <c r="F149" i="35" s="1"/>
  <c r="H345" i="4"/>
  <c r="M344" i="4"/>
  <c r="F148" i="35" s="1"/>
  <c r="H344" i="4"/>
  <c r="M343" i="4"/>
  <c r="F147" i="35" s="1"/>
  <c r="H343" i="4"/>
  <c r="M342" i="4"/>
  <c r="F146" i="35" s="1"/>
  <c r="H342" i="4"/>
  <c r="M341" i="4"/>
  <c r="F145" i="35" s="1"/>
  <c r="H341" i="4"/>
  <c r="M340" i="4"/>
  <c r="F144" i="35" s="1"/>
  <c r="H340" i="4"/>
  <c r="M339" i="4"/>
  <c r="F143" i="35" s="1"/>
  <c r="H339" i="4"/>
  <c r="M338" i="4"/>
  <c r="F142" i="35" s="1"/>
  <c r="H338" i="4"/>
  <c r="M337" i="4"/>
  <c r="F141" i="35" s="1"/>
  <c r="H337" i="4"/>
  <c r="M336" i="4"/>
  <c r="F140" i="35" s="1"/>
  <c r="H336" i="4"/>
  <c r="M335" i="4"/>
  <c r="F130" i="35" s="1"/>
  <c r="H335" i="4"/>
  <c r="M334" i="4"/>
  <c r="F129" i="35" s="1"/>
  <c r="H334" i="4"/>
  <c r="M333" i="4"/>
  <c r="F128" i="35" s="1"/>
  <c r="H333" i="4"/>
  <c r="M332" i="4"/>
  <c r="F127" i="35" s="1"/>
  <c r="H332" i="4"/>
  <c r="M331" i="4"/>
  <c r="F126" i="35" s="1"/>
  <c r="H331" i="4"/>
  <c r="M330" i="4"/>
  <c r="F125" i="35" s="1"/>
  <c r="H330" i="4"/>
  <c r="M329" i="4"/>
  <c r="F124" i="35" s="1"/>
  <c r="H329" i="4"/>
  <c r="M328" i="4"/>
  <c r="F123" i="35" s="1"/>
  <c r="H328" i="4"/>
  <c r="M327" i="4"/>
  <c r="F122" i="35" s="1"/>
  <c r="H327" i="4"/>
  <c r="M326" i="4"/>
  <c r="F121" i="35" s="1"/>
  <c r="H326" i="4"/>
  <c r="M325" i="4"/>
  <c r="F120" i="35" s="1"/>
  <c r="H325" i="4"/>
  <c r="M324" i="4"/>
  <c r="F119" i="35" s="1"/>
  <c r="H324" i="4"/>
  <c r="M323" i="4"/>
  <c r="F118" i="35" s="1"/>
  <c r="H323" i="4"/>
  <c r="M322" i="4"/>
  <c r="F117" i="35" s="1"/>
  <c r="H322" i="4"/>
  <c r="M321" i="4"/>
  <c r="F116" i="35" s="1"/>
  <c r="H321" i="4"/>
  <c r="M320" i="4"/>
  <c r="F115" i="35" s="1"/>
  <c r="H320" i="4"/>
  <c r="M319" i="4"/>
  <c r="M318" i="4"/>
  <c r="M317" i="4"/>
  <c r="M316" i="4"/>
  <c r="M315" i="4"/>
  <c r="F92" i="35" s="1"/>
  <c r="H315" i="4"/>
  <c r="M314" i="4"/>
  <c r="F91" i="35" s="1"/>
  <c r="H314" i="4"/>
  <c r="M313" i="4"/>
  <c r="F90" i="35" s="1"/>
  <c r="H313" i="4"/>
  <c r="M312" i="4"/>
  <c r="M311" i="4"/>
  <c r="F88" i="35" s="1"/>
  <c r="H311" i="4"/>
  <c r="M310" i="4"/>
  <c r="M309" i="4"/>
  <c r="F86" i="35" s="1"/>
  <c r="H309" i="4"/>
  <c r="M308" i="4"/>
  <c r="M307" i="4"/>
  <c r="F84" i="35" s="1"/>
  <c r="H307" i="4"/>
  <c r="M306" i="4"/>
  <c r="M355" i="3"/>
  <c r="E168" i="35" s="1"/>
  <c r="H355" i="3"/>
  <c r="M354" i="3"/>
  <c r="E167" i="35" s="1"/>
  <c r="H354" i="3"/>
  <c r="M353" i="3"/>
  <c r="E166" i="35" s="1"/>
  <c r="H353" i="3"/>
  <c r="M352" i="3"/>
  <c r="E165" i="35" s="1"/>
  <c r="H352" i="3"/>
  <c r="M351" i="3"/>
  <c r="E164" i="35" s="1"/>
  <c r="H351" i="3"/>
  <c r="M350" i="3"/>
  <c r="E163" i="35" s="1"/>
  <c r="H350" i="3"/>
  <c r="M349" i="3"/>
  <c r="E162" i="35" s="1"/>
  <c r="H349" i="3"/>
  <c r="M348" i="3"/>
  <c r="E161" i="35" s="1"/>
  <c r="H348" i="3"/>
  <c r="M347" i="3"/>
  <c r="E160" i="35" s="1"/>
  <c r="H347" i="3"/>
  <c r="M346" i="3"/>
  <c r="E159" i="35" s="1"/>
  <c r="H346" i="3"/>
  <c r="M345" i="3"/>
  <c r="E149" i="35" s="1"/>
  <c r="H345" i="3"/>
  <c r="M344" i="3"/>
  <c r="E148" i="35" s="1"/>
  <c r="H344" i="3"/>
  <c r="M343" i="3"/>
  <c r="E147" i="35" s="1"/>
  <c r="H343" i="3"/>
  <c r="M342" i="3"/>
  <c r="E146" i="35" s="1"/>
  <c r="H342" i="3"/>
  <c r="M341" i="3"/>
  <c r="E145" i="35" s="1"/>
  <c r="H341" i="3"/>
  <c r="M340" i="3"/>
  <c r="E144" i="35" s="1"/>
  <c r="H340" i="3"/>
  <c r="M339" i="3"/>
  <c r="E143" i="35" s="1"/>
  <c r="H339" i="3"/>
  <c r="M338" i="3"/>
  <c r="E142" i="35" s="1"/>
  <c r="H338" i="3"/>
  <c r="M337" i="3"/>
  <c r="E141" i="35" s="1"/>
  <c r="H337" i="3"/>
  <c r="M336" i="3"/>
  <c r="E140" i="35" s="1"/>
  <c r="H336" i="3"/>
  <c r="M335" i="3"/>
  <c r="E130" i="35" s="1"/>
  <c r="H335" i="3"/>
  <c r="M334" i="3"/>
  <c r="E129" i="35" s="1"/>
  <c r="H334" i="3"/>
  <c r="M333" i="3"/>
  <c r="E128" i="35" s="1"/>
  <c r="H333" i="3"/>
  <c r="M332" i="3"/>
  <c r="E127" i="35" s="1"/>
  <c r="H332" i="3"/>
  <c r="M331" i="3"/>
  <c r="E126" i="35" s="1"/>
  <c r="H331" i="3"/>
  <c r="M330" i="3"/>
  <c r="E125" i="35" s="1"/>
  <c r="H330" i="3"/>
  <c r="M329" i="3"/>
  <c r="E124" i="35" s="1"/>
  <c r="H329" i="3"/>
  <c r="M328" i="3"/>
  <c r="E123" i="35" s="1"/>
  <c r="H328" i="3"/>
  <c r="M327" i="3"/>
  <c r="E122" i="35" s="1"/>
  <c r="H327" i="3"/>
  <c r="M326" i="3"/>
  <c r="E121" i="35" s="1"/>
  <c r="H326" i="3"/>
  <c r="M325" i="3"/>
  <c r="E120" i="35" s="1"/>
  <c r="H325" i="3"/>
  <c r="M324" i="3"/>
  <c r="E119" i="35" s="1"/>
  <c r="H324" i="3"/>
  <c r="M323" i="3"/>
  <c r="E118" i="35" s="1"/>
  <c r="H323" i="3"/>
  <c r="M322" i="3"/>
  <c r="E117" i="35" s="1"/>
  <c r="H322" i="3"/>
  <c r="M321" i="3"/>
  <c r="E116" i="35" s="1"/>
  <c r="H321" i="3"/>
  <c r="M320" i="3"/>
  <c r="E115" i="35" s="1"/>
  <c r="H320" i="3"/>
  <c r="M319" i="3"/>
  <c r="E114" i="35" s="1"/>
  <c r="H319" i="3"/>
  <c r="M318" i="3"/>
  <c r="M317" i="3"/>
  <c r="M316" i="3"/>
  <c r="M315" i="3"/>
  <c r="E92" i="35" s="1"/>
  <c r="H315" i="3"/>
  <c r="M314" i="3"/>
  <c r="E91" i="35" s="1"/>
  <c r="H314" i="3"/>
  <c r="M313" i="3"/>
  <c r="E90" i="35" s="1"/>
  <c r="H313" i="3"/>
  <c r="M312" i="3"/>
  <c r="E89" i="35" s="1"/>
  <c r="H312" i="3"/>
  <c r="M311" i="3"/>
  <c r="E88" i="35" s="1"/>
  <c r="H311" i="3"/>
  <c r="M310" i="3"/>
  <c r="M309" i="3"/>
  <c r="E86" i="35" s="1"/>
  <c r="H309" i="3"/>
  <c r="M308" i="3"/>
  <c r="M307" i="3"/>
  <c r="E84" i="35" s="1"/>
  <c r="H307" i="3"/>
  <c r="M306" i="3"/>
  <c r="M210" i="4"/>
  <c r="F158" i="15" s="1"/>
  <c r="M214" i="4"/>
  <c r="F153" i="35" s="1"/>
  <c r="M215" i="4"/>
  <c r="F154" i="35" s="1"/>
  <c r="M216" i="4"/>
  <c r="F155" i="35" s="1"/>
  <c r="M217" i="4"/>
  <c r="F156" i="35" s="1"/>
  <c r="M218" i="4"/>
  <c r="F157" i="35" s="1"/>
  <c r="M219" i="4"/>
  <c r="F158" i="35" s="1"/>
  <c r="M223" i="4"/>
  <c r="F153" i="36" s="1"/>
  <c r="M224" i="4"/>
  <c r="F154" i="36" s="1"/>
  <c r="M225" i="4"/>
  <c r="F155" i="36" s="1"/>
  <c r="M226" i="4"/>
  <c r="F156" i="36" s="1"/>
  <c r="M227" i="4"/>
  <c r="F157" i="36" s="1"/>
  <c r="M228" i="4"/>
  <c r="F158" i="36" s="1"/>
  <c r="M232" i="4"/>
  <c r="F153" i="37" s="1"/>
  <c r="M233" i="4"/>
  <c r="F154" i="37" s="1"/>
  <c r="M234" i="4"/>
  <c r="F155" i="37" s="1"/>
  <c r="M235" i="4"/>
  <c r="F156" i="37" s="1"/>
  <c r="M236" i="4"/>
  <c r="F157" i="37" s="1"/>
  <c r="M237" i="4"/>
  <c r="F158" i="37" s="1"/>
  <c r="M241" i="4"/>
  <c r="F153" i="38" s="1"/>
  <c r="M242" i="4"/>
  <c r="F154" i="38" s="1"/>
  <c r="M210" i="3"/>
  <c r="M1338" i="43" s="1"/>
  <c r="M214" i="3"/>
  <c r="M215" i="3"/>
  <c r="M216" i="3"/>
  <c r="M217" i="3"/>
  <c r="M218" i="3"/>
  <c r="M219" i="3"/>
  <c r="M223" i="3"/>
  <c r="M224" i="3"/>
  <c r="M225" i="3"/>
  <c r="M226" i="3"/>
  <c r="M227" i="3"/>
  <c r="M228" i="3"/>
  <c r="M232" i="3"/>
  <c r="M233" i="3"/>
  <c r="M234" i="3"/>
  <c r="M235" i="3"/>
  <c r="M236" i="3"/>
  <c r="M237" i="3"/>
  <c r="M241" i="3"/>
  <c r="M242" i="3"/>
  <c r="H216" i="4"/>
  <c r="H217" i="4"/>
  <c r="H218" i="4"/>
  <c r="H219" i="4"/>
  <c r="H223" i="4"/>
  <c r="H224" i="4"/>
  <c r="H225" i="4"/>
  <c r="H226" i="4"/>
  <c r="H227" i="4"/>
  <c r="H228" i="4"/>
  <c r="H232" i="4"/>
  <c r="H233" i="4"/>
  <c r="H234" i="4"/>
  <c r="H235" i="4"/>
  <c r="H236" i="4"/>
  <c r="H237" i="4"/>
  <c r="H241" i="4"/>
  <c r="H242" i="4"/>
  <c r="M207" i="4"/>
  <c r="F155" i="15" s="1"/>
  <c r="M208" i="4"/>
  <c r="F156" i="15" s="1"/>
  <c r="M209" i="4"/>
  <c r="F157" i="15" s="1"/>
  <c r="M243" i="4"/>
  <c r="F155" i="38" s="1"/>
  <c r="M244" i="4"/>
  <c r="F156" i="38" s="1"/>
  <c r="M245" i="4"/>
  <c r="F157" i="38" s="1"/>
  <c r="M246" i="4"/>
  <c r="F158" i="38" s="1"/>
  <c r="M207" i="3"/>
  <c r="M208" i="3"/>
  <c r="M1336" i="43" s="1"/>
  <c r="M209" i="3"/>
  <c r="M1337" i="43" s="1"/>
  <c r="M243" i="3"/>
  <c r="M244" i="3"/>
  <c r="M245" i="3"/>
  <c r="M246" i="3"/>
  <c r="H214" i="4"/>
  <c r="H215" i="4"/>
  <c r="H243" i="4"/>
  <c r="H244" i="4"/>
  <c r="H245" i="4"/>
  <c r="H246" i="4"/>
  <c r="H245" i="3"/>
  <c r="H1369" i="43" s="1"/>
  <c r="H246" i="3"/>
  <c r="H1370" i="43" s="1"/>
  <c r="H208" i="4"/>
  <c r="H209" i="4"/>
  <c r="H210" i="4"/>
  <c r="M191" i="4"/>
  <c r="F139" i="37" s="1"/>
  <c r="H191" i="4"/>
  <c r="M190" i="4"/>
  <c r="F138" i="37" s="1"/>
  <c r="H190" i="4"/>
  <c r="M189" i="4"/>
  <c r="F137" i="37" s="1"/>
  <c r="H189" i="4"/>
  <c r="M188" i="4"/>
  <c r="F136" i="37" s="1"/>
  <c r="H188" i="4"/>
  <c r="M187" i="4"/>
  <c r="F135" i="37" s="1"/>
  <c r="H187" i="4"/>
  <c r="M186" i="4"/>
  <c r="F134" i="37" s="1"/>
  <c r="H186" i="4"/>
  <c r="M185" i="4"/>
  <c r="M184" i="4"/>
  <c r="M191" i="3"/>
  <c r="M190" i="3"/>
  <c r="M189" i="3"/>
  <c r="M188" i="3"/>
  <c r="M187" i="3"/>
  <c r="M186" i="3"/>
  <c r="M182" i="4"/>
  <c r="F139" i="36" s="1"/>
  <c r="H182" i="4"/>
  <c r="M181" i="4"/>
  <c r="F138" i="36" s="1"/>
  <c r="H181" i="4"/>
  <c r="M180" i="4"/>
  <c r="F137" i="36" s="1"/>
  <c r="H180" i="4"/>
  <c r="M179" i="4"/>
  <c r="F136" i="36" s="1"/>
  <c r="H179" i="4"/>
  <c r="M178" i="4"/>
  <c r="F135" i="36" s="1"/>
  <c r="H178" i="4"/>
  <c r="M177" i="4"/>
  <c r="F134" i="36" s="1"/>
  <c r="H177" i="4"/>
  <c r="M176" i="4"/>
  <c r="M175" i="4"/>
  <c r="M182" i="3"/>
  <c r="M181" i="3"/>
  <c r="M180" i="3"/>
  <c r="M179" i="3"/>
  <c r="M178" i="3"/>
  <c r="M177" i="3"/>
  <c r="B1030" i="43" l="1"/>
  <c r="C30" i="36"/>
  <c r="H184" i="4"/>
  <c r="F132" i="37"/>
  <c r="E157" i="35"/>
  <c r="M1345" i="43"/>
  <c r="E153" i="35"/>
  <c r="M1341" i="43"/>
  <c r="M1311" i="43"/>
  <c r="E137" i="36"/>
  <c r="H176" i="4"/>
  <c r="F133" i="36"/>
  <c r="M1319" i="43"/>
  <c r="E137" i="37"/>
  <c r="H185" i="4"/>
  <c r="F133" i="37"/>
  <c r="E156" i="35"/>
  <c r="M1344" i="43"/>
  <c r="C30" i="38"/>
  <c r="B1118" i="43"/>
  <c r="C57" i="35"/>
  <c r="B1011" i="43"/>
  <c r="B1074" i="43"/>
  <c r="C30" i="37"/>
  <c r="C66" i="38"/>
  <c r="B1151" i="43"/>
  <c r="M1310" i="43"/>
  <c r="E136" i="36"/>
  <c r="M1308" i="43"/>
  <c r="E134" i="36"/>
  <c r="M1316" i="43"/>
  <c r="E134" i="37"/>
  <c r="E155" i="35"/>
  <c r="M1343" i="43"/>
  <c r="C57" i="37"/>
  <c r="B1099" i="43"/>
  <c r="H175" i="4"/>
  <c r="F132" i="36"/>
  <c r="M1318" i="43"/>
  <c r="E136" i="37"/>
  <c r="M1312" i="43"/>
  <c r="E138" i="36"/>
  <c r="M1320" i="43"/>
  <c r="E138" i="37"/>
  <c r="M1309" i="43"/>
  <c r="E135" i="36"/>
  <c r="M1313" i="43"/>
  <c r="E139" i="36"/>
  <c r="M1317" i="43"/>
  <c r="E135" i="37"/>
  <c r="M1321" i="43"/>
  <c r="E139" i="37"/>
  <c r="E155" i="15"/>
  <c r="M1335" i="43"/>
  <c r="E158" i="35"/>
  <c r="M1346" i="43"/>
  <c r="E154" i="35"/>
  <c r="M1342" i="43"/>
  <c r="C30" i="35"/>
  <c r="B986" i="43"/>
  <c r="C66" i="35"/>
  <c r="B1019" i="43"/>
  <c r="C57" i="38"/>
  <c r="B1143" i="43"/>
  <c r="C66" i="36"/>
  <c r="B1063" i="43"/>
  <c r="C57" i="36"/>
  <c r="B1055" i="43"/>
  <c r="E110" i="38"/>
  <c r="M1288" i="43"/>
  <c r="E158" i="38"/>
  <c r="AT158" i="38" s="1"/>
  <c r="M1370" i="43"/>
  <c r="E154" i="38"/>
  <c r="M1366" i="43"/>
  <c r="E153" i="38"/>
  <c r="M1365" i="43"/>
  <c r="E156" i="38"/>
  <c r="M1368" i="43"/>
  <c r="E155" i="38"/>
  <c r="M1367" i="43"/>
  <c r="E157" i="38"/>
  <c r="M1369" i="43"/>
  <c r="E153" i="37"/>
  <c r="M1357" i="43"/>
  <c r="E158" i="37"/>
  <c r="M1362" i="43"/>
  <c r="E157" i="37"/>
  <c r="M1361" i="43"/>
  <c r="E156" i="37"/>
  <c r="AW156" i="37" s="1"/>
  <c r="M1360" i="43"/>
  <c r="E155" i="37"/>
  <c r="M1359" i="43"/>
  <c r="E154" i="37"/>
  <c r="M1358" i="43"/>
  <c r="E158" i="36"/>
  <c r="AT158" i="36" s="1"/>
  <c r="M1354" i="43"/>
  <c r="E157" i="36"/>
  <c r="M1353" i="43"/>
  <c r="E156" i="36"/>
  <c r="AU156" i="36" s="1"/>
  <c r="M1352" i="43"/>
  <c r="E155" i="36"/>
  <c r="M1351" i="43"/>
  <c r="E154" i="36"/>
  <c r="AR154" i="36" s="1"/>
  <c r="M1350" i="43"/>
  <c r="E153" i="36"/>
  <c r="M1349" i="43"/>
  <c r="C39" i="36"/>
  <c r="B1039" i="43" s="1"/>
  <c r="C39" i="37"/>
  <c r="B1083" i="43" s="1"/>
  <c r="C39" i="35"/>
  <c r="B995" i="43" s="1"/>
  <c r="C39" i="38"/>
  <c r="B1127" i="43" s="1"/>
  <c r="AS118" i="38"/>
  <c r="AW118" i="38"/>
  <c r="AV118" i="38"/>
  <c r="AU118" i="38"/>
  <c r="AT118" i="38"/>
  <c r="AR118" i="38"/>
  <c r="AW86" i="35"/>
  <c r="AV86" i="35"/>
  <c r="AT86" i="35"/>
  <c r="AS86" i="35"/>
  <c r="AR86" i="35"/>
  <c r="AU86" i="35"/>
  <c r="AS114" i="35"/>
  <c r="AR114" i="35"/>
  <c r="AW114" i="35"/>
  <c r="AU114" i="35"/>
  <c r="AV114" i="35"/>
  <c r="AT114" i="35"/>
  <c r="AS118" i="35"/>
  <c r="AR118" i="35"/>
  <c r="AW118" i="35"/>
  <c r="AU118" i="35"/>
  <c r="AT118" i="35"/>
  <c r="AV118" i="35"/>
  <c r="AS122" i="35"/>
  <c r="AR122" i="35"/>
  <c r="AW122" i="35"/>
  <c r="AU122" i="35"/>
  <c r="AT122" i="35"/>
  <c r="AV122" i="35"/>
  <c r="AS126" i="35"/>
  <c r="AR126" i="35"/>
  <c r="AW126" i="35"/>
  <c r="AU126" i="35"/>
  <c r="AV126" i="35"/>
  <c r="AT126" i="35"/>
  <c r="AS130" i="35"/>
  <c r="AR130" i="35"/>
  <c r="AW130" i="35"/>
  <c r="AU130" i="35"/>
  <c r="AV130" i="35"/>
  <c r="AT130" i="35"/>
  <c r="AS143" i="35"/>
  <c r="AR143" i="35"/>
  <c r="AW143" i="35"/>
  <c r="AU143" i="35"/>
  <c r="AV143" i="35"/>
  <c r="AT143" i="35"/>
  <c r="AS147" i="35"/>
  <c r="AR147" i="35"/>
  <c r="AW147" i="35"/>
  <c r="AU147" i="35"/>
  <c r="AV147" i="35"/>
  <c r="AT147" i="35"/>
  <c r="AS160" i="35"/>
  <c r="AR160" i="35"/>
  <c r="AW160" i="35"/>
  <c r="AU160" i="35"/>
  <c r="AV160" i="35"/>
  <c r="AT160" i="35"/>
  <c r="AS164" i="35"/>
  <c r="AR164" i="35"/>
  <c r="AW164" i="35"/>
  <c r="AU164" i="35"/>
  <c r="AV164" i="35"/>
  <c r="AT164" i="35"/>
  <c r="AS168" i="35"/>
  <c r="AR168" i="35"/>
  <c r="AW168" i="35"/>
  <c r="AU168" i="35"/>
  <c r="AT168" i="35"/>
  <c r="AV168" i="35"/>
  <c r="AU85" i="36"/>
  <c r="AT85" i="36"/>
  <c r="AS85" i="36"/>
  <c r="AR85" i="36"/>
  <c r="AV85" i="36"/>
  <c r="AW85" i="36"/>
  <c r="AV142" i="36"/>
  <c r="AU142" i="36"/>
  <c r="AT142" i="36"/>
  <c r="AS142" i="36"/>
  <c r="AR142" i="36"/>
  <c r="AW142" i="36"/>
  <c r="AV146" i="36"/>
  <c r="AU146" i="36"/>
  <c r="AT146" i="36"/>
  <c r="AS146" i="36"/>
  <c r="AR146" i="36"/>
  <c r="AW146" i="36"/>
  <c r="AV159" i="36"/>
  <c r="AU159" i="36"/>
  <c r="AT159" i="36"/>
  <c r="AS159" i="36"/>
  <c r="AR159" i="36"/>
  <c r="AW159" i="36"/>
  <c r="AV163" i="36"/>
  <c r="AU163" i="36"/>
  <c r="AT163" i="36"/>
  <c r="AS163" i="36"/>
  <c r="AR163" i="36"/>
  <c r="AW163" i="36"/>
  <c r="AV167" i="36"/>
  <c r="AU167" i="36"/>
  <c r="AT167" i="36"/>
  <c r="AS167" i="36"/>
  <c r="AR167" i="36"/>
  <c r="AW167" i="36"/>
  <c r="AR116" i="37"/>
  <c r="AT116" i="37"/>
  <c r="AU116" i="37"/>
  <c r="AS116" i="37"/>
  <c r="AV116" i="37"/>
  <c r="AW116" i="37"/>
  <c r="AR120" i="37"/>
  <c r="AT120" i="37"/>
  <c r="AW120" i="37"/>
  <c r="AV120" i="37"/>
  <c r="AU120" i="37"/>
  <c r="AS120" i="37"/>
  <c r="AS124" i="37"/>
  <c r="AR124" i="37"/>
  <c r="AW124" i="37"/>
  <c r="AT124" i="37"/>
  <c r="AV124" i="37"/>
  <c r="AU124" i="37"/>
  <c r="AS128" i="37"/>
  <c r="AR128" i="37"/>
  <c r="AW128" i="37"/>
  <c r="AT128" i="37"/>
  <c r="AV128" i="37"/>
  <c r="AU128" i="37"/>
  <c r="AS141" i="37"/>
  <c r="AR141" i="37"/>
  <c r="AW141" i="37"/>
  <c r="AT141" i="37"/>
  <c r="AV141" i="37"/>
  <c r="AU141" i="37"/>
  <c r="AS145" i="37"/>
  <c r="AR145" i="37"/>
  <c r="AW145" i="37"/>
  <c r="AT145" i="37"/>
  <c r="AU145" i="37"/>
  <c r="AV145" i="37"/>
  <c r="AS149" i="37"/>
  <c r="AR149" i="37"/>
  <c r="AW149" i="37"/>
  <c r="AT149" i="37"/>
  <c r="AV149" i="37"/>
  <c r="AU149" i="37"/>
  <c r="AS162" i="37"/>
  <c r="AR162" i="37"/>
  <c r="AW162" i="37"/>
  <c r="AT162" i="37"/>
  <c r="AV162" i="37"/>
  <c r="AU162" i="37"/>
  <c r="AS166" i="37"/>
  <c r="AR166" i="37"/>
  <c r="AW166" i="37"/>
  <c r="AT166" i="37"/>
  <c r="AV166" i="37"/>
  <c r="AU166" i="37"/>
  <c r="AT90" i="38"/>
  <c r="AS90" i="38"/>
  <c r="AR90" i="38"/>
  <c r="AW90" i="38"/>
  <c r="AU90" i="38"/>
  <c r="AV90" i="38"/>
  <c r="AV84" i="37"/>
  <c r="AU84" i="37"/>
  <c r="AT84" i="37"/>
  <c r="AW84" i="37"/>
  <c r="AS84" i="37"/>
  <c r="AR84" i="37"/>
  <c r="AT86" i="38"/>
  <c r="AS86" i="38"/>
  <c r="AR86" i="38"/>
  <c r="AW86" i="38"/>
  <c r="AU86" i="38"/>
  <c r="AV86" i="38"/>
  <c r="AS147" i="38"/>
  <c r="AW147" i="38"/>
  <c r="AV147" i="38"/>
  <c r="AU147" i="38"/>
  <c r="AT147" i="38"/>
  <c r="AR147" i="38"/>
  <c r="AU115" i="35"/>
  <c r="AT115" i="35"/>
  <c r="AR115" i="35"/>
  <c r="AW115" i="35"/>
  <c r="AS115" i="35"/>
  <c r="AV115" i="35"/>
  <c r="AU123" i="35"/>
  <c r="AT123" i="35"/>
  <c r="AR123" i="35"/>
  <c r="AW123" i="35"/>
  <c r="AV123" i="35"/>
  <c r="AS123" i="35"/>
  <c r="AU127" i="35"/>
  <c r="AT127" i="35"/>
  <c r="AR127" i="35"/>
  <c r="AW127" i="35"/>
  <c r="AV127" i="35"/>
  <c r="AS127" i="35"/>
  <c r="AU140" i="35"/>
  <c r="AT140" i="35"/>
  <c r="AR140" i="35"/>
  <c r="AW140" i="35"/>
  <c r="AV140" i="35"/>
  <c r="AS140" i="35"/>
  <c r="AU144" i="35"/>
  <c r="AT144" i="35"/>
  <c r="AR144" i="35"/>
  <c r="AW144" i="35"/>
  <c r="AV144" i="35"/>
  <c r="AS144" i="35"/>
  <c r="AU148" i="35"/>
  <c r="AT148" i="35"/>
  <c r="AR148" i="35"/>
  <c r="AW148" i="35"/>
  <c r="AV148" i="35"/>
  <c r="AS148" i="35"/>
  <c r="AU161" i="35"/>
  <c r="AT161" i="35"/>
  <c r="AR161" i="35"/>
  <c r="AW161" i="35"/>
  <c r="AS161" i="35"/>
  <c r="AV161" i="35"/>
  <c r="AU165" i="35"/>
  <c r="AT165" i="35"/>
  <c r="AR165" i="35"/>
  <c r="AW165" i="35"/>
  <c r="AS165" i="35"/>
  <c r="AV165" i="35"/>
  <c r="AW86" i="36"/>
  <c r="AV86" i="36"/>
  <c r="AU86" i="36"/>
  <c r="AT86" i="36"/>
  <c r="AS86" i="36"/>
  <c r="AR86" i="36"/>
  <c r="AW143" i="36"/>
  <c r="AV143" i="36"/>
  <c r="AU143" i="36"/>
  <c r="AT143" i="36"/>
  <c r="AS143" i="36"/>
  <c r="AR143" i="36"/>
  <c r="AW147" i="36"/>
  <c r="AV147" i="36"/>
  <c r="AU147" i="36"/>
  <c r="AT147" i="36"/>
  <c r="AR147" i="36"/>
  <c r="AS147" i="36"/>
  <c r="AW160" i="36"/>
  <c r="AV160" i="36"/>
  <c r="AU160" i="36"/>
  <c r="AT160" i="36"/>
  <c r="AS160" i="36"/>
  <c r="AR160" i="36"/>
  <c r="AW164" i="36"/>
  <c r="AV164" i="36"/>
  <c r="AU164" i="36"/>
  <c r="AT164" i="36"/>
  <c r="AS164" i="36"/>
  <c r="AR164" i="36"/>
  <c r="AW168" i="36"/>
  <c r="AV168" i="36"/>
  <c r="AU168" i="36"/>
  <c r="AT168" i="36"/>
  <c r="AS168" i="36"/>
  <c r="AR168" i="36"/>
  <c r="AW85" i="37"/>
  <c r="AV85" i="37"/>
  <c r="AR85" i="37"/>
  <c r="AS85" i="37"/>
  <c r="AT85" i="37"/>
  <c r="AU85" i="37"/>
  <c r="AT117" i="37"/>
  <c r="AS117" i="37"/>
  <c r="AR117" i="37"/>
  <c r="AV117" i="37"/>
  <c r="AU117" i="37"/>
  <c r="AW117" i="37"/>
  <c r="AT121" i="37"/>
  <c r="AS121" i="37"/>
  <c r="AR121" i="37"/>
  <c r="AV121" i="37"/>
  <c r="AW121" i="37"/>
  <c r="AU121" i="37"/>
  <c r="AU125" i="37"/>
  <c r="AT125" i="37"/>
  <c r="AS125" i="37"/>
  <c r="AR125" i="37"/>
  <c r="AV125" i="37"/>
  <c r="AW125" i="37"/>
  <c r="AU129" i="37"/>
  <c r="AT129" i="37"/>
  <c r="AS129" i="37"/>
  <c r="AR129" i="37"/>
  <c r="AV129" i="37"/>
  <c r="AW129" i="37"/>
  <c r="AU142" i="37"/>
  <c r="AT142" i="37"/>
  <c r="AS142" i="37"/>
  <c r="AR142" i="37"/>
  <c r="AV142" i="37"/>
  <c r="AW142" i="37"/>
  <c r="AU146" i="37"/>
  <c r="AT146" i="37"/>
  <c r="AS146" i="37"/>
  <c r="AR146" i="37"/>
  <c r="AV146" i="37"/>
  <c r="AW146" i="37"/>
  <c r="AU159" i="37"/>
  <c r="AT159" i="37"/>
  <c r="AS159" i="37"/>
  <c r="AR159" i="37"/>
  <c r="AV159" i="37"/>
  <c r="AW159" i="37"/>
  <c r="AU163" i="37"/>
  <c r="AT163" i="37"/>
  <c r="AS163" i="37"/>
  <c r="AR163" i="37"/>
  <c r="AV163" i="37"/>
  <c r="AW163" i="37"/>
  <c r="AU167" i="37"/>
  <c r="AT167" i="37"/>
  <c r="AS167" i="37"/>
  <c r="AR167" i="37"/>
  <c r="AV167" i="37"/>
  <c r="AW167" i="37"/>
  <c r="AV91" i="38"/>
  <c r="AU91" i="38"/>
  <c r="AT91" i="38"/>
  <c r="AS91" i="38"/>
  <c r="AR91" i="38"/>
  <c r="AW91" i="38"/>
  <c r="AS122" i="38"/>
  <c r="AW122" i="38"/>
  <c r="AV122" i="38"/>
  <c r="AU122" i="38"/>
  <c r="AT122" i="38"/>
  <c r="AR122" i="38"/>
  <c r="AR168" i="38"/>
  <c r="AT168" i="38"/>
  <c r="AU168" i="38"/>
  <c r="AS168" i="38"/>
  <c r="AV168" i="38"/>
  <c r="AW168" i="38"/>
  <c r="AU119" i="35"/>
  <c r="AT119" i="35"/>
  <c r="AR119" i="35"/>
  <c r="AW119" i="35"/>
  <c r="AV119" i="35"/>
  <c r="AS119" i="35"/>
  <c r="AS88" i="35"/>
  <c r="AR88" i="35"/>
  <c r="AW88" i="35"/>
  <c r="AU88" i="35"/>
  <c r="AV88" i="35"/>
  <c r="AT88" i="35"/>
  <c r="AS92" i="35"/>
  <c r="AR92" i="35"/>
  <c r="AW92" i="35"/>
  <c r="AU92" i="35"/>
  <c r="AV92" i="35"/>
  <c r="AT92" i="35"/>
  <c r="AW91" i="36"/>
  <c r="AV91" i="36"/>
  <c r="AU91" i="36"/>
  <c r="AR91" i="36"/>
  <c r="AT91" i="36"/>
  <c r="AS91" i="36"/>
  <c r="AR90" i="37"/>
  <c r="AT90" i="37"/>
  <c r="AU90" i="37"/>
  <c r="AS90" i="37"/>
  <c r="AV90" i="37"/>
  <c r="AW90" i="37"/>
  <c r="AR115" i="38"/>
  <c r="AW115" i="38"/>
  <c r="AV115" i="38"/>
  <c r="AS115" i="38"/>
  <c r="AU115" i="38"/>
  <c r="AT115" i="38"/>
  <c r="AR119" i="38"/>
  <c r="AW119" i="38"/>
  <c r="AU119" i="38"/>
  <c r="AV119" i="38"/>
  <c r="AS119" i="38"/>
  <c r="AT119" i="38"/>
  <c r="AR123" i="38"/>
  <c r="AW123" i="38"/>
  <c r="AV123" i="38"/>
  <c r="AU123" i="38"/>
  <c r="AS123" i="38"/>
  <c r="AT123" i="38"/>
  <c r="AR127" i="38"/>
  <c r="AW127" i="38"/>
  <c r="AV127" i="38"/>
  <c r="AU127" i="38"/>
  <c r="AS127" i="38"/>
  <c r="AT127" i="38"/>
  <c r="AR140" i="38"/>
  <c r="AW140" i="38"/>
  <c r="AU140" i="38"/>
  <c r="AV140" i="38"/>
  <c r="AS140" i="38"/>
  <c r="AT140" i="38"/>
  <c r="AR144" i="38"/>
  <c r="AW144" i="38"/>
  <c r="AV144" i="38"/>
  <c r="AS144" i="38"/>
  <c r="AU144" i="38"/>
  <c r="AT144" i="38"/>
  <c r="AR148" i="38"/>
  <c r="AW148" i="38"/>
  <c r="AV148" i="38"/>
  <c r="AU148" i="38"/>
  <c r="AS148" i="38"/>
  <c r="AT148" i="38"/>
  <c r="AT161" i="38"/>
  <c r="AS161" i="38"/>
  <c r="AR161" i="38"/>
  <c r="AV161" i="38"/>
  <c r="AW161" i="38"/>
  <c r="AU161" i="38"/>
  <c r="AT165" i="38"/>
  <c r="AS165" i="38"/>
  <c r="AR165" i="38"/>
  <c r="AV165" i="38"/>
  <c r="AW165" i="38"/>
  <c r="AU165" i="38"/>
  <c r="AW89" i="37"/>
  <c r="AV89" i="37"/>
  <c r="AR89" i="37"/>
  <c r="AU89" i="37"/>
  <c r="AT89" i="37"/>
  <c r="AS89" i="37"/>
  <c r="AR160" i="38"/>
  <c r="AT160" i="38"/>
  <c r="AU160" i="38"/>
  <c r="AS160" i="38"/>
  <c r="AV160" i="38"/>
  <c r="AW160" i="38"/>
  <c r="AW116" i="35"/>
  <c r="AV116" i="35"/>
  <c r="AT116" i="35"/>
  <c r="AS116" i="35"/>
  <c r="AU116" i="35"/>
  <c r="AR116" i="35"/>
  <c r="AW120" i="35"/>
  <c r="AV120" i="35"/>
  <c r="AT120" i="35"/>
  <c r="AS120" i="35"/>
  <c r="AU120" i="35"/>
  <c r="AR120" i="35"/>
  <c r="AW124" i="35"/>
  <c r="AV124" i="35"/>
  <c r="AT124" i="35"/>
  <c r="AS124" i="35"/>
  <c r="AU124" i="35"/>
  <c r="AR124" i="35"/>
  <c r="AW128" i="35"/>
  <c r="AV128" i="35"/>
  <c r="AT128" i="35"/>
  <c r="AS128" i="35"/>
  <c r="AU128" i="35"/>
  <c r="AR128" i="35"/>
  <c r="AW141" i="35"/>
  <c r="AV141" i="35"/>
  <c r="AT141" i="35"/>
  <c r="AS141" i="35"/>
  <c r="AU141" i="35"/>
  <c r="AR141" i="35"/>
  <c r="AW145" i="35"/>
  <c r="AV145" i="35"/>
  <c r="AT145" i="35"/>
  <c r="AS145" i="35"/>
  <c r="AR145" i="35"/>
  <c r="AU145" i="35"/>
  <c r="AW149" i="35"/>
  <c r="AV149" i="35"/>
  <c r="AT149" i="35"/>
  <c r="AS149" i="35"/>
  <c r="AR149" i="35"/>
  <c r="AU149" i="35"/>
  <c r="AW162" i="35"/>
  <c r="AV162" i="35"/>
  <c r="AT162" i="35"/>
  <c r="AS162" i="35"/>
  <c r="AU162" i="35"/>
  <c r="AR162" i="35"/>
  <c r="AW166" i="35"/>
  <c r="AV166" i="35"/>
  <c r="AT166" i="35"/>
  <c r="AS166" i="35"/>
  <c r="AU166" i="35"/>
  <c r="AR166" i="35"/>
  <c r="AR140" i="36"/>
  <c r="AW140" i="36"/>
  <c r="AV140" i="36"/>
  <c r="AS140" i="36"/>
  <c r="AU140" i="36"/>
  <c r="AT140" i="36"/>
  <c r="AR144" i="36"/>
  <c r="AW144" i="36"/>
  <c r="AV144" i="36"/>
  <c r="AS144" i="36"/>
  <c r="AU144" i="36"/>
  <c r="AT144" i="36"/>
  <c r="AR148" i="36"/>
  <c r="AW148" i="36"/>
  <c r="AV148" i="36"/>
  <c r="AS148" i="36"/>
  <c r="AU148" i="36"/>
  <c r="AT148" i="36"/>
  <c r="AR161" i="36"/>
  <c r="AW161" i="36"/>
  <c r="AV161" i="36"/>
  <c r="AS161" i="36"/>
  <c r="AT161" i="36"/>
  <c r="AU161" i="36"/>
  <c r="AR165" i="36"/>
  <c r="AW165" i="36"/>
  <c r="AV165" i="36"/>
  <c r="AS165" i="36"/>
  <c r="AU165" i="36"/>
  <c r="AT165" i="36"/>
  <c r="AR86" i="37"/>
  <c r="AT86" i="37"/>
  <c r="AW86" i="37"/>
  <c r="AV86" i="37"/>
  <c r="AU86" i="37"/>
  <c r="AS86" i="37"/>
  <c r="AV114" i="37"/>
  <c r="AU114" i="37"/>
  <c r="AT114" i="37"/>
  <c r="AR114" i="37"/>
  <c r="AW114" i="37"/>
  <c r="AS114" i="37"/>
  <c r="AV118" i="37"/>
  <c r="AU118" i="37"/>
  <c r="AT118" i="37"/>
  <c r="AW118" i="37"/>
  <c r="AS118" i="37"/>
  <c r="AR118" i="37"/>
  <c r="AV122" i="37"/>
  <c r="AU122" i="37"/>
  <c r="AT122" i="37"/>
  <c r="AR122" i="37"/>
  <c r="AW122" i="37"/>
  <c r="AS122" i="37"/>
  <c r="AW126" i="37"/>
  <c r="AV126" i="37"/>
  <c r="AU126" i="37"/>
  <c r="AT126" i="37"/>
  <c r="AS126" i="37"/>
  <c r="AR126" i="37"/>
  <c r="AW130" i="37"/>
  <c r="AV130" i="37"/>
  <c r="AU130" i="37"/>
  <c r="AT130" i="37"/>
  <c r="AS130" i="37"/>
  <c r="AR130" i="37"/>
  <c r="AW143" i="37"/>
  <c r="AV143" i="37"/>
  <c r="AU143" i="37"/>
  <c r="AT143" i="37"/>
  <c r="AS143" i="37"/>
  <c r="AR143" i="37"/>
  <c r="AW147" i="37"/>
  <c r="AV147" i="37"/>
  <c r="AU147" i="37"/>
  <c r="AT147" i="37"/>
  <c r="AS147" i="37"/>
  <c r="AR147" i="37"/>
  <c r="AW160" i="37"/>
  <c r="AV160" i="37"/>
  <c r="AU160" i="37"/>
  <c r="AT160" i="37"/>
  <c r="AS160" i="37"/>
  <c r="AR160" i="37"/>
  <c r="AW164" i="37"/>
  <c r="AV164" i="37"/>
  <c r="AU164" i="37"/>
  <c r="AT164" i="37"/>
  <c r="AS164" i="37"/>
  <c r="AR164" i="37"/>
  <c r="AW168" i="37"/>
  <c r="AV168" i="37"/>
  <c r="AU168" i="37"/>
  <c r="AT168" i="37"/>
  <c r="AS168" i="37"/>
  <c r="AR168" i="37"/>
  <c r="AW88" i="38"/>
  <c r="AV88" i="38"/>
  <c r="AU88" i="38"/>
  <c r="AT88" i="38"/>
  <c r="AS88" i="38"/>
  <c r="AR88" i="38"/>
  <c r="AW92" i="38"/>
  <c r="AV92" i="38"/>
  <c r="AU92" i="38"/>
  <c r="AT92" i="38"/>
  <c r="AS92" i="38"/>
  <c r="AR92" i="38"/>
  <c r="AV91" i="35"/>
  <c r="AU91" i="35"/>
  <c r="AS91" i="35"/>
  <c r="AW91" i="35"/>
  <c r="AT91" i="35"/>
  <c r="AR91" i="35"/>
  <c r="AW126" i="38"/>
  <c r="AV126" i="38"/>
  <c r="AU126" i="38"/>
  <c r="AT126" i="38"/>
  <c r="AS126" i="38"/>
  <c r="AR126" i="38"/>
  <c r="AR164" i="38"/>
  <c r="AT164" i="38"/>
  <c r="AW164" i="38"/>
  <c r="AV164" i="38"/>
  <c r="AU164" i="38"/>
  <c r="AS164" i="38"/>
  <c r="AS84" i="35"/>
  <c r="AR84" i="35"/>
  <c r="AW84" i="35"/>
  <c r="AU84" i="35"/>
  <c r="AV84" i="35"/>
  <c r="AT84" i="35"/>
  <c r="AU89" i="35"/>
  <c r="AT89" i="35"/>
  <c r="AR89" i="35"/>
  <c r="AW89" i="35"/>
  <c r="AV89" i="35"/>
  <c r="AS89" i="35"/>
  <c r="AS88" i="36"/>
  <c r="AR88" i="36"/>
  <c r="AW88" i="36"/>
  <c r="AT88" i="36"/>
  <c r="AV88" i="36"/>
  <c r="AU88" i="36"/>
  <c r="AS92" i="36"/>
  <c r="AR92" i="36"/>
  <c r="AW92" i="36"/>
  <c r="AT92" i="36"/>
  <c r="AV92" i="36"/>
  <c r="AU92" i="36"/>
  <c r="AT91" i="37"/>
  <c r="AS91" i="37"/>
  <c r="AR91" i="37"/>
  <c r="AV91" i="37"/>
  <c r="AU91" i="37"/>
  <c r="AW91" i="37"/>
  <c r="AT116" i="38"/>
  <c r="AS116" i="38"/>
  <c r="AR116" i="38"/>
  <c r="AW116" i="38"/>
  <c r="AU116" i="38"/>
  <c r="AV116" i="38"/>
  <c r="AT120" i="38"/>
  <c r="AS120" i="38"/>
  <c r="AR120" i="38"/>
  <c r="AU120" i="38"/>
  <c r="AW120" i="38"/>
  <c r="AV120" i="38"/>
  <c r="AT124" i="38"/>
  <c r="AS124" i="38"/>
  <c r="AR124" i="38"/>
  <c r="AW124" i="38"/>
  <c r="AU124" i="38"/>
  <c r="AV124" i="38"/>
  <c r="AT128" i="38"/>
  <c r="AW128" i="38"/>
  <c r="AS128" i="38"/>
  <c r="AR128" i="38"/>
  <c r="AU128" i="38"/>
  <c r="AV128" i="38"/>
  <c r="AT141" i="38"/>
  <c r="AS141" i="38"/>
  <c r="AR141" i="38"/>
  <c r="AW141" i="38"/>
  <c r="AU141" i="38"/>
  <c r="AV141" i="38"/>
  <c r="AT145" i="38"/>
  <c r="AS145" i="38"/>
  <c r="AR145" i="38"/>
  <c r="AW145" i="38"/>
  <c r="AU145" i="38"/>
  <c r="AV145" i="38"/>
  <c r="AT149" i="38"/>
  <c r="AS149" i="38"/>
  <c r="AR149" i="38"/>
  <c r="AW149" i="38"/>
  <c r="AU149" i="38"/>
  <c r="AV149" i="38"/>
  <c r="AV162" i="38"/>
  <c r="AU162" i="38"/>
  <c r="AT162" i="38"/>
  <c r="AW162" i="38"/>
  <c r="AS162" i="38"/>
  <c r="AR162" i="38"/>
  <c r="AV166" i="38"/>
  <c r="AU166" i="38"/>
  <c r="AT166" i="38"/>
  <c r="AW166" i="38"/>
  <c r="AR166" i="38"/>
  <c r="AS166" i="38"/>
  <c r="AW130" i="38"/>
  <c r="AV130" i="38"/>
  <c r="AU130" i="38"/>
  <c r="AT130" i="38"/>
  <c r="AS130" i="38"/>
  <c r="AR130" i="38"/>
  <c r="AV117" i="35"/>
  <c r="AU117" i="35"/>
  <c r="AS117" i="35"/>
  <c r="AW117" i="35"/>
  <c r="AT117" i="35"/>
  <c r="AR117" i="35"/>
  <c r="AV121" i="35"/>
  <c r="AU121" i="35"/>
  <c r="AS121" i="35"/>
  <c r="AW121" i="35"/>
  <c r="AT121" i="35"/>
  <c r="AR121" i="35"/>
  <c r="AV125" i="35"/>
  <c r="AU125" i="35"/>
  <c r="AS125" i="35"/>
  <c r="AT125" i="35"/>
  <c r="AR125" i="35"/>
  <c r="AW125" i="35"/>
  <c r="AV129" i="35"/>
  <c r="AU129" i="35"/>
  <c r="AS129" i="35"/>
  <c r="AR129" i="35"/>
  <c r="AT129" i="35"/>
  <c r="AW129" i="35"/>
  <c r="AV142" i="35"/>
  <c r="AU142" i="35"/>
  <c r="AS142" i="35"/>
  <c r="AR142" i="35"/>
  <c r="AW142" i="35"/>
  <c r="AT142" i="35"/>
  <c r="AV146" i="35"/>
  <c r="AU146" i="35"/>
  <c r="AS146" i="35"/>
  <c r="AW146" i="35"/>
  <c r="AR146" i="35"/>
  <c r="AT146" i="35"/>
  <c r="AV159" i="35"/>
  <c r="AU159" i="35"/>
  <c r="AS159" i="35"/>
  <c r="AW159" i="35"/>
  <c r="AT159" i="35"/>
  <c r="AR159" i="35"/>
  <c r="AV163" i="35"/>
  <c r="AU163" i="35"/>
  <c r="AS163" i="35"/>
  <c r="AW163" i="35"/>
  <c r="AT163" i="35"/>
  <c r="AR163" i="35"/>
  <c r="AV167" i="35"/>
  <c r="AU167" i="35"/>
  <c r="AS167" i="35"/>
  <c r="AW167" i="35"/>
  <c r="AT167" i="35"/>
  <c r="AR167" i="35"/>
  <c r="AT141" i="36"/>
  <c r="AS141" i="36"/>
  <c r="AR141" i="36"/>
  <c r="AU141" i="36"/>
  <c r="AV141" i="36"/>
  <c r="AW141" i="36"/>
  <c r="AT145" i="36"/>
  <c r="AS145" i="36"/>
  <c r="AR145" i="36"/>
  <c r="AU145" i="36"/>
  <c r="AW145" i="36"/>
  <c r="AV145" i="36"/>
  <c r="AT149" i="36"/>
  <c r="AS149" i="36"/>
  <c r="AR149" i="36"/>
  <c r="AU149" i="36"/>
  <c r="AW149" i="36"/>
  <c r="AV149" i="36"/>
  <c r="AT162" i="36"/>
  <c r="AS162" i="36"/>
  <c r="AR162" i="36"/>
  <c r="AU162" i="36"/>
  <c r="AW162" i="36"/>
  <c r="AV162" i="36"/>
  <c r="AT166" i="36"/>
  <c r="AS166" i="36"/>
  <c r="AR166" i="36"/>
  <c r="AU166" i="36"/>
  <c r="AV166" i="36"/>
  <c r="AW166" i="36"/>
  <c r="AW115" i="37"/>
  <c r="AV115" i="37"/>
  <c r="AR115" i="37"/>
  <c r="AU115" i="37"/>
  <c r="AT115" i="37"/>
  <c r="AS115" i="37"/>
  <c r="AW119" i="37"/>
  <c r="AV119" i="37"/>
  <c r="AR119" i="37"/>
  <c r="AS119" i="37"/>
  <c r="AT119" i="37"/>
  <c r="AU119" i="37"/>
  <c r="AW123" i="37"/>
  <c r="AV123" i="37"/>
  <c r="AU123" i="37"/>
  <c r="AR123" i="37"/>
  <c r="AT123" i="37"/>
  <c r="AS123" i="37"/>
  <c r="AW127" i="37"/>
  <c r="AV127" i="37"/>
  <c r="AU127" i="37"/>
  <c r="AR127" i="37"/>
  <c r="AT127" i="37"/>
  <c r="AS127" i="37"/>
  <c r="AW140" i="37"/>
  <c r="AV140" i="37"/>
  <c r="AU140" i="37"/>
  <c r="AR140" i="37"/>
  <c r="AS140" i="37"/>
  <c r="AT140" i="37"/>
  <c r="AW144" i="37"/>
  <c r="AV144" i="37"/>
  <c r="AU144" i="37"/>
  <c r="AR144" i="37"/>
  <c r="AT144" i="37"/>
  <c r="AS144" i="37"/>
  <c r="AW148" i="37"/>
  <c r="AV148" i="37"/>
  <c r="AU148" i="37"/>
  <c r="AR148" i="37"/>
  <c r="AT148" i="37"/>
  <c r="AS148" i="37"/>
  <c r="AW161" i="37"/>
  <c r="AV161" i="37"/>
  <c r="AU161" i="37"/>
  <c r="AR161" i="37"/>
  <c r="AT161" i="37"/>
  <c r="AS161" i="37"/>
  <c r="AW165" i="37"/>
  <c r="AV165" i="37"/>
  <c r="AU165" i="37"/>
  <c r="AR165" i="37"/>
  <c r="AS165" i="37"/>
  <c r="AT165" i="37"/>
  <c r="AW84" i="38"/>
  <c r="AV84" i="38"/>
  <c r="AU84" i="38"/>
  <c r="AT84" i="38"/>
  <c r="AS84" i="38"/>
  <c r="AR84" i="38"/>
  <c r="AR89" i="38"/>
  <c r="AU89" i="38"/>
  <c r="AW89" i="38"/>
  <c r="AV89" i="38"/>
  <c r="AS89" i="38"/>
  <c r="AT89" i="38"/>
  <c r="AW90" i="36"/>
  <c r="AV90" i="36"/>
  <c r="AU90" i="36"/>
  <c r="AT90" i="36"/>
  <c r="AS90" i="36"/>
  <c r="AR90" i="36"/>
  <c r="AW114" i="38"/>
  <c r="AV114" i="38"/>
  <c r="AU114" i="38"/>
  <c r="AS114" i="38"/>
  <c r="AT114" i="38"/>
  <c r="AR114" i="38"/>
  <c r="AS143" i="38"/>
  <c r="AW143" i="38"/>
  <c r="AV143" i="38"/>
  <c r="AU143" i="38"/>
  <c r="AT143" i="38"/>
  <c r="AR143" i="38"/>
  <c r="AW90" i="35"/>
  <c r="AV90" i="35"/>
  <c r="AT90" i="35"/>
  <c r="AS90" i="35"/>
  <c r="AR90" i="35"/>
  <c r="AU90" i="35"/>
  <c r="AS84" i="36"/>
  <c r="AR84" i="36"/>
  <c r="AW84" i="36"/>
  <c r="AT84" i="36"/>
  <c r="AU84" i="36"/>
  <c r="AV84" i="36"/>
  <c r="AU89" i="36"/>
  <c r="AT89" i="36"/>
  <c r="AS89" i="36"/>
  <c r="AR89" i="36"/>
  <c r="AV89" i="36"/>
  <c r="AW89" i="36"/>
  <c r="AV88" i="37"/>
  <c r="AU88" i="37"/>
  <c r="AT88" i="37"/>
  <c r="AW88" i="37"/>
  <c r="AR88" i="37"/>
  <c r="AS88" i="37"/>
  <c r="AV92" i="37"/>
  <c r="AU92" i="37"/>
  <c r="AT92" i="37"/>
  <c r="AW92" i="37"/>
  <c r="AS92" i="37"/>
  <c r="AR92" i="37"/>
  <c r="AR85" i="38"/>
  <c r="AW85" i="38"/>
  <c r="AV85" i="38"/>
  <c r="AS85" i="38"/>
  <c r="AU85" i="38"/>
  <c r="AT85" i="38"/>
  <c r="AV117" i="38"/>
  <c r="AU117" i="38"/>
  <c r="AT117" i="38"/>
  <c r="AS117" i="38"/>
  <c r="AR117" i="38"/>
  <c r="AW117" i="38"/>
  <c r="AV121" i="38"/>
  <c r="AU121" i="38"/>
  <c r="AT121" i="38"/>
  <c r="AS121" i="38"/>
  <c r="AR121" i="38"/>
  <c r="AW121" i="38"/>
  <c r="AV125" i="38"/>
  <c r="AU125" i="38"/>
  <c r="AT125" i="38"/>
  <c r="AS125" i="38"/>
  <c r="AR125" i="38"/>
  <c r="AW125" i="38"/>
  <c r="AV129" i="38"/>
  <c r="AU129" i="38"/>
  <c r="AT129" i="38"/>
  <c r="AS129" i="38"/>
  <c r="AR129" i="38"/>
  <c r="AW129" i="38"/>
  <c r="AV142" i="38"/>
  <c r="AU142" i="38"/>
  <c r="AT142" i="38"/>
  <c r="AS142" i="38"/>
  <c r="AR142" i="38"/>
  <c r="AW142" i="38"/>
  <c r="AV146" i="38"/>
  <c r="AU146" i="38"/>
  <c r="AT146" i="38"/>
  <c r="AS146" i="38"/>
  <c r="AR146" i="38"/>
  <c r="AW146" i="38"/>
  <c r="AW159" i="38"/>
  <c r="AV159" i="38"/>
  <c r="AR159" i="38"/>
  <c r="AU159" i="38"/>
  <c r="AT159" i="38"/>
  <c r="AS159" i="38"/>
  <c r="AW163" i="38"/>
  <c r="AV163" i="38"/>
  <c r="AR163" i="38"/>
  <c r="AS163" i="38"/>
  <c r="AT163" i="38"/>
  <c r="AU163" i="38"/>
  <c r="AW167" i="38"/>
  <c r="AV167" i="38"/>
  <c r="AR167" i="38"/>
  <c r="AU167" i="38"/>
  <c r="AT167" i="38"/>
  <c r="AS167" i="38"/>
  <c r="AR157" i="35"/>
  <c r="AT157" i="35"/>
  <c r="AW157" i="35"/>
  <c r="AV157" i="35"/>
  <c r="AU157" i="35"/>
  <c r="AS157" i="35"/>
  <c r="AR158" i="36"/>
  <c r="AU158" i="36"/>
  <c r="AV155" i="35"/>
  <c r="AU155" i="35"/>
  <c r="AT155" i="35"/>
  <c r="AS155" i="35"/>
  <c r="AR155" i="35"/>
  <c r="AW155" i="35"/>
  <c r="D257" i="36"/>
  <c r="AV158" i="38"/>
  <c r="AR158" i="38"/>
  <c r="AU157" i="38"/>
  <c r="AT157" i="38"/>
  <c r="AS157" i="38"/>
  <c r="AR157" i="38"/>
  <c r="AW157" i="38"/>
  <c r="AV157" i="38"/>
  <c r="AS156" i="38"/>
  <c r="AR156" i="38"/>
  <c r="AU156" i="38"/>
  <c r="AW156" i="38"/>
  <c r="AV156" i="38"/>
  <c r="AT156" i="38"/>
  <c r="AW158" i="37"/>
  <c r="AV158" i="37"/>
  <c r="AU158" i="37"/>
  <c r="AT158" i="37"/>
  <c r="AS158" i="37"/>
  <c r="AR158" i="37"/>
  <c r="AW156" i="36"/>
  <c r="AV156" i="36"/>
  <c r="AR156" i="36"/>
  <c r="AT154" i="35"/>
  <c r="AS154" i="35"/>
  <c r="AR154" i="35"/>
  <c r="AV154" i="35"/>
  <c r="AW154" i="35"/>
  <c r="AU154" i="35"/>
  <c r="D257" i="37"/>
  <c r="AR157" i="36"/>
  <c r="AT157" i="36"/>
  <c r="AW157" i="36"/>
  <c r="AV157" i="36"/>
  <c r="AU157" i="36"/>
  <c r="AS157" i="36"/>
  <c r="AW155" i="38"/>
  <c r="AV155" i="38"/>
  <c r="AU155" i="38"/>
  <c r="AS155" i="38"/>
  <c r="AT155" i="38"/>
  <c r="AR155" i="38"/>
  <c r="AU157" i="37"/>
  <c r="AT157" i="37"/>
  <c r="AW157" i="37"/>
  <c r="AS157" i="37"/>
  <c r="AR157" i="37"/>
  <c r="AV157" i="37"/>
  <c r="AV155" i="36"/>
  <c r="AU155" i="36"/>
  <c r="AT155" i="36"/>
  <c r="AS155" i="36"/>
  <c r="AR155" i="36"/>
  <c r="AW155" i="36"/>
  <c r="AR153" i="35"/>
  <c r="AW153" i="35"/>
  <c r="AV153" i="35"/>
  <c r="AU153" i="35"/>
  <c r="AT153" i="35"/>
  <c r="AS153" i="35"/>
  <c r="D257" i="38"/>
  <c r="AU153" i="38"/>
  <c r="AW153" i="38"/>
  <c r="AT153" i="38"/>
  <c r="AS153" i="38"/>
  <c r="AR153" i="38"/>
  <c r="AV153" i="38"/>
  <c r="AS156" i="37"/>
  <c r="AR156" i="37"/>
  <c r="AT154" i="36"/>
  <c r="AS154" i="36"/>
  <c r="AU154" i="36"/>
  <c r="AU153" i="37"/>
  <c r="AT153" i="37"/>
  <c r="AS153" i="37"/>
  <c r="AR153" i="37"/>
  <c r="AV153" i="37"/>
  <c r="AW153" i="37"/>
  <c r="AW154" i="38"/>
  <c r="AV154" i="38"/>
  <c r="AU154" i="38"/>
  <c r="AT154" i="38"/>
  <c r="AS154" i="38"/>
  <c r="AR154" i="38"/>
  <c r="AW155" i="37"/>
  <c r="AV155" i="37"/>
  <c r="AU155" i="37"/>
  <c r="AS155" i="37"/>
  <c r="AT155" i="37"/>
  <c r="AR155" i="37"/>
  <c r="AR153" i="36"/>
  <c r="AT153" i="36"/>
  <c r="AW153" i="36"/>
  <c r="AV153" i="36"/>
  <c r="AU153" i="36"/>
  <c r="AS153" i="36"/>
  <c r="D257" i="35"/>
  <c r="AW156" i="35"/>
  <c r="AV156" i="35"/>
  <c r="AU156" i="35"/>
  <c r="AR156" i="35"/>
  <c r="AT156" i="35"/>
  <c r="AS156" i="35"/>
  <c r="AS155" i="15"/>
  <c r="AR155" i="15"/>
  <c r="AU155" i="15"/>
  <c r="AW155" i="15"/>
  <c r="AV155" i="15"/>
  <c r="AT155" i="15"/>
  <c r="AW154" i="37"/>
  <c r="AV154" i="37"/>
  <c r="AU154" i="37"/>
  <c r="AT154" i="37"/>
  <c r="AS154" i="37"/>
  <c r="AR154" i="37"/>
  <c r="AT158" i="35"/>
  <c r="AS158" i="35"/>
  <c r="AR158" i="35"/>
  <c r="AW158" i="35"/>
  <c r="AU158" i="35"/>
  <c r="AV158" i="35"/>
  <c r="D200" i="37"/>
  <c r="D200" i="38"/>
  <c r="D201" i="35"/>
  <c r="AU110" i="38"/>
  <c r="AT110" i="38"/>
  <c r="AS110" i="38"/>
  <c r="AR110" i="38"/>
  <c r="AV110" i="38"/>
  <c r="AW110" i="38"/>
  <c r="D200" i="36"/>
  <c r="D181" i="38"/>
  <c r="D183" i="36"/>
  <c r="D181" i="37"/>
  <c r="D182" i="36"/>
  <c r="AB121" i="38"/>
  <c r="AA121" i="38"/>
  <c r="AQ121" i="38"/>
  <c r="AB129" i="38"/>
  <c r="AA129" i="38"/>
  <c r="AQ129" i="38"/>
  <c r="AQ146" i="38"/>
  <c r="AB146" i="38"/>
  <c r="AA146" i="38"/>
  <c r="AQ163" i="38"/>
  <c r="AB163" i="38"/>
  <c r="AA163" i="38"/>
  <c r="AQ88" i="38"/>
  <c r="AB88" i="38"/>
  <c r="AA88" i="38"/>
  <c r="AB122" i="38"/>
  <c r="AA122" i="38"/>
  <c r="AQ122" i="38"/>
  <c r="AB130" i="38"/>
  <c r="AA130" i="38"/>
  <c r="AQ130" i="38"/>
  <c r="AQ147" i="38"/>
  <c r="AB147" i="38"/>
  <c r="AA147" i="38"/>
  <c r="AQ164" i="38"/>
  <c r="AB164" i="38"/>
  <c r="AA164" i="38"/>
  <c r="AB115" i="38"/>
  <c r="AA115" i="38"/>
  <c r="AQ115" i="38"/>
  <c r="AB123" i="38"/>
  <c r="AA123" i="38"/>
  <c r="AQ123" i="38"/>
  <c r="AQ140" i="38"/>
  <c r="AB140" i="38"/>
  <c r="AA140" i="38"/>
  <c r="AQ148" i="38"/>
  <c r="AB148" i="38"/>
  <c r="AA148" i="38"/>
  <c r="AA165" i="38"/>
  <c r="AQ165" i="38"/>
  <c r="AB165" i="38"/>
  <c r="AB90" i="38"/>
  <c r="AA90" i="38"/>
  <c r="AQ90" i="38"/>
  <c r="AB116" i="38"/>
  <c r="AA116" i="38"/>
  <c r="AQ116" i="38"/>
  <c r="AB124" i="38"/>
  <c r="AA124" i="38"/>
  <c r="AQ124" i="38"/>
  <c r="AQ141" i="38"/>
  <c r="AB141" i="38"/>
  <c r="AA141" i="38"/>
  <c r="AQ149" i="38"/>
  <c r="AB149" i="38"/>
  <c r="AA149" i="38"/>
  <c r="AB166" i="38"/>
  <c r="AA166" i="38"/>
  <c r="AQ166" i="38"/>
  <c r="AB91" i="38"/>
  <c r="AA91" i="38"/>
  <c r="AQ91" i="38"/>
  <c r="AQ117" i="38"/>
  <c r="AB117" i="38"/>
  <c r="AA117" i="38"/>
  <c r="AQ125" i="38"/>
  <c r="AB125" i="38"/>
  <c r="AA125" i="38"/>
  <c r="AQ142" i="38"/>
  <c r="AB142" i="38"/>
  <c r="AA142" i="38"/>
  <c r="AB159" i="38"/>
  <c r="AA159" i="38"/>
  <c r="AQ159" i="38"/>
  <c r="AB167" i="38"/>
  <c r="AA167" i="38"/>
  <c r="AQ167" i="38"/>
  <c r="AB84" i="38"/>
  <c r="AA84" i="38"/>
  <c r="AQ84" i="38"/>
  <c r="AB92" i="38"/>
  <c r="AA92" i="38"/>
  <c r="AQ92" i="38"/>
  <c r="AQ118" i="38"/>
  <c r="AB118" i="38"/>
  <c r="AA118" i="38"/>
  <c r="AQ126" i="38"/>
  <c r="AB126" i="38"/>
  <c r="AA126" i="38"/>
  <c r="AA143" i="38"/>
  <c r="AQ143" i="38"/>
  <c r="AB143" i="38"/>
  <c r="AB160" i="38"/>
  <c r="AA160" i="38"/>
  <c r="AQ160" i="38"/>
  <c r="AB168" i="38"/>
  <c r="AA168" i="38"/>
  <c r="AQ168" i="38"/>
  <c r="AQ119" i="38"/>
  <c r="AB119" i="38"/>
  <c r="AA119" i="38"/>
  <c r="AQ127" i="38"/>
  <c r="AB127" i="38"/>
  <c r="AA127" i="38"/>
  <c r="AB144" i="38"/>
  <c r="AA144" i="38"/>
  <c r="AQ144" i="38"/>
  <c r="AB161" i="38"/>
  <c r="AA161" i="38"/>
  <c r="AQ161" i="38"/>
  <c r="AQ86" i="38"/>
  <c r="AB86" i="38"/>
  <c r="AA86" i="38"/>
  <c r="AA120" i="38"/>
  <c r="AQ120" i="38"/>
  <c r="AB120" i="38"/>
  <c r="AA128" i="38"/>
  <c r="AQ128" i="38"/>
  <c r="AB128" i="38"/>
  <c r="AQ145" i="38"/>
  <c r="AB145" i="38"/>
  <c r="AA145" i="38"/>
  <c r="AQ162" i="38"/>
  <c r="AB162" i="38"/>
  <c r="AA162" i="38"/>
  <c r="AQ123" i="37"/>
  <c r="AB123" i="37"/>
  <c r="AA123" i="37"/>
  <c r="AA140" i="37"/>
  <c r="AQ140" i="37"/>
  <c r="AB140" i="37"/>
  <c r="AA148" i="37"/>
  <c r="AB148" i="37"/>
  <c r="AQ148" i="37"/>
  <c r="AB165" i="37"/>
  <c r="AA165" i="37"/>
  <c r="AQ165" i="37"/>
  <c r="AB141" i="37"/>
  <c r="AA141" i="37"/>
  <c r="AQ141" i="37"/>
  <c r="AA125" i="37"/>
  <c r="AB125" i="37"/>
  <c r="AQ125" i="37"/>
  <c r="AB142" i="37"/>
  <c r="AA142" i="37"/>
  <c r="AQ142" i="37"/>
  <c r="AB159" i="37"/>
  <c r="AA159" i="37"/>
  <c r="AQ159" i="37"/>
  <c r="AQ167" i="37"/>
  <c r="AB167" i="37"/>
  <c r="AA167" i="37"/>
  <c r="AB126" i="37"/>
  <c r="AA126" i="37"/>
  <c r="AQ126" i="37"/>
  <c r="AQ143" i="37"/>
  <c r="AB143" i="37"/>
  <c r="AA143" i="37"/>
  <c r="AQ160" i="37"/>
  <c r="AB160" i="37"/>
  <c r="AA160" i="37"/>
  <c r="AQ168" i="37"/>
  <c r="AB168" i="37"/>
  <c r="AA168" i="37"/>
  <c r="AB127" i="37"/>
  <c r="AA127" i="37"/>
  <c r="AQ127" i="37"/>
  <c r="AQ144" i="37"/>
  <c r="AB144" i="37"/>
  <c r="AA144" i="37"/>
  <c r="AQ161" i="37"/>
  <c r="AB161" i="37"/>
  <c r="AA161" i="37"/>
  <c r="AB149" i="37"/>
  <c r="AA149" i="37"/>
  <c r="AQ149" i="37"/>
  <c r="AB128" i="37"/>
  <c r="AA128" i="37"/>
  <c r="AQ128" i="37"/>
  <c r="AQ145" i="37"/>
  <c r="AB145" i="37"/>
  <c r="AA145" i="37"/>
  <c r="AQ162" i="37"/>
  <c r="AA162" i="37"/>
  <c r="AB162" i="37"/>
  <c r="AQ124" i="37"/>
  <c r="AA124" i="37"/>
  <c r="AB124" i="37"/>
  <c r="AB129" i="37"/>
  <c r="AA129" i="37"/>
  <c r="AQ129" i="37"/>
  <c r="AQ146" i="37"/>
  <c r="AB146" i="37"/>
  <c r="AA146" i="37"/>
  <c r="AA163" i="37"/>
  <c r="AQ163" i="37"/>
  <c r="AB163" i="37"/>
  <c r="AB166" i="37"/>
  <c r="AA166" i="37"/>
  <c r="AQ166" i="37"/>
  <c r="AQ130" i="37"/>
  <c r="AB130" i="37"/>
  <c r="AA130" i="37"/>
  <c r="AA147" i="37"/>
  <c r="AQ147" i="37"/>
  <c r="AB147" i="37"/>
  <c r="AB164" i="37"/>
  <c r="AA164" i="37"/>
  <c r="AQ164" i="37"/>
  <c r="AQ125" i="35"/>
  <c r="AB125" i="35"/>
  <c r="AA125" i="35"/>
  <c r="AQ92" i="36"/>
  <c r="AB92" i="36"/>
  <c r="AA92" i="36"/>
  <c r="AB162" i="36"/>
  <c r="AQ162" i="36"/>
  <c r="AA162" i="36"/>
  <c r="AQ118" i="35"/>
  <c r="AB118" i="35"/>
  <c r="AA118" i="35"/>
  <c r="AQ126" i="35"/>
  <c r="AB126" i="35"/>
  <c r="AA126" i="35"/>
  <c r="AQ84" i="36"/>
  <c r="AB84" i="36"/>
  <c r="AA84" i="36"/>
  <c r="AA88" i="37"/>
  <c r="AQ88" i="37"/>
  <c r="AB88" i="37"/>
  <c r="AB142" i="35"/>
  <c r="AQ142" i="35"/>
  <c r="AA142" i="35"/>
  <c r="AQ86" i="35"/>
  <c r="AB86" i="35"/>
  <c r="AA86" i="35"/>
  <c r="AQ115" i="35"/>
  <c r="AB115" i="35"/>
  <c r="AA115" i="35"/>
  <c r="AQ119" i="35"/>
  <c r="AA119" i="35"/>
  <c r="AB119" i="35"/>
  <c r="AA127" i="35"/>
  <c r="AQ127" i="35"/>
  <c r="AB127" i="35"/>
  <c r="AB140" i="35"/>
  <c r="AA140" i="35"/>
  <c r="AQ140" i="35"/>
  <c r="AA144" i="35"/>
  <c r="AQ144" i="35"/>
  <c r="AB144" i="35"/>
  <c r="AB148" i="35"/>
  <c r="AA148" i="35"/>
  <c r="AQ148" i="35"/>
  <c r="AA161" i="35"/>
  <c r="AQ161" i="35"/>
  <c r="AB161" i="35"/>
  <c r="AB165" i="35"/>
  <c r="AA165" i="35"/>
  <c r="AQ165" i="35"/>
  <c r="AB90" i="36"/>
  <c r="AA90" i="36"/>
  <c r="AQ90" i="36"/>
  <c r="AQ143" i="36"/>
  <c r="AB143" i="36"/>
  <c r="AA143" i="36"/>
  <c r="AA147" i="36"/>
  <c r="AQ147" i="36"/>
  <c r="AB147" i="36"/>
  <c r="AQ160" i="36"/>
  <c r="AB160" i="36"/>
  <c r="AA160" i="36"/>
  <c r="AB164" i="36"/>
  <c r="AA164" i="36"/>
  <c r="AQ164" i="36"/>
  <c r="AQ168" i="36"/>
  <c r="AB168" i="36"/>
  <c r="AA168" i="36"/>
  <c r="AQ117" i="37"/>
  <c r="AA117" i="37"/>
  <c r="AB117" i="37"/>
  <c r="AB121" i="37"/>
  <c r="AA121" i="37"/>
  <c r="AQ121" i="37"/>
  <c r="AB146" i="35"/>
  <c r="AA146" i="35"/>
  <c r="AQ146" i="35"/>
  <c r="AQ91" i="35"/>
  <c r="AB91" i="35"/>
  <c r="AA91" i="35"/>
  <c r="AQ123" i="35"/>
  <c r="AB123" i="35"/>
  <c r="AA123" i="35"/>
  <c r="AQ84" i="37"/>
  <c r="AB84" i="37"/>
  <c r="AA84" i="37"/>
  <c r="AA159" i="35"/>
  <c r="AB159" i="35"/>
  <c r="AQ159" i="35"/>
  <c r="AQ116" i="35"/>
  <c r="AB116" i="35"/>
  <c r="AA116" i="35"/>
  <c r="AQ124" i="35"/>
  <c r="AB124" i="35"/>
  <c r="AA124" i="35"/>
  <c r="AB141" i="35"/>
  <c r="AQ141" i="35"/>
  <c r="AA141" i="35"/>
  <c r="AB145" i="35"/>
  <c r="AA145" i="35"/>
  <c r="AQ145" i="35"/>
  <c r="AQ149" i="35"/>
  <c r="AB149" i="35"/>
  <c r="AA149" i="35"/>
  <c r="AB162" i="35"/>
  <c r="AA162" i="35"/>
  <c r="AQ162" i="35"/>
  <c r="AQ166" i="35"/>
  <c r="AB166" i="35"/>
  <c r="AA166" i="35"/>
  <c r="AB86" i="36"/>
  <c r="AQ86" i="36"/>
  <c r="AA86" i="36"/>
  <c r="AB91" i="36"/>
  <c r="AA91" i="36"/>
  <c r="AQ91" i="36"/>
  <c r="AB140" i="36"/>
  <c r="AA140" i="36"/>
  <c r="AQ140" i="36"/>
  <c r="AQ144" i="36"/>
  <c r="AB144" i="36"/>
  <c r="AA144" i="36"/>
  <c r="AB148" i="36"/>
  <c r="AA148" i="36"/>
  <c r="AQ148" i="36"/>
  <c r="AQ161" i="36"/>
  <c r="AA161" i="36"/>
  <c r="AB161" i="36"/>
  <c r="AB165" i="36"/>
  <c r="AA165" i="36"/>
  <c r="AQ165" i="36"/>
  <c r="AB90" i="37"/>
  <c r="AA90" i="37"/>
  <c r="AQ90" i="37"/>
  <c r="AB118" i="37"/>
  <c r="AQ118" i="37"/>
  <c r="AA118" i="37"/>
  <c r="AB122" i="37"/>
  <c r="AA122" i="37"/>
  <c r="AQ122" i="37"/>
  <c r="AA129" i="35"/>
  <c r="AQ129" i="35"/>
  <c r="AB129" i="35"/>
  <c r="AQ92" i="35"/>
  <c r="AB92" i="35"/>
  <c r="AA92" i="35"/>
  <c r="AB120" i="35"/>
  <c r="AQ120" i="35"/>
  <c r="AA120" i="35"/>
  <c r="AB128" i="35"/>
  <c r="AQ128" i="35"/>
  <c r="AA128" i="35"/>
  <c r="AA88" i="35"/>
  <c r="AQ88" i="35"/>
  <c r="AB88" i="35"/>
  <c r="AQ91" i="37"/>
  <c r="AB91" i="37"/>
  <c r="AA91" i="37"/>
  <c r="AQ115" i="37"/>
  <c r="AB115" i="37"/>
  <c r="AA115" i="37"/>
  <c r="AA119" i="37"/>
  <c r="AQ119" i="37"/>
  <c r="AB119" i="37"/>
  <c r="AQ117" i="35"/>
  <c r="AB117" i="35"/>
  <c r="AA117" i="35"/>
  <c r="AA167" i="35"/>
  <c r="AB167" i="35"/>
  <c r="AQ167" i="35"/>
  <c r="AB141" i="36"/>
  <c r="AQ141" i="36"/>
  <c r="AA141" i="36"/>
  <c r="AQ145" i="36"/>
  <c r="AA145" i="36"/>
  <c r="AB145" i="36"/>
  <c r="AB166" i="36"/>
  <c r="AQ166" i="36"/>
  <c r="AA166" i="36"/>
  <c r="AQ86" i="37"/>
  <c r="AB86" i="37"/>
  <c r="AA86" i="37"/>
  <c r="AQ84" i="35"/>
  <c r="AB84" i="35"/>
  <c r="AA84" i="35"/>
  <c r="AB88" i="36"/>
  <c r="AA88" i="36"/>
  <c r="AQ88" i="36"/>
  <c r="AA121" i="35"/>
  <c r="AB121" i="35"/>
  <c r="AQ121" i="35"/>
  <c r="AB163" i="35"/>
  <c r="AA163" i="35"/>
  <c r="AQ163" i="35"/>
  <c r="AB149" i="36"/>
  <c r="AA149" i="36"/>
  <c r="AQ149" i="36"/>
  <c r="AA90" i="35"/>
  <c r="AQ90" i="35"/>
  <c r="AB90" i="35"/>
  <c r="AB122" i="35"/>
  <c r="AA122" i="35"/>
  <c r="AQ122" i="35"/>
  <c r="AB130" i="35"/>
  <c r="AA130" i="35"/>
  <c r="AQ130" i="35"/>
  <c r="AQ143" i="35"/>
  <c r="AB143" i="35"/>
  <c r="AA143" i="35"/>
  <c r="AB147" i="35"/>
  <c r="AA147" i="35"/>
  <c r="AQ147" i="35"/>
  <c r="AQ160" i="35"/>
  <c r="AA160" i="35"/>
  <c r="AB160" i="35"/>
  <c r="AB164" i="35"/>
  <c r="AA164" i="35"/>
  <c r="AQ164" i="35"/>
  <c r="AQ168" i="35"/>
  <c r="AB168" i="35"/>
  <c r="AA168" i="35"/>
  <c r="AB142" i="36"/>
  <c r="AA142" i="36"/>
  <c r="AQ142" i="36"/>
  <c r="AB146" i="36"/>
  <c r="AQ146" i="36"/>
  <c r="AA146" i="36"/>
  <c r="AB159" i="36"/>
  <c r="AA159" i="36"/>
  <c r="AQ159" i="36"/>
  <c r="AA163" i="36"/>
  <c r="AQ163" i="36"/>
  <c r="AB163" i="36"/>
  <c r="AB167" i="36"/>
  <c r="AA167" i="36"/>
  <c r="AQ167" i="36"/>
  <c r="AQ92" i="37"/>
  <c r="AB92" i="37"/>
  <c r="AA92" i="37"/>
  <c r="AQ116" i="37"/>
  <c r="AB116" i="37"/>
  <c r="AA116" i="37"/>
  <c r="AB120" i="37"/>
  <c r="AA120" i="37"/>
  <c r="AQ120" i="37"/>
  <c r="AB157" i="15"/>
  <c r="AB156" i="15"/>
  <c r="AA153" i="37"/>
  <c r="AQ153" i="37"/>
  <c r="AB153" i="37"/>
  <c r="AQ157" i="35"/>
  <c r="AB157" i="35"/>
  <c r="AA157" i="35"/>
  <c r="AB154" i="37"/>
  <c r="AQ154" i="37"/>
  <c r="AA154" i="37"/>
  <c r="AQ155" i="15"/>
  <c r="AB155" i="15"/>
  <c r="AA155" i="15"/>
  <c r="AB154" i="38"/>
  <c r="AA154" i="38"/>
  <c r="AQ154" i="38"/>
  <c r="AB158" i="36"/>
  <c r="AQ158" i="36"/>
  <c r="AQ156" i="35"/>
  <c r="AB156" i="35"/>
  <c r="AA156" i="35"/>
  <c r="AB158" i="35"/>
  <c r="AQ158" i="35"/>
  <c r="AA158" i="35"/>
  <c r="AA153" i="38"/>
  <c r="AQ153" i="38"/>
  <c r="AB153" i="38"/>
  <c r="AA157" i="36"/>
  <c r="AQ157" i="36"/>
  <c r="AB157" i="36"/>
  <c r="AQ155" i="35"/>
  <c r="AB155" i="35"/>
  <c r="AA155" i="35"/>
  <c r="AQ154" i="35"/>
  <c r="AB154" i="35"/>
  <c r="AA154" i="35"/>
  <c r="AQ158" i="38"/>
  <c r="AB158" i="38"/>
  <c r="AA158" i="38"/>
  <c r="AB156" i="36"/>
  <c r="AA156" i="36"/>
  <c r="AQ157" i="38"/>
  <c r="AB157" i="38"/>
  <c r="AA157" i="38"/>
  <c r="AB157" i="37"/>
  <c r="AQ157" i="37"/>
  <c r="AA157" i="37"/>
  <c r="AQ155" i="36"/>
  <c r="AA155" i="36"/>
  <c r="AB155" i="36"/>
  <c r="AQ153" i="35"/>
  <c r="AB153" i="35"/>
  <c r="AA153" i="35"/>
  <c r="AB156" i="38"/>
  <c r="AA156" i="38"/>
  <c r="AQ156" i="38"/>
  <c r="AB156" i="37"/>
  <c r="AB154" i="36"/>
  <c r="AA154" i="36"/>
  <c r="AB158" i="15"/>
  <c r="AB158" i="37"/>
  <c r="AQ158" i="37"/>
  <c r="AA158" i="37"/>
  <c r="AB155" i="38"/>
  <c r="AA155" i="38"/>
  <c r="AQ155" i="38"/>
  <c r="AQ155" i="37"/>
  <c r="AA155" i="37"/>
  <c r="AB155" i="37"/>
  <c r="AB153" i="36"/>
  <c r="AA153" i="36"/>
  <c r="AQ153" i="36"/>
  <c r="AB110" i="38"/>
  <c r="AA110" i="38"/>
  <c r="AQ110" i="38"/>
  <c r="T153" i="35"/>
  <c r="S153" i="35"/>
  <c r="AI153" i="35" s="1"/>
  <c r="T158" i="35"/>
  <c r="S158" i="35"/>
  <c r="AI158" i="35" s="1"/>
  <c r="T157" i="35"/>
  <c r="S157" i="35"/>
  <c r="AI157" i="35" s="1"/>
  <c r="T156" i="35"/>
  <c r="S156" i="35"/>
  <c r="AI156" i="35" s="1"/>
  <c r="S155" i="35"/>
  <c r="AI155" i="35" s="1"/>
  <c r="T155" i="35"/>
  <c r="AJ155" i="35" s="1"/>
  <c r="S155" i="15"/>
  <c r="T155" i="15"/>
  <c r="T158" i="15"/>
  <c r="T157" i="15"/>
  <c r="T156" i="15"/>
  <c r="T155" i="38"/>
  <c r="S155" i="38"/>
  <c r="AI155" i="38" s="1"/>
  <c r="S154" i="38"/>
  <c r="AI154" i="38" s="1"/>
  <c r="T154" i="38"/>
  <c r="T153" i="38"/>
  <c r="AJ153" i="38" s="1"/>
  <c r="S153" i="38"/>
  <c r="AI153" i="38" s="1"/>
  <c r="T157" i="38"/>
  <c r="S157" i="38"/>
  <c r="AI157" i="38" s="1"/>
  <c r="T156" i="38"/>
  <c r="S156" i="38"/>
  <c r="AI156" i="38" s="1"/>
  <c r="T156" i="37"/>
  <c r="S156" i="37"/>
  <c r="AI156" i="37" s="1"/>
  <c r="T158" i="37"/>
  <c r="S158" i="37"/>
  <c r="AI158" i="37" s="1"/>
  <c r="T155" i="37"/>
  <c r="S155" i="37"/>
  <c r="AI155" i="37" s="1"/>
  <c r="T154" i="37"/>
  <c r="AJ154" i="37" s="1"/>
  <c r="S154" i="37"/>
  <c r="AI154" i="37" s="1"/>
  <c r="T153" i="37"/>
  <c r="S153" i="37"/>
  <c r="AI153" i="37" s="1"/>
  <c r="S157" i="37"/>
  <c r="AI157" i="37" s="1"/>
  <c r="T157" i="37"/>
  <c r="AJ157" i="37" s="1"/>
  <c r="T156" i="36"/>
  <c r="T155" i="36"/>
  <c r="AJ155" i="36" s="1"/>
  <c r="S155" i="36"/>
  <c r="T154" i="36"/>
  <c r="S154" i="36"/>
  <c r="AI154" i="36" s="1"/>
  <c r="T153" i="36"/>
  <c r="S153" i="36"/>
  <c r="AI153" i="36" s="1"/>
  <c r="T158" i="36"/>
  <c r="T157" i="36"/>
  <c r="S157" i="36"/>
  <c r="AI157" i="36" s="1"/>
  <c r="T117" i="38"/>
  <c r="S117" i="38"/>
  <c r="AI117" i="38" s="1"/>
  <c r="T90" i="38"/>
  <c r="F114" i="38"/>
  <c r="T118" i="38"/>
  <c r="AJ118" i="38" s="1"/>
  <c r="S118" i="38"/>
  <c r="AI118" i="38" s="1"/>
  <c r="T122" i="38"/>
  <c r="S122" i="38"/>
  <c r="AI122" i="38" s="1"/>
  <c r="S126" i="38"/>
  <c r="AI126" i="38" s="1"/>
  <c r="T126" i="38"/>
  <c r="S130" i="38"/>
  <c r="AI130" i="38" s="1"/>
  <c r="T130" i="38"/>
  <c r="AJ130" i="38" s="1"/>
  <c r="T143" i="38"/>
  <c r="T147" i="38"/>
  <c r="T160" i="38"/>
  <c r="F89" i="38"/>
  <c r="F112" i="38"/>
  <c r="T159" i="38"/>
  <c r="T84" i="38"/>
  <c r="F85" i="38"/>
  <c r="S85" i="38" s="1"/>
  <c r="T129" i="38"/>
  <c r="S129" i="38"/>
  <c r="AI129" i="38" s="1"/>
  <c r="F113" i="38"/>
  <c r="T91" i="38"/>
  <c r="T115" i="38"/>
  <c r="S115" i="38"/>
  <c r="T119" i="38"/>
  <c r="S119" i="38"/>
  <c r="AI119" i="38" s="1"/>
  <c r="T123" i="38"/>
  <c r="S123" i="38"/>
  <c r="AI123" i="38" s="1"/>
  <c r="T127" i="38"/>
  <c r="S127" i="38"/>
  <c r="AI127" i="38" s="1"/>
  <c r="T140" i="38"/>
  <c r="T144" i="38"/>
  <c r="T148" i="38"/>
  <c r="T142" i="38"/>
  <c r="T86" i="38"/>
  <c r="F87" i="38"/>
  <c r="T125" i="38"/>
  <c r="S125" i="38"/>
  <c r="AI125" i="38" s="1"/>
  <c r="T92" i="38"/>
  <c r="T116" i="38"/>
  <c r="S116" i="38"/>
  <c r="AI116" i="38" s="1"/>
  <c r="T120" i="38"/>
  <c r="S120" i="38"/>
  <c r="AI120" i="38" s="1"/>
  <c r="T124" i="38"/>
  <c r="S124" i="38"/>
  <c r="AI124" i="38" s="1"/>
  <c r="T128" i="38"/>
  <c r="S128" i="38"/>
  <c r="AI128" i="38" s="1"/>
  <c r="T141" i="38"/>
  <c r="T145" i="38"/>
  <c r="T149" i="38"/>
  <c r="T121" i="38"/>
  <c r="S121" i="38"/>
  <c r="AI121" i="38" s="1"/>
  <c r="T146" i="38"/>
  <c r="F83" i="38"/>
  <c r="T88" i="38"/>
  <c r="F111" i="38"/>
  <c r="T142" i="37"/>
  <c r="T90" i="37"/>
  <c r="S90" i="37"/>
  <c r="T118" i="37"/>
  <c r="S118" i="37"/>
  <c r="AI118" i="37" s="1"/>
  <c r="T122" i="37"/>
  <c r="S122" i="37"/>
  <c r="AI122" i="37" s="1"/>
  <c r="T130" i="37"/>
  <c r="S130" i="37"/>
  <c r="AI130" i="37" s="1"/>
  <c r="T143" i="37"/>
  <c r="T147" i="37"/>
  <c r="T160" i="37"/>
  <c r="T164" i="37"/>
  <c r="T168" i="37"/>
  <c r="T125" i="37"/>
  <c r="S125" i="37"/>
  <c r="AI125" i="37" s="1"/>
  <c r="H410" i="4"/>
  <c r="F85" i="37"/>
  <c r="F114" i="37"/>
  <c r="S126" i="37"/>
  <c r="AI126" i="37" s="1"/>
  <c r="T126" i="37"/>
  <c r="T86" i="37"/>
  <c r="S86" i="37"/>
  <c r="S91" i="37"/>
  <c r="T91" i="37"/>
  <c r="T115" i="37"/>
  <c r="S115" i="37"/>
  <c r="T119" i="37"/>
  <c r="S119" i="37"/>
  <c r="AI119" i="37" s="1"/>
  <c r="T123" i="37"/>
  <c r="S123" i="37"/>
  <c r="AI123" i="37" s="1"/>
  <c r="T127" i="37"/>
  <c r="S127" i="37"/>
  <c r="AI127" i="37" s="1"/>
  <c r="T140" i="37"/>
  <c r="T144" i="37"/>
  <c r="T148" i="37"/>
  <c r="T161" i="37"/>
  <c r="T165" i="37"/>
  <c r="T146" i="37"/>
  <c r="H412" i="4"/>
  <c r="F87" i="37"/>
  <c r="T120" i="37"/>
  <c r="S120" i="37"/>
  <c r="AI120" i="37" s="1"/>
  <c r="T129" i="37"/>
  <c r="S129" i="37"/>
  <c r="AI129" i="37" s="1"/>
  <c r="T92" i="37"/>
  <c r="S92" i="37"/>
  <c r="AI92" i="37" s="1"/>
  <c r="T116" i="37"/>
  <c r="S116" i="37"/>
  <c r="AI116" i="37" s="1"/>
  <c r="T124" i="37"/>
  <c r="S124" i="37"/>
  <c r="AI124" i="37" s="1"/>
  <c r="T128" i="37"/>
  <c r="S128" i="37"/>
  <c r="AI128" i="37" s="1"/>
  <c r="T141" i="37"/>
  <c r="T145" i="37"/>
  <c r="T149" i="37"/>
  <c r="T162" i="37"/>
  <c r="T166" i="37"/>
  <c r="H408" i="4"/>
  <c r="F83" i="37"/>
  <c r="T88" i="37"/>
  <c r="S88" i="37"/>
  <c r="F111" i="37"/>
  <c r="H414" i="4"/>
  <c r="F89" i="37"/>
  <c r="F112" i="37"/>
  <c r="T121" i="37"/>
  <c r="S121" i="37"/>
  <c r="AI121" i="37" s="1"/>
  <c r="T159" i="37"/>
  <c r="T167" i="37"/>
  <c r="T117" i="37"/>
  <c r="S117" i="37"/>
  <c r="AI117" i="37" s="1"/>
  <c r="T163" i="37"/>
  <c r="T84" i="37"/>
  <c r="S84" i="37"/>
  <c r="F113" i="37"/>
  <c r="S91" i="36"/>
  <c r="T91" i="36"/>
  <c r="T140" i="36"/>
  <c r="T144" i="36"/>
  <c r="S144" i="36"/>
  <c r="AI144" i="36" s="1"/>
  <c r="T148" i="36"/>
  <c r="S148" i="36"/>
  <c r="AI148" i="36" s="1"/>
  <c r="T161" i="36"/>
  <c r="S161" i="36"/>
  <c r="AI161" i="36" s="1"/>
  <c r="T165" i="36"/>
  <c r="S165" i="36"/>
  <c r="AI165" i="36" s="1"/>
  <c r="T86" i="36"/>
  <c r="S86" i="36"/>
  <c r="H361" i="4"/>
  <c r="F87" i="36"/>
  <c r="T92" i="36"/>
  <c r="S92" i="36"/>
  <c r="AI92" i="36" s="1"/>
  <c r="S141" i="36"/>
  <c r="AI141" i="36" s="1"/>
  <c r="T141" i="36"/>
  <c r="S145" i="36"/>
  <c r="AI145" i="36" s="1"/>
  <c r="T145" i="36"/>
  <c r="S149" i="36"/>
  <c r="AI149" i="36" s="1"/>
  <c r="T149" i="36"/>
  <c r="T162" i="36"/>
  <c r="S162" i="36"/>
  <c r="AI162" i="36" s="1"/>
  <c r="T166" i="36"/>
  <c r="S166" i="36"/>
  <c r="AI166" i="36" s="1"/>
  <c r="H357" i="4"/>
  <c r="F83" i="36"/>
  <c r="T88" i="36"/>
  <c r="S88" i="36"/>
  <c r="T142" i="36"/>
  <c r="S142" i="36"/>
  <c r="AI142" i="36" s="1"/>
  <c r="T146" i="36"/>
  <c r="S146" i="36"/>
  <c r="AI146" i="36" s="1"/>
  <c r="T159" i="36"/>
  <c r="S163" i="36"/>
  <c r="AI163" i="36" s="1"/>
  <c r="T163" i="36"/>
  <c r="S167" i="36"/>
  <c r="AI167" i="36" s="1"/>
  <c r="T167" i="36"/>
  <c r="H363" i="4"/>
  <c r="F89" i="36"/>
  <c r="T84" i="36"/>
  <c r="S84" i="36"/>
  <c r="H359" i="4"/>
  <c r="F85" i="36"/>
  <c r="T90" i="36"/>
  <c r="S90" i="36"/>
  <c r="T143" i="36"/>
  <c r="S143" i="36"/>
  <c r="AI143" i="36" s="1"/>
  <c r="T147" i="36"/>
  <c r="S147" i="36"/>
  <c r="AI147" i="36" s="1"/>
  <c r="T160" i="36"/>
  <c r="S160" i="36"/>
  <c r="AI160" i="36" s="1"/>
  <c r="T164" i="36"/>
  <c r="S164" i="36"/>
  <c r="AI164" i="36" s="1"/>
  <c r="T168" i="36"/>
  <c r="S168" i="36"/>
  <c r="AI168" i="36" s="1"/>
  <c r="T92" i="35"/>
  <c r="S92" i="35"/>
  <c r="AI92" i="35" s="1"/>
  <c r="T116" i="35"/>
  <c r="S116" i="35"/>
  <c r="AI116" i="35" s="1"/>
  <c r="T124" i="35"/>
  <c r="S124" i="35"/>
  <c r="AI124" i="35" s="1"/>
  <c r="T128" i="35"/>
  <c r="S128" i="35"/>
  <c r="AI128" i="35" s="1"/>
  <c r="T141" i="35"/>
  <c r="S141" i="35"/>
  <c r="AI141" i="35" s="1"/>
  <c r="T145" i="35"/>
  <c r="S145" i="35"/>
  <c r="AI145" i="35" s="1"/>
  <c r="T149" i="35"/>
  <c r="S149" i="35"/>
  <c r="AI149" i="35" s="1"/>
  <c r="T162" i="35"/>
  <c r="S162" i="35"/>
  <c r="AI162" i="35" s="1"/>
  <c r="T166" i="35"/>
  <c r="S166" i="35"/>
  <c r="AI166" i="35" s="1"/>
  <c r="T120" i="35"/>
  <c r="S120" i="35"/>
  <c r="AI120" i="35" s="1"/>
  <c r="T88" i="35"/>
  <c r="S88" i="35"/>
  <c r="H316" i="4"/>
  <c r="F111" i="35"/>
  <c r="H317" i="4"/>
  <c r="F112" i="35"/>
  <c r="T117" i="35"/>
  <c r="S117" i="35"/>
  <c r="AI117" i="35" s="1"/>
  <c r="T125" i="35"/>
  <c r="S125" i="35"/>
  <c r="AI125" i="35" s="1"/>
  <c r="T129" i="35"/>
  <c r="S129" i="35"/>
  <c r="AI129" i="35" s="1"/>
  <c r="S142" i="35"/>
  <c r="AI142" i="35" s="1"/>
  <c r="T142" i="35"/>
  <c r="S146" i="35"/>
  <c r="AI146" i="35" s="1"/>
  <c r="T146" i="35"/>
  <c r="T159" i="35"/>
  <c r="S159" i="35"/>
  <c r="AI159" i="35" s="1"/>
  <c r="T163" i="35"/>
  <c r="S163" i="35"/>
  <c r="AI163" i="35" s="1"/>
  <c r="T167" i="35"/>
  <c r="S167" i="35"/>
  <c r="AI167" i="35" s="1"/>
  <c r="H312" i="4"/>
  <c r="F89" i="35"/>
  <c r="S121" i="35"/>
  <c r="AI121" i="35" s="1"/>
  <c r="T121" i="35"/>
  <c r="T84" i="35"/>
  <c r="S84" i="35"/>
  <c r="H318" i="4"/>
  <c r="F113" i="35"/>
  <c r="H308" i="4"/>
  <c r="F85" i="35"/>
  <c r="T118" i="35"/>
  <c r="S118" i="35"/>
  <c r="AI118" i="35" s="1"/>
  <c r="T122" i="35"/>
  <c r="S122" i="35"/>
  <c r="AI122" i="35" s="1"/>
  <c r="T130" i="35"/>
  <c r="S130" i="35"/>
  <c r="AI130" i="35" s="1"/>
  <c r="S143" i="35"/>
  <c r="AI143" i="35" s="1"/>
  <c r="T143" i="35"/>
  <c r="S147" i="35"/>
  <c r="AI147" i="35" s="1"/>
  <c r="T147" i="35"/>
  <c r="S160" i="35"/>
  <c r="AI160" i="35" s="1"/>
  <c r="T160" i="35"/>
  <c r="S164" i="35"/>
  <c r="AI164" i="35" s="1"/>
  <c r="T164" i="35"/>
  <c r="T168" i="35"/>
  <c r="S90" i="35"/>
  <c r="T90" i="35"/>
  <c r="H319" i="4"/>
  <c r="F114" i="35"/>
  <c r="T126" i="35"/>
  <c r="S126" i="35"/>
  <c r="AI126" i="35" s="1"/>
  <c r="S91" i="35"/>
  <c r="T91" i="35"/>
  <c r="T115" i="35"/>
  <c r="S115" i="35"/>
  <c r="T123" i="35"/>
  <c r="S123" i="35"/>
  <c r="AI123" i="35" s="1"/>
  <c r="T127" i="35"/>
  <c r="S127" i="35"/>
  <c r="AI127" i="35" s="1"/>
  <c r="T140" i="35"/>
  <c r="T144" i="35"/>
  <c r="S144" i="35"/>
  <c r="AI144" i="35" s="1"/>
  <c r="T148" i="35"/>
  <c r="S148" i="35"/>
  <c r="AI148" i="35" s="1"/>
  <c r="S161" i="35"/>
  <c r="AI161" i="35" s="1"/>
  <c r="T161" i="35"/>
  <c r="T165" i="35"/>
  <c r="S165" i="35"/>
  <c r="AI165" i="35" s="1"/>
  <c r="S86" i="35"/>
  <c r="T86" i="35"/>
  <c r="T119" i="35"/>
  <c r="S119" i="35"/>
  <c r="AI119" i="35" s="1"/>
  <c r="H310" i="4"/>
  <c r="F87" i="35"/>
  <c r="H306" i="4"/>
  <c r="F83" i="35"/>
  <c r="S159" i="37"/>
  <c r="AI159" i="37" s="1"/>
  <c r="S159" i="38"/>
  <c r="AI159" i="38" s="1"/>
  <c r="S140" i="38"/>
  <c r="AI140" i="38" s="1"/>
  <c r="S160" i="38"/>
  <c r="AI160" i="38" s="1"/>
  <c r="S144" i="38"/>
  <c r="AI144" i="38" s="1"/>
  <c r="S148" i="38"/>
  <c r="AI148" i="38" s="1"/>
  <c r="S141" i="38"/>
  <c r="AI141" i="38" s="1"/>
  <c r="S145" i="38"/>
  <c r="AI145" i="38" s="1"/>
  <c r="S149" i="38"/>
  <c r="AI149" i="38" s="1"/>
  <c r="S142" i="38"/>
  <c r="AI142" i="38" s="1"/>
  <c r="S146" i="38"/>
  <c r="AI146" i="38" s="1"/>
  <c r="S143" i="38"/>
  <c r="AI143" i="38" s="1"/>
  <c r="S147" i="38"/>
  <c r="AI147" i="38" s="1"/>
  <c r="S140" i="37"/>
  <c r="AI140" i="37" s="1"/>
  <c r="S162" i="37"/>
  <c r="AI162" i="37" s="1"/>
  <c r="S166" i="37"/>
  <c r="AI166" i="37" s="1"/>
  <c r="S163" i="37"/>
  <c r="AI163" i="37" s="1"/>
  <c r="S167" i="37"/>
  <c r="AI167" i="37" s="1"/>
  <c r="S160" i="37"/>
  <c r="AI160" i="37" s="1"/>
  <c r="S164" i="37"/>
  <c r="AI164" i="37" s="1"/>
  <c r="S161" i="37"/>
  <c r="AI161" i="37" s="1"/>
  <c r="S165" i="37"/>
  <c r="AI165" i="37" s="1"/>
  <c r="S145" i="37"/>
  <c r="AI145" i="37" s="1"/>
  <c r="S142" i="37"/>
  <c r="AI142" i="37" s="1"/>
  <c r="S146" i="37"/>
  <c r="AI146" i="37" s="1"/>
  <c r="S141" i="37"/>
  <c r="AI141" i="37" s="1"/>
  <c r="S143" i="37"/>
  <c r="AI143" i="37" s="1"/>
  <c r="S147" i="37"/>
  <c r="AI147" i="37" s="1"/>
  <c r="S149" i="37"/>
  <c r="AI149" i="37" s="1"/>
  <c r="S144" i="37"/>
  <c r="AI144" i="37" s="1"/>
  <c r="S148" i="37"/>
  <c r="AI148" i="37" s="1"/>
  <c r="S140" i="36"/>
  <c r="AI140" i="36" s="1"/>
  <c r="S140" i="35"/>
  <c r="AI140" i="35" s="1"/>
  <c r="T163" i="38"/>
  <c r="S163" i="38"/>
  <c r="AI163" i="38" s="1"/>
  <c r="T167" i="38"/>
  <c r="S167" i="38"/>
  <c r="AI167" i="38" s="1"/>
  <c r="T164" i="38"/>
  <c r="S164" i="38"/>
  <c r="AI164" i="38" s="1"/>
  <c r="T168" i="38"/>
  <c r="T161" i="38"/>
  <c r="S161" i="38"/>
  <c r="AI161" i="38" s="1"/>
  <c r="T165" i="38"/>
  <c r="S165" i="38"/>
  <c r="AI165" i="38" s="1"/>
  <c r="T162" i="38"/>
  <c r="S162" i="38"/>
  <c r="AI162" i="38" s="1"/>
  <c r="T166" i="38"/>
  <c r="S166" i="38"/>
  <c r="AI166" i="38" s="1"/>
  <c r="S91" i="38"/>
  <c r="S88" i="38"/>
  <c r="S92" i="38"/>
  <c r="AI92" i="38" s="1"/>
  <c r="S86" i="38"/>
  <c r="S84" i="38"/>
  <c r="S90" i="38"/>
  <c r="S168" i="35"/>
  <c r="AI168" i="35" s="1"/>
  <c r="S159" i="36"/>
  <c r="AI159" i="36" s="1"/>
  <c r="S168" i="37"/>
  <c r="AI168" i="37" s="1"/>
  <c r="S168" i="38"/>
  <c r="AI168" i="38" s="1"/>
  <c r="T110" i="38"/>
  <c r="S110" i="38"/>
  <c r="AI110" i="38" s="1"/>
  <c r="T158" i="38"/>
  <c r="S158" i="38"/>
  <c r="AI158" i="38" s="1"/>
  <c r="S154" i="35"/>
  <c r="AI154" i="35" s="1"/>
  <c r="T154" i="35"/>
  <c r="AJ154" i="35" s="1"/>
  <c r="E256" i="36"/>
  <c r="E258" i="38"/>
  <c r="E254" i="36"/>
  <c r="E257" i="38"/>
  <c r="E211" i="38"/>
  <c r="D158" i="35"/>
  <c r="D157" i="35"/>
  <c r="D100" i="36"/>
  <c r="D100" i="38"/>
  <c r="D158" i="37"/>
  <c r="D157" i="37"/>
  <c r="E256" i="38"/>
  <c r="E157" i="15"/>
  <c r="AA157" i="15" s="1"/>
  <c r="E259" i="37"/>
  <c r="E259" i="35"/>
  <c r="E158" i="15"/>
  <c r="S158" i="15" s="1"/>
  <c r="H317" i="3"/>
  <c r="E112" i="35"/>
  <c r="D239" i="37"/>
  <c r="D239" i="36"/>
  <c r="D239" i="38"/>
  <c r="D239" i="35"/>
  <c r="D138" i="15"/>
  <c r="D82" i="38"/>
  <c r="D81" i="38"/>
  <c r="H316" i="3"/>
  <c r="E111" i="35"/>
  <c r="E258" i="37"/>
  <c r="E258" i="35"/>
  <c r="H318" i="3"/>
  <c r="E113" i="35"/>
  <c r="D100" i="37"/>
  <c r="D101" i="35"/>
  <c r="D158" i="38"/>
  <c r="D157" i="38"/>
  <c r="E256" i="35"/>
  <c r="E156" i="15"/>
  <c r="E258" i="36"/>
  <c r="E257" i="36"/>
  <c r="E257" i="35"/>
  <c r="E256" i="37"/>
  <c r="D107" i="15"/>
  <c r="E259" i="38"/>
  <c r="E255" i="38"/>
  <c r="E255" i="37"/>
  <c r="E255" i="36"/>
  <c r="E255" i="35"/>
  <c r="D82" i="37"/>
  <c r="D81" i="37"/>
  <c r="E254" i="38"/>
  <c r="E254" i="37"/>
  <c r="E254" i="35"/>
  <c r="D158" i="36"/>
  <c r="D157" i="36"/>
  <c r="AI155" i="36"/>
  <c r="H463" i="3"/>
  <c r="E87" i="38"/>
  <c r="H459" i="3"/>
  <c r="E83" i="38"/>
  <c r="E189" i="38"/>
  <c r="E193" i="38"/>
  <c r="E187" i="38"/>
  <c r="E185" i="38"/>
  <c r="H470" i="3"/>
  <c r="E112" i="38"/>
  <c r="E186" i="38"/>
  <c r="H471" i="3"/>
  <c r="E113" i="38"/>
  <c r="H469" i="3"/>
  <c r="E111" i="38"/>
  <c r="E190" i="38"/>
  <c r="E191" i="38"/>
  <c r="E192" i="38"/>
  <c r="E192" i="37"/>
  <c r="E185" i="37"/>
  <c r="E190" i="37"/>
  <c r="H419" i="3"/>
  <c r="E112" i="37"/>
  <c r="E189" i="37"/>
  <c r="H418" i="3"/>
  <c r="E111" i="37"/>
  <c r="E191" i="37"/>
  <c r="H408" i="3"/>
  <c r="E83" i="37"/>
  <c r="E186" i="37"/>
  <c r="H420" i="3"/>
  <c r="E113" i="37"/>
  <c r="E187" i="37"/>
  <c r="E193" i="37"/>
  <c r="H412" i="3"/>
  <c r="E87" i="37"/>
  <c r="E189" i="36"/>
  <c r="E185" i="36"/>
  <c r="E190" i="36"/>
  <c r="E186" i="36"/>
  <c r="E193" i="36"/>
  <c r="E191" i="36"/>
  <c r="E187" i="36"/>
  <c r="H357" i="3"/>
  <c r="E83" i="36"/>
  <c r="H361" i="3"/>
  <c r="E87" i="36"/>
  <c r="E192" i="36"/>
  <c r="E190" i="35"/>
  <c r="E191" i="35"/>
  <c r="E187" i="35"/>
  <c r="E185" i="35"/>
  <c r="H308" i="3"/>
  <c r="E85" i="35"/>
  <c r="H310" i="3"/>
  <c r="E87" i="35"/>
  <c r="E192" i="35"/>
  <c r="H306" i="3"/>
  <c r="E83" i="35"/>
  <c r="E189" i="35"/>
  <c r="E193" i="35"/>
  <c r="Y24" i="35"/>
  <c r="AO24" i="35" s="1"/>
  <c r="H461" i="3"/>
  <c r="H410" i="3"/>
  <c r="H359" i="3"/>
  <c r="C31" i="37" l="1"/>
  <c r="B1076" i="43" s="1"/>
  <c r="B1075" i="43"/>
  <c r="C58" i="36"/>
  <c r="B1057" i="43" s="1"/>
  <c r="B1056" i="43"/>
  <c r="C58" i="38"/>
  <c r="B1145" i="43" s="1"/>
  <c r="B1144" i="43"/>
  <c r="C31" i="35"/>
  <c r="B988" i="43" s="1"/>
  <c r="B987" i="43"/>
  <c r="C58" i="37"/>
  <c r="B1101" i="43" s="1"/>
  <c r="B1100" i="43"/>
  <c r="C31" i="38"/>
  <c r="B1120" i="43" s="1"/>
  <c r="B1119" i="43"/>
  <c r="B1031" i="43"/>
  <c r="C31" i="36"/>
  <c r="B1032" i="43" s="1"/>
  <c r="C67" i="36"/>
  <c r="B1065" i="43" s="1"/>
  <c r="B1064" i="43"/>
  <c r="C67" i="35"/>
  <c r="B1021" i="43" s="1"/>
  <c r="B1020" i="43"/>
  <c r="C67" i="38"/>
  <c r="B1153" i="43" s="1"/>
  <c r="B1152" i="43"/>
  <c r="C58" i="35"/>
  <c r="B1013" i="43" s="1"/>
  <c r="B1012" i="43"/>
  <c r="AU158" i="38"/>
  <c r="AW158" i="38"/>
  <c r="AS158" i="38"/>
  <c r="E257" i="37"/>
  <c r="AT156" i="37"/>
  <c r="AU156" i="37"/>
  <c r="AA156" i="37"/>
  <c r="AV156" i="37"/>
  <c r="AQ156" i="37"/>
  <c r="E259" i="36"/>
  <c r="AU259" i="36" s="1"/>
  <c r="AA158" i="36"/>
  <c r="AW158" i="36"/>
  <c r="AQ156" i="36"/>
  <c r="AV158" i="36"/>
  <c r="S158" i="36"/>
  <c r="AI158" i="36" s="1"/>
  <c r="S156" i="36"/>
  <c r="AI156" i="36" s="1"/>
  <c r="AW154" i="36"/>
  <c r="AS156" i="36"/>
  <c r="AS158" i="36"/>
  <c r="AQ154" i="36"/>
  <c r="AV154" i="36"/>
  <c r="AT156" i="36"/>
  <c r="C40" i="38"/>
  <c r="B1128" i="43" s="1"/>
  <c r="C40" i="35"/>
  <c r="B996" i="43" s="1"/>
  <c r="C40" i="37"/>
  <c r="B1084" i="43" s="1"/>
  <c r="C40" i="36"/>
  <c r="B1040" i="43" s="1"/>
  <c r="AW186" i="36"/>
  <c r="AV186" i="36"/>
  <c r="AS186" i="36"/>
  <c r="AT186" i="36"/>
  <c r="AR186" i="36"/>
  <c r="AQ186" i="36"/>
  <c r="AU186" i="36"/>
  <c r="AA186" i="36"/>
  <c r="AT113" i="37"/>
  <c r="AS113" i="37"/>
  <c r="AR113" i="37"/>
  <c r="AV113" i="37"/>
  <c r="AW113" i="37"/>
  <c r="AU113" i="37"/>
  <c r="AR111" i="38"/>
  <c r="AW111" i="38"/>
  <c r="AV111" i="38"/>
  <c r="AU111" i="38"/>
  <c r="AS111" i="38"/>
  <c r="AT111" i="38"/>
  <c r="AU111" i="35"/>
  <c r="AT111" i="35"/>
  <c r="AR111" i="35"/>
  <c r="AW111" i="35"/>
  <c r="AS111" i="35"/>
  <c r="AV111" i="35"/>
  <c r="AW185" i="36"/>
  <c r="AV185" i="36"/>
  <c r="AU185" i="36"/>
  <c r="AR185" i="36"/>
  <c r="AQ185" i="36"/>
  <c r="AT185" i="36"/>
  <c r="AS185" i="36"/>
  <c r="AA185" i="36"/>
  <c r="AR193" i="38"/>
  <c r="AQ193" i="38"/>
  <c r="AW193" i="38"/>
  <c r="AV193" i="38"/>
  <c r="AT193" i="38"/>
  <c r="AU193" i="38"/>
  <c r="AS193" i="38"/>
  <c r="AA193" i="38"/>
  <c r="AV193" i="35"/>
  <c r="AU193" i="35"/>
  <c r="AT193" i="35"/>
  <c r="AS193" i="35"/>
  <c r="AR193" i="35"/>
  <c r="AQ193" i="35"/>
  <c r="AW193" i="35"/>
  <c r="AA193" i="35"/>
  <c r="AW83" i="36"/>
  <c r="AV83" i="36"/>
  <c r="AU83" i="36"/>
  <c r="AR83" i="36"/>
  <c r="AT83" i="36"/>
  <c r="AS83" i="36"/>
  <c r="AS189" i="36"/>
  <c r="AR189" i="36"/>
  <c r="AQ189" i="36"/>
  <c r="AV189" i="36"/>
  <c r="AU189" i="36"/>
  <c r="AT189" i="36"/>
  <c r="AW189" i="36"/>
  <c r="AA189" i="36"/>
  <c r="AT83" i="37"/>
  <c r="AS83" i="37"/>
  <c r="AR83" i="37"/>
  <c r="AV83" i="37"/>
  <c r="AU83" i="37"/>
  <c r="AW83" i="37"/>
  <c r="AR190" i="37"/>
  <c r="AQ190" i="37"/>
  <c r="AW190" i="37"/>
  <c r="AV190" i="37"/>
  <c r="AT190" i="37"/>
  <c r="AU190" i="37"/>
  <c r="AS190" i="37"/>
  <c r="AA190" i="37"/>
  <c r="AV113" i="38"/>
  <c r="AU113" i="38"/>
  <c r="AT113" i="38"/>
  <c r="AS113" i="38"/>
  <c r="AR113" i="38"/>
  <c r="AW113" i="38"/>
  <c r="AV189" i="38"/>
  <c r="AU189" i="38"/>
  <c r="AS189" i="38"/>
  <c r="AR189" i="38"/>
  <c r="AW189" i="38"/>
  <c r="AT189" i="38"/>
  <c r="AQ189" i="38"/>
  <c r="AA189" i="38"/>
  <c r="AW190" i="38"/>
  <c r="AV190" i="38"/>
  <c r="AT190" i="38"/>
  <c r="AS190" i="38"/>
  <c r="AQ190" i="38"/>
  <c r="AU190" i="38"/>
  <c r="AR190" i="38"/>
  <c r="AA190" i="38"/>
  <c r="AR112" i="37"/>
  <c r="AT112" i="37"/>
  <c r="AW112" i="37"/>
  <c r="AV112" i="37"/>
  <c r="AS112" i="37"/>
  <c r="AU112" i="37"/>
  <c r="AR189" i="35"/>
  <c r="AQ189" i="35"/>
  <c r="AW189" i="35"/>
  <c r="AV189" i="35"/>
  <c r="AU189" i="35"/>
  <c r="AS189" i="35"/>
  <c r="AT189" i="35"/>
  <c r="AA189" i="35"/>
  <c r="AQ185" i="35"/>
  <c r="AW185" i="35"/>
  <c r="AT185" i="35"/>
  <c r="AS185" i="35"/>
  <c r="AR185" i="35"/>
  <c r="AV185" i="35"/>
  <c r="AU185" i="35"/>
  <c r="AA185" i="35"/>
  <c r="AT87" i="37"/>
  <c r="AS87" i="37"/>
  <c r="AR87" i="37"/>
  <c r="AV87" i="37"/>
  <c r="AW87" i="37"/>
  <c r="AU87" i="37"/>
  <c r="AU185" i="37"/>
  <c r="AT185" i="37"/>
  <c r="AR185" i="37"/>
  <c r="AQ185" i="37"/>
  <c r="AW185" i="37"/>
  <c r="AV185" i="37"/>
  <c r="AS185" i="37"/>
  <c r="AA185" i="37"/>
  <c r="AV83" i="38"/>
  <c r="AU83" i="38"/>
  <c r="AT83" i="38"/>
  <c r="AS83" i="38"/>
  <c r="AR83" i="38"/>
  <c r="AW83" i="38"/>
  <c r="AV113" i="35"/>
  <c r="AU113" i="35"/>
  <c r="AS113" i="35"/>
  <c r="AW113" i="35"/>
  <c r="AT113" i="35"/>
  <c r="AR113" i="35"/>
  <c r="AQ189" i="37"/>
  <c r="AV189" i="37"/>
  <c r="AU189" i="37"/>
  <c r="AS189" i="37"/>
  <c r="AT189" i="37"/>
  <c r="AR189" i="37"/>
  <c r="AW189" i="37"/>
  <c r="AA189" i="37"/>
  <c r="AW87" i="36"/>
  <c r="AV87" i="36"/>
  <c r="AU87" i="36"/>
  <c r="AR87" i="36"/>
  <c r="AT87" i="36"/>
  <c r="AS87" i="36"/>
  <c r="AU85" i="35"/>
  <c r="AT85" i="35"/>
  <c r="AR85" i="35"/>
  <c r="AW85" i="35"/>
  <c r="AV85" i="35"/>
  <c r="AS85" i="35"/>
  <c r="AW112" i="35"/>
  <c r="AV112" i="35"/>
  <c r="AT112" i="35"/>
  <c r="AS112" i="35"/>
  <c r="AU112" i="35"/>
  <c r="AR112" i="35"/>
  <c r="AV83" i="35"/>
  <c r="AU83" i="35"/>
  <c r="AR83" i="35"/>
  <c r="AS83" i="35"/>
  <c r="AW83" i="35"/>
  <c r="AT83" i="35"/>
  <c r="AS186" i="38"/>
  <c r="AR186" i="38"/>
  <c r="AW186" i="38"/>
  <c r="AU186" i="38"/>
  <c r="AV186" i="38"/>
  <c r="AT186" i="38"/>
  <c r="AA186" i="38"/>
  <c r="AQ186" i="38"/>
  <c r="AV87" i="35"/>
  <c r="AU87" i="35"/>
  <c r="AS87" i="35"/>
  <c r="AW87" i="35"/>
  <c r="AT87" i="35"/>
  <c r="AR87" i="35"/>
  <c r="AR185" i="38"/>
  <c r="AQ185" i="38"/>
  <c r="AW185" i="38"/>
  <c r="AV185" i="38"/>
  <c r="AT185" i="38"/>
  <c r="AS185" i="38"/>
  <c r="AU185" i="38"/>
  <c r="AA185" i="38"/>
  <c r="AV186" i="37"/>
  <c r="AU186" i="37"/>
  <c r="AS186" i="37"/>
  <c r="AR186" i="37"/>
  <c r="AT186" i="37"/>
  <c r="AQ186" i="37"/>
  <c r="AW186" i="37"/>
  <c r="AA186" i="37"/>
  <c r="AW187" i="35"/>
  <c r="AV187" i="35"/>
  <c r="AU187" i="35"/>
  <c r="AT187" i="35"/>
  <c r="AS187" i="35"/>
  <c r="AQ187" i="35"/>
  <c r="AR187" i="35"/>
  <c r="AA187" i="35"/>
  <c r="AQ187" i="36"/>
  <c r="AW187" i="36"/>
  <c r="AT187" i="36"/>
  <c r="AS187" i="36"/>
  <c r="AR187" i="36"/>
  <c r="AV187" i="36"/>
  <c r="AU187" i="36"/>
  <c r="AA187" i="36"/>
  <c r="AS191" i="37"/>
  <c r="AR191" i="37"/>
  <c r="AW191" i="37"/>
  <c r="AU191" i="37"/>
  <c r="AV191" i="37"/>
  <c r="AT191" i="37"/>
  <c r="AQ191" i="37"/>
  <c r="AA191" i="37"/>
  <c r="AT192" i="37"/>
  <c r="AS192" i="37"/>
  <c r="AQ192" i="37"/>
  <c r="AV192" i="37"/>
  <c r="AU192" i="37"/>
  <c r="AR192" i="37"/>
  <c r="AW192" i="37"/>
  <c r="AA192" i="37"/>
  <c r="AT191" i="35"/>
  <c r="AS191" i="35"/>
  <c r="AR191" i="35"/>
  <c r="AQ191" i="35"/>
  <c r="AW191" i="35"/>
  <c r="AU191" i="35"/>
  <c r="AV191" i="35"/>
  <c r="AA191" i="35"/>
  <c r="AU191" i="36"/>
  <c r="AT191" i="36"/>
  <c r="AS191" i="36"/>
  <c r="AW191" i="36"/>
  <c r="AV191" i="36"/>
  <c r="AQ191" i="36"/>
  <c r="AR191" i="36"/>
  <c r="AA191" i="36"/>
  <c r="AU193" i="37"/>
  <c r="AT193" i="37"/>
  <c r="AR193" i="37"/>
  <c r="AQ193" i="37"/>
  <c r="AW193" i="37"/>
  <c r="AV193" i="37"/>
  <c r="AS193" i="37"/>
  <c r="AA193" i="37"/>
  <c r="AW111" i="37"/>
  <c r="AV111" i="37"/>
  <c r="AR111" i="37"/>
  <c r="AS111" i="37"/>
  <c r="AT111" i="37"/>
  <c r="AU111" i="37"/>
  <c r="AQ192" i="38"/>
  <c r="AV192" i="38"/>
  <c r="AU192" i="38"/>
  <c r="AS192" i="38"/>
  <c r="AW192" i="38"/>
  <c r="AT192" i="38"/>
  <c r="AR192" i="38"/>
  <c r="AA192" i="38"/>
  <c r="AT112" i="38"/>
  <c r="AW112" i="38"/>
  <c r="AS112" i="38"/>
  <c r="AR112" i="38"/>
  <c r="AU112" i="38"/>
  <c r="AV112" i="38"/>
  <c r="AV87" i="38"/>
  <c r="AU87" i="38"/>
  <c r="AT87" i="38"/>
  <c r="AS87" i="38"/>
  <c r="AR87" i="38"/>
  <c r="AW87" i="38"/>
  <c r="AV192" i="36"/>
  <c r="AU192" i="36"/>
  <c r="AT192" i="36"/>
  <c r="AQ192" i="36"/>
  <c r="AS192" i="36"/>
  <c r="AR192" i="36"/>
  <c r="AW192" i="36"/>
  <c r="AA192" i="36"/>
  <c r="AT190" i="36"/>
  <c r="AS190" i="36"/>
  <c r="AR190" i="36"/>
  <c r="AW190" i="36"/>
  <c r="AV190" i="36"/>
  <c r="AQ190" i="36"/>
  <c r="AU190" i="36"/>
  <c r="AA190" i="36"/>
  <c r="AT187" i="38"/>
  <c r="AS187" i="38"/>
  <c r="AQ187" i="38"/>
  <c r="AV187" i="38"/>
  <c r="AW187" i="38"/>
  <c r="AU187" i="38"/>
  <c r="AR187" i="38"/>
  <c r="AA187" i="38"/>
  <c r="AU192" i="35"/>
  <c r="AT192" i="35"/>
  <c r="AS192" i="35"/>
  <c r="AR192" i="35"/>
  <c r="AQ192" i="35"/>
  <c r="AV192" i="35"/>
  <c r="AW192" i="35"/>
  <c r="AA192" i="35"/>
  <c r="AS190" i="35"/>
  <c r="AR190" i="35"/>
  <c r="AQ190" i="35"/>
  <c r="AW190" i="35"/>
  <c r="AV190" i="35"/>
  <c r="AT190" i="35"/>
  <c r="AU190" i="35"/>
  <c r="AA190" i="35"/>
  <c r="AW193" i="36"/>
  <c r="AV193" i="36"/>
  <c r="AU193" i="36"/>
  <c r="AR193" i="36"/>
  <c r="AS193" i="36"/>
  <c r="AQ193" i="36"/>
  <c r="AT193" i="36"/>
  <c r="AA193" i="36"/>
  <c r="AW187" i="37"/>
  <c r="AV187" i="37"/>
  <c r="AT187" i="37"/>
  <c r="AS187" i="37"/>
  <c r="AQ187" i="37"/>
  <c r="AA187" i="37"/>
  <c r="AU187" i="37"/>
  <c r="AR187" i="37"/>
  <c r="AW191" i="38"/>
  <c r="AU191" i="38"/>
  <c r="AT191" i="38"/>
  <c r="AR191" i="38"/>
  <c r="AS191" i="38"/>
  <c r="AQ191" i="38"/>
  <c r="AV191" i="38"/>
  <c r="AA191" i="38"/>
  <c r="AA158" i="15"/>
  <c r="AS256" i="37"/>
  <c r="AR256" i="37"/>
  <c r="AQ256" i="37"/>
  <c r="AW256" i="37"/>
  <c r="AU256" i="37"/>
  <c r="AV256" i="37"/>
  <c r="AT256" i="37"/>
  <c r="AA256" i="37"/>
  <c r="D258" i="36"/>
  <c r="AR255" i="36"/>
  <c r="AQ255" i="36"/>
  <c r="AW255" i="36"/>
  <c r="AV255" i="36"/>
  <c r="AT255" i="36"/>
  <c r="AU255" i="36"/>
  <c r="AS255" i="36"/>
  <c r="AA255" i="36"/>
  <c r="AT257" i="36"/>
  <c r="AS257" i="36"/>
  <c r="AA257" i="36"/>
  <c r="AV257" i="36"/>
  <c r="AR257" i="36"/>
  <c r="AQ257" i="36"/>
  <c r="AW257" i="36"/>
  <c r="AU257" i="36"/>
  <c r="AW157" i="15"/>
  <c r="AV157" i="15"/>
  <c r="AU157" i="15"/>
  <c r="AT157" i="15"/>
  <c r="AS157" i="15"/>
  <c r="AR157" i="15"/>
  <c r="AQ157" i="15"/>
  <c r="D258" i="38"/>
  <c r="D258" i="35"/>
  <c r="AT257" i="35"/>
  <c r="AV257" i="35"/>
  <c r="AS257" i="35"/>
  <c r="AR257" i="35"/>
  <c r="AQ257" i="35"/>
  <c r="AA257" i="35"/>
  <c r="AW257" i="35"/>
  <c r="AU257" i="35"/>
  <c r="D259" i="35"/>
  <c r="AQ254" i="35"/>
  <c r="AA254" i="35"/>
  <c r="AW254" i="35"/>
  <c r="AV254" i="35"/>
  <c r="AU254" i="35"/>
  <c r="AT254" i="35"/>
  <c r="AS254" i="35"/>
  <c r="AR254" i="35"/>
  <c r="AR255" i="38"/>
  <c r="AQ255" i="38"/>
  <c r="AW255" i="38"/>
  <c r="AT255" i="38"/>
  <c r="AV255" i="38"/>
  <c r="AA255" i="38"/>
  <c r="AU255" i="38"/>
  <c r="AS255" i="38"/>
  <c r="AU258" i="36"/>
  <c r="AT258" i="36"/>
  <c r="AS258" i="36"/>
  <c r="AA258" i="36"/>
  <c r="AR258" i="36"/>
  <c r="AQ258" i="36"/>
  <c r="AV258" i="36"/>
  <c r="AW258" i="36"/>
  <c r="D258" i="37"/>
  <c r="AQ254" i="36"/>
  <c r="AW254" i="36"/>
  <c r="AV254" i="36"/>
  <c r="AA254" i="36"/>
  <c r="AU254" i="36"/>
  <c r="AT254" i="36"/>
  <c r="AS254" i="36"/>
  <c r="AR254" i="36"/>
  <c r="AR255" i="35"/>
  <c r="AQ255" i="35"/>
  <c r="AA255" i="35"/>
  <c r="AT255" i="35"/>
  <c r="AW255" i="35"/>
  <c r="AV255" i="35"/>
  <c r="AU255" i="35"/>
  <c r="AS255" i="35"/>
  <c r="AR255" i="37"/>
  <c r="AQ255" i="37"/>
  <c r="AW255" i="37"/>
  <c r="AV255" i="37"/>
  <c r="AU255" i="37"/>
  <c r="AA255" i="37"/>
  <c r="AS255" i="37"/>
  <c r="AT255" i="37"/>
  <c r="AT257" i="38"/>
  <c r="AS257" i="38"/>
  <c r="AR257" i="38"/>
  <c r="AQ257" i="38"/>
  <c r="AW257" i="38"/>
  <c r="AV257" i="38"/>
  <c r="AU257" i="38"/>
  <c r="AA257" i="38"/>
  <c r="AQ254" i="37"/>
  <c r="AW254" i="37"/>
  <c r="AV254" i="37"/>
  <c r="AU254" i="37"/>
  <c r="AT254" i="37"/>
  <c r="AA254" i="37"/>
  <c r="AS254" i="37"/>
  <c r="AR254" i="37"/>
  <c r="AV259" i="38"/>
  <c r="AA259" i="38"/>
  <c r="AU259" i="38"/>
  <c r="AT259" i="38"/>
  <c r="AS259" i="38"/>
  <c r="AR259" i="38"/>
  <c r="AQ259" i="38"/>
  <c r="AW259" i="38"/>
  <c r="AU156" i="15"/>
  <c r="AT156" i="15"/>
  <c r="AS156" i="15"/>
  <c r="AR156" i="15"/>
  <c r="AW156" i="15"/>
  <c r="AV156" i="15"/>
  <c r="AW158" i="15"/>
  <c r="AV158" i="15"/>
  <c r="AU158" i="15"/>
  <c r="AS158" i="15"/>
  <c r="AT158" i="15"/>
  <c r="AR158" i="15"/>
  <c r="D259" i="37"/>
  <c r="AU258" i="38"/>
  <c r="AW258" i="38"/>
  <c r="AT258" i="38"/>
  <c r="AS258" i="38"/>
  <c r="AR258" i="38"/>
  <c r="AQ258" i="38"/>
  <c r="AV258" i="38"/>
  <c r="AA258" i="38"/>
  <c r="S156" i="15"/>
  <c r="AQ158" i="15"/>
  <c r="AA156" i="15"/>
  <c r="D259" i="36"/>
  <c r="AS256" i="38"/>
  <c r="AR256" i="38"/>
  <c r="AU256" i="38"/>
  <c r="AQ256" i="38"/>
  <c r="AW256" i="38"/>
  <c r="AV256" i="38"/>
  <c r="AA256" i="38"/>
  <c r="AT256" i="38"/>
  <c r="AQ254" i="38"/>
  <c r="AW254" i="38"/>
  <c r="AV254" i="38"/>
  <c r="AA254" i="38"/>
  <c r="AU254" i="38"/>
  <c r="AS254" i="38"/>
  <c r="AT254" i="38"/>
  <c r="AR254" i="38"/>
  <c r="AU258" i="35"/>
  <c r="AT258" i="35"/>
  <c r="AS258" i="35"/>
  <c r="AR258" i="35"/>
  <c r="AW258" i="35"/>
  <c r="AQ258" i="35"/>
  <c r="AA258" i="35"/>
  <c r="AV258" i="35"/>
  <c r="AV259" i="35"/>
  <c r="AU259" i="35"/>
  <c r="AT259" i="35"/>
  <c r="AS259" i="35"/>
  <c r="AR259" i="35"/>
  <c r="AQ259" i="35"/>
  <c r="AA259" i="35"/>
  <c r="AW259" i="35"/>
  <c r="AS256" i="36"/>
  <c r="AA256" i="36"/>
  <c r="AU256" i="36"/>
  <c r="AR256" i="36"/>
  <c r="AQ256" i="36"/>
  <c r="AW256" i="36"/>
  <c r="AV256" i="36"/>
  <c r="AT256" i="36"/>
  <c r="AV259" i="37"/>
  <c r="AU259" i="37"/>
  <c r="AT259" i="37"/>
  <c r="AA259" i="37"/>
  <c r="AS259" i="37"/>
  <c r="AR259" i="37"/>
  <c r="AQ259" i="37"/>
  <c r="AW259" i="37"/>
  <c r="D259" i="38"/>
  <c r="AT257" i="37"/>
  <c r="AA257" i="37"/>
  <c r="AS257" i="37"/>
  <c r="AV257" i="37"/>
  <c r="AR257" i="37"/>
  <c r="AQ257" i="37"/>
  <c r="AW257" i="37"/>
  <c r="AU257" i="37"/>
  <c r="AS256" i="35"/>
  <c r="AR256" i="35"/>
  <c r="AQ256" i="35"/>
  <c r="AA256" i="35"/>
  <c r="AW256" i="35"/>
  <c r="AV256" i="35"/>
  <c r="AT256" i="35"/>
  <c r="AU256" i="35"/>
  <c r="AU258" i="37"/>
  <c r="AT258" i="37"/>
  <c r="AA258" i="37"/>
  <c r="AS258" i="37"/>
  <c r="AR258" i="37"/>
  <c r="AW258" i="37"/>
  <c r="AQ258" i="37"/>
  <c r="AV258" i="37"/>
  <c r="AV259" i="36"/>
  <c r="S157" i="15"/>
  <c r="AQ156" i="15"/>
  <c r="D201" i="37"/>
  <c r="AW211" i="38"/>
  <c r="AV211" i="38"/>
  <c r="AU211" i="38"/>
  <c r="AT211" i="38"/>
  <c r="AS211" i="38"/>
  <c r="AQ211" i="38"/>
  <c r="AR211" i="38"/>
  <c r="AA211" i="38"/>
  <c r="D201" i="38"/>
  <c r="D201" i="36"/>
  <c r="D202" i="35"/>
  <c r="D182" i="38"/>
  <c r="D183" i="38"/>
  <c r="D182" i="37"/>
  <c r="D183" i="37"/>
  <c r="AA89" i="38"/>
  <c r="AQ89" i="38"/>
  <c r="AB89" i="38"/>
  <c r="AQ85" i="38"/>
  <c r="AB85" i="38"/>
  <c r="AA85" i="38"/>
  <c r="S89" i="38"/>
  <c r="AI89" i="38" s="1"/>
  <c r="AB114" i="38"/>
  <c r="AA114" i="38"/>
  <c r="AQ114" i="38"/>
  <c r="AQ111" i="38"/>
  <c r="AB111" i="38"/>
  <c r="AA111" i="38"/>
  <c r="AB113" i="38"/>
  <c r="AA113" i="38"/>
  <c r="AQ113" i="38"/>
  <c r="AQ87" i="38"/>
  <c r="AB87" i="38"/>
  <c r="AA87" i="38"/>
  <c r="AA112" i="38"/>
  <c r="AQ112" i="38"/>
  <c r="AB112" i="38"/>
  <c r="AB83" i="38"/>
  <c r="AA83" i="38"/>
  <c r="AQ83" i="38"/>
  <c r="AA111" i="37"/>
  <c r="AQ111" i="37"/>
  <c r="AB111" i="37"/>
  <c r="AQ85" i="37"/>
  <c r="AB85" i="37"/>
  <c r="AA85" i="37"/>
  <c r="AQ85" i="36"/>
  <c r="AA85" i="36"/>
  <c r="AB85" i="36"/>
  <c r="AB83" i="36"/>
  <c r="AA83" i="36"/>
  <c r="AQ83" i="36"/>
  <c r="AB114" i="35"/>
  <c r="AA114" i="35"/>
  <c r="AQ114" i="35"/>
  <c r="AB112" i="35"/>
  <c r="AQ112" i="35"/>
  <c r="AA112" i="35"/>
  <c r="AB89" i="35"/>
  <c r="AQ89" i="35"/>
  <c r="AA89" i="35"/>
  <c r="AQ83" i="35"/>
  <c r="AB83" i="35"/>
  <c r="AA83" i="35"/>
  <c r="AB113" i="37"/>
  <c r="AA113" i="37"/>
  <c r="AQ113" i="37"/>
  <c r="AB87" i="37"/>
  <c r="AQ87" i="37"/>
  <c r="AA87" i="37"/>
  <c r="AB112" i="37"/>
  <c r="AA112" i="37"/>
  <c r="AQ112" i="37"/>
  <c r="AQ87" i="35"/>
  <c r="AB87" i="35"/>
  <c r="AA87" i="35"/>
  <c r="AA87" i="36"/>
  <c r="AQ87" i="36"/>
  <c r="AB87" i="36"/>
  <c r="AQ83" i="37"/>
  <c r="AB83" i="37"/>
  <c r="AA83" i="37"/>
  <c r="AQ111" i="35"/>
  <c r="AB111" i="35"/>
  <c r="AA111" i="35"/>
  <c r="AQ85" i="35"/>
  <c r="AB85" i="35"/>
  <c r="AA85" i="35"/>
  <c r="AB89" i="36"/>
  <c r="AA89" i="36"/>
  <c r="AQ89" i="36"/>
  <c r="AB89" i="37"/>
  <c r="AA89" i="37"/>
  <c r="AQ89" i="37"/>
  <c r="AB114" i="37"/>
  <c r="AA114" i="37"/>
  <c r="AQ114" i="37"/>
  <c r="AA113" i="35"/>
  <c r="AQ113" i="35"/>
  <c r="AB113" i="35"/>
  <c r="AO92" i="36"/>
  <c r="AK92" i="36"/>
  <c r="AM92" i="36"/>
  <c r="AL92" i="36"/>
  <c r="AN92" i="36"/>
  <c r="AL86" i="35"/>
  <c r="AN86" i="35"/>
  <c r="AO86" i="35"/>
  <c r="AM86" i="35"/>
  <c r="AL92" i="38"/>
  <c r="AN92" i="38"/>
  <c r="AO92" i="38"/>
  <c r="AM92" i="38"/>
  <c r="AK92" i="38"/>
  <c r="AO84" i="35"/>
  <c r="AN84" i="35"/>
  <c r="AM84" i="35"/>
  <c r="AL92" i="37"/>
  <c r="AM92" i="37"/>
  <c r="AN92" i="37"/>
  <c r="AK92" i="37"/>
  <c r="AO92" i="37"/>
  <c r="AO84" i="36"/>
  <c r="AM84" i="36"/>
  <c r="AN84" i="36"/>
  <c r="AN92" i="35"/>
  <c r="AL92" i="35"/>
  <c r="AO92" i="35"/>
  <c r="AK92" i="35"/>
  <c r="AM92" i="35"/>
  <c r="AN84" i="37"/>
  <c r="AM84" i="37"/>
  <c r="AO84" i="37"/>
  <c r="AN88" i="35"/>
  <c r="AO88" i="35"/>
  <c r="AM88" i="35"/>
  <c r="AM88" i="36"/>
  <c r="AN88" i="36"/>
  <c r="AO88" i="36"/>
  <c r="AO88" i="38"/>
  <c r="AN88" i="38"/>
  <c r="AM88" i="38"/>
  <c r="AO86" i="36"/>
  <c r="AL86" i="36"/>
  <c r="AN86" i="36"/>
  <c r="AM86" i="36"/>
  <c r="AM84" i="38"/>
  <c r="AO84" i="38"/>
  <c r="AN84" i="38"/>
  <c r="AN88" i="37"/>
  <c r="AO88" i="37"/>
  <c r="AM88" i="37"/>
  <c r="AO86" i="37"/>
  <c r="AM86" i="37"/>
  <c r="AL86" i="37"/>
  <c r="AN86" i="37"/>
  <c r="AN86" i="38"/>
  <c r="AM86" i="38"/>
  <c r="AL86" i="38"/>
  <c r="AO86" i="38"/>
  <c r="AJ166" i="38"/>
  <c r="AJ167" i="38"/>
  <c r="AJ168" i="36"/>
  <c r="AJ167" i="36"/>
  <c r="AJ116" i="37"/>
  <c r="AJ119" i="38"/>
  <c r="AJ165" i="35"/>
  <c r="AJ167" i="37"/>
  <c r="AJ126" i="37"/>
  <c r="AJ121" i="38"/>
  <c r="AJ164" i="35"/>
  <c r="AJ146" i="35"/>
  <c r="AJ158" i="37"/>
  <c r="AJ155" i="37"/>
  <c r="AJ153" i="36"/>
  <c r="AJ156" i="36"/>
  <c r="AJ157" i="36"/>
  <c r="AJ154" i="36"/>
  <c r="AJ158" i="36"/>
  <c r="AJ153" i="37"/>
  <c r="AJ156" i="37"/>
  <c r="AJ158" i="38"/>
  <c r="AJ157" i="38"/>
  <c r="AJ155" i="38"/>
  <c r="AJ156" i="38"/>
  <c r="AJ154" i="38"/>
  <c r="AJ156" i="35"/>
  <c r="AJ158" i="35"/>
  <c r="AJ157" i="35"/>
  <c r="AJ153" i="35"/>
  <c r="AJ88" i="37"/>
  <c r="AJ124" i="37"/>
  <c r="AJ162" i="37"/>
  <c r="AJ149" i="38"/>
  <c r="AJ165" i="38"/>
  <c r="AJ164" i="38"/>
  <c r="AJ163" i="38"/>
  <c r="AJ84" i="36"/>
  <c r="AJ91" i="36"/>
  <c r="AJ140" i="38"/>
  <c r="AJ160" i="38"/>
  <c r="AJ126" i="38"/>
  <c r="AJ117" i="38"/>
  <c r="AJ121" i="37"/>
  <c r="AJ145" i="37"/>
  <c r="AJ140" i="37"/>
  <c r="AJ123" i="37"/>
  <c r="AJ86" i="37"/>
  <c r="AJ147" i="37"/>
  <c r="AJ148" i="37"/>
  <c r="AJ91" i="37"/>
  <c r="AJ117" i="37"/>
  <c r="AJ160" i="37"/>
  <c r="AJ90" i="36"/>
  <c r="AJ92" i="36"/>
  <c r="AJ129" i="35"/>
  <c r="AJ117" i="35"/>
  <c r="AJ88" i="35"/>
  <c r="AJ124" i="35"/>
  <c r="AJ92" i="35"/>
  <c r="AJ119" i="35"/>
  <c r="AJ123" i="35"/>
  <c r="AJ90" i="35"/>
  <c r="AJ125" i="35"/>
  <c r="AJ120" i="35"/>
  <c r="AJ127" i="35"/>
  <c r="AJ126" i="35"/>
  <c r="AJ121" i="35"/>
  <c r="AJ168" i="38"/>
  <c r="AJ166" i="35"/>
  <c r="AJ164" i="36"/>
  <c r="AJ162" i="36"/>
  <c r="AJ167" i="35"/>
  <c r="AJ162" i="35"/>
  <c r="AJ160" i="35"/>
  <c r="AJ166" i="36"/>
  <c r="AJ149" i="35"/>
  <c r="AJ141" i="35"/>
  <c r="AJ147" i="36"/>
  <c r="AJ148" i="35"/>
  <c r="AJ147" i="35"/>
  <c r="AJ145" i="35"/>
  <c r="AJ144" i="35"/>
  <c r="AJ143" i="35"/>
  <c r="AJ149" i="36"/>
  <c r="AJ141" i="36"/>
  <c r="AJ159" i="35"/>
  <c r="AJ162" i="38"/>
  <c r="T111" i="38"/>
  <c r="AJ146" i="38"/>
  <c r="AJ92" i="38"/>
  <c r="T85" i="38"/>
  <c r="T112" i="38"/>
  <c r="S112" i="38"/>
  <c r="AJ122" i="38"/>
  <c r="AJ148" i="38"/>
  <c r="AJ129" i="38"/>
  <c r="AJ159" i="38"/>
  <c r="AJ128" i="38"/>
  <c r="AJ120" i="38"/>
  <c r="AJ86" i="38"/>
  <c r="AJ127" i="38"/>
  <c r="AJ91" i="38"/>
  <c r="AJ147" i="38"/>
  <c r="AJ90" i="38"/>
  <c r="AJ145" i="38"/>
  <c r="AJ144" i="38"/>
  <c r="S113" i="38"/>
  <c r="T113" i="38"/>
  <c r="T89" i="38"/>
  <c r="AJ88" i="38"/>
  <c r="AJ161" i="38"/>
  <c r="T83" i="38"/>
  <c r="AJ125" i="38"/>
  <c r="AJ142" i="38"/>
  <c r="AJ84" i="38"/>
  <c r="AJ143" i="38"/>
  <c r="AJ141" i="38"/>
  <c r="AJ124" i="38"/>
  <c r="AJ116" i="38"/>
  <c r="T87" i="38"/>
  <c r="AJ123" i="38"/>
  <c r="S114" i="38"/>
  <c r="T114" i="38"/>
  <c r="AJ166" i="37"/>
  <c r="AJ128" i="37"/>
  <c r="AJ129" i="37"/>
  <c r="AI86" i="37"/>
  <c r="AK86" i="37"/>
  <c r="T85" i="37"/>
  <c r="S85" i="37"/>
  <c r="AJ168" i="37"/>
  <c r="AJ130" i="37"/>
  <c r="AJ118" i="37"/>
  <c r="T113" i="37"/>
  <c r="S113" i="37"/>
  <c r="AJ163" i="37"/>
  <c r="T112" i="37"/>
  <c r="S112" i="37"/>
  <c r="AI88" i="37"/>
  <c r="AK88" i="37"/>
  <c r="AL88" i="37"/>
  <c r="AJ146" i="37"/>
  <c r="AJ164" i="37"/>
  <c r="AI90" i="37"/>
  <c r="AM90" i="37"/>
  <c r="AN90" i="37"/>
  <c r="AO90" i="37"/>
  <c r="AL90" i="37"/>
  <c r="AK90" i="37"/>
  <c r="T89" i="37"/>
  <c r="S89" i="37"/>
  <c r="T83" i="37"/>
  <c r="AJ141" i="37"/>
  <c r="AJ92" i="37"/>
  <c r="AJ120" i="37"/>
  <c r="AJ165" i="37"/>
  <c r="AJ143" i="37"/>
  <c r="AJ122" i="37"/>
  <c r="AJ90" i="37"/>
  <c r="AJ159" i="37"/>
  <c r="T87" i="37"/>
  <c r="S87" i="37"/>
  <c r="AJ144" i="37"/>
  <c r="AJ127" i="37"/>
  <c r="AJ119" i="37"/>
  <c r="AK91" i="37"/>
  <c r="AN91" i="37"/>
  <c r="AL91" i="37"/>
  <c r="AI91" i="37"/>
  <c r="AO91" i="37"/>
  <c r="AM91" i="37"/>
  <c r="AJ125" i="37"/>
  <c r="AL84" i="37"/>
  <c r="AK84" i="37"/>
  <c r="AI84" i="37"/>
  <c r="T111" i="37"/>
  <c r="AJ149" i="37"/>
  <c r="S114" i="37"/>
  <c r="T114" i="37"/>
  <c r="AJ84" i="37"/>
  <c r="AJ161" i="37"/>
  <c r="AJ142" i="37"/>
  <c r="T83" i="36"/>
  <c r="AJ145" i="36"/>
  <c r="AJ160" i="36"/>
  <c r="AJ143" i="36"/>
  <c r="S87" i="36"/>
  <c r="T87" i="36"/>
  <c r="AJ148" i="36"/>
  <c r="AK84" i="36"/>
  <c r="AL84" i="36"/>
  <c r="AI84" i="36"/>
  <c r="AJ159" i="36"/>
  <c r="AJ142" i="36"/>
  <c r="AJ165" i="36"/>
  <c r="AJ140" i="36"/>
  <c r="AI90" i="36"/>
  <c r="AN90" i="36"/>
  <c r="AO90" i="36"/>
  <c r="AL90" i="36"/>
  <c r="AM90" i="36"/>
  <c r="AK90" i="36"/>
  <c r="T89" i="36"/>
  <c r="S89" i="36"/>
  <c r="AJ163" i="36"/>
  <c r="AL88" i="36"/>
  <c r="AK88" i="36"/>
  <c r="AI88" i="36"/>
  <c r="AI86" i="36"/>
  <c r="AK86" i="36"/>
  <c r="T85" i="36"/>
  <c r="S85" i="36"/>
  <c r="AJ146" i="36"/>
  <c r="AJ88" i="36"/>
  <c r="AJ86" i="36"/>
  <c r="AJ161" i="36"/>
  <c r="AJ144" i="36"/>
  <c r="AL91" i="36"/>
  <c r="AN91" i="36"/>
  <c r="AO91" i="36"/>
  <c r="AM91" i="36"/>
  <c r="AI91" i="36"/>
  <c r="AK91" i="36"/>
  <c r="AL90" i="35"/>
  <c r="AI90" i="35"/>
  <c r="AK90" i="35"/>
  <c r="AM90" i="35"/>
  <c r="AO90" i="35"/>
  <c r="AN90" i="35"/>
  <c r="T85" i="35"/>
  <c r="S85" i="35"/>
  <c r="S87" i="35"/>
  <c r="T87" i="35"/>
  <c r="AJ86" i="35"/>
  <c r="AJ161" i="35"/>
  <c r="AJ142" i="35"/>
  <c r="T111" i="35"/>
  <c r="AI86" i="35"/>
  <c r="AK86" i="35"/>
  <c r="T113" i="35"/>
  <c r="S113" i="35"/>
  <c r="T114" i="35"/>
  <c r="S114" i="35"/>
  <c r="AJ168" i="35"/>
  <c r="AJ122" i="35"/>
  <c r="AJ128" i="35"/>
  <c r="AJ116" i="35"/>
  <c r="T89" i="35"/>
  <c r="S89" i="35"/>
  <c r="AJ163" i="35"/>
  <c r="AJ91" i="35"/>
  <c r="AK88" i="35"/>
  <c r="AI88" i="35"/>
  <c r="AL88" i="35"/>
  <c r="AJ140" i="35"/>
  <c r="AL91" i="35"/>
  <c r="AI91" i="35"/>
  <c r="AK91" i="35"/>
  <c r="AO91" i="35"/>
  <c r="AN91" i="35"/>
  <c r="AM91" i="35"/>
  <c r="AI84" i="35"/>
  <c r="AK84" i="35"/>
  <c r="AL84" i="35"/>
  <c r="AJ130" i="35"/>
  <c r="AJ118" i="35"/>
  <c r="AJ84" i="35"/>
  <c r="T112" i="35"/>
  <c r="S112" i="35"/>
  <c r="T83" i="35"/>
  <c r="S111" i="35"/>
  <c r="S111" i="37"/>
  <c r="S111" i="38"/>
  <c r="AL84" i="38"/>
  <c r="AK84" i="38"/>
  <c r="AI84" i="38"/>
  <c r="AL90" i="38"/>
  <c r="AI90" i="38"/>
  <c r="AK90" i="38"/>
  <c r="AM90" i="38"/>
  <c r="AO90" i="38"/>
  <c r="AN90" i="38"/>
  <c r="AI86" i="38"/>
  <c r="AK86" i="38"/>
  <c r="S87" i="38"/>
  <c r="AI85" i="38"/>
  <c r="AK88" i="38"/>
  <c r="AI88" i="38"/>
  <c r="AL88" i="38"/>
  <c r="AM91" i="38"/>
  <c r="AL91" i="38"/>
  <c r="AN91" i="38"/>
  <c r="AI91" i="38"/>
  <c r="AO91" i="38"/>
  <c r="AK91" i="38"/>
  <c r="E184" i="35"/>
  <c r="S83" i="35"/>
  <c r="E184" i="36"/>
  <c r="S83" i="36"/>
  <c r="E184" i="37"/>
  <c r="S83" i="37"/>
  <c r="E184" i="38"/>
  <c r="S83" i="38"/>
  <c r="AJ110" i="38"/>
  <c r="D101" i="38"/>
  <c r="D102" i="35"/>
  <c r="D101" i="37"/>
  <c r="D240" i="37"/>
  <c r="D240" i="36"/>
  <c r="D240" i="38"/>
  <c r="D240" i="35"/>
  <c r="D139" i="15"/>
  <c r="D108" i="15"/>
  <c r="D101" i="36"/>
  <c r="E188" i="38"/>
  <c r="E188" i="37"/>
  <c r="E188" i="36"/>
  <c r="E186" i="35"/>
  <c r="E188" i="35"/>
  <c r="M159" i="4"/>
  <c r="M160" i="4"/>
  <c r="M161" i="4"/>
  <c r="M162" i="4"/>
  <c r="M163" i="4"/>
  <c r="M164" i="4"/>
  <c r="M159" i="3"/>
  <c r="M1292" i="43" s="1"/>
  <c r="M160" i="3"/>
  <c r="M1293" i="43" s="1"/>
  <c r="M161" i="3"/>
  <c r="M1294" i="43" s="1"/>
  <c r="M162" i="3"/>
  <c r="M1295" i="43" s="1"/>
  <c r="M163" i="3"/>
  <c r="M1296" i="43" s="1"/>
  <c r="M164" i="3"/>
  <c r="M1297" i="43" s="1"/>
  <c r="H163" i="4"/>
  <c r="H164" i="4"/>
  <c r="M168" i="3"/>
  <c r="M169" i="3"/>
  <c r="M170" i="3"/>
  <c r="M171" i="3"/>
  <c r="M172" i="3"/>
  <c r="M173" i="3"/>
  <c r="M195" i="3"/>
  <c r="M196" i="3"/>
  <c r="M197" i="3"/>
  <c r="M198" i="3"/>
  <c r="M199" i="3"/>
  <c r="M200" i="3"/>
  <c r="M166" i="4"/>
  <c r="M167" i="4"/>
  <c r="M168" i="4"/>
  <c r="F134" i="35" s="1"/>
  <c r="M169" i="4"/>
  <c r="F135" i="35" s="1"/>
  <c r="M170" i="4"/>
  <c r="F136" i="35" s="1"/>
  <c r="M171" i="4"/>
  <c r="F137" i="35" s="1"/>
  <c r="M172" i="4"/>
  <c r="F138" i="35" s="1"/>
  <c r="M173" i="4"/>
  <c r="F139" i="35" s="1"/>
  <c r="M195" i="4"/>
  <c r="F134" i="38" s="1"/>
  <c r="M196" i="4"/>
  <c r="F135" i="38" s="1"/>
  <c r="M197" i="4"/>
  <c r="F136" i="38" s="1"/>
  <c r="M198" i="4"/>
  <c r="F137" i="38" s="1"/>
  <c r="M199" i="4"/>
  <c r="F138" i="38" s="1"/>
  <c r="M200" i="4"/>
  <c r="F139" i="38" s="1"/>
  <c r="H200" i="3"/>
  <c r="H1329" i="43" s="1"/>
  <c r="H161" i="4"/>
  <c r="H162" i="4"/>
  <c r="H168" i="4"/>
  <c r="H169" i="4"/>
  <c r="H170" i="4"/>
  <c r="H171" i="4"/>
  <c r="H172" i="4"/>
  <c r="H173" i="4"/>
  <c r="H195" i="4"/>
  <c r="H196" i="4"/>
  <c r="H197" i="4"/>
  <c r="H198" i="4"/>
  <c r="H199" i="4"/>
  <c r="H200" i="4"/>
  <c r="M145" i="3"/>
  <c r="M146" i="3"/>
  <c r="M147" i="3"/>
  <c r="M148" i="3"/>
  <c r="M149" i="3"/>
  <c r="M150" i="3"/>
  <c r="M151" i="3"/>
  <c r="M152" i="3"/>
  <c r="M153" i="3"/>
  <c r="M145" i="4"/>
  <c r="F101" i="38" s="1"/>
  <c r="M146" i="4"/>
  <c r="F102" i="38" s="1"/>
  <c r="M147" i="4"/>
  <c r="F103" i="38" s="1"/>
  <c r="M148" i="4"/>
  <c r="F104" i="38" s="1"/>
  <c r="M149" i="4"/>
  <c r="F105" i="38" s="1"/>
  <c r="M150" i="4"/>
  <c r="F106" i="38" s="1"/>
  <c r="M151" i="4"/>
  <c r="F107" i="38" s="1"/>
  <c r="M152" i="4"/>
  <c r="F108" i="38" s="1"/>
  <c r="M153" i="4"/>
  <c r="F109" i="38" s="1"/>
  <c r="M125" i="3"/>
  <c r="M126" i="3"/>
  <c r="M127" i="3"/>
  <c r="M128" i="3"/>
  <c r="M129" i="3"/>
  <c r="M130" i="3"/>
  <c r="M131" i="3"/>
  <c r="M132" i="3"/>
  <c r="M133" i="3"/>
  <c r="M134" i="3"/>
  <c r="M135" i="3"/>
  <c r="M136" i="3"/>
  <c r="M125" i="4"/>
  <c r="F99" i="37" s="1"/>
  <c r="M126" i="4"/>
  <c r="F100" i="37" s="1"/>
  <c r="M127" i="4"/>
  <c r="F101" i="37" s="1"/>
  <c r="M128" i="4"/>
  <c r="F102" i="37" s="1"/>
  <c r="M129" i="4"/>
  <c r="F103" i="37" s="1"/>
  <c r="M130" i="4"/>
  <c r="F104" i="37" s="1"/>
  <c r="M131" i="4"/>
  <c r="F105" i="37" s="1"/>
  <c r="M132" i="4"/>
  <c r="F106" i="37" s="1"/>
  <c r="M133" i="4"/>
  <c r="F107" i="37" s="1"/>
  <c r="M134" i="4"/>
  <c r="F108" i="37" s="1"/>
  <c r="M135" i="4"/>
  <c r="F109" i="37" s="1"/>
  <c r="M136" i="4"/>
  <c r="F110" i="37" s="1"/>
  <c r="M107" i="3"/>
  <c r="M108" i="3"/>
  <c r="M109" i="3"/>
  <c r="M110" i="3"/>
  <c r="M111" i="3"/>
  <c r="M112" i="3"/>
  <c r="M113" i="3"/>
  <c r="M114" i="3"/>
  <c r="M115" i="3"/>
  <c r="M116" i="3"/>
  <c r="M117" i="3"/>
  <c r="M118" i="3"/>
  <c r="M107" i="4"/>
  <c r="F99" i="36" s="1"/>
  <c r="M108" i="4"/>
  <c r="F100" i="36" s="1"/>
  <c r="M109" i="4"/>
  <c r="F101" i="36" s="1"/>
  <c r="M110" i="4"/>
  <c r="F102" i="36" s="1"/>
  <c r="M111" i="4"/>
  <c r="F103" i="36" s="1"/>
  <c r="M112" i="4"/>
  <c r="F104" i="36" s="1"/>
  <c r="M113" i="4"/>
  <c r="F105" i="36" s="1"/>
  <c r="M114" i="4"/>
  <c r="F106" i="36" s="1"/>
  <c r="M115" i="4"/>
  <c r="F107" i="36" s="1"/>
  <c r="M116" i="4"/>
  <c r="F108" i="36" s="1"/>
  <c r="M117" i="4"/>
  <c r="F109" i="36" s="1"/>
  <c r="M118" i="4"/>
  <c r="F110" i="36" s="1"/>
  <c r="M90" i="3"/>
  <c r="M91" i="3"/>
  <c r="M92" i="3"/>
  <c r="M93" i="3"/>
  <c r="M94" i="3"/>
  <c r="M95" i="3"/>
  <c r="M96" i="3"/>
  <c r="M97" i="3"/>
  <c r="M98" i="3"/>
  <c r="M99" i="3"/>
  <c r="M100" i="3"/>
  <c r="M90" i="4"/>
  <c r="F100" i="35" s="1"/>
  <c r="M91" i="4"/>
  <c r="F101" i="35" s="1"/>
  <c r="M92" i="4"/>
  <c r="F102" i="35" s="1"/>
  <c r="M93" i="4"/>
  <c r="F103" i="35" s="1"/>
  <c r="M94" i="4"/>
  <c r="F104" i="35" s="1"/>
  <c r="M95" i="4"/>
  <c r="F105" i="35" s="1"/>
  <c r="M96" i="4"/>
  <c r="F106" i="35" s="1"/>
  <c r="M97" i="4"/>
  <c r="F107" i="35" s="1"/>
  <c r="M98" i="4"/>
  <c r="F108" i="35" s="1"/>
  <c r="M99" i="4"/>
  <c r="F109" i="35" s="1"/>
  <c r="M100" i="4"/>
  <c r="F110" i="35" s="1"/>
  <c r="M73" i="3"/>
  <c r="M1211" i="43" s="1"/>
  <c r="M74" i="3"/>
  <c r="M1212" i="43" s="1"/>
  <c r="M75" i="3"/>
  <c r="M1213" i="43" s="1"/>
  <c r="M76" i="3"/>
  <c r="M1214" i="43" s="1"/>
  <c r="M77" i="3"/>
  <c r="M1215" i="43" s="1"/>
  <c r="M78" i="3"/>
  <c r="M1216" i="43" s="1"/>
  <c r="M79" i="3"/>
  <c r="M1217" i="43" s="1"/>
  <c r="M80" i="3"/>
  <c r="M1218" i="43" s="1"/>
  <c r="M81" i="3"/>
  <c r="M1219" i="43" s="1"/>
  <c r="M82" i="3"/>
  <c r="M1220" i="43" s="1"/>
  <c r="M73" i="4"/>
  <c r="M74" i="4"/>
  <c r="F102" i="15" s="1"/>
  <c r="M75" i="4"/>
  <c r="F103" i="15" s="1"/>
  <c r="M76" i="4"/>
  <c r="F104" i="15" s="1"/>
  <c r="M77" i="4"/>
  <c r="F105" i="15" s="1"/>
  <c r="M78" i="4"/>
  <c r="F106" i="15" s="1"/>
  <c r="M79" i="4"/>
  <c r="F107" i="15" s="1"/>
  <c r="M80" i="4"/>
  <c r="F108" i="15" s="1"/>
  <c r="M81" i="4"/>
  <c r="F109" i="15" s="1"/>
  <c r="M82" i="4"/>
  <c r="F110" i="15" s="1"/>
  <c r="H144" i="4"/>
  <c r="H145" i="4"/>
  <c r="H146" i="4"/>
  <c r="H147" i="4"/>
  <c r="H148" i="4"/>
  <c r="H149" i="4"/>
  <c r="H150" i="4"/>
  <c r="H151" i="4"/>
  <c r="H152" i="4"/>
  <c r="H153" i="4"/>
  <c r="H128" i="4"/>
  <c r="H129" i="4"/>
  <c r="H130" i="4"/>
  <c r="H131" i="4"/>
  <c r="H132" i="4"/>
  <c r="H133" i="4"/>
  <c r="H134" i="4"/>
  <c r="H135" i="4"/>
  <c r="H136" i="4"/>
  <c r="H109" i="4"/>
  <c r="H110" i="4"/>
  <c r="H111" i="4"/>
  <c r="H112" i="4"/>
  <c r="H113" i="4"/>
  <c r="H114" i="4"/>
  <c r="H115" i="4"/>
  <c r="H116" i="4"/>
  <c r="H117" i="4"/>
  <c r="H118" i="4"/>
  <c r="H91" i="4"/>
  <c r="H92" i="4"/>
  <c r="H93" i="4"/>
  <c r="H94" i="4"/>
  <c r="H95" i="4"/>
  <c r="H96" i="4"/>
  <c r="H97" i="4"/>
  <c r="H98" i="4"/>
  <c r="H99" i="4"/>
  <c r="H100" i="4"/>
  <c r="H74" i="3"/>
  <c r="H1212" i="43" s="1"/>
  <c r="H75" i="3"/>
  <c r="H1213" i="43" s="1"/>
  <c r="H76" i="3"/>
  <c r="H1214" i="43" s="1"/>
  <c r="H77" i="3"/>
  <c r="H1215" i="43" s="1"/>
  <c r="H78" i="3"/>
  <c r="H1216" i="43" s="1"/>
  <c r="H79" i="3"/>
  <c r="H1217" i="43" s="1"/>
  <c r="H80" i="3"/>
  <c r="H1218" i="43" s="1"/>
  <c r="H81" i="3"/>
  <c r="H1219" i="43" s="1"/>
  <c r="H82" i="3"/>
  <c r="H1220" i="43" s="1"/>
  <c r="H74" i="4"/>
  <c r="H75" i="4"/>
  <c r="H76" i="4"/>
  <c r="H77" i="4"/>
  <c r="H78" i="4"/>
  <c r="H79" i="4"/>
  <c r="H80" i="4"/>
  <c r="H81" i="4"/>
  <c r="H82" i="4"/>
  <c r="M89" i="4"/>
  <c r="F99" i="35" s="1"/>
  <c r="M102" i="4"/>
  <c r="M103" i="4"/>
  <c r="M104" i="4"/>
  <c r="F96" i="36" s="1"/>
  <c r="M105" i="4"/>
  <c r="F97" i="36" s="1"/>
  <c r="M106" i="4"/>
  <c r="F98" i="36" s="1"/>
  <c r="M120" i="4"/>
  <c r="M121" i="4"/>
  <c r="M122" i="4"/>
  <c r="F96" i="37" s="1"/>
  <c r="M123" i="4"/>
  <c r="F97" i="37" s="1"/>
  <c r="M124" i="4"/>
  <c r="F98" i="37" s="1"/>
  <c r="M138" i="4"/>
  <c r="M139" i="4"/>
  <c r="M140" i="4"/>
  <c r="F96" i="38" s="1"/>
  <c r="M141" i="4"/>
  <c r="F97" i="38" s="1"/>
  <c r="M142" i="4"/>
  <c r="F98" i="38" s="1"/>
  <c r="M143" i="4"/>
  <c r="F99" i="38" s="1"/>
  <c r="M144" i="4"/>
  <c r="F100" i="38" s="1"/>
  <c r="M89" i="3"/>
  <c r="M104" i="3"/>
  <c r="M105" i="3"/>
  <c r="M106" i="3"/>
  <c r="M122" i="3"/>
  <c r="M123" i="3"/>
  <c r="M124" i="3"/>
  <c r="M140" i="3"/>
  <c r="M141" i="3"/>
  <c r="M142" i="3"/>
  <c r="M143" i="3"/>
  <c r="M144" i="3"/>
  <c r="H104" i="4"/>
  <c r="H105" i="4"/>
  <c r="H106" i="4"/>
  <c r="H107" i="4"/>
  <c r="H108" i="4"/>
  <c r="H122" i="4"/>
  <c r="H123" i="4"/>
  <c r="H124" i="4"/>
  <c r="H125" i="4"/>
  <c r="H126" i="4"/>
  <c r="H127" i="4"/>
  <c r="H140" i="4"/>
  <c r="H141" i="4"/>
  <c r="H142" i="4"/>
  <c r="H143" i="4"/>
  <c r="AN111" i="35" l="1"/>
  <c r="AO111" i="35"/>
  <c r="AM111" i="35"/>
  <c r="AM112" i="35"/>
  <c r="AO112" i="35"/>
  <c r="AL112" i="35"/>
  <c r="AN112" i="35"/>
  <c r="AM113" i="35"/>
  <c r="AO113" i="35"/>
  <c r="AN113" i="35"/>
  <c r="AA259" i="36"/>
  <c r="E137" i="35"/>
  <c r="M1303" i="43"/>
  <c r="E108" i="35"/>
  <c r="AT108" i="35" s="1"/>
  <c r="M1235" i="43"/>
  <c r="E100" i="35"/>
  <c r="M1227" i="43"/>
  <c r="M1325" i="43"/>
  <c r="E135" i="38"/>
  <c r="E107" i="35"/>
  <c r="M1234" i="43"/>
  <c r="M1324" i="43"/>
  <c r="E134" i="38"/>
  <c r="E136" i="35"/>
  <c r="M1302" i="43"/>
  <c r="AW259" i="36"/>
  <c r="AS259" i="36"/>
  <c r="E110" i="35"/>
  <c r="AW110" i="35" s="1"/>
  <c r="M1237" i="43"/>
  <c r="E106" i="35"/>
  <c r="AV106" i="35" s="1"/>
  <c r="M1233" i="43"/>
  <c r="E102" i="35"/>
  <c r="AS102" i="35" s="1"/>
  <c r="M1229" i="43"/>
  <c r="H167" i="4"/>
  <c r="F133" i="35"/>
  <c r="M1327" i="43"/>
  <c r="E137" i="38"/>
  <c r="E139" i="35"/>
  <c r="M1305" i="43"/>
  <c r="E135" i="35"/>
  <c r="M1301" i="43"/>
  <c r="AQ259" i="36"/>
  <c r="AT259" i="36"/>
  <c r="E104" i="35"/>
  <c r="AV104" i="35" s="1"/>
  <c r="M1231" i="43"/>
  <c r="M1329" i="43"/>
  <c r="E139" i="38"/>
  <c r="E103" i="35"/>
  <c r="AS103" i="35" s="1"/>
  <c r="M1230" i="43"/>
  <c r="M1328" i="43"/>
  <c r="E138" i="38"/>
  <c r="E99" i="35"/>
  <c r="AR99" i="35" s="1"/>
  <c r="M1226" i="43"/>
  <c r="E109" i="35"/>
  <c r="AT109" i="35" s="1"/>
  <c r="M1236" i="43"/>
  <c r="E105" i="35"/>
  <c r="AV105" i="35" s="1"/>
  <c r="M1232" i="43"/>
  <c r="E101" i="35"/>
  <c r="AV101" i="35" s="1"/>
  <c r="M1228" i="43"/>
  <c r="H166" i="4"/>
  <c r="F132" i="35"/>
  <c r="M1326" i="43"/>
  <c r="E136" i="38"/>
  <c r="E138" i="35"/>
  <c r="M1304" i="43"/>
  <c r="E134" i="35"/>
  <c r="M1300" i="43"/>
  <c r="AR259" i="36"/>
  <c r="E104" i="38"/>
  <c r="AV104" i="38" s="1"/>
  <c r="M1282" i="43"/>
  <c r="E100" i="38"/>
  <c r="AU100" i="38" s="1"/>
  <c r="M1278" i="43"/>
  <c r="E102" i="38"/>
  <c r="M1280" i="43"/>
  <c r="E109" i="38"/>
  <c r="M1287" i="43"/>
  <c r="E101" i="38"/>
  <c r="AU101" i="38" s="1"/>
  <c r="M1279" i="43"/>
  <c r="E97" i="38"/>
  <c r="AW97" i="38" s="1"/>
  <c r="M1275" i="43"/>
  <c r="E108" i="38"/>
  <c r="M1286" i="43"/>
  <c r="E99" i="38"/>
  <c r="M1277" i="43"/>
  <c r="E96" i="38"/>
  <c r="AR96" i="38" s="1"/>
  <c r="M1274" i="43"/>
  <c r="E107" i="38"/>
  <c r="AW107" i="38" s="1"/>
  <c r="M1285" i="43"/>
  <c r="E106" i="38"/>
  <c r="M1284" i="43"/>
  <c r="E103" i="38"/>
  <c r="M1281" i="43"/>
  <c r="E98" i="38"/>
  <c r="AT98" i="38" s="1"/>
  <c r="M1276" i="43"/>
  <c r="E105" i="38"/>
  <c r="AW105" i="38" s="1"/>
  <c r="M1283" i="43"/>
  <c r="E102" i="37"/>
  <c r="AU102" i="37" s="1"/>
  <c r="M1263" i="43"/>
  <c r="E97" i="37"/>
  <c r="AV97" i="37" s="1"/>
  <c r="M1258" i="43"/>
  <c r="E101" i="37"/>
  <c r="AT101" i="37" s="1"/>
  <c r="M1262" i="43"/>
  <c r="E96" i="37"/>
  <c r="AT96" i="37" s="1"/>
  <c r="M1257" i="43"/>
  <c r="E108" i="37"/>
  <c r="AU108" i="37" s="1"/>
  <c r="M1269" i="43"/>
  <c r="E100" i="37"/>
  <c r="M1261" i="43"/>
  <c r="E107" i="37"/>
  <c r="AT107" i="37" s="1"/>
  <c r="M1268" i="43"/>
  <c r="E99" i="37"/>
  <c r="M1260" i="43"/>
  <c r="E106" i="37"/>
  <c r="AR106" i="37" s="1"/>
  <c r="M1267" i="43"/>
  <c r="E98" i="37"/>
  <c r="AV98" i="37" s="1"/>
  <c r="M1259" i="43"/>
  <c r="E110" i="37"/>
  <c r="AW110" i="37" s="1"/>
  <c r="M1271" i="43"/>
  <c r="E105" i="37"/>
  <c r="M1266" i="43"/>
  <c r="E104" i="37"/>
  <c r="AR104" i="37" s="1"/>
  <c r="M1265" i="43"/>
  <c r="E103" i="37"/>
  <c r="AU103" i="37" s="1"/>
  <c r="M1264" i="43"/>
  <c r="E109" i="37"/>
  <c r="AV109" i="37" s="1"/>
  <c r="M1270" i="43"/>
  <c r="E108" i="36"/>
  <c r="AU108" i="36" s="1"/>
  <c r="M1252" i="43"/>
  <c r="E100" i="36"/>
  <c r="M1244" i="43"/>
  <c r="E107" i="36"/>
  <c r="M1251" i="43"/>
  <c r="E99" i="36"/>
  <c r="M1243" i="43"/>
  <c r="E97" i="36"/>
  <c r="M1241" i="43"/>
  <c r="E106" i="36"/>
  <c r="M1250" i="43"/>
  <c r="E96" i="36"/>
  <c r="M1240" i="43"/>
  <c r="E105" i="36"/>
  <c r="M1249" i="43"/>
  <c r="E104" i="36"/>
  <c r="AW104" i="36" s="1"/>
  <c r="M1248" i="43"/>
  <c r="E103" i="36"/>
  <c r="AS103" i="36" s="1"/>
  <c r="M1247" i="43"/>
  <c r="E110" i="36"/>
  <c r="AW110" i="36" s="1"/>
  <c r="M1254" i="43"/>
  <c r="E102" i="36"/>
  <c r="AS102" i="36" s="1"/>
  <c r="M1246" i="43"/>
  <c r="E98" i="36"/>
  <c r="AV98" i="36" s="1"/>
  <c r="M1242" i="43"/>
  <c r="E109" i="36"/>
  <c r="AT109" i="36" s="1"/>
  <c r="M1253" i="43"/>
  <c r="E101" i="36"/>
  <c r="AW101" i="36" s="1"/>
  <c r="M1245" i="43"/>
  <c r="AB107" i="15"/>
  <c r="T107" i="15"/>
  <c r="C41" i="36"/>
  <c r="B1041" i="43" s="1"/>
  <c r="AB105" i="15"/>
  <c r="T105" i="15"/>
  <c r="AB104" i="15"/>
  <c r="T104" i="15"/>
  <c r="C41" i="37"/>
  <c r="B1085" i="43" s="1"/>
  <c r="AB103" i="15"/>
  <c r="T103" i="15"/>
  <c r="F139" i="15"/>
  <c r="AB110" i="15"/>
  <c r="T110" i="15"/>
  <c r="AB102" i="15"/>
  <c r="T102" i="15"/>
  <c r="F138" i="15"/>
  <c r="C41" i="35"/>
  <c r="B997" i="43" s="1"/>
  <c r="AB106" i="15"/>
  <c r="T106" i="15"/>
  <c r="AB109" i="15"/>
  <c r="T109" i="15"/>
  <c r="F137" i="15"/>
  <c r="AB108" i="15"/>
  <c r="T108" i="15"/>
  <c r="C41" i="38"/>
  <c r="B1129" i="43" s="1"/>
  <c r="AT184" i="37"/>
  <c r="AS184" i="37"/>
  <c r="AQ184" i="37"/>
  <c r="AV184" i="37"/>
  <c r="AW184" i="37"/>
  <c r="AR184" i="37"/>
  <c r="AU184" i="37"/>
  <c r="AA184" i="37"/>
  <c r="AW186" i="35"/>
  <c r="AR186" i="35"/>
  <c r="AQ186" i="35"/>
  <c r="AU186" i="35"/>
  <c r="AV186" i="35"/>
  <c r="AT186" i="35"/>
  <c r="AS186" i="35"/>
  <c r="AA186" i="35"/>
  <c r="AW188" i="37"/>
  <c r="AU188" i="37"/>
  <c r="AT188" i="37"/>
  <c r="AR188" i="37"/>
  <c r="AV188" i="37"/>
  <c r="AS188" i="37"/>
  <c r="AQ188" i="37"/>
  <c r="AA188" i="37"/>
  <c r="AQ188" i="35"/>
  <c r="AW188" i="35"/>
  <c r="AV188" i="35"/>
  <c r="AU188" i="35"/>
  <c r="AT188" i="35"/>
  <c r="AR188" i="35"/>
  <c r="AS188" i="35"/>
  <c r="AA188" i="35"/>
  <c r="AR188" i="36"/>
  <c r="AQ188" i="36"/>
  <c r="AU188" i="36"/>
  <c r="AV188" i="36"/>
  <c r="AT188" i="36"/>
  <c r="AW188" i="36"/>
  <c r="AS188" i="36"/>
  <c r="AA188" i="36"/>
  <c r="AV184" i="36"/>
  <c r="AU184" i="36"/>
  <c r="AT184" i="36"/>
  <c r="AQ184" i="36"/>
  <c r="AW184" i="36"/>
  <c r="AR184" i="36"/>
  <c r="AS184" i="36"/>
  <c r="AA184" i="36"/>
  <c r="AU188" i="38"/>
  <c r="AT188" i="38"/>
  <c r="AR188" i="38"/>
  <c r="AQ188" i="38"/>
  <c r="AW188" i="38"/>
  <c r="AS188" i="38"/>
  <c r="AV188" i="38"/>
  <c r="AA188" i="38"/>
  <c r="AQ184" i="38"/>
  <c r="AV184" i="38"/>
  <c r="AU184" i="38"/>
  <c r="AS184" i="38"/>
  <c r="AW184" i="38"/>
  <c r="AT184" i="38"/>
  <c r="AR184" i="38"/>
  <c r="AA184" i="38"/>
  <c r="AW184" i="35"/>
  <c r="AV184" i="35"/>
  <c r="AS184" i="35"/>
  <c r="AT184" i="35"/>
  <c r="AR184" i="35"/>
  <c r="AU184" i="35"/>
  <c r="AQ184" i="35"/>
  <c r="AA184" i="35"/>
  <c r="AU96" i="38"/>
  <c r="AT96" i="38"/>
  <c r="AV103" i="37"/>
  <c r="AW98" i="37"/>
  <c r="AS98" i="37"/>
  <c r="AU99" i="35"/>
  <c r="AT99" i="35"/>
  <c r="AS99" i="35"/>
  <c r="AV99" i="35"/>
  <c r="AW99" i="35"/>
  <c r="AW105" i="35"/>
  <c r="AU105" i="35"/>
  <c r="AT105" i="35"/>
  <c r="AR105" i="35"/>
  <c r="AT104" i="36"/>
  <c r="AT104" i="37"/>
  <c r="AS104" i="37"/>
  <c r="AW108" i="38"/>
  <c r="AV108" i="38"/>
  <c r="AU108" i="38"/>
  <c r="AT108" i="38"/>
  <c r="AR108" i="38"/>
  <c r="AS108" i="38"/>
  <c r="D203" i="35"/>
  <c r="AW104" i="35"/>
  <c r="AU104" i="35"/>
  <c r="AT104" i="35"/>
  <c r="AS104" i="35"/>
  <c r="AR110" i="36"/>
  <c r="AU110" i="36"/>
  <c r="AR102" i="36"/>
  <c r="AW102" i="36"/>
  <c r="AV102" i="36"/>
  <c r="AU102" i="36"/>
  <c r="AU110" i="37"/>
  <c r="AW102" i="37"/>
  <c r="AV102" i="37"/>
  <c r="AT102" i="37"/>
  <c r="AU106" i="38"/>
  <c r="AT106" i="38"/>
  <c r="AS106" i="38"/>
  <c r="AR106" i="38"/>
  <c r="AV106" i="38"/>
  <c r="AW106" i="38"/>
  <c r="AS97" i="37"/>
  <c r="AS110" i="35"/>
  <c r="AR110" i="35"/>
  <c r="AV110" i="35"/>
  <c r="AT110" i="35"/>
  <c r="AU110" i="35"/>
  <c r="AR102" i="35"/>
  <c r="AW102" i="35"/>
  <c r="AV102" i="35"/>
  <c r="AU102" i="35"/>
  <c r="AW109" i="36"/>
  <c r="AV109" i="36"/>
  <c r="AU109" i="36"/>
  <c r="AR109" i="36"/>
  <c r="AS109" i="36"/>
  <c r="AT101" i="36"/>
  <c r="AW109" i="37"/>
  <c r="AS101" i="37"/>
  <c r="AR101" i="37"/>
  <c r="AR105" i="38"/>
  <c r="AV105" i="38"/>
  <c r="AU103" i="36"/>
  <c r="AT103" i="36"/>
  <c r="AR103" i="36"/>
  <c r="AV103" i="36"/>
  <c r="AW103" i="36"/>
  <c r="AU103" i="35"/>
  <c r="AT103" i="35"/>
  <c r="AR103" i="35"/>
  <c r="AV103" i="35"/>
  <c r="AW103" i="35"/>
  <c r="AR96" i="37"/>
  <c r="AW96" i="37"/>
  <c r="AU109" i="35"/>
  <c r="AW101" i="35"/>
  <c r="AR101" i="35"/>
  <c r="AW108" i="36"/>
  <c r="AV108" i="36"/>
  <c r="AS108" i="36"/>
  <c r="AR108" i="36"/>
  <c r="AW100" i="36"/>
  <c r="AV100" i="36"/>
  <c r="AU100" i="36"/>
  <c r="AT100" i="36"/>
  <c r="AS100" i="36"/>
  <c r="AR100" i="36"/>
  <c r="AR108" i="37"/>
  <c r="AW108" i="37"/>
  <c r="AV108" i="37"/>
  <c r="AT100" i="37"/>
  <c r="AS100" i="37"/>
  <c r="AR100" i="37"/>
  <c r="AW100" i="37"/>
  <c r="AU100" i="37"/>
  <c r="AV100" i="37"/>
  <c r="AW104" i="38"/>
  <c r="AU104" i="38"/>
  <c r="D202" i="38"/>
  <c r="AW100" i="38"/>
  <c r="AV100" i="38"/>
  <c r="AT100" i="38"/>
  <c r="AR98" i="36"/>
  <c r="AW98" i="36"/>
  <c r="AU98" i="36"/>
  <c r="AU108" i="35"/>
  <c r="AW100" i="35"/>
  <c r="AV100" i="35"/>
  <c r="AU100" i="35"/>
  <c r="AT100" i="35"/>
  <c r="AS100" i="35"/>
  <c r="AR100" i="35"/>
  <c r="AU107" i="36"/>
  <c r="AT107" i="36"/>
  <c r="AS107" i="36"/>
  <c r="AR107" i="36"/>
  <c r="AV107" i="36"/>
  <c r="AW107" i="36"/>
  <c r="AU99" i="36"/>
  <c r="AT99" i="36"/>
  <c r="AS99" i="36"/>
  <c r="AR99" i="36"/>
  <c r="AV99" i="36"/>
  <c r="AW99" i="36"/>
  <c r="AU107" i="37"/>
  <c r="AS107" i="37"/>
  <c r="AR99" i="37"/>
  <c r="AW99" i="37"/>
  <c r="AV99" i="37"/>
  <c r="AU99" i="37"/>
  <c r="AS99" i="37"/>
  <c r="AT99" i="37"/>
  <c r="AW103" i="38"/>
  <c r="AV103" i="38"/>
  <c r="AU103" i="38"/>
  <c r="AT103" i="38"/>
  <c r="AS103" i="38"/>
  <c r="AR103" i="38"/>
  <c r="AV107" i="38"/>
  <c r="AW99" i="38"/>
  <c r="AV99" i="38"/>
  <c r="AU99" i="38"/>
  <c r="AT99" i="38"/>
  <c r="AS99" i="38"/>
  <c r="AR99" i="38"/>
  <c r="AW97" i="36"/>
  <c r="AV97" i="36"/>
  <c r="AU97" i="36"/>
  <c r="AT97" i="36"/>
  <c r="AR97" i="36"/>
  <c r="AS97" i="36"/>
  <c r="AU107" i="35"/>
  <c r="AT107" i="35"/>
  <c r="AS107" i="35"/>
  <c r="AR107" i="35"/>
  <c r="AV107" i="35"/>
  <c r="AW107" i="35"/>
  <c r="AS106" i="36"/>
  <c r="AR106" i="36"/>
  <c r="AW106" i="36"/>
  <c r="AV106" i="36"/>
  <c r="AT106" i="36"/>
  <c r="AU106" i="36"/>
  <c r="AU106" i="37"/>
  <c r="AT106" i="37"/>
  <c r="AU102" i="38"/>
  <c r="AT102" i="38"/>
  <c r="AS102" i="38"/>
  <c r="AR102" i="38"/>
  <c r="AV102" i="38"/>
  <c r="AW102" i="38"/>
  <c r="D202" i="36"/>
  <c r="AU98" i="38"/>
  <c r="AS98" i="38"/>
  <c r="AW96" i="36"/>
  <c r="AV96" i="36"/>
  <c r="AU96" i="36"/>
  <c r="AT96" i="36"/>
  <c r="AS96" i="36"/>
  <c r="AR96" i="36"/>
  <c r="AW106" i="35"/>
  <c r="AW105" i="36"/>
  <c r="AV105" i="36"/>
  <c r="AU105" i="36"/>
  <c r="AT105" i="36"/>
  <c r="AR105" i="36"/>
  <c r="AS105" i="36"/>
  <c r="AV105" i="37"/>
  <c r="AU105" i="37"/>
  <c r="AT105" i="37"/>
  <c r="AS105" i="37"/>
  <c r="AR105" i="37"/>
  <c r="AW105" i="37"/>
  <c r="AS109" i="38"/>
  <c r="AR109" i="38"/>
  <c r="AW109" i="38"/>
  <c r="AV109" i="38"/>
  <c r="AT109" i="38"/>
  <c r="AU109" i="38"/>
  <c r="AS101" i="38"/>
  <c r="AV101" i="38"/>
  <c r="AT101" i="38"/>
  <c r="D202" i="37"/>
  <c r="AJ89" i="38"/>
  <c r="F136" i="15"/>
  <c r="F135" i="15"/>
  <c r="F134" i="15"/>
  <c r="AB100" i="38"/>
  <c r="AA100" i="38"/>
  <c r="AQ100" i="38"/>
  <c r="AA106" i="38"/>
  <c r="AQ106" i="38"/>
  <c r="AB106" i="38"/>
  <c r="AB99" i="38"/>
  <c r="AA99" i="38"/>
  <c r="AQ99" i="38"/>
  <c r="AQ105" i="38"/>
  <c r="AB105" i="38"/>
  <c r="AA98" i="38"/>
  <c r="AQ98" i="38"/>
  <c r="AB98" i="38"/>
  <c r="AQ104" i="38"/>
  <c r="AA104" i="38"/>
  <c r="AB104" i="38"/>
  <c r="AQ97" i="38"/>
  <c r="AB97" i="38"/>
  <c r="AA97" i="38"/>
  <c r="AQ103" i="38"/>
  <c r="AB103" i="38"/>
  <c r="AA103" i="38"/>
  <c r="AQ96" i="38"/>
  <c r="AB96" i="38"/>
  <c r="AA96" i="38"/>
  <c r="AB102" i="38"/>
  <c r="AA102" i="38"/>
  <c r="AQ102" i="38"/>
  <c r="AB109" i="38"/>
  <c r="AQ109" i="38"/>
  <c r="AA109" i="38"/>
  <c r="AB101" i="38"/>
  <c r="AA101" i="38"/>
  <c r="AQ101" i="38"/>
  <c r="AB108" i="38"/>
  <c r="AA108" i="38"/>
  <c r="AQ108" i="38"/>
  <c r="AB107" i="38"/>
  <c r="AA107" i="38"/>
  <c r="AQ107" i="38"/>
  <c r="AQ97" i="37"/>
  <c r="AB97" i="37"/>
  <c r="AA97" i="37"/>
  <c r="AQ96" i="37"/>
  <c r="AB96" i="37"/>
  <c r="AA96" i="37"/>
  <c r="AB106" i="37"/>
  <c r="AA105" i="37"/>
  <c r="AQ105" i="37"/>
  <c r="AB105" i="37"/>
  <c r="AB104" i="37"/>
  <c r="AQ103" i="37"/>
  <c r="AB103" i="37"/>
  <c r="AA103" i="37"/>
  <c r="AQ110" i="37"/>
  <c r="AB110" i="37"/>
  <c r="AA110" i="37"/>
  <c r="AB102" i="37"/>
  <c r="AA107" i="37"/>
  <c r="AQ107" i="37"/>
  <c r="AB107" i="37"/>
  <c r="AB109" i="37"/>
  <c r="AA109" i="37"/>
  <c r="AQ101" i="37"/>
  <c r="AB101" i="37"/>
  <c r="AA99" i="37"/>
  <c r="AQ99" i="37"/>
  <c r="AB99" i="37"/>
  <c r="AQ98" i="37"/>
  <c r="AB98" i="37"/>
  <c r="AA98" i="37"/>
  <c r="AB108" i="37"/>
  <c r="AQ100" i="37"/>
  <c r="AB100" i="37"/>
  <c r="AA100" i="37"/>
  <c r="AB96" i="36"/>
  <c r="AQ96" i="36"/>
  <c r="AA96" i="36"/>
  <c r="AB109" i="36"/>
  <c r="AQ109" i="36"/>
  <c r="AA109" i="36"/>
  <c r="AQ101" i="36"/>
  <c r="AB101" i="36"/>
  <c r="AA101" i="36"/>
  <c r="AQ108" i="36"/>
  <c r="AB108" i="36"/>
  <c r="AA108" i="36"/>
  <c r="AA100" i="36"/>
  <c r="AQ100" i="36"/>
  <c r="AB100" i="36"/>
  <c r="AQ107" i="36"/>
  <c r="AB107" i="36"/>
  <c r="AA107" i="36"/>
  <c r="AQ99" i="36"/>
  <c r="AB99" i="36"/>
  <c r="AA99" i="36"/>
  <c r="AQ106" i="36"/>
  <c r="AB106" i="36"/>
  <c r="AA106" i="36"/>
  <c r="AB105" i="36"/>
  <c r="AA105" i="36"/>
  <c r="AQ105" i="36"/>
  <c r="AQ98" i="36"/>
  <c r="AB98" i="36"/>
  <c r="AA98" i="36"/>
  <c r="AB103" i="36"/>
  <c r="AA103" i="36"/>
  <c r="AQ103" i="36"/>
  <c r="AB104" i="36"/>
  <c r="AA104" i="36"/>
  <c r="AQ104" i="36"/>
  <c r="AB97" i="36"/>
  <c r="AA97" i="36"/>
  <c r="AQ97" i="36"/>
  <c r="AA110" i="36"/>
  <c r="AQ110" i="36"/>
  <c r="AB110" i="36"/>
  <c r="AA102" i="36"/>
  <c r="AQ102" i="36"/>
  <c r="AB102" i="36"/>
  <c r="AB109" i="35"/>
  <c r="AQ109" i="35"/>
  <c r="AB101" i="35"/>
  <c r="AA101" i="35"/>
  <c r="AB99" i="35"/>
  <c r="AQ99" i="35"/>
  <c r="AA99" i="35"/>
  <c r="AB108" i="35"/>
  <c r="AB100" i="35"/>
  <c r="AQ100" i="35"/>
  <c r="AA100" i="35"/>
  <c r="AB107" i="35"/>
  <c r="AQ107" i="35"/>
  <c r="AA107" i="35"/>
  <c r="AB106" i="35"/>
  <c r="AB105" i="35"/>
  <c r="AQ105" i="35"/>
  <c r="AA105" i="35"/>
  <c r="AB104" i="35"/>
  <c r="AQ104" i="35"/>
  <c r="AA104" i="35"/>
  <c r="AQ103" i="35"/>
  <c r="AA103" i="35"/>
  <c r="AB103" i="35"/>
  <c r="AA110" i="35"/>
  <c r="AQ110" i="35"/>
  <c r="AB110" i="35"/>
  <c r="AQ102" i="35"/>
  <c r="AB102" i="35"/>
  <c r="AA102" i="35"/>
  <c r="AO85" i="35"/>
  <c r="AM85" i="35"/>
  <c r="AN85" i="35"/>
  <c r="AL85" i="35"/>
  <c r="AN83" i="35"/>
  <c r="AO83" i="35"/>
  <c r="AM83" i="35"/>
  <c r="AL85" i="37"/>
  <c r="AM85" i="37"/>
  <c r="AO85" i="37"/>
  <c r="AN85" i="37"/>
  <c r="AM83" i="36"/>
  <c r="AO83" i="36"/>
  <c r="AN83" i="36"/>
  <c r="AN87" i="35"/>
  <c r="AO87" i="35"/>
  <c r="AM87" i="35"/>
  <c r="AO85" i="36"/>
  <c r="AL85" i="36"/>
  <c r="AM85" i="36"/>
  <c r="AN85" i="36"/>
  <c r="AO87" i="37"/>
  <c r="AM87" i="37"/>
  <c r="AN87" i="37"/>
  <c r="AM87" i="38"/>
  <c r="AO87" i="38"/>
  <c r="AN87" i="38"/>
  <c r="AO87" i="36"/>
  <c r="AM87" i="36"/>
  <c r="AN87" i="36"/>
  <c r="AM83" i="38"/>
  <c r="AN83" i="38"/>
  <c r="AO83" i="38"/>
  <c r="AN83" i="37"/>
  <c r="AO83" i="37"/>
  <c r="AM83" i="37"/>
  <c r="AJ85" i="38"/>
  <c r="AM85" i="38"/>
  <c r="AL85" i="38"/>
  <c r="AO85" i="38"/>
  <c r="AN85" i="38"/>
  <c r="T108" i="35"/>
  <c r="T107" i="35"/>
  <c r="AJ107" i="35" s="1"/>
  <c r="T101" i="35"/>
  <c r="AJ101" i="35" s="1"/>
  <c r="T100" i="35"/>
  <c r="T106" i="35"/>
  <c r="T105" i="35"/>
  <c r="T104" i="35"/>
  <c r="T109" i="35"/>
  <c r="T103" i="35"/>
  <c r="T110" i="35"/>
  <c r="T102" i="35"/>
  <c r="AJ102" i="35" s="1"/>
  <c r="S103" i="35"/>
  <c r="AI103" i="35" s="1"/>
  <c r="S110" i="35"/>
  <c r="AI110" i="35" s="1"/>
  <c r="S102" i="35"/>
  <c r="AI102" i="35" s="1"/>
  <c r="S108" i="35"/>
  <c r="AI108" i="35" s="1"/>
  <c r="S100" i="35"/>
  <c r="AI100" i="35" s="1"/>
  <c r="S107" i="35"/>
  <c r="AI107" i="35" s="1"/>
  <c r="S105" i="35"/>
  <c r="AI105" i="35" s="1"/>
  <c r="S104" i="35"/>
  <c r="AI104" i="35" s="1"/>
  <c r="AJ89" i="36"/>
  <c r="AJ87" i="36"/>
  <c r="T99" i="38"/>
  <c r="S99" i="38"/>
  <c r="AI99" i="38" s="1"/>
  <c r="T97" i="38"/>
  <c r="S97" i="38"/>
  <c r="AI97" i="38" s="1"/>
  <c r="S103" i="38"/>
  <c r="AI103" i="38" s="1"/>
  <c r="T103" i="38"/>
  <c r="T104" i="38"/>
  <c r="S104" i="38"/>
  <c r="AI104" i="38" s="1"/>
  <c r="T96" i="38"/>
  <c r="S96" i="38"/>
  <c r="AI96" i="38" s="1"/>
  <c r="T102" i="38"/>
  <c r="S102" i="38"/>
  <c r="AI102" i="38" s="1"/>
  <c r="T108" i="38"/>
  <c r="S108" i="38"/>
  <c r="AI108" i="38" s="1"/>
  <c r="S98" i="38"/>
  <c r="AI98" i="38" s="1"/>
  <c r="T98" i="38"/>
  <c r="T109" i="38"/>
  <c r="S109" i="38"/>
  <c r="AI109" i="38" s="1"/>
  <c r="T107" i="38"/>
  <c r="S107" i="38"/>
  <c r="AI107" i="38" s="1"/>
  <c r="T100" i="38"/>
  <c r="S100" i="38"/>
  <c r="AI100" i="38" s="1"/>
  <c r="T106" i="38"/>
  <c r="S106" i="38"/>
  <c r="AI106" i="38" s="1"/>
  <c r="T105" i="38"/>
  <c r="S105" i="38"/>
  <c r="AI105" i="38" s="1"/>
  <c r="S105" i="36"/>
  <c r="AI105" i="36" s="1"/>
  <c r="T105" i="36"/>
  <c r="AJ105" i="36" s="1"/>
  <c r="T103" i="36"/>
  <c r="S103" i="36"/>
  <c r="AI103" i="36" s="1"/>
  <c r="T110" i="36"/>
  <c r="S110" i="36"/>
  <c r="AI110" i="36" s="1"/>
  <c r="T96" i="36"/>
  <c r="S96" i="36"/>
  <c r="AI96" i="36" s="1"/>
  <c r="S101" i="36"/>
  <c r="AI101" i="36" s="1"/>
  <c r="T101" i="36"/>
  <c r="T102" i="36"/>
  <c r="S102" i="36"/>
  <c r="AI102" i="36" s="1"/>
  <c r="S109" i="36"/>
  <c r="AI109" i="36" s="1"/>
  <c r="T109" i="36"/>
  <c r="T108" i="36"/>
  <c r="S108" i="36"/>
  <c r="AI108" i="36" s="1"/>
  <c r="T100" i="36"/>
  <c r="S100" i="36"/>
  <c r="AI100" i="36" s="1"/>
  <c r="T97" i="36"/>
  <c r="S97" i="36"/>
  <c r="AI97" i="36" s="1"/>
  <c r="T107" i="36"/>
  <c r="S107" i="36"/>
  <c r="AI107" i="36" s="1"/>
  <c r="T106" i="36"/>
  <c r="S106" i="36"/>
  <c r="AI106" i="36" s="1"/>
  <c r="T104" i="36"/>
  <c r="AJ104" i="36" s="1"/>
  <c r="S104" i="36"/>
  <c r="AI104" i="36" s="1"/>
  <c r="T103" i="37"/>
  <c r="AJ103" i="37" s="1"/>
  <c r="S103" i="37"/>
  <c r="AI103" i="37" s="1"/>
  <c r="T110" i="37"/>
  <c r="AJ110" i="37" s="1"/>
  <c r="S110" i="37"/>
  <c r="AI110" i="37" s="1"/>
  <c r="T98" i="37"/>
  <c r="AJ98" i="37" s="1"/>
  <c r="S98" i="37"/>
  <c r="AI98" i="37" s="1"/>
  <c r="T108" i="37"/>
  <c r="S108" i="37"/>
  <c r="AI108" i="37" s="1"/>
  <c r="T100" i="37"/>
  <c r="AJ100" i="37" s="1"/>
  <c r="S100" i="37"/>
  <c r="AI100" i="37" s="1"/>
  <c r="T102" i="37"/>
  <c r="S102" i="37"/>
  <c r="AI102" i="37" s="1"/>
  <c r="T109" i="37"/>
  <c r="AJ109" i="37" s="1"/>
  <c r="T97" i="37"/>
  <c r="S97" i="37"/>
  <c r="AI97" i="37" s="1"/>
  <c r="T107" i="37"/>
  <c r="T96" i="37"/>
  <c r="AJ96" i="37" s="1"/>
  <c r="S96" i="37"/>
  <c r="AI96" i="37" s="1"/>
  <c r="T106" i="37"/>
  <c r="S106" i="37"/>
  <c r="AI106" i="37" s="1"/>
  <c r="T101" i="37"/>
  <c r="T105" i="37"/>
  <c r="AJ105" i="37" s="1"/>
  <c r="S105" i="37"/>
  <c r="AI105" i="37" s="1"/>
  <c r="T104" i="37"/>
  <c r="AJ104" i="37" s="1"/>
  <c r="AK89" i="38"/>
  <c r="AJ87" i="37"/>
  <c r="AJ89" i="37"/>
  <c r="AJ83" i="37"/>
  <c r="AJ85" i="36"/>
  <c r="AJ85" i="35"/>
  <c r="AJ87" i="35"/>
  <c r="AJ89" i="35"/>
  <c r="AL89" i="38"/>
  <c r="AN89" i="38"/>
  <c r="AJ87" i="38"/>
  <c r="AM89" i="38"/>
  <c r="AJ83" i="38"/>
  <c r="AK85" i="38"/>
  <c r="AO89" i="38"/>
  <c r="AI85" i="37"/>
  <c r="AK85" i="37"/>
  <c r="AJ85" i="37"/>
  <c r="AI87" i="37"/>
  <c r="AL87" i="37"/>
  <c r="AK87" i="37"/>
  <c r="AO89" i="37"/>
  <c r="AM89" i="37"/>
  <c r="AN89" i="37"/>
  <c r="AI89" i="37"/>
  <c r="AL89" i="37"/>
  <c r="AK89" i="37"/>
  <c r="AN89" i="36"/>
  <c r="AI89" i="36"/>
  <c r="AK89" i="36"/>
  <c r="AO89" i="36"/>
  <c r="AM89" i="36"/>
  <c r="AL89" i="36"/>
  <c r="AL87" i="36"/>
  <c r="AI87" i="36"/>
  <c r="AK87" i="36"/>
  <c r="AJ83" i="36"/>
  <c r="AI85" i="36"/>
  <c r="AK85" i="36"/>
  <c r="AI85" i="35"/>
  <c r="AK85" i="35"/>
  <c r="AK89" i="35"/>
  <c r="AO89" i="35"/>
  <c r="AL89" i="35"/>
  <c r="AM89" i="35"/>
  <c r="AN89" i="35"/>
  <c r="AI89" i="35"/>
  <c r="AI87" i="35"/>
  <c r="AL87" i="35"/>
  <c r="AK87" i="35"/>
  <c r="AJ83" i="35"/>
  <c r="AK87" i="38"/>
  <c r="AI87" i="38"/>
  <c r="AL87" i="38"/>
  <c r="AI83" i="35"/>
  <c r="AK83" i="35"/>
  <c r="AL83" i="35"/>
  <c r="AI83" i="36"/>
  <c r="AL83" i="36"/>
  <c r="AK83" i="36"/>
  <c r="AK83" i="37"/>
  <c r="AI83" i="37"/>
  <c r="AL83" i="37"/>
  <c r="AK83" i="38"/>
  <c r="AL83" i="38"/>
  <c r="AI83" i="38"/>
  <c r="S101" i="38"/>
  <c r="AI101" i="38" s="1"/>
  <c r="T101" i="38"/>
  <c r="T99" i="37"/>
  <c r="AJ99" i="37" s="1"/>
  <c r="S99" i="37"/>
  <c r="AI99" i="37" s="1"/>
  <c r="T98" i="36"/>
  <c r="S98" i="36"/>
  <c r="AI98" i="36" s="1"/>
  <c r="T99" i="36"/>
  <c r="AJ99" i="36" s="1"/>
  <c r="S99" i="36"/>
  <c r="AI99" i="36" s="1"/>
  <c r="T99" i="35"/>
  <c r="AJ99" i="35" s="1"/>
  <c r="S99" i="35"/>
  <c r="AI99" i="35" s="1"/>
  <c r="E197" i="38"/>
  <c r="E199" i="36"/>
  <c r="E103" i="15"/>
  <c r="E201" i="35"/>
  <c r="E208" i="36"/>
  <c r="E200" i="36"/>
  <c r="E200" i="37"/>
  <c r="E204" i="38"/>
  <c r="E137" i="15"/>
  <c r="D102" i="36"/>
  <c r="E198" i="36"/>
  <c r="E110" i="15"/>
  <c r="E102" i="15"/>
  <c r="E208" i="35"/>
  <c r="E207" i="36"/>
  <c r="E207" i="37"/>
  <c r="E203" i="38"/>
  <c r="E136" i="15"/>
  <c r="E197" i="36"/>
  <c r="E109" i="15"/>
  <c r="E206" i="36"/>
  <c r="E206" i="37"/>
  <c r="E210" i="38"/>
  <c r="E202" i="38"/>
  <c r="E135" i="15"/>
  <c r="E199" i="37"/>
  <c r="E108" i="15"/>
  <c r="E206" i="35"/>
  <c r="E205" i="36"/>
  <c r="E209" i="38"/>
  <c r="E134" i="15"/>
  <c r="D109" i="15"/>
  <c r="D102" i="37"/>
  <c r="E201" i="38"/>
  <c r="E198" i="37"/>
  <c r="E107" i="15"/>
  <c r="E205" i="35"/>
  <c r="E204" i="36"/>
  <c r="E204" i="37"/>
  <c r="E208" i="38"/>
  <c r="E200" i="38"/>
  <c r="E197" i="37"/>
  <c r="E200" i="35"/>
  <c r="E106" i="15"/>
  <c r="E204" i="35"/>
  <c r="E211" i="36"/>
  <c r="E203" i="36"/>
  <c r="E211" i="37"/>
  <c r="E207" i="38"/>
  <c r="D103" i="35"/>
  <c r="E105" i="15"/>
  <c r="E211" i="35"/>
  <c r="E203" i="35"/>
  <c r="E210" i="36"/>
  <c r="E202" i="36"/>
  <c r="E202" i="37"/>
  <c r="E206" i="38"/>
  <c r="E139" i="15"/>
  <c r="E199" i="38"/>
  <c r="E198" i="38"/>
  <c r="E104" i="15"/>
  <c r="E202" i="35"/>
  <c r="E209" i="36"/>
  <c r="E201" i="36"/>
  <c r="E201" i="37"/>
  <c r="E205" i="38"/>
  <c r="E138" i="15"/>
  <c r="D102" i="38"/>
  <c r="F95" i="38"/>
  <c r="H139" i="4"/>
  <c r="F94" i="38"/>
  <c r="H138" i="4"/>
  <c r="F95" i="37"/>
  <c r="H121" i="4"/>
  <c r="F94" i="37"/>
  <c r="H120" i="4"/>
  <c r="F95" i="36"/>
  <c r="H103" i="4"/>
  <c r="F94" i="36"/>
  <c r="H102" i="4"/>
  <c r="AK189" i="38"/>
  <c r="AL189" i="38"/>
  <c r="AI189" i="38"/>
  <c r="AJ189" i="38"/>
  <c r="AI187" i="38"/>
  <c r="AK187" i="38"/>
  <c r="AJ187" i="38"/>
  <c r="AL185" i="38"/>
  <c r="AJ185" i="38"/>
  <c r="AI185" i="38"/>
  <c r="AK185" i="38"/>
  <c r="AI186" i="38"/>
  <c r="AK186" i="38"/>
  <c r="AJ186" i="38"/>
  <c r="AI185" i="37"/>
  <c r="AL185" i="37"/>
  <c r="AJ185" i="37"/>
  <c r="AK185" i="37"/>
  <c r="AI187" i="37"/>
  <c r="AJ187" i="37"/>
  <c r="AK187" i="37"/>
  <c r="AK189" i="37"/>
  <c r="AI189" i="37"/>
  <c r="AL189" i="37"/>
  <c r="AJ189" i="37"/>
  <c r="AK186" i="37"/>
  <c r="AJ186" i="37"/>
  <c r="AI186" i="37"/>
  <c r="AJ185" i="36"/>
  <c r="AL185" i="36"/>
  <c r="AK185" i="36"/>
  <c r="AI185" i="36"/>
  <c r="AK189" i="36"/>
  <c r="AI189" i="36"/>
  <c r="AJ189" i="36"/>
  <c r="AL189" i="36"/>
  <c r="AI186" i="36"/>
  <c r="AK186" i="36"/>
  <c r="AJ186" i="36"/>
  <c r="AJ187" i="36"/>
  <c r="AK187" i="36"/>
  <c r="AI187" i="36"/>
  <c r="AJ187" i="35"/>
  <c r="AI187" i="35"/>
  <c r="AK187" i="35"/>
  <c r="AI189" i="35"/>
  <c r="AL189" i="35"/>
  <c r="AK189" i="35"/>
  <c r="AJ189" i="35"/>
  <c r="AI185" i="35"/>
  <c r="AL185" i="35"/>
  <c r="AJ185" i="35"/>
  <c r="AK185" i="35"/>
  <c r="L64" i="4"/>
  <c r="M32" i="3"/>
  <c r="M33" i="3"/>
  <c r="M34" i="3"/>
  <c r="M35" i="3"/>
  <c r="M36" i="3"/>
  <c r="M41" i="3"/>
  <c r="M42" i="3"/>
  <c r="M43" i="3"/>
  <c r="M44" i="3"/>
  <c r="M45" i="3"/>
  <c r="M50" i="3"/>
  <c r="M51" i="3"/>
  <c r="M52" i="3"/>
  <c r="M53" i="3"/>
  <c r="M54" i="3"/>
  <c r="M59" i="3"/>
  <c r="M60" i="3"/>
  <c r="M61" i="3"/>
  <c r="M62" i="3"/>
  <c r="M63" i="3"/>
  <c r="M29" i="4"/>
  <c r="F75" i="35" s="1"/>
  <c r="M30" i="4"/>
  <c r="F76" i="35" s="1"/>
  <c r="M31" i="4"/>
  <c r="F77" i="35" s="1"/>
  <c r="M32" i="4"/>
  <c r="F78" i="35" s="1"/>
  <c r="M33" i="4"/>
  <c r="F79" i="35" s="1"/>
  <c r="M34" i="4"/>
  <c r="F80" i="35" s="1"/>
  <c r="M35" i="4"/>
  <c r="F81" i="35" s="1"/>
  <c r="M36" i="4"/>
  <c r="F82" i="35" s="1"/>
  <c r="M38" i="4"/>
  <c r="F75" i="36" s="1"/>
  <c r="M39" i="4"/>
  <c r="F76" i="36" s="1"/>
  <c r="M40" i="4"/>
  <c r="F77" i="36" s="1"/>
  <c r="M41" i="4"/>
  <c r="F78" i="36" s="1"/>
  <c r="M42" i="4"/>
  <c r="F79" i="36" s="1"/>
  <c r="M43" i="4"/>
  <c r="F80" i="36" s="1"/>
  <c r="M44" i="4"/>
  <c r="F81" i="36" s="1"/>
  <c r="AB81" i="36" s="1"/>
  <c r="M45" i="4"/>
  <c r="F82" i="36" s="1"/>
  <c r="AB82" i="36" s="1"/>
  <c r="M47" i="4"/>
  <c r="F75" i="37" s="1"/>
  <c r="M48" i="4"/>
  <c r="F76" i="37" s="1"/>
  <c r="M49" i="4"/>
  <c r="F77" i="37" s="1"/>
  <c r="M50" i="4"/>
  <c r="F78" i="37" s="1"/>
  <c r="M51" i="4"/>
  <c r="F79" i="37" s="1"/>
  <c r="M52" i="4"/>
  <c r="F80" i="37" s="1"/>
  <c r="M53" i="4"/>
  <c r="F81" i="37" s="1"/>
  <c r="M54" i="4"/>
  <c r="F82" i="37" s="1"/>
  <c r="AB82" i="37" s="1"/>
  <c r="M56" i="4"/>
  <c r="F75" i="38" s="1"/>
  <c r="M57" i="4"/>
  <c r="F76" i="38" s="1"/>
  <c r="M58" i="4"/>
  <c r="F77" i="38" s="1"/>
  <c r="M59" i="4"/>
  <c r="F78" i="38" s="1"/>
  <c r="M60" i="4"/>
  <c r="F79" i="38" s="1"/>
  <c r="M61" i="4"/>
  <c r="F80" i="38" s="1"/>
  <c r="M62" i="4"/>
  <c r="F81" i="38" s="1"/>
  <c r="M63" i="4"/>
  <c r="F82" i="38" s="1"/>
  <c r="H31" i="4"/>
  <c r="H32" i="4"/>
  <c r="H33" i="4"/>
  <c r="H34" i="4"/>
  <c r="H35" i="4"/>
  <c r="H36" i="4"/>
  <c r="H45" i="4"/>
  <c r="H54" i="4"/>
  <c r="H63" i="4"/>
  <c r="AT102" i="35" l="1"/>
  <c r="AR104" i="35"/>
  <c r="AS105" i="35"/>
  <c r="AT109" i="37"/>
  <c r="AT102" i="36"/>
  <c r="AU104" i="37"/>
  <c r="AV97" i="38"/>
  <c r="AS96" i="38"/>
  <c r="E210" i="35"/>
  <c r="E209" i="35"/>
  <c r="S106" i="35"/>
  <c r="AI106" i="35" s="1"/>
  <c r="S101" i="35"/>
  <c r="AI101" i="35" s="1"/>
  <c r="AA106" i="35"/>
  <c r="AQ101" i="35"/>
  <c r="AU106" i="35"/>
  <c r="AR106" i="35"/>
  <c r="AR108" i="35"/>
  <c r="AV108" i="35"/>
  <c r="AT101" i="35"/>
  <c r="AS109" i="35"/>
  <c r="AV109" i="35"/>
  <c r="S109" i="35"/>
  <c r="AI109" i="35" s="1"/>
  <c r="AQ106" i="35"/>
  <c r="AA108" i="35"/>
  <c r="AT106" i="35"/>
  <c r="AS106" i="35"/>
  <c r="AS108" i="35"/>
  <c r="AW108" i="35"/>
  <c r="AU101" i="35"/>
  <c r="AR109" i="35"/>
  <c r="AW109" i="35"/>
  <c r="E207" i="35"/>
  <c r="AQ108" i="35"/>
  <c r="AA109" i="35"/>
  <c r="AS101" i="35"/>
  <c r="E78" i="35"/>
  <c r="M1174" i="43"/>
  <c r="E82" i="35"/>
  <c r="M1178" i="43"/>
  <c r="E81" i="35"/>
  <c r="M1177" i="43"/>
  <c r="AT98" i="36"/>
  <c r="AS98" i="36"/>
  <c r="AT108" i="36"/>
  <c r="AV96" i="37"/>
  <c r="AS96" i="37"/>
  <c r="AS105" i="38"/>
  <c r="AU101" i="36"/>
  <c r="AT97" i="37"/>
  <c r="AT110" i="36"/>
  <c r="AS110" i="36"/>
  <c r="AU104" i="36"/>
  <c r="AR97" i="38"/>
  <c r="AT98" i="37"/>
  <c r="AT103" i="37"/>
  <c r="AW103" i="37"/>
  <c r="E80" i="35"/>
  <c r="M1176" i="43"/>
  <c r="AU96" i="37"/>
  <c r="AS101" i="36"/>
  <c r="AV101" i="36"/>
  <c r="AW97" i="37"/>
  <c r="AU97" i="37"/>
  <c r="AV110" i="36"/>
  <c r="AR104" i="36"/>
  <c r="AV104" i="36"/>
  <c r="AS97" i="38"/>
  <c r="AU98" i="37"/>
  <c r="AS103" i="37"/>
  <c r="AR103" i="37"/>
  <c r="E79" i="35"/>
  <c r="M1175" i="43"/>
  <c r="AR101" i="36"/>
  <c r="AR97" i="37"/>
  <c r="AS104" i="36"/>
  <c r="AR98" i="37"/>
  <c r="AA105" i="38"/>
  <c r="AW101" i="38"/>
  <c r="AR107" i="38"/>
  <c r="AV96" i="38"/>
  <c r="AR101" i="38"/>
  <c r="AW98" i="38"/>
  <c r="AS107" i="38"/>
  <c r="AS104" i="38"/>
  <c r="AW96" i="38"/>
  <c r="AV98" i="38"/>
  <c r="AT107" i="38"/>
  <c r="AS100" i="38"/>
  <c r="AR104" i="38"/>
  <c r="AU105" i="38"/>
  <c r="AU97" i="38"/>
  <c r="AR98" i="38"/>
  <c r="AU107" i="38"/>
  <c r="AR100" i="38"/>
  <c r="AT104" i="38"/>
  <c r="AT105" i="38"/>
  <c r="AT97" i="38"/>
  <c r="AU109" i="37"/>
  <c r="S104" i="37"/>
  <c r="AI104" i="37" s="1"/>
  <c r="AA106" i="37"/>
  <c r="AS108" i="37"/>
  <c r="AR110" i="37"/>
  <c r="E209" i="37"/>
  <c r="AS209" i="37" s="1"/>
  <c r="AA108" i="37"/>
  <c r="AA101" i="37"/>
  <c r="AV107" i="37"/>
  <c r="AU101" i="37"/>
  <c r="AV110" i="37"/>
  <c r="E208" i="37"/>
  <c r="S101" i="37"/>
  <c r="AI101" i="37" s="1"/>
  <c r="AQ102" i="37"/>
  <c r="AQ104" i="37"/>
  <c r="AS106" i="37"/>
  <c r="AV101" i="37"/>
  <c r="AS102" i="37"/>
  <c r="AV104" i="37"/>
  <c r="E82" i="37"/>
  <c r="AU82" i="37" s="1"/>
  <c r="M1194" i="43"/>
  <c r="E81" i="37"/>
  <c r="AR81" i="37" s="1"/>
  <c r="M1193" i="43"/>
  <c r="E80" i="37"/>
  <c r="AS80" i="37" s="1"/>
  <c r="M1192" i="43"/>
  <c r="E79" i="37"/>
  <c r="AR79" i="37" s="1"/>
  <c r="M1191" i="43"/>
  <c r="E78" i="37"/>
  <c r="AU78" i="37" s="1"/>
  <c r="M1190" i="43"/>
  <c r="E79" i="38"/>
  <c r="M1199" i="43"/>
  <c r="E78" i="38"/>
  <c r="M1198" i="43"/>
  <c r="E80" i="38"/>
  <c r="M1200" i="43"/>
  <c r="E82" i="38"/>
  <c r="M1202" i="43"/>
  <c r="E81" i="38"/>
  <c r="M1201" i="43"/>
  <c r="E81" i="36"/>
  <c r="AW81" i="36" s="1"/>
  <c r="M1185" i="43"/>
  <c r="E79" i="36"/>
  <c r="M1183" i="43"/>
  <c r="E82" i="36"/>
  <c r="AU82" i="36" s="1"/>
  <c r="M1186" i="43"/>
  <c r="E80" i="36"/>
  <c r="M1184" i="43"/>
  <c r="E78" i="36"/>
  <c r="AR78" i="36" s="1"/>
  <c r="M1182" i="43"/>
  <c r="E210" i="37"/>
  <c r="AW210" i="37" s="1"/>
  <c r="E203" i="37"/>
  <c r="E205" i="37"/>
  <c r="AU205" i="37" s="1"/>
  <c r="S109" i="37"/>
  <c r="AI109" i="37" s="1"/>
  <c r="AQ108" i="37"/>
  <c r="AA102" i="37"/>
  <c r="AQ106" i="37"/>
  <c r="AV106" i="37"/>
  <c r="AW107" i="37"/>
  <c r="AT108" i="37"/>
  <c r="AR109" i="37"/>
  <c r="AS110" i="37"/>
  <c r="AW104" i="37"/>
  <c r="AA104" i="37"/>
  <c r="AW106" i="37"/>
  <c r="AR107" i="37"/>
  <c r="AW101" i="37"/>
  <c r="AS109" i="37"/>
  <c r="AR102" i="37"/>
  <c r="AT110" i="37"/>
  <c r="S107" i="37"/>
  <c r="AI107" i="37" s="1"/>
  <c r="AQ109" i="37"/>
  <c r="AB138" i="38"/>
  <c r="T138" i="38"/>
  <c r="AJ138" i="38" s="1"/>
  <c r="AB139" i="36"/>
  <c r="T139" i="36"/>
  <c r="AJ139" i="36" s="1"/>
  <c r="AB138" i="37"/>
  <c r="T138" i="37"/>
  <c r="AJ138" i="37" s="1"/>
  <c r="AB139" i="35"/>
  <c r="T139" i="35"/>
  <c r="AJ139" i="35" s="1"/>
  <c r="AB138" i="36"/>
  <c r="T138" i="36"/>
  <c r="AJ138" i="36" s="1"/>
  <c r="AB139" i="38"/>
  <c r="T139" i="38"/>
  <c r="AJ139" i="38" s="1"/>
  <c r="C42" i="38"/>
  <c r="B1130" i="43" s="1"/>
  <c r="AB137" i="38"/>
  <c r="T137" i="38"/>
  <c r="AJ137" i="38" s="1"/>
  <c r="AB139" i="15"/>
  <c r="T139" i="15"/>
  <c r="AB137" i="36"/>
  <c r="T137" i="36"/>
  <c r="AJ137" i="36" s="1"/>
  <c r="AB82" i="35"/>
  <c r="T82" i="35"/>
  <c r="AJ82" i="35" s="1"/>
  <c r="AB137" i="15"/>
  <c r="T137" i="15"/>
  <c r="C42" i="35"/>
  <c r="B998" i="43" s="1"/>
  <c r="C42" i="36"/>
  <c r="B1042" i="43" s="1"/>
  <c r="AB137" i="35"/>
  <c r="T137" i="35"/>
  <c r="AJ137" i="35" s="1"/>
  <c r="AB138" i="15"/>
  <c r="T138" i="15"/>
  <c r="AB137" i="37"/>
  <c r="T137" i="37"/>
  <c r="AJ137" i="37" s="1"/>
  <c r="AB138" i="35"/>
  <c r="T138" i="35"/>
  <c r="AJ138" i="35" s="1"/>
  <c r="AB139" i="37"/>
  <c r="T139" i="37"/>
  <c r="AJ139" i="37" s="1"/>
  <c r="C42" i="37"/>
  <c r="B1086" i="43" s="1"/>
  <c r="AR135" i="37"/>
  <c r="AW135" i="37"/>
  <c r="AV135" i="37"/>
  <c r="AU135" i="37"/>
  <c r="AT135" i="37"/>
  <c r="AS135" i="37"/>
  <c r="AS135" i="38"/>
  <c r="AW135" i="38"/>
  <c r="AV135" i="38"/>
  <c r="AU135" i="38"/>
  <c r="AT135" i="38"/>
  <c r="AR135" i="38"/>
  <c r="AQ139" i="15"/>
  <c r="AA139" i="15"/>
  <c r="AS139" i="15"/>
  <c r="AW139" i="15"/>
  <c r="AV139" i="15"/>
  <c r="AU139" i="15"/>
  <c r="AT139" i="15"/>
  <c r="AR139" i="15"/>
  <c r="S139" i="15"/>
  <c r="AW134" i="38"/>
  <c r="AV134" i="38"/>
  <c r="AU134" i="38"/>
  <c r="AT134" i="38"/>
  <c r="AS134" i="38"/>
  <c r="AR134" i="38"/>
  <c r="AW135" i="36"/>
  <c r="AR135" i="36"/>
  <c r="AV135" i="36"/>
  <c r="AU135" i="36"/>
  <c r="AT135" i="36"/>
  <c r="AS135" i="36"/>
  <c r="AT137" i="35"/>
  <c r="AS137" i="35"/>
  <c r="AV137" i="35"/>
  <c r="AR137" i="35"/>
  <c r="AQ137" i="35"/>
  <c r="AA137" i="35"/>
  <c r="AW137" i="35"/>
  <c r="AU137" i="35"/>
  <c r="S137" i="35"/>
  <c r="AI137" i="35" s="1"/>
  <c r="AU138" i="35"/>
  <c r="AT138" i="35"/>
  <c r="AS138" i="35"/>
  <c r="AR138" i="35"/>
  <c r="AQ138" i="35"/>
  <c r="AA138" i="35"/>
  <c r="AW138" i="35"/>
  <c r="AV138" i="35"/>
  <c r="S138" i="35"/>
  <c r="AI138" i="35" s="1"/>
  <c r="AW134" i="35"/>
  <c r="AV134" i="35"/>
  <c r="AU134" i="35"/>
  <c r="AT134" i="35"/>
  <c r="AS134" i="35"/>
  <c r="AR134" i="35"/>
  <c r="AV136" i="15"/>
  <c r="AU136" i="15"/>
  <c r="AT136" i="15"/>
  <c r="AS136" i="15"/>
  <c r="AR136" i="15"/>
  <c r="AW136" i="15"/>
  <c r="AT137" i="38"/>
  <c r="AS137" i="38"/>
  <c r="AR137" i="38"/>
  <c r="AQ137" i="38"/>
  <c r="AW137" i="38"/>
  <c r="AU137" i="38"/>
  <c r="AA137" i="38"/>
  <c r="AV137" i="38"/>
  <c r="S137" i="38"/>
  <c r="AI137" i="38" s="1"/>
  <c r="AU138" i="38"/>
  <c r="AA138" i="38"/>
  <c r="AT138" i="38"/>
  <c r="AS138" i="38"/>
  <c r="AR138" i="38"/>
  <c r="AQ138" i="38"/>
  <c r="AW138" i="38"/>
  <c r="AV138" i="38"/>
  <c r="S138" i="38"/>
  <c r="AI138" i="38" s="1"/>
  <c r="AV139" i="35"/>
  <c r="AU139" i="35"/>
  <c r="AT139" i="35"/>
  <c r="AS139" i="35"/>
  <c r="AR139" i="35"/>
  <c r="AA139" i="35"/>
  <c r="AQ139" i="35"/>
  <c r="AW139" i="35"/>
  <c r="S139" i="35"/>
  <c r="AI139" i="35" s="1"/>
  <c r="AR134" i="15"/>
  <c r="AT134" i="15"/>
  <c r="AW134" i="15"/>
  <c r="AV134" i="15"/>
  <c r="AU134" i="15"/>
  <c r="AS134" i="15"/>
  <c r="AS136" i="35"/>
  <c r="AR136" i="35"/>
  <c r="AW136" i="35"/>
  <c r="AU136" i="35"/>
  <c r="AV136" i="35"/>
  <c r="AT136" i="35"/>
  <c r="AW137" i="15"/>
  <c r="AV137" i="15"/>
  <c r="AU137" i="15"/>
  <c r="AT137" i="15"/>
  <c r="AQ137" i="15"/>
  <c r="AA137" i="15"/>
  <c r="AS137" i="15"/>
  <c r="AR137" i="15"/>
  <c r="S137" i="15"/>
  <c r="AW138" i="15"/>
  <c r="AV138" i="15"/>
  <c r="AU138" i="15"/>
  <c r="AT138" i="15"/>
  <c r="AS138" i="15"/>
  <c r="AQ138" i="15"/>
  <c r="AA138" i="15"/>
  <c r="AR138" i="15"/>
  <c r="S138" i="15"/>
  <c r="AV139" i="38"/>
  <c r="AU139" i="38"/>
  <c r="AA139" i="38"/>
  <c r="AT139" i="38"/>
  <c r="AS139" i="38"/>
  <c r="AR139" i="38"/>
  <c r="AQ139" i="38"/>
  <c r="AW139" i="38"/>
  <c r="S139" i="38"/>
  <c r="AI139" i="38" s="1"/>
  <c r="AW134" i="37"/>
  <c r="AV134" i="37"/>
  <c r="AU134" i="37"/>
  <c r="AT134" i="37"/>
  <c r="AS134" i="37"/>
  <c r="AR134" i="37"/>
  <c r="AS136" i="38"/>
  <c r="AR136" i="38"/>
  <c r="AU136" i="38"/>
  <c r="AW136" i="38"/>
  <c r="AV136" i="38"/>
  <c r="AT136" i="38"/>
  <c r="AU137" i="37"/>
  <c r="AW137" i="37"/>
  <c r="AT137" i="37"/>
  <c r="AS137" i="37"/>
  <c r="AR137" i="37"/>
  <c r="AA137" i="37"/>
  <c r="AQ137" i="37"/>
  <c r="AV137" i="37"/>
  <c r="S137" i="37"/>
  <c r="AI137" i="37" s="1"/>
  <c r="AV138" i="37"/>
  <c r="AU138" i="37"/>
  <c r="AT138" i="37"/>
  <c r="AS138" i="37"/>
  <c r="AR138" i="37"/>
  <c r="AA138" i="37"/>
  <c r="AQ138" i="37"/>
  <c r="AW138" i="37"/>
  <c r="S138" i="37"/>
  <c r="AI138" i="37" s="1"/>
  <c r="AW139" i="37"/>
  <c r="AV139" i="37"/>
  <c r="AU139" i="37"/>
  <c r="AT139" i="37"/>
  <c r="AQ139" i="37"/>
  <c r="AS139" i="37"/>
  <c r="AR139" i="37"/>
  <c r="AA139" i="37"/>
  <c r="S139" i="37"/>
  <c r="AI139" i="37" s="1"/>
  <c r="AV134" i="36"/>
  <c r="AU134" i="36"/>
  <c r="AT134" i="36"/>
  <c r="AS134" i="36"/>
  <c r="AR134" i="36"/>
  <c r="AW134" i="36"/>
  <c r="AW135" i="35"/>
  <c r="AV135" i="35"/>
  <c r="AU135" i="35"/>
  <c r="AT135" i="35"/>
  <c r="AR135" i="35"/>
  <c r="AS135" i="35"/>
  <c r="AT136" i="37"/>
  <c r="AS136" i="37"/>
  <c r="AV136" i="37"/>
  <c r="AR136" i="37"/>
  <c r="AW136" i="37"/>
  <c r="AU136" i="37"/>
  <c r="AS137" i="36"/>
  <c r="AA137" i="36"/>
  <c r="AR137" i="36"/>
  <c r="AQ137" i="36"/>
  <c r="AU137" i="36"/>
  <c r="AW137" i="36"/>
  <c r="AV137" i="36"/>
  <c r="AT137" i="36"/>
  <c r="S137" i="36"/>
  <c r="AI137" i="36" s="1"/>
  <c r="AT138" i="36"/>
  <c r="AS138" i="36"/>
  <c r="AA138" i="36"/>
  <c r="AR138" i="36"/>
  <c r="AQ138" i="36"/>
  <c r="AW138" i="36"/>
  <c r="AU138" i="36"/>
  <c r="AV138" i="36"/>
  <c r="S138" i="36"/>
  <c r="AI138" i="36" s="1"/>
  <c r="AU139" i="36"/>
  <c r="AT139" i="36"/>
  <c r="AS139" i="36"/>
  <c r="AA139" i="36"/>
  <c r="AR139" i="36"/>
  <c r="AQ139" i="36"/>
  <c r="AW139" i="36"/>
  <c r="AV139" i="36"/>
  <c r="S139" i="36"/>
  <c r="AI139" i="36" s="1"/>
  <c r="AT135" i="15"/>
  <c r="AS135" i="15"/>
  <c r="AR135" i="15"/>
  <c r="AW135" i="15"/>
  <c r="AV135" i="15"/>
  <c r="AU135" i="15"/>
  <c r="AR136" i="36"/>
  <c r="AT136" i="36"/>
  <c r="AW136" i="36"/>
  <c r="AV136" i="36"/>
  <c r="AU136" i="36"/>
  <c r="AS136" i="36"/>
  <c r="AT207" i="37"/>
  <c r="AS207" i="37"/>
  <c r="AR207" i="37"/>
  <c r="AQ207" i="37"/>
  <c r="AW207" i="37"/>
  <c r="AU207" i="37"/>
  <c r="AV207" i="37"/>
  <c r="AA207" i="37"/>
  <c r="AU201" i="37"/>
  <c r="AT201" i="37"/>
  <c r="AS201" i="37"/>
  <c r="AR201" i="37"/>
  <c r="AQ201" i="37"/>
  <c r="AV201" i="37"/>
  <c r="AW201" i="37"/>
  <c r="AA201" i="37"/>
  <c r="AR207" i="36"/>
  <c r="AQ207" i="36"/>
  <c r="AW207" i="36"/>
  <c r="AV207" i="36"/>
  <c r="AU207" i="36"/>
  <c r="AS207" i="36"/>
  <c r="AT207" i="36"/>
  <c r="AA207" i="36"/>
  <c r="AT104" i="15"/>
  <c r="AS104" i="15"/>
  <c r="AA104" i="15"/>
  <c r="AR104" i="15"/>
  <c r="AQ104" i="15"/>
  <c r="AW104" i="15"/>
  <c r="AU104" i="15"/>
  <c r="AV104" i="15"/>
  <c r="S104" i="15"/>
  <c r="AU211" i="35"/>
  <c r="AT211" i="35"/>
  <c r="AS211" i="35"/>
  <c r="AR211" i="35"/>
  <c r="AQ211" i="35"/>
  <c r="AV211" i="35"/>
  <c r="AW211" i="35"/>
  <c r="AA211" i="35"/>
  <c r="AV211" i="36"/>
  <c r="AU211" i="36"/>
  <c r="AT211" i="36"/>
  <c r="AS211" i="36"/>
  <c r="AR211" i="36"/>
  <c r="AQ211" i="36"/>
  <c r="AW211" i="36"/>
  <c r="AA211" i="36"/>
  <c r="AQ204" i="37"/>
  <c r="AW204" i="37"/>
  <c r="AV204" i="37"/>
  <c r="AU204" i="37"/>
  <c r="AT204" i="37"/>
  <c r="AR204" i="37"/>
  <c r="AA204" i="37"/>
  <c r="AS204" i="37"/>
  <c r="AW109" i="15"/>
  <c r="AV109" i="15"/>
  <c r="AU109" i="15"/>
  <c r="AT109" i="15"/>
  <c r="AS109" i="15"/>
  <c r="AQ109" i="15"/>
  <c r="AA109" i="15"/>
  <c r="AR109" i="15"/>
  <c r="S109" i="15"/>
  <c r="AW203" i="38"/>
  <c r="AV203" i="38"/>
  <c r="AU203" i="38"/>
  <c r="AT203" i="38"/>
  <c r="AS203" i="38"/>
  <c r="AQ203" i="38"/>
  <c r="AR203" i="38"/>
  <c r="AA203" i="38"/>
  <c r="AT198" i="36"/>
  <c r="AS198" i="36"/>
  <c r="AR198" i="36"/>
  <c r="AQ198" i="36"/>
  <c r="AA198" i="36"/>
  <c r="AU198" i="36"/>
  <c r="AV198" i="36"/>
  <c r="AW198" i="36"/>
  <c r="AQ204" i="38"/>
  <c r="AW204" i="38"/>
  <c r="AV204" i="38"/>
  <c r="AU204" i="38"/>
  <c r="AT204" i="38"/>
  <c r="AR204" i="38"/>
  <c r="AS204" i="38"/>
  <c r="AA204" i="38"/>
  <c r="AV204" i="35"/>
  <c r="AU204" i="35"/>
  <c r="AT204" i="35"/>
  <c r="AS204" i="35"/>
  <c r="AR204" i="35"/>
  <c r="AQ204" i="35"/>
  <c r="AW204" i="35"/>
  <c r="AA204" i="35"/>
  <c r="AR199" i="36"/>
  <c r="AQ199" i="36"/>
  <c r="AW199" i="36"/>
  <c r="AV199" i="36"/>
  <c r="AU199" i="36"/>
  <c r="AS199" i="36"/>
  <c r="AT199" i="36"/>
  <c r="AA199" i="36"/>
  <c r="AS206" i="38"/>
  <c r="AR206" i="38"/>
  <c r="AQ206" i="38"/>
  <c r="AW206" i="38"/>
  <c r="AV206" i="38"/>
  <c r="AT206" i="38"/>
  <c r="AU206" i="38"/>
  <c r="AA206" i="38"/>
  <c r="AU208" i="37"/>
  <c r="AT208" i="37"/>
  <c r="AS208" i="37"/>
  <c r="AR208" i="37"/>
  <c r="AQ208" i="37"/>
  <c r="AV208" i="37"/>
  <c r="AW208" i="37"/>
  <c r="AA208" i="37"/>
  <c r="AR205" i="38"/>
  <c r="AQ205" i="38"/>
  <c r="AW205" i="38"/>
  <c r="AV205" i="38"/>
  <c r="AU205" i="38"/>
  <c r="AS205" i="38"/>
  <c r="AT205" i="38"/>
  <c r="AA205" i="38"/>
  <c r="AW205" i="36"/>
  <c r="AV205" i="36"/>
  <c r="AU205" i="36"/>
  <c r="AT205" i="36"/>
  <c r="AS205" i="36"/>
  <c r="AQ205" i="36"/>
  <c r="AR205" i="36"/>
  <c r="AA205" i="36"/>
  <c r="AT200" i="37"/>
  <c r="AS200" i="37"/>
  <c r="AR200" i="37"/>
  <c r="AQ200" i="37"/>
  <c r="AW200" i="37"/>
  <c r="AU200" i="37"/>
  <c r="AV200" i="37"/>
  <c r="AA200" i="37"/>
  <c r="AW205" i="35"/>
  <c r="AV205" i="35"/>
  <c r="AU205" i="35"/>
  <c r="AT205" i="35"/>
  <c r="AS205" i="35"/>
  <c r="AR205" i="35"/>
  <c r="AQ205" i="35"/>
  <c r="AA205" i="35"/>
  <c r="AV209" i="37"/>
  <c r="AT209" i="37"/>
  <c r="AR209" i="37"/>
  <c r="AA209" i="37"/>
  <c r="AT199" i="38"/>
  <c r="AS199" i="38"/>
  <c r="AR199" i="38"/>
  <c r="AQ199" i="38"/>
  <c r="AW199" i="38"/>
  <c r="AU199" i="38"/>
  <c r="AV199" i="38"/>
  <c r="AA199" i="38"/>
  <c r="AW202" i="37"/>
  <c r="AV202" i="37"/>
  <c r="AU202" i="37"/>
  <c r="AT202" i="37"/>
  <c r="AS202" i="37"/>
  <c r="AR202" i="37"/>
  <c r="AQ202" i="37"/>
  <c r="AA202" i="37"/>
  <c r="D204" i="35"/>
  <c r="AW107" i="15"/>
  <c r="AV107" i="15"/>
  <c r="AU107" i="15"/>
  <c r="AT107" i="15"/>
  <c r="AQ107" i="15"/>
  <c r="AS107" i="15"/>
  <c r="AA107" i="15"/>
  <c r="AR107" i="15"/>
  <c r="S107" i="15"/>
  <c r="AV108" i="15"/>
  <c r="AU108" i="15"/>
  <c r="AR108" i="15"/>
  <c r="AW108" i="15"/>
  <c r="AT108" i="15"/>
  <c r="AS108" i="15"/>
  <c r="AA108" i="15"/>
  <c r="AQ108" i="15"/>
  <c r="S108" i="15"/>
  <c r="AW202" i="38"/>
  <c r="AV202" i="38"/>
  <c r="AU202" i="38"/>
  <c r="AT202" i="38"/>
  <c r="AS202" i="38"/>
  <c r="AR202" i="38"/>
  <c r="AQ202" i="38"/>
  <c r="AA202" i="38"/>
  <c r="AR208" i="35"/>
  <c r="AQ208" i="35"/>
  <c r="AW208" i="35"/>
  <c r="AV208" i="35"/>
  <c r="AU208" i="35"/>
  <c r="AS208" i="35"/>
  <c r="AT208" i="35"/>
  <c r="AA208" i="35"/>
  <c r="AS200" i="36"/>
  <c r="AR200" i="36"/>
  <c r="AQ200" i="36"/>
  <c r="AW200" i="36"/>
  <c r="AV200" i="36"/>
  <c r="AT200" i="36"/>
  <c r="AU200" i="36"/>
  <c r="AA200" i="36"/>
  <c r="D203" i="36"/>
  <c r="AU197" i="36"/>
  <c r="AT197" i="36"/>
  <c r="AS197" i="36"/>
  <c r="AR197" i="36"/>
  <c r="AQ197" i="36"/>
  <c r="AV197" i="36"/>
  <c r="AW197" i="36"/>
  <c r="AA197" i="36"/>
  <c r="AT201" i="36"/>
  <c r="AS201" i="36"/>
  <c r="AR201" i="36"/>
  <c r="AQ201" i="36"/>
  <c r="AW201" i="36"/>
  <c r="AU201" i="36"/>
  <c r="AV201" i="36"/>
  <c r="AA201" i="36"/>
  <c r="AV210" i="37"/>
  <c r="AU210" i="37"/>
  <c r="AA210" i="37"/>
  <c r="AT207" i="38"/>
  <c r="AS207" i="38"/>
  <c r="AR207" i="38"/>
  <c r="AQ207" i="38"/>
  <c r="AW207" i="38"/>
  <c r="AU207" i="38"/>
  <c r="AV207" i="38"/>
  <c r="AA207" i="38"/>
  <c r="AR200" i="35"/>
  <c r="AQ200" i="35"/>
  <c r="AW200" i="35"/>
  <c r="AV200" i="35"/>
  <c r="AU200" i="35"/>
  <c r="AS200" i="35"/>
  <c r="AT200" i="35"/>
  <c r="AA200" i="35"/>
  <c r="AW210" i="38"/>
  <c r="AV210" i="38"/>
  <c r="AU210" i="38"/>
  <c r="AT210" i="38"/>
  <c r="AS210" i="38"/>
  <c r="AR210" i="38"/>
  <c r="AQ210" i="38"/>
  <c r="AA210" i="38"/>
  <c r="AR102" i="15"/>
  <c r="AT102" i="15"/>
  <c r="AQ102" i="15"/>
  <c r="AW102" i="15"/>
  <c r="AV102" i="15"/>
  <c r="AU102" i="15"/>
  <c r="AS102" i="15"/>
  <c r="AA102" i="15"/>
  <c r="S102" i="15"/>
  <c r="AS208" i="36"/>
  <c r="AR208" i="36"/>
  <c r="AQ208" i="36"/>
  <c r="AW208" i="36"/>
  <c r="AV208" i="36"/>
  <c r="AT208" i="36"/>
  <c r="AU208" i="36"/>
  <c r="AA208" i="36"/>
  <c r="AV106" i="15"/>
  <c r="AU106" i="15"/>
  <c r="AT106" i="15"/>
  <c r="AS106" i="15"/>
  <c r="AA106" i="15"/>
  <c r="AR106" i="15"/>
  <c r="AQ106" i="15"/>
  <c r="AW106" i="15"/>
  <c r="S106" i="15"/>
  <c r="AT209" i="36"/>
  <c r="AS209" i="36"/>
  <c r="AR209" i="36"/>
  <c r="AQ209" i="36"/>
  <c r="AW209" i="36"/>
  <c r="AU209" i="36"/>
  <c r="AV209" i="36"/>
  <c r="AA209" i="36"/>
  <c r="AU202" i="36"/>
  <c r="AT202" i="36"/>
  <c r="AS202" i="36"/>
  <c r="AR202" i="36"/>
  <c r="AQ202" i="36"/>
  <c r="AV202" i="36"/>
  <c r="AW202" i="36"/>
  <c r="AA202" i="36"/>
  <c r="AW203" i="37"/>
  <c r="AV203" i="37"/>
  <c r="AU203" i="37"/>
  <c r="AT203" i="37"/>
  <c r="AS203" i="37"/>
  <c r="AQ203" i="37"/>
  <c r="AR203" i="37"/>
  <c r="AA203" i="37"/>
  <c r="AU197" i="37"/>
  <c r="AT197" i="37"/>
  <c r="AS197" i="37"/>
  <c r="AR197" i="37"/>
  <c r="AQ197" i="37"/>
  <c r="AV197" i="37"/>
  <c r="AW197" i="37"/>
  <c r="AA197" i="37"/>
  <c r="AS198" i="37"/>
  <c r="AR198" i="37"/>
  <c r="AQ198" i="37"/>
  <c r="AA198" i="37"/>
  <c r="AT198" i="37"/>
  <c r="AU198" i="37"/>
  <c r="AV198" i="37"/>
  <c r="AW198" i="37"/>
  <c r="AS199" i="37"/>
  <c r="AR199" i="37"/>
  <c r="AQ199" i="37"/>
  <c r="AW199" i="37"/>
  <c r="AV199" i="37"/>
  <c r="AT199" i="37"/>
  <c r="AU199" i="37"/>
  <c r="AA199" i="37"/>
  <c r="AS206" i="37"/>
  <c r="AR206" i="37"/>
  <c r="AQ206" i="37"/>
  <c r="AW206" i="37"/>
  <c r="AV206" i="37"/>
  <c r="AT206" i="37"/>
  <c r="AU206" i="37"/>
  <c r="AA206" i="37"/>
  <c r="AS201" i="35"/>
  <c r="AR201" i="35"/>
  <c r="AQ201" i="35"/>
  <c r="AW201" i="35"/>
  <c r="AV201" i="35"/>
  <c r="AT201" i="35"/>
  <c r="AU201" i="35"/>
  <c r="AA201" i="35"/>
  <c r="AU105" i="15"/>
  <c r="AT105" i="15"/>
  <c r="AS105" i="15"/>
  <c r="AA105" i="15"/>
  <c r="AR105" i="15"/>
  <c r="AQ105" i="15"/>
  <c r="AW105" i="15"/>
  <c r="AV105" i="15"/>
  <c r="S105" i="15"/>
  <c r="AT198" i="38"/>
  <c r="AU198" i="38"/>
  <c r="AR198" i="38"/>
  <c r="AS198" i="38"/>
  <c r="AQ198" i="38"/>
  <c r="AA198" i="38"/>
  <c r="AV198" i="38"/>
  <c r="AW198" i="38"/>
  <c r="AW206" i="35"/>
  <c r="AV206" i="35"/>
  <c r="AU206" i="35"/>
  <c r="AT206" i="35"/>
  <c r="AS206" i="35"/>
  <c r="AQ206" i="35"/>
  <c r="AR206" i="35"/>
  <c r="AA206" i="35"/>
  <c r="AU197" i="38"/>
  <c r="AT197" i="38"/>
  <c r="AS197" i="38"/>
  <c r="AR197" i="38"/>
  <c r="AQ197" i="38"/>
  <c r="AV197" i="38"/>
  <c r="AW197" i="38"/>
  <c r="AA197" i="38"/>
  <c r="AT202" i="35"/>
  <c r="AS202" i="35"/>
  <c r="AR202" i="35"/>
  <c r="AQ202" i="35"/>
  <c r="AW202" i="35"/>
  <c r="AU202" i="35"/>
  <c r="AV202" i="35"/>
  <c r="AA202" i="35"/>
  <c r="AU210" i="36"/>
  <c r="AT210" i="36"/>
  <c r="AS210" i="36"/>
  <c r="AR210" i="36"/>
  <c r="AQ210" i="36"/>
  <c r="AV210" i="36"/>
  <c r="AW210" i="36"/>
  <c r="AA210" i="36"/>
  <c r="AW211" i="37"/>
  <c r="AV211" i="37"/>
  <c r="AU211" i="37"/>
  <c r="AT211" i="37"/>
  <c r="AS211" i="37"/>
  <c r="AQ211" i="37"/>
  <c r="AR211" i="37"/>
  <c r="AA211" i="37"/>
  <c r="AU200" i="38"/>
  <c r="AT200" i="38"/>
  <c r="AS200" i="38"/>
  <c r="AR200" i="38"/>
  <c r="AQ200" i="38"/>
  <c r="AV200" i="38"/>
  <c r="AW200" i="38"/>
  <c r="AA200" i="38"/>
  <c r="AV201" i="38"/>
  <c r="AU201" i="38"/>
  <c r="AT201" i="38"/>
  <c r="AS201" i="38"/>
  <c r="AR201" i="38"/>
  <c r="AQ201" i="38"/>
  <c r="AW201" i="38"/>
  <c r="AA201" i="38"/>
  <c r="AQ206" i="36"/>
  <c r="AW206" i="36"/>
  <c r="AV206" i="36"/>
  <c r="AU206" i="36"/>
  <c r="AT206" i="36"/>
  <c r="AR206" i="36"/>
  <c r="AA206" i="36"/>
  <c r="AS206" i="36"/>
  <c r="AQ110" i="15"/>
  <c r="AW110" i="15"/>
  <c r="AV110" i="15"/>
  <c r="AU110" i="15"/>
  <c r="AT110" i="15"/>
  <c r="AR110" i="15"/>
  <c r="AS110" i="15"/>
  <c r="AA110" i="15"/>
  <c r="S110" i="15"/>
  <c r="AS209" i="35"/>
  <c r="AR209" i="35"/>
  <c r="AQ209" i="35"/>
  <c r="AW209" i="35"/>
  <c r="AV209" i="35"/>
  <c r="AT209" i="35"/>
  <c r="AU209" i="35"/>
  <c r="AA209" i="35"/>
  <c r="AW204" i="36"/>
  <c r="AV204" i="36"/>
  <c r="AU204" i="36"/>
  <c r="AT204" i="36"/>
  <c r="AS204" i="36"/>
  <c r="AR204" i="36"/>
  <c r="AQ204" i="36"/>
  <c r="AA204" i="36"/>
  <c r="D203" i="38"/>
  <c r="AT210" i="35"/>
  <c r="AS210" i="35"/>
  <c r="AR210" i="35"/>
  <c r="AQ210" i="35"/>
  <c r="AW210" i="35"/>
  <c r="AU210" i="35"/>
  <c r="AV210" i="35"/>
  <c r="AA210" i="35"/>
  <c r="AU203" i="35"/>
  <c r="AT203" i="35"/>
  <c r="AS203" i="35"/>
  <c r="AR203" i="35"/>
  <c r="AQ203" i="35"/>
  <c r="AV203" i="35"/>
  <c r="AW203" i="35"/>
  <c r="AA203" i="35"/>
  <c r="AV203" i="36"/>
  <c r="AU203" i="36"/>
  <c r="AT203" i="36"/>
  <c r="AS203" i="36"/>
  <c r="AR203" i="36"/>
  <c r="AQ203" i="36"/>
  <c r="AW203" i="36"/>
  <c r="AA203" i="36"/>
  <c r="AU208" i="38"/>
  <c r="AT208" i="38"/>
  <c r="AS208" i="38"/>
  <c r="AR208" i="38"/>
  <c r="AQ208" i="38"/>
  <c r="AV208" i="38"/>
  <c r="AW208" i="38"/>
  <c r="AA208" i="38"/>
  <c r="D203" i="37"/>
  <c r="AV209" i="38"/>
  <c r="AU209" i="38"/>
  <c r="AT209" i="38"/>
  <c r="AS209" i="38"/>
  <c r="AR209" i="38"/>
  <c r="AQ209" i="38"/>
  <c r="AW209" i="38"/>
  <c r="AA209" i="38"/>
  <c r="AQ207" i="35"/>
  <c r="AW207" i="35"/>
  <c r="AV207" i="35"/>
  <c r="AU207" i="35"/>
  <c r="AT207" i="35"/>
  <c r="AR207" i="35"/>
  <c r="AS207" i="35"/>
  <c r="AA207" i="35"/>
  <c r="AS103" i="15"/>
  <c r="AA103" i="15"/>
  <c r="AR103" i="15"/>
  <c r="AQ103" i="15"/>
  <c r="AW103" i="15"/>
  <c r="AV103" i="15"/>
  <c r="AU103" i="15"/>
  <c r="AT103" i="15"/>
  <c r="S103" i="15"/>
  <c r="AV79" i="38"/>
  <c r="AU79" i="38"/>
  <c r="AT79" i="38"/>
  <c r="AS79" i="38"/>
  <c r="AR79" i="38"/>
  <c r="AW79" i="38"/>
  <c r="AU81" i="36"/>
  <c r="AR81" i="36"/>
  <c r="AQ81" i="36"/>
  <c r="AW78" i="35"/>
  <c r="AV78" i="35"/>
  <c r="AU78" i="35"/>
  <c r="AT78" i="35"/>
  <c r="AS78" i="35"/>
  <c r="AR78" i="35"/>
  <c r="AV82" i="37"/>
  <c r="AT82" i="37"/>
  <c r="AR82" i="37"/>
  <c r="AW82" i="37"/>
  <c r="AS79" i="36"/>
  <c r="AR79" i="36"/>
  <c r="AW79" i="36"/>
  <c r="AV79" i="36"/>
  <c r="AT79" i="36"/>
  <c r="AU79" i="36"/>
  <c r="AU81" i="37"/>
  <c r="AS81" i="37"/>
  <c r="AV81" i="37"/>
  <c r="AU78" i="36"/>
  <c r="AT78" i="38"/>
  <c r="AS78" i="38"/>
  <c r="AR78" i="38"/>
  <c r="AW78" i="38"/>
  <c r="AU78" i="38"/>
  <c r="AV78" i="38"/>
  <c r="AR80" i="37"/>
  <c r="AV80" i="37"/>
  <c r="AU80" i="37"/>
  <c r="AV82" i="35"/>
  <c r="AU82" i="35"/>
  <c r="AT82" i="35"/>
  <c r="AS82" i="35"/>
  <c r="AR82" i="35"/>
  <c r="AA82" i="35"/>
  <c r="AQ82" i="35"/>
  <c r="AW82" i="35"/>
  <c r="AU80" i="36"/>
  <c r="AT80" i="36"/>
  <c r="AS80" i="36"/>
  <c r="AR80" i="36"/>
  <c r="AV80" i="36"/>
  <c r="AW80" i="36"/>
  <c r="AT82" i="38"/>
  <c r="AS82" i="38"/>
  <c r="AR82" i="38"/>
  <c r="AW82" i="38"/>
  <c r="AU82" i="38"/>
  <c r="AV82" i="38"/>
  <c r="AV79" i="37"/>
  <c r="AT79" i="37"/>
  <c r="AS79" i="37"/>
  <c r="AU81" i="35"/>
  <c r="AT81" i="35"/>
  <c r="AS81" i="35"/>
  <c r="AW81" i="35"/>
  <c r="AR81" i="35"/>
  <c r="AV81" i="35"/>
  <c r="AR81" i="38"/>
  <c r="AW81" i="38"/>
  <c r="AV81" i="38"/>
  <c r="AU81" i="38"/>
  <c r="AS81" i="38"/>
  <c r="AT81" i="38"/>
  <c r="AV78" i="37"/>
  <c r="AT78" i="37"/>
  <c r="AR78" i="37"/>
  <c r="AS80" i="35"/>
  <c r="AR80" i="35"/>
  <c r="AW80" i="35"/>
  <c r="AV80" i="35"/>
  <c r="AU80" i="35"/>
  <c r="AT80" i="35"/>
  <c r="AW80" i="38"/>
  <c r="AV80" i="38"/>
  <c r="AU80" i="38"/>
  <c r="AT80" i="38"/>
  <c r="AS80" i="38"/>
  <c r="AR80" i="38"/>
  <c r="AW82" i="36"/>
  <c r="AV82" i="36"/>
  <c r="AR82" i="36"/>
  <c r="AS79" i="35"/>
  <c r="AW79" i="35"/>
  <c r="AV79" i="35"/>
  <c r="AU79" i="35"/>
  <c r="AT79" i="35"/>
  <c r="AR79" i="35"/>
  <c r="AQ136" i="35"/>
  <c r="AA136" i="35"/>
  <c r="AB136" i="35"/>
  <c r="T136" i="35"/>
  <c r="AJ136" i="35" s="1"/>
  <c r="S136" i="35"/>
  <c r="AI136" i="35" s="1"/>
  <c r="AA136" i="37"/>
  <c r="AQ136" i="37"/>
  <c r="AB136" i="37"/>
  <c r="T136" i="37"/>
  <c r="AJ136" i="37" s="1"/>
  <c r="S136" i="37"/>
  <c r="AI136" i="37" s="1"/>
  <c r="AB136" i="38"/>
  <c r="AQ136" i="38"/>
  <c r="AA136" i="38"/>
  <c r="T136" i="38"/>
  <c r="AJ136" i="38" s="1"/>
  <c r="S136" i="38"/>
  <c r="AI136" i="38" s="1"/>
  <c r="AQ136" i="15"/>
  <c r="AB136" i="15"/>
  <c r="AA136" i="15"/>
  <c r="S136" i="15"/>
  <c r="T136" i="15"/>
  <c r="AB136" i="36"/>
  <c r="AA136" i="36"/>
  <c r="AQ136" i="36"/>
  <c r="T136" i="36"/>
  <c r="AJ136" i="36" s="1"/>
  <c r="S136" i="36"/>
  <c r="AI136" i="36" s="1"/>
  <c r="AA134" i="37"/>
  <c r="AQ134" i="37"/>
  <c r="AB134" i="37"/>
  <c r="S134" i="37"/>
  <c r="AI134" i="37" s="1"/>
  <c r="T134" i="37"/>
  <c r="AJ134" i="37" s="1"/>
  <c r="AQ134" i="36"/>
  <c r="AB134" i="36"/>
  <c r="AA134" i="36"/>
  <c r="T134" i="36"/>
  <c r="AJ134" i="36" s="1"/>
  <c r="S134" i="36"/>
  <c r="AI134" i="36" s="1"/>
  <c r="AB134" i="15"/>
  <c r="AA134" i="15"/>
  <c r="AQ134" i="15"/>
  <c r="S134" i="15"/>
  <c r="T134" i="15"/>
  <c r="AQ135" i="35"/>
  <c r="AA135" i="35"/>
  <c r="AB135" i="35"/>
  <c r="T135" i="35"/>
  <c r="AJ135" i="35" s="1"/>
  <c r="S135" i="35"/>
  <c r="AI135" i="35" s="1"/>
  <c r="AB135" i="38"/>
  <c r="AQ135" i="38"/>
  <c r="AA135" i="38"/>
  <c r="T135" i="38"/>
  <c r="AJ135" i="38" s="1"/>
  <c r="S135" i="38"/>
  <c r="AI135" i="38" s="1"/>
  <c r="AB135" i="15"/>
  <c r="AA135" i="15"/>
  <c r="AQ135" i="15"/>
  <c r="T135" i="15"/>
  <c r="S135" i="15"/>
  <c r="AQ134" i="35"/>
  <c r="AB134" i="35"/>
  <c r="AA134" i="35"/>
  <c r="T134" i="35"/>
  <c r="AJ134" i="35" s="1"/>
  <c r="S134" i="35"/>
  <c r="AI134" i="35" s="1"/>
  <c r="AB135" i="37"/>
  <c r="AA135" i="37"/>
  <c r="AQ135" i="37"/>
  <c r="T135" i="37"/>
  <c r="AJ135" i="37" s="1"/>
  <c r="S135" i="37"/>
  <c r="AI135" i="37" s="1"/>
  <c r="AQ134" i="38"/>
  <c r="AA134" i="38"/>
  <c r="AB134" i="38"/>
  <c r="S134" i="38"/>
  <c r="AI134" i="38" s="1"/>
  <c r="T134" i="38"/>
  <c r="AJ134" i="38" s="1"/>
  <c r="AA135" i="36"/>
  <c r="AQ135" i="36"/>
  <c r="AB135" i="36"/>
  <c r="T135" i="36"/>
  <c r="AJ135" i="36" s="1"/>
  <c r="S135" i="36"/>
  <c r="AI135" i="36" s="1"/>
  <c r="AB95" i="36"/>
  <c r="AB94" i="37"/>
  <c r="AB95" i="38"/>
  <c r="AB95" i="37"/>
  <c r="AB94" i="36"/>
  <c r="AB94" i="38"/>
  <c r="AQ82" i="38"/>
  <c r="AA82" i="38"/>
  <c r="AB82" i="38"/>
  <c r="AQ81" i="38"/>
  <c r="AB81" i="38"/>
  <c r="AA81" i="38"/>
  <c r="AQ81" i="37"/>
  <c r="AB81" i="37"/>
  <c r="AQ81" i="35"/>
  <c r="AA81" i="35"/>
  <c r="AB81" i="35"/>
  <c r="T81" i="35"/>
  <c r="AJ81" i="35" s="1"/>
  <c r="AB80" i="38"/>
  <c r="AQ80" i="38"/>
  <c r="AA80" i="38"/>
  <c r="AQ80" i="37"/>
  <c r="AB80" i="37"/>
  <c r="AB80" i="36"/>
  <c r="AA80" i="36"/>
  <c r="AQ80" i="36"/>
  <c r="AQ80" i="35"/>
  <c r="AB80" i="35"/>
  <c r="AA80" i="35"/>
  <c r="T80" i="35"/>
  <c r="AJ80" i="35" s="1"/>
  <c r="AB77" i="38"/>
  <c r="AB76" i="36"/>
  <c r="AB75" i="35"/>
  <c r="T75" i="35"/>
  <c r="AB77" i="35"/>
  <c r="AB76" i="37"/>
  <c r="AB75" i="36"/>
  <c r="AB77" i="36"/>
  <c r="AB76" i="38"/>
  <c r="AB75" i="37"/>
  <c r="AB77" i="37"/>
  <c r="AB76" i="35"/>
  <c r="T76" i="35"/>
  <c r="AB75" i="38"/>
  <c r="AB79" i="38"/>
  <c r="AA79" i="38"/>
  <c r="AQ79" i="38"/>
  <c r="AQ79" i="37"/>
  <c r="AB79" i="37"/>
  <c r="AA79" i="37"/>
  <c r="AB79" i="36"/>
  <c r="AQ79" i="36"/>
  <c r="AA79" i="36"/>
  <c r="AQ79" i="35"/>
  <c r="AB79" i="35"/>
  <c r="AA79" i="35"/>
  <c r="S79" i="35"/>
  <c r="AI79" i="35" s="1"/>
  <c r="T79" i="35"/>
  <c r="AJ79" i="35" s="1"/>
  <c r="AB78" i="38"/>
  <c r="AA78" i="38"/>
  <c r="AQ78" i="38"/>
  <c r="AB78" i="37"/>
  <c r="AQ78" i="37"/>
  <c r="AB78" i="36"/>
  <c r="AB78" i="35"/>
  <c r="AA78" i="35"/>
  <c r="AQ78" i="35"/>
  <c r="T78" i="35"/>
  <c r="S78" i="35"/>
  <c r="AJ101" i="37"/>
  <c r="AJ107" i="37"/>
  <c r="AJ108" i="37"/>
  <c r="AJ102" i="37"/>
  <c r="AJ106" i="37"/>
  <c r="AJ97" i="37"/>
  <c r="AJ97" i="36"/>
  <c r="AJ109" i="36"/>
  <c r="AJ103" i="36"/>
  <c r="AJ100" i="36"/>
  <c r="AJ107" i="36"/>
  <c r="AJ110" i="36"/>
  <c r="AJ105" i="35"/>
  <c r="AJ109" i="35"/>
  <c r="AJ106" i="35"/>
  <c r="AJ104" i="35"/>
  <c r="AJ100" i="35"/>
  <c r="AJ110" i="35"/>
  <c r="AJ103" i="35"/>
  <c r="AJ108" i="35"/>
  <c r="AJ98" i="36"/>
  <c r="AJ106" i="36"/>
  <c r="AJ96" i="36"/>
  <c r="AJ102" i="36"/>
  <c r="AJ108" i="36"/>
  <c r="AJ101" i="36"/>
  <c r="F131" i="36"/>
  <c r="I879" i="43" s="1"/>
  <c r="AJ103" i="38"/>
  <c r="AJ106" i="38"/>
  <c r="AJ104" i="38"/>
  <c r="AJ101" i="38"/>
  <c r="AJ108" i="38"/>
  <c r="S82" i="35"/>
  <c r="AI82" i="35" s="1"/>
  <c r="S81" i="35"/>
  <c r="AI81" i="35" s="1"/>
  <c r="S80" i="35"/>
  <c r="AI80" i="35" s="1"/>
  <c r="AJ109" i="38"/>
  <c r="AJ99" i="38"/>
  <c r="AJ102" i="38"/>
  <c r="AJ100" i="38"/>
  <c r="AJ98" i="38"/>
  <c r="AJ105" i="38"/>
  <c r="AJ96" i="38"/>
  <c r="AJ107" i="38"/>
  <c r="AJ97" i="38"/>
  <c r="T77" i="35"/>
  <c r="F93" i="35"/>
  <c r="I858" i="43" s="1"/>
  <c r="T81" i="38"/>
  <c r="AJ81" i="38" s="1"/>
  <c r="S81" i="38"/>
  <c r="AI81" i="38" s="1"/>
  <c r="T81" i="37"/>
  <c r="S81" i="37"/>
  <c r="AI81" i="37" s="1"/>
  <c r="T82" i="37"/>
  <c r="S82" i="37"/>
  <c r="AI82" i="37" s="1"/>
  <c r="S80" i="38"/>
  <c r="AI80" i="38" s="1"/>
  <c r="T80" i="38"/>
  <c r="AJ80" i="38" s="1"/>
  <c r="T77" i="38"/>
  <c r="T81" i="36"/>
  <c r="T80" i="36"/>
  <c r="S80" i="36"/>
  <c r="AI80" i="36" s="1"/>
  <c r="T79" i="38"/>
  <c r="S79" i="38"/>
  <c r="AI79" i="38" s="1"/>
  <c r="T79" i="37"/>
  <c r="S79" i="37"/>
  <c r="AI79" i="37" s="1"/>
  <c r="S79" i="36"/>
  <c r="AI79" i="36" s="1"/>
  <c r="T79" i="36"/>
  <c r="T78" i="37"/>
  <c r="T78" i="36"/>
  <c r="T77" i="37"/>
  <c r="T77" i="36"/>
  <c r="T76" i="37"/>
  <c r="T76" i="36"/>
  <c r="T75" i="38"/>
  <c r="T75" i="37"/>
  <c r="F93" i="37"/>
  <c r="I898" i="43" s="1"/>
  <c r="T75" i="36"/>
  <c r="F93" i="36"/>
  <c r="I878" i="43" s="1"/>
  <c r="T80" i="37"/>
  <c r="S80" i="37"/>
  <c r="AI80" i="37" s="1"/>
  <c r="S78" i="38"/>
  <c r="T78" i="38"/>
  <c r="T82" i="36"/>
  <c r="F131" i="37"/>
  <c r="I899" i="43" s="1"/>
  <c r="T94" i="36"/>
  <c r="T95" i="36"/>
  <c r="T94" i="38"/>
  <c r="F131" i="38"/>
  <c r="I919" i="43" s="1"/>
  <c r="T95" i="38"/>
  <c r="T95" i="37"/>
  <c r="T94" i="37"/>
  <c r="T82" i="38"/>
  <c r="S82" i="38"/>
  <c r="AI82" i="38" s="1"/>
  <c r="F93" i="38"/>
  <c r="I918" i="43" s="1"/>
  <c r="E240" i="35"/>
  <c r="E237" i="38"/>
  <c r="E238" i="38"/>
  <c r="E239" i="37"/>
  <c r="E240" i="38"/>
  <c r="D104" i="35"/>
  <c r="D110" i="15"/>
  <c r="E236" i="35"/>
  <c r="E237" i="37"/>
  <c r="E239" i="36"/>
  <c r="E240" i="37"/>
  <c r="E237" i="36"/>
  <c r="E238" i="37"/>
  <c r="E183" i="38"/>
  <c r="E183" i="36"/>
  <c r="E183" i="35"/>
  <c r="E240" i="36"/>
  <c r="E235" i="38"/>
  <c r="E236" i="38"/>
  <c r="E238" i="36"/>
  <c r="E182" i="37"/>
  <c r="E182" i="36"/>
  <c r="E182" i="35"/>
  <c r="E235" i="35"/>
  <c r="E236" i="37"/>
  <c r="E182" i="38"/>
  <c r="E181" i="38"/>
  <c r="E181" i="36"/>
  <c r="E181" i="35"/>
  <c r="D103" i="38"/>
  <c r="E236" i="36"/>
  <c r="E180" i="38"/>
  <c r="E180" i="36"/>
  <c r="E239" i="35"/>
  <c r="E235" i="37"/>
  <c r="D103" i="36"/>
  <c r="E180" i="35"/>
  <c r="E179" i="38"/>
  <c r="E179" i="37"/>
  <c r="E179" i="35"/>
  <c r="E239" i="38"/>
  <c r="D103" i="37"/>
  <c r="E235" i="36"/>
  <c r="E237" i="35"/>
  <c r="E238" i="35"/>
  <c r="C55" i="3"/>
  <c r="G5" i="38"/>
  <c r="F3" i="38" s="1"/>
  <c r="H5" i="42"/>
  <c r="F3" i="42" s="1"/>
  <c r="C46" i="3"/>
  <c r="H5" i="41"/>
  <c r="F3" i="41" s="1"/>
  <c r="G5" i="37"/>
  <c r="F3" i="37" s="1"/>
  <c r="C37" i="3"/>
  <c r="H5" i="40"/>
  <c r="F3" i="40" s="1"/>
  <c r="G5" i="36"/>
  <c r="F3" i="36" s="1"/>
  <c r="C19" i="3"/>
  <c r="G3" i="3" a="1"/>
  <c r="G5" i="15"/>
  <c r="F3" i="15" s="1"/>
  <c r="H5" i="19"/>
  <c r="F3" i="19" s="1"/>
  <c r="C28" i="3"/>
  <c r="H5" i="39"/>
  <c r="F3" i="39" s="1"/>
  <c r="G5" i="35"/>
  <c r="F3" i="35" s="1"/>
  <c r="AK188" i="38"/>
  <c r="AL188" i="38"/>
  <c r="AI188" i="38"/>
  <c r="AJ188" i="38"/>
  <c r="AJ188" i="37"/>
  <c r="AL188" i="37"/>
  <c r="AI188" i="37"/>
  <c r="AK188" i="37"/>
  <c r="AJ188" i="36"/>
  <c r="AL188" i="36"/>
  <c r="AI188" i="36"/>
  <c r="AK188" i="36"/>
  <c r="AK186" i="35"/>
  <c r="AJ186" i="35"/>
  <c r="AI186" i="35"/>
  <c r="AL188" i="35"/>
  <c r="AK188" i="35"/>
  <c r="AJ188" i="35"/>
  <c r="AI188" i="35"/>
  <c r="C37" i="4"/>
  <c r="C46" i="4"/>
  <c r="C119" i="4" s="1"/>
  <c r="Q120" i="4" s="1"/>
  <c r="Q121" i="4" s="1"/>
  <c r="Q122" i="4" s="1"/>
  <c r="Q123" i="4" s="1"/>
  <c r="Q124" i="4" s="1"/>
  <c r="Q125" i="4" s="1"/>
  <c r="Q126" i="4" s="1"/>
  <c r="Q127" i="4" s="1"/>
  <c r="Q128" i="4" s="1"/>
  <c r="Q129" i="4" s="1"/>
  <c r="Q130" i="4" s="1"/>
  <c r="Q131" i="4" s="1"/>
  <c r="Q132" i="4" s="1"/>
  <c r="Q133" i="4" s="1"/>
  <c r="Q134" i="4" s="1"/>
  <c r="Q135" i="4" s="1"/>
  <c r="Q136" i="4" s="1"/>
  <c r="C19" i="4"/>
  <c r="C55" i="4"/>
  <c r="C28" i="4"/>
  <c r="C83" i="4" s="1"/>
  <c r="Q84" i="4" s="1"/>
  <c r="Q85" i="4" s="1"/>
  <c r="Q86" i="4" s="1"/>
  <c r="Q87" i="4" s="1"/>
  <c r="Q88" i="4" s="1"/>
  <c r="Q89" i="4" s="1"/>
  <c r="Q90" i="4" s="1"/>
  <c r="Q91" i="4" s="1"/>
  <c r="Q92" i="4" s="1"/>
  <c r="Q93" i="4" s="1"/>
  <c r="Q94" i="4" s="1"/>
  <c r="Q95" i="4" s="1"/>
  <c r="Q96" i="4" s="1"/>
  <c r="Q97" i="4" s="1"/>
  <c r="Q98" i="4" s="1"/>
  <c r="Q99" i="4" s="1"/>
  <c r="Q100" i="4" s="1"/>
  <c r="AV140" i="40"/>
  <c r="AU140" i="40"/>
  <c r="AT140" i="40"/>
  <c r="AS140" i="40"/>
  <c r="AR140" i="40"/>
  <c r="AQ140" i="40"/>
  <c r="AP140" i="40"/>
  <c r="AN140" i="40"/>
  <c r="AM140" i="40"/>
  <c r="AL140" i="40"/>
  <c r="AK140" i="40"/>
  <c r="AJ140" i="40"/>
  <c r="AI140" i="40"/>
  <c r="AH140" i="40"/>
  <c r="AF140" i="40"/>
  <c r="AE140" i="40"/>
  <c r="AD140" i="40"/>
  <c r="AC140" i="40"/>
  <c r="AB140" i="40"/>
  <c r="AA140" i="40"/>
  <c r="Z140" i="40"/>
  <c r="X140" i="40"/>
  <c r="W140" i="40"/>
  <c r="V140" i="40"/>
  <c r="U140" i="40"/>
  <c r="T140" i="40"/>
  <c r="S140" i="40"/>
  <c r="R140" i="40"/>
  <c r="E140" i="40"/>
  <c r="Q140" i="40" s="1"/>
  <c r="D140" i="40"/>
  <c r="C140" i="40"/>
  <c r="AV139" i="40"/>
  <c r="AU139" i="40"/>
  <c r="AT139" i="40"/>
  <c r="AS139" i="40"/>
  <c r="AR139" i="40"/>
  <c r="AQ139" i="40"/>
  <c r="AP139" i="40"/>
  <c r="AN139" i="40"/>
  <c r="AM139" i="40"/>
  <c r="AL139" i="40"/>
  <c r="AK139" i="40"/>
  <c r="AJ139" i="40"/>
  <c r="AI139" i="40"/>
  <c r="AH139" i="40"/>
  <c r="AF139" i="40"/>
  <c r="AE139" i="40"/>
  <c r="AD139" i="40"/>
  <c r="AC139" i="40"/>
  <c r="AB139" i="40"/>
  <c r="AA139" i="40"/>
  <c r="Z139" i="40"/>
  <c r="X139" i="40"/>
  <c r="W139" i="40"/>
  <c r="V139" i="40"/>
  <c r="U139" i="40"/>
  <c r="T139" i="40"/>
  <c r="S139" i="40"/>
  <c r="R139" i="40"/>
  <c r="E139" i="40"/>
  <c r="Q139" i="40" s="1"/>
  <c r="D139" i="40"/>
  <c r="C139" i="40"/>
  <c r="AV138" i="40"/>
  <c r="AU138" i="40"/>
  <c r="AT138" i="40"/>
  <c r="AS138" i="40"/>
  <c r="AR138" i="40"/>
  <c r="AQ138" i="40"/>
  <c r="AP138" i="40"/>
  <c r="AN138" i="40"/>
  <c r="AM138" i="40"/>
  <c r="AL138" i="40"/>
  <c r="AK138" i="40"/>
  <c r="AJ138" i="40"/>
  <c r="AI138" i="40"/>
  <c r="AH138" i="40"/>
  <c r="AF138" i="40"/>
  <c r="AE138" i="40"/>
  <c r="AD138" i="40"/>
  <c r="AC138" i="40"/>
  <c r="AB138" i="40"/>
  <c r="AA138" i="40"/>
  <c r="Z138" i="40"/>
  <c r="X138" i="40"/>
  <c r="W138" i="40"/>
  <c r="V138" i="40"/>
  <c r="U138" i="40"/>
  <c r="T138" i="40"/>
  <c r="S138" i="40"/>
  <c r="R138" i="40"/>
  <c r="E138" i="40"/>
  <c r="Q138" i="40" s="1"/>
  <c r="D138" i="40"/>
  <c r="C138" i="40"/>
  <c r="AV137" i="40"/>
  <c r="AU137" i="40"/>
  <c r="AT137" i="40"/>
  <c r="AS137" i="40"/>
  <c r="AR137" i="40"/>
  <c r="AQ137" i="40"/>
  <c r="AP137" i="40"/>
  <c r="AN137" i="40"/>
  <c r="AM137" i="40"/>
  <c r="AL137" i="40"/>
  <c r="AK137" i="40"/>
  <c r="AJ137" i="40"/>
  <c r="AI137" i="40"/>
  <c r="AH137" i="40"/>
  <c r="AF137" i="40"/>
  <c r="AE137" i="40"/>
  <c r="AD137" i="40"/>
  <c r="AC137" i="40"/>
  <c r="AB137" i="40"/>
  <c r="AA137" i="40"/>
  <c r="Z137" i="40"/>
  <c r="X137" i="40"/>
  <c r="W137" i="40"/>
  <c r="V137" i="40"/>
  <c r="U137" i="40"/>
  <c r="T137" i="40"/>
  <c r="S137" i="40"/>
  <c r="R137" i="40"/>
  <c r="E137" i="40"/>
  <c r="Q137" i="40" s="1"/>
  <c r="D137" i="40"/>
  <c r="C137" i="40"/>
  <c r="AV136" i="40"/>
  <c r="AU136" i="40"/>
  <c r="AT136" i="40"/>
  <c r="AS136" i="40"/>
  <c r="AR136" i="40"/>
  <c r="AQ136" i="40"/>
  <c r="AP136" i="40"/>
  <c r="AN136" i="40"/>
  <c r="AM136" i="40"/>
  <c r="AL136" i="40"/>
  <c r="AK136" i="40"/>
  <c r="AJ136" i="40"/>
  <c r="AI136" i="40"/>
  <c r="AH136" i="40"/>
  <c r="AF136" i="40"/>
  <c r="AE136" i="40"/>
  <c r="AD136" i="40"/>
  <c r="AC136" i="40"/>
  <c r="AB136" i="40"/>
  <c r="AA136" i="40"/>
  <c r="Z136" i="40"/>
  <c r="X136" i="40"/>
  <c r="W136" i="40"/>
  <c r="V136" i="40"/>
  <c r="U136" i="40"/>
  <c r="T136" i="40"/>
  <c r="S136" i="40"/>
  <c r="R136" i="40"/>
  <c r="E136" i="40"/>
  <c r="Q136" i="40" s="1"/>
  <c r="D136" i="40"/>
  <c r="C136" i="40"/>
  <c r="AV135" i="40"/>
  <c r="AU135" i="40"/>
  <c r="AT135" i="40"/>
  <c r="AS135" i="40"/>
  <c r="AR135" i="40"/>
  <c r="AQ135" i="40"/>
  <c r="AP135" i="40"/>
  <c r="AN135" i="40"/>
  <c r="AM135" i="40"/>
  <c r="AL135" i="40"/>
  <c r="AK135" i="40"/>
  <c r="AJ135" i="40"/>
  <c r="AI135" i="40"/>
  <c r="AH135" i="40"/>
  <c r="AF135" i="40"/>
  <c r="AE135" i="40"/>
  <c r="AD135" i="40"/>
  <c r="AC135" i="40"/>
  <c r="AB135" i="40"/>
  <c r="AA135" i="40"/>
  <c r="Z135" i="40"/>
  <c r="X135" i="40"/>
  <c r="W135" i="40"/>
  <c r="V135" i="40"/>
  <c r="U135" i="40"/>
  <c r="T135" i="40"/>
  <c r="S135" i="40"/>
  <c r="R135" i="40"/>
  <c r="E135" i="40"/>
  <c r="Q135" i="40" s="1"/>
  <c r="D135" i="40"/>
  <c r="C135" i="40"/>
  <c r="AV134" i="40"/>
  <c r="AU134" i="40"/>
  <c r="AT134" i="40"/>
  <c r="AS134" i="40"/>
  <c r="AR134" i="40"/>
  <c r="AQ134" i="40"/>
  <c r="AP134" i="40"/>
  <c r="AN134" i="40"/>
  <c r="AM134" i="40"/>
  <c r="AL134" i="40"/>
  <c r="AK134" i="40"/>
  <c r="AJ134" i="40"/>
  <c r="AI134" i="40"/>
  <c r="AH134" i="40"/>
  <c r="AF134" i="40"/>
  <c r="AE134" i="40"/>
  <c r="AD134" i="40"/>
  <c r="AC134" i="40"/>
  <c r="AB134" i="40"/>
  <c r="AA134" i="40"/>
  <c r="Z134" i="40"/>
  <c r="X134" i="40"/>
  <c r="W134" i="40"/>
  <c r="V134" i="40"/>
  <c r="U134" i="40"/>
  <c r="T134" i="40"/>
  <c r="S134" i="40"/>
  <c r="R134" i="40"/>
  <c r="E134" i="40"/>
  <c r="Q134" i="40" s="1"/>
  <c r="D134" i="40"/>
  <c r="C134" i="40"/>
  <c r="AV133" i="40"/>
  <c r="AU133" i="40"/>
  <c r="AT133" i="40"/>
  <c r="AS133" i="40"/>
  <c r="AR133" i="40"/>
  <c r="AQ133" i="40"/>
  <c r="AP133" i="40"/>
  <c r="AN133" i="40"/>
  <c r="AM133" i="40"/>
  <c r="AL133" i="40"/>
  <c r="AK133" i="40"/>
  <c r="AJ133" i="40"/>
  <c r="AI133" i="40"/>
  <c r="AH133" i="40"/>
  <c r="AF133" i="40"/>
  <c r="AE133" i="40"/>
  <c r="AD133" i="40"/>
  <c r="AC133" i="40"/>
  <c r="AB133" i="40"/>
  <c r="AA133" i="40"/>
  <c r="Z133" i="40"/>
  <c r="X133" i="40"/>
  <c r="W133" i="40"/>
  <c r="V133" i="40"/>
  <c r="U133" i="40"/>
  <c r="T133" i="40"/>
  <c r="S133" i="40"/>
  <c r="R133" i="40"/>
  <c r="E133" i="40"/>
  <c r="Q133" i="40" s="1"/>
  <c r="D133" i="40"/>
  <c r="C133" i="40"/>
  <c r="AV132" i="40"/>
  <c r="AU132" i="40"/>
  <c r="AT132" i="40"/>
  <c r="AS132" i="40"/>
  <c r="AR132" i="40"/>
  <c r="AQ132" i="40"/>
  <c r="AP132" i="40"/>
  <c r="AN132" i="40"/>
  <c r="AM132" i="40"/>
  <c r="AL132" i="40"/>
  <c r="AK132" i="40"/>
  <c r="AJ132" i="40"/>
  <c r="AI132" i="40"/>
  <c r="AH132" i="40"/>
  <c r="AF132" i="40"/>
  <c r="AE132" i="40"/>
  <c r="AD132" i="40"/>
  <c r="AC132" i="40"/>
  <c r="AB132" i="40"/>
  <c r="AA132" i="40"/>
  <c r="Z132" i="40"/>
  <c r="X132" i="40"/>
  <c r="W132" i="40"/>
  <c r="V132" i="40"/>
  <c r="U132" i="40"/>
  <c r="T132" i="40"/>
  <c r="S132" i="40"/>
  <c r="R132" i="40"/>
  <c r="E132" i="40"/>
  <c r="Q132" i="40" s="1"/>
  <c r="D132" i="40"/>
  <c r="C132" i="40"/>
  <c r="AV131" i="40"/>
  <c r="AU131" i="40"/>
  <c r="AT131" i="40"/>
  <c r="AS131" i="40"/>
  <c r="AR131" i="40"/>
  <c r="AQ131" i="40"/>
  <c r="AP131" i="40"/>
  <c r="AN131" i="40"/>
  <c r="AM131" i="40"/>
  <c r="AL131" i="40"/>
  <c r="AK131" i="40"/>
  <c r="AJ131" i="40"/>
  <c r="AI131" i="40"/>
  <c r="AH131" i="40"/>
  <c r="AF131" i="40"/>
  <c r="AE131" i="40"/>
  <c r="AD131" i="40"/>
  <c r="AC131" i="40"/>
  <c r="AB131" i="40"/>
  <c r="AA131" i="40"/>
  <c r="Z131" i="40"/>
  <c r="X131" i="40"/>
  <c r="W131" i="40"/>
  <c r="V131" i="40"/>
  <c r="U131" i="40"/>
  <c r="T131" i="40"/>
  <c r="S131" i="40"/>
  <c r="R131" i="40"/>
  <c r="E131" i="40"/>
  <c r="Q131" i="40" s="1"/>
  <c r="D131" i="40"/>
  <c r="C131" i="40"/>
  <c r="AV130" i="40"/>
  <c r="AU130" i="40"/>
  <c r="AT130" i="40"/>
  <c r="AS130" i="40"/>
  <c r="AR130" i="40"/>
  <c r="AQ130" i="40"/>
  <c r="AP130" i="40"/>
  <c r="AN130" i="40"/>
  <c r="AM130" i="40"/>
  <c r="AL130" i="40"/>
  <c r="AK130" i="40"/>
  <c r="AJ130" i="40"/>
  <c r="AI130" i="40"/>
  <c r="AH130" i="40"/>
  <c r="AF130" i="40"/>
  <c r="AE130" i="40"/>
  <c r="AD130" i="40"/>
  <c r="AC130" i="40"/>
  <c r="AB130" i="40"/>
  <c r="AA130" i="40"/>
  <c r="Z130" i="40"/>
  <c r="X130" i="40"/>
  <c r="W130" i="40"/>
  <c r="V130" i="40"/>
  <c r="U130" i="40"/>
  <c r="T130" i="40"/>
  <c r="S130" i="40"/>
  <c r="R130" i="40"/>
  <c r="E130" i="40"/>
  <c r="Q130" i="40" s="1"/>
  <c r="D130" i="40"/>
  <c r="C130" i="40"/>
  <c r="AV129" i="40"/>
  <c r="AU129" i="40"/>
  <c r="AT129" i="40"/>
  <c r="AS129" i="40"/>
  <c r="AR129" i="40"/>
  <c r="AQ129" i="40"/>
  <c r="AP129" i="40"/>
  <c r="AN129" i="40"/>
  <c r="AM129" i="40"/>
  <c r="AL129" i="40"/>
  <c r="AK129" i="40"/>
  <c r="AJ129" i="40"/>
  <c r="AI129" i="40"/>
  <c r="AH129" i="40"/>
  <c r="AF129" i="40"/>
  <c r="AE129" i="40"/>
  <c r="AD129" i="40"/>
  <c r="AC129" i="40"/>
  <c r="AB129" i="40"/>
  <c r="AA129" i="40"/>
  <c r="Z129" i="40"/>
  <c r="X129" i="40"/>
  <c r="W129" i="40"/>
  <c r="V129" i="40"/>
  <c r="U129" i="40"/>
  <c r="T129" i="40"/>
  <c r="S129" i="40"/>
  <c r="R129" i="40"/>
  <c r="E129" i="40"/>
  <c r="Q129" i="40" s="1"/>
  <c r="D129" i="40"/>
  <c r="C129" i="40"/>
  <c r="AV128" i="40"/>
  <c r="AU128" i="40"/>
  <c r="AT128" i="40"/>
  <c r="AS128" i="40"/>
  <c r="AR128" i="40"/>
  <c r="AQ128" i="40"/>
  <c r="AP128" i="40"/>
  <c r="AN128" i="40"/>
  <c r="AM128" i="40"/>
  <c r="AL128" i="40"/>
  <c r="AK128" i="40"/>
  <c r="AJ128" i="40"/>
  <c r="AI128" i="40"/>
  <c r="AH128" i="40"/>
  <c r="AF128" i="40"/>
  <c r="AE128" i="40"/>
  <c r="AD128" i="40"/>
  <c r="AC128" i="40"/>
  <c r="AB128" i="40"/>
  <c r="AA128" i="40"/>
  <c r="Z128" i="40"/>
  <c r="X128" i="40"/>
  <c r="W128" i="40"/>
  <c r="V128" i="40"/>
  <c r="U128" i="40"/>
  <c r="T128" i="40"/>
  <c r="S128" i="40"/>
  <c r="R128" i="40"/>
  <c r="E128" i="40"/>
  <c r="Q128" i="40" s="1"/>
  <c r="D128" i="40"/>
  <c r="C128" i="40"/>
  <c r="AV127" i="40"/>
  <c r="AU127" i="40"/>
  <c r="AT127" i="40"/>
  <c r="AS127" i="40"/>
  <c r="AR127" i="40"/>
  <c r="AQ127" i="40"/>
  <c r="AP127" i="40"/>
  <c r="AN127" i="40"/>
  <c r="AM127" i="40"/>
  <c r="AL127" i="40"/>
  <c r="AK127" i="40"/>
  <c r="AJ127" i="40"/>
  <c r="AI127" i="40"/>
  <c r="AH127" i="40"/>
  <c r="AF127" i="40"/>
  <c r="AE127" i="40"/>
  <c r="AD127" i="40"/>
  <c r="AC127" i="40"/>
  <c r="AB127" i="40"/>
  <c r="AA127" i="40"/>
  <c r="Z127" i="40"/>
  <c r="X127" i="40"/>
  <c r="W127" i="40"/>
  <c r="V127" i="40"/>
  <c r="U127" i="40"/>
  <c r="T127" i="40"/>
  <c r="S127" i="40"/>
  <c r="R127" i="40"/>
  <c r="E127" i="40"/>
  <c r="Q127" i="40" s="1"/>
  <c r="D127" i="40"/>
  <c r="C127" i="40"/>
  <c r="R125" i="40"/>
  <c r="AP125" i="40" s="1"/>
  <c r="R124" i="40"/>
  <c r="AV120" i="40"/>
  <c r="AU120" i="40"/>
  <c r="AT120" i="40"/>
  <c r="AS120" i="40"/>
  <c r="AR120" i="40"/>
  <c r="AQ120" i="40"/>
  <c r="AP120" i="40"/>
  <c r="AN120" i="40"/>
  <c r="AM120" i="40"/>
  <c r="AL120" i="40"/>
  <c r="AK120" i="40"/>
  <c r="AJ120" i="40"/>
  <c r="AI120" i="40"/>
  <c r="AH120" i="40"/>
  <c r="AF120" i="40"/>
  <c r="AE120" i="40"/>
  <c r="AD120" i="40"/>
  <c r="AC120" i="40"/>
  <c r="AB120" i="40"/>
  <c r="AA120" i="40"/>
  <c r="Z120" i="40"/>
  <c r="X120" i="40"/>
  <c r="W120" i="40"/>
  <c r="V120" i="40"/>
  <c r="U120" i="40"/>
  <c r="T120" i="40"/>
  <c r="S120" i="40"/>
  <c r="R120" i="40"/>
  <c r="E120" i="40"/>
  <c r="Q120" i="40" s="1"/>
  <c r="C120" i="40"/>
  <c r="AV119" i="40"/>
  <c r="AU119" i="40"/>
  <c r="AT119" i="40"/>
  <c r="AS119" i="40"/>
  <c r="AR119" i="40"/>
  <c r="AQ119" i="40"/>
  <c r="AP119" i="40"/>
  <c r="AN119" i="40"/>
  <c r="AM119" i="40"/>
  <c r="AL119" i="40"/>
  <c r="AK119" i="40"/>
  <c r="AJ119" i="40"/>
  <c r="AI119" i="40"/>
  <c r="AH119" i="40"/>
  <c r="AF119" i="40"/>
  <c r="AE119" i="40"/>
  <c r="AD119" i="40"/>
  <c r="AC119" i="40"/>
  <c r="AB119" i="40"/>
  <c r="AA119" i="40"/>
  <c r="Z119" i="40"/>
  <c r="X119" i="40"/>
  <c r="W119" i="40"/>
  <c r="V119" i="40"/>
  <c r="U119" i="40"/>
  <c r="T119" i="40"/>
  <c r="S119" i="40"/>
  <c r="R119" i="40"/>
  <c r="E119" i="40"/>
  <c r="Q119" i="40" s="1"/>
  <c r="C119" i="40"/>
  <c r="AV118" i="40"/>
  <c r="AU118" i="40"/>
  <c r="AT118" i="40"/>
  <c r="AS118" i="40"/>
  <c r="AR118" i="40"/>
  <c r="AQ118" i="40"/>
  <c r="AP118" i="40"/>
  <c r="AN118" i="40"/>
  <c r="AM118" i="40"/>
  <c r="AL118" i="40"/>
  <c r="AK118" i="40"/>
  <c r="AJ118" i="40"/>
  <c r="AI118" i="40"/>
  <c r="AH118" i="40"/>
  <c r="AF118" i="40"/>
  <c r="AE118" i="40"/>
  <c r="AD118" i="40"/>
  <c r="AC118" i="40"/>
  <c r="AB118" i="40"/>
  <c r="AA118" i="40"/>
  <c r="Z118" i="40"/>
  <c r="X118" i="40"/>
  <c r="W118" i="40"/>
  <c r="V118" i="40"/>
  <c r="U118" i="40"/>
  <c r="T118" i="40"/>
  <c r="S118" i="40"/>
  <c r="R118" i="40"/>
  <c r="E118" i="40"/>
  <c r="Q118" i="40" s="1"/>
  <c r="C118" i="40"/>
  <c r="AV117" i="40"/>
  <c r="AU117" i="40"/>
  <c r="AT117" i="40"/>
  <c r="AS117" i="40"/>
  <c r="AR117" i="40"/>
  <c r="AQ117" i="40"/>
  <c r="AP117" i="40"/>
  <c r="AN117" i="40"/>
  <c r="AM117" i="40"/>
  <c r="AL117" i="40"/>
  <c r="AK117" i="40"/>
  <c r="AJ117" i="40"/>
  <c r="AI117" i="40"/>
  <c r="AH117" i="40"/>
  <c r="AF117" i="40"/>
  <c r="AE117" i="40"/>
  <c r="AD117" i="40"/>
  <c r="AC117" i="40"/>
  <c r="AB117" i="40"/>
  <c r="AA117" i="40"/>
  <c r="Z117" i="40"/>
  <c r="X117" i="40"/>
  <c r="W117" i="40"/>
  <c r="V117" i="40"/>
  <c r="U117" i="40"/>
  <c r="T117" i="40"/>
  <c r="S117" i="40"/>
  <c r="R117" i="40"/>
  <c r="E117" i="40"/>
  <c r="Q117" i="40" s="1"/>
  <c r="C117" i="40"/>
  <c r="AV116" i="40"/>
  <c r="AU116" i="40"/>
  <c r="AT116" i="40"/>
  <c r="AS116" i="40"/>
  <c r="AR116" i="40"/>
  <c r="AQ116" i="40"/>
  <c r="AP116" i="40"/>
  <c r="AN116" i="40"/>
  <c r="AM116" i="40"/>
  <c r="AL116" i="40"/>
  <c r="AK116" i="40"/>
  <c r="AJ116" i="40"/>
  <c r="AI116" i="40"/>
  <c r="AH116" i="40"/>
  <c r="AF116" i="40"/>
  <c r="AE116" i="40"/>
  <c r="AD116" i="40"/>
  <c r="AC116" i="40"/>
  <c r="AB116" i="40"/>
  <c r="AA116" i="40"/>
  <c r="Z116" i="40"/>
  <c r="X116" i="40"/>
  <c r="W116" i="40"/>
  <c r="V116" i="40"/>
  <c r="U116" i="40"/>
  <c r="T116" i="40"/>
  <c r="S116" i="40"/>
  <c r="R116" i="40"/>
  <c r="E116" i="40"/>
  <c r="Q116" i="40" s="1"/>
  <c r="C116" i="40"/>
  <c r="AV115" i="40"/>
  <c r="AU115" i="40"/>
  <c r="AT115" i="40"/>
  <c r="AS115" i="40"/>
  <c r="AR115" i="40"/>
  <c r="AQ115" i="40"/>
  <c r="AP115" i="40"/>
  <c r="AN115" i="40"/>
  <c r="AM115" i="40"/>
  <c r="AL115" i="40"/>
  <c r="AK115" i="40"/>
  <c r="AJ115" i="40"/>
  <c r="AI115" i="40"/>
  <c r="AH115" i="40"/>
  <c r="AF115" i="40"/>
  <c r="AE115" i="40"/>
  <c r="AD115" i="40"/>
  <c r="AC115" i="40"/>
  <c r="AB115" i="40"/>
  <c r="AA115" i="40"/>
  <c r="Z115" i="40"/>
  <c r="X115" i="40"/>
  <c r="W115" i="40"/>
  <c r="V115" i="40"/>
  <c r="U115" i="40"/>
  <c r="T115" i="40"/>
  <c r="S115" i="40"/>
  <c r="R115" i="40"/>
  <c r="E115" i="40"/>
  <c r="Q115" i="40" s="1"/>
  <c r="C115" i="40"/>
  <c r="AV114" i="40"/>
  <c r="AU114" i="40"/>
  <c r="AT114" i="40"/>
  <c r="AS114" i="40"/>
  <c r="AR114" i="40"/>
  <c r="AQ114" i="40"/>
  <c r="AP114" i="40"/>
  <c r="AN114" i="40"/>
  <c r="AM114" i="40"/>
  <c r="AL114" i="40"/>
  <c r="AK114" i="40"/>
  <c r="AJ114" i="40"/>
  <c r="AI114" i="40"/>
  <c r="AH114" i="40"/>
  <c r="AF114" i="40"/>
  <c r="AE114" i="40"/>
  <c r="AD114" i="40"/>
  <c r="AC114" i="40"/>
  <c r="AB114" i="40"/>
  <c r="AA114" i="40"/>
  <c r="Z114" i="40"/>
  <c r="X114" i="40"/>
  <c r="W114" i="40"/>
  <c r="V114" i="40"/>
  <c r="U114" i="40"/>
  <c r="T114" i="40"/>
  <c r="S114" i="40"/>
  <c r="R114" i="40"/>
  <c r="E114" i="40"/>
  <c r="Q114" i="40" s="1"/>
  <c r="C114" i="40"/>
  <c r="AV113" i="40"/>
  <c r="AU113" i="40"/>
  <c r="AT113" i="40"/>
  <c r="AS113" i="40"/>
  <c r="AR113" i="40"/>
  <c r="AQ113" i="40"/>
  <c r="AP113" i="40"/>
  <c r="AN113" i="40"/>
  <c r="AM113" i="40"/>
  <c r="AL113" i="40"/>
  <c r="AK113" i="40"/>
  <c r="AJ113" i="40"/>
  <c r="AI113" i="40"/>
  <c r="AH113" i="40"/>
  <c r="AF113" i="40"/>
  <c r="AE113" i="40"/>
  <c r="AD113" i="40"/>
  <c r="AC113" i="40"/>
  <c r="AB113" i="40"/>
  <c r="AA113" i="40"/>
  <c r="Z113" i="40"/>
  <c r="X113" i="40"/>
  <c r="W113" i="40"/>
  <c r="V113" i="40"/>
  <c r="U113" i="40"/>
  <c r="T113" i="40"/>
  <c r="S113" i="40"/>
  <c r="R113" i="40"/>
  <c r="E113" i="40"/>
  <c r="Q113" i="40" s="1"/>
  <c r="C113" i="40"/>
  <c r="AV112" i="40"/>
  <c r="AU112" i="40"/>
  <c r="AT112" i="40"/>
  <c r="AS112" i="40"/>
  <c r="AR112" i="40"/>
  <c r="AQ112" i="40"/>
  <c r="AP112" i="40"/>
  <c r="AN112" i="40"/>
  <c r="AM112" i="40"/>
  <c r="AL112" i="40"/>
  <c r="AK112" i="40"/>
  <c r="AJ112" i="40"/>
  <c r="AI112" i="40"/>
  <c r="AH112" i="40"/>
  <c r="AF112" i="40"/>
  <c r="AE112" i="40"/>
  <c r="AD112" i="40"/>
  <c r="AC112" i="40"/>
  <c r="AB112" i="40"/>
  <c r="AA112" i="40"/>
  <c r="Z112" i="40"/>
  <c r="X112" i="40"/>
  <c r="W112" i="40"/>
  <c r="V112" i="40"/>
  <c r="U112" i="40"/>
  <c r="T112" i="40"/>
  <c r="S112" i="40"/>
  <c r="R112" i="40"/>
  <c r="E112" i="40"/>
  <c r="Q112" i="40" s="1"/>
  <c r="C112" i="40"/>
  <c r="AV111" i="40"/>
  <c r="AU111" i="40"/>
  <c r="AT111" i="40"/>
  <c r="AS111" i="40"/>
  <c r="AR111" i="40"/>
  <c r="AQ111" i="40"/>
  <c r="AP111" i="40"/>
  <c r="AN111" i="40"/>
  <c r="AM111" i="40"/>
  <c r="AL111" i="40"/>
  <c r="AK111" i="40"/>
  <c r="AJ111" i="40"/>
  <c r="AI111" i="40"/>
  <c r="AH111" i="40"/>
  <c r="AF111" i="40"/>
  <c r="AE111" i="40"/>
  <c r="AD111" i="40"/>
  <c r="AC111" i="40"/>
  <c r="AB111" i="40"/>
  <c r="AA111" i="40"/>
  <c r="Z111" i="40"/>
  <c r="X111" i="40"/>
  <c r="W111" i="40"/>
  <c r="V111" i="40"/>
  <c r="U111" i="40"/>
  <c r="T111" i="40"/>
  <c r="S111" i="40"/>
  <c r="R111" i="40"/>
  <c r="E111" i="40"/>
  <c r="Q111" i="40" s="1"/>
  <c r="C111" i="40"/>
  <c r="AV110" i="40"/>
  <c r="AU110" i="40"/>
  <c r="AT110" i="40"/>
  <c r="AS110" i="40"/>
  <c r="AR110" i="40"/>
  <c r="AQ110" i="40"/>
  <c r="AP110" i="40"/>
  <c r="AN110" i="40"/>
  <c r="AM110" i="40"/>
  <c r="AL110" i="40"/>
  <c r="AK110" i="40"/>
  <c r="AJ110" i="40"/>
  <c r="AI110" i="40"/>
  <c r="AH110" i="40"/>
  <c r="AF110" i="40"/>
  <c r="AE110" i="40"/>
  <c r="AD110" i="40"/>
  <c r="AC110" i="40"/>
  <c r="AB110" i="40"/>
  <c r="AA110" i="40"/>
  <c r="Z110" i="40"/>
  <c r="X110" i="40"/>
  <c r="W110" i="40"/>
  <c r="V110" i="40"/>
  <c r="U110" i="40"/>
  <c r="T110" i="40"/>
  <c r="S110" i="40"/>
  <c r="R110" i="40"/>
  <c r="E110" i="40"/>
  <c r="Q110" i="40" s="1"/>
  <c r="C110" i="40"/>
  <c r="AV109" i="40"/>
  <c r="AU109" i="40"/>
  <c r="AT109" i="40"/>
  <c r="AS109" i="40"/>
  <c r="AR109" i="40"/>
  <c r="AQ109" i="40"/>
  <c r="AP109" i="40"/>
  <c r="AN109" i="40"/>
  <c r="AM109" i="40"/>
  <c r="AL109" i="40"/>
  <c r="AK109" i="40"/>
  <c r="AJ109" i="40"/>
  <c r="AI109" i="40"/>
  <c r="AH109" i="40"/>
  <c r="AF109" i="40"/>
  <c r="AE109" i="40"/>
  <c r="AD109" i="40"/>
  <c r="AC109" i="40"/>
  <c r="AB109" i="40"/>
  <c r="AA109" i="40"/>
  <c r="Z109" i="40"/>
  <c r="X109" i="40"/>
  <c r="W109" i="40"/>
  <c r="V109" i="40"/>
  <c r="U109" i="40"/>
  <c r="T109" i="40"/>
  <c r="S109" i="40"/>
  <c r="R109" i="40"/>
  <c r="E109" i="40"/>
  <c r="Q109" i="40" s="1"/>
  <c r="C109" i="40"/>
  <c r="AV108" i="40"/>
  <c r="AU108" i="40"/>
  <c r="AT108" i="40"/>
  <c r="AS108" i="40"/>
  <c r="AR108" i="40"/>
  <c r="AQ108" i="40"/>
  <c r="AP108" i="40"/>
  <c r="AN108" i="40"/>
  <c r="AM108" i="40"/>
  <c r="AL108" i="40"/>
  <c r="AK108" i="40"/>
  <c r="AJ108" i="40"/>
  <c r="AI108" i="40"/>
  <c r="AH108" i="40"/>
  <c r="AF108" i="40"/>
  <c r="AE108" i="40"/>
  <c r="AD108" i="40"/>
  <c r="AC108" i="40"/>
  <c r="AB108" i="40"/>
  <c r="AA108" i="40"/>
  <c r="Z108" i="40"/>
  <c r="X108" i="40"/>
  <c r="W108" i="40"/>
  <c r="V108" i="40"/>
  <c r="U108" i="40"/>
  <c r="T108" i="40"/>
  <c r="S108" i="40"/>
  <c r="R108" i="40"/>
  <c r="E108" i="40"/>
  <c r="Q108" i="40" s="1"/>
  <c r="C108" i="40"/>
  <c r="AV107" i="40"/>
  <c r="AU107" i="40"/>
  <c r="AT107" i="40"/>
  <c r="AS107" i="40"/>
  <c r="AR107" i="40"/>
  <c r="AQ107" i="40"/>
  <c r="AP107" i="40"/>
  <c r="AN107" i="40"/>
  <c r="AM107" i="40"/>
  <c r="AL107" i="40"/>
  <c r="AK107" i="40"/>
  <c r="AJ107" i="40"/>
  <c r="AI107" i="40"/>
  <c r="AH107" i="40"/>
  <c r="AF107" i="40"/>
  <c r="AE107" i="40"/>
  <c r="AD107" i="40"/>
  <c r="AC107" i="40"/>
  <c r="AB107" i="40"/>
  <c r="AA107" i="40"/>
  <c r="Z107" i="40"/>
  <c r="X107" i="40"/>
  <c r="W107" i="40"/>
  <c r="V107" i="40"/>
  <c r="U107" i="40"/>
  <c r="T107" i="40"/>
  <c r="S107" i="40"/>
  <c r="R107" i="40"/>
  <c r="E107" i="40"/>
  <c r="Q107" i="40" s="1"/>
  <c r="C107" i="40"/>
  <c r="R105" i="40"/>
  <c r="AH105" i="40" s="1"/>
  <c r="R104" i="40"/>
  <c r="AV99" i="40"/>
  <c r="AU99" i="40"/>
  <c r="AT99" i="40"/>
  <c r="AS99" i="40"/>
  <c r="AR99" i="40"/>
  <c r="AQ99" i="40"/>
  <c r="AP99" i="40"/>
  <c r="AN99" i="40"/>
  <c r="AM99" i="40"/>
  <c r="AL99" i="40"/>
  <c r="AK99" i="40"/>
  <c r="AJ99" i="40"/>
  <c r="AI99" i="40"/>
  <c r="AH99" i="40"/>
  <c r="AF99" i="40"/>
  <c r="AE99" i="40"/>
  <c r="AD99" i="40"/>
  <c r="AC99" i="40"/>
  <c r="AB99" i="40"/>
  <c r="AA99" i="40"/>
  <c r="Z99" i="40"/>
  <c r="X99" i="40"/>
  <c r="W99" i="40"/>
  <c r="V99" i="40"/>
  <c r="U99" i="40"/>
  <c r="T99" i="40"/>
  <c r="S99" i="40"/>
  <c r="R99" i="40"/>
  <c r="E99" i="40"/>
  <c r="Q99" i="40" s="1"/>
  <c r="D99" i="40"/>
  <c r="C99" i="40"/>
  <c r="AV98" i="40"/>
  <c r="AU98" i="40"/>
  <c r="AT98" i="40"/>
  <c r="AS98" i="40"/>
  <c r="AR98" i="40"/>
  <c r="AQ98" i="40"/>
  <c r="AP98" i="40"/>
  <c r="AN98" i="40"/>
  <c r="AM98" i="40"/>
  <c r="AL98" i="40"/>
  <c r="AK98" i="40"/>
  <c r="AJ98" i="40"/>
  <c r="AI98" i="40"/>
  <c r="AH98" i="40"/>
  <c r="AF98" i="40"/>
  <c r="AE98" i="40"/>
  <c r="AD98" i="40"/>
  <c r="AC98" i="40"/>
  <c r="AB98" i="40"/>
  <c r="AA98" i="40"/>
  <c r="Z98" i="40"/>
  <c r="X98" i="40"/>
  <c r="W98" i="40"/>
  <c r="V98" i="40"/>
  <c r="U98" i="40"/>
  <c r="T98" i="40"/>
  <c r="S98" i="40"/>
  <c r="R98" i="40"/>
  <c r="E98" i="40"/>
  <c r="Q98" i="40" s="1"/>
  <c r="D98" i="40"/>
  <c r="C98" i="40"/>
  <c r="AV97" i="40"/>
  <c r="AU97" i="40"/>
  <c r="AT97" i="40"/>
  <c r="AS97" i="40"/>
  <c r="AR97" i="40"/>
  <c r="AQ97" i="40"/>
  <c r="AP97" i="40"/>
  <c r="AN97" i="40"/>
  <c r="AM97" i="40"/>
  <c r="AL97" i="40"/>
  <c r="AK97" i="40"/>
  <c r="AJ97" i="40"/>
  <c r="AI97" i="40"/>
  <c r="AH97" i="40"/>
  <c r="AF97" i="40"/>
  <c r="AE97" i="40"/>
  <c r="AD97" i="40"/>
  <c r="AC97" i="40"/>
  <c r="AB97" i="40"/>
  <c r="AA97" i="40"/>
  <c r="Z97" i="40"/>
  <c r="X97" i="40"/>
  <c r="W97" i="40"/>
  <c r="V97" i="40"/>
  <c r="U97" i="40"/>
  <c r="T97" i="40"/>
  <c r="S97" i="40"/>
  <c r="R97" i="40"/>
  <c r="E97" i="40"/>
  <c r="Q97" i="40" s="1"/>
  <c r="D97" i="40"/>
  <c r="C97" i="40"/>
  <c r="AV96" i="40"/>
  <c r="AU96" i="40"/>
  <c r="AT96" i="40"/>
  <c r="AS96" i="40"/>
  <c r="AR96" i="40"/>
  <c r="AQ96" i="40"/>
  <c r="AP96" i="40"/>
  <c r="AN96" i="40"/>
  <c r="AM96" i="40"/>
  <c r="AL96" i="40"/>
  <c r="AK96" i="40"/>
  <c r="AJ96" i="40"/>
  <c r="AI96" i="40"/>
  <c r="AH96" i="40"/>
  <c r="AF96" i="40"/>
  <c r="AE96" i="40"/>
  <c r="AD96" i="40"/>
  <c r="AC96" i="40"/>
  <c r="AB96" i="40"/>
  <c r="AA96" i="40"/>
  <c r="Z96" i="40"/>
  <c r="X96" i="40"/>
  <c r="W96" i="40"/>
  <c r="V96" i="40"/>
  <c r="U96" i="40"/>
  <c r="T96" i="40"/>
  <c r="S96" i="40"/>
  <c r="R96" i="40"/>
  <c r="E96" i="40"/>
  <c r="Q96" i="40" s="1"/>
  <c r="D96" i="40"/>
  <c r="C96" i="40"/>
  <c r="AV95" i="40"/>
  <c r="AU95" i="40"/>
  <c r="AT95" i="40"/>
  <c r="AS95" i="40"/>
  <c r="AR95" i="40"/>
  <c r="AQ95" i="40"/>
  <c r="AP95" i="40"/>
  <c r="AN95" i="40"/>
  <c r="AM95" i="40"/>
  <c r="AL95" i="40"/>
  <c r="AK95" i="40"/>
  <c r="AJ95" i="40"/>
  <c r="AI95" i="40"/>
  <c r="AH95" i="40"/>
  <c r="AF95" i="40"/>
  <c r="AE95" i="40"/>
  <c r="AD95" i="40"/>
  <c r="AC95" i="40"/>
  <c r="AB95" i="40"/>
  <c r="AA95" i="40"/>
  <c r="Z95" i="40"/>
  <c r="X95" i="40"/>
  <c r="W95" i="40"/>
  <c r="V95" i="40"/>
  <c r="U95" i="40"/>
  <c r="T95" i="40"/>
  <c r="S95" i="40"/>
  <c r="R95" i="40"/>
  <c r="E95" i="40"/>
  <c r="Q95" i="40" s="1"/>
  <c r="D95" i="40"/>
  <c r="C95" i="40"/>
  <c r="AV94" i="40"/>
  <c r="AU94" i="40"/>
  <c r="AT94" i="40"/>
  <c r="AS94" i="40"/>
  <c r="AR94" i="40"/>
  <c r="AQ94" i="40"/>
  <c r="AP94" i="40"/>
  <c r="AN94" i="40"/>
  <c r="AM94" i="40"/>
  <c r="AL94" i="40"/>
  <c r="AK94" i="40"/>
  <c r="AJ94" i="40"/>
  <c r="AI94" i="40"/>
  <c r="AH94" i="40"/>
  <c r="AF94" i="40"/>
  <c r="AE94" i="40"/>
  <c r="AD94" i="40"/>
  <c r="AC94" i="40"/>
  <c r="AB94" i="40"/>
  <c r="AA94" i="40"/>
  <c r="Z94" i="40"/>
  <c r="X94" i="40"/>
  <c r="W94" i="40"/>
  <c r="V94" i="40"/>
  <c r="U94" i="40"/>
  <c r="T94" i="40"/>
  <c r="S94" i="40"/>
  <c r="R94" i="40"/>
  <c r="E94" i="40"/>
  <c r="Q94" i="40" s="1"/>
  <c r="D94" i="40"/>
  <c r="C94" i="40"/>
  <c r="AV93" i="40"/>
  <c r="AU93" i="40"/>
  <c r="AT93" i="40"/>
  <c r="AS93" i="40"/>
  <c r="AR93" i="40"/>
  <c r="AQ93" i="40"/>
  <c r="AP93" i="40"/>
  <c r="AN93" i="40"/>
  <c r="AM93" i="40"/>
  <c r="AL93" i="40"/>
  <c r="AK93" i="40"/>
  <c r="AJ93" i="40"/>
  <c r="AI93" i="40"/>
  <c r="AH93" i="40"/>
  <c r="AF93" i="40"/>
  <c r="AE93" i="40"/>
  <c r="AD93" i="40"/>
  <c r="AC93" i="40"/>
  <c r="AB93" i="40"/>
  <c r="AA93" i="40"/>
  <c r="Z93" i="40"/>
  <c r="X93" i="40"/>
  <c r="W93" i="40"/>
  <c r="V93" i="40"/>
  <c r="U93" i="40"/>
  <c r="T93" i="40"/>
  <c r="S93" i="40"/>
  <c r="R93" i="40"/>
  <c r="E93" i="40"/>
  <c r="Q93" i="40" s="1"/>
  <c r="D93" i="40"/>
  <c r="C93" i="40"/>
  <c r="AV92" i="40"/>
  <c r="AU92" i="40"/>
  <c r="AT92" i="40"/>
  <c r="AS92" i="40"/>
  <c r="AR92" i="40"/>
  <c r="AQ92" i="40"/>
  <c r="AP92" i="40"/>
  <c r="AN92" i="40"/>
  <c r="AM92" i="40"/>
  <c r="AL92" i="40"/>
  <c r="AK92" i="40"/>
  <c r="AJ92" i="40"/>
  <c r="AI92" i="40"/>
  <c r="AH92" i="40"/>
  <c r="AF92" i="40"/>
  <c r="AE92" i="40"/>
  <c r="AD92" i="40"/>
  <c r="AC92" i="40"/>
  <c r="AB92" i="40"/>
  <c r="AA92" i="40"/>
  <c r="Z92" i="40"/>
  <c r="X92" i="40"/>
  <c r="W92" i="40"/>
  <c r="V92" i="40"/>
  <c r="U92" i="40"/>
  <c r="T92" i="40"/>
  <c r="S92" i="40"/>
  <c r="R92" i="40"/>
  <c r="E92" i="40"/>
  <c r="Q92" i="40" s="1"/>
  <c r="D92" i="40"/>
  <c r="C92" i="40"/>
  <c r="AV91" i="40"/>
  <c r="AU91" i="40"/>
  <c r="AT91" i="40"/>
  <c r="AS91" i="40"/>
  <c r="AR91" i="40"/>
  <c r="AQ91" i="40"/>
  <c r="AP91" i="40"/>
  <c r="AN91" i="40"/>
  <c r="AM91" i="40"/>
  <c r="AL91" i="40"/>
  <c r="AK91" i="40"/>
  <c r="AJ91" i="40"/>
  <c r="AI91" i="40"/>
  <c r="AH91" i="40"/>
  <c r="AF91" i="40"/>
  <c r="AE91" i="40"/>
  <c r="AD91" i="40"/>
  <c r="AC91" i="40"/>
  <c r="AB91" i="40"/>
  <c r="AA91" i="40"/>
  <c r="Z91" i="40"/>
  <c r="X91" i="40"/>
  <c r="W91" i="40"/>
  <c r="V91" i="40"/>
  <c r="U91" i="40"/>
  <c r="T91" i="40"/>
  <c r="S91" i="40"/>
  <c r="R91" i="40"/>
  <c r="E91" i="40"/>
  <c r="Q91" i="40" s="1"/>
  <c r="D91" i="40"/>
  <c r="C91" i="40"/>
  <c r="AV90" i="40"/>
  <c r="AU90" i="40"/>
  <c r="AT90" i="40"/>
  <c r="AS90" i="40"/>
  <c r="AR90" i="40"/>
  <c r="AQ90" i="40"/>
  <c r="AP90" i="40"/>
  <c r="AN90" i="40"/>
  <c r="AM90" i="40"/>
  <c r="AL90" i="40"/>
  <c r="AK90" i="40"/>
  <c r="AJ90" i="40"/>
  <c r="AI90" i="40"/>
  <c r="AH90" i="40"/>
  <c r="AF90" i="40"/>
  <c r="AE90" i="40"/>
  <c r="AD90" i="40"/>
  <c r="AC90" i="40"/>
  <c r="AB90" i="40"/>
  <c r="AA90" i="40"/>
  <c r="Z90" i="40"/>
  <c r="X90" i="40"/>
  <c r="W90" i="40"/>
  <c r="V90" i="40"/>
  <c r="U90" i="40"/>
  <c r="T90" i="40"/>
  <c r="S90" i="40"/>
  <c r="R90" i="40"/>
  <c r="E90" i="40"/>
  <c r="Q90" i="40" s="1"/>
  <c r="D90" i="40"/>
  <c r="C90" i="40"/>
  <c r="AV89" i="40"/>
  <c r="AU89" i="40"/>
  <c r="AT89" i="40"/>
  <c r="AS89" i="40"/>
  <c r="AR89" i="40"/>
  <c r="AQ89" i="40"/>
  <c r="AP89" i="40"/>
  <c r="AN89" i="40"/>
  <c r="AM89" i="40"/>
  <c r="AL89" i="40"/>
  <c r="AK89" i="40"/>
  <c r="AJ89" i="40"/>
  <c r="AI89" i="40"/>
  <c r="AH89" i="40"/>
  <c r="AF89" i="40"/>
  <c r="AE89" i="40"/>
  <c r="AD89" i="40"/>
  <c r="AC89" i="40"/>
  <c r="AB89" i="40"/>
  <c r="AA89" i="40"/>
  <c r="Z89" i="40"/>
  <c r="X89" i="40"/>
  <c r="W89" i="40"/>
  <c r="V89" i="40"/>
  <c r="U89" i="40"/>
  <c r="T89" i="40"/>
  <c r="S89" i="40"/>
  <c r="R89" i="40"/>
  <c r="E89" i="40"/>
  <c r="Q89" i="40" s="1"/>
  <c r="D89" i="40"/>
  <c r="C89" i="40"/>
  <c r="AV88" i="40"/>
  <c r="AU88" i="40"/>
  <c r="AT88" i="40"/>
  <c r="AS88" i="40"/>
  <c r="AR88" i="40"/>
  <c r="AQ88" i="40"/>
  <c r="AP88" i="40"/>
  <c r="AN88" i="40"/>
  <c r="AM88" i="40"/>
  <c r="AL88" i="40"/>
  <c r="AK88" i="40"/>
  <c r="AJ88" i="40"/>
  <c r="AI88" i="40"/>
  <c r="AH88" i="40"/>
  <c r="AF88" i="40"/>
  <c r="AE88" i="40"/>
  <c r="AD88" i="40"/>
  <c r="AC88" i="40"/>
  <c r="AB88" i="40"/>
  <c r="AA88" i="40"/>
  <c r="Z88" i="40"/>
  <c r="X88" i="40"/>
  <c r="W88" i="40"/>
  <c r="V88" i="40"/>
  <c r="U88" i="40"/>
  <c r="T88" i="40"/>
  <c r="S88" i="40"/>
  <c r="R88" i="40"/>
  <c r="E88" i="40"/>
  <c r="Q88" i="40" s="1"/>
  <c r="D88" i="40"/>
  <c r="C88" i="40"/>
  <c r="AV87" i="40"/>
  <c r="AU87" i="40"/>
  <c r="AT87" i="40"/>
  <c r="AS87" i="40"/>
  <c r="AR87" i="40"/>
  <c r="AQ87" i="40"/>
  <c r="AP87" i="40"/>
  <c r="AN87" i="40"/>
  <c r="AM87" i="40"/>
  <c r="AL87" i="40"/>
  <c r="AK87" i="40"/>
  <c r="AJ87" i="40"/>
  <c r="AI87" i="40"/>
  <c r="AH87" i="40"/>
  <c r="AF87" i="40"/>
  <c r="AE87" i="40"/>
  <c r="AD87" i="40"/>
  <c r="AC87" i="40"/>
  <c r="AB87" i="40"/>
  <c r="AA87" i="40"/>
  <c r="Z87" i="40"/>
  <c r="X87" i="40"/>
  <c r="W87" i="40"/>
  <c r="V87" i="40"/>
  <c r="U87" i="40"/>
  <c r="T87" i="40"/>
  <c r="S87" i="40"/>
  <c r="R87" i="40"/>
  <c r="E87" i="40"/>
  <c r="Q87" i="40" s="1"/>
  <c r="D87" i="40"/>
  <c r="C87" i="40"/>
  <c r="AV86" i="40"/>
  <c r="AU86" i="40"/>
  <c r="AT86" i="40"/>
  <c r="AS86" i="40"/>
  <c r="AR86" i="40"/>
  <c r="AQ86" i="40"/>
  <c r="AP86" i="40"/>
  <c r="AN86" i="40"/>
  <c r="AM86" i="40"/>
  <c r="AL86" i="40"/>
  <c r="AK86" i="40"/>
  <c r="AJ86" i="40"/>
  <c r="AI86" i="40"/>
  <c r="AH86" i="40"/>
  <c r="AF86" i="40"/>
  <c r="AE86" i="40"/>
  <c r="AD86" i="40"/>
  <c r="AC86" i="40"/>
  <c r="AB86" i="40"/>
  <c r="AA86" i="40"/>
  <c r="Z86" i="40"/>
  <c r="X86" i="40"/>
  <c r="W86" i="40"/>
  <c r="V86" i="40"/>
  <c r="U86" i="40"/>
  <c r="T86" i="40"/>
  <c r="S86" i="40"/>
  <c r="R86" i="40"/>
  <c r="E86" i="40"/>
  <c r="Q86" i="40" s="1"/>
  <c r="D86" i="40"/>
  <c r="C86" i="40"/>
  <c r="R84" i="40"/>
  <c r="AP84" i="40" s="1"/>
  <c r="R83" i="40"/>
  <c r="AV79" i="40"/>
  <c r="AU79" i="40"/>
  <c r="AT79" i="40"/>
  <c r="AS79" i="40"/>
  <c r="AR79" i="40"/>
  <c r="AQ79" i="40"/>
  <c r="AP79" i="40"/>
  <c r="AN79" i="40"/>
  <c r="AM79" i="40"/>
  <c r="AL79" i="40"/>
  <c r="AK79" i="40"/>
  <c r="AJ79" i="40"/>
  <c r="AI79" i="40"/>
  <c r="AH79" i="40"/>
  <c r="AF79" i="40"/>
  <c r="AE79" i="40"/>
  <c r="AD79" i="40"/>
  <c r="AC79" i="40"/>
  <c r="AB79" i="40"/>
  <c r="AA79" i="40"/>
  <c r="Z79" i="40"/>
  <c r="X79" i="40"/>
  <c r="W79" i="40"/>
  <c r="V79" i="40"/>
  <c r="U79" i="40"/>
  <c r="T79" i="40"/>
  <c r="S79" i="40"/>
  <c r="R79" i="40"/>
  <c r="E79" i="40"/>
  <c r="Q79" i="40" s="1"/>
  <c r="C79" i="40"/>
  <c r="AV78" i="40"/>
  <c r="AU78" i="40"/>
  <c r="AT78" i="40"/>
  <c r="AS78" i="40"/>
  <c r="AR78" i="40"/>
  <c r="AQ78" i="40"/>
  <c r="AP78" i="40"/>
  <c r="AN78" i="40"/>
  <c r="AM78" i="40"/>
  <c r="AL78" i="40"/>
  <c r="AK78" i="40"/>
  <c r="AJ78" i="40"/>
  <c r="AI78" i="40"/>
  <c r="AH78" i="40"/>
  <c r="AF78" i="40"/>
  <c r="AE78" i="40"/>
  <c r="AD78" i="40"/>
  <c r="AC78" i="40"/>
  <c r="AB78" i="40"/>
  <c r="AA78" i="40"/>
  <c r="Z78" i="40"/>
  <c r="X78" i="40"/>
  <c r="W78" i="40"/>
  <c r="V78" i="40"/>
  <c r="U78" i="40"/>
  <c r="T78" i="40"/>
  <c r="S78" i="40"/>
  <c r="R78" i="40"/>
  <c r="E78" i="40"/>
  <c r="Q78" i="40" s="1"/>
  <c r="C78" i="40"/>
  <c r="AV77" i="40"/>
  <c r="AU77" i="40"/>
  <c r="AT77" i="40"/>
  <c r="AS77" i="40"/>
  <c r="AR77" i="40"/>
  <c r="AQ77" i="40"/>
  <c r="AP77" i="40"/>
  <c r="AN77" i="40"/>
  <c r="AM77" i="40"/>
  <c r="AL77" i="40"/>
  <c r="AK77" i="40"/>
  <c r="AJ77" i="40"/>
  <c r="AI77" i="40"/>
  <c r="AH77" i="40"/>
  <c r="AF77" i="40"/>
  <c r="AE77" i="40"/>
  <c r="AD77" i="40"/>
  <c r="AC77" i="40"/>
  <c r="AB77" i="40"/>
  <c r="AA77" i="40"/>
  <c r="Z77" i="40"/>
  <c r="X77" i="40"/>
  <c r="W77" i="40"/>
  <c r="V77" i="40"/>
  <c r="U77" i="40"/>
  <c r="T77" i="40"/>
  <c r="S77" i="40"/>
  <c r="R77" i="40"/>
  <c r="E77" i="40"/>
  <c r="Q77" i="40" s="1"/>
  <c r="C77" i="40"/>
  <c r="AV76" i="40"/>
  <c r="AU76" i="40"/>
  <c r="AT76" i="40"/>
  <c r="AS76" i="40"/>
  <c r="AR76" i="40"/>
  <c r="AQ76" i="40"/>
  <c r="AP76" i="40"/>
  <c r="AN76" i="40"/>
  <c r="AM76" i="40"/>
  <c r="AL76" i="40"/>
  <c r="AK76" i="40"/>
  <c r="AJ76" i="40"/>
  <c r="AI76" i="40"/>
  <c r="AH76" i="40"/>
  <c r="AF76" i="40"/>
  <c r="AE76" i="40"/>
  <c r="AD76" i="40"/>
  <c r="AC76" i="40"/>
  <c r="AB76" i="40"/>
  <c r="AA76" i="40"/>
  <c r="Z76" i="40"/>
  <c r="X76" i="40"/>
  <c r="W76" i="40"/>
  <c r="V76" i="40"/>
  <c r="U76" i="40"/>
  <c r="T76" i="40"/>
  <c r="S76" i="40"/>
  <c r="R76" i="40"/>
  <c r="E76" i="40"/>
  <c r="Q76" i="40" s="1"/>
  <c r="C76" i="40"/>
  <c r="AV75" i="40"/>
  <c r="AU75" i="40"/>
  <c r="AT75" i="40"/>
  <c r="AS75" i="40"/>
  <c r="AR75" i="40"/>
  <c r="AQ75" i="40"/>
  <c r="AP75" i="40"/>
  <c r="AN75" i="40"/>
  <c r="AM75" i="40"/>
  <c r="AL75" i="40"/>
  <c r="AK75" i="40"/>
  <c r="AJ75" i="40"/>
  <c r="AI75" i="40"/>
  <c r="AH75" i="40"/>
  <c r="AF75" i="40"/>
  <c r="AE75" i="40"/>
  <c r="AD75" i="40"/>
  <c r="AC75" i="40"/>
  <c r="AB75" i="40"/>
  <c r="AA75" i="40"/>
  <c r="Z75" i="40"/>
  <c r="X75" i="40"/>
  <c r="W75" i="40"/>
  <c r="V75" i="40"/>
  <c r="U75" i="40"/>
  <c r="T75" i="40"/>
  <c r="S75" i="40"/>
  <c r="R75" i="40"/>
  <c r="E75" i="40"/>
  <c r="Q75" i="40" s="1"/>
  <c r="C75" i="40"/>
  <c r="AV74" i="40"/>
  <c r="AU74" i="40"/>
  <c r="AT74" i="40"/>
  <c r="AS74" i="40"/>
  <c r="AR74" i="40"/>
  <c r="AQ74" i="40"/>
  <c r="AP74" i="40"/>
  <c r="AN74" i="40"/>
  <c r="AM74" i="40"/>
  <c r="AL74" i="40"/>
  <c r="AK74" i="40"/>
  <c r="AJ74" i="40"/>
  <c r="AI74" i="40"/>
  <c r="AH74" i="40"/>
  <c r="AF74" i="40"/>
  <c r="AE74" i="40"/>
  <c r="AD74" i="40"/>
  <c r="AC74" i="40"/>
  <c r="AB74" i="40"/>
  <c r="AA74" i="40"/>
  <c r="Z74" i="40"/>
  <c r="X74" i="40"/>
  <c r="W74" i="40"/>
  <c r="V74" i="40"/>
  <c r="U74" i="40"/>
  <c r="T74" i="40"/>
  <c r="S74" i="40"/>
  <c r="R74" i="40"/>
  <c r="E74" i="40"/>
  <c r="Q74" i="40" s="1"/>
  <c r="C74" i="40"/>
  <c r="AV73" i="40"/>
  <c r="AU73" i="40"/>
  <c r="AT73" i="40"/>
  <c r="AS73" i="40"/>
  <c r="AR73" i="40"/>
  <c r="AQ73" i="40"/>
  <c r="AP73" i="40"/>
  <c r="AN73" i="40"/>
  <c r="AM73" i="40"/>
  <c r="AL73" i="40"/>
  <c r="AK73" i="40"/>
  <c r="AJ73" i="40"/>
  <c r="AI73" i="40"/>
  <c r="AH73" i="40"/>
  <c r="AF73" i="40"/>
  <c r="AE73" i="40"/>
  <c r="AD73" i="40"/>
  <c r="AC73" i="40"/>
  <c r="AB73" i="40"/>
  <c r="AA73" i="40"/>
  <c r="Z73" i="40"/>
  <c r="X73" i="40"/>
  <c r="W73" i="40"/>
  <c r="V73" i="40"/>
  <c r="U73" i="40"/>
  <c r="T73" i="40"/>
  <c r="S73" i="40"/>
  <c r="R73" i="40"/>
  <c r="E73" i="40"/>
  <c r="Q73" i="40" s="1"/>
  <c r="C73" i="40"/>
  <c r="AV72" i="40"/>
  <c r="AU72" i="40"/>
  <c r="AT72" i="40"/>
  <c r="AS72" i="40"/>
  <c r="AR72" i="40"/>
  <c r="AQ72" i="40"/>
  <c r="AP72" i="40"/>
  <c r="AN72" i="40"/>
  <c r="AM72" i="40"/>
  <c r="AL72" i="40"/>
  <c r="AK72" i="40"/>
  <c r="AJ72" i="40"/>
  <c r="AI72" i="40"/>
  <c r="AH72" i="40"/>
  <c r="AF72" i="40"/>
  <c r="AE72" i="40"/>
  <c r="AD72" i="40"/>
  <c r="AC72" i="40"/>
  <c r="AB72" i="40"/>
  <c r="AA72" i="40"/>
  <c r="Z72" i="40"/>
  <c r="X72" i="40"/>
  <c r="W72" i="40"/>
  <c r="V72" i="40"/>
  <c r="U72" i="40"/>
  <c r="T72" i="40"/>
  <c r="S72" i="40"/>
  <c r="R72" i="40"/>
  <c r="E72" i="40"/>
  <c r="Q72" i="40" s="1"/>
  <c r="C72" i="40"/>
  <c r="AV71" i="40"/>
  <c r="AU71" i="40"/>
  <c r="AT71" i="40"/>
  <c r="AS71" i="40"/>
  <c r="AR71" i="40"/>
  <c r="AQ71" i="40"/>
  <c r="AP71" i="40"/>
  <c r="AN71" i="40"/>
  <c r="AM71" i="40"/>
  <c r="AL71" i="40"/>
  <c r="AK71" i="40"/>
  <c r="AJ71" i="40"/>
  <c r="AI71" i="40"/>
  <c r="AH71" i="40"/>
  <c r="AF71" i="40"/>
  <c r="AE71" i="40"/>
  <c r="AD71" i="40"/>
  <c r="AC71" i="40"/>
  <c r="AB71" i="40"/>
  <c r="AA71" i="40"/>
  <c r="Z71" i="40"/>
  <c r="X71" i="40"/>
  <c r="W71" i="40"/>
  <c r="V71" i="40"/>
  <c r="U71" i="40"/>
  <c r="T71" i="40"/>
  <c r="S71" i="40"/>
  <c r="R71" i="40"/>
  <c r="E71" i="40"/>
  <c r="Q71" i="40" s="1"/>
  <c r="C71" i="40"/>
  <c r="AV70" i="40"/>
  <c r="AU70" i="40"/>
  <c r="AT70" i="40"/>
  <c r="AS70" i="40"/>
  <c r="AR70" i="40"/>
  <c r="AQ70" i="40"/>
  <c r="AP70" i="40"/>
  <c r="AN70" i="40"/>
  <c r="AM70" i="40"/>
  <c r="AL70" i="40"/>
  <c r="AK70" i="40"/>
  <c r="AJ70" i="40"/>
  <c r="AI70" i="40"/>
  <c r="AH70" i="40"/>
  <c r="AF70" i="40"/>
  <c r="AE70" i="40"/>
  <c r="AD70" i="40"/>
  <c r="AC70" i="40"/>
  <c r="AB70" i="40"/>
  <c r="AA70" i="40"/>
  <c r="Z70" i="40"/>
  <c r="X70" i="40"/>
  <c r="W70" i="40"/>
  <c r="V70" i="40"/>
  <c r="U70" i="40"/>
  <c r="T70" i="40"/>
  <c r="S70" i="40"/>
  <c r="R70" i="40"/>
  <c r="E70" i="40"/>
  <c r="Q70" i="40" s="1"/>
  <c r="C70" i="40"/>
  <c r="AV69" i="40"/>
  <c r="AU69" i="40"/>
  <c r="AT69" i="40"/>
  <c r="AS69" i="40"/>
  <c r="AR69" i="40"/>
  <c r="AQ69" i="40"/>
  <c r="AP69" i="40"/>
  <c r="AN69" i="40"/>
  <c r="AM69" i="40"/>
  <c r="AL69" i="40"/>
  <c r="AK69" i="40"/>
  <c r="AJ69" i="40"/>
  <c r="AI69" i="40"/>
  <c r="AH69" i="40"/>
  <c r="AF69" i="40"/>
  <c r="AE69" i="40"/>
  <c r="AD69" i="40"/>
  <c r="AC69" i="40"/>
  <c r="AB69" i="40"/>
  <c r="AA69" i="40"/>
  <c r="Z69" i="40"/>
  <c r="X69" i="40"/>
  <c r="W69" i="40"/>
  <c r="V69" i="40"/>
  <c r="U69" i="40"/>
  <c r="T69" i="40"/>
  <c r="S69" i="40"/>
  <c r="R69" i="40"/>
  <c r="E69" i="40"/>
  <c r="Q69" i="40" s="1"/>
  <c r="C69" i="40"/>
  <c r="AV68" i="40"/>
  <c r="AU68" i="40"/>
  <c r="AT68" i="40"/>
  <c r="AS68" i="40"/>
  <c r="AR68" i="40"/>
  <c r="AQ68" i="40"/>
  <c r="AP68" i="40"/>
  <c r="AN68" i="40"/>
  <c r="AM68" i="40"/>
  <c r="AL68" i="40"/>
  <c r="AK68" i="40"/>
  <c r="AJ68" i="40"/>
  <c r="AI68" i="40"/>
  <c r="AH68" i="40"/>
  <c r="AF68" i="40"/>
  <c r="AE68" i="40"/>
  <c r="AD68" i="40"/>
  <c r="AC68" i="40"/>
  <c r="AB68" i="40"/>
  <c r="AA68" i="40"/>
  <c r="Z68" i="40"/>
  <c r="X68" i="40"/>
  <c r="W68" i="40"/>
  <c r="V68" i="40"/>
  <c r="U68" i="40"/>
  <c r="T68" i="40"/>
  <c r="S68" i="40"/>
  <c r="R68" i="40"/>
  <c r="E68" i="40"/>
  <c r="Q68" i="40" s="1"/>
  <c r="C68" i="40"/>
  <c r="AV67" i="40"/>
  <c r="AU67" i="40"/>
  <c r="AT67" i="40"/>
  <c r="AS67" i="40"/>
  <c r="AR67" i="40"/>
  <c r="AQ67" i="40"/>
  <c r="AP67" i="40"/>
  <c r="AN67" i="40"/>
  <c r="AM67" i="40"/>
  <c r="AL67" i="40"/>
  <c r="AK67" i="40"/>
  <c r="AJ67" i="40"/>
  <c r="AI67" i="40"/>
  <c r="AH67" i="40"/>
  <c r="AF67" i="40"/>
  <c r="AE67" i="40"/>
  <c r="AD67" i="40"/>
  <c r="AC67" i="40"/>
  <c r="AB67" i="40"/>
  <c r="AA67" i="40"/>
  <c r="Z67" i="40"/>
  <c r="X67" i="40"/>
  <c r="W67" i="40"/>
  <c r="V67" i="40"/>
  <c r="U67" i="40"/>
  <c r="T67" i="40"/>
  <c r="S67" i="40"/>
  <c r="R67" i="40"/>
  <c r="Q67" i="40"/>
  <c r="E67" i="40"/>
  <c r="C67" i="40"/>
  <c r="AV66" i="40"/>
  <c r="AU66" i="40"/>
  <c r="AT66" i="40"/>
  <c r="AS66" i="40"/>
  <c r="AR66" i="40"/>
  <c r="AQ66" i="40"/>
  <c r="AP66" i="40"/>
  <c r="AN66" i="40"/>
  <c r="AM66" i="40"/>
  <c r="AL66" i="40"/>
  <c r="AK66" i="40"/>
  <c r="AJ66" i="40"/>
  <c r="AI66" i="40"/>
  <c r="AH66" i="40"/>
  <c r="AF66" i="40"/>
  <c r="AE66" i="40"/>
  <c r="AD66" i="40"/>
  <c r="AC66" i="40"/>
  <c r="AB66" i="40"/>
  <c r="AA66" i="40"/>
  <c r="Z66" i="40"/>
  <c r="X66" i="40"/>
  <c r="W66" i="40"/>
  <c r="V66" i="40"/>
  <c r="U66" i="40"/>
  <c r="T66" i="40"/>
  <c r="S66" i="40"/>
  <c r="R66" i="40"/>
  <c r="E66" i="40"/>
  <c r="Q66" i="40" s="1"/>
  <c r="C66" i="40"/>
  <c r="R64" i="40"/>
  <c r="AH64" i="40" s="1"/>
  <c r="R63" i="40"/>
  <c r="AV58" i="40"/>
  <c r="AU58" i="40"/>
  <c r="AT58" i="40"/>
  <c r="AS58" i="40"/>
  <c r="AR58" i="40"/>
  <c r="AQ58" i="40"/>
  <c r="AP58" i="40"/>
  <c r="AN58" i="40"/>
  <c r="AM58" i="40"/>
  <c r="AL58" i="40"/>
  <c r="AK58" i="40"/>
  <c r="AJ58" i="40"/>
  <c r="AI58" i="40"/>
  <c r="AH58" i="40"/>
  <c r="AF58" i="40"/>
  <c r="AE58" i="40"/>
  <c r="AD58" i="40"/>
  <c r="AC58" i="40"/>
  <c r="AB58" i="40"/>
  <c r="AA58" i="40"/>
  <c r="Z58" i="40"/>
  <c r="X58" i="40"/>
  <c r="W58" i="40"/>
  <c r="V58" i="40"/>
  <c r="U58" i="40"/>
  <c r="T58" i="40"/>
  <c r="S58" i="40"/>
  <c r="R58" i="40"/>
  <c r="E58" i="40"/>
  <c r="Q58" i="40" s="1"/>
  <c r="D58" i="40"/>
  <c r="C58" i="40"/>
  <c r="AV57" i="40"/>
  <c r="AU57" i="40"/>
  <c r="AT57" i="40"/>
  <c r="AS57" i="40"/>
  <c r="AR57" i="40"/>
  <c r="AQ57" i="40"/>
  <c r="AP57" i="40"/>
  <c r="AN57" i="40"/>
  <c r="AM57" i="40"/>
  <c r="AL57" i="40"/>
  <c r="AK57" i="40"/>
  <c r="AJ57" i="40"/>
  <c r="AI57" i="40"/>
  <c r="AH57" i="40"/>
  <c r="AF57" i="40"/>
  <c r="AE57" i="40"/>
  <c r="AD57" i="40"/>
  <c r="AC57" i="40"/>
  <c r="AB57" i="40"/>
  <c r="AA57" i="40"/>
  <c r="Z57" i="40"/>
  <c r="X57" i="40"/>
  <c r="W57" i="40"/>
  <c r="V57" i="40"/>
  <c r="U57" i="40"/>
  <c r="T57" i="40"/>
  <c r="S57" i="40"/>
  <c r="R57" i="40"/>
  <c r="E57" i="40"/>
  <c r="Q57" i="40" s="1"/>
  <c r="D57" i="40"/>
  <c r="C57" i="40"/>
  <c r="AV56" i="40"/>
  <c r="AU56" i="40"/>
  <c r="AT56" i="40"/>
  <c r="AS56" i="40"/>
  <c r="AR56" i="40"/>
  <c r="AQ56" i="40"/>
  <c r="AP56" i="40"/>
  <c r="AN56" i="40"/>
  <c r="AM56" i="40"/>
  <c r="AL56" i="40"/>
  <c r="AK56" i="40"/>
  <c r="AJ56" i="40"/>
  <c r="AI56" i="40"/>
  <c r="AH56" i="40"/>
  <c r="AF56" i="40"/>
  <c r="AE56" i="40"/>
  <c r="AD56" i="40"/>
  <c r="AC56" i="40"/>
  <c r="AB56" i="40"/>
  <c r="AA56" i="40"/>
  <c r="Z56" i="40"/>
  <c r="X56" i="40"/>
  <c r="W56" i="40"/>
  <c r="V56" i="40"/>
  <c r="U56" i="40"/>
  <c r="T56" i="40"/>
  <c r="S56" i="40"/>
  <c r="R56" i="40"/>
  <c r="E56" i="40"/>
  <c r="Q56" i="40" s="1"/>
  <c r="D56" i="40"/>
  <c r="C56" i="40"/>
  <c r="AV55" i="40"/>
  <c r="AU55" i="40"/>
  <c r="AT55" i="40"/>
  <c r="AS55" i="40"/>
  <c r="AR55" i="40"/>
  <c r="AQ55" i="40"/>
  <c r="AP55" i="40"/>
  <c r="AN55" i="40"/>
  <c r="AM55" i="40"/>
  <c r="AL55" i="40"/>
  <c r="AK55" i="40"/>
  <c r="AJ55" i="40"/>
  <c r="AI55" i="40"/>
  <c r="AH55" i="40"/>
  <c r="AF55" i="40"/>
  <c r="AE55" i="40"/>
  <c r="AD55" i="40"/>
  <c r="AC55" i="40"/>
  <c r="AB55" i="40"/>
  <c r="AA55" i="40"/>
  <c r="Z55" i="40"/>
  <c r="X55" i="40"/>
  <c r="W55" i="40"/>
  <c r="V55" i="40"/>
  <c r="U55" i="40"/>
  <c r="T55" i="40"/>
  <c r="S55" i="40"/>
  <c r="R55" i="40"/>
  <c r="E55" i="40"/>
  <c r="Q55" i="40" s="1"/>
  <c r="D55" i="40"/>
  <c r="C55" i="40"/>
  <c r="AV54" i="40"/>
  <c r="AU54" i="40"/>
  <c r="AT54" i="40"/>
  <c r="AS54" i="40"/>
  <c r="AR54" i="40"/>
  <c r="AQ54" i="40"/>
  <c r="AP54" i="40"/>
  <c r="AN54" i="40"/>
  <c r="AM54" i="40"/>
  <c r="AL54" i="40"/>
  <c r="AK54" i="40"/>
  <c r="AJ54" i="40"/>
  <c r="AI54" i="40"/>
  <c r="AH54" i="40"/>
  <c r="AF54" i="40"/>
  <c r="AE54" i="40"/>
  <c r="AD54" i="40"/>
  <c r="AC54" i="40"/>
  <c r="AB54" i="40"/>
  <c r="AA54" i="40"/>
  <c r="Z54" i="40"/>
  <c r="X54" i="40"/>
  <c r="W54" i="40"/>
  <c r="V54" i="40"/>
  <c r="U54" i="40"/>
  <c r="T54" i="40"/>
  <c r="S54" i="40"/>
  <c r="R54" i="40"/>
  <c r="E54" i="40"/>
  <c r="Q54" i="40" s="1"/>
  <c r="D54" i="40"/>
  <c r="C54" i="40"/>
  <c r="AV53" i="40"/>
  <c r="AU53" i="40"/>
  <c r="AT53" i="40"/>
  <c r="AS53" i="40"/>
  <c r="AR53" i="40"/>
  <c r="AQ53" i="40"/>
  <c r="AP53" i="40"/>
  <c r="AN53" i="40"/>
  <c r="AM53" i="40"/>
  <c r="AL53" i="40"/>
  <c r="AK53" i="40"/>
  <c r="AJ53" i="40"/>
  <c r="AI53" i="40"/>
  <c r="AH53" i="40"/>
  <c r="AF53" i="40"/>
  <c r="AE53" i="40"/>
  <c r="AD53" i="40"/>
  <c r="AC53" i="40"/>
  <c r="AB53" i="40"/>
  <c r="AA53" i="40"/>
  <c r="Z53" i="40"/>
  <c r="X53" i="40"/>
  <c r="W53" i="40"/>
  <c r="V53" i="40"/>
  <c r="U53" i="40"/>
  <c r="T53" i="40"/>
  <c r="S53" i="40"/>
  <c r="R53" i="40"/>
  <c r="E53" i="40"/>
  <c r="Q53" i="40" s="1"/>
  <c r="D53" i="40"/>
  <c r="C53" i="40"/>
  <c r="AV52" i="40"/>
  <c r="AU52" i="40"/>
  <c r="AT52" i="40"/>
  <c r="AS52" i="40"/>
  <c r="AR52" i="40"/>
  <c r="AQ52" i="40"/>
  <c r="AP52" i="40"/>
  <c r="AN52" i="40"/>
  <c r="AM52" i="40"/>
  <c r="AL52" i="40"/>
  <c r="AK52" i="40"/>
  <c r="AJ52" i="40"/>
  <c r="AI52" i="40"/>
  <c r="AH52" i="40"/>
  <c r="AF52" i="40"/>
  <c r="AE52" i="40"/>
  <c r="AD52" i="40"/>
  <c r="AC52" i="40"/>
  <c r="AB52" i="40"/>
  <c r="AA52" i="40"/>
  <c r="Z52" i="40"/>
  <c r="X52" i="40"/>
  <c r="W52" i="40"/>
  <c r="V52" i="40"/>
  <c r="U52" i="40"/>
  <c r="T52" i="40"/>
  <c r="S52" i="40"/>
  <c r="R52" i="40"/>
  <c r="E52" i="40"/>
  <c r="Q52" i="40" s="1"/>
  <c r="D52" i="40"/>
  <c r="C52" i="40"/>
  <c r="AV51" i="40"/>
  <c r="AU51" i="40"/>
  <c r="AT51" i="40"/>
  <c r="AS51" i="40"/>
  <c r="AR51" i="40"/>
  <c r="AQ51" i="40"/>
  <c r="AP51" i="40"/>
  <c r="AN51" i="40"/>
  <c r="AM51" i="40"/>
  <c r="AL51" i="40"/>
  <c r="AK51" i="40"/>
  <c r="AJ51" i="40"/>
  <c r="AI51" i="40"/>
  <c r="AH51" i="40"/>
  <c r="AF51" i="40"/>
  <c r="AE51" i="40"/>
  <c r="AD51" i="40"/>
  <c r="AC51" i="40"/>
  <c r="AB51" i="40"/>
  <c r="AA51" i="40"/>
  <c r="Z51" i="40"/>
  <c r="X51" i="40"/>
  <c r="W51" i="40"/>
  <c r="V51" i="40"/>
  <c r="U51" i="40"/>
  <c r="T51" i="40"/>
  <c r="S51" i="40"/>
  <c r="R51" i="40"/>
  <c r="E51" i="40"/>
  <c r="Q51" i="40" s="1"/>
  <c r="D51" i="40"/>
  <c r="C51" i="40"/>
  <c r="AV50" i="40"/>
  <c r="AU50" i="40"/>
  <c r="AT50" i="40"/>
  <c r="AS50" i="40"/>
  <c r="AR50" i="40"/>
  <c r="AQ50" i="40"/>
  <c r="AP50" i="40"/>
  <c r="AN50" i="40"/>
  <c r="AM50" i="40"/>
  <c r="AL50" i="40"/>
  <c r="AK50" i="40"/>
  <c r="AJ50" i="40"/>
  <c r="AI50" i="40"/>
  <c r="AH50" i="40"/>
  <c r="AF50" i="40"/>
  <c r="AE50" i="40"/>
  <c r="AD50" i="40"/>
  <c r="AC50" i="40"/>
  <c r="AB50" i="40"/>
  <c r="AA50" i="40"/>
  <c r="Z50" i="40"/>
  <c r="X50" i="40"/>
  <c r="W50" i="40"/>
  <c r="V50" i="40"/>
  <c r="U50" i="40"/>
  <c r="T50" i="40"/>
  <c r="S50" i="40"/>
  <c r="R50" i="40"/>
  <c r="E50" i="40"/>
  <c r="Q50" i="40" s="1"/>
  <c r="D50" i="40"/>
  <c r="C50" i="40"/>
  <c r="AV49" i="40"/>
  <c r="AU49" i="40"/>
  <c r="AT49" i="40"/>
  <c r="AS49" i="40"/>
  <c r="AR49" i="40"/>
  <c r="AQ49" i="40"/>
  <c r="AP49" i="40"/>
  <c r="AN49" i="40"/>
  <c r="AM49" i="40"/>
  <c r="AL49" i="40"/>
  <c r="AK49" i="40"/>
  <c r="AJ49" i="40"/>
  <c r="AI49" i="40"/>
  <c r="AH49" i="40"/>
  <c r="AF49" i="40"/>
  <c r="AE49" i="40"/>
  <c r="AD49" i="40"/>
  <c r="AC49" i="40"/>
  <c r="AB49" i="40"/>
  <c r="AA49" i="40"/>
  <c r="Z49" i="40"/>
  <c r="X49" i="40"/>
  <c r="W49" i="40"/>
  <c r="V49" i="40"/>
  <c r="U49" i="40"/>
  <c r="T49" i="40"/>
  <c r="S49" i="40"/>
  <c r="R49" i="40"/>
  <c r="E49" i="40"/>
  <c r="Q49" i="40" s="1"/>
  <c r="D49" i="40"/>
  <c r="C49" i="40"/>
  <c r="AV48" i="40"/>
  <c r="AU48" i="40"/>
  <c r="AT48" i="40"/>
  <c r="AS48" i="40"/>
  <c r="AR48" i="40"/>
  <c r="AQ48" i="40"/>
  <c r="AP48" i="40"/>
  <c r="AN48" i="40"/>
  <c r="AM48" i="40"/>
  <c r="AL48" i="40"/>
  <c r="AK48" i="40"/>
  <c r="AJ48" i="40"/>
  <c r="AI48" i="40"/>
  <c r="AH48" i="40"/>
  <c r="AF48" i="40"/>
  <c r="AE48" i="40"/>
  <c r="AD48" i="40"/>
  <c r="AC48" i="40"/>
  <c r="AB48" i="40"/>
  <c r="AA48" i="40"/>
  <c r="Z48" i="40"/>
  <c r="X48" i="40"/>
  <c r="W48" i="40"/>
  <c r="V48" i="40"/>
  <c r="U48" i="40"/>
  <c r="T48" i="40"/>
  <c r="S48" i="40"/>
  <c r="R48" i="40"/>
  <c r="E48" i="40"/>
  <c r="Q48" i="40" s="1"/>
  <c r="D48" i="40"/>
  <c r="C48" i="40"/>
  <c r="AV47" i="40"/>
  <c r="AU47" i="40"/>
  <c r="AT47" i="40"/>
  <c r="AS47" i="40"/>
  <c r="AR47" i="40"/>
  <c r="AQ47" i="40"/>
  <c r="AP47" i="40"/>
  <c r="AN47" i="40"/>
  <c r="AM47" i="40"/>
  <c r="AL47" i="40"/>
  <c r="AK47" i="40"/>
  <c r="AJ47" i="40"/>
  <c r="AI47" i="40"/>
  <c r="AH47" i="40"/>
  <c r="AF47" i="40"/>
  <c r="AE47" i="40"/>
  <c r="AD47" i="40"/>
  <c r="AC47" i="40"/>
  <c r="AB47" i="40"/>
  <c r="AA47" i="40"/>
  <c r="Z47" i="40"/>
  <c r="X47" i="40"/>
  <c r="W47" i="40"/>
  <c r="V47" i="40"/>
  <c r="U47" i="40"/>
  <c r="T47" i="40"/>
  <c r="S47" i="40"/>
  <c r="R47" i="40"/>
  <c r="E47" i="40"/>
  <c r="Q47" i="40" s="1"/>
  <c r="D47" i="40"/>
  <c r="C47" i="40"/>
  <c r="AV46" i="40"/>
  <c r="AU46" i="40"/>
  <c r="AT46" i="40"/>
  <c r="AS46" i="40"/>
  <c r="AR46" i="40"/>
  <c r="AQ46" i="40"/>
  <c r="AP46" i="40"/>
  <c r="AN46" i="40"/>
  <c r="AM46" i="40"/>
  <c r="AL46" i="40"/>
  <c r="AK46" i="40"/>
  <c r="AJ46" i="40"/>
  <c r="AI46" i="40"/>
  <c r="AH46" i="40"/>
  <c r="AF46" i="40"/>
  <c r="AE46" i="40"/>
  <c r="AD46" i="40"/>
  <c r="AC46" i="40"/>
  <c r="AB46" i="40"/>
  <c r="AA46" i="40"/>
  <c r="Z46" i="40"/>
  <c r="X46" i="40"/>
  <c r="W46" i="40"/>
  <c r="V46" i="40"/>
  <c r="U46" i="40"/>
  <c r="T46" i="40"/>
  <c r="S46" i="40"/>
  <c r="R46" i="40"/>
  <c r="E46" i="40"/>
  <c r="Q46" i="40" s="1"/>
  <c r="D46" i="40"/>
  <c r="C46" i="40"/>
  <c r="AV45" i="40"/>
  <c r="AU45" i="40"/>
  <c r="AT45" i="40"/>
  <c r="AS45" i="40"/>
  <c r="AR45" i="40"/>
  <c r="AQ45" i="40"/>
  <c r="AP45" i="40"/>
  <c r="AN45" i="40"/>
  <c r="AM45" i="40"/>
  <c r="AL45" i="40"/>
  <c r="AK45" i="40"/>
  <c r="AJ45" i="40"/>
  <c r="AI45" i="40"/>
  <c r="AH45" i="40"/>
  <c r="AF45" i="40"/>
  <c r="AE45" i="40"/>
  <c r="AD45" i="40"/>
  <c r="AC45" i="40"/>
  <c r="AB45" i="40"/>
  <c r="AA45" i="40"/>
  <c r="Z45" i="40"/>
  <c r="X45" i="40"/>
  <c r="W45" i="40"/>
  <c r="V45" i="40"/>
  <c r="U45" i="40"/>
  <c r="T45" i="40"/>
  <c r="S45" i="40"/>
  <c r="R45" i="40"/>
  <c r="E45" i="40"/>
  <c r="Q45" i="40" s="1"/>
  <c r="D45" i="40"/>
  <c r="C45" i="40"/>
  <c r="R43" i="40"/>
  <c r="AP43" i="40" s="1"/>
  <c r="R42" i="40"/>
  <c r="AV38" i="40"/>
  <c r="AU38" i="40"/>
  <c r="AT38" i="40"/>
  <c r="AS38" i="40"/>
  <c r="AR38" i="40"/>
  <c r="AQ38" i="40"/>
  <c r="AP38" i="40"/>
  <c r="AN38" i="40"/>
  <c r="AM38" i="40"/>
  <c r="AL38" i="40"/>
  <c r="AK38" i="40"/>
  <c r="AJ38" i="40"/>
  <c r="AI38" i="40"/>
  <c r="AH38" i="40"/>
  <c r="AF38" i="40"/>
  <c r="AE38" i="40"/>
  <c r="AD38" i="40"/>
  <c r="AC38" i="40"/>
  <c r="AB38" i="40"/>
  <c r="AA38" i="40"/>
  <c r="Z38" i="40"/>
  <c r="X38" i="40"/>
  <c r="W38" i="40"/>
  <c r="V38" i="40"/>
  <c r="U38" i="40"/>
  <c r="T38" i="40"/>
  <c r="S38" i="40"/>
  <c r="R38" i="40"/>
  <c r="Q38" i="40"/>
  <c r="AV37" i="40"/>
  <c r="AU37" i="40"/>
  <c r="AT37" i="40"/>
  <c r="AS37" i="40"/>
  <c r="AR37" i="40"/>
  <c r="AQ37" i="40"/>
  <c r="AP37" i="40"/>
  <c r="AN37" i="40"/>
  <c r="AM37" i="40"/>
  <c r="AL37" i="40"/>
  <c r="AK37" i="40"/>
  <c r="AJ37" i="40"/>
  <c r="AI37" i="40"/>
  <c r="AH37" i="40"/>
  <c r="AF37" i="40"/>
  <c r="AE37" i="40"/>
  <c r="AD37" i="40"/>
  <c r="AC37" i="40"/>
  <c r="AB37" i="40"/>
  <c r="AA37" i="40"/>
  <c r="Z37" i="40"/>
  <c r="X37" i="40"/>
  <c r="W37" i="40"/>
  <c r="V37" i="40"/>
  <c r="U37" i="40"/>
  <c r="T37" i="40"/>
  <c r="S37" i="40"/>
  <c r="R37" i="40"/>
  <c r="Q37" i="40"/>
  <c r="AV36" i="40"/>
  <c r="AU36" i="40"/>
  <c r="AT36" i="40"/>
  <c r="AS36" i="40"/>
  <c r="AR36" i="40"/>
  <c r="AQ36" i="40"/>
  <c r="AP36" i="40"/>
  <c r="AN36" i="40"/>
  <c r="AM36" i="40"/>
  <c r="AL36" i="40"/>
  <c r="AK36" i="40"/>
  <c r="AJ36" i="40"/>
  <c r="AI36" i="40"/>
  <c r="AH36" i="40"/>
  <c r="AF36" i="40"/>
  <c r="AE36" i="40"/>
  <c r="AD36" i="40"/>
  <c r="AC36" i="40"/>
  <c r="AB36" i="40"/>
  <c r="AA36" i="40"/>
  <c r="Z36" i="40"/>
  <c r="X36" i="40"/>
  <c r="W36" i="40"/>
  <c r="V36" i="40"/>
  <c r="U36" i="40"/>
  <c r="T36" i="40"/>
  <c r="S36" i="40"/>
  <c r="R36" i="40"/>
  <c r="Q36" i="40"/>
  <c r="AV35" i="40"/>
  <c r="AU35" i="40"/>
  <c r="AT35" i="40"/>
  <c r="AS35" i="40"/>
  <c r="AR35" i="40"/>
  <c r="AQ35" i="40"/>
  <c r="AP35" i="40"/>
  <c r="AN35" i="40"/>
  <c r="AM35" i="40"/>
  <c r="AL35" i="40"/>
  <c r="AK35" i="40"/>
  <c r="AJ35" i="40"/>
  <c r="AI35" i="40"/>
  <c r="AH35" i="40"/>
  <c r="AF35" i="40"/>
  <c r="AE35" i="40"/>
  <c r="AD35" i="40"/>
  <c r="AC35" i="40"/>
  <c r="AB35" i="40"/>
  <c r="AA35" i="40"/>
  <c r="Z35" i="40"/>
  <c r="X35" i="40"/>
  <c r="W35" i="40"/>
  <c r="V35" i="40"/>
  <c r="U35" i="40"/>
  <c r="T35" i="40"/>
  <c r="S35" i="40"/>
  <c r="R35" i="40"/>
  <c r="Q35" i="40"/>
  <c r="AV34" i="40"/>
  <c r="AU34" i="40"/>
  <c r="AT34" i="40"/>
  <c r="AS34" i="40"/>
  <c r="AR34" i="40"/>
  <c r="AQ34" i="40"/>
  <c r="AP34" i="40"/>
  <c r="AN34" i="40"/>
  <c r="AM34" i="40"/>
  <c r="AL34" i="40"/>
  <c r="AK34" i="40"/>
  <c r="AJ34" i="40"/>
  <c r="AI34" i="40"/>
  <c r="AH34" i="40"/>
  <c r="AF34" i="40"/>
  <c r="AE34" i="40"/>
  <c r="AD34" i="40"/>
  <c r="AC34" i="40"/>
  <c r="AB34" i="40"/>
  <c r="AA34" i="40"/>
  <c r="Z34" i="40"/>
  <c r="X34" i="40"/>
  <c r="W34" i="40"/>
  <c r="V34" i="40"/>
  <c r="U34" i="40"/>
  <c r="T34" i="40"/>
  <c r="S34" i="40"/>
  <c r="R34" i="40"/>
  <c r="Q34" i="40"/>
  <c r="AV33" i="40"/>
  <c r="AU33" i="40"/>
  <c r="AT33" i="40"/>
  <c r="AS33" i="40"/>
  <c r="AR33" i="40"/>
  <c r="AQ33" i="40"/>
  <c r="AP33" i="40"/>
  <c r="AN33" i="40"/>
  <c r="AM33" i="40"/>
  <c r="AL33" i="40"/>
  <c r="AK33" i="40"/>
  <c r="AJ33" i="40"/>
  <c r="AI33" i="40"/>
  <c r="AH33" i="40"/>
  <c r="AF33" i="40"/>
  <c r="AE33" i="40"/>
  <c r="AD33" i="40"/>
  <c r="AC33" i="40"/>
  <c r="AB33" i="40"/>
  <c r="AA33" i="40"/>
  <c r="Z33" i="40"/>
  <c r="X33" i="40"/>
  <c r="W33" i="40"/>
  <c r="V33" i="40"/>
  <c r="U33" i="40"/>
  <c r="T33" i="40"/>
  <c r="S33" i="40"/>
  <c r="R33" i="40"/>
  <c r="Q33" i="40"/>
  <c r="AV32" i="40"/>
  <c r="AU32" i="40"/>
  <c r="AT32" i="40"/>
  <c r="AS32" i="40"/>
  <c r="AR32" i="40"/>
  <c r="AQ32" i="40"/>
  <c r="AP32" i="40"/>
  <c r="AN32" i="40"/>
  <c r="AM32" i="40"/>
  <c r="AL32" i="40"/>
  <c r="AK32" i="40"/>
  <c r="AJ32" i="40"/>
  <c r="AI32" i="40"/>
  <c r="AH32" i="40"/>
  <c r="AF32" i="40"/>
  <c r="AE32" i="40"/>
  <c r="AD32" i="40"/>
  <c r="AC32" i="40"/>
  <c r="AB32" i="40"/>
  <c r="AA32" i="40"/>
  <c r="Z32" i="40"/>
  <c r="X32" i="40"/>
  <c r="W32" i="40"/>
  <c r="V32" i="40"/>
  <c r="U32" i="40"/>
  <c r="T32" i="40"/>
  <c r="S32" i="40"/>
  <c r="R32" i="40"/>
  <c r="Q32" i="40"/>
  <c r="AV31" i="40"/>
  <c r="AU31" i="40"/>
  <c r="AT31" i="40"/>
  <c r="AS31" i="40"/>
  <c r="AR31" i="40"/>
  <c r="AQ31" i="40"/>
  <c r="AP31" i="40"/>
  <c r="AN31" i="40"/>
  <c r="AM31" i="40"/>
  <c r="AL31" i="40"/>
  <c r="AK31" i="40"/>
  <c r="AJ31" i="40"/>
  <c r="AI31" i="40"/>
  <c r="AH31" i="40"/>
  <c r="AF31" i="40"/>
  <c r="AE31" i="40"/>
  <c r="AD31" i="40"/>
  <c r="AC31" i="40"/>
  <c r="AB31" i="40"/>
  <c r="AA31" i="40"/>
  <c r="Z31" i="40"/>
  <c r="X31" i="40"/>
  <c r="W31" i="40"/>
  <c r="V31" i="40"/>
  <c r="U31" i="40"/>
  <c r="T31" i="40"/>
  <c r="S31" i="40"/>
  <c r="R31" i="40"/>
  <c r="Q31" i="40"/>
  <c r="AV30" i="40"/>
  <c r="AU30" i="40"/>
  <c r="AT30" i="40"/>
  <c r="AS30" i="40"/>
  <c r="AR30" i="40"/>
  <c r="AQ30" i="40"/>
  <c r="AP30" i="40"/>
  <c r="AN30" i="40"/>
  <c r="AM30" i="40"/>
  <c r="AL30" i="40"/>
  <c r="AK30" i="40"/>
  <c r="AJ30" i="40"/>
  <c r="AI30" i="40"/>
  <c r="AH30" i="40"/>
  <c r="AF30" i="40"/>
  <c r="AE30" i="40"/>
  <c r="AD30" i="40"/>
  <c r="AC30" i="40"/>
  <c r="AB30" i="40"/>
  <c r="AA30" i="40"/>
  <c r="Z30" i="40"/>
  <c r="X30" i="40"/>
  <c r="W30" i="40"/>
  <c r="V30" i="40"/>
  <c r="U30" i="40"/>
  <c r="T30" i="40"/>
  <c r="S30" i="40"/>
  <c r="R30" i="40"/>
  <c r="Q30" i="40"/>
  <c r="AV29" i="40"/>
  <c r="AU29" i="40"/>
  <c r="AT29" i="40"/>
  <c r="AS29" i="40"/>
  <c r="AR29" i="40"/>
  <c r="AQ29" i="40"/>
  <c r="AP29" i="40"/>
  <c r="AN29" i="40"/>
  <c r="AM29" i="40"/>
  <c r="AL29" i="40"/>
  <c r="AK29" i="40"/>
  <c r="AJ29" i="40"/>
  <c r="AI29" i="40"/>
  <c r="AH29" i="40"/>
  <c r="AF29" i="40"/>
  <c r="AE29" i="40"/>
  <c r="AD29" i="40"/>
  <c r="AC29" i="40"/>
  <c r="AB29" i="40"/>
  <c r="AA29" i="40"/>
  <c r="Z29" i="40"/>
  <c r="X29" i="40"/>
  <c r="W29" i="40"/>
  <c r="V29" i="40"/>
  <c r="U29" i="40"/>
  <c r="T29" i="40"/>
  <c r="S29" i="40"/>
  <c r="R29" i="40"/>
  <c r="Q29" i="40"/>
  <c r="AV28" i="40"/>
  <c r="AU28" i="40"/>
  <c r="AT28" i="40"/>
  <c r="AS28" i="40"/>
  <c r="AR28" i="40"/>
  <c r="AQ28" i="40"/>
  <c r="AP28" i="40"/>
  <c r="AN28" i="40"/>
  <c r="AM28" i="40"/>
  <c r="AL28" i="40"/>
  <c r="AK28" i="40"/>
  <c r="AJ28" i="40"/>
  <c r="AI28" i="40"/>
  <c r="AH28" i="40"/>
  <c r="AF28" i="40"/>
  <c r="AE28" i="40"/>
  <c r="AD28" i="40"/>
  <c r="AC28" i="40"/>
  <c r="AB28" i="40"/>
  <c r="AA28" i="40"/>
  <c r="Z28" i="40"/>
  <c r="X28" i="40"/>
  <c r="W28" i="40"/>
  <c r="V28" i="40"/>
  <c r="U28" i="40"/>
  <c r="T28" i="40"/>
  <c r="S28" i="40"/>
  <c r="R28" i="40"/>
  <c r="Q28" i="40"/>
  <c r="AV27" i="40"/>
  <c r="AU27" i="40"/>
  <c r="AT27" i="40"/>
  <c r="AS27" i="40"/>
  <c r="AR27" i="40"/>
  <c r="AQ27" i="40"/>
  <c r="AP27" i="40"/>
  <c r="AN27" i="40"/>
  <c r="AM27" i="40"/>
  <c r="AL27" i="40"/>
  <c r="AK27" i="40"/>
  <c r="AJ27" i="40"/>
  <c r="AI27" i="40"/>
  <c r="AH27" i="40"/>
  <c r="AF27" i="40"/>
  <c r="AE27" i="40"/>
  <c r="AD27" i="40"/>
  <c r="AC27" i="40"/>
  <c r="AB27" i="40"/>
  <c r="AA27" i="40"/>
  <c r="Z27" i="40"/>
  <c r="X27" i="40"/>
  <c r="W27" i="40"/>
  <c r="V27" i="40"/>
  <c r="U27" i="40"/>
  <c r="T27" i="40"/>
  <c r="S27" i="40"/>
  <c r="R27" i="40"/>
  <c r="Q27" i="40"/>
  <c r="AV26" i="40"/>
  <c r="AU26" i="40"/>
  <c r="AT26" i="40"/>
  <c r="AS26" i="40"/>
  <c r="AR26" i="40"/>
  <c r="AQ26" i="40"/>
  <c r="AP26" i="40"/>
  <c r="AN26" i="40"/>
  <c r="AM26" i="40"/>
  <c r="AL26" i="40"/>
  <c r="AK26" i="40"/>
  <c r="AJ26" i="40"/>
  <c r="AI26" i="40"/>
  <c r="AH26" i="40"/>
  <c r="AF26" i="40"/>
  <c r="AE26" i="40"/>
  <c r="AD26" i="40"/>
  <c r="AC26" i="40"/>
  <c r="AB26" i="40"/>
  <c r="AA26" i="40"/>
  <c r="Z26" i="40"/>
  <c r="X26" i="40"/>
  <c r="W26" i="40"/>
  <c r="V26" i="40"/>
  <c r="U26" i="40"/>
  <c r="T26" i="40"/>
  <c r="S26" i="40"/>
  <c r="R26" i="40"/>
  <c r="Q26" i="40"/>
  <c r="AV25" i="40"/>
  <c r="AU25" i="40"/>
  <c r="AT25" i="40"/>
  <c r="AS25" i="40"/>
  <c r="AR25" i="40"/>
  <c r="AQ25" i="40"/>
  <c r="AP25" i="40"/>
  <c r="AN25" i="40"/>
  <c r="AM25" i="40"/>
  <c r="AL25" i="40"/>
  <c r="AK25" i="40"/>
  <c r="AJ25" i="40"/>
  <c r="AI25" i="40"/>
  <c r="AH25" i="40"/>
  <c r="AF25" i="40"/>
  <c r="AE25" i="40"/>
  <c r="AD25" i="40"/>
  <c r="AC25" i="40"/>
  <c r="AB25" i="40"/>
  <c r="AA25" i="40"/>
  <c r="Z25" i="40"/>
  <c r="X25" i="40"/>
  <c r="W25" i="40"/>
  <c r="V25" i="40"/>
  <c r="U25" i="40"/>
  <c r="T25" i="40"/>
  <c r="S25" i="40"/>
  <c r="R25" i="40"/>
  <c r="Q25" i="40"/>
  <c r="Q24" i="40"/>
  <c r="R23" i="40"/>
  <c r="Z23" i="40" s="1"/>
  <c r="Q23" i="40"/>
  <c r="Q125" i="40" s="1"/>
  <c r="AV140" i="41"/>
  <c r="AU140" i="41"/>
  <c r="AT140" i="41"/>
  <c r="AS140" i="41"/>
  <c r="AR140" i="41"/>
  <c r="AQ140" i="41"/>
  <c r="AP140" i="41"/>
  <c r="AN140" i="41"/>
  <c r="AM140" i="41"/>
  <c r="AL140" i="41"/>
  <c r="AK140" i="41"/>
  <c r="AJ140" i="41"/>
  <c r="AI140" i="41"/>
  <c r="AH140" i="41"/>
  <c r="AF140" i="41"/>
  <c r="AE140" i="41"/>
  <c r="AD140" i="41"/>
  <c r="AC140" i="41"/>
  <c r="AB140" i="41"/>
  <c r="AA140" i="41"/>
  <c r="Z140" i="41"/>
  <c r="X140" i="41"/>
  <c r="W140" i="41"/>
  <c r="V140" i="41"/>
  <c r="U140" i="41"/>
  <c r="T140" i="41"/>
  <c r="S140" i="41"/>
  <c r="R140" i="41"/>
  <c r="E140" i="41"/>
  <c r="Q140" i="41" s="1"/>
  <c r="D140" i="41"/>
  <c r="C140" i="41"/>
  <c r="AV139" i="41"/>
  <c r="AU139" i="41"/>
  <c r="AT139" i="41"/>
  <c r="AS139" i="41"/>
  <c r="AR139" i="41"/>
  <c r="AQ139" i="41"/>
  <c r="AP139" i="41"/>
  <c r="AN139" i="41"/>
  <c r="AM139" i="41"/>
  <c r="AL139" i="41"/>
  <c r="AK139" i="41"/>
  <c r="AJ139" i="41"/>
  <c r="AI139" i="41"/>
  <c r="AH139" i="41"/>
  <c r="AF139" i="41"/>
  <c r="AE139" i="41"/>
  <c r="AD139" i="41"/>
  <c r="AC139" i="41"/>
  <c r="AB139" i="41"/>
  <c r="AA139" i="41"/>
  <c r="Z139" i="41"/>
  <c r="X139" i="41"/>
  <c r="W139" i="41"/>
  <c r="V139" i="41"/>
  <c r="U139" i="41"/>
  <c r="T139" i="41"/>
  <c r="S139" i="41"/>
  <c r="R139" i="41"/>
  <c r="E139" i="41"/>
  <c r="Q139" i="41" s="1"/>
  <c r="D139" i="41"/>
  <c r="C139" i="41"/>
  <c r="AV138" i="41"/>
  <c r="AU138" i="41"/>
  <c r="AT138" i="41"/>
  <c r="AS138" i="41"/>
  <c r="AR138" i="41"/>
  <c r="AQ138" i="41"/>
  <c r="AP138" i="41"/>
  <c r="AN138" i="41"/>
  <c r="AM138" i="41"/>
  <c r="AL138" i="41"/>
  <c r="AK138" i="41"/>
  <c r="AJ138" i="41"/>
  <c r="AI138" i="41"/>
  <c r="AH138" i="41"/>
  <c r="AF138" i="41"/>
  <c r="AE138" i="41"/>
  <c r="AD138" i="41"/>
  <c r="AC138" i="41"/>
  <c r="AB138" i="41"/>
  <c r="AA138" i="41"/>
  <c r="Z138" i="41"/>
  <c r="X138" i="41"/>
  <c r="W138" i="41"/>
  <c r="V138" i="41"/>
  <c r="U138" i="41"/>
  <c r="T138" i="41"/>
  <c r="S138" i="41"/>
  <c r="R138" i="41"/>
  <c r="E138" i="41"/>
  <c r="Q138" i="41" s="1"/>
  <c r="D138" i="41"/>
  <c r="C138" i="41"/>
  <c r="AV137" i="41"/>
  <c r="AU137" i="41"/>
  <c r="AT137" i="41"/>
  <c r="AS137" i="41"/>
  <c r="AR137" i="41"/>
  <c r="AQ137" i="41"/>
  <c r="AP137" i="41"/>
  <c r="AN137" i="41"/>
  <c r="AM137" i="41"/>
  <c r="AL137" i="41"/>
  <c r="AK137" i="41"/>
  <c r="AJ137" i="41"/>
  <c r="AI137" i="41"/>
  <c r="AH137" i="41"/>
  <c r="AF137" i="41"/>
  <c r="AE137" i="41"/>
  <c r="AD137" i="41"/>
  <c r="AC137" i="41"/>
  <c r="AB137" i="41"/>
  <c r="AA137" i="41"/>
  <c r="Z137" i="41"/>
  <c r="X137" i="41"/>
  <c r="W137" i="41"/>
  <c r="V137" i="41"/>
  <c r="U137" i="41"/>
  <c r="T137" i="41"/>
  <c r="S137" i="41"/>
  <c r="R137" i="41"/>
  <c r="E137" i="41"/>
  <c r="Q137" i="41" s="1"/>
  <c r="D137" i="41"/>
  <c r="C137" i="41"/>
  <c r="AV136" i="41"/>
  <c r="AU136" i="41"/>
  <c r="AT136" i="41"/>
  <c r="AS136" i="41"/>
  <c r="AR136" i="41"/>
  <c r="AQ136" i="41"/>
  <c r="AP136" i="41"/>
  <c r="AN136" i="41"/>
  <c r="AM136" i="41"/>
  <c r="AL136" i="41"/>
  <c r="AK136" i="41"/>
  <c r="AJ136" i="41"/>
  <c r="AI136" i="41"/>
  <c r="AH136" i="41"/>
  <c r="AF136" i="41"/>
  <c r="AE136" i="41"/>
  <c r="AD136" i="41"/>
  <c r="AC136" i="41"/>
  <c r="AB136" i="41"/>
  <c r="AA136" i="41"/>
  <c r="Z136" i="41"/>
  <c r="X136" i="41"/>
  <c r="W136" i="41"/>
  <c r="V136" i="41"/>
  <c r="U136" i="41"/>
  <c r="T136" i="41"/>
  <c r="S136" i="41"/>
  <c r="R136" i="41"/>
  <c r="E136" i="41"/>
  <c r="Q136" i="41" s="1"/>
  <c r="D136" i="41"/>
  <c r="C136" i="41"/>
  <c r="AV135" i="41"/>
  <c r="AU135" i="41"/>
  <c r="AT135" i="41"/>
  <c r="AS135" i="41"/>
  <c r="AR135" i="41"/>
  <c r="AQ135" i="41"/>
  <c r="AP135" i="41"/>
  <c r="AN135" i="41"/>
  <c r="AM135" i="41"/>
  <c r="AL135" i="41"/>
  <c r="AK135" i="41"/>
  <c r="AJ135" i="41"/>
  <c r="AI135" i="41"/>
  <c r="AH135" i="41"/>
  <c r="AF135" i="41"/>
  <c r="AE135" i="41"/>
  <c r="AD135" i="41"/>
  <c r="AC135" i="41"/>
  <c r="AB135" i="41"/>
  <c r="AA135" i="41"/>
  <c r="Z135" i="41"/>
  <c r="X135" i="41"/>
  <c r="W135" i="41"/>
  <c r="V135" i="41"/>
  <c r="U135" i="41"/>
  <c r="T135" i="41"/>
  <c r="S135" i="41"/>
  <c r="R135" i="41"/>
  <c r="E135" i="41"/>
  <c r="Q135" i="41" s="1"/>
  <c r="D135" i="41"/>
  <c r="C135" i="41"/>
  <c r="AV134" i="41"/>
  <c r="AU134" i="41"/>
  <c r="AT134" i="41"/>
  <c r="AS134" i="41"/>
  <c r="AR134" i="41"/>
  <c r="AQ134" i="41"/>
  <c r="AP134" i="41"/>
  <c r="AN134" i="41"/>
  <c r="AM134" i="41"/>
  <c r="AL134" i="41"/>
  <c r="AK134" i="41"/>
  <c r="AJ134" i="41"/>
  <c r="AI134" i="41"/>
  <c r="AH134" i="41"/>
  <c r="AF134" i="41"/>
  <c r="AE134" i="41"/>
  <c r="AD134" i="41"/>
  <c r="AC134" i="41"/>
  <c r="AB134" i="41"/>
  <c r="AA134" i="41"/>
  <c r="Z134" i="41"/>
  <c r="X134" i="41"/>
  <c r="W134" i="41"/>
  <c r="V134" i="41"/>
  <c r="U134" i="41"/>
  <c r="T134" i="41"/>
  <c r="S134" i="41"/>
  <c r="R134" i="41"/>
  <c r="E134" i="41"/>
  <c r="Q134" i="41" s="1"/>
  <c r="D134" i="41"/>
  <c r="C134" i="41"/>
  <c r="AV133" i="41"/>
  <c r="AU133" i="41"/>
  <c r="AT133" i="41"/>
  <c r="AS133" i="41"/>
  <c r="AR133" i="41"/>
  <c r="AQ133" i="41"/>
  <c r="AP133" i="41"/>
  <c r="AN133" i="41"/>
  <c r="AM133" i="41"/>
  <c r="AL133" i="41"/>
  <c r="AK133" i="41"/>
  <c r="AJ133" i="41"/>
  <c r="AI133" i="41"/>
  <c r="AH133" i="41"/>
  <c r="AF133" i="41"/>
  <c r="AE133" i="41"/>
  <c r="AD133" i="41"/>
  <c r="AC133" i="41"/>
  <c r="AB133" i="41"/>
  <c r="AA133" i="41"/>
  <c r="Z133" i="41"/>
  <c r="X133" i="41"/>
  <c r="W133" i="41"/>
  <c r="V133" i="41"/>
  <c r="U133" i="41"/>
  <c r="T133" i="41"/>
  <c r="S133" i="41"/>
  <c r="R133" i="41"/>
  <c r="E133" i="41"/>
  <c r="Q133" i="41" s="1"/>
  <c r="D133" i="41"/>
  <c r="C133" i="41"/>
  <c r="AV132" i="41"/>
  <c r="AU132" i="41"/>
  <c r="AT132" i="41"/>
  <c r="AS132" i="41"/>
  <c r="AR132" i="41"/>
  <c r="AQ132" i="41"/>
  <c r="AP132" i="41"/>
  <c r="AN132" i="41"/>
  <c r="AM132" i="41"/>
  <c r="AL132" i="41"/>
  <c r="AK132" i="41"/>
  <c r="AJ132" i="41"/>
  <c r="AI132" i="41"/>
  <c r="AH132" i="41"/>
  <c r="AF132" i="41"/>
  <c r="AE132" i="41"/>
  <c r="AD132" i="41"/>
  <c r="AC132" i="41"/>
  <c r="AB132" i="41"/>
  <c r="AA132" i="41"/>
  <c r="Z132" i="41"/>
  <c r="X132" i="41"/>
  <c r="W132" i="41"/>
  <c r="V132" i="41"/>
  <c r="U132" i="41"/>
  <c r="T132" i="41"/>
  <c r="S132" i="41"/>
  <c r="R132" i="41"/>
  <c r="E132" i="41"/>
  <c r="Q132" i="41" s="1"/>
  <c r="D132" i="41"/>
  <c r="C132" i="41"/>
  <c r="AV131" i="41"/>
  <c r="AU131" i="41"/>
  <c r="AT131" i="41"/>
  <c r="AS131" i="41"/>
  <c r="AR131" i="41"/>
  <c r="AQ131" i="41"/>
  <c r="AP131" i="41"/>
  <c r="AN131" i="41"/>
  <c r="AM131" i="41"/>
  <c r="AL131" i="41"/>
  <c r="AK131" i="41"/>
  <c r="AJ131" i="41"/>
  <c r="AI131" i="41"/>
  <c r="AH131" i="41"/>
  <c r="AF131" i="41"/>
  <c r="AE131" i="41"/>
  <c r="AD131" i="41"/>
  <c r="AC131" i="41"/>
  <c r="AB131" i="41"/>
  <c r="AA131" i="41"/>
  <c r="Z131" i="41"/>
  <c r="X131" i="41"/>
  <c r="W131" i="41"/>
  <c r="V131" i="41"/>
  <c r="U131" i="41"/>
  <c r="T131" i="41"/>
  <c r="S131" i="41"/>
  <c r="R131" i="41"/>
  <c r="E131" i="41"/>
  <c r="Q131" i="41" s="1"/>
  <c r="D131" i="41"/>
  <c r="C131" i="41"/>
  <c r="AV130" i="41"/>
  <c r="AU130" i="41"/>
  <c r="AT130" i="41"/>
  <c r="AS130" i="41"/>
  <c r="AR130" i="41"/>
  <c r="AQ130" i="41"/>
  <c r="AP130" i="41"/>
  <c r="AN130" i="41"/>
  <c r="AM130" i="41"/>
  <c r="AL130" i="41"/>
  <c r="AK130" i="41"/>
  <c r="AJ130" i="41"/>
  <c r="AI130" i="41"/>
  <c r="AH130" i="41"/>
  <c r="AF130" i="41"/>
  <c r="AE130" i="41"/>
  <c r="AD130" i="41"/>
  <c r="AC130" i="41"/>
  <c r="AB130" i="41"/>
  <c r="AA130" i="41"/>
  <c r="Z130" i="41"/>
  <c r="X130" i="41"/>
  <c r="W130" i="41"/>
  <c r="V130" i="41"/>
  <c r="U130" i="41"/>
  <c r="T130" i="41"/>
  <c r="S130" i="41"/>
  <c r="R130" i="41"/>
  <c r="E130" i="41"/>
  <c r="Q130" i="41" s="1"/>
  <c r="D130" i="41"/>
  <c r="C130" i="41"/>
  <c r="AV129" i="41"/>
  <c r="AU129" i="41"/>
  <c r="AT129" i="41"/>
  <c r="AS129" i="41"/>
  <c r="AR129" i="41"/>
  <c r="AQ129" i="41"/>
  <c r="AP129" i="41"/>
  <c r="AN129" i="41"/>
  <c r="AM129" i="41"/>
  <c r="AL129" i="41"/>
  <c r="AK129" i="41"/>
  <c r="AJ129" i="41"/>
  <c r="AI129" i="41"/>
  <c r="AH129" i="41"/>
  <c r="AF129" i="41"/>
  <c r="AE129" i="41"/>
  <c r="AD129" i="41"/>
  <c r="AC129" i="41"/>
  <c r="AB129" i="41"/>
  <c r="AA129" i="41"/>
  <c r="Z129" i="41"/>
  <c r="X129" i="41"/>
  <c r="W129" i="41"/>
  <c r="V129" i="41"/>
  <c r="U129" i="41"/>
  <c r="T129" i="41"/>
  <c r="S129" i="41"/>
  <c r="R129" i="41"/>
  <c r="E129" i="41"/>
  <c r="Q129" i="41" s="1"/>
  <c r="D129" i="41"/>
  <c r="C129" i="41"/>
  <c r="AV128" i="41"/>
  <c r="AU128" i="41"/>
  <c r="AT128" i="41"/>
  <c r="AS128" i="41"/>
  <c r="AR128" i="41"/>
  <c r="AQ128" i="41"/>
  <c r="AP128" i="41"/>
  <c r="AN128" i="41"/>
  <c r="AM128" i="41"/>
  <c r="AL128" i="41"/>
  <c r="AK128" i="41"/>
  <c r="AJ128" i="41"/>
  <c r="AI128" i="41"/>
  <c r="AH128" i="41"/>
  <c r="AF128" i="41"/>
  <c r="AE128" i="41"/>
  <c r="AD128" i="41"/>
  <c r="AC128" i="41"/>
  <c r="AB128" i="41"/>
  <c r="AA128" i="41"/>
  <c r="Z128" i="41"/>
  <c r="X128" i="41"/>
  <c r="W128" i="41"/>
  <c r="V128" i="41"/>
  <c r="U128" i="41"/>
  <c r="T128" i="41"/>
  <c r="S128" i="41"/>
  <c r="R128" i="41"/>
  <c r="E128" i="41"/>
  <c r="Q128" i="41" s="1"/>
  <c r="D128" i="41"/>
  <c r="C128" i="41"/>
  <c r="AV127" i="41"/>
  <c r="AU127" i="41"/>
  <c r="AT127" i="41"/>
  <c r="AS127" i="41"/>
  <c r="AR127" i="41"/>
  <c r="AQ127" i="41"/>
  <c r="AP127" i="41"/>
  <c r="AN127" i="41"/>
  <c r="AM127" i="41"/>
  <c r="AL127" i="41"/>
  <c r="AK127" i="41"/>
  <c r="AJ127" i="41"/>
  <c r="AI127" i="41"/>
  <c r="AH127" i="41"/>
  <c r="AF127" i="41"/>
  <c r="AE127" i="41"/>
  <c r="AD127" i="41"/>
  <c r="AC127" i="41"/>
  <c r="AB127" i="41"/>
  <c r="AA127" i="41"/>
  <c r="Z127" i="41"/>
  <c r="X127" i="41"/>
  <c r="W127" i="41"/>
  <c r="V127" i="41"/>
  <c r="U127" i="41"/>
  <c r="T127" i="41"/>
  <c r="S127" i="41"/>
  <c r="R127" i="41"/>
  <c r="E127" i="41"/>
  <c r="Q127" i="41" s="1"/>
  <c r="D127" i="41"/>
  <c r="C127" i="41"/>
  <c r="R125" i="41"/>
  <c r="AH125" i="41" s="1"/>
  <c r="R124" i="41"/>
  <c r="AV120" i="41"/>
  <c r="AU120" i="41"/>
  <c r="AT120" i="41"/>
  <c r="AS120" i="41"/>
  <c r="AR120" i="41"/>
  <c r="AQ120" i="41"/>
  <c r="AP120" i="41"/>
  <c r="AN120" i="41"/>
  <c r="AM120" i="41"/>
  <c r="AL120" i="41"/>
  <c r="AK120" i="41"/>
  <c r="AJ120" i="41"/>
  <c r="AI120" i="41"/>
  <c r="AH120" i="41"/>
  <c r="AF120" i="41"/>
  <c r="AE120" i="41"/>
  <c r="AD120" i="41"/>
  <c r="AC120" i="41"/>
  <c r="AB120" i="41"/>
  <c r="AA120" i="41"/>
  <c r="Z120" i="41"/>
  <c r="X120" i="41"/>
  <c r="W120" i="41"/>
  <c r="V120" i="41"/>
  <c r="U120" i="41"/>
  <c r="T120" i="41"/>
  <c r="S120" i="41"/>
  <c r="R120" i="41"/>
  <c r="E120" i="41"/>
  <c r="Q120" i="41" s="1"/>
  <c r="C120" i="41"/>
  <c r="AV119" i="41"/>
  <c r="AU119" i="41"/>
  <c r="AT119" i="41"/>
  <c r="AS119" i="41"/>
  <c r="AR119" i="41"/>
  <c r="AQ119" i="41"/>
  <c r="AP119" i="41"/>
  <c r="AN119" i="41"/>
  <c r="AM119" i="41"/>
  <c r="AL119" i="41"/>
  <c r="AK119" i="41"/>
  <c r="AJ119" i="41"/>
  <c r="AI119" i="41"/>
  <c r="AH119" i="41"/>
  <c r="AF119" i="41"/>
  <c r="AE119" i="41"/>
  <c r="AD119" i="41"/>
  <c r="AC119" i="41"/>
  <c r="AB119" i="41"/>
  <c r="AA119" i="41"/>
  <c r="Z119" i="41"/>
  <c r="X119" i="41"/>
  <c r="W119" i="41"/>
  <c r="V119" i="41"/>
  <c r="U119" i="41"/>
  <c r="T119" i="41"/>
  <c r="S119" i="41"/>
  <c r="R119" i="41"/>
  <c r="E119" i="41"/>
  <c r="Q119" i="41" s="1"/>
  <c r="C119" i="41"/>
  <c r="AV118" i="41"/>
  <c r="AU118" i="41"/>
  <c r="AT118" i="41"/>
  <c r="AS118" i="41"/>
  <c r="AR118" i="41"/>
  <c r="AQ118" i="41"/>
  <c r="AP118" i="41"/>
  <c r="AN118" i="41"/>
  <c r="AM118" i="41"/>
  <c r="AL118" i="41"/>
  <c r="AK118" i="41"/>
  <c r="AJ118" i="41"/>
  <c r="AI118" i="41"/>
  <c r="AH118" i="41"/>
  <c r="AF118" i="41"/>
  <c r="AE118" i="41"/>
  <c r="AD118" i="41"/>
  <c r="AC118" i="41"/>
  <c r="AB118" i="41"/>
  <c r="AA118" i="41"/>
  <c r="Z118" i="41"/>
  <c r="X118" i="41"/>
  <c r="W118" i="41"/>
  <c r="V118" i="41"/>
  <c r="U118" i="41"/>
  <c r="T118" i="41"/>
  <c r="S118" i="41"/>
  <c r="R118" i="41"/>
  <c r="E118" i="41"/>
  <c r="Q118" i="41" s="1"/>
  <c r="C118" i="41"/>
  <c r="AV117" i="41"/>
  <c r="AU117" i="41"/>
  <c r="AT117" i="41"/>
  <c r="AS117" i="41"/>
  <c r="AR117" i="41"/>
  <c r="AQ117" i="41"/>
  <c r="AP117" i="41"/>
  <c r="AN117" i="41"/>
  <c r="AM117" i="41"/>
  <c r="AL117" i="41"/>
  <c r="AK117" i="41"/>
  <c r="AJ117" i="41"/>
  <c r="AI117" i="41"/>
  <c r="AH117" i="41"/>
  <c r="AF117" i="41"/>
  <c r="AE117" i="41"/>
  <c r="AD117" i="41"/>
  <c r="AC117" i="41"/>
  <c r="AB117" i="41"/>
  <c r="AA117" i="41"/>
  <c r="Z117" i="41"/>
  <c r="X117" i="41"/>
  <c r="W117" i="41"/>
  <c r="V117" i="41"/>
  <c r="U117" i="41"/>
  <c r="T117" i="41"/>
  <c r="S117" i="41"/>
  <c r="R117" i="41"/>
  <c r="E117" i="41"/>
  <c r="Q117" i="41" s="1"/>
  <c r="C117" i="41"/>
  <c r="AV116" i="41"/>
  <c r="AU116" i="41"/>
  <c r="AT116" i="41"/>
  <c r="AS116" i="41"/>
  <c r="AR116" i="41"/>
  <c r="AQ116" i="41"/>
  <c r="AP116" i="41"/>
  <c r="AN116" i="41"/>
  <c r="AM116" i="41"/>
  <c r="AL116" i="41"/>
  <c r="AK116" i="41"/>
  <c r="AJ116" i="41"/>
  <c r="AI116" i="41"/>
  <c r="AH116" i="41"/>
  <c r="AF116" i="41"/>
  <c r="AE116" i="41"/>
  <c r="AD116" i="41"/>
  <c r="AC116" i="41"/>
  <c r="AB116" i="41"/>
  <c r="AA116" i="41"/>
  <c r="Z116" i="41"/>
  <c r="X116" i="41"/>
  <c r="W116" i="41"/>
  <c r="V116" i="41"/>
  <c r="U116" i="41"/>
  <c r="T116" i="41"/>
  <c r="S116" i="41"/>
  <c r="R116" i="41"/>
  <c r="E116" i="41"/>
  <c r="Q116" i="41" s="1"/>
  <c r="C116" i="41"/>
  <c r="AV115" i="41"/>
  <c r="AU115" i="41"/>
  <c r="AT115" i="41"/>
  <c r="AS115" i="41"/>
  <c r="AR115" i="41"/>
  <c r="AQ115" i="41"/>
  <c r="AP115" i="41"/>
  <c r="AN115" i="41"/>
  <c r="AM115" i="41"/>
  <c r="AL115" i="41"/>
  <c r="AK115" i="41"/>
  <c r="AJ115" i="41"/>
  <c r="AI115" i="41"/>
  <c r="AH115" i="41"/>
  <c r="AF115" i="41"/>
  <c r="AE115" i="41"/>
  <c r="AD115" i="41"/>
  <c r="AC115" i="41"/>
  <c r="AB115" i="41"/>
  <c r="AA115" i="41"/>
  <c r="Z115" i="41"/>
  <c r="X115" i="41"/>
  <c r="W115" i="41"/>
  <c r="V115" i="41"/>
  <c r="U115" i="41"/>
  <c r="T115" i="41"/>
  <c r="S115" i="41"/>
  <c r="R115" i="41"/>
  <c r="E115" i="41"/>
  <c r="Q115" i="41" s="1"/>
  <c r="C115" i="41"/>
  <c r="AV114" i="41"/>
  <c r="AU114" i="41"/>
  <c r="AT114" i="41"/>
  <c r="AS114" i="41"/>
  <c r="AR114" i="41"/>
  <c r="AQ114" i="41"/>
  <c r="AP114" i="41"/>
  <c r="AN114" i="41"/>
  <c r="AM114" i="41"/>
  <c r="AL114" i="41"/>
  <c r="AK114" i="41"/>
  <c r="AJ114" i="41"/>
  <c r="AI114" i="41"/>
  <c r="AH114" i="41"/>
  <c r="AF114" i="41"/>
  <c r="AE114" i="41"/>
  <c r="AD114" i="41"/>
  <c r="AC114" i="41"/>
  <c r="AB114" i="41"/>
  <c r="AA114" i="41"/>
  <c r="Z114" i="41"/>
  <c r="X114" i="41"/>
  <c r="W114" i="41"/>
  <c r="V114" i="41"/>
  <c r="U114" i="41"/>
  <c r="T114" i="41"/>
  <c r="S114" i="41"/>
  <c r="R114" i="41"/>
  <c r="E114" i="41"/>
  <c r="Q114" i="41" s="1"/>
  <c r="C114" i="41"/>
  <c r="AV113" i="41"/>
  <c r="AU113" i="41"/>
  <c r="AT113" i="41"/>
  <c r="AS113" i="41"/>
  <c r="AR113" i="41"/>
  <c r="AQ113" i="41"/>
  <c r="AP113" i="41"/>
  <c r="AN113" i="41"/>
  <c r="AM113" i="41"/>
  <c r="AL113" i="41"/>
  <c r="AK113" i="41"/>
  <c r="AJ113" i="41"/>
  <c r="AI113" i="41"/>
  <c r="AH113" i="41"/>
  <c r="AF113" i="41"/>
  <c r="AE113" i="41"/>
  <c r="AD113" i="41"/>
  <c r="AC113" i="41"/>
  <c r="AB113" i="41"/>
  <c r="AA113" i="41"/>
  <c r="Z113" i="41"/>
  <c r="X113" i="41"/>
  <c r="W113" i="41"/>
  <c r="V113" i="41"/>
  <c r="U113" i="41"/>
  <c r="T113" i="41"/>
  <c r="S113" i="41"/>
  <c r="R113" i="41"/>
  <c r="E113" i="41"/>
  <c r="Q113" i="41" s="1"/>
  <c r="C113" i="41"/>
  <c r="AV112" i="41"/>
  <c r="AU112" i="41"/>
  <c r="AT112" i="41"/>
  <c r="AS112" i="41"/>
  <c r="AR112" i="41"/>
  <c r="AQ112" i="41"/>
  <c r="AP112" i="41"/>
  <c r="AN112" i="41"/>
  <c r="AM112" i="41"/>
  <c r="AL112" i="41"/>
  <c r="AK112" i="41"/>
  <c r="AJ112" i="41"/>
  <c r="AI112" i="41"/>
  <c r="AH112" i="41"/>
  <c r="AF112" i="41"/>
  <c r="AE112" i="41"/>
  <c r="AD112" i="41"/>
  <c r="AC112" i="41"/>
  <c r="AB112" i="41"/>
  <c r="AA112" i="41"/>
  <c r="Z112" i="41"/>
  <c r="X112" i="41"/>
  <c r="W112" i="41"/>
  <c r="V112" i="41"/>
  <c r="U112" i="41"/>
  <c r="T112" i="41"/>
  <c r="S112" i="41"/>
  <c r="R112" i="41"/>
  <c r="E112" i="41"/>
  <c r="Q112" i="41" s="1"/>
  <c r="C112" i="41"/>
  <c r="AV111" i="41"/>
  <c r="AU111" i="41"/>
  <c r="AT111" i="41"/>
  <c r="AS111" i="41"/>
  <c r="AR111" i="41"/>
  <c r="AQ111" i="41"/>
  <c r="AP111" i="41"/>
  <c r="AN111" i="41"/>
  <c r="AM111" i="41"/>
  <c r="AL111" i="41"/>
  <c r="AK111" i="41"/>
  <c r="AJ111" i="41"/>
  <c r="AI111" i="41"/>
  <c r="AH111" i="41"/>
  <c r="AF111" i="41"/>
  <c r="AE111" i="41"/>
  <c r="AD111" i="41"/>
  <c r="AC111" i="41"/>
  <c r="AB111" i="41"/>
  <c r="AA111" i="41"/>
  <c r="Z111" i="41"/>
  <c r="X111" i="41"/>
  <c r="W111" i="41"/>
  <c r="V111" i="41"/>
  <c r="U111" i="41"/>
  <c r="T111" i="41"/>
  <c r="S111" i="41"/>
  <c r="R111" i="41"/>
  <c r="E111" i="41"/>
  <c r="Q111" i="41" s="1"/>
  <c r="C111" i="41"/>
  <c r="AV110" i="41"/>
  <c r="AU110" i="41"/>
  <c r="AT110" i="41"/>
  <c r="AS110" i="41"/>
  <c r="AR110" i="41"/>
  <c r="AQ110" i="41"/>
  <c r="AP110" i="41"/>
  <c r="AN110" i="41"/>
  <c r="AM110" i="41"/>
  <c r="AL110" i="41"/>
  <c r="AK110" i="41"/>
  <c r="AJ110" i="41"/>
  <c r="AI110" i="41"/>
  <c r="AH110" i="41"/>
  <c r="AF110" i="41"/>
  <c r="AE110" i="41"/>
  <c r="AD110" i="41"/>
  <c r="AC110" i="41"/>
  <c r="AB110" i="41"/>
  <c r="AA110" i="41"/>
  <c r="Z110" i="41"/>
  <c r="X110" i="41"/>
  <c r="W110" i="41"/>
  <c r="V110" i="41"/>
  <c r="U110" i="41"/>
  <c r="T110" i="41"/>
  <c r="S110" i="41"/>
  <c r="R110" i="41"/>
  <c r="E110" i="41"/>
  <c r="Q110" i="41" s="1"/>
  <c r="C110" i="41"/>
  <c r="AV109" i="41"/>
  <c r="AU109" i="41"/>
  <c r="AT109" i="41"/>
  <c r="AS109" i="41"/>
  <c r="AR109" i="41"/>
  <c r="AQ109" i="41"/>
  <c r="AP109" i="41"/>
  <c r="AN109" i="41"/>
  <c r="AM109" i="41"/>
  <c r="AL109" i="41"/>
  <c r="AK109" i="41"/>
  <c r="AJ109" i="41"/>
  <c r="AI109" i="41"/>
  <c r="AH109" i="41"/>
  <c r="AF109" i="41"/>
  <c r="AE109" i="41"/>
  <c r="AD109" i="41"/>
  <c r="AC109" i="41"/>
  <c r="AB109" i="41"/>
  <c r="AA109" i="41"/>
  <c r="Z109" i="41"/>
  <c r="X109" i="41"/>
  <c r="W109" i="41"/>
  <c r="V109" i="41"/>
  <c r="U109" i="41"/>
  <c r="T109" i="41"/>
  <c r="S109" i="41"/>
  <c r="R109" i="41"/>
  <c r="E109" i="41"/>
  <c r="Q109" i="41" s="1"/>
  <c r="C109" i="41"/>
  <c r="AV108" i="41"/>
  <c r="AU108" i="41"/>
  <c r="AT108" i="41"/>
  <c r="AS108" i="41"/>
  <c r="AR108" i="41"/>
  <c r="AQ108" i="41"/>
  <c r="AP108" i="41"/>
  <c r="AN108" i="41"/>
  <c r="AM108" i="41"/>
  <c r="AL108" i="41"/>
  <c r="AK108" i="41"/>
  <c r="AJ108" i="41"/>
  <c r="AI108" i="41"/>
  <c r="AH108" i="41"/>
  <c r="AF108" i="41"/>
  <c r="AE108" i="41"/>
  <c r="AD108" i="41"/>
  <c r="AC108" i="41"/>
  <c r="AB108" i="41"/>
  <c r="AA108" i="41"/>
  <c r="Z108" i="41"/>
  <c r="X108" i="41"/>
  <c r="W108" i="41"/>
  <c r="V108" i="41"/>
  <c r="U108" i="41"/>
  <c r="T108" i="41"/>
  <c r="S108" i="41"/>
  <c r="R108" i="41"/>
  <c r="E108" i="41"/>
  <c r="Q108" i="41" s="1"/>
  <c r="C108" i="41"/>
  <c r="AV107" i="41"/>
  <c r="AU107" i="41"/>
  <c r="AT107" i="41"/>
  <c r="AS107" i="41"/>
  <c r="AR107" i="41"/>
  <c r="AQ107" i="41"/>
  <c r="AP107" i="41"/>
  <c r="AN107" i="41"/>
  <c r="AM107" i="41"/>
  <c r="AL107" i="41"/>
  <c r="AK107" i="41"/>
  <c r="AJ107" i="41"/>
  <c r="AI107" i="41"/>
  <c r="AH107" i="41"/>
  <c r="AF107" i="41"/>
  <c r="AE107" i="41"/>
  <c r="AD107" i="41"/>
  <c r="AC107" i="41"/>
  <c r="AB107" i="41"/>
  <c r="AA107" i="41"/>
  <c r="Z107" i="41"/>
  <c r="X107" i="41"/>
  <c r="W107" i="41"/>
  <c r="V107" i="41"/>
  <c r="U107" i="41"/>
  <c r="T107" i="41"/>
  <c r="S107" i="41"/>
  <c r="R107" i="41"/>
  <c r="E107" i="41"/>
  <c r="Q107" i="41" s="1"/>
  <c r="C107" i="41"/>
  <c r="R105" i="41"/>
  <c r="Z105" i="41" s="1"/>
  <c r="R104" i="41"/>
  <c r="AV99" i="41"/>
  <c r="AU99" i="41"/>
  <c r="AT99" i="41"/>
  <c r="AS99" i="41"/>
  <c r="AR99" i="41"/>
  <c r="AQ99" i="41"/>
  <c r="AP99" i="41"/>
  <c r="AN99" i="41"/>
  <c r="AM99" i="41"/>
  <c r="AL99" i="41"/>
  <c r="AK99" i="41"/>
  <c r="AJ99" i="41"/>
  <c r="AI99" i="41"/>
  <c r="AH99" i="41"/>
  <c r="AF99" i="41"/>
  <c r="AE99" i="41"/>
  <c r="AD99" i="41"/>
  <c r="AC99" i="41"/>
  <c r="AB99" i="41"/>
  <c r="AA99" i="41"/>
  <c r="Z99" i="41"/>
  <c r="X99" i="41"/>
  <c r="W99" i="41"/>
  <c r="V99" i="41"/>
  <c r="U99" i="41"/>
  <c r="T99" i="41"/>
  <c r="S99" i="41"/>
  <c r="R99" i="41"/>
  <c r="E99" i="41"/>
  <c r="Q99" i="41" s="1"/>
  <c r="D99" i="41"/>
  <c r="C99" i="41"/>
  <c r="AV98" i="41"/>
  <c r="AU98" i="41"/>
  <c r="AT98" i="41"/>
  <c r="AS98" i="41"/>
  <c r="AR98" i="41"/>
  <c r="AQ98" i="41"/>
  <c r="AP98" i="41"/>
  <c r="AN98" i="41"/>
  <c r="AM98" i="41"/>
  <c r="AL98" i="41"/>
  <c r="AK98" i="41"/>
  <c r="AJ98" i="41"/>
  <c r="AI98" i="41"/>
  <c r="AH98" i="41"/>
  <c r="AF98" i="41"/>
  <c r="AE98" i="41"/>
  <c r="AD98" i="41"/>
  <c r="AC98" i="41"/>
  <c r="AB98" i="41"/>
  <c r="AA98" i="41"/>
  <c r="Z98" i="41"/>
  <c r="X98" i="41"/>
  <c r="W98" i="41"/>
  <c r="V98" i="41"/>
  <c r="U98" i="41"/>
  <c r="T98" i="41"/>
  <c r="S98" i="41"/>
  <c r="R98" i="41"/>
  <c r="E98" i="41"/>
  <c r="Q98" i="41" s="1"/>
  <c r="D98" i="41"/>
  <c r="C98" i="41"/>
  <c r="AV97" i="41"/>
  <c r="AU97" i="41"/>
  <c r="AT97" i="41"/>
  <c r="AS97" i="41"/>
  <c r="AR97" i="41"/>
  <c r="AQ97" i="41"/>
  <c r="AP97" i="41"/>
  <c r="AN97" i="41"/>
  <c r="AM97" i="41"/>
  <c r="AL97" i="41"/>
  <c r="AK97" i="41"/>
  <c r="AJ97" i="41"/>
  <c r="AI97" i="41"/>
  <c r="AH97" i="41"/>
  <c r="AF97" i="41"/>
  <c r="AE97" i="41"/>
  <c r="AD97" i="41"/>
  <c r="AC97" i="41"/>
  <c r="AB97" i="41"/>
  <c r="AA97" i="41"/>
  <c r="Z97" i="41"/>
  <c r="X97" i="41"/>
  <c r="W97" i="41"/>
  <c r="V97" i="41"/>
  <c r="U97" i="41"/>
  <c r="T97" i="41"/>
  <c r="S97" i="41"/>
  <c r="R97" i="41"/>
  <c r="E97" i="41"/>
  <c r="Q97" i="41" s="1"/>
  <c r="D97" i="41"/>
  <c r="C97" i="41"/>
  <c r="AV96" i="41"/>
  <c r="AU96" i="41"/>
  <c r="AT96" i="41"/>
  <c r="AS96" i="41"/>
  <c r="AR96" i="41"/>
  <c r="AQ96" i="41"/>
  <c r="AP96" i="41"/>
  <c r="AN96" i="41"/>
  <c r="AM96" i="41"/>
  <c r="AL96" i="41"/>
  <c r="AK96" i="41"/>
  <c r="AJ96" i="41"/>
  <c r="AI96" i="41"/>
  <c r="AH96" i="41"/>
  <c r="AF96" i="41"/>
  <c r="AE96" i="41"/>
  <c r="AD96" i="41"/>
  <c r="AC96" i="41"/>
  <c r="AB96" i="41"/>
  <c r="AA96" i="41"/>
  <c r="Z96" i="41"/>
  <c r="X96" i="41"/>
  <c r="W96" i="41"/>
  <c r="V96" i="41"/>
  <c r="U96" i="41"/>
  <c r="T96" i="41"/>
  <c r="S96" i="41"/>
  <c r="R96" i="41"/>
  <c r="E96" i="41"/>
  <c r="Q96" i="41" s="1"/>
  <c r="D96" i="41"/>
  <c r="C96" i="41"/>
  <c r="AV95" i="41"/>
  <c r="AU95" i="41"/>
  <c r="AT95" i="41"/>
  <c r="AS95" i="41"/>
  <c r="AR95" i="41"/>
  <c r="AQ95" i="41"/>
  <c r="AP95" i="41"/>
  <c r="AN95" i="41"/>
  <c r="AM95" i="41"/>
  <c r="AL95" i="41"/>
  <c r="AK95" i="41"/>
  <c r="AJ95" i="41"/>
  <c r="AI95" i="41"/>
  <c r="AH95" i="41"/>
  <c r="AF95" i="41"/>
  <c r="AE95" i="41"/>
  <c r="AD95" i="41"/>
  <c r="AC95" i="41"/>
  <c r="AB95" i="41"/>
  <c r="AA95" i="41"/>
  <c r="Z95" i="41"/>
  <c r="X95" i="41"/>
  <c r="W95" i="41"/>
  <c r="V95" i="41"/>
  <c r="U95" i="41"/>
  <c r="T95" i="41"/>
  <c r="S95" i="41"/>
  <c r="R95" i="41"/>
  <c r="E95" i="41"/>
  <c r="Q95" i="41" s="1"/>
  <c r="D95" i="41"/>
  <c r="C95" i="41"/>
  <c r="AV94" i="41"/>
  <c r="AU94" i="41"/>
  <c r="AT94" i="41"/>
  <c r="AS94" i="41"/>
  <c r="AR94" i="41"/>
  <c r="AQ94" i="41"/>
  <c r="AP94" i="41"/>
  <c r="AN94" i="41"/>
  <c r="AM94" i="41"/>
  <c r="AL94" i="41"/>
  <c r="AK94" i="41"/>
  <c r="AJ94" i="41"/>
  <c r="AI94" i="41"/>
  <c r="AH94" i="41"/>
  <c r="AF94" i="41"/>
  <c r="AE94" i="41"/>
  <c r="AD94" i="41"/>
  <c r="AC94" i="41"/>
  <c r="AB94" i="41"/>
  <c r="AA94" i="41"/>
  <c r="Z94" i="41"/>
  <c r="X94" i="41"/>
  <c r="W94" i="41"/>
  <c r="V94" i="41"/>
  <c r="U94" i="41"/>
  <c r="T94" i="41"/>
  <c r="S94" i="41"/>
  <c r="R94" i="41"/>
  <c r="E94" i="41"/>
  <c r="Q94" i="41" s="1"/>
  <c r="D94" i="41"/>
  <c r="C94" i="41"/>
  <c r="AV93" i="41"/>
  <c r="AU93" i="41"/>
  <c r="AT93" i="41"/>
  <c r="AS93" i="41"/>
  <c r="AR93" i="41"/>
  <c r="AQ93" i="41"/>
  <c r="AP93" i="41"/>
  <c r="AN93" i="41"/>
  <c r="AM93" i="41"/>
  <c r="AL93" i="41"/>
  <c r="AK93" i="41"/>
  <c r="AJ93" i="41"/>
  <c r="AI93" i="41"/>
  <c r="AH93" i="41"/>
  <c r="AF93" i="41"/>
  <c r="AE93" i="41"/>
  <c r="AD93" i="41"/>
  <c r="AC93" i="41"/>
  <c r="AB93" i="41"/>
  <c r="AA93" i="41"/>
  <c r="Z93" i="41"/>
  <c r="X93" i="41"/>
  <c r="W93" i="41"/>
  <c r="V93" i="41"/>
  <c r="U93" i="41"/>
  <c r="T93" i="41"/>
  <c r="S93" i="41"/>
  <c r="R93" i="41"/>
  <c r="E93" i="41"/>
  <c r="Q93" i="41" s="1"/>
  <c r="D93" i="41"/>
  <c r="C93" i="41"/>
  <c r="AV92" i="41"/>
  <c r="AU92" i="41"/>
  <c r="AT92" i="41"/>
  <c r="AS92" i="41"/>
  <c r="AR92" i="41"/>
  <c r="AQ92" i="41"/>
  <c r="AP92" i="41"/>
  <c r="AN92" i="41"/>
  <c r="AM92" i="41"/>
  <c r="AL92" i="41"/>
  <c r="AK92" i="41"/>
  <c r="AJ92" i="41"/>
  <c r="AI92" i="41"/>
  <c r="AH92" i="41"/>
  <c r="AF92" i="41"/>
  <c r="AE92" i="41"/>
  <c r="AD92" i="41"/>
  <c r="AC92" i="41"/>
  <c r="AB92" i="41"/>
  <c r="AA92" i="41"/>
  <c r="Z92" i="41"/>
  <c r="X92" i="41"/>
  <c r="W92" i="41"/>
  <c r="V92" i="41"/>
  <c r="U92" i="41"/>
  <c r="T92" i="41"/>
  <c r="S92" i="41"/>
  <c r="R92" i="41"/>
  <c r="E92" i="41"/>
  <c r="Q92" i="41" s="1"/>
  <c r="D92" i="41"/>
  <c r="C92" i="41"/>
  <c r="AV91" i="41"/>
  <c r="AU91" i="41"/>
  <c r="AT91" i="41"/>
  <c r="AS91" i="41"/>
  <c r="AR91" i="41"/>
  <c r="AQ91" i="41"/>
  <c r="AP91" i="41"/>
  <c r="AN91" i="41"/>
  <c r="AM91" i="41"/>
  <c r="AL91" i="41"/>
  <c r="AK91" i="41"/>
  <c r="AJ91" i="41"/>
  <c r="AI91" i="41"/>
  <c r="AH91" i="41"/>
  <c r="AF91" i="41"/>
  <c r="AE91" i="41"/>
  <c r="AD91" i="41"/>
  <c r="AC91" i="41"/>
  <c r="AB91" i="41"/>
  <c r="AA91" i="41"/>
  <c r="Z91" i="41"/>
  <c r="X91" i="41"/>
  <c r="W91" i="41"/>
  <c r="V91" i="41"/>
  <c r="U91" i="41"/>
  <c r="T91" i="41"/>
  <c r="S91" i="41"/>
  <c r="R91" i="41"/>
  <c r="E91" i="41"/>
  <c r="Q91" i="41" s="1"/>
  <c r="D91" i="41"/>
  <c r="C91" i="41"/>
  <c r="AV90" i="41"/>
  <c r="AU90" i="41"/>
  <c r="AT90" i="41"/>
  <c r="AS90" i="41"/>
  <c r="AR90" i="41"/>
  <c r="AQ90" i="41"/>
  <c r="AP90" i="41"/>
  <c r="AN90" i="41"/>
  <c r="AM90" i="41"/>
  <c r="AL90" i="41"/>
  <c r="AK90" i="41"/>
  <c r="AJ90" i="41"/>
  <c r="AI90" i="41"/>
  <c r="AH90" i="41"/>
  <c r="AF90" i="41"/>
  <c r="AE90" i="41"/>
  <c r="AD90" i="41"/>
  <c r="AC90" i="41"/>
  <c r="AB90" i="41"/>
  <c r="AA90" i="41"/>
  <c r="Z90" i="41"/>
  <c r="X90" i="41"/>
  <c r="W90" i="41"/>
  <c r="V90" i="41"/>
  <c r="U90" i="41"/>
  <c r="T90" i="41"/>
  <c r="S90" i="41"/>
  <c r="R90" i="41"/>
  <c r="E90" i="41"/>
  <c r="Q90" i="41" s="1"/>
  <c r="D90" i="41"/>
  <c r="C90" i="41"/>
  <c r="AV89" i="41"/>
  <c r="AU89" i="41"/>
  <c r="AT89" i="41"/>
  <c r="AS89" i="41"/>
  <c r="AR89" i="41"/>
  <c r="AQ89" i="41"/>
  <c r="AP89" i="41"/>
  <c r="AN89" i="41"/>
  <c r="AM89" i="41"/>
  <c r="AL89" i="41"/>
  <c r="AK89" i="41"/>
  <c r="AJ89" i="41"/>
  <c r="AI89" i="41"/>
  <c r="AH89" i="41"/>
  <c r="AF89" i="41"/>
  <c r="AE89" i="41"/>
  <c r="AD89" i="41"/>
  <c r="AC89" i="41"/>
  <c r="AB89" i="41"/>
  <c r="AA89" i="41"/>
  <c r="Z89" i="41"/>
  <c r="X89" i="41"/>
  <c r="W89" i="41"/>
  <c r="V89" i="41"/>
  <c r="U89" i="41"/>
  <c r="T89" i="41"/>
  <c r="S89" i="41"/>
  <c r="R89" i="41"/>
  <c r="E89" i="41"/>
  <c r="Q89" i="41" s="1"/>
  <c r="D89" i="41"/>
  <c r="C89" i="41"/>
  <c r="AV88" i="41"/>
  <c r="AU88" i="41"/>
  <c r="AT88" i="41"/>
  <c r="AS88" i="41"/>
  <c r="AR88" i="41"/>
  <c r="AQ88" i="41"/>
  <c r="AP88" i="41"/>
  <c r="AN88" i="41"/>
  <c r="AM88" i="41"/>
  <c r="AL88" i="41"/>
  <c r="AK88" i="41"/>
  <c r="AJ88" i="41"/>
  <c r="AI88" i="41"/>
  <c r="AH88" i="41"/>
  <c r="AF88" i="41"/>
  <c r="AE88" i="41"/>
  <c r="AD88" i="41"/>
  <c r="AC88" i="41"/>
  <c r="AB88" i="41"/>
  <c r="AA88" i="41"/>
  <c r="Z88" i="41"/>
  <c r="X88" i="41"/>
  <c r="W88" i="41"/>
  <c r="V88" i="41"/>
  <c r="U88" i="41"/>
  <c r="T88" i="41"/>
  <c r="S88" i="41"/>
  <c r="R88" i="41"/>
  <c r="E88" i="41"/>
  <c r="Q88" i="41" s="1"/>
  <c r="D88" i="41"/>
  <c r="C88" i="41"/>
  <c r="AV87" i="41"/>
  <c r="AU87" i="41"/>
  <c r="AT87" i="41"/>
  <c r="AS87" i="41"/>
  <c r="AR87" i="41"/>
  <c r="AQ87" i="41"/>
  <c r="AP87" i="41"/>
  <c r="AN87" i="41"/>
  <c r="AM87" i="41"/>
  <c r="AL87" i="41"/>
  <c r="AK87" i="41"/>
  <c r="AJ87" i="41"/>
  <c r="AI87" i="41"/>
  <c r="AH87" i="41"/>
  <c r="AF87" i="41"/>
  <c r="AE87" i="41"/>
  <c r="AD87" i="41"/>
  <c r="AC87" i="41"/>
  <c r="AB87" i="41"/>
  <c r="AA87" i="41"/>
  <c r="Z87" i="41"/>
  <c r="X87" i="41"/>
  <c r="W87" i="41"/>
  <c r="V87" i="41"/>
  <c r="U87" i="41"/>
  <c r="T87" i="41"/>
  <c r="S87" i="41"/>
  <c r="R87" i="41"/>
  <c r="E87" i="41"/>
  <c r="Q87" i="41" s="1"/>
  <c r="D87" i="41"/>
  <c r="C87" i="41"/>
  <c r="AV86" i="41"/>
  <c r="AU86" i="41"/>
  <c r="AT86" i="41"/>
  <c r="AS86" i="41"/>
  <c r="AR86" i="41"/>
  <c r="AQ86" i="41"/>
  <c r="AP86" i="41"/>
  <c r="AN86" i="41"/>
  <c r="AM86" i="41"/>
  <c r="AL86" i="41"/>
  <c r="AK86" i="41"/>
  <c r="AJ86" i="41"/>
  <c r="AI86" i="41"/>
  <c r="AH86" i="41"/>
  <c r="AF86" i="41"/>
  <c r="AE86" i="41"/>
  <c r="AD86" i="41"/>
  <c r="AC86" i="41"/>
  <c r="AB86" i="41"/>
  <c r="AA86" i="41"/>
  <c r="Z86" i="41"/>
  <c r="X86" i="41"/>
  <c r="W86" i="41"/>
  <c r="V86" i="41"/>
  <c r="U86" i="41"/>
  <c r="T86" i="41"/>
  <c r="S86" i="41"/>
  <c r="R86" i="41"/>
  <c r="E86" i="41"/>
  <c r="Q86" i="41" s="1"/>
  <c r="D86" i="41"/>
  <c r="C86" i="41"/>
  <c r="R84" i="41"/>
  <c r="AH84" i="41" s="1"/>
  <c r="R83" i="41"/>
  <c r="AV79" i="41"/>
  <c r="AU79" i="41"/>
  <c r="AT79" i="41"/>
  <c r="AS79" i="41"/>
  <c r="AR79" i="41"/>
  <c r="AQ79" i="41"/>
  <c r="AP79" i="41"/>
  <c r="AN79" i="41"/>
  <c r="AM79" i="41"/>
  <c r="AL79" i="41"/>
  <c r="AK79" i="41"/>
  <c r="AJ79" i="41"/>
  <c r="AI79" i="41"/>
  <c r="AH79" i="41"/>
  <c r="AF79" i="41"/>
  <c r="AE79" i="41"/>
  <c r="AD79" i="41"/>
  <c r="AC79" i="41"/>
  <c r="AB79" i="41"/>
  <c r="AA79" i="41"/>
  <c r="Z79" i="41"/>
  <c r="X79" i="41"/>
  <c r="W79" i="41"/>
  <c r="V79" i="41"/>
  <c r="U79" i="41"/>
  <c r="T79" i="41"/>
  <c r="S79" i="41"/>
  <c r="R79" i="41"/>
  <c r="E79" i="41"/>
  <c r="Q79" i="41" s="1"/>
  <c r="C79" i="41"/>
  <c r="AV78" i="41"/>
  <c r="AU78" i="41"/>
  <c r="AT78" i="41"/>
  <c r="AS78" i="41"/>
  <c r="AR78" i="41"/>
  <c r="AQ78" i="41"/>
  <c r="AP78" i="41"/>
  <c r="AN78" i="41"/>
  <c r="AM78" i="41"/>
  <c r="AL78" i="41"/>
  <c r="AK78" i="41"/>
  <c r="AJ78" i="41"/>
  <c r="AI78" i="41"/>
  <c r="AH78" i="41"/>
  <c r="AF78" i="41"/>
  <c r="AE78" i="41"/>
  <c r="AD78" i="41"/>
  <c r="AC78" i="41"/>
  <c r="AB78" i="41"/>
  <c r="AA78" i="41"/>
  <c r="Z78" i="41"/>
  <c r="X78" i="41"/>
  <c r="W78" i="41"/>
  <c r="V78" i="41"/>
  <c r="U78" i="41"/>
  <c r="T78" i="41"/>
  <c r="S78" i="41"/>
  <c r="R78" i="41"/>
  <c r="E78" i="41"/>
  <c r="Q78" i="41" s="1"/>
  <c r="C78" i="41"/>
  <c r="AV77" i="41"/>
  <c r="AU77" i="41"/>
  <c r="AT77" i="41"/>
  <c r="AS77" i="41"/>
  <c r="AR77" i="41"/>
  <c r="AQ77" i="41"/>
  <c r="AP77" i="41"/>
  <c r="AN77" i="41"/>
  <c r="AM77" i="41"/>
  <c r="AL77" i="41"/>
  <c r="AK77" i="41"/>
  <c r="AJ77" i="41"/>
  <c r="AI77" i="41"/>
  <c r="AH77" i="41"/>
  <c r="AF77" i="41"/>
  <c r="AE77" i="41"/>
  <c r="AD77" i="41"/>
  <c r="AC77" i="41"/>
  <c r="AB77" i="41"/>
  <c r="AA77" i="41"/>
  <c r="Z77" i="41"/>
  <c r="X77" i="41"/>
  <c r="W77" i="41"/>
  <c r="V77" i="41"/>
  <c r="U77" i="41"/>
  <c r="T77" i="41"/>
  <c r="S77" i="41"/>
  <c r="R77" i="41"/>
  <c r="E77" i="41"/>
  <c r="Q77" i="41" s="1"/>
  <c r="C77" i="41"/>
  <c r="AV76" i="41"/>
  <c r="AU76" i="41"/>
  <c r="AT76" i="41"/>
  <c r="AS76" i="41"/>
  <c r="AR76" i="41"/>
  <c r="AQ76" i="41"/>
  <c r="AP76" i="41"/>
  <c r="AN76" i="41"/>
  <c r="AM76" i="41"/>
  <c r="AL76" i="41"/>
  <c r="AK76" i="41"/>
  <c r="AJ76" i="41"/>
  <c r="AI76" i="41"/>
  <c r="AH76" i="41"/>
  <c r="AF76" i="41"/>
  <c r="AE76" i="41"/>
  <c r="AD76" i="41"/>
  <c r="AC76" i="41"/>
  <c r="AB76" i="41"/>
  <c r="AA76" i="41"/>
  <c r="Z76" i="41"/>
  <c r="X76" i="41"/>
  <c r="W76" i="41"/>
  <c r="V76" i="41"/>
  <c r="U76" i="41"/>
  <c r="T76" i="41"/>
  <c r="S76" i="41"/>
  <c r="R76" i="41"/>
  <c r="E76" i="41"/>
  <c r="Q76" i="41" s="1"/>
  <c r="C76" i="41"/>
  <c r="AV75" i="41"/>
  <c r="AU75" i="41"/>
  <c r="AT75" i="41"/>
  <c r="AS75" i="41"/>
  <c r="AR75" i="41"/>
  <c r="AQ75" i="41"/>
  <c r="AP75" i="41"/>
  <c r="AN75" i="41"/>
  <c r="AM75" i="41"/>
  <c r="AL75" i="41"/>
  <c r="AK75" i="41"/>
  <c r="AJ75" i="41"/>
  <c r="AI75" i="41"/>
  <c r="AH75" i="41"/>
  <c r="AF75" i="41"/>
  <c r="AE75" i="41"/>
  <c r="AD75" i="41"/>
  <c r="AC75" i="41"/>
  <c r="AB75" i="41"/>
  <c r="AA75" i="41"/>
  <c r="Z75" i="41"/>
  <c r="X75" i="41"/>
  <c r="W75" i="41"/>
  <c r="V75" i="41"/>
  <c r="U75" i="41"/>
  <c r="T75" i="41"/>
  <c r="S75" i="41"/>
  <c r="R75" i="41"/>
  <c r="E75" i="41"/>
  <c r="Q75" i="41" s="1"/>
  <c r="C75" i="41"/>
  <c r="AV74" i="41"/>
  <c r="AU74" i="41"/>
  <c r="AT74" i="41"/>
  <c r="AS74" i="41"/>
  <c r="AR74" i="41"/>
  <c r="AQ74" i="41"/>
  <c r="AP74" i="41"/>
  <c r="AN74" i="41"/>
  <c r="AM74" i="41"/>
  <c r="AL74" i="41"/>
  <c r="AK74" i="41"/>
  <c r="AJ74" i="41"/>
  <c r="AI74" i="41"/>
  <c r="AH74" i="41"/>
  <c r="AF74" i="41"/>
  <c r="AE74" i="41"/>
  <c r="AD74" i="41"/>
  <c r="AC74" i="41"/>
  <c r="AB74" i="41"/>
  <c r="AA74" i="41"/>
  <c r="Z74" i="41"/>
  <c r="X74" i="41"/>
  <c r="W74" i="41"/>
  <c r="V74" i="41"/>
  <c r="U74" i="41"/>
  <c r="T74" i="41"/>
  <c r="S74" i="41"/>
  <c r="R74" i="41"/>
  <c r="E74" i="41"/>
  <c r="Q74" i="41" s="1"/>
  <c r="C74" i="41"/>
  <c r="AV73" i="41"/>
  <c r="AU73" i="41"/>
  <c r="AT73" i="41"/>
  <c r="AS73" i="41"/>
  <c r="AR73" i="41"/>
  <c r="AQ73" i="41"/>
  <c r="AP73" i="41"/>
  <c r="AN73" i="41"/>
  <c r="AM73" i="41"/>
  <c r="AL73" i="41"/>
  <c r="AK73" i="41"/>
  <c r="AJ73" i="41"/>
  <c r="AI73" i="41"/>
  <c r="AH73" i="41"/>
  <c r="AF73" i="41"/>
  <c r="AE73" i="41"/>
  <c r="AD73" i="41"/>
  <c r="AC73" i="41"/>
  <c r="AB73" i="41"/>
  <c r="AA73" i="41"/>
  <c r="Z73" i="41"/>
  <c r="X73" i="41"/>
  <c r="W73" i="41"/>
  <c r="V73" i="41"/>
  <c r="U73" i="41"/>
  <c r="T73" i="41"/>
  <c r="S73" i="41"/>
  <c r="R73" i="41"/>
  <c r="E73" i="41"/>
  <c r="Q73" i="41" s="1"/>
  <c r="C73" i="41"/>
  <c r="AV72" i="41"/>
  <c r="AU72" i="41"/>
  <c r="AT72" i="41"/>
  <c r="AS72" i="41"/>
  <c r="AR72" i="41"/>
  <c r="AQ72" i="41"/>
  <c r="AP72" i="41"/>
  <c r="AN72" i="41"/>
  <c r="AM72" i="41"/>
  <c r="AL72" i="41"/>
  <c r="AK72" i="41"/>
  <c r="AJ72" i="41"/>
  <c r="AI72" i="41"/>
  <c r="AH72" i="41"/>
  <c r="AF72" i="41"/>
  <c r="AE72" i="41"/>
  <c r="AD72" i="41"/>
  <c r="AC72" i="41"/>
  <c r="AB72" i="41"/>
  <c r="AA72" i="41"/>
  <c r="Z72" i="41"/>
  <c r="X72" i="41"/>
  <c r="W72" i="41"/>
  <c r="V72" i="41"/>
  <c r="U72" i="41"/>
  <c r="T72" i="41"/>
  <c r="S72" i="41"/>
  <c r="R72" i="41"/>
  <c r="E72" i="41"/>
  <c r="Q72" i="41" s="1"/>
  <c r="C72" i="41"/>
  <c r="AV71" i="41"/>
  <c r="AU71" i="41"/>
  <c r="AT71" i="41"/>
  <c r="AS71" i="41"/>
  <c r="AR71" i="41"/>
  <c r="AQ71" i="41"/>
  <c r="AP71" i="41"/>
  <c r="AN71" i="41"/>
  <c r="AM71" i="41"/>
  <c r="AL71" i="41"/>
  <c r="AK71" i="41"/>
  <c r="AJ71" i="41"/>
  <c r="AI71" i="41"/>
  <c r="AH71" i="41"/>
  <c r="AF71" i="41"/>
  <c r="AE71" i="41"/>
  <c r="AD71" i="41"/>
  <c r="AC71" i="41"/>
  <c r="AB71" i="41"/>
  <c r="AA71" i="41"/>
  <c r="Z71" i="41"/>
  <c r="X71" i="41"/>
  <c r="W71" i="41"/>
  <c r="V71" i="41"/>
  <c r="U71" i="41"/>
  <c r="T71" i="41"/>
  <c r="S71" i="41"/>
  <c r="R71" i="41"/>
  <c r="E71" i="41"/>
  <c r="Q71" i="41" s="1"/>
  <c r="C71" i="41"/>
  <c r="AV70" i="41"/>
  <c r="AU70" i="41"/>
  <c r="AT70" i="41"/>
  <c r="AS70" i="41"/>
  <c r="AR70" i="41"/>
  <c r="AQ70" i="41"/>
  <c r="AP70" i="41"/>
  <c r="AN70" i="41"/>
  <c r="AM70" i="41"/>
  <c r="AL70" i="41"/>
  <c r="AK70" i="41"/>
  <c r="AJ70" i="41"/>
  <c r="AI70" i="41"/>
  <c r="AH70" i="41"/>
  <c r="AF70" i="41"/>
  <c r="AE70" i="41"/>
  <c r="AD70" i="41"/>
  <c r="AC70" i="41"/>
  <c r="AB70" i="41"/>
  <c r="AA70" i="41"/>
  <c r="Z70" i="41"/>
  <c r="X70" i="41"/>
  <c r="W70" i="41"/>
  <c r="V70" i="41"/>
  <c r="U70" i="41"/>
  <c r="T70" i="41"/>
  <c r="S70" i="41"/>
  <c r="R70" i="41"/>
  <c r="E70" i="41"/>
  <c r="Q70" i="41" s="1"/>
  <c r="C70" i="41"/>
  <c r="AV69" i="41"/>
  <c r="AU69" i="41"/>
  <c r="AT69" i="41"/>
  <c r="AS69" i="41"/>
  <c r="AR69" i="41"/>
  <c r="AQ69" i="41"/>
  <c r="AP69" i="41"/>
  <c r="AN69" i="41"/>
  <c r="AM69" i="41"/>
  <c r="AL69" i="41"/>
  <c r="AK69" i="41"/>
  <c r="AJ69" i="41"/>
  <c r="AI69" i="41"/>
  <c r="AH69" i="41"/>
  <c r="AF69" i="41"/>
  <c r="AE69" i="41"/>
  <c r="AD69" i="41"/>
  <c r="AC69" i="41"/>
  <c r="AB69" i="41"/>
  <c r="AA69" i="41"/>
  <c r="Z69" i="41"/>
  <c r="X69" i="41"/>
  <c r="W69" i="41"/>
  <c r="V69" i="41"/>
  <c r="U69" i="41"/>
  <c r="T69" i="41"/>
  <c r="S69" i="41"/>
  <c r="R69" i="41"/>
  <c r="E69" i="41"/>
  <c r="Q69" i="41" s="1"/>
  <c r="C69" i="41"/>
  <c r="AV68" i="41"/>
  <c r="AU68" i="41"/>
  <c r="AT68" i="41"/>
  <c r="AS68" i="41"/>
  <c r="AR68" i="41"/>
  <c r="AQ68" i="41"/>
  <c r="AP68" i="41"/>
  <c r="AN68" i="41"/>
  <c r="AM68" i="41"/>
  <c r="AL68" i="41"/>
  <c r="AK68" i="41"/>
  <c r="AJ68" i="41"/>
  <c r="AI68" i="41"/>
  <c r="AH68" i="41"/>
  <c r="AF68" i="41"/>
  <c r="AE68" i="41"/>
  <c r="AD68" i="41"/>
  <c r="AC68" i="41"/>
  <c r="AB68" i="41"/>
  <c r="AA68" i="41"/>
  <c r="Z68" i="41"/>
  <c r="X68" i="41"/>
  <c r="W68" i="41"/>
  <c r="V68" i="41"/>
  <c r="U68" i="41"/>
  <c r="T68" i="41"/>
  <c r="S68" i="41"/>
  <c r="R68" i="41"/>
  <c r="E68" i="41"/>
  <c r="Q68" i="41" s="1"/>
  <c r="C68" i="41"/>
  <c r="AV67" i="41"/>
  <c r="AU67" i="41"/>
  <c r="AT67" i="41"/>
  <c r="AS67" i="41"/>
  <c r="AR67" i="41"/>
  <c r="AQ67" i="41"/>
  <c r="AP67" i="41"/>
  <c r="AN67" i="41"/>
  <c r="AM67" i="41"/>
  <c r="AL67" i="41"/>
  <c r="AK67" i="41"/>
  <c r="AJ67" i="41"/>
  <c r="AI67" i="41"/>
  <c r="AH67" i="41"/>
  <c r="AF67" i="41"/>
  <c r="AE67" i="41"/>
  <c r="AD67" i="41"/>
  <c r="AC67" i="41"/>
  <c r="AB67" i="41"/>
  <c r="AA67" i="41"/>
  <c r="Z67" i="41"/>
  <c r="X67" i="41"/>
  <c r="W67" i="41"/>
  <c r="V67" i="41"/>
  <c r="U67" i="41"/>
  <c r="T67" i="41"/>
  <c r="S67" i="41"/>
  <c r="R67" i="41"/>
  <c r="E67" i="41"/>
  <c r="Q67" i="41" s="1"/>
  <c r="C67" i="41"/>
  <c r="AV66" i="41"/>
  <c r="AU66" i="41"/>
  <c r="AT66" i="41"/>
  <c r="AS66" i="41"/>
  <c r="AR66" i="41"/>
  <c r="AQ66" i="41"/>
  <c r="AP66" i="41"/>
  <c r="AN66" i="41"/>
  <c r="AM66" i="41"/>
  <c r="AL66" i="41"/>
  <c r="AK66" i="41"/>
  <c r="AJ66" i="41"/>
  <c r="AI66" i="41"/>
  <c r="AH66" i="41"/>
  <c r="AF66" i="41"/>
  <c r="AE66" i="41"/>
  <c r="AD66" i="41"/>
  <c r="AC66" i="41"/>
  <c r="AB66" i="41"/>
  <c r="AA66" i="41"/>
  <c r="Z66" i="41"/>
  <c r="X66" i="41"/>
  <c r="W66" i="41"/>
  <c r="V66" i="41"/>
  <c r="U66" i="41"/>
  <c r="T66" i="41"/>
  <c r="S66" i="41"/>
  <c r="R66" i="41"/>
  <c r="E66" i="41"/>
  <c r="Q66" i="41" s="1"/>
  <c r="C66" i="41"/>
  <c r="R64" i="41"/>
  <c r="AP64" i="41" s="1"/>
  <c r="R63" i="41"/>
  <c r="AV58" i="41"/>
  <c r="AU58" i="41"/>
  <c r="AT58" i="41"/>
  <c r="AS58" i="41"/>
  <c r="AR58" i="41"/>
  <c r="AQ58" i="41"/>
  <c r="AP58" i="41"/>
  <c r="AN58" i="41"/>
  <c r="AM58" i="41"/>
  <c r="AL58" i="41"/>
  <c r="AK58" i="41"/>
  <c r="AJ58" i="41"/>
  <c r="AI58" i="41"/>
  <c r="AH58" i="41"/>
  <c r="AF58" i="41"/>
  <c r="AE58" i="41"/>
  <c r="AD58" i="41"/>
  <c r="AC58" i="41"/>
  <c r="AB58" i="41"/>
  <c r="AA58" i="41"/>
  <c r="Z58" i="41"/>
  <c r="X58" i="41"/>
  <c r="W58" i="41"/>
  <c r="V58" i="41"/>
  <c r="U58" i="41"/>
  <c r="T58" i="41"/>
  <c r="S58" i="41"/>
  <c r="R58" i="41"/>
  <c r="Q58" i="41"/>
  <c r="E58" i="41"/>
  <c r="D58" i="41"/>
  <c r="C58" i="41"/>
  <c r="AV57" i="41"/>
  <c r="AU57" i="41"/>
  <c r="AT57" i="41"/>
  <c r="AS57" i="41"/>
  <c r="AR57" i="41"/>
  <c r="AQ57" i="41"/>
  <c r="AP57" i="41"/>
  <c r="AN57" i="41"/>
  <c r="AM57" i="41"/>
  <c r="AL57" i="41"/>
  <c r="AK57" i="41"/>
  <c r="AJ57" i="41"/>
  <c r="AI57" i="41"/>
  <c r="AH57" i="41"/>
  <c r="AF57" i="41"/>
  <c r="AE57" i="41"/>
  <c r="AD57" i="41"/>
  <c r="AC57" i="41"/>
  <c r="AB57" i="41"/>
  <c r="AA57" i="41"/>
  <c r="Z57" i="41"/>
  <c r="X57" i="41"/>
  <c r="W57" i="41"/>
  <c r="V57" i="41"/>
  <c r="U57" i="41"/>
  <c r="T57" i="41"/>
  <c r="S57" i="41"/>
  <c r="R57" i="41"/>
  <c r="Q57" i="41"/>
  <c r="E57" i="41"/>
  <c r="D57" i="41"/>
  <c r="C57" i="41"/>
  <c r="AV56" i="41"/>
  <c r="AU56" i="41"/>
  <c r="AT56" i="41"/>
  <c r="AS56" i="41"/>
  <c r="AR56" i="41"/>
  <c r="AQ56" i="41"/>
  <c r="AP56" i="41"/>
  <c r="AN56" i="41"/>
  <c r="AM56" i="41"/>
  <c r="AL56" i="41"/>
  <c r="AK56" i="41"/>
  <c r="AJ56" i="41"/>
  <c r="AI56" i="41"/>
  <c r="AH56" i="41"/>
  <c r="AF56" i="41"/>
  <c r="AE56" i="41"/>
  <c r="AD56" i="41"/>
  <c r="AC56" i="41"/>
  <c r="AB56" i="41"/>
  <c r="AA56" i="41"/>
  <c r="Z56" i="41"/>
  <c r="X56" i="41"/>
  <c r="W56" i="41"/>
  <c r="V56" i="41"/>
  <c r="U56" i="41"/>
  <c r="T56" i="41"/>
  <c r="S56" i="41"/>
  <c r="R56" i="41"/>
  <c r="Q56" i="41"/>
  <c r="E56" i="41"/>
  <c r="D56" i="41"/>
  <c r="C56" i="41"/>
  <c r="AV55" i="41"/>
  <c r="AU55" i="41"/>
  <c r="AT55" i="41"/>
  <c r="AS55" i="41"/>
  <c r="AR55" i="41"/>
  <c r="AQ55" i="41"/>
  <c r="AP55" i="41"/>
  <c r="AN55" i="41"/>
  <c r="AM55" i="41"/>
  <c r="AL55" i="41"/>
  <c r="AK55" i="41"/>
  <c r="AJ55" i="41"/>
  <c r="AI55" i="41"/>
  <c r="AH55" i="41"/>
  <c r="AF55" i="41"/>
  <c r="AE55" i="41"/>
  <c r="AD55" i="41"/>
  <c r="AC55" i="41"/>
  <c r="AB55" i="41"/>
  <c r="AA55" i="41"/>
  <c r="Z55" i="41"/>
  <c r="X55" i="41"/>
  <c r="W55" i="41"/>
  <c r="V55" i="41"/>
  <c r="U55" i="41"/>
  <c r="T55" i="41"/>
  <c r="S55" i="41"/>
  <c r="R55" i="41"/>
  <c r="Q55" i="41"/>
  <c r="E55" i="41"/>
  <c r="D55" i="41"/>
  <c r="C55" i="41"/>
  <c r="AV54" i="41"/>
  <c r="AU54" i="41"/>
  <c r="AT54" i="41"/>
  <c r="AS54" i="41"/>
  <c r="AR54" i="41"/>
  <c r="AQ54" i="41"/>
  <c r="AP54" i="41"/>
  <c r="AN54" i="41"/>
  <c r="AM54" i="41"/>
  <c r="AL54" i="41"/>
  <c r="AK54" i="41"/>
  <c r="AJ54" i="41"/>
  <c r="AI54" i="41"/>
  <c r="AH54" i="41"/>
  <c r="AF54" i="41"/>
  <c r="AE54" i="41"/>
  <c r="AD54" i="41"/>
  <c r="AC54" i="41"/>
  <c r="AB54" i="41"/>
  <c r="AA54" i="41"/>
  <c r="Z54" i="41"/>
  <c r="X54" i="41"/>
  <c r="W54" i="41"/>
  <c r="V54" i="41"/>
  <c r="U54" i="41"/>
  <c r="T54" i="41"/>
  <c r="S54" i="41"/>
  <c r="R54" i="41"/>
  <c r="Q54" i="41"/>
  <c r="E54" i="41"/>
  <c r="D54" i="41"/>
  <c r="C54" i="41"/>
  <c r="AV53" i="41"/>
  <c r="AU53" i="41"/>
  <c r="AT53" i="41"/>
  <c r="AS53" i="41"/>
  <c r="AR53" i="41"/>
  <c r="AQ53" i="41"/>
  <c r="AP53" i="41"/>
  <c r="AN53" i="41"/>
  <c r="AM53" i="41"/>
  <c r="AL53" i="41"/>
  <c r="AK53" i="41"/>
  <c r="AJ53" i="41"/>
  <c r="AI53" i="41"/>
  <c r="AH53" i="41"/>
  <c r="AF53" i="41"/>
  <c r="AE53" i="41"/>
  <c r="AD53" i="41"/>
  <c r="AC53" i="41"/>
  <c r="AB53" i="41"/>
  <c r="AA53" i="41"/>
  <c r="Z53" i="41"/>
  <c r="X53" i="41"/>
  <c r="W53" i="41"/>
  <c r="V53" i="41"/>
  <c r="U53" i="41"/>
  <c r="T53" i="41"/>
  <c r="S53" i="41"/>
  <c r="R53" i="41"/>
  <c r="Q53" i="41"/>
  <c r="E53" i="41"/>
  <c r="D53" i="41"/>
  <c r="C53" i="41"/>
  <c r="AV52" i="41"/>
  <c r="AU52" i="41"/>
  <c r="AT52" i="41"/>
  <c r="AS52" i="41"/>
  <c r="AR52" i="41"/>
  <c r="AQ52" i="41"/>
  <c r="AP52" i="41"/>
  <c r="AN52" i="41"/>
  <c r="AM52" i="41"/>
  <c r="AL52" i="41"/>
  <c r="AK52" i="41"/>
  <c r="AJ52" i="41"/>
  <c r="AI52" i="41"/>
  <c r="AH52" i="41"/>
  <c r="AF52" i="41"/>
  <c r="AE52" i="41"/>
  <c r="AD52" i="41"/>
  <c r="AC52" i="41"/>
  <c r="AB52" i="41"/>
  <c r="AA52" i="41"/>
  <c r="Z52" i="41"/>
  <c r="X52" i="41"/>
  <c r="W52" i="41"/>
  <c r="V52" i="41"/>
  <c r="U52" i="41"/>
  <c r="T52" i="41"/>
  <c r="S52" i="41"/>
  <c r="R52" i="41"/>
  <c r="Q52" i="41"/>
  <c r="E52" i="41"/>
  <c r="D52" i="41"/>
  <c r="C52" i="41"/>
  <c r="AV51" i="41"/>
  <c r="AU51" i="41"/>
  <c r="AT51" i="41"/>
  <c r="AS51" i="41"/>
  <c r="AR51" i="41"/>
  <c r="AQ51" i="41"/>
  <c r="AP51" i="41"/>
  <c r="AN51" i="41"/>
  <c r="AM51" i="41"/>
  <c r="AL51" i="41"/>
  <c r="AK51" i="41"/>
  <c r="AJ51" i="41"/>
  <c r="AI51" i="41"/>
  <c r="AH51" i="41"/>
  <c r="AF51" i="41"/>
  <c r="AE51" i="41"/>
  <c r="AD51" i="41"/>
  <c r="AC51" i="41"/>
  <c r="AB51" i="41"/>
  <c r="AA51" i="41"/>
  <c r="Z51" i="41"/>
  <c r="X51" i="41"/>
  <c r="W51" i="41"/>
  <c r="V51" i="41"/>
  <c r="U51" i="41"/>
  <c r="T51" i="41"/>
  <c r="S51" i="41"/>
  <c r="R51" i="41"/>
  <c r="Q51" i="41"/>
  <c r="E51" i="41"/>
  <c r="D51" i="41"/>
  <c r="C51" i="41"/>
  <c r="AV50" i="41"/>
  <c r="AU50" i="41"/>
  <c r="AT50" i="41"/>
  <c r="AS50" i="41"/>
  <c r="AR50" i="41"/>
  <c r="AQ50" i="41"/>
  <c r="AP50" i="41"/>
  <c r="AN50" i="41"/>
  <c r="AM50" i="41"/>
  <c r="AL50" i="41"/>
  <c r="AK50" i="41"/>
  <c r="AJ50" i="41"/>
  <c r="AI50" i="41"/>
  <c r="AH50" i="41"/>
  <c r="AF50" i="41"/>
  <c r="AE50" i="41"/>
  <c r="AD50" i="41"/>
  <c r="AC50" i="41"/>
  <c r="AB50" i="41"/>
  <c r="AA50" i="41"/>
  <c r="Z50" i="41"/>
  <c r="X50" i="41"/>
  <c r="W50" i="41"/>
  <c r="V50" i="41"/>
  <c r="U50" i="41"/>
  <c r="T50" i="41"/>
  <c r="S50" i="41"/>
  <c r="R50" i="41"/>
  <c r="Q50" i="41"/>
  <c r="E50" i="41"/>
  <c r="D50" i="41"/>
  <c r="C50" i="41"/>
  <c r="AV49" i="41"/>
  <c r="AU49" i="41"/>
  <c r="AT49" i="41"/>
  <c r="AS49" i="41"/>
  <c r="AR49" i="41"/>
  <c r="AQ49" i="41"/>
  <c r="AP49" i="41"/>
  <c r="AN49" i="41"/>
  <c r="AM49" i="41"/>
  <c r="AL49" i="41"/>
  <c r="AK49" i="41"/>
  <c r="AJ49" i="41"/>
  <c r="AI49" i="41"/>
  <c r="AH49" i="41"/>
  <c r="AF49" i="41"/>
  <c r="AE49" i="41"/>
  <c r="AD49" i="41"/>
  <c r="AC49" i="41"/>
  <c r="AB49" i="41"/>
  <c r="AA49" i="41"/>
  <c r="Z49" i="41"/>
  <c r="X49" i="41"/>
  <c r="W49" i="41"/>
  <c r="V49" i="41"/>
  <c r="U49" i="41"/>
  <c r="T49" i="41"/>
  <c r="S49" i="41"/>
  <c r="R49" i="41"/>
  <c r="Q49" i="41"/>
  <c r="E49" i="41"/>
  <c r="D49" i="41"/>
  <c r="C49" i="41"/>
  <c r="AV48" i="41"/>
  <c r="AU48" i="41"/>
  <c r="AT48" i="41"/>
  <c r="AS48" i="41"/>
  <c r="AR48" i="41"/>
  <c r="AQ48" i="41"/>
  <c r="AP48" i="41"/>
  <c r="AN48" i="41"/>
  <c r="AM48" i="41"/>
  <c r="AL48" i="41"/>
  <c r="AK48" i="41"/>
  <c r="AJ48" i="41"/>
  <c r="AI48" i="41"/>
  <c r="AH48" i="41"/>
  <c r="AF48" i="41"/>
  <c r="AE48" i="41"/>
  <c r="AD48" i="41"/>
  <c r="AC48" i="41"/>
  <c r="AB48" i="41"/>
  <c r="AA48" i="41"/>
  <c r="Z48" i="41"/>
  <c r="X48" i="41"/>
  <c r="W48" i="41"/>
  <c r="V48" i="41"/>
  <c r="U48" i="41"/>
  <c r="T48" i="41"/>
  <c r="S48" i="41"/>
  <c r="R48" i="41"/>
  <c r="Q48" i="41"/>
  <c r="E48" i="41"/>
  <c r="D48" i="41"/>
  <c r="C48" i="41"/>
  <c r="AV47" i="41"/>
  <c r="AU47" i="41"/>
  <c r="AT47" i="41"/>
  <c r="AS47" i="41"/>
  <c r="AR47" i="41"/>
  <c r="AQ47" i="41"/>
  <c r="AP47" i="41"/>
  <c r="AN47" i="41"/>
  <c r="AM47" i="41"/>
  <c r="AL47" i="41"/>
  <c r="AK47" i="41"/>
  <c r="AJ47" i="41"/>
  <c r="AI47" i="41"/>
  <c r="AH47" i="41"/>
  <c r="AF47" i="41"/>
  <c r="AE47" i="41"/>
  <c r="AD47" i="41"/>
  <c r="AC47" i="41"/>
  <c r="AB47" i="41"/>
  <c r="AA47" i="41"/>
  <c r="Z47" i="41"/>
  <c r="X47" i="41"/>
  <c r="W47" i="41"/>
  <c r="V47" i="41"/>
  <c r="U47" i="41"/>
  <c r="T47" i="41"/>
  <c r="S47" i="41"/>
  <c r="R47" i="41"/>
  <c r="Q47" i="41"/>
  <c r="E47" i="41"/>
  <c r="D47" i="41"/>
  <c r="C47" i="41"/>
  <c r="AV46" i="41"/>
  <c r="AU46" i="41"/>
  <c r="AT46" i="41"/>
  <c r="AS46" i="41"/>
  <c r="AR46" i="41"/>
  <c r="AQ46" i="41"/>
  <c r="AP46" i="41"/>
  <c r="AN46" i="41"/>
  <c r="AM46" i="41"/>
  <c r="AL46" i="41"/>
  <c r="AK46" i="41"/>
  <c r="AJ46" i="41"/>
  <c r="AI46" i="41"/>
  <c r="AH46" i="41"/>
  <c r="AF46" i="41"/>
  <c r="AE46" i="41"/>
  <c r="AD46" i="41"/>
  <c r="AC46" i="41"/>
  <c r="AB46" i="41"/>
  <c r="AA46" i="41"/>
  <c r="Z46" i="41"/>
  <c r="X46" i="41"/>
  <c r="W46" i="41"/>
  <c r="V46" i="41"/>
  <c r="U46" i="41"/>
  <c r="T46" i="41"/>
  <c r="S46" i="41"/>
  <c r="R46" i="41"/>
  <c r="Q46" i="41"/>
  <c r="E46" i="41"/>
  <c r="D46" i="41"/>
  <c r="C46" i="41"/>
  <c r="AV45" i="41"/>
  <c r="AU45" i="41"/>
  <c r="AT45" i="41"/>
  <c r="AS45" i="41"/>
  <c r="AR45" i="41"/>
  <c r="AQ45" i="41"/>
  <c r="AP45" i="41"/>
  <c r="AN45" i="41"/>
  <c r="AM45" i="41"/>
  <c r="AL45" i="41"/>
  <c r="AK45" i="41"/>
  <c r="AJ45" i="41"/>
  <c r="AI45" i="41"/>
  <c r="AH45" i="41"/>
  <c r="AF45" i="41"/>
  <c r="AE45" i="41"/>
  <c r="AD45" i="41"/>
  <c r="AC45" i="41"/>
  <c r="AB45" i="41"/>
  <c r="AA45" i="41"/>
  <c r="Z45" i="41"/>
  <c r="X45" i="41"/>
  <c r="W45" i="41"/>
  <c r="V45" i="41"/>
  <c r="U45" i="41"/>
  <c r="T45" i="41"/>
  <c r="S45" i="41"/>
  <c r="R45" i="41"/>
  <c r="Q45" i="41"/>
  <c r="E45" i="41"/>
  <c r="D45" i="41"/>
  <c r="C45" i="41"/>
  <c r="AP43" i="41"/>
  <c r="R43" i="41"/>
  <c r="AH43" i="41" s="1"/>
  <c r="R42" i="41"/>
  <c r="AV38" i="41"/>
  <c r="AU38" i="41"/>
  <c r="AT38" i="41"/>
  <c r="AS38" i="41"/>
  <c r="AR38" i="41"/>
  <c r="AQ38" i="41"/>
  <c r="AP38" i="41"/>
  <c r="AN38" i="41"/>
  <c r="AM38" i="41"/>
  <c r="AL38" i="41"/>
  <c r="AK38" i="41"/>
  <c r="AJ38" i="41"/>
  <c r="AI38" i="41"/>
  <c r="AH38" i="41"/>
  <c r="AF38" i="41"/>
  <c r="AE38" i="41"/>
  <c r="AD38" i="41"/>
  <c r="AC38" i="41"/>
  <c r="AB38" i="41"/>
  <c r="AA38" i="41"/>
  <c r="Z38" i="41"/>
  <c r="X38" i="41"/>
  <c r="W38" i="41"/>
  <c r="V38" i="41"/>
  <c r="U38" i="41"/>
  <c r="T38" i="41"/>
  <c r="S38" i="41"/>
  <c r="R38" i="41"/>
  <c r="Q38" i="41"/>
  <c r="AV37" i="41"/>
  <c r="AU37" i="41"/>
  <c r="AT37" i="41"/>
  <c r="AS37" i="41"/>
  <c r="AR37" i="41"/>
  <c r="AQ37" i="41"/>
  <c r="AP37" i="41"/>
  <c r="AN37" i="41"/>
  <c r="AM37" i="41"/>
  <c r="AL37" i="41"/>
  <c r="AK37" i="41"/>
  <c r="AJ37" i="41"/>
  <c r="AI37" i="41"/>
  <c r="AH37" i="41"/>
  <c r="AF37" i="41"/>
  <c r="AE37" i="41"/>
  <c r="AD37" i="41"/>
  <c r="AC37" i="41"/>
  <c r="AB37" i="41"/>
  <c r="AA37" i="41"/>
  <c r="Z37" i="41"/>
  <c r="X37" i="41"/>
  <c r="W37" i="41"/>
  <c r="V37" i="41"/>
  <c r="U37" i="41"/>
  <c r="T37" i="41"/>
  <c r="S37" i="41"/>
  <c r="R37" i="41"/>
  <c r="Q37" i="41"/>
  <c r="AV36" i="41"/>
  <c r="AU36" i="41"/>
  <c r="AT36" i="41"/>
  <c r="AS36" i="41"/>
  <c r="AR36" i="41"/>
  <c r="AQ36" i="41"/>
  <c r="AP36" i="41"/>
  <c r="AN36" i="41"/>
  <c r="AM36" i="41"/>
  <c r="AL36" i="41"/>
  <c r="AK36" i="41"/>
  <c r="AJ36" i="41"/>
  <c r="AI36" i="41"/>
  <c r="AH36" i="41"/>
  <c r="AF36" i="41"/>
  <c r="AE36" i="41"/>
  <c r="AD36" i="41"/>
  <c r="AC36" i="41"/>
  <c r="AB36" i="41"/>
  <c r="AA36" i="41"/>
  <c r="Z36" i="41"/>
  <c r="X36" i="41"/>
  <c r="W36" i="41"/>
  <c r="V36" i="41"/>
  <c r="U36" i="41"/>
  <c r="T36" i="41"/>
  <c r="S36" i="41"/>
  <c r="R36" i="41"/>
  <c r="Q36" i="41"/>
  <c r="AV35" i="41"/>
  <c r="AU35" i="41"/>
  <c r="AT35" i="41"/>
  <c r="AS35" i="41"/>
  <c r="AR35" i="41"/>
  <c r="AQ35" i="41"/>
  <c r="AP35" i="41"/>
  <c r="AN35" i="41"/>
  <c r="AM35" i="41"/>
  <c r="AL35" i="41"/>
  <c r="AK35" i="41"/>
  <c r="AJ35" i="41"/>
  <c r="AI35" i="41"/>
  <c r="AH35" i="41"/>
  <c r="AF35" i="41"/>
  <c r="AE35" i="41"/>
  <c r="AD35" i="41"/>
  <c r="AC35" i="41"/>
  <c r="AB35" i="41"/>
  <c r="AA35" i="41"/>
  <c r="Z35" i="41"/>
  <c r="X35" i="41"/>
  <c r="W35" i="41"/>
  <c r="V35" i="41"/>
  <c r="U35" i="41"/>
  <c r="T35" i="41"/>
  <c r="S35" i="41"/>
  <c r="R35" i="41"/>
  <c r="Q35" i="41"/>
  <c r="AV34" i="41"/>
  <c r="AU34" i="41"/>
  <c r="AT34" i="41"/>
  <c r="AS34" i="41"/>
  <c r="AR34" i="41"/>
  <c r="AQ34" i="41"/>
  <c r="AP34" i="41"/>
  <c r="AN34" i="41"/>
  <c r="AM34" i="41"/>
  <c r="AL34" i="41"/>
  <c r="AK34" i="41"/>
  <c r="AJ34" i="41"/>
  <c r="AI34" i="41"/>
  <c r="AH34" i="41"/>
  <c r="AF34" i="41"/>
  <c r="AE34" i="41"/>
  <c r="AD34" i="41"/>
  <c r="AC34" i="41"/>
  <c r="AB34" i="41"/>
  <c r="AA34" i="41"/>
  <c r="Z34" i="41"/>
  <c r="X34" i="41"/>
  <c r="W34" i="41"/>
  <c r="V34" i="41"/>
  <c r="U34" i="41"/>
  <c r="T34" i="41"/>
  <c r="S34" i="41"/>
  <c r="R34" i="41"/>
  <c r="Q34" i="41"/>
  <c r="AV33" i="41"/>
  <c r="AU33" i="41"/>
  <c r="AT33" i="41"/>
  <c r="AS33" i="41"/>
  <c r="AR33" i="41"/>
  <c r="AQ33" i="41"/>
  <c r="AP33" i="41"/>
  <c r="AN33" i="41"/>
  <c r="AM33" i="41"/>
  <c r="AL33" i="41"/>
  <c r="AK33" i="41"/>
  <c r="AJ33" i="41"/>
  <c r="AI33" i="41"/>
  <c r="AH33" i="41"/>
  <c r="AF33" i="41"/>
  <c r="AE33" i="41"/>
  <c r="AD33" i="41"/>
  <c r="AC33" i="41"/>
  <c r="AB33" i="41"/>
  <c r="AA33" i="41"/>
  <c r="Z33" i="41"/>
  <c r="X33" i="41"/>
  <c r="W33" i="41"/>
  <c r="V33" i="41"/>
  <c r="U33" i="41"/>
  <c r="T33" i="41"/>
  <c r="S33" i="41"/>
  <c r="R33" i="41"/>
  <c r="Q33" i="41"/>
  <c r="AV32" i="41"/>
  <c r="AU32" i="41"/>
  <c r="AT32" i="41"/>
  <c r="AS32" i="41"/>
  <c r="AR32" i="41"/>
  <c r="AQ32" i="41"/>
  <c r="AP32" i="41"/>
  <c r="AN32" i="41"/>
  <c r="AM32" i="41"/>
  <c r="AL32" i="41"/>
  <c r="AK32" i="41"/>
  <c r="AJ32" i="41"/>
  <c r="AI32" i="41"/>
  <c r="AH32" i="41"/>
  <c r="AF32" i="41"/>
  <c r="AE32" i="41"/>
  <c r="AD32" i="41"/>
  <c r="AC32" i="41"/>
  <c r="AB32" i="41"/>
  <c r="AA32" i="41"/>
  <c r="Z32" i="41"/>
  <c r="X32" i="41"/>
  <c r="W32" i="41"/>
  <c r="V32" i="41"/>
  <c r="U32" i="41"/>
  <c r="T32" i="41"/>
  <c r="S32" i="41"/>
  <c r="R32" i="41"/>
  <c r="Q32" i="41"/>
  <c r="AV31" i="41"/>
  <c r="AU31" i="41"/>
  <c r="AT31" i="41"/>
  <c r="AS31" i="41"/>
  <c r="AR31" i="41"/>
  <c r="AQ31" i="41"/>
  <c r="AP31" i="41"/>
  <c r="AN31" i="41"/>
  <c r="AM31" i="41"/>
  <c r="AL31" i="41"/>
  <c r="AK31" i="41"/>
  <c r="AJ31" i="41"/>
  <c r="AI31" i="41"/>
  <c r="AH31" i="41"/>
  <c r="AF31" i="41"/>
  <c r="AE31" i="41"/>
  <c r="AD31" i="41"/>
  <c r="AC31" i="41"/>
  <c r="AB31" i="41"/>
  <c r="AA31" i="41"/>
  <c r="Z31" i="41"/>
  <c r="X31" i="41"/>
  <c r="W31" i="41"/>
  <c r="V31" i="41"/>
  <c r="U31" i="41"/>
  <c r="T31" i="41"/>
  <c r="S31" i="41"/>
  <c r="R31" i="41"/>
  <c r="Q31" i="41"/>
  <c r="AV30" i="41"/>
  <c r="AU30" i="41"/>
  <c r="AT30" i="41"/>
  <c r="AS30" i="41"/>
  <c r="AR30" i="41"/>
  <c r="AQ30" i="41"/>
  <c r="AP30" i="41"/>
  <c r="AN30" i="41"/>
  <c r="AM30" i="41"/>
  <c r="AL30" i="41"/>
  <c r="AK30" i="41"/>
  <c r="AJ30" i="41"/>
  <c r="AI30" i="41"/>
  <c r="AH30" i="41"/>
  <c r="AF30" i="41"/>
  <c r="AE30" i="41"/>
  <c r="AD30" i="41"/>
  <c r="AC30" i="41"/>
  <c r="AB30" i="41"/>
  <c r="AA30" i="41"/>
  <c r="Z30" i="41"/>
  <c r="X30" i="41"/>
  <c r="W30" i="41"/>
  <c r="V30" i="41"/>
  <c r="U30" i="41"/>
  <c r="T30" i="41"/>
  <c r="S30" i="41"/>
  <c r="R30" i="41"/>
  <c r="Q30" i="41"/>
  <c r="AV29" i="41"/>
  <c r="AU29" i="41"/>
  <c r="AT29" i="41"/>
  <c r="AS29" i="41"/>
  <c r="AR29" i="41"/>
  <c r="AQ29" i="41"/>
  <c r="AP29" i="41"/>
  <c r="AN29" i="41"/>
  <c r="AM29" i="41"/>
  <c r="AL29" i="41"/>
  <c r="AK29" i="41"/>
  <c r="AJ29" i="41"/>
  <c r="AI29" i="41"/>
  <c r="AH29" i="41"/>
  <c r="AF29" i="41"/>
  <c r="AE29" i="41"/>
  <c r="AD29" i="41"/>
  <c r="AC29" i="41"/>
  <c r="AB29" i="41"/>
  <c r="AA29" i="41"/>
  <c r="Z29" i="41"/>
  <c r="X29" i="41"/>
  <c r="W29" i="41"/>
  <c r="V29" i="41"/>
  <c r="U29" i="41"/>
  <c r="T29" i="41"/>
  <c r="S29" i="41"/>
  <c r="R29" i="41"/>
  <c r="Q29" i="41"/>
  <c r="AV28" i="41"/>
  <c r="AU28" i="41"/>
  <c r="AT28" i="41"/>
  <c r="AS28" i="41"/>
  <c r="AR28" i="41"/>
  <c r="AQ28" i="41"/>
  <c r="AP28" i="41"/>
  <c r="AN28" i="41"/>
  <c r="AM28" i="41"/>
  <c r="AL28" i="41"/>
  <c r="AK28" i="41"/>
  <c r="AJ28" i="41"/>
  <c r="AI28" i="41"/>
  <c r="AH28" i="41"/>
  <c r="AF28" i="41"/>
  <c r="AE28" i="41"/>
  <c r="AD28" i="41"/>
  <c r="AC28" i="41"/>
  <c r="AB28" i="41"/>
  <c r="AA28" i="41"/>
  <c r="Z28" i="41"/>
  <c r="X28" i="41"/>
  <c r="W28" i="41"/>
  <c r="V28" i="41"/>
  <c r="U28" i="41"/>
  <c r="T28" i="41"/>
  <c r="S28" i="41"/>
  <c r="R28" i="41"/>
  <c r="Q28" i="41"/>
  <c r="AV27" i="41"/>
  <c r="AU27" i="41"/>
  <c r="AT27" i="41"/>
  <c r="AS27" i="41"/>
  <c r="AR27" i="41"/>
  <c r="AQ27" i="41"/>
  <c r="AP27" i="41"/>
  <c r="AN27" i="41"/>
  <c r="AM27" i="41"/>
  <c r="AL27" i="41"/>
  <c r="AK27" i="41"/>
  <c r="AJ27" i="41"/>
  <c r="AI27" i="41"/>
  <c r="AH27" i="41"/>
  <c r="AF27" i="41"/>
  <c r="AE27" i="41"/>
  <c r="AD27" i="41"/>
  <c r="AC27" i="41"/>
  <c r="AB27" i="41"/>
  <c r="AA27" i="41"/>
  <c r="Z27" i="41"/>
  <c r="X27" i="41"/>
  <c r="W27" i="41"/>
  <c r="V27" i="41"/>
  <c r="U27" i="41"/>
  <c r="T27" i="41"/>
  <c r="S27" i="41"/>
  <c r="R27" i="41"/>
  <c r="Q27" i="41"/>
  <c r="AV26" i="41"/>
  <c r="AU26" i="41"/>
  <c r="AT26" i="41"/>
  <c r="AS26" i="41"/>
  <c r="AR26" i="41"/>
  <c r="AQ26" i="41"/>
  <c r="AP26" i="41"/>
  <c r="AN26" i="41"/>
  <c r="AM26" i="41"/>
  <c r="AL26" i="41"/>
  <c r="AK26" i="41"/>
  <c r="AJ26" i="41"/>
  <c r="AI26" i="41"/>
  <c r="AH26" i="41"/>
  <c r="AF26" i="41"/>
  <c r="AE26" i="41"/>
  <c r="AD26" i="41"/>
  <c r="AC26" i="41"/>
  <c r="AB26" i="41"/>
  <c r="AA26" i="41"/>
  <c r="Z26" i="41"/>
  <c r="X26" i="41"/>
  <c r="W26" i="41"/>
  <c r="V26" i="41"/>
  <c r="U26" i="41"/>
  <c r="T26" i="41"/>
  <c r="S26" i="41"/>
  <c r="R26" i="41"/>
  <c r="Q26" i="41"/>
  <c r="AV25" i="41"/>
  <c r="AU25" i="41"/>
  <c r="AT25" i="41"/>
  <c r="AS25" i="41"/>
  <c r="AR25" i="41"/>
  <c r="AQ25" i="41"/>
  <c r="AP25" i="41"/>
  <c r="AN25" i="41"/>
  <c r="AM25" i="41"/>
  <c r="AL25" i="41"/>
  <c r="AK25" i="41"/>
  <c r="AJ25" i="41"/>
  <c r="AI25" i="41"/>
  <c r="AH25" i="41"/>
  <c r="AF25" i="41"/>
  <c r="AE25" i="41"/>
  <c r="AD25" i="41"/>
  <c r="AC25" i="41"/>
  <c r="AB25" i="41"/>
  <c r="AA25" i="41"/>
  <c r="Z25" i="41"/>
  <c r="X25" i="41"/>
  <c r="W25" i="41"/>
  <c r="V25" i="41"/>
  <c r="U25" i="41"/>
  <c r="T25" i="41"/>
  <c r="S25" i="41"/>
  <c r="R25" i="41"/>
  <c r="Q25" i="41"/>
  <c r="Q24" i="41"/>
  <c r="R23" i="41"/>
  <c r="AH23" i="41" s="1"/>
  <c r="Q23" i="41"/>
  <c r="Q84" i="41" s="1"/>
  <c r="AV140" i="42"/>
  <c r="AU140" i="42"/>
  <c r="AT140" i="42"/>
  <c r="AS140" i="42"/>
  <c r="AR140" i="42"/>
  <c r="AQ140" i="42"/>
  <c r="AP140" i="42"/>
  <c r="AN140" i="42"/>
  <c r="AM140" i="42"/>
  <c r="AL140" i="42"/>
  <c r="AK140" i="42"/>
  <c r="AJ140" i="42"/>
  <c r="AI140" i="42"/>
  <c r="AH140" i="42"/>
  <c r="AF140" i="42"/>
  <c r="AE140" i="42"/>
  <c r="AD140" i="42"/>
  <c r="AC140" i="42"/>
  <c r="AB140" i="42"/>
  <c r="AA140" i="42"/>
  <c r="Z140" i="42"/>
  <c r="X140" i="42"/>
  <c r="W140" i="42"/>
  <c r="V140" i="42"/>
  <c r="U140" i="42"/>
  <c r="T140" i="42"/>
  <c r="S140" i="42"/>
  <c r="R140" i="42"/>
  <c r="E140" i="42"/>
  <c r="Q140" i="42" s="1"/>
  <c r="D140" i="42"/>
  <c r="C140" i="42"/>
  <c r="AV139" i="42"/>
  <c r="AU139" i="42"/>
  <c r="AT139" i="42"/>
  <c r="AS139" i="42"/>
  <c r="AR139" i="42"/>
  <c r="AQ139" i="42"/>
  <c r="AP139" i="42"/>
  <c r="AN139" i="42"/>
  <c r="AM139" i="42"/>
  <c r="AL139" i="42"/>
  <c r="AK139" i="42"/>
  <c r="AJ139" i="42"/>
  <c r="AI139" i="42"/>
  <c r="AH139" i="42"/>
  <c r="AF139" i="42"/>
  <c r="AE139" i="42"/>
  <c r="AD139" i="42"/>
  <c r="AC139" i="42"/>
  <c r="AB139" i="42"/>
  <c r="AA139" i="42"/>
  <c r="Z139" i="42"/>
  <c r="X139" i="42"/>
  <c r="W139" i="42"/>
  <c r="V139" i="42"/>
  <c r="U139" i="42"/>
  <c r="T139" i="42"/>
  <c r="S139" i="42"/>
  <c r="R139" i="42"/>
  <c r="E139" i="42"/>
  <c r="Q139" i="42" s="1"/>
  <c r="D139" i="42"/>
  <c r="C139" i="42"/>
  <c r="AV138" i="42"/>
  <c r="AU138" i="42"/>
  <c r="AT138" i="42"/>
  <c r="AS138" i="42"/>
  <c r="AR138" i="42"/>
  <c r="AQ138" i="42"/>
  <c r="AP138" i="42"/>
  <c r="AN138" i="42"/>
  <c r="AM138" i="42"/>
  <c r="AL138" i="42"/>
  <c r="AK138" i="42"/>
  <c r="AJ138" i="42"/>
  <c r="AI138" i="42"/>
  <c r="AH138" i="42"/>
  <c r="AF138" i="42"/>
  <c r="AE138" i="42"/>
  <c r="AD138" i="42"/>
  <c r="AC138" i="42"/>
  <c r="AB138" i="42"/>
  <c r="AA138" i="42"/>
  <c r="Z138" i="42"/>
  <c r="X138" i="42"/>
  <c r="W138" i="42"/>
  <c r="V138" i="42"/>
  <c r="U138" i="42"/>
  <c r="T138" i="42"/>
  <c r="S138" i="42"/>
  <c r="R138" i="42"/>
  <c r="E138" i="42"/>
  <c r="Q138" i="42" s="1"/>
  <c r="D138" i="42"/>
  <c r="C138" i="42"/>
  <c r="AV137" i="42"/>
  <c r="AU137" i="42"/>
  <c r="AT137" i="42"/>
  <c r="AS137" i="42"/>
  <c r="AR137" i="42"/>
  <c r="AQ137" i="42"/>
  <c r="AP137" i="42"/>
  <c r="AN137" i="42"/>
  <c r="AM137" i="42"/>
  <c r="AL137" i="42"/>
  <c r="AK137" i="42"/>
  <c r="AJ137" i="42"/>
  <c r="AI137" i="42"/>
  <c r="AH137" i="42"/>
  <c r="AF137" i="42"/>
  <c r="AE137" i="42"/>
  <c r="AD137" i="42"/>
  <c r="AC137" i="42"/>
  <c r="AB137" i="42"/>
  <c r="AA137" i="42"/>
  <c r="Z137" i="42"/>
  <c r="X137" i="42"/>
  <c r="W137" i="42"/>
  <c r="V137" i="42"/>
  <c r="U137" i="42"/>
  <c r="T137" i="42"/>
  <c r="S137" i="42"/>
  <c r="R137" i="42"/>
  <c r="E137" i="42"/>
  <c r="Q137" i="42" s="1"/>
  <c r="D137" i="42"/>
  <c r="C137" i="42"/>
  <c r="AV136" i="42"/>
  <c r="AU136" i="42"/>
  <c r="AT136" i="42"/>
  <c r="AS136" i="42"/>
  <c r="AR136" i="42"/>
  <c r="AQ136" i="42"/>
  <c r="AP136" i="42"/>
  <c r="AN136" i="42"/>
  <c r="AM136" i="42"/>
  <c r="AL136" i="42"/>
  <c r="AK136" i="42"/>
  <c r="AJ136" i="42"/>
  <c r="AI136" i="42"/>
  <c r="AH136" i="42"/>
  <c r="AF136" i="42"/>
  <c r="AE136" i="42"/>
  <c r="AD136" i="42"/>
  <c r="AC136" i="42"/>
  <c r="AB136" i="42"/>
  <c r="AA136" i="42"/>
  <c r="Z136" i="42"/>
  <c r="X136" i="42"/>
  <c r="W136" i="42"/>
  <c r="V136" i="42"/>
  <c r="U136" i="42"/>
  <c r="T136" i="42"/>
  <c r="S136" i="42"/>
  <c r="R136" i="42"/>
  <c r="E136" i="42"/>
  <c r="Q136" i="42" s="1"/>
  <c r="D136" i="42"/>
  <c r="C136" i="42"/>
  <c r="AV135" i="42"/>
  <c r="AU135" i="42"/>
  <c r="AT135" i="42"/>
  <c r="AS135" i="42"/>
  <c r="AR135" i="42"/>
  <c r="AQ135" i="42"/>
  <c r="AP135" i="42"/>
  <c r="AN135" i="42"/>
  <c r="AM135" i="42"/>
  <c r="AL135" i="42"/>
  <c r="AK135" i="42"/>
  <c r="AJ135" i="42"/>
  <c r="AI135" i="42"/>
  <c r="AH135" i="42"/>
  <c r="AF135" i="42"/>
  <c r="AE135" i="42"/>
  <c r="AD135" i="42"/>
  <c r="AC135" i="42"/>
  <c r="AB135" i="42"/>
  <c r="AA135" i="42"/>
  <c r="Z135" i="42"/>
  <c r="X135" i="42"/>
  <c r="W135" i="42"/>
  <c r="V135" i="42"/>
  <c r="U135" i="42"/>
  <c r="T135" i="42"/>
  <c r="S135" i="42"/>
  <c r="R135" i="42"/>
  <c r="E135" i="42"/>
  <c r="Q135" i="42" s="1"/>
  <c r="D135" i="42"/>
  <c r="C135" i="42"/>
  <c r="AV134" i="42"/>
  <c r="AU134" i="42"/>
  <c r="AT134" i="42"/>
  <c r="AS134" i="42"/>
  <c r="AR134" i="42"/>
  <c r="AQ134" i="42"/>
  <c r="AP134" i="42"/>
  <c r="AN134" i="42"/>
  <c r="AM134" i="42"/>
  <c r="AL134" i="42"/>
  <c r="AK134" i="42"/>
  <c r="AJ134" i="42"/>
  <c r="AI134" i="42"/>
  <c r="AH134" i="42"/>
  <c r="AF134" i="42"/>
  <c r="AE134" i="42"/>
  <c r="AD134" i="42"/>
  <c r="AC134" i="42"/>
  <c r="AB134" i="42"/>
  <c r="AA134" i="42"/>
  <c r="Z134" i="42"/>
  <c r="X134" i="42"/>
  <c r="W134" i="42"/>
  <c r="V134" i="42"/>
  <c r="U134" i="42"/>
  <c r="T134" i="42"/>
  <c r="S134" i="42"/>
  <c r="R134" i="42"/>
  <c r="E134" i="42"/>
  <c r="Q134" i="42" s="1"/>
  <c r="D134" i="42"/>
  <c r="C134" i="42"/>
  <c r="AV133" i="42"/>
  <c r="AU133" i="42"/>
  <c r="AT133" i="42"/>
  <c r="AS133" i="42"/>
  <c r="AR133" i="42"/>
  <c r="AQ133" i="42"/>
  <c r="AP133" i="42"/>
  <c r="AN133" i="42"/>
  <c r="AM133" i="42"/>
  <c r="AL133" i="42"/>
  <c r="AK133" i="42"/>
  <c r="AJ133" i="42"/>
  <c r="AI133" i="42"/>
  <c r="AH133" i="42"/>
  <c r="AF133" i="42"/>
  <c r="AE133" i="42"/>
  <c r="AD133" i="42"/>
  <c r="AC133" i="42"/>
  <c r="AB133" i="42"/>
  <c r="AA133" i="42"/>
  <c r="Z133" i="42"/>
  <c r="X133" i="42"/>
  <c r="W133" i="42"/>
  <c r="V133" i="42"/>
  <c r="U133" i="42"/>
  <c r="T133" i="42"/>
  <c r="S133" i="42"/>
  <c r="R133" i="42"/>
  <c r="E133" i="42"/>
  <c r="Q133" i="42" s="1"/>
  <c r="D133" i="42"/>
  <c r="C133" i="42"/>
  <c r="AV132" i="42"/>
  <c r="AU132" i="42"/>
  <c r="AT132" i="42"/>
  <c r="AS132" i="42"/>
  <c r="AR132" i="42"/>
  <c r="AQ132" i="42"/>
  <c r="AP132" i="42"/>
  <c r="AN132" i="42"/>
  <c r="AM132" i="42"/>
  <c r="AL132" i="42"/>
  <c r="AK132" i="42"/>
  <c r="AJ132" i="42"/>
  <c r="AI132" i="42"/>
  <c r="AH132" i="42"/>
  <c r="AF132" i="42"/>
  <c r="AE132" i="42"/>
  <c r="AD132" i="42"/>
  <c r="AC132" i="42"/>
  <c r="AB132" i="42"/>
  <c r="AA132" i="42"/>
  <c r="Z132" i="42"/>
  <c r="X132" i="42"/>
  <c r="W132" i="42"/>
  <c r="V132" i="42"/>
  <c r="U132" i="42"/>
  <c r="T132" i="42"/>
  <c r="S132" i="42"/>
  <c r="R132" i="42"/>
  <c r="E132" i="42"/>
  <c r="Q132" i="42" s="1"/>
  <c r="D132" i="42"/>
  <c r="C132" i="42"/>
  <c r="AV131" i="42"/>
  <c r="AU131" i="42"/>
  <c r="AT131" i="42"/>
  <c r="AS131" i="42"/>
  <c r="AR131" i="42"/>
  <c r="AQ131" i="42"/>
  <c r="AP131" i="42"/>
  <c r="AN131" i="42"/>
  <c r="AM131" i="42"/>
  <c r="AL131" i="42"/>
  <c r="AK131" i="42"/>
  <c r="AJ131" i="42"/>
  <c r="AI131" i="42"/>
  <c r="AH131" i="42"/>
  <c r="AF131" i="42"/>
  <c r="AE131" i="42"/>
  <c r="AD131" i="42"/>
  <c r="AC131" i="42"/>
  <c r="AB131" i="42"/>
  <c r="AA131" i="42"/>
  <c r="Z131" i="42"/>
  <c r="X131" i="42"/>
  <c r="W131" i="42"/>
  <c r="V131" i="42"/>
  <c r="U131" i="42"/>
  <c r="T131" i="42"/>
  <c r="S131" i="42"/>
  <c r="R131" i="42"/>
  <c r="E131" i="42"/>
  <c r="Q131" i="42" s="1"/>
  <c r="D131" i="42"/>
  <c r="C131" i="42"/>
  <c r="AV130" i="42"/>
  <c r="AU130" i="42"/>
  <c r="AT130" i="42"/>
  <c r="AS130" i="42"/>
  <c r="AR130" i="42"/>
  <c r="AQ130" i="42"/>
  <c r="AP130" i="42"/>
  <c r="AN130" i="42"/>
  <c r="AM130" i="42"/>
  <c r="AL130" i="42"/>
  <c r="AK130" i="42"/>
  <c r="AJ130" i="42"/>
  <c r="AI130" i="42"/>
  <c r="AH130" i="42"/>
  <c r="AF130" i="42"/>
  <c r="AE130" i="42"/>
  <c r="AD130" i="42"/>
  <c r="AC130" i="42"/>
  <c r="AB130" i="42"/>
  <c r="AA130" i="42"/>
  <c r="Z130" i="42"/>
  <c r="X130" i="42"/>
  <c r="W130" i="42"/>
  <c r="V130" i="42"/>
  <c r="U130" i="42"/>
  <c r="T130" i="42"/>
  <c r="S130" i="42"/>
  <c r="R130" i="42"/>
  <c r="E130" i="42"/>
  <c r="Q130" i="42" s="1"/>
  <c r="D130" i="42"/>
  <c r="C130" i="42"/>
  <c r="AV129" i="42"/>
  <c r="AU129" i="42"/>
  <c r="AT129" i="42"/>
  <c r="AS129" i="42"/>
  <c r="AR129" i="42"/>
  <c r="AQ129" i="42"/>
  <c r="AP129" i="42"/>
  <c r="AN129" i="42"/>
  <c r="AM129" i="42"/>
  <c r="AL129" i="42"/>
  <c r="AK129" i="42"/>
  <c r="AJ129" i="42"/>
  <c r="AI129" i="42"/>
  <c r="AH129" i="42"/>
  <c r="AF129" i="42"/>
  <c r="AE129" i="42"/>
  <c r="AD129" i="42"/>
  <c r="AC129" i="42"/>
  <c r="AB129" i="42"/>
  <c r="AA129" i="42"/>
  <c r="Z129" i="42"/>
  <c r="X129" i="42"/>
  <c r="W129" i="42"/>
  <c r="V129" i="42"/>
  <c r="U129" i="42"/>
  <c r="T129" i="42"/>
  <c r="S129" i="42"/>
  <c r="R129" i="42"/>
  <c r="E129" i="42"/>
  <c r="Q129" i="42" s="1"/>
  <c r="D129" i="42"/>
  <c r="C129" i="42"/>
  <c r="AV128" i="42"/>
  <c r="AU128" i="42"/>
  <c r="AT128" i="42"/>
  <c r="AS128" i="42"/>
  <c r="AR128" i="42"/>
  <c r="AQ128" i="42"/>
  <c r="AP128" i="42"/>
  <c r="AN128" i="42"/>
  <c r="AM128" i="42"/>
  <c r="AL128" i="42"/>
  <c r="AK128" i="42"/>
  <c r="AJ128" i="42"/>
  <c r="AI128" i="42"/>
  <c r="AH128" i="42"/>
  <c r="AF128" i="42"/>
  <c r="AE128" i="42"/>
  <c r="AD128" i="42"/>
  <c r="AC128" i="42"/>
  <c r="AB128" i="42"/>
  <c r="AA128" i="42"/>
  <c r="Z128" i="42"/>
  <c r="X128" i="42"/>
  <c r="W128" i="42"/>
  <c r="V128" i="42"/>
  <c r="U128" i="42"/>
  <c r="T128" i="42"/>
  <c r="S128" i="42"/>
  <c r="R128" i="42"/>
  <c r="E128" i="42"/>
  <c r="Q128" i="42" s="1"/>
  <c r="D128" i="42"/>
  <c r="C128" i="42"/>
  <c r="AV127" i="42"/>
  <c r="AU127" i="42"/>
  <c r="AT127" i="42"/>
  <c r="AS127" i="42"/>
  <c r="AR127" i="42"/>
  <c r="AQ127" i="42"/>
  <c r="AP127" i="42"/>
  <c r="AN127" i="42"/>
  <c r="AM127" i="42"/>
  <c r="AL127" i="42"/>
  <c r="AK127" i="42"/>
  <c r="AJ127" i="42"/>
  <c r="AI127" i="42"/>
  <c r="AH127" i="42"/>
  <c r="AF127" i="42"/>
  <c r="AE127" i="42"/>
  <c r="AD127" i="42"/>
  <c r="AC127" i="42"/>
  <c r="AB127" i="42"/>
  <c r="AA127" i="42"/>
  <c r="Z127" i="42"/>
  <c r="X127" i="42"/>
  <c r="W127" i="42"/>
  <c r="V127" i="42"/>
  <c r="U127" i="42"/>
  <c r="T127" i="42"/>
  <c r="S127" i="42"/>
  <c r="R127" i="42"/>
  <c r="E127" i="42"/>
  <c r="Q127" i="42" s="1"/>
  <c r="D127" i="42"/>
  <c r="C127" i="42"/>
  <c r="R125" i="42"/>
  <c r="AP125" i="42" s="1"/>
  <c r="R124" i="42"/>
  <c r="AV120" i="42"/>
  <c r="AU120" i="42"/>
  <c r="AT120" i="42"/>
  <c r="AS120" i="42"/>
  <c r="AR120" i="42"/>
  <c r="AQ120" i="42"/>
  <c r="AP120" i="42"/>
  <c r="AN120" i="42"/>
  <c r="AM120" i="42"/>
  <c r="AL120" i="42"/>
  <c r="AK120" i="42"/>
  <c r="AJ120" i="42"/>
  <c r="AI120" i="42"/>
  <c r="AH120" i="42"/>
  <c r="AF120" i="42"/>
  <c r="AE120" i="42"/>
  <c r="AD120" i="42"/>
  <c r="AC120" i="42"/>
  <c r="AB120" i="42"/>
  <c r="AA120" i="42"/>
  <c r="Z120" i="42"/>
  <c r="X120" i="42"/>
  <c r="W120" i="42"/>
  <c r="V120" i="42"/>
  <c r="U120" i="42"/>
  <c r="T120" i="42"/>
  <c r="S120" i="42"/>
  <c r="R120" i="42"/>
  <c r="E120" i="42"/>
  <c r="Q120" i="42" s="1"/>
  <c r="C120" i="42"/>
  <c r="AV119" i="42"/>
  <c r="AU119" i="42"/>
  <c r="AT119" i="42"/>
  <c r="AS119" i="42"/>
  <c r="AR119" i="42"/>
  <c r="AQ119" i="42"/>
  <c r="AP119" i="42"/>
  <c r="AN119" i="42"/>
  <c r="AM119" i="42"/>
  <c r="AL119" i="42"/>
  <c r="AK119" i="42"/>
  <c r="AJ119" i="42"/>
  <c r="AI119" i="42"/>
  <c r="AH119" i="42"/>
  <c r="AF119" i="42"/>
  <c r="AE119" i="42"/>
  <c r="AD119" i="42"/>
  <c r="AC119" i="42"/>
  <c r="AB119" i="42"/>
  <c r="AA119" i="42"/>
  <c r="Z119" i="42"/>
  <c r="X119" i="42"/>
  <c r="W119" i="42"/>
  <c r="V119" i="42"/>
  <c r="U119" i="42"/>
  <c r="T119" i="42"/>
  <c r="S119" i="42"/>
  <c r="R119" i="42"/>
  <c r="E119" i="42"/>
  <c r="Q119" i="42" s="1"/>
  <c r="C119" i="42"/>
  <c r="AV118" i="42"/>
  <c r="AU118" i="42"/>
  <c r="AT118" i="42"/>
  <c r="AS118" i="42"/>
  <c r="AR118" i="42"/>
  <c r="AQ118" i="42"/>
  <c r="AP118" i="42"/>
  <c r="AN118" i="42"/>
  <c r="AM118" i="42"/>
  <c r="AL118" i="42"/>
  <c r="AK118" i="42"/>
  <c r="AJ118" i="42"/>
  <c r="AI118" i="42"/>
  <c r="AH118" i="42"/>
  <c r="AF118" i="42"/>
  <c r="AE118" i="42"/>
  <c r="AD118" i="42"/>
  <c r="AC118" i="42"/>
  <c r="AB118" i="42"/>
  <c r="AA118" i="42"/>
  <c r="Z118" i="42"/>
  <c r="X118" i="42"/>
  <c r="W118" i="42"/>
  <c r="V118" i="42"/>
  <c r="U118" i="42"/>
  <c r="T118" i="42"/>
  <c r="S118" i="42"/>
  <c r="R118" i="42"/>
  <c r="E118" i="42"/>
  <c r="Q118" i="42" s="1"/>
  <c r="C118" i="42"/>
  <c r="AV117" i="42"/>
  <c r="AU117" i="42"/>
  <c r="AT117" i="42"/>
  <c r="AS117" i="42"/>
  <c r="AR117" i="42"/>
  <c r="AQ117" i="42"/>
  <c r="AP117" i="42"/>
  <c r="AN117" i="42"/>
  <c r="AM117" i="42"/>
  <c r="AL117" i="42"/>
  <c r="AK117" i="42"/>
  <c r="AJ117" i="42"/>
  <c r="AI117" i="42"/>
  <c r="AH117" i="42"/>
  <c r="AF117" i="42"/>
  <c r="AE117" i="42"/>
  <c r="AD117" i="42"/>
  <c r="AC117" i="42"/>
  <c r="AB117" i="42"/>
  <c r="AA117" i="42"/>
  <c r="Z117" i="42"/>
  <c r="X117" i="42"/>
  <c r="W117" i="42"/>
  <c r="V117" i="42"/>
  <c r="U117" i="42"/>
  <c r="T117" i="42"/>
  <c r="S117" i="42"/>
  <c r="R117" i="42"/>
  <c r="E117" i="42"/>
  <c r="Q117" i="42" s="1"/>
  <c r="C117" i="42"/>
  <c r="AV116" i="42"/>
  <c r="AU116" i="42"/>
  <c r="AT116" i="42"/>
  <c r="AS116" i="42"/>
  <c r="AR116" i="42"/>
  <c r="AQ116" i="42"/>
  <c r="AP116" i="42"/>
  <c r="AN116" i="42"/>
  <c r="AM116" i="42"/>
  <c r="AL116" i="42"/>
  <c r="AK116" i="42"/>
  <c r="AJ116" i="42"/>
  <c r="AI116" i="42"/>
  <c r="AH116" i="42"/>
  <c r="AF116" i="42"/>
  <c r="AE116" i="42"/>
  <c r="AD116" i="42"/>
  <c r="AC116" i="42"/>
  <c r="AB116" i="42"/>
  <c r="AA116" i="42"/>
  <c r="Z116" i="42"/>
  <c r="X116" i="42"/>
  <c r="W116" i="42"/>
  <c r="V116" i="42"/>
  <c r="U116" i="42"/>
  <c r="T116" i="42"/>
  <c r="S116" i="42"/>
  <c r="R116" i="42"/>
  <c r="E116" i="42"/>
  <c r="Q116" i="42" s="1"/>
  <c r="C116" i="42"/>
  <c r="AV115" i="42"/>
  <c r="AU115" i="42"/>
  <c r="AT115" i="42"/>
  <c r="AS115" i="42"/>
  <c r="AR115" i="42"/>
  <c r="AQ115" i="42"/>
  <c r="AP115" i="42"/>
  <c r="AN115" i="42"/>
  <c r="AM115" i="42"/>
  <c r="AL115" i="42"/>
  <c r="AK115" i="42"/>
  <c r="AJ115" i="42"/>
  <c r="AI115" i="42"/>
  <c r="AH115" i="42"/>
  <c r="AF115" i="42"/>
  <c r="AE115" i="42"/>
  <c r="AD115" i="42"/>
  <c r="AC115" i="42"/>
  <c r="AB115" i="42"/>
  <c r="AA115" i="42"/>
  <c r="Z115" i="42"/>
  <c r="X115" i="42"/>
  <c r="W115" i="42"/>
  <c r="V115" i="42"/>
  <c r="U115" i="42"/>
  <c r="T115" i="42"/>
  <c r="S115" i="42"/>
  <c r="R115" i="42"/>
  <c r="E115" i="42"/>
  <c r="Q115" i="42" s="1"/>
  <c r="C115" i="42"/>
  <c r="AV114" i="42"/>
  <c r="AU114" i="42"/>
  <c r="AT114" i="42"/>
  <c r="AS114" i="42"/>
  <c r="AR114" i="42"/>
  <c r="AQ114" i="42"/>
  <c r="AP114" i="42"/>
  <c r="AN114" i="42"/>
  <c r="AM114" i="42"/>
  <c r="AL114" i="42"/>
  <c r="AK114" i="42"/>
  <c r="AJ114" i="42"/>
  <c r="AI114" i="42"/>
  <c r="AH114" i="42"/>
  <c r="AF114" i="42"/>
  <c r="AE114" i="42"/>
  <c r="AD114" i="42"/>
  <c r="AC114" i="42"/>
  <c r="AB114" i="42"/>
  <c r="AA114" i="42"/>
  <c r="Z114" i="42"/>
  <c r="X114" i="42"/>
  <c r="W114" i="42"/>
  <c r="V114" i="42"/>
  <c r="U114" i="42"/>
  <c r="T114" i="42"/>
  <c r="S114" i="42"/>
  <c r="R114" i="42"/>
  <c r="E114" i="42"/>
  <c r="Q114" i="42" s="1"/>
  <c r="C114" i="42"/>
  <c r="AV113" i="42"/>
  <c r="AU113" i="42"/>
  <c r="AT113" i="42"/>
  <c r="AS113" i="42"/>
  <c r="AR113" i="42"/>
  <c r="AQ113" i="42"/>
  <c r="AP113" i="42"/>
  <c r="AN113" i="42"/>
  <c r="AM113" i="42"/>
  <c r="AL113" i="42"/>
  <c r="AK113" i="42"/>
  <c r="AJ113" i="42"/>
  <c r="AI113" i="42"/>
  <c r="AH113" i="42"/>
  <c r="AF113" i="42"/>
  <c r="AE113" i="42"/>
  <c r="AD113" i="42"/>
  <c r="AC113" i="42"/>
  <c r="AB113" i="42"/>
  <c r="AA113" i="42"/>
  <c r="Z113" i="42"/>
  <c r="X113" i="42"/>
  <c r="W113" i="42"/>
  <c r="V113" i="42"/>
  <c r="U113" i="42"/>
  <c r="T113" i="42"/>
  <c r="S113" i="42"/>
  <c r="R113" i="42"/>
  <c r="E113" i="42"/>
  <c r="Q113" i="42" s="1"/>
  <c r="C113" i="42"/>
  <c r="AV112" i="42"/>
  <c r="AU112" i="42"/>
  <c r="AT112" i="42"/>
  <c r="AS112" i="42"/>
  <c r="AR112" i="42"/>
  <c r="AQ112" i="42"/>
  <c r="AP112" i="42"/>
  <c r="AN112" i="42"/>
  <c r="AM112" i="42"/>
  <c r="AL112" i="42"/>
  <c r="AK112" i="42"/>
  <c r="AJ112" i="42"/>
  <c r="AI112" i="42"/>
  <c r="AH112" i="42"/>
  <c r="AF112" i="42"/>
  <c r="AE112" i="42"/>
  <c r="AD112" i="42"/>
  <c r="AC112" i="42"/>
  <c r="AB112" i="42"/>
  <c r="AA112" i="42"/>
  <c r="Z112" i="42"/>
  <c r="X112" i="42"/>
  <c r="W112" i="42"/>
  <c r="V112" i="42"/>
  <c r="U112" i="42"/>
  <c r="T112" i="42"/>
  <c r="S112" i="42"/>
  <c r="R112" i="42"/>
  <c r="E112" i="42"/>
  <c r="Q112" i="42" s="1"/>
  <c r="C112" i="42"/>
  <c r="AV111" i="42"/>
  <c r="AU111" i="42"/>
  <c r="AT111" i="42"/>
  <c r="AS111" i="42"/>
  <c r="AR111" i="42"/>
  <c r="AQ111" i="42"/>
  <c r="AP111" i="42"/>
  <c r="AN111" i="42"/>
  <c r="AM111" i="42"/>
  <c r="AL111" i="42"/>
  <c r="AK111" i="42"/>
  <c r="AJ111" i="42"/>
  <c r="AI111" i="42"/>
  <c r="AH111" i="42"/>
  <c r="AF111" i="42"/>
  <c r="AE111" i="42"/>
  <c r="AD111" i="42"/>
  <c r="AC111" i="42"/>
  <c r="AB111" i="42"/>
  <c r="AA111" i="42"/>
  <c r="Z111" i="42"/>
  <c r="X111" i="42"/>
  <c r="W111" i="42"/>
  <c r="V111" i="42"/>
  <c r="U111" i="42"/>
  <c r="T111" i="42"/>
  <c r="S111" i="42"/>
  <c r="R111" i="42"/>
  <c r="E111" i="42"/>
  <c r="Q111" i="42" s="1"/>
  <c r="C111" i="42"/>
  <c r="AV110" i="42"/>
  <c r="AU110" i="42"/>
  <c r="AT110" i="42"/>
  <c r="AS110" i="42"/>
  <c r="AR110" i="42"/>
  <c r="AQ110" i="42"/>
  <c r="AP110" i="42"/>
  <c r="AN110" i="42"/>
  <c r="AM110" i="42"/>
  <c r="AL110" i="42"/>
  <c r="AK110" i="42"/>
  <c r="AJ110" i="42"/>
  <c r="AI110" i="42"/>
  <c r="AH110" i="42"/>
  <c r="AF110" i="42"/>
  <c r="AE110" i="42"/>
  <c r="AD110" i="42"/>
  <c r="AC110" i="42"/>
  <c r="AB110" i="42"/>
  <c r="AA110" i="42"/>
  <c r="Z110" i="42"/>
  <c r="X110" i="42"/>
  <c r="W110" i="42"/>
  <c r="V110" i="42"/>
  <c r="U110" i="42"/>
  <c r="T110" i="42"/>
  <c r="S110" i="42"/>
  <c r="R110" i="42"/>
  <c r="E110" i="42"/>
  <c r="Q110" i="42" s="1"/>
  <c r="C110" i="42"/>
  <c r="AV109" i="42"/>
  <c r="AU109" i="42"/>
  <c r="AT109" i="42"/>
  <c r="AS109" i="42"/>
  <c r="AR109" i="42"/>
  <c r="AQ109" i="42"/>
  <c r="AP109" i="42"/>
  <c r="AN109" i="42"/>
  <c r="AM109" i="42"/>
  <c r="AL109" i="42"/>
  <c r="AK109" i="42"/>
  <c r="AJ109" i="42"/>
  <c r="AI109" i="42"/>
  <c r="AH109" i="42"/>
  <c r="AF109" i="42"/>
  <c r="AE109" i="42"/>
  <c r="AD109" i="42"/>
  <c r="AC109" i="42"/>
  <c r="AB109" i="42"/>
  <c r="AA109" i="42"/>
  <c r="Z109" i="42"/>
  <c r="X109" i="42"/>
  <c r="W109" i="42"/>
  <c r="V109" i="42"/>
  <c r="U109" i="42"/>
  <c r="T109" i="42"/>
  <c r="S109" i="42"/>
  <c r="R109" i="42"/>
  <c r="E109" i="42"/>
  <c r="Q109" i="42" s="1"/>
  <c r="C109" i="42"/>
  <c r="AV108" i="42"/>
  <c r="AU108" i="42"/>
  <c r="AT108" i="42"/>
  <c r="AS108" i="42"/>
  <c r="AR108" i="42"/>
  <c r="AQ108" i="42"/>
  <c r="AP108" i="42"/>
  <c r="AN108" i="42"/>
  <c r="AM108" i="42"/>
  <c r="AL108" i="42"/>
  <c r="AK108" i="42"/>
  <c r="AJ108" i="42"/>
  <c r="AI108" i="42"/>
  <c r="AH108" i="42"/>
  <c r="AF108" i="42"/>
  <c r="AE108" i="42"/>
  <c r="AD108" i="42"/>
  <c r="AC108" i="42"/>
  <c r="AB108" i="42"/>
  <c r="AA108" i="42"/>
  <c r="Z108" i="42"/>
  <c r="X108" i="42"/>
  <c r="W108" i="42"/>
  <c r="V108" i="42"/>
  <c r="U108" i="42"/>
  <c r="T108" i="42"/>
  <c r="S108" i="42"/>
  <c r="R108" i="42"/>
  <c r="E108" i="42"/>
  <c r="Q108" i="42" s="1"/>
  <c r="C108" i="42"/>
  <c r="AV107" i="42"/>
  <c r="AU107" i="42"/>
  <c r="AT107" i="42"/>
  <c r="AS107" i="42"/>
  <c r="AR107" i="42"/>
  <c r="AQ107" i="42"/>
  <c r="AP107" i="42"/>
  <c r="AN107" i="42"/>
  <c r="AM107" i="42"/>
  <c r="AL107" i="42"/>
  <c r="AK107" i="42"/>
  <c r="AJ107" i="42"/>
  <c r="AI107" i="42"/>
  <c r="AH107" i="42"/>
  <c r="AF107" i="42"/>
  <c r="AE107" i="42"/>
  <c r="AD107" i="42"/>
  <c r="AC107" i="42"/>
  <c r="AB107" i="42"/>
  <c r="AA107" i="42"/>
  <c r="Z107" i="42"/>
  <c r="X107" i="42"/>
  <c r="W107" i="42"/>
  <c r="V107" i="42"/>
  <c r="U107" i="42"/>
  <c r="T107" i="42"/>
  <c r="S107" i="42"/>
  <c r="R107" i="42"/>
  <c r="E107" i="42"/>
  <c r="Q107" i="42" s="1"/>
  <c r="C107" i="42"/>
  <c r="R105" i="42"/>
  <c r="AP105" i="42" s="1"/>
  <c r="R104" i="42"/>
  <c r="AV99" i="42"/>
  <c r="AU99" i="42"/>
  <c r="AT99" i="42"/>
  <c r="AS99" i="42"/>
  <c r="AR99" i="42"/>
  <c r="AQ99" i="42"/>
  <c r="AP99" i="42"/>
  <c r="AN99" i="42"/>
  <c r="AM99" i="42"/>
  <c r="AL99" i="42"/>
  <c r="AK99" i="42"/>
  <c r="AJ99" i="42"/>
  <c r="AI99" i="42"/>
  <c r="AH99" i="42"/>
  <c r="AF99" i="42"/>
  <c r="AE99" i="42"/>
  <c r="AD99" i="42"/>
  <c r="AC99" i="42"/>
  <c r="AB99" i="42"/>
  <c r="AA99" i="42"/>
  <c r="Z99" i="42"/>
  <c r="X99" i="42"/>
  <c r="W99" i="42"/>
  <c r="V99" i="42"/>
  <c r="U99" i="42"/>
  <c r="T99" i="42"/>
  <c r="S99" i="42"/>
  <c r="R99" i="42"/>
  <c r="E99" i="42"/>
  <c r="Q99" i="42" s="1"/>
  <c r="D99" i="42"/>
  <c r="C99" i="42"/>
  <c r="AV98" i="42"/>
  <c r="AU98" i="42"/>
  <c r="AT98" i="42"/>
  <c r="AS98" i="42"/>
  <c r="AR98" i="42"/>
  <c r="AQ98" i="42"/>
  <c r="AP98" i="42"/>
  <c r="AN98" i="42"/>
  <c r="AM98" i="42"/>
  <c r="AL98" i="42"/>
  <c r="AK98" i="42"/>
  <c r="AJ98" i="42"/>
  <c r="AI98" i="42"/>
  <c r="AH98" i="42"/>
  <c r="AF98" i="42"/>
  <c r="AE98" i="42"/>
  <c r="AD98" i="42"/>
  <c r="AC98" i="42"/>
  <c r="AB98" i="42"/>
  <c r="AA98" i="42"/>
  <c r="Z98" i="42"/>
  <c r="X98" i="42"/>
  <c r="W98" i="42"/>
  <c r="V98" i="42"/>
  <c r="U98" i="42"/>
  <c r="T98" i="42"/>
  <c r="S98" i="42"/>
  <c r="R98" i="42"/>
  <c r="E98" i="42"/>
  <c r="Q98" i="42" s="1"/>
  <c r="D98" i="42"/>
  <c r="C98" i="42"/>
  <c r="AV97" i="42"/>
  <c r="AU97" i="42"/>
  <c r="AT97" i="42"/>
  <c r="AS97" i="42"/>
  <c r="AR97" i="42"/>
  <c r="AQ97" i="42"/>
  <c r="AP97" i="42"/>
  <c r="AN97" i="42"/>
  <c r="AM97" i="42"/>
  <c r="AL97" i="42"/>
  <c r="AK97" i="42"/>
  <c r="AJ97" i="42"/>
  <c r="AI97" i="42"/>
  <c r="AH97" i="42"/>
  <c r="AF97" i="42"/>
  <c r="AE97" i="42"/>
  <c r="AD97" i="42"/>
  <c r="AC97" i="42"/>
  <c r="AB97" i="42"/>
  <c r="AA97" i="42"/>
  <c r="Z97" i="42"/>
  <c r="X97" i="42"/>
  <c r="W97" i="42"/>
  <c r="V97" i="42"/>
  <c r="U97" i="42"/>
  <c r="T97" i="42"/>
  <c r="S97" i="42"/>
  <c r="R97" i="42"/>
  <c r="E97" i="42"/>
  <c r="Q97" i="42" s="1"/>
  <c r="D97" i="42"/>
  <c r="C97" i="42"/>
  <c r="AV96" i="42"/>
  <c r="AU96" i="42"/>
  <c r="AT96" i="42"/>
  <c r="AS96" i="42"/>
  <c r="AR96" i="42"/>
  <c r="AQ96" i="42"/>
  <c r="AP96" i="42"/>
  <c r="AN96" i="42"/>
  <c r="AM96" i="42"/>
  <c r="AL96" i="42"/>
  <c r="AK96" i="42"/>
  <c r="AJ96" i="42"/>
  <c r="AI96" i="42"/>
  <c r="AH96" i="42"/>
  <c r="AF96" i="42"/>
  <c r="AE96" i="42"/>
  <c r="AD96" i="42"/>
  <c r="AC96" i="42"/>
  <c r="AB96" i="42"/>
  <c r="AA96" i="42"/>
  <c r="Z96" i="42"/>
  <c r="X96" i="42"/>
  <c r="W96" i="42"/>
  <c r="V96" i="42"/>
  <c r="U96" i="42"/>
  <c r="T96" i="42"/>
  <c r="S96" i="42"/>
  <c r="R96" i="42"/>
  <c r="E96" i="42"/>
  <c r="Q96" i="42" s="1"/>
  <c r="D96" i="42"/>
  <c r="C96" i="42"/>
  <c r="AV95" i="42"/>
  <c r="AU95" i="42"/>
  <c r="AT95" i="42"/>
  <c r="AS95" i="42"/>
  <c r="AR95" i="42"/>
  <c r="AQ95" i="42"/>
  <c r="AP95" i="42"/>
  <c r="AN95" i="42"/>
  <c r="AM95" i="42"/>
  <c r="AL95" i="42"/>
  <c r="AK95" i="42"/>
  <c r="AJ95" i="42"/>
  <c r="AI95" i="42"/>
  <c r="AH95" i="42"/>
  <c r="AF95" i="42"/>
  <c r="AE95" i="42"/>
  <c r="AD95" i="42"/>
  <c r="AC95" i="42"/>
  <c r="AB95" i="42"/>
  <c r="AA95" i="42"/>
  <c r="Z95" i="42"/>
  <c r="X95" i="42"/>
  <c r="W95" i="42"/>
  <c r="V95" i="42"/>
  <c r="U95" i="42"/>
  <c r="T95" i="42"/>
  <c r="S95" i="42"/>
  <c r="R95" i="42"/>
  <c r="E95" i="42"/>
  <c r="Q95" i="42" s="1"/>
  <c r="D95" i="42"/>
  <c r="C95" i="42"/>
  <c r="AV94" i="42"/>
  <c r="AU94" i="42"/>
  <c r="AT94" i="42"/>
  <c r="AS94" i="42"/>
  <c r="AR94" i="42"/>
  <c r="AQ94" i="42"/>
  <c r="AP94" i="42"/>
  <c r="AN94" i="42"/>
  <c r="AM94" i="42"/>
  <c r="AL94" i="42"/>
  <c r="AK94" i="42"/>
  <c r="AJ94" i="42"/>
  <c r="AI94" i="42"/>
  <c r="AH94" i="42"/>
  <c r="AF94" i="42"/>
  <c r="AE94" i="42"/>
  <c r="AD94" i="42"/>
  <c r="AC94" i="42"/>
  <c r="AB94" i="42"/>
  <c r="AA94" i="42"/>
  <c r="Z94" i="42"/>
  <c r="X94" i="42"/>
  <c r="W94" i="42"/>
  <c r="V94" i="42"/>
  <c r="U94" i="42"/>
  <c r="T94" i="42"/>
  <c r="S94" i="42"/>
  <c r="R94" i="42"/>
  <c r="E94" i="42"/>
  <c r="Q94" i="42" s="1"/>
  <c r="D94" i="42"/>
  <c r="C94" i="42"/>
  <c r="AV93" i="42"/>
  <c r="AU93" i="42"/>
  <c r="AT93" i="42"/>
  <c r="AS93" i="42"/>
  <c r="AR93" i="42"/>
  <c r="AQ93" i="42"/>
  <c r="AP93" i="42"/>
  <c r="AN93" i="42"/>
  <c r="AM93" i="42"/>
  <c r="AL93" i="42"/>
  <c r="AK93" i="42"/>
  <c r="AJ93" i="42"/>
  <c r="AI93" i="42"/>
  <c r="AH93" i="42"/>
  <c r="AF93" i="42"/>
  <c r="AE93" i="42"/>
  <c r="AD93" i="42"/>
  <c r="AC93" i="42"/>
  <c r="AB93" i="42"/>
  <c r="AA93" i="42"/>
  <c r="Z93" i="42"/>
  <c r="X93" i="42"/>
  <c r="W93" i="42"/>
  <c r="V93" i="42"/>
  <c r="U93" i="42"/>
  <c r="T93" i="42"/>
  <c r="S93" i="42"/>
  <c r="R93" i="42"/>
  <c r="E93" i="42"/>
  <c r="Q93" i="42" s="1"/>
  <c r="D93" i="42"/>
  <c r="C93" i="42"/>
  <c r="AV92" i="42"/>
  <c r="AU92" i="42"/>
  <c r="AT92" i="42"/>
  <c r="AS92" i="42"/>
  <c r="AR92" i="42"/>
  <c r="AQ92" i="42"/>
  <c r="AP92" i="42"/>
  <c r="AN92" i="42"/>
  <c r="AM92" i="42"/>
  <c r="AL92" i="42"/>
  <c r="AK92" i="42"/>
  <c r="AJ92" i="42"/>
  <c r="AI92" i="42"/>
  <c r="AH92" i="42"/>
  <c r="AF92" i="42"/>
  <c r="AE92" i="42"/>
  <c r="AD92" i="42"/>
  <c r="AC92" i="42"/>
  <c r="AB92" i="42"/>
  <c r="AA92" i="42"/>
  <c r="Z92" i="42"/>
  <c r="X92" i="42"/>
  <c r="W92" i="42"/>
  <c r="V92" i="42"/>
  <c r="U92" i="42"/>
  <c r="T92" i="42"/>
  <c r="S92" i="42"/>
  <c r="R92" i="42"/>
  <c r="E92" i="42"/>
  <c r="Q92" i="42" s="1"/>
  <c r="D92" i="42"/>
  <c r="C92" i="42"/>
  <c r="AV91" i="42"/>
  <c r="AU91" i="42"/>
  <c r="AT91" i="42"/>
  <c r="AS91" i="42"/>
  <c r="AR91" i="42"/>
  <c r="AQ91" i="42"/>
  <c r="AP91" i="42"/>
  <c r="AN91" i="42"/>
  <c r="AM91" i="42"/>
  <c r="AL91" i="42"/>
  <c r="AK91" i="42"/>
  <c r="AJ91" i="42"/>
  <c r="AI91" i="42"/>
  <c r="AH91" i="42"/>
  <c r="AF91" i="42"/>
  <c r="AE91" i="42"/>
  <c r="AD91" i="42"/>
  <c r="AC91" i="42"/>
  <c r="AB91" i="42"/>
  <c r="AA91" i="42"/>
  <c r="Z91" i="42"/>
  <c r="X91" i="42"/>
  <c r="W91" i="42"/>
  <c r="V91" i="42"/>
  <c r="U91" i="42"/>
  <c r="T91" i="42"/>
  <c r="S91" i="42"/>
  <c r="R91" i="42"/>
  <c r="E91" i="42"/>
  <c r="Q91" i="42" s="1"/>
  <c r="D91" i="42"/>
  <c r="C91" i="42"/>
  <c r="AV90" i="42"/>
  <c r="AU90" i="42"/>
  <c r="AT90" i="42"/>
  <c r="AS90" i="42"/>
  <c r="AR90" i="42"/>
  <c r="AQ90" i="42"/>
  <c r="AP90" i="42"/>
  <c r="AN90" i="42"/>
  <c r="AM90" i="42"/>
  <c r="AL90" i="42"/>
  <c r="AK90" i="42"/>
  <c r="AJ90" i="42"/>
  <c r="AI90" i="42"/>
  <c r="AH90" i="42"/>
  <c r="AF90" i="42"/>
  <c r="AE90" i="42"/>
  <c r="AD90" i="42"/>
  <c r="AC90" i="42"/>
  <c r="AB90" i="42"/>
  <c r="AA90" i="42"/>
  <c r="Z90" i="42"/>
  <c r="X90" i="42"/>
  <c r="W90" i="42"/>
  <c r="V90" i="42"/>
  <c r="U90" i="42"/>
  <c r="T90" i="42"/>
  <c r="S90" i="42"/>
  <c r="R90" i="42"/>
  <c r="E90" i="42"/>
  <c r="Q90" i="42" s="1"/>
  <c r="D90" i="42"/>
  <c r="C90" i="42"/>
  <c r="AV89" i="42"/>
  <c r="AU89" i="42"/>
  <c r="AT89" i="42"/>
  <c r="AS89" i="42"/>
  <c r="AR89" i="42"/>
  <c r="AQ89" i="42"/>
  <c r="AP89" i="42"/>
  <c r="AN89" i="42"/>
  <c r="AM89" i="42"/>
  <c r="AL89" i="42"/>
  <c r="AK89" i="42"/>
  <c r="AJ89" i="42"/>
  <c r="AI89" i="42"/>
  <c r="AH89" i="42"/>
  <c r="AF89" i="42"/>
  <c r="AE89" i="42"/>
  <c r="AD89" i="42"/>
  <c r="AC89" i="42"/>
  <c r="AB89" i="42"/>
  <c r="AA89" i="42"/>
  <c r="Z89" i="42"/>
  <c r="X89" i="42"/>
  <c r="W89" i="42"/>
  <c r="V89" i="42"/>
  <c r="U89" i="42"/>
  <c r="T89" i="42"/>
  <c r="S89" i="42"/>
  <c r="R89" i="42"/>
  <c r="E89" i="42"/>
  <c r="Q89" i="42" s="1"/>
  <c r="D89" i="42"/>
  <c r="C89" i="42"/>
  <c r="AV88" i="42"/>
  <c r="AU88" i="42"/>
  <c r="AT88" i="42"/>
  <c r="AS88" i="42"/>
  <c r="AR88" i="42"/>
  <c r="AQ88" i="42"/>
  <c r="AP88" i="42"/>
  <c r="AN88" i="42"/>
  <c r="AM88" i="42"/>
  <c r="AL88" i="42"/>
  <c r="AK88" i="42"/>
  <c r="AJ88" i="42"/>
  <c r="AI88" i="42"/>
  <c r="AH88" i="42"/>
  <c r="AF88" i="42"/>
  <c r="AE88" i="42"/>
  <c r="AD88" i="42"/>
  <c r="AC88" i="42"/>
  <c r="AB88" i="42"/>
  <c r="AA88" i="42"/>
  <c r="Z88" i="42"/>
  <c r="X88" i="42"/>
  <c r="W88" i="42"/>
  <c r="V88" i="42"/>
  <c r="U88" i="42"/>
  <c r="T88" i="42"/>
  <c r="S88" i="42"/>
  <c r="R88" i="42"/>
  <c r="E88" i="42"/>
  <c r="Q88" i="42" s="1"/>
  <c r="D88" i="42"/>
  <c r="C88" i="42"/>
  <c r="AV87" i="42"/>
  <c r="AU87" i="42"/>
  <c r="AT87" i="42"/>
  <c r="AS87" i="42"/>
  <c r="AR87" i="42"/>
  <c r="AQ87" i="42"/>
  <c r="AP87" i="42"/>
  <c r="AN87" i="42"/>
  <c r="AM87" i="42"/>
  <c r="AL87" i="42"/>
  <c r="AK87" i="42"/>
  <c r="AJ87" i="42"/>
  <c r="AI87" i="42"/>
  <c r="AH87" i="42"/>
  <c r="AF87" i="42"/>
  <c r="AE87" i="42"/>
  <c r="AD87" i="42"/>
  <c r="AC87" i="42"/>
  <c r="AB87" i="42"/>
  <c r="AA87" i="42"/>
  <c r="Z87" i="42"/>
  <c r="X87" i="42"/>
  <c r="W87" i="42"/>
  <c r="V87" i="42"/>
  <c r="U87" i="42"/>
  <c r="T87" i="42"/>
  <c r="S87" i="42"/>
  <c r="R87" i="42"/>
  <c r="E87" i="42"/>
  <c r="Q87" i="42" s="1"/>
  <c r="D87" i="42"/>
  <c r="C87" i="42"/>
  <c r="AV86" i="42"/>
  <c r="AU86" i="42"/>
  <c r="AT86" i="42"/>
  <c r="AS86" i="42"/>
  <c r="AR86" i="42"/>
  <c r="AQ86" i="42"/>
  <c r="AP86" i="42"/>
  <c r="AN86" i="42"/>
  <c r="AM86" i="42"/>
  <c r="AL86" i="42"/>
  <c r="AK86" i="42"/>
  <c r="AJ86" i="42"/>
  <c r="AI86" i="42"/>
  <c r="AH86" i="42"/>
  <c r="AF86" i="42"/>
  <c r="AE86" i="42"/>
  <c r="AD86" i="42"/>
  <c r="AC86" i="42"/>
  <c r="AB86" i="42"/>
  <c r="AA86" i="42"/>
  <c r="Z86" i="42"/>
  <c r="X86" i="42"/>
  <c r="W86" i="42"/>
  <c r="V86" i="42"/>
  <c r="U86" i="42"/>
  <c r="T86" i="42"/>
  <c r="S86" i="42"/>
  <c r="R86" i="42"/>
  <c r="E86" i="42"/>
  <c r="Q86" i="42" s="1"/>
  <c r="D86" i="42"/>
  <c r="C86" i="42"/>
  <c r="R84" i="42"/>
  <c r="AH84" i="42" s="1"/>
  <c r="R83" i="42"/>
  <c r="AV79" i="42"/>
  <c r="AU79" i="42"/>
  <c r="AT79" i="42"/>
  <c r="AS79" i="42"/>
  <c r="AR79" i="42"/>
  <c r="AQ79" i="42"/>
  <c r="AP79" i="42"/>
  <c r="AN79" i="42"/>
  <c r="AM79" i="42"/>
  <c r="AL79" i="42"/>
  <c r="AK79" i="42"/>
  <c r="AJ79" i="42"/>
  <c r="AI79" i="42"/>
  <c r="AH79" i="42"/>
  <c r="AF79" i="42"/>
  <c r="AE79" i="42"/>
  <c r="AD79" i="42"/>
  <c r="AC79" i="42"/>
  <c r="AB79" i="42"/>
  <c r="AA79" i="42"/>
  <c r="Z79" i="42"/>
  <c r="X79" i="42"/>
  <c r="W79" i="42"/>
  <c r="V79" i="42"/>
  <c r="U79" i="42"/>
  <c r="T79" i="42"/>
  <c r="S79" i="42"/>
  <c r="R79" i="42"/>
  <c r="E79" i="42"/>
  <c r="Q79" i="42" s="1"/>
  <c r="C79" i="42"/>
  <c r="AV78" i="42"/>
  <c r="AU78" i="42"/>
  <c r="AT78" i="42"/>
  <c r="AS78" i="42"/>
  <c r="AR78" i="42"/>
  <c r="AQ78" i="42"/>
  <c r="AP78" i="42"/>
  <c r="AN78" i="42"/>
  <c r="AM78" i="42"/>
  <c r="AL78" i="42"/>
  <c r="AK78" i="42"/>
  <c r="AJ78" i="42"/>
  <c r="AI78" i="42"/>
  <c r="AH78" i="42"/>
  <c r="AF78" i="42"/>
  <c r="AE78" i="42"/>
  <c r="AD78" i="42"/>
  <c r="AC78" i="42"/>
  <c r="AB78" i="42"/>
  <c r="AA78" i="42"/>
  <c r="Z78" i="42"/>
  <c r="X78" i="42"/>
  <c r="W78" i="42"/>
  <c r="V78" i="42"/>
  <c r="U78" i="42"/>
  <c r="T78" i="42"/>
  <c r="S78" i="42"/>
  <c r="R78" i="42"/>
  <c r="E78" i="42"/>
  <c r="Q78" i="42" s="1"/>
  <c r="C78" i="42"/>
  <c r="AV77" i="42"/>
  <c r="AU77" i="42"/>
  <c r="AT77" i="42"/>
  <c r="AS77" i="42"/>
  <c r="AR77" i="42"/>
  <c r="AQ77" i="42"/>
  <c r="AP77" i="42"/>
  <c r="AN77" i="42"/>
  <c r="AM77" i="42"/>
  <c r="AL77" i="42"/>
  <c r="AK77" i="42"/>
  <c r="AJ77" i="42"/>
  <c r="AI77" i="42"/>
  <c r="AH77" i="42"/>
  <c r="AF77" i="42"/>
  <c r="AE77" i="42"/>
  <c r="AD77" i="42"/>
  <c r="AC77" i="42"/>
  <c r="AB77" i="42"/>
  <c r="AA77" i="42"/>
  <c r="Z77" i="42"/>
  <c r="X77" i="42"/>
  <c r="W77" i="42"/>
  <c r="V77" i="42"/>
  <c r="U77" i="42"/>
  <c r="T77" i="42"/>
  <c r="S77" i="42"/>
  <c r="R77" i="42"/>
  <c r="E77" i="42"/>
  <c r="Q77" i="42" s="1"/>
  <c r="C77" i="42"/>
  <c r="AV76" i="42"/>
  <c r="AU76" i="42"/>
  <c r="AT76" i="42"/>
  <c r="AS76" i="42"/>
  <c r="AR76" i="42"/>
  <c r="AQ76" i="42"/>
  <c r="AP76" i="42"/>
  <c r="AN76" i="42"/>
  <c r="AM76" i="42"/>
  <c r="AL76" i="42"/>
  <c r="AK76" i="42"/>
  <c r="AJ76" i="42"/>
  <c r="AI76" i="42"/>
  <c r="AH76" i="42"/>
  <c r="AF76" i="42"/>
  <c r="AE76" i="42"/>
  <c r="AD76" i="42"/>
  <c r="AC76" i="42"/>
  <c r="AB76" i="42"/>
  <c r="AA76" i="42"/>
  <c r="Z76" i="42"/>
  <c r="X76" i="42"/>
  <c r="W76" i="42"/>
  <c r="V76" i="42"/>
  <c r="U76" i="42"/>
  <c r="T76" i="42"/>
  <c r="S76" i="42"/>
  <c r="R76" i="42"/>
  <c r="E76" i="42"/>
  <c r="Q76" i="42" s="1"/>
  <c r="C76" i="42"/>
  <c r="AV75" i="42"/>
  <c r="AU75" i="42"/>
  <c r="AT75" i="42"/>
  <c r="AS75" i="42"/>
  <c r="AR75" i="42"/>
  <c r="AQ75" i="42"/>
  <c r="AP75" i="42"/>
  <c r="AN75" i="42"/>
  <c r="AM75" i="42"/>
  <c r="AL75" i="42"/>
  <c r="AK75" i="42"/>
  <c r="AJ75" i="42"/>
  <c r="AI75" i="42"/>
  <c r="AH75" i="42"/>
  <c r="AF75" i="42"/>
  <c r="AE75" i="42"/>
  <c r="AD75" i="42"/>
  <c r="AC75" i="42"/>
  <c r="AB75" i="42"/>
  <c r="AA75" i="42"/>
  <c r="Z75" i="42"/>
  <c r="X75" i="42"/>
  <c r="W75" i="42"/>
  <c r="V75" i="42"/>
  <c r="U75" i="42"/>
  <c r="T75" i="42"/>
  <c r="S75" i="42"/>
  <c r="R75" i="42"/>
  <c r="Q75" i="42"/>
  <c r="E75" i="42"/>
  <c r="C75" i="42"/>
  <c r="AV74" i="42"/>
  <c r="AU74" i="42"/>
  <c r="AT74" i="42"/>
  <c r="AS74" i="42"/>
  <c r="AR74" i="42"/>
  <c r="AQ74" i="42"/>
  <c r="AP74" i="42"/>
  <c r="AN74" i="42"/>
  <c r="AM74" i="42"/>
  <c r="AL74" i="42"/>
  <c r="AK74" i="42"/>
  <c r="AJ74" i="42"/>
  <c r="AI74" i="42"/>
  <c r="AH74" i="42"/>
  <c r="AF74" i="42"/>
  <c r="AE74" i="42"/>
  <c r="AD74" i="42"/>
  <c r="AC74" i="42"/>
  <c r="AB74" i="42"/>
  <c r="AA74" i="42"/>
  <c r="Z74" i="42"/>
  <c r="X74" i="42"/>
  <c r="W74" i="42"/>
  <c r="V74" i="42"/>
  <c r="U74" i="42"/>
  <c r="T74" i="42"/>
  <c r="S74" i="42"/>
  <c r="R74" i="42"/>
  <c r="E74" i="42"/>
  <c r="Q74" i="42" s="1"/>
  <c r="C74" i="42"/>
  <c r="AV73" i="42"/>
  <c r="AU73" i="42"/>
  <c r="AT73" i="42"/>
  <c r="AS73" i="42"/>
  <c r="AR73" i="42"/>
  <c r="AQ73" i="42"/>
  <c r="AP73" i="42"/>
  <c r="AN73" i="42"/>
  <c r="AM73" i="42"/>
  <c r="AL73" i="42"/>
  <c r="AK73" i="42"/>
  <c r="AJ73" i="42"/>
  <c r="AI73" i="42"/>
  <c r="AH73" i="42"/>
  <c r="AF73" i="42"/>
  <c r="AE73" i="42"/>
  <c r="AD73" i="42"/>
  <c r="AC73" i="42"/>
  <c r="AB73" i="42"/>
  <c r="AA73" i="42"/>
  <c r="Z73" i="42"/>
  <c r="X73" i="42"/>
  <c r="W73" i="42"/>
  <c r="V73" i="42"/>
  <c r="U73" i="42"/>
  <c r="T73" i="42"/>
  <c r="S73" i="42"/>
  <c r="R73" i="42"/>
  <c r="E73" i="42"/>
  <c r="Q73" i="42" s="1"/>
  <c r="C73" i="42"/>
  <c r="AV72" i="42"/>
  <c r="AU72" i="42"/>
  <c r="AT72" i="42"/>
  <c r="AS72" i="42"/>
  <c r="AR72" i="42"/>
  <c r="AQ72" i="42"/>
  <c r="AP72" i="42"/>
  <c r="AN72" i="42"/>
  <c r="AM72" i="42"/>
  <c r="AL72" i="42"/>
  <c r="AK72" i="42"/>
  <c r="AJ72" i="42"/>
  <c r="AI72" i="42"/>
  <c r="AH72" i="42"/>
  <c r="AF72" i="42"/>
  <c r="AE72" i="42"/>
  <c r="AD72" i="42"/>
  <c r="AC72" i="42"/>
  <c r="AB72" i="42"/>
  <c r="AA72" i="42"/>
  <c r="Z72" i="42"/>
  <c r="X72" i="42"/>
  <c r="W72" i="42"/>
  <c r="V72" i="42"/>
  <c r="U72" i="42"/>
  <c r="T72" i="42"/>
  <c r="S72" i="42"/>
  <c r="R72" i="42"/>
  <c r="E72" i="42"/>
  <c r="Q72" i="42" s="1"/>
  <c r="C72" i="42"/>
  <c r="AV71" i="42"/>
  <c r="AU71" i="42"/>
  <c r="AT71" i="42"/>
  <c r="AS71" i="42"/>
  <c r="AR71" i="42"/>
  <c r="AQ71" i="42"/>
  <c r="AP71" i="42"/>
  <c r="AN71" i="42"/>
  <c r="AM71" i="42"/>
  <c r="AL71" i="42"/>
  <c r="AK71" i="42"/>
  <c r="AJ71" i="42"/>
  <c r="AI71" i="42"/>
  <c r="AH71" i="42"/>
  <c r="AF71" i="42"/>
  <c r="AE71" i="42"/>
  <c r="AD71" i="42"/>
  <c r="AC71" i="42"/>
  <c r="AB71" i="42"/>
  <c r="AA71" i="42"/>
  <c r="Z71" i="42"/>
  <c r="X71" i="42"/>
  <c r="W71" i="42"/>
  <c r="V71" i="42"/>
  <c r="U71" i="42"/>
  <c r="T71" i="42"/>
  <c r="S71" i="42"/>
  <c r="R71" i="42"/>
  <c r="E71" i="42"/>
  <c r="Q71" i="42" s="1"/>
  <c r="C71" i="42"/>
  <c r="AV70" i="42"/>
  <c r="AU70" i="42"/>
  <c r="AT70" i="42"/>
  <c r="AS70" i="42"/>
  <c r="AR70" i="42"/>
  <c r="AQ70" i="42"/>
  <c r="AP70" i="42"/>
  <c r="AN70" i="42"/>
  <c r="AM70" i="42"/>
  <c r="AL70" i="42"/>
  <c r="AK70" i="42"/>
  <c r="AJ70" i="42"/>
  <c r="AI70" i="42"/>
  <c r="AH70" i="42"/>
  <c r="AF70" i="42"/>
  <c r="AE70" i="42"/>
  <c r="AD70" i="42"/>
  <c r="AC70" i="42"/>
  <c r="AB70" i="42"/>
  <c r="AA70" i="42"/>
  <c r="Z70" i="42"/>
  <c r="X70" i="42"/>
  <c r="W70" i="42"/>
  <c r="V70" i="42"/>
  <c r="U70" i="42"/>
  <c r="T70" i="42"/>
  <c r="S70" i="42"/>
  <c r="R70" i="42"/>
  <c r="E70" i="42"/>
  <c r="Q70" i="42" s="1"/>
  <c r="C70" i="42"/>
  <c r="AV69" i="42"/>
  <c r="AU69" i="42"/>
  <c r="AT69" i="42"/>
  <c r="AS69" i="42"/>
  <c r="AR69" i="42"/>
  <c r="AQ69" i="42"/>
  <c r="AP69" i="42"/>
  <c r="AN69" i="42"/>
  <c r="AM69" i="42"/>
  <c r="AL69" i="42"/>
  <c r="AK69" i="42"/>
  <c r="AJ69" i="42"/>
  <c r="AI69" i="42"/>
  <c r="AH69" i="42"/>
  <c r="AF69" i="42"/>
  <c r="AE69" i="42"/>
  <c r="AD69" i="42"/>
  <c r="AC69" i="42"/>
  <c r="AB69" i="42"/>
  <c r="AA69" i="42"/>
  <c r="Z69" i="42"/>
  <c r="X69" i="42"/>
  <c r="W69" i="42"/>
  <c r="V69" i="42"/>
  <c r="U69" i="42"/>
  <c r="T69" i="42"/>
  <c r="S69" i="42"/>
  <c r="R69" i="42"/>
  <c r="E69" i="42"/>
  <c r="Q69" i="42" s="1"/>
  <c r="C69" i="42"/>
  <c r="AV68" i="42"/>
  <c r="AU68" i="42"/>
  <c r="AT68" i="42"/>
  <c r="AS68" i="42"/>
  <c r="AR68" i="42"/>
  <c r="AQ68" i="42"/>
  <c r="AP68" i="42"/>
  <c r="AN68" i="42"/>
  <c r="AM68" i="42"/>
  <c r="AL68" i="42"/>
  <c r="AK68" i="42"/>
  <c r="AJ68" i="42"/>
  <c r="AI68" i="42"/>
  <c r="AH68" i="42"/>
  <c r="AF68" i="42"/>
  <c r="AE68" i="42"/>
  <c r="AD68" i="42"/>
  <c r="AC68" i="42"/>
  <c r="AB68" i="42"/>
  <c r="AA68" i="42"/>
  <c r="Z68" i="42"/>
  <c r="X68" i="42"/>
  <c r="W68" i="42"/>
  <c r="V68" i="42"/>
  <c r="U68" i="42"/>
  <c r="T68" i="42"/>
  <c r="S68" i="42"/>
  <c r="R68" i="42"/>
  <c r="E68" i="42"/>
  <c r="Q68" i="42" s="1"/>
  <c r="C68" i="42"/>
  <c r="AV67" i="42"/>
  <c r="AU67" i="42"/>
  <c r="AT67" i="42"/>
  <c r="AS67" i="42"/>
  <c r="AR67" i="42"/>
  <c r="AQ67" i="42"/>
  <c r="AP67" i="42"/>
  <c r="AN67" i="42"/>
  <c r="AM67" i="42"/>
  <c r="AL67" i="42"/>
  <c r="AK67" i="42"/>
  <c r="AJ67" i="42"/>
  <c r="AI67" i="42"/>
  <c r="AH67" i="42"/>
  <c r="AF67" i="42"/>
  <c r="AE67" i="42"/>
  <c r="AD67" i="42"/>
  <c r="AC67" i="42"/>
  <c r="AB67" i="42"/>
  <c r="AA67" i="42"/>
  <c r="Z67" i="42"/>
  <c r="X67" i="42"/>
  <c r="W67" i="42"/>
  <c r="V67" i="42"/>
  <c r="U67" i="42"/>
  <c r="T67" i="42"/>
  <c r="S67" i="42"/>
  <c r="R67" i="42"/>
  <c r="E67" i="42"/>
  <c r="Q67" i="42" s="1"/>
  <c r="C67" i="42"/>
  <c r="AV66" i="42"/>
  <c r="AU66" i="42"/>
  <c r="AT66" i="42"/>
  <c r="AS66" i="42"/>
  <c r="AR66" i="42"/>
  <c r="AQ66" i="42"/>
  <c r="AP66" i="42"/>
  <c r="AN66" i="42"/>
  <c r="AM66" i="42"/>
  <c r="AL66" i="42"/>
  <c r="AK66" i="42"/>
  <c r="AJ66" i="42"/>
  <c r="AI66" i="42"/>
  <c r="AH66" i="42"/>
  <c r="AF66" i="42"/>
  <c r="AE66" i="42"/>
  <c r="AD66" i="42"/>
  <c r="AC66" i="42"/>
  <c r="AB66" i="42"/>
  <c r="AA66" i="42"/>
  <c r="Z66" i="42"/>
  <c r="X66" i="42"/>
  <c r="W66" i="42"/>
  <c r="V66" i="42"/>
  <c r="U66" i="42"/>
  <c r="T66" i="42"/>
  <c r="S66" i="42"/>
  <c r="R66" i="42"/>
  <c r="E66" i="42"/>
  <c r="Q66" i="42" s="1"/>
  <c r="C66" i="42"/>
  <c r="R64" i="42"/>
  <c r="AH64" i="42" s="1"/>
  <c r="R63" i="42"/>
  <c r="AV58" i="42"/>
  <c r="AU58" i="42"/>
  <c r="AT58" i="42"/>
  <c r="AS58" i="42"/>
  <c r="AR58" i="42"/>
  <c r="AQ58" i="42"/>
  <c r="AP58" i="42"/>
  <c r="AN58" i="42"/>
  <c r="AM58" i="42"/>
  <c r="AL58" i="42"/>
  <c r="AK58" i="42"/>
  <c r="AJ58" i="42"/>
  <c r="AI58" i="42"/>
  <c r="AH58" i="42"/>
  <c r="AF58" i="42"/>
  <c r="AE58" i="42"/>
  <c r="AD58" i="42"/>
  <c r="AC58" i="42"/>
  <c r="AB58" i="42"/>
  <c r="AA58" i="42"/>
  <c r="Z58" i="42"/>
  <c r="X58" i="42"/>
  <c r="W58" i="42"/>
  <c r="V58" i="42"/>
  <c r="U58" i="42"/>
  <c r="T58" i="42"/>
  <c r="S58" i="42"/>
  <c r="R58" i="42"/>
  <c r="E58" i="42"/>
  <c r="Q58" i="42" s="1"/>
  <c r="D58" i="42"/>
  <c r="C58" i="42"/>
  <c r="AV57" i="42"/>
  <c r="AU57" i="42"/>
  <c r="AT57" i="42"/>
  <c r="AS57" i="42"/>
  <c r="AR57" i="42"/>
  <c r="AQ57" i="42"/>
  <c r="AP57" i="42"/>
  <c r="AN57" i="42"/>
  <c r="AM57" i="42"/>
  <c r="AL57" i="42"/>
  <c r="AK57" i="42"/>
  <c r="AJ57" i="42"/>
  <c r="AI57" i="42"/>
  <c r="AH57" i="42"/>
  <c r="AF57" i="42"/>
  <c r="AE57" i="42"/>
  <c r="AD57" i="42"/>
  <c r="AC57" i="42"/>
  <c r="AB57" i="42"/>
  <c r="AA57" i="42"/>
  <c r="Z57" i="42"/>
  <c r="X57" i="42"/>
  <c r="W57" i="42"/>
  <c r="V57" i="42"/>
  <c r="U57" i="42"/>
  <c r="T57" i="42"/>
  <c r="S57" i="42"/>
  <c r="R57" i="42"/>
  <c r="E57" i="42"/>
  <c r="Q57" i="42" s="1"/>
  <c r="D57" i="42"/>
  <c r="C57" i="42"/>
  <c r="AV56" i="42"/>
  <c r="AU56" i="42"/>
  <c r="AT56" i="42"/>
  <c r="AS56" i="42"/>
  <c r="AR56" i="42"/>
  <c r="AQ56" i="42"/>
  <c r="AP56" i="42"/>
  <c r="AN56" i="42"/>
  <c r="AM56" i="42"/>
  <c r="AL56" i="42"/>
  <c r="AK56" i="42"/>
  <c r="AJ56" i="42"/>
  <c r="AI56" i="42"/>
  <c r="AH56" i="42"/>
  <c r="AF56" i="42"/>
  <c r="AE56" i="42"/>
  <c r="AD56" i="42"/>
  <c r="AC56" i="42"/>
  <c r="AB56" i="42"/>
  <c r="AA56" i="42"/>
  <c r="Z56" i="42"/>
  <c r="X56" i="42"/>
  <c r="W56" i="42"/>
  <c r="V56" i="42"/>
  <c r="U56" i="42"/>
  <c r="T56" i="42"/>
  <c r="S56" i="42"/>
  <c r="R56" i="42"/>
  <c r="E56" i="42"/>
  <c r="Q56" i="42" s="1"/>
  <c r="D56" i="42"/>
  <c r="C56" i="42"/>
  <c r="AV55" i="42"/>
  <c r="AU55" i="42"/>
  <c r="AT55" i="42"/>
  <c r="AS55" i="42"/>
  <c r="AR55" i="42"/>
  <c r="AQ55" i="42"/>
  <c r="AP55" i="42"/>
  <c r="AN55" i="42"/>
  <c r="AM55" i="42"/>
  <c r="AL55" i="42"/>
  <c r="AK55" i="42"/>
  <c r="AJ55" i="42"/>
  <c r="AI55" i="42"/>
  <c r="AH55" i="42"/>
  <c r="AF55" i="42"/>
  <c r="AE55" i="42"/>
  <c r="AD55" i="42"/>
  <c r="AC55" i="42"/>
  <c r="AB55" i="42"/>
  <c r="AA55" i="42"/>
  <c r="Z55" i="42"/>
  <c r="X55" i="42"/>
  <c r="W55" i="42"/>
  <c r="V55" i="42"/>
  <c r="U55" i="42"/>
  <c r="T55" i="42"/>
  <c r="S55" i="42"/>
  <c r="R55" i="42"/>
  <c r="E55" i="42"/>
  <c r="Q55" i="42" s="1"/>
  <c r="D55" i="42"/>
  <c r="C55" i="42"/>
  <c r="AV54" i="42"/>
  <c r="AU54" i="42"/>
  <c r="AT54" i="42"/>
  <c r="AS54" i="42"/>
  <c r="AR54" i="42"/>
  <c r="AQ54" i="42"/>
  <c r="AP54" i="42"/>
  <c r="AN54" i="42"/>
  <c r="AM54" i="42"/>
  <c r="AL54" i="42"/>
  <c r="AK54" i="42"/>
  <c r="AJ54" i="42"/>
  <c r="AI54" i="42"/>
  <c r="AH54" i="42"/>
  <c r="AF54" i="42"/>
  <c r="AE54" i="42"/>
  <c r="AD54" i="42"/>
  <c r="AC54" i="42"/>
  <c r="AB54" i="42"/>
  <c r="AA54" i="42"/>
  <c r="Z54" i="42"/>
  <c r="X54" i="42"/>
  <c r="W54" i="42"/>
  <c r="V54" i="42"/>
  <c r="U54" i="42"/>
  <c r="T54" i="42"/>
  <c r="S54" i="42"/>
  <c r="R54" i="42"/>
  <c r="E54" i="42"/>
  <c r="Q54" i="42" s="1"/>
  <c r="D54" i="42"/>
  <c r="C54" i="42"/>
  <c r="AV53" i="42"/>
  <c r="AU53" i="42"/>
  <c r="AT53" i="42"/>
  <c r="AS53" i="42"/>
  <c r="AR53" i="42"/>
  <c r="AQ53" i="42"/>
  <c r="AP53" i="42"/>
  <c r="AN53" i="42"/>
  <c r="AM53" i="42"/>
  <c r="AL53" i="42"/>
  <c r="AK53" i="42"/>
  <c r="AJ53" i="42"/>
  <c r="AI53" i="42"/>
  <c r="AH53" i="42"/>
  <c r="AF53" i="42"/>
  <c r="AE53" i="42"/>
  <c r="AD53" i="42"/>
  <c r="AC53" i="42"/>
  <c r="AB53" i="42"/>
  <c r="AA53" i="42"/>
  <c r="Z53" i="42"/>
  <c r="X53" i="42"/>
  <c r="W53" i="42"/>
  <c r="V53" i="42"/>
  <c r="U53" i="42"/>
  <c r="T53" i="42"/>
  <c r="S53" i="42"/>
  <c r="R53" i="42"/>
  <c r="E53" i="42"/>
  <c r="Q53" i="42" s="1"/>
  <c r="D53" i="42"/>
  <c r="C53" i="42"/>
  <c r="AV52" i="42"/>
  <c r="AU52" i="42"/>
  <c r="AT52" i="42"/>
  <c r="AS52" i="42"/>
  <c r="AR52" i="42"/>
  <c r="AQ52" i="42"/>
  <c r="AP52" i="42"/>
  <c r="AN52" i="42"/>
  <c r="AM52" i="42"/>
  <c r="AL52" i="42"/>
  <c r="AK52" i="42"/>
  <c r="AJ52" i="42"/>
  <c r="AI52" i="42"/>
  <c r="AH52" i="42"/>
  <c r="AF52" i="42"/>
  <c r="AE52" i="42"/>
  <c r="AD52" i="42"/>
  <c r="AC52" i="42"/>
  <c r="AB52" i="42"/>
  <c r="AA52" i="42"/>
  <c r="Z52" i="42"/>
  <c r="X52" i="42"/>
  <c r="W52" i="42"/>
  <c r="V52" i="42"/>
  <c r="U52" i="42"/>
  <c r="T52" i="42"/>
  <c r="S52" i="42"/>
  <c r="R52" i="42"/>
  <c r="E52" i="42"/>
  <c r="Q52" i="42" s="1"/>
  <c r="D52" i="42"/>
  <c r="C52" i="42"/>
  <c r="AV51" i="42"/>
  <c r="AU51" i="42"/>
  <c r="AT51" i="42"/>
  <c r="AS51" i="42"/>
  <c r="AR51" i="42"/>
  <c r="AQ51" i="42"/>
  <c r="AP51" i="42"/>
  <c r="AN51" i="42"/>
  <c r="AM51" i="42"/>
  <c r="AL51" i="42"/>
  <c r="AK51" i="42"/>
  <c r="AJ51" i="42"/>
  <c r="AI51" i="42"/>
  <c r="AH51" i="42"/>
  <c r="AF51" i="42"/>
  <c r="AE51" i="42"/>
  <c r="AD51" i="42"/>
  <c r="AC51" i="42"/>
  <c r="AB51" i="42"/>
  <c r="AA51" i="42"/>
  <c r="Z51" i="42"/>
  <c r="X51" i="42"/>
  <c r="W51" i="42"/>
  <c r="V51" i="42"/>
  <c r="U51" i="42"/>
  <c r="T51" i="42"/>
  <c r="S51" i="42"/>
  <c r="R51" i="42"/>
  <c r="E51" i="42"/>
  <c r="Q51" i="42" s="1"/>
  <c r="D51" i="42"/>
  <c r="C51" i="42"/>
  <c r="AV50" i="42"/>
  <c r="AU50" i="42"/>
  <c r="AT50" i="42"/>
  <c r="AS50" i="42"/>
  <c r="AR50" i="42"/>
  <c r="AQ50" i="42"/>
  <c r="AP50" i="42"/>
  <c r="AN50" i="42"/>
  <c r="AM50" i="42"/>
  <c r="AL50" i="42"/>
  <c r="AK50" i="42"/>
  <c r="AJ50" i="42"/>
  <c r="AI50" i="42"/>
  <c r="AH50" i="42"/>
  <c r="AF50" i="42"/>
  <c r="AE50" i="42"/>
  <c r="AD50" i="42"/>
  <c r="AC50" i="42"/>
  <c r="AB50" i="42"/>
  <c r="AA50" i="42"/>
  <c r="Z50" i="42"/>
  <c r="X50" i="42"/>
  <c r="W50" i="42"/>
  <c r="V50" i="42"/>
  <c r="U50" i="42"/>
  <c r="T50" i="42"/>
  <c r="S50" i="42"/>
  <c r="R50" i="42"/>
  <c r="E50" i="42"/>
  <c r="Q50" i="42" s="1"/>
  <c r="D50" i="42"/>
  <c r="C50" i="42"/>
  <c r="AV49" i="42"/>
  <c r="AU49" i="42"/>
  <c r="AT49" i="42"/>
  <c r="AS49" i="42"/>
  <c r="AR49" i="42"/>
  <c r="AQ49" i="42"/>
  <c r="AP49" i="42"/>
  <c r="AN49" i="42"/>
  <c r="AM49" i="42"/>
  <c r="AL49" i="42"/>
  <c r="AK49" i="42"/>
  <c r="AJ49" i="42"/>
  <c r="AI49" i="42"/>
  <c r="AH49" i="42"/>
  <c r="AF49" i="42"/>
  <c r="AE49" i="42"/>
  <c r="AD49" i="42"/>
  <c r="AC49" i="42"/>
  <c r="AB49" i="42"/>
  <c r="AA49" i="42"/>
  <c r="Z49" i="42"/>
  <c r="X49" i="42"/>
  <c r="W49" i="42"/>
  <c r="V49" i="42"/>
  <c r="U49" i="42"/>
  <c r="T49" i="42"/>
  <c r="S49" i="42"/>
  <c r="R49" i="42"/>
  <c r="E49" i="42"/>
  <c r="Q49" i="42" s="1"/>
  <c r="D49" i="42"/>
  <c r="C49" i="42"/>
  <c r="AV48" i="42"/>
  <c r="AU48" i="42"/>
  <c r="AT48" i="42"/>
  <c r="AS48" i="42"/>
  <c r="AR48" i="42"/>
  <c r="AQ48" i="42"/>
  <c r="AP48" i="42"/>
  <c r="AN48" i="42"/>
  <c r="AM48" i="42"/>
  <c r="AL48" i="42"/>
  <c r="AK48" i="42"/>
  <c r="AJ48" i="42"/>
  <c r="AI48" i="42"/>
  <c r="AH48" i="42"/>
  <c r="AF48" i="42"/>
  <c r="AE48" i="42"/>
  <c r="AD48" i="42"/>
  <c r="AC48" i="42"/>
  <c r="AB48" i="42"/>
  <c r="AA48" i="42"/>
  <c r="Z48" i="42"/>
  <c r="X48" i="42"/>
  <c r="W48" i="42"/>
  <c r="V48" i="42"/>
  <c r="U48" i="42"/>
  <c r="T48" i="42"/>
  <c r="S48" i="42"/>
  <c r="R48" i="42"/>
  <c r="E48" i="42"/>
  <c r="Q48" i="42" s="1"/>
  <c r="D48" i="42"/>
  <c r="C48" i="42"/>
  <c r="AV47" i="42"/>
  <c r="AU47" i="42"/>
  <c r="AT47" i="42"/>
  <c r="AS47" i="42"/>
  <c r="AR47" i="42"/>
  <c r="AQ47" i="42"/>
  <c r="AP47" i="42"/>
  <c r="AN47" i="42"/>
  <c r="AM47" i="42"/>
  <c r="AL47" i="42"/>
  <c r="AK47" i="42"/>
  <c r="AJ47" i="42"/>
  <c r="AI47" i="42"/>
  <c r="AH47" i="42"/>
  <c r="AF47" i="42"/>
  <c r="AE47" i="42"/>
  <c r="AD47" i="42"/>
  <c r="AC47" i="42"/>
  <c r="AB47" i="42"/>
  <c r="AA47" i="42"/>
  <c r="Z47" i="42"/>
  <c r="X47" i="42"/>
  <c r="W47" i="42"/>
  <c r="V47" i="42"/>
  <c r="U47" i="42"/>
  <c r="T47" i="42"/>
  <c r="S47" i="42"/>
  <c r="R47" i="42"/>
  <c r="E47" i="42"/>
  <c r="Q47" i="42" s="1"/>
  <c r="D47" i="42"/>
  <c r="C47" i="42"/>
  <c r="AV46" i="42"/>
  <c r="AU46" i="42"/>
  <c r="AT46" i="42"/>
  <c r="AS46" i="42"/>
  <c r="AR46" i="42"/>
  <c r="AQ46" i="42"/>
  <c r="AP46" i="42"/>
  <c r="AN46" i="42"/>
  <c r="AM46" i="42"/>
  <c r="AL46" i="42"/>
  <c r="AK46" i="42"/>
  <c r="AJ46" i="42"/>
  <c r="AI46" i="42"/>
  <c r="AH46" i="42"/>
  <c r="AF46" i="42"/>
  <c r="AE46" i="42"/>
  <c r="AD46" i="42"/>
  <c r="AC46" i="42"/>
  <c r="AB46" i="42"/>
  <c r="AA46" i="42"/>
  <c r="Z46" i="42"/>
  <c r="X46" i="42"/>
  <c r="W46" i="42"/>
  <c r="V46" i="42"/>
  <c r="U46" i="42"/>
  <c r="T46" i="42"/>
  <c r="S46" i="42"/>
  <c r="R46" i="42"/>
  <c r="E46" i="42"/>
  <c r="Q46" i="42" s="1"/>
  <c r="D46" i="42"/>
  <c r="C46" i="42"/>
  <c r="AV45" i="42"/>
  <c r="AU45" i="42"/>
  <c r="AT45" i="42"/>
  <c r="AS45" i="42"/>
  <c r="AR45" i="42"/>
  <c r="AQ45" i="42"/>
  <c r="AP45" i="42"/>
  <c r="AN45" i="42"/>
  <c r="AM45" i="42"/>
  <c r="AL45" i="42"/>
  <c r="AK45" i="42"/>
  <c r="AJ45" i="42"/>
  <c r="AI45" i="42"/>
  <c r="AH45" i="42"/>
  <c r="AF45" i="42"/>
  <c r="AE45" i="42"/>
  <c r="AD45" i="42"/>
  <c r="AC45" i="42"/>
  <c r="AB45" i="42"/>
  <c r="AA45" i="42"/>
  <c r="Z45" i="42"/>
  <c r="X45" i="42"/>
  <c r="W45" i="42"/>
  <c r="V45" i="42"/>
  <c r="U45" i="42"/>
  <c r="T45" i="42"/>
  <c r="S45" i="42"/>
  <c r="R45" i="42"/>
  <c r="E45" i="42"/>
  <c r="Q45" i="42" s="1"/>
  <c r="D45" i="42"/>
  <c r="C45" i="42"/>
  <c r="Z43" i="42"/>
  <c r="R43" i="42"/>
  <c r="AP43" i="42" s="1"/>
  <c r="R42" i="42"/>
  <c r="AV38" i="42"/>
  <c r="AU38" i="42"/>
  <c r="AT38" i="42"/>
  <c r="AS38" i="42"/>
  <c r="AR38" i="42"/>
  <c r="AQ38" i="42"/>
  <c r="AP38" i="42"/>
  <c r="AN38" i="42"/>
  <c r="AM38" i="42"/>
  <c r="AL38" i="42"/>
  <c r="AK38" i="42"/>
  <c r="AJ38" i="42"/>
  <c r="AI38" i="42"/>
  <c r="AH38" i="42"/>
  <c r="AF38" i="42"/>
  <c r="AE38" i="42"/>
  <c r="AD38" i="42"/>
  <c r="AC38" i="42"/>
  <c r="AB38" i="42"/>
  <c r="AA38" i="42"/>
  <c r="Z38" i="42"/>
  <c r="X38" i="42"/>
  <c r="W38" i="42"/>
  <c r="V38" i="42"/>
  <c r="U38" i="42"/>
  <c r="T38" i="42"/>
  <c r="S38" i="42"/>
  <c r="R38" i="42"/>
  <c r="Q38" i="42"/>
  <c r="AV37" i="42"/>
  <c r="AU37" i="42"/>
  <c r="AT37" i="42"/>
  <c r="AS37" i="42"/>
  <c r="AR37" i="42"/>
  <c r="AQ37" i="42"/>
  <c r="AP37" i="42"/>
  <c r="AN37" i="42"/>
  <c r="AM37" i="42"/>
  <c r="AL37" i="42"/>
  <c r="AK37" i="42"/>
  <c r="AJ37" i="42"/>
  <c r="AI37" i="42"/>
  <c r="AH37" i="42"/>
  <c r="AF37" i="42"/>
  <c r="AE37" i="42"/>
  <c r="AD37" i="42"/>
  <c r="AC37" i="42"/>
  <c r="AB37" i="42"/>
  <c r="AA37" i="42"/>
  <c r="Z37" i="42"/>
  <c r="X37" i="42"/>
  <c r="W37" i="42"/>
  <c r="V37" i="42"/>
  <c r="U37" i="42"/>
  <c r="T37" i="42"/>
  <c r="S37" i="42"/>
  <c r="R37" i="42"/>
  <c r="Q37" i="42"/>
  <c r="AV36" i="42"/>
  <c r="AU36" i="42"/>
  <c r="AT36" i="42"/>
  <c r="AS36" i="42"/>
  <c r="AR36" i="42"/>
  <c r="AQ36" i="42"/>
  <c r="AP36" i="42"/>
  <c r="AN36" i="42"/>
  <c r="AM36" i="42"/>
  <c r="AL36" i="42"/>
  <c r="AK36" i="42"/>
  <c r="AJ36" i="42"/>
  <c r="AI36" i="42"/>
  <c r="AH36" i="42"/>
  <c r="AF36" i="42"/>
  <c r="AE36" i="42"/>
  <c r="AD36" i="42"/>
  <c r="AC36" i="42"/>
  <c r="AB36" i="42"/>
  <c r="AA36" i="42"/>
  <c r="Z36" i="42"/>
  <c r="X36" i="42"/>
  <c r="W36" i="42"/>
  <c r="V36" i="42"/>
  <c r="U36" i="42"/>
  <c r="T36" i="42"/>
  <c r="S36" i="42"/>
  <c r="R36" i="42"/>
  <c r="Q36" i="42"/>
  <c r="AV35" i="42"/>
  <c r="AU35" i="42"/>
  <c r="AT35" i="42"/>
  <c r="AS35" i="42"/>
  <c r="AR35" i="42"/>
  <c r="AQ35" i="42"/>
  <c r="AP35" i="42"/>
  <c r="AN35" i="42"/>
  <c r="AM35" i="42"/>
  <c r="AL35" i="42"/>
  <c r="AK35" i="42"/>
  <c r="AJ35" i="42"/>
  <c r="AI35" i="42"/>
  <c r="AH35" i="42"/>
  <c r="AF35" i="42"/>
  <c r="AE35" i="42"/>
  <c r="AD35" i="42"/>
  <c r="AC35" i="42"/>
  <c r="AB35" i="42"/>
  <c r="AA35" i="42"/>
  <c r="Z35" i="42"/>
  <c r="X35" i="42"/>
  <c r="W35" i="42"/>
  <c r="V35" i="42"/>
  <c r="U35" i="42"/>
  <c r="T35" i="42"/>
  <c r="S35" i="42"/>
  <c r="R35" i="42"/>
  <c r="Q35" i="42"/>
  <c r="AV34" i="42"/>
  <c r="AU34" i="42"/>
  <c r="AT34" i="42"/>
  <c r="AS34" i="42"/>
  <c r="AR34" i="42"/>
  <c r="AQ34" i="42"/>
  <c r="AP34" i="42"/>
  <c r="AN34" i="42"/>
  <c r="AM34" i="42"/>
  <c r="AL34" i="42"/>
  <c r="AK34" i="42"/>
  <c r="AJ34" i="42"/>
  <c r="AI34" i="42"/>
  <c r="AH34" i="42"/>
  <c r="AF34" i="42"/>
  <c r="AE34" i="42"/>
  <c r="AD34" i="42"/>
  <c r="AC34" i="42"/>
  <c r="AB34" i="42"/>
  <c r="AA34" i="42"/>
  <c r="Z34" i="42"/>
  <c r="X34" i="42"/>
  <c r="W34" i="42"/>
  <c r="V34" i="42"/>
  <c r="U34" i="42"/>
  <c r="T34" i="42"/>
  <c r="S34" i="42"/>
  <c r="R34" i="42"/>
  <c r="Q34" i="42"/>
  <c r="AV33" i="42"/>
  <c r="AU33" i="42"/>
  <c r="AT33" i="42"/>
  <c r="AS33" i="42"/>
  <c r="AR33" i="42"/>
  <c r="AQ33" i="42"/>
  <c r="AP33" i="42"/>
  <c r="AN33" i="42"/>
  <c r="AM33" i="42"/>
  <c r="AL33" i="42"/>
  <c r="AK33" i="42"/>
  <c r="AJ33" i="42"/>
  <c r="AI33" i="42"/>
  <c r="AH33" i="42"/>
  <c r="AF33" i="42"/>
  <c r="AE33" i="42"/>
  <c r="AD33" i="42"/>
  <c r="AC33" i="42"/>
  <c r="AB33" i="42"/>
  <c r="AA33" i="42"/>
  <c r="Z33" i="42"/>
  <c r="X33" i="42"/>
  <c r="W33" i="42"/>
  <c r="V33" i="42"/>
  <c r="U33" i="42"/>
  <c r="T33" i="42"/>
  <c r="S33" i="42"/>
  <c r="R33" i="42"/>
  <c r="Q33" i="42"/>
  <c r="AV32" i="42"/>
  <c r="AU32" i="42"/>
  <c r="AT32" i="42"/>
  <c r="AS32" i="42"/>
  <c r="AR32" i="42"/>
  <c r="AQ32" i="42"/>
  <c r="AP32" i="42"/>
  <c r="AN32" i="42"/>
  <c r="AM32" i="42"/>
  <c r="AL32" i="42"/>
  <c r="AK32" i="42"/>
  <c r="AJ32" i="42"/>
  <c r="AI32" i="42"/>
  <c r="AH32" i="42"/>
  <c r="AF32" i="42"/>
  <c r="AE32" i="42"/>
  <c r="AD32" i="42"/>
  <c r="AC32" i="42"/>
  <c r="AB32" i="42"/>
  <c r="AA32" i="42"/>
  <c r="Z32" i="42"/>
  <c r="X32" i="42"/>
  <c r="W32" i="42"/>
  <c r="V32" i="42"/>
  <c r="U32" i="42"/>
  <c r="T32" i="42"/>
  <c r="S32" i="42"/>
  <c r="R32" i="42"/>
  <c r="Q32" i="42"/>
  <c r="AV31" i="42"/>
  <c r="AU31" i="42"/>
  <c r="AT31" i="42"/>
  <c r="AS31" i="42"/>
  <c r="AR31" i="42"/>
  <c r="AQ31" i="42"/>
  <c r="AP31" i="42"/>
  <c r="AN31" i="42"/>
  <c r="AM31" i="42"/>
  <c r="AL31" i="42"/>
  <c r="AK31" i="42"/>
  <c r="AJ31" i="42"/>
  <c r="AI31" i="42"/>
  <c r="AH31" i="42"/>
  <c r="AF31" i="42"/>
  <c r="AE31" i="42"/>
  <c r="AD31" i="42"/>
  <c r="AC31" i="42"/>
  <c r="AB31" i="42"/>
  <c r="AA31" i="42"/>
  <c r="Z31" i="42"/>
  <c r="X31" i="42"/>
  <c r="W31" i="42"/>
  <c r="V31" i="42"/>
  <c r="U31" i="42"/>
  <c r="T31" i="42"/>
  <c r="S31" i="42"/>
  <c r="R31" i="42"/>
  <c r="Q31" i="42"/>
  <c r="AV30" i="42"/>
  <c r="AU30" i="42"/>
  <c r="AT30" i="42"/>
  <c r="AS30" i="42"/>
  <c r="AR30" i="42"/>
  <c r="AQ30" i="42"/>
  <c r="AP30" i="42"/>
  <c r="AN30" i="42"/>
  <c r="AM30" i="42"/>
  <c r="AL30" i="42"/>
  <c r="AK30" i="42"/>
  <c r="AJ30" i="42"/>
  <c r="AI30" i="42"/>
  <c r="AH30" i="42"/>
  <c r="AF30" i="42"/>
  <c r="AE30" i="42"/>
  <c r="AD30" i="42"/>
  <c r="AC30" i="42"/>
  <c r="AB30" i="42"/>
  <c r="AA30" i="42"/>
  <c r="Z30" i="42"/>
  <c r="X30" i="42"/>
  <c r="W30" i="42"/>
  <c r="V30" i="42"/>
  <c r="U30" i="42"/>
  <c r="T30" i="42"/>
  <c r="S30" i="42"/>
  <c r="R30" i="42"/>
  <c r="Q30" i="42"/>
  <c r="AV29" i="42"/>
  <c r="AU29" i="42"/>
  <c r="AT29" i="42"/>
  <c r="AS29" i="42"/>
  <c r="AR29" i="42"/>
  <c r="AQ29" i="42"/>
  <c r="AP29" i="42"/>
  <c r="AN29" i="42"/>
  <c r="AM29" i="42"/>
  <c r="AL29" i="42"/>
  <c r="AK29" i="42"/>
  <c r="AJ29" i="42"/>
  <c r="AI29" i="42"/>
  <c r="AH29" i="42"/>
  <c r="AF29" i="42"/>
  <c r="AE29" i="42"/>
  <c r="AD29" i="42"/>
  <c r="AC29" i="42"/>
  <c r="AB29" i="42"/>
  <c r="AA29" i="42"/>
  <c r="Z29" i="42"/>
  <c r="X29" i="42"/>
  <c r="W29" i="42"/>
  <c r="V29" i="42"/>
  <c r="U29" i="42"/>
  <c r="T29" i="42"/>
  <c r="S29" i="42"/>
  <c r="R29" i="42"/>
  <c r="Q29" i="42"/>
  <c r="AV28" i="42"/>
  <c r="AU28" i="42"/>
  <c r="AT28" i="42"/>
  <c r="AS28" i="42"/>
  <c r="AR28" i="42"/>
  <c r="AQ28" i="42"/>
  <c r="AP28" i="42"/>
  <c r="AN28" i="42"/>
  <c r="AM28" i="42"/>
  <c r="AL28" i="42"/>
  <c r="AK28" i="42"/>
  <c r="AJ28" i="42"/>
  <c r="AI28" i="42"/>
  <c r="AH28" i="42"/>
  <c r="AF28" i="42"/>
  <c r="AE28" i="42"/>
  <c r="AD28" i="42"/>
  <c r="AC28" i="42"/>
  <c r="AB28" i="42"/>
  <c r="AA28" i="42"/>
  <c r="Z28" i="42"/>
  <c r="X28" i="42"/>
  <c r="W28" i="42"/>
  <c r="V28" i="42"/>
  <c r="U28" i="42"/>
  <c r="T28" i="42"/>
  <c r="S28" i="42"/>
  <c r="R28" i="42"/>
  <c r="Q28" i="42"/>
  <c r="AV27" i="42"/>
  <c r="AU27" i="42"/>
  <c r="AT27" i="42"/>
  <c r="AS27" i="42"/>
  <c r="AR27" i="42"/>
  <c r="AQ27" i="42"/>
  <c r="AP27" i="42"/>
  <c r="AN27" i="42"/>
  <c r="AM27" i="42"/>
  <c r="AL27" i="42"/>
  <c r="AK27" i="42"/>
  <c r="AJ27" i="42"/>
  <c r="AI27" i="42"/>
  <c r="AH27" i="42"/>
  <c r="AF27" i="42"/>
  <c r="AE27" i="42"/>
  <c r="AD27" i="42"/>
  <c r="AC27" i="42"/>
  <c r="AB27" i="42"/>
  <c r="AA27" i="42"/>
  <c r="Z27" i="42"/>
  <c r="X27" i="42"/>
  <c r="W27" i="42"/>
  <c r="V27" i="42"/>
  <c r="U27" i="42"/>
  <c r="T27" i="42"/>
  <c r="S27" i="42"/>
  <c r="R27" i="42"/>
  <c r="Q27" i="42"/>
  <c r="AV26" i="42"/>
  <c r="AU26" i="42"/>
  <c r="AT26" i="42"/>
  <c r="AS26" i="42"/>
  <c r="AR26" i="42"/>
  <c r="AQ26" i="42"/>
  <c r="AP26" i="42"/>
  <c r="AN26" i="42"/>
  <c r="AM26" i="42"/>
  <c r="AL26" i="42"/>
  <c r="AK26" i="42"/>
  <c r="AJ26" i="42"/>
  <c r="AI26" i="42"/>
  <c r="AH26" i="42"/>
  <c r="AF26" i="42"/>
  <c r="AE26" i="42"/>
  <c r="AD26" i="42"/>
  <c r="AC26" i="42"/>
  <c r="AB26" i="42"/>
  <c r="AA26" i="42"/>
  <c r="Z26" i="42"/>
  <c r="X26" i="42"/>
  <c r="W26" i="42"/>
  <c r="V26" i="42"/>
  <c r="U26" i="42"/>
  <c r="T26" i="42"/>
  <c r="S26" i="42"/>
  <c r="R26" i="42"/>
  <c r="Q26" i="42"/>
  <c r="AV25" i="42"/>
  <c r="AU25" i="42"/>
  <c r="AT25" i="42"/>
  <c r="AS25" i="42"/>
  <c r="AR25" i="42"/>
  <c r="AQ25" i="42"/>
  <c r="AP25" i="42"/>
  <c r="AN25" i="42"/>
  <c r="AM25" i="42"/>
  <c r="AL25" i="42"/>
  <c r="AK25" i="42"/>
  <c r="AJ25" i="42"/>
  <c r="AI25" i="42"/>
  <c r="AH25" i="42"/>
  <c r="AF25" i="42"/>
  <c r="AE25" i="42"/>
  <c r="AD25" i="42"/>
  <c r="AC25" i="42"/>
  <c r="AB25" i="42"/>
  <c r="AA25" i="42"/>
  <c r="Z25" i="42"/>
  <c r="X25" i="42"/>
  <c r="W25" i="42"/>
  <c r="V25" i="42"/>
  <c r="U25" i="42"/>
  <c r="T25" i="42"/>
  <c r="S25" i="42"/>
  <c r="R25" i="42"/>
  <c r="Q25" i="42"/>
  <c r="Q24" i="42"/>
  <c r="R23" i="42"/>
  <c r="Z23" i="42" s="1"/>
  <c r="Q23" i="42"/>
  <c r="Q105" i="42" s="1"/>
  <c r="AV140" i="39"/>
  <c r="AU140" i="39"/>
  <c r="AT140" i="39"/>
  <c r="AS140" i="39"/>
  <c r="AR140" i="39"/>
  <c r="AQ140" i="39"/>
  <c r="AP140" i="39"/>
  <c r="AN140" i="39"/>
  <c r="AM140" i="39"/>
  <c r="AL140" i="39"/>
  <c r="AK140" i="39"/>
  <c r="AJ140" i="39"/>
  <c r="AI140" i="39"/>
  <c r="AH140" i="39"/>
  <c r="AF140" i="39"/>
  <c r="AE140" i="39"/>
  <c r="AD140" i="39"/>
  <c r="AC140" i="39"/>
  <c r="AB140" i="39"/>
  <c r="AA140" i="39"/>
  <c r="Z140" i="39"/>
  <c r="X140" i="39"/>
  <c r="W140" i="39"/>
  <c r="V140" i="39"/>
  <c r="U140" i="39"/>
  <c r="T140" i="39"/>
  <c r="S140" i="39"/>
  <c r="R140" i="39"/>
  <c r="Q140" i="39"/>
  <c r="E140" i="39"/>
  <c r="D140" i="39"/>
  <c r="C140" i="39"/>
  <c r="AV139" i="39"/>
  <c r="AU139" i="39"/>
  <c r="AT139" i="39"/>
  <c r="AS139" i="39"/>
  <c r="AR139" i="39"/>
  <c r="AQ139" i="39"/>
  <c r="AP139" i="39"/>
  <c r="AN139" i="39"/>
  <c r="AM139" i="39"/>
  <c r="AL139" i="39"/>
  <c r="AK139" i="39"/>
  <c r="AJ139" i="39"/>
  <c r="AI139" i="39"/>
  <c r="AH139" i="39"/>
  <c r="AF139" i="39"/>
  <c r="AE139" i="39"/>
  <c r="AD139" i="39"/>
  <c r="AC139" i="39"/>
  <c r="AB139" i="39"/>
  <c r="AA139" i="39"/>
  <c r="Z139" i="39"/>
  <c r="X139" i="39"/>
  <c r="W139" i="39"/>
  <c r="V139" i="39"/>
  <c r="U139" i="39"/>
  <c r="T139" i="39"/>
  <c r="S139" i="39"/>
  <c r="R139" i="39"/>
  <c r="Q139" i="39"/>
  <c r="E139" i="39"/>
  <c r="D139" i="39"/>
  <c r="C139" i="39"/>
  <c r="AV138" i="39"/>
  <c r="AU138" i="39"/>
  <c r="AT138" i="39"/>
  <c r="AS138" i="39"/>
  <c r="AR138" i="39"/>
  <c r="AQ138" i="39"/>
  <c r="AP138" i="39"/>
  <c r="AN138" i="39"/>
  <c r="AM138" i="39"/>
  <c r="AL138" i="39"/>
  <c r="AK138" i="39"/>
  <c r="AJ138" i="39"/>
  <c r="AI138" i="39"/>
  <c r="AH138" i="39"/>
  <c r="AF138" i="39"/>
  <c r="AE138" i="39"/>
  <c r="AD138" i="39"/>
  <c r="AC138" i="39"/>
  <c r="AB138" i="39"/>
  <c r="AA138" i="39"/>
  <c r="Z138" i="39"/>
  <c r="X138" i="39"/>
  <c r="W138" i="39"/>
  <c r="V138" i="39"/>
  <c r="U138" i="39"/>
  <c r="T138" i="39"/>
  <c r="S138" i="39"/>
  <c r="R138" i="39"/>
  <c r="Q138" i="39"/>
  <c r="E138" i="39"/>
  <c r="D138" i="39"/>
  <c r="C138" i="39"/>
  <c r="AV137" i="39"/>
  <c r="AU137" i="39"/>
  <c r="AT137" i="39"/>
  <c r="AS137" i="39"/>
  <c r="AR137" i="39"/>
  <c r="AQ137" i="39"/>
  <c r="AP137" i="39"/>
  <c r="AN137" i="39"/>
  <c r="AM137" i="39"/>
  <c r="AL137" i="39"/>
  <c r="AK137" i="39"/>
  <c r="AJ137" i="39"/>
  <c r="AI137" i="39"/>
  <c r="AH137" i="39"/>
  <c r="AF137" i="39"/>
  <c r="AE137" i="39"/>
  <c r="AD137" i="39"/>
  <c r="AC137" i="39"/>
  <c r="AB137" i="39"/>
  <c r="AA137" i="39"/>
  <c r="Z137" i="39"/>
  <c r="X137" i="39"/>
  <c r="W137" i="39"/>
  <c r="V137" i="39"/>
  <c r="U137" i="39"/>
  <c r="T137" i="39"/>
  <c r="S137" i="39"/>
  <c r="R137" i="39"/>
  <c r="Q137" i="39"/>
  <c r="E137" i="39"/>
  <c r="D137" i="39"/>
  <c r="C137" i="39"/>
  <c r="AV136" i="39"/>
  <c r="AU136" i="39"/>
  <c r="AT136" i="39"/>
  <c r="AS136" i="39"/>
  <c r="AR136" i="39"/>
  <c r="AQ136" i="39"/>
  <c r="AP136" i="39"/>
  <c r="AN136" i="39"/>
  <c r="AM136" i="39"/>
  <c r="AL136" i="39"/>
  <c r="AK136" i="39"/>
  <c r="AJ136" i="39"/>
  <c r="AI136" i="39"/>
  <c r="AH136" i="39"/>
  <c r="AF136" i="39"/>
  <c r="AE136" i="39"/>
  <c r="AD136" i="39"/>
  <c r="AC136" i="39"/>
  <c r="AB136" i="39"/>
  <c r="AA136" i="39"/>
  <c r="Z136" i="39"/>
  <c r="X136" i="39"/>
  <c r="W136" i="39"/>
  <c r="V136" i="39"/>
  <c r="U136" i="39"/>
  <c r="T136" i="39"/>
  <c r="S136" i="39"/>
  <c r="R136" i="39"/>
  <c r="Q136" i="39"/>
  <c r="E136" i="39"/>
  <c r="D136" i="39"/>
  <c r="C136" i="39"/>
  <c r="AV135" i="39"/>
  <c r="AU135" i="39"/>
  <c r="AT135" i="39"/>
  <c r="AS135" i="39"/>
  <c r="AR135" i="39"/>
  <c r="AQ135" i="39"/>
  <c r="AP135" i="39"/>
  <c r="AN135" i="39"/>
  <c r="AM135" i="39"/>
  <c r="AL135" i="39"/>
  <c r="AK135" i="39"/>
  <c r="AJ135" i="39"/>
  <c r="AI135" i="39"/>
  <c r="AH135" i="39"/>
  <c r="AF135" i="39"/>
  <c r="AE135" i="39"/>
  <c r="AD135" i="39"/>
  <c r="AC135" i="39"/>
  <c r="AB135" i="39"/>
  <c r="AA135" i="39"/>
  <c r="Z135" i="39"/>
  <c r="X135" i="39"/>
  <c r="W135" i="39"/>
  <c r="V135" i="39"/>
  <c r="U135" i="39"/>
  <c r="T135" i="39"/>
  <c r="S135" i="39"/>
  <c r="R135" i="39"/>
  <c r="Q135" i="39"/>
  <c r="E135" i="39"/>
  <c r="D135" i="39"/>
  <c r="C135" i="39"/>
  <c r="AV134" i="39"/>
  <c r="AU134" i="39"/>
  <c r="AT134" i="39"/>
  <c r="AS134" i="39"/>
  <c r="AR134" i="39"/>
  <c r="AQ134" i="39"/>
  <c r="AP134" i="39"/>
  <c r="AN134" i="39"/>
  <c r="AM134" i="39"/>
  <c r="AL134" i="39"/>
  <c r="AK134" i="39"/>
  <c r="AJ134" i="39"/>
  <c r="AI134" i="39"/>
  <c r="AH134" i="39"/>
  <c r="AF134" i="39"/>
  <c r="AE134" i="39"/>
  <c r="AD134" i="39"/>
  <c r="AC134" i="39"/>
  <c r="AB134" i="39"/>
  <c r="AA134" i="39"/>
  <c r="Z134" i="39"/>
  <c r="X134" i="39"/>
  <c r="W134" i="39"/>
  <c r="V134" i="39"/>
  <c r="U134" i="39"/>
  <c r="T134" i="39"/>
  <c r="S134" i="39"/>
  <c r="R134" i="39"/>
  <c r="Q134" i="39"/>
  <c r="E134" i="39"/>
  <c r="D134" i="39"/>
  <c r="C134" i="39"/>
  <c r="AV133" i="39"/>
  <c r="AU133" i="39"/>
  <c r="AT133" i="39"/>
  <c r="AS133" i="39"/>
  <c r="AR133" i="39"/>
  <c r="AQ133" i="39"/>
  <c r="AP133" i="39"/>
  <c r="AN133" i="39"/>
  <c r="AM133" i="39"/>
  <c r="AL133" i="39"/>
  <c r="AK133" i="39"/>
  <c r="AJ133" i="39"/>
  <c r="AI133" i="39"/>
  <c r="AH133" i="39"/>
  <c r="AF133" i="39"/>
  <c r="AE133" i="39"/>
  <c r="AD133" i="39"/>
  <c r="AC133" i="39"/>
  <c r="AB133" i="39"/>
  <c r="AA133" i="39"/>
  <c r="Z133" i="39"/>
  <c r="X133" i="39"/>
  <c r="W133" i="39"/>
  <c r="V133" i="39"/>
  <c r="U133" i="39"/>
  <c r="T133" i="39"/>
  <c r="S133" i="39"/>
  <c r="R133" i="39"/>
  <c r="Q133" i="39"/>
  <c r="E133" i="39"/>
  <c r="D133" i="39"/>
  <c r="C133" i="39"/>
  <c r="AV132" i="39"/>
  <c r="AU132" i="39"/>
  <c r="AT132" i="39"/>
  <c r="AS132" i="39"/>
  <c r="AR132" i="39"/>
  <c r="AQ132" i="39"/>
  <c r="AP132" i="39"/>
  <c r="AN132" i="39"/>
  <c r="AM132" i="39"/>
  <c r="AL132" i="39"/>
  <c r="AK132" i="39"/>
  <c r="AJ132" i="39"/>
  <c r="AI132" i="39"/>
  <c r="AH132" i="39"/>
  <c r="AF132" i="39"/>
  <c r="AE132" i="39"/>
  <c r="AD132" i="39"/>
  <c r="AC132" i="39"/>
  <c r="AB132" i="39"/>
  <c r="AA132" i="39"/>
  <c r="Z132" i="39"/>
  <c r="X132" i="39"/>
  <c r="W132" i="39"/>
  <c r="V132" i="39"/>
  <c r="U132" i="39"/>
  <c r="T132" i="39"/>
  <c r="S132" i="39"/>
  <c r="R132" i="39"/>
  <c r="Q132" i="39"/>
  <c r="E132" i="39"/>
  <c r="D132" i="39"/>
  <c r="C132" i="39"/>
  <c r="AV131" i="39"/>
  <c r="AU131" i="39"/>
  <c r="AT131" i="39"/>
  <c r="AS131" i="39"/>
  <c r="AR131" i="39"/>
  <c r="AQ131" i="39"/>
  <c r="AP131" i="39"/>
  <c r="AN131" i="39"/>
  <c r="AM131" i="39"/>
  <c r="AL131" i="39"/>
  <c r="AK131" i="39"/>
  <c r="AJ131" i="39"/>
  <c r="AI131" i="39"/>
  <c r="AH131" i="39"/>
  <c r="AF131" i="39"/>
  <c r="AE131" i="39"/>
  <c r="AD131" i="39"/>
  <c r="AC131" i="39"/>
  <c r="AB131" i="39"/>
  <c r="AA131" i="39"/>
  <c r="Z131" i="39"/>
  <c r="X131" i="39"/>
  <c r="W131" i="39"/>
  <c r="V131" i="39"/>
  <c r="U131" i="39"/>
  <c r="T131" i="39"/>
  <c r="S131" i="39"/>
  <c r="R131" i="39"/>
  <c r="Q131" i="39"/>
  <c r="E131" i="39"/>
  <c r="D131" i="39"/>
  <c r="C131" i="39"/>
  <c r="AV130" i="39"/>
  <c r="AU130" i="39"/>
  <c r="AT130" i="39"/>
  <c r="AS130" i="39"/>
  <c r="AR130" i="39"/>
  <c r="AQ130" i="39"/>
  <c r="AP130" i="39"/>
  <c r="AN130" i="39"/>
  <c r="AM130" i="39"/>
  <c r="AL130" i="39"/>
  <c r="AK130" i="39"/>
  <c r="AJ130" i="39"/>
  <c r="AI130" i="39"/>
  <c r="AH130" i="39"/>
  <c r="AF130" i="39"/>
  <c r="AE130" i="39"/>
  <c r="AD130" i="39"/>
  <c r="AC130" i="39"/>
  <c r="AB130" i="39"/>
  <c r="AA130" i="39"/>
  <c r="Z130" i="39"/>
  <c r="X130" i="39"/>
  <c r="W130" i="39"/>
  <c r="V130" i="39"/>
  <c r="U130" i="39"/>
  <c r="T130" i="39"/>
  <c r="S130" i="39"/>
  <c r="R130" i="39"/>
  <c r="Q130" i="39"/>
  <c r="E130" i="39"/>
  <c r="D130" i="39"/>
  <c r="C130" i="39"/>
  <c r="AV129" i="39"/>
  <c r="AU129" i="39"/>
  <c r="AT129" i="39"/>
  <c r="AS129" i="39"/>
  <c r="AR129" i="39"/>
  <c r="AQ129" i="39"/>
  <c r="AP129" i="39"/>
  <c r="AN129" i="39"/>
  <c r="AM129" i="39"/>
  <c r="AL129" i="39"/>
  <c r="AK129" i="39"/>
  <c r="AJ129" i="39"/>
  <c r="AI129" i="39"/>
  <c r="AH129" i="39"/>
  <c r="AF129" i="39"/>
  <c r="AE129" i="39"/>
  <c r="AD129" i="39"/>
  <c r="AC129" i="39"/>
  <c r="AB129" i="39"/>
  <c r="AA129" i="39"/>
  <c r="Z129" i="39"/>
  <c r="X129" i="39"/>
  <c r="W129" i="39"/>
  <c r="V129" i="39"/>
  <c r="U129" i="39"/>
  <c r="T129" i="39"/>
  <c r="S129" i="39"/>
  <c r="R129" i="39"/>
  <c r="Q129" i="39"/>
  <c r="E129" i="39"/>
  <c r="D129" i="39"/>
  <c r="C129" i="39"/>
  <c r="AV128" i="39"/>
  <c r="AU128" i="39"/>
  <c r="AT128" i="39"/>
  <c r="AS128" i="39"/>
  <c r="AR128" i="39"/>
  <c r="AQ128" i="39"/>
  <c r="AP128" i="39"/>
  <c r="AN128" i="39"/>
  <c r="AM128" i="39"/>
  <c r="AL128" i="39"/>
  <c r="AK128" i="39"/>
  <c r="AJ128" i="39"/>
  <c r="AI128" i="39"/>
  <c r="AH128" i="39"/>
  <c r="AF128" i="39"/>
  <c r="AE128" i="39"/>
  <c r="AD128" i="39"/>
  <c r="AC128" i="39"/>
  <c r="AB128" i="39"/>
  <c r="AA128" i="39"/>
  <c r="Z128" i="39"/>
  <c r="X128" i="39"/>
  <c r="W128" i="39"/>
  <c r="V128" i="39"/>
  <c r="U128" i="39"/>
  <c r="T128" i="39"/>
  <c r="S128" i="39"/>
  <c r="R128" i="39"/>
  <c r="Q128" i="39"/>
  <c r="E128" i="39"/>
  <c r="D128" i="39"/>
  <c r="C128" i="39"/>
  <c r="AV127" i="39"/>
  <c r="AU127" i="39"/>
  <c r="AT127" i="39"/>
  <c r="AS127" i="39"/>
  <c r="AR127" i="39"/>
  <c r="AQ127" i="39"/>
  <c r="AP127" i="39"/>
  <c r="AN127" i="39"/>
  <c r="AM127" i="39"/>
  <c r="AL127" i="39"/>
  <c r="AK127" i="39"/>
  <c r="AJ127" i="39"/>
  <c r="AI127" i="39"/>
  <c r="AH127" i="39"/>
  <c r="AF127" i="39"/>
  <c r="AE127" i="39"/>
  <c r="AD127" i="39"/>
  <c r="AC127" i="39"/>
  <c r="AB127" i="39"/>
  <c r="AA127" i="39"/>
  <c r="Z127" i="39"/>
  <c r="X127" i="39"/>
  <c r="W127" i="39"/>
  <c r="V127" i="39"/>
  <c r="U127" i="39"/>
  <c r="T127" i="39"/>
  <c r="S127" i="39"/>
  <c r="R127" i="39"/>
  <c r="Q127" i="39"/>
  <c r="E127" i="39"/>
  <c r="D127" i="39"/>
  <c r="C127" i="39"/>
  <c r="Z125" i="39"/>
  <c r="R125" i="39"/>
  <c r="AP125" i="39" s="1"/>
  <c r="R124" i="39"/>
  <c r="AV120" i="39"/>
  <c r="AU120" i="39"/>
  <c r="AT120" i="39"/>
  <c r="AS120" i="39"/>
  <c r="AR120" i="39"/>
  <c r="AQ120" i="39"/>
  <c r="AP120" i="39"/>
  <c r="AN120" i="39"/>
  <c r="AM120" i="39"/>
  <c r="AL120" i="39"/>
  <c r="AK120" i="39"/>
  <c r="AJ120" i="39"/>
  <c r="AI120" i="39"/>
  <c r="AH120" i="39"/>
  <c r="AF120" i="39"/>
  <c r="AE120" i="39"/>
  <c r="AD120" i="39"/>
  <c r="AC120" i="39"/>
  <c r="AB120" i="39"/>
  <c r="AA120" i="39"/>
  <c r="Z120" i="39"/>
  <c r="X120" i="39"/>
  <c r="W120" i="39"/>
  <c r="V120" i="39"/>
  <c r="U120" i="39"/>
  <c r="T120" i="39"/>
  <c r="S120" i="39"/>
  <c r="R120" i="39"/>
  <c r="E120" i="39"/>
  <c r="Q120" i="39" s="1"/>
  <c r="C120" i="39"/>
  <c r="AV119" i="39"/>
  <c r="AU119" i="39"/>
  <c r="AT119" i="39"/>
  <c r="AS119" i="39"/>
  <c r="AR119" i="39"/>
  <c r="AQ119" i="39"/>
  <c r="AP119" i="39"/>
  <c r="AN119" i="39"/>
  <c r="AM119" i="39"/>
  <c r="AL119" i="39"/>
  <c r="AK119" i="39"/>
  <c r="AJ119" i="39"/>
  <c r="AI119" i="39"/>
  <c r="AH119" i="39"/>
  <c r="AF119" i="39"/>
  <c r="AE119" i="39"/>
  <c r="AD119" i="39"/>
  <c r="AC119" i="39"/>
  <c r="AB119" i="39"/>
  <c r="AA119" i="39"/>
  <c r="Z119" i="39"/>
  <c r="X119" i="39"/>
  <c r="W119" i="39"/>
  <c r="V119" i="39"/>
  <c r="U119" i="39"/>
  <c r="T119" i="39"/>
  <c r="S119" i="39"/>
  <c r="R119" i="39"/>
  <c r="E119" i="39"/>
  <c r="Q119" i="39" s="1"/>
  <c r="C119" i="39"/>
  <c r="AV118" i="39"/>
  <c r="AU118" i="39"/>
  <c r="AT118" i="39"/>
  <c r="AS118" i="39"/>
  <c r="AR118" i="39"/>
  <c r="AQ118" i="39"/>
  <c r="AP118" i="39"/>
  <c r="AN118" i="39"/>
  <c r="AM118" i="39"/>
  <c r="AL118" i="39"/>
  <c r="AK118" i="39"/>
  <c r="AJ118" i="39"/>
  <c r="AI118" i="39"/>
  <c r="AH118" i="39"/>
  <c r="AF118" i="39"/>
  <c r="AE118" i="39"/>
  <c r="AD118" i="39"/>
  <c r="AC118" i="39"/>
  <c r="AB118" i="39"/>
  <c r="AA118" i="39"/>
  <c r="Z118" i="39"/>
  <c r="X118" i="39"/>
  <c r="W118" i="39"/>
  <c r="V118" i="39"/>
  <c r="U118" i="39"/>
  <c r="T118" i="39"/>
  <c r="S118" i="39"/>
  <c r="R118" i="39"/>
  <c r="E118" i="39"/>
  <c r="Q118" i="39" s="1"/>
  <c r="C118" i="39"/>
  <c r="AV117" i="39"/>
  <c r="AU117" i="39"/>
  <c r="AT117" i="39"/>
  <c r="AS117" i="39"/>
  <c r="AR117" i="39"/>
  <c r="AQ117" i="39"/>
  <c r="AP117" i="39"/>
  <c r="AN117" i="39"/>
  <c r="AM117" i="39"/>
  <c r="AL117" i="39"/>
  <c r="AK117" i="39"/>
  <c r="AJ117" i="39"/>
  <c r="AI117" i="39"/>
  <c r="AH117" i="39"/>
  <c r="AF117" i="39"/>
  <c r="AE117" i="39"/>
  <c r="AD117" i="39"/>
  <c r="AC117" i="39"/>
  <c r="AB117" i="39"/>
  <c r="AA117" i="39"/>
  <c r="Z117" i="39"/>
  <c r="X117" i="39"/>
  <c r="W117" i="39"/>
  <c r="V117" i="39"/>
  <c r="U117" i="39"/>
  <c r="T117" i="39"/>
  <c r="S117" i="39"/>
  <c r="R117" i="39"/>
  <c r="E117" i="39"/>
  <c r="Q117" i="39" s="1"/>
  <c r="C117" i="39"/>
  <c r="AV116" i="39"/>
  <c r="AU116" i="39"/>
  <c r="AT116" i="39"/>
  <c r="AS116" i="39"/>
  <c r="AR116" i="39"/>
  <c r="AQ116" i="39"/>
  <c r="AP116" i="39"/>
  <c r="AN116" i="39"/>
  <c r="AM116" i="39"/>
  <c r="AL116" i="39"/>
  <c r="AK116" i="39"/>
  <c r="AJ116" i="39"/>
  <c r="AI116" i="39"/>
  <c r="AH116" i="39"/>
  <c r="AF116" i="39"/>
  <c r="AE116" i="39"/>
  <c r="AD116" i="39"/>
  <c r="AC116" i="39"/>
  <c r="AB116" i="39"/>
  <c r="AA116" i="39"/>
  <c r="Z116" i="39"/>
  <c r="X116" i="39"/>
  <c r="W116" i="39"/>
  <c r="V116" i="39"/>
  <c r="U116" i="39"/>
  <c r="T116" i="39"/>
  <c r="S116" i="39"/>
  <c r="R116" i="39"/>
  <c r="E116" i="39"/>
  <c r="Q116" i="39" s="1"/>
  <c r="C116" i="39"/>
  <c r="AV115" i="39"/>
  <c r="AU115" i="39"/>
  <c r="AT115" i="39"/>
  <c r="AS115" i="39"/>
  <c r="AR115" i="39"/>
  <c r="AQ115" i="39"/>
  <c r="AP115" i="39"/>
  <c r="AN115" i="39"/>
  <c r="AM115" i="39"/>
  <c r="AL115" i="39"/>
  <c r="AK115" i="39"/>
  <c r="AJ115" i="39"/>
  <c r="AI115" i="39"/>
  <c r="AH115" i="39"/>
  <c r="AF115" i="39"/>
  <c r="AE115" i="39"/>
  <c r="AD115" i="39"/>
  <c r="AC115" i="39"/>
  <c r="AB115" i="39"/>
  <c r="AA115" i="39"/>
  <c r="Z115" i="39"/>
  <c r="X115" i="39"/>
  <c r="W115" i="39"/>
  <c r="V115" i="39"/>
  <c r="U115" i="39"/>
  <c r="T115" i="39"/>
  <c r="S115" i="39"/>
  <c r="R115" i="39"/>
  <c r="E115" i="39"/>
  <c r="Q115" i="39" s="1"/>
  <c r="C115" i="39"/>
  <c r="AV114" i="39"/>
  <c r="AU114" i="39"/>
  <c r="AT114" i="39"/>
  <c r="AS114" i="39"/>
  <c r="AR114" i="39"/>
  <c r="AQ114" i="39"/>
  <c r="AP114" i="39"/>
  <c r="AN114" i="39"/>
  <c r="AM114" i="39"/>
  <c r="AL114" i="39"/>
  <c r="AK114" i="39"/>
  <c r="AJ114" i="39"/>
  <c r="AI114" i="39"/>
  <c r="AH114" i="39"/>
  <c r="AF114" i="39"/>
  <c r="AE114" i="39"/>
  <c r="AD114" i="39"/>
  <c r="AC114" i="39"/>
  <c r="AB114" i="39"/>
  <c r="AA114" i="39"/>
  <c r="Z114" i="39"/>
  <c r="X114" i="39"/>
  <c r="W114" i="39"/>
  <c r="V114" i="39"/>
  <c r="U114" i="39"/>
  <c r="T114" i="39"/>
  <c r="S114" i="39"/>
  <c r="R114" i="39"/>
  <c r="E114" i="39"/>
  <c r="Q114" i="39" s="1"/>
  <c r="C114" i="39"/>
  <c r="AV113" i="39"/>
  <c r="AU113" i="39"/>
  <c r="AT113" i="39"/>
  <c r="AS113" i="39"/>
  <c r="AR113" i="39"/>
  <c r="AQ113" i="39"/>
  <c r="AP113" i="39"/>
  <c r="AN113" i="39"/>
  <c r="AM113" i="39"/>
  <c r="AL113" i="39"/>
  <c r="AK113" i="39"/>
  <c r="AJ113" i="39"/>
  <c r="AI113" i="39"/>
  <c r="AH113" i="39"/>
  <c r="AF113" i="39"/>
  <c r="AE113" i="39"/>
  <c r="AD113" i="39"/>
  <c r="AC113" i="39"/>
  <c r="AB113" i="39"/>
  <c r="AA113" i="39"/>
  <c r="Z113" i="39"/>
  <c r="X113" i="39"/>
  <c r="W113" i="39"/>
  <c r="V113" i="39"/>
  <c r="U113" i="39"/>
  <c r="T113" i="39"/>
  <c r="S113" i="39"/>
  <c r="R113" i="39"/>
  <c r="E113" i="39"/>
  <c r="Q113" i="39" s="1"/>
  <c r="C113" i="39"/>
  <c r="AV112" i="39"/>
  <c r="AU112" i="39"/>
  <c r="AT112" i="39"/>
  <c r="AS112" i="39"/>
  <c r="AR112" i="39"/>
  <c r="AQ112" i="39"/>
  <c r="AP112" i="39"/>
  <c r="AN112" i="39"/>
  <c r="AM112" i="39"/>
  <c r="AL112" i="39"/>
  <c r="AK112" i="39"/>
  <c r="AJ112" i="39"/>
  <c r="AI112" i="39"/>
  <c r="AH112" i="39"/>
  <c r="AF112" i="39"/>
  <c r="AE112" i="39"/>
  <c r="AD112" i="39"/>
  <c r="AC112" i="39"/>
  <c r="AB112" i="39"/>
  <c r="AA112" i="39"/>
  <c r="Z112" i="39"/>
  <c r="X112" i="39"/>
  <c r="W112" i="39"/>
  <c r="V112" i="39"/>
  <c r="U112" i="39"/>
  <c r="T112" i="39"/>
  <c r="S112" i="39"/>
  <c r="R112" i="39"/>
  <c r="E112" i="39"/>
  <c r="Q112" i="39" s="1"/>
  <c r="C112" i="39"/>
  <c r="AV111" i="39"/>
  <c r="AU111" i="39"/>
  <c r="AT111" i="39"/>
  <c r="AS111" i="39"/>
  <c r="AR111" i="39"/>
  <c r="AQ111" i="39"/>
  <c r="AP111" i="39"/>
  <c r="AN111" i="39"/>
  <c r="AM111" i="39"/>
  <c r="AL111" i="39"/>
  <c r="AK111" i="39"/>
  <c r="AJ111" i="39"/>
  <c r="AI111" i="39"/>
  <c r="AH111" i="39"/>
  <c r="AF111" i="39"/>
  <c r="AE111" i="39"/>
  <c r="AD111" i="39"/>
  <c r="AC111" i="39"/>
  <c r="AB111" i="39"/>
  <c r="AA111" i="39"/>
  <c r="Z111" i="39"/>
  <c r="X111" i="39"/>
  <c r="W111" i="39"/>
  <c r="V111" i="39"/>
  <c r="U111" i="39"/>
  <c r="T111" i="39"/>
  <c r="S111" i="39"/>
  <c r="R111" i="39"/>
  <c r="E111" i="39"/>
  <c r="Q111" i="39" s="1"/>
  <c r="C111" i="39"/>
  <c r="AV110" i="39"/>
  <c r="AU110" i="39"/>
  <c r="AT110" i="39"/>
  <c r="AS110" i="39"/>
  <c r="AR110" i="39"/>
  <c r="AQ110" i="39"/>
  <c r="AP110" i="39"/>
  <c r="AN110" i="39"/>
  <c r="AM110" i="39"/>
  <c r="AL110" i="39"/>
  <c r="AK110" i="39"/>
  <c r="AJ110" i="39"/>
  <c r="AI110" i="39"/>
  <c r="AH110" i="39"/>
  <c r="AF110" i="39"/>
  <c r="AE110" i="39"/>
  <c r="AD110" i="39"/>
  <c r="AC110" i="39"/>
  <c r="AB110" i="39"/>
  <c r="AA110" i="39"/>
  <c r="Z110" i="39"/>
  <c r="X110" i="39"/>
  <c r="W110" i="39"/>
  <c r="V110" i="39"/>
  <c r="U110" i="39"/>
  <c r="T110" i="39"/>
  <c r="S110" i="39"/>
  <c r="R110" i="39"/>
  <c r="E110" i="39"/>
  <c r="Q110" i="39" s="1"/>
  <c r="C110" i="39"/>
  <c r="AV109" i="39"/>
  <c r="AU109" i="39"/>
  <c r="AT109" i="39"/>
  <c r="AS109" i="39"/>
  <c r="AR109" i="39"/>
  <c r="AQ109" i="39"/>
  <c r="AP109" i="39"/>
  <c r="AN109" i="39"/>
  <c r="AM109" i="39"/>
  <c r="AL109" i="39"/>
  <c r="AK109" i="39"/>
  <c r="AJ109" i="39"/>
  <c r="AI109" i="39"/>
  <c r="AH109" i="39"/>
  <c r="AF109" i="39"/>
  <c r="AE109" i="39"/>
  <c r="AD109" i="39"/>
  <c r="AC109" i="39"/>
  <c r="AB109" i="39"/>
  <c r="AA109" i="39"/>
  <c r="Z109" i="39"/>
  <c r="X109" i="39"/>
  <c r="W109" i="39"/>
  <c r="V109" i="39"/>
  <c r="U109" i="39"/>
  <c r="T109" i="39"/>
  <c r="S109" i="39"/>
  <c r="R109" i="39"/>
  <c r="E109" i="39"/>
  <c r="Q109" i="39" s="1"/>
  <c r="C109" i="39"/>
  <c r="AV108" i="39"/>
  <c r="AU108" i="39"/>
  <c r="AT108" i="39"/>
  <c r="AS108" i="39"/>
  <c r="AR108" i="39"/>
  <c r="AQ108" i="39"/>
  <c r="AP108" i="39"/>
  <c r="AN108" i="39"/>
  <c r="AM108" i="39"/>
  <c r="AL108" i="39"/>
  <c r="AK108" i="39"/>
  <c r="AJ108" i="39"/>
  <c r="AI108" i="39"/>
  <c r="AH108" i="39"/>
  <c r="AF108" i="39"/>
  <c r="AE108" i="39"/>
  <c r="AD108" i="39"/>
  <c r="AC108" i="39"/>
  <c r="AB108" i="39"/>
  <c r="AA108" i="39"/>
  <c r="Z108" i="39"/>
  <c r="X108" i="39"/>
  <c r="W108" i="39"/>
  <c r="V108" i="39"/>
  <c r="U108" i="39"/>
  <c r="T108" i="39"/>
  <c r="S108" i="39"/>
  <c r="R108" i="39"/>
  <c r="E108" i="39"/>
  <c r="Q108" i="39" s="1"/>
  <c r="C108" i="39"/>
  <c r="AV107" i="39"/>
  <c r="AU107" i="39"/>
  <c r="AT107" i="39"/>
  <c r="AS107" i="39"/>
  <c r="AR107" i="39"/>
  <c r="AQ107" i="39"/>
  <c r="AP107" i="39"/>
  <c r="AN107" i="39"/>
  <c r="AM107" i="39"/>
  <c r="AL107" i="39"/>
  <c r="AK107" i="39"/>
  <c r="AJ107" i="39"/>
  <c r="AI107" i="39"/>
  <c r="AH107" i="39"/>
  <c r="AF107" i="39"/>
  <c r="AE107" i="39"/>
  <c r="AD107" i="39"/>
  <c r="AC107" i="39"/>
  <c r="AB107" i="39"/>
  <c r="AA107" i="39"/>
  <c r="Z107" i="39"/>
  <c r="X107" i="39"/>
  <c r="W107" i="39"/>
  <c r="V107" i="39"/>
  <c r="U107" i="39"/>
  <c r="T107" i="39"/>
  <c r="S107" i="39"/>
  <c r="R107" i="39"/>
  <c r="E107" i="39"/>
  <c r="Q107" i="39" s="1"/>
  <c r="C107" i="39"/>
  <c r="R105" i="39"/>
  <c r="Z105" i="39" s="1"/>
  <c r="R104" i="39"/>
  <c r="AV99" i="39"/>
  <c r="AU99" i="39"/>
  <c r="AT99" i="39"/>
  <c r="AS99" i="39"/>
  <c r="AR99" i="39"/>
  <c r="AQ99" i="39"/>
  <c r="AP99" i="39"/>
  <c r="AN99" i="39"/>
  <c r="AM99" i="39"/>
  <c r="AL99" i="39"/>
  <c r="AK99" i="39"/>
  <c r="AJ99" i="39"/>
  <c r="AI99" i="39"/>
  <c r="AH99" i="39"/>
  <c r="AF99" i="39"/>
  <c r="AE99" i="39"/>
  <c r="AD99" i="39"/>
  <c r="AC99" i="39"/>
  <c r="AB99" i="39"/>
  <c r="AA99" i="39"/>
  <c r="Z99" i="39"/>
  <c r="X99" i="39"/>
  <c r="W99" i="39"/>
  <c r="V99" i="39"/>
  <c r="U99" i="39"/>
  <c r="T99" i="39"/>
  <c r="S99" i="39"/>
  <c r="R99" i="39"/>
  <c r="E99" i="39"/>
  <c r="Q99" i="39" s="1"/>
  <c r="D99" i="39"/>
  <c r="C99" i="39"/>
  <c r="AV98" i="39"/>
  <c r="AU98" i="39"/>
  <c r="AT98" i="39"/>
  <c r="AS98" i="39"/>
  <c r="AR98" i="39"/>
  <c r="AQ98" i="39"/>
  <c r="AP98" i="39"/>
  <c r="AN98" i="39"/>
  <c r="AM98" i="39"/>
  <c r="AL98" i="39"/>
  <c r="AK98" i="39"/>
  <c r="AJ98" i="39"/>
  <c r="AI98" i="39"/>
  <c r="AH98" i="39"/>
  <c r="AF98" i="39"/>
  <c r="AE98" i="39"/>
  <c r="AD98" i="39"/>
  <c r="AC98" i="39"/>
  <c r="AB98" i="39"/>
  <c r="AA98" i="39"/>
  <c r="Z98" i="39"/>
  <c r="X98" i="39"/>
  <c r="W98" i="39"/>
  <c r="V98" i="39"/>
  <c r="U98" i="39"/>
  <c r="T98" i="39"/>
  <c r="S98" i="39"/>
  <c r="R98" i="39"/>
  <c r="E98" i="39"/>
  <c r="Q98" i="39" s="1"/>
  <c r="D98" i="39"/>
  <c r="C98" i="39"/>
  <c r="AV97" i="39"/>
  <c r="AU97" i="39"/>
  <c r="AT97" i="39"/>
  <c r="AS97" i="39"/>
  <c r="AR97" i="39"/>
  <c r="AQ97" i="39"/>
  <c r="AP97" i="39"/>
  <c r="AN97" i="39"/>
  <c r="AM97" i="39"/>
  <c r="AL97" i="39"/>
  <c r="AK97" i="39"/>
  <c r="AJ97" i="39"/>
  <c r="AI97" i="39"/>
  <c r="AH97" i="39"/>
  <c r="AF97" i="39"/>
  <c r="AE97" i="39"/>
  <c r="AD97" i="39"/>
  <c r="AC97" i="39"/>
  <c r="AB97" i="39"/>
  <c r="AA97" i="39"/>
  <c r="Z97" i="39"/>
  <c r="X97" i="39"/>
  <c r="W97" i="39"/>
  <c r="V97" i="39"/>
  <c r="U97" i="39"/>
  <c r="T97" i="39"/>
  <c r="S97" i="39"/>
  <c r="R97" i="39"/>
  <c r="E97" i="39"/>
  <c r="Q97" i="39" s="1"/>
  <c r="D97" i="39"/>
  <c r="C97" i="39"/>
  <c r="AV96" i="39"/>
  <c r="AU96" i="39"/>
  <c r="AT96" i="39"/>
  <c r="AS96" i="39"/>
  <c r="AR96" i="39"/>
  <c r="AQ96" i="39"/>
  <c r="AP96" i="39"/>
  <c r="AN96" i="39"/>
  <c r="AM96" i="39"/>
  <c r="AL96" i="39"/>
  <c r="AK96" i="39"/>
  <c r="AJ96" i="39"/>
  <c r="AI96" i="39"/>
  <c r="AH96" i="39"/>
  <c r="AF96" i="39"/>
  <c r="AE96" i="39"/>
  <c r="AD96" i="39"/>
  <c r="AC96" i="39"/>
  <c r="AB96" i="39"/>
  <c r="AA96" i="39"/>
  <c r="Z96" i="39"/>
  <c r="X96" i="39"/>
  <c r="W96" i="39"/>
  <c r="V96" i="39"/>
  <c r="U96" i="39"/>
  <c r="T96" i="39"/>
  <c r="S96" i="39"/>
  <c r="R96" i="39"/>
  <c r="E96" i="39"/>
  <c r="Q96" i="39" s="1"/>
  <c r="D96" i="39"/>
  <c r="C96" i="39"/>
  <c r="AV95" i="39"/>
  <c r="AU95" i="39"/>
  <c r="AT95" i="39"/>
  <c r="AS95" i="39"/>
  <c r="AR95" i="39"/>
  <c r="AQ95" i="39"/>
  <c r="AP95" i="39"/>
  <c r="AN95" i="39"/>
  <c r="AM95" i="39"/>
  <c r="AL95" i="39"/>
  <c r="AK95" i="39"/>
  <c r="AJ95" i="39"/>
  <c r="AI95" i="39"/>
  <c r="AH95" i="39"/>
  <c r="AF95" i="39"/>
  <c r="AE95" i="39"/>
  <c r="AD95" i="39"/>
  <c r="AC95" i="39"/>
  <c r="AB95" i="39"/>
  <c r="AA95" i="39"/>
  <c r="Z95" i="39"/>
  <c r="X95" i="39"/>
  <c r="W95" i="39"/>
  <c r="V95" i="39"/>
  <c r="U95" i="39"/>
  <c r="T95" i="39"/>
  <c r="S95" i="39"/>
  <c r="R95" i="39"/>
  <c r="E95" i="39"/>
  <c r="Q95" i="39" s="1"/>
  <c r="D95" i="39"/>
  <c r="C95" i="39"/>
  <c r="AV94" i="39"/>
  <c r="AU94" i="39"/>
  <c r="AT94" i="39"/>
  <c r="AS94" i="39"/>
  <c r="AR94" i="39"/>
  <c r="AQ94" i="39"/>
  <c r="AP94" i="39"/>
  <c r="AN94" i="39"/>
  <c r="AM94" i="39"/>
  <c r="AL94" i="39"/>
  <c r="AK94" i="39"/>
  <c r="AJ94" i="39"/>
  <c r="AI94" i="39"/>
  <c r="AH94" i="39"/>
  <c r="AF94" i="39"/>
  <c r="AE94" i="39"/>
  <c r="AD94" i="39"/>
  <c r="AC94" i="39"/>
  <c r="AB94" i="39"/>
  <c r="AA94" i="39"/>
  <c r="Z94" i="39"/>
  <c r="X94" i="39"/>
  <c r="W94" i="39"/>
  <c r="V94" i="39"/>
  <c r="U94" i="39"/>
  <c r="T94" i="39"/>
  <c r="S94" i="39"/>
  <c r="R94" i="39"/>
  <c r="E94" i="39"/>
  <c r="Q94" i="39" s="1"/>
  <c r="D94" i="39"/>
  <c r="C94" i="39"/>
  <c r="AV93" i="39"/>
  <c r="AU93" i="39"/>
  <c r="AT93" i="39"/>
  <c r="AS93" i="39"/>
  <c r="AR93" i="39"/>
  <c r="AQ93" i="39"/>
  <c r="AP93" i="39"/>
  <c r="AN93" i="39"/>
  <c r="AM93" i="39"/>
  <c r="AL93" i="39"/>
  <c r="AK93" i="39"/>
  <c r="AJ93" i="39"/>
  <c r="AI93" i="39"/>
  <c r="AH93" i="39"/>
  <c r="AF93" i="39"/>
  <c r="AE93" i="39"/>
  <c r="AD93" i="39"/>
  <c r="AC93" i="39"/>
  <c r="AB93" i="39"/>
  <c r="AA93" i="39"/>
  <c r="Z93" i="39"/>
  <c r="X93" i="39"/>
  <c r="W93" i="39"/>
  <c r="V93" i="39"/>
  <c r="U93" i="39"/>
  <c r="T93" i="39"/>
  <c r="S93" i="39"/>
  <c r="R93" i="39"/>
  <c r="E93" i="39"/>
  <c r="Q93" i="39" s="1"/>
  <c r="D93" i="39"/>
  <c r="C93" i="39"/>
  <c r="AV92" i="39"/>
  <c r="AU92" i="39"/>
  <c r="AT92" i="39"/>
  <c r="AS92" i="39"/>
  <c r="AR92" i="39"/>
  <c r="AQ92" i="39"/>
  <c r="AP92" i="39"/>
  <c r="AN92" i="39"/>
  <c r="AM92" i="39"/>
  <c r="AL92" i="39"/>
  <c r="AK92" i="39"/>
  <c r="AJ92" i="39"/>
  <c r="AI92" i="39"/>
  <c r="AH92" i="39"/>
  <c r="AF92" i="39"/>
  <c r="AE92" i="39"/>
  <c r="AD92" i="39"/>
  <c r="AC92" i="39"/>
  <c r="AB92" i="39"/>
  <c r="AA92" i="39"/>
  <c r="Z92" i="39"/>
  <c r="X92" i="39"/>
  <c r="W92" i="39"/>
  <c r="V92" i="39"/>
  <c r="U92" i="39"/>
  <c r="T92" i="39"/>
  <c r="S92" i="39"/>
  <c r="R92" i="39"/>
  <c r="E92" i="39"/>
  <c r="Q92" i="39" s="1"/>
  <c r="D92" i="39"/>
  <c r="C92" i="39"/>
  <c r="AV91" i="39"/>
  <c r="AU91" i="39"/>
  <c r="AT91" i="39"/>
  <c r="AS91" i="39"/>
  <c r="AR91" i="39"/>
  <c r="AQ91" i="39"/>
  <c r="AP91" i="39"/>
  <c r="AN91" i="39"/>
  <c r="AM91" i="39"/>
  <c r="AL91" i="39"/>
  <c r="AK91" i="39"/>
  <c r="AJ91" i="39"/>
  <c r="AI91" i="39"/>
  <c r="AH91" i="39"/>
  <c r="AF91" i="39"/>
  <c r="AE91" i="39"/>
  <c r="AD91" i="39"/>
  <c r="AC91" i="39"/>
  <c r="AB91" i="39"/>
  <c r="AA91" i="39"/>
  <c r="Z91" i="39"/>
  <c r="X91" i="39"/>
  <c r="W91" i="39"/>
  <c r="V91" i="39"/>
  <c r="U91" i="39"/>
  <c r="T91" i="39"/>
  <c r="S91" i="39"/>
  <c r="R91" i="39"/>
  <c r="E91" i="39"/>
  <c r="Q91" i="39" s="1"/>
  <c r="D91" i="39"/>
  <c r="C91" i="39"/>
  <c r="AV90" i="39"/>
  <c r="AU90" i="39"/>
  <c r="AT90" i="39"/>
  <c r="AS90" i="39"/>
  <c r="AR90" i="39"/>
  <c r="AQ90" i="39"/>
  <c r="AP90" i="39"/>
  <c r="AN90" i="39"/>
  <c r="AM90" i="39"/>
  <c r="AL90" i="39"/>
  <c r="AK90" i="39"/>
  <c r="AJ90" i="39"/>
  <c r="AI90" i="39"/>
  <c r="AH90" i="39"/>
  <c r="AF90" i="39"/>
  <c r="AE90" i="39"/>
  <c r="AD90" i="39"/>
  <c r="AC90" i="39"/>
  <c r="AB90" i="39"/>
  <c r="AA90" i="39"/>
  <c r="Z90" i="39"/>
  <c r="X90" i="39"/>
  <c r="W90" i="39"/>
  <c r="V90" i="39"/>
  <c r="U90" i="39"/>
  <c r="T90" i="39"/>
  <c r="S90" i="39"/>
  <c r="R90" i="39"/>
  <c r="E90" i="39"/>
  <c r="Q90" i="39" s="1"/>
  <c r="D90" i="39"/>
  <c r="C90" i="39"/>
  <c r="AV89" i="39"/>
  <c r="AU89" i="39"/>
  <c r="AT89" i="39"/>
  <c r="AS89" i="39"/>
  <c r="AR89" i="39"/>
  <c r="AQ89" i="39"/>
  <c r="AP89" i="39"/>
  <c r="AN89" i="39"/>
  <c r="AM89" i="39"/>
  <c r="AL89" i="39"/>
  <c r="AK89" i="39"/>
  <c r="AJ89" i="39"/>
  <c r="AI89" i="39"/>
  <c r="AH89" i="39"/>
  <c r="AF89" i="39"/>
  <c r="AE89" i="39"/>
  <c r="AD89" i="39"/>
  <c r="AC89" i="39"/>
  <c r="AB89" i="39"/>
  <c r="AA89" i="39"/>
  <c r="Z89" i="39"/>
  <c r="X89" i="39"/>
  <c r="W89" i="39"/>
  <c r="V89" i="39"/>
  <c r="U89" i="39"/>
  <c r="T89" i="39"/>
  <c r="S89" i="39"/>
  <c r="R89" i="39"/>
  <c r="E89" i="39"/>
  <c r="Q89" i="39" s="1"/>
  <c r="D89" i="39"/>
  <c r="C89" i="39"/>
  <c r="AV88" i="39"/>
  <c r="AU88" i="39"/>
  <c r="AT88" i="39"/>
  <c r="AS88" i="39"/>
  <c r="AR88" i="39"/>
  <c r="AQ88" i="39"/>
  <c r="AP88" i="39"/>
  <c r="AN88" i="39"/>
  <c r="AM88" i="39"/>
  <c r="AL88" i="39"/>
  <c r="AK88" i="39"/>
  <c r="AJ88" i="39"/>
  <c r="AI88" i="39"/>
  <c r="AH88" i="39"/>
  <c r="AF88" i="39"/>
  <c r="AE88" i="39"/>
  <c r="AD88" i="39"/>
  <c r="AC88" i="39"/>
  <c r="AB88" i="39"/>
  <c r="AA88" i="39"/>
  <c r="Z88" i="39"/>
  <c r="X88" i="39"/>
  <c r="W88" i="39"/>
  <c r="V88" i="39"/>
  <c r="U88" i="39"/>
  <c r="T88" i="39"/>
  <c r="S88" i="39"/>
  <c r="R88" i="39"/>
  <c r="E88" i="39"/>
  <c r="Q88" i="39" s="1"/>
  <c r="D88" i="39"/>
  <c r="C88" i="39"/>
  <c r="AV87" i="39"/>
  <c r="AU87" i="39"/>
  <c r="AT87" i="39"/>
  <c r="AS87" i="39"/>
  <c r="AR87" i="39"/>
  <c r="AQ87" i="39"/>
  <c r="AP87" i="39"/>
  <c r="AN87" i="39"/>
  <c r="AM87" i="39"/>
  <c r="AL87" i="39"/>
  <c r="AK87" i="39"/>
  <c r="AJ87" i="39"/>
  <c r="AI87" i="39"/>
  <c r="AH87" i="39"/>
  <c r="AF87" i="39"/>
  <c r="AE87" i="39"/>
  <c r="AD87" i="39"/>
  <c r="AC87" i="39"/>
  <c r="AB87" i="39"/>
  <c r="AA87" i="39"/>
  <c r="Z87" i="39"/>
  <c r="X87" i="39"/>
  <c r="W87" i="39"/>
  <c r="V87" i="39"/>
  <c r="U87" i="39"/>
  <c r="T87" i="39"/>
  <c r="S87" i="39"/>
  <c r="R87" i="39"/>
  <c r="E87" i="39"/>
  <c r="Q87" i="39" s="1"/>
  <c r="D87" i="39"/>
  <c r="C87" i="39"/>
  <c r="AV86" i="39"/>
  <c r="AU86" i="39"/>
  <c r="AT86" i="39"/>
  <c r="AS86" i="39"/>
  <c r="AR86" i="39"/>
  <c r="AQ86" i="39"/>
  <c r="AP86" i="39"/>
  <c r="AN86" i="39"/>
  <c r="AM86" i="39"/>
  <c r="AL86" i="39"/>
  <c r="AK86" i="39"/>
  <c r="AJ86" i="39"/>
  <c r="AI86" i="39"/>
  <c r="AH86" i="39"/>
  <c r="AF86" i="39"/>
  <c r="AE86" i="39"/>
  <c r="AD86" i="39"/>
  <c r="AC86" i="39"/>
  <c r="AB86" i="39"/>
  <c r="AA86" i="39"/>
  <c r="Z86" i="39"/>
  <c r="X86" i="39"/>
  <c r="W86" i="39"/>
  <c r="V86" i="39"/>
  <c r="U86" i="39"/>
  <c r="T86" i="39"/>
  <c r="S86" i="39"/>
  <c r="R86" i="39"/>
  <c r="E86" i="39"/>
  <c r="Q86" i="39" s="1"/>
  <c r="D86" i="39"/>
  <c r="C86" i="39"/>
  <c r="R84" i="39"/>
  <c r="AH84" i="39" s="1"/>
  <c r="R83" i="39"/>
  <c r="AV79" i="39"/>
  <c r="AU79" i="39"/>
  <c r="AT79" i="39"/>
  <c r="AS79" i="39"/>
  <c r="AR79" i="39"/>
  <c r="AQ79" i="39"/>
  <c r="AP79" i="39"/>
  <c r="AN79" i="39"/>
  <c r="AM79" i="39"/>
  <c r="AL79" i="39"/>
  <c r="AK79" i="39"/>
  <c r="AJ79" i="39"/>
  <c r="AI79" i="39"/>
  <c r="AH79" i="39"/>
  <c r="AF79" i="39"/>
  <c r="AE79" i="39"/>
  <c r="AD79" i="39"/>
  <c r="AC79" i="39"/>
  <c r="AB79" i="39"/>
  <c r="AA79" i="39"/>
  <c r="Z79" i="39"/>
  <c r="X79" i="39"/>
  <c r="W79" i="39"/>
  <c r="V79" i="39"/>
  <c r="U79" i="39"/>
  <c r="T79" i="39"/>
  <c r="S79" i="39"/>
  <c r="R79" i="39"/>
  <c r="E79" i="39"/>
  <c r="Q79" i="39" s="1"/>
  <c r="C79" i="39"/>
  <c r="AV78" i="39"/>
  <c r="AU78" i="39"/>
  <c r="AT78" i="39"/>
  <c r="AS78" i="39"/>
  <c r="AR78" i="39"/>
  <c r="AQ78" i="39"/>
  <c r="AP78" i="39"/>
  <c r="AN78" i="39"/>
  <c r="AM78" i="39"/>
  <c r="AL78" i="39"/>
  <c r="AK78" i="39"/>
  <c r="AJ78" i="39"/>
  <c r="AI78" i="39"/>
  <c r="AH78" i="39"/>
  <c r="AF78" i="39"/>
  <c r="AE78" i="39"/>
  <c r="AD78" i="39"/>
  <c r="AC78" i="39"/>
  <c r="AB78" i="39"/>
  <c r="AA78" i="39"/>
  <c r="Z78" i="39"/>
  <c r="X78" i="39"/>
  <c r="W78" i="39"/>
  <c r="V78" i="39"/>
  <c r="U78" i="39"/>
  <c r="T78" i="39"/>
  <c r="S78" i="39"/>
  <c r="R78" i="39"/>
  <c r="E78" i="39"/>
  <c r="Q78" i="39" s="1"/>
  <c r="C78" i="39"/>
  <c r="AV77" i="39"/>
  <c r="AU77" i="39"/>
  <c r="AT77" i="39"/>
  <c r="AS77" i="39"/>
  <c r="AR77" i="39"/>
  <c r="AQ77" i="39"/>
  <c r="AP77" i="39"/>
  <c r="AN77" i="39"/>
  <c r="AM77" i="39"/>
  <c r="AL77" i="39"/>
  <c r="AK77" i="39"/>
  <c r="AJ77" i="39"/>
  <c r="AI77" i="39"/>
  <c r="AH77" i="39"/>
  <c r="AF77" i="39"/>
  <c r="AE77" i="39"/>
  <c r="AD77" i="39"/>
  <c r="AC77" i="39"/>
  <c r="AB77" i="39"/>
  <c r="AA77" i="39"/>
  <c r="Z77" i="39"/>
  <c r="X77" i="39"/>
  <c r="W77" i="39"/>
  <c r="V77" i="39"/>
  <c r="U77" i="39"/>
  <c r="T77" i="39"/>
  <c r="S77" i="39"/>
  <c r="R77" i="39"/>
  <c r="E77" i="39"/>
  <c r="Q77" i="39" s="1"/>
  <c r="C77" i="39"/>
  <c r="AV76" i="39"/>
  <c r="AU76" i="39"/>
  <c r="AT76" i="39"/>
  <c r="AS76" i="39"/>
  <c r="AR76" i="39"/>
  <c r="AQ76" i="39"/>
  <c r="AP76" i="39"/>
  <c r="AN76" i="39"/>
  <c r="AM76" i="39"/>
  <c r="AL76" i="39"/>
  <c r="AK76" i="39"/>
  <c r="AJ76" i="39"/>
  <c r="AI76" i="39"/>
  <c r="AH76" i="39"/>
  <c r="AF76" i="39"/>
  <c r="AE76" i="39"/>
  <c r="AD76" i="39"/>
  <c r="AC76" i="39"/>
  <c r="AB76" i="39"/>
  <c r="AA76" i="39"/>
  <c r="Z76" i="39"/>
  <c r="X76" i="39"/>
  <c r="W76" i="39"/>
  <c r="V76" i="39"/>
  <c r="U76" i="39"/>
  <c r="T76" i="39"/>
  <c r="S76" i="39"/>
  <c r="R76" i="39"/>
  <c r="E76" i="39"/>
  <c r="Q76" i="39" s="1"/>
  <c r="C76" i="39"/>
  <c r="AV75" i="39"/>
  <c r="AU75" i="39"/>
  <c r="AT75" i="39"/>
  <c r="AS75" i="39"/>
  <c r="AR75" i="39"/>
  <c r="AQ75" i="39"/>
  <c r="AP75" i="39"/>
  <c r="AN75" i="39"/>
  <c r="AM75" i="39"/>
  <c r="AL75" i="39"/>
  <c r="AK75" i="39"/>
  <c r="AJ75" i="39"/>
  <c r="AI75" i="39"/>
  <c r="AH75" i="39"/>
  <c r="AF75" i="39"/>
  <c r="AE75" i="39"/>
  <c r="AD75" i="39"/>
  <c r="AC75" i="39"/>
  <c r="AB75" i="39"/>
  <c r="AA75" i="39"/>
  <c r="Z75" i="39"/>
  <c r="X75" i="39"/>
  <c r="W75" i="39"/>
  <c r="V75" i="39"/>
  <c r="U75" i="39"/>
  <c r="T75" i="39"/>
  <c r="S75" i="39"/>
  <c r="R75" i="39"/>
  <c r="E75" i="39"/>
  <c r="Q75" i="39" s="1"/>
  <c r="C75" i="39"/>
  <c r="AV74" i="39"/>
  <c r="AU74" i="39"/>
  <c r="AT74" i="39"/>
  <c r="AS74" i="39"/>
  <c r="AR74" i="39"/>
  <c r="AQ74" i="39"/>
  <c r="AP74" i="39"/>
  <c r="AN74" i="39"/>
  <c r="AM74" i="39"/>
  <c r="AL74" i="39"/>
  <c r="AK74" i="39"/>
  <c r="AJ74" i="39"/>
  <c r="AI74" i="39"/>
  <c r="AH74" i="39"/>
  <c r="AF74" i="39"/>
  <c r="AE74" i="39"/>
  <c r="AD74" i="39"/>
  <c r="AC74" i="39"/>
  <c r="AB74" i="39"/>
  <c r="AA74" i="39"/>
  <c r="Z74" i="39"/>
  <c r="X74" i="39"/>
  <c r="W74" i="39"/>
  <c r="V74" i="39"/>
  <c r="U74" i="39"/>
  <c r="T74" i="39"/>
  <c r="S74" i="39"/>
  <c r="R74" i="39"/>
  <c r="Q74" i="39"/>
  <c r="E74" i="39"/>
  <c r="C74" i="39"/>
  <c r="AV73" i="39"/>
  <c r="AU73" i="39"/>
  <c r="AT73" i="39"/>
  <c r="AS73" i="39"/>
  <c r="AR73" i="39"/>
  <c r="AQ73" i="39"/>
  <c r="AP73" i="39"/>
  <c r="AN73" i="39"/>
  <c r="AM73" i="39"/>
  <c r="AL73" i="39"/>
  <c r="AK73" i="39"/>
  <c r="AJ73" i="39"/>
  <c r="AI73" i="39"/>
  <c r="AH73" i="39"/>
  <c r="AF73" i="39"/>
  <c r="AE73" i="39"/>
  <c r="AD73" i="39"/>
  <c r="AC73" i="39"/>
  <c r="AB73" i="39"/>
  <c r="AA73" i="39"/>
  <c r="Z73" i="39"/>
  <c r="X73" i="39"/>
  <c r="W73" i="39"/>
  <c r="V73" i="39"/>
  <c r="U73" i="39"/>
  <c r="T73" i="39"/>
  <c r="S73" i="39"/>
  <c r="R73" i="39"/>
  <c r="E73" i="39"/>
  <c r="Q73" i="39" s="1"/>
  <c r="C73" i="39"/>
  <c r="AV72" i="39"/>
  <c r="AU72" i="39"/>
  <c r="AT72" i="39"/>
  <c r="AS72" i="39"/>
  <c r="AR72" i="39"/>
  <c r="AQ72" i="39"/>
  <c r="AP72" i="39"/>
  <c r="AN72" i="39"/>
  <c r="AM72" i="39"/>
  <c r="AL72" i="39"/>
  <c r="AK72" i="39"/>
  <c r="AJ72" i="39"/>
  <c r="AI72" i="39"/>
  <c r="AH72" i="39"/>
  <c r="AF72" i="39"/>
  <c r="AE72" i="39"/>
  <c r="AD72" i="39"/>
  <c r="AC72" i="39"/>
  <c r="AB72" i="39"/>
  <c r="AA72" i="39"/>
  <c r="Z72" i="39"/>
  <c r="X72" i="39"/>
  <c r="W72" i="39"/>
  <c r="V72" i="39"/>
  <c r="U72" i="39"/>
  <c r="T72" i="39"/>
  <c r="S72" i="39"/>
  <c r="R72" i="39"/>
  <c r="E72" i="39"/>
  <c r="Q72" i="39" s="1"/>
  <c r="C72" i="39"/>
  <c r="AV71" i="39"/>
  <c r="AU71" i="39"/>
  <c r="AT71" i="39"/>
  <c r="AS71" i="39"/>
  <c r="AR71" i="39"/>
  <c r="AQ71" i="39"/>
  <c r="AP71" i="39"/>
  <c r="AN71" i="39"/>
  <c r="AM71" i="39"/>
  <c r="AL71" i="39"/>
  <c r="AK71" i="39"/>
  <c r="AJ71" i="39"/>
  <c r="AI71" i="39"/>
  <c r="AH71" i="39"/>
  <c r="AF71" i="39"/>
  <c r="AE71" i="39"/>
  <c r="AD71" i="39"/>
  <c r="AC71" i="39"/>
  <c r="AB71" i="39"/>
  <c r="AA71" i="39"/>
  <c r="Z71" i="39"/>
  <c r="X71" i="39"/>
  <c r="W71" i="39"/>
  <c r="V71" i="39"/>
  <c r="U71" i="39"/>
  <c r="T71" i="39"/>
  <c r="S71" i="39"/>
  <c r="R71" i="39"/>
  <c r="E71" i="39"/>
  <c r="Q71" i="39" s="1"/>
  <c r="C71" i="39"/>
  <c r="AV70" i="39"/>
  <c r="AU70" i="39"/>
  <c r="AT70" i="39"/>
  <c r="AS70" i="39"/>
  <c r="AR70" i="39"/>
  <c r="AQ70" i="39"/>
  <c r="AP70" i="39"/>
  <c r="AN70" i="39"/>
  <c r="AM70" i="39"/>
  <c r="AL70" i="39"/>
  <c r="AK70" i="39"/>
  <c r="AJ70" i="39"/>
  <c r="AI70" i="39"/>
  <c r="AH70" i="39"/>
  <c r="AF70" i="39"/>
  <c r="AE70" i="39"/>
  <c r="AD70" i="39"/>
  <c r="AC70" i="39"/>
  <c r="AB70" i="39"/>
  <c r="AA70" i="39"/>
  <c r="Z70" i="39"/>
  <c r="X70" i="39"/>
  <c r="W70" i="39"/>
  <c r="V70" i="39"/>
  <c r="U70" i="39"/>
  <c r="T70" i="39"/>
  <c r="S70" i="39"/>
  <c r="R70" i="39"/>
  <c r="E70" i="39"/>
  <c r="Q70" i="39" s="1"/>
  <c r="C70" i="39"/>
  <c r="AV69" i="39"/>
  <c r="AU69" i="39"/>
  <c r="AT69" i="39"/>
  <c r="AS69" i="39"/>
  <c r="AR69" i="39"/>
  <c r="AQ69" i="39"/>
  <c r="AP69" i="39"/>
  <c r="AN69" i="39"/>
  <c r="AM69" i="39"/>
  <c r="AL69" i="39"/>
  <c r="AK69" i="39"/>
  <c r="AJ69" i="39"/>
  <c r="AI69" i="39"/>
  <c r="AH69" i="39"/>
  <c r="AF69" i="39"/>
  <c r="AE69" i="39"/>
  <c r="AD69" i="39"/>
  <c r="AC69" i="39"/>
  <c r="AB69" i="39"/>
  <c r="AA69" i="39"/>
  <c r="Z69" i="39"/>
  <c r="X69" i="39"/>
  <c r="W69" i="39"/>
  <c r="V69" i="39"/>
  <c r="U69" i="39"/>
  <c r="T69" i="39"/>
  <c r="S69" i="39"/>
  <c r="R69" i="39"/>
  <c r="E69" i="39"/>
  <c r="Q69" i="39" s="1"/>
  <c r="C69" i="39"/>
  <c r="AV68" i="39"/>
  <c r="AU68" i="39"/>
  <c r="AT68" i="39"/>
  <c r="AS68" i="39"/>
  <c r="AR68" i="39"/>
  <c r="AQ68" i="39"/>
  <c r="AP68" i="39"/>
  <c r="AN68" i="39"/>
  <c r="AM68" i="39"/>
  <c r="AL68" i="39"/>
  <c r="AK68" i="39"/>
  <c r="AJ68" i="39"/>
  <c r="AI68" i="39"/>
  <c r="AH68" i="39"/>
  <c r="AF68" i="39"/>
  <c r="AE68" i="39"/>
  <c r="AD68" i="39"/>
  <c r="AC68" i="39"/>
  <c r="AB68" i="39"/>
  <c r="AA68" i="39"/>
  <c r="Z68" i="39"/>
  <c r="X68" i="39"/>
  <c r="W68" i="39"/>
  <c r="V68" i="39"/>
  <c r="U68" i="39"/>
  <c r="T68" i="39"/>
  <c r="S68" i="39"/>
  <c r="R68" i="39"/>
  <c r="E68" i="39"/>
  <c r="Q68" i="39" s="1"/>
  <c r="C68" i="39"/>
  <c r="AV67" i="39"/>
  <c r="AU67" i="39"/>
  <c r="AT67" i="39"/>
  <c r="AS67" i="39"/>
  <c r="AR67" i="39"/>
  <c r="AQ67" i="39"/>
  <c r="AP67" i="39"/>
  <c r="AN67" i="39"/>
  <c r="AM67" i="39"/>
  <c r="AL67" i="39"/>
  <c r="AK67" i="39"/>
  <c r="AJ67" i="39"/>
  <c r="AI67" i="39"/>
  <c r="AH67" i="39"/>
  <c r="AF67" i="39"/>
  <c r="AE67" i="39"/>
  <c r="AD67" i="39"/>
  <c r="AC67" i="39"/>
  <c r="AB67" i="39"/>
  <c r="AA67" i="39"/>
  <c r="Z67" i="39"/>
  <c r="X67" i="39"/>
  <c r="W67" i="39"/>
  <c r="V67" i="39"/>
  <c r="U67" i="39"/>
  <c r="T67" i="39"/>
  <c r="S67" i="39"/>
  <c r="R67" i="39"/>
  <c r="E67" i="39"/>
  <c r="Q67" i="39" s="1"/>
  <c r="C67" i="39"/>
  <c r="AV66" i="39"/>
  <c r="AU66" i="39"/>
  <c r="AT66" i="39"/>
  <c r="AS66" i="39"/>
  <c r="AR66" i="39"/>
  <c r="AQ66" i="39"/>
  <c r="AP66" i="39"/>
  <c r="AN66" i="39"/>
  <c r="AM66" i="39"/>
  <c r="AL66" i="39"/>
  <c r="AK66" i="39"/>
  <c r="AJ66" i="39"/>
  <c r="AI66" i="39"/>
  <c r="AH66" i="39"/>
  <c r="AF66" i="39"/>
  <c r="AE66" i="39"/>
  <c r="AD66" i="39"/>
  <c r="AC66" i="39"/>
  <c r="AB66" i="39"/>
  <c r="AA66" i="39"/>
  <c r="Z66" i="39"/>
  <c r="X66" i="39"/>
  <c r="W66" i="39"/>
  <c r="V66" i="39"/>
  <c r="U66" i="39"/>
  <c r="T66" i="39"/>
  <c r="S66" i="39"/>
  <c r="R66" i="39"/>
  <c r="E66" i="39"/>
  <c r="Q66" i="39" s="1"/>
  <c r="C66" i="39"/>
  <c r="R64" i="39"/>
  <c r="Z64" i="39" s="1"/>
  <c r="R63" i="39"/>
  <c r="AV58" i="39"/>
  <c r="AU58" i="39"/>
  <c r="AT58" i="39"/>
  <c r="AS58" i="39"/>
  <c r="AR58" i="39"/>
  <c r="AQ58" i="39"/>
  <c r="AP58" i="39"/>
  <c r="AN58" i="39"/>
  <c r="AM58" i="39"/>
  <c r="AL58" i="39"/>
  <c r="AK58" i="39"/>
  <c r="AJ58" i="39"/>
  <c r="AI58" i="39"/>
  <c r="AH58" i="39"/>
  <c r="AF58" i="39"/>
  <c r="AE58" i="39"/>
  <c r="AD58" i="39"/>
  <c r="AC58" i="39"/>
  <c r="AB58" i="39"/>
  <c r="AA58" i="39"/>
  <c r="Z58" i="39"/>
  <c r="X58" i="39"/>
  <c r="W58" i="39"/>
  <c r="V58" i="39"/>
  <c r="U58" i="39"/>
  <c r="T58" i="39"/>
  <c r="S58" i="39"/>
  <c r="R58" i="39"/>
  <c r="E58" i="39"/>
  <c r="Q58" i="39" s="1"/>
  <c r="D58" i="39"/>
  <c r="C58" i="39"/>
  <c r="AV57" i="39"/>
  <c r="AU57" i="39"/>
  <c r="AT57" i="39"/>
  <c r="AS57" i="39"/>
  <c r="AR57" i="39"/>
  <c r="AQ57" i="39"/>
  <c r="AP57" i="39"/>
  <c r="AN57" i="39"/>
  <c r="AM57" i="39"/>
  <c r="AL57" i="39"/>
  <c r="AK57" i="39"/>
  <c r="AJ57" i="39"/>
  <c r="AI57" i="39"/>
  <c r="AH57" i="39"/>
  <c r="AF57" i="39"/>
  <c r="AE57" i="39"/>
  <c r="AD57" i="39"/>
  <c r="AC57" i="39"/>
  <c r="AB57" i="39"/>
  <c r="AA57" i="39"/>
  <c r="Z57" i="39"/>
  <c r="X57" i="39"/>
  <c r="W57" i="39"/>
  <c r="V57" i="39"/>
  <c r="U57" i="39"/>
  <c r="T57" i="39"/>
  <c r="S57" i="39"/>
  <c r="R57" i="39"/>
  <c r="E57" i="39"/>
  <c r="Q57" i="39" s="1"/>
  <c r="D57" i="39"/>
  <c r="C57" i="39"/>
  <c r="AV56" i="39"/>
  <c r="AU56" i="39"/>
  <c r="AT56" i="39"/>
  <c r="AS56" i="39"/>
  <c r="AR56" i="39"/>
  <c r="AQ56" i="39"/>
  <c r="AP56" i="39"/>
  <c r="AN56" i="39"/>
  <c r="AM56" i="39"/>
  <c r="AL56" i="39"/>
  <c r="AK56" i="39"/>
  <c r="AJ56" i="39"/>
  <c r="AI56" i="39"/>
  <c r="AH56" i="39"/>
  <c r="AF56" i="39"/>
  <c r="AE56" i="39"/>
  <c r="AD56" i="39"/>
  <c r="AC56" i="39"/>
  <c r="AB56" i="39"/>
  <c r="AA56" i="39"/>
  <c r="Z56" i="39"/>
  <c r="X56" i="39"/>
  <c r="W56" i="39"/>
  <c r="V56" i="39"/>
  <c r="U56" i="39"/>
  <c r="T56" i="39"/>
  <c r="S56" i="39"/>
  <c r="R56" i="39"/>
  <c r="E56" i="39"/>
  <c r="Q56" i="39" s="1"/>
  <c r="D56" i="39"/>
  <c r="C56" i="39"/>
  <c r="AV55" i="39"/>
  <c r="AU55" i="39"/>
  <c r="AT55" i="39"/>
  <c r="AS55" i="39"/>
  <c r="AR55" i="39"/>
  <c r="AQ55" i="39"/>
  <c r="AP55" i="39"/>
  <c r="AN55" i="39"/>
  <c r="AM55" i="39"/>
  <c r="AL55" i="39"/>
  <c r="AK55" i="39"/>
  <c r="AJ55" i="39"/>
  <c r="AI55" i="39"/>
  <c r="AH55" i="39"/>
  <c r="AF55" i="39"/>
  <c r="AE55" i="39"/>
  <c r="AD55" i="39"/>
  <c r="AC55" i="39"/>
  <c r="AB55" i="39"/>
  <c r="AA55" i="39"/>
  <c r="Z55" i="39"/>
  <c r="X55" i="39"/>
  <c r="W55" i="39"/>
  <c r="V55" i="39"/>
  <c r="U55" i="39"/>
  <c r="T55" i="39"/>
  <c r="S55" i="39"/>
  <c r="R55" i="39"/>
  <c r="E55" i="39"/>
  <c r="Q55" i="39" s="1"/>
  <c r="D55" i="39"/>
  <c r="C55" i="39"/>
  <c r="AV54" i="39"/>
  <c r="AU54" i="39"/>
  <c r="AT54" i="39"/>
  <c r="AS54" i="39"/>
  <c r="AR54" i="39"/>
  <c r="AQ54" i="39"/>
  <c r="AP54" i="39"/>
  <c r="AN54" i="39"/>
  <c r="AM54" i="39"/>
  <c r="AL54" i="39"/>
  <c r="AK54" i="39"/>
  <c r="AJ54" i="39"/>
  <c r="AI54" i="39"/>
  <c r="AH54" i="39"/>
  <c r="AF54" i="39"/>
  <c r="AE54" i="39"/>
  <c r="AD54" i="39"/>
  <c r="AC54" i="39"/>
  <c r="AB54" i="39"/>
  <c r="AA54" i="39"/>
  <c r="Z54" i="39"/>
  <c r="X54" i="39"/>
  <c r="W54" i="39"/>
  <c r="V54" i="39"/>
  <c r="U54" i="39"/>
  <c r="T54" i="39"/>
  <c r="S54" i="39"/>
  <c r="R54" i="39"/>
  <c r="E54" i="39"/>
  <c r="Q54" i="39" s="1"/>
  <c r="D54" i="39"/>
  <c r="C54" i="39"/>
  <c r="AV53" i="39"/>
  <c r="AU53" i="39"/>
  <c r="AT53" i="39"/>
  <c r="AS53" i="39"/>
  <c r="AR53" i="39"/>
  <c r="AQ53" i="39"/>
  <c r="AP53" i="39"/>
  <c r="AN53" i="39"/>
  <c r="AM53" i="39"/>
  <c r="AL53" i="39"/>
  <c r="AK53" i="39"/>
  <c r="AJ53" i="39"/>
  <c r="AI53" i="39"/>
  <c r="AH53" i="39"/>
  <c r="AF53" i="39"/>
  <c r="AE53" i="39"/>
  <c r="AD53" i="39"/>
  <c r="AC53" i="39"/>
  <c r="AB53" i="39"/>
  <c r="AA53" i="39"/>
  <c r="Z53" i="39"/>
  <c r="X53" i="39"/>
  <c r="W53" i="39"/>
  <c r="V53" i="39"/>
  <c r="U53" i="39"/>
  <c r="T53" i="39"/>
  <c r="S53" i="39"/>
  <c r="R53" i="39"/>
  <c r="E53" i="39"/>
  <c r="Q53" i="39" s="1"/>
  <c r="D53" i="39"/>
  <c r="C53" i="39"/>
  <c r="AV52" i="39"/>
  <c r="AU52" i="39"/>
  <c r="AT52" i="39"/>
  <c r="AS52" i="39"/>
  <c r="AR52" i="39"/>
  <c r="AQ52" i="39"/>
  <c r="AP52" i="39"/>
  <c r="AN52" i="39"/>
  <c r="AM52" i="39"/>
  <c r="AL52" i="39"/>
  <c r="AK52" i="39"/>
  <c r="AJ52" i="39"/>
  <c r="AI52" i="39"/>
  <c r="AH52" i="39"/>
  <c r="AF52" i="39"/>
  <c r="AE52" i="39"/>
  <c r="AD52" i="39"/>
  <c r="AC52" i="39"/>
  <c r="AB52" i="39"/>
  <c r="AA52" i="39"/>
  <c r="Z52" i="39"/>
  <c r="X52" i="39"/>
  <c r="W52" i="39"/>
  <c r="V52" i="39"/>
  <c r="U52" i="39"/>
  <c r="T52" i="39"/>
  <c r="S52" i="39"/>
  <c r="R52" i="39"/>
  <c r="E52" i="39"/>
  <c r="Q52" i="39" s="1"/>
  <c r="D52" i="39"/>
  <c r="C52" i="39"/>
  <c r="AV51" i="39"/>
  <c r="AU51" i="39"/>
  <c r="AT51" i="39"/>
  <c r="AS51" i="39"/>
  <c r="AR51" i="39"/>
  <c r="AQ51" i="39"/>
  <c r="AP51" i="39"/>
  <c r="AN51" i="39"/>
  <c r="AM51" i="39"/>
  <c r="AL51" i="39"/>
  <c r="AK51" i="39"/>
  <c r="AJ51" i="39"/>
  <c r="AI51" i="39"/>
  <c r="AH51" i="39"/>
  <c r="AF51" i="39"/>
  <c r="AE51" i="39"/>
  <c r="AD51" i="39"/>
  <c r="AC51" i="39"/>
  <c r="AB51" i="39"/>
  <c r="AA51" i="39"/>
  <c r="Z51" i="39"/>
  <c r="X51" i="39"/>
  <c r="W51" i="39"/>
  <c r="V51" i="39"/>
  <c r="U51" i="39"/>
  <c r="T51" i="39"/>
  <c r="S51" i="39"/>
  <c r="R51" i="39"/>
  <c r="E51" i="39"/>
  <c r="Q51" i="39" s="1"/>
  <c r="D51" i="39"/>
  <c r="C51" i="39"/>
  <c r="AV50" i="39"/>
  <c r="AU50" i="39"/>
  <c r="AT50" i="39"/>
  <c r="AS50" i="39"/>
  <c r="AR50" i="39"/>
  <c r="AQ50" i="39"/>
  <c r="AP50" i="39"/>
  <c r="AN50" i="39"/>
  <c r="AM50" i="39"/>
  <c r="AL50" i="39"/>
  <c r="AK50" i="39"/>
  <c r="AJ50" i="39"/>
  <c r="AI50" i="39"/>
  <c r="AH50" i="39"/>
  <c r="AF50" i="39"/>
  <c r="AE50" i="39"/>
  <c r="AD50" i="39"/>
  <c r="AC50" i="39"/>
  <c r="AB50" i="39"/>
  <c r="AA50" i="39"/>
  <c r="Z50" i="39"/>
  <c r="X50" i="39"/>
  <c r="W50" i="39"/>
  <c r="V50" i="39"/>
  <c r="U50" i="39"/>
  <c r="T50" i="39"/>
  <c r="S50" i="39"/>
  <c r="R50" i="39"/>
  <c r="E50" i="39"/>
  <c r="Q50" i="39" s="1"/>
  <c r="D50" i="39"/>
  <c r="C50" i="39"/>
  <c r="AV49" i="39"/>
  <c r="AU49" i="39"/>
  <c r="AT49" i="39"/>
  <c r="AS49" i="39"/>
  <c r="AR49" i="39"/>
  <c r="AQ49" i="39"/>
  <c r="AP49" i="39"/>
  <c r="AN49" i="39"/>
  <c r="AM49" i="39"/>
  <c r="AL49" i="39"/>
  <c r="AK49" i="39"/>
  <c r="AJ49" i="39"/>
  <c r="AI49" i="39"/>
  <c r="AH49" i="39"/>
  <c r="AF49" i="39"/>
  <c r="AE49" i="39"/>
  <c r="AD49" i="39"/>
  <c r="AC49" i="39"/>
  <c r="AB49" i="39"/>
  <c r="AA49" i="39"/>
  <c r="Z49" i="39"/>
  <c r="X49" i="39"/>
  <c r="W49" i="39"/>
  <c r="V49" i="39"/>
  <c r="U49" i="39"/>
  <c r="T49" i="39"/>
  <c r="S49" i="39"/>
  <c r="R49" i="39"/>
  <c r="E49" i="39"/>
  <c r="Q49" i="39" s="1"/>
  <c r="D49" i="39"/>
  <c r="C49" i="39"/>
  <c r="AV48" i="39"/>
  <c r="AU48" i="39"/>
  <c r="AT48" i="39"/>
  <c r="AS48" i="39"/>
  <c r="AR48" i="39"/>
  <c r="AQ48" i="39"/>
  <c r="AP48" i="39"/>
  <c r="AN48" i="39"/>
  <c r="AM48" i="39"/>
  <c r="AL48" i="39"/>
  <c r="AK48" i="39"/>
  <c r="AJ48" i="39"/>
  <c r="AI48" i="39"/>
  <c r="AH48" i="39"/>
  <c r="AF48" i="39"/>
  <c r="AE48" i="39"/>
  <c r="AD48" i="39"/>
  <c r="AC48" i="39"/>
  <c r="AB48" i="39"/>
  <c r="AA48" i="39"/>
  <c r="Z48" i="39"/>
  <c r="X48" i="39"/>
  <c r="W48" i="39"/>
  <c r="V48" i="39"/>
  <c r="U48" i="39"/>
  <c r="T48" i="39"/>
  <c r="S48" i="39"/>
  <c r="R48" i="39"/>
  <c r="E48" i="39"/>
  <c r="Q48" i="39" s="1"/>
  <c r="D48" i="39"/>
  <c r="C48" i="39"/>
  <c r="AV47" i="39"/>
  <c r="AU47" i="39"/>
  <c r="AT47" i="39"/>
  <c r="AS47" i="39"/>
  <c r="AR47" i="39"/>
  <c r="AQ47" i="39"/>
  <c r="AP47" i="39"/>
  <c r="AN47" i="39"/>
  <c r="AM47" i="39"/>
  <c r="AL47" i="39"/>
  <c r="AK47" i="39"/>
  <c r="AJ47" i="39"/>
  <c r="AI47" i="39"/>
  <c r="AH47" i="39"/>
  <c r="AF47" i="39"/>
  <c r="AE47" i="39"/>
  <c r="AD47" i="39"/>
  <c r="AC47" i="39"/>
  <c r="AB47" i="39"/>
  <c r="AA47" i="39"/>
  <c r="Z47" i="39"/>
  <c r="X47" i="39"/>
  <c r="W47" i="39"/>
  <c r="V47" i="39"/>
  <c r="U47" i="39"/>
  <c r="T47" i="39"/>
  <c r="S47" i="39"/>
  <c r="R47" i="39"/>
  <c r="E47" i="39"/>
  <c r="Q47" i="39" s="1"/>
  <c r="D47" i="39"/>
  <c r="C47" i="39"/>
  <c r="AV46" i="39"/>
  <c r="AU46" i="39"/>
  <c r="AT46" i="39"/>
  <c r="AS46" i="39"/>
  <c r="AR46" i="39"/>
  <c r="AQ46" i="39"/>
  <c r="AP46" i="39"/>
  <c r="AN46" i="39"/>
  <c r="AM46" i="39"/>
  <c r="AL46" i="39"/>
  <c r="AK46" i="39"/>
  <c r="AJ46" i="39"/>
  <c r="AI46" i="39"/>
  <c r="AH46" i="39"/>
  <c r="AF46" i="39"/>
  <c r="AE46" i="39"/>
  <c r="AD46" i="39"/>
  <c r="AC46" i="39"/>
  <c r="AB46" i="39"/>
  <c r="AA46" i="39"/>
  <c r="Z46" i="39"/>
  <c r="X46" i="39"/>
  <c r="W46" i="39"/>
  <c r="V46" i="39"/>
  <c r="U46" i="39"/>
  <c r="T46" i="39"/>
  <c r="S46" i="39"/>
  <c r="R46" i="39"/>
  <c r="E46" i="39"/>
  <c r="Q46" i="39" s="1"/>
  <c r="D46" i="39"/>
  <c r="C46" i="39"/>
  <c r="AV45" i="39"/>
  <c r="AU45" i="39"/>
  <c r="AT45" i="39"/>
  <c r="AS45" i="39"/>
  <c r="AR45" i="39"/>
  <c r="AQ45" i="39"/>
  <c r="AP45" i="39"/>
  <c r="AN45" i="39"/>
  <c r="AM45" i="39"/>
  <c r="AL45" i="39"/>
  <c r="AK45" i="39"/>
  <c r="AJ45" i="39"/>
  <c r="AI45" i="39"/>
  <c r="AH45" i="39"/>
  <c r="AF45" i="39"/>
  <c r="AE45" i="39"/>
  <c r="AD45" i="39"/>
  <c r="AC45" i="39"/>
  <c r="AB45" i="39"/>
  <c r="AA45" i="39"/>
  <c r="Z45" i="39"/>
  <c r="X45" i="39"/>
  <c r="W45" i="39"/>
  <c r="V45" i="39"/>
  <c r="U45" i="39"/>
  <c r="T45" i="39"/>
  <c r="S45" i="39"/>
  <c r="R45" i="39"/>
  <c r="E45" i="39"/>
  <c r="Q45" i="39" s="1"/>
  <c r="D45" i="39"/>
  <c r="C45" i="39"/>
  <c r="R43" i="39"/>
  <c r="AP43" i="39" s="1"/>
  <c r="R42" i="39"/>
  <c r="AV38" i="39"/>
  <c r="AU38" i="39"/>
  <c r="AT38" i="39"/>
  <c r="AS38" i="39"/>
  <c r="AR38" i="39"/>
  <c r="AQ38" i="39"/>
  <c r="AP38" i="39"/>
  <c r="AN38" i="39"/>
  <c r="AM38" i="39"/>
  <c r="AL38" i="39"/>
  <c r="AK38" i="39"/>
  <c r="AJ38" i="39"/>
  <c r="AI38" i="39"/>
  <c r="AH38" i="39"/>
  <c r="AF38" i="39"/>
  <c r="AE38" i="39"/>
  <c r="AD38" i="39"/>
  <c r="AC38" i="39"/>
  <c r="AB38" i="39"/>
  <c r="AA38" i="39"/>
  <c r="Z38" i="39"/>
  <c r="X38" i="39"/>
  <c r="W38" i="39"/>
  <c r="V38" i="39"/>
  <c r="U38" i="39"/>
  <c r="T38" i="39"/>
  <c r="S38" i="39"/>
  <c r="R38" i="39"/>
  <c r="Q38" i="39"/>
  <c r="AV37" i="39"/>
  <c r="AU37" i="39"/>
  <c r="AT37" i="39"/>
  <c r="AS37" i="39"/>
  <c r="AR37" i="39"/>
  <c r="AQ37" i="39"/>
  <c r="AP37" i="39"/>
  <c r="AN37" i="39"/>
  <c r="AM37" i="39"/>
  <c r="AL37" i="39"/>
  <c r="AK37" i="39"/>
  <c r="AJ37" i="39"/>
  <c r="AI37" i="39"/>
  <c r="AH37" i="39"/>
  <c r="AF37" i="39"/>
  <c r="AE37" i="39"/>
  <c r="AD37" i="39"/>
  <c r="AC37" i="39"/>
  <c r="AB37" i="39"/>
  <c r="AA37" i="39"/>
  <c r="Z37" i="39"/>
  <c r="X37" i="39"/>
  <c r="W37" i="39"/>
  <c r="V37" i="39"/>
  <c r="U37" i="39"/>
  <c r="T37" i="39"/>
  <c r="S37" i="39"/>
  <c r="R37" i="39"/>
  <c r="Q37" i="39"/>
  <c r="AV36" i="39"/>
  <c r="AU36" i="39"/>
  <c r="AT36" i="39"/>
  <c r="AS36" i="39"/>
  <c r="AR36" i="39"/>
  <c r="AQ36" i="39"/>
  <c r="AP36" i="39"/>
  <c r="AN36" i="39"/>
  <c r="AM36" i="39"/>
  <c r="AL36" i="39"/>
  <c r="AK36" i="39"/>
  <c r="AJ36" i="39"/>
  <c r="AI36" i="39"/>
  <c r="AH36" i="39"/>
  <c r="AF36" i="39"/>
  <c r="AE36" i="39"/>
  <c r="AD36" i="39"/>
  <c r="AC36" i="39"/>
  <c r="AB36" i="39"/>
  <c r="AA36" i="39"/>
  <c r="Z36" i="39"/>
  <c r="X36" i="39"/>
  <c r="W36" i="39"/>
  <c r="V36" i="39"/>
  <c r="U36" i="39"/>
  <c r="T36" i="39"/>
  <c r="S36" i="39"/>
  <c r="R36" i="39"/>
  <c r="Q36" i="39"/>
  <c r="AV35" i="39"/>
  <c r="AU35" i="39"/>
  <c r="AT35" i="39"/>
  <c r="AS35" i="39"/>
  <c r="AR35" i="39"/>
  <c r="AQ35" i="39"/>
  <c r="AP35" i="39"/>
  <c r="AN35" i="39"/>
  <c r="AM35" i="39"/>
  <c r="AL35" i="39"/>
  <c r="AK35" i="39"/>
  <c r="AJ35" i="39"/>
  <c r="AI35" i="39"/>
  <c r="AH35" i="39"/>
  <c r="AF35" i="39"/>
  <c r="AE35" i="39"/>
  <c r="AD35" i="39"/>
  <c r="AC35" i="39"/>
  <c r="AB35" i="39"/>
  <c r="AA35" i="39"/>
  <c r="Z35" i="39"/>
  <c r="X35" i="39"/>
  <c r="W35" i="39"/>
  <c r="V35" i="39"/>
  <c r="U35" i="39"/>
  <c r="T35" i="39"/>
  <c r="S35" i="39"/>
  <c r="R35" i="39"/>
  <c r="Q35" i="39"/>
  <c r="AV34" i="39"/>
  <c r="AU34" i="39"/>
  <c r="AT34" i="39"/>
  <c r="AS34" i="39"/>
  <c r="AR34" i="39"/>
  <c r="AQ34" i="39"/>
  <c r="AP34" i="39"/>
  <c r="AN34" i="39"/>
  <c r="AM34" i="39"/>
  <c r="AL34" i="39"/>
  <c r="AK34" i="39"/>
  <c r="AJ34" i="39"/>
  <c r="AI34" i="39"/>
  <c r="AH34" i="39"/>
  <c r="AF34" i="39"/>
  <c r="AE34" i="39"/>
  <c r="AD34" i="39"/>
  <c r="AC34" i="39"/>
  <c r="AB34" i="39"/>
  <c r="AA34" i="39"/>
  <c r="Z34" i="39"/>
  <c r="X34" i="39"/>
  <c r="W34" i="39"/>
  <c r="V34" i="39"/>
  <c r="U34" i="39"/>
  <c r="T34" i="39"/>
  <c r="S34" i="39"/>
  <c r="R34" i="39"/>
  <c r="Q34" i="39"/>
  <c r="AV33" i="39"/>
  <c r="AU33" i="39"/>
  <c r="AT33" i="39"/>
  <c r="AS33" i="39"/>
  <c r="AR33" i="39"/>
  <c r="AQ33" i="39"/>
  <c r="AP33" i="39"/>
  <c r="AN33" i="39"/>
  <c r="AM33" i="39"/>
  <c r="AL33" i="39"/>
  <c r="AK33" i="39"/>
  <c r="AJ33" i="39"/>
  <c r="AI33" i="39"/>
  <c r="AH33" i="39"/>
  <c r="AF33" i="39"/>
  <c r="AE33" i="39"/>
  <c r="AD33" i="39"/>
  <c r="AC33" i="39"/>
  <c r="AB33" i="39"/>
  <c r="AA33" i="39"/>
  <c r="Z33" i="39"/>
  <c r="X33" i="39"/>
  <c r="W33" i="39"/>
  <c r="V33" i="39"/>
  <c r="U33" i="39"/>
  <c r="T33" i="39"/>
  <c r="S33" i="39"/>
  <c r="R33" i="39"/>
  <c r="Q33" i="39"/>
  <c r="AV32" i="39"/>
  <c r="AU32" i="39"/>
  <c r="AT32" i="39"/>
  <c r="AS32" i="39"/>
  <c r="AR32" i="39"/>
  <c r="AQ32" i="39"/>
  <c r="AP32" i="39"/>
  <c r="AN32" i="39"/>
  <c r="AM32" i="39"/>
  <c r="AL32" i="39"/>
  <c r="AK32" i="39"/>
  <c r="AJ32" i="39"/>
  <c r="AI32" i="39"/>
  <c r="AH32" i="39"/>
  <c r="AF32" i="39"/>
  <c r="AE32" i="39"/>
  <c r="AD32" i="39"/>
  <c r="AC32" i="39"/>
  <c r="AB32" i="39"/>
  <c r="AA32" i="39"/>
  <c r="Z32" i="39"/>
  <c r="X32" i="39"/>
  <c r="W32" i="39"/>
  <c r="V32" i="39"/>
  <c r="U32" i="39"/>
  <c r="T32" i="39"/>
  <c r="S32" i="39"/>
  <c r="R32" i="39"/>
  <c r="Q32" i="39"/>
  <c r="AV31" i="39"/>
  <c r="AU31" i="39"/>
  <c r="AT31" i="39"/>
  <c r="AS31" i="39"/>
  <c r="AR31" i="39"/>
  <c r="AQ31" i="39"/>
  <c r="AP31" i="39"/>
  <c r="AN31" i="39"/>
  <c r="AM31" i="39"/>
  <c r="AL31" i="39"/>
  <c r="AK31" i="39"/>
  <c r="AJ31" i="39"/>
  <c r="AI31" i="39"/>
  <c r="AH31" i="39"/>
  <c r="AF31" i="39"/>
  <c r="AE31" i="39"/>
  <c r="AD31" i="39"/>
  <c r="AC31" i="39"/>
  <c r="AB31" i="39"/>
  <c r="AA31" i="39"/>
  <c r="Z31" i="39"/>
  <c r="X31" i="39"/>
  <c r="W31" i="39"/>
  <c r="V31" i="39"/>
  <c r="U31" i="39"/>
  <c r="T31" i="39"/>
  <c r="S31" i="39"/>
  <c r="R31" i="39"/>
  <c r="Q31" i="39"/>
  <c r="AV30" i="39"/>
  <c r="AU30" i="39"/>
  <c r="AT30" i="39"/>
  <c r="AS30" i="39"/>
  <c r="AR30" i="39"/>
  <c r="AQ30" i="39"/>
  <c r="AP30" i="39"/>
  <c r="AN30" i="39"/>
  <c r="AM30" i="39"/>
  <c r="AL30" i="39"/>
  <c r="AK30" i="39"/>
  <c r="AJ30" i="39"/>
  <c r="AI30" i="39"/>
  <c r="AH30" i="39"/>
  <c r="AF30" i="39"/>
  <c r="AE30" i="39"/>
  <c r="AD30" i="39"/>
  <c r="AC30" i="39"/>
  <c r="AB30" i="39"/>
  <c r="AA30" i="39"/>
  <c r="Z30" i="39"/>
  <c r="X30" i="39"/>
  <c r="W30" i="39"/>
  <c r="V30" i="39"/>
  <c r="U30" i="39"/>
  <c r="T30" i="39"/>
  <c r="S30" i="39"/>
  <c r="R30" i="39"/>
  <c r="Q30" i="39"/>
  <c r="AV29" i="39"/>
  <c r="AU29" i="39"/>
  <c r="AT29" i="39"/>
  <c r="AS29" i="39"/>
  <c r="AR29" i="39"/>
  <c r="AQ29" i="39"/>
  <c r="AP29" i="39"/>
  <c r="AN29" i="39"/>
  <c r="AM29" i="39"/>
  <c r="AL29" i="39"/>
  <c r="AK29" i="39"/>
  <c r="AJ29" i="39"/>
  <c r="AI29" i="39"/>
  <c r="AH29" i="39"/>
  <c r="AF29" i="39"/>
  <c r="AE29" i="39"/>
  <c r="AD29" i="39"/>
  <c r="AC29" i="39"/>
  <c r="AB29" i="39"/>
  <c r="AA29" i="39"/>
  <c r="Z29" i="39"/>
  <c r="X29" i="39"/>
  <c r="W29" i="39"/>
  <c r="V29" i="39"/>
  <c r="U29" i="39"/>
  <c r="T29" i="39"/>
  <c r="S29" i="39"/>
  <c r="R29" i="39"/>
  <c r="Q29" i="39"/>
  <c r="AV28" i="39"/>
  <c r="AU28" i="39"/>
  <c r="AT28" i="39"/>
  <c r="AS28" i="39"/>
  <c r="AR28" i="39"/>
  <c r="AQ28" i="39"/>
  <c r="AP28" i="39"/>
  <c r="AN28" i="39"/>
  <c r="AM28" i="39"/>
  <c r="AL28" i="39"/>
  <c r="AK28" i="39"/>
  <c r="AJ28" i="39"/>
  <c r="AI28" i="39"/>
  <c r="AH28" i="39"/>
  <c r="AF28" i="39"/>
  <c r="AE28" i="39"/>
  <c r="AD28" i="39"/>
  <c r="AC28" i="39"/>
  <c r="AB28" i="39"/>
  <c r="AA28" i="39"/>
  <c r="Z28" i="39"/>
  <c r="X28" i="39"/>
  <c r="W28" i="39"/>
  <c r="V28" i="39"/>
  <c r="U28" i="39"/>
  <c r="T28" i="39"/>
  <c r="S28" i="39"/>
  <c r="R28" i="39"/>
  <c r="Q28" i="39"/>
  <c r="AV27" i="39"/>
  <c r="AU27" i="39"/>
  <c r="AT27" i="39"/>
  <c r="AS27" i="39"/>
  <c r="AR27" i="39"/>
  <c r="AQ27" i="39"/>
  <c r="AP27" i="39"/>
  <c r="AN27" i="39"/>
  <c r="AM27" i="39"/>
  <c r="AL27" i="39"/>
  <c r="AK27" i="39"/>
  <c r="AJ27" i="39"/>
  <c r="AI27" i="39"/>
  <c r="AH27" i="39"/>
  <c r="AF27" i="39"/>
  <c r="AE27" i="39"/>
  <c r="AD27" i="39"/>
  <c r="AC27" i="39"/>
  <c r="AB27" i="39"/>
  <c r="AA27" i="39"/>
  <c r="Z27" i="39"/>
  <c r="X27" i="39"/>
  <c r="W27" i="39"/>
  <c r="V27" i="39"/>
  <c r="U27" i="39"/>
  <c r="T27" i="39"/>
  <c r="S27" i="39"/>
  <c r="R27" i="39"/>
  <c r="Q27" i="39"/>
  <c r="AV26" i="39"/>
  <c r="AU26" i="39"/>
  <c r="AT26" i="39"/>
  <c r="AS26" i="39"/>
  <c r="AR26" i="39"/>
  <c r="AQ26" i="39"/>
  <c r="AP26" i="39"/>
  <c r="AN26" i="39"/>
  <c r="AM26" i="39"/>
  <c r="AL26" i="39"/>
  <c r="AK26" i="39"/>
  <c r="AJ26" i="39"/>
  <c r="AI26" i="39"/>
  <c r="AH26" i="39"/>
  <c r="AF26" i="39"/>
  <c r="AE26" i="39"/>
  <c r="AD26" i="39"/>
  <c r="AC26" i="39"/>
  <c r="AB26" i="39"/>
  <c r="AA26" i="39"/>
  <c r="Z26" i="39"/>
  <c r="X26" i="39"/>
  <c r="W26" i="39"/>
  <c r="V26" i="39"/>
  <c r="U26" i="39"/>
  <c r="T26" i="39"/>
  <c r="S26" i="39"/>
  <c r="R26" i="39"/>
  <c r="Q26" i="39"/>
  <c r="AV25" i="39"/>
  <c r="AU25" i="39"/>
  <c r="AT25" i="39"/>
  <c r="AS25" i="39"/>
  <c r="AR25" i="39"/>
  <c r="AQ25" i="39"/>
  <c r="AP25" i="39"/>
  <c r="AN25" i="39"/>
  <c r="AM25" i="39"/>
  <c r="AL25" i="39"/>
  <c r="AK25" i="39"/>
  <c r="AJ25" i="39"/>
  <c r="AI25" i="39"/>
  <c r="AH25" i="39"/>
  <c r="AF25" i="39"/>
  <c r="AE25" i="39"/>
  <c r="AD25" i="39"/>
  <c r="AC25" i="39"/>
  <c r="AB25" i="39"/>
  <c r="AA25" i="39"/>
  <c r="Z25" i="39"/>
  <c r="X25" i="39"/>
  <c r="W25" i="39"/>
  <c r="V25" i="39"/>
  <c r="U25" i="39"/>
  <c r="T25" i="39"/>
  <c r="S25" i="39"/>
  <c r="R25" i="39"/>
  <c r="Q25" i="39"/>
  <c r="Q24" i="39"/>
  <c r="R23" i="39"/>
  <c r="AP23" i="39" s="1"/>
  <c r="Q23" i="39"/>
  <c r="Q105" i="39" s="1"/>
  <c r="AP23" i="41" l="1"/>
  <c r="AU209" i="37"/>
  <c r="AW209" i="37"/>
  <c r="AQ209" i="37"/>
  <c r="E180" i="37"/>
  <c r="AS180" i="37" s="1"/>
  <c r="E183" i="37"/>
  <c r="AW78" i="37"/>
  <c r="AU79" i="37"/>
  <c r="AT80" i="37"/>
  <c r="AT81" i="37"/>
  <c r="AA82" i="37"/>
  <c r="E181" i="37"/>
  <c r="AW181" i="37" s="1"/>
  <c r="S78" i="37"/>
  <c r="AA78" i="37"/>
  <c r="AW79" i="37"/>
  <c r="AW80" i="37"/>
  <c r="AQ82" i="37"/>
  <c r="AA80" i="37"/>
  <c r="AS78" i="37"/>
  <c r="AW81" i="37"/>
  <c r="AS82" i="37"/>
  <c r="AA81" i="37"/>
  <c r="AT78" i="36"/>
  <c r="AA78" i="36"/>
  <c r="S78" i="36"/>
  <c r="AQ82" i="36"/>
  <c r="AV78" i="36"/>
  <c r="AS81" i="36"/>
  <c r="S82" i="36"/>
  <c r="AI82" i="36" s="1"/>
  <c r="AA82" i="36"/>
  <c r="AW78" i="36"/>
  <c r="AT81" i="36"/>
  <c r="E179" i="36"/>
  <c r="AT179" i="36" s="1"/>
  <c r="AQ78" i="36"/>
  <c r="AS82" i="36"/>
  <c r="AV81" i="36"/>
  <c r="S81" i="36"/>
  <c r="AI81" i="36" s="1"/>
  <c r="AT82" i="36"/>
  <c r="AS78" i="36"/>
  <c r="AA81" i="36"/>
  <c r="AQ210" i="37"/>
  <c r="AV205" i="37"/>
  <c r="AR210" i="37"/>
  <c r="AW205" i="37"/>
  <c r="AS210" i="37"/>
  <c r="AQ205" i="37"/>
  <c r="AT210" i="37"/>
  <c r="AR205" i="37"/>
  <c r="AT205" i="37"/>
  <c r="AA205" i="37"/>
  <c r="AS205" i="37"/>
  <c r="C284" i="43"/>
  <c r="B829" i="43"/>
  <c r="B935" i="43"/>
  <c r="B806" i="43"/>
  <c r="D1192" i="43"/>
  <c r="C1270" i="43"/>
  <c r="C1314" i="43"/>
  <c r="C1316" i="43"/>
  <c r="C1360" i="43"/>
  <c r="C1362" i="43"/>
  <c r="C1194" i="43"/>
  <c r="C1261" i="43"/>
  <c r="C1263" i="43"/>
  <c r="C1265" i="43"/>
  <c r="C1318" i="43"/>
  <c r="C1268" i="43"/>
  <c r="C1187" i="43"/>
  <c r="C1189" i="43"/>
  <c r="D1194" i="43"/>
  <c r="C1256" i="43"/>
  <c r="C1267" i="43"/>
  <c r="C1320" i="43"/>
  <c r="D1190" i="43"/>
  <c r="C1259" i="43"/>
  <c r="D1187" i="43"/>
  <c r="D1189" i="43"/>
  <c r="C1191" i="43"/>
  <c r="C1258" i="43"/>
  <c r="C1355" i="43"/>
  <c r="C1357" i="43"/>
  <c r="C1359" i="43"/>
  <c r="C1358" i="43"/>
  <c r="D1191" i="43"/>
  <c r="C1193" i="43"/>
  <c r="C1260" i="43"/>
  <c r="C1269" i="43"/>
  <c r="C1271" i="43"/>
  <c r="C1315" i="43"/>
  <c r="C1361" i="43"/>
  <c r="C1192" i="43"/>
  <c r="D1193" i="43"/>
  <c r="C1262" i="43"/>
  <c r="C1264" i="43"/>
  <c r="C1317" i="43"/>
  <c r="C1319" i="43"/>
  <c r="D1188" i="43"/>
  <c r="C1188" i="43"/>
  <c r="C1190" i="43"/>
  <c r="C1255" i="43"/>
  <c r="C1257" i="43"/>
  <c r="C1266" i="43"/>
  <c r="C1321" i="43"/>
  <c r="C1356" i="43"/>
  <c r="B791" i="43"/>
  <c r="C1164" i="43"/>
  <c r="C1166" i="43"/>
  <c r="C1213" i="43"/>
  <c r="C1215" i="43"/>
  <c r="C1297" i="43"/>
  <c r="F1161" i="43"/>
  <c r="D1164" i="43"/>
  <c r="D1166" i="43"/>
  <c r="C1168" i="43"/>
  <c r="C1204" i="43"/>
  <c r="C1206" i="43"/>
  <c r="C1208" i="43"/>
  <c r="C1217" i="43"/>
  <c r="C1332" i="43"/>
  <c r="C1334" i="43"/>
  <c r="D1168" i="43"/>
  <c r="C1170" i="43"/>
  <c r="C1219" i="43"/>
  <c r="C1290" i="43"/>
  <c r="C1292" i="43"/>
  <c r="C1336" i="43"/>
  <c r="C1338" i="43"/>
  <c r="C1220" i="43"/>
  <c r="D1170" i="43"/>
  <c r="C1210" i="43"/>
  <c r="C1294" i="43"/>
  <c r="C1295" i="43"/>
  <c r="C1163" i="43"/>
  <c r="C1165" i="43"/>
  <c r="C1212" i="43"/>
  <c r="C1214" i="43"/>
  <c r="C1216" i="43"/>
  <c r="C1296" i="43"/>
  <c r="C1211" i="43"/>
  <c r="D1163" i="43"/>
  <c r="D1165" i="43"/>
  <c r="C1167" i="43"/>
  <c r="C1169" i="43"/>
  <c r="C1205" i="43"/>
  <c r="C1207" i="43"/>
  <c r="C1331" i="43"/>
  <c r="C1333" i="43"/>
  <c r="C1335" i="43"/>
  <c r="C1293" i="43"/>
  <c r="D1167" i="43"/>
  <c r="D1169" i="43"/>
  <c r="C1209" i="43"/>
  <c r="C1218" i="43"/>
  <c r="C1291" i="43"/>
  <c r="C1337" i="43"/>
  <c r="B909" i="43"/>
  <c r="B1111" i="43"/>
  <c r="B1023" i="43"/>
  <c r="B869" i="43"/>
  <c r="B811" i="43"/>
  <c r="D1201" i="43"/>
  <c r="C1272" i="43"/>
  <c r="C1285" i="43"/>
  <c r="C1287" i="43"/>
  <c r="C1329" i="43"/>
  <c r="C1370" i="43"/>
  <c r="C1325" i="43"/>
  <c r="C1196" i="43"/>
  <c r="C1198" i="43"/>
  <c r="C1274" i="43"/>
  <c r="C1276" i="43"/>
  <c r="C1364" i="43"/>
  <c r="C1366" i="43"/>
  <c r="D1196" i="43"/>
  <c r="D1198" i="43"/>
  <c r="C1200" i="43"/>
  <c r="C1278" i="43"/>
  <c r="C1280" i="43"/>
  <c r="C1322" i="43"/>
  <c r="C1324" i="43"/>
  <c r="C1368" i="43"/>
  <c r="D1200" i="43"/>
  <c r="C1202" i="43"/>
  <c r="C1282" i="43"/>
  <c r="C1284" i="43"/>
  <c r="C1326" i="43"/>
  <c r="C1283" i="43"/>
  <c r="D1202" i="43"/>
  <c r="C1273" i="43"/>
  <c r="C1286" i="43"/>
  <c r="C1288" i="43"/>
  <c r="C1328" i="43"/>
  <c r="C1327" i="43"/>
  <c r="C1195" i="43"/>
  <c r="C1197" i="43"/>
  <c r="C1275" i="43"/>
  <c r="C1363" i="43"/>
  <c r="C1365" i="43"/>
  <c r="C1367" i="43"/>
  <c r="D1199" i="43"/>
  <c r="D1195" i="43"/>
  <c r="D1197" i="43"/>
  <c r="C1199" i="43"/>
  <c r="C1277" i="43"/>
  <c r="C1279" i="43"/>
  <c r="C1281" i="43"/>
  <c r="C1323" i="43"/>
  <c r="C1369" i="43"/>
  <c r="C1201" i="43"/>
  <c r="B979" i="43"/>
  <c r="B849" i="43"/>
  <c r="B801" i="43"/>
  <c r="C1179" i="43"/>
  <c r="C1181" i="43"/>
  <c r="C1246" i="43"/>
  <c r="C1248" i="43"/>
  <c r="C1312" i="43"/>
  <c r="D1186" i="43"/>
  <c r="D1179" i="43"/>
  <c r="D1181" i="43"/>
  <c r="C1183" i="43"/>
  <c r="C1185" i="43"/>
  <c r="C1239" i="43"/>
  <c r="C1241" i="43"/>
  <c r="C1250" i="43"/>
  <c r="C1347" i="43"/>
  <c r="C1349" i="43"/>
  <c r="C1351" i="43"/>
  <c r="D1183" i="43"/>
  <c r="D1185" i="43"/>
  <c r="C1243" i="43"/>
  <c r="C1252" i="43"/>
  <c r="C1254" i="43"/>
  <c r="C1307" i="43"/>
  <c r="C1353" i="43"/>
  <c r="C1309" i="43"/>
  <c r="C1311" i="43"/>
  <c r="C1180" i="43"/>
  <c r="C1182" i="43"/>
  <c r="C1245" i="43"/>
  <c r="C1247" i="43"/>
  <c r="C1249" i="43"/>
  <c r="C1313" i="43"/>
  <c r="D1180" i="43"/>
  <c r="D1182" i="43"/>
  <c r="C1184" i="43"/>
  <c r="C1238" i="43"/>
  <c r="C1240" i="43"/>
  <c r="C1251" i="43"/>
  <c r="C1348" i="43"/>
  <c r="C1350" i="43"/>
  <c r="D1184" i="43"/>
  <c r="C1186" i="43"/>
  <c r="C1242" i="43"/>
  <c r="C1253" i="43"/>
  <c r="C1306" i="43"/>
  <c r="C1308" i="43"/>
  <c r="C1352" i="43"/>
  <c r="C1354" i="43"/>
  <c r="C1244" i="43"/>
  <c r="C1310" i="43"/>
  <c r="B796" i="43"/>
  <c r="D1175" i="43"/>
  <c r="D1177" i="43"/>
  <c r="C1235" i="43"/>
  <c r="C1299" i="43"/>
  <c r="C1345" i="43"/>
  <c r="C1175" i="43"/>
  <c r="C1224" i="43"/>
  <c r="C1226" i="43"/>
  <c r="C1237" i="43"/>
  <c r="C1301" i="43"/>
  <c r="C1303" i="43"/>
  <c r="C1172" i="43"/>
  <c r="C1174" i="43"/>
  <c r="C1228" i="43"/>
  <c r="C1230" i="43"/>
  <c r="C1232" i="43"/>
  <c r="C1305" i="43"/>
  <c r="D1173" i="43"/>
  <c r="C1233" i="43"/>
  <c r="C1339" i="43"/>
  <c r="D1172" i="43"/>
  <c r="D1174" i="43"/>
  <c r="C1176" i="43"/>
  <c r="C1221" i="43"/>
  <c r="C1223" i="43"/>
  <c r="C1340" i="43"/>
  <c r="C1342" i="43"/>
  <c r="C1177" i="43"/>
  <c r="C1222" i="43"/>
  <c r="D1176" i="43"/>
  <c r="C1178" i="43"/>
  <c r="C1225" i="43"/>
  <c r="C1234" i="43"/>
  <c r="C1298" i="43"/>
  <c r="C1300" i="43"/>
  <c r="C1344" i="43"/>
  <c r="C1346" i="43"/>
  <c r="D1171" i="43"/>
  <c r="D1178" i="43"/>
  <c r="C1227" i="43"/>
  <c r="C1236" i="43"/>
  <c r="C1302" i="43"/>
  <c r="C1171" i="43"/>
  <c r="C1173" i="43"/>
  <c r="C1229" i="43"/>
  <c r="C1231" i="43"/>
  <c r="C1304" i="43"/>
  <c r="C1341" i="43"/>
  <c r="C1343" i="43"/>
  <c r="B889" i="43"/>
  <c r="B1067" i="43"/>
  <c r="C43" i="37"/>
  <c r="B1087" i="43" s="1"/>
  <c r="C43" i="36"/>
  <c r="B1043" i="43" s="1"/>
  <c r="C43" i="38"/>
  <c r="B1131" i="43" s="1"/>
  <c r="C43" i="35"/>
  <c r="B999" i="43" s="1"/>
  <c r="AW235" i="38"/>
  <c r="AQ235" i="38"/>
  <c r="AV235" i="38"/>
  <c r="AU235" i="38"/>
  <c r="AT235" i="38"/>
  <c r="AS235" i="38"/>
  <c r="AR235" i="38"/>
  <c r="AA235" i="38"/>
  <c r="AV240" i="37"/>
  <c r="AU240" i="37"/>
  <c r="AT240" i="37"/>
  <c r="AS240" i="37"/>
  <c r="AR240" i="37"/>
  <c r="AQ240" i="37"/>
  <c r="AW240" i="37"/>
  <c r="AA240" i="37"/>
  <c r="AU239" i="37"/>
  <c r="AW239" i="37"/>
  <c r="AT239" i="37"/>
  <c r="AS239" i="37"/>
  <c r="AR239" i="37"/>
  <c r="AQ239" i="37"/>
  <c r="AA239" i="37"/>
  <c r="AV239" i="37"/>
  <c r="AV238" i="35"/>
  <c r="AU238" i="35"/>
  <c r="AT238" i="35"/>
  <c r="AS238" i="35"/>
  <c r="AA238" i="35"/>
  <c r="AR238" i="35"/>
  <c r="AQ238" i="35"/>
  <c r="AW238" i="35"/>
  <c r="AV236" i="36"/>
  <c r="AU236" i="36"/>
  <c r="AT236" i="36"/>
  <c r="AS236" i="36"/>
  <c r="AR236" i="36"/>
  <c r="AQ236" i="36"/>
  <c r="AA236" i="36"/>
  <c r="AW236" i="36"/>
  <c r="AS235" i="35"/>
  <c r="AA235" i="35"/>
  <c r="AR235" i="35"/>
  <c r="AQ235" i="35"/>
  <c r="AU235" i="35"/>
  <c r="AW235" i="35"/>
  <c r="AV235" i="35"/>
  <c r="AT235" i="35"/>
  <c r="AS237" i="37"/>
  <c r="AR237" i="37"/>
  <c r="AQ237" i="37"/>
  <c r="AA237" i="37"/>
  <c r="AW237" i="37"/>
  <c r="AV237" i="37"/>
  <c r="AT237" i="37"/>
  <c r="AU237" i="37"/>
  <c r="AQ237" i="38"/>
  <c r="AW237" i="38"/>
  <c r="AV237" i="38"/>
  <c r="AU237" i="38"/>
  <c r="AT237" i="38"/>
  <c r="AS237" i="38"/>
  <c r="AR237" i="38"/>
  <c r="AA237" i="38"/>
  <c r="AR236" i="37"/>
  <c r="AQ236" i="37"/>
  <c r="AT236" i="37"/>
  <c r="AA236" i="37"/>
  <c r="AW236" i="37"/>
  <c r="AV236" i="37"/>
  <c r="AU236" i="37"/>
  <c r="AS236" i="37"/>
  <c r="AU237" i="35"/>
  <c r="AT237" i="35"/>
  <c r="AS237" i="35"/>
  <c r="AA237" i="35"/>
  <c r="AR237" i="35"/>
  <c r="AQ237" i="35"/>
  <c r="AV237" i="35"/>
  <c r="AW237" i="35"/>
  <c r="AT236" i="35"/>
  <c r="AS236" i="35"/>
  <c r="AA236" i="35"/>
  <c r="AV236" i="35"/>
  <c r="AR236" i="35"/>
  <c r="AQ236" i="35"/>
  <c r="AW236" i="35"/>
  <c r="AU236" i="35"/>
  <c r="AW240" i="35"/>
  <c r="AV240" i="35"/>
  <c r="AU240" i="35"/>
  <c r="AT240" i="35"/>
  <c r="AR240" i="35"/>
  <c r="AS240" i="35"/>
  <c r="AA240" i="35"/>
  <c r="AQ240" i="35"/>
  <c r="AQ239" i="36"/>
  <c r="AA239" i="36"/>
  <c r="AW239" i="36"/>
  <c r="AV239" i="36"/>
  <c r="AS239" i="36"/>
  <c r="AU239" i="36"/>
  <c r="AT239" i="36"/>
  <c r="AR239" i="36"/>
  <c r="AU235" i="36"/>
  <c r="AT235" i="36"/>
  <c r="AS235" i="36"/>
  <c r="AR235" i="36"/>
  <c r="AQ235" i="36"/>
  <c r="AA235" i="36"/>
  <c r="AW235" i="36"/>
  <c r="AV235" i="36"/>
  <c r="AR240" i="36"/>
  <c r="AT240" i="36"/>
  <c r="AQ240" i="36"/>
  <c r="AA240" i="36"/>
  <c r="AW240" i="36"/>
  <c r="AV240" i="36"/>
  <c r="AU240" i="36"/>
  <c r="AS240" i="36"/>
  <c r="AS239" i="38"/>
  <c r="AR239" i="38"/>
  <c r="AA239" i="38"/>
  <c r="AQ239" i="38"/>
  <c r="AU239" i="38"/>
  <c r="AW239" i="38"/>
  <c r="AV239" i="38"/>
  <c r="AT239" i="38"/>
  <c r="AQ235" i="37"/>
  <c r="AA235" i="37"/>
  <c r="AW235" i="37"/>
  <c r="AV235" i="37"/>
  <c r="AU235" i="37"/>
  <c r="AS235" i="37"/>
  <c r="AT235" i="37"/>
  <c r="AR235" i="37"/>
  <c r="AW238" i="36"/>
  <c r="AV238" i="36"/>
  <c r="AU238" i="36"/>
  <c r="AT238" i="36"/>
  <c r="AS238" i="36"/>
  <c r="AQ238" i="36"/>
  <c r="AA238" i="36"/>
  <c r="AR238" i="36"/>
  <c r="AT238" i="37"/>
  <c r="AS238" i="37"/>
  <c r="AR238" i="37"/>
  <c r="AQ238" i="37"/>
  <c r="AA238" i="37"/>
  <c r="AW238" i="37"/>
  <c r="AV238" i="37"/>
  <c r="AU238" i="37"/>
  <c r="AR238" i="38"/>
  <c r="AA238" i="38"/>
  <c r="AQ238" i="38"/>
  <c r="AW238" i="38"/>
  <c r="AV238" i="38"/>
  <c r="AU238" i="38"/>
  <c r="AS238" i="38"/>
  <c r="AT238" i="38"/>
  <c r="AW239" i="35"/>
  <c r="AV239" i="35"/>
  <c r="AU239" i="35"/>
  <c r="AT239" i="35"/>
  <c r="AS239" i="35"/>
  <c r="AA239" i="35"/>
  <c r="AR239" i="35"/>
  <c r="AQ239" i="35"/>
  <c r="AW236" i="38"/>
  <c r="AV236" i="38"/>
  <c r="AU236" i="38"/>
  <c r="AT236" i="38"/>
  <c r="AR236" i="38"/>
  <c r="AA236" i="38"/>
  <c r="AS236" i="38"/>
  <c r="AQ236" i="38"/>
  <c r="AW237" i="36"/>
  <c r="AV237" i="36"/>
  <c r="AQ237" i="36"/>
  <c r="AU237" i="36"/>
  <c r="AT237" i="36"/>
  <c r="AS237" i="36"/>
  <c r="AR237" i="36"/>
  <c r="AA237" i="36"/>
  <c r="AT240" i="38"/>
  <c r="AS240" i="38"/>
  <c r="AV240" i="38"/>
  <c r="AR240" i="38"/>
  <c r="AA240" i="38"/>
  <c r="AQ240" i="38"/>
  <c r="AW240" i="38"/>
  <c r="AU240" i="38"/>
  <c r="D204" i="36"/>
  <c r="D205" i="35"/>
  <c r="D204" i="37"/>
  <c r="D204" i="38"/>
  <c r="AT179" i="38"/>
  <c r="AS179" i="38"/>
  <c r="AA179" i="38"/>
  <c r="AR179" i="38"/>
  <c r="AV179" i="38"/>
  <c r="AQ179" i="38"/>
  <c r="AW179" i="38"/>
  <c r="AU179" i="38"/>
  <c r="AU180" i="38"/>
  <c r="AT180" i="38"/>
  <c r="AS180" i="38"/>
  <c r="AA180" i="38"/>
  <c r="AR180" i="38"/>
  <c r="AQ180" i="38"/>
  <c r="AW180" i="38"/>
  <c r="AV180" i="38"/>
  <c r="AW182" i="38"/>
  <c r="AQ182" i="38"/>
  <c r="AV182" i="38"/>
  <c r="AU182" i="38"/>
  <c r="AT182" i="38"/>
  <c r="AS182" i="38"/>
  <c r="AA182" i="38"/>
  <c r="AR182" i="38"/>
  <c r="AU180" i="37"/>
  <c r="AT180" i="37"/>
  <c r="AR180" i="37"/>
  <c r="AW180" i="37"/>
  <c r="AV183" i="35"/>
  <c r="AU183" i="35"/>
  <c r="AA183" i="35"/>
  <c r="AT183" i="35"/>
  <c r="AS183" i="35"/>
  <c r="AR183" i="35"/>
  <c r="AQ183" i="35"/>
  <c r="AW183" i="35"/>
  <c r="AU182" i="35"/>
  <c r="AA182" i="35"/>
  <c r="AT182" i="35"/>
  <c r="AS182" i="35"/>
  <c r="AR182" i="35"/>
  <c r="AQ182" i="35"/>
  <c r="AW182" i="35"/>
  <c r="AV182" i="35"/>
  <c r="AW183" i="36"/>
  <c r="AV183" i="36"/>
  <c r="AU183" i="36"/>
  <c r="AA183" i="36"/>
  <c r="AT183" i="36"/>
  <c r="AS183" i="36"/>
  <c r="AR183" i="36"/>
  <c r="AQ183" i="36"/>
  <c r="AS180" i="35"/>
  <c r="AR180" i="35"/>
  <c r="AQ180" i="35"/>
  <c r="AU180" i="35"/>
  <c r="AW180" i="35"/>
  <c r="AV180" i="35"/>
  <c r="AT180" i="35"/>
  <c r="AA180" i="35"/>
  <c r="AT181" i="35"/>
  <c r="AS181" i="35"/>
  <c r="AR181" i="35"/>
  <c r="AQ181" i="35"/>
  <c r="AV181" i="35"/>
  <c r="AW181" i="35"/>
  <c r="AU181" i="35"/>
  <c r="AA181" i="35"/>
  <c r="AW182" i="36"/>
  <c r="AQ182" i="36"/>
  <c r="AV182" i="36"/>
  <c r="AU182" i="36"/>
  <c r="AA182" i="36"/>
  <c r="AT182" i="36"/>
  <c r="AS182" i="36"/>
  <c r="AR182" i="36"/>
  <c r="AQ183" i="37"/>
  <c r="AW183" i="37"/>
  <c r="AV183" i="37"/>
  <c r="AU183" i="37"/>
  <c r="AA183" i="37"/>
  <c r="AS183" i="37"/>
  <c r="AT183" i="37"/>
  <c r="AR183" i="37"/>
  <c r="AR179" i="35"/>
  <c r="AT179" i="35"/>
  <c r="AQ179" i="35"/>
  <c r="AW179" i="35"/>
  <c r="AV179" i="35"/>
  <c r="AU179" i="35"/>
  <c r="AA179" i="35"/>
  <c r="AS179" i="35"/>
  <c r="AV181" i="36"/>
  <c r="AU181" i="36"/>
  <c r="AA181" i="36"/>
  <c r="AT181" i="36"/>
  <c r="AS181" i="36"/>
  <c r="AR181" i="36"/>
  <c r="AQ181" i="36"/>
  <c r="AW181" i="36"/>
  <c r="AW182" i="37"/>
  <c r="AV182" i="37"/>
  <c r="AR182" i="37"/>
  <c r="AU182" i="37"/>
  <c r="AA182" i="37"/>
  <c r="AT182" i="37"/>
  <c r="AS182" i="37"/>
  <c r="AQ182" i="37"/>
  <c r="AW183" i="38"/>
  <c r="AV183" i="38"/>
  <c r="AU183" i="38"/>
  <c r="AT183" i="38"/>
  <c r="AR183" i="38"/>
  <c r="AS183" i="38"/>
  <c r="AA183" i="38"/>
  <c r="AQ183" i="38"/>
  <c r="AQ179" i="36"/>
  <c r="AU179" i="36"/>
  <c r="AA179" i="36"/>
  <c r="AA181" i="37"/>
  <c r="AQ181" i="37"/>
  <c r="AU179" i="37"/>
  <c r="AA179" i="37"/>
  <c r="AW179" i="37"/>
  <c r="AT179" i="37"/>
  <c r="AS179" i="37"/>
  <c r="AR179" i="37"/>
  <c r="AQ179" i="37"/>
  <c r="AV179" i="37"/>
  <c r="AU180" i="36"/>
  <c r="AA180" i="36"/>
  <c r="AT180" i="36"/>
  <c r="AS180" i="36"/>
  <c r="AW180" i="36"/>
  <c r="AR180" i="36"/>
  <c r="AQ180" i="36"/>
  <c r="AV180" i="36"/>
  <c r="AI181" i="38"/>
  <c r="AV181" i="38"/>
  <c r="AU181" i="38"/>
  <c r="AT181" i="38"/>
  <c r="AS181" i="38"/>
  <c r="AA181" i="38"/>
  <c r="AR181" i="38"/>
  <c r="AQ181" i="38"/>
  <c r="AW181" i="38"/>
  <c r="T131" i="38"/>
  <c r="AB131" i="38"/>
  <c r="T131" i="37"/>
  <c r="AB131" i="37"/>
  <c r="T131" i="36"/>
  <c r="AB131" i="36"/>
  <c r="AB93" i="36"/>
  <c r="AB93" i="37"/>
  <c r="AB93" i="35"/>
  <c r="AJ77" i="37"/>
  <c r="AL77" i="37"/>
  <c r="AO77" i="37"/>
  <c r="AM77" i="37"/>
  <c r="AK77" i="37"/>
  <c r="AN77" i="37"/>
  <c r="AJ79" i="36"/>
  <c r="AL79" i="36"/>
  <c r="AO79" i="36"/>
  <c r="AK79" i="36"/>
  <c r="AM79" i="36"/>
  <c r="AN79" i="36"/>
  <c r="AJ77" i="38"/>
  <c r="AL77" i="38"/>
  <c r="AK77" i="38"/>
  <c r="AO77" i="38"/>
  <c r="AN77" i="38"/>
  <c r="AM77" i="38"/>
  <c r="AL77" i="35"/>
  <c r="AO77" i="35"/>
  <c r="AM77" i="35"/>
  <c r="AK77" i="35"/>
  <c r="AN77" i="35"/>
  <c r="AJ82" i="36"/>
  <c r="AO82" i="36"/>
  <c r="AL82" i="36"/>
  <c r="AN82" i="36"/>
  <c r="AK82" i="36"/>
  <c r="AM82" i="36"/>
  <c r="AJ80" i="36"/>
  <c r="AN80" i="36"/>
  <c r="AO80" i="36"/>
  <c r="AK80" i="36"/>
  <c r="AM80" i="36"/>
  <c r="AL80" i="36"/>
  <c r="AM79" i="37"/>
  <c r="AK79" i="37"/>
  <c r="AL79" i="37"/>
  <c r="AN79" i="37"/>
  <c r="AO79" i="37"/>
  <c r="AJ81" i="37"/>
  <c r="AN81" i="37"/>
  <c r="AM81" i="37"/>
  <c r="AO81" i="37"/>
  <c r="AK81" i="37"/>
  <c r="AL81" i="37"/>
  <c r="AJ77" i="36"/>
  <c r="AN77" i="36"/>
  <c r="AL77" i="36"/>
  <c r="AK77" i="36"/>
  <c r="AM77" i="36"/>
  <c r="AO77" i="36"/>
  <c r="AJ81" i="36"/>
  <c r="AL81" i="36"/>
  <c r="AO81" i="36"/>
  <c r="AN81" i="36"/>
  <c r="AK81" i="36"/>
  <c r="AM81" i="36"/>
  <c r="AJ82" i="37"/>
  <c r="AM82" i="37"/>
  <c r="AN82" i="37"/>
  <c r="AK82" i="37"/>
  <c r="AL82" i="37"/>
  <c r="AO82" i="37"/>
  <c r="AO82" i="38"/>
  <c r="AN82" i="38"/>
  <c r="AM82" i="38"/>
  <c r="AK82" i="38"/>
  <c r="AL82" i="38"/>
  <c r="AJ80" i="37"/>
  <c r="AN80" i="37"/>
  <c r="AO80" i="37"/>
  <c r="AM80" i="37"/>
  <c r="AL80" i="37"/>
  <c r="AK80" i="37"/>
  <c r="AN79" i="38"/>
  <c r="AM79" i="38"/>
  <c r="AL79" i="38"/>
  <c r="AK79" i="38"/>
  <c r="AO79" i="38"/>
  <c r="T93" i="35"/>
  <c r="AJ77" i="35"/>
  <c r="AJ79" i="37"/>
  <c r="T93" i="36"/>
  <c r="U75" i="38"/>
  <c r="G93" i="38"/>
  <c r="J918" i="43" s="1"/>
  <c r="U78" i="38"/>
  <c r="AO78" i="38" s="1"/>
  <c r="AJ79" i="38"/>
  <c r="U76" i="38"/>
  <c r="T93" i="37"/>
  <c r="T76" i="38"/>
  <c r="AJ82" i="38"/>
  <c r="C183" i="4"/>
  <c r="Q184" i="4" s="1"/>
  <c r="Q185" i="4" s="1"/>
  <c r="Q186" i="4" s="1"/>
  <c r="Q187" i="4" s="1"/>
  <c r="Q188" i="4" s="1"/>
  <c r="Q189" i="4" s="1"/>
  <c r="Q190" i="4" s="1"/>
  <c r="Q191" i="4" s="1"/>
  <c r="C524" i="4"/>
  <c r="Q29" i="4"/>
  <c r="Q30" i="4" s="1"/>
  <c r="Q31" i="4" s="1"/>
  <c r="Q32" i="4" s="1"/>
  <c r="Q33" i="4" s="1"/>
  <c r="Q34" i="4" s="1"/>
  <c r="Q35" i="4" s="1"/>
  <c r="Q36" i="4" s="1"/>
  <c r="C551" i="4"/>
  <c r="Q56" i="4"/>
  <c r="Q57" i="4" s="1"/>
  <c r="Q58" i="4" s="1"/>
  <c r="Q59" i="4" s="1"/>
  <c r="Q60" i="4" s="1"/>
  <c r="Q61" i="4" s="1"/>
  <c r="Q62" i="4" s="1"/>
  <c r="Q63" i="4" s="1"/>
  <c r="C515" i="4"/>
  <c r="Q20" i="4"/>
  <c r="Q21" i="4" s="1"/>
  <c r="Q22" i="4" s="1"/>
  <c r="Q23" i="4" s="1"/>
  <c r="Q24" i="4" s="1"/>
  <c r="Q25" i="4" s="1"/>
  <c r="Q26" i="4" s="1"/>
  <c r="Q27" i="4" s="1"/>
  <c r="C542" i="4"/>
  <c r="Q47" i="4"/>
  <c r="Q48" i="4" s="1"/>
  <c r="Q49" i="4" s="1"/>
  <c r="Q50" i="4" s="1"/>
  <c r="Q51" i="4" s="1"/>
  <c r="Q52" i="4" s="1"/>
  <c r="Q53" i="4" s="1"/>
  <c r="Q54" i="4" s="1"/>
  <c r="C533" i="4"/>
  <c r="Q38" i="4"/>
  <c r="Q39" i="4" s="1"/>
  <c r="Q40" i="4" s="1"/>
  <c r="Q41" i="4" s="1"/>
  <c r="Q42" i="4" s="1"/>
  <c r="Q43" i="4" s="1"/>
  <c r="Q44" i="4" s="1"/>
  <c r="Q45" i="4" s="1"/>
  <c r="Q29" i="3"/>
  <c r="Q30" i="3" s="1"/>
  <c r="Q31" i="3" s="1"/>
  <c r="Q32" i="3" s="1"/>
  <c r="Q33" i="3" s="1"/>
  <c r="Q34" i="3" s="1"/>
  <c r="Q35" i="3" s="1"/>
  <c r="Q36" i="3" s="1"/>
  <c r="Q38" i="3"/>
  <c r="Q39" i="3" s="1"/>
  <c r="Q40" i="3" s="1"/>
  <c r="Q41" i="3" s="1"/>
  <c r="Q42" i="3" s="1"/>
  <c r="Q43" i="3" s="1"/>
  <c r="Q44" i="3" s="1"/>
  <c r="Q45" i="3" s="1"/>
  <c r="Q47" i="3"/>
  <c r="Q48" i="3" s="1"/>
  <c r="Q49" i="3" s="1"/>
  <c r="Q50" i="3" s="1"/>
  <c r="Q51" i="3" s="1"/>
  <c r="Q52" i="3" s="1"/>
  <c r="Q53" i="3" s="1"/>
  <c r="Q54" i="3" s="1"/>
  <c r="Q20" i="3"/>
  <c r="Q21" i="3" s="1"/>
  <c r="Q22" i="3" s="1"/>
  <c r="Q23" i="3" s="1"/>
  <c r="Q24" i="3" s="1"/>
  <c r="Q25" i="3" s="1"/>
  <c r="Q26" i="3" s="1"/>
  <c r="Q27" i="3" s="1"/>
  <c r="Q56" i="3"/>
  <c r="Q57" i="3" s="1"/>
  <c r="Q58" i="3" s="1"/>
  <c r="Q59" i="3" s="1"/>
  <c r="Q60" i="3" s="1"/>
  <c r="Q61" i="3" s="1"/>
  <c r="Q62" i="3" s="1"/>
  <c r="Q63" i="3" s="1"/>
  <c r="D104" i="36"/>
  <c r="AN197" i="37"/>
  <c r="AM197" i="37"/>
  <c r="AO197" i="37"/>
  <c r="AL197" i="37"/>
  <c r="AK197" i="37"/>
  <c r="AI197" i="37"/>
  <c r="AJ197" i="37"/>
  <c r="D105" i="35"/>
  <c r="AN197" i="36"/>
  <c r="AK197" i="36"/>
  <c r="AL197" i="36"/>
  <c r="AI197" i="36"/>
  <c r="AM197" i="36"/>
  <c r="AO197" i="36"/>
  <c r="AJ197" i="36"/>
  <c r="D104" i="38"/>
  <c r="AJ197" i="38"/>
  <c r="AK197" i="38"/>
  <c r="AO197" i="38"/>
  <c r="AI197" i="38"/>
  <c r="AN197" i="38"/>
  <c r="AM197" i="38"/>
  <c r="AL197" i="38"/>
  <c r="AJ78" i="37"/>
  <c r="D104" i="37"/>
  <c r="AJ78" i="38"/>
  <c r="AJ78" i="36"/>
  <c r="AK78" i="35"/>
  <c r="AO78" i="35"/>
  <c r="AN78" i="35"/>
  <c r="AL78" i="35"/>
  <c r="AI78" i="35"/>
  <c r="AM78" i="35"/>
  <c r="AJ78" i="35"/>
  <c r="AN78" i="38"/>
  <c r="AI78" i="38"/>
  <c r="AM78" i="38"/>
  <c r="AI78" i="37"/>
  <c r="AO78" i="37"/>
  <c r="AL78" i="37"/>
  <c r="AK78" i="37"/>
  <c r="AM78" i="37"/>
  <c r="AN78" i="37"/>
  <c r="AO78" i="36"/>
  <c r="AI78" i="36"/>
  <c r="AN78" i="36"/>
  <c r="AK78" i="36"/>
  <c r="AL78" i="36"/>
  <c r="AM78" i="36"/>
  <c r="L173" i="35"/>
  <c r="J310" i="35"/>
  <c r="J72" i="35"/>
  <c r="J338" i="35"/>
  <c r="J366" i="35"/>
  <c r="J276" i="35"/>
  <c r="J21" i="35"/>
  <c r="I63" i="40"/>
  <c r="I124" i="40"/>
  <c r="I22" i="40"/>
  <c r="I83" i="40"/>
  <c r="I42" i="40"/>
  <c r="I104" i="40"/>
  <c r="I124" i="39"/>
  <c r="I22" i="39"/>
  <c r="I83" i="39"/>
  <c r="I42" i="39"/>
  <c r="I104" i="39"/>
  <c r="I63" i="39"/>
  <c r="C533" i="3"/>
  <c r="C220" i="3"/>
  <c r="C101" i="3"/>
  <c r="C356" i="3"/>
  <c r="C174" i="3"/>
  <c r="C211" i="4"/>
  <c r="Q212" i="4" s="1"/>
  <c r="Q213" i="4" s="1"/>
  <c r="Q214" i="4" s="1"/>
  <c r="Q215" i="4" s="1"/>
  <c r="Q216" i="4" s="1"/>
  <c r="Q217" i="4" s="1"/>
  <c r="Q218" i="4" s="1"/>
  <c r="Q219" i="4" s="1"/>
  <c r="C83" i="3"/>
  <c r="C524" i="3"/>
  <c r="C305" i="3"/>
  <c r="C165" i="3"/>
  <c r="C211" i="3"/>
  <c r="L173" i="37"/>
  <c r="J310" i="37"/>
  <c r="J276" i="37"/>
  <c r="J366" i="37"/>
  <c r="J21" i="37"/>
  <c r="J338" i="37"/>
  <c r="J72" i="37"/>
  <c r="C356" i="4"/>
  <c r="I42" i="19"/>
  <c r="I104" i="19"/>
  <c r="I63" i="19"/>
  <c r="I124" i="19"/>
  <c r="I22" i="19"/>
  <c r="I83" i="19"/>
  <c r="I63" i="41"/>
  <c r="I124" i="41"/>
  <c r="I22" i="41"/>
  <c r="I83" i="41"/>
  <c r="I42" i="41"/>
  <c r="I104" i="41"/>
  <c r="C220" i="4"/>
  <c r="Q221" i="4" s="1"/>
  <c r="Q222" i="4" s="1"/>
  <c r="Q223" i="4" s="1"/>
  <c r="Q224" i="4" s="1"/>
  <c r="Q225" i="4" s="1"/>
  <c r="Q226" i="4" s="1"/>
  <c r="Q227" i="4" s="1"/>
  <c r="Q228" i="4" s="1"/>
  <c r="L173" i="15"/>
  <c r="J72" i="15"/>
  <c r="J338" i="15"/>
  <c r="J276" i="15"/>
  <c r="J310" i="15"/>
  <c r="J366" i="15"/>
  <c r="J21" i="15"/>
  <c r="C542" i="3"/>
  <c r="C407" i="3"/>
  <c r="C119" i="3"/>
  <c r="C183" i="3"/>
  <c r="C229" i="3"/>
  <c r="K3" i="3"/>
  <c r="K3" i="4" s="1"/>
  <c r="I3" i="3"/>
  <c r="I3" i="4" s="1"/>
  <c r="G3" i="3"/>
  <c r="G3" i="4" s="1"/>
  <c r="H3" i="3"/>
  <c r="H3" i="4" s="1"/>
  <c r="J3" i="3"/>
  <c r="J3" i="4" s="1"/>
  <c r="I104" i="42"/>
  <c r="I63" i="42"/>
  <c r="I124" i="42"/>
  <c r="I22" i="42"/>
  <c r="I83" i="42"/>
  <c r="I42" i="42"/>
  <c r="C174" i="4"/>
  <c r="Q175" i="4" s="1"/>
  <c r="Q176" i="4" s="1"/>
  <c r="Q177" i="4" s="1"/>
  <c r="Q178" i="4" s="1"/>
  <c r="Q179" i="4" s="1"/>
  <c r="Q180" i="4" s="1"/>
  <c r="Q181" i="4" s="1"/>
  <c r="Q182" i="4" s="1"/>
  <c r="C65" i="3"/>
  <c r="C202" i="3"/>
  <c r="C515" i="3"/>
  <c r="C254" i="3"/>
  <c r="C156" i="3"/>
  <c r="L173" i="38"/>
  <c r="J310" i="38"/>
  <c r="J72" i="38"/>
  <c r="J338" i="38"/>
  <c r="J276" i="38"/>
  <c r="J366" i="38"/>
  <c r="J21" i="38"/>
  <c r="C101" i="4"/>
  <c r="Q102" i="4" s="1"/>
  <c r="Q103" i="4" s="1"/>
  <c r="Q104" i="4" s="1"/>
  <c r="Q105" i="4" s="1"/>
  <c r="Q106" i="4" s="1"/>
  <c r="Q107" i="4" s="1"/>
  <c r="Q108" i="4" s="1"/>
  <c r="Q109" i="4" s="1"/>
  <c r="Q110" i="4" s="1"/>
  <c r="Q111" i="4" s="1"/>
  <c r="Q112" i="4" s="1"/>
  <c r="Q113" i="4" s="1"/>
  <c r="Q114" i="4" s="1"/>
  <c r="Q115" i="4" s="1"/>
  <c r="Q116" i="4" s="1"/>
  <c r="Q117" i="4" s="1"/>
  <c r="Q118" i="4" s="1"/>
  <c r="L173" i="36"/>
  <c r="J310" i="36"/>
  <c r="J72" i="36"/>
  <c r="J276" i="36"/>
  <c r="J366" i="36"/>
  <c r="J21" i="36"/>
  <c r="J338" i="36"/>
  <c r="C192" i="3"/>
  <c r="C137" i="3"/>
  <c r="C551" i="3"/>
  <c r="C238" i="3"/>
  <c r="C458" i="3"/>
  <c r="C254" i="4"/>
  <c r="C407" i="4"/>
  <c r="C229" i="4"/>
  <c r="Q230" i="4" s="1"/>
  <c r="Q231" i="4" s="1"/>
  <c r="Q232" i="4" s="1"/>
  <c r="Q233" i="4" s="1"/>
  <c r="Q234" i="4" s="1"/>
  <c r="Q235" i="4" s="1"/>
  <c r="Q236" i="4" s="1"/>
  <c r="Q237" i="4" s="1"/>
  <c r="C458" i="4"/>
  <c r="Z84" i="39"/>
  <c r="Z125" i="41"/>
  <c r="AH105" i="39"/>
  <c r="AH23" i="40"/>
  <c r="AP105" i="39"/>
  <c r="AH105" i="41"/>
  <c r="AP84" i="39"/>
  <c r="AP64" i="42"/>
  <c r="Q43" i="41"/>
  <c r="AP125" i="41"/>
  <c r="AP105" i="40"/>
  <c r="Z84" i="41"/>
  <c r="Z43" i="39"/>
  <c r="AH125" i="42"/>
  <c r="Z43" i="41"/>
  <c r="AH64" i="39"/>
  <c r="AH125" i="39"/>
  <c r="Z105" i="42"/>
  <c r="AP64" i="39"/>
  <c r="AH105" i="42"/>
  <c r="AH43" i="39"/>
  <c r="AH23" i="42"/>
  <c r="Z64" i="42"/>
  <c r="Z23" i="41"/>
  <c r="AP23" i="42"/>
  <c r="Z64" i="40"/>
  <c r="AP64" i="40"/>
  <c r="Z105" i="40"/>
  <c r="C238" i="4"/>
  <c r="Q239" i="4" s="1"/>
  <c r="Q240" i="4" s="1"/>
  <c r="Q241" i="4" s="1"/>
  <c r="Q242" i="4" s="1"/>
  <c r="Q243" i="4" s="1"/>
  <c r="Q244" i="4" s="1"/>
  <c r="Q245" i="4" s="1"/>
  <c r="Q246" i="4" s="1"/>
  <c r="C192" i="4"/>
  <c r="Q193" i="4" s="1"/>
  <c r="Q194" i="4" s="1"/>
  <c r="Q195" i="4" s="1"/>
  <c r="Q196" i="4" s="1"/>
  <c r="Q197" i="4" s="1"/>
  <c r="Q198" i="4" s="1"/>
  <c r="Q199" i="4" s="1"/>
  <c r="Q200" i="4" s="1"/>
  <c r="C137" i="4"/>
  <c r="Q138" i="4" s="1"/>
  <c r="Q139" i="4" s="1"/>
  <c r="Q140" i="4" s="1"/>
  <c r="Q141" i="4" s="1"/>
  <c r="Q142" i="4" s="1"/>
  <c r="Q143" i="4" s="1"/>
  <c r="Q144" i="4" s="1"/>
  <c r="Q145" i="4" s="1"/>
  <c r="Q146" i="4" s="1"/>
  <c r="Q147" i="4" s="1"/>
  <c r="Q148" i="4" s="1"/>
  <c r="Q149" i="4" s="1"/>
  <c r="Q150" i="4" s="1"/>
  <c r="Q151" i="4" s="1"/>
  <c r="Q152" i="4" s="1"/>
  <c r="Q153" i="4" s="1"/>
  <c r="Q154" i="4" s="1"/>
  <c r="C165" i="4"/>
  <c r="Q166" i="4" s="1"/>
  <c r="Q167" i="4" s="1"/>
  <c r="Q168" i="4" s="1"/>
  <c r="Q169" i="4" s="1"/>
  <c r="Q170" i="4" s="1"/>
  <c r="Q171" i="4" s="1"/>
  <c r="Q172" i="4" s="1"/>
  <c r="Q173" i="4" s="1"/>
  <c r="C156" i="4"/>
  <c r="Q157" i="4" s="1"/>
  <c r="Q158" i="4" s="1"/>
  <c r="Q159" i="4" s="1"/>
  <c r="Q160" i="4" s="1"/>
  <c r="Q161" i="4" s="1"/>
  <c r="Q162" i="4" s="1"/>
  <c r="Q163" i="4" s="1"/>
  <c r="Q164" i="4" s="1"/>
  <c r="C202" i="4"/>
  <c r="Q203" i="4" s="1"/>
  <c r="Q204" i="4" s="1"/>
  <c r="Q205" i="4" s="1"/>
  <c r="Q206" i="4" s="1"/>
  <c r="Q207" i="4" s="1"/>
  <c r="Q208" i="4" s="1"/>
  <c r="Q209" i="4" s="1"/>
  <c r="Q210" i="4" s="1"/>
  <c r="C305" i="4"/>
  <c r="C65" i="4"/>
  <c r="Q66" i="4" s="1"/>
  <c r="Q67" i="4" s="1"/>
  <c r="Q68" i="4" s="1"/>
  <c r="Q69" i="4" s="1"/>
  <c r="Q70" i="4" s="1"/>
  <c r="Q71" i="4" s="1"/>
  <c r="Q72" i="4" s="1"/>
  <c r="Q73" i="4" s="1"/>
  <c r="Q74" i="4" s="1"/>
  <c r="Q75" i="4" s="1"/>
  <c r="Q76" i="4" s="1"/>
  <c r="Q77" i="4" s="1"/>
  <c r="Q78" i="4" s="1"/>
  <c r="Q79" i="4" s="1"/>
  <c r="Q80" i="4" s="1"/>
  <c r="Q81" i="4" s="1"/>
  <c r="Q82" i="4" s="1"/>
  <c r="Z23" i="39"/>
  <c r="Q43" i="39"/>
  <c r="Q84" i="39"/>
  <c r="Q125" i="39"/>
  <c r="AH43" i="42"/>
  <c r="AP84" i="42"/>
  <c r="Z84" i="42"/>
  <c r="AH23" i="39"/>
  <c r="Q105" i="41"/>
  <c r="Q125" i="41"/>
  <c r="Q64" i="41"/>
  <c r="Q64" i="39"/>
  <c r="Q125" i="42"/>
  <c r="Q84" i="42"/>
  <c r="Q43" i="42"/>
  <c r="Q64" i="42"/>
  <c r="AP84" i="41"/>
  <c r="Z125" i="42"/>
  <c r="Z64" i="41"/>
  <c r="AH64" i="41"/>
  <c r="AP105" i="41"/>
  <c r="AP23" i="40"/>
  <c r="Z43" i="40"/>
  <c r="Z84" i="40"/>
  <c r="Z125" i="40"/>
  <c r="AH43" i="40"/>
  <c r="Q64" i="40"/>
  <c r="AH84" i="40"/>
  <c r="Q105" i="40"/>
  <c r="AH125" i="40"/>
  <c r="Q43" i="40"/>
  <c r="Q84" i="40"/>
  <c r="M559" i="4"/>
  <c r="M558" i="4"/>
  <c r="M557" i="4"/>
  <c r="M556" i="4"/>
  <c r="M555" i="4"/>
  <c r="M554" i="4"/>
  <c r="M553" i="4"/>
  <c r="M552" i="4"/>
  <c r="M559" i="3"/>
  <c r="M558" i="3"/>
  <c r="M557" i="3"/>
  <c r="M556" i="3"/>
  <c r="M555" i="3"/>
  <c r="M554" i="3"/>
  <c r="M553" i="3"/>
  <c r="M552" i="3"/>
  <c r="M550" i="4"/>
  <c r="M549" i="4"/>
  <c r="M548" i="4"/>
  <c r="M547" i="4"/>
  <c r="M546" i="4"/>
  <c r="M545" i="4"/>
  <c r="M544" i="4"/>
  <c r="M543" i="4"/>
  <c r="M541" i="4"/>
  <c r="M540" i="4"/>
  <c r="M539" i="4"/>
  <c r="M538" i="4"/>
  <c r="M537" i="4"/>
  <c r="M536" i="4"/>
  <c r="M535" i="4"/>
  <c r="M534" i="4"/>
  <c r="M550" i="3"/>
  <c r="M549" i="3"/>
  <c r="M548" i="3"/>
  <c r="M547" i="3"/>
  <c r="M546" i="3"/>
  <c r="M545" i="3"/>
  <c r="M544" i="3"/>
  <c r="M543" i="3"/>
  <c r="M541" i="3"/>
  <c r="M540" i="3"/>
  <c r="M539" i="3"/>
  <c r="M538" i="3"/>
  <c r="M537" i="3"/>
  <c r="M536" i="3"/>
  <c r="M535" i="3"/>
  <c r="M534" i="3"/>
  <c r="M532" i="4"/>
  <c r="M531" i="4"/>
  <c r="M530" i="4"/>
  <c r="M529" i="4"/>
  <c r="M528" i="4"/>
  <c r="M527" i="4"/>
  <c r="M526" i="4"/>
  <c r="M525" i="4"/>
  <c r="M532" i="3"/>
  <c r="M531" i="3"/>
  <c r="M530" i="3"/>
  <c r="M529" i="3"/>
  <c r="M528" i="3"/>
  <c r="M527" i="3"/>
  <c r="M526" i="3"/>
  <c r="M525" i="3"/>
  <c r="AR181" i="37" l="1"/>
  <c r="AU181" i="37"/>
  <c r="AS181" i="37"/>
  <c r="AV181" i="37"/>
  <c r="AT181" i="37"/>
  <c r="AA180" i="37"/>
  <c r="AV180" i="37"/>
  <c r="AQ180" i="37"/>
  <c r="AW179" i="36"/>
  <c r="AV179" i="36"/>
  <c r="AR179" i="36"/>
  <c r="AS179" i="36"/>
  <c r="Q230" i="3"/>
  <c r="Q231" i="3" s="1"/>
  <c r="Q232" i="3" s="1"/>
  <c r="Q233" i="3" s="1"/>
  <c r="Q234" i="3" s="1"/>
  <c r="Q235" i="3" s="1"/>
  <c r="Q236" i="3" s="1"/>
  <c r="Q237" i="3" s="1"/>
  <c r="D1356" i="43"/>
  <c r="D1358" i="43"/>
  <c r="D1360" i="43"/>
  <c r="D1362" i="43"/>
  <c r="D1355" i="43"/>
  <c r="D1357" i="43"/>
  <c r="D1359" i="43"/>
  <c r="D1361" i="43"/>
  <c r="Q175" i="3"/>
  <c r="Q176" i="3" s="1"/>
  <c r="Q177" i="3" s="1"/>
  <c r="Q178" i="3" s="1"/>
  <c r="Q179" i="3" s="1"/>
  <c r="Q180" i="3" s="1"/>
  <c r="Q181" i="3" s="1"/>
  <c r="Q182" i="3" s="1"/>
  <c r="D1310" i="43"/>
  <c r="D1312" i="43"/>
  <c r="D1307" i="43"/>
  <c r="D1306" i="43"/>
  <c r="D1309" i="43"/>
  <c r="D1311" i="43"/>
  <c r="D1308" i="43"/>
  <c r="D1313" i="43"/>
  <c r="O812" i="43"/>
  <c r="O814" i="43"/>
  <c r="O813" i="43"/>
  <c r="O815" i="43"/>
  <c r="Q193" i="3"/>
  <c r="Q194" i="3" s="1"/>
  <c r="Q195" i="3" s="1"/>
  <c r="Q196" i="3" s="1"/>
  <c r="Q197" i="3" s="1"/>
  <c r="Q198" i="3" s="1"/>
  <c r="Q199" i="3" s="1"/>
  <c r="Q200" i="3" s="1"/>
  <c r="D1325" i="43"/>
  <c r="D1327" i="43"/>
  <c r="D1329" i="43"/>
  <c r="D1323" i="43"/>
  <c r="D1322" i="43"/>
  <c r="D1324" i="43"/>
  <c r="D1326" i="43"/>
  <c r="D1328" i="43"/>
  <c r="Q184" i="3"/>
  <c r="Q185" i="3" s="1"/>
  <c r="Q186" i="3" s="1"/>
  <c r="Q187" i="3" s="1"/>
  <c r="Q188" i="3" s="1"/>
  <c r="Q189" i="3" s="1"/>
  <c r="Q190" i="3" s="1"/>
  <c r="Q191" i="3" s="1"/>
  <c r="D1314" i="43"/>
  <c r="D1316" i="43"/>
  <c r="D1318" i="43"/>
  <c r="D1320" i="43"/>
  <c r="D1315" i="43"/>
  <c r="D1321" i="43"/>
  <c r="D1317" i="43"/>
  <c r="D1319" i="43"/>
  <c r="O797" i="43"/>
  <c r="O799" i="43"/>
  <c r="O798" i="43"/>
  <c r="O800" i="43"/>
  <c r="O795" i="43"/>
  <c r="O794" i="43"/>
  <c r="O793" i="43"/>
  <c r="O792" i="43"/>
  <c r="Q203" i="3"/>
  <c r="Q204" i="3" s="1"/>
  <c r="Q205" i="3" s="1"/>
  <c r="Q206" i="3" s="1"/>
  <c r="Q207" i="3" s="1"/>
  <c r="Q208" i="3" s="1"/>
  <c r="Q209" i="3" s="1"/>
  <c r="Q210" i="3" s="1"/>
  <c r="D1337" i="43"/>
  <c r="D1332" i="43"/>
  <c r="D1334" i="43"/>
  <c r="D1336" i="43"/>
  <c r="D1338" i="43"/>
  <c r="D1331" i="43"/>
  <c r="D1333" i="43"/>
  <c r="D1335" i="43"/>
  <c r="Q120" i="3"/>
  <c r="Q121" i="3" s="1"/>
  <c r="Q122" i="3" s="1"/>
  <c r="Q123" i="3" s="1"/>
  <c r="Q124" i="3" s="1"/>
  <c r="Q125" i="3" s="1"/>
  <c r="Q126" i="3" s="1"/>
  <c r="Q127" i="3" s="1"/>
  <c r="Q128" i="3" s="1"/>
  <c r="Q129" i="3" s="1"/>
  <c r="Q130" i="3" s="1"/>
  <c r="Q131" i="3" s="1"/>
  <c r="Q132" i="3" s="1"/>
  <c r="Q133" i="3" s="1"/>
  <c r="Q134" i="3" s="1"/>
  <c r="Q135" i="3" s="1"/>
  <c r="Q136" i="3" s="1"/>
  <c r="D1259" i="43"/>
  <c r="D1268" i="43"/>
  <c r="D1266" i="43"/>
  <c r="D1270" i="43"/>
  <c r="D1257" i="43"/>
  <c r="D1261" i="43"/>
  <c r="D1263" i="43"/>
  <c r="D1265" i="43"/>
  <c r="D1256" i="43"/>
  <c r="D1267" i="43"/>
  <c r="D1258" i="43"/>
  <c r="D1260" i="43"/>
  <c r="D1269" i="43"/>
  <c r="D1271" i="43"/>
  <c r="D1262" i="43"/>
  <c r="D1264" i="43"/>
  <c r="D1255" i="43"/>
  <c r="Q212" i="3"/>
  <c r="Q213" i="3" s="1"/>
  <c r="Q214" i="3" s="1"/>
  <c r="Q215" i="3" s="1"/>
  <c r="Q216" i="3" s="1"/>
  <c r="Q217" i="3" s="1"/>
  <c r="Q218" i="3" s="1"/>
  <c r="Q219" i="3" s="1"/>
  <c r="D1339" i="43"/>
  <c r="D1341" i="43"/>
  <c r="D1343" i="43"/>
  <c r="D1345" i="43"/>
  <c r="D1340" i="43"/>
  <c r="D1342" i="43"/>
  <c r="D1344" i="43"/>
  <c r="D1346" i="43"/>
  <c r="Q102" i="3"/>
  <c r="Q103" i="3" s="1"/>
  <c r="Q104" i="3" s="1"/>
  <c r="Q105" i="3" s="1"/>
  <c r="Q106" i="3" s="1"/>
  <c r="Q107" i="3" s="1"/>
  <c r="Q108" i="3" s="1"/>
  <c r="Q109" i="3" s="1"/>
  <c r="Q110" i="3" s="1"/>
  <c r="Q111" i="3" s="1"/>
  <c r="Q112" i="3" s="1"/>
  <c r="Q113" i="3" s="1"/>
  <c r="Q114" i="3" s="1"/>
  <c r="Q115" i="3" s="1"/>
  <c r="Q116" i="3" s="1"/>
  <c r="Q117" i="3" s="1"/>
  <c r="Q118" i="3" s="1"/>
  <c r="D1244" i="43"/>
  <c r="D1242" i="43"/>
  <c r="D1246" i="43"/>
  <c r="D1248" i="43"/>
  <c r="D1239" i="43"/>
  <c r="D1241" i="43"/>
  <c r="D1250" i="43"/>
  <c r="D1253" i="43"/>
  <c r="D1243" i="43"/>
  <c r="D1252" i="43"/>
  <c r="D1254" i="43"/>
  <c r="D1245" i="43"/>
  <c r="D1247" i="43"/>
  <c r="D1249" i="43"/>
  <c r="D1238" i="43"/>
  <c r="D1240" i="43"/>
  <c r="D1251" i="43"/>
  <c r="Q66" i="3"/>
  <c r="Q67" i="3" s="1"/>
  <c r="Q68" i="3" s="1"/>
  <c r="Q69" i="3" s="1"/>
  <c r="Q70" i="3" s="1"/>
  <c r="Q71" i="3" s="1"/>
  <c r="Q72" i="3" s="1"/>
  <c r="Q73" i="3" s="1"/>
  <c r="Q74" i="3" s="1"/>
  <c r="Q75" i="3" s="1"/>
  <c r="Q76" i="3" s="1"/>
  <c r="Q77" i="3" s="1"/>
  <c r="Q78" i="3" s="1"/>
  <c r="Q79" i="3" s="1"/>
  <c r="Q80" i="3" s="1"/>
  <c r="Q81" i="3" s="1"/>
  <c r="Q82" i="3" s="1"/>
  <c r="D1211" i="43"/>
  <c r="D1220" i="43"/>
  <c r="D1209" i="43"/>
  <c r="D1213" i="43"/>
  <c r="D1215" i="43"/>
  <c r="D1204" i="43"/>
  <c r="D1206" i="43"/>
  <c r="D1208" i="43"/>
  <c r="D1217" i="43"/>
  <c r="D1219" i="43"/>
  <c r="D1210" i="43"/>
  <c r="D1212" i="43"/>
  <c r="D1214" i="43"/>
  <c r="D1216" i="43"/>
  <c r="D1205" i="43"/>
  <c r="D1207" i="43"/>
  <c r="D1218" i="43"/>
  <c r="Q166" i="3"/>
  <c r="Q167" i="3" s="1"/>
  <c r="Q168" i="3" s="1"/>
  <c r="Q169" i="3" s="1"/>
  <c r="Q170" i="3" s="1"/>
  <c r="Q171" i="3" s="1"/>
  <c r="Q172" i="3" s="1"/>
  <c r="Q173" i="3" s="1"/>
  <c r="D1304" i="43"/>
  <c r="D1299" i="43"/>
  <c r="D1301" i="43"/>
  <c r="D1303" i="43"/>
  <c r="D1305" i="43"/>
  <c r="D1298" i="43"/>
  <c r="D1300" i="43"/>
  <c r="D1302" i="43"/>
  <c r="Q221" i="3"/>
  <c r="Q222" i="3" s="1"/>
  <c r="Q223" i="3" s="1"/>
  <c r="Q224" i="3" s="1"/>
  <c r="Q225" i="3" s="1"/>
  <c r="Q226" i="3" s="1"/>
  <c r="Q227" i="3" s="1"/>
  <c r="Q228" i="3" s="1"/>
  <c r="D1347" i="43"/>
  <c r="D1349" i="43"/>
  <c r="D1351" i="43"/>
  <c r="D1354" i="43"/>
  <c r="D1353" i="43"/>
  <c r="D1352" i="43"/>
  <c r="D1348" i="43"/>
  <c r="D1350" i="43"/>
  <c r="O804" i="43"/>
  <c r="O805" i="43"/>
  <c r="O803" i="43"/>
  <c r="O802" i="43"/>
  <c r="O808" i="43"/>
  <c r="O809" i="43"/>
  <c r="O807" i="43"/>
  <c r="O810" i="43"/>
  <c r="Q239" i="3"/>
  <c r="Q240" i="3" s="1"/>
  <c r="Q241" i="3" s="1"/>
  <c r="Q242" i="3" s="1"/>
  <c r="Q243" i="3" s="1"/>
  <c r="Q244" i="3" s="1"/>
  <c r="Q245" i="3" s="1"/>
  <c r="Q246" i="3" s="1"/>
  <c r="D1367" i="43"/>
  <c r="D1364" i="43"/>
  <c r="D1366" i="43"/>
  <c r="D1368" i="43"/>
  <c r="D1370" i="43"/>
  <c r="D1363" i="43"/>
  <c r="D1369" i="43"/>
  <c r="D1365" i="43"/>
  <c r="Q138" i="3"/>
  <c r="Q139" i="3" s="1"/>
  <c r="Q140" i="3" s="1"/>
  <c r="Q141" i="3" s="1"/>
  <c r="Q142" i="3" s="1"/>
  <c r="Q143" i="3" s="1"/>
  <c r="Q144" i="3" s="1"/>
  <c r="Q145" i="3" s="1"/>
  <c r="Q146" i="3" s="1"/>
  <c r="Q147" i="3" s="1"/>
  <c r="Q148" i="3" s="1"/>
  <c r="Q149" i="3" s="1"/>
  <c r="Q150" i="3" s="1"/>
  <c r="Q151" i="3" s="1"/>
  <c r="Q152" i="3" s="1"/>
  <c r="Q153" i="3" s="1"/>
  <c r="Q154" i="3" s="1"/>
  <c r="D1283" i="43"/>
  <c r="D1272" i="43"/>
  <c r="D1285" i="43"/>
  <c r="D1287" i="43"/>
  <c r="D1274" i="43"/>
  <c r="D1276" i="43"/>
  <c r="D1281" i="43"/>
  <c r="D1278" i="43"/>
  <c r="D1280" i="43"/>
  <c r="D1282" i="43"/>
  <c r="D1284" i="43"/>
  <c r="D1277" i="43"/>
  <c r="D1273" i="43"/>
  <c r="D1286" i="43"/>
  <c r="D1288" i="43"/>
  <c r="D1275" i="43"/>
  <c r="D1279" i="43"/>
  <c r="Q84" i="3"/>
  <c r="Q85" i="3" s="1"/>
  <c r="Q86" i="3" s="1"/>
  <c r="Q87" i="3" s="1"/>
  <c r="Q88" i="3" s="1"/>
  <c r="Q89" i="3" s="1"/>
  <c r="Q90" i="3" s="1"/>
  <c r="Q91" i="3" s="1"/>
  <c r="Q92" i="3" s="1"/>
  <c r="Q93" i="3" s="1"/>
  <c r="Q94" i="3" s="1"/>
  <c r="Q95" i="3" s="1"/>
  <c r="Q96" i="3" s="1"/>
  <c r="Q97" i="3" s="1"/>
  <c r="Q98" i="3" s="1"/>
  <c r="Q99" i="3" s="1"/>
  <c r="Q100" i="3" s="1"/>
  <c r="D1222" i="43"/>
  <c r="D1224" i="43"/>
  <c r="D1233" i="43"/>
  <c r="D1235" i="43"/>
  <c r="D1229" i="43"/>
  <c r="D1226" i="43"/>
  <c r="D1237" i="43"/>
  <c r="D1228" i="43"/>
  <c r="D1230" i="43"/>
  <c r="D1232" i="43"/>
  <c r="D1221" i="43"/>
  <c r="D1223" i="43"/>
  <c r="D1231" i="43"/>
  <c r="D1225" i="43"/>
  <c r="D1234" i="43"/>
  <c r="D1227" i="43"/>
  <c r="D1236" i="43"/>
  <c r="Q157" i="3"/>
  <c r="Q158" i="3" s="1"/>
  <c r="Q159" i="3" s="1"/>
  <c r="Q160" i="3" s="1"/>
  <c r="Q161" i="3" s="1"/>
  <c r="Q162" i="3" s="1"/>
  <c r="Q163" i="3" s="1"/>
  <c r="Q164" i="3" s="1"/>
  <c r="D1293" i="43"/>
  <c r="D1295" i="43"/>
  <c r="D1291" i="43"/>
  <c r="D1297" i="43"/>
  <c r="D1290" i="43"/>
  <c r="D1292" i="43"/>
  <c r="D1294" i="43"/>
  <c r="D1296" i="43"/>
  <c r="C44" i="35"/>
  <c r="B1000" i="43" s="1"/>
  <c r="C44" i="38"/>
  <c r="B1132" i="43" s="1"/>
  <c r="C44" i="36"/>
  <c r="B1044" i="43" s="1"/>
  <c r="C44" i="37"/>
  <c r="B1088" i="43" s="1"/>
  <c r="D205" i="37"/>
  <c r="D205" i="38"/>
  <c r="D206" i="35"/>
  <c r="D205" i="36"/>
  <c r="AB93" i="38"/>
  <c r="AC93" i="38"/>
  <c r="AK78" i="38"/>
  <c r="AL78" i="38"/>
  <c r="U93" i="38"/>
  <c r="T93" i="38"/>
  <c r="D105" i="37"/>
  <c r="AO179" i="38"/>
  <c r="AL179" i="38"/>
  <c r="AI179" i="38"/>
  <c r="AJ179" i="38"/>
  <c r="AN179" i="38"/>
  <c r="AK179" i="38"/>
  <c r="AM179" i="38"/>
  <c r="D105" i="38"/>
  <c r="D105" i="36"/>
  <c r="AO179" i="37"/>
  <c r="AI179" i="37"/>
  <c r="AM179" i="37"/>
  <c r="AJ179" i="37"/>
  <c r="AN179" i="37"/>
  <c r="AK179" i="37"/>
  <c r="AL179" i="37"/>
  <c r="D106" i="35"/>
  <c r="AO179" i="36"/>
  <c r="AJ179" i="36"/>
  <c r="AK179" i="36"/>
  <c r="AL179" i="36"/>
  <c r="AI179" i="36"/>
  <c r="AM179" i="36"/>
  <c r="AN179" i="36"/>
  <c r="AM179" i="35"/>
  <c r="AO179" i="35"/>
  <c r="AL179" i="35"/>
  <c r="AK179" i="35"/>
  <c r="AN179" i="35"/>
  <c r="AJ179" i="35"/>
  <c r="AI179" i="35"/>
  <c r="D145" i="36"/>
  <c r="D128" i="36"/>
  <c r="D120" i="36"/>
  <c r="D112" i="36"/>
  <c r="D86" i="36"/>
  <c r="D144" i="36"/>
  <c r="D127" i="36"/>
  <c r="D119" i="36"/>
  <c r="D111" i="36"/>
  <c r="D85" i="36"/>
  <c r="D160" i="36"/>
  <c r="D143" i="36"/>
  <c r="D126" i="36"/>
  <c r="D118" i="36"/>
  <c r="D92" i="36"/>
  <c r="D84" i="36"/>
  <c r="D142" i="36"/>
  <c r="D125" i="36"/>
  <c r="D117" i="36"/>
  <c r="D91" i="36"/>
  <c r="D83" i="36"/>
  <c r="D149" i="36"/>
  <c r="D141" i="36"/>
  <c r="D124" i="36"/>
  <c r="D116" i="36"/>
  <c r="D90" i="36"/>
  <c r="D148" i="36"/>
  <c r="D140" i="36"/>
  <c r="D123" i="36"/>
  <c r="D115" i="36"/>
  <c r="D89" i="36"/>
  <c r="D147" i="36"/>
  <c r="D130" i="36"/>
  <c r="D122" i="36"/>
  <c r="D114" i="36"/>
  <c r="D88" i="36"/>
  <c r="D146" i="36"/>
  <c r="D129" i="36"/>
  <c r="D121" i="36"/>
  <c r="D113" i="36"/>
  <c r="D87" i="36"/>
  <c r="D143" i="37"/>
  <c r="D126" i="37"/>
  <c r="D118" i="37"/>
  <c r="D92" i="37"/>
  <c r="D84" i="37"/>
  <c r="D159" i="37"/>
  <c r="D142" i="37"/>
  <c r="D125" i="37"/>
  <c r="D117" i="37"/>
  <c r="D91" i="37"/>
  <c r="D83" i="37"/>
  <c r="D149" i="37"/>
  <c r="D141" i="37"/>
  <c r="D124" i="37"/>
  <c r="D116" i="37"/>
  <c r="D90" i="37"/>
  <c r="D148" i="37"/>
  <c r="D140" i="37"/>
  <c r="D123" i="37"/>
  <c r="D115" i="37"/>
  <c r="D89" i="37"/>
  <c r="D147" i="37"/>
  <c r="D130" i="37"/>
  <c r="D122" i="37"/>
  <c r="D114" i="37"/>
  <c r="D88" i="37"/>
  <c r="D146" i="37"/>
  <c r="D129" i="37"/>
  <c r="D121" i="37"/>
  <c r="D113" i="37"/>
  <c r="D87" i="37"/>
  <c r="D145" i="37"/>
  <c r="D128" i="37"/>
  <c r="D120" i="37"/>
  <c r="D112" i="37"/>
  <c r="D86" i="37"/>
  <c r="D144" i="37"/>
  <c r="D127" i="37"/>
  <c r="D119" i="37"/>
  <c r="D111" i="37"/>
  <c r="D85" i="37"/>
  <c r="D120" i="35"/>
  <c r="D149" i="35"/>
  <c r="D115" i="35"/>
  <c r="D145" i="35"/>
  <c r="D119" i="35"/>
  <c r="D159" i="35"/>
  <c r="D141" i="35"/>
  <c r="D89" i="35"/>
  <c r="D146" i="35"/>
  <c r="D111" i="35"/>
  <c r="D142" i="35"/>
  <c r="D124" i="35"/>
  <c r="D128" i="35"/>
  <c r="D129" i="35"/>
  <c r="D85" i="35"/>
  <c r="D112" i="35"/>
  <c r="D143" i="35"/>
  <c r="D125" i="35"/>
  <c r="D116" i="35"/>
  <c r="D147" i="35"/>
  <c r="D121" i="35"/>
  <c r="D86" i="35"/>
  <c r="D84" i="35"/>
  <c r="D88" i="35"/>
  <c r="D126" i="35"/>
  <c r="D117" i="35"/>
  <c r="D90" i="35"/>
  <c r="D130" i="35"/>
  <c r="D113" i="35"/>
  <c r="D118" i="35"/>
  <c r="D91" i="35"/>
  <c r="D148" i="35"/>
  <c r="D122" i="35"/>
  <c r="D87" i="35"/>
  <c r="D92" i="35"/>
  <c r="D83" i="35"/>
  <c r="D140" i="35"/>
  <c r="D114" i="35"/>
  <c r="D144" i="35"/>
  <c r="D123" i="35"/>
  <c r="D127" i="35"/>
  <c r="D149" i="38"/>
  <c r="D141" i="38"/>
  <c r="D124" i="38"/>
  <c r="D116" i="38"/>
  <c r="D90" i="38"/>
  <c r="D148" i="38"/>
  <c r="D140" i="38"/>
  <c r="D123" i="38"/>
  <c r="D115" i="38"/>
  <c r="D89" i="38"/>
  <c r="D147" i="38"/>
  <c r="D130" i="38"/>
  <c r="D122" i="38"/>
  <c r="D114" i="38"/>
  <c r="D88" i="38"/>
  <c r="D146" i="38"/>
  <c r="D129" i="38"/>
  <c r="D121" i="38"/>
  <c r="D113" i="38"/>
  <c r="D87" i="38"/>
  <c r="D145" i="38"/>
  <c r="D128" i="38"/>
  <c r="D120" i="38"/>
  <c r="D112" i="38"/>
  <c r="D86" i="38"/>
  <c r="D144" i="38"/>
  <c r="D127" i="38"/>
  <c r="D119" i="38"/>
  <c r="D111" i="38"/>
  <c r="D85" i="38"/>
  <c r="D143" i="38"/>
  <c r="D126" i="38"/>
  <c r="D118" i="38"/>
  <c r="D92" i="38"/>
  <c r="D84" i="38"/>
  <c r="D159" i="38"/>
  <c r="D142" i="38"/>
  <c r="D125" i="38"/>
  <c r="D117" i="38"/>
  <c r="D91" i="38"/>
  <c r="D83" i="38"/>
  <c r="J809" i="43" l="1"/>
  <c r="K809" i="43"/>
  <c r="I809" i="43"/>
  <c r="D809" i="43"/>
  <c r="K792" i="43"/>
  <c r="J792" i="43"/>
  <c r="D792" i="43"/>
  <c r="I792" i="43"/>
  <c r="K808" i="43"/>
  <c r="D808" i="43"/>
  <c r="I808" i="43"/>
  <c r="J808" i="43"/>
  <c r="D793" i="43"/>
  <c r="J793" i="43"/>
  <c r="K793" i="43"/>
  <c r="I793" i="43"/>
  <c r="J802" i="43"/>
  <c r="D802" i="43"/>
  <c r="K802" i="43"/>
  <c r="I802" i="43"/>
  <c r="K794" i="43"/>
  <c r="J794" i="43"/>
  <c r="I794" i="43"/>
  <c r="D794" i="43"/>
  <c r="K815" i="43"/>
  <c r="J815" i="43"/>
  <c r="D815" i="43"/>
  <c r="I815" i="43"/>
  <c r="D803" i="43"/>
  <c r="K803" i="43"/>
  <c r="I803" i="43"/>
  <c r="J803" i="43"/>
  <c r="D795" i="43"/>
  <c r="J795" i="43"/>
  <c r="K795" i="43"/>
  <c r="I795" i="43"/>
  <c r="J813" i="43"/>
  <c r="I813" i="43"/>
  <c r="D813" i="43"/>
  <c r="K813" i="43"/>
  <c r="D805" i="43"/>
  <c r="I805" i="43"/>
  <c r="J805" i="43"/>
  <c r="K805" i="43"/>
  <c r="D800" i="43"/>
  <c r="K800" i="43"/>
  <c r="J800" i="43"/>
  <c r="I800" i="43"/>
  <c r="I814" i="43"/>
  <c r="J814" i="43"/>
  <c r="K814" i="43"/>
  <c r="D814" i="43"/>
  <c r="J804" i="43"/>
  <c r="K804" i="43"/>
  <c r="D804" i="43"/>
  <c r="I804" i="43"/>
  <c r="D798" i="43"/>
  <c r="I798" i="43"/>
  <c r="K798" i="43"/>
  <c r="J798" i="43"/>
  <c r="K812" i="43"/>
  <c r="J812" i="43"/>
  <c r="D812" i="43"/>
  <c r="I812" i="43"/>
  <c r="J810" i="43"/>
  <c r="K810" i="43"/>
  <c r="D810" i="43"/>
  <c r="I810" i="43"/>
  <c r="I799" i="43"/>
  <c r="D799" i="43"/>
  <c r="J799" i="43"/>
  <c r="K799" i="43"/>
  <c r="K807" i="43"/>
  <c r="D807" i="43"/>
  <c r="I807" i="43"/>
  <c r="J807" i="43"/>
  <c r="K797" i="43"/>
  <c r="D797" i="43"/>
  <c r="J797" i="43"/>
  <c r="I797" i="43"/>
  <c r="C45" i="35"/>
  <c r="C45" i="37"/>
  <c r="B1089" i="43" s="1"/>
  <c r="C45" i="36"/>
  <c r="B1045" i="43" s="1"/>
  <c r="C45" i="38"/>
  <c r="B1133" i="43" s="1"/>
  <c r="D206" i="37"/>
  <c r="D206" i="38"/>
  <c r="D207" i="35"/>
  <c r="D206" i="36"/>
  <c r="D224" i="36"/>
  <c r="D219" i="36"/>
  <c r="D227" i="36"/>
  <c r="D215" i="36"/>
  <c r="D218" i="36"/>
  <c r="D213" i="36"/>
  <c r="D223" i="36"/>
  <c r="D226" i="36"/>
  <c r="D221" i="36"/>
  <c r="D231" i="36"/>
  <c r="D217" i="36"/>
  <c r="D229" i="36"/>
  <c r="D214" i="36"/>
  <c r="D225" i="36"/>
  <c r="D212" i="36"/>
  <c r="D222" i="36"/>
  <c r="D220" i="36"/>
  <c r="D230" i="36"/>
  <c r="D216" i="36"/>
  <c r="D228" i="36"/>
  <c r="D243" i="38"/>
  <c r="D186" i="38"/>
  <c r="D229" i="38"/>
  <c r="D215" i="38"/>
  <c r="D249" i="38"/>
  <c r="D245" i="35"/>
  <c r="D192" i="35"/>
  <c r="D185" i="35"/>
  <c r="D186" i="35"/>
  <c r="D190" i="35"/>
  <c r="D186" i="37"/>
  <c r="D229" i="37"/>
  <c r="D215" i="37"/>
  <c r="D249" i="37"/>
  <c r="D218" i="37"/>
  <c r="D244" i="37"/>
  <c r="D249" i="36"/>
  <c r="D244" i="36"/>
  <c r="D260" i="38"/>
  <c r="D212" i="38"/>
  <c r="D246" i="38"/>
  <c r="D223" i="38"/>
  <c r="D191" i="38"/>
  <c r="D215" i="35"/>
  <c r="D219" i="35"/>
  <c r="D187" i="35"/>
  <c r="D230" i="35"/>
  <c r="D242" i="35"/>
  <c r="D212" i="37"/>
  <c r="D246" i="37"/>
  <c r="D223" i="37"/>
  <c r="D191" i="37"/>
  <c r="D226" i="37"/>
  <c r="D191" i="36"/>
  <c r="D261" i="36"/>
  <c r="D185" i="38"/>
  <c r="D220" i="38"/>
  <c r="D188" i="38"/>
  <c r="D231" i="38"/>
  <c r="D217" i="38"/>
  <c r="D241" i="35"/>
  <c r="D214" i="35"/>
  <c r="D222" i="35"/>
  <c r="D229" i="35"/>
  <c r="D260" i="35"/>
  <c r="D220" i="37"/>
  <c r="D188" i="37"/>
  <c r="D231" i="37"/>
  <c r="D217" i="37"/>
  <c r="D243" i="37"/>
  <c r="D188" i="36"/>
  <c r="D243" i="36"/>
  <c r="D186" i="36"/>
  <c r="D193" i="38"/>
  <c r="D228" i="38"/>
  <c r="D214" i="38"/>
  <c r="D248" i="38"/>
  <c r="D225" i="38"/>
  <c r="D184" i="35"/>
  <c r="D231" i="35"/>
  <c r="D248" i="35"/>
  <c r="D225" i="35"/>
  <c r="D220" i="35"/>
  <c r="D228" i="37"/>
  <c r="D214" i="37"/>
  <c r="D248" i="37"/>
  <c r="D225" i="37"/>
  <c r="D260" i="37"/>
  <c r="D248" i="36"/>
  <c r="D246" i="36"/>
  <c r="D219" i="38"/>
  <c r="D245" i="38"/>
  <c r="D222" i="38"/>
  <c r="D190" i="38"/>
  <c r="D242" i="38"/>
  <c r="D193" i="35"/>
  <c r="D191" i="35"/>
  <c r="D217" i="35"/>
  <c r="D243" i="35"/>
  <c r="D246" i="35"/>
  <c r="D245" i="37"/>
  <c r="D222" i="37"/>
  <c r="D190" i="37"/>
  <c r="D242" i="37"/>
  <c r="D185" i="37"/>
  <c r="D190" i="36"/>
  <c r="D242" i="36"/>
  <c r="D185" i="36"/>
  <c r="D184" i="38"/>
  <c r="D192" i="38"/>
  <c r="D227" i="38"/>
  <c r="D187" i="38"/>
  <c r="D230" i="38"/>
  <c r="D216" i="38"/>
  <c r="D250" i="38"/>
  <c r="D188" i="35"/>
  <c r="D218" i="35"/>
  <c r="D226" i="35"/>
  <c r="D216" i="35"/>
  <c r="D187" i="37"/>
  <c r="D230" i="37"/>
  <c r="D216" i="37"/>
  <c r="D250" i="37"/>
  <c r="D193" i="37"/>
  <c r="D250" i="36"/>
  <c r="D193" i="36"/>
  <c r="D218" i="38"/>
  <c r="D244" i="38"/>
  <c r="D213" i="38"/>
  <c r="D247" i="38"/>
  <c r="D224" i="38"/>
  <c r="D228" i="35"/>
  <c r="D223" i="35"/>
  <c r="D227" i="35"/>
  <c r="D244" i="35"/>
  <c r="D212" i="35"/>
  <c r="D250" i="35"/>
  <c r="D213" i="37"/>
  <c r="D247" i="37"/>
  <c r="D224" i="37"/>
  <c r="D184" i="37"/>
  <c r="D219" i="37"/>
  <c r="D247" i="36"/>
  <c r="D184" i="36"/>
  <c r="D245" i="36"/>
  <c r="D226" i="38"/>
  <c r="D221" i="38"/>
  <c r="D189" i="38"/>
  <c r="D241" i="38"/>
  <c r="D224" i="35"/>
  <c r="D249" i="35"/>
  <c r="D189" i="35"/>
  <c r="D213" i="35"/>
  <c r="D247" i="35"/>
  <c r="D221" i="35"/>
  <c r="D221" i="37"/>
  <c r="D189" i="37"/>
  <c r="D241" i="37"/>
  <c r="D192" i="37"/>
  <c r="D227" i="37"/>
  <c r="D189" i="36"/>
  <c r="D241" i="36"/>
  <c r="D192" i="36"/>
  <c r="D187" i="36"/>
  <c r="D106" i="36"/>
  <c r="D106" i="38"/>
  <c r="D106" i="37"/>
  <c r="D107" i="35"/>
  <c r="D160" i="35"/>
  <c r="D160" i="38"/>
  <c r="D168" i="38"/>
  <c r="D168" i="37"/>
  <c r="D160" i="37"/>
  <c r="D159" i="36"/>
  <c r="D168" i="36"/>
  <c r="C46" i="35" l="1"/>
  <c r="B1001" i="43"/>
  <c r="I820" i="43"/>
  <c r="D820" i="43"/>
  <c r="K820" i="43"/>
  <c r="J820" i="43"/>
  <c r="C46" i="38"/>
  <c r="C46" i="36"/>
  <c r="C46" i="37"/>
  <c r="D207" i="37"/>
  <c r="D207" i="38"/>
  <c r="D207" i="36"/>
  <c r="D208" i="35"/>
  <c r="D260" i="36"/>
  <c r="D261" i="35"/>
  <c r="D261" i="37"/>
  <c r="D269" i="38"/>
  <c r="D269" i="37"/>
  <c r="D261" i="38"/>
  <c r="D269" i="36"/>
  <c r="D107" i="36"/>
  <c r="D108" i="35"/>
  <c r="D107" i="37"/>
  <c r="D107" i="38"/>
  <c r="D168" i="35"/>
  <c r="D161" i="35"/>
  <c r="C75" i="13"/>
  <c r="B39" i="43" s="1"/>
  <c r="B1046" i="43" l="1"/>
  <c r="C47" i="36"/>
  <c r="B1134" i="43"/>
  <c r="C47" i="38"/>
  <c r="B1090" i="43"/>
  <c r="C47" i="37"/>
  <c r="C47" i="35"/>
  <c r="B1002" i="43"/>
  <c r="D209" i="35"/>
  <c r="D208" i="37"/>
  <c r="D208" i="36"/>
  <c r="D208" i="38"/>
  <c r="D269" i="35"/>
  <c r="D262" i="35"/>
  <c r="D108" i="37"/>
  <c r="D108" i="38"/>
  <c r="D110" i="35"/>
  <c r="D109" i="35"/>
  <c r="D108" i="36"/>
  <c r="C52" i="14"/>
  <c r="B62" i="43" s="1"/>
  <c r="C48" i="38" l="1"/>
  <c r="B1135" i="43"/>
  <c r="C48" i="35"/>
  <c r="B1003" i="43"/>
  <c r="C48" i="37"/>
  <c r="B1091" i="43"/>
  <c r="B1047" i="43"/>
  <c r="C48" i="36"/>
  <c r="D211" i="35"/>
  <c r="D209" i="38"/>
  <c r="D209" i="37"/>
  <c r="D209" i="36"/>
  <c r="D210" i="35"/>
  <c r="D110" i="36"/>
  <c r="D109" i="36"/>
  <c r="D110" i="38"/>
  <c r="D109" i="38"/>
  <c r="D110" i="37"/>
  <c r="D109" i="37"/>
  <c r="S40" i="13"/>
  <c r="K40" i="13"/>
  <c r="G70" i="13" s="1"/>
  <c r="J39" i="13"/>
  <c r="J34" i="43" l="1"/>
  <c r="N34" i="43"/>
  <c r="K34" i="43"/>
  <c r="O34" i="43"/>
  <c r="L34" i="43"/>
  <c r="I34" i="43"/>
  <c r="M34" i="43"/>
  <c r="C49" i="36"/>
  <c r="B1049" i="43" s="1"/>
  <c r="B1048" i="43"/>
  <c r="C49" i="35"/>
  <c r="B1005" i="43" s="1"/>
  <c r="B1004" i="43"/>
  <c r="C49" i="37"/>
  <c r="B1093" i="43" s="1"/>
  <c r="B1092" i="43"/>
  <c r="C49" i="38"/>
  <c r="B1137" i="43" s="1"/>
  <c r="B1136" i="43"/>
  <c r="D210" i="36"/>
  <c r="D210" i="38"/>
  <c r="D211" i="36"/>
  <c r="D211" i="37"/>
  <c r="D211" i="38"/>
  <c r="D210" i="37"/>
  <c r="F19" i="14"/>
  <c r="D51" i="14"/>
  <c r="C61" i="43" s="1"/>
  <c r="D52" i="14"/>
  <c r="C62" i="43" s="1"/>
  <c r="C39" i="13"/>
  <c r="D19" i="14"/>
  <c r="D18" i="14"/>
  <c r="G69" i="13"/>
  <c r="S70" i="13"/>
  <c r="S71" i="13"/>
  <c r="C40" i="13"/>
  <c r="G75" i="13" l="1"/>
  <c r="I39" i="43" s="1"/>
  <c r="I33" i="43"/>
  <c r="F18" i="14"/>
  <c r="J53" i="32"/>
  <c r="H696" i="43" s="1"/>
  <c r="J47" i="32"/>
  <c r="H692" i="43" s="1"/>
  <c r="J41" i="32"/>
  <c r="H687" i="43" s="1"/>
  <c r="O77" i="35" l="1"/>
  <c r="O76" i="36" l="1"/>
  <c r="O177" i="36" s="1"/>
  <c r="O76" i="35"/>
  <c r="O177" i="35" s="1"/>
  <c r="O76" i="37"/>
  <c r="O177" i="37" s="1"/>
  <c r="M39" i="3"/>
  <c r="O95" i="37"/>
  <c r="O196" i="37" s="1"/>
  <c r="M103" i="3"/>
  <c r="O75" i="35"/>
  <c r="O77" i="36"/>
  <c r="O178" i="36" s="1"/>
  <c r="M31" i="3"/>
  <c r="O197" i="37"/>
  <c r="O197" i="36"/>
  <c r="O96" i="15"/>
  <c r="O197" i="35"/>
  <c r="O197" i="38"/>
  <c r="O196" i="36"/>
  <c r="O196" i="35"/>
  <c r="M30" i="3"/>
  <c r="O76" i="15"/>
  <c r="O178" i="35"/>
  <c r="O184" i="36"/>
  <c r="O184" i="38"/>
  <c r="O184" i="37"/>
  <c r="O184" i="35"/>
  <c r="E76" i="35" l="1"/>
  <c r="AS76" i="35" s="1"/>
  <c r="M1172" i="43"/>
  <c r="E77" i="35"/>
  <c r="AU77" i="35" s="1"/>
  <c r="M1173" i="43"/>
  <c r="E76" i="36"/>
  <c r="AT76" i="36" s="1"/>
  <c r="M1180" i="43"/>
  <c r="E95" i="36"/>
  <c r="AA95" i="36" s="1"/>
  <c r="M1239" i="43"/>
  <c r="AU76" i="36"/>
  <c r="AV76" i="36"/>
  <c r="AQ76" i="36"/>
  <c r="AA76" i="36"/>
  <c r="AU76" i="35"/>
  <c r="O186" i="35"/>
  <c r="O186" i="36"/>
  <c r="O186" i="37"/>
  <c r="O186" i="38"/>
  <c r="O77" i="37"/>
  <c r="O178" i="37" s="1"/>
  <c r="M40" i="3"/>
  <c r="O75" i="36"/>
  <c r="O93" i="36" s="1"/>
  <c r="O194" i="36" s="1"/>
  <c r="H103" i="3"/>
  <c r="H1239" i="43" s="1"/>
  <c r="O95" i="38"/>
  <c r="O196" i="38" s="1"/>
  <c r="M121" i="3"/>
  <c r="E177" i="36"/>
  <c r="M48" i="3"/>
  <c r="M29" i="3"/>
  <c r="M1171" i="43" s="1"/>
  <c r="O195" i="37"/>
  <c r="O131" i="37"/>
  <c r="O195" i="35"/>
  <c r="O131" i="35"/>
  <c r="O176" i="35"/>
  <c r="O93" i="35"/>
  <c r="O194" i="35" s="1"/>
  <c r="O195" i="36"/>
  <c r="O131" i="36"/>
  <c r="AQ76" i="35" l="1"/>
  <c r="AA76" i="35"/>
  <c r="AW76" i="35"/>
  <c r="AT76" i="35"/>
  <c r="S76" i="36"/>
  <c r="AS76" i="36"/>
  <c r="AR76" i="36"/>
  <c r="E177" i="35"/>
  <c r="AR177" i="35" s="1"/>
  <c r="AR76" i="35"/>
  <c r="S76" i="35"/>
  <c r="AV76" i="35"/>
  <c r="AW76" i="36"/>
  <c r="AQ77" i="35"/>
  <c r="AA77" i="35"/>
  <c r="E178" i="35"/>
  <c r="AU178" i="35" s="1"/>
  <c r="AR77" i="35"/>
  <c r="AS77" i="35"/>
  <c r="AV77" i="35"/>
  <c r="AT77" i="35"/>
  <c r="S77" i="35"/>
  <c r="AI77" i="35" s="1"/>
  <c r="AW77" i="35"/>
  <c r="AV95" i="36"/>
  <c r="AT95" i="36"/>
  <c r="E196" i="36"/>
  <c r="AT196" i="36" s="1"/>
  <c r="AR95" i="36"/>
  <c r="S95" i="36"/>
  <c r="AI95" i="36" s="1"/>
  <c r="AS95" i="36"/>
  <c r="AQ95" i="36"/>
  <c r="AW95" i="36"/>
  <c r="E76" i="37"/>
  <c r="AT76" i="37" s="1"/>
  <c r="M1188" i="43"/>
  <c r="E77" i="36"/>
  <c r="AS77" i="36" s="1"/>
  <c r="M1181" i="43"/>
  <c r="E95" i="37"/>
  <c r="AA95" i="37" s="1"/>
  <c r="M1256" i="43"/>
  <c r="AU95" i="36"/>
  <c r="O176" i="36"/>
  <c r="AW76" i="37"/>
  <c r="M57" i="3"/>
  <c r="O76" i="38"/>
  <c r="O177" i="38" s="1"/>
  <c r="AV177" i="35"/>
  <c r="AR177" i="36"/>
  <c r="AQ177" i="36"/>
  <c r="AW177" i="36"/>
  <c r="AV177" i="36"/>
  <c r="AU177" i="36"/>
  <c r="AA177" i="36"/>
  <c r="AT177" i="36"/>
  <c r="AS177" i="36"/>
  <c r="O232" i="37"/>
  <c r="O232" i="36"/>
  <c r="E131" i="36"/>
  <c r="H879" i="43" s="1"/>
  <c r="O232" i="35"/>
  <c r="M139" i="3"/>
  <c r="AM95" i="36"/>
  <c r="AJ95" i="36"/>
  <c r="AO95" i="36"/>
  <c r="AK95" i="36"/>
  <c r="AL95" i="36"/>
  <c r="AN95" i="36"/>
  <c r="M102" i="3"/>
  <c r="O75" i="37"/>
  <c r="M38" i="3"/>
  <c r="AK76" i="36"/>
  <c r="AJ76" i="36"/>
  <c r="AO76" i="36"/>
  <c r="AL76" i="36"/>
  <c r="AI76" i="36"/>
  <c r="AN76" i="36"/>
  <c r="AM76" i="36"/>
  <c r="H121" i="3"/>
  <c r="H1256" i="43" s="1"/>
  <c r="M49" i="3"/>
  <c r="E75" i="35"/>
  <c r="E93" i="35" s="1"/>
  <c r="H858" i="43" s="1"/>
  <c r="AO76" i="35"/>
  <c r="AN76" i="35"/>
  <c r="AK76" i="35"/>
  <c r="AI76" i="35"/>
  <c r="AJ76" i="35"/>
  <c r="AL76" i="35"/>
  <c r="AM76" i="35"/>
  <c r="AT177" i="35" l="1"/>
  <c r="AW178" i="35"/>
  <c r="E177" i="37"/>
  <c r="AU76" i="37"/>
  <c r="AA177" i="35"/>
  <c r="AW177" i="35"/>
  <c r="AQ177" i="35"/>
  <c r="AU177" i="35"/>
  <c r="AS177" i="35"/>
  <c r="AQ178" i="35"/>
  <c r="AR76" i="37"/>
  <c r="AT178" i="35"/>
  <c r="AQ76" i="37"/>
  <c r="AS178" i="35"/>
  <c r="AA178" i="35"/>
  <c r="AA196" i="36"/>
  <c r="S95" i="37"/>
  <c r="AA76" i="37"/>
  <c r="AS76" i="37"/>
  <c r="AV178" i="35"/>
  <c r="AQ196" i="36"/>
  <c r="AR196" i="36"/>
  <c r="S76" i="37"/>
  <c r="AV76" i="37"/>
  <c r="AR178" i="35"/>
  <c r="AV196" i="36"/>
  <c r="AU196" i="36"/>
  <c r="AS196" i="36"/>
  <c r="AU77" i="36"/>
  <c r="AW196" i="36"/>
  <c r="AT95" i="37"/>
  <c r="AS95" i="37"/>
  <c r="AU95" i="37"/>
  <c r="AV95" i="37"/>
  <c r="AT77" i="36"/>
  <c r="AV77" i="36"/>
  <c r="AQ77" i="36"/>
  <c r="AW77" i="36"/>
  <c r="AA77" i="36"/>
  <c r="AR77" i="36"/>
  <c r="S77" i="36"/>
  <c r="AI77" i="36" s="1"/>
  <c r="E178" i="36"/>
  <c r="AR178" i="36" s="1"/>
  <c r="E77" i="37"/>
  <c r="AS77" i="37" s="1"/>
  <c r="M1189" i="43"/>
  <c r="E76" i="38"/>
  <c r="E177" i="38" s="1"/>
  <c r="AV177" i="38" s="1"/>
  <c r="M1196" i="43"/>
  <c r="M1179" i="43"/>
  <c r="E95" i="38"/>
  <c r="AU95" i="38" s="1"/>
  <c r="M1273" i="43"/>
  <c r="AW95" i="37"/>
  <c r="E196" i="37"/>
  <c r="AT196" i="37" s="1"/>
  <c r="AQ95" i="37"/>
  <c r="AR95" i="37"/>
  <c r="M1238" i="43"/>
  <c r="AS196" i="37"/>
  <c r="AQ196" i="37"/>
  <c r="AS131" i="36"/>
  <c r="AR131" i="36"/>
  <c r="AU131" i="36"/>
  <c r="AV131" i="36"/>
  <c r="AT131" i="36"/>
  <c r="AW131" i="36"/>
  <c r="AA131" i="36"/>
  <c r="AQ131" i="36"/>
  <c r="AV93" i="35"/>
  <c r="AW93" i="35"/>
  <c r="AR93" i="35"/>
  <c r="AS93" i="35"/>
  <c r="AU93" i="35"/>
  <c r="AT93" i="35"/>
  <c r="AA93" i="35"/>
  <c r="AQ93" i="35"/>
  <c r="AT77" i="37"/>
  <c r="AW77" i="37"/>
  <c r="S77" i="37"/>
  <c r="AI77" i="37" s="1"/>
  <c r="AQ177" i="38"/>
  <c r="AU177" i="38"/>
  <c r="AA177" i="38"/>
  <c r="AU76" i="38"/>
  <c r="S76" i="38"/>
  <c r="AI76" i="38" s="1"/>
  <c r="AQ76" i="38"/>
  <c r="M58" i="3"/>
  <c r="O77" i="38"/>
  <c r="O178" i="38" s="1"/>
  <c r="O93" i="37"/>
  <c r="O176" i="37"/>
  <c r="AS177" i="37"/>
  <c r="AR177" i="37"/>
  <c r="AQ177" i="37"/>
  <c r="AU177" i="37"/>
  <c r="AW177" i="37"/>
  <c r="AV177" i="37"/>
  <c r="AT177" i="37"/>
  <c r="AA177" i="37"/>
  <c r="AW75" i="35"/>
  <c r="AV75" i="35"/>
  <c r="AU75" i="35"/>
  <c r="AT75" i="35"/>
  <c r="AR75" i="35"/>
  <c r="AS75" i="35"/>
  <c r="S75" i="35"/>
  <c r="AA75" i="35"/>
  <c r="AQ75" i="35"/>
  <c r="S131" i="36"/>
  <c r="S93" i="35"/>
  <c r="AN76" i="38"/>
  <c r="AL76" i="38"/>
  <c r="AM76" i="38"/>
  <c r="AK76" i="38"/>
  <c r="AJ76" i="38"/>
  <c r="AO76" i="38"/>
  <c r="E94" i="36"/>
  <c r="O94" i="38"/>
  <c r="M120" i="3"/>
  <c r="H139" i="3"/>
  <c r="H1273" i="43" s="1"/>
  <c r="AN76" i="37"/>
  <c r="AL76" i="37"/>
  <c r="AM76" i="37"/>
  <c r="AO76" i="37"/>
  <c r="AK76" i="37"/>
  <c r="AJ76" i="37"/>
  <c r="AI76" i="37"/>
  <c r="L64" i="3"/>
  <c r="K816" i="43" s="1"/>
  <c r="K155" i="3"/>
  <c r="J817" i="43" s="1"/>
  <c r="AO178" i="35"/>
  <c r="AK178" i="35"/>
  <c r="AJ178" i="35"/>
  <c r="AI178" i="35"/>
  <c r="AM178" i="35"/>
  <c r="AN178" i="35"/>
  <c r="AL178" i="35"/>
  <c r="O133" i="35"/>
  <c r="O234" i="35" s="1"/>
  <c r="E178" i="37"/>
  <c r="E75" i="36"/>
  <c r="AI95" i="37"/>
  <c r="AN95" i="37"/>
  <c r="AO95" i="37"/>
  <c r="AM95" i="37"/>
  <c r="AL95" i="37"/>
  <c r="AJ95" i="37"/>
  <c r="AK95" i="37"/>
  <c r="O75" i="38"/>
  <c r="M47" i="3"/>
  <c r="M1187" i="43" s="1"/>
  <c r="AO196" i="36"/>
  <c r="AN196" i="36"/>
  <c r="AI196" i="36"/>
  <c r="AL196" i="36"/>
  <c r="AM196" i="36"/>
  <c r="AJ196" i="36"/>
  <c r="AK196" i="36"/>
  <c r="AJ177" i="36"/>
  <c r="AI177" i="36"/>
  <c r="AL177" i="36"/>
  <c r="AO177" i="36"/>
  <c r="AK177" i="36"/>
  <c r="AN177" i="36"/>
  <c r="AM177" i="36"/>
  <c r="H102" i="3"/>
  <c r="H1238" i="43" s="1"/>
  <c r="AM177" i="35"/>
  <c r="AN177" i="35"/>
  <c r="AK177" i="35"/>
  <c r="AJ177" i="35"/>
  <c r="AO177" i="35"/>
  <c r="AI177" i="35"/>
  <c r="AL177" i="35"/>
  <c r="E176" i="35"/>
  <c r="S176" i="35" s="1"/>
  <c r="C60" i="15"/>
  <c r="C51" i="15"/>
  <c r="C33" i="15"/>
  <c r="C24" i="15"/>
  <c r="AU178" i="36" l="1"/>
  <c r="AV76" i="38"/>
  <c r="AU77" i="37"/>
  <c r="AR76" i="38"/>
  <c r="AS177" i="38"/>
  <c r="AV77" i="37"/>
  <c r="AA196" i="37"/>
  <c r="S95" i="38"/>
  <c r="AA77" i="37"/>
  <c r="AR77" i="37"/>
  <c r="AV196" i="37"/>
  <c r="AA178" i="36"/>
  <c r="AQ178" i="36"/>
  <c r="AS178" i="36"/>
  <c r="AT178" i="36"/>
  <c r="AV178" i="36"/>
  <c r="AA76" i="38"/>
  <c r="AW76" i="38"/>
  <c r="AW177" i="38"/>
  <c r="AQ95" i="38"/>
  <c r="AU196" i="37"/>
  <c r="AQ77" i="37"/>
  <c r="AV95" i="38"/>
  <c r="AW196" i="37"/>
  <c r="AW95" i="38"/>
  <c r="AW178" i="36"/>
  <c r="AA95" i="38"/>
  <c r="AR95" i="38"/>
  <c r="E196" i="38"/>
  <c r="AT196" i="38" s="1"/>
  <c r="AS95" i="38"/>
  <c r="AT95" i="38"/>
  <c r="AR196" i="37"/>
  <c r="AR177" i="38"/>
  <c r="AS76" i="38"/>
  <c r="AT177" i="38"/>
  <c r="AT76" i="38"/>
  <c r="E77" i="38"/>
  <c r="E178" i="38" s="1"/>
  <c r="AU178" i="38" s="1"/>
  <c r="M1197" i="43"/>
  <c r="H120" i="3"/>
  <c r="H1255" i="43" s="1"/>
  <c r="M1255" i="43"/>
  <c r="C25" i="15"/>
  <c r="B937" i="43"/>
  <c r="B832" i="43"/>
  <c r="B123" i="43"/>
  <c r="B128" i="43"/>
  <c r="B833" i="43"/>
  <c r="B945" i="43"/>
  <c r="C61" i="15"/>
  <c r="B835" i="43"/>
  <c r="B147" i="43"/>
  <c r="B970" i="43"/>
  <c r="B142" i="43"/>
  <c r="B962" i="43"/>
  <c r="B834" i="43"/>
  <c r="AS94" i="36"/>
  <c r="AR94" i="36"/>
  <c r="AW94" i="36"/>
  <c r="AV94" i="36"/>
  <c r="AT94" i="36"/>
  <c r="AU94" i="36"/>
  <c r="AA94" i="36"/>
  <c r="AQ94" i="36"/>
  <c r="S94" i="36"/>
  <c r="AA196" i="38"/>
  <c r="AS75" i="36"/>
  <c r="AR75" i="36"/>
  <c r="AW75" i="36"/>
  <c r="AV75" i="36"/>
  <c r="AT75" i="36"/>
  <c r="AU75" i="36"/>
  <c r="AA75" i="36"/>
  <c r="AQ75" i="36"/>
  <c r="S75" i="36"/>
  <c r="E93" i="36"/>
  <c r="H878" i="43" s="1"/>
  <c r="O194" i="37"/>
  <c r="AW176" i="35"/>
  <c r="AQ176" i="35"/>
  <c r="AV176" i="35"/>
  <c r="AU176" i="35"/>
  <c r="AA176" i="35"/>
  <c r="AT176" i="35"/>
  <c r="AS176" i="35"/>
  <c r="AR176" i="35"/>
  <c r="O176" i="38"/>
  <c r="O93" i="38"/>
  <c r="AT178" i="37"/>
  <c r="AS178" i="37"/>
  <c r="AR178" i="37"/>
  <c r="AQ178" i="37"/>
  <c r="AV178" i="37"/>
  <c r="AW178" i="37"/>
  <c r="AU178" i="37"/>
  <c r="AA178" i="37"/>
  <c r="O195" i="38"/>
  <c r="O131" i="38"/>
  <c r="E155" i="3"/>
  <c r="D817" i="43" s="1"/>
  <c r="M56" i="3"/>
  <c r="AI177" i="37"/>
  <c r="AL177" i="37"/>
  <c r="AO177" i="37"/>
  <c r="AM177" i="37"/>
  <c r="AJ177" i="37"/>
  <c r="AN177" i="37"/>
  <c r="AK177" i="37"/>
  <c r="AK178" i="36"/>
  <c r="AL178" i="36"/>
  <c r="AM178" i="36"/>
  <c r="AJ178" i="36"/>
  <c r="AI178" i="36"/>
  <c r="AO178" i="36"/>
  <c r="AN178" i="36"/>
  <c r="E176" i="36"/>
  <c r="O133" i="36"/>
  <c r="O234" i="36" s="1"/>
  <c r="M167" i="3"/>
  <c r="E94" i="37"/>
  <c r="E75" i="37"/>
  <c r="E93" i="37" s="1"/>
  <c r="H898" i="43" s="1"/>
  <c r="AL95" i="38"/>
  <c r="AI95" i="38"/>
  <c r="AM95" i="38"/>
  <c r="AN95" i="38"/>
  <c r="AJ95" i="38"/>
  <c r="AK95" i="38"/>
  <c r="AO95" i="38"/>
  <c r="M138" i="3"/>
  <c r="AO196" i="37"/>
  <c r="AM196" i="37"/>
  <c r="AL196" i="37"/>
  <c r="AN196" i="37"/>
  <c r="AK196" i="37"/>
  <c r="AJ196" i="37"/>
  <c r="AI196" i="37"/>
  <c r="E195" i="36"/>
  <c r="AM177" i="38"/>
  <c r="AI177" i="38"/>
  <c r="AN177" i="38"/>
  <c r="AL177" i="38"/>
  <c r="AK177" i="38"/>
  <c r="AO177" i="38"/>
  <c r="AJ177" i="38"/>
  <c r="AN75" i="35"/>
  <c r="AK75" i="35"/>
  <c r="AO75" i="35"/>
  <c r="AL75" i="35"/>
  <c r="AJ75" i="35"/>
  <c r="AI75" i="35"/>
  <c r="AM75" i="35"/>
  <c r="C52" i="15"/>
  <c r="C34" i="15"/>
  <c r="H20" i="3"/>
  <c r="H1163" i="43" s="1"/>
  <c r="AR196" i="38" l="1"/>
  <c r="AV178" i="38"/>
  <c r="AV196" i="38"/>
  <c r="AS196" i="38"/>
  <c r="AU196" i="38"/>
  <c r="AQ196" i="38"/>
  <c r="AW77" i="38"/>
  <c r="AW196" i="38"/>
  <c r="H167" i="3"/>
  <c r="H1299" i="43" s="1"/>
  <c r="E133" i="35"/>
  <c r="M1299" i="43"/>
  <c r="AQ178" i="38"/>
  <c r="AQ77" i="38"/>
  <c r="AR178" i="38"/>
  <c r="AT77" i="38"/>
  <c r="AA178" i="38"/>
  <c r="AS77" i="38"/>
  <c r="AS178" i="38"/>
  <c r="AU77" i="38"/>
  <c r="AT178" i="38"/>
  <c r="AV77" i="38"/>
  <c r="AW178" i="38"/>
  <c r="AR77" i="38"/>
  <c r="AA77" i="38"/>
  <c r="S77" i="38"/>
  <c r="AI77" i="38" s="1"/>
  <c r="M1195" i="43"/>
  <c r="H138" i="3"/>
  <c r="H1272" i="43" s="1"/>
  <c r="M1272" i="43"/>
  <c r="C62" i="15"/>
  <c r="B148" i="43"/>
  <c r="B971" i="43"/>
  <c r="B946" i="43"/>
  <c r="B129" i="43"/>
  <c r="C53" i="15"/>
  <c r="B964" i="43" s="1"/>
  <c r="B143" i="43"/>
  <c r="B963" i="43"/>
  <c r="C26" i="15"/>
  <c r="B124" i="43"/>
  <c r="B938" i="43"/>
  <c r="AW94" i="37"/>
  <c r="AV94" i="37"/>
  <c r="AU94" i="37"/>
  <c r="AT94" i="37"/>
  <c r="AS94" i="37"/>
  <c r="AR94" i="37"/>
  <c r="AQ94" i="37"/>
  <c r="AA94" i="37"/>
  <c r="AS195" i="36"/>
  <c r="AR195" i="36"/>
  <c r="AQ195" i="36"/>
  <c r="AW195" i="36"/>
  <c r="AV195" i="36"/>
  <c r="AT195" i="36"/>
  <c r="AU195" i="36"/>
  <c r="AA195" i="36"/>
  <c r="S93" i="37"/>
  <c r="AT93" i="37"/>
  <c r="AV93" i="37"/>
  <c r="AW93" i="37"/>
  <c r="AR93" i="37"/>
  <c r="AS93" i="37"/>
  <c r="AU93" i="37"/>
  <c r="AA93" i="37"/>
  <c r="AQ93" i="37"/>
  <c r="AQ176" i="36"/>
  <c r="AS176" i="36"/>
  <c r="AW176" i="36"/>
  <c r="AV176" i="36"/>
  <c r="AU176" i="36"/>
  <c r="AA176" i="36"/>
  <c r="AT176" i="36"/>
  <c r="AR176" i="36"/>
  <c r="AT93" i="36"/>
  <c r="AU93" i="36"/>
  <c r="AR93" i="36"/>
  <c r="AS93" i="36"/>
  <c r="AV93" i="36"/>
  <c r="AW93" i="36"/>
  <c r="AQ93" i="36"/>
  <c r="AA93" i="36"/>
  <c r="S93" i="36"/>
  <c r="AW75" i="37"/>
  <c r="AV75" i="37"/>
  <c r="AU75" i="37"/>
  <c r="AT75" i="37"/>
  <c r="AR75" i="37"/>
  <c r="AS75" i="37"/>
  <c r="AQ75" i="37"/>
  <c r="AA75" i="37"/>
  <c r="S75" i="37"/>
  <c r="O194" i="38"/>
  <c r="E93" i="38"/>
  <c r="H918" i="43" s="1"/>
  <c r="S94" i="37"/>
  <c r="E131" i="37"/>
  <c r="H899" i="43" s="1"/>
  <c r="O232" i="38"/>
  <c r="O133" i="37"/>
  <c r="O234" i="37" s="1"/>
  <c r="M176" i="3"/>
  <c r="E133" i="36" s="1"/>
  <c r="E94" i="38"/>
  <c r="AO196" i="38"/>
  <c r="AM196" i="38"/>
  <c r="AL196" i="38"/>
  <c r="AK196" i="38"/>
  <c r="AI196" i="38"/>
  <c r="AN196" i="38"/>
  <c r="AJ196" i="38"/>
  <c r="AM178" i="38"/>
  <c r="AK178" i="38"/>
  <c r="AL178" i="38"/>
  <c r="AN178" i="38"/>
  <c r="AO178" i="38"/>
  <c r="AJ178" i="38"/>
  <c r="AI178" i="38"/>
  <c r="O132" i="35"/>
  <c r="E176" i="37"/>
  <c r="AM75" i="36"/>
  <c r="AO75" i="36"/>
  <c r="AN75" i="36"/>
  <c r="AJ75" i="36"/>
  <c r="AK75" i="36"/>
  <c r="AI75" i="36"/>
  <c r="AL75" i="36"/>
  <c r="AI178" i="37"/>
  <c r="AK178" i="37"/>
  <c r="AO178" i="37"/>
  <c r="AN178" i="37"/>
  <c r="AM178" i="37"/>
  <c r="AJ178" i="37"/>
  <c r="AL178" i="37"/>
  <c r="E75" i="38"/>
  <c r="E195" i="37"/>
  <c r="AJ94" i="36"/>
  <c r="AK94" i="36"/>
  <c r="AN94" i="36"/>
  <c r="AO94" i="36"/>
  <c r="AI94" i="36"/>
  <c r="AM94" i="36"/>
  <c r="AL94" i="36"/>
  <c r="AN176" i="35"/>
  <c r="AO176" i="35"/>
  <c r="AI176" i="35"/>
  <c r="AM176" i="35"/>
  <c r="AL176" i="35"/>
  <c r="AK176" i="35"/>
  <c r="AJ176" i="35"/>
  <c r="C35" i="15"/>
  <c r="B972" i="43" l="1"/>
  <c r="C63" i="15"/>
  <c r="H176" i="3"/>
  <c r="H1307" i="43" s="1"/>
  <c r="M1307" i="43"/>
  <c r="C36" i="15"/>
  <c r="B947" i="43"/>
  <c r="B130" i="43"/>
  <c r="C54" i="15"/>
  <c r="B965" i="43" s="1"/>
  <c r="B144" i="43"/>
  <c r="C27" i="15"/>
  <c r="B939" i="43"/>
  <c r="B125" i="43"/>
  <c r="B149" i="43"/>
  <c r="AU94" i="38"/>
  <c r="AT94" i="38"/>
  <c r="AS94" i="38"/>
  <c r="AR94" i="38"/>
  <c r="AV94" i="38"/>
  <c r="AW94" i="38"/>
  <c r="AA94" i="38"/>
  <c r="AQ94" i="38"/>
  <c r="AS195" i="37"/>
  <c r="AR195" i="37"/>
  <c r="AQ195" i="37"/>
  <c r="AW195" i="37"/>
  <c r="AV195" i="37"/>
  <c r="AT195" i="37"/>
  <c r="AA195" i="37"/>
  <c r="AU195" i="37"/>
  <c r="AW131" i="37"/>
  <c r="AU131" i="37"/>
  <c r="AT131" i="37"/>
  <c r="AV131" i="37"/>
  <c r="AR131" i="37"/>
  <c r="AS131" i="37"/>
  <c r="AA131" i="37"/>
  <c r="AQ131" i="37"/>
  <c r="S93" i="38"/>
  <c r="AW93" i="38"/>
  <c r="AS93" i="38"/>
  <c r="AU93" i="38"/>
  <c r="AT93" i="38"/>
  <c r="AV93" i="38"/>
  <c r="AA93" i="38"/>
  <c r="AQ93" i="38"/>
  <c r="AR93" i="38"/>
  <c r="AR176" i="37"/>
  <c r="AQ176" i="37"/>
  <c r="AW176" i="37"/>
  <c r="AV176" i="37"/>
  <c r="AU176" i="37"/>
  <c r="AA176" i="37"/>
  <c r="AT176" i="37"/>
  <c r="AS176" i="37"/>
  <c r="AV75" i="38"/>
  <c r="AU75" i="38"/>
  <c r="AT75" i="38"/>
  <c r="AS75" i="38"/>
  <c r="AR75" i="38"/>
  <c r="AW75" i="38"/>
  <c r="AQ75" i="38"/>
  <c r="S75" i="38"/>
  <c r="AA75" i="38"/>
  <c r="S94" i="38"/>
  <c r="E131" i="38"/>
  <c r="H919" i="43" s="1"/>
  <c r="S131" i="37"/>
  <c r="AM94" i="37"/>
  <c r="AJ94" i="37"/>
  <c r="AN94" i="37"/>
  <c r="AL94" i="37"/>
  <c r="AI94" i="37"/>
  <c r="AK94" i="37"/>
  <c r="AO94" i="37"/>
  <c r="AJ75" i="37"/>
  <c r="AI75" i="37"/>
  <c r="AL75" i="37"/>
  <c r="AN75" i="37"/>
  <c r="AO75" i="37"/>
  <c r="AM75" i="37"/>
  <c r="AK75" i="37"/>
  <c r="O150" i="35"/>
  <c r="O233" i="35"/>
  <c r="AL195" i="36"/>
  <c r="AO195" i="36"/>
  <c r="AJ195" i="36"/>
  <c r="AI195" i="36"/>
  <c r="AK195" i="36"/>
  <c r="AM195" i="36"/>
  <c r="AN195" i="36"/>
  <c r="E176" i="38"/>
  <c r="O132" i="36"/>
  <c r="O233" i="36" s="1"/>
  <c r="M166" i="3"/>
  <c r="E195" i="38"/>
  <c r="AO176" i="36"/>
  <c r="AN176" i="36"/>
  <c r="AL176" i="36"/>
  <c r="AM176" i="36"/>
  <c r="AJ176" i="36"/>
  <c r="AK176" i="36"/>
  <c r="AI176" i="36"/>
  <c r="M185" i="3"/>
  <c r="E133" i="37" s="1"/>
  <c r="C64" i="15" l="1"/>
  <c r="B973" i="43"/>
  <c r="E132" i="35"/>
  <c r="M1298" i="43"/>
  <c r="H185" i="3"/>
  <c r="H1315" i="43" s="1"/>
  <c r="M1315" i="43"/>
  <c r="B126" i="43"/>
  <c r="B940" i="43"/>
  <c r="C28" i="15"/>
  <c r="B145" i="43"/>
  <c r="C55" i="15"/>
  <c r="B150" i="43"/>
  <c r="C37" i="15"/>
  <c r="B131" i="43"/>
  <c r="B948" i="43"/>
  <c r="AR131" i="38"/>
  <c r="AV131" i="38"/>
  <c r="AT131" i="38"/>
  <c r="AW131" i="38"/>
  <c r="AS131" i="38"/>
  <c r="AU131" i="38"/>
  <c r="AQ131" i="38"/>
  <c r="AA131" i="38"/>
  <c r="O150" i="36"/>
  <c r="O251" i="36" s="1"/>
  <c r="AS195" i="38"/>
  <c r="AR195" i="38"/>
  <c r="AQ195" i="38"/>
  <c r="AW195" i="38"/>
  <c r="AV195" i="38"/>
  <c r="AT195" i="38"/>
  <c r="AU195" i="38"/>
  <c r="AA195" i="38"/>
  <c r="AQ176" i="38"/>
  <c r="AS176" i="38"/>
  <c r="AW176" i="38"/>
  <c r="AV176" i="38"/>
  <c r="AU176" i="38"/>
  <c r="AT176" i="38"/>
  <c r="AR176" i="38"/>
  <c r="AA176" i="38"/>
  <c r="S131" i="38"/>
  <c r="O133" i="38"/>
  <c r="O251" i="35"/>
  <c r="H166" i="3"/>
  <c r="H1298" i="43" s="1"/>
  <c r="O132" i="37"/>
  <c r="M175" i="3"/>
  <c r="E132" i="36" s="1"/>
  <c r="AM176" i="37"/>
  <c r="AL176" i="37"/>
  <c r="AK176" i="37"/>
  <c r="AI176" i="37"/>
  <c r="AN176" i="37"/>
  <c r="AO176" i="37"/>
  <c r="AJ176" i="37"/>
  <c r="AK195" i="37"/>
  <c r="AN195" i="37"/>
  <c r="AL195" i="37"/>
  <c r="AM195" i="37"/>
  <c r="AJ195" i="37"/>
  <c r="AI195" i="37"/>
  <c r="AO195" i="37"/>
  <c r="M194" i="3"/>
  <c r="E133" i="38" s="1"/>
  <c r="AK94" i="38"/>
  <c r="AM94" i="38"/>
  <c r="AN94" i="38"/>
  <c r="AL94" i="38"/>
  <c r="AJ94" i="38"/>
  <c r="AI94" i="38"/>
  <c r="AO94" i="38"/>
  <c r="AO75" i="38"/>
  <c r="AL75" i="38"/>
  <c r="AI75" i="38"/>
  <c r="AK75" i="38"/>
  <c r="AN75" i="38"/>
  <c r="AJ75" i="38"/>
  <c r="AM75" i="38"/>
  <c r="B82" i="14"/>
  <c r="C166" i="21"/>
  <c r="B627" i="43" s="1"/>
  <c r="C56" i="15" l="1"/>
  <c r="B966" i="43"/>
  <c r="C65" i="15"/>
  <c r="B974" i="43"/>
  <c r="H194" i="3"/>
  <c r="H1323" i="43" s="1"/>
  <c r="M1323" i="43"/>
  <c r="M1306" i="43"/>
  <c r="B941" i="43"/>
  <c r="C29" i="15"/>
  <c r="B146" i="43"/>
  <c r="B127" i="43"/>
  <c r="C38" i="15"/>
  <c r="B132" i="43"/>
  <c r="B949" i="43"/>
  <c r="O150" i="37"/>
  <c r="O251" i="37" s="1"/>
  <c r="O233" i="37"/>
  <c r="P133" i="38"/>
  <c r="M194" i="4"/>
  <c r="F133" i="38" s="1"/>
  <c r="O234" i="38"/>
  <c r="AN195" i="38"/>
  <c r="AO195" i="38"/>
  <c r="AL195" i="38"/>
  <c r="AM195" i="38"/>
  <c r="AJ195" i="38"/>
  <c r="AK195" i="38"/>
  <c r="AI195" i="38"/>
  <c r="H175" i="3"/>
  <c r="H1306" i="43" s="1"/>
  <c r="AL176" i="38"/>
  <c r="AN176" i="38"/>
  <c r="AJ176" i="38"/>
  <c r="AI176" i="38"/>
  <c r="AO176" i="38"/>
  <c r="AM176" i="38"/>
  <c r="AK176" i="38"/>
  <c r="M184" i="3"/>
  <c r="M1314" i="43" l="1"/>
  <c r="E132" i="37"/>
  <c r="C66" i="15"/>
  <c r="B975" i="43"/>
  <c r="C57" i="15"/>
  <c r="B967" i="43"/>
  <c r="C30" i="15"/>
  <c r="B942" i="43"/>
  <c r="C39" i="15"/>
  <c r="B950" i="43"/>
  <c r="B133" i="43"/>
  <c r="B152" i="43"/>
  <c r="O132" i="38"/>
  <c r="O152" i="35"/>
  <c r="O253" i="35" s="1"/>
  <c r="H194" i="4"/>
  <c r="P234" i="38"/>
  <c r="M193" i="3"/>
  <c r="E132" i="38" s="1"/>
  <c r="H184" i="3"/>
  <c r="H1314" i="43" s="1"/>
  <c r="M213" i="3"/>
  <c r="C165" i="21"/>
  <c r="B626" i="43" s="1"/>
  <c r="E152" i="35" l="1"/>
  <c r="M1340" i="43"/>
  <c r="C67" i="15"/>
  <c r="B976" i="43"/>
  <c r="C58" i="15"/>
  <c r="B969" i="43" s="1"/>
  <c r="B968" i="43"/>
  <c r="M1322" i="43"/>
  <c r="C31" i="15"/>
  <c r="B944" i="43" s="1"/>
  <c r="B943" i="43"/>
  <c r="C40" i="15"/>
  <c r="B134" i="43"/>
  <c r="B951" i="43"/>
  <c r="AW152" i="35"/>
  <c r="AV152" i="35"/>
  <c r="AU152" i="35"/>
  <c r="AT152" i="35"/>
  <c r="AS152" i="35"/>
  <c r="AR152" i="35"/>
  <c r="O233" i="38"/>
  <c r="O150" i="38"/>
  <c r="O251" i="38" s="1"/>
  <c r="P132" i="38"/>
  <c r="M193" i="4"/>
  <c r="F132" i="38" s="1"/>
  <c r="P152" i="35"/>
  <c r="M213" i="4"/>
  <c r="H213" i="4" s="1"/>
  <c r="O152" i="36"/>
  <c r="O253" i="36" s="1"/>
  <c r="H213" i="3"/>
  <c r="H1340" i="43" s="1"/>
  <c r="H193" i="3"/>
  <c r="H1322" i="43" s="1"/>
  <c r="M222" i="3"/>
  <c r="E253" i="35"/>
  <c r="O151" i="35"/>
  <c r="C112" i="21"/>
  <c r="B613" i="43" s="1"/>
  <c r="B977" i="43" l="1"/>
  <c r="B151" i="43"/>
  <c r="E152" i="36"/>
  <c r="AU152" i="36" s="1"/>
  <c r="M1348" i="43"/>
  <c r="C41" i="15"/>
  <c r="B135" i="43"/>
  <c r="B952" i="43"/>
  <c r="AR152" i="36"/>
  <c r="AU253" i="35"/>
  <c r="AT253" i="35"/>
  <c r="AS253" i="35"/>
  <c r="AR253" i="35"/>
  <c r="AQ253" i="35"/>
  <c r="AV253" i="35"/>
  <c r="AA253" i="35"/>
  <c r="AW253" i="35"/>
  <c r="H193" i="4"/>
  <c r="P233" i="38"/>
  <c r="P150" i="38"/>
  <c r="P152" i="36"/>
  <c r="M222" i="4"/>
  <c r="H222" i="4" s="1"/>
  <c r="F152" i="35"/>
  <c r="O152" i="37"/>
  <c r="O253" i="37" s="1"/>
  <c r="P253" i="35"/>
  <c r="M231" i="3"/>
  <c r="O169" i="35"/>
  <c r="O252" i="35"/>
  <c r="O151" i="36"/>
  <c r="O169" i="36" s="1"/>
  <c r="M212" i="3"/>
  <c r="H222" i="3"/>
  <c r="H1348" i="43" s="1"/>
  <c r="I499" i="43"/>
  <c r="I477" i="43"/>
  <c r="E253" i="36" l="1"/>
  <c r="AU253" i="36" s="1"/>
  <c r="AS152" i="36"/>
  <c r="AW152" i="36"/>
  <c r="AT152" i="36"/>
  <c r="H212" i="3"/>
  <c r="H1339" i="43" s="1"/>
  <c r="M1339" i="43"/>
  <c r="AV152" i="36"/>
  <c r="E152" i="37"/>
  <c r="AV152" i="37" s="1"/>
  <c r="M1356" i="43"/>
  <c r="C42" i="15"/>
  <c r="B136" i="43"/>
  <c r="B953" i="43"/>
  <c r="AV253" i="36"/>
  <c r="AR253" i="36"/>
  <c r="AB152" i="35"/>
  <c r="AQ152" i="35"/>
  <c r="AA152" i="35"/>
  <c r="O252" i="36"/>
  <c r="I150" i="38"/>
  <c r="L920" i="43" s="1"/>
  <c r="K150" i="38"/>
  <c r="N920" i="43" s="1"/>
  <c r="J150" i="38"/>
  <c r="M920" i="43" s="1"/>
  <c r="H150" i="38"/>
  <c r="K920" i="43" s="1"/>
  <c r="P251" i="38"/>
  <c r="G150" i="38"/>
  <c r="J920" i="43" s="1"/>
  <c r="L150" i="38"/>
  <c r="O920" i="43" s="1"/>
  <c r="P151" i="35"/>
  <c r="M212" i="4"/>
  <c r="H212" i="4" s="1"/>
  <c r="P152" i="37"/>
  <c r="M231" i="4"/>
  <c r="H231" i="4" s="1"/>
  <c r="F152" i="36"/>
  <c r="P253" i="36"/>
  <c r="T152" i="35"/>
  <c r="S152" i="35"/>
  <c r="AI152" i="35" s="1"/>
  <c r="O152" i="38"/>
  <c r="O270" i="36"/>
  <c r="O270" i="35"/>
  <c r="E151" i="35"/>
  <c r="H231" i="3"/>
  <c r="H1356" i="43" s="1"/>
  <c r="O151" i="37"/>
  <c r="O252" i="37" s="1"/>
  <c r="M221" i="3"/>
  <c r="M240" i="3"/>
  <c r="J477" i="43"/>
  <c r="J499" i="43"/>
  <c r="AA253" i="36" l="1"/>
  <c r="AS253" i="36"/>
  <c r="AW253" i="36"/>
  <c r="AT253" i="36"/>
  <c r="AQ253" i="36"/>
  <c r="AR152" i="37"/>
  <c r="AS152" i="37"/>
  <c r="AU152" i="37"/>
  <c r="E253" i="37"/>
  <c r="AW253" i="37" s="1"/>
  <c r="AW152" i="37"/>
  <c r="AT152" i="37"/>
  <c r="E152" i="38"/>
  <c r="AT152" i="38" s="1"/>
  <c r="M1364" i="43"/>
  <c r="H221" i="3"/>
  <c r="H1347" i="43" s="1"/>
  <c r="M1347" i="43"/>
  <c r="C43" i="15"/>
  <c r="B954" i="43"/>
  <c r="B137" i="43"/>
  <c r="AV151" i="35"/>
  <c r="AU151" i="35"/>
  <c r="AT151" i="35"/>
  <c r="AS151" i="35"/>
  <c r="AR151" i="35"/>
  <c r="AW151" i="35"/>
  <c r="AV253" i="37"/>
  <c r="AC150" i="38"/>
  <c r="AE150" i="38"/>
  <c r="AF150" i="38"/>
  <c r="AD150" i="38"/>
  <c r="AG150" i="38"/>
  <c r="AQ152" i="36"/>
  <c r="AB152" i="36"/>
  <c r="AA152" i="36"/>
  <c r="P252" i="35"/>
  <c r="P169" i="35"/>
  <c r="E169" i="35"/>
  <c r="H861" i="43" s="1"/>
  <c r="O169" i="37"/>
  <c r="L251" i="38"/>
  <c r="O926" i="43" s="1"/>
  <c r="K251" i="38"/>
  <c r="N926" i="43" s="1"/>
  <c r="H251" i="38"/>
  <c r="K926" i="43" s="1"/>
  <c r="I251" i="38"/>
  <c r="L926" i="43" s="1"/>
  <c r="G251" i="38"/>
  <c r="J926" i="43" s="1"/>
  <c r="F251" i="38"/>
  <c r="I926" i="43" s="1"/>
  <c r="J251" i="38"/>
  <c r="M926" i="43" s="1"/>
  <c r="U150" i="38"/>
  <c r="W150" i="38"/>
  <c r="F151" i="35"/>
  <c r="X150" i="38"/>
  <c r="Y150" i="38"/>
  <c r="P151" i="36"/>
  <c r="M221" i="4"/>
  <c r="H221" i="4" s="1"/>
  <c r="V150" i="38"/>
  <c r="AJ152" i="35"/>
  <c r="F152" i="37"/>
  <c r="P152" i="38"/>
  <c r="M240" i="4"/>
  <c r="H240" i="4" s="1"/>
  <c r="O253" i="38"/>
  <c r="T152" i="36"/>
  <c r="S152" i="36"/>
  <c r="AI152" i="36" s="1"/>
  <c r="P253" i="37"/>
  <c r="E151" i="36"/>
  <c r="O151" i="38"/>
  <c r="O252" i="38" s="1"/>
  <c r="M230" i="3"/>
  <c r="H240" i="3"/>
  <c r="H1364" i="43" s="1"/>
  <c r="E252" i="35"/>
  <c r="S252" i="35" s="1"/>
  <c r="K499" i="43"/>
  <c r="K477" i="43"/>
  <c r="C196" i="21"/>
  <c r="B632" i="43" s="1"/>
  <c r="C194" i="21"/>
  <c r="AJ252" i="35" l="1"/>
  <c r="AI252" i="35"/>
  <c r="AM252" i="35"/>
  <c r="AN252" i="35"/>
  <c r="AL252" i="35"/>
  <c r="AO252" i="35"/>
  <c r="AK252" i="35"/>
  <c r="AQ253" i="37"/>
  <c r="AS253" i="37"/>
  <c r="AA253" i="37"/>
  <c r="AT253" i="37"/>
  <c r="L499" i="43"/>
  <c r="AR253" i="37"/>
  <c r="AU253" i="37"/>
  <c r="AS152" i="38"/>
  <c r="AU152" i="38"/>
  <c r="AV152" i="38"/>
  <c r="AW152" i="38"/>
  <c r="E253" i="38"/>
  <c r="AW253" i="38" s="1"/>
  <c r="AR152" i="38"/>
  <c r="H230" i="3"/>
  <c r="H1355" i="43" s="1"/>
  <c r="M1355" i="43"/>
  <c r="C44" i="15"/>
  <c r="B955" i="43"/>
  <c r="B138" i="43"/>
  <c r="AT252" i="35"/>
  <c r="AS252" i="35"/>
  <c r="AR252" i="35"/>
  <c r="AQ252" i="35"/>
  <c r="AW252" i="35"/>
  <c r="AU252" i="35"/>
  <c r="AV252" i="35"/>
  <c r="AA252" i="35"/>
  <c r="AS151" i="36"/>
  <c r="AR151" i="36"/>
  <c r="AW151" i="36"/>
  <c r="AV151" i="36"/>
  <c r="AT151" i="36"/>
  <c r="AU151" i="36"/>
  <c r="T251" i="38"/>
  <c r="AB251" i="38"/>
  <c r="AC251" i="38"/>
  <c r="AF251" i="38"/>
  <c r="AD251" i="38"/>
  <c r="AG251" i="38"/>
  <c r="AE251" i="38"/>
  <c r="S251" i="38"/>
  <c r="AA151" i="35"/>
  <c r="AQ151" i="35"/>
  <c r="AB151" i="35"/>
  <c r="AQ152" i="37"/>
  <c r="AB152" i="37"/>
  <c r="AA152" i="37"/>
  <c r="AJ152" i="36"/>
  <c r="O270" i="37"/>
  <c r="P151" i="37"/>
  <c r="M230" i="4"/>
  <c r="H230" i="4" s="1"/>
  <c r="T151" i="35"/>
  <c r="S151" i="35"/>
  <c r="P252" i="36"/>
  <c r="P169" i="36"/>
  <c r="V251" i="38"/>
  <c r="F151" i="36"/>
  <c r="W251" i="38"/>
  <c r="E169" i="36"/>
  <c r="H881" i="43" s="1"/>
  <c r="U251" i="38"/>
  <c r="O169" i="38"/>
  <c r="O270" i="38" s="1"/>
  <c r="X251" i="38"/>
  <c r="F169" i="35"/>
  <c r="I861" i="43" s="1"/>
  <c r="K169" i="35"/>
  <c r="N861" i="43" s="1"/>
  <c r="I169" i="35"/>
  <c r="L861" i="43" s="1"/>
  <c r="P270" i="35"/>
  <c r="J169" i="35"/>
  <c r="M861" i="43" s="1"/>
  <c r="L169" i="35"/>
  <c r="O861" i="43" s="1"/>
  <c r="G169" i="35"/>
  <c r="H169" i="35"/>
  <c r="K861" i="43" s="1"/>
  <c r="Y251" i="38"/>
  <c r="T152" i="37"/>
  <c r="S152" i="37"/>
  <c r="AI152" i="37" s="1"/>
  <c r="F152" i="38"/>
  <c r="P253" i="38"/>
  <c r="E151" i="37"/>
  <c r="M239" i="3"/>
  <c r="E252" i="36"/>
  <c r="L477" i="43"/>
  <c r="AI151" i="35" l="1"/>
  <c r="AN151" i="35"/>
  <c r="AM151" i="35"/>
  <c r="AO151" i="35"/>
  <c r="AL151" i="35"/>
  <c r="AK151" i="35"/>
  <c r="AT253" i="38"/>
  <c r="AR253" i="38"/>
  <c r="AA253" i="38"/>
  <c r="AQ253" i="38"/>
  <c r="AS253" i="38"/>
  <c r="AU253" i="38"/>
  <c r="AV253" i="38"/>
  <c r="M1363" i="43"/>
  <c r="AR169" i="35"/>
  <c r="J861" i="43"/>
  <c r="C45" i="15"/>
  <c r="B956" i="43"/>
  <c r="B139" i="43"/>
  <c r="AS151" i="37"/>
  <c r="AR151" i="37"/>
  <c r="AW151" i="37"/>
  <c r="AV151" i="37"/>
  <c r="AT151" i="37"/>
  <c r="AU151" i="37"/>
  <c r="AU252" i="36"/>
  <c r="AT252" i="36"/>
  <c r="AS252" i="36"/>
  <c r="AR252" i="36"/>
  <c r="AQ252" i="36"/>
  <c r="AV252" i="36"/>
  <c r="AW252" i="36"/>
  <c r="AA252" i="36"/>
  <c r="AC169" i="35"/>
  <c r="AS169" i="35"/>
  <c r="AW169" i="35"/>
  <c r="AG169" i="35"/>
  <c r="AE169" i="35"/>
  <c r="AU169" i="35"/>
  <c r="AT169" i="35"/>
  <c r="AD169" i="35"/>
  <c r="AV169" i="35"/>
  <c r="AF169" i="35"/>
  <c r="AJ151" i="35"/>
  <c r="AA152" i="38"/>
  <c r="AQ152" i="38"/>
  <c r="AB152" i="38"/>
  <c r="AA169" i="35"/>
  <c r="AQ169" i="35"/>
  <c r="AB169" i="35"/>
  <c r="AQ151" i="36"/>
  <c r="AB151" i="36"/>
  <c r="AA151" i="36"/>
  <c r="V169" i="35"/>
  <c r="X169" i="35"/>
  <c r="G169" i="36"/>
  <c r="L169" i="36"/>
  <c r="O881" i="43" s="1"/>
  <c r="K169" i="36"/>
  <c r="N881" i="43" s="1"/>
  <c r="P270" i="36"/>
  <c r="J169" i="36"/>
  <c r="M881" i="43" s="1"/>
  <c r="F169" i="36"/>
  <c r="I881" i="43" s="1"/>
  <c r="I169" i="36"/>
  <c r="L881" i="43" s="1"/>
  <c r="H169" i="36"/>
  <c r="K881" i="43" s="1"/>
  <c r="T169" i="35"/>
  <c r="S169" i="35"/>
  <c r="T151" i="36"/>
  <c r="U169" i="35"/>
  <c r="F151" i="37"/>
  <c r="S151" i="36"/>
  <c r="AI151" i="36" s="1"/>
  <c r="P151" i="38"/>
  <c r="M239" i="4"/>
  <c r="H239" i="4" s="1"/>
  <c r="Y169" i="35"/>
  <c r="P252" i="37"/>
  <c r="P169" i="37"/>
  <c r="W169" i="35"/>
  <c r="L270" i="35"/>
  <c r="O867" i="43" s="1"/>
  <c r="G270" i="35"/>
  <c r="J867" i="43" s="1"/>
  <c r="I270" i="35"/>
  <c r="L867" i="43" s="1"/>
  <c r="F270" i="35"/>
  <c r="I867" i="43" s="1"/>
  <c r="J270" i="35"/>
  <c r="M867" i="43" s="1"/>
  <c r="H270" i="35"/>
  <c r="K867" i="43" s="1"/>
  <c r="K270" i="35"/>
  <c r="N867" i="43" s="1"/>
  <c r="E169" i="37"/>
  <c r="H901" i="43" s="1"/>
  <c r="T152" i="38"/>
  <c r="S152" i="38"/>
  <c r="AI152" i="38" s="1"/>
  <c r="AJ152" i="37"/>
  <c r="E252" i="37"/>
  <c r="E151" i="38"/>
  <c r="H239" i="3"/>
  <c r="H1363" i="43" s="1"/>
  <c r="C141" i="21"/>
  <c r="B620" i="43" s="1"/>
  <c r="C88" i="21"/>
  <c r="B606" i="43" s="1"/>
  <c r="C160" i="21"/>
  <c r="C107" i="21"/>
  <c r="AR169" i="36" l="1"/>
  <c r="J881" i="43"/>
  <c r="C46" i="15"/>
  <c r="B140" i="43"/>
  <c r="B957" i="43"/>
  <c r="AW252" i="37"/>
  <c r="AV252" i="37"/>
  <c r="AU252" i="37"/>
  <c r="AT252" i="37"/>
  <c r="AS252" i="37"/>
  <c r="AR252" i="37"/>
  <c r="AQ252" i="37"/>
  <c r="AA252" i="37"/>
  <c r="AW151" i="38"/>
  <c r="AV151" i="38"/>
  <c r="AU151" i="38"/>
  <c r="AT151" i="38"/>
  <c r="AS151" i="38"/>
  <c r="AR151" i="38"/>
  <c r="AD270" i="35"/>
  <c r="AC169" i="36"/>
  <c r="AS169" i="36"/>
  <c r="T270" i="35"/>
  <c r="AB270" i="35"/>
  <c r="AD169" i="36"/>
  <c r="AT169" i="36"/>
  <c r="AG270" i="35"/>
  <c r="AU169" i="36"/>
  <c r="AE169" i="36"/>
  <c r="AF270" i="35"/>
  <c r="AC270" i="35"/>
  <c r="AV169" i="36"/>
  <c r="AF169" i="36"/>
  <c r="AE270" i="35"/>
  <c r="AG169" i="36"/>
  <c r="AW169" i="36"/>
  <c r="S151" i="37"/>
  <c r="AI151" i="37" s="1"/>
  <c r="AA151" i="37"/>
  <c r="AQ151" i="37"/>
  <c r="AB151" i="37"/>
  <c r="AQ169" i="36"/>
  <c r="AB169" i="36"/>
  <c r="AA169" i="36"/>
  <c r="AJ151" i="36"/>
  <c r="T151" i="37"/>
  <c r="AJ151" i="37" s="1"/>
  <c r="Y169" i="36"/>
  <c r="W270" i="35"/>
  <c r="F151" i="38"/>
  <c r="U169" i="36"/>
  <c r="E169" i="38"/>
  <c r="H921" i="43" s="1"/>
  <c r="X270" i="35"/>
  <c r="P252" i="38"/>
  <c r="P169" i="38"/>
  <c r="V169" i="36"/>
  <c r="V270" i="35"/>
  <c r="F169" i="37"/>
  <c r="I901" i="43" s="1"/>
  <c r="K169" i="37"/>
  <c r="N901" i="43" s="1"/>
  <c r="P270" i="37"/>
  <c r="I169" i="37"/>
  <c r="L901" i="43" s="1"/>
  <c r="L169" i="37"/>
  <c r="O901" i="43" s="1"/>
  <c r="J169" i="37"/>
  <c r="M901" i="43" s="1"/>
  <c r="G169" i="37"/>
  <c r="H169" i="37"/>
  <c r="K901" i="43" s="1"/>
  <c r="T169" i="36"/>
  <c r="S169" i="36"/>
  <c r="U270" i="35"/>
  <c r="W169" i="36"/>
  <c r="Y270" i="35"/>
  <c r="J270" i="36"/>
  <c r="M887" i="43" s="1"/>
  <c r="H270" i="36"/>
  <c r="K887" i="43" s="1"/>
  <c r="K270" i="36"/>
  <c r="N887" i="43" s="1"/>
  <c r="I270" i="36"/>
  <c r="L887" i="43" s="1"/>
  <c r="F270" i="36"/>
  <c r="I887" i="43" s="1"/>
  <c r="L270" i="36"/>
  <c r="O887" i="43" s="1"/>
  <c r="G270" i="36"/>
  <c r="J887" i="43" s="1"/>
  <c r="X169" i="36"/>
  <c r="AJ152" i="38"/>
  <c r="E252" i="38"/>
  <c r="AR169" i="37" l="1"/>
  <c r="J901" i="43"/>
  <c r="B958" i="43"/>
  <c r="C47" i="15"/>
  <c r="B141" i="43"/>
  <c r="AW252" i="38"/>
  <c r="AV252" i="38"/>
  <c r="AU252" i="38"/>
  <c r="AT252" i="38"/>
  <c r="AS252" i="38"/>
  <c r="AR252" i="38"/>
  <c r="AQ252" i="38"/>
  <c r="AA252" i="38"/>
  <c r="AG270" i="36"/>
  <c r="AS169" i="37"/>
  <c r="AC169" i="37"/>
  <c r="S270" i="36"/>
  <c r="AD270" i="36"/>
  <c r="AU169" i="37"/>
  <c r="AE169" i="37"/>
  <c r="AE270" i="36"/>
  <c r="AF270" i="36"/>
  <c r="AW169" i="37"/>
  <c r="AG169" i="37"/>
  <c r="AC270" i="36"/>
  <c r="AT169" i="37"/>
  <c r="AD169" i="37"/>
  <c r="AV169" i="37"/>
  <c r="AF169" i="37"/>
  <c r="T270" i="36"/>
  <c r="AB270" i="36"/>
  <c r="S169" i="37"/>
  <c r="AQ169" i="37"/>
  <c r="AB169" i="37"/>
  <c r="AA169" i="37"/>
  <c r="S151" i="38"/>
  <c r="AI151" i="38" s="1"/>
  <c r="AQ151" i="38"/>
  <c r="AB151" i="38"/>
  <c r="AA151" i="38"/>
  <c r="U270" i="36"/>
  <c r="U169" i="37"/>
  <c r="W169" i="37"/>
  <c r="Y169" i="37"/>
  <c r="W270" i="36"/>
  <c r="Y270" i="36"/>
  <c r="V169" i="37"/>
  <c r="J270" i="37"/>
  <c r="M907" i="43" s="1"/>
  <c r="L270" i="37"/>
  <c r="O907" i="43" s="1"/>
  <c r="G270" i="37"/>
  <c r="J907" i="43" s="1"/>
  <c r="I270" i="37"/>
  <c r="L907" i="43" s="1"/>
  <c r="H270" i="37"/>
  <c r="K907" i="43" s="1"/>
  <c r="F270" i="37"/>
  <c r="I907" i="43" s="1"/>
  <c r="K270" i="37"/>
  <c r="N907" i="43" s="1"/>
  <c r="V270" i="36"/>
  <c r="X169" i="37"/>
  <c r="X270" i="36"/>
  <c r="T169" i="37"/>
  <c r="L169" i="38"/>
  <c r="O921" i="43" s="1"/>
  <c r="K169" i="38"/>
  <c r="N921" i="43" s="1"/>
  <c r="G169" i="38"/>
  <c r="J169" i="38"/>
  <c r="M921" i="43" s="1"/>
  <c r="I169" i="38"/>
  <c r="L921" i="43" s="1"/>
  <c r="H169" i="38"/>
  <c r="K921" i="43" s="1"/>
  <c r="P270" i="38"/>
  <c r="F169" i="38"/>
  <c r="I921" i="43" s="1"/>
  <c r="T151" i="38"/>
  <c r="AR169" i="38" l="1"/>
  <c r="J921" i="43"/>
  <c r="C48" i="15"/>
  <c r="B959" i="43"/>
  <c r="AS169" i="38"/>
  <c r="AC169" i="38"/>
  <c r="AC270" i="37"/>
  <c r="AD270" i="37"/>
  <c r="AU169" i="38"/>
  <c r="AE169" i="38"/>
  <c r="T270" i="37"/>
  <c r="AB270" i="37"/>
  <c r="AG270" i="37"/>
  <c r="AF169" i="38"/>
  <c r="AV169" i="38"/>
  <c r="AE270" i="37"/>
  <c r="AG169" i="38"/>
  <c r="AW169" i="38"/>
  <c r="AF270" i="37"/>
  <c r="AT169" i="38"/>
  <c r="AD169" i="38"/>
  <c r="S270" i="37"/>
  <c r="AB169" i="38"/>
  <c r="AA169" i="38"/>
  <c r="AQ169" i="38"/>
  <c r="AJ151" i="38"/>
  <c r="W169" i="38"/>
  <c r="V270" i="37"/>
  <c r="Y169" i="38"/>
  <c r="S169" i="38"/>
  <c r="T169" i="38"/>
  <c r="Y270" i="37"/>
  <c r="U270" i="37"/>
  <c r="W270" i="37"/>
  <c r="K270" i="38"/>
  <c r="N927" i="43" s="1"/>
  <c r="L270" i="38"/>
  <c r="O927" i="43" s="1"/>
  <c r="G270" i="38"/>
  <c r="J927" i="43" s="1"/>
  <c r="I270" i="38"/>
  <c r="L927" i="43" s="1"/>
  <c r="J270" i="38"/>
  <c r="M927" i="43" s="1"/>
  <c r="F270" i="38"/>
  <c r="I927" i="43" s="1"/>
  <c r="H270" i="38"/>
  <c r="K927" i="43" s="1"/>
  <c r="U169" i="38"/>
  <c r="X169" i="38"/>
  <c r="V169" i="38"/>
  <c r="X270" i="37"/>
  <c r="C49" i="15" l="1"/>
  <c r="B961" i="43" s="1"/>
  <c r="B960" i="43"/>
  <c r="AC270" i="38"/>
  <c r="S270" i="38"/>
  <c r="AE270" i="38"/>
  <c r="AD270" i="38"/>
  <c r="T270" i="38"/>
  <c r="AB270" i="38"/>
  <c r="AG270" i="38"/>
  <c r="AF270" i="38"/>
  <c r="Y270" i="38"/>
  <c r="X270" i="38"/>
  <c r="V270" i="38"/>
  <c r="W270" i="38"/>
  <c r="U270" i="38"/>
  <c r="L75" i="14" l="1"/>
  <c r="N85" i="43" s="1"/>
  <c r="K75" i="14"/>
  <c r="M85" i="43" s="1"/>
  <c r="J75" i="14"/>
  <c r="L85" i="43" s="1"/>
  <c r="I75" i="14"/>
  <c r="K85" i="43" s="1"/>
  <c r="H75" i="14"/>
  <c r="J85" i="43" s="1"/>
  <c r="L67" i="14"/>
  <c r="N77" i="43" s="1"/>
  <c r="K67" i="14"/>
  <c r="M77" i="43" s="1"/>
  <c r="J67" i="14"/>
  <c r="L77" i="43" s="1"/>
  <c r="I67" i="14"/>
  <c r="K77" i="43" s="1"/>
  <c r="H67" i="14"/>
  <c r="J77" i="43" s="1"/>
  <c r="G46" i="14"/>
  <c r="I56" i="43" s="1"/>
  <c r="K46" i="14"/>
  <c r="M56" i="43" s="1"/>
  <c r="J46" i="14"/>
  <c r="L56" i="43" s="1"/>
  <c r="I46" i="14"/>
  <c r="K56" i="43" s="1"/>
  <c r="H46" i="14"/>
  <c r="J56" i="43" s="1"/>
  <c r="G57" i="14"/>
  <c r="I67" i="43" s="1"/>
  <c r="L46" i="14"/>
  <c r="N56" i="43" s="1"/>
  <c r="C42" i="14"/>
  <c r="G63" i="14" l="1"/>
  <c r="I73" i="43" s="1"/>
  <c r="I63" i="14"/>
  <c r="K73" i="43" s="1"/>
  <c r="J63" i="14"/>
  <c r="L73" i="43" s="1"/>
  <c r="L63" i="14"/>
  <c r="N73" i="43" s="1"/>
  <c r="H63" i="14"/>
  <c r="J73" i="43" s="1"/>
  <c r="K63" i="14"/>
  <c r="M73" i="43" s="1"/>
  <c r="G67" i="14"/>
  <c r="I77" i="43" s="1"/>
  <c r="G75" i="14"/>
  <c r="I85" i="43" s="1"/>
  <c r="S35" i="13" l="1"/>
  <c r="S34" i="13"/>
  <c r="L35" i="13" l="1"/>
  <c r="S37" i="13"/>
  <c r="D9" i="43" s="1"/>
  <c r="S30" i="13"/>
  <c r="C74" i="13" l="1"/>
  <c r="B38" i="43" s="1"/>
  <c r="K68" i="13"/>
  <c r="M32" i="43" s="1"/>
  <c r="D68" i="13"/>
  <c r="C32" i="43" s="1"/>
  <c r="S69" i="13"/>
  <c r="D70" i="13" s="1"/>
  <c r="C34" i="43" s="1"/>
  <c r="C61" i="14"/>
  <c r="B71" i="43" s="1"/>
  <c r="I68" i="13"/>
  <c r="K32" i="43" s="1"/>
  <c r="J68" i="13"/>
  <c r="L32" i="43" s="1"/>
  <c r="L68" i="13"/>
  <c r="N32" i="43" s="1"/>
  <c r="M68" i="13"/>
  <c r="O32" i="43" s="1"/>
  <c r="C71" i="14"/>
  <c r="B81" i="43" s="1"/>
  <c r="D69" i="13" l="1"/>
  <c r="C33" i="43" s="1"/>
  <c r="C66" i="14"/>
  <c r="B76" i="43" s="1"/>
  <c r="K102" i="31"/>
  <c r="I557" i="43" s="1"/>
  <c r="H20" i="14"/>
  <c r="L102" i="31" l="1"/>
  <c r="J557" i="43" s="1"/>
  <c r="C74" i="14"/>
  <c r="B84" i="43" s="1"/>
  <c r="M102" i="31" l="1"/>
  <c r="K557" i="43" s="1"/>
  <c r="N102" i="31" l="1"/>
  <c r="L557" i="43" s="1"/>
  <c r="O102" i="31" l="1"/>
  <c r="M557" i="43" s="1"/>
  <c r="M564" i="4"/>
  <c r="P102" i="31" l="1"/>
  <c r="N557" i="43" s="1"/>
  <c r="Q102" i="31" l="1"/>
  <c r="O557" i="43" s="1"/>
  <c r="R102" i="31" l="1"/>
  <c r="P557" i="43" s="1"/>
  <c r="D17" i="14"/>
  <c r="D50" i="14"/>
  <c r="C60" i="43" s="1"/>
  <c r="S102" i="31" l="1"/>
  <c r="Q557" i="43" s="1"/>
  <c r="D66" i="14"/>
  <c r="C76" i="43" s="1"/>
  <c r="H231" i="21"/>
  <c r="J643" i="43" s="1"/>
  <c r="I231" i="21"/>
  <c r="K643" i="43" s="1"/>
  <c r="J231" i="21"/>
  <c r="L643" i="43" s="1"/>
  <c r="K231" i="21"/>
  <c r="M643" i="43" s="1"/>
  <c r="L231" i="21"/>
  <c r="N643" i="43" s="1"/>
  <c r="M231" i="21"/>
  <c r="O643" i="43" s="1"/>
  <c r="N231" i="21"/>
  <c r="P643" i="43" s="1"/>
  <c r="O231" i="21"/>
  <c r="Q643" i="43" s="1"/>
  <c r="P231" i="21"/>
  <c r="R643" i="43" s="1"/>
  <c r="H232" i="21"/>
  <c r="J644" i="43" s="1"/>
  <c r="I232" i="21"/>
  <c r="K644" i="43" s="1"/>
  <c r="J232" i="21"/>
  <c r="L644" i="43" s="1"/>
  <c r="K232" i="21"/>
  <c r="M644" i="43" s="1"/>
  <c r="L232" i="21"/>
  <c r="N644" i="43" s="1"/>
  <c r="M232" i="21"/>
  <c r="O644" i="43" s="1"/>
  <c r="N232" i="21"/>
  <c r="P644" i="43" s="1"/>
  <c r="O232" i="21"/>
  <c r="Q644" i="43" s="1"/>
  <c r="P232" i="21"/>
  <c r="R644" i="43" s="1"/>
  <c r="G232" i="21"/>
  <c r="I644" i="43" s="1"/>
  <c r="G231" i="21"/>
  <c r="I643" i="43" s="1"/>
  <c r="D74" i="14" l="1"/>
  <c r="C84" i="43" s="1"/>
  <c r="C209" i="21" l="1"/>
  <c r="C205" i="21"/>
  <c r="C207" i="21"/>
  <c r="C204" i="21"/>
  <c r="C203" i="21"/>
  <c r="C202" i="21"/>
  <c r="C201" i="21"/>
  <c r="C200" i="21"/>
  <c r="C186" i="21"/>
  <c r="C188" i="21"/>
  <c r="C185" i="21"/>
  <c r="C184" i="21"/>
  <c r="C183" i="21"/>
  <c r="C182" i="21"/>
  <c r="C181" i="21"/>
  <c r="C180" i="21"/>
  <c r="C156" i="21"/>
  <c r="C152" i="21"/>
  <c r="C154" i="21"/>
  <c r="C151" i="21"/>
  <c r="C150" i="21"/>
  <c r="C149" i="21"/>
  <c r="C148" i="21"/>
  <c r="C147" i="21"/>
  <c r="C133" i="21"/>
  <c r="C135" i="21"/>
  <c r="C132" i="21"/>
  <c r="C131" i="21"/>
  <c r="C130" i="21"/>
  <c r="C129" i="21"/>
  <c r="C128" i="21"/>
  <c r="C127" i="21"/>
  <c r="C99" i="21"/>
  <c r="C101" i="21"/>
  <c r="C80" i="21"/>
  <c r="C82" i="21"/>
  <c r="M60" i="22"/>
  <c r="C65" i="13" l="1"/>
  <c r="B29" i="43" s="1"/>
  <c r="C38" i="13" l="1"/>
  <c r="C27" i="18"/>
  <c r="B394" i="43" s="1"/>
  <c r="C68" i="14"/>
  <c r="B78" i="43" s="1"/>
  <c r="C72" i="13"/>
  <c r="B36" i="43" s="1"/>
  <c r="H22" i="4" l="1"/>
  <c r="J23" i="32" l="1"/>
  <c r="H671" i="43" s="1"/>
  <c r="F53" i="32"/>
  <c r="F52" i="32"/>
  <c r="F47" i="32"/>
  <c r="F46" i="32"/>
  <c r="F41" i="32"/>
  <c r="F40" i="32"/>
  <c r="F34" i="32"/>
  <c r="F33" i="32"/>
  <c r="F29" i="32"/>
  <c r="F28" i="32"/>
  <c r="C151" i="18"/>
  <c r="B516" i="43" s="1"/>
  <c r="C150" i="18"/>
  <c r="B515" i="43" s="1"/>
  <c r="C136" i="18"/>
  <c r="B501" i="43" s="1"/>
  <c r="C135" i="18"/>
  <c r="B500" i="43" s="1"/>
  <c r="C3" i="35" l="1"/>
  <c r="C3" i="37"/>
  <c r="C3" i="40"/>
  <c r="C3" i="39"/>
  <c r="C3" i="38"/>
  <c r="C3" i="42"/>
  <c r="C3" i="41"/>
  <c r="C3" i="36"/>
  <c r="C3" i="21"/>
  <c r="C3" i="4"/>
  <c r="C3" i="14"/>
  <c r="C3" i="15"/>
  <c r="C3" i="32"/>
  <c r="C3" i="18"/>
  <c r="C3" i="31"/>
  <c r="C3" i="19"/>
  <c r="F12" i="32" l="1"/>
  <c r="J39" i="32"/>
  <c r="J34" i="32"/>
  <c r="H680" i="43" s="1"/>
  <c r="C58" i="32" l="1"/>
  <c r="I101" i="31"/>
  <c r="H33" i="32"/>
  <c r="F679" i="43" s="1"/>
  <c r="I33" i="32"/>
  <c r="G679" i="43" s="1"/>
  <c r="G33" i="32"/>
  <c r="E679" i="43" s="1"/>
  <c r="H40" i="32"/>
  <c r="F686" i="43" s="1"/>
  <c r="I40" i="32"/>
  <c r="G686" i="43" s="1"/>
  <c r="G40" i="32"/>
  <c r="E686" i="43" s="1"/>
  <c r="H46" i="32"/>
  <c r="F691" i="43" s="1"/>
  <c r="I46" i="32"/>
  <c r="G691" i="43" s="1"/>
  <c r="G46" i="32"/>
  <c r="E691" i="43" s="1"/>
  <c r="G41" i="32" l="1"/>
  <c r="E687" i="43" s="1"/>
  <c r="I41" i="32"/>
  <c r="G687" i="43" s="1"/>
  <c r="H41" i="32"/>
  <c r="F687" i="43" s="1"/>
  <c r="G34" i="32"/>
  <c r="E680" i="43" s="1"/>
  <c r="I34" i="32"/>
  <c r="G680" i="43" s="1"/>
  <c r="H47" i="32"/>
  <c r="F692" i="43" s="1"/>
  <c r="G47" i="32"/>
  <c r="E692" i="43" s="1"/>
  <c r="H34" i="32"/>
  <c r="F680" i="43" s="1"/>
  <c r="I47" i="32"/>
  <c r="G692" i="43" s="1"/>
  <c r="I95" i="31" l="1"/>
  <c r="G554" i="43" s="1"/>
  <c r="I87" i="31"/>
  <c r="G546" i="43" s="1"/>
  <c r="I82" i="31"/>
  <c r="G541" i="43" s="1"/>
  <c r="I89" i="31" l="1"/>
  <c r="G548" i="43" s="1"/>
  <c r="G549" i="43" s="1"/>
  <c r="G555" i="43" l="1"/>
  <c r="I96" i="31"/>
  <c r="H42" i="31"/>
  <c r="H43" i="31" s="1"/>
  <c r="H44" i="31" s="1"/>
  <c r="G42" i="31"/>
  <c r="G43" i="31" s="1"/>
  <c r="G44" i="31" s="1"/>
  <c r="I27" i="31"/>
  <c r="H27" i="31"/>
  <c r="H28" i="31" l="1"/>
  <c r="I28" i="31"/>
  <c r="G45" i="31"/>
  <c r="H45" i="31"/>
  <c r="G28" i="31"/>
  <c r="G52" i="32" l="1"/>
  <c r="E695" i="43" s="1"/>
  <c r="G29" i="31"/>
  <c r="I52" i="32"/>
  <c r="I29" i="31"/>
  <c r="H52" i="32"/>
  <c r="F695" i="43" s="1"/>
  <c r="H29" i="31"/>
  <c r="H28" i="32" s="1"/>
  <c r="F675" i="43" s="1"/>
  <c r="H46" i="31"/>
  <c r="G46" i="31"/>
  <c r="I53" i="32" l="1"/>
  <c r="G696" i="43" s="1"/>
  <c r="G695" i="43"/>
  <c r="I28" i="32"/>
  <c r="G675" i="43" s="1"/>
  <c r="G28" i="32"/>
  <c r="E675" i="43" s="1"/>
  <c r="G47" i="31"/>
  <c r="G49" i="31" s="1"/>
  <c r="H53" i="32"/>
  <c r="F696" i="43" s="1"/>
  <c r="H47" i="31"/>
  <c r="H49" i="31" s="1"/>
  <c r="H22" i="32" s="1"/>
  <c r="F670" i="43" s="1"/>
  <c r="I29" i="32"/>
  <c r="G676" i="43" s="1"/>
  <c r="G53" i="32"/>
  <c r="E696" i="43" s="1"/>
  <c r="C198" i="16"/>
  <c r="Q169" i="16"/>
  <c r="O163" i="16"/>
  <c r="Q157" i="16"/>
  <c r="D118" i="16"/>
  <c r="E113" i="16"/>
  <c r="D113" i="16"/>
  <c r="D122" i="16"/>
  <c r="D117" i="16"/>
  <c r="C119" i="16"/>
  <c r="C116" i="16"/>
  <c r="C109" i="16"/>
  <c r="C110" i="16"/>
  <c r="C108" i="16"/>
  <c r="D120" i="16"/>
  <c r="D114" i="16"/>
  <c r="S25" i="15"/>
  <c r="AI25" i="15" s="1"/>
  <c r="Y379" i="15"/>
  <c r="AO379" i="15" s="1"/>
  <c r="X379" i="15"/>
  <c r="AN379" i="15" s="1"/>
  <c r="W379" i="15"/>
  <c r="AM379" i="15" s="1"/>
  <c r="V379" i="15"/>
  <c r="AL379" i="15" s="1"/>
  <c r="U379" i="15"/>
  <c r="AK379" i="15" s="1"/>
  <c r="T379" i="15"/>
  <c r="AJ379" i="15" s="1"/>
  <c r="S379" i="15"/>
  <c r="AI379" i="15" s="1"/>
  <c r="Y378" i="15"/>
  <c r="AO378" i="15" s="1"/>
  <c r="X378" i="15"/>
  <c r="AN378" i="15" s="1"/>
  <c r="W378" i="15"/>
  <c r="AM378" i="15" s="1"/>
  <c r="V378" i="15"/>
  <c r="AL378" i="15" s="1"/>
  <c r="U378" i="15"/>
  <c r="AK378" i="15" s="1"/>
  <c r="T378" i="15"/>
  <c r="AJ378" i="15" s="1"/>
  <c r="S378" i="15"/>
  <c r="AI378" i="15" s="1"/>
  <c r="Y377" i="15"/>
  <c r="AO377" i="15" s="1"/>
  <c r="X377" i="15"/>
  <c r="AN377" i="15" s="1"/>
  <c r="W377" i="15"/>
  <c r="AM377" i="15" s="1"/>
  <c r="V377" i="15"/>
  <c r="AL377" i="15" s="1"/>
  <c r="U377" i="15"/>
  <c r="AK377" i="15" s="1"/>
  <c r="T377" i="15"/>
  <c r="AJ377" i="15" s="1"/>
  <c r="S377" i="15"/>
  <c r="AI377" i="15" s="1"/>
  <c r="Y376" i="15"/>
  <c r="AO376" i="15" s="1"/>
  <c r="X376" i="15"/>
  <c r="AN376" i="15" s="1"/>
  <c r="W376" i="15"/>
  <c r="AM376" i="15" s="1"/>
  <c r="V376" i="15"/>
  <c r="AL376" i="15" s="1"/>
  <c r="U376" i="15"/>
  <c r="AK376" i="15" s="1"/>
  <c r="T376" i="15"/>
  <c r="AJ376" i="15" s="1"/>
  <c r="S376" i="15"/>
  <c r="AI376" i="15" s="1"/>
  <c r="Y375" i="15"/>
  <c r="AO375" i="15" s="1"/>
  <c r="X375" i="15"/>
  <c r="AN375" i="15" s="1"/>
  <c r="W375" i="15"/>
  <c r="AM375" i="15" s="1"/>
  <c r="V375" i="15"/>
  <c r="AL375" i="15" s="1"/>
  <c r="U375" i="15"/>
  <c r="AK375" i="15" s="1"/>
  <c r="T375" i="15"/>
  <c r="AJ375" i="15" s="1"/>
  <c r="S375" i="15"/>
  <c r="AI375" i="15" s="1"/>
  <c r="Y374" i="15"/>
  <c r="AO374" i="15" s="1"/>
  <c r="X374" i="15"/>
  <c r="AN374" i="15" s="1"/>
  <c r="W374" i="15"/>
  <c r="AM374" i="15" s="1"/>
  <c r="V374" i="15"/>
  <c r="AL374" i="15" s="1"/>
  <c r="U374" i="15"/>
  <c r="AK374" i="15" s="1"/>
  <c r="T374" i="15"/>
  <c r="AJ374" i="15" s="1"/>
  <c r="S374" i="15"/>
  <c r="AI374" i="15" s="1"/>
  <c r="Y373" i="15"/>
  <c r="AO373" i="15" s="1"/>
  <c r="X373" i="15"/>
  <c r="AN373" i="15" s="1"/>
  <c r="W373" i="15"/>
  <c r="AM373" i="15" s="1"/>
  <c r="V373" i="15"/>
  <c r="AL373" i="15" s="1"/>
  <c r="U373" i="15"/>
  <c r="AK373" i="15" s="1"/>
  <c r="T373" i="15"/>
  <c r="AJ373" i="15" s="1"/>
  <c r="S373" i="15"/>
  <c r="AI373" i="15" s="1"/>
  <c r="Y372" i="15"/>
  <c r="AO372" i="15" s="1"/>
  <c r="X372" i="15"/>
  <c r="AN372" i="15" s="1"/>
  <c r="W372" i="15"/>
  <c r="AM372" i="15" s="1"/>
  <c r="V372" i="15"/>
  <c r="AL372" i="15" s="1"/>
  <c r="U372" i="15"/>
  <c r="AK372" i="15" s="1"/>
  <c r="T372" i="15"/>
  <c r="AJ372" i="15" s="1"/>
  <c r="S372" i="15"/>
  <c r="AI372" i="15" s="1"/>
  <c r="Y371" i="15"/>
  <c r="AO371" i="15" s="1"/>
  <c r="X371" i="15"/>
  <c r="AN371" i="15" s="1"/>
  <c r="W371" i="15"/>
  <c r="AM371" i="15" s="1"/>
  <c r="V371" i="15"/>
  <c r="AL371" i="15" s="1"/>
  <c r="U371" i="15"/>
  <c r="AK371" i="15" s="1"/>
  <c r="T371" i="15"/>
  <c r="AJ371" i="15" s="1"/>
  <c r="S371" i="15"/>
  <c r="AI371" i="15" s="1"/>
  <c r="Y370" i="15"/>
  <c r="AO370" i="15" s="1"/>
  <c r="X370" i="15"/>
  <c r="AN370" i="15" s="1"/>
  <c r="W370" i="15"/>
  <c r="AM370" i="15" s="1"/>
  <c r="V370" i="15"/>
  <c r="AL370" i="15" s="1"/>
  <c r="U370" i="15"/>
  <c r="AK370" i="15" s="1"/>
  <c r="T370" i="15"/>
  <c r="AJ370" i="15" s="1"/>
  <c r="S370" i="15"/>
  <c r="AI370" i="15" s="1"/>
  <c r="Y361" i="15"/>
  <c r="AO361" i="15" s="1"/>
  <c r="X361" i="15"/>
  <c r="AN361" i="15" s="1"/>
  <c r="W361" i="15"/>
  <c r="AM361" i="15" s="1"/>
  <c r="V361" i="15"/>
  <c r="AL361" i="15" s="1"/>
  <c r="U361" i="15"/>
  <c r="AK361" i="15" s="1"/>
  <c r="T361" i="15"/>
  <c r="AJ361" i="15" s="1"/>
  <c r="S361" i="15"/>
  <c r="AI361" i="15" s="1"/>
  <c r="Y360" i="15"/>
  <c r="AO360" i="15" s="1"/>
  <c r="X360" i="15"/>
  <c r="AN360" i="15" s="1"/>
  <c r="W360" i="15"/>
  <c r="AM360" i="15" s="1"/>
  <c r="V360" i="15"/>
  <c r="AL360" i="15" s="1"/>
  <c r="U360" i="15"/>
  <c r="AK360" i="15" s="1"/>
  <c r="T360" i="15"/>
  <c r="AJ360" i="15" s="1"/>
  <c r="S360" i="15"/>
  <c r="AI360" i="15" s="1"/>
  <c r="Y359" i="15"/>
  <c r="AO359" i="15" s="1"/>
  <c r="X359" i="15"/>
  <c r="AN359" i="15" s="1"/>
  <c r="W359" i="15"/>
  <c r="AM359" i="15" s="1"/>
  <c r="V359" i="15"/>
  <c r="AL359" i="15" s="1"/>
  <c r="U359" i="15"/>
  <c r="AK359" i="15" s="1"/>
  <c r="T359" i="15"/>
  <c r="AJ359" i="15" s="1"/>
  <c r="S359" i="15"/>
  <c r="AI359" i="15" s="1"/>
  <c r="Y358" i="15"/>
  <c r="AO358" i="15" s="1"/>
  <c r="X358" i="15"/>
  <c r="AN358" i="15" s="1"/>
  <c r="W358" i="15"/>
  <c r="AM358" i="15" s="1"/>
  <c r="V358" i="15"/>
  <c r="AL358" i="15" s="1"/>
  <c r="U358" i="15"/>
  <c r="AK358" i="15" s="1"/>
  <c r="T358" i="15"/>
  <c r="AJ358" i="15" s="1"/>
  <c r="S358" i="15"/>
  <c r="AI358" i="15" s="1"/>
  <c r="Y357" i="15"/>
  <c r="AO357" i="15" s="1"/>
  <c r="X357" i="15"/>
  <c r="AN357" i="15" s="1"/>
  <c r="W357" i="15"/>
  <c r="AM357" i="15" s="1"/>
  <c r="V357" i="15"/>
  <c r="AL357" i="15" s="1"/>
  <c r="U357" i="15"/>
  <c r="AK357" i="15" s="1"/>
  <c r="T357" i="15"/>
  <c r="AJ357" i="15" s="1"/>
  <c r="S357" i="15"/>
  <c r="AI357" i="15" s="1"/>
  <c r="Y356" i="15"/>
  <c r="AO356" i="15" s="1"/>
  <c r="X356" i="15"/>
  <c r="AN356" i="15" s="1"/>
  <c r="W356" i="15"/>
  <c r="AM356" i="15" s="1"/>
  <c r="V356" i="15"/>
  <c r="AL356" i="15" s="1"/>
  <c r="U356" i="15"/>
  <c r="AK356" i="15" s="1"/>
  <c r="T356" i="15"/>
  <c r="AJ356" i="15" s="1"/>
  <c r="S356" i="15"/>
  <c r="AI356" i="15" s="1"/>
  <c r="Y355" i="15"/>
  <c r="AO355" i="15" s="1"/>
  <c r="X355" i="15"/>
  <c r="AN355" i="15" s="1"/>
  <c r="W355" i="15"/>
  <c r="AM355" i="15" s="1"/>
  <c r="V355" i="15"/>
  <c r="AL355" i="15" s="1"/>
  <c r="U355" i="15"/>
  <c r="AK355" i="15" s="1"/>
  <c r="T355" i="15"/>
  <c r="AJ355" i="15" s="1"/>
  <c r="S355" i="15"/>
  <c r="AI355" i="15" s="1"/>
  <c r="Y354" i="15"/>
  <c r="AO354" i="15" s="1"/>
  <c r="X354" i="15"/>
  <c r="AN354" i="15" s="1"/>
  <c r="W354" i="15"/>
  <c r="AM354" i="15" s="1"/>
  <c r="V354" i="15"/>
  <c r="AL354" i="15" s="1"/>
  <c r="U354" i="15"/>
  <c r="AK354" i="15" s="1"/>
  <c r="T354" i="15"/>
  <c r="AJ354" i="15" s="1"/>
  <c r="S354" i="15"/>
  <c r="AI354" i="15" s="1"/>
  <c r="Y353" i="15"/>
  <c r="AO353" i="15" s="1"/>
  <c r="X353" i="15"/>
  <c r="AN353" i="15" s="1"/>
  <c r="W353" i="15"/>
  <c r="AM353" i="15" s="1"/>
  <c r="V353" i="15"/>
  <c r="AL353" i="15" s="1"/>
  <c r="U353" i="15"/>
  <c r="AK353" i="15" s="1"/>
  <c r="T353" i="15"/>
  <c r="AJ353" i="15" s="1"/>
  <c r="S353" i="15"/>
  <c r="AI353" i="15" s="1"/>
  <c r="Y352" i="15"/>
  <c r="AO352" i="15" s="1"/>
  <c r="X352" i="15"/>
  <c r="AN352" i="15" s="1"/>
  <c r="W352" i="15"/>
  <c r="AM352" i="15" s="1"/>
  <c r="V352" i="15"/>
  <c r="AL352" i="15" s="1"/>
  <c r="U352" i="15"/>
  <c r="AK352" i="15" s="1"/>
  <c r="T352" i="15"/>
  <c r="AJ352" i="15" s="1"/>
  <c r="S352" i="15"/>
  <c r="AI352" i="15" s="1"/>
  <c r="Y351" i="15"/>
  <c r="AO351" i="15" s="1"/>
  <c r="X351" i="15"/>
  <c r="AN351" i="15" s="1"/>
  <c r="W351" i="15"/>
  <c r="AM351" i="15" s="1"/>
  <c r="V351" i="15"/>
  <c r="AL351" i="15" s="1"/>
  <c r="U351" i="15"/>
  <c r="AK351" i="15" s="1"/>
  <c r="T351" i="15"/>
  <c r="AJ351" i="15" s="1"/>
  <c r="S351" i="15"/>
  <c r="AI351" i="15" s="1"/>
  <c r="Y350" i="15"/>
  <c r="AO350" i="15" s="1"/>
  <c r="X350" i="15"/>
  <c r="AN350" i="15" s="1"/>
  <c r="W350" i="15"/>
  <c r="AM350" i="15" s="1"/>
  <c r="V350" i="15"/>
  <c r="AL350" i="15" s="1"/>
  <c r="U350" i="15"/>
  <c r="AK350" i="15" s="1"/>
  <c r="T350" i="15"/>
  <c r="AJ350" i="15" s="1"/>
  <c r="S350" i="15"/>
  <c r="AI350" i="15" s="1"/>
  <c r="Y349" i="15"/>
  <c r="AO349" i="15" s="1"/>
  <c r="X349" i="15"/>
  <c r="AN349" i="15" s="1"/>
  <c r="W349" i="15"/>
  <c r="AM349" i="15" s="1"/>
  <c r="V349" i="15"/>
  <c r="AL349" i="15" s="1"/>
  <c r="U349" i="15"/>
  <c r="AK349" i="15" s="1"/>
  <c r="T349" i="15"/>
  <c r="AJ349" i="15" s="1"/>
  <c r="S349" i="15"/>
  <c r="AI349" i="15" s="1"/>
  <c r="Y348" i="15"/>
  <c r="AO348" i="15" s="1"/>
  <c r="X348" i="15"/>
  <c r="AN348" i="15" s="1"/>
  <c r="W348" i="15"/>
  <c r="AM348" i="15" s="1"/>
  <c r="V348" i="15"/>
  <c r="AL348" i="15" s="1"/>
  <c r="U348" i="15"/>
  <c r="AK348" i="15" s="1"/>
  <c r="T348" i="15"/>
  <c r="AJ348" i="15" s="1"/>
  <c r="S348" i="15"/>
  <c r="AI348" i="15" s="1"/>
  <c r="Y347" i="15"/>
  <c r="AO347" i="15" s="1"/>
  <c r="X347" i="15"/>
  <c r="AN347" i="15" s="1"/>
  <c r="W347" i="15"/>
  <c r="AM347" i="15" s="1"/>
  <c r="V347" i="15"/>
  <c r="AL347" i="15" s="1"/>
  <c r="U347" i="15"/>
  <c r="AK347" i="15" s="1"/>
  <c r="T347" i="15"/>
  <c r="AJ347" i="15" s="1"/>
  <c r="S347" i="15"/>
  <c r="AI347" i="15" s="1"/>
  <c r="Y346" i="15"/>
  <c r="AO346" i="15" s="1"/>
  <c r="X346" i="15"/>
  <c r="AN346" i="15" s="1"/>
  <c r="W346" i="15"/>
  <c r="AM346" i="15" s="1"/>
  <c r="V346" i="15"/>
  <c r="AL346" i="15" s="1"/>
  <c r="U346" i="15"/>
  <c r="AK346" i="15" s="1"/>
  <c r="T346" i="15"/>
  <c r="AJ346" i="15" s="1"/>
  <c r="S346" i="15"/>
  <c r="AI346" i="15" s="1"/>
  <c r="Y345" i="15"/>
  <c r="AO345" i="15" s="1"/>
  <c r="X345" i="15"/>
  <c r="AN345" i="15" s="1"/>
  <c r="W345" i="15"/>
  <c r="AM345" i="15" s="1"/>
  <c r="V345" i="15"/>
  <c r="AL345" i="15" s="1"/>
  <c r="U345" i="15"/>
  <c r="AK345" i="15" s="1"/>
  <c r="T345" i="15"/>
  <c r="AJ345" i="15" s="1"/>
  <c r="S345" i="15"/>
  <c r="AI345" i="15" s="1"/>
  <c r="Y344" i="15"/>
  <c r="AO344" i="15" s="1"/>
  <c r="X344" i="15"/>
  <c r="AN344" i="15" s="1"/>
  <c r="W344" i="15"/>
  <c r="AM344" i="15" s="1"/>
  <c r="V344" i="15"/>
  <c r="AL344" i="15" s="1"/>
  <c r="U344" i="15"/>
  <c r="AK344" i="15" s="1"/>
  <c r="T344" i="15"/>
  <c r="AJ344" i="15" s="1"/>
  <c r="S344" i="15"/>
  <c r="AI344" i="15" s="1"/>
  <c r="Y343" i="15"/>
  <c r="AO343" i="15" s="1"/>
  <c r="X343" i="15"/>
  <c r="AN343" i="15" s="1"/>
  <c r="W343" i="15"/>
  <c r="AM343" i="15" s="1"/>
  <c r="V343" i="15"/>
  <c r="AL343" i="15" s="1"/>
  <c r="U343" i="15"/>
  <c r="AK343" i="15" s="1"/>
  <c r="T343" i="15"/>
  <c r="AJ343" i="15" s="1"/>
  <c r="S343" i="15"/>
  <c r="AI343" i="15" s="1"/>
  <c r="Y342" i="15"/>
  <c r="AO342" i="15" s="1"/>
  <c r="X342" i="15"/>
  <c r="AN342" i="15" s="1"/>
  <c r="W342" i="15"/>
  <c r="AM342" i="15" s="1"/>
  <c r="V342" i="15"/>
  <c r="AL342" i="15" s="1"/>
  <c r="U342" i="15"/>
  <c r="AK342" i="15" s="1"/>
  <c r="T342" i="15"/>
  <c r="AJ342" i="15" s="1"/>
  <c r="S342" i="15"/>
  <c r="AI342" i="15" s="1"/>
  <c r="Y333" i="15"/>
  <c r="AO333" i="15" s="1"/>
  <c r="X333" i="15"/>
  <c r="AN333" i="15" s="1"/>
  <c r="W333" i="15"/>
  <c r="AM333" i="15" s="1"/>
  <c r="V333" i="15"/>
  <c r="AL333" i="15" s="1"/>
  <c r="U333" i="15"/>
  <c r="AK333" i="15" s="1"/>
  <c r="T333" i="15"/>
  <c r="AJ333" i="15" s="1"/>
  <c r="S333" i="15"/>
  <c r="AI333" i="15" s="1"/>
  <c r="Y332" i="15"/>
  <c r="AO332" i="15" s="1"/>
  <c r="X332" i="15"/>
  <c r="AN332" i="15" s="1"/>
  <c r="W332" i="15"/>
  <c r="AM332" i="15" s="1"/>
  <c r="V332" i="15"/>
  <c r="AL332" i="15" s="1"/>
  <c r="U332" i="15"/>
  <c r="AK332" i="15" s="1"/>
  <c r="T332" i="15"/>
  <c r="AJ332" i="15" s="1"/>
  <c r="S332" i="15"/>
  <c r="AI332" i="15" s="1"/>
  <c r="Y331" i="15"/>
  <c r="AO331" i="15" s="1"/>
  <c r="X331" i="15"/>
  <c r="AN331" i="15" s="1"/>
  <c r="W331" i="15"/>
  <c r="AM331" i="15" s="1"/>
  <c r="V331" i="15"/>
  <c r="AL331" i="15" s="1"/>
  <c r="U331" i="15"/>
  <c r="AK331" i="15" s="1"/>
  <c r="T331" i="15"/>
  <c r="AJ331" i="15" s="1"/>
  <c r="S331" i="15"/>
  <c r="AI331" i="15" s="1"/>
  <c r="Y330" i="15"/>
  <c r="AO330" i="15" s="1"/>
  <c r="X330" i="15"/>
  <c r="AN330" i="15" s="1"/>
  <c r="W330" i="15"/>
  <c r="AM330" i="15" s="1"/>
  <c r="V330" i="15"/>
  <c r="AL330" i="15" s="1"/>
  <c r="U330" i="15"/>
  <c r="AK330" i="15" s="1"/>
  <c r="T330" i="15"/>
  <c r="AJ330" i="15" s="1"/>
  <c r="S330" i="15"/>
  <c r="AI330" i="15" s="1"/>
  <c r="Y329" i="15"/>
  <c r="AO329" i="15" s="1"/>
  <c r="X329" i="15"/>
  <c r="AN329" i="15" s="1"/>
  <c r="W329" i="15"/>
  <c r="AM329" i="15" s="1"/>
  <c r="V329" i="15"/>
  <c r="AL329" i="15" s="1"/>
  <c r="U329" i="15"/>
  <c r="AK329" i="15" s="1"/>
  <c r="T329" i="15"/>
  <c r="AJ329" i="15" s="1"/>
  <c r="S329" i="15"/>
  <c r="AI329" i="15" s="1"/>
  <c r="Y328" i="15"/>
  <c r="AO328" i="15" s="1"/>
  <c r="X328" i="15"/>
  <c r="AN328" i="15" s="1"/>
  <c r="W328" i="15"/>
  <c r="AM328" i="15" s="1"/>
  <c r="V328" i="15"/>
  <c r="AL328" i="15" s="1"/>
  <c r="U328" i="15"/>
  <c r="AK328" i="15" s="1"/>
  <c r="T328" i="15"/>
  <c r="AJ328" i="15" s="1"/>
  <c r="S328" i="15"/>
  <c r="AI328" i="15" s="1"/>
  <c r="Y327" i="15"/>
  <c r="AO327" i="15" s="1"/>
  <c r="X327" i="15"/>
  <c r="AN327" i="15" s="1"/>
  <c r="W327" i="15"/>
  <c r="AM327" i="15" s="1"/>
  <c r="V327" i="15"/>
  <c r="AL327" i="15" s="1"/>
  <c r="U327" i="15"/>
  <c r="AK327" i="15" s="1"/>
  <c r="T327" i="15"/>
  <c r="AJ327" i="15" s="1"/>
  <c r="S327" i="15"/>
  <c r="AI327" i="15" s="1"/>
  <c r="Y326" i="15"/>
  <c r="AO326" i="15" s="1"/>
  <c r="X326" i="15"/>
  <c r="AN326" i="15" s="1"/>
  <c r="W326" i="15"/>
  <c r="AM326" i="15" s="1"/>
  <c r="V326" i="15"/>
  <c r="AL326" i="15" s="1"/>
  <c r="U326" i="15"/>
  <c r="AK326" i="15" s="1"/>
  <c r="T326" i="15"/>
  <c r="AJ326" i="15" s="1"/>
  <c r="S326" i="15"/>
  <c r="AI326" i="15" s="1"/>
  <c r="Y325" i="15"/>
  <c r="AO325" i="15" s="1"/>
  <c r="X325" i="15"/>
  <c r="AN325" i="15" s="1"/>
  <c r="W325" i="15"/>
  <c r="AM325" i="15" s="1"/>
  <c r="V325" i="15"/>
  <c r="AL325" i="15" s="1"/>
  <c r="U325" i="15"/>
  <c r="AK325" i="15" s="1"/>
  <c r="T325" i="15"/>
  <c r="AJ325" i="15" s="1"/>
  <c r="S325" i="15"/>
  <c r="AI325" i="15" s="1"/>
  <c r="Y324" i="15"/>
  <c r="AO324" i="15" s="1"/>
  <c r="X324" i="15"/>
  <c r="AN324" i="15" s="1"/>
  <c r="W324" i="15"/>
  <c r="AM324" i="15" s="1"/>
  <c r="V324" i="15"/>
  <c r="AL324" i="15" s="1"/>
  <c r="U324" i="15"/>
  <c r="AK324" i="15" s="1"/>
  <c r="T324" i="15"/>
  <c r="AJ324" i="15" s="1"/>
  <c r="S324" i="15"/>
  <c r="AI324" i="15" s="1"/>
  <c r="Y323" i="15"/>
  <c r="AO323" i="15" s="1"/>
  <c r="X323" i="15"/>
  <c r="AN323" i="15" s="1"/>
  <c r="W323" i="15"/>
  <c r="AM323" i="15" s="1"/>
  <c r="V323" i="15"/>
  <c r="AL323" i="15" s="1"/>
  <c r="U323" i="15"/>
  <c r="AK323" i="15" s="1"/>
  <c r="T323" i="15"/>
  <c r="AJ323" i="15" s="1"/>
  <c r="S323" i="15"/>
  <c r="AI323" i="15" s="1"/>
  <c r="Y322" i="15"/>
  <c r="AO322" i="15" s="1"/>
  <c r="X322" i="15"/>
  <c r="AN322" i="15" s="1"/>
  <c r="W322" i="15"/>
  <c r="AM322" i="15" s="1"/>
  <c r="V322" i="15"/>
  <c r="AL322" i="15" s="1"/>
  <c r="U322" i="15"/>
  <c r="AK322" i="15" s="1"/>
  <c r="T322" i="15"/>
  <c r="AJ322" i="15" s="1"/>
  <c r="S322" i="15"/>
  <c r="AI322" i="15" s="1"/>
  <c r="Y321" i="15"/>
  <c r="AO321" i="15" s="1"/>
  <c r="X321" i="15"/>
  <c r="AN321" i="15" s="1"/>
  <c r="W321" i="15"/>
  <c r="AM321" i="15" s="1"/>
  <c r="V321" i="15"/>
  <c r="AL321" i="15" s="1"/>
  <c r="U321" i="15"/>
  <c r="AK321" i="15" s="1"/>
  <c r="T321" i="15"/>
  <c r="AJ321" i="15" s="1"/>
  <c r="S321" i="15"/>
  <c r="AI321" i="15" s="1"/>
  <c r="Y320" i="15"/>
  <c r="AO320" i="15" s="1"/>
  <c r="X320" i="15"/>
  <c r="AN320" i="15" s="1"/>
  <c r="W320" i="15"/>
  <c r="AM320" i="15" s="1"/>
  <c r="V320" i="15"/>
  <c r="AL320" i="15" s="1"/>
  <c r="U320" i="15"/>
  <c r="AK320" i="15" s="1"/>
  <c r="T320" i="15"/>
  <c r="AJ320" i="15" s="1"/>
  <c r="S320" i="15"/>
  <c r="AI320" i="15" s="1"/>
  <c r="Y319" i="15"/>
  <c r="AO319" i="15" s="1"/>
  <c r="X319" i="15"/>
  <c r="AN319" i="15" s="1"/>
  <c r="W319" i="15"/>
  <c r="AM319" i="15" s="1"/>
  <c r="V319" i="15"/>
  <c r="AL319" i="15" s="1"/>
  <c r="U319" i="15"/>
  <c r="AK319" i="15" s="1"/>
  <c r="T319" i="15"/>
  <c r="AJ319" i="15" s="1"/>
  <c r="S319" i="15"/>
  <c r="AI319" i="15" s="1"/>
  <c r="Y318" i="15"/>
  <c r="AO318" i="15" s="1"/>
  <c r="X318" i="15"/>
  <c r="AN318" i="15" s="1"/>
  <c r="W318" i="15"/>
  <c r="AM318" i="15" s="1"/>
  <c r="V318" i="15"/>
  <c r="AL318" i="15" s="1"/>
  <c r="U318" i="15"/>
  <c r="AK318" i="15" s="1"/>
  <c r="T318" i="15"/>
  <c r="AJ318" i="15" s="1"/>
  <c r="S318" i="15"/>
  <c r="AI318" i="15" s="1"/>
  <c r="Y317" i="15"/>
  <c r="AO317" i="15" s="1"/>
  <c r="X317" i="15"/>
  <c r="AN317" i="15" s="1"/>
  <c r="W317" i="15"/>
  <c r="AM317" i="15" s="1"/>
  <c r="V317" i="15"/>
  <c r="AL317" i="15" s="1"/>
  <c r="U317" i="15"/>
  <c r="AK317" i="15" s="1"/>
  <c r="T317" i="15"/>
  <c r="AJ317" i="15" s="1"/>
  <c r="S317" i="15"/>
  <c r="AI317" i="15" s="1"/>
  <c r="Y316" i="15"/>
  <c r="AO316" i="15" s="1"/>
  <c r="X316" i="15"/>
  <c r="AN316" i="15" s="1"/>
  <c r="W316" i="15"/>
  <c r="AM316" i="15" s="1"/>
  <c r="V316" i="15"/>
  <c r="AL316" i="15" s="1"/>
  <c r="U316" i="15"/>
  <c r="AK316" i="15" s="1"/>
  <c r="T316" i="15"/>
  <c r="AJ316" i="15" s="1"/>
  <c r="S316" i="15"/>
  <c r="AI316" i="15" s="1"/>
  <c r="Y315" i="15"/>
  <c r="AO315" i="15" s="1"/>
  <c r="X315" i="15"/>
  <c r="AN315" i="15" s="1"/>
  <c r="W315" i="15"/>
  <c r="AM315" i="15" s="1"/>
  <c r="V315" i="15"/>
  <c r="AL315" i="15" s="1"/>
  <c r="U315" i="15"/>
  <c r="AK315" i="15" s="1"/>
  <c r="T315" i="15"/>
  <c r="AJ315" i="15" s="1"/>
  <c r="S315" i="15"/>
  <c r="AI315" i="15" s="1"/>
  <c r="Y314" i="15"/>
  <c r="AO314" i="15" s="1"/>
  <c r="X314" i="15"/>
  <c r="AN314" i="15" s="1"/>
  <c r="W314" i="15"/>
  <c r="AM314" i="15" s="1"/>
  <c r="V314" i="15"/>
  <c r="AL314" i="15" s="1"/>
  <c r="U314" i="15"/>
  <c r="AK314" i="15" s="1"/>
  <c r="T314" i="15"/>
  <c r="AJ314" i="15" s="1"/>
  <c r="S314" i="15"/>
  <c r="AI314" i="15" s="1"/>
  <c r="Y305" i="15"/>
  <c r="AO305" i="15" s="1"/>
  <c r="X305" i="15"/>
  <c r="AN305" i="15" s="1"/>
  <c r="W305" i="15"/>
  <c r="AM305" i="15" s="1"/>
  <c r="V305" i="15"/>
  <c r="AL305" i="15" s="1"/>
  <c r="U305" i="15"/>
  <c r="AK305" i="15" s="1"/>
  <c r="T305" i="15"/>
  <c r="AJ305" i="15" s="1"/>
  <c r="S305" i="15"/>
  <c r="AI305" i="15" s="1"/>
  <c r="Y304" i="15"/>
  <c r="AO304" i="15" s="1"/>
  <c r="X304" i="15"/>
  <c r="AN304" i="15" s="1"/>
  <c r="W304" i="15"/>
  <c r="AM304" i="15" s="1"/>
  <c r="V304" i="15"/>
  <c r="AL304" i="15" s="1"/>
  <c r="U304" i="15"/>
  <c r="AK304" i="15" s="1"/>
  <c r="T304" i="15"/>
  <c r="AJ304" i="15" s="1"/>
  <c r="S304" i="15"/>
  <c r="AI304" i="15" s="1"/>
  <c r="Y303" i="15"/>
  <c r="AO303" i="15" s="1"/>
  <c r="X303" i="15"/>
  <c r="AN303" i="15" s="1"/>
  <c r="W303" i="15"/>
  <c r="AM303" i="15" s="1"/>
  <c r="V303" i="15"/>
  <c r="AL303" i="15" s="1"/>
  <c r="U303" i="15"/>
  <c r="AK303" i="15" s="1"/>
  <c r="T303" i="15"/>
  <c r="AJ303" i="15" s="1"/>
  <c r="S303" i="15"/>
  <c r="AI303" i="15" s="1"/>
  <c r="Y302" i="15"/>
  <c r="AO302" i="15" s="1"/>
  <c r="X302" i="15"/>
  <c r="AN302" i="15" s="1"/>
  <c r="W302" i="15"/>
  <c r="AM302" i="15" s="1"/>
  <c r="V302" i="15"/>
  <c r="AL302" i="15" s="1"/>
  <c r="U302" i="15"/>
  <c r="AK302" i="15" s="1"/>
  <c r="T302" i="15"/>
  <c r="AJ302" i="15" s="1"/>
  <c r="S302" i="15"/>
  <c r="AI302" i="15" s="1"/>
  <c r="Y301" i="15"/>
  <c r="AO301" i="15" s="1"/>
  <c r="X301" i="15"/>
  <c r="AN301" i="15" s="1"/>
  <c r="W301" i="15"/>
  <c r="AM301" i="15" s="1"/>
  <c r="V301" i="15"/>
  <c r="AL301" i="15" s="1"/>
  <c r="U301" i="15"/>
  <c r="AK301" i="15" s="1"/>
  <c r="T301" i="15"/>
  <c r="AJ301" i="15" s="1"/>
  <c r="S301" i="15"/>
  <c r="AI301" i="15" s="1"/>
  <c r="Y300" i="15"/>
  <c r="AO300" i="15" s="1"/>
  <c r="X300" i="15"/>
  <c r="AN300" i="15" s="1"/>
  <c r="W300" i="15"/>
  <c r="AM300" i="15" s="1"/>
  <c r="V300" i="15"/>
  <c r="AL300" i="15" s="1"/>
  <c r="U300" i="15"/>
  <c r="AK300" i="15" s="1"/>
  <c r="T300" i="15"/>
  <c r="AJ300" i="15" s="1"/>
  <c r="S300" i="15"/>
  <c r="AI300" i="15" s="1"/>
  <c r="Y299" i="15"/>
  <c r="AO299" i="15" s="1"/>
  <c r="X299" i="15"/>
  <c r="AN299" i="15" s="1"/>
  <c r="W299" i="15"/>
  <c r="AM299" i="15" s="1"/>
  <c r="V299" i="15"/>
  <c r="AL299" i="15" s="1"/>
  <c r="U299" i="15"/>
  <c r="AK299" i="15" s="1"/>
  <c r="T299" i="15"/>
  <c r="AJ299" i="15" s="1"/>
  <c r="S299" i="15"/>
  <c r="AI299" i="15" s="1"/>
  <c r="Y298" i="15"/>
  <c r="AO298" i="15" s="1"/>
  <c r="X298" i="15"/>
  <c r="AN298" i="15" s="1"/>
  <c r="W298" i="15"/>
  <c r="AM298" i="15" s="1"/>
  <c r="V298" i="15"/>
  <c r="AL298" i="15" s="1"/>
  <c r="U298" i="15"/>
  <c r="AK298" i="15" s="1"/>
  <c r="T298" i="15"/>
  <c r="AJ298" i="15" s="1"/>
  <c r="S298" i="15"/>
  <c r="AI298" i="15" s="1"/>
  <c r="Y297" i="15"/>
  <c r="AO297" i="15" s="1"/>
  <c r="X297" i="15"/>
  <c r="AN297" i="15" s="1"/>
  <c r="W297" i="15"/>
  <c r="AM297" i="15" s="1"/>
  <c r="V297" i="15"/>
  <c r="AL297" i="15" s="1"/>
  <c r="U297" i="15"/>
  <c r="AK297" i="15" s="1"/>
  <c r="T297" i="15"/>
  <c r="AJ297" i="15" s="1"/>
  <c r="S297" i="15"/>
  <c r="AI297" i="15" s="1"/>
  <c r="Y296" i="15"/>
  <c r="AO296" i="15" s="1"/>
  <c r="X296" i="15"/>
  <c r="AN296" i="15" s="1"/>
  <c r="W296" i="15"/>
  <c r="AM296" i="15" s="1"/>
  <c r="V296" i="15"/>
  <c r="AL296" i="15" s="1"/>
  <c r="U296" i="15"/>
  <c r="AK296" i="15" s="1"/>
  <c r="T296" i="15"/>
  <c r="AJ296" i="15" s="1"/>
  <c r="S296" i="15"/>
  <c r="AI296" i="15" s="1"/>
  <c r="Y295" i="15"/>
  <c r="AO295" i="15" s="1"/>
  <c r="X295" i="15"/>
  <c r="AN295" i="15" s="1"/>
  <c r="W295" i="15"/>
  <c r="AM295" i="15" s="1"/>
  <c r="V295" i="15"/>
  <c r="AL295" i="15" s="1"/>
  <c r="U295" i="15"/>
  <c r="AK295" i="15" s="1"/>
  <c r="T295" i="15"/>
  <c r="AJ295" i="15" s="1"/>
  <c r="S295" i="15"/>
  <c r="AI295" i="15" s="1"/>
  <c r="Y294" i="15"/>
  <c r="AO294" i="15" s="1"/>
  <c r="X294" i="15"/>
  <c r="AN294" i="15" s="1"/>
  <c r="W294" i="15"/>
  <c r="AM294" i="15" s="1"/>
  <c r="V294" i="15"/>
  <c r="AL294" i="15" s="1"/>
  <c r="U294" i="15"/>
  <c r="AK294" i="15" s="1"/>
  <c r="T294" i="15"/>
  <c r="AJ294" i="15" s="1"/>
  <c r="S294" i="15"/>
  <c r="AI294" i="15" s="1"/>
  <c r="Y293" i="15"/>
  <c r="AO293" i="15" s="1"/>
  <c r="X293" i="15"/>
  <c r="AN293" i="15" s="1"/>
  <c r="W293" i="15"/>
  <c r="AM293" i="15" s="1"/>
  <c r="V293" i="15"/>
  <c r="AL293" i="15" s="1"/>
  <c r="U293" i="15"/>
  <c r="AK293" i="15" s="1"/>
  <c r="T293" i="15"/>
  <c r="AJ293" i="15" s="1"/>
  <c r="S293" i="15"/>
  <c r="AI293" i="15" s="1"/>
  <c r="Y292" i="15"/>
  <c r="AO292" i="15" s="1"/>
  <c r="X292" i="15"/>
  <c r="AN292" i="15" s="1"/>
  <c r="W292" i="15"/>
  <c r="AM292" i="15" s="1"/>
  <c r="V292" i="15"/>
  <c r="AL292" i="15" s="1"/>
  <c r="U292" i="15"/>
  <c r="AK292" i="15" s="1"/>
  <c r="T292" i="15"/>
  <c r="AJ292" i="15" s="1"/>
  <c r="S292" i="15"/>
  <c r="AI292" i="15" s="1"/>
  <c r="Y291" i="15"/>
  <c r="AO291" i="15" s="1"/>
  <c r="X291" i="15"/>
  <c r="AN291" i="15" s="1"/>
  <c r="W291" i="15"/>
  <c r="AM291" i="15" s="1"/>
  <c r="V291" i="15"/>
  <c r="AL291" i="15" s="1"/>
  <c r="U291" i="15"/>
  <c r="AK291" i="15" s="1"/>
  <c r="T291" i="15"/>
  <c r="AJ291" i="15" s="1"/>
  <c r="S291" i="15"/>
  <c r="AI291" i="15" s="1"/>
  <c r="Y290" i="15"/>
  <c r="AO290" i="15" s="1"/>
  <c r="X290" i="15"/>
  <c r="AN290" i="15" s="1"/>
  <c r="W290" i="15"/>
  <c r="AM290" i="15" s="1"/>
  <c r="V290" i="15"/>
  <c r="AL290" i="15" s="1"/>
  <c r="U290" i="15"/>
  <c r="AK290" i="15" s="1"/>
  <c r="T290" i="15"/>
  <c r="AJ290" i="15" s="1"/>
  <c r="S290" i="15"/>
  <c r="AI290" i="15" s="1"/>
  <c r="Y289" i="15"/>
  <c r="AO289" i="15" s="1"/>
  <c r="X289" i="15"/>
  <c r="AN289" i="15" s="1"/>
  <c r="W289" i="15"/>
  <c r="AM289" i="15" s="1"/>
  <c r="V289" i="15"/>
  <c r="AL289" i="15" s="1"/>
  <c r="U289" i="15"/>
  <c r="AK289" i="15" s="1"/>
  <c r="T289" i="15"/>
  <c r="AJ289" i="15" s="1"/>
  <c r="S289" i="15"/>
  <c r="AI289" i="15" s="1"/>
  <c r="Y288" i="15"/>
  <c r="AO288" i="15" s="1"/>
  <c r="X288" i="15"/>
  <c r="AN288" i="15" s="1"/>
  <c r="W288" i="15"/>
  <c r="AM288" i="15" s="1"/>
  <c r="V288" i="15"/>
  <c r="AL288" i="15" s="1"/>
  <c r="U288" i="15"/>
  <c r="AK288" i="15" s="1"/>
  <c r="T288" i="15"/>
  <c r="AJ288" i="15" s="1"/>
  <c r="S288" i="15"/>
  <c r="AI288" i="15" s="1"/>
  <c r="Y287" i="15"/>
  <c r="AO287" i="15" s="1"/>
  <c r="X287" i="15"/>
  <c r="AN287" i="15" s="1"/>
  <c r="W287" i="15"/>
  <c r="AM287" i="15" s="1"/>
  <c r="V287" i="15"/>
  <c r="AL287" i="15" s="1"/>
  <c r="U287" i="15"/>
  <c r="AK287" i="15" s="1"/>
  <c r="T287" i="15"/>
  <c r="AJ287" i="15" s="1"/>
  <c r="S287" i="15"/>
  <c r="AI287" i="15" s="1"/>
  <c r="Y286" i="15"/>
  <c r="AO286" i="15" s="1"/>
  <c r="X286" i="15"/>
  <c r="AN286" i="15" s="1"/>
  <c r="W286" i="15"/>
  <c r="AM286" i="15" s="1"/>
  <c r="V286" i="15"/>
  <c r="AL286" i="15" s="1"/>
  <c r="U286" i="15"/>
  <c r="AK286" i="15" s="1"/>
  <c r="T286" i="15"/>
  <c r="AJ286" i="15" s="1"/>
  <c r="S286" i="15"/>
  <c r="AI286" i="15" s="1"/>
  <c r="Y285" i="15"/>
  <c r="AO285" i="15" s="1"/>
  <c r="X285" i="15"/>
  <c r="AN285" i="15" s="1"/>
  <c r="W285" i="15"/>
  <c r="AM285" i="15" s="1"/>
  <c r="V285" i="15"/>
  <c r="AL285" i="15" s="1"/>
  <c r="U285" i="15"/>
  <c r="AK285" i="15" s="1"/>
  <c r="T285" i="15"/>
  <c r="AJ285" i="15" s="1"/>
  <c r="S285" i="15"/>
  <c r="AI285" i="15" s="1"/>
  <c r="Y284" i="15"/>
  <c r="AO284" i="15" s="1"/>
  <c r="X284" i="15"/>
  <c r="AN284" i="15" s="1"/>
  <c r="W284" i="15"/>
  <c r="AM284" i="15" s="1"/>
  <c r="V284" i="15"/>
  <c r="AL284" i="15" s="1"/>
  <c r="U284" i="15"/>
  <c r="AK284" i="15" s="1"/>
  <c r="T284" i="15"/>
  <c r="AJ284" i="15" s="1"/>
  <c r="S284" i="15"/>
  <c r="AI284" i="15" s="1"/>
  <c r="Y283" i="15"/>
  <c r="AO283" i="15" s="1"/>
  <c r="X283" i="15"/>
  <c r="AN283" i="15" s="1"/>
  <c r="W283" i="15"/>
  <c r="AM283" i="15" s="1"/>
  <c r="V283" i="15"/>
  <c r="AL283" i="15" s="1"/>
  <c r="U283" i="15"/>
  <c r="AK283" i="15" s="1"/>
  <c r="T283" i="15"/>
  <c r="AJ283" i="15" s="1"/>
  <c r="S283" i="15"/>
  <c r="AI283" i="15" s="1"/>
  <c r="Y282" i="15"/>
  <c r="AO282" i="15" s="1"/>
  <c r="X282" i="15"/>
  <c r="AN282" i="15" s="1"/>
  <c r="W282" i="15"/>
  <c r="AM282" i="15" s="1"/>
  <c r="V282" i="15"/>
  <c r="AL282" i="15" s="1"/>
  <c r="U282" i="15"/>
  <c r="AK282" i="15" s="1"/>
  <c r="T282" i="15"/>
  <c r="AJ282" i="15" s="1"/>
  <c r="S282" i="15"/>
  <c r="AI282" i="15" s="1"/>
  <c r="Y281" i="15"/>
  <c r="AO281" i="15" s="1"/>
  <c r="X281" i="15"/>
  <c r="AN281" i="15" s="1"/>
  <c r="W281" i="15"/>
  <c r="AM281" i="15" s="1"/>
  <c r="V281" i="15"/>
  <c r="AL281" i="15" s="1"/>
  <c r="U281" i="15"/>
  <c r="AK281" i="15" s="1"/>
  <c r="T281" i="15"/>
  <c r="AJ281" i="15" s="1"/>
  <c r="S281" i="15"/>
  <c r="AI281" i="15" s="1"/>
  <c r="Y280" i="15"/>
  <c r="AO280" i="15" s="1"/>
  <c r="X280" i="15"/>
  <c r="AN280" i="15" s="1"/>
  <c r="W280" i="15"/>
  <c r="AM280" i="15" s="1"/>
  <c r="V280" i="15"/>
  <c r="AL280" i="15" s="1"/>
  <c r="U280" i="15"/>
  <c r="AK280" i="15" s="1"/>
  <c r="T280" i="15"/>
  <c r="AJ280" i="15" s="1"/>
  <c r="S280" i="15"/>
  <c r="AI280" i="15" s="1"/>
  <c r="Y269" i="15"/>
  <c r="X269" i="15"/>
  <c r="W269" i="15"/>
  <c r="V269" i="15"/>
  <c r="U269" i="15"/>
  <c r="Y268" i="15"/>
  <c r="X268" i="15"/>
  <c r="W268" i="15"/>
  <c r="V268" i="15"/>
  <c r="U268" i="15"/>
  <c r="Y267" i="15"/>
  <c r="X267" i="15"/>
  <c r="W267" i="15"/>
  <c r="V267" i="15"/>
  <c r="U267" i="15"/>
  <c r="Y266" i="15"/>
  <c r="X266" i="15"/>
  <c r="W266" i="15"/>
  <c r="V266" i="15"/>
  <c r="U266" i="15"/>
  <c r="Y265" i="15"/>
  <c r="X265" i="15"/>
  <c r="W265" i="15"/>
  <c r="V265" i="15"/>
  <c r="U265" i="15"/>
  <c r="Y264" i="15"/>
  <c r="X264" i="15"/>
  <c r="W264" i="15"/>
  <c r="V264" i="15"/>
  <c r="U264" i="15"/>
  <c r="Y263" i="15"/>
  <c r="X263" i="15"/>
  <c r="W263" i="15"/>
  <c r="V263" i="15"/>
  <c r="U263" i="15"/>
  <c r="Y262" i="15"/>
  <c r="X262" i="15"/>
  <c r="W262" i="15"/>
  <c r="V262" i="15"/>
  <c r="U262" i="15"/>
  <c r="Y261" i="15"/>
  <c r="X261" i="15"/>
  <c r="W261" i="15"/>
  <c r="V261" i="15"/>
  <c r="U261" i="15"/>
  <c r="Y260" i="15"/>
  <c r="X260" i="15"/>
  <c r="W260" i="15"/>
  <c r="V260" i="15"/>
  <c r="U260" i="15"/>
  <c r="Y259" i="15"/>
  <c r="X259" i="15"/>
  <c r="W259" i="15"/>
  <c r="V259" i="15"/>
  <c r="U259" i="15"/>
  <c r="Y258" i="15"/>
  <c r="X258" i="15"/>
  <c r="W258" i="15"/>
  <c r="V258" i="15"/>
  <c r="U258" i="15"/>
  <c r="Y257" i="15"/>
  <c r="X257" i="15"/>
  <c r="W257" i="15"/>
  <c r="V257" i="15"/>
  <c r="U257" i="15"/>
  <c r="Y256" i="15"/>
  <c r="X256" i="15"/>
  <c r="W256" i="15"/>
  <c r="V256" i="15"/>
  <c r="U256" i="15"/>
  <c r="Y255" i="15"/>
  <c r="X255" i="15"/>
  <c r="W255" i="15"/>
  <c r="V255" i="15"/>
  <c r="U255" i="15"/>
  <c r="Y254" i="15"/>
  <c r="X254" i="15"/>
  <c r="W254" i="15"/>
  <c r="V254" i="15"/>
  <c r="U254" i="15"/>
  <c r="Y253" i="15"/>
  <c r="X253" i="15"/>
  <c r="W253" i="15"/>
  <c r="V253" i="15"/>
  <c r="U253" i="15"/>
  <c r="Y252" i="15"/>
  <c r="X252" i="15"/>
  <c r="W252" i="15"/>
  <c r="V252" i="15"/>
  <c r="U252" i="15"/>
  <c r="Y250" i="15"/>
  <c r="X250" i="15"/>
  <c r="W250" i="15"/>
  <c r="V250" i="15"/>
  <c r="U250" i="15"/>
  <c r="Y249" i="15"/>
  <c r="X249" i="15"/>
  <c r="W249" i="15"/>
  <c r="V249" i="15"/>
  <c r="U249" i="15"/>
  <c r="Y248" i="15"/>
  <c r="X248" i="15"/>
  <c r="W248" i="15"/>
  <c r="V248" i="15"/>
  <c r="U248" i="15"/>
  <c r="Y247" i="15"/>
  <c r="X247" i="15"/>
  <c r="W247" i="15"/>
  <c r="V247" i="15"/>
  <c r="U247" i="15"/>
  <c r="Y246" i="15"/>
  <c r="X246" i="15"/>
  <c r="W246" i="15"/>
  <c r="V246" i="15"/>
  <c r="U246" i="15"/>
  <c r="Y245" i="15"/>
  <c r="X245" i="15"/>
  <c r="W245" i="15"/>
  <c r="V245" i="15"/>
  <c r="U245" i="15"/>
  <c r="Y244" i="15"/>
  <c r="X244" i="15"/>
  <c r="W244" i="15"/>
  <c r="V244" i="15"/>
  <c r="U244" i="15"/>
  <c r="Y243" i="15"/>
  <c r="X243" i="15"/>
  <c r="W243" i="15"/>
  <c r="V243" i="15"/>
  <c r="U243" i="15"/>
  <c r="Y242" i="15"/>
  <c r="X242" i="15"/>
  <c r="W242" i="15"/>
  <c r="V242" i="15"/>
  <c r="U242" i="15"/>
  <c r="Y241" i="15"/>
  <c r="X241" i="15"/>
  <c r="W241" i="15"/>
  <c r="V241" i="15"/>
  <c r="U241" i="15"/>
  <c r="Y240" i="15"/>
  <c r="X240" i="15"/>
  <c r="W240" i="15"/>
  <c r="V240" i="15"/>
  <c r="U240" i="15"/>
  <c r="Y239" i="15"/>
  <c r="X239" i="15"/>
  <c r="W239" i="15"/>
  <c r="V239" i="15"/>
  <c r="U239" i="15"/>
  <c r="Y238" i="15"/>
  <c r="X238" i="15"/>
  <c r="W238" i="15"/>
  <c r="V238" i="15"/>
  <c r="U238" i="15"/>
  <c r="Y237" i="15"/>
  <c r="X237" i="15"/>
  <c r="W237" i="15"/>
  <c r="V237" i="15"/>
  <c r="U237" i="15"/>
  <c r="Y236" i="15"/>
  <c r="X236" i="15"/>
  <c r="W236" i="15"/>
  <c r="V236" i="15"/>
  <c r="U236" i="15"/>
  <c r="Y235" i="15"/>
  <c r="X235" i="15"/>
  <c r="W235" i="15"/>
  <c r="V235" i="15"/>
  <c r="U235" i="15"/>
  <c r="Y234" i="15"/>
  <c r="X234" i="15"/>
  <c r="W234" i="15"/>
  <c r="V234" i="15"/>
  <c r="U234" i="15"/>
  <c r="Y233" i="15"/>
  <c r="X233" i="15"/>
  <c r="W233" i="15"/>
  <c r="V233" i="15"/>
  <c r="U233" i="15"/>
  <c r="Y193" i="15"/>
  <c r="X193" i="15"/>
  <c r="W193" i="15"/>
  <c r="V193" i="15"/>
  <c r="U193" i="15"/>
  <c r="Y192" i="15"/>
  <c r="X192" i="15"/>
  <c r="W192" i="15"/>
  <c r="V192" i="15"/>
  <c r="U192" i="15"/>
  <c r="Y191" i="15"/>
  <c r="X191" i="15"/>
  <c r="W191" i="15"/>
  <c r="V191" i="15"/>
  <c r="U191" i="15"/>
  <c r="Y190" i="15"/>
  <c r="X190" i="15"/>
  <c r="W190" i="15"/>
  <c r="V190" i="15"/>
  <c r="U190" i="15"/>
  <c r="Y189" i="15"/>
  <c r="X189" i="15"/>
  <c r="W189" i="15"/>
  <c r="V189" i="15"/>
  <c r="U189" i="15"/>
  <c r="Y188" i="15"/>
  <c r="X188" i="15"/>
  <c r="W188" i="15"/>
  <c r="V188" i="15"/>
  <c r="U188" i="15"/>
  <c r="Y187" i="15"/>
  <c r="X187" i="15"/>
  <c r="W187" i="15"/>
  <c r="V187" i="15"/>
  <c r="U187" i="15"/>
  <c r="Y186" i="15"/>
  <c r="X186" i="15"/>
  <c r="W186" i="15"/>
  <c r="V186" i="15"/>
  <c r="U186" i="15"/>
  <c r="Y185" i="15"/>
  <c r="X185" i="15"/>
  <c r="W185" i="15"/>
  <c r="V185" i="15"/>
  <c r="U185" i="15"/>
  <c r="Y183" i="15"/>
  <c r="X183" i="15"/>
  <c r="W183" i="15"/>
  <c r="V183" i="15"/>
  <c r="U183" i="15"/>
  <c r="Y182" i="15"/>
  <c r="X182" i="15"/>
  <c r="W182" i="15"/>
  <c r="V182" i="15"/>
  <c r="U182" i="15"/>
  <c r="Y181" i="15"/>
  <c r="X181" i="15"/>
  <c r="W181" i="15"/>
  <c r="V181" i="15"/>
  <c r="U181" i="15"/>
  <c r="Y180" i="15"/>
  <c r="X180" i="15"/>
  <c r="W180" i="15"/>
  <c r="V180" i="15"/>
  <c r="U180" i="15"/>
  <c r="Y179" i="15"/>
  <c r="X179" i="15"/>
  <c r="W179" i="15"/>
  <c r="V179" i="15"/>
  <c r="U179" i="15"/>
  <c r="Y178" i="15"/>
  <c r="X178" i="15"/>
  <c r="W178" i="15"/>
  <c r="V178" i="15"/>
  <c r="U178" i="15"/>
  <c r="Y177" i="15"/>
  <c r="X177" i="15"/>
  <c r="W177" i="15"/>
  <c r="V177" i="15"/>
  <c r="U177" i="15"/>
  <c r="Y176" i="15"/>
  <c r="X176" i="15"/>
  <c r="W176" i="15"/>
  <c r="V176" i="15"/>
  <c r="U176" i="15"/>
  <c r="Y168" i="15"/>
  <c r="X168" i="15"/>
  <c r="W168" i="15"/>
  <c r="V168" i="15"/>
  <c r="U168" i="15"/>
  <c r="Y167" i="15"/>
  <c r="X167" i="15"/>
  <c r="W167" i="15"/>
  <c r="V167" i="15"/>
  <c r="U167" i="15"/>
  <c r="Y166" i="15"/>
  <c r="X166" i="15"/>
  <c r="W166" i="15"/>
  <c r="V166" i="15"/>
  <c r="U166" i="15"/>
  <c r="Y165" i="15"/>
  <c r="X165" i="15"/>
  <c r="W165" i="15"/>
  <c r="V165" i="15"/>
  <c r="U165" i="15"/>
  <c r="Y164" i="15"/>
  <c r="X164" i="15"/>
  <c r="W164" i="15"/>
  <c r="V164" i="15"/>
  <c r="U164" i="15"/>
  <c r="Y163" i="15"/>
  <c r="X163" i="15"/>
  <c r="W163" i="15"/>
  <c r="V163" i="15"/>
  <c r="U163" i="15"/>
  <c r="Y162" i="15"/>
  <c r="X162" i="15"/>
  <c r="W162" i="15"/>
  <c r="V162" i="15"/>
  <c r="U162" i="15"/>
  <c r="Y161" i="15"/>
  <c r="X161" i="15"/>
  <c r="W161" i="15"/>
  <c r="V161" i="15"/>
  <c r="U161" i="15"/>
  <c r="Y160" i="15"/>
  <c r="X160" i="15"/>
  <c r="W160" i="15"/>
  <c r="V160" i="15"/>
  <c r="U160" i="15"/>
  <c r="Y159" i="15"/>
  <c r="X159" i="15"/>
  <c r="W159" i="15"/>
  <c r="V159" i="15"/>
  <c r="U159" i="15"/>
  <c r="Y158" i="15"/>
  <c r="X158" i="15"/>
  <c r="W158" i="15"/>
  <c r="V158" i="15"/>
  <c r="U158" i="15"/>
  <c r="Y157" i="15"/>
  <c r="X157" i="15"/>
  <c r="W157" i="15"/>
  <c r="V157" i="15"/>
  <c r="U157" i="15"/>
  <c r="Y156" i="15"/>
  <c r="X156" i="15"/>
  <c r="W156" i="15"/>
  <c r="V156" i="15"/>
  <c r="U156" i="15"/>
  <c r="Y155" i="15"/>
  <c r="X155" i="15"/>
  <c r="W155" i="15"/>
  <c r="V155" i="15"/>
  <c r="U155" i="15"/>
  <c r="Y154" i="15"/>
  <c r="X154" i="15"/>
  <c r="W154" i="15"/>
  <c r="V154" i="15"/>
  <c r="U154" i="15"/>
  <c r="Y153" i="15"/>
  <c r="X153" i="15"/>
  <c r="W153" i="15"/>
  <c r="V153" i="15"/>
  <c r="U153" i="15"/>
  <c r="Y152" i="15"/>
  <c r="X152" i="15"/>
  <c r="W152" i="15"/>
  <c r="V152" i="15"/>
  <c r="U152" i="15"/>
  <c r="Y151" i="15"/>
  <c r="X151" i="15"/>
  <c r="W151" i="15"/>
  <c r="V151" i="15"/>
  <c r="U151" i="15"/>
  <c r="Y149" i="15"/>
  <c r="X149" i="15"/>
  <c r="W149" i="15"/>
  <c r="V149" i="15"/>
  <c r="U149" i="15"/>
  <c r="Y148" i="15"/>
  <c r="X148" i="15"/>
  <c r="W148" i="15"/>
  <c r="V148" i="15"/>
  <c r="U148" i="15"/>
  <c r="Y147" i="15"/>
  <c r="X147" i="15"/>
  <c r="W147" i="15"/>
  <c r="V147" i="15"/>
  <c r="U147" i="15"/>
  <c r="Y146" i="15"/>
  <c r="X146" i="15"/>
  <c r="W146" i="15"/>
  <c r="V146" i="15"/>
  <c r="U146" i="15"/>
  <c r="Y145" i="15"/>
  <c r="X145" i="15"/>
  <c r="W145" i="15"/>
  <c r="V145" i="15"/>
  <c r="U145" i="15"/>
  <c r="Y144" i="15"/>
  <c r="X144" i="15"/>
  <c r="W144" i="15"/>
  <c r="V144" i="15"/>
  <c r="U144" i="15"/>
  <c r="Y143" i="15"/>
  <c r="X143" i="15"/>
  <c r="W143" i="15"/>
  <c r="V143" i="15"/>
  <c r="U143" i="15"/>
  <c r="Y142" i="15"/>
  <c r="X142" i="15"/>
  <c r="W142" i="15"/>
  <c r="V142" i="15"/>
  <c r="U142" i="15"/>
  <c r="Y141" i="15"/>
  <c r="X141" i="15"/>
  <c r="W141" i="15"/>
  <c r="V141" i="15"/>
  <c r="U141" i="15"/>
  <c r="Y140" i="15"/>
  <c r="X140" i="15"/>
  <c r="W140" i="15"/>
  <c r="V140" i="15"/>
  <c r="U140" i="15"/>
  <c r="Y139" i="15"/>
  <c r="X139" i="15"/>
  <c r="W139" i="15"/>
  <c r="V139" i="15"/>
  <c r="U139" i="15"/>
  <c r="Y138" i="15"/>
  <c r="X138" i="15"/>
  <c r="W138" i="15"/>
  <c r="V138" i="15"/>
  <c r="U138" i="15"/>
  <c r="Y137" i="15"/>
  <c r="X137" i="15"/>
  <c r="W137" i="15"/>
  <c r="V137" i="15"/>
  <c r="U137" i="15"/>
  <c r="Y136" i="15"/>
  <c r="X136" i="15"/>
  <c r="W136" i="15"/>
  <c r="V136" i="15"/>
  <c r="U136" i="15"/>
  <c r="Y135" i="15"/>
  <c r="X135" i="15"/>
  <c r="W135" i="15"/>
  <c r="V135" i="15"/>
  <c r="U135" i="15"/>
  <c r="Y134" i="15"/>
  <c r="X134" i="15"/>
  <c r="W134" i="15"/>
  <c r="V134" i="15"/>
  <c r="U134" i="15"/>
  <c r="Y133" i="15"/>
  <c r="X133" i="15"/>
  <c r="W133" i="15"/>
  <c r="V133" i="15"/>
  <c r="U133" i="15"/>
  <c r="Y132" i="15"/>
  <c r="X132" i="15"/>
  <c r="W132" i="15"/>
  <c r="V132" i="15"/>
  <c r="U132" i="15"/>
  <c r="Y130" i="15"/>
  <c r="X130" i="15"/>
  <c r="W130" i="15"/>
  <c r="V130" i="15"/>
  <c r="U130" i="15"/>
  <c r="Y129" i="15"/>
  <c r="X129" i="15"/>
  <c r="W129" i="15"/>
  <c r="V129" i="15"/>
  <c r="U129" i="15"/>
  <c r="Y128" i="15"/>
  <c r="X128" i="15"/>
  <c r="W128" i="15"/>
  <c r="V128" i="15"/>
  <c r="U128" i="15"/>
  <c r="Y127" i="15"/>
  <c r="X127" i="15"/>
  <c r="W127" i="15"/>
  <c r="V127" i="15"/>
  <c r="U127" i="15"/>
  <c r="Y126" i="15"/>
  <c r="X126" i="15"/>
  <c r="W126" i="15"/>
  <c r="V126" i="15"/>
  <c r="U126" i="15"/>
  <c r="Y125" i="15"/>
  <c r="X125" i="15"/>
  <c r="W125" i="15"/>
  <c r="V125" i="15"/>
  <c r="U125" i="15"/>
  <c r="Y124" i="15"/>
  <c r="X124" i="15"/>
  <c r="W124" i="15"/>
  <c r="V124" i="15"/>
  <c r="U124" i="15"/>
  <c r="Y123" i="15"/>
  <c r="X123" i="15"/>
  <c r="W123" i="15"/>
  <c r="V123" i="15"/>
  <c r="U123" i="15"/>
  <c r="Y122" i="15"/>
  <c r="X122" i="15"/>
  <c r="W122" i="15"/>
  <c r="V122" i="15"/>
  <c r="U122" i="15"/>
  <c r="Y121" i="15"/>
  <c r="X121" i="15"/>
  <c r="W121" i="15"/>
  <c r="V121" i="15"/>
  <c r="U121" i="15"/>
  <c r="Y120" i="15"/>
  <c r="X120" i="15"/>
  <c r="W120" i="15"/>
  <c r="V120" i="15"/>
  <c r="U120" i="15"/>
  <c r="Y119" i="15"/>
  <c r="X119" i="15"/>
  <c r="W119" i="15"/>
  <c r="V119" i="15"/>
  <c r="U119" i="15"/>
  <c r="Y118" i="15"/>
  <c r="X118" i="15"/>
  <c r="W118" i="15"/>
  <c r="V118" i="15"/>
  <c r="U118" i="15"/>
  <c r="Y117" i="15"/>
  <c r="X117" i="15"/>
  <c r="W117" i="15"/>
  <c r="V117" i="15"/>
  <c r="U117" i="15"/>
  <c r="Y116" i="15"/>
  <c r="X116" i="15"/>
  <c r="W116" i="15"/>
  <c r="V116" i="15"/>
  <c r="U116" i="15"/>
  <c r="Y115" i="15"/>
  <c r="X115" i="15"/>
  <c r="W115" i="15"/>
  <c r="V115" i="15"/>
  <c r="U115" i="15"/>
  <c r="Y114" i="15"/>
  <c r="X114" i="15"/>
  <c r="W114" i="15"/>
  <c r="V114" i="15"/>
  <c r="U114" i="15"/>
  <c r="Y113" i="15"/>
  <c r="X113" i="15"/>
  <c r="W113" i="15"/>
  <c r="V113" i="15"/>
  <c r="U113" i="15"/>
  <c r="Y112" i="15"/>
  <c r="X112" i="15"/>
  <c r="W112" i="15"/>
  <c r="V112" i="15"/>
  <c r="U112" i="15"/>
  <c r="Y111" i="15"/>
  <c r="X111" i="15"/>
  <c r="W111" i="15"/>
  <c r="V111" i="15"/>
  <c r="U111" i="15"/>
  <c r="Y110" i="15"/>
  <c r="X110" i="15"/>
  <c r="W110" i="15"/>
  <c r="V110" i="15"/>
  <c r="U110" i="15"/>
  <c r="Y109" i="15"/>
  <c r="X109" i="15"/>
  <c r="W109" i="15"/>
  <c r="V109" i="15"/>
  <c r="U109" i="15"/>
  <c r="Y108" i="15"/>
  <c r="X108" i="15"/>
  <c r="W108" i="15"/>
  <c r="V108" i="15"/>
  <c r="U108" i="15"/>
  <c r="Y107" i="15"/>
  <c r="X107" i="15"/>
  <c r="W107" i="15"/>
  <c r="V107" i="15"/>
  <c r="U107" i="15"/>
  <c r="Y106" i="15"/>
  <c r="X106" i="15"/>
  <c r="W106" i="15"/>
  <c r="V106" i="15"/>
  <c r="U106" i="15"/>
  <c r="Y105" i="15"/>
  <c r="X105" i="15"/>
  <c r="W105" i="15"/>
  <c r="V105" i="15"/>
  <c r="U105" i="15"/>
  <c r="Y104" i="15"/>
  <c r="X104" i="15"/>
  <c r="W104" i="15"/>
  <c r="V104" i="15"/>
  <c r="U104" i="15"/>
  <c r="Y103" i="15"/>
  <c r="X103" i="15"/>
  <c r="W103" i="15"/>
  <c r="V103" i="15"/>
  <c r="U103" i="15"/>
  <c r="Y102" i="15"/>
  <c r="X102" i="15"/>
  <c r="W102" i="15"/>
  <c r="V102" i="15"/>
  <c r="U102" i="15"/>
  <c r="Y101" i="15"/>
  <c r="X101" i="15"/>
  <c r="W101" i="15"/>
  <c r="V101" i="15"/>
  <c r="U101" i="15"/>
  <c r="Y100" i="15"/>
  <c r="X100" i="15"/>
  <c r="W100" i="15"/>
  <c r="V100" i="15"/>
  <c r="U100" i="15"/>
  <c r="Y99" i="15"/>
  <c r="X99" i="15"/>
  <c r="W99" i="15"/>
  <c r="V99" i="15"/>
  <c r="U99" i="15"/>
  <c r="Y98" i="15"/>
  <c r="X98" i="15"/>
  <c r="W98" i="15"/>
  <c r="V98" i="15"/>
  <c r="U98" i="15"/>
  <c r="Y97" i="15"/>
  <c r="X97" i="15"/>
  <c r="W97" i="15"/>
  <c r="V97" i="15"/>
  <c r="U97" i="15"/>
  <c r="Y96" i="15"/>
  <c r="X96" i="15"/>
  <c r="W96" i="15"/>
  <c r="V96" i="15"/>
  <c r="U96" i="15"/>
  <c r="Y95" i="15"/>
  <c r="X95" i="15"/>
  <c r="W95" i="15"/>
  <c r="V95" i="15"/>
  <c r="U95" i="15"/>
  <c r="Y94" i="15"/>
  <c r="X94" i="15"/>
  <c r="W94" i="15"/>
  <c r="V94" i="15"/>
  <c r="U94" i="15"/>
  <c r="Y92" i="15"/>
  <c r="X92" i="15"/>
  <c r="W92" i="15"/>
  <c r="V92" i="15"/>
  <c r="U92" i="15"/>
  <c r="Y91" i="15"/>
  <c r="X91" i="15"/>
  <c r="W91" i="15"/>
  <c r="V91" i="15"/>
  <c r="U91" i="15"/>
  <c r="Y90" i="15"/>
  <c r="X90" i="15"/>
  <c r="W90" i="15"/>
  <c r="V90" i="15"/>
  <c r="U90" i="15"/>
  <c r="Y89" i="15"/>
  <c r="X89" i="15"/>
  <c r="W89" i="15"/>
  <c r="V89" i="15"/>
  <c r="U89" i="15"/>
  <c r="Y88" i="15"/>
  <c r="X88" i="15"/>
  <c r="W88" i="15"/>
  <c r="V88" i="15"/>
  <c r="U88" i="15"/>
  <c r="Y87" i="15"/>
  <c r="X87" i="15"/>
  <c r="W87" i="15"/>
  <c r="V87" i="15"/>
  <c r="U87" i="15"/>
  <c r="Y86" i="15"/>
  <c r="X86" i="15"/>
  <c r="W86" i="15"/>
  <c r="V86" i="15"/>
  <c r="U86" i="15"/>
  <c r="Y85" i="15"/>
  <c r="X85" i="15"/>
  <c r="W85" i="15"/>
  <c r="V85" i="15"/>
  <c r="U85" i="15"/>
  <c r="Y84" i="15"/>
  <c r="X84" i="15"/>
  <c r="W84" i="15"/>
  <c r="V84" i="15"/>
  <c r="U84" i="15"/>
  <c r="Y83" i="15"/>
  <c r="X83" i="15"/>
  <c r="W83" i="15"/>
  <c r="V83" i="15"/>
  <c r="U83" i="15"/>
  <c r="Y82" i="15"/>
  <c r="X82" i="15"/>
  <c r="W82" i="15"/>
  <c r="V82" i="15"/>
  <c r="U82" i="15"/>
  <c r="Y81" i="15"/>
  <c r="X81" i="15"/>
  <c r="W81" i="15"/>
  <c r="V81" i="15"/>
  <c r="U81" i="15"/>
  <c r="Y80" i="15"/>
  <c r="X80" i="15"/>
  <c r="W80" i="15"/>
  <c r="V80" i="15"/>
  <c r="U80" i="15"/>
  <c r="Y79" i="15"/>
  <c r="X79" i="15"/>
  <c r="W79" i="15"/>
  <c r="V79" i="15"/>
  <c r="U79" i="15"/>
  <c r="Y78" i="15"/>
  <c r="X78" i="15"/>
  <c r="W78" i="15"/>
  <c r="V78" i="15"/>
  <c r="U78" i="15"/>
  <c r="Y77" i="15"/>
  <c r="X77" i="15"/>
  <c r="W77" i="15"/>
  <c r="V77" i="15"/>
  <c r="U77" i="15"/>
  <c r="Y76" i="15"/>
  <c r="X76" i="15"/>
  <c r="W76" i="15"/>
  <c r="V76" i="15"/>
  <c r="U76" i="15"/>
  <c r="Y75" i="15"/>
  <c r="X75" i="15"/>
  <c r="W75" i="15"/>
  <c r="V75" i="15"/>
  <c r="U75" i="15"/>
  <c r="Y67" i="15"/>
  <c r="AO67" i="15" s="1"/>
  <c r="X67" i="15"/>
  <c r="AN67" i="15" s="1"/>
  <c r="W67" i="15"/>
  <c r="AM67" i="15" s="1"/>
  <c r="V67" i="15"/>
  <c r="AL67" i="15" s="1"/>
  <c r="U67" i="15"/>
  <c r="AK67" i="15" s="1"/>
  <c r="T67" i="15"/>
  <c r="AJ67" i="15" s="1"/>
  <c r="S67" i="15"/>
  <c r="AI67" i="15" s="1"/>
  <c r="Y63" i="15"/>
  <c r="AO63" i="15" s="1"/>
  <c r="X63" i="15"/>
  <c r="AN63" i="15" s="1"/>
  <c r="W63" i="15"/>
  <c r="AM63" i="15" s="1"/>
  <c r="V63" i="15"/>
  <c r="AL63" i="15" s="1"/>
  <c r="U63" i="15"/>
  <c r="AK63" i="15" s="1"/>
  <c r="T63" i="15"/>
  <c r="AJ63" i="15" s="1"/>
  <c r="S63" i="15"/>
  <c r="AI63" i="15" s="1"/>
  <c r="Y62" i="15"/>
  <c r="AO62" i="15" s="1"/>
  <c r="X62" i="15"/>
  <c r="AN62" i="15" s="1"/>
  <c r="W62" i="15"/>
  <c r="AM62" i="15" s="1"/>
  <c r="V62" i="15"/>
  <c r="AL62" i="15" s="1"/>
  <c r="U62" i="15"/>
  <c r="AK62" i="15" s="1"/>
  <c r="T62" i="15"/>
  <c r="AJ62" i="15" s="1"/>
  <c r="S62" i="15"/>
  <c r="AI62" i="15" s="1"/>
  <c r="Y61" i="15"/>
  <c r="AO61" i="15" s="1"/>
  <c r="X61" i="15"/>
  <c r="AN61" i="15" s="1"/>
  <c r="W61" i="15"/>
  <c r="AM61" i="15" s="1"/>
  <c r="V61" i="15"/>
  <c r="AL61" i="15" s="1"/>
  <c r="U61" i="15"/>
  <c r="AK61" i="15" s="1"/>
  <c r="T61" i="15"/>
  <c r="AJ61" i="15" s="1"/>
  <c r="S61" i="15"/>
  <c r="AI61" i="15" s="1"/>
  <c r="Y60" i="15"/>
  <c r="AO60" i="15" s="1"/>
  <c r="X60" i="15"/>
  <c r="AN60" i="15" s="1"/>
  <c r="W60" i="15"/>
  <c r="AM60" i="15" s="1"/>
  <c r="V60" i="15"/>
  <c r="AL60" i="15" s="1"/>
  <c r="U60" i="15"/>
  <c r="AK60" i="15" s="1"/>
  <c r="T60" i="15"/>
  <c r="AJ60" i="15" s="1"/>
  <c r="S60" i="15"/>
  <c r="AI60" i="15" s="1"/>
  <c r="Y55" i="15"/>
  <c r="AO55" i="15" s="1"/>
  <c r="X55" i="15"/>
  <c r="AN55" i="15" s="1"/>
  <c r="W55" i="15"/>
  <c r="AM55" i="15" s="1"/>
  <c r="V55" i="15"/>
  <c r="AL55" i="15" s="1"/>
  <c r="U55" i="15"/>
  <c r="AK55" i="15" s="1"/>
  <c r="T55" i="15"/>
  <c r="AJ55" i="15" s="1"/>
  <c r="S55" i="15"/>
  <c r="AI55" i="15" s="1"/>
  <c r="Y54" i="15"/>
  <c r="AO54" i="15" s="1"/>
  <c r="X54" i="15"/>
  <c r="AN54" i="15" s="1"/>
  <c r="W54" i="15"/>
  <c r="AM54" i="15" s="1"/>
  <c r="V54" i="15"/>
  <c r="AL54" i="15" s="1"/>
  <c r="U54" i="15"/>
  <c r="AK54" i="15" s="1"/>
  <c r="T54" i="15"/>
  <c r="AJ54" i="15" s="1"/>
  <c r="S54" i="15"/>
  <c r="AI54" i="15" s="1"/>
  <c r="Y53" i="15"/>
  <c r="AO53" i="15" s="1"/>
  <c r="X53" i="15"/>
  <c r="AN53" i="15" s="1"/>
  <c r="W53" i="15"/>
  <c r="AM53" i="15" s="1"/>
  <c r="V53" i="15"/>
  <c r="AL53" i="15" s="1"/>
  <c r="U53" i="15"/>
  <c r="AK53" i="15" s="1"/>
  <c r="T53" i="15"/>
  <c r="AJ53" i="15" s="1"/>
  <c r="S53" i="15"/>
  <c r="AI53" i="15" s="1"/>
  <c r="Y52" i="15"/>
  <c r="AO52" i="15" s="1"/>
  <c r="X52" i="15"/>
  <c r="AN52" i="15" s="1"/>
  <c r="W52" i="15"/>
  <c r="AM52" i="15" s="1"/>
  <c r="V52" i="15"/>
  <c r="AL52" i="15" s="1"/>
  <c r="U52" i="15"/>
  <c r="AK52" i="15" s="1"/>
  <c r="T52" i="15"/>
  <c r="AJ52" i="15" s="1"/>
  <c r="S52" i="15"/>
  <c r="AI52" i="15" s="1"/>
  <c r="Y51" i="15"/>
  <c r="X51" i="15"/>
  <c r="W51" i="15"/>
  <c r="V51" i="15"/>
  <c r="U51" i="15"/>
  <c r="T51" i="15"/>
  <c r="AJ51" i="15" s="1"/>
  <c r="S51" i="15"/>
  <c r="AI51" i="15" s="1"/>
  <c r="Y46" i="15"/>
  <c r="AO46" i="15" s="1"/>
  <c r="X46" i="15"/>
  <c r="AN46" i="15" s="1"/>
  <c r="W46" i="15"/>
  <c r="AM46" i="15" s="1"/>
  <c r="V46" i="15"/>
  <c r="AL46" i="15" s="1"/>
  <c r="U46" i="15"/>
  <c r="AK46" i="15" s="1"/>
  <c r="T46" i="15"/>
  <c r="AJ46" i="15" s="1"/>
  <c r="S46" i="15"/>
  <c r="AI46" i="15" s="1"/>
  <c r="Y45" i="15"/>
  <c r="AO45" i="15" s="1"/>
  <c r="X45" i="15"/>
  <c r="AN45" i="15" s="1"/>
  <c r="W45" i="15"/>
  <c r="AM45" i="15" s="1"/>
  <c r="V45" i="15"/>
  <c r="AL45" i="15" s="1"/>
  <c r="U45" i="15"/>
  <c r="AK45" i="15" s="1"/>
  <c r="T45" i="15"/>
  <c r="AJ45" i="15" s="1"/>
  <c r="S45" i="15"/>
  <c r="AI45" i="15" s="1"/>
  <c r="Y44" i="15"/>
  <c r="AO44" i="15" s="1"/>
  <c r="X44" i="15"/>
  <c r="AN44" i="15" s="1"/>
  <c r="W44" i="15"/>
  <c r="AM44" i="15" s="1"/>
  <c r="V44" i="15"/>
  <c r="AL44" i="15" s="1"/>
  <c r="U44" i="15"/>
  <c r="AK44" i="15" s="1"/>
  <c r="T44" i="15"/>
  <c r="AJ44" i="15" s="1"/>
  <c r="S44" i="15"/>
  <c r="AI44" i="15" s="1"/>
  <c r="Y43" i="15"/>
  <c r="AO43" i="15" s="1"/>
  <c r="X43" i="15"/>
  <c r="AN43" i="15" s="1"/>
  <c r="W43" i="15"/>
  <c r="AM43" i="15" s="1"/>
  <c r="V43" i="15"/>
  <c r="AL43" i="15" s="1"/>
  <c r="U43" i="15"/>
  <c r="AK43" i="15" s="1"/>
  <c r="T43" i="15"/>
  <c r="AJ43" i="15" s="1"/>
  <c r="S43" i="15"/>
  <c r="AI43" i="15" s="1"/>
  <c r="Y42" i="15"/>
  <c r="AO42" i="15" s="1"/>
  <c r="X42" i="15"/>
  <c r="AN42" i="15" s="1"/>
  <c r="W42" i="15"/>
  <c r="AM42" i="15" s="1"/>
  <c r="V42" i="15"/>
  <c r="AL42" i="15" s="1"/>
  <c r="U42" i="15"/>
  <c r="AK42" i="15" s="1"/>
  <c r="T42" i="15"/>
  <c r="AJ42" i="15" s="1"/>
  <c r="S42" i="15"/>
  <c r="AI42" i="15" s="1"/>
  <c r="Y41" i="15"/>
  <c r="AO41" i="15" s="1"/>
  <c r="X41" i="15"/>
  <c r="AN41" i="15" s="1"/>
  <c r="W41" i="15"/>
  <c r="AM41" i="15" s="1"/>
  <c r="V41" i="15"/>
  <c r="AL41" i="15" s="1"/>
  <c r="U41" i="15"/>
  <c r="AK41" i="15" s="1"/>
  <c r="T41" i="15"/>
  <c r="AJ41" i="15" s="1"/>
  <c r="S41" i="15"/>
  <c r="AI41" i="15" s="1"/>
  <c r="Y40" i="15"/>
  <c r="AO40" i="15" s="1"/>
  <c r="X40" i="15"/>
  <c r="AN40" i="15" s="1"/>
  <c r="W40" i="15"/>
  <c r="AM40" i="15" s="1"/>
  <c r="V40" i="15"/>
  <c r="AL40" i="15" s="1"/>
  <c r="U40" i="15"/>
  <c r="AK40" i="15" s="1"/>
  <c r="T40" i="15"/>
  <c r="AJ40" i="15" s="1"/>
  <c r="S40" i="15"/>
  <c r="AI40" i="15" s="1"/>
  <c r="Y39" i="15"/>
  <c r="AO39" i="15" s="1"/>
  <c r="X39" i="15"/>
  <c r="AN39" i="15" s="1"/>
  <c r="W39" i="15"/>
  <c r="AM39" i="15" s="1"/>
  <c r="V39" i="15"/>
  <c r="AL39" i="15" s="1"/>
  <c r="U39" i="15"/>
  <c r="AK39" i="15" s="1"/>
  <c r="T39" i="15"/>
  <c r="AJ39" i="15" s="1"/>
  <c r="S39" i="15"/>
  <c r="AI39" i="15" s="1"/>
  <c r="Y38" i="15"/>
  <c r="AO38" i="15" s="1"/>
  <c r="X38" i="15"/>
  <c r="AN38" i="15" s="1"/>
  <c r="W38" i="15"/>
  <c r="AM38" i="15" s="1"/>
  <c r="V38" i="15"/>
  <c r="AL38" i="15" s="1"/>
  <c r="U38" i="15"/>
  <c r="AK38" i="15" s="1"/>
  <c r="T38" i="15"/>
  <c r="AJ38" i="15" s="1"/>
  <c r="S38" i="15"/>
  <c r="AI38" i="15" s="1"/>
  <c r="Y37" i="15"/>
  <c r="AO37" i="15" s="1"/>
  <c r="X37" i="15"/>
  <c r="AN37" i="15" s="1"/>
  <c r="W37" i="15"/>
  <c r="AM37" i="15" s="1"/>
  <c r="V37" i="15"/>
  <c r="AL37" i="15" s="1"/>
  <c r="U37" i="15"/>
  <c r="AK37" i="15" s="1"/>
  <c r="T37" i="15"/>
  <c r="AJ37" i="15" s="1"/>
  <c r="S37" i="15"/>
  <c r="AI37" i="15" s="1"/>
  <c r="Y36" i="15"/>
  <c r="AO36" i="15" s="1"/>
  <c r="X36" i="15"/>
  <c r="AN36" i="15" s="1"/>
  <c r="W36" i="15"/>
  <c r="AM36" i="15" s="1"/>
  <c r="V36" i="15"/>
  <c r="AL36" i="15" s="1"/>
  <c r="U36" i="15"/>
  <c r="AK36" i="15" s="1"/>
  <c r="T36" i="15"/>
  <c r="AJ36" i="15" s="1"/>
  <c r="S36" i="15"/>
  <c r="AI36" i="15" s="1"/>
  <c r="Y35" i="15"/>
  <c r="X35" i="15"/>
  <c r="W35" i="15"/>
  <c r="AM35" i="15" s="1"/>
  <c r="V35" i="15"/>
  <c r="U35" i="15"/>
  <c r="T35" i="15"/>
  <c r="S35" i="15"/>
  <c r="AI35" i="15" s="1"/>
  <c r="Y34" i="15"/>
  <c r="X34" i="15"/>
  <c r="W34" i="15"/>
  <c r="V34" i="15"/>
  <c r="AL34" i="15" s="1"/>
  <c r="U34" i="15"/>
  <c r="T34" i="15"/>
  <c r="S34" i="15"/>
  <c r="AI34" i="15" s="1"/>
  <c r="Y33" i="15"/>
  <c r="X33" i="15"/>
  <c r="W33" i="15"/>
  <c r="V33" i="15"/>
  <c r="AL33" i="15" s="1"/>
  <c r="U33" i="15"/>
  <c r="AK33" i="15" s="1"/>
  <c r="T33" i="15"/>
  <c r="AJ33" i="15" s="1"/>
  <c r="S33" i="15"/>
  <c r="AI33" i="15" s="1"/>
  <c r="Y28" i="15"/>
  <c r="AO28" i="15" s="1"/>
  <c r="X28" i="15"/>
  <c r="AN28" i="15" s="1"/>
  <c r="W28" i="15"/>
  <c r="AM28" i="15" s="1"/>
  <c r="V28" i="15"/>
  <c r="AL28" i="15" s="1"/>
  <c r="U28" i="15"/>
  <c r="AK28" i="15" s="1"/>
  <c r="T28" i="15"/>
  <c r="AJ28" i="15" s="1"/>
  <c r="S28" i="15"/>
  <c r="AI28" i="15" s="1"/>
  <c r="Y27" i="15"/>
  <c r="AO27" i="15" s="1"/>
  <c r="X27" i="15"/>
  <c r="AN27" i="15" s="1"/>
  <c r="W27" i="15"/>
  <c r="AM27" i="15" s="1"/>
  <c r="V27" i="15"/>
  <c r="AL27" i="15" s="1"/>
  <c r="U27" i="15"/>
  <c r="AK27" i="15" s="1"/>
  <c r="T27" i="15"/>
  <c r="AJ27" i="15" s="1"/>
  <c r="S27" i="15"/>
  <c r="AI27" i="15" s="1"/>
  <c r="Y26" i="15"/>
  <c r="AO26" i="15" s="1"/>
  <c r="X26" i="15"/>
  <c r="AN26" i="15" s="1"/>
  <c r="W26" i="15"/>
  <c r="AM26" i="15" s="1"/>
  <c r="V26" i="15"/>
  <c r="AL26" i="15" s="1"/>
  <c r="U26" i="15"/>
  <c r="AK26" i="15" s="1"/>
  <c r="T26" i="15"/>
  <c r="AJ26" i="15" s="1"/>
  <c r="S26" i="15"/>
  <c r="AI26" i="15" s="1"/>
  <c r="Y25" i="15"/>
  <c r="AO25" i="15" s="1"/>
  <c r="X25" i="15"/>
  <c r="AN25" i="15" s="1"/>
  <c r="W25" i="15"/>
  <c r="AM25" i="15" s="1"/>
  <c r="V25" i="15"/>
  <c r="AL25" i="15" s="1"/>
  <c r="U25" i="15"/>
  <c r="AK25" i="15" s="1"/>
  <c r="T25" i="15"/>
  <c r="AJ25" i="15" s="1"/>
  <c r="Y24" i="15"/>
  <c r="X24" i="15"/>
  <c r="W24" i="15"/>
  <c r="V24" i="15"/>
  <c r="U24" i="15"/>
  <c r="T24" i="15"/>
  <c r="AJ24" i="15" s="1"/>
  <c r="H22" i="3"/>
  <c r="H1165" i="43" s="1"/>
  <c r="H23" i="3"/>
  <c r="H1166" i="43" s="1"/>
  <c r="H24" i="3"/>
  <c r="H1167" i="43" s="1"/>
  <c r="H25" i="3"/>
  <c r="H1168" i="43" s="1"/>
  <c r="H26" i="3"/>
  <c r="H1169" i="43" s="1"/>
  <c r="H27" i="3"/>
  <c r="H1170" i="43" s="1"/>
  <c r="H69" i="3"/>
  <c r="H1207" i="43" s="1"/>
  <c r="H70" i="3"/>
  <c r="H1208" i="43" s="1"/>
  <c r="H71" i="3"/>
  <c r="H1209" i="43" s="1"/>
  <c r="H72" i="3"/>
  <c r="H1210" i="43" s="1"/>
  <c r="H73" i="3"/>
  <c r="H1211" i="43" s="1"/>
  <c r="M523" i="4"/>
  <c r="M522" i="4"/>
  <c r="M521" i="4"/>
  <c r="M520" i="4"/>
  <c r="M519" i="4"/>
  <c r="M518" i="4"/>
  <c r="M517" i="4"/>
  <c r="M516" i="4"/>
  <c r="M304" i="4"/>
  <c r="M303" i="4"/>
  <c r="M302" i="4"/>
  <c r="M301" i="4"/>
  <c r="M300" i="4"/>
  <c r="M299" i="4"/>
  <c r="M298" i="4"/>
  <c r="M297" i="4"/>
  <c r="M296" i="4"/>
  <c r="M295" i="4"/>
  <c r="M294" i="4"/>
  <c r="M293" i="4"/>
  <c r="M292" i="4"/>
  <c r="M291" i="4"/>
  <c r="M290" i="4"/>
  <c r="M289" i="4"/>
  <c r="M288" i="4"/>
  <c r="M287" i="4"/>
  <c r="M286" i="4"/>
  <c r="M285" i="4"/>
  <c r="M284" i="4"/>
  <c r="F130" i="36" s="1"/>
  <c r="M283" i="4"/>
  <c r="F129" i="36" s="1"/>
  <c r="M282" i="4"/>
  <c r="F128" i="36" s="1"/>
  <c r="M281" i="4"/>
  <c r="F127" i="36" s="1"/>
  <c r="M280" i="4"/>
  <c r="F126" i="36" s="1"/>
  <c r="M279" i="4"/>
  <c r="F125" i="36" s="1"/>
  <c r="M278" i="4"/>
  <c r="F124" i="36" s="1"/>
  <c r="M277" i="4"/>
  <c r="F123" i="36" s="1"/>
  <c r="M276" i="4"/>
  <c r="F122" i="36" s="1"/>
  <c r="M275" i="4"/>
  <c r="F121" i="36" s="1"/>
  <c r="M274" i="4"/>
  <c r="F120" i="36" s="1"/>
  <c r="M273" i="4"/>
  <c r="F119" i="36" s="1"/>
  <c r="M272" i="4"/>
  <c r="F118" i="36" s="1"/>
  <c r="M271" i="4"/>
  <c r="F117" i="36" s="1"/>
  <c r="M270" i="4"/>
  <c r="F116" i="36" s="1"/>
  <c r="M269" i="4"/>
  <c r="F115" i="36" s="1"/>
  <c r="M268" i="4"/>
  <c r="F114" i="36" s="1"/>
  <c r="M267" i="4"/>
  <c r="M266" i="4"/>
  <c r="F112" i="36" s="1"/>
  <c r="M265" i="4"/>
  <c r="F111" i="36" s="1"/>
  <c r="M264" i="4"/>
  <c r="M263" i="4"/>
  <c r="M262" i="4"/>
  <c r="M261" i="4"/>
  <c r="M260" i="4"/>
  <c r="M259" i="4"/>
  <c r="H259" i="4" s="1"/>
  <c r="M258" i="4"/>
  <c r="M257" i="4"/>
  <c r="M256" i="4"/>
  <c r="M255" i="4"/>
  <c r="M206" i="4"/>
  <c r="M205" i="4"/>
  <c r="M204" i="4"/>
  <c r="H204" i="4" s="1"/>
  <c r="M203" i="4"/>
  <c r="M158" i="4"/>
  <c r="M157" i="4"/>
  <c r="M88" i="4"/>
  <c r="M87" i="4"/>
  <c r="F97" i="35" s="1"/>
  <c r="M86" i="4"/>
  <c r="F96" i="35" s="1"/>
  <c r="M85" i="4"/>
  <c r="F95" i="35" s="1"/>
  <c r="M84" i="4"/>
  <c r="M72" i="4"/>
  <c r="M71" i="4"/>
  <c r="M70" i="4"/>
  <c r="M69" i="4"/>
  <c r="M68" i="4"/>
  <c r="M67" i="4"/>
  <c r="M66" i="4"/>
  <c r="M27" i="4"/>
  <c r="M26" i="4"/>
  <c r="M25" i="4"/>
  <c r="M24" i="4"/>
  <c r="M23" i="4"/>
  <c r="M22" i="4"/>
  <c r="M21" i="4"/>
  <c r="H68" i="4"/>
  <c r="H69" i="4"/>
  <c r="H70" i="4"/>
  <c r="H71" i="4"/>
  <c r="H72" i="4"/>
  <c r="H73" i="4"/>
  <c r="H87" i="4"/>
  <c r="H88" i="4"/>
  <c r="H89" i="4"/>
  <c r="H90" i="4"/>
  <c r="H23" i="4"/>
  <c r="H24" i="4"/>
  <c r="H25" i="4"/>
  <c r="H26" i="4"/>
  <c r="H27" i="4"/>
  <c r="H304" i="4"/>
  <c r="H303" i="4"/>
  <c r="H302" i="4"/>
  <c r="H301" i="4"/>
  <c r="H300" i="4"/>
  <c r="H299" i="4"/>
  <c r="H298" i="4"/>
  <c r="H297" i="4"/>
  <c r="H296" i="4"/>
  <c r="H295" i="4"/>
  <c r="H294" i="4"/>
  <c r="H293" i="4"/>
  <c r="H292" i="4"/>
  <c r="H291" i="4"/>
  <c r="H290" i="4"/>
  <c r="H289" i="4"/>
  <c r="H288" i="4"/>
  <c r="H287" i="4"/>
  <c r="H286" i="4"/>
  <c r="H285" i="4"/>
  <c r="H284" i="4"/>
  <c r="H283" i="4"/>
  <c r="H282" i="4"/>
  <c r="H281" i="4"/>
  <c r="H280" i="4"/>
  <c r="H279" i="4"/>
  <c r="H278" i="4"/>
  <c r="H277" i="4"/>
  <c r="H276" i="4"/>
  <c r="H275" i="4"/>
  <c r="H274" i="4"/>
  <c r="H273" i="4"/>
  <c r="H272" i="4"/>
  <c r="H271" i="4"/>
  <c r="H270" i="4"/>
  <c r="H269" i="4"/>
  <c r="H268" i="4"/>
  <c r="H266" i="4"/>
  <c r="H264" i="4"/>
  <c r="H263" i="4"/>
  <c r="H262" i="4"/>
  <c r="H260" i="4"/>
  <c r="H258" i="4"/>
  <c r="H257" i="4"/>
  <c r="H207" i="4"/>
  <c r="H206" i="4"/>
  <c r="H205" i="4"/>
  <c r="H160" i="4"/>
  <c r="H159" i="4"/>
  <c r="M27" i="3"/>
  <c r="M1170" i="43" s="1"/>
  <c r="M26" i="3"/>
  <c r="M1169" i="43" s="1"/>
  <c r="M25" i="3"/>
  <c r="M24" i="3"/>
  <c r="M1167" i="43" s="1"/>
  <c r="M23" i="3"/>
  <c r="M1166" i="43" s="1"/>
  <c r="M22" i="3"/>
  <c r="M1165" i="43" s="1"/>
  <c r="M21" i="3"/>
  <c r="M1164" i="43" s="1"/>
  <c r="M88" i="3"/>
  <c r="M87" i="3"/>
  <c r="M86" i="3"/>
  <c r="M85" i="3"/>
  <c r="M1222" i="43" s="1"/>
  <c r="M84" i="3"/>
  <c r="M1221" i="43" s="1"/>
  <c r="M72" i="3"/>
  <c r="M1210" i="43" s="1"/>
  <c r="M71" i="3"/>
  <c r="M1209" i="43" s="1"/>
  <c r="M70" i="3"/>
  <c r="M1208" i="43" s="1"/>
  <c r="M69" i="3"/>
  <c r="M1207" i="43" s="1"/>
  <c r="M68" i="3"/>
  <c r="M1206" i="43" s="1"/>
  <c r="M67" i="3"/>
  <c r="M1205" i="43" s="1"/>
  <c r="M66" i="3"/>
  <c r="M157" i="3"/>
  <c r="M158" i="3"/>
  <c r="M203" i="3"/>
  <c r="M204" i="3"/>
  <c r="M205" i="3"/>
  <c r="M1333" i="43" s="1"/>
  <c r="M206" i="3"/>
  <c r="M1334" i="43" s="1"/>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6" i="3"/>
  <c r="M297" i="3"/>
  <c r="M298" i="3"/>
  <c r="M299" i="3"/>
  <c r="M300" i="3"/>
  <c r="M301" i="3"/>
  <c r="M302" i="3"/>
  <c r="M303" i="3"/>
  <c r="M304" i="3"/>
  <c r="M517" i="3"/>
  <c r="M518" i="3"/>
  <c r="M519" i="3"/>
  <c r="M520" i="3"/>
  <c r="M521" i="3"/>
  <c r="M522" i="3"/>
  <c r="M523" i="3"/>
  <c r="M516" i="3"/>
  <c r="AJ35" i="15" l="1"/>
  <c r="AN35" i="15"/>
  <c r="AO35" i="15"/>
  <c r="AK35" i="15"/>
  <c r="AL35" i="15"/>
  <c r="AM34" i="15"/>
  <c r="AJ34" i="15"/>
  <c r="AN34" i="15"/>
  <c r="AK34" i="15"/>
  <c r="AO34" i="15"/>
  <c r="AK51" i="15"/>
  <c r="AO51" i="15"/>
  <c r="AN51" i="15"/>
  <c r="AL51" i="15"/>
  <c r="AM51" i="15"/>
  <c r="AM33" i="15"/>
  <c r="AN33" i="15"/>
  <c r="AO33" i="15"/>
  <c r="AK24" i="15"/>
  <c r="AN24" i="15"/>
  <c r="AL24" i="15"/>
  <c r="AO24" i="15"/>
  <c r="AM24" i="15"/>
  <c r="H204" i="3"/>
  <c r="H1332" i="43" s="1"/>
  <c r="M1332" i="43"/>
  <c r="M1204" i="43"/>
  <c r="L793" i="43"/>
  <c r="L808" i="43"/>
  <c r="L813" i="43"/>
  <c r="L803" i="43"/>
  <c r="L798" i="43"/>
  <c r="M1331" i="43"/>
  <c r="M1371" i="43" s="1"/>
  <c r="L810" i="43"/>
  <c r="L805" i="43"/>
  <c r="L800" i="43"/>
  <c r="L795" i="43"/>
  <c r="L815" i="43"/>
  <c r="E96" i="35"/>
  <c r="AT96" i="35" s="1"/>
  <c r="M1223" i="43"/>
  <c r="E80" i="15"/>
  <c r="AU80" i="15" s="1"/>
  <c r="M1168" i="43"/>
  <c r="H158" i="3"/>
  <c r="H1291" i="43" s="1"/>
  <c r="M1291" i="43"/>
  <c r="E97" i="35"/>
  <c r="AU97" i="35" s="1"/>
  <c r="M1224" i="43"/>
  <c r="M1290" i="43"/>
  <c r="L804" i="43"/>
  <c r="L799" i="43"/>
  <c r="L809" i="43"/>
  <c r="L814" i="43"/>
  <c r="L794" i="43"/>
  <c r="E98" i="35"/>
  <c r="AS98" i="35" s="1"/>
  <c r="M1225" i="43"/>
  <c r="AB125" i="36"/>
  <c r="T125" i="36"/>
  <c r="AJ125" i="36" s="1"/>
  <c r="AB127" i="36"/>
  <c r="T127" i="36"/>
  <c r="AJ127" i="36" s="1"/>
  <c r="AB120" i="36"/>
  <c r="T120" i="36"/>
  <c r="AJ120" i="36" s="1"/>
  <c r="AB128" i="36"/>
  <c r="T128" i="36"/>
  <c r="AJ128" i="36" s="1"/>
  <c r="H203" i="4"/>
  <c r="AB121" i="36"/>
  <c r="T121" i="36"/>
  <c r="AJ121" i="36" s="1"/>
  <c r="AB129" i="36"/>
  <c r="T129" i="36"/>
  <c r="AJ129" i="36" s="1"/>
  <c r="AB122" i="36"/>
  <c r="T122" i="36"/>
  <c r="AJ122" i="36" s="1"/>
  <c r="AB130" i="36"/>
  <c r="T130" i="36"/>
  <c r="AJ130" i="36" s="1"/>
  <c r="AB123" i="36"/>
  <c r="T123" i="36"/>
  <c r="AJ123" i="36" s="1"/>
  <c r="AB126" i="36"/>
  <c r="T126" i="36"/>
  <c r="AJ126" i="36" s="1"/>
  <c r="AB124" i="36"/>
  <c r="T124" i="36"/>
  <c r="AJ124" i="36" s="1"/>
  <c r="AU96" i="35"/>
  <c r="AV97" i="35"/>
  <c r="AS97" i="35"/>
  <c r="AR80" i="15"/>
  <c r="AB117" i="36"/>
  <c r="T117" i="36"/>
  <c r="AJ117" i="36" s="1"/>
  <c r="AB118" i="36"/>
  <c r="T118" i="36"/>
  <c r="AJ118" i="36" s="1"/>
  <c r="AB111" i="36"/>
  <c r="T111" i="36"/>
  <c r="AB119" i="36"/>
  <c r="T119" i="36"/>
  <c r="AJ119" i="36" s="1"/>
  <c r="AB112" i="36"/>
  <c r="T112" i="36"/>
  <c r="H267" i="4"/>
  <c r="F113" i="36"/>
  <c r="AB114" i="36"/>
  <c r="T114" i="36"/>
  <c r="AB115" i="36"/>
  <c r="T115" i="36"/>
  <c r="AB116" i="36"/>
  <c r="T116" i="36"/>
  <c r="AJ116" i="36" s="1"/>
  <c r="AB97" i="35"/>
  <c r="AQ97" i="35"/>
  <c r="AB96" i="35"/>
  <c r="AB95" i="35"/>
  <c r="G29" i="32"/>
  <c r="E676" i="43" s="1"/>
  <c r="T95" i="35"/>
  <c r="T96" i="35"/>
  <c r="T97" i="35"/>
  <c r="AJ97" i="35" s="1"/>
  <c r="S96" i="35"/>
  <c r="H157" i="4"/>
  <c r="F98" i="35"/>
  <c r="H29" i="32"/>
  <c r="F676" i="43" s="1"/>
  <c r="H203" i="3"/>
  <c r="H1331" i="43" s="1"/>
  <c r="H157" i="3"/>
  <c r="H1290" i="43" s="1"/>
  <c r="F80" i="15"/>
  <c r="E94" i="35"/>
  <c r="E195" i="35" s="1"/>
  <c r="S195" i="35" s="1"/>
  <c r="H84" i="3"/>
  <c r="H1221" i="43" s="1"/>
  <c r="E95" i="35"/>
  <c r="AQ95" i="35" s="1"/>
  <c r="H85" i="3"/>
  <c r="H1222" i="43" s="1"/>
  <c r="E133" i="15"/>
  <c r="E197" i="35"/>
  <c r="S197" i="35" s="1"/>
  <c r="E198" i="35"/>
  <c r="F133" i="15"/>
  <c r="H158" i="4"/>
  <c r="H86" i="4"/>
  <c r="H85" i="4"/>
  <c r="H84" i="4"/>
  <c r="F94" i="35"/>
  <c r="E125" i="36"/>
  <c r="E124" i="36"/>
  <c r="E116" i="36"/>
  <c r="AQ116" i="36" s="1"/>
  <c r="E123" i="36"/>
  <c r="E115" i="36"/>
  <c r="E111" i="36"/>
  <c r="S111" i="36" s="1"/>
  <c r="E117" i="36"/>
  <c r="E130" i="36"/>
  <c r="E122" i="36"/>
  <c r="E114" i="36"/>
  <c r="S114" i="36" s="1"/>
  <c r="E119" i="36"/>
  <c r="AQ119" i="36" s="1"/>
  <c r="E129" i="36"/>
  <c r="E121" i="36"/>
  <c r="E113" i="36"/>
  <c r="E128" i="36"/>
  <c r="E120" i="36"/>
  <c r="E112" i="36"/>
  <c r="S112" i="36" s="1"/>
  <c r="E127" i="36"/>
  <c r="E126" i="36"/>
  <c r="E118" i="36"/>
  <c r="M560" i="3"/>
  <c r="M509" i="3"/>
  <c r="M155" i="3"/>
  <c r="L817" i="43" s="1"/>
  <c r="M155" i="4"/>
  <c r="M560" i="4"/>
  <c r="M509" i="4"/>
  <c r="F98" i="15"/>
  <c r="F152" i="15"/>
  <c r="F90" i="15"/>
  <c r="F116" i="15"/>
  <c r="F124" i="15"/>
  <c r="F141" i="15"/>
  <c r="F149" i="15"/>
  <c r="F166" i="15"/>
  <c r="F99" i="15"/>
  <c r="F153" i="15"/>
  <c r="F83" i="15"/>
  <c r="F91" i="15"/>
  <c r="F117" i="15"/>
  <c r="F125" i="15"/>
  <c r="F142" i="15"/>
  <c r="F159" i="15"/>
  <c r="F167" i="15"/>
  <c r="F100" i="15"/>
  <c r="F154" i="15"/>
  <c r="F84" i="15"/>
  <c r="F92" i="15"/>
  <c r="F118" i="15"/>
  <c r="F126" i="15"/>
  <c r="F143" i="15"/>
  <c r="F160" i="15"/>
  <c r="F168" i="15"/>
  <c r="F101" i="15"/>
  <c r="F85" i="15"/>
  <c r="F111" i="15"/>
  <c r="F119" i="15"/>
  <c r="F127" i="15"/>
  <c r="F144" i="15"/>
  <c r="F161" i="15"/>
  <c r="F94" i="15"/>
  <c r="F86" i="15"/>
  <c r="F112" i="15"/>
  <c r="F120" i="15"/>
  <c r="F128" i="15"/>
  <c r="F145" i="15"/>
  <c r="F162" i="15"/>
  <c r="F95" i="15"/>
  <c r="F132" i="15"/>
  <c r="F87" i="15"/>
  <c r="F113" i="15"/>
  <c r="F121" i="15"/>
  <c r="F129" i="15"/>
  <c r="F146" i="15"/>
  <c r="F163" i="15"/>
  <c r="F96" i="15"/>
  <c r="F88" i="15"/>
  <c r="F114" i="15"/>
  <c r="F122" i="15"/>
  <c r="F130" i="15"/>
  <c r="F147" i="15"/>
  <c r="F164" i="15"/>
  <c r="F97" i="15"/>
  <c r="F151" i="15"/>
  <c r="F89" i="15"/>
  <c r="F115" i="15"/>
  <c r="F123" i="15"/>
  <c r="F140" i="15"/>
  <c r="F148" i="15"/>
  <c r="F165" i="15"/>
  <c r="H21" i="4"/>
  <c r="F77" i="15"/>
  <c r="F78" i="15"/>
  <c r="F79" i="15"/>
  <c r="F81" i="15"/>
  <c r="F82" i="15"/>
  <c r="E141" i="15"/>
  <c r="E165" i="15"/>
  <c r="E148" i="15"/>
  <c r="E140" i="15"/>
  <c r="E123" i="15"/>
  <c r="E115" i="15"/>
  <c r="E89" i="15"/>
  <c r="E149" i="15"/>
  <c r="E164" i="15"/>
  <c r="E147" i="15"/>
  <c r="E130" i="15"/>
  <c r="E122" i="15"/>
  <c r="E114" i="15"/>
  <c r="E88" i="15"/>
  <c r="E166" i="15"/>
  <c r="E163" i="15"/>
  <c r="E146" i="15"/>
  <c r="E129" i="15"/>
  <c r="E121" i="15"/>
  <c r="E113" i="15"/>
  <c r="E87" i="15"/>
  <c r="E124" i="15"/>
  <c r="E162" i="15"/>
  <c r="E145" i="15"/>
  <c r="E128" i="15"/>
  <c r="E120" i="15"/>
  <c r="E112" i="15"/>
  <c r="E86" i="15"/>
  <c r="H66" i="3"/>
  <c r="H1204" i="43" s="1"/>
  <c r="E116" i="15"/>
  <c r="E161" i="15"/>
  <c r="E144" i="15"/>
  <c r="E127" i="15"/>
  <c r="E119" i="15"/>
  <c r="E111" i="15"/>
  <c r="E85" i="15"/>
  <c r="H67" i="3"/>
  <c r="H1205" i="43" s="1"/>
  <c r="E168" i="15"/>
  <c r="E160" i="15"/>
  <c r="E143" i="15"/>
  <c r="E126" i="15"/>
  <c r="E118" i="15"/>
  <c r="E92" i="15"/>
  <c r="E84" i="15"/>
  <c r="E90" i="15"/>
  <c r="E167" i="15"/>
  <c r="E159" i="15"/>
  <c r="E142" i="15"/>
  <c r="E125" i="15"/>
  <c r="E117" i="15"/>
  <c r="E91" i="15"/>
  <c r="E83" i="15"/>
  <c r="E101" i="15"/>
  <c r="E100" i="15"/>
  <c r="E154" i="15"/>
  <c r="E99" i="15"/>
  <c r="E153" i="15"/>
  <c r="E152" i="15"/>
  <c r="H261" i="4"/>
  <c r="H66" i="4"/>
  <c r="H67" i="4"/>
  <c r="E97" i="15"/>
  <c r="E98" i="15"/>
  <c r="E96" i="15"/>
  <c r="H68" i="3"/>
  <c r="H1206" i="43" s="1"/>
  <c r="E94" i="15"/>
  <c r="E95" i="15"/>
  <c r="E82" i="15"/>
  <c r="E78" i="15"/>
  <c r="E77" i="15"/>
  <c r="E79" i="15"/>
  <c r="E81" i="15"/>
  <c r="E76" i="15"/>
  <c r="E151" i="15"/>
  <c r="E132" i="15"/>
  <c r="H24" i="32"/>
  <c r="F672" i="43" s="1"/>
  <c r="H255" i="4"/>
  <c r="H265" i="4"/>
  <c r="H256" i="4"/>
  <c r="G22" i="32"/>
  <c r="E670" i="43" s="1"/>
  <c r="H23" i="32"/>
  <c r="F671" i="43" s="1"/>
  <c r="F76" i="15"/>
  <c r="H21" i="3"/>
  <c r="H1164" i="43" s="1"/>
  <c r="Q159" i="16"/>
  <c r="Q160" i="16"/>
  <c r="AV96" i="35" l="1"/>
  <c r="AQ96" i="35"/>
  <c r="AI96" i="35"/>
  <c r="AN96" i="35"/>
  <c r="AK96" i="35"/>
  <c r="AM96" i="35"/>
  <c r="AO96" i="35"/>
  <c r="AL96" i="35"/>
  <c r="AR96" i="35"/>
  <c r="AJ96" i="35"/>
  <c r="AS96" i="35"/>
  <c r="AW96" i="35"/>
  <c r="AA96" i="35"/>
  <c r="AV80" i="15"/>
  <c r="AV98" i="35"/>
  <c r="AS80" i="15"/>
  <c r="AW80" i="15"/>
  <c r="AW98" i="35"/>
  <c r="AR97" i="35"/>
  <c r="AW97" i="35"/>
  <c r="S97" i="35"/>
  <c r="AI97" i="35" s="1"/>
  <c r="AT80" i="15"/>
  <c r="AU98" i="35"/>
  <c r="AR98" i="35"/>
  <c r="AT97" i="35"/>
  <c r="E199" i="35"/>
  <c r="AA97" i="35"/>
  <c r="AT98" i="35"/>
  <c r="E131" i="35"/>
  <c r="H859" i="43" s="1"/>
  <c r="M1330" i="43"/>
  <c r="M1289" i="43"/>
  <c r="AB165" i="15"/>
  <c r="T165" i="15"/>
  <c r="AB101" i="15"/>
  <c r="T101" i="15"/>
  <c r="AB148" i="15"/>
  <c r="T148" i="15"/>
  <c r="AB164" i="15"/>
  <c r="T164" i="15"/>
  <c r="AB163" i="15"/>
  <c r="T163" i="15"/>
  <c r="AB162" i="15"/>
  <c r="T162" i="15"/>
  <c r="AB161" i="15"/>
  <c r="T161" i="15"/>
  <c r="AB168" i="15"/>
  <c r="T168" i="15"/>
  <c r="AB82" i="15"/>
  <c r="T82" i="15"/>
  <c r="AB140" i="15"/>
  <c r="T140" i="15"/>
  <c r="AB147" i="15"/>
  <c r="T147" i="15"/>
  <c r="AB146" i="15"/>
  <c r="T146" i="15"/>
  <c r="AB145" i="15"/>
  <c r="T145" i="15"/>
  <c r="AB144" i="15"/>
  <c r="T144" i="15"/>
  <c r="AB160" i="15"/>
  <c r="T160" i="15"/>
  <c r="AB81" i="15"/>
  <c r="T81" i="15"/>
  <c r="AB167" i="15"/>
  <c r="T167" i="15"/>
  <c r="AB129" i="15"/>
  <c r="T129" i="15"/>
  <c r="AB127" i="15"/>
  <c r="T127" i="15"/>
  <c r="AB122" i="15"/>
  <c r="T122" i="15"/>
  <c r="AB121" i="15"/>
  <c r="T121" i="15"/>
  <c r="AB126" i="15"/>
  <c r="T126" i="15"/>
  <c r="AB166" i="15"/>
  <c r="T166" i="15"/>
  <c r="AB123" i="15"/>
  <c r="T123" i="15"/>
  <c r="AB128" i="15"/>
  <c r="T128" i="15"/>
  <c r="AB120" i="15"/>
  <c r="T120" i="15"/>
  <c r="AB159" i="15"/>
  <c r="T159" i="15"/>
  <c r="AB142" i="15"/>
  <c r="T142" i="15"/>
  <c r="AB149" i="15"/>
  <c r="T149" i="15"/>
  <c r="AB125" i="15"/>
  <c r="T125" i="15"/>
  <c r="AB141" i="15"/>
  <c r="T141" i="15"/>
  <c r="AB130" i="15"/>
  <c r="T130" i="15"/>
  <c r="AB143" i="15"/>
  <c r="T143" i="15"/>
  <c r="AB124" i="15"/>
  <c r="T124" i="15"/>
  <c r="S116" i="36"/>
  <c r="AI116" i="36" s="1"/>
  <c r="AA111" i="36"/>
  <c r="AW121" i="15"/>
  <c r="AV121" i="15"/>
  <c r="AU121" i="15"/>
  <c r="AT121" i="15"/>
  <c r="AR121" i="15"/>
  <c r="AS121" i="15"/>
  <c r="AQ121" i="15"/>
  <c r="AA121" i="15"/>
  <c r="S121" i="15"/>
  <c r="AW117" i="36"/>
  <c r="AV117" i="36"/>
  <c r="AU117" i="36"/>
  <c r="AR117" i="36"/>
  <c r="AT117" i="36"/>
  <c r="AS117" i="36"/>
  <c r="AT126" i="15"/>
  <c r="AS126" i="15"/>
  <c r="AR126" i="15"/>
  <c r="AQ126" i="15"/>
  <c r="AA126" i="15"/>
  <c r="AU126" i="15"/>
  <c r="AW126" i="15"/>
  <c r="AV126" i="15"/>
  <c r="S126" i="15"/>
  <c r="AS164" i="15"/>
  <c r="AW164" i="15"/>
  <c r="AV164" i="15"/>
  <c r="AA164" i="15"/>
  <c r="AU164" i="15"/>
  <c r="AT164" i="15"/>
  <c r="AQ164" i="15"/>
  <c r="AR164" i="15"/>
  <c r="S164" i="15"/>
  <c r="AU115" i="36"/>
  <c r="AT115" i="36"/>
  <c r="AS115" i="36"/>
  <c r="AR115" i="36"/>
  <c r="AV115" i="36"/>
  <c r="AW115" i="36"/>
  <c r="AS142" i="15"/>
  <c r="AR142" i="15"/>
  <c r="AQ142" i="15"/>
  <c r="AW142" i="15"/>
  <c r="AV142" i="15"/>
  <c r="AT142" i="15"/>
  <c r="AA142" i="15"/>
  <c r="AU142" i="15"/>
  <c r="S142" i="15"/>
  <c r="AT143" i="15"/>
  <c r="AA143" i="15"/>
  <c r="AS143" i="15"/>
  <c r="AR143" i="15"/>
  <c r="AQ143" i="15"/>
  <c r="AW143" i="15"/>
  <c r="AU143" i="15"/>
  <c r="AV143" i="15"/>
  <c r="S143" i="15"/>
  <c r="AU144" i="15"/>
  <c r="AT144" i="15"/>
  <c r="AA144" i="15"/>
  <c r="AS144" i="15"/>
  <c r="AR144" i="15"/>
  <c r="AQ144" i="15"/>
  <c r="AV144" i="15"/>
  <c r="AW144" i="15"/>
  <c r="S144" i="15"/>
  <c r="AV145" i="15"/>
  <c r="AU145" i="15"/>
  <c r="AT145" i="15"/>
  <c r="AA145" i="15"/>
  <c r="AS145" i="15"/>
  <c r="AR145" i="15"/>
  <c r="AW145" i="15"/>
  <c r="AQ145" i="15"/>
  <c r="S145" i="15"/>
  <c r="AW163" i="15"/>
  <c r="AV163" i="15"/>
  <c r="AA163" i="15"/>
  <c r="AU163" i="15"/>
  <c r="AT163" i="15"/>
  <c r="AR163" i="15"/>
  <c r="AS163" i="15"/>
  <c r="AQ163" i="15"/>
  <c r="S163" i="15"/>
  <c r="AR149" i="15"/>
  <c r="AQ149" i="15"/>
  <c r="AW149" i="15"/>
  <c r="AU149" i="15"/>
  <c r="AV149" i="15"/>
  <c r="AS149" i="15"/>
  <c r="AT149" i="15"/>
  <c r="AA149" i="15"/>
  <c r="S149" i="15"/>
  <c r="AS118" i="36"/>
  <c r="AR118" i="36"/>
  <c r="AW118" i="36"/>
  <c r="AT118" i="36"/>
  <c r="AU118" i="36"/>
  <c r="AV118" i="36"/>
  <c r="AW129" i="36"/>
  <c r="AV129" i="36"/>
  <c r="AU129" i="36"/>
  <c r="AT129" i="36"/>
  <c r="AS129" i="36"/>
  <c r="AA129" i="36"/>
  <c r="AR129" i="36"/>
  <c r="AQ129" i="36"/>
  <c r="S129" i="36"/>
  <c r="AI129" i="36" s="1"/>
  <c r="AQ123" i="36"/>
  <c r="AW123" i="36"/>
  <c r="AV123" i="36"/>
  <c r="AU123" i="36"/>
  <c r="AR123" i="36"/>
  <c r="AS123" i="36"/>
  <c r="AA123" i="36"/>
  <c r="AT123" i="36"/>
  <c r="S123" i="36"/>
  <c r="AI123" i="36" s="1"/>
  <c r="AA119" i="36"/>
  <c r="AQ111" i="36"/>
  <c r="S117" i="36"/>
  <c r="AI117" i="36" s="1"/>
  <c r="AS92" i="15"/>
  <c r="AR92" i="15"/>
  <c r="AW92" i="15"/>
  <c r="AV92" i="15"/>
  <c r="AT92" i="15"/>
  <c r="AU92" i="15"/>
  <c r="AW130" i="15"/>
  <c r="AV130" i="15"/>
  <c r="AU130" i="15"/>
  <c r="AS130" i="15"/>
  <c r="AT130" i="15"/>
  <c r="AQ130" i="15"/>
  <c r="AA130" i="15"/>
  <c r="AR130" i="15"/>
  <c r="S130" i="15"/>
  <c r="AV128" i="15"/>
  <c r="AQ128" i="15"/>
  <c r="AU128" i="15"/>
  <c r="AT128" i="15"/>
  <c r="AS128" i="15"/>
  <c r="AR128" i="15"/>
  <c r="AW128" i="15"/>
  <c r="AA128" i="15"/>
  <c r="S128" i="15"/>
  <c r="AW121" i="36"/>
  <c r="AV121" i="36"/>
  <c r="AU121" i="36"/>
  <c r="AT121" i="36"/>
  <c r="AS121" i="36"/>
  <c r="AA121" i="36"/>
  <c r="AR121" i="36"/>
  <c r="AQ121" i="36"/>
  <c r="S121" i="36"/>
  <c r="AI121" i="36" s="1"/>
  <c r="AU161" i="15"/>
  <c r="AT161" i="15"/>
  <c r="AS161" i="15"/>
  <c r="AR161" i="15"/>
  <c r="AQ161" i="15"/>
  <c r="AV161" i="15"/>
  <c r="AA161" i="15"/>
  <c r="AW161" i="15"/>
  <c r="S161" i="15"/>
  <c r="AU89" i="15"/>
  <c r="AT89" i="15"/>
  <c r="AS89" i="15"/>
  <c r="AR89" i="15"/>
  <c r="AV89" i="15"/>
  <c r="AW89" i="15"/>
  <c r="AW116" i="36"/>
  <c r="AV116" i="36"/>
  <c r="AU116" i="36"/>
  <c r="AT116" i="36"/>
  <c r="AS116" i="36"/>
  <c r="AR116" i="36"/>
  <c r="AS167" i="15"/>
  <c r="AR167" i="15"/>
  <c r="AQ167" i="15"/>
  <c r="AV167" i="15"/>
  <c r="AW167" i="15"/>
  <c r="AT167" i="15"/>
  <c r="AA167" i="15"/>
  <c r="AU167" i="15"/>
  <c r="S167" i="15"/>
  <c r="AT168" i="15"/>
  <c r="AW168" i="15"/>
  <c r="AS168" i="15"/>
  <c r="AR168" i="15"/>
  <c r="AQ168" i="15"/>
  <c r="AU168" i="15"/>
  <c r="AV168" i="15"/>
  <c r="AA168" i="15"/>
  <c r="S168" i="15"/>
  <c r="AW116" i="15"/>
  <c r="AV116" i="15"/>
  <c r="AU116" i="15"/>
  <c r="AT116" i="15"/>
  <c r="AR116" i="15"/>
  <c r="AS116" i="15"/>
  <c r="AR124" i="15"/>
  <c r="AQ124" i="15"/>
  <c r="AA124" i="15"/>
  <c r="AW124" i="15"/>
  <c r="AV124" i="15"/>
  <c r="AU124" i="15"/>
  <c r="AS124" i="15"/>
  <c r="AT124" i="15"/>
  <c r="S124" i="15"/>
  <c r="AS88" i="15"/>
  <c r="AV88" i="15"/>
  <c r="AR88" i="15"/>
  <c r="AW88" i="15"/>
  <c r="AT88" i="15"/>
  <c r="AU88" i="15"/>
  <c r="AU115" i="15"/>
  <c r="AT115" i="15"/>
  <c r="AS115" i="15"/>
  <c r="AR115" i="15"/>
  <c r="AV115" i="15"/>
  <c r="AW115" i="15"/>
  <c r="AU127" i="36"/>
  <c r="AT127" i="36"/>
  <c r="AS127" i="36"/>
  <c r="AR127" i="36"/>
  <c r="AQ127" i="36"/>
  <c r="AV127" i="36"/>
  <c r="AW127" i="36"/>
  <c r="AA127" i="36"/>
  <c r="S127" i="36"/>
  <c r="AI127" i="36" s="1"/>
  <c r="AS114" i="36"/>
  <c r="AR114" i="36"/>
  <c r="AW114" i="36"/>
  <c r="AT114" i="36"/>
  <c r="AV114" i="36"/>
  <c r="AU114" i="36"/>
  <c r="AR124" i="36"/>
  <c r="AQ124" i="36"/>
  <c r="AW124" i="36"/>
  <c r="AV124" i="36"/>
  <c r="AS124" i="36"/>
  <c r="AU124" i="36"/>
  <c r="AA124" i="36"/>
  <c r="AT124" i="36"/>
  <c r="S124" i="36"/>
  <c r="AI124" i="36" s="1"/>
  <c r="S115" i="36"/>
  <c r="AQ114" i="36"/>
  <c r="S118" i="36"/>
  <c r="AI118" i="36" s="1"/>
  <c r="AA117" i="36"/>
  <c r="AW112" i="15"/>
  <c r="AV112" i="15"/>
  <c r="AU112" i="15"/>
  <c r="AT112" i="15"/>
  <c r="AR112" i="15"/>
  <c r="AS112" i="15"/>
  <c r="AV128" i="36"/>
  <c r="AU128" i="36"/>
  <c r="AT128" i="36"/>
  <c r="AS128" i="36"/>
  <c r="AR128" i="36"/>
  <c r="AW128" i="36"/>
  <c r="AA128" i="36"/>
  <c r="AQ128" i="36"/>
  <c r="S128" i="36"/>
  <c r="AI128" i="36" s="1"/>
  <c r="AU127" i="15"/>
  <c r="AT127" i="15"/>
  <c r="AS127" i="15"/>
  <c r="AR127" i="15"/>
  <c r="AQ127" i="15"/>
  <c r="AA127" i="15"/>
  <c r="AV127" i="15"/>
  <c r="AW127" i="15"/>
  <c r="S127" i="15"/>
  <c r="AR141" i="15"/>
  <c r="AU141" i="15"/>
  <c r="AQ141" i="15"/>
  <c r="AW141" i="15"/>
  <c r="AV141" i="15"/>
  <c r="AS141" i="15"/>
  <c r="AT141" i="15"/>
  <c r="AA141" i="15"/>
  <c r="S141" i="15"/>
  <c r="AT160" i="15"/>
  <c r="AS160" i="15"/>
  <c r="AR160" i="15"/>
  <c r="AQ160" i="15"/>
  <c r="AW160" i="15"/>
  <c r="AU160" i="15"/>
  <c r="AV160" i="15"/>
  <c r="AA160" i="15"/>
  <c r="S160" i="15"/>
  <c r="AR166" i="15"/>
  <c r="AQ166" i="15"/>
  <c r="AW166" i="15"/>
  <c r="AV166" i="15"/>
  <c r="AA166" i="15"/>
  <c r="AS166" i="15"/>
  <c r="AU166" i="15"/>
  <c r="AT166" i="15"/>
  <c r="S166" i="15"/>
  <c r="AT126" i="36"/>
  <c r="AS126" i="36"/>
  <c r="AR126" i="36"/>
  <c r="AQ126" i="36"/>
  <c r="AU126" i="36"/>
  <c r="AW126" i="36"/>
  <c r="AV126" i="36"/>
  <c r="AA126" i="36"/>
  <c r="S126" i="36"/>
  <c r="AI126" i="36" s="1"/>
  <c r="AW90" i="15"/>
  <c r="AV90" i="15"/>
  <c r="AU90" i="15"/>
  <c r="AT90" i="15"/>
  <c r="AR90" i="15"/>
  <c r="AS90" i="15"/>
  <c r="AW87" i="15"/>
  <c r="AV87" i="15"/>
  <c r="AU87" i="15"/>
  <c r="AR87" i="15"/>
  <c r="AT87" i="15"/>
  <c r="AS87" i="15"/>
  <c r="AS114" i="15"/>
  <c r="AR114" i="15"/>
  <c r="AW114" i="15"/>
  <c r="AT114" i="15"/>
  <c r="AV114" i="15"/>
  <c r="AU114" i="15"/>
  <c r="AQ123" i="15"/>
  <c r="AA123" i="15"/>
  <c r="AW123" i="15"/>
  <c r="AV123" i="15"/>
  <c r="AU123" i="15"/>
  <c r="AR123" i="15"/>
  <c r="AT123" i="15"/>
  <c r="AS123" i="15"/>
  <c r="S123" i="15"/>
  <c r="AW112" i="36"/>
  <c r="AV112" i="36"/>
  <c r="AU112" i="36"/>
  <c r="AT112" i="36"/>
  <c r="AS112" i="36"/>
  <c r="AR112" i="36"/>
  <c r="AW122" i="36"/>
  <c r="AV122" i="36"/>
  <c r="AU122" i="36"/>
  <c r="AT122" i="36"/>
  <c r="AQ122" i="36"/>
  <c r="AS122" i="36"/>
  <c r="AR122" i="36"/>
  <c r="AA122" i="36"/>
  <c r="S122" i="36"/>
  <c r="AI122" i="36" s="1"/>
  <c r="AS125" i="36"/>
  <c r="AR125" i="36"/>
  <c r="AQ125" i="36"/>
  <c r="AW125" i="36"/>
  <c r="AT125" i="36"/>
  <c r="AV125" i="36"/>
  <c r="AU125" i="36"/>
  <c r="AA125" i="36"/>
  <c r="S125" i="36"/>
  <c r="AI125" i="36" s="1"/>
  <c r="AA114" i="36"/>
  <c r="AQ112" i="36"/>
  <c r="AW91" i="15"/>
  <c r="AV91" i="15"/>
  <c r="AU91" i="15"/>
  <c r="AR91" i="15"/>
  <c r="AT91" i="15"/>
  <c r="AS91" i="15"/>
  <c r="AQ148" i="15"/>
  <c r="AW148" i="15"/>
  <c r="AV148" i="15"/>
  <c r="AU148" i="15"/>
  <c r="AT148" i="15"/>
  <c r="AR148" i="15"/>
  <c r="AA148" i="15"/>
  <c r="AS148" i="15"/>
  <c r="S148" i="15"/>
  <c r="AS125" i="15"/>
  <c r="AR125" i="15"/>
  <c r="AQ125" i="15"/>
  <c r="AA125" i="15"/>
  <c r="AV125" i="15"/>
  <c r="AW125" i="15"/>
  <c r="AT125" i="15"/>
  <c r="AU125" i="15"/>
  <c r="S125" i="15"/>
  <c r="AW146" i="15"/>
  <c r="AR146" i="15"/>
  <c r="AV146" i="15"/>
  <c r="AU146" i="15"/>
  <c r="AT146" i="15"/>
  <c r="AA146" i="15"/>
  <c r="AS146" i="15"/>
  <c r="AQ146" i="15"/>
  <c r="S146" i="15"/>
  <c r="AS159" i="15"/>
  <c r="AV159" i="15"/>
  <c r="AR159" i="15"/>
  <c r="AQ159" i="15"/>
  <c r="AW159" i="15"/>
  <c r="AT159" i="15"/>
  <c r="AU159" i="15"/>
  <c r="AA159" i="15"/>
  <c r="AV162" i="15"/>
  <c r="AA162" i="15"/>
  <c r="AU162" i="15"/>
  <c r="AT162" i="15"/>
  <c r="AS162" i="15"/>
  <c r="AR162" i="15"/>
  <c r="AW162" i="15"/>
  <c r="AQ162" i="15"/>
  <c r="S162" i="15"/>
  <c r="AU119" i="36"/>
  <c r="AT119" i="36"/>
  <c r="AS119" i="36"/>
  <c r="AR119" i="36"/>
  <c r="AV119" i="36"/>
  <c r="AW119" i="36"/>
  <c r="AT83" i="15"/>
  <c r="AW83" i="15"/>
  <c r="AV83" i="15"/>
  <c r="AU83" i="15"/>
  <c r="AR83" i="15"/>
  <c r="AS83" i="15"/>
  <c r="AS84" i="15"/>
  <c r="AR84" i="15"/>
  <c r="AV84" i="15"/>
  <c r="AW84" i="15"/>
  <c r="AT84" i="15"/>
  <c r="AU84" i="15"/>
  <c r="AU85" i="15"/>
  <c r="AT85" i="15"/>
  <c r="AS85" i="15"/>
  <c r="AR85" i="15"/>
  <c r="AV85" i="15"/>
  <c r="AW85" i="15"/>
  <c r="AW86" i="15"/>
  <c r="AV86" i="15"/>
  <c r="AU86" i="15"/>
  <c r="AT86" i="15"/>
  <c r="AS86" i="15"/>
  <c r="AR86" i="15"/>
  <c r="AT113" i="15"/>
  <c r="AW113" i="15"/>
  <c r="AV113" i="15"/>
  <c r="AU113" i="15"/>
  <c r="AR113" i="15"/>
  <c r="AS113" i="15"/>
  <c r="AS122" i="15"/>
  <c r="AW122" i="15"/>
  <c r="AV122" i="15"/>
  <c r="AU122" i="15"/>
  <c r="AT122" i="15"/>
  <c r="AQ122" i="15"/>
  <c r="AA122" i="15"/>
  <c r="AR122" i="15"/>
  <c r="S122" i="15"/>
  <c r="AQ140" i="15"/>
  <c r="AW140" i="15"/>
  <c r="AV140" i="15"/>
  <c r="AU140" i="15"/>
  <c r="AR140" i="15"/>
  <c r="AT140" i="15"/>
  <c r="AS140" i="15"/>
  <c r="AA140" i="15"/>
  <c r="S140" i="15"/>
  <c r="AV120" i="36"/>
  <c r="AU120" i="36"/>
  <c r="AT120" i="36"/>
  <c r="AS120" i="36"/>
  <c r="AR120" i="36"/>
  <c r="AW120" i="36"/>
  <c r="AA120" i="36"/>
  <c r="AQ120" i="36"/>
  <c r="S120" i="36"/>
  <c r="AI120" i="36" s="1"/>
  <c r="AW130" i="36"/>
  <c r="AV130" i="36"/>
  <c r="AU130" i="36"/>
  <c r="AT130" i="36"/>
  <c r="AQ130" i="36"/>
  <c r="AA130" i="36"/>
  <c r="AS130" i="36"/>
  <c r="AR130" i="36"/>
  <c r="S130" i="36"/>
  <c r="AI130" i="36" s="1"/>
  <c r="AA115" i="36"/>
  <c r="AA112" i="36"/>
  <c r="AA118" i="36"/>
  <c r="AQ117" i="36"/>
  <c r="AU111" i="15"/>
  <c r="AT111" i="15"/>
  <c r="AS111" i="15"/>
  <c r="AR111" i="15"/>
  <c r="AV111" i="15"/>
  <c r="AW111" i="15"/>
  <c r="AT117" i="15"/>
  <c r="AW117" i="15"/>
  <c r="AV117" i="15"/>
  <c r="AU117" i="15"/>
  <c r="AR117" i="15"/>
  <c r="AS117" i="15"/>
  <c r="AS118" i="15"/>
  <c r="AR118" i="15"/>
  <c r="AW118" i="15"/>
  <c r="AT118" i="15"/>
  <c r="AV118" i="15"/>
  <c r="AU118" i="15"/>
  <c r="AU119" i="15"/>
  <c r="AT119" i="15"/>
  <c r="AS119" i="15"/>
  <c r="AR119" i="15"/>
  <c r="AV119" i="15"/>
  <c r="AW119" i="15"/>
  <c r="AV120" i="15"/>
  <c r="AU120" i="15"/>
  <c r="AT120" i="15"/>
  <c r="AS120" i="15"/>
  <c r="AR120" i="15"/>
  <c r="AQ120" i="15"/>
  <c r="AW120" i="15"/>
  <c r="AA120" i="15"/>
  <c r="S120" i="15"/>
  <c r="AW129" i="15"/>
  <c r="AV129" i="15"/>
  <c r="AU129" i="15"/>
  <c r="AT129" i="15"/>
  <c r="AS129" i="15"/>
  <c r="AR129" i="15"/>
  <c r="AA129" i="15"/>
  <c r="AQ129" i="15"/>
  <c r="S129" i="15"/>
  <c r="AW147" i="15"/>
  <c r="AV147" i="15"/>
  <c r="AU147" i="15"/>
  <c r="AT147" i="15"/>
  <c r="AA147" i="15"/>
  <c r="AQ147" i="15"/>
  <c r="AS147" i="15"/>
  <c r="AR147" i="15"/>
  <c r="S147" i="15"/>
  <c r="AQ165" i="15"/>
  <c r="AW165" i="15"/>
  <c r="AV165" i="15"/>
  <c r="AA165" i="15"/>
  <c r="AU165" i="15"/>
  <c r="AT165" i="15"/>
  <c r="AR165" i="15"/>
  <c r="AS165" i="15"/>
  <c r="S165" i="15"/>
  <c r="AW113" i="36"/>
  <c r="AV113" i="36"/>
  <c r="AU113" i="36"/>
  <c r="AR113" i="36"/>
  <c r="AS113" i="36"/>
  <c r="AT113" i="36"/>
  <c r="AU111" i="36"/>
  <c r="AT111" i="36"/>
  <c r="AS111" i="36"/>
  <c r="AR111" i="36"/>
  <c r="AV111" i="36"/>
  <c r="AW111" i="36"/>
  <c r="AA116" i="36"/>
  <c r="AQ115" i="36"/>
  <c r="S119" i="36"/>
  <c r="AI119" i="36" s="1"/>
  <c r="AQ118" i="36"/>
  <c r="AW153" i="15"/>
  <c r="AV153" i="15"/>
  <c r="AU153" i="15"/>
  <c r="AT153" i="15"/>
  <c r="AS153" i="15"/>
  <c r="AR153" i="15"/>
  <c r="AS154" i="15"/>
  <c r="AW154" i="15"/>
  <c r="AV154" i="15"/>
  <c r="AU154" i="15"/>
  <c r="AT154" i="15"/>
  <c r="AR154" i="15"/>
  <c r="AW132" i="15"/>
  <c r="AV132" i="15"/>
  <c r="AU132" i="15"/>
  <c r="AT132" i="15"/>
  <c r="AS132" i="15"/>
  <c r="AR132" i="15"/>
  <c r="AU132" i="35"/>
  <c r="AT132" i="35"/>
  <c r="AS132" i="35"/>
  <c r="AR132" i="35"/>
  <c r="AV132" i="35"/>
  <c r="AW132" i="35"/>
  <c r="AT98" i="15"/>
  <c r="AS98" i="15"/>
  <c r="AR98" i="15"/>
  <c r="AV98" i="15"/>
  <c r="AW98" i="15"/>
  <c r="AU98" i="15"/>
  <c r="AW151" i="15"/>
  <c r="AV151" i="15"/>
  <c r="AU151" i="15"/>
  <c r="AT151" i="15"/>
  <c r="AS151" i="15"/>
  <c r="AR151" i="15"/>
  <c r="AV95" i="15"/>
  <c r="AU95" i="15"/>
  <c r="AT95" i="15"/>
  <c r="AS95" i="15"/>
  <c r="AR95" i="15"/>
  <c r="AW95" i="15"/>
  <c r="AW100" i="15"/>
  <c r="AV100" i="15"/>
  <c r="AU100" i="15"/>
  <c r="AR100" i="15"/>
  <c r="AT100" i="15"/>
  <c r="AS100" i="15"/>
  <c r="AR132" i="36"/>
  <c r="AW132" i="36"/>
  <c r="AV132" i="36"/>
  <c r="AU132" i="36"/>
  <c r="AS132" i="36"/>
  <c r="AT132" i="36"/>
  <c r="S95" i="35"/>
  <c r="AI95" i="35" s="1"/>
  <c r="AR97" i="15"/>
  <c r="AW97" i="15"/>
  <c r="AV97" i="15"/>
  <c r="AU97" i="15"/>
  <c r="AS97" i="15"/>
  <c r="AT97" i="15"/>
  <c r="AW152" i="15"/>
  <c r="AV152" i="15"/>
  <c r="AU152" i="15"/>
  <c r="AT152" i="15"/>
  <c r="AR152" i="15"/>
  <c r="AS152" i="15"/>
  <c r="AQ199" i="35"/>
  <c r="AW199" i="35"/>
  <c r="AV199" i="35"/>
  <c r="AU199" i="35"/>
  <c r="AT199" i="35"/>
  <c r="AR199" i="35"/>
  <c r="AS199" i="35"/>
  <c r="AA199" i="35"/>
  <c r="AW133" i="35"/>
  <c r="AV133" i="35"/>
  <c r="AU133" i="35"/>
  <c r="AT133" i="35"/>
  <c r="AS133" i="35"/>
  <c r="AR133" i="35"/>
  <c r="AS94" i="35"/>
  <c r="AR94" i="35"/>
  <c r="AW94" i="35"/>
  <c r="AV94" i="35"/>
  <c r="AT94" i="35"/>
  <c r="AU94" i="35"/>
  <c r="AA95" i="35"/>
  <c r="AT94" i="15"/>
  <c r="AS94" i="15"/>
  <c r="AR94" i="15"/>
  <c r="AW94" i="15"/>
  <c r="AV94" i="15"/>
  <c r="AU94" i="15"/>
  <c r="AW133" i="38"/>
  <c r="AV133" i="38"/>
  <c r="AU133" i="38"/>
  <c r="AT133" i="38"/>
  <c r="AR133" i="38"/>
  <c r="AS133" i="38"/>
  <c r="AS197" i="35"/>
  <c r="AR197" i="35"/>
  <c r="AQ197" i="35"/>
  <c r="AW197" i="35"/>
  <c r="AV197" i="35"/>
  <c r="AT197" i="35"/>
  <c r="AU197" i="35"/>
  <c r="AA197" i="35"/>
  <c r="AR133" i="15"/>
  <c r="AW133" i="15"/>
  <c r="AV133" i="15"/>
  <c r="AU133" i="15"/>
  <c r="AS133" i="15"/>
  <c r="AT133" i="15"/>
  <c r="AQ101" i="15"/>
  <c r="AA101" i="15"/>
  <c r="AS101" i="15"/>
  <c r="AW101" i="15"/>
  <c r="AV101" i="15"/>
  <c r="AU101" i="15"/>
  <c r="AT101" i="15"/>
  <c r="AR101" i="15"/>
  <c r="S101" i="15"/>
  <c r="AQ195" i="35"/>
  <c r="AW195" i="35"/>
  <c r="AV195" i="35"/>
  <c r="AU195" i="35"/>
  <c r="AT195" i="35"/>
  <c r="AR195" i="35"/>
  <c r="AS195" i="35"/>
  <c r="AA195" i="35"/>
  <c r="AT133" i="37"/>
  <c r="AS133" i="37"/>
  <c r="AR133" i="37"/>
  <c r="AW133" i="37"/>
  <c r="AU133" i="37"/>
  <c r="AV133" i="37"/>
  <c r="AV99" i="15"/>
  <c r="AU99" i="15"/>
  <c r="AT99" i="15"/>
  <c r="AS99" i="15"/>
  <c r="AR99" i="15"/>
  <c r="AW99" i="15"/>
  <c r="AS198" i="35"/>
  <c r="AT198" i="35"/>
  <c r="AR198" i="35"/>
  <c r="AQ198" i="35"/>
  <c r="AA198" i="35"/>
  <c r="AU198" i="35"/>
  <c r="AV198" i="35"/>
  <c r="AW198" i="35"/>
  <c r="AR96" i="15"/>
  <c r="AW96" i="15"/>
  <c r="AV96" i="15"/>
  <c r="AU96" i="15"/>
  <c r="AT96" i="15"/>
  <c r="AS96" i="15"/>
  <c r="AW132" i="38"/>
  <c r="AV132" i="38"/>
  <c r="AU132" i="38"/>
  <c r="AT132" i="38"/>
  <c r="AS132" i="38"/>
  <c r="AR132" i="38"/>
  <c r="AT133" i="36"/>
  <c r="AS133" i="36"/>
  <c r="AR133" i="36"/>
  <c r="AW133" i="36"/>
  <c r="AU133" i="36"/>
  <c r="AV133" i="36"/>
  <c r="AR132" i="37"/>
  <c r="AW132" i="37"/>
  <c r="AV132" i="37"/>
  <c r="AU132" i="37"/>
  <c r="AS132" i="37"/>
  <c r="AT132" i="37"/>
  <c r="AU95" i="35"/>
  <c r="AT95" i="35"/>
  <c r="AS95" i="35"/>
  <c r="AR95" i="35"/>
  <c r="AV95" i="35"/>
  <c r="AW95" i="35"/>
  <c r="AT78" i="15"/>
  <c r="AS78" i="15"/>
  <c r="AR78" i="15"/>
  <c r="AW78" i="15"/>
  <c r="AU78" i="15"/>
  <c r="AV78" i="15"/>
  <c r="AR82" i="15"/>
  <c r="AQ82" i="15"/>
  <c r="AW82" i="15"/>
  <c r="AV82" i="15"/>
  <c r="AA82" i="15"/>
  <c r="AU82" i="15"/>
  <c r="AS82" i="15"/>
  <c r="AT82" i="15"/>
  <c r="S82" i="15"/>
  <c r="AQ81" i="15"/>
  <c r="AW81" i="15"/>
  <c r="AV81" i="15"/>
  <c r="AA81" i="15"/>
  <c r="AU81" i="15"/>
  <c r="AT81" i="15"/>
  <c r="AR81" i="15"/>
  <c r="AS81" i="15"/>
  <c r="S81" i="15"/>
  <c r="AV79" i="15"/>
  <c r="AU79" i="15"/>
  <c r="AT79" i="15"/>
  <c r="AS79" i="15"/>
  <c r="AR79" i="15"/>
  <c r="AW79" i="15"/>
  <c r="AW76" i="15"/>
  <c r="AV76" i="15"/>
  <c r="AU76" i="15"/>
  <c r="AT76" i="15"/>
  <c r="AS76" i="15"/>
  <c r="AR76" i="15"/>
  <c r="AR77" i="15"/>
  <c r="AW77" i="15"/>
  <c r="AV77" i="15"/>
  <c r="AU77" i="15"/>
  <c r="AS77" i="15"/>
  <c r="AT77" i="15"/>
  <c r="AA119" i="15"/>
  <c r="AQ119" i="15"/>
  <c r="AB119" i="15"/>
  <c r="S119" i="15"/>
  <c r="T119" i="15"/>
  <c r="AB114" i="15"/>
  <c r="AA114" i="15"/>
  <c r="AQ114" i="15"/>
  <c r="S114" i="15"/>
  <c r="T114" i="15"/>
  <c r="AA113" i="15"/>
  <c r="AB113" i="15"/>
  <c r="AQ113" i="15"/>
  <c r="S113" i="15"/>
  <c r="T113" i="15"/>
  <c r="AB112" i="15"/>
  <c r="AQ112" i="15"/>
  <c r="AA112" i="15"/>
  <c r="T112" i="15"/>
  <c r="S112" i="15"/>
  <c r="AQ111" i="15"/>
  <c r="AB111" i="15"/>
  <c r="AA111" i="15"/>
  <c r="S111" i="15"/>
  <c r="T111" i="15"/>
  <c r="AQ118" i="15"/>
  <c r="AB118" i="15"/>
  <c r="AA118" i="15"/>
  <c r="T118" i="15"/>
  <c r="S118" i="15"/>
  <c r="AQ89" i="15"/>
  <c r="AB89" i="15"/>
  <c r="AA89" i="15"/>
  <c r="T89" i="15"/>
  <c r="AB87" i="15"/>
  <c r="AQ87" i="15"/>
  <c r="AA87" i="15"/>
  <c r="T87" i="15"/>
  <c r="AA86" i="15"/>
  <c r="AQ86" i="15"/>
  <c r="AB86" i="15"/>
  <c r="T86" i="15"/>
  <c r="AB85" i="15"/>
  <c r="AQ85" i="15"/>
  <c r="AA85" i="15"/>
  <c r="T85" i="15"/>
  <c r="AA92" i="15"/>
  <c r="AQ92" i="15"/>
  <c r="AB92" i="15"/>
  <c r="T92" i="15"/>
  <c r="AB88" i="15"/>
  <c r="AA88" i="15"/>
  <c r="AQ88" i="15"/>
  <c r="T88" i="15"/>
  <c r="AQ84" i="15"/>
  <c r="AB84" i="15"/>
  <c r="AA84" i="15"/>
  <c r="T84" i="15"/>
  <c r="AQ117" i="15"/>
  <c r="AB117" i="15"/>
  <c r="AA117" i="15"/>
  <c r="T117" i="15"/>
  <c r="S117" i="15"/>
  <c r="AQ91" i="15"/>
  <c r="AB91" i="15"/>
  <c r="AA91" i="15"/>
  <c r="T91" i="15"/>
  <c r="AQ116" i="15"/>
  <c r="AB116" i="15"/>
  <c r="AA116" i="15"/>
  <c r="T116" i="15"/>
  <c r="S116" i="15"/>
  <c r="AQ83" i="15"/>
  <c r="AB83" i="15"/>
  <c r="AA83" i="15"/>
  <c r="T83" i="15"/>
  <c r="S83" i="15"/>
  <c r="AQ90" i="15"/>
  <c r="AB90" i="15"/>
  <c r="AA90" i="15"/>
  <c r="T90" i="15"/>
  <c r="AQ115" i="15"/>
  <c r="AB115" i="15"/>
  <c r="AA115" i="15"/>
  <c r="T115" i="15"/>
  <c r="S115" i="15"/>
  <c r="AB113" i="36"/>
  <c r="AA113" i="36"/>
  <c r="AQ113" i="36"/>
  <c r="T113" i="36"/>
  <c r="S113" i="36"/>
  <c r="AQ154" i="15"/>
  <c r="AB154" i="15"/>
  <c r="AA154" i="15"/>
  <c r="AQ153" i="15"/>
  <c r="AB153" i="15"/>
  <c r="AA153" i="15"/>
  <c r="AB98" i="35"/>
  <c r="AQ98" i="35"/>
  <c r="AA98" i="35"/>
  <c r="AB99" i="15"/>
  <c r="AQ99" i="15"/>
  <c r="AA99" i="15"/>
  <c r="S99" i="15"/>
  <c r="T99" i="15"/>
  <c r="AB98" i="15"/>
  <c r="AA98" i="15"/>
  <c r="AQ98" i="15"/>
  <c r="AB100" i="15"/>
  <c r="AA100" i="15"/>
  <c r="AQ100" i="15"/>
  <c r="T100" i="15"/>
  <c r="S100" i="15"/>
  <c r="AQ151" i="15"/>
  <c r="AB151" i="15"/>
  <c r="AA151" i="15"/>
  <c r="AQ152" i="15"/>
  <c r="AB152" i="15"/>
  <c r="AA152" i="15"/>
  <c r="AQ133" i="38"/>
  <c r="AB133" i="38"/>
  <c r="AA133" i="38"/>
  <c r="AB133" i="15"/>
  <c r="AA133" i="15"/>
  <c r="AQ133" i="15"/>
  <c r="AB97" i="15"/>
  <c r="AA97" i="15"/>
  <c r="AQ97" i="15"/>
  <c r="AQ132" i="38"/>
  <c r="AB132" i="38"/>
  <c r="AA132" i="38"/>
  <c r="AB133" i="37"/>
  <c r="AA133" i="37"/>
  <c r="AQ133" i="37"/>
  <c r="AB96" i="15"/>
  <c r="AA96" i="15"/>
  <c r="AQ96" i="15"/>
  <c r="S96" i="15"/>
  <c r="T96" i="15"/>
  <c r="AB132" i="35"/>
  <c r="AQ132" i="35"/>
  <c r="AA132" i="35"/>
  <c r="AB133" i="36"/>
  <c r="AA133" i="36"/>
  <c r="AQ133" i="36"/>
  <c r="AB94" i="35"/>
  <c r="AA94" i="35"/>
  <c r="AQ94" i="35"/>
  <c r="AB132" i="37"/>
  <c r="AA132" i="37"/>
  <c r="AQ132" i="37"/>
  <c r="AB132" i="15"/>
  <c r="AA132" i="15"/>
  <c r="AQ132" i="15"/>
  <c r="AA132" i="36"/>
  <c r="AQ132" i="36"/>
  <c r="AB132" i="36"/>
  <c r="AA95" i="15"/>
  <c r="AQ95" i="15"/>
  <c r="AB95" i="15"/>
  <c r="T95" i="15"/>
  <c r="S95" i="15"/>
  <c r="AQ94" i="15"/>
  <c r="AA94" i="15"/>
  <c r="AB94" i="15"/>
  <c r="S94" i="15"/>
  <c r="T94" i="15"/>
  <c r="AA133" i="35"/>
  <c r="AQ133" i="35"/>
  <c r="AB133" i="35"/>
  <c r="AA76" i="15"/>
  <c r="AQ76" i="15"/>
  <c r="AB76" i="15"/>
  <c r="T76" i="15"/>
  <c r="S76" i="15"/>
  <c r="AQ79" i="15"/>
  <c r="AB79" i="15"/>
  <c r="AA79" i="15"/>
  <c r="S79" i="15"/>
  <c r="T79" i="15"/>
  <c r="AA78" i="15"/>
  <c r="AQ78" i="15"/>
  <c r="AB78" i="15"/>
  <c r="T78" i="15"/>
  <c r="S78" i="15"/>
  <c r="AQ80" i="15"/>
  <c r="AB80" i="15"/>
  <c r="AA80" i="15"/>
  <c r="T80" i="15"/>
  <c r="S80" i="15"/>
  <c r="AQ77" i="15"/>
  <c r="AA77" i="15"/>
  <c r="AB77" i="15"/>
  <c r="T77" i="15"/>
  <c r="S77" i="15"/>
  <c r="S94" i="35"/>
  <c r="T94" i="35"/>
  <c r="E150" i="36"/>
  <c r="H880" i="43" s="1"/>
  <c r="E150" i="37"/>
  <c r="H900" i="43" s="1"/>
  <c r="E150" i="35"/>
  <c r="H860" i="43" s="1"/>
  <c r="E150" i="38"/>
  <c r="H920" i="43" s="1"/>
  <c r="T132" i="35"/>
  <c r="S132" i="35"/>
  <c r="F150" i="35"/>
  <c r="I860" i="43" s="1"/>
  <c r="T132" i="37"/>
  <c r="S132" i="37"/>
  <c r="AI132" i="37" s="1"/>
  <c r="F150" i="37"/>
  <c r="I900" i="43" s="1"/>
  <c r="T133" i="35"/>
  <c r="S133" i="35"/>
  <c r="AI133" i="35" s="1"/>
  <c r="S133" i="38"/>
  <c r="AI133" i="38" s="1"/>
  <c r="T133" i="38"/>
  <c r="S133" i="36"/>
  <c r="AI133" i="36" s="1"/>
  <c r="T133" i="36"/>
  <c r="T133" i="15"/>
  <c r="S133" i="15"/>
  <c r="S152" i="15"/>
  <c r="T152" i="15"/>
  <c r="S151" i="15"/>
  <c r="T151" i="15"/>
  <c r="S132" i="15"/>
  <c r="T132" i="15"/>
  <c r="T132" i="38"/>
  <c r="S132" i="38"/>
  <c r="AI132" i="38" s="1"/>
  <c r="F150" i="38"/>
  <c r="I920" i="43" s="1"/>
  <c r="S133" i="37"/>
  <c r="AI133" i="37" s="1"/>
  <c r="T133" i="37"/>
  <c r="T132" i="36"/>
  <c r="S132" i="36"/>
  <c r="AI132" i="36" s="1"/>
  <c r="F150" i="36"/>
  <c r="I880" i="43" s="1"/>
  <c r="S159" i="15"/>
  <c r="S89" i="15"/>
  <c r="S88" i="15"/>
  <c r="S90" i="15"/>
  <c r="S87" i="15"/>
  <c r="S84" i="15"/>
  <c r="S85" i="15"/>
  <c r="S86" i="15"/>
  <c r="S91" i="15"/>
  <c r="S92" i="15"/>
  <c r="T98" i="35"/>
  <c r="S98" i="35"/>
  <c r="AI98" i="35" s="1"/>
  <c r="F131" i="35"/>
  <c r="I859" i="43" s="1"/>
  <c r="S98" i="15"/>
  <c r="T98" i="15"/>
  <c r="T154" i="15"/>
  <c r="S154" i="15"/>
  <c r="T153" i="15"/>
  <c r="S153" i="15"/>
  <c r="T97" i="15"/>
  <c r="S97" i="15"/>
  <c r="E196" i="35"/>
  <c r="S196" i="35" s="1"/>
  <c r="E233" i="35"/>
  <c r="S233" i="35" s="1"/>
  <c r="E233" i="37"/>
  <c r="E233" i="36"/>
  <c r="E234" i="35"/>
  <c r="E234" i="38"/>
  <c r="E234" i="37"/>
  <c r="E233" i="38"/>
  <c r="E234" i="36"/>
  <c r="AL95" i="35"/>
  <c r="AM95" i="35"/>
  <c r="AN95" i="35"/>
  <c r="AK95" i="35"/>
  <c r="AO95" i="35"/>
  <c r="E184" i="15"/>
  <c r="E261" i="35"/>
  <c r="E246" i="35"/>
  <c r="E264" i="35"/>
  <c r="E212" i="35"/>
  <c r="S212" i="35" s="1"/>
  <c r="E245" i="38"/>
  <c r="E227" i="35"/>
  <c r="E228" i="35"/>
  <c r="E221" i="35"/>
  <c r="E214" i="35"/>
  <c r="S214" i="35" s="1"/>
  <c r="E230" i="35"/>
  <c r="E220" i="38"/>
  <c r="E223" i="38"/>
  <c r="E248" i="35"/>
  <c r="E218" i="35"/>
  <c r="E224" i="35"/>
  <c r="E249" i="35"/>
  <c r="E268" i="35"/>
  <c r="E225" i="35"/>
  <c r="E250" i="35"/>
  <c r="E226" i="35"/>
  <c r="E245" i="35"/>
  <c r="E227" i="38"/>
  <c r="E261" i="38"/>
  <c r="E228" i="38"/>
  <c r="E221" i="38"/>
  <c r="E246" i="38"/>
  <c r="E214" i="38"/>
  <c r="E230" i="37"/>
  <c r="E264" i="38"/>
  <c r="E220" i="35"/>
  <c r="E223" i="35"/>
  <c r="E248" i="38"/>
  <c r="E218" i="38"/>
  <c r="E212" i="38"/>
  <c r="E224" i="38"/>
  <c r="E249" i="37"/>
  <c r="E268" i="36"/>
  <c r="E225" i="38"/>
  <c r="E250" i="36"/>
  <c r="E226" i="38"/>
  <c r="E212" i="37"/>
  <c r="E224" i="37"/>
  <c r="E249" i="36"/>
  <c r="E268" i="38"/>
  <c r="E225" i="37"/>
  <c r="E250" i="37"/>
  <c r="E226" i="37"/>
  <c r="E227" i="36"/>
  <c r="E261" i="37"/>
  <c r="E221" i="37"/>
  <c r="E230" i="38"/>
  <c r="E264" i="37"/>
  <c r="E220" i="36"/>
  <c r="E223" i="36"/>
  <c r="E248" i="37"/>
  <c r="E218" i="37"/>
  <c r="E245" i="36"/>
  <c r="E227" i="37"/>
  <c r="E261" i="36"/>
  <c r="E228" i="36"/>
  <c r="E221" i="36"/>
  <c r="E246" i="36"/>
  <c r="E214" i="36"/>
  <c r="E230" i="36"/>
  <c r="E264" i="36"/>
  <c r="E220" i="37"/>
  <c r="E223" i="37"/>
  <c r="E248" i="36"/>
  <c r="E218" i="36"/>
  <c r="E212" i="36"/>
  <c r="E224" i="36"/>
  <c r="E249" i="38"/>
  <c r="E268" i="37"/>
  <c r="E225" i="36"/>
  <c r="E250" i="38"/>
  <c r="E226" i="36"/>
  <c r="E214" i="37"/>
  <c r="E219" i="35"/>
  <c r="E244" i="35"/>
  <c r="E269" i="35"/>
  <c r="E213" i="37"/>
  <c r="E229" i="35"/>
  <c r="E263" i="37"/>
  <c r="E222" i="38"/>
  <c r="E247" i="35"/>
  <c r="E260" i="35"/>
  <c r="E215" i="38"/>
  <c r="E231" i="35"/>
  <c r="E265" i="35"/>
  <c r="E243" i="35"/>
  <c r="E216" i="38"/>
  <c r="E241" i="35"/>
  <c r="E266" i="35"/>
  <c r="E217" i="36"/>
  <c r="E242" i="38"/>
  <c r="E267" i="35"/>
  <c r="E262" i="36"/>
  <c r="E246" i="37"/>
  <c r="E219" i="38"/>
  <c r="E244" i="36"/>
  <c r="E269" i="38"/>
  <c r="E213" i="36"/>
  <c r="E229" i="37"/>
  <c r="E263" i="35"/>
  <c r="E222" i="37"/>
  <c r="E247" i="38"/>
  <c r="E260" i="37"/>
  <c r="E215" i="35"/>
  <c r="E231" i="36"/>
  <c r="E265" i="38"/>
  <c r="E243" i="36"/>
  <c r="E216" i="35"/>
  <c r="E241" i="38"/>
  <c r="E266" i="36"/>
  <c r="E217" i="38"/>
  <c r="E242" i="35"/>
  <c r="E267" i="38"/>
  <c r="E262" i="35"/>
  <c r="E219" i="36"/>
  <c r="E244" i="38"/>
  <c r="E269" i="36"/>
  <c r="E213" i="35"/>
  <c r="S213" i="35" s="1"/>
  <c r="E229" i="38"/>
  <c r="E263" i="36"/>
  <c r="E222" i="35"/>
  <c r="E247" i="37"/>
  <c r="E260" i="38"/>
  <c r="E215" i="36"/>
  <c r="E231" i="38"/>
  <c r="E265" i="37"/>
  <c r="E243" i="38"/>
  <c r="E216" i="37"/>
  <c r="E241" i="37"/>
  <c r="E266" i="38"/>
  <c r="E217" i="35"/>
  <c r="E242" i="37"/>
  <c r="E267" i="36"/>
  <c r="E262" i="37"/>
  <c r="E245" i="37"/>
  <c r="E228" i="37"/>
  <c r="E219" i="37"/>
  <c r="E244" i="37"/>
  <c r="E269" i="37"/>
  <c r="E213" i="38"/>
  <c r="E229" i="36"/>
  <c r="E263" i="38"/>
  <c r="E222" i="36"/>
  <c r="E247" i="36"/>
  <c r="E260" i="36"/>
  <c r="E215" i="37"/>
  <c r="E231" i="37"/>
  <c r="E265" i="36"/>
  <c r="E243" i="37"/>
  <c r="E216" i="36"/>
  <c r="E241" i="36"/>
  <c r="E266" i="37"/>
  <c r="E217" i="37"/>
  <c r="E242" i="36"/>
  <c r="E267" i="37"/>
  <c r="E262" i="38"/>
  <c r="G24" i="32"/>
  <c r="E672" i="43" s="1"/>
  <c r="G23" i="32"/>
  <c r="E671" i="43" s="1"/>
  <c r="Q163" i="16"/>
  <c r="Q171" i="16" s="1"/>
  <c r="AM214" i="35" l="1"/>
  <c r="AN214" i="35"/>
  <c r="AO214" i="35"/>
  <c r="AO212" i="35"/>
  <c r="AN212" i="35"/>
  <c r="AM212" i="35"/>
  <c r="AI233" i="35"/>
  <c r="AJ233" i="35"/>
  <c r="AM233" i="35"/>
  <c r="AN233" i="35"/>
  <c r="AL233" i="35"/>
  <c r="AO233" i="35"/>
  <c r="AK233" i="35"/>
  <c r="AM213" i="35"/>
  <c r="AN213" i="35"/>
  <c r="AL213" i="35"/>
  <c r="AO213" i="35"/>
  <c r="AI132" i="35"/>
  <c r="AL132" i="35"/>
  <c r="AO132" i="35"/>
  <c r="AM132" i="35"/>
  <c r="AN132" i="35"/>
  <c r="AK132" i="35"/>
  <c r="AJ95" i="35"/>
  <c r="AV131" i="35"/>
  <c r="AU131" i="35"/>
  <c r="AT131" i="35"/>
  <c r="AS131" i="35"/>
  <c r="AW131" i="35"/>
  <c r="AR131" i="35"/>
  <c r="AR215" i="35"/>
  <c r="AQ215" i="35"/>
  <c r="AW215" i="35"/>
  <c r="AV215" i="35"/>
  <c r="AU215" i="35"/>
  <c r="AS215" i="35"/>
  <c r="AT215" i="35"/>
  <c r="AA215" i="35"/>
  <c r="AW228" i="36"/>
  <c r="AV228" i="36"/>
  <c r="AS228" i="36"/>
  <c r="AR228" i="36"/>
  <c r="AQ228" i="36"/>
  <c r="AU228" i="36"/>
  <c r="AT228" i="36"/>
  <c r="AA228" i="36"/>
  <c r="AW212" i="35"/>
  <c r="AV212" i="35"/>
  <c r="AU212" i="35"/>
  <c r="AT212" i="35"/>
  <c r="AS212" i="35"/>
  <c r="AR212" i="35"/>
  <c r="AQ212" i="35"/>
  <c r="AA212" i="35"/>
  <c r="AQ231" i="38"/>
  <c r="AW231" i="38"/>
  <c r="AT231" i="38"/>
  <c r="AU231" i="38"/>
  <c r="AS231" i="38"/>
  <c r="AV231" i="38"/>
  <c r="AA231" i="38"/>
  <c r="AR231" i="38"/>
  <c r="AW262" i="36"/>
  <c r="AV262" i="36"/>
  <c r="AS262" i="36"/>
  <c r="AR262" i="36"/>
  <c r="AQ262" i="36"/>
  <c r="AU262" i="36"/>
  <c r="AT262" i="36"/>
  <c r="AA262" i="36"/>
  <c r="AW245" i="36"/>
  <c r="AV245" i="36"/>
  <c r="AS245" i="36"/>
  <c r="AT245" i="36"/>
  <c r="AR245" i="36"/>
  <c r="AU245" i="36"/>
  <c r="AQ245" i="36"/>
  <c r="AA245" i="36"/>
  <c r="AQ214" i="35"/>
  <c r="AW214" i="35"/>
  <c r="AV214" i="35"/>
  <c r="AU214" i="35"/>
  <c r="AT214" i="35"/>
  <c r="AR214" i="35"/>
  <c r="AS214" i="35"/>
  <c r="AA214" i="35"/>
  <c r="AV267" i="37"/>
  <c r="AU267" i="37"/>
  <c r="AS267" i="37"/>
  <c r="AR267" i="37"/>
  <c r="AW267" i="37"/>
  <c r="AT267" i="37"/>
  <c r="AQ267" i="37"/>
  <c r="AA267" i="37"/>
  <c r="AT217" i="35"/>
  <c r="AS217" i="35"/>
  <c r="AR217" i="35"/>
  <c r="AQ217" i="35"/>
  <c r="AW217" i="35"/>
  <c r="AU217" i="35"/>
  <c r="AV217" i="35"/>
  <c r="AA217" i="35"/>
  <c r="AW219" i="36"/>
  <c r="AV219" i="36"/>
  <c r="AU219" i="36"/>
  <c r="AR219" i="36"/>
  <c r="AQ219" i="36"/>
  <c r="AT219" i="36"/>
  <c r="AS219" i="36"/>
  <c r="AA219" i="36"/>
  <c r="AS217" i="37"/>
  <c r="AR217" i="37"/>
  <c r="AW217" i="37"/>
  <c r="AU217" i="37"/>
  <c r="AQ217" i="37"/>
  <c r="AA217" i="37"/>
  <c r="AV217" i="37"/>
  <c r="AT217" i="37"/>
  <c r="AV260" i="36"/>
  <c r="AU260" i="36"/>
  <c r="AT260" i="36"/>
  <c r="AQ260" i="36"/>
  <c r="AS260" i="36"/>
  <c r="AW260" i="36"/>
  <c r="AR260" i="36"/>
  <c r="AA260" i="36"/>
  <c r="AT219" i="37"/>
  <c r="AV219" i="37"/>
  <c r="AU219" i="37"/>
  <c r="AR219" i="37"/>
  <c r="AQ219" i="37"/>
  <c r="AW219" i="37"/>
  <c r="AS219" i="37"/>
  <c r="AA219" i="37"/>
  <c r="AU241" i="37"/>
  <c r="AT241" i="37"/>
  <c r="AR241" i="37"/>
  <c r="AQ241" i="37"/>
  <c r="AW241" i="37"/>
  <c r="AS241" i="37"/>
  <c r="AV241" i="37"/>
  <c r="AA241" i="37"/>
  <c r="AQ222" i="35"/>
  <c r="AW222" i="35"/>
  <c r="AV222" i="35"/>
  <c r="AU222" i="35"/>
  <c r="AT222" i="35"/>
  <c r="AR222" i="35"/>
  <c r="AS222" i="35"/>
  <c r="AA222" i="35"/>
  <c r="AS267" i="38"/>
  <c r="AR267" i="38"/>
  <c r="AQ267" i="38"/>
  <c r="AV267" i="38"/>
  <c r="AW267" i="38"/>
  <c r="AU267" i="38"/>
  <c r="AT267" i="38"/>
  <c r="AA267" i="38"/>
  <c r="AS231" i="36"/>
  <c r="AR231" i="36"/>
  <c r="AQ231" i="36"/>
  <c r="AV231" i="36"/>
  <c r="AW231" i="36"/>
  <c r="AU231" i="36"/>
  <c r="AT231" i="36"/>
  <c r="AA231" i="36"/>
  <c r="AU269" i="38"/>
  <c r="AT269" i="38"/>
  <c r="AS269" i="38"/>
  <c r="AW269" i="38"/>
  <c r="AR269" i="38"/>
  <c r="AV269" i="38"/>
  <c r="AQ269" i="38"/>
  <c r="AA269" i="38"/>
  <c r="AS266" i="35"/>
  <c r="AR266" i="35"/>
  <c r="AQ266" i="35"/>
  <c r="AW266" i="35"/>
  <c r="AV266" i="35"/>
  <c r="AT266" i="35"/>
  <c r="AU266" i="35"/>
  <c r="AA266" i="35"/>
  <c r="AQ247" i="35"/>
  <c r="AW247" i="35"/>
  <c r="AV247" i="35"/>
  <c r="AU247" i="35"/>
  <c r="AT247" i="35"/>
  <c r="AR247" i="35"/>
  <c r="AS247" i="35"/>
  <c r="AA247" i="35"/>
  <c r="AW214" i="37"/>
  <c r="AU214" i="37"/>
  <c r="AT214" i="37"/>
  <c r="AR214" i="37"/>
  <c r="AQ214" i="37"/>
  <c r="AS214" i="37"/>
  <c r="AA214" i="37"/>
  <c r="AV214" i="37"/>
  <c r="AV218" i="36"/>
  <c r="AU218" i="36"/>
  <c r="AT218" i="36"/>
  <c r="AQ218" i="36"/>
  <c r="AW218" i="36"/>
  <c r="AR218" i="36"/>
  <c r="AS218" i="36"/>
  <c r="AA218" i="36"/>
  <c r="AQ221" i="36"/>
  <c r="AW221" i="36"/>
  <c r="AT221" i="36"/>
  <c r="AS221" i="36"/>
  <c r="AR221" i="36"/>
  <c r="AV221" i="36"/>
  <c r="AU221" i="36"/>
  <c r="AA221" i="36"/>
  <c r="AW220" i="36"/>
  <c r="AV220" i="36"/>
  <c r="AS220" i="36"/>
  <c r="AT220" i="36"/>
  <c r="AR220" i="36"/>
  <c r="AU220" i="36"/>
  <c r="AQ220" i="36"/>
  <c r="AA220" i="36"/>
  <c r="AV225" i="37"/>
  <c r="AS225" i="37"/>
  <c r="AR225" i="37"/>
  <c r="AU225" i="37"/>
  <c r="AT225" i="37"/>
  <c r="AW225" i="37"/>
  <c r="AQ225" i="37"/>
  <c r="AA225" i="37"/>
  <c r="AV268" i="36"/>
  <c r="AU268" i="36"/>
  <c r="AT268" i="36"/>
  <c r="AQ268" i="36"/>
  <c r="AW268" i="36"/>
  <c r="AR268" i="36"/>
  <c r="AS268" i="36"/>
  <c r="AA268" i="36"/>
  <c r="AW264" i="38"/>
  <c r="AV264" i="38"/>
  <c r="AS264" i="38"/>
  <c r="AR264" i="38"/>
  <c r="AQ264" i="38"/>
  <c r="AU264" i="38"/>
  <c r="AT264" i="38"/>
  <c r="AA264" i="38"/>
  <c r="AW245" i="35"/>
  <c r="AV245" i="35"/>
  <c r="AU245" i="35"/>
  <c r="AT245" i="35"/>
  <c r="AS245" i="35"/>
  <c r="AR245" i="35"/>
  <c r="AQ245" i="35"/>
  <c r="AA245" i="35"/>
  <c r="AR248" i="35"/>
  <c r="AQ248" i="35"/>
  <c r="AW248" i="35"/>
  <c r="AV248" i="35"/>
  <c r="AU248" i="35"/>
  <c r="AS248" i="35"/>
  <c r="AT248" i="35"/>
  <c r="AA248" i="35"/>
  <c r="AV245" i="38"/>
  <c r="AU245" i="38"/>
  <c r="AT245" i="38"/>
  <c r="AQ245" i="38"/>
  <c r="AW245" i="38"/>
  <c r="AR245" i="38"/>
  <c r="AS245" i="38"/>
  <c r="AA245" i="38"/>
  <c r="AW184" i="15"/>
  <c r="AV184" i="15"/>
  <c r="AU184" i="15"/>
  <c r="AT184" i="15"/>
  <c r="AS184" i="15"/>
  <c r="AR184" i="15"/>
  <c r="AQ184" i="15"/>
  <c r="AA184" i="15"/>
  <c r="AU266" i="37"/>
  <c r="AT266" i="37"/>
  <c r="AR266" i="37"/>
  <c r="AQ266" i="37"/>
  <c r="AW266" i="37"/>
  <c r="AV266" i="37"/>
  <c r="AS266" i="37"/>
  <c r="AA266" i="37"/>
  <c r="AW244" i="36"/>
  <c r="AV244" i="36"/>
  <c r="AU244" i="36"/>
  <c r="AR244" i="36"/>
  <c r="AQ244" i="36"/>
  <c r="AT244" i="36"/>
  <c r="AS244" i="36"/>
  <c r="AA244" i="36"/>
  <c r="AS264" i="37"/>
  <c r="AR264" i="37"/>
  <c r="AW264" i="37"/>
  <c r="AU264" i="37"/>
  <c r="AV264" i="37"/>
  <c r="AT264" i="37"/>
  <c r="AQ264" i="37"/>
  <c r="AA264" i="37"/>
  <c r="AT241" i="36"/>
  <c r="AS241" i="36"/>
  <c r="AR241" i="36"/>
  <c r="AW241" i="36"/>
  <c r="AV241" i="36"/>
  <c r="AU241" i="36"/>
  <c r="AQ241" i="36"/>
  <c r="AA241" i="36"/>
  <c r="AQ245" i="37"/>
  <c r="AV245" i="37"/>
  <c r="AU245" i="37"/>
  <c r="AS245" i="37"/>
  <c r="AT245" i="37"/>
  <c r="AR245" i="37"/>
  <c r="AW245" i="37"/>
  <c r="AA245" i="37"/>
  <c r="AW229" i="38"/>
  <c r="AV229" i="38"/>
  <c r="AU229" i="38"/>
  <c r="AR229" i="38"/>
  <c r="AS229" i="38"/>
  <c r="AQ229" i="38"/>
  <c r="AT229" i="38"/>
  <c r="AA229" i="38"/>
  <c r="AW260" i="37"/>
  <c r="AV260" i="37"/>
  <c r="AT260" i="37"/>
  <c r="AS260" i="37"/>
  <c r="AQ260" i="37"/>
  <c r="AU260" i="37"/>
  <c r="AR260" i="37"/>
  <c r="AA260" i="37"/>
  <c r="AW216" i="38"/>
  <c r="AV216" i="38"/>
  <c r="AT216" i="38"/>
  <c r="AS216" i="38"/>
  <c r="AQ216" i="38"/>
  <c r="AU216" i="38"/>
  <c r="AR216" i="38"/>
  <c r="AA216" i="38"/>
  <c r="AS250" i="38"/>
  <c r="AR250" i="38"/>
  <c r="AQ250" i="38"/>
  <c r="AV250" i="38"/>
  <c r="AU250" i="38"/>
  <c r="AT250" i="38"/>
  <c r="AW250" i="38"/>
  <c r="AA250" i="38"/>
  <c r="AW261" i="36"/>
  <c r="AV261" i="36"/>
  <c r="AU261" i="36"/>
  <c r="AR261" i="36"/>
  <c r="AS261" i="36"/>
  <c r="AQ261" i="36"/>
  <c r="AT261" i="36"/>
  <c r="AA261" i="36"/>
  <c r="AT249" i="36"/>
  <c r="AS249" i="36"/>
  <c r="AR249" i="36"/>
  <c r="AW249" i="36"/>
  <c r="AV249" i="36"/>
  <c r="AQ249" i="36"/>
  <c r="AU249" i="36"/>
  <c r="AA249" i="36"/>
  <c r="AU214" i="38"/>
  <c r="AT214" i="38"/>
  <c r="AR214" i="38"/>
  <c r="AQ214" i="38"/>
  <c r="AW214" i="38"/>
  <c r="AV214" i="38"/>
  <c r="AS214" i="38"/>
  <c r="AA214" i="38"/>
  <c r="AV220" i="38"/>
  <c r="AU220" i="38"/>
  <c r="AT220" i="38"/>
  <c r="AQ220" i="38"/>
  <c r="AW220" i="38"/>
  <c r="AR220" i="38"/>
  <c r="AS220" i="38"/>
  <c r="AA220" i="38"/>
  <c r="AQ264" i="35"/>
  <c r="AW264" i="35"/>
  <c r="AV264" i="35"/>
  <c r="AU264" i="35"/>
  <c r="AT264" i="35"/>
  <c r="AR264" i="35"/>
  <c r="AS264" i="35"/>
  <c r="AA264" i="35"/>
  <c r="AQ263" i="36"/>
  <c r="AW263" i="36"/>
  <c r="AT263" i="36"/>
  <c r="AU263" i="36"/>
  <c r="AS263" i="36"/>
  <c r="AV263" i="36"/>
  <c r="AR263" i="36"/>
  <c r="AA263" i="36"/>
  <c r="AS248" i="36"/>
  <c r="AR248" i="36"/>
  <c r="AQ248" i="36"/>
  <c r="AV248" i="36"/>
  <c r="AU248" i="36"/>
  <c r="AT248" i="36"/>
  <c r="AW248" i="36"/>
  <c r="AA248" i="36"/>
  <c r="AQ223" i="38"/>
  <c r="AW223" i="38"/>
  <c r="AT223" i="38"/>
  <c r="AS223" i="38"/>
  <c r="AR223" i="38"/>
  <c r="AV223" i="38"/>
  <c r="AU223" i="38"/>
  <c r="AA223" i="38"/>
  <c r="AR222" i="36"/>
  <c r="AQ222" i="36"/>
  <c r="AU222" i="36"/>
  <c r="AV222" i="36"/>
  <c r="AT222" i="36"/>
  <c r="AS222" i="36"/>
  <c r="AW222" i="36"/>
  <c r="AA222" i="36"/>
  <c r="AT243" i="38"/>
  <c r="AS243" i="38"/>
  <c r="AR243" i="38"/>
  <c r="AW243" i="38"/>
  <c r="AV243" i="38"/>
  <c r="AU243" i="38"/>
  <c r="AQ243" i="38"/>
  <c r="AA243" i="38"/>
  <c r="AW217" i="38"/>
  <c r="AU217" i="38"/>
  <c r="AT217" i="38"/>
  <c r="AR217" i="38"/>
  <c r="AV217" i="38"/>
  <c r="AS217" i="38"/>
  <c r="AQ217" i="38"/>
  <c r="AA217" i="38"/>
  <c r="AT219" i="38"/>
  <c r="AR219" i="38"/>
  <c r="AQ219" i="38"/>
  <c r="AW219" i="38"/>
  <c r="AU219" i="38"/>
  <c r="AV219" i="38"/>
  <c r="AS219" i="38"/>
  <c r="AA219" i="38"/>
  <c r="AR263" i="37"/>
  <c r="AQ263" i="37"/>
  <c r="AW263" i="37"/>
  <c r="AV263" i="37"/>
  <c r="AT263" i="37"/>
  <c r="AU263" i="37"/>
  <c r="AS263" i="37"/>
  <c r="AA263" i="37"/>
  <c r="AT223" i="37"/>
  <c r="AQ223" i="37"/>
  <c r="AV223" i="37"/>
  <c r="AW223" i="37"/>
  <c r="AS223" i="37"/>
  <c r="AR223" i="37"/>
  <c r="AU223" i="37"/>
  <c r="AA223" i="37"/>
  <c r="AW230" i="38"/>
  <c r="AV230" i="38"/>
  <c r="AS230" i="38"/>
  <c r="AR230" i="38"/>
  <c r="AQ230" i="38"/>
  <c r="AU230" i="38"/>
  <c r="AT230" i="38"/>
  <c r="AA230" i="38"/>
  <c r="AR224" i="38"/>
  <c r="AQ224" i="38"/>
  <c r="AU224" i="38"/>
  <c r="AV224" i="38"/>
  <c r="AT224" i="38"/>
  <c r="AS224" i="38"/>
  <c r="AW224" i="38"/>
  <c r="AA224" i="38"/>
  <c r="AT250" i="35"/>
  <c r="AS250" i="35"/>
  <c r="AR250" i="35"/>
  <c r="AQ250" i="35"/>
  <c r="AW250" i="35"/>
  <c r="AU250" i="35"/>
  <c r="AV250" i="35"/>
  <c r="AA250" i="35"/>
  <c r="AT216" i="36"/>
  <c r="AS216" i="36"/>
  <c r="AR216" i="36"/>
  <c r="AW216" i="36"/>
  <c r="AV216" i="36"/>
  <c r="AU216" i="36"/>
  <c r="AQ216" i="36"/>
  <c r="AA216" i="36"/>
  <c r="AW263" i="38"/>
  <c r="AV263" i="38"/>
  <c r="AU263" i="38"/>
  <c r="AR263" i="38"/>
  <c r="AS263" i="38"/>
  <c r="AQ263" i="38"/>
  <c r="AT263" i="38"/>
  <c r="AA263" i="38"/>
  <c r="AQ262" i="37"/>
  <c r="AV262" i="37"/>
  <c r="AU262" i="37"/>
  <c r="AS262" i="37"/>
  <c r="AR262" i="37"/>
  <c r="AT262" i="37"/>
  <c r="AW262" i="37"/>
  <c r="AA262" i="37"/>
  <c r="AT265" i="37"/>
  <c r="AS265" i="37"/>
  <c r="AQ265" i="37"/>
  <c r="AV265" i="37"/>
  <c r="AR265" i="37"/>
  <c r="AU265" i="37"/>
  <c r="AW265" i="37"/>
  <c r="AA265" i="37"/>
  <c r="AW213" i="35"/>
  <c r="AV213" i="35"/>
  <c r="AU213" i="35"/>
  <c r="AT213" i="35"/>
  <c r="AS213" i="35"/>
  <c r="AQ213" i="35"/>
  <c r="AR213" i="35"/>
  <c r="AA213" i="35"/>
  <c r="AT266" i="36"/>
  <c r="AS266" i="36"/>
  <c r="AR266" i="36"/>
  <c r="AW266" i="36"/>
  <c r="AV266" i="36"/>
  <c r="AU266" i="36"/>
  <c r="AQ266" i="36"/>
  <c r="AA266" i="36"/>
  <c r="AW247" i="38"/>
  <c r="AV247" i="38"/>
  <c r="AS247" i="38"/>
  <c r="AT247" i="38"/>
  <c r="AR247" i="38"/>
  <c r="AU247" i="38"/>
  <c r="AQ247" i="38"/>
  <c r="AA247" i="38"/>
  <c r="AR246" i="37"/>
  <c r="AQ246" i="37"/>
  <c r="AW246" i="37"/>
  <c r="AV246" i="37"/>
  <c r="AT246" i="37"/>
  <c r="AU246" i="37"/>
  <c r="AS246" i="37"/>
  <c r="AA246" i="37"/>
  <c r="AU243" i="35"/>
  <c r="AT243" i="35"/>
  <c r="AS243" i="35"/>
  <c r="AR243" i="35"/>
  <c r="AQ243" i="35"/>
  <c r="AV243" i="35"/>
  <c r="AW243" i="35"/>
  <c r="AA243" i="35"/>
  <c r="AW229" i="35"/>
  <c r="AV229" i="35"/>
  <c r="AU229" i="35"/>
  <c r="AT229" i="35"/>
  <c r="AS229" i="35"/>
  <c r="AQ229" i="35"/>
  <c r="AR229" i="35"/>
  <c r="AA229" i="35"/>
  <c r="AU225" i="36"/>
  <c r="AT225" i="36"/>
  <c r="AS225" i="36"/>
  <c r="AW225" i="36"/>
  <c r="AV225" i="36"/>
  <c r="AQ225" i="36"/>
  <c r="AR225" i="36"/>
  <c r="AA225" i="36"/>
  <c r="AQ220" i="37"/>
  <c r="AV220" i="37"/>
  <c r="AU220" i="37"/>
  <c r="AS220" i="37"/>
  <c r="AW220" i="37"/>
  <c r="AR220" i="37"/>
  <c r="AT220" i="37"/>
  <c r="AA220" i="37"/>
  <c r="AU227" i="37"/>
  <c r="AT227" i="37"/>
  <c r="AR227" i="37"/>
  <c r="AW227" i="37"/>
  <c r="AV227" i="37"/>
  <c r="AQ227" i="37"/>
  <c r="AS227" i="37"/>
  <c r="AA227" i="37"/>
  <c r="AR221" i="37"/>
  <c r="AW221" i="37"/>
  <c r="AV221" i="37"/>
  <c r="AT221" i="37"/>
  <c r="AU221" i="37"/>
  <c r="AQ221" i="37"/>
  <c r="AS221" i="37"/>
  <c r="AA221" i="37"/>
  <c r="AU224" i="37"/>
  <c r="AR224" i="37"/>
  <c r="AQ224" i="37"/>
  <c r="AW224" i="37"/>
  <c r="AS224" i="37"/>
  <c r="AV224" i="37"/>
  <c r="AT224" i="37"/>
  <c r="AA224" i="37"/>
  <c r="AS212" i="38"/>
  <c r="AR212" i="38"/>
  <c r="AW212" i="38"/>
  <c r="AU212" i="38"/>
  <c r="AT212" i="38"/>
  <c r="AQ212" i="38"/>
  <c r="AV212" i="38"/>
  <c r="AA212" i="38"/>
  <c r="AW246" i="38"/>
  <c r="AV246" i="38"/>
  <c r="AU246" i="38"/>
  <c r="AR246" i="38"/>
  <c r="AQ246" i="38"/>
  <c r="AT246" i="38"/>
  <c r="AS246" i="38"/>
  <c r="AA246" i="38"/>
  <c r="AT225" i="35"/>
  <c r="AS225" i="35"/>
  <c r="AR225" i="35"/>
  <c r="AQ225" i="35"/>
  <c r="AW225" i="35"/>
  <c r="AU225" i="35"/>
  <c r="AV225" i="35"/>
  <c r="AA225" i="35"/>
  <c r="AQ230" i="35"/>
  <c r="AW230" i="35"/>
  <c r="AV230" i="35"/>
  <c r="AU230" i="35"/>
  <c r="AT230" i="35"/>
  <c r="AR230" i="35"/>
  <c r="AS230" i="35"/>
  <c r="AA230" i="35"/>
  <c r="AW246" i="35"/>
  <c r="AV246" i="35"/>
  <c r="AU246" i="35"/>
  <c r="AT246" i="35"/>
  <c r="AS246" i="35"/>
  <c r="AQ246" i="35"/>
  <c r="AR246" i="35"/>
  <c r="AA246" i="35"/>
  <c r="AR216" i="37"/>
  <c r="AQ216" i="37"/>
  <c r="AW216" i="37"/>
  <c r="AV216" i="37"/>
  <c r="AT216" i="37"/>
  <c r="AU216" i="37"/>
  <c r="AS216" i="37"/>
  <c r="AA216" i="37"/>
  <c r="AT268" i="38"/>
  <c r="AS268" i="38"/>
  <c r="AR268" i="38"/>
  <c r="AW268" i="38"/>
  <c r="AV268" i="38"/>
  <c r="AU268" i="38"/>
  <c r="AQ268" i="38"/>
  <c r="AA268" i="38"/>
  <c r="AW243" i="37"/>
  <c r="AV243" i="37"/>
  <c r="AT243" i="37"/>
  <c r="AS243" i="37"/>
  <c r="AQ243" i="37"/>
  <c r="AU243" i="37"/>
  <c r="AR243" i="37"/>
  <c r="AA243" i="37"/>
  <c r="AW213" i="37"/>
  <c r="AV213" i="37"/>
  <c r="AT213" i="37"/>
  <c r="AS213" i="37"/>
  <c r="AQ213" i="37"/>
  <c r="AU213" i="37"/>
  <c r="AR213" i="37"/>
  <c r="AA213" i="37"/>
  <c r="AW221" i="38"/>
  <c r="AV221" i="38"/>
  <c r="AU221" i="38"/>
  <c r="AR221" i="38"/>
  <c r="AQ221" i="38"/>
  <c r="AT221" i="38"/>
  <c r="AS221" i="38"/>
  <c r="AA221" i="38"/>
  <c r="AQ228" i="37"/>
  <c r="AV228" i="37"/>
  <c r="AU228" i="37"/>
  <c r="AS228" i="37"/>
  <c r="AW228" i="37"/>
  <c r="AT228" i="37"/>
  <c r="AR228" i="37"/>
  <c r="AA228" i="37"/>
  <c r="AW222" i="38"/>
  <c r="AV222" i="38"/>
  <c r="AS222" i="38"/>
  <c r="AT222" i="38"/>
  <c r="AR222" i="38"/>
  <c r="AU222" i="38"/>
  <c r="AQ222" i="38"/>
  <c r="AA222" i="38"/>
  <c r="AS230" i="37"/>
  <c r="AR230" i="37"/>
  <c r="AW230" i="37"/>
  <c r="AU230" i="37"/>
  <c r="AT230" i="37"/>
  <c r="AQ230" i="37"/>
  <c r="AV230" i="37"/>
  <c r="AA230" i="37"/>
  <c r="AU267" i="36"/>
  <c r="AT267" i="36"/>
  <c r="AS267" i="36"/>
  <c r="AW267" i="36"/>
  <c r="AR267" i="36"/>
  <c r="AV267" i="36"/>
  <c r="AQ267" i="36"/>
  <c r="AA267" i="36"/>
  <c r="AS222" i="37"/>
  <c r="AW222" i="37"/>
  <c r="AU222" i="37"/>
  <c r="AQ222" i="37"/>
  <c r="AT222" i="37"/>
  <c r="AV222" i="37"/>
  <c r="AA222" i="37"/>
  <c r="AR222" i="37"/>
  <c r="AR264" i="36"/>
  <c r="AQ264" i="36"/>
  <c r="AU264" i="36"/>
  <c r="AT264" i="36"/>
  <c r="AS264" i="36"/>
  <c r="AW264" i="36"/>
  <c r="AV264" i="36"/>
  <c r="AA264" i="36"/>
  <c r="AQ218" i="38"/>
  <c r="AV218" i="38"/>
  <c r="AU218" i="38"/>
  <c r="AS218" i="38"/>
  <c r="AT218" i="38"/>
  <c r="AR218" i="38"/>
  <c r="AW218" i="38"/>
  <c r="AA218" i="38"/>
  <c r="AV262" i="38"/>
  <c r="AU262" i="38"/>
  <c r="AT262" i="38"/>
  <c r="AQ262" i="38"/>
  <c r="AS262" i="38"/>
  <c r="AW262" i="38"/>
  <c r="AR262" i="38"/>
  <c r="AA262" i="38"/>
  <c r="AS265" i="36"/>
  <c r="AR265" i="36"/>
  <c r="AQ265" i="36"/>
  <c r="AV265" i="36"/>
  <c r="AW265" i="36"/>
  <c r="AU265" i="36"/>
  <c r="AT265" i="36"/>
  <c r="AA265" i="36"/>
  <c r="AT213" i="38"/>
  <c r="AS213" i="38"/>
  <c r="AQ213" i="38"/>
  <c r="AV213" i="38"/>
  <c r="AW213" i="38"/>
  <c r="AU213" i="38"/>
  <c r="AR213" i="38"/>
  <c r="AA213" i="38"/>
  <c r="AV242" i="37"/>
  <c r="AU242" i="37"/>
  <c r="AS242" i="37"/>
  <c r="AR242" i="37"/>
  <c r="AT242" i="37"/>
  <c r="AQ242" i="37"/>
  <c r="AW242" i="37"/>
  <c r="AA242" i="37"/>
  <c r="AS215" i="36"/>
  <c r="AR215" i="36"/>
  <c r="AQ215" i="36"/>
  <c r="AV215" i="36"/>
  <c r="AW215" i="36"/>
  <c r="AU215" i="36"/>
  <c r="AT215" i="36"/>
  <c r="AA215" i="36"/>
  <c r="AU244" i="38"/>
  <c r="AT244" i="38"/>
  <c r="AS244" i="38"/>
  <c r="AW244" i="38"/>
  <c r="AR244" i="38"/>
  <c r="AV244" i="38"/>
  <c r="AQ244" i="38"/>
  <c r="AA244" i="38"/>
  <c r="AS216" i="35"/>
  <c r="AR216" i="35"/>
  <c r="AQ216" i="35"/>
  <c r="AW216" i="35"/>
  <c r="AV216" i="35"/>
  <c r="AT216" i="35"/>
  <c r="AU216" i="35"/>
  <c r="AA216" i="35"/>
  <c r="AW263" i="35"/>
  <c r="AV263" i="35"/>
  <c r="AU263" i="35"/>
  <c r="AT263" i="35"/>
  <c r="AS263" i="35"/>
  <c r="AQ263" i="35"/>
  <c r="AR263" i="35"/>
  <c r="AA263" i="35"/>
  <c r="AT267" i="35"/>
  <c r="AS267" i="35"/>
  <c r="AR267" i="35"/>
  <c r="AQ267" i="35"/>
  <c r="AW267" i="35"/>
  <c r="AU267" i="35"/>
  <c r="AV267" i="35"/>
  <c r="AA267" i="35"/>
  <c r="AR231" i="35"/>
  <c r="AQ231" i="35"/>
  <c r="AW231" i="35"/>
  <c r="AV231" i="35"/>
  <c r="AU231" i="35"/>
  <c r="AS231" i="35"/>
  <c r="AT231" i="35"/>
  <c r="AA231" i="35"/>
  <c r="AV269" i="35"/>
  <c r="AU269" i="35"/>
  <c r="AT269" i="35"/>
  <c r="AS269" i="35"/>
  <c r="AR269" i="35"/>
  <c r="AQ269" i="35"/>
  <c r="AW269" i="35"/>
  <c r="AA269" i="35"/>
  <c r="AR249" i="38"/>
  <c r="AQ249" i="38"/>
  <c r="AU249" i="38"/>
  <c r="AV249" i="38"/>
  <c r="AT249" i="38"/>
  <c r="AW249" i="38"/>
  <c r="AS249" i="38"/>
  <c r="AA249" i="38"/>
  <c r="AR230" i="36"/>
  <c r="AQ230" i="36"/>
  <c r="AU230" i="36"/>
  <c r="AT230" i="36"/>
  <c r="AS230" i="36"/>
  <c r="AW230" i="36"/>
  <c r="AV230" i="36"/>
  <c r="AA230" i="36"/>
  <c r="AT218" i="37"/>
  <c r="AS218" i="37"/>
  <c r="AQ218" i="37"/>
  <c r="AV218" i="37"/>
  <c r="AW218" i="37"/>
  <c r="AU218" i="37"/>
  <c r="AR218" i="37"/>
  <c r="AA218" i="37"/>
  <c r="AW227" i="36"/>
  <c r="AV227" i="36"/>
  <c r="AU227" i="36"/>
  <c r="AR227" i="36"/>
  <c r="AS227" i="36"/>
  <c r="AQ227" i="36"/>
  <c r="AT227" i="36"/>
  <c r="AA227" i="36"/>
  <c r="AT226" i="38"/>
  <c r="AS226" i="38"/>
  <c r="AR226" i="38"/>
  <c r="AW226" i="38"/>
  <c r="AV226" i="38"/>
  <c r="AQ226" i="38"/>
  <c r="AU226" i="38"/>
  <c r="AA226" i="38"/>
  <c r="AQ248" i="38"/>
  <c r="AW248" i="38"/>
  <c r="AT248" i="38"/>
  <c r="AS248" i="38"/>
  <c r="AR248" i="38"/>
  <c r="AV248" i="38"/>
  <c r="AU248" i="38"/>
  <c r="AA248" i="38"/>
  <c r="AV228" i="38"/>
  <c r="AU228" i="38"/>
  <c r="AT228" i="38"/>
  <c r="AQ228" i="38"/>
  <c r="AS228" i="38"/>
  <c r="AW228" i="38"/>
  <c r="AR228" i="38"/>
  <c r="AA228" i="38"/>
  <c r="AS249" i="35"/>
  <c r="AR249" i="35"/>
  <c r="AQ249" i="35"/>
  <c r="AW249" i="35"/>
  <c r="AV249" i="35"/>
  <c r="AT249" i="35"/>
  <c r="AU249" i="35"/>
  <c r="AA249" i="35"/>
  <c r="AW221" i="35"/>
  <c r="AV221" i="35"/>
  <c r="AU221" i="35"/>
  <c r="AT221" i="35"/>
  <c r="AS221" i="35"/>
  <c r="AQ221" i="35"/>
  <c r="AR221" i="35"/>
  <c r="AA221" i="35"/>
  <c r="AR247" i="36"/>
  <c r="AQ247" i="36"/>
  <c r="AU247" i="36"/>
  <c r="AV247" i="36"/>
  <c r="AT247" i="36"/>
  <c r="AW247" i="36"/>
  <c r="AS247" i="36"/>
  <c r="AA247" i="36"/>
  <c r="AS241" i="35"/>
  <c r="AR241" i="35"/>
  <c r="AQ241" i="35"/>
  <c r="AW241" i="35"/>
  <c r="AV241" i="35"/>
  <c r="AT241" i="35"/>
  <c r="AU241" i="35"/>
  <c r="AA241" i="35"/>
  <c r="AU249" i="37"/>
  <c r="AT249" i="37"/>
  <c r="AR249" i="37"/>
  <c r="AQ249" i="37"/>
  <c r="AW249" i="37"/>
  <c r="AV249" i="37"/>
  <c r="AS249" i="37"/>
  <c r="AA249" i="37"/>
  <c r="AW269" i="36"/>
  <c r="AV269" i="36"/>
  <c r="AU269" i="36"/>
  <c r="AR269" i="36"/>
  <c r="AQ269" i="36"/>
  <c r="AT269" i="36"/>
  <c r="AS269" i="36"/>
  <c r="AA269" i="36"/>
  <c r="AR265" i="35"/>
  <c r="AQ265" i="35"/>
  <c r="AW265" i="35"/>
  <c r="AV265" i="35"/>
  <c r="AU265" i="35"/>
  <c r="AS265" i="35"/>
  <c r="AT265" i="35"/>
  <c r="AA265" i="35"/>
  <c r="AW261" i="37"/>
  <c r="AU261" i="37"/>
  <c r="AT261" i="37"/>
  <c r="AR261" i="37"/>
  <c r="AV261" i="37"/>
  <c r="AS261" i="37"/>
  <c r="AQ261" i="37"/>
  <c r="AA261" i="37"/>
  <c r="AU268" i="35"/>
  <c r="AT268" i="35"/>
  <c r="AS268" i="35"/>
  <c r="AR268" i="35"/>
  <c r="AQ268" i="35"/>
  <c r="AV268" i="35"/>
  <c r="AW268" i="35"/>
  <c r="AA268" i="35"/>
  <c r="AT231" i="37"/>
  <c r="AS231" i="37"/>
  <c r="AQ231" i="37"/>
  <c r="AV231" i="37"/>
  <c r="AU231" i="37"/>
  <c r="AR231" i="37"/>
  <c r="AW231" i="37"/>
  <c r="AA231" i="37"/>
  <c r="AT260" i="38"/>
  <c r="AS260" i="38"/>
  <c r="AR260" i="38"/>
  <c r="AW260" i="38"/>
  <c r="AV260" i="38"/>
  <c r="AQ260" i="38"/>
  <c r="AU260" i="38"/>
  <c r="AA260" i="38"/>
  <c r="AR229" i="37"/>
  <c r="AW229" i="37"/>
  <c r="AV229" i="37"/>
  <c r="AT229" i="37"/>
  <c r="AS229" i="37"/>
  <c r="AU229" i="37"/>
  <c r="AQ229" i="37"/>
  <c r="AA229" i="37"/>
  <c r="AS242" i="38"/>
  <c r="AR242" i="38"/>
  <c r="AQ242" i="38"/>
  <c r="AV242" i="38"/>
  <c r="AW242" i="38"/>
  <c r="AU242" i="38"/>
  <c r="AT242" i="38"/>
  <c r="AA242" i="38"/>
  <c r="AV215" i="38"/>
  <c r="AU215" i="38"/>
  <c r="AS215" i="38"/>
  <c r="AR215" i="38"/>
  <c r="AT215" i="38"/>
  <c r="AQ215" i="38"/>
  <c r="AW215" i="38"/>
  <c r="AA215" i="38"/>
  <c r="AV244" i="35"/>
  <c r="AU244" i="35"/>
  <c r="AT244" i="35"/>
  <c r="AS244" i="35"/>
  <c r="AR244" i="35"/>
  <c r="AQ244" i="35"/>
  <c r="AW244" i="35"/>
  <c r="AA244" i="35"/>
  <c r="AT224" i="36"/>
  <c r="AS224" i="36"/>
  <c r="AR224" i="36"/>
  <c r="AW224" i="36"/>
  <c r="AV224" i="36"/>
  <c r="AQ224" i="36"/>
  <c r="AU224" i="36"/>
  <c r="AA224" i="36"/>
  <c r="AR214" i="36"/>
  <c r="AQ214" i="36"/>
  <c r="AU214" i="36"/>
  <c r="AT214" i="36"/>
  <c r="AS214" i="36"/>
  <c r="AW214" i="36"/>
  <c r="AV214" i="36"/>
  <c r="AA214" i="36"/>
  <c r="AT248" i="37"/>
  <c r="AS248" i="37"/>
  <c r="AQ248" i="37"/>
  <c r="AV248" i="37"/>
  <c r="AW248" i="37"/>
  <c r="AU248" i="37"/>
  <c r="AR248" i="37"/>
  <c r="AA248" i="37"/>
  <c r="AW226" i="37"/>
  <c r="AT226" i="37"/>
  <c r="AS226" i="37"/>
  <c r="AQ226" i="37"/>
  <c r="AU226" i="37"/>
  <c r="AR226" i="37"/>
  <c r="AV226" i="37"/>
  <c r="AA226" i="37"/>
  <c r="AU250" i="36"/>
  <c r="AT250" i="36"/>
  <c r="AS250" i="36"/>
  <c r="AW250" i="36"/>
  <c r="AV250" i="36"/>
  <c r="AQ250" i="36"/>
  <c r="AR250" i="36"/>
  <c r="AA250" i="36"/>
  <c r="AR223" i="35"/>
  <c r="AQ223" i="35"/>
  <c r="AW223" i="35"/>
  <c r="AV223" i="35"/>
  <c r="AU223" i="35"/>
  <c r="AS223" i="35"/>
  <c r="AT223" i="35"/>
  <c r="AA223" i="35"/>
  <c r="AU261" i="38"/>
  <c r="AT261" i="38"/>
  <c r="AS261" i="38"/>
  <c r="AW261" i="38"/>
  <c r="AV261" i="38"/>
  <c r="AQ261" i="38"/>
  <c r="AR261" i="38"/>
  <c r="AA261" i="38"/>
  <c r="AS224" i="35"/>
  <c r="AR224" i="35"/>
  <c r="AQ224" i="35"/>
  <c r="AW224" i="35"/>
  <c r="AV224" i="35"/>
  <c r="AT224" i="35"/>
  <c r="AU224" i="35"/>
  <c r="AA224" i="35"/>
  <c r="AW228" i="35"/>
  <c r="AV228" i="35"/>
  <c r="AU228" i="35"/>
  <c r="AT228" i="35"/>
  <c r="AS228" i="35"/>
  <c r="AR228" i="35"/>
  <c r="AQ228" i="35"/>
  <c r="AA228" i="35"/>
  <c r="AT242" i="35"/>
  <c r="AS242" i="35"/>
  <c r="AR242" i="35"/>
  <c r="AQ242" i="35"/>
  <c r="AW242" i="35"/>
  <c r="AU242" i="35"/>
  <c r="AV242" i="35"/>
  <c r="AA242" i="35"/>
  <c r="AV226" i="36"/>
  <c r="AU226" i="36"/>
  <c r="AT226" i="36"/>
  <c r="AQ226" i="36"/>
  <c r="AS226" i="36"/>
  <c r="AW226" i="36"/>
  <c r="AR226" i="36"/>
  <c r="AA226" i="36"/>
  <c r="AU226" i="35"/>
  <c r="AT226" i="35"/>
  <c r="AS226" i="35"/>
  <c r="AR226" i="35"/>
  <c r="AQ226" i="35"/>
  <c r="AV226" i="35"/>
  <c r="AW226" i="35"/>
  <c r="AA226" i="35"/>
  <c r="AQ229" i="36"/>
  <c r="AW229" i="36"/>
  <c r="AT229" i="36"/>
  <c r="AU229" i="36"/>
  <c r="AS229" i="36"/>
  <c r="AR229" i="36"/>
  <c r="AV229" i="36"/>
  <c r="AA229" i="36"/>
  <c r="AR241" i="38"/>
  <c r="AQ241" i="38"/>
  <c r="AU241" i="38"/>
  <c r="AT241" i="38"/>
  <c r="AS241" i="38"/>
  <c r="AW241" i="38"/>
  <c r="AV241" i="38"/>
  <c r="AA241" i="38"/>
  <c r="AW268" i="37"/>
  <c r="AV268" i="37"/>
  <c r="AT268" i="37"/>
  <c r="AS268" i="37"/>
  <c r="AQ268" i="37"/>
  <c r="AR268" i="37"/>
  <c r="AU268" i="37"/>
  <c r="AA268" i="37"/>
  <c r="AV212" i="37"/>
  <c r="AU212" i="37"/>
  <c r="AS212" i="37"/>
  <c r="AR212" i="37"/>
  <c r="AW212" i="37"/>
  <c r="AT212" i="37"/>
  <c r="AQ212" i="37"/>
  <c r="AA212" i="37"/>
  <c r="AV261" i="35"/>
  <c r="AU261" i="35"/>
  <c r="AT261" i="35"/>
  <c r="AS261" i="35"/>
  <c r="AR261" i="35"/>
  <c r="AQ261" i="35"/>
  <c r="AW261" i="35"/>
  <c r="AA261" i="35"/>
  <c r="AW269" i="37"/>
  <c r="AU269" i="37"/>
  <c r="AT269" i="37"/>
  <c r="AR269" i="37"/>
  <c r="AV269" i="37"/>
  <c r="AS269" i="37"/>
  <c r="AQ269" i="37"/>
  <c r="AA269" i="37"/>
  <c r="AV243" i="36"/>
  <c r="AU243" i="36"/>
  <c r="AT243" i="36"/>
  <c r="AQ243" i="36"/>
  <c r="AW243" i="36"/>
  <c r="AR243" i="36"/>
  <c r="AS243" i="36"/>
  <c r="AA243" i="36"/>
  <c r="AU242" i="36"/>
  <c r="AT242" i="36"/>
  <c r="AS242" i="36"/>
  <c r="AW242" i="36"/>
  <c r="AR242" i="36"/>
  <c r="AV242" i="36"/>
  <c r="AQ242" i="36"/>
  <c r="AA242" i="36"/>
  <c r="AQ215" i="37"/>
  <c r="AV215" i="37"/>
  <c r="AU215" i="37"/>
  <c r="AS215" i="37"/>
  <c r="AW215" i="37"/>
  <c r="AT215" i="37"/>
  <c r="AR215" i="37"/>
  <c r="AA215" i="37"/>
  <c r="AW244" i="37"/>
  <c r="AU244" i="37"/>
  <c r="AT244" i="37"/>
  <c r="AR244" i="37"/>
  <c r="AS244" i="37"/>
  <c r="AQ244" i="37"/>
  <c r="AV244" i="37"/>
  <c r="AA244" i="37"/>
  <c r="AR266" i="38"/>
  <c r="AQ266" i="38"/>
  <c r="AU266" i="38"/>
  <c r="AT266" i="38"/>
  <c r="AS266" i="38"/>
  <c r="AW266" i="38"/>
  <c r="AV266" i="38"/>
  <c r="AA266" i="38"/>
  <c r="AS247" i="37"/>
  <c r="AR247" i="37"/>
  <c r="AW247" i="37"/>
  <c r="AU247" i="37"/>
  <c r="AT247" i="37"/>
  <c r="AV247" i="37"/>
  <c r="AQ247" i="37"/>
  <c r="AA247" i="37"/>
  <c r="AW262" i="35"/>
  <c r="AV262" i="35"/>
  <c r="AU262" i="35"/>
  <c r="AT262" i="35"/>
  <c r="AS262" i="35"/>
  <c r="AR262" i="35"/>
  <c r="AQ262" i="35"/>
  <c r="AA262" i="35"/>
  <c r="AQ265" i="38"/>
  <c r="AW265" i="38"/>
  <c r="AT265" i="38"/>
  <c r="AU265" i="38"/>
  <c r="AS265" i="38"/>
  <c r="AV265" i="38"/>
  <c r="AR265" i="38"/>
  <c r="AA265" i="38"/>
  <c r="AQ213" i="36"/>
  <c r="AW213" i="36"/>
  <c r="AT213" i="36"/>
  <c r="AU213" i="36"/>
  <c r="AS213" i="36"/>
  <c r="AV213" i="36"/>
  <c r="AR213" i="36"/>
  <c r="AA213" i="36"/>
  <c r="AU217" i="36"/>
  <c r="AT217" i="36"/>
  <c r="AS217" i="36"/>
  <c r="AW217" i="36"/>
  <c r="AR217" i="36"/>
  <c r="AQ217" i="36"/>
  <c r="AV217" i="36"/>
  <c r="AA217" i="36"/>
  <c r="AU260" i="35"/>
  <c r="AT260" i="35"/>
  <c r="AS260" i="35"/>
  <c r="AR260" i="35"/>
  <c r="AQ260" i="35"/>
  <c r="AV260" i="35"/>
  <c r="AW260" i="35"/>
  <c r="AA260" i="35"/>
  <c r="AV219" i="35"/>
  <c r="AU219" i="35"/>
  <c r="AT219" i="35"/>
  <c r="AS219" i="35"/>
  <c r="AR219" i="35"/>
  <c r="AQ219" i="35"/>
  <c r="AW219" i="35"/>
  <c r="AA219" i="35"/>
  <c r="AW212" i="36"/>
  <c r="AV212" i="36"/>
  <c r="AS212" i="36"/>
  <c r="AR212" i="36"/>
  <c r="AQ212" i="36"/>
  <c r="AU212" i="36"/>
  <c r="AT212" i="36"/>
  <c r="AA212" i="36"/>
  <c r="AQ246" i="36"/>
  <c r="AW246" i="36"/>
  <c r="AT246" i="36"/>
  <c r="AS246" i="36"/>
  <c r="AR246" i="36"/>
  <c r="AV246" i="36"/>
  <c r="AU246" i="36"/>
  <c r="AA246" i="36"/>
  <c r="AS223" i="36"/>
  <c r="AR223" i="36"/>
  <c r="AQ223" i="36"/>
  <c r="AV223" i="36"/>
  <c r="AU223" i="36"/>
  <c r="AT223" i="36"/>
  <c r="AW223" i="36"/>
  <c r="AA223" i="36"/>
  <c r="AV250" i="37"/>
  <c r="AU250" i="37"/>
  <c r="AS250" i="37"/>
  <c r="AR250" i="37"/>
  <c r="AQ250" i="37"/>
  <c r="AT250" i="37"/>
  <c r="AW250" i="37"/>
  <c r="AA250" i="37"/>
  <c r="AS225" i="38"/>
  <c r="AR225" i="38"/>
  <c r="AQ225" i="38"/>
  <c r="AV225" i="38"/>
  <c r="AU225" i="38"/>
  <c r="AT225" i="38"/>
  <c r="AW225" i="38"/>
  <c r="AA225" i="38"/>
  <c r="AW220" i="35"/>
  <c r="AV220" i="35"/>
  <c r="AU220" i="35"/>
  <c r="AT220" i="35"/>
  <c r="AS220" i="35"/>
  <c r="AR220" i="35"/>
  <c r="AQ220" i="35"/>
  <c r="AA220" i="35"/>
  <c r="AU227" i="38"/>
  <c r="AT227" i="38"/>
  <c r="AS227" i="38"/>
  <c r="AW227" i="38"/>
  <c r="AV227" i="38"/>
  <c r="AQ227" i="38"/>
  <c r="AR227" i="38"/>
  <c r="AA227" i="38"/>
  <c r="AU218" i="35"/>
  <c r="AT218" i="35"/>
  <c r="AS218" i="35"/>
  <c r="AR218" i="35"/>
  <c r="AQ218" i="35"/>
  <c r="AV218" i="35"/>
  <c r="AW218" i="35"/>
  <c r="AA218" i="35"/>
  <c r="AV227" i="35"/>
  <c r="AU227" i="35"/>
  <c r="AT227" i="35"/>
  <c r="AS227" i="35"/>
  <c r="AR227" i="35"/>
  <c r="AQ227" i="35"/>
  <c r="AW227" i="35"/>
  <c r="AA227" i="35"/>
  <c r="AR233" i="35"/>
  <c r="AQ233" i="35"/>
  <c r="AW233" i="35"/>
  <c r="AV233" i="35"/>
  <c r="AU233" i="35"/>
  <c r="AS233" i="35"/>
  <c r="AT233" i="35"/>
  <c r="AA233" i="35"/>
  <c r="AT234" i="36"/>
  <c r="AS234" i="36"/>
  <c r="AR234" i="36"/>
  <c r="AQ234" i="36"/>
  <c r="AW234" i="36"/>
  <c r="AU234" i="36"/>
  <c r="AV234" i="36"/>
  <c r="AA234" i="36"/>
  <c r="AR196" i="35"/>
  <c r="AQ196" i="35"/>
  <c r="AW196" i="35"/>
  <c r="AV196" i="35"/>
  <c r="AU196" i="35"/>
  <c r="AS196" i="35"/>
  <c r="AT196" i="35"/>
  <c r="AA196" i="35"/>
  <c r="AV150" i="36"/>
  <c r="AR150" i="36"/>
  <c r="AW150" i="36"/>
  <c r="AS150" i="36"/>
  <c r="AU150" i="36"/>
  <c r="AT150" i="36"/>
  <c r="AU233" i="38"/>
  <c r="AT233" i="38"/>
  <c r="AS233" i="38"/>
  <c r="AR233" i="38"/>
  <c r="AQ233" i="38"/>
  <c r="AV233" i="38"/>
  <c r="AW233" i="38"/>
  <c r="AA233" i="38"/>
  <c r="AV234" i="37"/>
  <c r="AU234" i="37"/>
  <c r="AT234" i="37"/>
  <c r="AS234" i="37"/>
  <c r="AR234" i="37"/>
  <c r="AQ234" i="37"/>
  <c r="AW234" i="37"/>
  <c r="AA234" i="37"/>
  <c r="AU150" i="38"/>
  <c r="AV150" i="38"/>
  <c r="AT150" i="38"/>
  <c r="AW150" i="38"/>
  <c r="AR150" i="38"/>
  <c r="AS150" i="38"/>
  <c r="AV234" i="38"/>
  <c r="AU234" i="38"/>
  <c r="AT234" i="38"/>
  <c r="AS234" i="38"/>
  <c r="AR234" i="38"/>
  <c r="AQ234" i="38"/>
  <c r="AW234" i="38"/>
  <c r="AA234" i="38"/>
  <c r="AS234" i="35"/>
  <c r="AR234" i="35"/>
  <c r="AQ234" i="35"/>
  <c r="AW234" i="35"/>
  <c r="AV234" i="35"/>
  <c r="AT234" i="35"/>
  <c r="AU234" i="35"/>
  <c r="AA234" i="35"/>
  <c r="AR150" i="35"/>
  <c r="AV150" i="35"/>
  <c r="AU150" i="35"/>
  <c r="AT150" i="35"/>
  <c r="AW150" i="35"/>
  <c r="AS150" i="35"/>
  <c r="AS233" i="36"/>
  <c r="AR233" i="36"/>
  <c r="AQ233" i="36"/>
  <c r="AW233" i="36"/>
  <c r="AV233" i="36"/>
  <c r="AT233" i="36"/>
  <c r="AU233" i="36"/>
  <c r="AA233" i="36"/>
  <c r="AU233" i="37"/>
  <c r="AT233" i="37"/>
  <c r="AS233" i="37"/>
  <c r="AR233" i="37"/>
  <c r="AQ233" i="37"/>
  <c r="AV233" i="37"/>
  <c r="AW233" i="37"/>
  <c r="AA233" i="37"/>
  <c r="AS150" i="37"/>
  <c r="AV150" i="37"/>
  <c r="AW150" i="37"/>
  <c r="AR150" i="37"/>
  <c r="AT150" i="37"/>
  <c r="AU150" i="37"/>
  <c r="AB150" i="37"/>
  <c r="AQ150" i="37"/>
  <c r="AA150" i="37"/>
  <c r="AA131" i="35"/>
  <c r="AQ131" i="35"/>
  <c r="AB131" i="35"/>
  <c r="AQ150" i="38"/>
  <c r="AA150" i="38"/>
  <c r="AB150" i="38"/>
  <c r="AQ150" i="36"/>
  <c r="AB150" i="36"/>
  <c r="AA150" i="36"/>
  <c r="AB150" i="35"/>
  <c r="AA150" i="35"/>
  <c r="AQ150" i="35"/>
  <c r="AJ98" i="35"/>
  <c r="AJ133" i="36"/>
  <c r="AJ132" i="38"/>
  <c r="AJ133" i="35"/>
  <c r="T150" i="37"/>
  <c r="S150" i="37"/>
  <c r="T150" i="38"/>
  <c r="S150" i="38"/>
  <c r="T150" i="36"/>
  <c r="S150" i="36"/>
  <c r="AJ133" i="38"/>
  <c r="AJ132" i="37"/>
  <c r="T150" i="35"/>
  <c r="S150" i="35"/>
  <c r="AJ132" i="36"/>
  <c r="AJ133" i="37"/>
  <c r="AJ132" i="35"/>
  <c r="T131" i="35"/>
  <c r="S131" i="35"/>
  <c r="AN197" i="35"/>
  <c r="AM197" i="35"/>
  <c r="AI197" i="35"/>
  <c r="AO197" i="35"/>
  <c r="AL197" i="35"/>
  <c r="AK197" i="35"/>
  <c r="AJ197" i="35"/>
  <c r="AN196" i="35"/>
  <c r="AM196" i="35"/>
  <c r="AL196" i="35"/>
  <c r="AI196" i="35"/>
  <c r="AK196" i="35"/>
  <c r="AO196" i="35"/>
  <c r="AJ196" i="35"/>
  <c r="AO195" i="35"/>
  <c r="AI195" i="35"/>
  <c r="AN195" i="35"/>
  <c r="AM195" i="35"/>
  <c r="AL195" i="35"/>
  <c r="AJ195" i="35"/>
  <c r="AK195" i="35"/>
  <c r="AJ94" i="35"/>
  <c r="AI94" i="35"/>
  <c r="AO94" i="35"/>
  <c r="AM94" i="35"/>
  <c r="AL94" i="35"/>
  <c r="AN94" i="35"/>
  <c r="AK94" i="35"/>
  <c r="AL115" i="36"/>
  <c r="AM115" i="36"/>
  <c r="AK115" i="36"/>
  <c r="AI115" i="36"/>
  <c r="AN115" i="36"/>
  <c r="AO115" i="36"/>
  <c r="AJ115" i="36"/>
  <c r="AK114" i="38"/>
  <c r="AO114" i="38"/>
  <c r="AN114" i="38"/>
  <c r="AI114" i="38"/>
  <c r="AM114" i="38"/>
  <c r="AJ114" i="38"/>
  <c r="AL114" i="38"/>
  <c r="AI113" i="36"/>
  <c r="AL113" i="36"/>
  <c r="AJ113" i="36"/>
  <c r="AK113" i="36"/>
  <c r="AL111" i="38"/>
  <c r="AK111" i="38"/>
  <c r="AI111" i="38"/>
  <c r="AJ111" i="38"/>
  <c r="E232" i="37"/>
  <c r="H905" i="43" s="1"/>
  <c r="AJ114" i="37"/>
  <c r="AK114" i="37"/>
  <c r="AI114" i="37"/>
  <c r="AL114" i="37"/>
  <c r="AO114" i="37"/>
  <c r="AN114" i="37"/>
  <c r="AM114" i="37"/>
  <c r="AN114" i="35"/>
  <c r="AL114" i="35"/>
  <c r="AM114" i="35"/>
  <c r="AI114" i="35"/>
  <c r="AJ114" i="35"/>
  <c r="AK114" i="35"/>
  <c r="AO114" i="35"/>
  <c r="AO115" i="38"/>
  <c r="AL115" i="38"/>
  <c r="AK115" i="38"/>
  <c r="AI115" i="38"/>
  <c r="AJ115" i="38"/>
  <c r="AN115" i="38"/>
  <c r="AM115" i="38"/>
  <c r="AJ113" i="38"/>
  <c r="AI113" i="38"/>
  <c r="AK113" i="38"/>
  <c r="AL113" i="38"/>
  <c r="E232" i="35"/>
  <c r="AL113" i="37"/>
  <c r="AJ113" i="37"/>
  <c r="AK113" i="37"/>
  <c r="AI113" i="37"/>
  <c r="AI113" i="35"/>
  <c r="AL113" i="35"/>
  <c r="AK113" i="35"/>
  <c r="AJ113" i="35"/>
  <c r="AK114" i="36"/>
  <c r="AJ114" i="36"/>
  <c r="AM114" i="36"/>
  <c r="AN114" i="36"/>
  <c r="AL114" i="36"/>
  <c r="AI114" i="36"/>
  <c r="AO114" i="36"/>
  <c r="AI112" i="35"/>
  <c r="AJ112" i="35"/>
  <c r="AK112" i="35"/>
  <c r="AM115" i="35"/>
  <c r="AL115" i="35"/>
  <c r="AK115" i="35"/>
  <c r="AN115" i="35"/>
  <c r="AJ115" i="35"/>
  <c r="AO115" i="35"/>
  <c r="AI115" i="35"/>
  <c r="E232" i="38"/>
  <c r="H925" i="43" s="1"/>
  <c r="AO115" i="37"/>
  <c r="AN115" i="37"/>
  <c r="AM115" i="37"/>
  <c r="AJ115" i="37"/>
  <c r="AK115" i="37"/>
  <c r="AI115" i="37"/>
  <c r="AL115" i="37"/>
  <c r="AI111" i="36"/>
  <c r="AK111" i="36"/>
  <c r="AJ111" i="36"/>
  <c r="AL111" i="36"/>
  <c r="AK111" i="37"/>
  <c r="AI111" i="37"/>
  <c r="AJ111" i="37"/>
  <c r="AL111" i="37"/>
  <c r="AK112" i="36"/>
  <c r="AI112" i="36"/>
  <c r="AJ112" i="36"/>
  <c r="AI112" i="37"/>
  <c r="AJ112" i="37"/>
  <c r="AK112" i="37"/>
  <c r="AI112" i="38"/>
  <c r="AJ112" i="38"/>
  <c r="AK112" i="38"/>
  <c r="E232" i="36"/>
  <c r="H885" i="43" s="1"/>
  <c r="AI111" i="35"/>
  <c r="AK111" i="35"/>
  <c r="AJ111" i="35"/>
  <c r="AL111" i="35"/>
  <c r="H304" i="3"/>
  <c r="H303" i="3"/>
  <c r="H302" i="3"/>
  <c r="H301" i="3"/>
  <c r="H300" i="3"/>
  <c r="H299" i="3"/>
  <c r="H298" i="3"/>
  <c r="H297" i="3"/>
  <c r="H296" i="3"/>
  <c r="H294" i="3"/>
  <c r="H293" i="3"/>
  <c r="H292" i="3"/>
  <c r="H291" i="3"/>
  <c r="H290" i="3"/>
  <c r="H289" i="3"/>
  <c r="H288" i="3"/>
  <c r="H287" i="3"/>
  <c r="H286" i="3"/>
  <c r="H285" i="3"/>
  <c r="H284" i="3"/>
  <c r="H283" i="3"/>
  <c r="H282" i="3"/>
  <c r="H281" i="3"/>
  <c r="H280" i="3"/>
  <c r="H279" i="3"/>
  <c r="H278" i="3"/>
  <c r="H277" i="3"/>
  <c r="H276" i="3"/>
  <c r="H275" i="3"/>
  <c r="H274" i="3"/>
  <c r="H273" i="3"/>
  <c r="H272" i="3"/>
  <c r="H271" i="3"/>
  <c r="H270" i="3"/>
  <c r="H269" i="3"/>
  <c r="H268" i="3"/>
  <c r="H267" i="3"/>
  <c r="H266" i="3"/>
  <c r="H265" i="3"/>
  <c r="H264" i="3"/>
  <c r="H263" i="3"/>
  <c r="H262" i="3"/>
  <c r="H261" i="3"/>
  <c r="H260" i="3"/>
  <c r="H259" i="3"/>
  <c r="H258" i="3"/>
  <c r="H257" i="3"/>
  <c r="H256" i="3"/>
  <c r="H255" i="3"/>
  <c r="AV140" i="19"/>
  <c r="AU140" i="19"/>
  <c r="AT140" i="19"/>
  <c r="AS140" i="19"/>
  <c r="AR140" i="19"/>
  <c r="AQ140" i="19"/>
  <c r="AP140" i="19"/>
  <c r="AN140" i="19"/>
  <c r="AM140" i="19"/>
  <c r="AL140" i="19"/>
  <c r="AK140" i="19"/>
  <c r="AJ140" i="19"/>
  <c r="AI140" i="19"/>
  <c r="AH140" i="19"/>
  <c r="AF140" i="19"/>
  <c r="AE140" i="19"/>
  <c r="AD140" i="19"/>
  <c r="AC140" i="19"/>
  <c r="AB140" i="19"/>
  <c r="AA140" i="19"/>
  <c r="Z140" i="19"/>
  <c r="X140" i="19"/>
  <c r="W140" i="19"/>
  <c r="V140" i="19"/>
  <c r="U140" i="19"/>
  <c r="T140" i="19"/>
  <c r="S140" i="19"/>
  <c r="R140" i="19"/>
  <c r="D140" i="19"/>
  <c r="AV139" i="19"/>
  <c r="AU139" i="19"/>
  <c r="AT139" i="19"/>
  <c r="AS139" i="19"/>
  <c r="AR139" i="19"/>
  <c r="AQ139" i="19"/>
  <c r="AP139" i="19"/>
  <c r="AN139" i="19"/>
  <c r="AM139" i="19"/>
  <c r="AL139" i="19"/>
  <c r="AK139" i="19"/>
  <c r="AJ139" i="19"/>
  <c r="AI139" i="19"/>
  <c r="AH139" i="19"/>
  <c r="AF139" i="19"/>
  <c r="AE139" i="19"/>
  <c r="AD139" i="19"/>
  <c r="AC139" i="19"/>
  <c r="AB139" i="19"/>
  <c r="AA139" i="19"/>
  <c r="Z139" i="19"/>
  <c r="X139" i="19"/>
  <c r="W139" i="19"/>
  <c r="V139" i="19"/>
  <c r="U139" i="19"/>
  <c r="T139" i="19"/>
  <c r="S139" i="19"/>
  <c r="R139" i="19"/>
  <c r="D139" i="19"/>
  <c r="AV138" i="19"/>
  <c r="AU138" i="19"/>
  <c r="AT138" i="19"/>
  <c r="AS138" i="19"/>
  <c r="AR138" i="19"/>
  <c r="AQ138" i="19"/>
  <c r="AP138" i="19"/>
  <c r="AN138" i="19"/>
  <c r="AM138" i="19"/>
  <c r="AL138" i="19"/>
  <c r="AK138" i="19"/>
  <c r="AJ138" i="19"/>
  <c r="AI138" i="19"/>
  <c r="AH138" i="19"/>
  <c r="AF138" i="19"/>
  <c r="AE138" i="19"/>
  <c r="AD138" i="19"/>
  <c r="AC138" i="19"/>
  <c r="AB138" i="19"/>
  <c r="AA138" i="19"/>
  <c r="Z138" i="19"/>
  <c r="X138" i="19"/>
  <c r="W138" i="19"/>
  <c r="V138" i="19"/>
  <c r="U138" i="19"/>
  <c r="T138" i="19"/>
  <c r="S138" i="19"/>
  <c r="R138" i="19"/>
  <c r="D138" i="19"/>
  <c r="AV137" i="19"/>
  <c r="AU137" i="19"/>
  <c r="AT137" i="19"/>
  <c r="AS137" i="19"/>
  <c r="AR137" i="19"/>
  <c r="AQ137" i="19"/>
  <c r="AP137" i="19"/>
  <c r="AN137" i="19"/>
  <c r="AM137" i="19"/>
  <c r="AL137" i="19"/>
  <c r="AK137" i="19"/>
  <c r="AJ137" i="19"/>
  <c r="AI137" i="19"/>
  <c r="AH137" i="19"/>
  <c r="AF137" i="19"/>
  <c r="AE137" i="19"/>
  <c r="AD137" i="19"/>
  <c r="AC137" i="19"/>
  <c r="AB137" i="19"/>
  <c r="AA137" i="19"/>
  <c r="Z137" i="19"/>
  <c r="X137" i="19"/>
  <c r="W137" i="19"/>
  <c r="V137" i="19"/>
  <c r="U137" i="19"/>
  <c r="T137" i="19"/>
  <c r="S137" i="19"/>
  <c r="R137" i="19"/>
  <c r="D137" i="19"/>
  <c r="AV136" i="19"/>
  <c r="AU136" i="19"/>
  <c r="AT136" i="19"/>
  <c r="AS136" i="19"/>
  <c r="AR136" i="19"/>
  <c r="AQ136" i="19"/>
  <c r="AP136" i="19"/>
  <c r="AN136" i="19"/>
  <c r="AM136" i="19"/>
  <c r="AL136" i="19"/>
  <c r="AK136" i="19"/>
  <c r="AJ136" i="19"/>
  <c r="AI136" i="19"/>
  <c r="AH136" i="19"/>
  <c r="AF136" i="19"/>
  <c r="AE136" i="19"/>
  <c r="AD136" i="19"/>
  <c r="AC136" i="19"/>
  <c r="AB136" i="19"/>
  <c r="AA136" i="19"/>
  <c r="Z136" i="19"/>
  <c r="X136" i="19"/>
  <c r="W136" i="19"/>
  <c r="V136" i="19"/>
  <c r="U136" i="19"/>
  <c r="T136" i="19"/>
  <c r="S136" i="19"/>
  <c r="R136" i="19"/>
  <c r="D136" i="19"/>
  <c r="AV135" i="19"/>
  <c r="AU135" i="19"/>
  <c r="AT135" i="19"/>
  <c r="AS135" i="19"/>
  <c r="AR135" i="19"/>
  <c r="AQ135" i="19"/>
  <c r="AP135" i="19"/>
  <c r="AN135" i="19"/>
  <c r="AM135" i="19"/>
  <c r="AL135" i="19"/>
  <c r="AK135" i="19"/>
  <c r="AJ135" i="19"/>
  <c r="AI135" i="19"/>
  <c r="AH135" i="19"/>
  <c r="AF135" i="19"/>
  <c r="AE135" i="19"/>
  <c r="AD135" i="19"/>
  <c r="AC135" i="19"/>
  <c r="AB135" i="19"/>
  <c r="AA135" i="19"/>
  <c r="Z135" i="19"/>
  <c r="X135" i="19"/>
  <c r="W135" i="19"/>
  <c r="V135" i="19"/>
  <c r="U135" i="19"/>
  <c r="T135" i="19"/>
  <c r="S135" i="19"/>
  <c r="R135" i="19"/>
  <c r="D135" i="19"/>
  <c r="AV134" i="19"/>
  <c r="AU134" i="19"/>
  <c r="AT134" i="19"/>
  <c r="AS134" i="19"/>
  <c r="AR134" i="19"/>
  <c r="AQ134" i="19"/>
  <c r="AP134" i="19"/>
  <c r="AN134" i="19"/>
  <c r="AM134" i="19"/>
  <c r="AL134" i="19"/>
  <c r="AK134" i="19"/>
  <c r="AJ134" i="19"/>
  <c r="AI134" i="19"/>
  <c r="AH134" i="19"/>
  <c r="AF134" i="19"/>
  <c r="AE134" i="19"/>
  <c r="AD134" i="19"/>
  <c r="AC134" i="19"/>
  <c r="AB134" i="19"/>
  <c r="AA134" i="19"/>
  <c r="Z134" i="19"/>
  <c r="X134" i="19"/>
  <c r="W134" i="19"/>
  <c r="V134" i="19"/>
  <c r="U134" i="19"/>
  <c r="T134" i="19"/>
  <c r="S134" i="19"/>
  <c r="R134" i="19"/>
  <c r="D134" i="19"/>
  <c r="AV133" i="19"/>
  <c r="AU133" i="19"/>
  <c r="AT133" i="19"/>
  <c r="AS133" i="19"/>
  <c r="AR133" i="19"/>
  <c r="AQ133" i="19"/>
  <c r="AP133" i="19"/>
  <c r="AN133" i="19"/>
  <c r="AM133" i="19"/>
  <c r="AL133" i="19"/>
  <c r="AK133" i="19"/>
  <c r="AJ133" i="19"/>
  <c r="AI133" i="19"/>
  <c r="AH133" i="19"/>
  <c r="AF133" i="19"/>
  <c r="AE133" i="19"/>
  <c r="AD133" i="19"/>
  <c r="AC133" i="19"/>
  <c r="AB133" i="19"/>
  <c r="AA133" i="19"/>
  <c r="Z133" i="19"/>
  <c r="X133" i="19"/>
  <c r="W133" i="19"/>
  <c r="V133" i="19"/>
  <c r="U133" i="19"/>
  <c r="T133" i="19"/>
  <c r="S133" i="19"/>
  <c r="R133" i="19"/>
  <c r="D133" i="19"/>
  <c r="AV132" i="19"/>
  <c r="AU132" i="19"/>
  <c r="AT132" i="19"/>
  <c r="AS132" i="19"/>
  <c r="AR132" i="19"/>
  <c r="AQ132" i="19"/>
  <c r="AP132" i="19"/>
  <c r="AN132" i="19"/>
  <c r="AM132" i="19"/>
  <c r="AL132" i="19"/>
  <c r="AK132" i="19"/>
  <c r="AJ132" i="19"/>
  <c r="AI132" i="19"/>
  <c r="AH132" i="19"/>
  <c r="AF132" i="19"/>
  <c r="AE132" i="19"/>
  <c r="AD132" i="19"/>
  <c r="AC132" i="19"/>
  <c r="AB132" i="19"/>
  <c r="AA132" i="19"/>
  <c r="Z132" i="19"/>
  <c r="X132" i="19"/>
  <c r="W132" i="19"/>
  <c r="V132" i="19"/>
  <c r="U132" i="19"/>
  <c r="T132" i="19"/>
  <c r="S132" i="19"/>
  <c r="R132" i="19"/>
  <c r="D132" i="19"/>
  <c r="AV131" i="19"/>
  <c r="AU131" i="19"/>
  <c r="AT131" i="19"/>
  <c r="AS131" i="19"/>
  <c r="AR131" i="19"/>
  <c r="AQ131" i="19"/>
  <c r="AP131" i="19"/>
  <c r="AN131" i="19"/>
  <c r="AM131" i="19"/>
  <c r="AL131" i="19"/>
  <c r="AK131" i="19"/>
  <c r="AJ131" i="19"/>
  <c r="AI131" i="19"/>
  <c r="AH131" i="19"/>
  <c r="AF131" i="19"/>
  <c r="AE131" i="19"/>
  <c r="AD131" i="19"/>
  <c r="AC131" i="19"/>
  <c r="AB131" i="19"/>
  <c r="AA131" i="19"/>
  <c r="Z131" i="19"/>
  <c r="X131" i="19"/>
  <c r="W131" i="19"/>
  <c r="V131" i="19"/>
  <c r="U131" i="19"/>
  <c r="T131" i="19"/>
  <c r="S131" i="19"/>
  <c r="R131" i="19"/>
  <c r="D131" i="19"/>
  <c r="AV130" i="19"/>
  <c r="AU130" i="19"/>
  <c r="AT130" i="19"/>
  <c r="AS130" i="19"/>
  <c r="AR130" i="19"/>
  <c r="AQ130" i="19"/>
  <c r="AP130" i="19"/>
  <c r="AN130" i="19"/>
  <c r="AM130" i="19"/>
  <c r="AL130" i="19"/>
  <c r="AK130" i="19"/>
  <c r="AJ130" i="19"/>
  <c r="AI130" i="19"/>
  <c r="AH130" i="19"/>
  <c r="AF130" i="19"/>
  <c r="AE130" i="19"/>
  <c r="AD130" i="19"/>
  <c r="AC130" i="19"/>
  <c r="AB130" i="19"/>
  <c r="AA130" i="19"/>
  <c r="Z130" i="19"/>
  <c r="X130" i="19"/>
  <c r="W130" i="19"/>
  <c r="V130" i="19"/>
  <c r="U130" i="19"/>
  <c r="T130" i="19"/>
  <c r="S130" i="19"/>
  <c r="R130" i="19"/>
  <c r="D130" i="19"/>
  <c r="AV129" i="19"/>
  <c r="AU129" i="19"/>
  <c r="AT129" i="19"/>
  <c r="AS129" i="19"/>
  <c r="AR129" i="19"/>
  <c r="AQ129" i="19"/>
  <c r="AP129" i="19"/>
  <c r="AN129" i="19"/>
  <c r="AM129" i="19"/>
  <c r="AL129" i="19"/>
  <c r="AK129" i="19"/>
  <c r="AJ129" i="19"/>
  <c r="AI129" i="19"/>
  <c r="AH129" i="19"/>
  <c r="AF129" i="19"/>
  <c r="AE129" i="19"/>
  <c r="AD129" i="19"/>
  <c r="AC129" i="19"/>
  <c r="AB129" i="19"/>
  <c r="AA129" i="19"/>
  <c r="Z129" i="19"/>
  <c r="X129" i="19"/>
  <c r="W129" i="19"/>
  <c r="V129" i="19"/>
  <c r="U129" i="19"/>
  <c r="T129" i="19"/>
  <c r="S129" i="19"/>
  <c r="R129" i="19"/>
  <c r="D129" i="19"/>
  <c r="AV128" i="19"/>
  <c r="AU128" i="19"/>
  <c r="AT128" i="19"/>
  <c r="AS128" i="19"/>
  <c r="AR128" i="19"/>
  <c r="AQ128" i="19"/>
  <c r="AP128" i="19"/>
  <c r="AN128" i="19"/>
  <c r="AM128" i="19"/>
  <c r="AL128" i="19"/>
  <c r="AK128" i="19"/>
  <c r="AJ128" i="19"/>
  <c r="AI128" i="19"/>
  <c r="AH128" i="19"/>
  <c r="AF128" i="19"/>
  <c r="AE128" i="19"/>
  <c r="AD128" i="19"/>
  <c r="AC128" i="19"/>
  <c r="AB128" i="19"/>
  <c r="AA128" i="19"/>
  <c r="Z128" i="19"/>
  <c r="X128" i="19"/>
  <c r="W128" i="19"/>
  <c r="V128" i="19"/>
  <c r="U128" i="19"/>
  <c r="T128" i="19"/>
  <c r="S128" i="19"/>
  <c r="R128" i="19"/>
  <c r="D128" i="19"/>
  <c r="AV127" i="19"/>
  <c r="AU127" i="19"/>
  <c r="AT127" i="19"/>
  <c r="AS127" i="19"/>
  <c r="AR127" i="19"/>
  <c r="AQ127" i="19"/>
  <c r="AP127" i="19"/>
  <c r="AN127" i="19"/>
  <c r="AM127" i="19"/>
  <c r="AL127" i="19"/>
  <c r="AK127" i="19"/>
  <c r="AJ127" i="19"/>
  <c r="AI127" i="19"/>
  <c r="AH127" i="19"/>
  <c r="AF127" i="19"/>
  <c r="AE127" i="19"/>
  <c r="AD127" i="19"/>
  <c r="AC127" i="19"/>
  <c r="AB127" i="19"/>
  <c r="AA127" i="19"/>
  <c r="Z127" i="19"/>
  <c r="X127" i="19"/>
  <c r="W127" i="19"/>
  <c r="V127" i="19"/>
  <c r="U127" i="19"/>
  <c r="T127" i="19"/>
  <c r="S127" i="19"/>
  <c r="R127" i="19"/>
  <c r="D127" i="19"/>
  <c r="AV120" i="19"/>
  <c r="AU120" i="19"/>
  <c r="AT120" i="19"/>
  <c r="AS120" i="19"/>
  <c r="AR120" i="19"/>
  <c r="AQ120" i="19"/>
  <c r="AP120" i="19"/>
  <c r="AN120" i="19"/>
  <c r="AM120" i="19"/>
  <c r="AL120" i="19"/>
  <c r="AK120" i="19"/>
  <c r="AJ120" i="19"/>
  <c r="AI120" i="19"/>
  <c r="AH120" i="19"/>
  <c r="AF120" i="19"/>
  <c r="AE120" i="19"/>
  <c r="AD120" i="19"/>
  <c r="AC120" i="19"/>
  <c r="AB120" i="19"/>
  <c r="AA120" i="19"/>
  <c r="Z120" i="19"/>
  <c r="X120" i="19"/>
  <c r="W120" i="19"/>
  <c r="V120" i="19"/>
  <c r="U120" i="19"/>
  <c r="T120" i="19"/>
  <c r="S120" i="19"/>
  <c r="R120" i="19"/>
  <c r="AV119" i="19"/>
  <c r="AU119" i="19"/>
  <c r="AT119" i="19"/>
  <c r="AS119" i="19"/>
  <c r="AR119" i="19"/>
  <c r="AQ119" i="19"/>
  <c r="AP119" i="19"/>
  <c r="AN119" i="19"/>
  <c r="AM119" i="19"/>
  <c r="AL119" i="19"/>
  <c r="AK119" i="19"/>
  <c r="AJ119" i="19"/>
  <c r="AI119" i="19"/>
  <c r="AH119" i="19"/>
  <c r="AF119" i="19"/>
  <c r="AE119" i="19"/>
  <c r="AD119" i="19"/>
  <c r="AC119" i="19"/>
  <c r="AB119" i="19"/>
  <c r="AA119" i="19"/>
  <c r="Z119" i="19"/>
  <c r="X119" i="19"/>
  <c r="W119" i="19"/>
  <c r="V119" i="19"/>
  <c r="U119" i="19"/>
  <c r="T119" i="19"/>
  <c r="S119" i="19"/>
  <c r="R119" i="19"/>
  <c r="AV118" i="19"/>
  <c r="AU118" i="19"/>
  <c r="AT118" i="19"/>
  <c r="AS118" i="19"/>
  <c r="AR118" i="19"/>
  <c r="AQ118" i="19"/>
  <c r="AP118" i="19"/>
  <c r="AN118" i="19"/>
  <c r="AM118" i="19"/>
  <c r="AL118" i="19"/>
  <c r="AK118" i="19"/>
  <c r="AJ118" i="19"/>
  <c r="AI118" i="19"/>
  <c r="AH118" i="19"/>
  <c r="AF118" i="19"/>
  <c r="AE118" i="19"/>
  <c r="AD118" i="19"/>
  <c r="AC118" i="19"/>
  <c r="AB118" i="19"/>
  <c r="AA118" i="19"/>
  <c r="Z118" i="19"/>
  <c r="X118" i="19"/>
  <c r="W118" i="19"/>
  <c r="V118" i="19"/>
  <c r="U118" i="19"/>
  <c r="T118" i="19"/>
  <c r="S118" i="19"/>
  <c r="R118" i="19"/>
  <c r="AV117" i="19"/>
  <c r="AU117" i="19"/>
  <c r="AT117" i="19"/>
  <c r="AS117" i="19"/>
  <c r="AR117" i="19"/>
  <c r="AQ117" i="19"/>
  <c r="AP117" i="19"/>
  <c r="AN117" i="19"/>
  <c r="AM117" i="19"/>
  <c r="AL117" i="19"/>
  <c r="AK117" i="19"/>
  <c r="AJ117" i="19"/>
  <c r="AI117" i="19"/>
  <c r="AH117" i="19"/>
  <c r="AF117" i="19"/>
  <c r="AE117" i="19"/>
  <c r="AD117" i="19"/>
  <c r="AC117" i="19"/>
  <c r="AB117" i="19"/>
  <c r="AA117" i="19"/>
  <c r="Z117" i="19"/>
  <c r="X117" i="19"/>
  <c r="W117" i="19"/>
  <c r="V117" i="19"/>
  <c r="U117" i="19"/>
  <c r="T117" i="19"/>
  <c r="S117" i="19"/>
  <c r="R117" i="19"/>
  <c r="AV116" i="19"/>
  <c r="AU116" i="19"/>
  <c r="AT116" i="19"/>
  <c r="AS116" i="19"/>
  <c r="AR116" i="19"/>
  <c r="AQ116" i="19"/>
  <c r="AP116" i="19"/>
  <c r="AN116" i="19"/>
  <c r="AM116" i="19"/>
  <c r="AL116" i="19"/>
  <c r="AK116" i="19"/>
  <c r="AJ116" i="19"/>
  <c r="AI116" i="19"/>
  <c r="AH116" i="19"/>
  <c r="AF116" i="19"/>
  <c r="AE116" i="19"/>
  <c r="AD116" i="19"/>
  <c r="AC116" i="19"/>
  <c r="AB116" i="19"/>
  <c r="AA116" i="19"/>
  <c r="Z116" i="19"/>
  <c r="X116" i="19"/>
  <c r="W116" i="19"/>
  <c r="V116" i="19"/>
  <c r="U116" i="19"/>
  <c r="T116" i="19"/>
  <c r="S116" i="19"/>
  <c r="R116" i="19"/>
  <c r="AV115" i="19"/>
  <c r="AU115" i="19"/>
  <c r="AT115" i="19"/>
  <c r="AS115" i="19"/>
  <c r="AR115" i="19"/>
  <c r="AQ115" i="19"/>
  <c r="AP115" i="19"/>
  <c r="AN115" i="19"/>
  <c r="AM115" i="19"/>
  <c r="AL115" i="19"/>
  <c r="AK115" i="19"/>
  <c r="AJ115" i="19"/>
  <c r="AI115" i="19"/>
  <c r="AH115" i="19"/>
  <c r="AF115" i="19"/>
  <c r="AE115" i="19"/>
  <c r="AD115" i="19"/>
  <c r="AC115" i="19"/>
  <c r="AB115" i="19"/>
  <c r="AA115" i="19"/>
  <c r="Z115" i="19"/>
  <c r="X115" i="19"/>
  <c r="W115" i="19"/>
  <c r="V115" i="19"/>
  <c r="U115" i="19"/>
  <c r="T115" i="19"/>
  <c r="S115" i="19"/>
  <c r="R115" i="19"/>
  <c r="AV114" i="19"/>
  <c r="AU114" i="19"/>
  <c r="AT114" i="19"/>
  <c r="AS114" i="19"/>
  <c r="AR114" i="19"/>
  <c r="AQ114" i="19"/>
  <c r="AP114" i="19"/>
  <c r="AN114" i="19"/>
  <c r="AM114" i="19"/>
  <c r="AL114" i="19"/>
  <c r="AK114" i="19"/>
  <c r="AJ114" i="19"/>
  <c r="AI114" i="19"/>
  <c r="AH114" i="19"/>
  <c r="AF114" i="19"/>
  <c r="AE114" i="19"/>
  <c r="AD114" i="19"/>
  <c r="AC114" i="19"/>
  <c r="AB114" i="19"/>
  <c r="AA114" i="19"/>
  <c r="Z114" i="19"/>
  <c r="X114" i="19"/>
  <c r="W114" i="19"/>
  <c r="V114" i="19"/>
  <c r="U114" i="19"/>
  <c r="T114" i="19"/>
  <c r="S114" i="19"/>
  <c r="R114" i="19"/>
  <c r="AV113" i="19"/>
  <c r="AU113" i="19"/>
  <c r="AT113" i="19"/>
  <c r="AS113" i="19"/>
  <c r="AR113" i="19"/>
  <c r="AQ113" i="19"/>
  <c r="AP113" i="19"/>
  <c r="AN113" i="19"/>
  <c r="AM113" i="19"/>
  <c r="AL113" i="19"/>
  <c r="AK113" i="19"/>
  <c r="AJ113" i="19"/>
  <c r="AI113" i="19"/>
  <c r="AH113" i="19"/>
  <c r="AF113" i="19"/>
  <c r="AE113" i="19"/>
  <c r="AD113" i="19"/>
  <c r="AC113" i="19"/>
  <c r="AB113" i="19"/>
  <c r="AA113" i="19"/>
  <c r="Z113" i="19"/>
  <c r="X113" i="19"/>
  <c r="W113" i="19"/>
  <c r="V113" i="19"/>
  <c r="U113" i="19"/>
  <c r="T113" i="19"/>
  <c r="S113" i="19"/>
  <c r="R113" i="19"/>
  <c r="AV112" i="19"/>
  <c r="AU112" i="19"/>
  <c r="AT112" i="19"/>
  <c r="AS112" i="19"/>
  <c r="AR112" i="19"/>
  <c r="AQ112" i="19"/>
  <c r="AP112" i="19"/>
  <c r="AN112" i="19"/>
  <c r="AM112" i="19"/>
  <c r="AL112" i="19"/>
  <c r="AK112" i="19"/>
  <c r="AJ112" i="19"/>
  <c r="AI112" i="19"/>
  <c r="AH112" i="19"/>
  <c r="AF112" i="19"/>
  <c r="AE112" i="19"/>
  <c r="AD112" i="19"/>
  <c r="AC112" i="19"/>
  <c r="AB112" i="19"/>
  <c r="AA112" i="19"/>
  <c r="Z112" i="19"/>
  <c r="X112" i="19"/>
  <c r="W112" i="19"/>
  <c r="V112" i="19"/>
  <c r="U112" i="19"/>
  <c r="T112" i="19"/>
  <c r="S112" i="19"/>
  <c r="R112" i="19"/>
  <c r="AV111" i="19"/>
  <c r="AU111" i="19"/>
  <c r="AT111" i="19"/>
  <c r="AS111" i="19"/>
  <c r="AR111" i="19"/>
  <c r="AQ111" i="19"/>
  <c r="AP111" i="19"/>
  <c r="AN111" i="19"/>
  <c r="AM111" i="19"/>
  <c r="AL111" i="19"/>
  <c r="AK111" i="19"/>
  <c r="AJ111" i="19"/>
  <c r="AI111" i="19"/>
  <c r="AH111" i="19"/>
  <c r="AF111" i="19"/>
  <c r="AE111" i="19"/>
  <c r="AD111" i="19"/>
  <c r="AC111" i="19"/>
  <c r="AB111" i="19"/>
  <c r="AA111" i="19"/>
  <c r="Z111" i="19"/>
  <c r="X111" i="19"/>
  <c r="W111" i="19"/>
  <c r="V111" i="19"/>
  <c r="U111" i="19"/>
  <c r="T111" i="19"/>
  <c r="S111" i="19"/>
  <c r="R111" i="19"/>
  <c r="AV110" i="19"/>
  <c r="AU110" i="19"/>
  <c r="AT110" i="19"/>
  <c r="AS110" i="19"/>
  <c r="AR110" i="19"/>
  <c r="AQ110" i="19"/>
  <c r="AP110" i="19"/>
  <c r="AN110" i="19"/>
  <c r="AM110" i="19"/>
  <c r="AL110" i="19"/>
  <c r="AK110" i="19"/>
  <c r="AJ110" i="19"/>
  <c r="AI110" i="19"/>
  <c r="AH110" i="19"/>
  <c r="AF110" i="19"/>
  <c r="AE110" i="19"/>
  <c r="AD110" i="19"/>
  <c r="AC110" i="19"/>
  <c r="AB110" i="19"/>
  <c r="AA110" i="19"/>
  <c r="Z110" i="19"/>
  <c r="X110" i="19"/>
  <c r="W110" i="19"/>
  <c r="V110" i="19"/>
  <c r="U110" i="19"/>
  <c r="T110" i="19"/>
  <c r="S110" i="19"/>
  <c r="R110" i="19"/>
  <c r="AV109" i="19"/>
  <c r="AU109" i="19"/>
  <c r="AT109" i="19"/>
  <c r="AS109" i="19"/>
  <c r="AR109" i="19"/>
  <c r="AQ109" i="19"/>
  <c r="AP109" i="19"/>
  <c r="AN109" i="19"/>
  <c r="AM109" i="19"/>
  <c r="AL109" i="19"/>
  <c r="AK109" i="19"/>
  <c r="AJ109" i="19"/>
  <c r="AI109" i="19"/>
  <c r="AH109" i="19"/>
  <c r="AF109" i="19"/>
  <c r="AE109" i="19"/>
  <c r="AD109" i="19"/>
  <c r="AC109" i="19"/>
  <c r="AB109" i="19"/>
  <c r="AA109" i="19"/>
  <c r="Z109" i="19"/>
  <c r="X109" i="19"/>
  <c r="W109" i="19"/>
  <c r="V109" i="19"/>
  <c r="U109" i="19"/>
  <c r="T109" i="19"/>
  <c r="S109" i="19"/>
  <c r="R109" i="19"/>
  <c r="AV108" i="19"/>
  <c r="AU108" i="19"/>
  <c r="AT108" i="19"/>
  <c r="AS108" i="19"/>
  <c r="AR108" i="19"/>
  <c r="AQ108" i="19"/>
  <c r="AP108" i="19"/>
  <c r="AN108" i="19"/>
  <c r="AM108" i="19"/>
  <c r="AL108" i="19"/>
  <c r="AK108" i="19"/>
  <c r="AJ108" i="19"/>
  <c r="AI108" i="19"/>
  <c r="AH108" i="19"/>
  <c r="AF108" i="19"/>
  <c r="AE108" i="19"/>
  <c r="AD108" i="19"/>
  <c r="AC108" i="19"/>
  <c r="AB108" i="19"/>
  <c r="AA108" i="19"/>
  <c r="Z108" i="19"/>
  <c r="X108" i="19"/>
  <c r="W108" i="19"/>
  <c r="V108" i="19"/>
  <c r="U108" i="19"/>
  <c r="T108" i="19"/>
  <c r="S108" i="19"/>
  <c r="R108" i="19"/>
  <c r="AV107" i="19"/>
  <c r="AU107" i="19"/>
  <c r="AT107" i="19"/>
  <c r="AS107" i="19"/>
  <c r="AR107" i="19"/>
  <c r="AQ107" i="19"/>
  <c r="AP107" i="19"/>
  <c r="AN107" i="19"/>
  <c r="AM107" i="19"/>
  <c r="AL107" i="19"/>
  <c r="AK107" i="19"/>
  <c r="AJ107" i="19"/>
  <c r="AI107" i="19"/>
  <c r="AH107" i="19"/>
  <c r="AF107" i="19"/>
  <c r="AE107" i="19"/>
  <c r="AD107" i="19"/>
  <c r="AC107" i="19"/>
  <c r="AB107" i="19"/>
  <c r="AA107" i="19"/>
  <c r="Z107" i="19"/>
  <c r="X107" i="19"/>
  <c r="W107" i="19"/>
  <c r="V107" i="19"/>
  <c r="U107" i="19"/>
  <c r="T107" i="19"/>
  <c r="S107" i="19"/>
  <c r="R107" i="19"/>
  <c r="AV99" i="19"/>
  <c r="AU99" i="19"/>
  <c r="AT99" i="19"/>
  <c r="AS99" i="19"/>
  <c r="AR99" i="19"/>
  <c r="AQ99" i="19"/>
  <c r="AP99" i="19"/>
  <c r="AN99" i="19"/>
  <c r="AM99" i="19"/>
  <c r="AL99" i="19"/>
  <c r="AK99" i="19"/>
  <c r="AJ99" i="19"/>
  <c r="AI99" i="19"/>
  <c r="AH99" i="19"/>
  <c r="AF99" i="19"/>
  <c r="AE99" i="19"/>
  <c r="AD99" i="19"/>
  <c r="AC99" i="19"/>
  <c r="AB99" i="19"/>
  <c r="AA99" i="19"/>
  <c r="Z99" i="19"/>
  <c r="X99" i="19"/>
  <c r="W99" i="19"/>
  <c r="V99" i="19"/>
  <c r="U99" i="19"/>
  <c r="T99" i="19"/>
  <c r="S99" i="19"/>
  <c r="R99" i="19"/>
  <c r="D99" i="19"/>
  <c r="AV98" i="19"/>
  <c r="AU98" i="19"/>
  <c r="AT98" i="19"/>
  <c r="AS98" i="19"/>
  <c r="AR98" i="19"/>
  <c r="AQ98" i="19"/>
  <c r="AP98" i="19"/>
  <c r="AN98" i="19"/>
  <c r="AM98" i="19"/>
  <c r="AL98" i="19"/>
  <c r="AK98" i="19"/>
  <c r="AJ98" i="19"/>
  <c r="AI98" i="19"/>
  <c r="AH98" i="19"/>
  <c r="AF98" i="19"/>
  <c r="AE98" i="19"/>
  <c r="AD98" i="19"/>
  <c r="AC98" i="19"/>
  <c r="AB98" i="19"/>
  <c r="AA98" i="19"/>
  <c r="Z98" i="19"/>
  <c r="X98" i="19"/>
  <c r="W98" i="19"/>
  <c r="V98" i="19"/>
  <c r="U98" i="19"/>
  <c r="T98" i="19"/>
  <c r="S98" i="19"/>
  <c r="R98" i="19"/>
  <c r="D98" i="19"/>
  <c r="AV97" i="19"/>
  <c r="AU97" i="19"/>
  <c r="AT97" i="19"/>
  <c r="AS97" i="19"/>
  <c r="AR97" i="19"/>
  <c r="AQ97" i="19"/>
  <c r="AP97" i="19"/>
  <c r="AN97" i="19"/>
  <c r="AM97" i="19"/>
  <c r="AL97" i="19"/>
  <c r="AK97" i="19"/>
  <c r="AJ97" i="19"/>
  <c r="AI97" i="19"/>
  <c r="AH97" i="19"/>
  <c r="AF97" i="19"/>
  <c r="AE97" i="19"/>
  <c r="AD97" i="19"/>
  <c r="AC97" i="19"/>
  <c r="AB97" i="19"/>
  <c r="AA97" i="19"/>
  <c r="Z97" i="19"/>
  <c r="X97" i="19"/>
  <c r="W97" i="19"/>
  <c r="V97" i="19"/>
  <c r="U97" i="19"/>
  <c r="T97" i="19"/>
  <c r="S97" i="19"/>
  <c r="R97" i="19"/>
  <c r="D97" i="19"/>
  <c r="AV96" i="19"/>
  <c r="AU96" i="19"/>
  <c r="AT96" i="19"/>
  <c r="AS96" i="19"/>
  <c r="AR96" i="19"/>
  <c r="AQ96" i="19"/>
  <c r="AP96" i="19"/>
  <c r="AN96" i="19"/>
  <c r="AM96" i="19"/>
  <c r="AL96" i="19"/>
  <c r="AK96" i="19"/>
  <c r="AJ96" i="19"/>
  <c r="AI96" i="19"/>
  <c r="AH96" i="19"/>
  <c r="AF96" i="19"/>
  <c r="AE96" i="19"/>
  <c r="AD96" i="19"/>
  <c r="AC96" i="19"/>
  <c r="AB96" i="19"/>
  <c r="AA96" i="19"/>
  <c r="Z96" i="19"/>
  <c r="X96" i="19"/>
  <c r="W96" i="19"/>
  <c r="V96" i="19"/>
  <c r="U96" i="19"/>
  <c r="T96" i="19"/>
  <c r="S96" i="19"/>
  <c r="R96" i="19"/>
  <c r="D96" i="19"/>
  <c r="AV95" i="19"/>
  <c r="AU95" i="19"/>
  <c r="AT95" i="19"/>
  <c r="AS95" i="19"/>
  <c r="AR95" i="19"/>
  <c r="AQ95" i="19"/>
  <c r="AP95" i="19"/>
  <c r="AN95" i="19"/>
  <c r="AM95" i="19"/>
  <c r="AL95" i="19"/>
  <c r="AK95" i="19"/>
  <c r="AJ95" i="19"/>
  <c r="AI95" i="19"/>
  <c r="AH95" i="19"/>
  <c r="AF95" i="19"/>
  <c r="AE95" i="19"/>
  <c r="AD95" i="19"/>
  <c r="AC95" i="19"/>
  <c r="AB95" i="19"/>
  <c r="AA95" i="19"/>
  <c r="Z95" i="19"/>
  <c r="X95" i="19"/>
  <c r="W95" i="19"/>
  <c r="V95" i="19"/>
  <c r="U95" i="19"/>
  <c r="T95" i="19"/>
  <c r="S95" i="19"/>
  <c r="R95" i="19"/>
  <c r="D95" i="19"/>
  <c r="AV94" i="19"/>
  <c r="AU94" i="19"/>
  <c r="AT94" i="19"/>
  <c r="AS94" i="19"/>
  <c r="AR94" i="19"/>
  <c r="AQ94" i="19"/>
  <c r="AP94" i="19"/>
  <c r="AN94" i="19"/>
  <c r="AM94" i="19"/>
  <c r="AL94" i="19"/>
  <c r="AK94" i="19"/>
  <c r="AJ94" i="19"/>
  <c r="AI94" i="19"/>
  <c r="AH94" i="19"/>
  <c r="AF94" i="19"/>
  <c r="AE94" i="19"/>
  <c r="AD94" i="19"/>
  <c r="AC94" i="19"/>
  <c r="AB94" i="19"/>
  <c r="AA94" i="19"/>
  <c r="Z94" i="19"/>
  <c r="X94" i="19"/>
  <c r="W94" i="19"/>
  <c r="V94" i="19"/>
  <c r="U94" i="19"/>
  <c r="T94" i="19"/>
  <c r="S94" i="19"/>
  <c r="R94" i="19"/>
  <c r="D94" i="19"/>
  <c r="AV93" i="19"/>
  <c r="AU93" i="19"/>
  <c r="AT93" i="19"/>
  <c r="AS93" i="19"/>
  <c r="AR93" i="19"/>
  <c r="AQ93" i="19"/>
  <c r="AP93" i="19"/>
  <c r="AN93" i="19"/>
  <c r="AM93" i="19"/>
  <c r="AL93" i="19"/>
  <c r="AK93" i="19"/>
  <c r="AJ93" i="19"/>
  <c r="AI93" i="19"/>
  <c r="AH93" i="19"/>
  <c r="AF93" i="19"/>
  <c r="AE93" i="19"/>
  <c r="AD93" i="19"/>
  <c r="AC93" i="19"/>
  <c r="AB93" i="19"/>
  <c r="AA93" i="19"/>
  <c r="Z93" i="19"/>
  <c r="X93" i="19"/>
  <c r="W93" i="19"/>
  <c r="V93" i="19"/>
  <c r="U93" i="19"/>
  <c r="T93" i="19"/>
  <c r="S93" i="19"/>
  <c r="R93" i="19"/>
  <c r="D93" i="19"/>
  <c r="AV92" i="19"/>
  <c r="AU92" i="19"/>
  <c r="AT92" i="19"/>
  <c r="AS92" i="19"/>
  <c r="AR92" i="19"/>
  <c r="AQ92" i="19"/>
  <c r="AP92" i="19"/>
  <c r="AN92" i="19"/>
  <c r="AM92" i="19"/>
  <c r="AL92" i="19"/>
  <c r="AK92" i="19"/>
  <c r="AJ92" i="19"/>
  <c r="AI92" i="19"/>
  <c r="AH92" i="19"/>
  <c r="AF92" i="19"/>
  <c r="AE92" i="19"/>
  <c r="AD92" i="19"/>
  <c r="AC92" i="19"/>
  <c r="AB92" i="19"/>
  <c r="AA92" i="19"/>
  <c r="Z92" i="19"/>
  <c r="X92" i="19"/>
  <c r="W92" i="19"/>
  <c r="V92" i="19"/>
  <c r="U92" i="19"/>
  <c r="T92" i="19"/>
  <c r="S92" i="19"/>
  <c r="R92" i="19"/>
  <c r="D92" i="19"/>
  <c r="AV91" i="19"/>
  <c r="AU91" i="19"/>
  <c r="AT91" i="19"/>
  <c r="AS91" i="19"/>
  <c r="AR91" i="19"/>
  <c r="AQ91" i="19"/>
  <c r="AP91" i="19"/>
  <c r="AN91" i="19"/>
  <c r="AM91" i="19"/>
  <c r="AL91" i="19"/>
  <c r="AK91" i="19"/>
  <c r="AJ91" i="19"/>
  <c r="AI91" i="19"/>
  <c r="AH91" i="19"/>
  <c r="AF91" i="19"/>
  <c r="AE91" i="19"/>
  <c r="AD91" i="19"/>
  <c r="AC91" i="19"/>
  <c r="AB91" i="19"/>
  <c r="AA91" i="19"/>
  <c r="Z91" i="19"/>
  <c r="X91" i="19"/>
  <c r="W91" i="19"/>
  <c r="V91" i="19"/>
  <c r="U91" i="19"/>
  <c r="T91" i="19"/>
  <c r="S91" i="19"/>
  <c r="R91" i="19"/>
  <c r="D91" i="19"/>
  <c r="AV90" i="19"/>
  <c r="AU90" i="19"/>
  <c r="AT90" i="19"/>
  <c r="AS90" i="19"/>
  <c r="AR90" i="19"/>
  <c r="AQ90" i="19"/>
  <c r="AP90" i="19"/>
  <c r="AN90" i="19"/>
  <c r="AM90" i="19"/>
  <c r="AL90" i="19"/>
  <c r="AK90" i="19"/>
  <c r="AJ90" i="19"/>
  <c r="AI90" i="19"/>
  <c r="AH90" i="19"/>
  <c r="AF90" i="19"/>
  <c r="AE90" i="19"/>
  <c r="AD90" i="19"/>
  <c r="AC90" i="19"/>
  <c r="AB90" i="19"/>
  <c r="AA90" i="19"/>
  <c r="Z90" i="19"/>
  <c r="X90" i="19"/>
  <c r="W90" i="19"/>
  <c r="V90" i="19"/>
  <c r="U90" i="19"/>
  <c r="T90" i="19"/>
  <c r="S90" i="19"/>
  <c r="R90" i="19"/>
  <c r="D90" i="19"/>
  <c r="AV89" i="19"/>
  <c r="AU89" i="19"/>
  <c r="AT89" i="19"/>
  <c r="AS89" i="19"/>
  <c r="AR89" i="19"/>
  <c r="AQ89" i="19"/>
  <c r="AP89" i="19"/>
  <c r="AN89" i="19"/>
  <c r="AM89" i="19"/>
  <c r="AL89" i="19"/>
  <c r="AK89" i="19"/>
  <c r="AJ89" i="19"/>
  <c r="AI89" i="19"/>
  <c r="AH89" i="19"/>
  <c r="AF89" i="19"/>
  <c r="AE89" i="19"/>
  <c r="AD89" i="19"/>
  <c r="AC89" i="19"/>
  <c r="AB89" i="19"/>
  <c r="AA89" i="19"/>
  <c r="Z89" i="19"/>
  <c r="X89" i="19"/>
  <c r="W89" i="19"/>
  <c r="V89" i="19"/>
  <c r="U89" i="19"/>
  <c r="T89" i="19"/>
  <c r="S89" i="19"/>
  <c r="R89" i="19"/>
  <c r="D89" i="19"/>
  <c r="AV88" i="19"/>
  <c r="AU88" i="19"/>
  <c r="AT88" i="19"/>
  <c r="AS88" i="19"/>
  <c r="AR88" i="19"/>
  <c r="AQ88" i="19"/>
  <c r="AP88" i="19"/>
  <c r="AN88" i="19"/>
  <c r="AM88" i="19"/>
  <c r="AL88" i="19"/>
  <c r="AK88" i="19"/>
  <c r="AJ88" i="19"/>
  <c r="AI88" i="19"/>
  <c r="AH88" i="19"/>
  <c r="AF88" i="19"/>
  <c r="AE88" i="19"/>
  <c r="AD88" i="19"/>
  <c r="AC88" i="19"/>
  <c r="AB88" i="19"/>
  <c r="AA88" i="19"/>
  <c r="Z88" i="19"/>
  <c r="X88" i="19"/>
  <c r="W88" i="19"/>
  <c r="V88" i="19"/>
  <c r="U88" i="19"/>
  <c r="T88" i="19"/>
  <c r="S88" i="19"/>
  <c r="R88" i="19"/>
  <c r="D88" i="19"/>
  <c r="AV87" i="19"/>
  <c r="AU87" i="19"/>
  <c r="AT87" i="19"/>
  <c r="AS87" i="19"/>
  <c r="AR87" i="19"/>
  <c r="AQ87" i="19"/>
  <c r="AP87" i="19"/>
  <c r="AN87" i="19"/>
  <c r="AM87" i="19"/>
  <c r="AL87" i="19"/>
  <c r="AK87" i="19"/>
  <c r="AJ87" i="19"/>
  <c r="AI87" i="19"/>
  <c r="AH87" i="19"/>
  <c r="AF87" i="19"/>
  <c r="AE87" i="19"/>
  <c r="AD87" i="19"/>
  <c r="AC87" i="19"/>
  <c r="AB87" i="19"/>
  <c r="AA87" i="19"/>
  <c r="Z87" i="19"/>
  <c r="X87" i="19"/>
  <c r="W87" i="19"/>
  <c r="V87" i="19"/>
  <c r="U87" i="19"/>
  <c r="T87" i="19"/>
  <c r="S87" i="19"/>
  <c r="R87" i="19"/>
  <c r="D87" i="19"/>
  <c r="AV86" i="19"/>
  <c r="AU86" i="19"/>
  <c r="AT86" i="19"/>
  <c r="AS86" i="19"/>
  <c r="AR86" i="19"/>
  <c r="AQ86" i="19"/>
  <c r="AP86" i="19"/>
  <c r="AN86" i="19"/>
  <c r="AM86" i="19"/>
  <c r="AL86" i="19"/>
  <c r="AK86" i="19"/>
  <c r="AJ86" i="19"/>
  <c r="AI86" i="19"/>
  <c r="AH86" i="19"/>
  <c r="AF86" i="19"/>
  <c r="AE86" i="19"/>
  <c r="AD86" i="19"/>
  <c r="AC86" i="19"/>
  <c r="AB86" i="19"/>
  <c r="AA86" i="19"/>
  <c r="Z86" i="19"/>
  <c r="X86" i="19"/>
  <c r="W86" i="19"/>
  <c r="V86" i="19"/>
  <c r="U86" i="19"/>
  <c r="T86" i="19"/>
  <c r="S86" i="19"/>
  <c r="R86" i="19"/>
  <c r="D86" i="19"/>
  <c r="AV79" i="19"/>
  <c r="AU79" i="19"/>
  <c r="AT79" i="19"/>
  <c r="AS79" i="19"/>
  <c r="AR79" i="19"/>
  <c r="AQ79" i="19"/>
  <c r="AP79" i="19"/>
  <c r="AN79" i="19"/>
  <c r="AM79" i="19"/>
  <c r="AL79" i="19"/>
  <c r="AK79" i="19"/>
  <c r="AJ79" i="19"/>
  <c r="AI79" i="19"/>
  <c r="AH79" i="19"/>
  <c r="AF79" i="19"/>
  <c r="AE79" i="19"/>
  <c r="AD79" i="19"/>
  <c r="AC79" i="19"/>
  <c r="AB79" i="19"/>
  <c r="AA79" i="19"/>
  <c r="Z79" i="19"/>
  <c r="X79" i="19"/>
  <c r="W79" i="19"/>
  <c r="V79" i="19"/>
  <c r="U79" i="19"/>
  <c r="T79" i="19"/>
  <c r="S79" i="19"/>
  <c r="R79" i="19"/>
  <c r="AV78" i="19"/>
  <c r="AU78" i="19"/>
  <c r="AT78" i="19"/>
  <c r="AS78" i="19"/>
  <c r="AR78" i="19"/>
  <c r="AQ78" i="19"/>
  <c r="AP78" i="19"/>
  <c r="AN78" i="19"/>
  <c r="AM78" i="19"/>
  <c r="AL78" i="19"/>
  <c r="AK78" i="19"/>
  <c r="AJ78" i="19"/>
  <c r="AI78" i="19"/>
  <c r="AH78" i="19"/>
  <c r="AF78" i="19"/>
  <c r="AE78" i="19"/>
  <c r="AD78" i="19"/>
  <c r="AC78" i="19"/>
  <c r="AB78" i="19"/>
  <c r="AA78" i="19"/>
  <c r="Z78" i="19"/>
  <c r="X78" i="19"/>
  <c r="W78" i="19"/>
  <c r="V78" i="19"/>
  <c r="U78" i="19"/>
  <c r="T78" i="19"/>
  <c r="S78" i="19"/>
  <c r="R78" i="19"/>
  <c r="AV77" i="19"/>
  <c r="AU77" i="19"/>
  <c r="AT77" i="19"/>
  <c r="AS77" i="19"/>
  <c r="AR77" i="19"/>
  <c r="AQ77" i="19"/>
  <c r="AP77" i="19"/>
  <c r="AN77" i="19"/>
  <c r="AM77" i="19"/>
  <c r="AL77" i="19"/>
  <c r="AK77" i="19"/>
  <c r="AJ77" i="19"/>
  <c r="AI77" i="19"/>
  <c r="AH77" i="19"/>
  <c r="AF77" i="19"/>
  <c r="AE77" i="19"/>
  <c r="AD77" i="19"/>
  <c r="AC77" i="19"/>
  <c r="AB77" i="19"/>
  <c r="AA77" i="19"/>
  <c r="Z77" i="19"/>
  <c r="X77" i="19"/>
  <c r="W77" i="19"/>
  <c r="V77" i="19"/>
  <c r="U77" i="19"/>
  <c r="T77" i="19"/>
  <c r="S77" i="19"/>
  <c r="R77" i="19"/>
  <c r="AV76" i="19"/>
  <c r="AU76" i="19"/>
  <c r="AT76" i="19"/>
  <c r="AS76" i="19"/>
  <c r="AR76" i="19"/>
  <c r="AQ76" i="19"/>
  <c r="AP76" i="19"/>
  <c r="AN76" i="19"/>
  <c r="AM76" i="19"/>
  <c r="AL76" i="19"/>
  <c r="AK76" i="19"/>
  <c r="AJ76" i="19"/>
  <c r="AI76" i="19"/>
  <c r="AH76" i="19"/>
  <c r="AF76" i="19"/>
  <c r="AE76" i="19"/>
  <c r="AD76" i="19"/>
  <c r="AC76" i="19"/>
  <c r="AB76" i="19"/>
  <c r="AA76" i="19"/>
  <c r="Z76" i="19"/>
  <c r="X76" i="19"/>
  <c r="W76" i="19"/>
  <c r="V76" i="19"/>
  <c r="U76" i="19"/>
  <c r="T76" i="19"/>
  <c r="S76" i="19"/>
  <c r="R76" i="19"/>
  <c r="AV75" i="19"/>
  <c r="AU75" i="19"/>
  <c r="AT75" i="19"/>
  <c r="AS75" i="19"/>
  <c r="AR75" i="19"/>
  <c r="AQ75" i="19"/>
  <c r="AP75" i="19"/>
  <c r="AN75" i="19"/>
  <c r="AM75" i="19"/>
  <c r="AL75" i="19"/>
  <c r="AK75" i="19"/>
  <c r="AJ75" i="19"/>
  <c r="AI75" i="19"/>
  <c r="AH75" i="19"/>
  <c r="AF75" i="19"/>
  <c r="AE75" i="19"/>
  <c r="AD75" i="19"/>
  <c r="AC75" i="19"/>
  <c r="AB75" i="19"/>
  <c r="AA75" i="19"/>
  <c r="Z75" i="19"/>
  <c r="X75" i="19"/>
  <c r="W75" i="19"/>
  <c r="V75" i="19"/>
  <c r="U75" i="19"/>
  <c r="T75" i="19"/>
  <c r="S75" i="19"/>
  <c r="R75" i="19"/>
  <c r="AV74" i="19"/>
  <c r="AU74" i="19"/>
  <c r="AT74" i="19"/>
  <c r="AS74" i="19"/>
  <c r="AR74" i="19"/>
  <c r="AQ74" i="19"/>
  <c r="AP74" i="19"/>
  <c r="AN74" i="19"/>
  <c r="AM74" i="19"/>
  <c r="AL74" i="19"/>
  <c r="AK74" i="19"/>
  <c r="AJ74" i="19"/>
  <c r="AI74" i="19"/>
  <c r="AH74" i="19"/>
  <c r="AF74" i="19"/>
  <c r="AE74" i="19"/>
  <c r="AD74" i="19"/>
  <c r="AC74" i="19"/>
  <c r="AB74" i="19"/>
  <c r="AA74" i="19"/>
  <c r="Z74" i="19"/>
  <c r="X74" i="19"/>
  <c r="W74" i="19"/>
  <c r="V74" i="19"/>
  <c r="U74" i="19"/>
  <c r="T74" i="19"/>
  <c r="S74" i="19"/>
  <c r="R74" i="19"/>
  <c r="AV73" i="19"/>
  <c r="AU73" i="19"/>
  <c r="AT73" i="19"/>
  <c r="AS73" i="19"/>
  <c r="AR73" i="19"/>
  <c r="AQ73" i="19"/>
  <c r="AP73" i="19"/>
  <c r="AN73" i="19"/>
  <c r="AM73" i="19"/>
  <c r="AL73" i="19"/>
  <c r="AK73" i="19"/>
  <c r="AJ73" i="19"/>
  <c r="AI73" i="19"/>
  <c r="AH73" i="19"/>
  <c r="AF73" i="19"/>
  <c r="AE73" i="19"/>
  <c r="AD73" i="19"/>
  <c r="AC73" i="19"/>
  <c r="AB73" i="19"/>
  <c r="AA73" i="19"/>
  <c r="Z73" i="19"/>
  <c r="X73" i="19"/>
  <c r="W73" i="19"/>
  <c r="V73" i="19"/>
  <c r="U73" i="19"/>
  <c r="T73" i="19"/>
  <c r="S73" i="19"/>
  <c r="R73" i="19"/>
  <c r="AV72" i="19"/>
  <c r="AU72" i="19"/>
  <c r="AT72" i="19"/>
  <c r="AS72" i="19"/>
  <c r="AR72" i="19"/>
  <c r="AQ72" i="19"/>
  <c r="AP72" i="19"/>
  <c r="AN72" i="19"/>
  <c r="AM72" i="19"/>
  <c r="AL72" i="19"/>
  <c r="AK72" i="19"/>
  <c r="AJ72" i="19"/>
  <c r="AI72" i="19"/>
  <c r="AH72" i="19"/>
  <c r="AF72" i="19"/>
  <c r="AE72" i="19"/>
  <c r="AD72" i="19"/>
  <c r="AC72" i="19"/>
  <c r="AB72" i="19"/>
  <c r="AA72" i="19"/>
  <c r="Z72" i="19"/>
  <c r="X72" i="19"/>
  <c r="W72" i="19"/>
  <c r="V72" i="19"/>
  <c r="U72" i="19"/>
  <c r="T72" i="19"/>
  <c r="S72" i="19"/>
  <c r="R72" i="19"/>
  <c r="AV71" i="19"/>
  <c r="AU71" i="19"/>
  <c r="AT71" i="19"/>
  <c r="AS71" i="19"/>
  <c r="AR71" i="19"/>
  <c r="AQ71" i="19"/>
  <c r="AP71" i="19"/>
  <c r="AN71" i="19"/>
  <c r="AM71" i="19"/>
  <c r="AL71" i="19"/>
  <c r="AK71" i="19"/>
  <c r="AJ71" i="19"/>
  <c r="AI71" i="19"/>
  <c r="AH71" i="19"/>
  <c r="AF71" i="19"/>
  <c r="AE71" i="19"/>
  <c r="AD71" i="19"/>
  <c r="AC71" i="19"/>
  <c r="AB71" i="19"/>
  <c r="AA71" i="19"/>
  <c r="Z71" i="19"/>
  <c r="X71" i="19"/>
  <c r="W71" i="19"/>
  <c r="V71" i="19"/>
  <c r="U71" i="19"/>
  <c r="T71" i="19"/>
  <c r="S71" i="19"/>
  <c r="R71" i="19"/>
  <c r="AV70" i="19"/>
  <c r="AU70" i="19"/>
  <c r="AT70" i="19"/>
  <c r="AS70" i="19"/>
  <c r="AR70" i="19"/>
  <c r="AQ70" i="19"/>
  <c r="AP70" i="19"/>
  <c r="AN70" i="19"/>
  <c r="AM70" i="19"/>
  <c r="AL70" i="19"/>
  <c r="AK70" i="19"/>
  <c r="AJ70" i="19"/>
  <c r="AI70" i="19"/>
  <c r="AH70" i="19"/>
  <c r="AF70" i="19"/>
  <c r="AE70" i="19"/>
  <c r="AD70" i="19"/>
  <c r="AC70" i="19"/>
  <c r="AB70" i="19"/>
  <c r="AA70" i="19"/>
  <c r="Z70" i="19"/>
  <c r="X70" i="19"/>
  <c r="W70" i="19"/>
  <c r="V70" i="19"/>
  <c r="U70" i="19"/>
  <c r="T70" i="19"/>
  <c r="S70" i="19"/>
  <c r="R70" i="19"/>
  <c r="AV69" i="19"/>
  <c r="AU69" i="19"/>
  <c r="AT69" i="19"/>
  <c r="AS69" i="19"/>
  <c r="AR69" i="19"/>
  <c r="AQ69" i="19"/>
  <c r="AP69" i="19"/>
  <c r="AN69" i="19"/>
  <c r="AM69" i="19"/>
  <c r="AL69" i="19"/>
  <c r="AK69" i="19"/>
  <c r="AJ69" i="19"/>
  <c r="AI69" i="19"/>
  <c r="AH69" i="19"/>
  <c r="AF69" i="19"/>
  <c r="AE69" i="19"/>
  <c r="AD69" i="19"/>
  <c r="AC69" i="19"/>
  <c r="AB69" i="19"/>
  <c r="AA69" i="19"/>
  <c r="Z69" i="19"/>
  <c r="X69" i="19"/>
  <c r="W69" i="19"/>
  <c r="V69" i="19"/>
  <c r="U69" i="19"/>
  <c r="T69" i="19"/>
  <c r="S69" i="19"/>
  <c r="R69" i="19"/>
  <c r="AV68" i="19"/>
  <c r="AU68" i="19"/>
  <c r="AT68" i="19"/>
  <c r="AS68" i="19"/>
  <c r="AR68" i="19"/>
  <c r="AQ68" i="19"/>
  <c r="AP68" i="19"/>
  <c r="AN68" i="19"/>
  <c r="AM68" i="19"/>
  <c r="AL68" i="19"/>
  <c r="AK68" i="19"/>
  <c r="AJ68" i="19"/>
  <c r="AI68" i="19"/>
  <c r="AH68" i="19"/>
  <c r="AF68" i="19"/>
  <c r="AE68" i="19"/>
  <c r="AD68" i="19"/>
  <c r="AC68" i="19"/>
  <c r="AB68" i="19"/>
  <c r="AA68" i="19"/>
  <c r="Z68" i="19"/>
  <c r="X68" i="19"/>
  <c r="W68" i="19"/>
  <c r="V68" i="19"/>
  <c r="U68" i="19"/>
  <c r="T68" i="19"/>
  <c r="S68" i="19"/>
  <c r="R68" i="19"/>
  <c r="AV67" i="19"/>
  <c r="AU67" i="19"/>
  <c r="AT67" i="19"/>
  <c r="AS67" i="19"/>
  <c r="AR67" i="19"/>
  <c r="AQ67" i="19"/>
  <c r="AP67" i="19"/>
  <c r="AN67" i="19"/>
  <c r="AM67" i="19"/>
  <c r="AL67" i="19"/>
  <c r="AK67" i="19"/>
  <c r="AJ67" i="19"/>
  <c r="AI67" i="19"/>
  <c r="AH67" i="19"/>
  <c r="AF67" i="19"/>
  <c r="AE67" i="19"/>
  <c r="AD67" i="19"/>
  <c r="AC67" i="19"/>
  <c r="AB67" i="19"/>
  <c r="AA67" i="19"/>
  <c r="Z67" i="19"/>
  <c r="X67" i="19"/>
  <c r="W67" i="19"/>
  <c r="V67" i="19"/>
  <c r="U67" i="19"/>
  <c r="T67" i="19"/>
  <c r="S67" i="19"/>
  <c r="R67" i="19"/>
  <c r="AV66" i="19"/>
  <c r="AU66" i="19"/>
  <c r="AT66" i="19"/>
  <c r="AS66" i="19"/>
  <c r="AR66" i="19"/>
  <c r="AQ66" i="19"/>
  <c r="AP66" i="19"/>
  <c r="AN66" i="19"/>
  <c r="AM66" i="19"/>
  <c r="AL66" i="19"/>
  <c r="AK66" i="19"/>
  <c r="AJ66" i="19"/>
  <c r="AI66" i="19"/>
  <c r="AH66" i="19"/>
  <c r="AF66" i="19"/>
  <c r="AE66" i="19"/>
  <c r="AD66" i="19"/>
  <c r="AC66" i="19"/>
  <c r="AB66" i="19"/>
  <c r="AA66" i="19"/>
  <c r="Z66" i="19"/>
  <c r="X66" i="19"/>
  <c r="W66" i="19"/>
  <c r="V66" i="19"/>
  <c r="U66" i="19"/>
  <c r="T66" i="19"/>
  <c r="S66" i="19"/>
  <c r="R66" i="19"/>
  <c r="AV58" i="19"/>
  <c r="AU58" i="19"/>
  <c r="AT58" i="19"/>
  <c r="AS58" i="19"/>
  <c r="AR58" i="19"/>
  <c r="AQ58" i="19"/>
  <c r="AP58" i="19"/>
  <c r="AN58" i="19"/>
  <c r="AM58" i="19"/>
  <c r="AL58" i="19"/>
  <c r="AK58" i="19"/>
  <c r="AJ58" i="19"/>
  <c r="AI58" i="19"/>
  <c r="AH58" i="19"/>
  <c r="AF58" i="19"/>
  <c r="AE58" i="19"/>
  <c r="AD58" i="19"/>
  <c r="AC58" i="19"/>
  <c r="AB58" i="19"/>
  <c r="AA58" i="19"/>
  <c r="Z58" i="19"/>
  <c r="X58" i="19"/>
  <c r="W58" i="19"/>
  <c r="V58" i="19"/>
  <c r="U58" i="19"/>
  <c r="T58" i="19"/>
  <c r="S58" i="19"/>
  <c r="R58" i="19"/>
  <c r="D58" i="19"/>
  <c r="AV57" i="19"/>
  <c r="AU57" i="19"/>
  <c r="AT57" i="19"/>
  <c r="AS57" i="19"/>
  <c r="AR57" i="19"/>
  <c r="AQ57" i="19"/>
  <c r="AP57" i="19"/>
  <c r="AN57" i="19"/>
  <c r="AM57" i="19"/>
  <c r="AL57" i="19"/>
  <c r="AK57" i="19"/>
  <c r="AJ57" i="19"/>
  <c r="AI57" i="19"/>
  <c r="AH57" i="19"/>
  <c r="AF57" i="19"/>
  <c r="AE57" i="19"/>
  <c r="AD57" i="19"/>
  <c r="AC57" i="19"/>
  <c r="AB57" i="19"/>
  <c r="AA57" i="19"/>
  <c r="Z57" i="19"/>
  <c r="X57" i="19"/>
  <c r="W57" i="19"/>
  <c r="V57" i="19"/>
  <c r="U57" i="19"/>
  <c r="T57" i="19"/>
  <c r="S57" i="19"/>
  <c r="R57" i="19"/>
  <c r="D57" i="19"/>
  <c r="AV56" i="19"/>
  <c r="AU56" i="19"/>
  <c r="AT56" i="19"/>
  <c r="AS56" i="19"/>
  <c r="AR56" i="19"/>
  <c r="AQ56" i="19"/>
  <c r="AP56" i="19"/>
  <c r="AN56" i="19"/>
  <c r="AM56" i="19"/>
  <c r="AL56" i="19"/>
  <c r="AK56" i="19"/>
  <c r="AJ56" i="19"/>
  <c r="AI56" i="19"/>
  <c r="AH56" i="19"/>
  <c r="AF56" i="19"/>
  <c r="AE56" i="19"/>
  <c r="AD56" i="19"/>
  <c r="AC56" i="19"/>
  <c r="AB56" i="19"/>
  <c r="AA56" i="19"/>
  <c r="Z56" i="19"/>
  <c r="X56" i="19"/>
  <c r="W56" i="19"/>
  <c r="V56" i="19"/>
  <c r="U56" i="19"/>
  <c r="T56" i="19"/>
  <c r="S56" i="19"/>
  <c r="R56" i="19"/>
  <c r="D56" i="19"/>
  <c r="AV55" i="19"/>
  <c r="AU55" i="19"/>
  <c r="AT55" i="19"/>
  <c r="AS55" i="19"/>
  <c r="AR55" i="19"/>
  <c r="AQ55" i="19"/>
  <c r="AP55" i="19"/>
  <c r="AN55" i="19"/>
  <c r="AM55" i="19"/>
  <c r="AL55" i="19"/>
  <c r="AK55" i="19"/>
  <c r="AJ55" i="19"/>
  <c r="AI55" i="19"/>
  <c r="AH55" i="19"/>
  <c r="AF55" i="19"/>
  <c r="AE55" i="19"/>
  <c r="AD55" i="19"/>
  <c r="AC55" i="19"/>
  <c r="AB55" i="19"/>
  <c r="AA55" i="19"/>
  <c r="Z55" i="19"/>
  <c r="X55" i="19"/>
  <c r="W55" i="19"/>
  <c r="V55" i="19"/>
  <c r="U55" i="19"/>
  <c r="T55" i="19"/>
  <c r="S55" i="19"/>
  <c r="R55" i="19"/>
  <c r="D55" i="19"/>
  <c r="AV54" i="19"/>
  <c r="AU54" i="19"/>
  <c r="AT54" i="19"/>
  <c r="AS54" i="19"/>
  <c r="AR54" i="19"/>
  <c r="AQ54" i="19"/>
  <c r="AP54" i="19"/>
  <c r="AN54" i="19"/>
  <c r="AM54" i="19"/>
  <c r="AL54" i="19"/>
  <c r="AK54" i="19"/>
  <c r="AJ54" i="19"/>
  <c r="AI54" i="19"/>
  <c r="AH54" i="19"/>
  <c r="AF54" i="19"/>
  <c r="AE54" i="19"/>
  <c r="AD54" i="19"/>
  <c r="AC54" i="19"/>
  <c r="AB54" i="19"/>
  <c r="AA54" i="19"/>
  <c r="Z54" i="19"/>
  <c r="X54" i="19"/>
  <c r="W54" i="19"/>
  <c r="V54" i="19"/>
  <c r="U54" i="19"/>
  <c r="T54" i="19"/>
  <c r="S54" i="19"/>
  <c r="R54" i="19"/>
  <c r="D54" i="19"/>
  <c r="AV53" i="19"/>
  <c r="AU53" i="19"/>
  <c r="AT53" i="19"/>
  <c r="AS53" i="19"/>
  <c r="AR53" i="19"/>
  <c r="AQ53" i="19"/>
  <c r="AP53" i="19"/>
  <c r="AN53" i="19"/>
  <c r="AM53" i="19"/>
  <c r="AL53" i="19"/>
  <c r="AK53" i="19"/>
  <c r="AJ53" i="19"/>
  <c r="AI53" i="19"/>
  <c r="AH53" i="19"/>
  <c r="AF53" i="19"/>
  <c r="AE53" i="19"/>
  <c r="AD53" i="19"/>
  <c r="AC53" i="19"/>
  <c r="AB53" i="19"/>
  <c r="AA53" i="19"/>
  <c r="Z53" i="19"/>
  <c r="X53" i="19"/>
  <c r="W53" i="19"/>
  <c r="V53" i="19"/>
  <c r="U53" i="19"/>
  <c r="T53" i="19"/>
  <c r="S53" i="19"/>
  <c r="R53" i="19"/>
  <c r="D53" i="19"/>
  <c r="AV52" i="19"/>
  <c r="AU52" i="19"/>
  <c r="AT52" i="19"/>
  <c r="AS52" i="19"/>
  <c r="AR52" i="19"/>
  <c r="AQ52" i="19"/>
  <c r="AP52" i="19"/>
  <c r="AN52" i="19"/>
  <c r="AM52" i="19"/>
  <c r="AL52" i="19"/>
  <c r="AK52" i="19"/>
  <c r="AJ52" i="19"/>
  <c r="AI52" i="19"/>
  <c r="AH52" i="19"/>
  <c r="AF52" i="19"/>
  <c r="AE52" i="19"/>
  <c r="AD52" i="19"/>
  <c r="AC52" i="19"/>
  <c r="AB52" i="19"/>
  <c r="AA52" i="19"/>
  <c r="Z52" i="19"/>
  <c r="X52" i="19"/>
  <c r="W52" i="19"/>
  <c r="V52" i="19"/>
  <c r="U52" i="19"/>
  <c r="T52" i="19"/>
  <c r="S52" i="19"/>
  <c r="R52" i="19"/>
  <c r="D52" i="19"/>
  <c r="AV51" i="19"/>
  <c r="AU51" i="19"/>
  <c r="AT51" i="19"/>
  <c r="AS51" i="19"/>
  <c r="AR51" i="19"/>
  <c r="AQ51" i="19"/>
  <c r="AP51" i="19"/>
  <c r="AN51" i="19"/>
  <c r="AM51" i="19"/>
  <c r="AL51" i="19"/>
  <c r="AK51" i="19"/>
  <c r="AJ51" i="19"/>
  <c r="AI51" i="19"/>
  <c r="AH51" i="19"/>
  <c r="AF51" i="19"/>
  <c r="AE51" i="19"/>
  <c r="AD51" i="19"/>
  <c r="AC51" i="19"/>
  <c r="AB51" i="19"/>
  <c r="AA51" i="19"/>
  <c r="Z51" i="19"/>
  <c r="X51" i="19"/>
  <c r="W51" i="19"/>
  <c r="V51" i="19"/>
  <c r="U51" i="19"/>
  <c r="T51" i="19"/>
  <c r="S51" i="19"/>
  <c r="R51" i="19"/>
  <c r="D51" i="19"/>
  <c r="AV50" i="19"/>
  <c r="AU50" i="19"/>
  <c r="AT50" i="19"/>
  <c r="AS50" i="19"/>
  <c r="AR50" i="19"/>
  <c r="AQ50" i="19"/>
  <c r="AP50" i="19"/>
  <c r="AN50" i="19"/>
  <c r="AM50" i="19"/>
  <c r="AL50" i="19"/>
  <c r="AK50" i="19"/>
  <c r="AJ50" i="19"/>
  <c r="AI50" i="19"/>
  <c r="AH50" i="19"/>
  <c r="AF50" i="19"/>
  <c r="AE50" i="19"/>
  <c r="AD50" i="19"/>
  <c r="AC50" i="19"/>
  <c r="AB50" i="19"/>
  <c r="AA50" i="19"/>
  <c r="Z50" i="19"/>
  <c r="X50" i="19"/>
  <c r="W50" i="19"/>
  <c r="V50" i="19"/>
  <c r="U50" i="19"/>
  <c r="T50" i="19"/>
  <c r="S50" i="19"/>
  <c r="R50" i="19"/>
  <c r="D50" i="19"/>
  <c r="AV49" i="19"/>
  <c r="AU49" i="19"/>
  <c r="AT49" i="19"/>
  <c r="AS49" i="19"/>
  <c r="AR49" i="19"/>
  <c r="AQ49" i="19"/>
  <c r="AP49" i="19"/>
  <c r="AN49" i="19"/>
  <c r="AM49" i="19"/>
  <c r="AL49" i="19"/>
  <c r="AK49" i="19"/>
  <c r="AJ49" i="19"/>
  <c r="AI49" i="19"/>
  <c r="AH49" i="19"/>
  <c r="AF49" i="19"/>
  <c r="AE49" i="19"/>
  <c r="AD49" i="19"/>
  <c r="AC49" i="19"/>
  <c r="AB49" i="19"/>
  <c r="AA49" i="19"/>
  <c r="Z49" i="19"/>
  <c r="X49" i="19"/>
  <c r="W49" i="19"/>
  <c r="V49" i="19"/>
  <c r="U49" i="19"/>
  <c r="T49" i="19"/>
  <c r="S49" i="19"/>
  <c r="R49" i="19"/>
  <c r="D49" i="19"/>
  <c r="AV48" i="19"/>
  <c r="AU48" i="19"/>
  <c r="AT48" i="19"/>
  <c r="AS48" i="19"/>
  <c r="AR48" i="19"/>
  <c r="AQ48" i="19"/>
  <c r="AP48" i="19"/>
  <c r="AN48" i="19"/>
  <c r="AM48" i="19"/>
  <c r="AL48" i="19"/>
  <c r="AK48" i="19"/>
  <c r="AJ48" i="19"/>
  <c r="AI48" i="19"/>
  <c r="AH48" i="19"/>
  <c r="AF48" i="19"/>
  <c r="AE48" i="19"/>
  <c r="AD48" i="19"/>
  <c r="AC48" i="19"/>
  <c r="AB48" i="19"/>
  <c r="AA48" i="19"/>
  <c r="Z48" i="19"/>
  <c r="X48" i="19"/>
  <c r="W48" i="19"/>
  <c r="V48" i="19"/>
  <c r="U48" i="19"/>
  <c r="T48" i="19"/>
  <c r="S48" i="19"/>
  <c r="R48" i="19"/>
  <c r="D48" i="19"/>
  <c r="AV47" i="19"/>
  <c r="AU47" i="19"/>
  <c r="AT47" i="19"/>
  <c r="AS47" i="19"/>
  <c r="AR47" i="19"/>
  <c r="AQ47" i="19"/>
  <c r="AP47" i="19"/>
  <c r="AN47" i="19"/>
  <c r="AM47" i="19"/>
  <c r="AL47" i="19"/>
  <c r="AK47" i="19"/>
  <c r="AJ47" i="19"/>
  <c r="AI47" i="19"/>
  <c r="AH47" i="19"/>
  <c r="AF47" i="19"/>
  <c r="AE47" i="19"/>
  <c r="AD47" i="19"/>
  <c r="AC47" i="19"/>
  <c r="AB47" i="19"/>
  <c r="AA47" i="19"/>
  <c r="Z47" i="19"/>
  <c r="X47" i="19"/>
  <c r="W47" i="19"/>
  <c r="V47" i="19"/>
  <c r="U47" i="19"/>
  <c r="T47" i="19"/>
  <c r="S47" i="19"/>
  <c r="R47" i="19"/>
  <c r="D47" i="19"/>
  <c r="AV46" i="19"/>
  <c r="AU46" i="19"/>
  <c r="AT46" i="19"/>
  <c r="AS46" i="19"/>
  <c r="AR46" i="19"/>
  <c r="AQ46" i="19"/>
  <c r="AP46" i="19"/>
  <c r="AN46" i="19"/>
  <c r="AM46" i="19"/>
  <c r="AL46" i="19"/>
  <c r="AK46" i="19"/>
  <c r="AJ46" i="19"/>
  <c r="AI46" i="19"/>
  <c r="AH46" i="19"/>
  <c r="AF46" i="19"/>
  <c r="AE46" i="19"/>
  <c r="AD46" i="19"/>
  <c r="AC46" i="19"/>
  <c r="AB46" i="19"/>
  <c r="AA46" i="19"/>
  <c r="Z46" i="19"/>
  <c r="X46" i="19"/>
  <c r="W46" i="19"/>
  <c r="V46" i="19"/>
  <c r="U46" i="19"/>
  <c r="T46" i="19"/>
  <c r="S46" i="19"/>
  <c r="R46" i="19"/>
  <c r="D46" i="19"/>
  <c r="AV45" i="19"/>
  <c r="AU45" i="19"/>
  <c r="AT45" i="19"/>
  <c r="AS45" i="19"/>
  <c r="AR45" i="19"/>
  <c r="AQ45" i="19"/>
  <c r="AP45" i="19"/>
  <c r="AN45" i="19"/>
  <c r="AM45" i="19"/>
  <c r="AL45" i="19"/>
  <c r="AK45" i="19"/>
  <c r="AJ45" i="19"/>
  <c r="AI45" i="19"/>
  <c r="AH45" i="19"/>
  <c r="AF45" i="19"/>
  <c r="AE45" i="19"/>
  <c r="AD45" i="19"/>
  <c r="AC45" i="19"/>
  <c r="AB45" i="19"/>
  <c r="AA45" i="19"/>
  <c r="Z45" i="19"/>
  <c r="X45" i="19"/>
  <c r="W45" i="19"/>
  <c r="V45" i="19"/>
  <c r="U45" i="19"/>
  <c r="T45" i="19"/>
  <c r="S45" i="19"/>
  <c r="R45" i="19"/>
  <c r="D45" i="19"/>
  <c r="AV38" i="19"/>
  <c r="AU38" i="19"/>
  <c r="AT38" i="19"/>
  <c r="AS38" i="19"/>
  <c r="AR38" i="19"/>
  <c r="AQ38" i="19"/>
  <c r="AP38" i="19"/>
  <c r="AN38" i="19"/>
  <c r="AM38" i="19"/>
  <c r="AL38" i="19"/>
  <c r="AK38" i="19"/>
  <c r="AJ38" i="19"/>
  <c r="AI38" i="19"/>
  <c r="AH38" i="19"/>
  <c r="AF38" i="19"/>
  <c r="AE38" i="19"/>
  <c r="AD38" i="19"/>
  <c r="AC38" i="19"/>
  <c r="AB38" i="19"/>
  <c r="AA38" i="19"/>
  <c r="Z38" i="19"/>
  <c r="X38" i="19"/>
  <c r="W38" i="19"/>
  <c r="V38" i="19"/>
  <c r="U38" i="19"/>
  <c r="T38" i="19"/>
  <c r="S38" i="19"/>
  <c r="R38" i="19"/>
  <c r="AV37" i="19"/>
  <c r="AU37" i="19"/>
  <c r="AT37" i="19"/>
  <c r="AS37" i="19"/>
  <c r="AR37" i="19"/>
  <c r="AQ37" i="19"/>
  <c r="AP37" i="19"/>
  <c r="AN37" i="19"/>
  <c r="AM37" i="19"/>
  <c r="AL37" i="19"/>
  <c r="AK37" i="19"/>
  <c r="AJ37" i="19"/>
  <c r="AI37" i="19"/>
  <c r="AH37" i="19"/>
  <c r="AF37" i="19"/>
  <c r="AE37" i="19"/>
  <c r="AD37" i="19"/>
  <c r="AC37" i="19"/>
  <c r="AB37" i="19"/>
  <c r="AA37" i="19"/>
  <c r="Z37" i="19"/>
  <c r="X37" i="19"/>
  <c r="W37" i="19"/>
  <c r="V37" i="19"/>
  <c r="U37" i="19"/>
  <c r="T37" i="19"/>
  <c r="S37" i="19"/>
  <c r="R37" i="19"/>
  <c r="AV36" i="19"/>
  <c r="AU36" i="19"/>
  <c r="AT36" i="19"/>
  <c r="AS36" i="19"/>
  <c r="AR36" i="19"/>
  <c r="AQ36" i="19"/>
  <c r="AP36" i="19"/>
  <c r="AN36" i="19"/>
  <c r="AM36" i="19"/>
  <c r="AL36" i="19"/>
  <c r="AK36" i="19"/>
  <c r="AJ36" i="19"/>
  <c r="AI36" i="19"/>
  <c r="AH36" i="19"/>
  <c r="AF36" i="19"/>
  <c r="AE36" i="19"/>
  <c r="AD36" i="19"/>
  <c r="AC36" i="19"/>
  <c r="AB36" i="19"/>
  <c r="AA36" i="19"/>
  <c r="Z36" i="19"/>
  <c r="X36" i="19"/>
  <c r="W36" i="19"/>
  <c r="V36" i="19"/>
  <c r="U36" i="19"/>
  <c r="T36" i="19"/>
  <c r="S36" i="19"/>
  <c r="R36" i="19"/>
  <c r="AV35" i="19"/>
  <c r="AU35" i="19"/>
  <c r="AT35" i="19"/>
  <c r="AS35" i="19"/>
  <c r="AR35" i="19"/>
  <c r="AQ35" i="19"/>
  <c r="AP35" i="19"/>
  <c r="AN35" i="19"/>
  <c r="AM35" i="19"/>
  <c r="AL35" i="19"/>
  <c r="AK35" i="19"/>
  <c r="AJ35" i="19"/>
  <c r="AI35" i="19"/>
  <c r="AH35" i="19"/>
  <c r="AF35" i="19"/>
  <c r="AE35" i="19"/>
  <c r="AD35" i="19"/>
  <c r="AC35" i="19"/>
  <c r="AB35" i="19"/>
  <c r="AA35" i="19"/>
  <c r="Z35" i="19"/>
  <c r="X35" i="19"/>
  <c r="W35" i="19"/>
  <c r="V35" i="19"/>
  <c r="U35" i="19"/>
  <c r="T35" i="19"/>
  <c r="S35" i="19"/>
  <c r="R35" i="19"/>
  <c r="AV34" i="19"/>
  <c r="AU34" i="19"/>
  <c r="AT34" i="19"/>
  <c r="AS34" i="19"/>
  <c r="AR34" i="19"/>
  <c r="AQ34" i="19"/>
  <c r="AP34" i="19"/>
  <c r="AN34" i="19"/>
  <c r="AM34" i="19"/>
  <c r="AL34" i="19"/>
  <c r="AK34" i="19"/>
  <c r="AJ34" i="19"/>
  <c r="AI34" i="19"/>
  <c r="AH34" i="19"/>
  <c r="AF34" i="19"/>
  <c r="AE34" i="19"/>
  <c r="AD34" i="19"/>
  <c r="AC34" i="19"/>
  <c r="AB34" i="19"/>
  <c r="AA34" i="19"/>
  <c r="Z34" i="19"/>
  <c r="X34" i="19"/>
  <c r="W34" i="19"/>
  <c r="V34" i="19"/>
  <c r="U34" i="19"/>
  <c r="T34" i="19"/>
  <c r="S34" i="19"/>
  <c r="R34" i="19"/>
  <c r="AV33" i="19"/>
  <c r="AU33" i="19"/>
  <c r="AT33" i="19"/>
  <c r="AS33" i="19"/>
  <c r="AR33" i="19"/>
  <c r="AQ33" i="19"/>
  <c r="AP33" i="19"/>
  <c r="AN33" i="19"/>
  <c r="AM33" i="19"/>
  <c r="AL33" i="19"/>
  <c r="AK33" i="19"/>
  <c r="AJ33" i="19"/>
  <c r="AI33" i="19"/>
  <c r="AH33" i="19"/>
  <c r="AF33" i="19"/>
  <c r="AE33" i="19"/>
  <c r="AD33" i="19"/>
  <c r="AC33" i="19"/>
  <c r="AB33" i="19"/>
  <c r="AA33" i="19"/>
  <c r="Z33" i="19"/>
  <c r="X33" i="19"/>
  <c r="W33" i="19"/>
  <c r="V33" i="19"/>
  <c r="U33" i="19"/>
  <c r="T33" i="19"/>
  <c r="S33" i="19"/>
  <c r="R33" i="19"/>
  <c r="AV32" i="19"/>
  <c r="AU32" i="19"/>
  <c r="AT32" i="19"/>
  <c r="AS32" i="19"/>
  <c r="AR32" i="19"/>
  <c r="AQ32" i="19"/>
  <c r="AP32" i="19"/>
  <c r="AN32" i="19"/>
  <c r="AM32" i="19"/>
  <c r="AL32" i="19"/>
  <c r="AK32" i="19"/>
  <c r="AJ32" i="19"/>
  <c r="AI32" i="19"/>
  <c r="AH32" i="19"/>
  <c r="AF32" i="19"/>
  <c r="AE32" i="19"/>
  <c r="AD32" i="19"/>
  <c r="AC32" i="19"/>
  <c r="AB32" i="19"/>
  <c r="AA32" i="19"/>
  <c r="Z32" i="19"/>
  <c r="X32" i="19"/>
  <c r="W32" i="19"/>
  <c r="V32" i="19"/>
  <c r="U32" i="19"/>
  <c r="T32" i="19"/>
  <c r="S32" i="19"/>
  <c r="R32" i="19"/>
  <c r="AV31" i="19"/>
  <c r="AU31" i="19"/>
  <c r="AT31" i="19"/>
  <c r="AS31" i="19"/>
  <c r="AR31" i="19"/>
  <c r="AQ31" i="19"/>
  <c r="AP31" i="19"/>
  <c r="AN31" i="19"/>
  <c r="AM31" i="19"/>
  <c r="AL31" i="19"/>
  <c r="AK31" i="19"/>
  <c r="AJ31" i="19"/>
  <c r="AI31" i="19"/>
  <c r="AH31" i="19"/>
  <c r="AF31" i="19"/>
  <c r="AE31" i="19"/>
  <c r="AD31" i="19"/>
  <c r="AC31" i="19"/>
  <c r="AB31" i="19"/>
  <c r="AA31" i="19"/>
  <c r="Z31" i="19"/>
  <c r="X31" i="19"/>
  <c r="W31" i="19"/>
  <c r="V31" i="19"/>
  <c r="U31" i="19"/>
  <c r="T31" i="19"/>
  <c r="S31" i="19"/>
  <c r="R31" i="19"/>
  <c r="AV30" i="19"/>
  <c r="AU30" i="19"/>
  <c r="AT30" i="19"/>
  <c r="AS30" i="19"/>
  <c r="AR30" i="19"/>
  <c r="AQ30" i="19"/>
  <c r="AP30" i="19"/>
  <c r="AN30" i="19"/>
  <c r="AM30" i="19"/>
  <c r="AL30" i="19"/>
  <c r="AK30" i="19"/>
  <c r="AJ30" i="19"/>
  <c r="AI30" i="19"/>
  <c r="AH30" i="19"/>
  <c r="AF30" i="19"/>
  <c r="AE30" i="19"/>
  <c r="AD30" i="19"/>
  <c r="AC30" i="19"/>
  <c r="AB30" i="19"/>
  <c r="AA30" i="19"/>
  <c r="Z30" i="19"/>
  <c r="X30" i="19"/>
  <c r="W30" i="19"/>
  <c r="V30" i="19"/>
  <c r="U30" i="19"/>
  <c r="T30" i="19"/>
  <c r="S30" i="19"/>
  <c r="R30" i="19"/>
  <c r="AV29" i="19"/>
  <c r="AU29" i="19"/>
  <c r="AT29" i="19"/>
  <c r="AS29" i="19"/>
  <c r="AR29" i="19"/>
  <c r="AQ29" i="19"/>
  <c r="AP29" i="19"/>
  <c r="AN29" i="19"/>
  <c r="AM29" i="19"/>
  <c r="AL29" i="19"/>
  <c r="AK29" i="19"/>
  <c r="AJ29" i="19"/>
  <c r="AI29" i="19"/>
  <c r="AH29" i="19"/>
  <c r="AF29" i="19"/>
  <c r="AE29" i="19"/>
  <c r="AD29" i="19"/>
  <c r="AC29" i="19"/>
  <c r="AB29" i="19"/>
  <c r="AA29" i="19"/>
  <c r="Z29" i="19"/>
  <c r="X29" i="19"/>
  <c r="W29" i="19"/>
  <c r="V29" i="19"/>
  <c r="U29" i="19"/>
  <c r="T29" i="19"/>
  <c r="S29" i="19"/>
  <c r="R29" i="19"/>
  <c r="AV28" i="19"/>
  <c r="AU28" i="19"/>
  <c r="AT28" i="19"/>
  <c r="AS28" i="19"/>
  <c r="AR28" i="19"/>
  <c r="AQ28" i="19"/>
  <c r="AP28" i="19"/>
  <c r="AN28" i="19"/>
  <c r="AM28" i="19"/>
  <c r="AL28" i="19"/>
  <c r="AK28" i="19"/>
  <c r="AJ28" i="19"/>
  <c r="AI28" i="19"/>
  <c r="AH28" i="19"/>
  <c r="AF28" i="19"/>
  <c r="AE28" i="19"/>
  <c r="AD28" i="19"/>
  <c r="AC28" i="19"/>
  <c r="AB28" i="19"/>
  <c r="AA28" i="19"/>
  <c r="Z28" i="19"/>
  <c r="X28" i="19"/>
  <c r="W28" i="19"/>
  <c r="V28" i="19"/>
  <c r="U28" i="19"/>
  <c r="T28" i="19"/>
  <c r="S28" i="19"/>
  <c r="R28" i="19"/>
  <c r="AV27" i="19"/>
  <c r="AU27" i="19"/>
  <c r="AT27" i="19"/>
  <c r="AS27" i="19"/>
  <c r="AR27" i="19"/>
  <c r="AQ27" i="19"/>
  <c r="AP27" i="19"/>
  <c r="AN27" i="19"/>
  <c r="AM27" i="19"/>
  <c r="AL27" i="19"/>
  <c r="AK27" i="19"/>
  <c r="AJ27" i="19"/>
  <c r="AI27" i="19"/>
  <c r="AH27" i="19"/>
  <c r="AF27" i="19"/>
  <c r="AE27" i="19"/>
  <c r="AD27" i="19"/>
  <c r="AC27" i="19"/>
  <c r="AB27" i="19"/>
  <c r="AA27" i="19"/>
  <c r="Z27" i="19"/>
  <c r="X27" i="19"/>
  <c r="W27" i="19"/>
  <c r="V27" i="19"/>
  <c r="U27" i="19"/>
  <c r="T27" i="19"/>
  <c r="S27" i="19"/>
  <c r="R27" i="19"/>
  <c r="AV26" i="19"/>
  <c r="AU26" i="19"/>
  <c r="AT26" i="19"/>
  <c r="AS26" i="19"/>
  <c r="AR26" i="19"/>
  <c r="AQ26" i="19"/>
  <c r="AP26" i="19"/>
  <c r="AN26" i="19"/>
  <c r="AM26" i="19"/>
  <c r="AL26" i="19"/>
  <c r="AK26" i="19"/>
  <c r="AJ26" i="19"/>
  <c r="AI26" i="19"/>
  <c r="AH26" i="19"/>
  <c r="AF26" i="19"/>
  <c r="AE26" i="19"/>
  <c r="AD26" i="19"/>
  <c r="AC26" i="19"/>
  <c r="AB26" i="19"/>
  <c r="AA26" i="19"/>
  <c r="Z26" i="19"/>
  <c r="X26" i="19"/>
  <c r="W26" i="19"/>
  <c r="V26" i="19"/>
  <c r="U26" i="19"/>
  <c r="T26" i="19"/>
  <c r="S26" i="19"/>
  <c r="R26" i="19"/>
  <c r="AV25" i="19"/>
  <c r="AU25" i="19"/>
  <c r="AT25" i="19"/>
  <c r="AS25" i="19"/>
  <c r="AR25" i="19"/>
  <c r="AQ25" i="19"/>
  <c r="AP25" i="19"/>
  <c r="AN25" i="19"/>
  <c r="AM25" i="19"/>
  <c r="AL25" i="19"/>
  <c r="AK25" i="19"/>
  <c r="AJ25" i="19"/>
  <c r="AI25" i="19"/>
  <c r="AH25" i="19"/>
  <c r="AF25" i="19"/>
  <c r="AE25" i="19"/>
  <c r="AD25" i="19"/>
  <c r="AC25" i="19"/>
  <c r="AB25" i="19"/>
  <c r="AA25" i="19"/>
  <c r="Z25" i="19"/>
  <c r="X25" i="19"/>
  <c r="W25" i="19"/>
  <c r="V25" i="19"/>
  <c r="U25" i="19"/>
  <c r="T25" i="19"/>
  <c r="S25" i="19"/>
  <c r="R25" i="19"/>
  <c r="D168" i="15"/>
  <c r="D167" i="15"/>
  <c r="D166" i="15"/>
  <c r="D165" i="15"/>
  <c r="D164" i="15"/>
  <c r="D163" i="15"/>
  <c r="D162" i="15"/>
  <c r="D161" i="15"/>
  <c r="D160" i="15"/>
  <c r="D159" i="15"/>
  <c r="D151" i="15"/>
  <c r="D149" i="15"/>
  <c r="D148" i="15"/>
  <c r="D147" i="15"/>
  <c r="D146" i="15"/>
  <c r="D145" i="15"/>
  <c r="D144" i="15"/>
  <c r="D143" i="15"/>
  <c r="D142" i="15"/>
  <c r="D141" i="15"/>
  <c r="D140" i="15"/>
  <c r="D133" i="15"/>
  <c r="D132" i="15"/>
  <c r="D130" i="15"/>
  <c r="D129" i="15"/>
  <c r="D128" i="15"/>
  <c r="D127" i="15"/>
  <c r="D126" i="15"/>
  <c r="D125" i="15"/>
  <c r="D124" i="15"/>
  <c r="D123" i="15"/>
  <c r="D122" i="15"/>
  <c r="D121" i="15"/>
  <c r="D120" i="15"/>
  <c r="D119" i="15"/>
  <c r="D118" i="15"/>
  <c r="D117" i="15"/>
  <c r="D116" i="15"/>
  <c r="D115" i="15"/>
  <c r="D114" i="15"/>
  <c r="D113" i="15"/>
  <c r="D112" i="15"/>
  <c r="D111" i="15"/>
  <c r="D101" i="15"/>
  <c r="D100" i="15"/>
  <c r="D99" i="15"/>
  <c r="D98" i="15"/>
  <c r="D97" i="15"/>
  <c r="D96" i="15"/>
  <c r="D95" i="15"/>
  <c r="D94" i="15"/>
  <c r="D92" i="15"/>
  <c r="D91" i="15"/>
  <c r="D90" i="15"/>
  <c r="D89" i="15"/>
  <c r="D88" i="15"/>
  <c r="D87" i="15"/>
  <c r="D86" i="15"/>
  <c r="D85" i="15"/>
  <c r="D84" i="15"/>
  <c r="D83" i="15"/>
  <c r="D79" i="15"/>
  <c r="D78" i="15"/>
  <c r="D77" i="15"/>
  <c r="D76" i="15"/>
  <c r="D75" i="15"/>
  <c r="H865" i="43" l="1"/>
  <c r="S232" i="35"/>
  <c r="AU232" i="35"/>
  <c r="AR232" i="35"/>
  <c r="AQ232" i="35"/>
  <c r="AA232" i="35"/>
  <c r="AS232" i="35"/>
  <c r="AW232" i="35"/>
  <c r="AT232" i="35"/>
  <c r="AV232" i="35"/>
  <c r="AU232" i="37"/>
  <c r="AA232" i="37"/>
  <c r="AV232" i="37"/>
  <c r="AW232" i="37"/>
  <c r="AR232" i="37"/>
  <c r="AT232" i="37"/>
  <c r="AQ232" i="37"/>
  <c r="AS232" i="37"/>
  <c r="AS232" i="36"/>
  <c r="AU232" i="36"/>
  <c r="AQ232" i="36"/>
  <c r="AT232" i="36"/>
  <c r="AA232" i="36"/>
  <c r="AR232" i="36"/>
  <c r="AV232" i="36"/>
  <c r="AW232" i="36"/>
  <c r="AA232" i="38"/>
  <c r="AQ232" i="38"/>
  <c r="AV232" i="38"/>
  <c r="AS232" i="38"/>
  <c r="AT232" i="38"/>
  <c r="AU232" i="38"/>
  <c r="AW232" i="38"/>
  <c r="AR232" i="38"/>
  <c r="D184" i="15"/>
  <c r="AJ213" i="37"/>
  <c r="AI213" i="37"/>
  <c r="AK213" i="37"/>
  <c r="AI131" i="37"/>
  <c r="AN131" i="37"/>
  <c r="AM131" i="37"/>
  <c r="AJ131" i="37"/>
  <c r="AO131" i="37"/>
  <c r="AL131" i="37"/>
  <c r="AK131" i="37"/>
  <c r="AJ212" i="36"/>
  <c r="AI212" i="36"/>
  <c r="AL212" i="36"/>
  <c r="AK212" i="36"/>
  <c r="AK212" i="38"/>
  <c r="AI212" i="38"/>
  <c r="AJ212" i="38"/>
  <c r="AL212" i="38"/>
  <c r="AI214" i="35"/>
  <c r="AL214" i="35"/>
  <c r="AJ214" i="35"/>
  <c r="AK214" i="35"/>
  <c r="AJ214" i="36"/>
  <c r="AK214" i="36"/>
  <c r="AI214" i="36"/>
  <c r="AL214" i="36"/>
  <c r="AI213" i="35"/>
  <c r="AK213" i="35"/>
  <c r="AJ213" i="35"/>
  <c r="AI131" i="36"/>
  <c r="AO131" i="36"/>
  <c r="AN131" i="36"/>
  <c r="AK131" i="36"/>
  <c r="AM131" i="36"/>
  <c r="AL131" i="36"/>
  <c r="AJ131" i="36"/>
  <c r="AI212" i="37"/>
  <c r="AJ212" i="37"/>
  <c r="AL212" i="37"/>
  <c r="AK212" i="37"/>
  <c r="AJ212" i="35"/>
  <c r="AI212" i="35"/>
  <c r="AL212" i="35"/>
  <c r="AK212" i="35"/>
  <c r="AI213" i="36"/>
  <c r="AK213" i="36"/>
  <c r="AJ213" i="36"/>
  <c r="AI131" i="38"/>
  <c r="AO131" i="38"/>
  <c r="AL131" i="38"/>
  <c r="AM131" i="38"/>
  <c r="AK131" i="38"/>
  <c r="AJ131" i="38"/>
  <c r="AN131" i="38"/>
  <c r="AI213" i="38"/>
  <c r="AJ213" i="38"/>
  <c r="AK213" i="38"/>
  <c r="AI131" i="35"/>
  <c r="AL131" i="35"/>
  <c r="AN131" i="35"/>
  <c r="AJ131" i="35"/>
  <c r="AM131" i="35"/>
  <c r="AO131" i="35"/>
  <c r="AK131" i="35"/>
  <c r="AI214" i="37"/>
  <c r="AJ214" i="37"/>
  <c r="AK214" i="37"/>
  <c r="AL214" i="37"/>
  <c r="AI214" i="38"/>
  <c r="AK214" i="38"/>
  <c r="AL214" i="38"/>
  <c r="AJ214" i="38"/>
  <c r="D237" i="21"/>
  <c r="D240" i="21"/>
  <c r="D243" i="21"/>
  <c r="D234" i="21"/>
  <c r="D232" i="21"/>
  <c r="D235" i="21" s="1"/>
  <c r="D238" i="21" s="1"/>
  <c r="D241" i="21" s="1"/>
  <c r="D244" i="21" s="1"/>
  <c r="C219" i="21"/>
  <c r="C213" i="21"/>
  <c r="C244" i="21"/>
  <c r="B656" i="43" s="1"/>
  <c r="C243" i="21"/>
  <c r="B655" i="43" s="1"/>
  <c r="C241" i="21"/>
  <c r="B653" i="43" s="1"/>
  <c r="C240" i="21"/>
  <c r="B652" i="43" s="1"/>
  <c r="C238" i="21"/>
  <c r="B650" i="43" s="1"/>
  <c r="C237" i="21"/>
  <c r="B649" i="43" s="1"/>
  <c r="C235" i="21"/>
  <c r="B647" i="43" s="1"/>
  <c r="C234" i="21"/>
  <c r="B646" i="43" s="1"/>
  <c r="C168" i="21"/>
  <c r="C164" i="21"/>
  <c r="B625" i="43" s="1"/>
  <c r="C162" i="21"/>
  <c r="C115" i="21"/>
  <c r="C109" i="21"/>
  <c r="C63" i="22"/>
  <c r="E45" i="14"/>
  <c r="E66" i="14" s="1"/>
  <c r="F55" i="22"/>
  <c r="F17" i="21" l="1"/>
  <c r="H51" i="43"/>
  <c r="H21" i="36"/>
  <c r="H21" i="38"/>
  <c r="H21" i="37"/>
  <c r="H21" i="35"/>
  <c r="F70" i="21"/>
  <c r="F123" i="21"/>
  <c r="F176" i="21"/>
  <c r="AI232" i="35"/>
  <c r="AJ232" i="35"/>
  <c r="AM232" i="35"/>
  <c r="AO232" i="35"/>
  <c r="AL232" i="35"/>
  <c r="AN232" i="35"/>
  <c r="AK232" i="35"/>
  <c r="AI232" i="36"/>
  <c r="AK232" i="36"/>
  <c r="AN232" i="36"/>
  <c r="AJ232" i="36"/>
  <c r="AM232" i="36"/>
  <c r="AL232" i="36"/>
  <c r="AO232" i="36"/>
  <c r="AI232" i="37"/>
  <c r="AM232" i="37"/>
  <c r="AJ232" i="37"/>
  <c r="AO232" i="37"/>
  <c r="AL232" i="37"/>
  <c r="AN232" i="37"/>
  <c r="AK232" i="37"/>
  <c r="AI232" i="38"/>
  <c r="AO232" i="38"/>
  <c r="AL232" i="38"/>
  <c r="AJ232" i="38"/>
  <c r="AK232" i="38"/>
  <c r="AM232" i="38"/>
  <c r="AN232" i="38"/>
  <c r="F39" i="14"/>
  <c r="G22" i="19"/>
  <c r="D285" i="43" s="1"/>
  <c r="G22" i="41"/>
  <c r="G22" i="42"/>
  <c r="G22" i="40"/>
  <c r="G22" i="39"/>
  <c r="H21" i="15"/>
  <c r="D118" i="43" s="1"/>
  <c r="B37" i="14"/>
  <c r="E50" i="14"/>
  <c r="E52" i="14" s="1"/>
  <c r="E49" i="14"/>
  <c r="G26" i="18"/>
  <c r="H389" i="43" s="1"/>
  <c r="J16" i="32"/>
  <c r="I42" i="31"/>
  <c r="I43" i="31" s="1"/>
  <c r="I44" i="31" s="1"/>
  <c r="E366" i="36" l="1"/>
  <c r="H72" i="36"/>
  <c r="H276" i="36"/>
  <c r="J173" i="36"/>
  <c r="F310" i="36"/>
  <c r="F338" i="36"/>
  <c r="F338" i="38"/>
  <c r="H72" i="38"/>
  <c r="H276" i="38"/>
  <c r="J173" i="38"/>
  <c r="E366" i="38"/>
  <c r="F310" i="38"/>
  <c r="E366" i="35"/>
  <c r="J173" i="35"/>
  <c r="F338" i="35"/>
  <c r="D826" i="43"/>
  <c r="H72" i="35"/>
  <c r="F310" i="35"/>
  <c r="D932" i="43"/>
  <c r="H276" i="35"/>
  <c r="H390" i="43"/>
  <c r="H827" i="43"/>
  <c r="H664" i="43"/>
  <c r="H93" i="43"/>
  <c r="H933" i="43"/>
  <c r="H579" i="43"/>
  <c r="H286" i="43"/>
  <c r="H119" i="43"/>
  <c r="H531" i="43"/>
  <c r="H72" i="37"/>
  <c r="H276" i="37"/>
  <c r="E366" i="37"/>
  <c r="J173" i="37"/>
  <c r="F310" i="37"/>
  <c r="F338" i="37"/>
  <c r="G104" i="42"/>
  <c r="G124" i="42"/>
  <c r="G83" i="42"/>
  <c r="G42" i="42"/>
  <c r="G63" i="42"/>
  <c r="G63" i="41"/>
  <c r="G124" i="41"/>
  <c r="G83" i="41"/>
  <c r="G42" i="41"/>
  <c r="G104" i="41"/>
  <c r="G104" i="39"/>
  <c r="G42" i="39"/>
  <c r="G83" i="39"/>
  <c r="G124" i="39"/>
  <c r="G63" i="39"/>
  <c r="G42" i="40"/>
  <c r="G104" i="40"/>
  <c r="G63" i="40"/>
  <c r="G83" i="40"/>
  <c r="G124" i="40"/>
  <c r="J22" i="32"/>
  <c r="H670" i="43" s="1"/>
  <c r="K22" i="32"/>
  <c r="I670" i="43" s="1"/>
  <c r="S22" i="32"/>
  <c r="Q670" i="43" s="1"/>
  <c r="L22" i="32"/>
  <c r="J670" i="43" s="1"/>
  <c r="M22" i="32"/>
  <c r="K670" i="43" s="1"/>
  <c r="R22" i="32"/>
  <c r="P670" i="43" s="1"/>
  <c r="P22" i="32"/>
  <c r="N670" i="43" s="1"/>
  <c r="N22" i="32"/>
  <c r="L670" i="43" s="1"/>
  <c r="Q22" i="32"/>
  <c r="O670" i="43" s="1"/>
  <c r="F19" i="21"/>
  <c r="F578" i="43" s="1"/>
  <c r="O22" i="32"/>
  <c r="M670" i="43" s="1"/>
  <c r="I47" i="31"/>
  <c r="I46" i="31"/>
  <c r="I45" i="31"/>
  <c r="G153" i="18"/>
  <c r="G68" i="18"/>
  <c r="L138" i="18"/>
  <c r="I32" i="18"/>
  <c r="G29" i="18"/>
  <c r="F56" i="21" l="1"/>
  <c r="F39" i="21"/>
  <c r="T22" i="32"/>
  <c r="R670" i="43" s="1"/>
  <c r="I49" i="31"/>
  <c r="I22" i="32" s="1"/>
  <c r="G670" i="43" s="1"/>
  <c r="G19" i="18"/>
  <c r="G18" i="18"/>
  <c r="S368" i="15"/>
  <c r="S367" i="15"/>
  <c r="E366" i="15"/>
  <c r="S340" i="15"/>
  <c r="S339" i="15"/>
  <c r="F338" i="15"/>
  <c r="S312" i="15"/>
  <c r="S311" i="15"/>
  <c r="F310" i="15"/>
  <c r="S278" i="15"/>
  <c r="AQ278" i="15" s="1"/>
  <c r="AQ277" i="15"/>
  <c r="AI277" i="15"/>
  <c r="AA277" i="15"/>
  <c r="S277" i="15"/>
  <c r="H276" i="15"/>
  <c r="AO269" i="15"/>
  <c r="AN269" i="15"/>
  <c r="AM269" i="15"/>
  <c r="AL269" i="15"/>
  <c r="AK269" i="15"/>
  <c r="AJ269" i="15"/>
  <c r="AI269" i="15"/>
  <c r="C269" i="15"/>
  <c r="AO268" i="15"/>
  <c r="AN268" i="15"/>
  <c r="AM268" i="15"/>
  <c r="AL268" i="15"/>
  <c r="AK268" i="15"/>
  <c r="AJ268" i="15"/>
  <c r="AI268" i="15"/>
  <c r="C268" i="15"/>
  <c r="AO267" i="15"/>
  <c r="AN267" i="15"/>
  <c r="AM267" i="15"/>
  <c r="AL267" i="15"/>
  <c r="AK267" i="15"/>
  <c r="AJ267" i="15"/>
  <c r="AI267" i="15"/>
  <c r="C267" i="15"/>
  <c r="AO266" i="15"/>
  <c r="AN266" i="15"/>
  <c r="AM266" i="15"/>
  <c r="AL266" i="15"/>
  <c r="AK266" i="15"/>
  <c r="AJ266" i="15"/>
  <c r="AI266" i="15"/>
  <c r="C266" i="15"/>
  <c r="AO265" i="15"/>
  <c r="AN265" i="15"/>
  <c r="AM265" i="15"/>
  <c r="AL265" i="15"/>
  <c r="AK265" i="15"/>
  <c r="AJ265" i="15"/>
  <c r="AI265" i="15"/>
  <c r="C265" i="15"/>
  <c r="AO264" i="15"/>
  <c r="AN264" i="15"/>
  <c r="AM264" i="15"/>
  <c r="AL264" i="15"/>
  <c r="AK264" i="15"/>
  <c r="AJ264" i="15"/>
  <c r="AI264" i="15"/>
  <c r="C264" i="15"/>
  <c r="AO263" i="15"/>
  <c r="AN263" i="15"/>
  <c r="AM263" i="15"/>
  <c r="AL263" i="15"/>
  <c r="AK263" i="15"/>
  <c r="AJ263" i="15"/>
  <c r="AI263" i="15"/>
  <c r="C263" i="15"/>
  <c r="AO262" i="15"/>
  <c r="AN262" i="15"/>
  <c r="AM262" i="15"/>
  <c r="AL262" i="15"/>
  <c r="AK262" i="15"/>
  <c r="AJ262" i="15"/>
  <c r="AI262" i="15"/>
  <c r="C262" i="15"/>
  <c r="AO261" i="15"/>
  <c r="AN261" i="15"/>
  <c r="AM261" i="15"/>
  <c r="AL261" i="15"/>
  <c r="AK261" i="15"/>
  <c r="AJ261" i="15"/>
  <c r="AI261" i="15"/>
  <c r="C261" i="15"/>
  <c r="AO260" i="15"/>
  <c r="AN260" i="15"/>
  <c r="AM260" i="15"/>
  <c r="AL260" i="15"/>
  <c r="AK260" i="15"/>
  <c r="AJ260" i="15"/>
  <c r="AI260" i="15"/>
  <c r="C260" i="15"/>
  <c r="AO259" i="15"/>
  <c r="AN259" i="15"/>
  <c r="AM259" i="15"/>
  <c r="AL259" i="15"/>
  <c r="AK259" i="15"/>
  <c r="AJ259" i="15"/>
  <c r="AI259" i="15"/>
  <c r="C259" i="15"/>
  <c r="AO258" i="15"/>
  <c r="AN258" i="15"/>
  <c r="AM258" i="15"/>
  <c r="AL258" i="15"/>
  <c r="AK258" i="15"/>
  <c r="AJ258" i="15"/>
  <c r="AI258" i="15"/>
  <c r="C258" i="15"/>
  <c r="AO257" i="15"/>
  <c r="AN257" i="15"/>
  <c r="AM257" i="15"/>
  <c r="AL257" i="15"/>
  <c r="AK257" i="15"/>
  <c r="AJ257" i="15"/>
  <c r="AI257" i="15"/>
  <c r="C257" i="15"/>
  <c r="AO256" i="15"/>
  <c r="AN256" i="15"/>
  <c r="AM256" i="15"/>
  <c r="AL256" i="15"/>
  <c r="AK256" i="15"/>
  <c r="AJ256" i="15"/>
  <c r="AI256" i="15"/>
  <c r="C256" i="15"/>
  <c r="AO255" i="15"/>
  <c r="AN255" i="15"/>
  <c r="AM255" i="15"/>
  <c r="AL255" i="15"/>
  <c r="AK255" i="15"/>
  <c r="AJ255" i="15"/>
  <c r="AI255" i="15"/>
  <c r="C255" i="15"/>
  <c r="AO254" i="15"/>
  <c r="AN254" i="15"/>
  <c r="AM254" i="15"/>
  <c r="AL254" i="15"/>
  <c r="AK254" i="15"/>
  <c r="AJ254" i="15"/>
  <c r="AI254" i="15"/>
  <c r="C254" i="15"/>
  <c r="AO253" i="15"/>
  <c r="AN253" i="15"/>
  <c r="AM253" i="15"/>
  <c r="AL253" i="15"/>
  <c r="AK253" i="15"/>
  <c r="AJ253" i="15"/>
  <c r="AI253" i="15"/>
  <c r="C253" i="15"/>
  <c r="AO252" i="15"/>
  <c r="AN252" i="15"/>
  <c r="AM252" i="15"/>
  <c r="AL252" i="15"/>
  <c r="AK252" i="15"/>
  <c r="AJ252" i="15"/>
  <c r="AI252" i="15"/>
  <c r="C252" i="15"/>
  <c r="AO250" i="15"/>
  <c r="AN250" i="15"/>
  <c r="AM250" i="15"/>
  <c r="AL250" i="15"/>
  <c r="AK250" i="15"/>
  <c r="AJ250" i="15"/>
  <c r="AI250" i="15"/>
  <c r="C250" i="15"/>
  <c r="AO249" i="15"/>
  <c r="AN249" i="15"/>
  <c r="AM249" i="15"/>
  <c r="AL249" i="15"/>
  <c r="AK249" i="15"/>
  <c r="AJ249" i="15"/>
  <c r="AI249" i="15"/>
  <c r="C249" i="15"/>
  <c r="AO248" i="15"/>
  <c r="AN248" i="15"/>
  <c r="AM248" i="15"/>
  <c r="AL248" i="15"/>
  <c r="AK248" i="15"/>
  <c r="AJ248" i="15"/>
  <c r="AI248" i="15"/>
  <c r="C248" i="15"/>
  <c r="AO247" i="15"/>
  <c r="AN247" i="15"/>
  <c r="AM247" i="15"/>
  <c r="AL247" i="15"/>
  <c r="AK247" i="15"/>
  <c r="AJ247" i="15"/>
  <c r="AI247" i="15"/>
  <c r="C247" i="15"/>
  <c r="AO246" i="15"/>
  <c r="AN246" i="15"/>
  <c r="AM246" i="15"/>
  <c r="AL246" i="15"/>
  <c r="AK246" i="15"/>
  <c r="AJ246" i="15"/>
  <c r="AI246" i="15"/>
  <c r="C246" i="15"/>
  <c r="AO245" i="15"/>
  <c r="AN245" i="15"/>
  <c r="AM245" i="15"/>
  <c r="AL245" i="15"/>
  <c r="AK245" i="15"/>
  <c r="AJ245" i="15"/>
  <c r="AI245" i="15"/>
  <c r="C245" i="15"/>
  <c r="AO244" i="15"/>
  <c r="AN244" i="15"/>
  <c r="AM244" i="15"/>
  <c r="AL244" i="15"/>
  <c r="AK244" i="15"/>
  <c r="AJ244" i="15"/>
  <c r="AI244" i="15"/>
  <c r="C244" i="15"/>
  <c r="AO243" i="15"/>
  <c r="AN243" i="15"/>
  <c r="AM243" i="15"/>
  <c r="AL243" i="15"/>
  <c r="AK243" i="15"/>
  <c r="AJ243" i="15"/>
  <c r="AI243" i="15"/>
  <c r="C243" i="15"/>
  <c r="AO242" i="15"/>
  <c r="AN242" i="15"/>
  <c r="AM242" i="15"/>
  <c r="AL242" i="15"/>
  <c r="AK242" i="15"/>
  <c r="AJ242" i="15"/>
  <c r="AI242" i="15"/>
  <c r="C242" i="15"/>
  <c r="AO241" i="15"/>
  <c r="AN241" i="15"/>
  <c r="AM241" i="15"/>
  <c r="AL241" i="15"/>
  <c r="AK241" i="15"/>
  <c r="AJ241" i="15"/>
  <c r="AI241" i="15"/>
  <c r="C241" i="15"/>
  <c r="AO240" i="15"/>
  <c r="AN240" i="15"/>
  <c r="AM240" i="15"/>
  <c r="AL240" i="15"/>
  <c r="AK240" i="15"/>
  <c r="AJ240" i="15"/>
  <c r="AI240" i="15"/>
  <c r="C240" i="15"/>
  <c r="AO239" i="15"/>
  <c r="AN239" i="15"/>
  <c r="AM239" i="15"/>
  <c r="AL239" i="15"/>
  <c r="AK239" i="15"/>
  <c r="AJ239" i="15"/>
  <c r="AI239" i="15"/>
  <c r="C239" i="15"/>
  <c r="AO238" i="15"/>
  <c r="AN238" i="15"/>
  <c r="AM238" i="15"/>
  <c r="AL238" i="15"/>
  <c r="AK238" i="15"/>
  <c r="AJ238" i="15"/>
  <c r="AI238" i="15"/>
  <c r="C238" i="15"/>
  <c r="AO237" i="15"/>
  <c r="AN237" i="15"/>
  <c r="AM237" i="15"/>
  <c r="AL237" i="15"/>
  <c r="AK237" i="15"/>
  <c r="AJ237" i="15"/>
  <c r="AI237" i="15"/>
  <c r="C237" i="15"/>
  <c r="AO236" i="15"/>
  <c r="AN236" i="15"/>
  <c r="AM236" i="15"/>
  <c r="AL236" i="15"/>
  <c r="AK236" i="15"/>
  <c r="AJ236" i="15"/>
  <c r="AI236" i="15"/>
  <c r="C236" i="15"/>
  <c r="AO235" i="15"/>
  <c r="AN235" i="15"/>
  <c r="AM235" i="15"/>
  <c r="AL235" i="15"/>
  <c r="AK235" i="15"/>
  <c r="AJ235" i="15"/>
  <c r="AI235" i="15"/>
  <c r="C235" i="15"/>
  <c r="AO234" i="15"/>
  <c r="AN234" i="15"/>
  <c r="AM234" i="15"/>
  <c r="AL234" i="15"/>
  <c r="AK234" i="15"/>
  <c r="AJ234" i="15"/>
  <c r="AI234" i="15"/>
  <c r="C234" i="15"/>
  <c r="C233" i="15"/>
  <c r="AO231" i="15"/>
  <c r="AN231" i="15"/>
  <c r="AM231" i="15"/>
  <c r="AL231" i="15"/>
  <c r="AK231" i="15"/>
  <c r="AJ231" i="15"/>
  <c r="AI231" i="15"/>
  <c r="C231" i="15"/>
  <c r="AO230" i="15"/>
  <c r="AN230" i="15"/>
  <c r="AM230" i="15"/>
  <c r="AL230" i="15"/>
  <c r="AK230" i="15"/>
  <c r="AJ230" i="15"/>
  <c r="AI230" i="15"/>
  <c r="C230" i="15"/>
  <c r="AO229" i="15"/>
  <c r="AN229" i="15"/>
  <c r="AM229" i="15"/>
  <c r="AL229" i="15"/>
  <c r="AK229" i="15"/>
  <c r="AJ229" i="15"/>
  <c r="AI229" i="15"/>
  <c r="C229" i="15"/>
  <c r="AO228" i="15"/>
  <c r="AN228" i="15"/>
  <c r="AM228" i="15"/>
  <c r="AL228" i="15"/>
  <c r="AK228" i="15"/>
  <c r="AJ228" i="15"/>
  <c r="AI228" i="15"/>
  <c r="C228" i="15"/>
  <c r="AO227" i="15"/>
  <c r="AN227" i="15"/>
  <c r="AM227" i="15"/>
  <c r="AL227" i="15"/>
  <c r="AK227" i="15"/>
  <c r="AJ227" i="15"/>
  <c r="AI227" i="15"/>
  <c r="C227" i="15"/>
  <c r="AO226" i="15"/>
  <c r="AN226" i="15"/>
  <c r="AM226" i="15"/>
  <c r="AL226" i="15"/>
  <c r="AK226" i="15"/>
  <c r="AJ226" i="15"/>
  <c r="AI226" i="15"/>
  <c r="C226" i="15"/>
  <c r="AO225" i="15"/>
  <c r="AN225" i="15"/>
  <c r="AM225" i="15"/>
  <c r="AL225" i="15"/>
  <c r="AK225" i="15"/>
  <c r="AJ225" i="15"/>
  <c r="AI225" i="15"/>
  <c r="C225" i="15"/>
  <c r="AO224" i="15"/>
  <c r="AN224" i="15"/>
  <c r="AM224" i="15"/>
  <c r="AL224" i="15"/>
  <c r="AK224" i="15"/>
  <c r="AJ224" i="15"/>
  <c r="AI224" i="15"/>
  <c r="C224" i="15"/>
  <c r="AO223" i="15"/>
  <c r="AN223" i="15"/>
  <c r="AM223" i="15"/>
  <c r="AL223" i="15"/>
  <c r="AK223" i="15"/>
  <c r="AJ223" i="15"/>
  <c r="AI223" i="15"/>
  <c r="C223" i="15"/>
  <c r="AO222" i="15"/>
  <c r="AN222" i="15"/>
  <c r="AM222" i="15"/>
  <c r="AL222" i="15"/>
  <c r="AK222" i="15"/>
  <c r="AJ222" i="15"/>
  <c r="AI222" i="15"/>
  <c r="C222" i="15"/>
  <c r="AO221" i="15"/>
  <c r="AN221" i="15"/>
  <c r="AM221" i="15"/>
  <c r="AL221" i="15"/>
  <c r="AK221" i="15"/>
  <c r="AJ221" i="15"/>
  <c r="AI221" i="15"/>
  <c r="C221" i="15"/>
  <c r="AO220" i="15"/>
  <c r="AN220" i="15"/>
  <c r="AM220" i="15"/>
  <c r="AL220" i="15"/>
  <c r="AK220" i="15"/>
  <c r="AJ220" i="15"/>
  <c r="AI220" i="15"/>
  <c r="C220" i="15"/>
  <c r="AO219" i="15"/>
  <c r="AN219" i="15"/>
  <c r="AM219" i="15"/>
  <c r="AL219" i="15"/>
  <c r="AK219" i="15"/>
  <c r="AJ219" i="15"/>
  <c r="AI219" i="15"/>
  <c r="C219" i="15"/>
  <c r="AO218" i="15"/>
  <c r="AN218" i="15"/>
  <c r="AM218" i="15"/>
  <c r="AL218" i="15"/>
  <c r="AK218" i="15"/>
  <c r="AJ218" i="15"/>
  <c r="AI218" i="15"/>
  <c r="C218" i="15"/>
  <c r="AO217" i="15"/>
  <c r="AN217" i="15"/>
  <c r="AM217" i="15"/>
  <c r="AL217" i="15"/>
  <c r="AK217" i="15"/>
  <c r="AJ217" i="15"/>
  <c r="AI217" i="15"/>
  <c r="C217" i="15"/>
  <c r="AO216" i="15"/>
  <c r="AN216" i="15"/>
  <c r="AM216" i="15"/>
  <c r="AL216" i="15"/>
  <c r="AK216" i="15"/>
  <c r="AJ216" i="15"/>
  <c r="AI216" i="15"/>
  <c r="C216" i="15"/>
  <c r="C215" i="15"/>
  <c r="C214" i="15"/>
  <c r="C213" i="15"/>
  <c r="C212" i="15"/>
  <c r="AO211" i="15"/>
  <c r="AN211" i="15"/>
  <c r="AM211" i="15"/>
  <c r="AL211" i="15"/>
  <c r="AK211" i="15"/>
  <c r="AJ211" i="15"/>
  <c r="AI211" i="15"/>
  <c r="C211" i="15"/>
  <c r="AO210" i="15"/>
  <c r="AN210" i="15"/>
  <c r="AM210" i="15"/>
  <c r="AL210" i="15"/>
  <c r="AK210" i="15"/>
  <c r="AJ210" i="15"/>
  <c r="AI210" i="15"/>
  <c r="C210" i="15"/>
  <c r="AO209" i="15"/>
  <c r="AN209" i="15"/>
  <c r="AM209" i="15"/>
  <c r="AL209" i="15"/>
  <c r="AK209" i="15"/>
  <c r="AJ209" i="15"/>
  <c r="AI209" i="15"/>
  <c r="C209" i="15"/>
  <c r="AO208" i="15"/>
  <c r="AN208" i="15"/>
  <c r="AM208" i="15"/>
  <c r="AL208" i="15"/>
  <c r="AK208" i="15"/>
  <c r="AJ208" i="15"/>
  <c r="AI208" i="15"/>
  <c r="C208" i="15"/>
  <c r="AO207" i="15"/>
  <c r="AN207" i="15"/>
  <c r="AM207" i="15"/>
  <c r="AL207" i="15"/>
  <c r="AK207" i="15"/>
  <c r="AJ207" i="15"/>
  <c r="AI207" i="15"/>
  <c r="C207" i="15"/>
  <c r="AO206" i="15"/>
  <c r="AN206" i="15"/>
  <c r="AM206" i="15"/>
  <c r="AL206" i="15"/>
  <c r="AK206" i="15"/>
  <c r="AJ206" i="15"/>
  <c r="AI206" i="15"/>
  <c r="C206" i="15"/>
  <c r="AO205" i="15"/>
  <c r="AN205" i="15"/>
  <c r="AM205" i="15"/>
  <c r="AL205" i="15"/>
  <c r="AK205" i="15"/>
  <c r="AJ205" i="15"/>
  <c r="AI205" i="15"/>
  <c r="C205" i="15"/>
  <c r="AO204" i="15"/>
  <c r="AN204" i="15"/>
  <c r="AM204" i="15"/>
  <c r="AL204" i="15"/>
  <c r="AK204" i="15"/>
  <c r="AJ204" i="15"/>
  <c r="AI204" i="15"/>
  <c r="C204" i="15"/>
  <c r="AO203" i="15"/>
  <c r="AN203" i="15"/>
  <c r="AM203" i="15"/>
  <c r="AL203" i="15"/>
  <c r="AK203" i="15"/>
  <c r="AJ203" i="15"/>
  <c r="AI203" i="15"/>
  <c r="C203" i="15"/>
  <c r="AO202" i="15"/>
  <c r="AN202" i="15"/>
  <c r="AM202" i="15"/>
  <c r="AL202" i="15"/>
  <c r="AK202" i="15"/>
  <c r="AJ202" i="15"/>
  <c r="AI202" i="15"/>
  <c r="C202" i="15"/>
  <c r="AO201" i="15"/>
  <c r="AN201" i="15"/>
  <c r="AM201" i="15"/>
  <c r="AL201" i="15"/>
  <c r="AK201" i="15"/>
  <c r="AJ201" i="15"/>
  <c r="AI201" i="15"/>
  <c r="C201" i="15"/>
  <c r="AO200" i="15"/>
  <c r="AN200" i="15"/>
  <c r="AM200" i="15"/>
  <c r="AL200" i="15"/>
  <c r="AK200" i="15"/>
  <c r="AJ200" i="15"/>
  <c r="AI200" i="15"/>
  <c r="C200" i="15"/>
  <c r="AO199" i="15"/>
  <c r="AN199" i="15"/>
  <c r="AM199" i="15"/>
  <c r="AL199" i="15"/>
  <c r="AK199" i="15"/>
  <c r="AJ199" i="15"/>
  <c r="AI199" i="15"/>
  <c r="C199" i="15"/>
  <c r="AO198" i="15"/>
  <c r="AN198" i="15"/>
  <c r="AM198" i="15"/>
  <c r="AL198" i="15"/>
  <c r="AK198" i="15"/>
  <c r="AJ198" i="15"/>
  <c r="AI198" i="15"/>
  <c r="C198" i="15"/>
  <c r="C197" i="15"/>
  <c r="C196" i="15"/>
  <c r="C195" i="15"/>
  <c r="AO193" i="15"/>
  <c r="AN193" i="15"/>
  <c r="AM193" i="15"/>
  <c r="AL193" i="15"/>
  <c r="AK193" i="15"/>
  <c r="AJ193" i="15"/>
  <c r="AI193" i="15"/>
  <c r="C193" i="15"/>
  <c r="AO192" i="15"/>
  <c r="AN192" i="15"/>
  <c r="AM192" i="15"/>
  <c r="AL192" i="15"/>
  <c r="AK192" i="15"/>
  <c r="AJ192" i="15"/>
  <c r="AI192" i="15"/>
  <c r="C192" i="15"/>
  <c r="AO191" i="15"/>
  <c r="AN191" i="15"/>
  <c r="AM191" i="15"/>
  <c r="AL191" i="15"/>
  <c r="AK191" i="15"/>
  <c r="AJ191" i="15"/>
  <c r="AI191" i="15"/>
  <c r="C191" i="15"/>
  <c r="AO190" i="15"/>
  <c r="AN190" i="15"/>
  <c r="AM190" i="15"/>
  <c r="AL190" i="15"/>
  <c r="AK190" i="15"/>
  <c r="AJ190" i="15"/>
  <c r="AI190" i="15"/>
  <c r="C190" i="15"/>
  <c r="AO189" i="15"/>
  <c r="AN189" i="15"/>
  <c r="AM189" i="15"/>
  <c r="C189" i="15"/>
  <c r="AO188" i="15"/>
  <c r="AN188" i="15"/>
  <c r="AM188" i="15"/>
  <c r="C188" i="15"/>
  <c r="AO187" i="15"/>
  <c r="AN187" i="15"/>
  <c r="AM187" i="15"/>
  <c r="AL187" i="15"/>
  <c r="C187" i="15"/>
  <c r="AO186" i="15"/>
  <c r="AN186" i="15"/>
  <c r="AM186" i="15"/>
  <c r="AL186" i="15"/>
  <c r="C186" i="15"/>
  <c r="C185" i="15"/>
  <c r="AO183" i="15"/>
  <c r="AN183" i="15"/>
  <c r="AM183" i="15"/>
  <c r="AL183" i="15"/>
  <c r="AK183" i="15"/>
  <c r="AJ183" i="15"/>
  <c r="AI183" i="15"/>
  <c r="C183" i="15"/>
  <c r="AO182" i="15"/>
  <c r="AN182" i="15"/>
  <c r="AM182" i="15"/>
  <c r="AL182" i="15"/>
  <c r="AK182" i="15"/>
  <c r="AJ182" i="15"/>
  <c r="AI182" i="15"/>
  <c r="C182" i="15"/>
  <c r="AO181" i="15"/>
  <c r="AN181" i="15"/>
  <c r="AM181" i="15"/>
  <c r="AL181" i="15"/>
  <c r="AK181" i="15"/>
  <c r="AJ181" i="15"/>
  <c r="AI181" i="15"/>
  <c r="C181" i="15"/>
  <c r="AO180" i="15"/>
  <c r="AN180" i="15"/>
  <c r="AM180" i="15"/>
  <c r="AL180" i="15"/>
  <c r="AK180" i="15"/>
  <c r="AJ180" i="15"/>
  <c r="AI180" i="15"/>
  <c r="C180" i="15"/>
  <c r="C179" i="15"/>
  <c r="C178" i="15"/>
  <c r="C177" i="15"/>
  <c r="C176" i="15"/>
  <c r="AQ174" i="15"/>
  <c r="AI174" i="15"/>
  <c r="AA174" i="15"/>
  <c r="AQ173" i="15"/>
  <c r="AI173" i="15"/>
  <c r="AA173" i="15"/>
  <c r="S173" i="15"/>
  <c r="J173" i="15"/>
  <c r="AO168" i="15"/>
  <c r="AN168" i="15"/>
  <c r="AM168" i="15"/>
  <c r="AL168" i="15"/>
  <c r="AK168" i="15"/>
  <c r="AJ168" i="15"/>
  <c r="P168" i="15"/>
  <c r="P269" i="15" s="1"/>
  <c r="O168" i="15"/>
  <c r="O269" i="15" s="1"/>
  <c r="E269" i="15"/>
  <c r="D269" i="15"/>
  <c r="AO167" i="15"/>
  <c r="AN167" i="15"/>
  <c r="AM167" i="15"/>
  <c r="AL167" i="15"/>
  <c r="AK167" i="15"/>
  <c r="AJ167" i="15"/>
  <c r="P167" i="15"/>
  <c r="P268" i="15" s="1"/>
  <c r="O167" i="15"/>
  <c r="O268" i="15" s="1"/>
  <c r="E268" i="15"/>
  <c r="D268" i="15"/>
  <c r="AO166" i="15"/>
  <c r="AN166" i="15"/>
  <c r="AM166" i="15"/>
  <c r="AL166" i="15"/>
  <c r="AK166" i="15"/>
  <c r="AJ166" i="15"/>
  <c r="P166" i="15"/>
  <c r="P267" i="15" s="1"/>
  <c r="O166" i="15"/>
  <c r="O267" i="15" s="1"/>
  <c r="D267" i="15"/>
  <c r="AO165" i="15"/>
  <c r="AN165" i="15"/>
  <c r="AM165" i="15"/>
  <c r="AL165" i="15"/>
  <c r="AK165" i="15"/>
  <c r="AJ165" i="15"/>
  <c r="P165" i="15"/>
  <c r="P266" i="15" s="1"/>
  <c r="O165" i="15"/>
  <c r="O266" i="15" s="1"/>
  <c r="E266" i="15"/>
  <c r="D266" i="15"/>
  <c r="AO164" i="15"/>
  <c r="AN164" i="15"/>
  <c r="AM164" i="15"/>
  <c r="AL164" i="15"/>
  <c r="AK164" i="15"/>
  <c r="AJ164" i="15"/>
  <c r="P164" i="15"/>
  <c r="P265" i="15" s="1"/>
  <c r="O164" i="15"/>
  <c r="O265" i="15" s="1"/>
  <c r="AI164" i="15"/>
  <c r="E265" i="15"/>
  <c r="D265" i="15"/>
  <c r="AO163" i="15"/>
  <c r="AN163" i="15"/>
  <c r="AM163" i="15"/>
  <c r="AL163" i="15"/>
  <c r="AK163" i="15"/>
  <c r="AJ163" i="15"/>
  <c r="P163" i="15"/>
  <c r="P264" i="15" s="1"/>
  <c r="O163" i="15"/>
  <c r="O264" i="15" s="1"/>
  <c r="E264" i="15"/>
  <c r="D264" i="15"/>
  <c r="AO162" i="15"/>
  <c r="AN162" i="15"/>
  <c r="AM162" i="15"/>
  <c r="AL162" i="15"/>
  <c r="AK162" i="15"/>
  <c r="AJ162" i="15"/>
  <c r="P162" i="15"/>
  <c r="P263" i="15" s="1"/>
  <c r="O162" i="15"/>
  <c r="O263" i="15" s="1"/>
  <c r="AI162" i="15"/>
  <c r="D263" i="15"/>
  <c r="AO161" i="15"/>
  <c r="AN161" i="15"/>
  <c r="AM161" i="15"/>
  <c r="AL161" i="15"/>
  <c r="AK161" i="15"/>
  <c r="AJ161" i="15"/>
  <c r="P161" i="15"/>
  <c r="P262" i="15" s="1"/>
  <c r="O161" i="15"/>
  <c r="O262" i="15" s="1"/>
  <c r="D262" i="15"/>
  <c r="AO160" i="15"/>
  <c r="AN160" i="15"/>
  <c r="AM160" i="15"/>
  <c r="AL160" i="15"/>
  <c r="AK160" i="15"/>
  <c r="AJ160" i="15"/>
  <c r="P160" i="15"/>
  <c r="P261" i="15" s="1"/>
  <c r="O160" i="15"/>
  <c r="O261" i="15" s="1"/>
  <c r="E261" i="15"/>
  <c r="D261" i="15"/>
  <c r="AO159" i="15"/>
  <c r="AN159" i="15"/>
  <c r="AM159" i="15"/>
  <c r="AL159" i="15"/>
  <c r="AK159" i="15"/>
  <c r="AJ159" i="15"/>
  <c r="P159" i="15"/>
  <c r="P260" i="15" s="1"/>
  <c r="O159" i="15"/>
  <c r="E260" i="15"/>
  <c r="D260" i="15"/>
  <c r="AO158" i="15"/>
  <c r="AN158" i="15"/>
  <c r="AM158" i="15"/>
  <c r="AL158" i="15"/>
  <c r="AK158" i="15"/>
  <c r="AJ158" i="15"/>
  <c r="P259" i="15"/>
  <c r="O259" i="15"/>
  <c r="AI158" i="15"/>
  <c r="E259" i="15"/>
  <c r="D259" i="15"/>
  <c r="AO157" i="15"/>
  <c r="AN157" i="15"/>
  <c r="AM157" i="15"/>
  <c r="AL157" i="15"/>
  <c r="AK157" i="15"/>
  <c r="AJ157" i="15"/>
  <c r="P258" i="15"/>
  <c r="O258" i="15"/>
  <c r="D258" i="15"/>
  <c r="AO156" i="15"/>
  <c r="AN156" i="15"/>
  <c r="AM156" i="15"/>
  <c r="AL156" i="15"/>
  <c r="AK156" i="15"/>
  <c r="AJ156" i="15"/>
  <c r="P257" i="15"/>
  <c r="O257" i="15"/>
  <c r="E257" i="15"/>
  <c r="D257" i="15"/>
  <c r="AO155" i="15"/>
  <c r="AN155" i="15"/>
  <c r="AM155" i="15"/>
  <c r="AL155" i="15"/>
  <c r="AK155" i="15"/>
  <c r="AJ155" i="15"/>
  <c r="P256" i="15"/>
  <c r="O256" i="15"/>
  <c r="D256" i="15"/>
  <c r="AO154" i="15"/>
  <c r="AN154" i="15"/>
  <c r="AM154" i="15"/>
  <c r="AL154" i="15"/>
  <c r="AK154" i="15"/>
  <c r="AJ154" i="15"/>
  <c r="P154" i="15"/>
  <c r="P255" i="15" s="1"/>
  <c r="O154" i="15"/>
  <c r="O255" i="15" s="1"/>
  <c r="E255" i="15"/>
  <c r="D255" i="15"/>
  <c r="AO153" i="15"/>
  <c r="AN153" i="15"/>
  <c r="AM153" i="15"/>
  <c r="AL153" i="15"/>
  <c r="AK153" i="15"/>
  <c r="AJ153" i="15"/>
  <c r="P153" i="15"/>
  <c r="P254" i="15" s="1"/>
  <c r="O153" i="15"/>
  <c r="O254" i="15" s="1"/>
  <c r="E254" i="15"/>
  <c r="D254" i="15"/>
  <c r="AO152" i="15"/>
  <c r="AN152" i="15"/>
  <c r="AM152" i="15"/>
  <c r="AL152" i="15"/>
  <c r="AK152" i="15"/>
  <c r="AJ152" i="15"/>
  <c r="P152" i="15"/>
  <c r="P253" i="15" s="1"/>
  <c r="O152" i="15"/>
  <c r="O253" i="15" s="1"/>
  <c r="D253" i="15"/>
  <c r="AO151" i="15"/>
  <c r="AN151" i="15"/>
  <c r="AM151" i="15"/>
  <c r="AL151" i="15"/>
  <c r="AK151" i="15"/>
  <c r="AJ151" i="15"/>
  <c r="P151" i="15"/>
  <c r="O151" i="15"/>
  <c r="O252" i="15" s="1"/>
  <c r="E252" i="15"/>
  <c r="D252" i="15"/>
  <c r="AO149" i="15"/>
  <c r="AN149" i="15"/>
  <c r="AM149" i="15"/>
  <c r="AL149" i="15"/>
  <c r="AK149" i="15"/>
  <c r="AJ149" i="15"/>
  <c r="P149" i="15"/>
  <c r="P250" i="15" s="1"/>
  <c r="O149" i="15"/>
  <c r="O250" i="15" s="1"/>
  <c r="D250" i="15"/>
  <c r="AO148" i="15"/>
  <c r="AN148" i="15"/>
  <c r="AM148" i="15"/>
  <c r="AL148" i="15"/>
  <c r="AK148" i="15"/>
  <c r="AJ148" i="15"/>
  <c r="P148" i="15"/>
  <c r="P249" i="15" s="1"/>
  <c r="O148" i="15"/>
  <c r="O249" i="15" s="1"/>
  <c r="E249" i="15"/>
  <c r="D249" i="15"/>
  <c r="AO147" i="15"/>
  <c r="AN147" i="15"/>
  <c r="AM147" i="15"/>
  <c r="AL147" i="15"/>
  <c r="AK147" i="15"/>
  <c r="AJ147" i="15"/>
  <c r="P147" i="15"/>
  <c r="P248" i="15" s="1"/>
  <c r="O147" i="15"/>
  <c r="O248" i="15" s="1"/>
  <c r="E248" i="15"/>
  <c r="D248" i="15"/>
  <c r="AO146" i="15"/>
  <c r="AN146" i="15"/>
  <c r="AM146" i="15"/>
  <c r="AL146" i="15"/>
  <c r="AK146" i="15"/>
  <c r="AJ146" i="15"/>
  <c r="P146" i="15"/>
  <c r="P247" i="15" s="1"/>
  <c r="O146" i="15"/>
  <c r="O247" i="15" s="1"/>
  <c r="AI146" i="15"/>
  <c r="E247" i="15"/>
  <c r="D247" i="15"/>
  <c r="AO145" i="15"/>
  <c r="AN145" i="15"/>
  <c r="AM145" i="15"/>
  <c r="AL145" i="15"/>
  <c r="AK145" i="15"/>
  <c r="AJ145" i="15"/>
  <c r="P145" i="15"/>
  <c r="P246" i="15" s="1"/>
  <c r="O145" i="15"/>
  <c r="O246" i="15" s="1"/>
  <c r="E246" i="15"/>
  <c r="D246" i="15"/>
  <c r="AO144" i="15"/>
  <c r="AN144" i="15"/>
  <c r="AM144" i="15"/>
  <c r="AL144" i="15"/>
  <c r="AK144" i="15"/>
  <c r="AJ144" i="15"/>
  <c r="P144" i="15"/>
  <c r="P245" i="15" s="1"/>
  <c r="O144" i="15"/>
  <c r="O245" i="15" s="1"/>
  <c r="D245" i="15"/>
  <c r="AO143" i="15"/>
  <c r="AN143" i="15"/>
  <c r="AM143" i="15"/>
  <c r="AL143" i="15"/>
  <c r="AK143" i="15"/>
  <c r="AJ143" i="15"/>
  <c r="P143" i="15"/>
  <c r="P244" i="15" s="1"/>
  <c r="O143" i="15"/>
  <c r="O244" i="15" s="1"/>
  <c r="D244" i="15"/>
  <c r="AO142" i="15"/>
  <c r="AN142" i="15"/>
  <c r="AM142" i="15"/>
  <c r="AL142" i="15"/>
  <c r="AK142" i="15"/>
  <c r="AJ142" i="15"/>
  <c r="P142" i="15"/>
  <c r="P243" i="15" s="1"/>
  <c r="O142" i="15"/>
  <c r="O243" i="15" s="1"/>
  <c r="D243" i="15"/>
  <c r="AO141" i="15"/>
  <c r="AN141" i="15"/>
  <c r="AM141" i="15"/>
  <c r="AL141" i="15"/>
  <c r="AK141" i="15"/>
  <c r="AJ141" i="15"/>
  <c r="P141" i="15"/>
  <c r="P242" i="15" s="1"/>
  <c r="O141" i="15"/>
  <c r="O242" i="15" s="1"/>
  <c r="AI141" i="15"/>
  <c r="D242" i="15"/>
  <c r="AO140" i="15"/>
  <c r="AN140" i="15"/>
  <c r="AM140" i="15"/>
  <c r="AL140" i="15"/>
  <c r="AK140" i="15"/>
  <c r="AJ140" i="15"/>
  <c r="P140" i="15"/>
  <c r="P241" i="15" s="1"/>
  <c r="O140" i="15"/>
  <c r="O241" i="15" s="1"/>
  <c r="E241" i="15"/>
  <c r="D241" i="15"/>
  <c r="AO139" i="15"/>
  <c r="AN139" i="15"/>
  <c r="AM139" i="15"/>
  <c r="AL139" i="15"/>
  <c r="AK139" i="15"/>
  <c r="AJ139" i="15"/>
  <c r="P240" i="15"/>
  <c r="O240" i="15"/>
  <c r="D240" i="15"/>
  <c r="AO138" i="15"/>
  <c r="AN138" i="15"/>
  <c r="AM138" i="15"/>
  <c r="AL138" i="15"/>
  <c r="AK138" i="15"/>
  <c r="AJ138" i="15"/>
  <c r="P239" i="15"/>
  <c r="O239" i="15"/>
  <c r="D239" i="15"/>
  <c r="AO137" i="15"/>
  <c r="AN137" i="15"/>
  <c r="AM137" i="15"/>
  <c r="AL137" i="15"/>
  <c r="AK137" i="15"/>
  <c r="AJ137" i="15"/>
  <c r="P238" i="15"/>
  <c r="O238" i="15"/>
  <c r="E238" i="15"/>
  <c r="D238" i="15"/>
  <c r="AO136" i="15"/>
  <c r="AN136" i="15"/>
  <c r="AM136" i="15"/>
  <c r="AL136" i="15"/>
  <c r="AK136" i="15"/>
  <c r="AJ136" i="15"/>
  <c r="P237" i="15"/>
  <c r="O237" i="15"/>
  <c r="D237" i="15"/>
  <c r="AO135" i="15"/>
  <c r="AN135" i="15"/>
  <c r="AM135" i="15"/>
  <c r="AL135" i="15"/>
  <c r="AK135" i="15"/>
  <c r="AJ135" i="15"/>
  <c r="P236" i="15"/>
  <c r="O236" i="15"/>
  <c r="E236" i="15"/>
  <c r="D236" i="15"/>
  <c r="AO134" i="15"/>
  <c r="AN134" i="15"/>
  <c r="AM134" i="15"/>
  <c r="AL134" i="15"/>
  <c r="AK134" i="15"/>
  <c r="AJ134" i="15"/>
  <c r="P134" i="15"/>
  <c r="P235" i="15" s="1"/>
  <c r="O134" i="15"/>
  <c r="O235" i="15" s="1"/>
  <c r="E235" i="15"/>
  <c r="D235" i="15"/>
  <c r="AO133" i="15"/>
  <c r="AN133" i="15"/>
  <c r="AM133" i="15"/>
  <c r="AL133" i="15"/>
  <c r="AK133" i="15"/>
  <c r="AJ133" i="15"/>
  <c r="P133" i="15"/>
  <c r="P234" i="15" s="1"/>
  <c r="O133" i="15"/>
  <c r="O234" i="15" s="1"/>
  <c r="AI133" i="15"/>
  <c r="D234" i="15"/>
  <c r="P132" i="15"/>
  <c r="P233" i="15" s="1"/>
  <c r="O132" i="15"/>
  <c r="O233" i="15" s="1"/>
  <c r="D233" i="15"/>
  <c r="AO130" i="15"/>
  <c r="AN130" i="15"/>
  <c r="AM130" i="15"/>
  <c r="AL130" i="15"/>
  <c r="AK130" i="15"/>
  <c r="AJ130" i="15"/>
  <c r="P130" i="15"/>
  <c r="P231" i="15" s="1"/>
  <c r="O130" i="15"/>
  <c r="O231" i="15" s="1"/>
  <c r="AI130" i="15"/>
  <c r="D231" i="15"/>
  <c r="AO129" i="15"/>
  <c r="AN129" i="15"/>
  <c r="AM129" i="15"/>
  <c r="AL129" i="15"/>
  <c r="AK129" i="15"/>
  <c r="AJ129" i="15"/>
  <c r="P129" i="15"/>
  <c r="P230" i="15" s="1"/>
  <c r="O129" i="15"/>
  <c r="O230" i="15" s="1"/>
  <c r="AI129" i="15"/>
  <c r="D230" i="15"/>
  <c r="AO128" i="15"/>
  <c r="AN128" i="15"/>
  <c r="AM128" i="15"/>
  <c r="AL128" i="15"/>
  <c r="AK128" i="15"/>
  <c r="AJ128" i="15"/>
  <c r="P128" i="15"/>
  <c r="P229" i="15" s="1"/>
  <c r="O128" i="15"/>
  <c r="O229" i="15" s="1"/>
  <c r="D229" i="15"/>
  <c r="AO127" i="15"/>
  <c r="AN127" i="15"/>
  <c r="AM127" i="15"/>
  <c r="AL127" i="15"/>
  <c r="AK127" i="15"/>
  <c r="AJ127" i="15"/>
  <c r="P127" i="15"/>
  <c r="P228" i="15" s="1"/>
  <c r="O127" i="15"/>
  <c r="O228" i="15" s="1"/>
  <c r="D228" i="15"/>
  <c r="AO126" i="15"/>
  <c r="AN126" i="15"/>
  <c r="AM126" i="15"/>
  <c r="AL126" i="15"/>
  <c r="AK126" i="15"/>
  <c r="AJ126" i="15"/>
  <c r="P126" i="15"/>
  <c r="P227" i="15" s="1"/>
  <c r="O126" i="15"/>
  <c r="O227" i="15" s="1"/>
  <c r="D227" i="15"/>
  <c r="AO125" i="15"/>
  <c r="AN125" i="15"/>
  <c r="AM125" i="15"/>
  <c r="AL125" i="15"/>
  <c r="AK125" i="15"/>
  <c r="AJ125" i="15"/>
  <c r="P125" i="15"/>
  <c r="P226" i="15" s="1"/>
  <c r="O125" i="15"/>
  <c r="O226" i="15" s="1"/>
  <c r="D226" i="15"/>
  <c r="AO124" i="15"/>
  <c r="AN124" i="15"/>
  <c r="AM124" i="15"/>
  <c r="AL124" i="15"/>
  <c r="AK124" i="15"/>
  <c r="AJ124" i="15"/>
  <c r="P124" i="15"/>
  <c r="P225" i="15" s="1"/>
  <c r="O124" i="15"/>
  <c r="O225" i="15" s="1"/>
  <c r="E225" i="15"/>
  <c r="D225" i="15"/>
  <c r="AO123" i="15"/>
  <c r="AN123" i="15"/>
  <c r="AM123" i="15"/>
  <c r="AL123" i="15"/>
  <c r="AK123" i="15"/>
  <c r="AJ123" i="15"/>
  <c r="P123" i="15"/>
  <c r="P224" i="15" s="1"/>
  <c r="O123" i="15"/>
  <c r="O224" i="15" s="1"/>
  <c r="D224" i="15"/>
  <c r="AO122" i="15"/>
  <c r="AN122" i="15"/>
  <c r="AM122" i="15"/>
  <c r="AL122" i="15"/>
  <c r="AK122" i="15"/>
  <c r="AJ122" i="15"/>
  <c r="P122" i="15"/>
  <c r="P223" i="15" s="1"/>
  <c r="O122" i="15"/>
  <c r="O223" i="15" s="1"/>
  <c r="D223" i="15"/>
  <c r="AO121" i="15"/>
  <c r="AN121" i="15"/>
  <c r="AM121" i="15"/>
  <c r="AL121" i="15"/>
  <c r="AK121" i="15"/>
  <c r="AJ121" i="15"/>
  <c r="P121" i="15"/>
  <c r="P222" i="15" s="1"/>
  <c r="O121" i="15"/>
  <c r="O222" i="15" s="1"/>
  <c r="AI121" i="15"/>
  <c r="D222" i="15"/>
  <c r="AO120" i="15"/>
  <c r="AN120" i="15"/>
  <c r="AM120" i="15"/>
  <c r="AL120" i="15"/>
  <c r="AK120" i="15"/>
  <c r="AJ120" i="15"/>
  <c r="P120" i="15"/>
  <c r="P221" i="15" s="1"/>
  <c r="O120" i="15"/>
  <c r="O221" i="15" s="1"/>
  <c r="D221" i="15"/>
  <c r="AO119" i="15"/>
  <c r="AN119" i="15"/>
  <c r="AM119" i="15"/>
  <c r="AL119" i="15"/>
  <c r="AK119" i="15"/>
  <c r="AJ119" i="15"/>
  <c r="P119" i="15"/>
  <c r="P220" i="15" s="1"/>
  <c r="O119" i="15"/>
  <c r="O220" i="15" s="1"/>
  <c r="E220" i="15"/>
  <c r="D220" i="15"/>
  <c r="AO118" i="15"/>
  <c r="AN118" i="15"/>
  <c r="AM118" i="15"/>
  <c r="AL118" i="15"/>
  <c r="AK118" i="15"/>
  <c r="AJ118" i="15"/>
  <c r="P118" i="15"/>
  <c r="P219" i="15" s="1"/>
  <c r="O118" i="15"/>
  <c r="O219" i="15" s="1"/>
  <c r="D219" i="15"/>
  <c r="AO117" i="15"/>
  <c r="AN117" i="15"/>
  <c r="AM117" i="15"/>
  <c r="AL117" i="15"/>
  <c r="AK117" i="15"/>
  <c r="AJ117" i="15"/>
  <c r="P117" i="15"/>
  <c r="P218" i="15" s="1"/>
  <c r="O117" i="15"/>
  <c r="O218" i="15" s="1"/>
  <c r="D218" i="15"/>
  <c r="AO116" i="15"/>
  <c r="AN116" i="15"/>
  <c r="AM116" i="15"/>
  <c r="AL116" i="15"/>
  <c r="AK116" i="15"/>
  <c r="AJ116" i="15"/>
  <c r="P116" i="15"/>
  <c r="P217" i="15" s="1"/>
  <c r="O116" i="15"/>
  <c r="O217" i="15" s="1"/>
  <c r="D217" i="15"/>
  <c r="AO115" i="15"/>
  <c r="AN115" i="15"/>
  <c r="AM115" i="15"/>
  <c r="AL115" i="15"/>
  <c r="AK115" i="15"/>
  <c r="AJ115" i="15"/>
  <c r="P115" i="15"/>
  <c r="P216" i="15" s="1"/>
  <c r="O115" i="15"/>
  <c r="O216" i="15" s="1"/>
  <c r="D216" i="15"/>
  <c r="AO114" i="15"/>
  <c r="AN114" i="15"/>
  <c r="AM114" i="15"/>
  <c r="AL114" i="15"/>
  <c r="AK114" i="15"/>
  <c r="AJ114" i="15"/>
  <c r="P114" i="15"/>
  <c r="P215" i="15" s="1"/>
  <c r="O114" i="15"/>
  <c r="O215" i="15" s="1"/>
  <c r="D215" i="15"/>
  <c r="AO113" i="15"/>
  <c r="AN113" i="15"/>
  <c r="AM113" i="15"/>
  <c r="AL113" i="15"/>
  <c r="AK113" i="15"/>
  <c r="AJ113" i="15"/>
  <c r="P113" i="15"/>
  <c r="P214" i="15" s="1"/>
  <c r="O113" i="15"/>
  <c r="O214" i="15" s="1"/>
  <c r="E214" i="15"/>
  <c r="D214" i="15"/>
  <c r="AO112" i="15"/>
  <c r="AN112" i="15"/>
  <c r="AM112" i="15"/>
  <c r="AL112" i="15"/>
  <c r="AK112" i="15"/>
  <c r="AJ112" i="15"/>
  <c r="P112" i="15"/>
  <c r="P213" i="15" s="1"/>
  <c r="O112" i="15"/>
  <c r="O213" i="15" s="1"/>
  <c r="D213" i="15"/>
  <c r="AO111" i="15"/>
  <c r="AN111" i="15"/>
  <c r="AM111" i="15"/>
  <c r="AL111" i="15"/>
  <c r="AK111" i="15"/>
  <c r="AJ111" i="15"/>
  <c r="P111" i="15"/>
  <c r="P212" i="15" s="1"/>
  <c r="O111" i="15"/>
  <c r="O212" i="15" s="1"/>
  <c r="E212" i="15"/>
  <c r="D212" i="15"/>
  <c r="AO110" i="15"/>
  <c r="AN110" i="15"/>
  <c r="AM110" i="15"/>
  <c r="AL110" i="15"/>
  <c r="AK110" i="15"/>
  <c r="AJ110" i="15"/>
  <c r="P211" i="15"/>
  <c r="O211" i="15"/>
  <c r="D211" i="15"/>
  <c r="AO109" i="15"/>
  <c r="AN109" i="15"/>
  <c r="AM109" i="15"/>
  <c r="AL109" i="15"/>
  <c r="AK109" i="15"/>
  <c r="AJ109" i="15"/>
  <c r="P210" i="15"/>
  <c r="O210" i="15"/>
  <c r="D210" i="15"/>
  <c r="AO108" i="15"/>
  <c r="AN108" i="15"/>
  <c r="AM108" i="15"/>
  <c r="AL108" i="15"/>
  <c r="AK108" i="15"/>
  <c r="AJ108" i="15"/>
  <c r="P209" i="15"/>
  <c r="O209" i="15"/>
  <c r="E209" i="15"/>
  <c r="D209" i="15"/>
  <c r="AO107" i="15"/>
  <c r="AN107" i="15"/>
  <c r="AM107" i="15"/>
  <c r="AL107" i="15"/>
  <c r="AK107" i="15"/>
  <c r="AJ107" i="15"/>
  <c r="P208" i="15"/>
  <c r="O208" i="15"/>
  <c r="D208" i="15"/>
  <c r="AO106" i="15"/>
  <c r="AN106" i="15"/>
  <c r="AM106" i="15"/>
  <c r="AL106" i="15"/>
  <c r="AK106" i="15"/>
  <c r="AJ106" i="15"/>
  <c r="P207" i="15"/>
  <c r="O207" i="15"/>
  <c r="D207" i="15"/>
  <c r="AO105" i="15"/>
  <c r="AN105" i="15"/>
  <c r="AM105" i="15"/>
  <c r="AL105" i="15"/>
  <c r="AK105" i="15"/>
  <c r="AJ105" i="15"/>
  <c r="P206" i="15"/>
  <c r="O206" i="15"/>
  <c r="D206" i="15"/>
  <c r="AO104" i="15"/>
  <c r="AN104" i="15"/>
  <c r="AM104" i="15"/>
  <c r="AL104" i="15"/>
  <c r="AK104" i="15"/>
  <c r="AJ104" i="15"/>
  <c r="P205" i="15"/>
  <c r="O205" i="15"/>
  <c r="AI104" i="15"/>
  <c r="E205" i="15"/>
  <c r="D205" i="15"/>
  <c r="AO103" i="15"/>
  <c r="AN103" i="15"/>
  <c r="AM103" i="15"/>
  <c r="AL103" i="15"/>
  <c r="AK103" i="15"/>
  <c r="AJ103" i="15"/>
  <c r="P204" i="15"/>
  <c r="O204" i="15"/>
  <c r="E204" i="15"/>
  <c r="D204" i="15"/>
  <c r="AO102" i="15"/>
  <c r="AN102" i="15"/>
  <c r="AM102" i="15"/>
  <c r="AL102" i="15"/>
  <c r="AK102" i="15"/>
  <c r="AJ102" i="15"/>
  <c r="P203" i="15"/>
  <c r="O203" i="15"/>
  <c r="AI102" i="15"/>
  <c r="D203" i="15"/>
  <c r="AO101" i="15"/>
  <c r="AN101" i="15"/>
  <c r="AM101" i="15"/>
  <c r="AL101" i="15"/>
  <c r="AK101" i="15"/>
  <c r="AJ101" i="15"/>
  <c r="P202" i="15"/>
  <c r="O202" i="15"/>
  <c r="E202" i="15"/>
  <c r="D202" i="15"/>
  <c r="AO100" i="15"/>
  <c r="AN100" i="15"/>
  <c r="AM100" i="15"/>
  <c r="AL100" i="15"/>
  <c r="AK100" i="15"/>
  <c r="AJ100" i="15"/>
  <c r="P201" i="15"/>
  <c r="O201" i="15"/>
  <c r="E201" i="15"/>
  <c r="D201" i="15"/>
  <c r="AO99" i="15"/>
  <c r="AN99" i="15"/>
  <c r="AM99" i="15"/>
  <c r="AL99" i="15"/>
  <c r="AK99" i="15"/>
  <c r="AJ99" i="15"/>
  <c r="P200" i="15"/>
  <c r="O200" i="15"/>
  <c r="E200" i="15"/>
  <c r="D200" i="15"/>
  <c r="AO98" i="15"/>
  <c r="AN98" i="15"/>
  <c r="AM98" i="15"/>
  <c r="AL98" i="15"/>
  <c r="AK98" i="15"/>
  <c r="AJ98" i="15"/>
  <c r="P199" i="15"/>
  <c r="O199" i="15"/>
  <c r="E199" i="15"/>
  <c r="D199" i="15"/>
  <c r="AO97" i="15"/>
  <c r="AN97" i="15"/>
  <c r="AM97" i="15"/>
  <c r="AL97" i="15"/>
  <c r="AK97" i="15"/>
  <c r="AJ97" i="15"/>
  <c r="P198" i="15"/>
  <c r="O198" i="15"/>
  <c r="E198" i="15"/>
  <c r="D198" i="15"/>
  <c r="P197" i="15"/>
  <c r="O197" i="15"/>
  <c r="E197" i="15"/>
  <c r="S197" i="15" s="1"/>
  <c r="D197" i="15"/>
  <c r="P95" i="15"/>
  <c r="P196" i="15" s="1"/>
  <c r="O95" i="15"/>
  <c r="O196" i="15" s="1"/>
  <c r="E196" i="15"/>
  <c r="D196" i="15"/>
  <c r="P94" i="15"/>
  <c r="O94" i="15"/>
  <c r="O195" i="15" s="1"/>
  <c r="D195" i="15"/>
  <c r="AO92" i="15"/>
  <c r="AN92" i="15"/>
  <c r="AM92" i="15"/>
  <c r="AL92" i="15"/>
  <c r="AK92" i="15"/>
  <c r="AJ92" i="15"/>
  <c r="P92" i="15"/>
  <c r="P193" i="15" s="1"/>
  <c r="O92" i="15"/>
  <c r="O193" i="15" s="1"/>
  <c r="E193" i="15"/>
  <c r="D193" i="15"/>
  <c r="AO91" i="15"/>
  <c r="AN91" i="15"/>
  <c r="AM91" i="15"/>
  <c r="AL91" i="15"/>
  <c r="AK91" i="15"/>
  <c r="AJ91" i="15"/>
  <c r="P91" i="15"/>
  <c r="P192" i="15" s="1"/>
  <c r="O91" i="15"/>
  <c r="O192" i="15" s="1"/>
  <c r="AI91" i="15"/>
  <c r="D192" i="15"/>
  <c r="AO90" i="15"/>
  <c r="AN90" i="15"/>
  <c r="AM90" i="15"/>
  <c r="AL90" i="15"/>
  <c r="AK90" i="15"/>
  <c r="AJ90" i="15"/>
  <c r="P90" i="15"/>
  <c r="P191" i="15" s="1"/>
  <c r="O90" i="15"/>
  <c r="O191" i="15" s="1"/>
  <c r="E191" i="15"/>
  <c r="D191" i="15"/>
  <c r="AO89" i="15"/>
  <c r="AN89" i="15"/>
  <c r="AM89" i="15"/>
  <c r="AL89" i="15"/>
  <c r="AK89" i="15"/>
  <c r="AJ89" i="15"/>
  <c r="P89" i="15"/>
  <c r="P190" i="15" s="1"/>
  <c r="O89" i="15"/>
  <c r="O190" i="15" s="1"/>
  <c r="E190" i="15"/>
  <c r="D190" i="15"/>
  <c r="AO88" i="15"/>
  <c r="AN88" i="15"/>
  <c r="AM88" i="15"/>
  <c r="AL88" i="15"/>
  <c r="AK88" i="15"/>
  <c r="AJ88" i="15"/>
  <c r="P88" i="15"/>
  <c r="P189" i="15" s="1"/>
  <c r="O88" i="15"/>
  <c r="O189" i="15" s="1"/>
  <c r="E189" i="15"/>
  <c r="D189" i="15"/>
  <c r="AO87" i="15"/>
  <c r="AN87" i="15"/>
  <c r="AM87" i="15"/>
  <c r="AL87" i="15"/>
  <c r="AK87" i="15"/>
  <c r="AJ87" i="15"/>
  <c r="P87" i="15"/>
  <c r="P188" i="15" s="1"/>
  <c r="O87" i="15"/>
  <c r="O188" i="15" s="1"/>
  <c r="E188" i="15"/>
  <c r="D188" i="15"/>
  <c r="AO86" i="15"/>
  <c r="AN86" i="15"/>
  <c r="AM86" i="15"/>
  <c r="AL86" i="15"/>
  <c r="AK86" i="15"/>
  <c r="AJ86" i="15"/>
  <c r="P86" i="15"/>
  <c r="P187" i="15" s="1"/>
  <c r="O86" i="15"/>
  <c r="O187" i="15" s="1"/>
  <c r="E187" i="15"/>
  <c r="D187" i="15"/>
  <c r="AO85" i="15"/>
  <c r="AN85" i="15"/>
  <c r="AM85" i="15"/>
  <c r="AL85" i="15"/>
  <c r="AK85" i="15"/>
  <c r="AJ85" i="15"/>
  <c r="P85" i="15"/>
  <c r="P186" i="15" s="1"/>
  <c r="O85" i="15"/>
  <c r="O186" i="15" s="1"/>
  <c r="AI85" i="15"/>
  <c r="E186" i="15"/>
  <c r="D186" i="15"/>
  <c r="AO84" i="15"/>
  <c r="AN84" i="15"/>
  <c r="AM84" i="15"/>
  <c r="AL84" i="15"/>
  <c r="AK84" i="15"/>
  <c r="AJ84" i="15"/>
  <c r="P84" i="15"/>
  <c r="P185" i="15" s="1"/>
  <c r="O84" i="15"/>
  <c r="E185" i="15"/>
  <c r="D185" i="15"/>
  <c r="AO83" i="15"/>
  <c r="AN83" i="15"/>
  <c r="AM83" i="15"/>
  <c r="AL83" i="15"/>
  <c r="AK83" i="15"/>
  <c r="AJ83" i="15"/>
  <c r="P83" i="15"/>
  <c r="P184" i="15" s="1"/>
  <c r="O83" i="15"/>
  <c r="O184" i="15" s="1"/>
  <c r="AO82" i="15"/>
  <c r="AN82" i="15"/>
  <c r="AM82" i="15"/>
  <c r="AL82" i="15"/>
  <c r="AK82" i="15"/>
  <c r="AJ82" i="15"/>
  <c r="P82" i="15"/>
  <c r="P183" i="15" s="1"/>
  <c r="O82" i="15"/>
  <c r="O183" i="15" s="1"/>
  <c r="E183" i="15"/>
  <c r="D183" i="15"/>
  <c r="AO81" i="15"/>
  <c r="AN81" i="15"/>
  <c r="AM81" i="15"/>
  <c r="AL81" i="15"/>
  <c r="AK81" i="15"/>
  <c r="AJ81" i="15"/>
  <c r="P81" i="15"/>
  <c r="P182" i="15" s="1"/>
  <c r="O81" i="15"/>
  <c r="O182" i="15" s="1"/>
  <c r="AI81" i="15"/>
  <c r="E182" i="15"/>
  <c r="D182" i="15"/>
  <c r="AO80" i="15"/>
  <c r="AN80" i="15"/>
  <c r="AM80" i="15"/>
  <c r="AL80" i="15"/>
  <c r="AK80" i="15"/>
  <c r="AJ80" i="15"/>
  <c r="P181" i="15"/>
  <c r="O80" i="15"/>
  <c r="O181" i="15" s="1"/>
  <c r="E181" i="15"/>
  <c r="D181" i="15"/>
  <c r="AO79" i="15"/>
  <c r="AN79" i="15"/>
  <c r="AM79" i="15"/>
  <c r="AL79" i="15"/>
  <c r="AK79" i="15"/>
  <c r="AJ79" i="15"/>
  <c r="P79" i="15"/>
  <c r="P180" i="15" s="1"/>
  <c r="O79" i="15"/>
  <c r="O180" i="15" s="1"/>
  <c r="D180" i="15"/>
  <c r="AO78" i="15"/>
  <c r="AN78" i="15"/>
  <c r="AM78" i="15"/>
  <c r="AL78" i="15"/>
  <c r="AK78" i="15"/>
  <c r="AJ78" i="15"/>
  <c r="P78" i="15"/>
  <c r="P179" i="15" s="1"/>
  <c r="O78" i="15"/>
  <c r="O179" i="15" s="1"/>
  <c r="E179" i="15"/>
  <c r="D179" i="15"/>
  <c r="AO77" i="15"/>
  <c r="AN77" i="15"/>
  <c r="AM77" i="15"/>
  <c r="AL77" i="15"/>
  <c r="AK77" i="15"/>
  <c r="AJ77" i="15"/>
  <c r="P77" i="15"/>
  <c r="P178" i="15" s="1"/>
  <c r="O77" i="15"/>
  <c r="O178" i="15" s="1"/>
  <c r="AI77" i="15"/>
  <c r="E178" i="15"/>
  <c r="D178" i="15"/>
  <c r="P177" i="15"/>
  <c r="O177" i="15"/>
  <c r="E177" i="15"/>
  <c r="D177" i="15"/>
  <c r="D176" i="15"/>
  <c r="AQ73" i="15"/>
  <c r="AI73" i="15"/>
  <c r="AA73" i="15"/>
  <c r="O73" i="15"/>
  <c r="O173" i="15" s="1"/>
  <c r="AQ72" i="15"/>
  <c r="AI72" i="15"/>
  <c r="AA72" i="15"/>
  <c r="S72" i="15"/>
  <c r="H72" i="15"/>
  <c r="S24" i="15"/>
  <c r="AI24" i="15" s="1"/>
  <c r="S22" i="15"/>
  <c r="AI22" i="15" s="1"/>
  <c r="AI368" i="15" l="1"/>
  <c r="AA368" i="15"/>
  <c r="AQ368" i="15"/>
  <c r="B278" i="43"/>
  <c r="B846" i="43"/>
  <c r="AQ340" i="15"/>
  <c r="AI340" i="15"/>
  <c r="AA340" i="15"/>
  <c r="B277" i="43"/>
  <c r="B845" i="43"/>
  <c r="B279" i="43"/>
  <c r="B847" i="43"/>
  <c r="AI312" i="15"/>
  <c r="AA312" i="15"/>
  <c r="AQ312" i="15"/>
  <c r="B844" i="43"/>
  <c r="B276" i="43"/>
  <c r="AU190" i="15"/>
  <c r="AT190" i="15"/>
  <c r="AS190" i="15"/>
  <c r="AR190" i="15"/>
  <c r="AQ190" i="15"/>
  <c r="AV190" i="15"/>
  <c r="AW190" i="15"/>
  <c r="AA190" i="15"/>
  <c r="AJ187" i="15"/>
  <c r="AR187" i="15"/>
  <c r="AQ187" i="15"/>
  <c r="AW187" i="15"/>
  <c r="AV187" i="15"/>
  <c r="AU187" i="15"/>
  <c r="AS187" i="15"/>
  <c r="AT187" i="15"/>
  <c r="AA187" i="15"/>
  <c r="AV191" i="15"/>
  <c r="AU191" i="15"/>
  <c r="AT191" i="15"/>
  <c r="AS191" i="15"/>
  <c r="AR191" i="15"/>
  <c r="AQ191" i="15"/>
  <c r="AW191" i="15"/>
  <c r="AA191" i="15"/>
  <c r="AU249" i="15"/>
  <c r="AT249" i="15"/>
  <c r="AS249" i="15"/>
  <c r="AR249" i="15"/>
  <c r="AQ249" i="15"/>
  <c r="AV249" i="15"/>
  <c r="AW249" i="15"/>
  <c r="AA249" i="15"/>
  <c r="AS264" i="15"/>
  <c r="AR264" i="15"/>
  <c r="AQ264" i="15"/>
  <c r="AW264" i="15"/>
  <c r="AV264" i="15"/>
  <c r="AT264" i="15"/>
  <c r="AU264" i="15"/>
  <c r="AA264" i="15"/>
  <c r="AW268" i="15"/>
  <c r="AV268" i="15"/>
  <c r="AU268" i="15"/>
  <c r="AT268" i="15"/>
  <c r="AS268" i="15"/>
  <c r="AR268" i="15"/>
  <c r="AQ268" i="15"/>
  <c r="AA268" i="15"/>
  <c r="AQ212" i="15"/>
  <c r="AW212" i="15"/>
  <c r="AV212" i="15"/>
  <c r="AU212" i="15"/>
  <c r="AT212" i="15"/>
  <c r="AR212" i="15"/>
  <c r="AS212" i="15"/>
  <c r="AA212" i="15"/>
  <c r="AR246" i="15"/>
  <c r="AQ246" i="15"/>
  <c r="AW246" i="15"/>
  <c r="AV246" i="15"/>
  <c r="AU246" i="15"/>
  <c r="AS246" i="15"/>
  <c r="AT246" i="15"/>
  <c r="AA246" i="15"/>
  <c r="AW260" i="15"/>
  <c r="AV260" i="15"/>
  <c r="AU260" i="15"/>
  <c r="AT260" i="15"/>
  <c r="AS260" i="15"/>
  <c r="AR260" i="15"/>
  <c r="AQ260" i="15"/>
  <c r="AA260" i="15"/>
  <c r="AV225" i="15"/>
  <c r="AU225" i="15"/>
  <c r="AT225" i="15"/>
  <c r="AS225" i="15"/>
  <c r="AR225" i="15"/>
  <c r="AQ225" i="15"/>
  <c r="AW225" i="15"/>
  <c r="AA225" i="15"/>
  <c r="AU241" i="15"/>
  <c r="AT241" i="15"/>
  <c r="AS241" i="15"/>
  <c r="AR241" i="15"/>
  <c r="AQ241" i="15"/>
  <c r="AV241" i="15"/>
  <c r="AW241" i="15"/>
  <c r="AA241" i="15"/>
  <c r="AT265" i="15"/>
  <c r="AS265" i="15"/>
  <c r="AR265" i="15"/>
  <c r="AQ265" i="15"/>
  <c r="AW265" i="15"/>
  <c r="AU265" i="15"/>
  <c r="AV265" i="15"/>
  <c r="AA265" i="15"/>
  <c r="AW269" i="15"/>
  <c r="AV269" i="15"/>
  <c r="AU269" i="15"/>
  <c r="AT269" i="15"/>
  <c r="AS269" i="15"/>
  <c r="AQ269" i="15"/>
  <c r="AR269" i="15"/>
  <c r="AA269" i="15"/>
  <c r="AO185" i="15"/>
  <c r="AW185" i="15"/>
  <c r="AV185" i="15"/>
  <c r="AU185" i="15"/>
  <c r="AT185" i="15"/>
  <c r="AS185" i="15"/>
  <c r="AQ185" i="15"/>
  <c r="AR185" i="15"/>
  <c r="AA185" i="15"/>
  <c r="AQ220" i="15"/>
  <c r="AW220" i="15"/>
  <c r="AV220" i="15"/>
  <c r="AU220" i="15"/>
  <c r="AT220" i="15"/>
  <c r="AR220" i="15"/>
  <c r="AS220" i="15"/>
  <c r="AA220" i="15"/>
  <c r="AS247" i="15"/>
  <c r="AR247" i="15"/>
  <c r="AQ247" i="15"/>
  <c r="AW247" i="15"/>
  <c r="AV247" i="15"/>
  <c r="AT247" i="15"/>
  <c r="AU247" i="15"/>
  <c r="AA247" i="15"/>
  <c r="AW261" i="15"/>
  <c r="AV261" i="15"/>
  <c r="AU261" i="15"/>
  <c r="AT261" i="15"/>
  <c r="AS261" i="15"/>
  <c r="AQ261" i="15"/>
  <c r="AR261" i="15"/>
  <c r="AA261" i="15"/>
  <c r="AL189" i="15"/>
  <c r="AT189" i="15"/>
  <c r="AS189" i="15"/>
  <c r="AR189" i="15"/>
  <c r="AQ189" i="15"/>
  <c r="AW189" i="15"/>
  <c r="AU189" i="15"/>
  <c r="AV189" i="15"/>
  <c r="AA189" i="15"/>
  <c r="AW193" i="15"/>
  <c r="AV193" i="15"/>
  <c r="AU193" i="15"/>
  <c r="AT193" i="15"/>
  <c r="AS193" i="15"/>
  <c r="AQ193" i="15"/>
  <c r="AR193" i="15"/>
  <c r="AA193" i="15"/>
  <c r="AO214" i="15"/>
  <c r="AS214" i="15"/>
  <c r="AR214" i="15"/>
  <c r="AQ214" i="15"/>
  <c r="AW214" i="15"/>
  <c r="AV214" i="15"/>
  <c r="AT214" i="15"/>
  <c r="AU214" i="15"/>
  <c r="AA214" i="15"/>
  <c r="AL188" i="15"/>
  <c r="AS188" i="15"/>
  <c r="AR188" i="15"/>
  <c r="AQ188" i="15"/>
  <c r="AW188" i="15"/>
  <c r="AV188" i="15"/>
  <c r="AT188" i="15"/>
  <c r="AU188" i="15"/>
  <c r="AA188" i="15"/>
  <c r="AK186" i="15"/>
  <c r="AQ186" i="15"/>
  <c r="AW186" i="15"/>
  <c r="AV186" i="15"/>
  <c r="AU186" i="15"/>
  <c r="AT186" i="15"/>
  <c r="AR186" i="15"/>
  <c r="AS186" i="15"/>
  <c r="AA186" i="15"/>
  <c r="AU266" i="15"/>
  <c r="AT266" i="15"/>
  <c r="AS266" i="15"/>
  <c r="AR266" i="15"/>
  <c r="AQ266" i="15"/>
  <c r="AV266" i="15"/>
  <c r="AW266" i="15"/>
  <c r="AA266" i="15"/>
  <c r="AT248" i="15"/>
  <c r="AS248" i="15"/>
  <c r="AR248" i="15"/>
  <c r="AQ248" i="15"/>
  <c r="AW248" i="15"/>
  <c r="AU248" i="15"/>
  <c r="AV248" i="15"/>
  <c r="AA248" i="15"/>
  <c r="AR255" i="15"/>
  <c r="AQ255" i="15"/>
  <c r="AT255" i="15"/>
  <c r="AA255" i="15"/>
  <c r="AW255" i="15"/>
  <c r="AV255" i="15"/>
  <c r="AU255" i="15"/>
  <c r="AS255" i="15"/>
  <c r="AT257" i="15"/>
  <c r="AS257" i="15"/>
  <c r="AR257" i="15"/>
  <c r="AQ257" i="15"/>
  <c r="AA257" i="15"/>
  <c r="AW257" i="15"/>
  <c r="AU257" i="15"/>
  <c r="AV257" i="15"/>
  <c r="AQ254" i="15"/>
  <c r="AA254" i="15"/>
  <c r="AW254" i="15"/>
  <c r="AV254" i="15"/>
  <c r="AS254" i="15"/>
  <c r="AU254" i="15"/>
  <c r="AT254" i="15"/>
  <c r="AR254" i="15"/>
  <c r="AV259" i="15"/>
  <c r="AU259" i="15"/>
  <c r="AT259" i="15"/>
  <c r="AS259" i="15"/>
  <c r="AA259" i="15"/>
  <c r="AR259" i="15"/>
  <c r="AQ259" i="15"/>
  <c r="AW259" i="15"/>
  <c r="AQ235" i="15"/>
  <c r="AA235" i="15"/>
  <c r="AW235" i="15"/>
  <c r="AV235" i="15"/>
  <c r="AS235" i="15"/>
  <c r="AU235" i="15"/>
  <c r="AT235" i="15"/>
  <c r="AR235" i="15"/>
  <c r="AR236" i="15"/>
  <c r="AT236" i="15"/>
  <c r="AQ236" i="15"/>
  <c r="AA236" i="15"/>
  <c r="AW236" i="15"/>
  <c r="AV236" i="15"/>
  <c r="AU236" i="15"/>
  <c r="AS236" i="15"/>
  <c r="AT238" i="15"/>
  <c r="AS238" i="15"/>
  <c r="AR238" i="15"/>
  <c r="AQ238" i="15"/>
  <c r="AA238" i="15"/>
  <c r="AW238" i="15"/>
  <c r="AU238" i="15"/>
  <c r="AV238" i="15"/>
  <c r="AQ196" i="15"/>
  <c r="AW196" i="15"/>
  <c r="AV196" i="15"/>
  <c r="AU196" i="15"/>
  <c r="AT196" i="15"/>
  <c r="AR196" i="15"/>
  <c r="AS196" i="15"/>
  <c r="AA196" i="15"/>
  <c r="AS198" i="15"/>
  <c r="AR198" i="15"/>
  <c r="AQ198" i="15"/>
  <c r="AA198" i="15"/>
  <c r="AU198" i="15"/>
  <c r="AT198" i="15"/>
  <c r="AV198" i="15"/>
  <c r="AW198" i="15"/>
  <c r="AS202" i="15"/>
  <c r="AR202" i="15"/>
  <c r="AQ202" i="15"/>
  <c r="AW202" i="15"/>
  <c r="AV202" i="15"/>
  <c r="AT202" i="15"/>
  <c r="AU202" i="15"/>
  <c r="AA202" i="15"/>
  <c r="AW199" i="15"/>
  <c r="AV199" i="15"/>
  <c r="AU199" i="15"/>
  <c r="AT199" i="15"/>
  <c r="AS199" i="15"/>
  <c r="AQ199" i="15"/>
  <c r="AR199" i="15"/>
  <c r="AA199" i="15"/>
  <c r="AS252" i="15"/>
  <c r="AR252" i="15"/>
  <c r="AQ252" i="15"/>
  <c r="AW252" i="15"/>
  <c r="AV252" i="15"/>
  <c r="AT252" i="15"/>
  <c r="AU252" i="15"/>
  <c r="AA252" i="15"/>
  <c r="AR197" i="15"/>
  <c r="AQ197" i="15"/>
  <c r="AW197" i="15"/>
  <c r="AV197" i="15"/>
  <c r="AU197" i="15"/>
  <c r="AS197" i="15"/>
  <c r="AT197" i="15"/>
  <c r="AA197" i="15"/>
  <c r="AQ200" i="15"/>
  <c r="AW200" i="15"/>
  <c r="AV200" i="15"/>
  <c r="AU200" i="15"/>
  <c r="AT200" i="15"/>
  <c r="AR200" i="15"/>
  <c r="AS200" i="15"/>
  <c r="AA200" i="15"/>
  <c r="AU204" i="15"/>
  <c r="AT204" i="15"/>
  <c r="AS204" i="15"/>
  <c r="AR204" i="15"/>
  <c r="AQ204" i="15"/>
  <c r="AV204" i="15"/>
  <c r="AW204" i="15"/>
  <c r="AA204" i="15"/>
  <c r="AR209" i="15"/>
  <c r="AQ209" i="15"/>
  <c r="AW209" i="15"/>
  <c r="AV209" i="15"/>
  <c r="AU209" i="15"/>
  <c r="AS209" i="15"/>
  <c r="AT209" i="15"/>
  <c r="AA209" i="15"/>
  <c r="AR201" i="15"/>
  <c r="AQ201" i="15"/>
  <c r="AW201" i="15"/>
  <c r="AV201" i="15"/>
  <c r="AU201" i="15"/>
  <c r="AS201" i="15"/>
  <c r="AT201" i="15"/>
  <c r="AA201" i="15"/>
  <c r="AV205" i="15"/>
  <c r="AU205" i="15"/>
  <c r="AT205" i="15"/>
  <c r="AS205" i="15"/>
  <c r="AR205" i="15"/>
  <c r="AQ205" i="15"/>
  <c r="AW205" i="15"/>
  <c r="AA205" i="15"/>
  <c r="AL179" i="15"/>
  <c r="AQ179" i="15"/>
  <c r="AW179" i="15"/>
  <c r="AS179" i="15"/>
  <c r="AV179" i="15"/>
  <c r="AA179" i="15"/>
  <c r="AU179" i="15"/>
  <c r="AT179" i="15"/>
  <c r="AR179" i="15"/>
  <c r="AU183" i="15"/>
  <c r="AT183" i="15"/>
  <c r="AS183" i="15"/>
  <c r="AR183" i="15"/>
  <c r="AQ183" i="15"/>
  <c r="AW183" i="15"/>
  <c r="AV183" i="15"/>
  <c r="AA183" i="15"/>
  <c r="AW177" i="15"/>
  <c r="AQ177" i="15"/>
  <c r="AV177" i="15"/>
  <c r="AA177" i="15"/>
  <c r="AU177" i="15"/>
  <c r="AT177" i="15"/>
  <c r="AS177" i="15"/>
  <c r="AR177" i="15"/>
  <c r="AS181" i="15"/>
  <c r="AR181" i="15"/>
  <c r="AQ181" i="15"/>
  <c r="AU181" i="15"/>
  <c r="AW181" i="15"/>
  <c r="AV181" i="15"/>
  <c r="AA181" i="15"/>
  <c r="AT181" i="15"/>
  <c r="AJ178" i="15"/>
  <c r="AW178" i="15"/>
  <c r="AV178" i="15"/>
  <c r="AA178" i="15"/>
  <c r="AU178" i="15"/>
  <c r="AT178" i="15"/>
  <c r="AS178" i="15"/>
  <c r="AR178" i="15"/>
  <c r="AQ178" i="15"/>
  <c r="AT182" i="15"/>
  <c r="AS182" i="15"/>
  <c r="AR182" i="15"/>
  <c r="AQ182" i="15"/>
  <c r="AV182" i="15"/>
  <c r="AW182" i="15"/>
  <c r="AU182" i="15"/>
  <c r="AA182" i="15"/>
  <c r="O260" i="15"/>
  <c r="O185" i="15"/>
  <c r="AJ186" i="15"/>
  <c r="AL178" i="15"/>
  <c r="AN179" i="15"/>
  <c r="AK178" i="15"/>
  <c r="AM179" i="15"/>
  <c r="AI186" i="15"/>
  <c r="AK187" i="15"/>
  <c r="AM178" i="15"/>
  <c r="AO179" i="15"/>
  <c r="AI189" i="15"/>
  <c r="AN178" i="15"/>
  <c r="AJ189" i="15"/>
  <c r="AO178" i="15"/>
  <c r="AI179" i="15"/>
  <c r="AI188" i="15"/>
  <c r="AK189" i="15"/>
  <c r="AJ179" i="15"/>
  <c r="AJ188" i="15"/>
  <c r="AI178" i="15"/>
  <c r="AK179" i="15"/>
  <c r="AI187" i="15"/>
  <c r="AK188" i="15"/>
  <c r="AI185" i="15"/>
  <c r="AJ185" i="15"/>
  <c r="AI214" i="15"/>
  <c r="AK185" i="15"/>
  <c r="AJ214" i="15"/>
  <c r="AL185" i="15"/>
  <c r="AK214" i="15"/>
  <c r="AM185" i="15"/>
  <c r="AL214" i="15"/>
  <c r="AN185" i="15"/>
  <c r="AM214" i="15"/>
  <c r="AN214" i="15"/>
  <c r="I24" i="32"/>
  <c r="G672" i="43" s="1"/>
  <c r="I23" i="32"/>
  <c r="G671" i="43" s="1"/>
  <c r="G21" i="18"/>
  <c r="G11" i="18"/>
  <c r="AI156" i="15"/>
  <c r="AI89" i="15"/>
  <c r="AI113" i="15"/>
  <c r="AI157" i="15"/>
  <c r="AI126" i="15"/>
  <c r="AI98" i="15"/>
  <c r="AI100" i="15"/>
  <c r="AI116" i="15"/>
  <c r="AI128" i="15"/>
  <c r="AI118" i="15"/>
  <c r="AI114" i="15"/>
  <c r="AI120" i="15"/>
  <c r="AI122" i="15"/>
  <c r="AI137" i="15"/>
  <c r="AI106" i="15"/>
  <c r="AI87" i="15"/>
  <c r="AI139" i="15"/>
  <c r="AI103" i="15"/>
  <c r="AI108" i="15"/>
  <c r="AI110" i="15"/>
  <c r="AI163" i="15"/>
  <c r="E206" i="15"/>
  <c r="E229" i="15"/>
  <c r="E210" i="15"/>
  <c r="AI111" i="15"/>
  <c r="E216" i="15"/>
  <c r="AI145" i="15"/>
  <c r="AI96" i="15"/>
  <c r="E208" i="15"/>
  <c r="E222" i="15"/>
  <c r="E233" i="15"/>
  <c r="E224" i="15"/>
  <c r="E230" i="15"/>
  <c r="E228" i="15"/>
  <c r="E258" i="15"/>
  <c r="E263" i="15"/>
  <c r="E217" i="15"/>
  <c r="E207" i="15"/>
  <c r="AI112" i="15"/>
  <c r="AI147" i="15"/>
  <c r="O150" i="15"/>
  <c r="AI140" i="15"/>
  <c r="AQ22" i="15"/>
  <c r="E192" i="15"/>
  <c r="E195" i="15"/>
  <c r="AK94" i="15"/>
  <c r="AI109" i="15"/>
  <c r="E227" i="15"/>
  <c r="AI132" i="15"/>
  <c r="AI160" i="15"/>
  <c r="E267" i="15"/>
  <c r="E211" i="15"/>
  <c r="AI101" i="15"/>
  <c r="E203" i="15"/>
  <c r="AI135" i="15"/>
  <c r="AA22" i="15"/>
  <c r="E180" i="15"/>
  <c r="AI124" i="15"/>
  <c r="AI78" i="15"/>
  <c r="AI90" i="15"/>
  <c r="AI88" i="15"/>
  <c r="AL196" i="15"/>
  <c r="AI99" i="15"/>
  <c r="AI107" i="15"/>
  <c r="E226" i="15"/>
  <c r="E243" i="15"/>
  <c r="AN197" i="15"/>
  <c r="E213" i="15"/>
  <c r="AI125" i="15"/>
  <c r="AI149" i="15"/>
  <c r="P195" i="15"/>
  <c r="P131" i="15"/>
  <c r="AI95" i="15"/>
  <c r="AI79" i="15"/>
  <c r="AI83" i="15"/>
  <c r="AI115" i="15"/>
  <c r="E219" i="15"/>
  <c r="E223" i="15"/>
  <c r="E231" i="15"/>
  <c r="O131" i="15"/>
  <c r="E245" i="15"/>
  <c r="AN177" i="15"/>
  <c r="AI80" i="15"/>
  <c r="AI84" i="15"/>
  <c r="AI92" i="15"/>
  <c r="E218" i="15"/>
  <c r="E234" i="15"/>
  <c r="E237" i="15"/>
  <c r="E215" i="15"/>
  <c r="AI117" i="15"/>
  <c r="AI119" i="15"/>
  <c r="AJ132" i="15"/>
  <c r="E244" i="15"/>
  <c r="AI151" i="15"/>
  <c r="AI82" i="15"/>
  <c r="AI86" i="15"/>
  <c r="AI97" i="15"/>
  <c r="AI105" i="15"/>
  <c r="E221" i="15"/>
  <c r="AI127" i="15"/>
  <c r="AI143" i="15"/>
  <c r="E256" i="15"/>
  <c r="AI165" i="15"/>
  <c r="AI144" i="15"/>
  <c r="P150" i="15"/>
  <c r="F150" i="15" s="1"/>
  <c r="I840" i="43" s="1"/>
  <c r="AI123" i="15"/>
  <c r="AI134" i="15"/>
  <c r="E239" i="15"/>
  <c r="AI148" i="15"/>
  <c r="P252" i="15"/>
  <c r="P169" i="15"/>
  <c r="F169" i="15" s="1"/>
  <c r="I841" i="43" s="1"/>
  <c r="AI154" i="15"/>
  <c r="AI138" i="15"/>
  <c r="E242" i="15"/>
  <c r="AJ233" i="15"/>
  <c r="AI136" i="15"/>
  <c r="E240" i="15"/>
  <c r="AI142" i="15"/>
  <c r="E250" i="15"/>
  <c r="E253" i="15"/>
  <c r="E262" i="15"/>
  <c r="AO197" i="15"/>
  <c r="O169" i="15"/>
  <c r="O270" i="15" s="1"/>
  <c r="AI152" i="15"/>
  <c r="AI166" i="15"/>
  <c r="AI153" i="15"/>
  <c r="AI159" i="15"/>
  <c r="AI167" i="15"/>
  <c r="AI168" i="15"/>
  <c r="AI155" i="15"/>
  <c r="AI161" i="15"/>
  <c r="AA278" i="15"/>
  <c r="AI278" i="15"/>
  <c r="R125" i="19"/>
  <c r="AP125" i="19" s="1"/>
  <c r="R124" i="19"/>
  <c r="R105" i="19"/>
  <c r="AP105" i="19" s="1"/>
  <c r="R104" i="19"/>
  <c r="R84" i="19"/>
  <c r="AP84" i="19" s="1"/>
  <c r="R83" i="19"/>
  <c r="R64" i="19"/>
  <c r="AP64" i="19" s="1"/>
  <c r="R63" i="19"/>
  <c r="R43" i="19"/>
  <c r="AH43" i="19" s="1"/>
  <c r="R42" i="19"/>
  <c r="R23" i="19"/>
  <c r="AP23" i="19" s="1"/>
  <c r="Q23" i="19"/>
  <c r="Q43" i="19" s="1"/>
  <c r="AW218" i="15" l="1"/>
  <c r="AV218" i="15"/>
  <c r="AU218" i="15"/>
  <c r="AT218" i="15"/>
  <c r="AS218" i="15"/>
  <c r="AR218" i="15"/>
  <c r="AQ218" i="15"/>
  <c r="AA218" i="15"/>
  <c r="AT223" i="15"/>
  <c r="AS223" i="15"/>
  <c r="AR223" i="15"/>
  <c r="AQ223" i="15"/>
  <c r="AW223" i="15"/>
  <c r="AU223" i="15"/>
  <c r="AV223" i="15"/>
  <c r="AA223" i="15"/>
  <c r="AS222" i="15"/>
  <c r="AR222" i="15"/>
  <c r="AQ222" i="15"/>
  <c r="AW222" i="15"/>
  <c r="AV222" i="15"/>
  <c r="AT222" i="15"/>
  <c r="AU222" i="15"/>
  <c r="AA222" i="15"/>
  <c r="AW244" i="15"/>
  <c r="AV244" i="15"/>
  <c r="AU244" i="15"/>
  <c r="AT244" i="15"/>
  <c r="AS244" i="15"/>
  <c r="AQ244" i="15"/>
  <c r="AR244" i="15"/>
  <c r="AA244" i="15"/>
  <c r="AV217" i="15"/>
  <c r="AU217" i="15"/>
  <c r="AT217" i="15"/>
  <c r="AS217" i="15"/>
  <c r="AR217" i="15"/>
  <c r="AQ217" i="15"/>
  <c r="AW217" i="15"/>
  <c r="AA217" i="15"/>
  <c r="AW219" i="15"/>
  <c r="AV219" i="15"/>
  <c r="AU219" i="15"/>
  <c r="AT219" i="15"/>
  <c r="AS219" i="15"/>
  <c r="AQ219" i="15"/>
  <c r="AR219" i="15"/>
  <c r="AA219" i="15"/>
  <c r="AR213" i="15"/>
  <c r="AQ213" i="15"/>
  <c r="AW213" i="15"/>
  <c r="AV213" i="15"/>
  <c r="AU213" i="15"/>
  <c r="AS213" i="15"/>
  <c r="AT213" i="15"/>
  <c r="AA213" i="15"/>
  <c r="AW192" i="15"/>
  <c r="AV192" i="15"/>
  <c r="AU192" i="15"/>
  <c r="AT192" i="15"/>
  <c r="AS192" i="15"/>
  <c r="AR192" i="15"/>
  <c r="AQ192" i="15"/>
  <c r="AA192" i="15"/>
  <c r="AR263" i="15"/>
  <c r="AQ263" i="15"/>
  <c r="AW263" i="15"/>
  <c r="AV263" i="15"/>
  <c r="AU263" i="15"/>
  <c r="AS263" i="15"/>
  <c r="AT263" i="15"/>
  <c r="AA263" i="15"/>
  <c r="AV250" i="15"/>
  <c r="AU250" i="15"/>
  <c r="AT250" i="15"/>
  <c r="AS250" i="15"/>
  <c r="AR250" i="15"/>
  <c r="AQ250" i="15"/>
  <c r="AW250" i="15"/>
  <c r="AA250" i="15"/>
  <c r="AR221" i="15"/>
  <c r="AQ221" i="15"/>
  <c r="AW221" i="15"/>
  <c r="AV221" i="15"/>
  <c r="AU221" i="15"/>
  <c r="AS221" i="15"/>
  <c r="AT221" i="15"/>
  <c r="AA221" i="15"/>
  <c r="AV267" i="15"/>
  <c r="AU267" i="15"/>
  <c r="AT267" i="15"/>
  <c r="AS267" i="15"/>
  <c r="AR267" i="15"/>
  <c r="AQ267" i="15"/>
  <c r="AW267" i="15"/>
  <c r="AA267" i="15"/>
  <c r="AQ228" i="15"/>
  <c r="AW228" i="15"/>
  <c r="AV228" i="15"/>
  <c r="AU228" i="15"/>
  <c r="AT228" i="15"/>
  <c r="AR228" i="15"/>
  <c r="AS228" i="15"/>
  <c r="AA228" i="15"/>
  <c r="AT231" i="15"/>
  <c r="AS231" i="15"/>
  <c r="AR231" i="15"/>
  <c r="AQ231" i="15"/>
  <c r="AW231" i="15"/>
  <c r="AU231" i="15"/>
  <c r="AV231" i="15"/>
  <c r="AA231" i="15"/>
  <c r="AR229" i="15"/>
  <c r="AQ229" i="15"/>
  <c r="AW229" i="15"/>
  <c r="AV229" i="15"/>
  <c r="AU229" i="15"/>
  <c r="AS229" i="15"/>
  <c r="AT229" i="15"/>
  <c r="AA229" i="15"/>
  <c r="AV242" i="15"/>
  <c r="AU242" i="15"/>
  <c r="AT242" i="15"/>
  <c r="AS242" i="15"/>
  <c r="AR242" i="15"/>
  <c r="AQ242" i="15"/>
  <c r="AW242" i="15"/>
  <c r="AA242" i="15"/>
  <c r="AW243" i="15"/>
  <c r="AV243" i="15"/>
  <c r="AU243" i="15"/>
  <c r="AT243" i="15"/>
  <c r="AS243" i="15"/>
  <c r="AR243" i="15"/>
  <c r="AQ243" i="15"/>
  <c r="AA243" i="15"/>
  <c r="AQ262" i="15"/>
  <c r="AW262" i="15"/>
  <c r="AV262" i="15"/>
  <c r="AU262" i="15"/>
  <c r="AT262" i="15"/>
  <c r="AR262" i="15"/>
  <c r="AS262" i="15"/>
  <c r="AA262" i="15"/>
  <c r="AT215" i="15"/>
  <c r="AS215" i="15"/>
  <c r="AR215" i="15"/>
  <c r="AQ215" i="15"/>
  <c r="AW215" i="15"/>
  <c r="AU215" i="15"/>
  <c r="AV215" i="15"/>
  <c r="AA215" i="15"/>
  <c r="AQ245" i="15"/>
  <c r="AW245" i="15"/>
  <c r="AV245" i="15"/>
  <c r="AU245" i="15"/>
  <c r="AT245" i="15"/>
  <c r="AR245" i="15"/>
  <c r="AS245" i="15"/>
  <c r="AA245" i="15"/>
  <c r="AW226" i="15"/>
  <c r="AV226" i="15"/>
  <c r="AU226" i="15"/>
  <c r="AT226" i="15"/>
  <c r="AS226" i="15"/>
  <c r="AR226" i="15"/>
  <c r="AQ226" i="15"/>
  <c r="AA226" i="15"/>
  <c r="AS230" i="15"/>
  <c r="AR230" i="15"/>
  <c r="AQ230" i="15"/>
  <c r="AW230" i="15"/>
  <c r="AV230" i="15"/>
  <c r="AT230" i="15"/>
  <c r="AU230" i="15"/>
  <c r="AA230" i="15"/>
  <c r="AU216" i="15"/>
  <c r="AT216" i="15"/>
  <c r="AS216" i="15"/>
  <c r="AR216" i="15"/>
  <c r="AQ216" i="15"/>
  <c r="AV216" i="15"/>
  <c r="AW216" i="15"/>
  <c r="AA216" i="15"/>
  <c r="AW227" i="15"/>
  <c r="AV227" i="15"/>
  <c r="AU227" i="15"/>
  <c r="AT227" i="15"/>
  <c r="AS227" i="15"/>
  <c r="AQ227" i="15"/>
  <c r="AR227" i="15"/>
  <c r="AA227" i="15"/>
  <c r="AU224" i="15"/>
  <c r="AT224" i="15"/>
  <c r="AS224" i="15"/>
  <c r="AR224" i="15"/>
  <c r="AQ224" i="15"/>
  <c r="AV224" i="15"/>
  <c r="AW224" i="15"/>
  <c r="AA224" i="15"/>
  <c r="AU258" i="15"/>
  <c r="AW258" i="15"/>
  <c r="AT258" i="15"/>
  <c r="AS258" i="15"/>
  <c r="AR258" i="15"/>
  <c r="AQ258" i="15"/>
  <c r="AA258" i="15"/>
  <c r="AV258" i="15"/>
  <c r="AS256" i="15"/>
  <c r="AR256" i="15"/>
  <c r="AQ256" i="15"/>
  <c r="AA256" i="15"/>
  <c r="AW256" i="15"/>
  <c r="AV256" i="15"/>
  <c r="AU256" i="15"/>
  <c r="AT256" i="15"/>
  <c r="AV240" i="15"/>
  <c r="AA240" i="15"/>
  <c r="AU240" i="15"/>
  <c r="AT240" i="15"/>
  <c r="AS240" i="15"/>
  <c r="AR240" i="15"/>
  <c r="AQ240" i="15"/>
  <c r="AW240" i="15"/>
  <c r="AU239" i="15"/>
  <c r="AT239" i="15"/>
  <c r="AW239" i="15"/>
  <c r="AS239" i="15"/>
  <c r="AR239" i="15"/>
  <c r="AQ239" i="15"/>
  <c r="AA239" i="15"/>
  <c r="AV239" i="15"/>
  <c r="AS237" i="15"/>
  <c r="AR237" i="15"/>
  <c r="AQ237" i="15"/>
  <c r="AA237" i="15"/>
  <c r="AW237" i="15"/>
  <c r="AV237" i="15"/>
  <c r="AU237" i="15"/>
  <c r="AT237" i="15"/>
  <c r="AW195" i="15"/>
  <c r="AV195" i="15"/>
  <c r="AU195" i="15"/>
  <c r="AT195" i="15"/>
  <c r="AS195" i="15"/>
  <c r="AQ195" i="15"/>
  <c r="AR195" i="15"/>
  <c r="AA195" i="15"/>
  <c r="AQ208" i="15"/>
  <c r="AW208" i="15"/>
  <c r="AV208" i="15"/>
  <c r="AU208" i="15"/>
  <c r="AT208" i="15"/>
  <c r="AR208" i="15"/>
  <c r="AS208" i="15"/>
  <c r="AA208" i="15"/>
  <c r="AQ233" i="15"/>
  <c r="AW233" i="15"/>
  <c r="AV233" i="15"/>
  <c r="AU233" i="15"/>
  <c r="AT233" i="15"/>
  <c r="AR233" i="15"/>
  <c r="AS233" i="15"/>
  <c r="AA233" i="15"/>
  <c r="AT211" i="15"/>
  <c r="AS211" i="15"/>
  <c r="AR211" i="15"/>
  <c r="AQ211" i="15"/>
  <c r="AW211" i="15"/>
  <c r="AU211" i="15"/>
  <c r="AV211" i="15"/>
  <c r="AA211" i="15"/>
  <c r="AT253" i="15"/>
  <c r="AS253" i="15"/>
  <c r="AR253" i="15"/>
  <c r="AQ253" i="15"/>
  <c r="AW253" i="15"/>
  <c r="AU253" i="15"/>
  <c r="AV253" i="15"/>
  <c r="AA253" i="15"/>
  <c r="O232" i="15"/>
  <c r="E131" i="15"/>
  <c r="H839" i="43" s="1"/>
  <c r="AS210" i="15"/>
  <c r="AR210" i="15"/>
  <c r="AQ210" i="15"/>
  <c r="AW210" i="15"/>
  <c r="AV210" i="15"/>
  <c r="AT210" i="15"/>
  <c r="AU210" i="15"/>
  <c r="AA210" i="15"/>
  <c r="AR234" i="15"/>
  <c r="AQ234" i="15"/>
  <c r="AW234" i="15"/>
  <c r="AV234" i="15"/>
  <c r="AU234" i="15"/>
  <c r="AS234" i="15"/>
  <c r="AT234" i="15"/>
  <c r="AA234" i="15"/>
  <c r="AT203" i="15"/>
  <c r="AS203" i="15"/>
  <c r="AR203" i="15"/>
  <c r="AQ203" i="15"/>
  <c r="AW203" i="15"/>
  <c r="AU203" i="15"/>
  <c r="AV203" i="15"/>
  <c r="AA203" i="15"/>
  <c r="AW207" i="15"/>
  <c r="AV207" i="15"/>
  <c r="AU207" i="15"/>
  <c r="AT207" i="15"/>
  <c r="AS207" i="15"/>
  <c r="AQ207" i="15"/>
  <c r="AR207" i="15"/>
  <c r="AA207" i="15"/>
  <c r="AW206" i="15"/>
  <c r="AV206" i="15"/>
  <c r="AU206" i="15"/>
  <c r="AT206" i="15"/>
  <c r="AS206" i="15"/>
  <c r="AR206" i="15"/>
  <c r="AA206" i="15"/>
  <c r="AQ206" i="15"/>
  <c r="AR180" i="15"/>
  <c r="AT180" i="15"/>
  <c r="AQ180" i="15"/>
  <c r="AW180" i="15"/>
  <c r="AV180" i="15"/>
  <c r="AA180" i="15"/>
  <c r="AU180" i="15"/>
  <c r="AS180" i="15"/>
  <c r="G131" i="15"/>
  <c r="F131" i="15"/>
  <c r="I839" i="43" s="1"/>
  <c r="O251" i="15"/>
  <c r="E150" i="15"/>
  <c r="E169" i="15"/>
  <c r="AI195" i="15"/>
  <c r="AK195" i="15"/>
  <c r="AJ195" i="15"/>
  <c r="AO195" i="15"/>
  <c r="AL195" i="15"/>
  <c r="AN195" i="15"/>
  <c r="AM195" i="15"/>
  <c r="AK212" i="15"/>
  <c r="AL212" i="15"/>
  <c r="AJ212" i="15"/>
  <c r="AI212" i="15"/>
  <c r="AO212" i="15"/>
  <c r="AN212" i="15"/>
  <c r="AM212" i="15"/>
  <c r="AM213" i="15"/>
  <c r="AL213" i="15"/>
  <c r="AK213" i="15"/>
  <c r="AN213" i="15"/>
  <c r="AJ213" i="15"/>
  <c r="AI213" i="15"/>
  <c r="AO213" i="15"/>
  <c r="AI215" i="15"/>
  <c r="AJ215" i="15"/>
  <c r="AO215" i="15"/>
  <c r="AN215" i="15"/>
  <c r="AM215" i="15"/>
  <c r="AL215" i="15"/>
  <c r="AK215" i="15"/>
  <c r="G33" i="18"/>
  <c r="P75" i="15"/>
  <c r="P93" i="15" s="1"/>
  <c r="H131" i="15"/>
  <c r="K839" i="43" s="1"/>
  <c r="I131" i="15"/>
  <c r="L839" i="43" s="1"/>
  <c r="L131" i="15"/>
  <c r="O839" i="43" s="1"/>
  <c r="K131" i="15"/>
  <c r="N839" i="43" s="1"/>
  <c r="J131" i="15"/>
  <c r="M839" i="43" s="1"/>
  <c r="L169" i="15"/>
  <c r="O841" i="43" s="1"/>
  <c r="K169" i="15"/>
  <c r="N841" i="43" s="1"/>
  <c r="J169" i="15"/>
  <c r="M841" i="43" s="1"/>
  <c r="I169" i="15"/>
  <c r="L841" i="43" s="1"/>
  <c r="H169" i="15"/>
  <c r="K841" i="43" s="1"/>
  <c r="G169" i="15"/>
  <c r="J841" i="43" s="1"/>
  <c r="L150" i="15"/>
  <c r="O840" i="43" s="1"/>
  <c r="K150" i="15"/>
  <c r="N840" i="43" s="1"/>
  <c r="J150" i="15"/>
  <c r="M840" i="43" s="1"/>
  <c r="I150" i="15"/>
  <c r="L840" i="43" s="1"/>
  <c r="H150" i="15"/>
  <c r="K840" i="43" s="1"/>
  <c r="G150" i="15"/>
  <c r="J840" i="43" s="1"/>
  <c r="AO196" i="15"/>
  <c r="AM95" i="15"/>
  <c r="AN95" i="15"/>
  <c r="AO95" i="15"/>
  <c r="AO233" i="15"/>
  <c r="AN233" i="15"/>
  <c r="AM177" i="15"/>
  <c r="AJ76" i="15"/>
  <c r="AK233" i="15"/>
  <c r="AK197" i="15"/>
  <c r="AJ94" i="15"/>
  <c r="AK95" i="15"/>
  <c r="AO96" i="15"/>
  <c r="AM96" i="15"/>
  <c r="AJ96" i="15"/>
  <c r="AN96" i="15"/>
  <c r="AJ95" i="15"/>
  <c r="AK96" i="15"/>
  <c r="AL95" i="15"/>
  <c r="AL96" i="15"/>
  <c r="AP43" i="19"/>
  <c r="AI233" i="15"/>
  <c r="AM233" i="15"/>
  <c r="AL233" i="15"/>
  <c r="AN132" i="15"/>
  <c r="AK132" i="15"/>
  <c r="AL132" i="15"/>
  <c r="AM132" i="15"/>
  <c r="AI76" i="15"/>
  <c r="AO76" i="15"/>
  <c r="AL76" i="15"/>
  <c r="AK76" i="15"/>
  <c r="AM76" i="15"/>
  <c r="AL177" i="15"/>
  <c r="AK177" i="15"/>
  <c r="AJ177" i="15"/>
  <c r="AI177" i="15"/>
  <c r="AO177" i="15"/>
  <c r="AL94" i="15"/>
  <c r="AI94" i="15"/>
  <c r="AO94" i="15"/>
  <c r="AM94" i="15"/>
  <c r="P270" i="15"/>
  <c r="P251" i="15"/>
  <c r="P232" i="15"/>
  <c r="AN196" i="15"/>
  <c r="AM196" i="15"/>
  <c r="AI196" i="15"/>
  <c r="AK196" i="15"/>
  <c r="AJ196" i="15"/>
  <c r="AN76" i="15"/>
  <c r="AO132" i="15"/>
  <c r="AM197" i="15"/>
  <c r="AL197" i="15"/>
  <c r="AJ197" i="15"/>
  <c r="AI197" i="15"/>
  <c r="AN94" i="15"/>
  <c r="Z23" i="19"/>
  <c r="Q105" i="19"/>
  <c r="Q125" i="19"/>
  <c r="AH23" i="19"/>
  <c r="Z105" i="19"/>
  <c r="Q84" i="19"/>
  <c r="AH105" i="19"/>
  <c r="Q64" i="19"/>
  <c r="Z43" i="19"/>
  <c r="Z125" i="19"/>
  <c r="AH125" i="19"/>
  <c r="Z84" i="19"/>
  <c r="AH84" i="19"/>
  <c r="Z64" i="19"/>
  <c r="AH64" i="19"/>
  <c r="S169" i="15" l="1"/>
  <c r="H841" i="43"/>
  <c r="S150" i="15"/>
  <c r="H840" i="43"/>
  <c r="AB131" i="15"/>
  <c r="J839" i="43"/>
  <c r="AR131" i="15"/>
  <c r="AA169" i="15"/>
  <c r="AQ169" i="15"/>
  <c r="AQ150" i="15"/>
  <c r="AA150" i="15"/>
  <c r="AR169" i="15"/>
  <c r="AB169" i="15"/>
  <c r="AS169" i="15"/>
  <c r="AC169" i="15"/>
  <c r="AU169" i="15"/>
  <c r="AE169" i="15"/>
  <c r="AV169" i="15"/>
  <c r="AF169" i="15"/>
  <c r="AT169" i="15"/>
  <c r="AD169" i="15"/>
  <c r="AG169" i="15"/>
  <c r="AW169" i="15"/>
  <c r="AR150" i="15"/>
  <c r="AB150" i="15"/>
  <c r="AQ131" i="15"/>
  <c r="AA131" i="15"/>
  <c r="S131" i="15"/>
  <c r="AD150" i="15"/>
  <c r="AT150" i="15"/>
  <c r="AW150" i="15"/>
  <c r="AG150" i="15"/>
  <c r="AC150" i="15"/>
  <c r="AS150" i="15"/>
  <c r="AE150" i="15"/>
  <c r="AU150" i="15"/>
  <c r="T131" i="15"/>
  <c r="AF150" i="15"/>
  <c r="AV150" i="15"/>
  <c r="AV131" i="15"/>
  <c r="AF131" i="15"/>
  <c r="AG131" i="15"/>
  <c r="AW131" i="15"/>
  <c r="AD131" i="15"/>
  <c r="AT131" i="15"/>
  <c r="AC131" i="15"/>
  <c r="AS131" i="15"/>
  <c r="AE131" i="15"/>
  <c r="AU131" i="15"/>
  <c r="T150" i="15"/>
  <c r="T169" i="15"/>
  <c r="U169" i="15"/>
  <c r="V169" i="15"/>
  <c r="W169" i="15"/>
  <c r="X169" i="15"/>
  <c r="Y169" i="15"/>
  <c r="X150" i="15"/>
  <c r="W131" i="15"/>
  <c r="W150" i="15"/>
  <c r="P176" i="15"/>
  <c r="U150" i="15"/>
  <c r="H232" i="15"/>
  <c r="K845" i="43" s="1"/>
  <c r="F232" i="15"/>
  <c r="I232" i="15"/>
  <c r="L845" i="43" s="1"/>
  <c r="G232" i="15"/>
  <c r="L232" i="15"/>
  <c r="O845" i="43" s="1"/>
  <c r="K232" i="15"/>
  <c r="N845" i="43" s="1"/>
  <c r="J232" i="15"/>
  <c r="M845" i="43" s="1"/>
  <c r="V150" i="15"/>
  <c r="J251" i="15"/>
  <c r="M846" i="43" s="1"/>
  <c r="I251" i="15"/>
  <c r="L846" i="43" s="1"/>
  <c r="K251" i="15"/>
  <c r="N846" i="43" s="1"/>
  <c r="F251" i="15"/>
  <c r="I846" i="43" s="1"/>
  <c r="H251" i="15"/>
  <c r="K846" i="43" s="1"/>
  <c r="G251" i="15"/>
  <c r="J846" i="43" s="1"/>
  <c r="L251" i="15"/>
  <c r="O846" i="43" s="1"/>
  <c r="K270" i="15"/>
  <c r="N847" i="43" s="1"/>
  <c r="J270" i="15"/>
  <c r="M847" i="43" s="1"/>
  <c r="L270" i="15"/>
  <c r="O847" i="43" s="1"/>
  <c r="G270" i="15"/>
  <c r="J847" i="43" s="1"/>
  <c r="H270" i="15"/>
  <c r="K847" i="43" s="1"/>
  <c r="I270" i="15"/>
  <c r="L847" i="43" s="1"/>
  <c r="F270" i="15"/>
  <c r="I847" i="43" s="1"/>
  <c r="Y150" i="15"/>
  <c r="X131" i="15"/>
  <c r="Y131" i="15"/>
  <c r="V131" i="15"/>
  <c r="U131" i="15"/>
  <c r="G139" i="18"/>
  <c r="G69" i="18"/>
  <c r="I845" i="43" l="1"/>
  <c r="T232" i="15"/>
  <c r="J845" i="43"/>
  <c r="AE270" i="15"/>
  <c r="AF270" i="15"/>
  <c r="AD270" i="15"/>
  <c r="S270" i="15"/>
  <c r="AC270" i="15"/>
  <c r="AG270" i="15"/>
  <c r="T270" i="15"/>
  <c r="AB270" i="15"/>
  <c r="S251" i="15"/>
  <c r="AD251" i="15"/>
  <c r="AE251" i="15"/>
  <c r="AG251" i="15"/>
  <c r="AF251" i="15"/>
  <c r="T251" i="15"/>
  <c r="AB251" i="15"/>
  <c r="AC251" i="15"/>
  <c r="AD232" i="15"/>
  <c r="AE232" i="15"/>
  <c r="AF232" i="15"/>
  <c r="AG232" i="15"/>
  <c r="AC232" i="15"/>
  <c r="AB232" i="15"/>
  <c r="V270" i="15"/>
  <c r="U270" i="15"/>
  <c r="Y270" i="15"/>
  <c r="W270" i="15"/>
  <c r="X270" i="15"/>
  <c r="V251" i="15"/>
  <c r="W251" i="15"/>
  <c r="W232" i="15"/>
  <c r="I93" i="15"/>
  <c r="L838" i="43" s="1"/>
  <c r="P194" i="15"/>
  <c r="F194" i="15" s="1"/>
  <c r="I844" i="43" s="1"/>
  <c r="H93" i="15"/>
  <c r="K838" i="43" s="1"/>
  <c r="G93" i="15"/>
  <c r="J838" i="43" s="1"/>
  <c r="J93" i="15"/>
  <c r="M838" i="43" s="1"/>
  <c r="K93" i="15"/>
  <c r="N838" i="43" s="1"/>
  <c r="L93" i="15"/>
  <c r="O838" i="43" s="1"/>
  <c r="V232" i="15"/>
  <c r="Y251" i="15"/>
  <c r="U251" i="15"/>
  <c r="X232" i="15"/>
  <c r="Y232" i="15"/>
  <c r="X251" i="15"/>
  <c r="U232" i="15"/>
  <c r="S194" i="15" l="1"/>
  <c r="AG93" i="15"/>
  <c r="AF93" i="15"/>
  <c r="AE93" i="15"/>
  <c r="AD93" i="15"/>
  <c r="AC93" i="15"/>
  <c r="Y93" i="15"/>
  <c r="X93" i="15"/>
  <c r="W93" i="15"/>
  <c r="U93" i="15"/>
  <c r="K194" i="15"/>
  <c r="N844" i="43" s="1"/>
  <c r="J194" i="15"/>
  <c r="M844" i="43" s="1"/>
  <c r="I194" i="15"/>
  <c r="L844" i="43" s="1"/>
  <c r="L194" i="15"/>
  <c r="O844" i="43" s="1"/>
  <c r="H194" i="15"/>
  <c r="K844" i="43" s="1"/>
  <c r="G194" i="15"/>
  <c r="J844" i="43" s="1"/>
  <c r="V93" i="15"/>
  <c r="AG194" i="15" l="1"/>
  <c r="AC194" i="15"/>
  <c r="AE194" i="15"/>
  <c r="AD194" i="15"/>
  <c r="AF194" i="15"/>
  <c r="T194" i="15"/>
  <c r="AB194" i="15"/>
  <c r="X194" i="15"/>
  <c r="U194" i="15"/>
  <c r="W194" i="15"/>
  <c r="Y194" i="15"/>
  <c r="V194" i="15"/>
  <c r="Q38" i="19" l="1"/>
  <c r="Q37" i="19"/>
  <c r="Q36" i="19"/>
  <c r="Q35" i="19"/>
  <c r="Q34" i="19"/>
  <c r="Q33" i="19"/>
  <c r="Q32" i="19"/>
  <c r="Q31" i="19"/>
  <c r="Q30" i="19"/>
  <c r="Q29" i="19"/>
  <c r="Q28" i="19"/>
  <c r="Q27" i="19"/>
  <c r="Q26" i="19"/>
  <c r="Q25" i="19"/>
  <c r="Q24" i="19"/>
  <c r="G124" i="19"/>
  <c r="G104" i="19"/>
  <c r="G83" i="19"/>
  <c r="G63" i="19"/>
  <c r="G42" i="19"/>
  <c r="B269" i="22"/>
  <c r="J20" i="22"/>
  <c r="J19" i="22"/>
  <c r="J18" i="22"/>
  <c r="J17" i="22"/>
  <c r="J16" i="22"/>
  <c r="J15" i="22"/>
  <c r="J11" i="22"/>
  <c r="J14" i="22"/>
  <c r="J13" i="22"/>
  <c r="J12" i="22"/>
  <c r="B16" i="22"/>
  <c r="B15" i="22"/>
  <c r="B14" i="22"/>
  <c r="B13" i="22"/>
  <c r="B12" i="22"/>
  <c r="B11" i="22"/>
  <c r="B7" i="22"/>
  <c r="B6" i="22"/>
  <c r="B242" i="22"/>
  <c r="B19" i="22" s="1"/>
  <c r="H253" i="22"/>
  <c r="B251" i="22" l="1"/>
  <c r="B20" i="22" s="1"/>
  <c r="B227" i="22"/>
  <c r="B17" i="22" s="1"/>
  <c r="B231" i="22"/>
  <c r="B18" i="22" s="1"/>
  <c r="N60" i="22"/>
  <c r="O60" i="22"/>
  <c r="P60" i="22"/>
  <c r="C87" i="14"/>
  <c r="B97" i="43" s="1"/>
  <c r="C88" i="14"/>
  <c r="B98" i="43" s="1"/>
  <c r="N40" i="14"/>
  <c r="S51" i="43" s="1"/>
  <c r="C102" i="14"/>
  <c r="B112" i="43" s="1"/>
  <c r="C101" i="14"/>
  <c r="B111" i="43" s="1"/>
  <c r="E88" i="14"/>
  <c r="D98" i="43" s="1"/>
  <c r="E106" i="14"/>
  <c r="E107" i="14" s="1"/>
  <c r="E97" i="14"/>
  <c r="D107" i="43" s="1"/>
  <c r="E92" i="14"/>
  <c r="D102" i="43" s="1"/>
  <c r="E72" i="14"/>
  <c r="E73" i="14" s="1"/>
  <c r="E65" i="14"/>
  <c r="E67" i="14" s="1"/>
  <c r="E68" i="14" s="1"/>
  <c r="E62" i="14"/>
  <c r="E63" i="14" s="1"/>
  <c r="E64" i="14" s="1"/>
  <c r="E56" i="14"/>
  <c r="E57" i="14" s="1"/>
  <c r="E58" i="14" s="1"/>
  <c r="E51" i="14"/>
  <c r="E46" i="14"/>
  <c r="E47" i="14" s="1"/>
  <c r="C76" i="14"/>
  <c r="B86" i="43" s="1"/>
  <c r="D67" i="14"/>
  <c r="C77" i="43" s="1"/>
  <c r="D65" i="14"/>
  <c r="C75" i="43" s="1"/>
  <c r="C65" i="14"/>
  <c r="B75" i="43" s="1"/>
  <c r="C64" i="14"/>
  <c r="B74" i="43" s="1"/>
  <c r="D63" i="14"/>
  <c r="C73" i="43" s="1"/>
  <c r="C63" i="14"/>
  <c r="B73" i="43" s="1"/>
  <c r="C62" i="14"/>
  <c r="B72" i="43" s="1"/>
  <c r="C57" i="14"/>
  <c r="B67" i="43" s="1"/>
  <c r="C51" i="14"/>
  <c r="B61" i="43" s="1"/>
  <c r="C40" i="14"/>
  <c r="C84" i="14" s="1"/>
  <c r="F60" i="13"/>
  <c r="H24" i="43" s="1"/>
  <c r="C76" i="13"/>
  <c r="B40" i="43" s="1"/>
  <c r="E53" i="14" l="1"/>
  <c r="E54" i="14" s="1"/>
  <c r="F63" i="13"/>
  <c r="F42" i="14" s="1"/>
  <c r="E75" i="14"/>
  <c r="E76" i="14" s="1"/>
  <c r="E74" i="14"/>
  <c r="F62" i="13"/>
  <c r="C53" i="14"/>
  <c r="B63" i="43" s="1"/>
  <c r="D75" i="14"/>
  <c r="C85" i="43" s="1"/>
  <c r="E93" i="14"/>
  <c r="D103" i="43" s="1"/>
  <c r="C92" i="14"/>
  <c r="B102" i="43" s="1"/>
  <c r="E98" i="14"/>
  <c r="D108" i="43" s="1"/>
  <c r="C97" i="14"/>
  <c r="B107" i="43" s="1"/>
  <c r="C72" i="14"/>
  <c r="B82" i="43" s="1"/>
  <c r="C67" i="14"/>
  <c r="B77" i="43" s="1"/>
  <c r="E89" i="14"/>
  <c r="D99" i="43" s="1"/>
  <c r="C89" i="14"/>
  <c r="B99" i="43" s="1"/>
  <c r="D73" i="14"/>
  <c r="C83" i="43" s="1"/>
  <c r="C73" i="14"/>
  <c r="B83" i="43" s="1"/>
  <c r="N84" i="14"/>
  <c r="S94" i="43" s="1"/>
  <c r="C93" i="14"/>
  <c r="B103" i="43" s="1"/>
  <c r="C106" i="14"/>
  <c r="C107" i="14" l="1"/>
  <c r="C94" i="14"/>
  <c r="B104" i="43" s="1"/>
  <c r="C98" i="14"/>
  <c r="B108" i="43" s="1"/>
  <c r="E94" i="14"/>
  <c r="D104" i="43" s="1"/>
  <c r="E101" i="14"/>
  <c r="D111" i="43" s="1"/>
  <c r="C75" i="14"/>
  <c r="B85" i="43" s="1"/>
  <c r="C71" i="13"/>
  <c r="B35" i="43" s="1"/>
  <c r="C103" i="14" l="1"/>
  <c r="E102" i="14"/>
  <c r="D112" i="43" s="1"/>
  <c r="E103" i="14" l="1"/>
  <c r="E64" i="4"/>
  <c r="D780" i="43" s="1"/>
  <c r="J64" i="4"/>
  <c r="I780" i="43" s="1"/>
  <c r="E201" i="4"/>
  <c r="D782" i="43" s="1"/>
  <c r="J201" i="4"/>
  <c r="I782" i="43" s="1"/>
  <c r="K201" i="4"/>
  <c r="L201" i="4"/>
  <c r="E201" i="3"/>
  <c r="D818" i="43" s="1"/>
  <c r="J201" i="3"/>
  <c r="I818" i="43" s="1"/>
  <c r="K201" i="3"/>
  <c r="J818" i="43" s="1"/>
  <c r="L201" i="3"/>
  <c r="K818" i="43" s="1"/>
  <c r="E247" i="3"/>
  <c r="D819" i="43" s="1"/>
  <c r="J247" i="3"/>
  <c r="I819" i="43" s="1"/>
  <c r="K247" i="3"/>
  <c r="J819" i="43" s="1"/>
  <c r="L247" i="3"/>
  <c r="K819" i="43" s="1"/>
  <c r="K64" i="3"/>
  <c r="J816" i="43" s="1"/>
  <c r="J64" i="3"/>
  <c r="I816" i="43" s="1"/>
  <c r="H26" i="14"/>
  <c r="K64" i="4" l="1"/>
  <c r="M20" i="4"/>
  <c r="E64" i="3"/>
  <c r="D816" i="43" s="1"/>
  <c r="M20" i="3"/>
  <c r="O75" i="15"/>
  <c r="J50" i="13"/>
  <c r="J51" i="13" s="1"/>
  <c r="C61" i="13"/>
  <c r="B25" i="43" s="1"/>
  <c r="M1163" i="43" l="1"/>
  <c r="M1203" i="43" s="1"/>
  <c r="L812" i="43"/>
  <c r="L797" i="43"/>
  <c r="L802" i="43"/>
  <c r="L792" i="43"/>
  <c r="L807" i="43"/>
  <c r="M64" i="4"/>
  <c r="AJ93" i="38"/>
  <c r="M64" i="3"/>
  <c r="L816" i="43" s="1"/>
  <c r="E194" i="35"/>
  <c r="H20" i="4"/>
  <c r="F75" i="15"/>
  <c r="F93" i="15" s="1"/>
  <c r="F83" i="14"/>
  <c r="O176" i="15"/>
  <c r="O93" i="15"/>
  <c r="E75" i="15"/>
  <c r="I60" i="22"/>
  <c r="J60" i="22"/>
  <c r="K60" i="22"/>
  <c r="L60" i="22"/>
  <c r="H60" i="22"/>
  <c r="G60" i="22"/>
  <c r="D45" i="22"/>
  <c r="E24" i="16" s="1"/>
  <c r="H864" i="43" l="1"/>
  <c r="S194" i="35"/>
  <c r="I838" i="43"/>
  <c r="T93" i="15"/>
  <c r="AB93" i="15"/>
  <c r="L820" i="43"/>
  <c r="AV75" i="15"/>
  <c r="AU75" i="15"/>
  <c r="AT75" i="15"/>
  <c r="AS75" i="15"/>
  <c r="AR75" i="15"/>
  <c r="AW75" i="15"/>
  <c r="O194" i="15"/>
  <c r="E93" i="15"/>
  <c r="H838" i="43" s="1"/>
  <c r="AU194" i="35"/>
  <c r="AQ194" i="35"/>
  <c r="AT194" i="35"/>
  <c r="AA194" i="35"/>
  <c r="AR194" i="35"/>
  <c r="AW194" i="35"/>
  <c r="AV194" i="35"/>
  <c r="AS194" i="35"/>
  <c r="AQ75" i="15"/>
  <c r="AB75" i="15"/>
  <c r="AA75" i="15"/>
  <c r="T75" i="15"/>
  <c r="S75" i="15"/>
  <c r="AO93" i="38"/>
  <c r="AI93" i="38"/>
  <c r="AN93" i="38"/>
  <c r="AL93" i="38"/>
  <c r="AM93" i="38"/>
  <c r="AK93" i="38"/>
  <c r="AJ93" i="35"/>
  <c r="E194" i="37"/>
  <c r="H904" i="43" s="1"/>
  <c r="E194" i="38"/>
  <c r="H924" i="43" s="1"/>
  <c r="E194" i="36"/>
  <c r="H884" i="43" s="1"/>
  <c r="E7" i="14"/>
  <c r="H14" i="16"/>
  <c r="E176" i="15"/>
  <c r="G57" i="22"/>
  <c r="G54" i="22"/>
  <c r="G55" i="22" s="1"/>
  <c r="F57" i="22"/>
  <c r="E12" i="3" s="1"/>
  <c r="B69" i="22"/>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I51" i="43" l="1"/>
  <c r="S23" i="37"/>
  <c r="S23" i="35"/>
  <c r="S23" i="36"/>
  <c r="S23" i="38"/>
  <c r="AV176" i="15"/>
  <c r="AA176" i="15"/>
  <c r="AU176" i="15"/>
  <c r="AT176" i="15"/>
  <c r="AS176" i="15"/>
  <c r="AR176" i="15"/>
  <c r="AQ176" i="15"/>
  <c r="AW176" i="15"/>
  <c r="AT194" i="36"/>
  <c r="AA194" i="36"/>
  <c r="AR194" i="36"/>
  <c r="AQ194" i="36"/>
  <c r="AV194" i="36"/>
  <c r="AU194" i="36"/>
  <c r="AS194" i="36"/>
  <c r="AW194" i="36"/>
  <c r="AQ194" i="38"/>
  <c r="AW194" i="38"/>
  <c r="AR194" i="38"/>
  <c r="AA194" i="38"/>
  <c r="AU194" i="38"/>
  <c r="AV194" i="38"/>
  <c r="AT194" i="38"/>
  <c r="AS194" i="38"/>
  <c r="AA93" i="15"/>
  <c r="S93" i="15"/>
  <c r="AQ93" i="15"/>
  <c r="AV93" i="15"/>
  <c r="AW93" i="15"/>
  <c r="AT93" i="15"/>
  <c r="AR93" i="15"/>
  <c r="AU93" i="15"/>
  <c r="AS93" i="15"/>
  <c r="AT194" i="37"/>
  <c r="AW194" i="37"/>
  <c r="AQ194" i="37"/>
  <c r="AA194" i="37"/>
  <c r="AU194" i="37"/>
  <c r="AV194" i="37"/>
  <c r="AR194" i="37"/>
  <c r="AS194" i="37"/>
  <c r="AO93" i="36"/>
  <c r="AL93" i="36"/>
  <c r="AJ93" i="37"/>
  <c r="AK93" i="36"/>
  <c r="AN93" i="36"/>
  <c r="AM93" i="36"/>
  <c r="AI93" i="36"/>
  <c r="AJ93" i="36"/>
  <c r="AO93" i="37"/>
  <c r="AK93" i="37"/>
  <c r="AI93" i="37"/>
  <c r="AL93" i="37"/>
  <c r="AM93" i="37"/>
  <c r="AN93" i="37"/>
  <c r="AK93" i="35"/>
  <c r="AO93" i="35"/>
  <c r="AN93" i="35"/>
  <c r="AM93" i="35"/>
  <c r="AI93" i="35"/>
  <c r="AL93" i="35"/>
  <c r="AO194" i="35"/>
  <c r="AL194" i="35"/>
  <c r="AJ194" i="35"/>
  <c r="AK194" i="35"/>
  <c r="AM194" i="35"/>
  <c r="AI194" i="35"/>
  <c r="AN194" i="35"/>
  <c r="R24" i="39"/>
  <c r="R24" i="41"/>
  <c r="R24" i="40"/>
  <c r="R24" i="42"/>
  <c r="G39" i="14"/>
  <c r="S23" i="15"/>
  <c r="R24" i="19"/>
  <c r="K16" i="32"/>
  <c r="G17" i="21"/>
  <c r="G24" i="18"/>
  <c r="C150" i="16"/>
  <c r="E57" i="22"/>
  <c r="AI75" i="15"/>
  <c r="AL75" i="15"/>
  <c r="AJ75" i="15"/>
  <c r="AK75" i="15"/>
  <c r="AN75" i="15"/>
  <c r="AO75" i="15"/>
  <c r="AM75" i="15"/>
  <c r="F58" i="22"/>
  <c r="G60" i="13"/>
  <c r="I24" i="43" s="1"/>
  <c r="H54" i="22"/>
  <c r="H55" i="22" s="1"/>
  <c r="H57" i="22"/>
  <c r="G58" i="22"/>
  <c r="I52" i="43" s="1"/>
  <c r="AI23" i="36" l="1"/>
  <c r="S341" i="36"/>
  <c r="S175" i="36"/>
  <c r="S369" i="36"/>
  <c r="S74" i="36"/>
  <c r="S313" i="36"/>
  <c r="S279" i="36"/>
  <c r="AI23" i="35"/>
  <c r="S369" i="35"/>
  <c r="S313" i="35"/>
  <c r="S279" i="35"/>
  <c r="S175" i="35"/>
  <c r="S74" i="35"/>
  <c r="S341" i="35"/>
  <c r="J51" i="43"/>
  <c r="T23" i="37"/>
  <c r="T23" i="36"/>
  <c r="T23" i="35"/>
  <c r="T23" i="38"/>
  <c r="S341" i="37"/>
  <c r="S74" i="37"/>
  <c r="S175" i="37"/>
  <c r="S313" i="37"/>
  <c r="S279" i="37"/>
  <c r="S369" i="37"/>
  <c r="AI23" i="37"/>
  <c r="I665" i="43"/>
  <c r="I120" i="43"/>
  <c r="I94" i="43"/>
  <c r="I828" i="43"/>
  <c r="I934" i="43"/>
  <c r="I580" i="43"/>
  <c r="I532" i="43"/>
  <c r="I287" i="43"/>
  <c r="I391" i="43"/>
  <c r="H7" i="3"/>
  <c r="H52" i="43"/>
  <c r="AI23" i="38"/>
  <c r="S313" i="38"/>
  <c r="S74" i="38"/>
  <c r="S369" i="38"/>
  <c r="S175" i="38"/>
  <c r="S341" i="38"/>
  <c r="S279" i="38"/>
  <c r="I119" i="43"/>
  <c r="I827" i="43"/>
  <c r="I531" i="43"/>
  <c r="I933" i="43"/>
  <c r="I286" i="43"/>
  <c r="I664" i="43"/>
  <c r="I579" i="43"/>
  <c r="I390" i="43"/>
  <c r="I93" i="43"/>
  <c r="G70" i="21"/>
  <c r="G123" i="21"/>
  <c r="G176" i="21"/>
  <c r="AI194" i="38"/>
  <c r="AL194" i="38"/>
  <c r="AK194" i="38"/>
  <c r="AM194" i="38"/>
  <c r="AJ194" i="38"/>
  <c r="AN194" i="38"/>
  <c r="AO194" i="38"/>
  <c r="AL194" i="37"/>
  <c r="AI194" i="37"/>
  <c r="AO194" i="37"/>
  <c r="AM194" i="37"/>
  <c r="AK194" i="37"/>
  <c r="AN194" i="37"/>
  <c r="AJ194" i="37"/>
  <c r="AK194" i="36"/>
  <c r="AL194" i="36"/>
  <c r="AM194" i="36"/>
  <c r="AI194" i="36"/>
  <c r="AN194" i="36"/>
  <c r="AO194" i="36"/>
  <c r="AJ194" i="36"/>
  <c r="K103" i="31"/>
  <c r="G40" i="14"/>
  <c r="R44" i="42"/>
  <c r="AH24" i="42"/>
  <c r="R106" i="42"/>
  <c r="R65" i="42"/>
  <c r="Z24" i="42"/>
  <c r="AP24" i="42"/>
  <c r="R126" i="42"/>
  <c r="R85" i="42"/>
  <c r="R106" i="40"/>
  <c r="Z24" i="40"/>
  <c r="R85" i="40"/>
  <c r="R126" i="40"/>
  <c r="AH24" i="40"/>
  <c r="R65" i="40"/>
  <c r="R44" i="40"/>
  <c r="AP24" i="40"/>
  <c r="S24" i="41"/>
  <c r="S24" i="42"/>
  <c r="S24" i="39"/>
  <c r="S24" i="40"/>
  <c r="H39" i="14"/>
  <c r="J103" i="31"/>
  <c r="F40" i="14"/>
  <c r="F84" i="14" s="1"/>
  <c r="Z24" i="41"/>
  <c r="R126" i="41"/>
  <c r="AP24" i="41"/>
  <c r="R85" i="41"/>
  <c r="R106" i="41"/>
  <c r="R44" i="41"/>
  <c r="R65" i="41"/>
  <c r="AH24" i="41"/>
  <c r="R126" i="39"/>
  <c r="R106" i="39"/>
  <c r="AH24" i="39"/>
  <c r="R44" i="39"/>
  <c r="AP24" i="39"/>
  <c r="Z24" i="39"/>
  <c r="R85" i="39"/>
  <c r="R65" i="39"/>
  <c r="G63" i="13"/>
  <c r="I27" i="43" s="1"/>
  <c r="T23" i="15"/>
  <c r="S24" i="19"/>
  <c r="L16" i="32"/>
  <c r="H17" i="21"/>
  <c r="H24" i="18"/>
  <c r="G227" i="21"/>
  <c r="S279" i="15"/>
  <c r="S175" i="15"/>
  <c r="S74" i="15"/>
  <c r="S313" i="15"/>
  <c r="S341" i="15"/>
  <c r="S369" i="15"/>
  <c r="AI23" i="15"/>
  <c r="G62" i="13"/>
  <c r="I26" i="43" s="1"/>
  <c r="AH24" i="19"/>
  <c r="Z24" i="19"/>
  <c r="AP24" i="19"/>
  <c r="R85" i="19"/>
  <c r="R106" i="19"/>
  <c r="R126" i="19"/>
  <c r="R44" i="19"/>
  <c r="R65" i="19"/>
  <c r="K17" i="32"/>
  <c r="G18" i="21"/>
  <c r="H7" i="4"/>
  <c r="B778" i="43" s="1"/>
  <c r="F61" i="13"/>
  <c r="H25" i="43" s="1"/>
  <c r="J17" i="32"/>
  <c r="F18" i="21"/>
  <c r="D57" i="22"/>
  <c r="E58" i="22"/>
  <c r="G52" i="43" s="1"/>
  <c r="AO176" i="15"/>
  <c r="AJ176" i="15"/>
  <c r="AM176" i="15"/>
  <c r="AI176" i="15"/>
  <c r="AN176" i="15"/>
  <c r="AL176" i="15"/>
  <c r="AK176" i="15"/>
  <c r="E52" i="16"/>
  <c r="C126" i="16"/>
  <c r="C206" i="16"/>
  <c r="G25" i="18"/>
  <c r="C152" i="16"/>
  <c r="C134" i="16"/>
  <c r="E54" i="16"/>
  <c r="H60" i="13"/>
  <c r="G61" i="13"/>
  <c r="I25" i="43" s="1"/>
  <c r="I57" i="22"/>
  <c r="H58" i="22"/>
  <c r="J52" i="43" s="1"/>
  <c r="I54" i="22"/>
  <c r="I55" i="22" s="1"/>
  <c r="H63" i="13" l="1"/>
  <c r="J27" i="43" s="1"/>
  <c r="J24" i="43"/>
  <c r="B789" i="43"/>
  <c r="B1161" i="43"/>
  <c r="T313" i="37"/>
  <c r="AJ23" i="37"/>
  <c r="T175" i="37"/>
  <c r="T341" i="37"/>
  <c r="T74" i="37"/>
  <c r="T279" i="37"/>
  <c r="T369" i="37"/>
  <c r="AI341" i="35"/>
  <c r="AI279" i="35"/>
  <c r="AI369" i="35"/>
  <c r="AI175" i="35"/>
  <c r="AI74" i="35"/>
  <c r="AI313" i="35"/>
  <c r="AA23" i="35"/>
  <c r="K51" i="43"/>
  <c r="U23" i="36"/>
  <c r="U23" i="35"/>
  <c r="U23" i="38"/>
  <c r="U23" i="37"/>
  <c r="AJ23" i="38"/>
  <c r="T369" i="38"/>
  <c r="T74" i="38"/>
  <c r="T313" i="38"/>
  <c r="T279" i="38"/>
  <c r="T341" i="38"/>
  <c r="T175" i="38"/>
  <c r="J119" i="43"/>
  <c r="J827" i="43"/>
  <c r="J286" i="43"/>
  <c r="J93" i="43"/>
  <c r="J531" i="43"/>
  <c r="J390" i="43"/>
  <c r="J933" i="43"/>
  <c r="J664" i="43"/>
  <c r="J579" i="43"/>
  <c r="J94" i="43"/>
  <c r="J580" i="43"/>
  <c r="J120" i="43"/>
  <c r="J665" i="43"/>
  <c r="J934" i="43"/>
  <c r="J532" i="43"/>
  <c r="J391" i="43"/>
  <c r="J828" i="43"/>
  <c r="J287" i="43"/>
  <c r="AI369" i="38"/>
  <c r="AI74" i="38"/>
  <c r="AI279" i="38"/>
  <c r="AI341" i="38"/>
  <c r="AA23" i="38"/>
  <c r="AI175" i="38"/>
  <c r="AI313" i="38"/>
  <c r="AI341" i="37"/>
  <c r="AA23" i="37"/>
  <c r="AI369" i="37"/>
  <c r="AI74" i="37"/>
  <c r="AI313" i="37"/>
  <c r="AI279" i="37"/>
  <c r="AI175" i="37"/>
  <c r="AJ23" i="35"/>
  <c r="T369" i="35"/>
  <c r="T175" i="35"/>
  <c r="T279" i="35"/>
  <c r="T313" i="35"/>
  <c r="T341" i="35"/>
  <c r="T74" i="35"/>
  <c r="G287" i="43"/>
  <c r="G580" i="43"/>
  <c r="G391" i="43"/>
  <c r="G94" i="43"/>
  <c r="G665" i="43"/>
  <c r="G120" i="43"/>
  <c r="G828" i="43"/>
  <c r="G532" i="43"/>
  <c r="G934" i="43"/>
  <c r="H120" i="43"/>
  <c r="H94" i="43"/>
  <c r="H828" i="43"/>
  <c r="H934" i="43"/>
  <c r="H391" i="43"/>
  <c r="H532" i="43"/>
  <c r="H665" i="43"/>
  <c r="H580" i="43"/>
  <c r="H287" i="43"/>
  <c r="AJ23" i="36"/>
  <c r="T313" i="36"/>
  <c r="T74" i="36"/>
  <c r="T341" i="36"/>
  <c r="T279" i="36"/>
  <c r="T175" i="36"/>
  <c r="T369" i="36"/>
  <c r="AI313" i="36"/>
  <c r="AI74" i="36"/>
  <c r="AI175" i="36"/>
  <c r="AI341" i="36"/>
  <c r="AA23" i="36"/>
  <c r="AI279" i="36"/>
  <c r="AI369" i="36"/>
  <c r="AI313" i="15"/>
  <c r="AI341" i="15"/>
  <c r="AI369" i="15"/>
  <c r="G177" i="21"/>
  <c r="G71" i="21"/>
  <c r="G124" i="21"/>
  <c r="F177" i="21"/>
  <c r="F71" i="21"/>
  <c r="F124" i="21"/>
  <c r="H70" i="21"/>
  <c r="H123" i="21"/>
  <c r="H176" i="21"/>
  <c r="F23" i="37"/>
  <c r="F74" i="37" s="1"/>
  <c r="F23" i="36"/>
  <c r="F74" i="36" s="1"/>
  <c r="F23" i="35"/>
  <c r="F74" i="35" s="1"/>
  <c r="F23" i="38"/>
  <c r="F74" i="38" s="1"/>
  <c r="E23" i="38"/>
  <c r="E74" i="38" s="1"/>
  <c r="E23" i="37"/>
  <c r="E74" i="37" s="1"/>
  <c r="E23" i="36"/>
  <c r="E74" i="36" s="1"/>
  <c r="E23" i="35"/>
  <c r="E74" i="35" s="1"/>
  <c r="I103" i="31"/>
  <c r="AP85" i="41"/>
  <c r="AH85" i="41"/>
  <c r="Z85" i="41"/>
  <c r="Z65" i="40"/>
  <c r="AH65" i="40"/>
  <c r="AP65" i="40"/>
  <c r="Z126" i="41"/>
  <c r="AH126" i="41"/>
  <c r="AP126" i="41"/>
  <c r="S106" i="39"/>
  <c r="AA24" i="39"/>
  <c r="S44" i="39"/>
  <c r="AQ24" i="39"/>
  <c r="S85" i="39"/>
  <c r="AI24" i="39"/>
  <c r="S126" i="39"/>
  <c r="S65" i="39"/>
  <c r="AP126" i="40"/>
  <c r="Z126" i="40"/>
  <c r="AH126" i="40"/>
  <c r="Z106" i="42"/>
  <c r="AH106" i="42"/>
  <c r="AP106" i="42"/>
  <c r="Z106" i="39"/>
  <c r="AH106" i="39"/>
  <c r="AP106" i="39"/>
  <c r="Z85" i="40"/>
  <c r="AH85" i="40"/>
  <c r="AP85" i="40"/>
  <c r="Z44" i="39"/>
  <c r="AH44" i="39"/>
  <c r="AP44" i="39"/>
  <c r="S126" i="40"/>
  <c r="S85" i="40"/>
  <c r="S44" i="40"/>
  <c r="AA24" i="40"/>
  <c r="AI24" i="40"/>
  <c r="AQ24" i="40"/>
  <c r="S65" i="40"/>
  <c r="S106" i="40"/>
  <c r="Z126" i="39"/>
  <c r="AP126" i="39"/>
  <c r="AH126" i="39"/>
  <c r="S44" i="42"/>
  <c r="S65" i="42"/>
  <c r="AQ24" i="42"/>
  <c r="S106" i="42"/>
  <c r="AI24" i="42"/>
  <c r="AA24" i="42"/>
  <c r="S126" i="42"/>
  <c r="S85" i="42"/>
  <c r="AP44" i="42"/>
  <c r="AH44" i="42"/>
  <c r="Z44" i="42"/>
  <c r="T24" i="42"/>
  <c r="T24" i="41"/>
  <c r="T24" i="40"/>
  <c r="T24" i="39"/>
  <c r="I39" i="14"/>
  <c r="AH65" i="39"/>
  <c r="AP65" i="39"/>
  <c r="Z65" i="39"/>
  <c r="AH65" i="41"/>
  <c r="Z65" i="41"/>
  <c r="AP65" i="41"/>
  <c r="Z106" i="40"/>
  <c r="AH106" i="40"/>
  <c r="AP106" i="40"/>
  <c r="Z85" i="42"/>
  <c r="AP85" i="42"/>
  <c r="AH85" i="42"/>
  <c r="L103" i="31"/>
  <c r="H40" i="14"/>
  <c r="Z85" i="39"/>
  <c r="AH85" i="39"/>
  <c r="AP85" i="39"/>
  <c r="Z44" i="41"/>
  <c r="AH44" i="41"/>
  <c r="AP44" i="41"/>
  <c r="AP126" i="42"/>
  <c r="Z126" i="42"/>
  <c r="AH126" i="42"/>
  <c r="AH65" i="42"/>
  <c r="Z65" i="42"/>
  <c r="AP65" i="42"/>
  <c r="Z106" i="41"/>
  <c r="AH106" i="41"/>
  <c r="AP106" i="41"/>
  <c r="AI24" i="41"/>
  <c r="AQ24" i="41"/>
  <c r="S106" i="41"/>
  <c r="S65" i="41"/>
  <c r="S126" i="41"/>
  <c r="S85" i="41"/>
  <c r="S44" i="41"/>
  <c r="AA24" i="41"/>
  <c r="AH44" i="40"/>
  <c r="Z44" i="40"/>
  <c r="AP44" i="40"/>
  <c r="H67" i="13"/>
  <c r="J31" i="43" s="1"/>
  <c r="H42" i="14"/>
  <c r="G42" i="14"/>
  <c r="G67" i="13"/>
  <c r="I31" i="43" s="1"/>
  <c r="H62" i="13"/>
  <c r="J26" i="43" s="1"/>
  <c r="G41" i="14"/>
  <c r="G83" i="14"/>
  <c r="Z65" i="19"/>
  <c r="AP65" i="19"/>
  <c r="AH65" i="19"/>
  <c r="H227" i="21"/>
  <c r="AH44" i="19"/>
  <c r="Z44" i="19"/>
  <c r="AP44" i="19"/>
  <c r="AP126" i="19"/>
  <c r="AH126" i="19"/>
  <c r="Z126" i="19"/>
  <c r="U23" i="15"/>
  <c r="T24" i="19"/>
  <c r="M16" i="32"/>
  <c r="I17" i="21"/>
  <c r="I24" i="18"/>
  <c r="E23" i="15"/>
  <c r="E74" i="15" s="1"/>
  <c r="AP106" i="19"/>
  <c r="AH106" i="19"/>
  <c r="Z106" i="19"/>
  <c r="AI24" i="19"/>
  <c r="S65" i="19"/>
  <c r="S85" i="19"/>
  <c r="S106" i="19"/>
  <c r="AQ24" i="19"/>
  <c r="S44" i="19"/>
  <c r="AA24" i="19"/>
  <c r="S126" i="19"/>
  <c r="C30" i="13"/>
  <c r="B247" i="22" s="1"/>
  <c r="Z85" i="19"/>
  <c r="AH85" i="19"/>
  <c r="AP85" i="19"/>
  <c r="AI175" i="15"/>
  <c r="AI74" i="15"/>
  <c r="AA23" i="15"/>
  <c r="AI279" i="15"/>
  <c r="AJ23" i="15"/>
  <c r="T175" i="15"/>
  <c r="T74" i="15"/>
  <c r="T369" i="15"/>
  <c r="T279" i="15"/>
  <c r="T313" i="15"/>
  <c r="T341" i="15"/>
  <c r="G84" i="14"/>
  <c r="H25" i="18"/>
  <c r="L17" i="32"/>
  <c r="H18" i="21"/>
  <c r="I17" i="32"/>
  <c r="I15" i="31"/>
  <c r="C57" i="22"/>
  <c r="C58" i="22" s="1"/>
  <c r="E52" i="43" s="1"/>
  <c r="D58" i="22"/>
  <c r="F52" i="43" s="1"/>
  <c r="G228" i="21"/>
  <c r="F23" i="15"/>
  <c r="F74" i="15" s="1"/>
  <c r="I60" i="13"/>
  <c r="K24" i="43" s="1"/>
  <c r="H61" i="13"/>
  <c r="J25" i="43" s="1"/>
  <c r="J54" i="22"/>
  <c r="J55" i="22" s="1"/>
  <c r="J57" i="22"/>
  <c r="I58" i="22"/>
  <c r="K52" i="43" s="1"/>
  <c r="AJ369" i="36" l="1"/>
  <c r="AJ74" i="36"/>
  <c r="AJ313" i="36"/>
  <c r="AJ279" i="36"/>
  <c r="AJ175" i="36"/>
  <c r="AB23" i="36"/>
  <c r="AJ341" i="36"/>
  <c r="AJ74" i="38"/>
  <c r="AJ313" i="38"/>
  <c r="AB23" i="38"/>
  <c r="AJ341" i="38"/>
  <c r="AJ279" i="38"/>
  <c r="AJ175" i="38"/>
  <c r="AJ369" i="38"/>
  <c r="U313" i="36"/>
  <c r="AK23" i="36"/>
  <c r="U279" i="36"/>
  <c r="U175" i="36"/>
  <c r="U341" i="36"/>
  <c r="U369" i="36"/>
  <c r="U74" i="36"/>
  <c r="K391" i="43"/>
  <c r="K580" i="43"/>
  <c r="K94" i="43"/>
  <c r="K120" i="43"/>
  <c r="K287" i="43"/>
  <c r="K934" i="43"/>
  <c r="K828" i="43"/>
  <c r="K532" i="43"/>
  <c r="K665" i="43"/>
  <c r="L51" i="43"/>
  <c r="V23" i="38"/>
  <c r="V23" i="37"/>
  <c r="V23" i="36"/>
  <c r="V23" i="35"/>
  <c r="AA341" i="36"/>
  <c r="AA74" i="36"/>
  <c r="AQ23" i="36"/>
  <c r="AA279" i="36"/>
  <c r="AA313" i="36"/>
  <c r="AA369" i="36"/>
  <c r="AA175" i="36"/>
  <c r="AJ369" i="35"/>
  <c r="AJ341" i="35"/>
  <c r="AB23" i="35"/>
  <c r="AJ175" i="35"/>
  <c r="AJ74" i="35"/>
  <c r="AJ313" i="35"/>
  <c r="AJ279" i="35"/>
  <c r="AK23" i="37"/>
  <c r="U279" i="37"/>
  <c r="U74" i="37"/>
  <c r="U341" i="37"/>
  <c r="U175" i="37"/>
  <c r="U369" i="37"/>
  <c r="U313" i="37"/>
  <c r="K93" i="43"/>
  <c r="K119" i="43"/>
  <c r="K664" i="43"/>
  <c r="K579" i="43"/>
  <c r="K827" i="43"/>
  <c r="K531" i="43"/>
  <c r="K390" i="43"/>
  <c r="K933" i="43"/>
  <c r="K286" i="43"/>
  <c r="F391" i="43"/>
  <c r="F532" i="43"/>
  <c r="F580" i="43"/>
  <c r="F665" i="43"/>
  <c r="F828" i="43"/>
  <c r="F934" i="43"/>
  <c r="F94" i="43"/>
  <c r="F120" i="43"/>
  <c r="F287" i="43"/>
  <c r="U341" i="38"/>
  <c r="AK23" i="38"/>
  <c r="U369" i="38"/>
  <c r="U175" i="38"/>
  <c r="U279" i="38"/>
  <c r="U74" i="38"/>
  <c r="U313" i="38"/>
  <c r="AA279" i="35"/>
  <c r="AA175" i="35"/>
  <c r="AA369" i="35"/>
  <c r="AA313" i="35"/>
  <c r="AA341" i="35"/>
  <c r="AA74" i="35"/>
  <c r="AQ23" i="35"/>
  <c r="AB23" i="37"/>
  <c r="AJ279" i="37"/>
  <c r="AJ175" i="37"/>
  <c r="AJ313" i="37"/>
  <c r="AJ341" i="37"/>
  <c r="AJ369" i="37"/>
  <c r="AJ74" i="37"/>
  <c r="E287" i="43"/>
  <c r="E120" i="43"/>
  <c r="E391" i="43"/>
  <c r="E580" i="43"/>
  <c r="E532" i="43"/>
  <c r="E665" i="43"/>
  <c r="E828" i="43"/>
  <c r="E934" i="43"/>
  <c r="E94" i="43"/>
  <c r="AA369" i="37"/>
  <c r="AA175" i="37"/>
  <c r="AA313" i="37"/>
  <c r="AQ23" i="37"/>
  <c r="AA74" i="37"/>
  <c r="AA279" i="37"/>
  <c r="AA341" i="37"/>
  <c r="AA279" i="38"/>
  <c r="AA74" i="38"/>
  <c r="AA341" i="38"/>
  <c r="AQ23" i="38"/>
  <c r="AA175" i="38"/>
  <c r="AA313" i="38"/>
  <c r="AA369" i="38"/>
  <c r="AK23" i="35"/>
  <c r="U74" i="35"/>
  <c r="U313" i="35"/>
  <c r="U341" i="35"/>
  <c r="U279" i="35"/>
  <c r="U175" i="35"/>
  <c r="U369" i="35"/>
  <c r="AJ313" i="15"/>
  <c r="AJ341" i="15"/>
  <c r="AJ369" i="15"/>
  <c r="AA313" i="15"/>
  <c r="AA341" i="15"/>
  <c r="AA369" i="15"/>
  <c r="H71" i="21"/>
  <c r="H124" i="21"/>
  <c r="H177" i="21"/>
  <c r="I123" i="21"/>
  <c r="I176" i="21"/>
  <c r="I70" i="21"/>
  <c r="G23" i="35"/>
  <c r="G74" i="35" s="1"/>
  <c r="G175" i="35" s="1"/>
  <c r="G279" i="35" s="1"/>
  <c r="G313" i="35" s="1"/>
  <c r="G341" i="35" s="1"/>
  <c r="G369" i="35" s="1"/>
  <c r="G23" i="36"/>
  <c r="G74" i="36" s="1"/>
  <c r="G175" i="36" s="1"/>
  <c r="G279" i="36" s="1"/>
  <c r="G313" i="36" s="1"/>
  <c r="G341" i="36" s="1"/>
  <c r="G369" i="36" s="1"/>
  <c r="G23" i="38"/>
  <c r="G74" i="38" s="1"/>
  <c r="G175" i="38" s="1"/>
  <c r="G279" i="38" s="1"/>
  <c r="G313" i="38" s="1"/>
  <c r="G341" i="38" s="1"/>
  <c r="G369" i="38" s="1"/>
  <c r="G23" i="37"/>
  <c r="G74" i="37" s="1"/>
  <c r="G175" i="37" s="1"/>
  <c r="G279" i="37" s="1"/>
  <c r="G313" i="37" s="1"/>
  <c r="G341" i="37" s="1"/>
  <c r="G369" i="37" s="1"/>
  <c r="E175" i="35"/>
  <c r="E279" i="35" s="1"/>
  <c r="E313" i="35" s="1"/>
  <c r="E341" i="35" s="1"/>
  <c r="E369" i="35" s="1"/>
  <c r="O74" i="35"/>
  <c r="O175" i="35" s="1"/>
  <c r="F175" i="38"/>
  <c r="F279" i="38" s="1"/>
  <c r="F313" i="38" s="1"/>
  <c r="F341" i="38" s="1"/>
  <c r="F369" i="38" s="1"/>
  <c r="P74" i="38"/>
  <c r="P175" i="38" s="1"/>
  <c r="E175" i="36"/>
  <c r="E279" i="36" s="1"/>
  <c r="E313" i="36" s="1"/>
  <c r="E341" i="36" s="1"/>
  <c r="E369" i="36" s="1"/>
  <c r="O74" i="36"/>
  <c r="O175" i="36" s="1"/>
  <c r="F175" i="35"/>
  <c r="F279" i="35" s="1"/>
  <c r="F313" i="35" s="1"/>
  <c r="F341" i="35" s="1"/>
  <c r="F369" i="35" s="1"/>
  <c r="P74" i="35"/>
  <c r="P175" i="35" s="1"/>
  <c r="E175" i="37"/>
  <c r="E279" i="37" s="1"/>
  <c r="E313" i="37" s="1"/>
  <c r="E341" i="37" s="1"/>
  <c r="E369" i="37" s="1"/>
  <c r="O74" i="37"/>
  <c r="O175" i="37" s="1"/>
  <c r="F175" i="36"/>
  <c r="F279" i="36" s="1"/>
  <c r="F313" i="36" s="1"/>
  <c r="F341" i="36" s="1"/>
  <c r="F369" i="36" s="1"/>
  <c r="P74" i="36"/>
  <c r="P175" i="36" s="1"/>
  <c r="E175" i="38"/>
  <c r="E279" i="38" s="1"/>
  <c r="E313" i="38" s="1"/>
  <c r="E341" i="38" s="1"/>
  <c r="E369" i="38" s="1"/>
  <c r="O74" i="38"/>
  <c r="O175" i="38" s="1"/>
  <c r="F175" i="37"/>
  <c r="F279" i="37" s="1"/>
  <c r="F313" i="37" s="1"/>
  <c r="F341" i="37" s="1"/>
  <c r="F369" i="37" s="1"/>
  <c r="P74" i="37"/>
  <c r="P175" i="37" s="1"/>
  <c r="U24" i="42"/>
  <c r="U24" i="40"/>
  <c r="U24" i="39"/>
  <c r="U24" i="41"/>
  <c r="J39" i="14"/>
  <c r="AB24" i="39"/>
  <c r="T85" i="39"/>
  <c r="T44" i="39"/>
  <c r="T65" i="39"/>
  <c r="AR24" i="39"/>
  <c r="AJ24" i="39"/>
  <c r="T126" i="39"/>
  <c r="T106" i="39"/>
  <c r="AI65" i="42"/>
  <c r="AQ65" i="42"/>
  <c r="AA65" i="42"/>
  <c r="AA44" i="39"/>
  <c r="AI44" i="39"/>
  <c r="AQ44" i="39"/>
  <c r="AI106" i="42"/>
  <c r="AQ106" i="42"/>
  <c r="AA106" i="42"/>
  <c r="AI44" i="41"/>
  <c r="AA44" i="41"/>
  <c r="AQ44" i="41"/>
  <c r="AI44" i="42"/>
  <c r="AQ44" i="42"/>
  <c r="AA44" i="42"/>
  <c r="AI65" i="40"/>
  <c r="AA65" i="40"/>
  <c r="AQ65" i="40"/>
  <c r="AQ85" i="41"/>
  <c r="AI85" i="41"/>
  <c r="AA85" i="41"/>
  <c r="T126" i="40"/>
  <c r="AB24" i="40"/>
  <c r="AR24" i="40"/>
  <c r="T85" i="40"/>
  <c r="T65" i="40"/>
  <c r="AJ24" i="40"/>
  <c r="T44" i="40"/>
  <c r="T106" i="40"/>
  <c r="AI85" i="42"/>
  <c r="AQ85" i="42"/>
  <c r="AA85" i="42"/>
  <c r="AI44" i="40"/>
  <c r="AQ44" i="40"/>
  <c r="AA44" i="40"/>
  <c r="AA106" i="39"/>
  <c r="AI106" i="39"/>
  <c r="AQ106" i="39"/>
  <c r="AA126" i="41"/>
  <c r="AI126" i="41"/>
  <c r="AQ126" i="41"/>
  <c r="AQ126" i="42"/>
  <c r="AA126" i="42"/>
  <c r="AI126" i="42"/>
  <c r="AI85" i="40"/>
  <c r="AA85" i="40"/>
  <c r="AQ85" i="40"/>
  <c r="AI65" i="39"/>
  <c r="AA65" i="39"/>
  <c r="AQ65" i="39"/>
  <c r="AI65" i="41"/>
  <c r="AQ65" i="41"/>
  <c r="AA65" i="41"/>
  <c r="T85" i="41"/>
  <c r="T65" i="41"/>
  <c r="T126" i="41"/>
  <c r="T106" i="41"/>
  <c r="T44" i="41"/>
  <c r="AB24" i="41"/>
  <c r="AR24" i="41"/>
  <c r="AJ24" i="41"/>
  <c r="AQ126" i="40"/>
  <c r="AA126" i="40"/>
  <c r="AI126" i="40"/>
  <c r="AA126" i="39"/>
  <c r="AI126" i="39"/>
  <c r="AQ126" i="39"/>
  <c r="M103" i="31"/>
  <c r="I40" i="14"/>
  <c r="T44" i="42"/>
  <c r="T85" i="42"/>
  <c r="AR24" i="42"/>
  <c r="AJ24" i="42"/>
  <c r="T106" i="42"/>
  <c r="T126" i="42"/>
  <c r="T65" i="42"/>
  <c r="AB24" i="42"/>
  <c r="AA85" i="39"/>
  <c r="AI85" i="39"/>
  <c r="AQ85" i="39"/>
  <c r="AI106" i="41"/>
  <c r="AQ106" i="41"/>
  <c r="AA106" i="41"/>
  <c r="AA106" i="40"/>
  <c r="AQ106" i="40"/>
  <c r="AI106" i="40"/>
  <c r="E175" i="15"/>
  <c r="E279" i="15" s="1"/>
  <c r="E313" i="15" s="1"/>
  <c r="E341" i="15" s="1"/>
  <c r="E369" i="15" s="1"/>
  <c r="F65" i="40"/>
  <c r="F85" i="40" s="1"/>
  <c r="F24" i="39"/>
  <c r="F44" i="39" s="1"/>
  <c r="F65" i="41"/>
  <c r="F85" i="41" s="1"/>
  <c r="F106" i="39"/>
  <c r="F126" i="39" s="1"/>
  <c r="F24" i="41"/>
  <c r="F44" i="41" s="1"/>
  <c r="F106" i="41"/>
  <c r="F126" i="41" s="1"/>
  <c r="F106" i="42"/>
  <c r="F126" i="42" s="1"/>
  <c r="F65" i="42"/>
  <c r="F85" i="42" s="1"/>
  <c r="F65" i="39"/>
  <c r="F85" i="39" s="1"/>
  <c r="F24" i="40"/>
  <c r="F44" i="40" s="1"/>
  <c r="F106" i="40"/>
  <c r="F126" i="40" s="1"/>
  <c r="F24" i="42"/>
  <c r="F44" i="42" s="1"/>
  <c r="G65" i="40"/>
  <c r="G85" i="40" s="1"/>
  <c r="G24" i="39"/>
  <c r="G44" i="39" s="1"/>
  <c r="G65" i="41"/>
  <c r="G85" i="41" s="1"/>
  <c r="G106" i="39"/>
  <c r="G126" i="39" s="1"/>
  <c r="G24" i="41"/>
  <c r="G44" i="41" s="1"/>
  <c r="G106" i="41"/>
  <c r="G126" i="41" s="1"/>
  <c r="G106" i="42"/>
  <c r="G126" i="42" s="1"/>
  <c r="G65" i="42"/>
  <c r="G85" i="42" s="1"/>
  <c r="G65" i="39"/>
  <c r="G85" i="39" s="1"/>
  <c r="G24" i="40"/>
  <c r="G44" i="40" s="1"/>
  <c r="G106" i="40"/>
  <c r="G126" i="40" s="1"/>
  <c r="G24" i="42"/>
  <c r="G44" i="42" s="1"/>
  <c r="H41" i="14"/>
  <c r="G68" i="13"/>
  <c r="H68" i="13"/>
  <c r="J32" i="43" s="1"/>
  <c r="J36" i="43" s="1"/>
  <c r="F16" i="14"/>
  <c r="I63" i="13"/>
  <c r="K27" i="43" s="1"/>
  <c r="O74" i="15"/>
  <c r="O175" i="15" s="1"/>
  <c r="AQ126" i="19"/>
  <c r="AA126" i="19"/>
  <c r="AI126" i="19"/>
  <c r="I62" i="13"/>
  <c r="K26" i="43" s="1"/>
  <c r="AQ44" i="19"/>
  <c r="AA44" i="19"/>
  <c r="AI44" i="19"/>
  <c r="AJ24" i="19"/>
  <c r="T44" i="19"/>
  <c r="AR24" i="19"/>
  <c r="T106" i="19"/>
  <c r="AB24" i="19"/>
  <c r="T85" i="19"/>
  <c r="T65" i="19"/>
  <c r="T126" i="19"/>
  <c r="AK23" i="15"/>
  <c r="U279" i="15"/>
  <c r="U369" i="15"/>
  <c r="U341" i="15"/>
  <c r="U313" i="15"/>
  <c r="U175" i="15"/>
  <c r="U74" i="15"/>
  <c r="I227" i="21"/>
  <c r="AA279" i="15"/>
  <c r="AA175" i="15"/>
  <c r="AQ23" i="15"/>
  <c r="AA74" i="15"/>
  <c r="AQ106" i="19"/>
  <c r="AI106" i="19"/>
  <c r="AA106" i="19"/>
  <c r="AJ74" i="15"/>
  <c r="AJ279" i="15"/>
  <c r="AJ175" i="15"/>
  <c r="AB23" i="15"/>
  <c r="AA85" i="19"/>
  <c r="AI85" i="19"/>
  <c r="AQ85" i="19"/>
  <c r="V23" i="15"/>
  <c r="U24" i="19"/>
  <c r="N16" i="32"/>
  <c r="J17" i="21"/>
  <c r="J24" i="18"/>
  <c r="AA65" i="19"/>
  <c r="AQ65" i="19"/>
  <c r="AI65" i="19"/>
  <c r="H84" i="14"/>
  <c r="H83" i="14"/>
  <c r="G17" i="32"/>
  <c r="G15" i="31"/>
  <c r="I56" i="31"/>
  <c r="I77" i="31"/>
  <c r="I66" i="31"/>
  <c r="H228" i="21"/>
  <c r="H17" i="32"/>
  <c r="H15" i="31"/>
  <c r="I25" i="18"/>
  <c r="M17" i="32"/>
  <c r="I18" i="21"/>
  <c r="G23" i="15"/>
  <c r="G74" i="15" s="1"/>
  <c r="P74" i="15"/>
  <c r="P175" i="15" s="1"/>
  <c r="F175" i="15"/>
  <c r="F279" i="15" s="1"/>
  <c r="F313" i="15" s="1"/>
  <c r="F341" i="15" s="1"/>
  <c r="F369" i="15" s="1"/>
  <c r="J60" i="13"/>
  <c r="L24" i="43" s="1"/>
  <c r="I61" i="13"/>
  <c r="K25" i="43" s="1"/>
  <c r="K57" i="22"/>
  <c r="J58" i="22"/>
  <c r="L52" i="43" s="1"/>
  <c r="K54" i="22"/>
  <c r="K55" i="22" s="1"/>
  <c r="C222" i="21"/>
  <c r="C221" i="21"/>
  <c r="C217" i="21"/>
  <c r="B635" i="43" s="1"/>
  <c r="C215" i="21"/>
  <c r="B634" i="43" s="1"/>
  <c r="C211" i="21"/>
  <c r="B633" i="43" s="1"/>
  <c r="C198" i="21"/>
  <c r="C192" i="21"/>
  <c r="B631" i="43" s="1"/>
  <c r="C190" i="21"/>
  <c r="C187" i="21"/>
  <c r="C179" i="21"/>
  <c r="C178" i="21"/>
  <c r="C171" i="21"/>
  <c r="C170" i="21"/>
  <c r="C158" i="21"/>
  <c r="B623" i="43" s="1"/>
  <c r="C145" i="21"/>
  <c r="C143" i="21"/>
  <c r="B621" i="43" s="1"/>
  <c r="C139" i="21"/>
  <c r="B619" i="43" s="1"/>
  <c r="C137" i="21"/>
  <c r="C134" i="21"/>
  <c r="C126" i="21"/>
  <c r="C125" i="21"/>
  <c r="C118" i="21"/>
  <c r="C117" i="21"/>
  <c r="C113" i="21"/>
  <c r="B614" i="43" s="1"/>
  <c r="C111" i="21"/>
  <c r="B612" i="43" s="1"/>
  <c r="C105" i="21"/>
  <c r="B610" i="43" s="1"/>
  <c r="C103" i="21"/>
  <c r="C98" i="21"/>
  <c r="C97" i="21"/>
  <c r="C96" i="21"/>
  <c r="C95" i="21"/>
  <c r="C94" i="21"/>
  <c r="C92" i="21"/>
  <c r="C90" i="21"/>
  <c r="B607" i="43" s="1"/>
  <c r="C86" i="21"/>
  <c r="B605" i="43" s="1"/>
  <c r="C84" i="21"/>
  <c r="C81" i="21"/>
  <c r="C79" i="21"/>
  <c r="B602" i="43" s="1"/>
  <c r="C78" i="21"/>
  <c r="B601" i="43" s="1"/>
  <c r="C77" i="21"/>
  <c r="C76" i="21"/>
  <c r="C75" i="21"/>
  <c r="C74" i="21"/>
  <c r="C73" i="21"/>
  <c r="C72" i="21"/>
  <c r="E140" i="19"/>
  <c r="D383" i="43" s="1"/>
  <c r="E139" i="19"/>
  <c r="D382" i="43" s="1"/>
  <c r="E138" i="19"/>
  <c r="D381" i="43" s="1"/>
  <c r="E137" i="19"/>
  <c r="D380" i="43" s="1"/>
  <c r="E136" i="19"/>
  <c r="D379" i="43" s="1"/>
  <c r="E135" i="19"/>
  <c r="D378" i="43" s="1"/>
  <c r="E134" i="19"/>
  <c r="D377" i="43" s="1"/>
  <c r="E133" i="19"/>
  <c r="D376" i="43" s="1"/>
  <c r="E132" i="19"/>
  <c r="D375" i="43" s="1"/>
  <c r="E131" i="19"/>
  <c r="D374" i="43" s="1"/>
  <c r="E130" i="19"/>
  <c r="D373" i="43" s="1"/>
  <c r="E129" i="19"/>
  <c r="D372" i="43" s="1"/>
  <c r="E128" i="19"/>
  <c r="D371" i="43" s="1"/>
  <c r="E127" i="19"/>
  <c r="D370" i="43" s="1"/>
  <c r="E120" i="19"/>
  <c r="D367" i="43" s="1"/>
  <c r="E119" i="19"/>
  <c r="D366" i="43" s="1"/>
  <c r="E118" i="19"/>
  <c r="D365" i="43" s="1"/>
  <c r="E117" i="19"/>
  <c r="D364" i="43" s="1"/>
  <c r="E116" i="19"/>
  <c r="D363" i="43" s="1"/>
  <c r="E115" i="19"/>
  <c r="D362" i="43" s="1"/>
  <c r="E114" i="19"/>
  <c r="D361" i="43" s="1"/>
  <c r="E113" i="19"/>
  <c r="D360" i="43" s="1"/>
  <c r="E112" i="19"/>
  <c r="D359" i="43" s="1"/>
  <c r="E111" i="19"/>
  <c r="D358" i="43" s="1"/>
  <c r="E110" i="19"/>
  <c r="D357" i="43" s="1"/>
  <c r="E109" i="19"/>
  <c r="D356" i="43" s="1"/>
  <c r="E108" i="19"/>
  <c r="D355" i="43" s="1"/>
  <c r="E107" i="19"/>
  <c r="D354" i="43" s="1"/>
  <c r="E99" i="19"/>
  <c r="D351" i="43" s="1"/>
  <c r="E98" i="19"/>
  <c r="D350" i="43" s="1"/>
  <c r="E97" i="19"/>
  <c r="D349" i="43" s="1"/>
  <c r="E96" i="19"/>
  <c r="D348" i="43" s="1"/>
  <c r="E95" i="19"/>
  <c r="D347" i="43" s="1"/>
  <c r="E94" i="19"/>
  <c r="D346" i="43" s="1"/>
  <c r="E93" i="19"/>
  <c r="D345" i="43" s="1"/>
  <c r="E92" i="19"/>
  <c r="D344" i="43" s="1"/>
  <c r="E91" i="19"/>
  <c r="D343" i="43" s="1"/>
  <c r="E90" i="19"/>
  <c r="D342" i="43" s="1"/>
  <c r="E89" i="19"/>
  <c r="D341" i="43" s="1"/>
  <c r="E88" i="19"/>
  <c r="D340" i="43" s="1"/>
  <c r="E87" i="19"/>
  <c r="D339" i="43" s="1"/>
  <c r="E86" i="19"/>
  <c r="D338" i="43" s="1"/>
  <c r="E79" i="19"/>
  <c r="D335" i="43" s="1"/>
  <c r="E78" i="19"/>
  <c r="D334" i="43" s="1"/>
  <c r="E77" i="19"/>
  <c r="D333" i="43" s="1"/>
  <c r="E76" i="19"/>
  <c r="D332" i="43" s="1"/>
  <c r="E75" i="19"/>
  <c r="D331" i="43" s="1"/>
  <c r="E74" i="19"/>
  <c r="D330" i="43" s="1"/>
  <c r="E73" i="19"/>
  <c r="D329" i="43" s="1"/>
  <c r="E72" i="19"/>
  <c r="D328" i="43" s="1"/>
  <c r="E71" i="19"/>
  <c r="D327" i="43" s="1"/>
  <c r="E70" i="19"/>
  <c r="D326" i="43" s="1"/>
  <c r="E69" i="19"/>
  <c r="D325" i="43" s="1"/>
  <c r="E68" i="19"/>
  <c r="D324" i="43" s="1"/>
  <c r="E67" i="19"/>
  <c r="D323" i="43" s="1"/>
  <c r="E66" i="19"/>
  <c r="D322" i="43" s="1"/>
  <c r="E58" i="19"/>
  <c r="D319" i="43" s="1"/>
  <c r="E57" i="19"/>
  <c r="D318" i="43" s="1"/>
  <c r="E56" i="19"/>
  <c r="D317" i="43" s="1"/>
  <c r="E55" i="19"/>
  <c r="D316" i="43" s="1"/>
  <c r="E54" i="19"/>
  <c r="D315" i="43" s="1"/>
  <c r="E53" i="19"/>
  <c r="D314" i="43" s="1"/>
  <c r="E52" i="19"/>
  <c r="D313" i="43" s="1"/>
  <c r="E51" i="19"/>
  <c r="D312" i="43" s="1"/>
  <c r="E50" i="19"/>
  <c r="D311" i="43" s="1"/>
  <c r="E49" i="19"/>
  <c r="D310" i="43" s="1"/>
  <c r="E48" i="19"/>
  <c r="D309" i="43" s="1"/>
  <c r="E47" i="19"/>
  <c r="D308" i="43" s="1"/>
  <c r="E46" i="19"/>
  <c r="D307" i="43" s="1"/>
  <c r="E45" i="19"/>
  <c r="D306" i="43" s="1"/>
  <c r="C79" i="19"/>
  <c r="B335" i="43" s="1"/>
  <c r="C78" i="19"/>
  <c r="B334" i="43" s="1"/>
  <c r="C77" i="19"/>
  <c r="B333" i="43" s="1"/>
  <c r="C76" i="19"/>
  <c r="B332" i="43" s="1"/>
  <c r="C75" i="19"/>
  <c r="B331" i="43" s="1"/>
  <c r="C74" i="19"/>
  <c r="B330" i="43" s="1"/>
  <c r="C73" i="19"/>
  <c r="B329" i="43" s="1"/>
  <c r="C72" i="19"/>
  <c r="B328" i="43" s="1"/>
  <c r="C71" i="19"/>
  <c r="B327" i="43" s="1"/>
  <c r="C70" i="19"/>
  <c r="B326" i="43" s="1"/>
  <c r="C69" i="19"/>
  <c r="B325" i="43" s="1"/>
  <c r="C68" i="19"/>
  <c r="B324" i="43" s="1"/>
  <c r="C67" i="19"/>
  <c r="B323" i="43" s="1"/>
  <c r="C140" i="19"/>
  <c r="B383" i="43" s="1"/>
  <c r="C139" i="19"/>
  <c r="B382" i="43" s="1"/>
  <c r="C138" i="19"/>
  <c r="B381" i="43" s="1"/>
  <c r="C137" i="19"/>
  <c r="B380" i="43" s="1"/>
  <c r="C136" i="19"/>
  <c r="B379" i="43" s="1"/>
  <c r="C135" i="19"/>
  <c r="B378" i="43" s="1"/>
  <c r="C134" i="19"/>
  <c r="B377" i="43" s="1"/>
  <c r="C133" i="19"/>
  <c r="B376" i="43" s="1"/>
  <c r="C132" i="19"/>
  <c r="B375" i="43" s="1"/>
  <c r="C131" i="19"/>
  <c r="B374" i="43" s="1"/>
  <c r="C130" i="19"/>
  <c r="B373" i="43" s="1"/>
  <c r="C129" i="19"/>
  <c r="B372" i="43" s="1"/>
  <c r="C128" i="19"/>
  <c r="B371" i="43" s="1"/>
  <c r="C120" i="19"/>
  <c r="B367" i="43" s="1"/>
  <c r="C119" i="19"/>
  <c r="B366" i="43" s="1"/>
  <c r="C118" i="19"/>
  <c r="B365" i="43" s="1"/>
  <c r="C117" i="19"/>
  <c r="B364" i="43" s="1"/>
  <c r="C116" i="19"/>
  <c r="B363" i="43" s="1"/>
  <c r="C115" i="19"/>
  <c r="B362" i="43" s="1"/>
  <c r="C114" i="19"/>
  <c r="B361" i="43" s="1"/>
  <c r="C113" i="19"/>
  <c r="B360" i="43" s="1"/>
  <c r="C112" i="19"/>
  <c r="B359" i="43" s="1"/>
  <c r="C111" i="19"/>
  <c r="B358" i="43" s="1"/>
  <c r="C110" i="19"/>
  <c r="B357" i="43" s="1"/>
  <c r="C109" i="19"/>
  <c r="B356" i="43" s="1"/>
  <c r="C108" i="19"/>
  <c r="B355" i="43" s="1"/>
  <c r="C99" i="19"/>
  <c r="B351" i="43" s="1"/>
  <c r="C98" i="19"/>
  <c r="B350" i="43" s="1"/>
  <c r="C97" i="19"/>
  <c r="B349" i="43" s="1"/>
  <c r="C96" i="19"/>
  <c r="B348" i="43" s="1"/>
  <c r="C95" i="19"/>
  <c r="B347" i="43" s="1"/>
  <c r="C94" i="19"/>
  <c r="B346" i="43" s="1"/>
  <c r="C93" i="19"/>
  <c r="B345" i="43" s="1"/>
  <c r="C92" i="19"/>
  <c r="B344" i="43" s="1"/>
  <c r="C91" i="19"/>
  <c r="B343" i="43" s="1"/>
  <c r="C90" i="19"/>
  <c r="B342" i="43" s="1"/>
  <c r="C89" i="19"/>
  <c r="B341" i="43" s="1"/>
  <c r="C88" i="19"/>
  <c r="B340" i="43" s="1"/>
  <c r="C87" i="19"/>
  <c r="B339" i="43" s="1"/>
  <c r="C107" i="19"/>
  <c r="B354" i="43" s="1"/>
  <c r="C127" i="19"/>
  <c r="B370" i="43" s="1"/>
  <c r="C86" i="19"/>
  <c r="B338" i="43" s="1"/>
  <c r="C66" i="19"/>
  <c r="B322" i="43" s="1"/>
  <c r="C58" i="19"/>
  <c r="B319" i="43" s="1"/>
  <c r="C57" i="19"/>
  <c r="B318" i="43" s="1"/>
  <c r="C56" i="19"/>
  <c r="B317" i="43" s="1"/>
  <c r="C55" i="19"/>
  <c r="B316" i="43" s="1"/>
  <c r="C54" i="19"/>
  <c r="B315" i="43" s="1"/>
  <c r="C53" i="19"/>
  <c r="B314" i="43" s="1"/>
  <c r="C52" i="19"/>
  <c r="B313" i="43" s="1"/>
  <c r="C51" i="19"/>
  <c r="B312" i="43" s="1"/>
  <c r="C50" i="19"/>
  <c r="B311" i="43" s="1"/>
  <c r="C49" i="19"/>
  <c r="B310" i="43" s="1"/>
  <c r="C48" i="19"/>
  <c r="B309" i="43" s="1"/>
  <c r="C47" i="19"/>
  <c r="B308" i="43" s="1"/>
  <c r="C46" i="19"/>
  <c r="B307" i="43" s="1"/>
  <c r="C45" i="19"/>
  <c r="B306" i="43" s="1"/>
  <c r="AQ313" i="37" l="1"/>
  <c r="AQ175" i="37"/>
  <c r="AQ74" i="37"/>
  <c r="AQ341" i="37"/>
  <c r="AQ279" i="37"/>
  <c r="AQ369" i="37"/>
  <c r="AQ369" i="35"/>
  <c r="AQ74" i="35"/>
  <c r="AQ175" i="35"/>
  <c r="AQ313" i="35"/>
  <c r="AQ279" i="35"/>
  <c r="AQ341" i="35"/>
  <c r="AK369" i="38"/>
  <c r="AK279" i="38"/>
  <c r="AK175" i="38"/>
  <c r="AK341" i="38"/>
  <c r="AC23" i="38"/>
  <c r="AK313" i="38"/>
  <c r="AK74" i="38"/>
  <c r="AL23" i="38"/>
  <c r="V279" i="38"/>
  <c r="V74" i="38"/>
  <c r="V175" i="38"/>
  <c r="V313" i="38"/>
  <c r="V369" i="38"/>
  <c r="V341" i="38"/>
  <c r="AK313" i="36"/>
  <c r="AK279" i="36"/>
  <c r="AK369" i="36"/>
  <c r="AC23" i="36"/>
  <c r="AK341" i="36"/>
  <c r="AK175" i="36"/>
  <c r="AK74" i="36"/>
  <c r="AK313" i="35"/>
  <c r="AK279" i="35"/>
  <c r="AK74" i="35"/>
  <c r="AK341" i="35"/>
  <c r="AK175" i="35"/>
  <c r="AK369" i="35"/>
  <c r="AC23" i="35"/>
  <c r="AQ74" i="38"/>
  <c r="AQ313" i="38"/>
  <c r="AQ369" i="38"/>
  <c r="AQ175" i="38"/>
  <c r="AQ341" i="38"/>
  <c r="AQ279" i="38"/>
  <c r="AL23" i="35"/>
  <c r="V369" i="35"/>
  <c r="V74" i="35"/>
  <c r="V279" i="35"/>
  <c r="V313" i="35"/>
  <c r="V175" i="35"/>
  <c r="V341" i="35"/>
  <c r="L93" i="43"/>
  <c r="L119" i="43"/>
  <c r="L827" i="43"/>
  <c r="L286" i="43"/>
  <c r="L664" i="43"/>
  <c r="L579" i="43"/>
  <c r="L933" i="43"/>
  <c r="L531" i="43"/>
  <c r="L390" i="43"/>
  <c r="M51" i="43"/>
  <c r="W23" i="37"/>
  <c r="W23" i="35"/>
  <c r="W23" i="36"/>
  <c r="W23" i="38"/>
  <c r="AK369" i="37"/>
  <c r="AK175" i="37"/>
  <c r="AK341" i="37"/>
  <c r="AK74" i="37"/>
  <c r="AC23" i="37"/>
  <c r="AK279" i="37"/>
  <c r="AK313" i="37"/>
  <c r="AQ313" i="36"/>
  <c r="AQ175" i="36"/>
  <c r="AQ341" i="36"/>
  <c r="AQ74" i="36"/>
  <c r="AQ279" i="36"/>
  <c r="AQ369" i="36"/>
  <c r="AL23" i="36"/>
  <c r="V341" i="36"/>
  <c r="V74" i="36"/>
  <c r="V369" i="36"/>
  <c r="V175" i="36"/>
  <c r="V313" i="36"/>
  <c r="V279" i="36"/>
  <c r="AB341" i="38"/>
  <c r="AB74" i="38"/>
  <c r="AB279" i="38"/>
  <c r="AR23" i="38"/>
  <c r="AB369" i="38"/>
  <c r="AB313" i="38"/>
  <c r="AB175" i="38"/>
  <c r="AB313" i="36"/>
  <c r="AB74" i="36"/>
  <c r="AB341" i="36"/>
  <c r="AR23" i="36"/>
  <c r="AB279" i="36"/>
  <c r="AB369" i="36"/>
  <c r="AB175" i="36"/>
  <c r="L120" i="43"/>
  <c r="L580" i="43"/>
  <c r="L934" i="43"/>
  <c r="L665" i="43"/>
  <c r="L828" i="43"/>
  <c r="L287" i="43"/>
  <c r="L391" i="43"/>
  <c r="L532" i="43"/>
  <c r="L94" i="43"/>
  <c r="AB369" i="37"/>
  <c r="AR23" i="37"/>
  <c r="AB313" i="37"/>
  <c r="AB74" i="37"/>
  <c r="AB341" i="37"/>
  <c r="AB279" i="37"/>
  <c r="AB175" i="37"/>
  <c r="AB175" i="35"/>
  <c r="AB279" i="35"/>
  <c r="AB74" i="35"/>
  <c r="AB313" i="35"/>
  <c r="AR23" i="35"/>
  <c r="AB341" i="35"/>
  <c r="AB369" i="35"/>
  <c r="AL23" i="37"/>
  <c r="V369" i="37"/>
  <c r="V74" i="37"/>
  <c r="V313" i="37"/>
  <c r="V279" i="37"/>
  <c r="V175" i="37"/>
  <c r="V341" i="37"/>
  <c r="AB313" i="15"/>
  <c r="AB341" i="15"/>
  <c r="AB369" i="15"/>
  <c r="AQ313" i="15"/>
  <c r="AQ341" i="15"/>
  <c r="AQ369" i="15"/>
  <c r="AK313" i="15"/>
  <c r="AK341" i="15"/>
  <c r="AK369" i="15"/>
  <c r="G74" i="13"/>
  <c r="I38" i="43" s="1"/>
  <c r="I32" i="43"/>
  <c r="I71" i="21"/>
  <c r="I124" i="21"/>
  <c r="I177" i="21"/>
  <c r="J123" i="21"/>
  <c r="J176" i="21"/>
  <c r="J70" i="21"/>
  <c r="H23" i="36"/>
  <c r="H74" i="36" s="1"/>
  <c r="H175" i="36" s="1"/>
  <c r="H279" i="36" s="1"/>
  <c r="H313" i="36" s="1"/>
  <c r="H341" i="36" s="1"/>
  <c r="H369" i="36" s="1"/>
  <c r="H23" i="38"/>
  <c r="H74" i="38" s="1"/>
  <c r="H175" i="38" s="1"/>
  <c r="H279" i="38" s="1"/>
  <c r="H313" i="38" s="1"/>
  <c r="H341" i="38" s="1"/>
  <c r="H369" i="38" s="1"/>
  <c r="H23" i="37"/>
  <c r="H74" i="37" s="1"/>
  <c r="H175" i="37" s="1"/>
  <c r="H279" i="37" s="1"/>
  <c r="H313" i="37" s="1"/>
  <c r="H341" i="37" s="1"/>
  <c r="H369" i="37" s="1"/>
  <c r="H23" i="35"/>
  <c r="H74" i="35" s="1"/>
  <c r="H175" i="35" s="1"/>
  <c r="H279" i="35" s="1"/>
  <c r="H313" i="35" s="1"/>
  <c r="H341" i="35" s="1"/>
  <c r="H369" i="35" s="1"/>
  <c r="Q79" i="19"/>
  <c r="Q49" i="19"/>
  <c r="Q57" i="19"/>
  <c r="Q72" i="19"/>
  <c r="Q109" i="19"/>
  <c r="Q117" i="19"/>
  <c r="Q131" i="19"/>
  <c r="Q139" i="19"/>
  <c r="Q50" i="19"/>
  <c r="Q73" i="19"/>
  <c r="Q132" i="19"/>
  <c r="Q140" i="19"/>
  <c r="Q97" i="19"/>
  <c r="Q112" i="19"/>
  <c r="Q90" i="19"/>
  <c r="U65" i="42"/>
  <c r="U106" i="42"/>
  <c r="AC24" i="42"/>
  <c r="U44" i="42"/>
  <c r="U126" i="42"/>
  <c r="U85" i="42"/>
  <c r="AK24" i="42"/>
  <c r="AS24" i="42"/>
  <c r="V24" i="40"/>
  <c r="V24" i="39"/>
  <c r="V24" i="41"/>
  <c r="V24" i="42"/>
  <c r="K39" i="14"/>
  <c r="AR85" i="42"/>
  <c r="AB85" i="42"/>
  <c r="AJ85" i="42"/>
  <c r="AB65" i="41"/>
  <c r="AJ65" i="41"/>
  <c r="AR65" i="41"/>
  <c r="AJ126" i="39"/>
  <c r="AB126" i="39"/>
  <c r="AR126" i="39"/>
  <c r="AJ126" i="41"/>
  <c r="AB126" i="41"/>
  <c r="AR126" i="41"/>
  <c r="N103" i="31"/>
  <c r="J40" i="14"/>
  <c r="AR44" i="42"/>
  <c r="AB44" i="42"/>
  <c r="AJ44" i="42"/>
  <c r="AJ85" i="41"/>
  <c r="AR85" i="41"/>
  <c r="AB85" i="41"/>
  <c r="AJ65" i="40"/>
  <c r="AR65" i="40"/>
  <c r="AB65" i="40"/>
  <c r="U85" i="41"/>
  <c r="U44" i="41"/>
  <c r="U106" i="41"/>
  <c r="AK24" i="41"/>
  <c r="U126" i="41"/>
  <c r="AC24" i="41"/>
  <c r="AS24" i="41"/>
  <c r="U65" i="41"/>
  <c r="AB106" i="41"/>
  <c r="AR106" i="41"/>
  <c r="AJ106" i="41"/>
  <c r="AR106" i="40"/>
  <c r="AB106" i="40"/>
  <c r="AJ106" i="40"/>
  <c r="AR44" i="40"/>
  <c r="AB44" i="40"/>
  <c r="AJ44" i="40"/>
  <c r="AB85" i="40"/>
  <c r="AJ85" i="40"/>
  <c r="AR85" i="40"/>
  <c r="AK24" i="39"/>
  <c r="AC24" i="39"/>
  <c r="U85" i="39"/>
  <c r="U65" i="39"/>
  <c r="U106" i="39"/>
  <c r="U126" i="39"/>
  <c r="U44" i="39"/>
  <c r="AS24" i="39"/>
  <c r="AB106" i="39"/>
  <c r="AJ106" i="39"/>
  <c r="AR106" i="39"/>
  <c r="AJ65" i="42"/>
  <c r="AR65" i="42"/>
  <c r="AB65" i="42"/>
  <c r="AB65" i="39"/>
  <c r="AJ65" i="39"/>
  <c r="AR65" i="39"/>
  <c r="AR126" i="42"/>
  <c r="AB126" i="42"/>
  <c r="AJ126" i="42"/>
  <c r="AJ44" i="39"/>
  <c r="AR44" i="39"/>
  <c r="AB44" i="39"/>
  <c r="U126" i="40"/>
  <c r="U106" i="40"/>
  <c r="AK24" i="40"/>
  <c r="U44" i="40"/>
  <c r="AC24" i="40"/>
  <c r="U85" i="40"/>
  <c r="U65" i="40"/>
  <c r="AS24" i="40"/>
  <c r="AJ106" i="42"/>
  <c r="AR106" i="42"/>
  <c r="AB106" i="42"/>
  <c r="AJ44" i="41"/>
  <c r="AR44" i="41"/>
  <c r="AB44" i="41"/>
  <c r="AB126" i="40"/>
  <c r="AJ126" i="40"/>
  <c r="AR126" i="40"/>
  <c r="AJ85" i="39"/>
  <c r="AR85" i="39"/>
  <c r="AB85" i="39"/>
  <c r="H65" i="41"/>
  <c r="H85" i="41" s="1"/>
  <c r="H106" i="39"/>
  <c r="H126" i="39" s="1"/>
  <c r="H24" i="41"/>
  <c r="H44" i="41" s="1"/>
  <c r="H106" i="41"/>
  <c r="H126" i="41" s="1"/>
  <c r="H106" i="42"/>
  <c r="H126" i="42" s="1"/>
  <c r="H65" i="42"/>
  <c r="H85" i="42" s="1"/>
  <c r="H65" i="39"/>
  <c r="H85" i="39" s="1"/>
  <c r="H24" i="40"/>
  <c r="H44" i="40" s="1"/>
  <c r="H106" i="40"/>
  <c r="H126" i="40" s="1"/>
  <c r="H24" i="42"/>
  <c r="H44" i="42" s="1"/>
  <c r="H65" i="40"/>
  <c r="H85" i="40" s="1"/>
  <c r="H24" i="39"/>
  <c r="H44" i="39" s="1"/>
  <c r="F17" i="14"/>
  <c r="I67" i="13"/>
  <c r="K31" i="43" s="1"/>
  <c r="K36" i="43" s="1"/>
  <c r="I42" i="14"/>
  <c r="J63" i="13"/>
  <c r="L27" i="43" s="1"/>
  <c r="I41" i="14"/>
  <c r="AB126" i="19"/>
  <c r="AR126" i="19"/>
  <c r="AJ126" i="19"/>
  <c r="AQ279" i="15"/>
  <c r="AQ74" i="15"/>
  <c r="AQ175" i="15"/>
  <c r="AK74" i="15"/>
  <c r="AC23" i="15"/>
  <c r="AK175" i="15"/>
  <c r="AK279" i="15"/>
  <c r="AB65" i="19"/>
  <c r="AR65" i="19"/>
  <c r="AJ65" i="19"/>
  <c r="J227" i="21"/>
  <c r="AJ85" i="19"/>
  <c r="AR85" i="19"/>
  <c r="AB85" i="19"/>
  <c r="J62" i="13"/>
  <c r="L26" i="43" s="1"/>
  <c r="AB279" i="15"/>
  <c r="AR23" i="15"/>
  <c r="AB175" i="15"/>
  <c r="AB74" i="15"/>
  <c r="AB106" i="19"/>
  <c r="AR106" i="19"/>
  <c r="AJ106" i="19"/>
  <c r="W23" i="15"/>
  <c r="V24" i="19"/>
  <c r="O16" i="32"/>
  <c r="K17" i="21"/>
  <c r="K24" i="18"/>
  <c r="AK24" i="19"/>
  <c r="U106" i="19"/>
  <c r="AC24" i="19"/>
  <c r="U85" i="19"/>
  <c r="AS24" i="19"/>
  <c r="U44" i="19"/>
  <c r="U65" i="19"/>
  <c r="U126" i="19"/>
  <c r="AL23" i="15"/>
  <c r="V341" i="15"/>
  <c r="V279" i="15"/>
  <c r="V74" i="15"/>
  <c r="V175" i="15"/>
  <c r="V313" i="15"/>
  <c r="V369" i="15"/>
  <c r="AB44" i="19"/>
  <c r="AJ44" i="19"/>
  <c r="AR44" i="19"/>
  <c r="I83" i="14"/>
  <c r="I84" i="14"/>
  <c r="I228" i="21"/>
  <c r="J25" i="18"/>
  <c r="N17" i="32"/>
  <c r="J18" i="21"/>
  <c r="H56" i="31"/>
  <c r="H66" i="31"/>
  <c r="G56" i="31"/>
  <c r="G66" i="31"/>
  <c r="H23" i="15"/>
  <c r="H74" i="15" s="1"/>
  <c r="G175" i="15"/>
  <c r="G279" i="15" s="1"/>
  <c r="G313" i="15" s="1"/>
  <c r="G341" i="15" s="1"/>
  <c r="G369" i="15" s="1"/>
  <c r="Q46" i="19"/>
  <c r="Q54" i="19"/>
  <c r="Q69" i="19"/>
  <c r="Q77" i="19"/>
  <c r="Q91" i="19"/>
  <c r="Q99" i="19"/>
  <c r="Q114" i="19"/>
  <c r="Q128" i="19"/>
  <c r="Q136" i="19"/>
  <c r="Q47" i="19"/>
  <c r="Q55" i="19"/>
  <c r="Q70" i="19"/>
  <c r="Q78" i="19"/>
  <c r="Q92" i="19"/>
  <c r="Q107" i="19"/>
  <c r="Q115" i="19"/>
  <c r="Q129" i="19"/>
  <c r="Q137" i="19"/>
  <c r="Q48" i="19"/>
  <c r="Q56" i="19"/>
  <c r="Q71" i="19"/>
  <c r="Q93" i="19"/>
  <c r="Q108" i="19"/>
  <c r="Q116" i="19"/>
  <c r="Q130" i="19"/>
  <c r="Q138" i="19"/>
  <c r="Q86" i="19"/>
  <c r="Q94" i="19"/>
  <c r="Q58" i="19"/>
  <c r="Q87" i="19"/>
  <c r="Q95" i="19"/>
  <c r="Q110" i="19"/>
  <c r="Q118" i="19"/>
  <c r="Q51" i="19"/>
  <c r="Q66" i="19"/>
  <c r="Q74" i="19"/>
  <c r="Q88" i="19"/>
  <c r="Q96" i="19"/>
  <c r="Q111" i="19"/>
  <c r="Q119" i="19"/>
  <c r="Q133" i="19"/>
  <c r="Q52" i="19"/>
  <c r="Q67" i="19"/>
  <c r="Q75" i="19"/>
  <c r="Q89" i="19"/>
  <c r="Q120" i="19"/>
  <c r="Q134" i="19"/>
  <c r="Q45" i="19"/>
  <c r="Q53" i="19"/>
  <c r="Q68" i="19"/>
  <c r="Q76" i="19"/>
  <c r="Q98" i="19"/>
  <c r="Q113" i="19"/>
  <c r="Q127" i="19"/>
  <c r="Q135" i="19"/>
  <c r="K60" i="13"/>
  <c r="M24" i="43" s="1"/>
  <c r="J61" i="13"/>
  <c r="L25" i="43" s="1"/>
  <c r="L54" i="22"/>
  <c r="L55" i="22" s="1"/>
  <c r="L57" i="22"/>
  <c r="K58" i="22"/>
  <c r="M52" i="43" s="1"/>
  <c r="C211" i="16"/>
  <c r="H82" i="16"/>
  <c r="H81" i="16"/>
  <c r="E80" i="16"/>
  <c r="H78" i="16"/>
  <c r="H77" i="16"/>
  <c r="E77" i="16"/>
  <c r="H74" i="13" l="1"/>
  <c r="I74" i="13" s="1"/>
  <c r="K38" i="43" s="1"/>
  <c r="AR313" i="35"/>
  <c r="AR175" i="35"/>
  <c r="AR74" i="35"/>
  <c r="AR279" i="35"/>
  <c r="AR369" i="35"/>
  <c r="AR341" i="35"/>
  <c r="AR313" i="36"/>
  <c r="AR175" i="36"/>
  <c r="AR341" i="36"/>
  <c r="AR74" i="36"/>
  <c r="AR279" i="36"/>
  <c r="AR369" i="36"/>
  <c r="AM23" i="36"/>
  <c r="W369" i="36"/>
  <c r="W313" i="36"/>
  <c r="W74" i="36"/>
  <c r="W279" i="36"/>
  <c r="W175" i="36"/>
  <c r="W341" i="36"/>
  <c r="AL369" i="37"/>
  <c r="AD23" i="37"/>
  <c r="AL279" i="37"/>
  <c r="AL341" i="37"/>
  <c r="AL175" i="37"/>
  <c r="AL74" i="37"/>
  <c r="AL313" i="37"/>
  <c r="AL341" i="36"/>
  <c r="AL175" i="36"/>
  <c r="AL369" i="36"/>
  <c r="AL313" i="36"/>
  <c r="AL279" i="36"/>
  <c r="AD23" i="36"/>
  <c r="AL74" i="36"/>
  <c r="W74" i="35"/>
  <c r="W369" i="35"/>
  <c r="W175" i="35"/>
  <c r="W313" i="35"/>
  <c r="AM23" i="35"/>
  <c r="W279" i="35"/>
  <c r="W341" i="35"/>
  <c r="AC369" i="36"/>
  <c r="AS23" i="36"/>
  <c r="AC175" i="36"/>
  <c r="AC341" i="36"/>
  <c r="AC74" i="36"/>
  <c r="AC313" i="36"/>
  <c r="AC279" i="36"/>
  <c r="M94" i="43"/>
  <c r="M120" i="43"/>
  <c r="M580" i="43"/>
  <c r="M532" i="43"/>
  <c r="M391" i="43"/>
  <c r="M665" i="43"/>
  <c r="M828" i="43"/>
  <c r="M934" i="43"/>
  <c r="M287" i="43"/>
  <c r="AR313" i="37"/>
  <c r="AR175" i="37"/>
  <c r="AR369" i="37"/>
  <c r="AR74" i="37"/>
  <c r="AR279" i="37"/>
  <c r="AR341" i="37"/>
  <c r="AS23" i="37"/>
  <c r="AC279" i="37"/>
  <c r="AC74" i="37"/>
  <c r="AC175" i="37"/>
  <c r="AC341" i="37"/>
  <c r="AC313" i="37"/>
  <c r="AC369" i="37"/>
  <c r="AM23" i="37"/>
  <c r="W341" i="37"/>
  <c r="W175" i="37"/>
  <c r="W313" i="37"/>
  <c r="W279" i="37"/>
  <c r="W369" i="37"/>
  <c r="W74" i="37"/>
  <c r="AC313" i="35"/>
  <c r="AC74" i="35"/>
  <c r="AS23" i="35"/>
  <c r="AC279" i="35"/>
  <c r="AC341" i="35"/>
  <c r="AC369" i="35"/>
  <c r="AC175" i="35"/>
  <c r="AC341" i="38"/>
  <c r="AC279" i="38"/>
  <c r="AC313" i="38"/>
  <c r="AC175" i="38"/>
  <c r="AS23" i="38"/>
  <c r="AC74" i="38"/>
  <c r="AC369" i="38"/>
  <c r="N51" i="43"/>
  <c r="X23" i="37"/>
  <c r="X23" i="36"/>
  <c r="X23" i="38"/>
  <c r="X23" i="35"/>
  <c r="AR313" i="38"/>
  <c r="AR74" i="38"/>
  <c r="AR175" i="38"/>
  <c r="AR369" i="38"/>
  <c r="AR279" i="38"/>
  <c r="AR341" i="38"/>
  <c r="AM23" i="38"/>
  <c r="W369" i="38"/>
  <c r="W341" i="38"/>
  <c r="W74" i="38"/>
  <c r="W313" i="38"/>
  <c r="W175" i="38"/>
  <c r="W279" i="38"/>
  <c r="M119" i="43"/>
  <c r="M579" i="43"/>
  <c r="M664" i="43"/>
  <c r="M827" i="43"/>
  <c r="M933" i="43"/>
  <c r="M93" i="43"/>
  <c r="M286" i="43"/>
  <c r="M390" i="43"/>
  <c r="M531" i="43"/>
  <c r="AL341" i="35"/>
  <c r="AL279" i="35"/>
  <c r="AD23" i="35"/>
  <c r="AL369" i="35"/>
  <c r="AL175" i="35"/>
  <c r="AL74" i="35"/>
  <c r="AL313" i="35"/>
  <c r="AL175" i="38"/>
  <c r="AL369" i="38"/>
  <c r="AL74" i="38"/>
  <c r="AD23" i="38"/>
  <c r="AL313" i="38"/>
  <c r="AL341" i="38"/>
  <c r="AL279" i="38"/>
  <c r="AL341" i="15"/>
  <c r="AL369" i="15"/>
  <c r="AL313" i="15"/>
  <c r="AR313" i="15"/>
  <c r="AR341" i="15"/>
  <c r="AR369" i="15"/>
  <c r="AC341" i="15"/>
  <c r="AC369" i="15"/>
  <c r="AC313" i="15"/>
  <c r="J38" i="43"/>
  <c r="K176" i="21"/>
  <c r="K70" i="21"/>
  <c r="K123" i="21"/>
  <c r="J71" i="21"/>
  <c r="J124" i="21"/>
  <c r="J177" i="21"/>
  <c r="I23" i="38"/>
  <c r="I74" i="38" s="1"/>
  <c r="I175" i="38" s="1"/>
  <c r="I279" i="38" s="1"/>
  <c r="I313" i="38" s="1"/>
  <c r="I341" i="38" s="1"/>
  <c r="I369" i="38" s="1"/>
  <c r="I23" i="37"/>
  <c r="I74" i="37" s="1"/>
  <c r="I175" i="37" s="1"/>
  <c r="I279" i="37" s="1"/>
  <c r="I313" i="37" s="1"/>
  <c r="I341" i="37" s="1"/>
  <c r="I369" i="37" s="1"/>
  <c r="I23" i="35"/>
  <c r="I74" i="35" s="1"/>
  <c r="I175" i="35" s="1"/>
  <c r="I279" i="35" s="1"/>
  <c r="I313" i="35" s="1"/>
  <c r="I341" i="35" s="1"/>
  <c r="I369" i="35" s="1"/>
  <c r="I23" i="36"/>
  <c r="I74" i="36" s="1"/>
  <c r="I175" i="36" s="1"/>
  <c r="I279" i="36" s="1"/>
  <c r="I313" i="36" s="1"/>
  <c r="I341" i="36" s="1"/>
  <c r="I369" i="36" s="1"/>
  <c r="AK126" i="41"/>
  <c r="AS126" i="41"/>
  <c r="AC126" i="41"/>
  <c r="AS106" i="41"/>
  <c r="AC106" i="41"/>
  <c r="AK106" i="41"/>
  <c r="AC85" i="42"/>
  <c r="AK85" i="42"/>
  <c r="AS85" i="42"/>
  <c r="AT24" i="42"/>
  <c r="V85" i="42"/>
  <c r="AD24" i="42"/>
  <c r="V106" i="42"/>
  <c r="V44" i="42"/>
  <c r="V126" i="42"/>
  <c r="AL24" i="42"/>
  <c r="V65" i="42"/>
  <c r="AC85" i="40"/>
  <c r="AK85" i="40"/>
  <c r="AS85" i="40"/>
  <c r="AS44" i="40"/>
  <c r="AC44" i="40"/>
  <c r="AK44" i="40"/>
  <c r="AK44" i="41"/>
  <c r="AS44" i="41"/>
  <c r="AC44" i="41"/>
  <c r="AL24" i="41"/>
  <c r="V85" i="41"/>
  <c r="AD24" i="41"/>
  <c r="AT24" i="41"/>
  <c r="V65" i="41"/>
  <c r="V44" i="41"/>
  <c r="V126" i="41"/>
  <c r="V106" i="41"/>
  <c r="AS126" i="42"/>
  <c r="AC126" i="42"/>
  <c r="AK126" i="42"/>
  <c r="AS65" i="40"/>
  <c r="AK65" i="40"/>
  <c r="AC65" i="40"/>
  <c r="AS44" i="39"/>
  <c r="AC44" i="39"/>
  <c r="AK44" i="39"/>
  <c r="AS85" i="41"/>
  <c r="AC85" i="41"/>
  <c r="AK85" i="41"/>
  <c r="AT24" i="39"/>
  <c r="V85" i="39"/>
  <c r="V126" i="39"/>
  <c r="V65" i="39"/>
  <c r="AD24" i="39"/>
  <c r="V106" i="39"/>
  <c r="V44" i="39"/>
  <c r="AL24" i="39"/>
  <c r="AK44" i="42"/>
  <c r="AS44" i="42"/>
  <c r="AC44" i="42"/>
  <c r="AK106" i="40"/>
  <c r="AS106" i="40"/>
  <c r="AC106" i="40"/>
  <c r="AS126" i="39"/>
  <c r="AC126" i="39"/>
  <c r="AK126" i="39"/>
  <c r="AK65" i="41"/>
  <c r="AS65" i="41"/>
  <c r="AC65" i="41"/>
  <c r="AS85" i="39"/>
  <c r="AC85" i="39"/>
  <c r="AK85" i="39"/>
  <c r="O103" i="31"/>
  <c r="K40" i="14"/>
  <c r="AC126" i="40"/>
  <c r="AK126" i="40"/>
  <c r="AS126" i="40"/>
  <c r="AC106" i="39"/>
  <c r="AS106" i="39"/>
  <c r="AK106" i="39"/>
  <c r="AL24" i="40"/>
  <c r="V106" i="40"/>
  <c r="AT24" i="40"/>
  <c r="V126" i="40"/>
  <c r="V65" i="40"/>
  <c r="V85" i="40"/>
  <c r="AD24" i="40"/>
  <c r="V44" i="40"/>
  <c r="AC106" i="42"/>
  <c r="AK106" i="42"/>
  <c r="AS106" i="42"/>
  <c r="W24" i="40"/>
  <c r="W24" i="39"/>
  <c r="W24" i="41"/>
  <c r="W24" i="42"/>
  <c r="L39" i="14"/>
  <c r="AK65" i="39"/>
  <c r="AC65" i="39"/>
  <c r="AS65" i="39"/>
  <c r="AC65" i="42"/>
  <c r="AS65" i="42"/>
  <c r="AK65" i="42"/>
  <c r="I24" i="41"/>
  <c r="I44" i="41" s="1"/>
  <c r="I106" i="41"/>
  <c r="I126" i="41" s="1"/>
  <c r="I106" i="42"/>
  <c r="I126" i="42" s="1"/>
  <c r="I65" i="42"/>
  <c r="I85" i="42" s="1"/>
  <c r="I65" i="39"/>
  <c r="I85" i="39" s="1"/>
  <c r="I24" i="40"/>
  <c r="I44" i="40" s="1"/>
  <c r="I24" i="39"/>
  <c r="I44" i="39" s="1"/>
  <c r="I106" i="40"/>
  <c r="I126" i="40" s="1"/>
  <c r="I24" i="42"/>
  <c r="I44" i="42" s="1"/>
  <c r="I65" i="41"/>
  <c r="I85" i="41" s="1"/>
  <c r="I106" i="39"/>
  <c r="I126" i="39" s="1"/>
  <c r="I65" i="40"/>
  <c r="I85" i="40" s="1"/>
  <c r="J42" i="14"/>
  <c r="J67" i="13"/>
  <c r="L31" i="43" s="1"/>
  <c r="L36" i="43" s="1"/>
  <c r="K63" i="13"/>
  <c r="M27" i="43" s="1"/>
  <c r="J41" i="14"/>
  <c r="AK126" i="19"/>
  <c r="AC126" i="19"/>
  <c r="AS126" i="19"/>
  <c r="AK65" i="19"/>
  <c r="AC65" i="19"/>
  <c r="AS65" i="19"/>
  <c r="AR279" i="15"/>
  <c r="AR175" i="15"/>
  <c r="AR74" i="15"/>
  <c r="AC44" i="19"/>
  <c r="AK44" i="19"/>
  <c r="AS44" i="19"/>
  <c r="AL24" i="19"/>
  <c r="V106" i="19"/>
  <c r="AT24" i="19"/>
  <c r="V65" i="19"/>
  <c r="V44" i="19"/>
  <c r="V126" i="19"/>
  <c r="AD24" i="19"/>
  <c r="V85" i="19"/>
  <c r="AC279" i="15"/>
  <c r="AC74" i="15"/>
  <c r="AC175" i="15"/>
  <c r="AS23" i="15"/>
  <c r="X23" i="15"/>
  <c r="W24" i="19"/>
  <c r="P16" i="32"/>
  <c r="L17" i="21"/>
  <c r="L24" i="18"/>
  <c r="AK106" i="19"/>
  <c r="AS106" i="19"/>
  <c r="AC106" i="19"/>
  <c r="K62" i="13"/>
  <c r="M26" i="43" s="1"/>
  <c r="AM23" i="15"/>
  <c r="W279" i="15"/>
  <c r="W175" i="15"/>
  <c r="W74" i="15"/>
  <c r="W369" i="15"/>
  <c r="W313" i="15"/>
  <c r="W341" i="15"/>
  <c r="AK85" i="19"/>
  <c r="AC85" i="19"/>
  <c r="AS85" i="19"/>
  <c r="AL74" i="15"/>
  <c r="AD23" i="15"/>
  <c r="AL279" i="15"/>
  <c r="AL175" i="15"/>
  <c r="K227" i="21"/>
  <c r="J83" i="14"/>
  <c r="J84" i="14"/>
  <c r="J228" i="21"/>
  <c r="K25" i="18"/>
  <c r="O17" i="32"/>
  <c r="K18" i="21"/>
  <c r="I23" i="15"/>
  <c r="I74" i="15" s="1"/>
  <c r="H175" i="15"/>
  <c r="H279" i="15" s="1"/>
  <c r="H313" i="15" s="1"/>
  <c r="H341" i="15" s="1"/>
  <c r="H369" i="15" s="1"/>
  <c r="L60" i="13"/>
  <c r="N24" i="43" s="1"/>
  <c r="K61" i="13"/>
  <c r="M25" i="43" s="1"/>
  <c r="M57" i="22"/>
  <c r="L58" i="22"/>
  <c r="N52" i="43" s="1"/>
  <c r="M54" i="22"/>
  <c r="M55" i="22" s="1"/>
  <c r="AM74" i="38" l="1"/>
  <c r="AM279" i="38"/>
  <c r="AM313" i="38"/>
  <c r="AM369" i="38"/>
  <c r="AE23" i="38"/>
  <c r="AM175" i="38"/>
  <c r="AM341" i="38"/>
  <c r="AN23" i="35"/>
  <c r="X341" i="35"/>
  <c r="X74" i="35"/>
  <c r="X279" i="35"/>
  <c r="X175" i="35"/>
  <c r="X369" i="35"/>
  <c r="X313" i="35"/>
  <c r="N390" i="43"/>
  <c r="N286" i="43"/>
  <c r="N579" i="43"/>
  <c r="N93" i="43"/>
  <c r="N119" i="43"/>
  <c r="N531" i="43"/>
  <c r="N933" i="43"/>
  <c r="N664" i="43"/>
  <c r="N827" i="43"/>
  <c r="AS313" i="35"/>
  <c r="AS279" i="35"/>
  <c r="AS341" i="35"/>
  <c r="AS175" i="35"/>
  <c r="AS369" i="35"/>
  <c r="AS74" i="35"/>
  <c r="AS341" i="37"/>
  <c r="AS279" i="37"/>
  <c r="AS369" i="37"/>
  <c r="AS74" i="37"/>
  <c r="AS313" i="37"/>
  <c r="AS175" i="37"/>
  <c r="AE23" i="35"/>
  <c r="AM369" i="35"/>
  <c r="AM341" i="35"/>
  <c r="AM279" i="35"/>
  <c r="AM313" i="35"/>
  <c r="AM74" i="35"/>
  <c r="AM175" i="35"/>
  <c r="AD175" i="38"/>
  <c r="AT23" i="38"/>
  <c r="AD74" i="38"/>
  <c r="AD341" i="38"/>
  <c r="AD369" i="38"/>
  <c r="AD279" i="38"/>
  <c r="AD313" i="38"/>
  <c r="AD74" i="35"/>
  <c r="AD175" i="35"/>
  <c r="AD313" i="35"/>
  <c r="AD341" i="35"/>
  <c r="AT23" i="35"/>
  <c r="AD369" i="35"/>
  <c r="AD279" i="35"/>
  <c r="AN23" i="36"/>
  <c r="X341" i="36"/>
  <c r="X74" i="36"/>
  <c r="X175" i="36"/>
  <c r="X369" i="36"/>
  <c r="X279" i="36"/>
  <c r="X313" i="36"/>
  <c r="AD369" i="37"/>
  <c r="AT23" i="37"/>
  <c r="AD279" i="37"/>
  <c r="AD341" i="37"/>
  <c r="AD313" i="37"/>
  <c r="AD74" i="37"/>
  <c r="AD175" i="37"/>
  <c r="AM341" i="36"/>
  <c r="AE23" i="36"/>
  <c r="AM175" i="36"/>
  <c r="AM74" i="36"/>
  <c r="AM313" i="36"/>
  <c r="AM279" i="36"/>
  <c r="AM369" i="36"/>
  <c r="AN23" i="38"/>
  <c r="X279" i="38"/>
  <c r="X175" i="38"/>
  <c r="X369" i="38"/>
  <c r="X74" i="38"/>
  <c r="X313" i="38"/>
  <c r="X341" i="38"/>
  <c r="AE23" i="37"/>
  <c r="AM279" i="37"/>
  <c r="AM175" i="37"/>
  <c r="AM341" i="37"/>
  <c r="AM74" i="37"/>
  <c r="AM369" i="37"/>
  <c r="AM313" i="37"/>
  <c r="AS369" i="36"/>
  <c r="AS279" i="36"/>
  <c r="AS313" i="36"/>
  <c r="AS175" i="36"/>
  <c r="AS74" i="36"/>
  <c r="AS341" i="36"/>
  <c r="O51" i="43"/>
  <c r="Y23" i="36"/>
  <c r="Y23" i="35"/>
  <c r="Y23" i="38"/>
  <c r="Y23" i="37"/>
  <c r="N287" i="43"/>
  <c r="N532" i="43"/>
  <c r="N665" i="43"/>
  <c r="N828" i="43"/>
  <c r="N934" i="43"/>
  <c r="N120" i="43"/>
  <c r="N391" i="43"/>
  <c r="N580" i="43"/>
  <c r="N94" i="43"/>
  <c r="X74" i="37"/>
  <c r="X279" i="37"/>
  <c r="AN23" i="37"/>
  <c r="X341" i="37"/>
  <c r="X369" i="37"/>
  <c r="X313" i="37"/>
  <c r="X175" i="37"/>
  <c r="AS341" i="38"/>
  <c r="AS279" i="38"/>
  <c r="AS74" i="38"/>
  <c r="AS369" i="38"/>
  <c r="AS175" i="38"/>
  <c r="AS313" i="38"/>
  <c r="AD279" i="36"/>
  <c r="AD313" i="36"/>
  <c r="AD369" i="36"/>
  <c r="AT23" i="36"/>
  <c r="AD175" i="36"/>
  <c r="AD341" i="36"/>
  <c r="AD74" i="36"/>
  <c r="AD369" i="15"/>
  <c r="AD313" i="15"/>
  <c r="AD341" i="15"/>
  <c r="AS313" i="15"/>
  <c r="AS341" i="15"/>
  <c r="AS369" i="15"/>
  <c r="AM369" i="15"/>
  <c r="AM313" i="15"/>
  <c r="AM341" i="15"/>
  <c r="K124" i="21"/>
  <c r="K177" i="21"/>
  <c r="K71" i="21"/>
  <c r="L70" i="21"/>
  <c r="L176" i="21"/>
  <c r="L123" i="21"/>
  <c r="J23" i="38"/>
  <c r="J74" i="38" s="1"/>
  <c r="J175" i="38" s="1"/>
  <c r="J279" i="38" s="1"/>
  <c r="J313" i="38" s="1"/>
  <c r="J341" i="38" s="1"/>
  <c r="J369" i="38" s="1"/>
  <c r="J23" i="37"/>
  <c r="J74" i="37" s="1"/>
  <c r="J175" i="37" s="1"/>
  <c r="J279" i="37" s="1"/>
  <c r="J313" i="37" s="1"/>
  <c r="J341" i="37" s="1"/>
  <c r="J369" i="37" s="1"/>
  <c r="J23" i="35"/>
  <c r="J74" i="35" s="1"/>
  <c r="J175" i="35" s="1"/>
  <c r="J279" i="35" s="1"/>
  <c r="J313" i="35" s="1"/>
  <c r="J341" i="35" s="1"/>
  <c r="J369" i="35" s="1"/>
  <c r="J23" i="36"/>
  <c r="J74" i="36" s="1"/>
  <c r="J175" i="36" s="1"/>
  <c r="J279" i="36" s="1"/>
  <c r="J313" i="36" s="1"/>
  <c r="J341" i="36" s="1"/>
  <c r="J369" i="36" s="1"/>
  <c r="P103" i="31"/>
  <c r="L40" i="14"/>
  <c r="AT65" i="40"/>
  <c r="AD65" i="40"/>
  <c r="AL65" i="40"/>
  <c r="AD106" i="39"/>
  <c r="AL106" i="39"/>
  <c r="AT106" i="39"/>
  <c r="AE24" i="40"/>
  <c r="W126" i="40"/>
  <c r="W65" i="40"/>
  <c r="AM24" i="40"/>
  <c r="W44" i="40"/>
  <c r="W106" i="40"/>
  <c r="AU24" i="40"/>
  <c r="W85" i="40"/>
  <c r="AD126" i="40"/>
  <c r="AL126" i="40"/>
  <c r="AT126" i="40"/>
  <c r="AL85" i="42"/>
  <c r="AD85" i="42"/>
  <c r="AT85" i="42"/>
  <c r="AD65" i="39"/>
  <c r="AL65" i="39"/>
  <c r="AT65" i="39"/>
  <c r="AT85" i="41"/>
  <c r="AL85" i="41"/>
  <c r="AD85" i="41"/>
  <c r="W126" i="42"/>
  <c r="W65" i="42"/>
  <c r="AE24" i="42"/>
  <c r="W85" i="42"/>
  <c r="W106" i="42"/>
  <c r="AU24" i="42"/>
  <c r="W44" i="42"/>
  <c r="AM24" i="42"/>
  <c r="AD106" i="40"/>
  <c r="AL106" i="40"/>
  <c r="AT106" i="40"/>
  <c r="AD126" i="39"/>
  <c r="AL126" i="39"/>
  <c r="AT126" i="39"/>
  <c r="AD65" i="42"/>
  <c r="AL65" i="42"/>
  <c r="AT65" i="42"/>
  <c r="AD85" i="39"/>
  <c r="AL85" i="39"/>
  <c r="AT85" i="39"/>
  <c r="AD44" i="40"/>
  <c r="AL44" i="40"/>
  <c r="AT44" i="40"/>
  <c r="AL126" i="41"/>
  <c r="AT126" i="41"/>
  <c r="AD126" i="41"/>
  <c r="AL126" i="42"/>
  <c r="AD126" i="42"/>
  <c r="AT126" i="42"/>
  <c r="W106" i="41"/>
  <c r="AU24" i="41"/>
  <c r="W44" i="41"/>
  <c r="W85" i="41"/>
  <c r="AE24" i="41"/>
  <c r="W126" i="41"/>
  <c r="AM24" i="41"/>
  <c r="W65" i="41"/>
  <c r="AL44" i="41"/>
  <c r="AT44" i="41"/>
  <c r="AD44" i="41"/>
  <c r="AD44" i="42"/>
  <c r="AT44" i="42"/>
  <c r="AL44" i="42"/>
  <c r="AD106" i="41"/>
  <c r="AT106" i="41"/>
  <c r="AL106" i="41"/>
  <c r="X24" i="40"/>
  <c r="X24" i="39"/>
  <c r="X24" i="41"/>
  <c r="X24" i="42"/>
  <c r="M39" i="14"/>
  <c r="W106" i="39"/>
  <c r="AU24" i="39"/>
  <c r="AE24" i="39"/>
  <c r="W44" i="39"/>
  <c r="W65" i="39"/>
  <c r="AM24" i="39"/>
  <c r="W85" i="39"/>
  <c r="W126" i="39"/>
  <c r="AD85" i="40"/>
  <c r="AL85" i="40"/>
  <c r="AT85" i="40"/>
  <c r="AD44" i="39"/>
  <c r="AL44" i="39"/>
  <c r="AT44" i="39"/>
  <c r="AD65" i="41"/>
  <c r="AL65" i="41"/>
  <c r="AT65" i="41"/>
  <c r="AD106" i="42"/>
  <c r="AL106" i="42"/>
  <c r="AT106" i="42"/>
  <c r="J106" i="41"/>
  <c r="J126" i="41" s="1"/>
  <c r="J106" i="42"/>
  <c r="J126" i="42" s="1"/>
  <c r="J65" i="42"/>
  <c r="J85" i="42" s="1"/>
  <c r="J65" i="39"/>
  <c r="J85" i="39" s="1"/>
  <c r="J106" i="39"/>
  <c r="J126" i="39" s="1"/>
  <c r="J24" i="40"/>
  <c r="J44" i="40" s="1"/>
  <c r="J106" i="40"/>
  <c r="J126" i="40" s="1"/>
  <c r="J24" i="42"/>
  <c r="J44" i="42" s="1"/>
  <c r="J65" i="40"/>
  <c r="J85" i="40" s="1"/>
  <c r="J24" i="39"/>
  <c r="J44" i="39" s="1"/>
  <c r="J24" i="41"/>
  <c r="J44" i="41" s="1"/>
  <c r="J65" i="41"/>
  <c r="J85" i="41" s="1"/>
  <c r="K69" i="13"/>
  <c r="M33" i="43" s="1"/>
  <c r="K75" i="13"/>
  <c r="M39" i="43" s="1"/>
  <c r="J74" i="13"/>
  <c r="L38" i="43" s="1"/>
  <c r="J69" i="13"/>
  <c r="L33" i="43" s="1"/>
  <c r="L46" i="43" s="1"/>
  <c r="K67" i="13"/>
  <c r="M31" i="43" s="1"/>
  <c r="K42" i="14"/>
  <c r="L63" i="13"/>
  <c r="N27" i="43" s="1"/>
  <c r="K41" i="14"/>
  <c r="L227" i="21"/>
  <c r="AL106" i="19"/>
  <c r="AD106" i="19"/>
  <c r="AT106" i="19"/>
  <c r="AM175" i="15"/>
  <c r="AM74" i="15"/>
  <c r="AE23" i="15"/>
  <c r="AM279" i="15"/>
  <c r="L62" i="13"/>
  <c r="AL85" i="19"/>
  <c r="AT85" i="19"/>
  <c r="AD85" i="19"/>
  <c r="AN23" i="15"/>
  <c r="X279" i="15"/>
  <c r="X369" i="15"/>
  <c r="X341" i="15"/>
  <c r="X175" i="15"/>
  <c r="X74" i="15"/>
  <c r="X313" i="15"/>
  <c r="AL126" i="19"/>
  <c r="AD126" i="19"/>
  <c r="AT126" i="19"/>
  <c r="AS279" i="15"/>
  <c r="AS175" i="15"/>
  <c r="AS74" i="15"/>
  <c r="AD44" i="19"/>
  <c r="AL44" i="19"/>
  <c r="AT44" i="19"/>
  <c r="AD74" i="15"/>
  <c r="AT23" i="15"/>
  <c r="AD279" i="15"/>
  <c r="AD175" i="15"/>
  <c r="AM24" i="19"/>
  <c r="W85" i="19"/>
  <c r="W126" i="19"/>
  <c r="W44" i="19"/>
  <c r="AE24" i="19"/>
  <c r="AU24" i="19"/>
  <c r="W65" i="19"/>
  <c r="W106" i="19"/>
  <c r="Y23" i="15"/>
  <c r="X24" i="19"/>
  <c r="Q16" i="32"/>
  <c r="M17" i="21"/>
  <c r="M24" i="18"/>
  <c r="AL65" i="19"/>
  <c r="AT65" i="19"/>
  <c r="AD65" i="19"/>
  <c r="K83" i="14"/>
  <c r="K84" i="14"/>
  <c r="K228" i="21"/>
  <c r="L25" i="18"/>
  <c r="P17" i="32"/>
  <c r="L18" i="21"/>
  <c r="I175" i="15"/>
  <c r="I279" i="15" s="1"/>
  <c r="I313" i="15" s="1"/>
  <c r="I341" i="15" s="1"/>
  <c r="I369" i="15" s="1"/>
  <c r="J23" i="15"/>
  <c r="J74" i="15" s="1"/>
  <c r="D235" i="22" a="1"/>
  <c r="N54" i="22"/>
  <c r="N55" i="22" s="1"/>
  <c r="P51" i="43" s="1"/>
  <c r="M58" i="22"/>
  <c r="O52" i="43" s="1"/>
  <c r="N57" i="22"/>
  <c r="L61" i="13"/>
  <c r="N25" i="43" s="1"/>
  <c r="M36" i="43" l="1"/>
  <c r="M46" i="43" s="1"/>
  <c r="L69" i="13"/>
  <c r="N33" i="43" s="1"/>
  <c r="N26" i="43"/>
  <c r="AN74" i="37"/>
  <c r="AN279" i="37"/>
  <c r="AN175" i="37"/>
  <c r="AN313" i="37"/>
  <c r="AN341" i="37"/>
  <c r="AF23" i="37"/>
  <c r="AN369" i="37"/>
  <c r="AO23" i="37"/>
  <c r="Y369" i="37"/>
  <c r="Y341" i="37"/>
  <c r="Y175" i="37"/>
  <c r="Y74" i="37"/>
  <c r="Y313" i="37"/>
  <c r="Y279" i="37"/>
  <c r="O286" i="43"/>
  <c r="O933" i="43"/>
  <c r="O827" i="43"/>
  <c r="O664" i="43"/>
  <c r="O119" i="43"/>
  <c r="O579" i="43"/>
  <c r="O93" i="43"/>
  <c r="O390" i="43"/>
  <c r="O531" i="43"/>
  <c r="AN313" i="38"/>
  <c r="AN74" i="38"/>
  <c r="AN175" i="38"/>
  <c r="AN341" i="38"/>
  <c r="AN279" i="38"/>
  <c r="AN369" i="38"/>
  <c r="AF23" i="38"/>
  <c r="AO23" i="38"/>
  <c r="Y279" i="38"/>
  <c r="Y74" i="38"/>
  <c r="Y369" i="38"/>
  <c r="Y175" i="38"/>
  <c r="Y341" i="38"/>
  <c r="Y313" i="38"/>
  <c r="AE175" i="37"/>
  <c r="AE279" i="37"/>
  <c r="AE74" i="37"/>
  <c r="AE341" i="37"/>
  <c r="AE369" i="37"/>
  <c r="AE313" i="37"/>
  <c r="AU23" i="37"/>
  <c r="AT313" i="35"/>
  <c r="AT279" i="35"/>
  <c r="AT341" i="35"/>
  <c r="AT74" i="35"/>
  <c r="AT369" i="35"/>
  <c r="AT175" i="35"/>
  <c r="O94" i="43"/>
  <c r="O580" i="43"/>
  <c r="O287" i="43"/>
  <c r="O934" i="43"/>
  <c r="O828" i="43"/>
  <c r="O120" i="43"/>
  <c r="O665" i="43"/>
  <c r="O532" i="43"/>
  <c r="O391" i="43"/>
  <c r="AT175" i="36"/>
  <c r="AT74" i="36"/>
  <c r="AT369" i="36"/>
  <c r="AT279" i="36"/>
  <c r="AT313" i="36"/>
  <c r="AT341" i="36"/>
  <c r="Y74" i="35"/>
  <c r="Y369" i="35"/>
  <c r="AO23" i="35"/>
  <c r="Y279" i="35"/>
  <c r="Y313" i="35"/>
  <c r="Y341" i="35"/>
  <c r="Y175" i="35"/>
  <c r="AT369" i="37"/>
  <c r="AT74" i="37"/>
  <c r="AT175" i="37"/>
  <c r="AT313" i="37"/>
  <c r="AT341" i="37"/>
  <c r="AT279" i="37"/>
  <c r="AN313" i="36"/>
  <c r="AN279" i="36"/>
  <c r="AN74" i="36"/>
  <c r="AN341" i="36"/>
  <c r="AN175" i="36"/>
  <c r="AN369" i="36"/>
  <c r="AF23" i="36"/>
  <c r="AE369" i="38"/>
  <c r="AE74" i="38"/>
  <c r="AE279" i="38"/>
  <c r="AE175" i="38"/>
  <c r="AE341" i="38"/>
  <c r="AU23" i="38"/>
  <c r="AE313" i="38"/>
  <c r="P390" i="43"/>
  <c r="P531" i="43"/>
  <c r="P93" i="43"/>
  <c r="P664" i="43"/>
  <c r="P286" i="43"/>
  <c r="P119" i="43"/>
  <c r="P579" i="43"/>
  <c r="P827" i="43"/>
  <c r="P933" i="43"/>
  <c r="AO23" i="36"/>
  <c r="Y279" i="36"/>
  <c r="Y341" i="36"/>
  <c r="Y175" i="36"/>
  <c r="Y313" i="36"/>
  <c r="Y74" i="36"/>
  <c r="Y369" i="36"/>
  <c r="AE341" i="36"/>
  <c r="AE74" i="36"/>
  <c r="AE175" i="36"/>
  <c r="AU23" i="36"/>
  <c r="AE369" i="36"/>
  <c r="AE279" i="36"/>
  <c r="AE313" i="36"/>
  <c r="AT341" i="38"/>
  <c r="AT175" i="38"/>
  <c r="AT313" i="38"/>
  <c r="AT74" i="38"/>
  <c r="AT279" i="38"/>
  <c r="AT369" i="38"/>
  <c r="AE279" i="35"/>
  <c r="AE175" i="35"/>
  <c r="AE341" i="35"/>
  <c r="AE369" i="35"/>
  <c r="AE313" i="35"/>
  <c r="AU23" i="35"/>
  <c r="AE74" i="35"/>
  <c r="AN313" i="35"/>
  <c r="AN279" i="35"/>
  <c r="AN74" i="35"/>
  <c r="AN341" i="35"/>
  <c r="AN175" i="35"/>
  <c r="AF23" i="35"/>
  <c r="AN369" i="35"/>
  <c r="AN313" i="15"/>
  <c r="AN341" i="15"/>
  <c r="AN369" i="15"/>
  <c r="AT313" i="15"/>
  <c r="AT341" i="15"/>
  <c r="AT369" i="15"/>
  <c r="AE341" i="15"/>
  <c r="AE313" i="15"/>
  <c r="AE369" i="15"/>
  <c r="M70" i="21"/>
  <c r="M123" i="21"/>
  <c r="M176" i="21"/>
  <c r="L124" i="21"/>
  <c r="L177" i="21"/>
  <c r="L71" i="21"/>
  <c r="K23" i="38"/>
  <c r="K74" i="38" s="1"/>
  <c r="K175" i="38" s="1"/>
  <c r="K279" i="38" s="1"/>
  <c r="K313" i="38" s="1"/>
  <c r="K341" i="38" s="1"/>
  <c r="K369" i="38" s="1"/>
  <c r="K23" i="37"/>
  <c r="K74" i="37" s="1"/>
  <c r="K175" i="37" s="1"/>
  <c r="K279" i="37" s="1"/>
  <c r="K313" i="37" s="1"/>
  <c r="K341" i="37" s="1"/>
  <c r="K369" i="37" s="1"/>
  <c r="K23" i="35"/>
  <c r="K74" i="35" s="1"/>
  <c r="K175" i="35" s="1"/>
  <c r="K279" i="35" s="1"/>
  <c r="K313" i="35" s="1"/>
  <c r="K341" i="35" s="1"/>
  <c r="K369" i="35" s="1"/>
  <c r="K23" i="36"/>
  <c r="K74" i="36" s="1"/>
  <c r="K175" i="36" s="1"/>
  <c r="K279" i="36" s="1"/>
  <c r="K313" i="36" s="1"/>
  <c r="K341" i="36" s="1"/>
  <c r="K369" i="36" s="1"/>
  <c r="AU85" i="39"/>
  <c r="AM85" i="39"/>
  <c r="AE85" i="39"/>
  <c r="AN24" i="40"/>
  <c r="X85" i="40"/>
  <c r="X106" i="40"/>
  <c r="AV24" i="40"/>
  <c r="X44" i="40"/>
  <c r="X126" i="40"/>
  <c r="X65" i="40"/>
  <c r="AF24" i="40"/>
  <c r="AE126" i="41"/>
  <c r="AM126" i="41"/>
  <c r="AU126" i="41"/>
  <c r="AE65" i="42"/>
  <c r="AU65" i="42"/>
  <c r="AM65" i="42"/>
  <c r="AU126" i="42"/>
  <c r="AE126" i="42"/>
  <c r="AM126" i="42"/>
  <c r="AU85" i="40"/>
  <c r="AE85" i="40"/>
  <c r="AM85" i="40"/>
  <c r="AE65" i="39"/>
  <c r="AM65" i="39"/>
  <c r="AU65" i="39"/>
  <c r="X44" i="42"/>
  <c r="X126" i="42"/>
  <c r="AN24" i="42"/>
  <c r="AF24" i="42"/>
  <c r="X106" i="42"/>
  <c r="X85" i="42"/>
  <c r="AV24" i="42"/>
  <c r="X65" i="42"/>
  <c r="AE85" i="41"/>
  <c r="AU85" i="41"/>
  <c r="AM85" i="41"/>
  <c r="AE44" i="39"/>
  <c r="AM44" i="39"/>
  <c r="AU44" i="39"/>
  <c r="AU44" i="41"/>
  <c r="AE44" i="41"/>
  <c r="AM44" i="41"/>
  <c r="AU44" i="42"/>
  <c r="AE44" i="42"/>
  <c r="AM44" i="42"/>
  <c r="AE106" i="40"/>
  <c r="AM106" i="40"/>
  <c r="AU106" i="40"/>
  <c r="AM44" i="40"/>
  <c r="AU44" i="40"/>
  <c r="AE44" i="40"/>
  <c r="Q103" i="31"/>
  <c r="M40" i="14"/>
  <c r="AF24" i="41"/>
  <c r="X106" i="41"/>
  <c r="AN24" i="41"/>
  <c r="X126" i="41"/>
  <c r="X44" i="41"/>
  <c r="AV24" i="41"/>
  <c r="X65" i="41"/>
  <c r="X85" i="41"/>
  <c r="AU106" i="41"/>
  <c r="AM106" i="41"/>
  <c r="AE106" i="41"/>
  <c r="AU106" i="42"/>
  <c r="AE106" i="42"/>
  <c r="AM106" i="42"/>
  <c r="AM106" i="39"/>
  <c r="AU106" i="39"/>
  <c r="AE106" i="39"/>
  <c r="X126" i="39"/>
  <c r="X85" i="39"/>
  <c r="AV24" i="39"/>
  <c r="AN24" i="39"/>
  <c r="AF24" i="39"/>
  <c r="X65" i="39"/>
  <c r="X106" i="39"/>
  <c r="X44" i="39"/>
  <c r="AE65" i="41"/>
  <c r="AM65" i="41"/>
  <c r="AU65" i="41"/>
  <c r="AM85" i="42"/>
  <c r="AU85" i="42"/>
  <c r="AE85" i="42"/>
  <c r="AE65" i="40"/>
  <c r="AM65" i="40"/>
  <c r="AU65" i="40"/>
  <c r="AE126" i="39"/>
  <c r="AM126" i="39"/>
  <c r="AU126" i="39"/>
  <c r="AM126" i="40"/>
  <c r="AU126" i="40"/>
  <c r="AE126" i="40"/>
  <c r="K24" i="40"/>
  <c r="K44" i="40" s="1"/>
  <c r="K106" i="40"/>
  <c r="K126" i="40" s="1"/>
  <c r="K24" i="42"/>
  <c r="K44" i="42" s="1"/>
  <c r="K65" i="40"/>
  <c r="K85" i="40" s="1"/>
  <c r="K24" i="39"/>
  <c r="K44" i="39" s="1"/>
  <c r="K65" i="41"/>
  <c r="K85" i="41" s="1"/>
  <c r="K106" i="39"/>
  <c r="K126" i="39" s="1"/>
  <c r="K24" i="41"/>
  <c r="K44" i="41" s="1"/>
  <c r="K106" i="41"/>
  <c r="K126" i="41" s="1"/>
  <c r="K106" i="42"/>
  <c r="K126" i="42" s="1"/>
  <c r="K65" i="42"/>
  <c r="K85" i="42" s="1"/>
  <c r="K65" i="39"/>
  <c r="K85" i="39" s="1"/>
  <c r="L75" i="13"/>
  <c r="N39" i="43" s="1"/>
  <c r="K74" i="13"/>
  <c r="L67" i="13"/>
  <c r="N31" i="43" s="1"/>
  <c r="L42" i="14"/>
  <c r="L41" i="14"/>
  <c r="AE44" i="19"/>
  <c r="AM44" i="19"/>
  <c r="AU44" i="19"/>
  <c r="AT74" i="15"/>
  <c r="AT279" i="15"/>
  <c r="AT175" i="15"/>
  <c r="AM126" i="19"/>
  <c r="AU126" i="19"/>
  <c r="AE126" i="19"/>
  <c r="AN24" i="19"/>
  <c r="X106" i="19"/>
  <c r="AF24" i="19"/>
  <c r="AV24" i="19"/>
  <c r="X126" i="19"/>
  <c r="X85" i="19"/>
  <c r="X44" i="19"/>
  <c r="X65" i="19"/>
  <c r="AO23" i="15"/>
  <c r="Y341" i="15"/>
  <c r="Y313" i="15"/>
  <c r="Y175" i="15"/>
  <c r="Y279" i="15"/>
  <c r="Y369" i="15"/>
  <c r="Y74" i="15"/>
  <c r="AN175" i="15"/>
  <c r="AN74" i="15"/>
  <c r="AN279" i="15"/>
  <c r="AF23" i="15"/>
  <c r="AE74" i="15"/>
  <c r="AE175" i="15"/>
  <c r="AU23" i="15"/>
  <c r="AE279" i="15"/>
  <c r="R16" i="32"/>
  <c r="N17" i="21"/>
  <c r="N24" i="18"/>
  <c r="M227" i="21"/>
  <c r="AU85" i="19"/>
  <c r="AE85" i="19"/>
  <c r="AM85" i="19"/>
  <c r="AU106" i="19"/>
  <c r="AE106" i="19"/>
  <c r="AM106" i="19"/>
  <c r="AE65" i="19"/>
  <c r="AU65" i="19"/>
  <c r="AM65" i="19"/>
  <c r="L83" i="14"/>
  <c r="L84" i="14"/>
  <c r="M25" i="18"/>
  <c r="Q17" i="32"/>
  <c r="M18" i="21"/>
  <c r="L228" i="21"/>
  <c r="K23" i="15"/>
  <c r="K74" i="15" s="1"/>
  <c r="J175" i="15"/>
  <c r="J279" i="15" s="1"/>
  <c r="J313" i="15" s="1"/>
  <c r="J341" i="15" s="1"/>
  <c r="J369" i="15" s="1"/>
  <c r="D236" i="22"/>
  <c r="E236" i="22" s="1"/>
  <c r="D239" i="22"/>
  <c r="E239" i="22" s="1"/>
  <c r="D238" i="22"/>
  <c r="E238" i="22" s="1"/>
  <c r="D240" i="22"/>
  <c r="E240" i="22" s="1"/>
  <c r="D237" i="22"/>
  <c r="E237" i="22" s="1"/>
  <c r="D235" i="22"/>
  <c r="E235" i="22" s="1"/>
  <c r="O54" i="22"/>
  <c r="O55" i="22" s="1"/>
  <c r="Q51" i="43" s="1"/>
  <c r="M60" i="13"/>
  <c r="O24" i="43" s="1"/>
  <c r="M61" i="13"/>
  <c r="O25" i="43" s="1"/>
  <c r="N58" i="22"/>
  <c r="P52" i="43" s="1"/>
  <c r="O57" i="22"/>
  <c r="N36" i="43" l="1"/>
  <c r="N46" i="43" s="1"/>
  <c r="AF369" i="36"/>
  <c r="AF279" i="36"/>
  <c r="AF74" i="36"/>
  <c r="AV23" i="36"/>
  <c r="AF313" i="36"/>
  <c r="AF341" i="36"/>
  <c r="AF175" i="36"/>
  <c r="AF175" i="38"/>
  <c r="AF279" i="38"/>
  <c r="AF74" i="38"/>
  <c r="AV23" i="38"/>
  <c r="AF341" i="38"/>
  <c r="AF369" i="38"/>
  <c r="AF313" i="38"/>
  <c r="AF341" i="37"/>
  <c r="AF279" i="37"/>
  <c r="AV23" i="37"/>
  <c r="AF369" i="37"/>
  <c r="AF175" i="37"/>
  <c r="AF313" i="37"/>
  <c r="AF74" i="37"/>
  <c r="Q286" i="43"/>
  <c r="Q933" i="43"/>
  <c r="Q119" i="43"/>
  <c r="Q531" i="43"/>
  <c r="Q579" i="43"/>
  <c r="Q827" i="43"/>
  <c r="Q93" i="43"/>
  <c r="Q664" i="43"/>
  <c r="Q390" i="43"/>
  <c r="P94" i="43"/>
  <c r="P532" i="43"/>
  <c r="P934" i="43"/>
  <c r="P391" i="43"/>
  <c r="P287" i="43"/>
  <c r="P828" i="43"/>
  <c r="P665" i="43"/>
  <c r="P580" i="43"/>
  <c r="P120" i="43"/>
  <c r="AU341" i="36"/>
  <c r="AU279" i="36"/>
  <c r="AU313" i="36"/>
  <c r="AU175" i="36"/>
  <c r="AU74" i="36"/>
  <c r="AU369" i="36"/>
  <c r="AO341" i="35"/>
  <c r="AO175" i="35"/>
  <c r="AO74" i="35"/>
  <c r="AG23" i="35"/>
  <c r="AO369" i="35"/>
  <c r="AO313" i="35"/>
  <c r="AO279" i="35"/>
  <c r="AU369" i="35"/>
  <c r="AU175" i="35"/>
  <c r="AU74" i="35"/>
  <c r="AU313" i="35"/>
  <c r="AU279" i="35"/>
  <c r="AU341" i="35"/>
  <c r="AU74" i="38"/>
  <c r="AU175" i="38"/>
  <c r="AU369" i="38"/>
  <c r="AU341" i="38"/>
  <c r="AU279" i="38"/>
  <c r="AU313" i="38"/>
  <c r="AU341" i="37"/>
  <c r="AU279" i="37"/>
  <c r="AU313" i="37"/>
  <c r="AU74" i="37"/>
  <c r="AU369" i="37"/>
  <c r="AU175" i="37"/>
  <c r="AG23" i="37"/>
  <c r="AO313" i="37"/>
  <c r="AO341" i="37"/>
  <c r="AO279" i="37"/>
  <c r="AO175" i="37"/>
  <c r="AO74" i="37"/>
  <c r="AO369" i="37"/>
  <c r="AF341" i="35"/>
  <c r="AF74" i="35"/>
  <c r="AF279" i="35"/>
  <c r="AF369" i="35"/>
  <c r="AV23" i="35"/>
  <c r="AF175" i="35"/>
  <c r="AF313" i="35"/>
  <c r="AO369" i="36"/>
  <c r="AG23" i="36"/>
  <c r="AO279" i="36"/>
  <c r="AO313" i="36"/>
  <c r="AO74" i="36"/>
  <c r="AO341" i="36"/>
  <c r="AO175" i="36"/>
  <c r="AO313" i="38"/>
  <c r="AO74" i="38"/>
  <c r="AO279" i="38"/>
  <c r="AO369" i="38"/>
  <c r="AO175" i="38"/>
  <c r="AO341" i="38"/>
  <c r="AG23" i="38"/>
  <c r="AF313" i="15"/>
  <c r="AF341" i="15"/>
  <c r="AF369" i="15"/>
  <c r="AO313" i="15"/>
  <c r="AO369" i="15"/>
  <c r="AO341" i="15"/>
  <c r="AU341" i="15"/>
  <c r="AU369" i="15"/>
  <c r="AU313" i="15"/>
  <c r="M38" i="43"/>
  <c r="N70" i="21"/>
  <c r="N123" i="21"/>
  <c r="N176" i="21"/>
  <c r="M177" i="21"/>
  <c r="M71" i="21"/>
  <c r="M124" i="21"/>
  <c r="L23" i="38"/>
  <c r="L74" i="38" s="1"/>
  <c r="L175" i="38" s="1"/>
  <c r="L279" i="38" s="1"/>
  <c r="L313" i="38" s="1"/>
  <c r="L341" i="38" s="1"/>
  <c r="L369" i="38" s="1"/>
  <c r="L23" i="37"/>
  <c r="L74" i="37" s="1"/>
  <c r="L175" i="37" s="1"/>
  <c r="L279" i="37" s="1"/>
  <c r="L313" i="37" s="1"/>
  <c r="L341" i="37" s="1"/>
  <c r="L369" i="37" s="1"/>
  <c r="L23" i="35"/>
  <c r="L74" i="35" s="1"/>
  <c r="L175" i="35" s="1"/>
  <c r="L279" i="35" s="1"/>
  <c r="L313" i="35" s="1"/>
  <c r="L341" i="35" s="1"/>
  <c r="L369" i="35" s="1"/>
  <c r="L23" i="36"/>
  <c r="L74" i="36" s="1"/>
  <c r="L175" i="36" s="1"/>
  <c r="L279" i="36" s="1"/>
  <c r="L313" i="36" s="1"/>
  <c r="L341" i="36" s="1"/>
  <c r="L369" i="36" s="1"/>
  <c r="AF65" i="41"/>
  <c r="AV65" i="41"/>
  <c r="AN65" i="41"/>
  <c r="AN106" i="41"/>
  <c r="AV106" i="41"/>
  <c r="AF106" i="41"/>
  <c r="AF106" i="42"/>
  <c r="AV106" i="42"/>
  <c r="AN106" i="42"/>
  <c r="AV126" i="40"/>
  <c r="AF126" i="40"/>
  <c r="AN126" i="40"/>
  <c r="AF126" i="42"/>
  <c r="AN126" i="42"/>
  <c r="AV126" i="42"/>
  <c r="AF126" i="39"/>
  <c r="AV126" i="39"/>
  <c r="AN126" i="39"/>
  <c r="AF44" i="42"/>
  <c r="AN44" i="42"/>
  <c r="AV44" i="42"/>
  <c r="AF44" i="40"/>
  <c r="AN44" i="40"/>
  <c r="AV44" i="40"/>
  <c r="AN85" i="41"/>
  <c r="AV85" i="41"/>
  <c r="AF85" i="41"/>
  <c r="AF44" i="39"/>
  <c r="AN44" i="39"/>
  <c r="AV44" i="39"/>
  <c r="AF44" i="41"/>
  <c r="AN44" i="41"/>
  <c r="AV44" i="41"/>
  <c r="AN65" i="42"/>
  <c r="AV65" i="42"/>
  <c r="AF65" i="42"/>
  <c r="R103" i="31"/>
  <c r="AF106" i="39"/>
  <c r="AN106" i="39"/>
  <c r="AV106" i="39"/>
  <c r="AN126" i="41"/>
  <c r="AV126" i="41"/>
  <c r="AF126" i="41"/>
  <c r="AV106" i="40"/>
  <c r="AF106" i="40"/>
  <c r="AN106" i="40"/>
  <c r="AV65" i="40"/>
  <c r="AF65" i="40"/>
  <c r="AN65" i="40"/>
  <c r="AF85" i="39"/>
  <c r="AN85" i="39"/>
  <c r="AV85" i="39"/>
  <c r="AF65" i="39"/>
  <c r="AN65" i="39"/>
  <c r="AV65" i="39"/>
  <c r="AV85" i="42"/>
  <c r="AF85" i="42"/>
  <c r="AN85" i="42"/>
  <c r="AV85" i="40"/>
  <c r="AF85" i="40"/>
  <c r="AN85" i="40"/>
  <c r="L74" i="13"/>
  <c r="L106" i="40"/>
  <c r="L126" i="40" s="1"/>
  <c r="L24" i="42"/>
  <c r="L44" i="42" s="1"/>
  <c r="L65" i="40"/>
  <c r="L85" i="40" s="1"/>
  <c r="L24" i="39"/>
  <c r="L44" i="39" s="1"/>
  <c r="L106" i="41"/>
  <c r="L126" i="41" s="1"/>
  <c r="L65" i="39"/>
  <c r="L85" i="39" s="1"/>
  <c r="L65" i="41"/>
  <c r="L85" i="41" s="1"/>
  <c r="L106" i="39"/>
  <c r="L126" i="39" s="1"/>
  <c r="L24" i="41"/>
  <c r="L44" i="41" s="1"/>
  <c r="L24" i="40"/>
  <c r="L44" i="40" s="1"/>
  <c r="L106" i="42"/>
  <c r="L126" i="42" s="1"/>
  <c r="L65" i="42"/>
  <c r="L85" i="42" s="1"/>
  <c r="M63" i="13"/>
  <c r="O27" i="43" s="1"/>
  <c r="AV126" i="19"/>
  <c r="AF126" i="19"/>
  <c r="AN126" i="19"/>
  <c r="S16" i="32"/>
  <c r="O17" i="21"/>
  <c r="O24" i="18"/>
  <c r="AV23" i="15"/>
  <c r="AF74" i="15"/>
  <c r="AF279" i="15"/>
  <c r="AF175" i="15"/>
  <c r="AU279" i="15"/>
  <c r="AU74" i="15"/>
  <c r="AU175" i="15"/>
  <c r="N227" i="21"/>
  <c r="AN65" i="19"/>
  <c r="AF65" i="19"/>
  <c r="AV65" i="19"/>
  <c r="AO74" i="15"/>
  <c r="AG23" i="15"/>
  <c r="AO175" i="15"/>
  <c r="AO279" i="15"/>
  <c r="AV44" i="19"/>
  <c r="AN44" i="19"/>
  <c r="AF44" i="19"/>
  <c r="M62" i="13"/>
  <c r="AN106" i="19"/>
  <c r="AF106" i="19"/>
  <c r="AV106" i="19"/>
  <c r="AN85" i="19"/>
  <c r="AF85" i="19"/>
  <c r="AV85" i="19"/>
  <c r="M228" i="21"/>
  <c r="N25" i="18"/>
  <c r="R17" i="32"/>
  <c r="N18" i="21"/>
  <c r="L23" i="15"/>
  <c r="L74" i="15" s="1"/>
  <c r="K175" i="15"/>
  <c r="K279" i="15" s="1"/>
  <c r="K313" i="15" s="1"/>
  <c r="K341" i="15" s="1"/>
  <c r="K369" i="15" s="1"/>
  <c r="P54" i="22"/>
  <c r="P55" i="22" s="1"/>
  <c r="R51" i="43" s="1"/>
  <c r="O58" i="22"/>
  <c r="Q52" i="43" s="1"/>
  <c r="P57" i="22"/>
  <c r="AV279" i="36" l="1"/>
  <c r="AV369" i="36"/>
  <c r="AV175" i="36"/>
  <c r="AV341" i="36"/>
  <c r="AV74" i="36"/>
  <c r="AV313" i="36"/>
  <c r="AG313" i="37"/>
  <c r="AW23" i="37"/>
  <c r="AG74" i="37"/>
  <c r="AG279" i="37"/>
  <c r="AG175" i="37"/>
  <c r="AG369" i="37"/>
  <c r="AG341" i="37"/>
  <c r="AV341" i="38"/>
  <c r="AV279" i="38"/>
  <c r="AV369" i="38"/>
  <c r="AV175" i="38"/>
  <c r="AV313" i="38"/>
  <c r="AV74" i="38"/>
  <c r="Q665" i="43"/>
  <c r="Q287" i="43"/>
  <c r="Q391" i="43"/>
  <c r="Q120" i="43"/>
  <c r="Q94" i="43"/>
  <c r="Q934" i="43"/>
  <c r="Q532" i="43"/>
  <c r="Q580" i="43"/>
  <c r="Q828" i="43"/>
  <c r="M69" i="13"/>
  <c r="O33" i="43" s="1"/>
  <c r="O26" i="43"/>
  <c r="AG369" i="38"/>
  <c r="AG175" i="38"/>
  <c r="AW23" i="38"/>
  <c r="AG279" i="38"/>
  <c r="AG313" i="38"/>
  <c r="AG341" i="38"/>
  <c r="AG74" i="38"/>
  <c r="AG279" i="36"/>
  <c r="AG341" i="36"/>
  <c r="AG74" i="36"/>
  <c r="AW23" i="36"/>
  <c r="AG175" i="36"/>
  <c r="AG369" i="36"/>
  <c r="AG313" i="36"/>
  <c r="AV341" i="35"/>
  <c r="AV279" i="35"/>
  <c r="AV369" i="35"/>
  <c r="AV175" i="35"/>
  <c r="AV313" i="35"/>
  <c r="AV74" i="35"/>
  <c r="R119" i="43"/>
  <c r="R933" i="43"/>
  <c r="R286" i="43"/>
  <c r="R93" i="43"/>
  <c r="R531" i="43"/>
  <c r="R664" i="43"/>
  <c r="R579" i="43"/>
  <c r="R390" i="43"/>
  <c r="R827" i="43"/>
  <c r="AG313" i="35"/>
  <c r="AW23" i="35"/>
  <c r="AG175" i="35"/>
  <c r="AG341" i="35"/>
  <c r="AG74" i="35"/>
  <c r="AG369" i="35"/>
  <c r="AG279" i="35"/>
  <c r="AV313" i="37"/>
  <c r="AV74" i="37"/>
  <c r="AV175" i="37"/>
  <c r="AV341" i="37"/>
  <c r="AV279" i="37"/>
  <c r="AV369" i="37"/>
  <c r="AV369" i="15"/>
  <c r="AV313" i="15"/>
  <c r="AV341" i="15"/>
  <c r="AG369" i="15"/>
  <c r="AG313" i="15"/>
  <c r="AG341" i="15"/>
  <c r="N38" i="43"/>
  <c r="O70" i="21"/>
  <c r="O123" i="21"/>
  <c r="O176" i="21"/>
  <c r="N177" i="21"/>
  <c r="N71" i="21"/>
  <c r="N124" i="21"/>
  <c r="S103" i="31"/>
  <c r="M106" i="40"/>
  <c r="M126" i="40" s="1"/>
  <c r="M24" i="42"/>
  <c r="M44" i="42" s="1"/>
  <c r="M65" i="40"/>
  <c r="M85" i="40" s="1"/>
  <c r="M24" i="39"/>
  <c r="M44" i="39" s="1"/>
  <c r="M65" i="41"/>
  <c r="M85" i="41" s="1"/>
  <c r="M106" i="39"/>
  <c r="M126" i="39" s="1"/>
  <c r="M24" i="41"/>
  <c r="M44" i="41" s="1"/>
  <c r="M106" i="41"/>
  <c r="M126" i="41" s="1"/>
  <c r="M106" i="42"/>
  <c r="M126" i="42" s="1"/>
  <c r="M65" i="42"/>
  <c r="M85" i="42" s="1"/>
  <c r="M65" i="39"/>
  <c r="M85" i="39" s="1"/>
  <c r="M24" i="40"/>
  <c r="M44" i="40" s="1"/>
  <c r="M75" i="13"/>
  <c r="O39" i="43" s="1"/>
  <c r="M67" i="13"/>
  <c r="M42" i="14"/>
  <c r="M46" i="14" s="1"/>
  <c r="O56" i="43" s="1"/>
  <c r="M41" i="14"/>
  <c r="M83" i="14"/>
  <c r="M84" i="14"/>
  <c r="AW23" i="15"/>
  <c r="AG279" i="15"/>
  <c r="AG175" i="15"/>
  <c r="AG74" i="15"/>
  <c r="O227" i="21"/>
  <c r="T16" i="32"/>
  <c r="P17" i="21"/>
  <c r="P24" i="18"/>
  <c r="AV279" i="15"/>
  <c r="AV175" i="15"/>
  <c r="AV74" i="15"/>
  <c r="P58" i="22"/>
  <c r="R52" i="43" s="1"/>
  <c r="C258" i="22" a="1"/>
  <c r="N228" i="21"/>
  <c r="O25" i="18"/>
  <c r="S17" i="32"/>
  <c r="O18" i="21"/>
  <c r="L175" i="15"/>
  <c r="L279" i="15" s="1"/>
  <c r="L313" i="15" s="1"/>
  <c r="L341" i="15" s="1"/>
  <c r="L369" i="15" s="1"/>
  <c r="AW341" i="35" l="1"/>
  <c r="AW175" i="35"/>
  <c r="AW279" i="35"/>
  <c r="AW74" i="35"/>
  <c r="AW369" i="35"/>
  <c r="AW313" i="35"/>
  <c r="AW341" i="37"/>
  <c r="AW279" i="37"/>
  <c r="AW369" i="37"/>
  <c r="AW175" i="37"/>
  <c r="AW313" i="37"/>
  <c r="AW74" i="37"/>
  <c r="R94" i="43"/>
  <c r="R120" i="43"/>
  <c r="R391" i="43"/>
  <c r="R828" i="43"/>
  <c r="R287" i="43"/>
  <c r="R665" i="43"/>
  <c r="R532" i="43"/>
  <c r="R934" i="43"/>
  <c r="R580" i="43"/>
  <c r="M74" i="13"/>
  <c r="O38" i="43" s="1"/>
  <c r="O31" i="43"/>
  <c r="AW341" i="36"/>
  <c r="AW279" i="36"/>
  <c r="AW369" i="36"/>
  <c r="AW175" i="36"/>
  <c r="AW313" i="36"/>
  <c r="AW74" i="36"/>
  <c r="AW341" i="38"/>
  <c r="AW279" i="38"/>
  <c r="AW369" i="38"/>
  <c r="AW74" i="38"/>
  <c r="AW175" i="38"/>
  <c r="AW313" i="38"/>
  <c r="AW313" i="15"/>
  <c r="AW341" i="15"/>
  <c r="AW369" i="15"/>
  <c r="O177" i="21"/>
  <c r="O71" i="21"/>
  <c r="O124" i="21"/>
  <c r="P70" i="21"/>
  <c r="P123" i="21"/>
  <c r="P176" i="21"/>
  <c r="T103" i="31"/>
  <c r="M63" i="14"/>
  <c r="O73" i="43" s="1"/>
  <c r="P227" i="21"/>
  <c r="P18" i="21"/>
  <c r="T17" i="32"/>
  <c r="C258" i="22"/>
  <c r="C263" i="22"/>
  <c r="C265" i="22"/>
  <c r="C262" i="22"/>
  <c r="C260" i="22"/>
  <c r="C264" i="22"/>
  <c r="C259" i="22"/>
  <c r="C261" i="22"/>
  <c r="P25" i="18"/>
  <c r="AW279" i="15"/>
  <c r="AW175" i="15"/>
  <c r="AW74" i="15"/>
  <c r="O228" i="21"/>
  <c r="O36" i="43" l="1"/>
  <c r="O46" i="43" s="1"/>
  <c r="P71" i="21"/>
  <c r="P124" i="21"/>
  <c r="P177" i="21"/>
  <c r="P228" i="21"/>
  <c r="E260" i="22"/>
  <c r="H260" i="22"/>
  <c r="E262" i="22"/>
  <c r="H262" i="22"/>
  <c r="H258" i="22"/>
  <c r="E258" i="22"/>
  <c r="E265" i="22"/>
  <c r="H265" i="22"/>
  <c r="E261" i="22"/>
  <c r="H261" i="22"/>
  <c r="E264" i="22"/>
  <c r="H264" i="22"/>
  <c r="E263" i="22"/>
  <c r="H263" i="22"/>
  <c r="E259" i="22"/>
  <c r="H259" i="22"/>
  <c r="H20" i="18" l="1"/>
  <c r="H21" i="18" s="1"/>
  <c r="H12" i="14"/>
  <c r="J12" i="14" s="1"/>
  <c r="H25" i="14"/>
  <c r="H29" i="14" s="1"/>
  <c r="J29" i="14" s="1"/>
  <c r="E247" i="4"/>
  <c r="D783" i="43" s="1"/>
  <c r="J247" i="4"/>
  <c r="I783" i="43" s="1"/>
  <c r="I784" i="43" s="1"/>
  <c r="I785" i="43" s="1"/>
  <c r="K247" i="4"/>
  <c r="L247" i="4"/>
  <c r="M3" i="13"/>
  <c r="K248" i="4" l="1"/>
  <c r="H33" i="18"/>
  <c r="H139" i="18" s="1"/>
  <c r="I20" i="18"/>
  <c r="I21" i="18" s="1"/>
  <c r="I33" i="18" s="1"/>
  <c r="E248" i="4"/>
  <c r="M201" i="4"/>
  <c r="E248" i="3"/>
  <c r="M201" i="3"/>
  <c r="L818" i="43" s="1"/>
  <c r="K248" i="3"/>
  <c r="M247" i="3"/>
  <c r="L819" i="43" s="1"/>
  <c r="M247" i="4"/>
  <c r="E249" i="4" l="1"/>
  <c r="D784" i="43"/>
  <c r="D785" i="43" s="1"/>
  <c r="K249" i="4"/>
  <c r="L23" i="32"/>
  <c r="J671" i="43" s="1"/>
  <c r="M23" i="32"/>
  <c r="K671" i="43" s="1"/>
  <c r="N23" i="32"/>
  <c r="L671" i="43" s="1"/>
  <c r="Q23" i="32"/>
  <c r="O671" i="43" s="1"/>
  <c r="P23" i="32"/>
  <c r="N671" i="43" s="1"/>
  <c r="R23" i="32"/>
  <c r="P671" i="43" s="1"/>
  <c r="K23" i="32"/>
  <c r="I671" i="43" s="1"/>
  <c r="S23" i="32"/>
  <c r="Q671" i="43" s="1"/>
  <c r="O23" i="32"/>
  <c r="M671" i="43" s="1"/>
  <c r="M24" i="32"/>
  <c r="K672" i="43" s="1"/>
  <c r="P24" i="32"/>
  <c r="N672" i="43" s="1"/>
  <c r="O24" i="32"/>
  <c r="M672" i="43" s="1"/>
  <c r="Q24" i="32"/>
  <c r="O672" i="43" s="1"/>
  <c r="L24" i="32"/>
  <c r="J672" i="43" s="1"/>
  <c r="R24" i="32"/>
  <c r="P672" i="43" s="1"/>
  <c r="S24" i="32"/>
  <c r="Q672" i="43" s="1"/>
  <c r="J24" i="32"/>
  <c r="H672" i="43" s="1"/>
  <c r="K24" i="32"/>
  <c r="I672" i="43" s="1"/>
  <c r="N24" i="32"/>
  <c r="L672" i="43" s="1"/>
  <c r="H69" i="18"/>
  <c r="I69" i="18"/>
  <c r="I139" i="18"/>
  <c r="J20" i="18"/>
  <c r="J21" i="18" s="1"/>
  <c r="E270" i="37" l="1"/>
  <c r="H907" i="43" s="1"/>
  <c r="E270" i="35"/>
  <c r="E270" i="38"/>
  <c r="H927" i="43" s="1"/>
  <c r="E270" i="36"/>
  <c r="H887" i="43" s="1"/>
  <c r="E251" i="38"/>
  <c r="H926" i="43" s="1"/>
  <c r="E251" i="35"/>
  <c r="E251" i="37"/>
  <c r="H906" i="43" s="1"/>
  <c r="E251" i="36"/>
  <c r="H886" i="43" s="1"/>
  <c r="AI169" i="38"/>
  <c r="AN169" i="38"/>
  <c r="AM169" i="38"/>
  <c r="AL169" i="38"/>
  <c r="AK169" i="38"/>
  <c r="AO169" i="38"/>
  <c r="AJ169" i="38"/>
  <c r="E270" i="15"/>
  <c r="H847" i="43" s="1"/>
  <c r="T23" i="32"/>
  <c r="R671" i="43" s="1"/>
  <c r="T24" i="32"/>
  <c r="R672" i="43" s="1"/>
  <c r="J33" i="18"/>
  <c r="J139" i="18" s="1"/>
  <c r="M248" i="4"/>
  <c r="M248" i="3"/>
  <c r="E251" i="15"/>
  <c r="H846" i="43" s="1"/>
  <c r="E232" i="15"/>
  <c r="K20" i="18"/>
  <c r="K21" i="18" s="1"/>
  <c r="H845" i="43" l="1"/>
  <c r="S232" i="15"/>
  <c r="H866" i="43"/>
  <c r="S251" i="35"/>
  <c r="H867" i="43"/>
  <c r="S270" i="35"/>
  <c r="AA251" i="37"/>
  <c r="AT251" i="37"/>
  <c r="AU251" i="37"/>
  <c r="AQ251" i="37"/>
  <c r="AW251" i="37"/>
  <c r="AR251" i="37"/>
  <c r="AS251" i="37"/>
  <c r="AV251" i="37"/>
  <c r="AS251" i="38"/>
  <c r="AU251" i="38"/>
  <c r="AT251" i="38"/>
  <c r="AV251" i="38"/>
  <c r="AQ251" i="38"/>
  <c r="AA251" i="38"/>
  <c r="AR251" i="38"/>
  <c r="AW251" i="38"/>
  <c r="AR270" i="36"/>
  <c r="AW270" i="36"/>
  <c r="AS270" i="36"/>
  <c r="AU270" i="36"/>
  <c r="AT270" i="36"/>
  <c r="AA270" i="36"/>
  <c r="AV270" i="36"/>
  <c r="AQ270" i="36"/>
  <c r="AU251" i="15"/>
  <c r="AQ251" i="15"/>
  <c r="AW251" i="15"/>
  <c r="AR251" i="15"/>
  <c r="AA251" i="15"/>
  <c r="AS251" i="15"/>
  <c r="AT251" i="15"/>
  <c r="AV251" i="15"/>
  <c r="AS270" i="38"/>
  <c r="AV270" i="38"/>
  <c r="AR270" i="38"/>
  <c r="AA270" i="38"/>
  <c r="AU270" i="38"/>
  <c r="AW270" i="38"/>
  <c r="AQ270" i="38"/>
  <c r="AT270" i="38"/>
  <c r="AW251" i="35"/>
  <c r="AS251" i="35"/>
  <c r="AR251" i="35"/>
  <c r="AV251" i="35"/>
  <c r="AT251" i="35"/>
  <c r="AQ251" i="35"/>
  <c r="AU251" i="35"/>
  <c r="AA251" i="35"/>
  <c r="AW270" i="15"/>
  <c r="AR270" i="15"/>
  <c r="AS270" i="15"/>
  <c r="AU270" i="15"/>
  <c r="AQ270" i="15"/>
  <c r="AA270" i="15"/>
  <c r="AV270" i="15"/>
  <c r="AT270" i="15"/>
  <c r="AA270" i="35"/>
  <c r="AV270" i="35"/>
  <c r="AR270" i="35"/>
  <c r="AQ270" i="35"/>
  <c r="AS270" i="35"/>
  <c r="AU270" i="35"/>
  <c r="AW270" i="35"/>
  <c r="AT270" i="35"/>
  <c r="AT251" i="36"/>
  <c r="AU251" i="36"/>
  <c r="AV251" i="36"/>
  <c r="AQ251" i="36"/>
  <c r="AR251" i="36"/>
  <c r="AA251" i="36"/>
  <c r="AW251" i="36"/>
  <c r="AS251" i="36"/>
  <c r="AT232" i="15"/>
  <c r="AQ232" i="15"/>
  <c r="AW232" i="15"/>
  <c r="AS232" i="15"/>
  <c r="AA232" i="15"/>
  <c r="AV232" i="15"/>
  <c r="AU232" i="15"/>
  <c r="AR232" i="15"/>
  <c r="AA270" i="37"/>
  <c r="AQ270" i="37"/>
  <c r="AS270" i="37"/>
  <c r="AR270" i="37"/>
  <c r="AT270" i="37"/>
  <c r="AW270" i="37"/>
  <c r="AV270" i="37"/>
  <c r="AU270" i="37"/>
  <c r="M562" i="4"/>
  <c r="M566" i="4" s="1"/>
  <c r="M562" i="3"/>
  <c r="F58" i="14" s="1"/>
  <c r="H68" i="43" s="1"/>
  <c r="AJ169" i="36"/>
  <c r="AJ150" i="36"/>
  <c r="AI270" i="15"/>
  <c r="AM270" i="15"/>
  <c r="AO270" i="15"/>
  <c r="AN270" i="15"/>
  <c r="AK270" i="15"/>
  <c r="AL270" i="15"/>
  <c r="AJ270" i="15"/>
  <c r="AM169" i="36"/>
  <c r="AK169" i="36"/>
  <c r="AO169" i="36"/>
  <c r="AL169" i="36"/>
  <c r="AI169" i="36"/>
  <c r="AN169" i="36"/>
  <c r="AN169" i="37"/>
  <c r="AL169" i="37"/>
  <c r="AI169" i="37"/>
  <c r="AK169" i="37"/>
  <c r="AO169" i="37"/>
  <c r="AM169" i="37"/>
  <c r="AJ169" i="15"/>
  <c r="AJ169" i="37"/>
  <c r="AI169" i="35"/>
  <c r="AM169" i="35"/>
  <c r="AL169" i="35"/>
  <c r="AO169" i="35"/>
  <c r="AK169" i="35"/>
  <c r="AN169" i="35"/>
  <c r="AJ169" i="35"/>
  <c r="AI169" i="15"/>
  <c r="AO169" i="15"/>
  <c r="AN169" i="15"/>
  <c r="AM169" i="15"/>
  <c r="AK169" i="15"/>
  <c r="AL169" i="15"/>
  <c r="AJ150" i="35"/>
  <c r="AJ150" i="37"/>
  <c r="AM150" i="35"/>
  <c r="AL150" i="35"/>
  <c r="AN150" i="35"/>
  <c r="AK150" i="35"/>
  <c r="AI150" i="35"/>
  <c r="AO150" i="35"/>
  <c r="AJ150" i="38"/>
  <c r="AK150" i="38"/>
  <c r="AM150" i="38"/>
  <c r="AI150" i="38"/>
  <c r="AO150" i="38"/>
  <c r="AN150" i="38"/>
  <c r="AL150" i="38"/>
  <c r="AI150" i="37"/>
  <c r="AO150" i="37"/>
  <c r="AM150" i="37"/>
  <c r="AL150" i="37"/>
  <c r="AK150" i="37"/>
  <c r="AN150" i="37"/>
  <c r="AI150" i="36"/>
  <c r="AO150" i="36"/>
  <c r="AL150" i="36"/>
  <c r="AN150" i="36"/>
  <c r="AK150" i="36"/>
  <c r="AM150" i="36"/>
  <c r="K33" i="18"/>
  <c r="K69" i="18" s="1"/>
  <c r="J69" i="18"/>
  <c r="AI150" i="15"/>
  <c r="AJ150" i="15"/>
  <c r="AN150" i="15"/>
  <c r="AO150" i="15"/>
  <c r="AK150" i="15"/>
  <c r="AL150" i="15"/>
  <c r="AM150" i="15"/>
  <c r="AI131" i="15"/>
  <c r="AJ131" i="15"/>
  <c r="AL131" i="15"/>
  <c r="AM131" i="15"/>
  <c r="AK131" i="15"/>
  <c r="AO131" i="15"/>
  <c r="AN131" i="15"/>
  <c r="E194" i="15"/>
  <c r="H844" i="43" s="1"/>
  <c r="L20" i="18"/>
  <c r="L21" i="18" s="1"/>
  <c r="I24" i="19"/>
  <c r="I44" i="19" s="1"/>
  <c r="I106" i="19"/>
  <c r="I126" i="19" s="1"/>
  <c r="I65" i="19"/>
  <c r="I85" i="19" s="1"/>
  <c r="J65" i="19"/>
  <c r="J85" i="19" s="1"/>
  <c r="J24" i="19"/>
  <c r="J44" i="19" s="1"/>
  <c r="J106" i="19"/>
  <c r="J126" i="19" s="1"/>
  <c r="H24" i="19"/>
  <c r="H44" i="19" s="1"/>
  <c r="H65" i="19"/>
  <c r="H85" i="19" s="1"/>
  <c r="H106" i="19"/>
  <c r="H126" i="19" s="1"/>
  <c r="F65" i="19"/>
  <c r="F85" i="19" s="1"/>
  <c r="F24" i="19"/>
  <c r="F106" i="19"/>
  <c r="F126" i="19" s="1"/>
  <c r="M24" i="19"/>
  <c r="M44" i="19" s="1"/>
  <c r="M65" i="19"/>
  <c r="M85" i="19" s="1"/>
  <c r="M106" i="19"/>
  <c r="M126" i="19" s="1"/>
  <c r="G24" i="19"/>
  <c r="G44" i="19" s="1"/>
  <c r="G65" i="19"/>
  <c r="G85" i="19" s="1"/>
  <c r="G106" i="19"/>
  <c r="G126" i="19" s="1"/>
  <c r="L24" i="19"/>
  <c r="L44" i="19" s="1"/>
  <c r="L65" i="19"/>
  <c r="L85" i="19" s="1"/>
  <c r="L106" i="19"/>
  <c r="L126" i="19" s="1"/>
  <c r="K65" i="19"/>
  <c r="K85" i="19" s="1"/>
  <c r="K24" i="19"/>
  <c r="K44" i="19" s="1"/>
  <c r="K106" i="19"/>
  <c r="K126" i="19" s="1"/>
  <c r="AQ194" i="15" l="1"/>
  <c r="AA194" i="15"/>
  <c r="AR194" i="15"/>
  <c r="AV194" i="15"/>
  <c r="AU194" i="15"/>
  <c r="AW194" i="15"/>
  <c r="AT194" i="15"/>
  <c r="AS194" i="15"/>
  <c r="AI270" i="36"/>
  <c r="AL270" i="36"/>
  <c r="AM270" i="36"/>
  <c r="AK270" i="36"/>
  <c r="AN270" i="36"/>
  <c r="AJ270" i="36"/>
  <c r="AO270" i="36"/>
  <c r="AO270" i="35"/>
  <c r="AK270" i="35"/>
  <c r="AL270" i="35"/>
  <c r="AJ270" i="35"/>
  <c r="AM270" i="35"/>
  <c r="AI270" i="35"/>
  <c r="AN270" i="35"/>
  <c r="AJ270" i="38"/>
  <c r="AM270" i="38"/>
  <c r="AK270" i="38"/>
  <c r="AO270" i="38"/>
  <c r="AI270" i="38"/>
  <c r="AN270" i="38"/>
  <c r="AL270" i="38"/>
  <c r="AM270" i="37"/>
  <c r="AN270" i="37"/>
  <c r="AL270" i="37"/>
  <c r="AK270" i="37"/>
  <c r="AJ270" i="37"/>
  <c r="AO270" i="37"/>
  <c r="AI270" i="37"/>
  <c r="AO251" i="38"/>
  <c r="AI251" i="38"/>
  <c r="AM251" i="38"/>
  <c r="AN251" i="38"/>
  <c r="AL251" i="38"/>
  <c r="AK251" i="38"/>
  <c r="AJ251" i="38"/>
  <c r="AO251" i="35"/>
  <c r="AN251" i="35"/>
  <c r="AI251" i="35"/>
  <c r="AM251" i="35"/>
  <c r="AL251" i="35"/>
  <c r="AK251" i="35"/>
  <c r="AJ251" i="35"/>
  <c r="AI251" i="37"/>
  <c r="AM251" i="37"/>
  <c r="AN251" i="37"/>
  <c r="AL251" i="37"/>
  <c r="AO251" i="37"/>
  <c r="AJ251" i="37"/>
  <c r="AK251" i="37"/>
  <c r="AK251" i="36"/>
  <c r="AM251" i="36"/>
  <c r="AO251" i="36"/>
  <c r="AI251" i="36"/>
  <c r="AL251" i="36"/>
  <c r="AN251" i="36"/>
  <c r="AJ251" i="36"/>
  <c r="L49" i="13"/>
  <c r="G71" i="13" s="1"/>
  <c r="I35" i="43" s="1"/>
  <c r="H11" i="14"/>
  <c r="H14" i="14" s="1"/>
  <c r="H19" i="14" s="1"/>
  <c r="L51" i="13"/>
  <c r="F80" i="13"/>
  <c r="G45" i="14"/>
  <c r="I55" i="43" s="1"/>
  <c r="K139" i="18"/>
  <c r="L50" i="13"/>
  <c r="F76" i="14"/>
  <c r="H86" i="43" s="1"/>
  <c r="F68" i="14"/>
  <c r="H78" i="43" s="1"/>
  <c r="L33" i="18"/>
  <c r="L69" i="18" s="1"/>
  <c r="AI232" i="15"/>
  <c r="AJ232" i="15"/>
  <c r="AN232" i="15"/>
  <c r="AO232" i="15"/>
  <c r="AM232" i="15"/>
  <c r="AK232" i="15"/>
  <c r="AL232" i="15"/>
  <c r="AI251" i="15"/>
  <c r="AJ251" i="15"/>
  <c r="AK251" i="15"/>
  <c r="AO251" i="15"/>
  <c r="AL251" i="15"/>
  <c r="AM251" i="15"/>
  <c r="AN251" i="15"/>
  <c r="AI93" i="15"/>
  <c r="AJ93" i="15"/>
  <c r="AN93" i="15"/>
  <c r="AM93" i="15"/>
  <c r="AO93" i="15"/>
  <c r="AK93" i="15"/>
  <c r="AL93" i="15"/>
  <c r="M20" i="18"/>
  <c r="M21" i="18" s="1"/>
  <c r="M33" i="18" s="1"/>
  <c r="F44" i="19"/>
  <c r="G47" i="14" l="1"/>
  <c r="J11" i="14"/>
  <c r="G62" i="14"/>
  <c r="I72" i="43" s="1"/>
  <c r="G72" i="14"/>
  <c r="I82" i="43" s="1"/>
  <c r="H17" i="14"/>
  <c r="H18" i="14"/>
  <c r="F20" i="14"/>
  <c r="F22" i="14" s="1"/>
  <c r="H22" i="14" s="1"/>
  <c r="H16" i="14"/>
  <c r="L139" i="18"/>
  <c r="AI194" i="15"/>
  <c r="AK194" i="15"/>
  <c r="AL194" i="15"/>
  <c r="AO194" i="15"/>
  <c r="AN194" i="15"/>
  <c r="AJ194" i="15"/>
  <c r="AM194" i="15"/>
  <c r="M139" i="18"/>
  <c r="N20" i="18"/>
  <c r="N21" i="18" s="1"/>
  <c r="N33" i="18" s="1"/>
  <c r="G53" i="14" l="1"/>
  <c r="I63" i="43" s="1"/>
  <c r="I57" i="43"/>
  <c r="G51" i="14"/>
  <c r="I61" i="43" s="1"/>
  <c r="G50" i="14"/>
  <c r="G49" i="14"/>
  <c r="G52" i="14"/>
  <c r="I62" i="43" s="1"/>
  <c r="G64" i="14"/>
  <c r="I74" i="43" s="1"/>
  <c r="G73" i="14"/>
  <c r="G74" i="14"/>
  <c r="J23" i="14"/>
  <c r="H31" i="14"/>
  <c r="M69" i="18"/>
  <c r="N139" i="18"/>
  <c r="N69" i="18"/>
  <c r="O20" i="18"/>
  <c r="O21" i="18" s="1"/>
  <c r="O33" i="18" s="1"/>
  <c r="I60" i="43" l="1"/>
  <c r="I83" i="43"/>
  <c r="I59" i="43"/>
  <c r="I84" i="43"/>
  <c r="G54" i="14"/>
  <c r="G66" i="14"/>
  <c r="G65" i="14"/>
  <c r="I75" i="43" s="1"/>
  <c r="G76" i="14"/>
  <c r="J20" i="14"/>
  <c r="J16" i="14"/>
  <c r="J18" i="14"/>
  <c r="O139" i="18"/>
  <c r="O69" i="18"/>
  <c r="P20" i="18"/>
  <c r="P21" i="18" s="1"/>
  <c r="I76" i="43" l="1"/>
  <c r="I86" i="43"/>
  <c r="I87" i="43" s="1"/>
  <c r="I64" i="43"/>
  <c r="G56" i="14"/>
  <c r="Q134" i="18"/>
  <c r="S499" i="43" s="1"/>
  <c r="Q130" i="18"/>
  <c r="S495" i="43" s="1"/>
  <c r="Q124" i="18"/>
  <c r="S489" i="43" s="1"/>
  <c r="Q125" i="18"/>
  <c r="S490" i="43" s="1"/>
  <c r="Q128" i="18"/>
  <c r="S493" i="43" s="1"/>
  <c r="Q127" i="18"/>
  <c r="S492" i="43" s="1"/>
  <c r="Q132" i="18"/>
  <c r="S497" i="43" s="1"/>
  <c r="Q129" i="18"/>
  <c r="S494" i="43" s="1"/>
  <c r="Q131" i="18"/>
  <c r="S496" i="43" s="1"/>
  <c r="Q126" i="18"/>
  <c r="S491" i="43" s="1"/>
  <c r="Q133" i="18"/>
  <c r="S498" i="43" s="1"/>
  <c r="Q89" i="18"/>
  <c r="S454" i="43" s="1"/>
  <c r="Q109" i="18"/>
  <c r="S474" i="43" s="1"/>
  <c r="Q107" i="18"/>
  <c r="S472" i="43" s="1"/>
  <c r="Q87" i="18"/>
  <c r="S452" i="43" s="1"/>
  <c r="Q91" i="18"/>
  <c r="S456" i="43" s="1"/>
  <c r="Q86" i="18"/>
  <c r="S451" i="43" s="1"/>
  <c r="Q100" i="18"/>
  <c r="S465" i="43" s="1"/>
  <c r="Q111" i="18"/>
  <c r="S476" i="43" s="1"/>
  <c r="Q106" i="18"/>
  <c r="S471" i="43" s="1"/>
  <c r="Q98" i="18"/>
  <c r="S463" i="43" s="1"/>
  <c r="Q108" i="18"/>
  <c r="S473" i="43" s="1"/>
  <c r="Q95" i="18"/>
  <c r="S460" i="43" s="1"/>
  <c r="Q84" i="18"/>
  <c r="S449" i="43" s="1"/>
  <c r="Q83" i="18"/>
  <c r="S448" i="43" s="1"/>
  <c r="Q97" i="18"/>
  <c r="S462" i="43" s="1"/>
  <c r="Q82" i="18"/>
  <c r="S447" i="43" s="1"/>
  <c r="Q102" i="18"/>
  <c r="S467" i="43" s="1"/>
  <c r="Q99" i="18"/>
  <c r="S464" i="43" s="1"/>
  <c r="Q104" i="18"/>
  <c r="S469" i="43" s="1"/>
  <c r="Q93" i="18"/>
  <c r="S458" i="43" s="1"/>
  <c r="Q92" i="18"/>
  <c r="S457" i="43" s="1"/>
  <c r="Q94" i="18"/>
  <c r="S459" i="43" s="1"/>
  <c r="Q101" i="18"/>
  <c r="S466" i="43" s="1"/>
  <c r="Q103" i="18"/>
  <c r="S468" i="43" s="1"/>
  <c r="Q85" i="18"/>
  <c r="S450" i="43" s="1"/>
  <c r="Q90" i="18"/>
  <c r="S455" i="43" s="1"/>
  <c r="Q112" i="18"/>
  <c r="S477" i="43" s="1"/>
  <c r="Q110" i="18"/>
  <c r="S475" i="43" s="1"/>
  <c r="Q96" i="18"/>
  <c r="S461" i="43" s="1"/>
  <c r="Q88" i="18"/>
  <c r="S453" i="43" s="1"/>
  <c r="Q105" i="18"/>
  <c r="S470" i="43" s="1"/>
  <c r="G68" i="14"/>
  <c r="I78" i="43" s="1"/>
  <c r="H72" i="14"/>
  <c r="G103" i="14"/>
  <c r="G94" i="14"/>
  <c r="Q77" i="18"/>
  <c r="S442" i="43" s="1"/>
  <c r="Q123" i="18"/>
  <c r="S488" i="43" s="1"/>
  <c r="Q120" i="18"/>
  <c r="S485" i="43" s="1"/>
  <c r="Q117" i="18"/>
  <c r="S482" i="43" s="1"/>
  <c r="Q116" i="18"/>
  <c r="S481" i="43" s="1"/>
  <c r="Q79" i="18"/>
  <c r="S444" i="43" s="1"/>
  <c r="Q118" i="18"/>
  <c r="S483" i="43" s="1"/>
  <c r="Q121" i="18"/>
  <c r="S486" i="43" s="1"/>
  <c r="Q75" i="18"/>
  <c r="S440" i="43" s="1"/>
  <c r="Q73" i="18"/>
  <c r="S438" i="43" s="1"/>
  <c r="Q74" i="18"/>
  <c r="S439" i="43" s="1"/>
  <c r="Q76" i="18"/>
  <c r="S441" i="43" s="1"/>
  <c r="Q78" i="18"/>
  <c r="S443" i="43" s="1"/>
  <c r="Q115" i="18"/>
  <c r="S480" i="43" s="1"/>
  <c r="Q119" i="18"/>
  <c r="S484" i="43" s="1"/>
  <c r="Q122" i="18"/>
  <c r="S487" i="43" s="1"/>
  <c r="Q80" i="18"/>
  <c r="S445" i="43" s="1"/>
  <c r="P33" i="18"/>
  <c r="P139" i="18" s="1"/>
  <c r="Q81" i="18"/>
  <c r="S446" i="43" s="1"/>
  <c r="Q114" i="18"/>
  <c r="S479" i="43" s="1"/>
  <c r="Q24" i="18"/>
  <c r="S390" i="43" s="1"/>
  <c r="Q36" i="18"/>
  <c r="S401" i="43" s="1"/>
  <c r="Q145" i="18"/>
  <c r="S510" i="43" s="1"/>
  <c r="Q146" i="18"/>
  <c r="S511" i="43" s="1"/>
  <c r="Q140" i="18"/>
  <c r="S505" i="43" s="1"/>
  <c r="Q142" i="18"/>
  <c r="S507" i="43" s="1"/>
  <c r="Q147" i="18"/>
  <c r="S512" i="43" s="1"/>
  <c r="Q148" i="18"/>
  <c r="S513" i="43" s="1"/>
  <c r="Q141" i="18"/>
  <c r="S506" i="43" s="1"/>
  <c r="Q143" i="18"/>
  <c r="S508" i="43" s="1"/>
  <c r="Q144" i="18"/>
  <c r="S509" i="43" s="1"/>
  <c r="Q149" i="18"/>
  <c r="S514" i="43" s="1"/>
  <c r="Q39" i="18"/>
  <c r="S404" i="43" s="1"/>
  <c r="Q56" i="18"/>
  <c r="S421" i="43" s="1"/>
  <c r="Q64" i="18"/>
  <c r="S429" i="43" s="1"/>
  <c r="Q55" i="18"/>
  <c r="S420" i="43" s="1"/>
  <c r="Q63" i="18"/>
  <c r="S428" i="43" s="1"/>
  <c r="Q42" i="18"/>
  <c r="S407" i="43" s="1"/>
  <c r="Q40" i="18"/>
  <c r="S405" i="43" s="1"/>
  <c r="Q46" i="18"/>
  <c r="S411" i="43" s="1"/>
  <c r="Q61" i="18"/>
  <c r="S426" i="43" s="1"/>
  <c r="Q59" i="18"/>
  <c r="S424" i="43" s="1"/>
  <c r="Q71" i="18"/>
  <c r="S436" i="43" s="1"/>
  <c r="Q45" i="18"/>
  <c r="S410" i="43" s="1"/>
  <c r="Q44" i="18"/>
  <c r="S409" i="43" s="1"/>
  <c r="Q57" i="18"/>
  <c r="S422" i="43" s="1"/>
  <c r="Q43" i="18"/>
  <c r="S408" i="43" s="1"/>
  <c r="Q72" i="18"/>
  <c r="S437" i="43" s="1"/>
  <c r="Q35" i="18"/>
  <c r="S400" i="43" s="1"/>
  <c r="Q58" i="18"/>
  <c r="S423" i="43" s="1"/>
  <c r="Q49" i="18"/>
  <c r="Q60" i="18"/>
  <c r="S425" i="43" s="1"/>
  <c r="Q62" i="18"/>
  <c r="S427" i="43" s="1"/>
  <c r="Q38" i="18"/>
  <c r="S403" i="43" s="1"/>
  <c r="Q47" i="18"/>
  <c r="S412" i="43" s="1"/>
  <c r="Q51" i="18"/>
  <c r="S416" i="43" s="1"/>
  <c r="Q50" i="18"/>
  <c r="Q41" i="18"/>
  <c r="S406" i="43" s="1"/>
  <c r="Q48" i="18"/>
  <c r="S413" i="43" s="1"/>
  <c r="Q53" i="18"/>
  <c r="S418" i="43" s="1"/>
  <c r="Q54" i="18"/>
  <c r="S419" i="43" s="1"/>
  <c r="Q34" i="18"/>
  <c r="S399" i="43" s="1"/>
  <c r="Q52" i="18"/>
  <c r="S417" i="43" s="1"/>
  <c r="Q37" i="18"/>
  <c r="S402" i="43" s="1"/>
  <c r="S414" i="43" l="1"/>
  <c r="S415" i="43"/>
  <c r="I79" i="43"/>
  <c r="I66" i="43"/>
  <c r="I104" i="43"/>
  <c r="J82" i="43"/>
  <c r="G58" i="14"/>
  <c r="G102" i="14"/>
  <c r="G93" i="14"/>
  <c r="H62" i="14"/>
  <c r="J72" i="43" s="1"/>
  <c r="G89" i="14"/>
  <c r="H73" i="14"/>
  <c r="H74" i="14"/>
  <c r="J22" i="14"/>
  <c r="P69" i="18"/>
  <c r="J84" i="43" l="1"/>
  <c r="I103" i="43"/>
  <c r="J83" i="43"/>
  <c r="I112" i="43"/>
  <c r="H45" i="14"/>
  <c r="J55" i="43" s="1"/>
  <c r="I68" i="43"/>
  <c r="I69" i="43" s="1"/>
  <c r="I99" i="43"/>
  <c r="G101" i="14"/>
  <c r="G92" i="14"/>
  <c r="H64" i="14"/>
  <c r="J74" i="43" s="1"/>
  <c r="G88" i="14"/>
  <c r="H76" i="14"/>
  <c r="G80" i="13"/>
  <c r="H47" i="14" l="1"/>
  <c r="H52" i="14" s="1"/>
  <c r="I111" i="43"/>
  <c r="I44" i="43"/>
  <c r="J86" i="43"/>
  <c r="J87" i="43" s="1"/>
  <c r="I98" i="43"/>
  <c r="G98" i="14"/>
  <c r="I102" i="43"/>
  <c r="G87" i="14"/>
  <c r="G97" i="14"/>
  <c r="G107" i="14"/>
  <c r="G106" i="14"/>
  <c r="H65" i="14"/>
  <c r="H66" i="14"/>
  <c r="H94" i="14"/>
  <c r="I72" i="14"/>
  <c r="H103" i="14"/>
  <c r="G27" i="18"/>
  <c r="J31" i="14"/>
  <c r="H49" i="14" l="1"/>
  <c r="J59" i="43" s="1"/>
  <c r="H50" i="14"/>
  <c r="J60" i="43" s="1"/>
  <c r="H53" i="14"/>
  <c r="J63" i="43" s="1"/>
  <c r="J57" i="43"/>
  <c r="I97" i="43"/>
  <c r="I107" i="43"/>
  <c r="J62" i="43"/>
  <c r="J75" i="43"/>
  <c r="J104" i="43"/>
  <c r="I394" i="43"/>
  <c r="J76" i="43"/>
  <c r="I108" i="43"/>
  <c r="K82" i="43"/>
  <c r="H68" i="14"/>
  <c r="I73" i="14"/>
  <c r="I74" i="14"/>
  <c r="H89" i="14"/>
  <c r="G65" i="18"/>
  <c r="G135" i="18"/>
  <c r="G150" i="18"/>
  <c r="J78" i="43" l="1"/>
  <c r="J79" i="43" s="1"/>
  <c r="I430" i="43"/>
  <c r="I515" i="43"/>
  <c r="I517" i="43" s="1"/>
  <c r="J99" i="43"/>
  <c r="I500" i="43"/>
  <c r="K84" i="43"/>
  <c r="K83" i="43"/>
  <c r="H102" i="14"/>
  <c r="I62" i="14"/>
  <c r="H93" i="14"/>
  <c r="G66" i="18"/>
  <c r="I76" i="14"/>
  <c r="K86" i="43" s="1"/>
  <c r="G151" i="18"/>
  <c r="G30" i="18"/>
  <c r="G154" i="18"/>
  <c r="G136" i="18"/>
  <c r="K87" i="43" l="1"/>
  <c r="I395" i="43"/>
  <c r="I516" i="43"/>
  <c r="I520" i="43"/>
  <c r="I523" i="43" s="1"/>
  <c r="I431" i="43"/>
  <c r="I432" i="43" s="1"/>
  <c r="K72" i="43"/>
  <c r="I502" i="43"/>
  <c r="J103" i="43"/>
  <c r="I501" i="43"/>
  <c r="J112" i="43"/>
  <c r="I64" i="14"/>
  <c r="H88" i="14"/>
  <c r="I94" i="14"/>
  <c r="J72" i="14"/>
  <c r="I103" i="14"/>
  <c r="G155" i="18"/>
  <c r="K104" i="43" l="1"/>
  <c r="I66" i="14"/>
  <c r="K74" i="43"/>
  <c r="L82" i="43"/>
  <c r="I521" i="43"/>
  <c r="I524" i="43" s="1"/>
  <c r="J98" i="43"/>
  <c r="I65" i="14"/>
  <c r="J73" i="14"/>
  <c r="J74" i="14"/>
  <c r="I89" i="14"/>
  <c r="K99" i="43" l="1"/>
  <c r="L84" i="43"/>
  <c r="L83" i="43"/>
  <c r="K75" i="43"/>
  <c r="K76" i="43"/>
  <c r="I68" i="14"/>
  <c r="J76" i="14"/>
  <c r="J103" i="14" l="1"/>
  <c r="L86" i="43"/>
  <c r="L87" i="43" s="1"/>
  <c r="I102" i="14"/>
  <c r="K78" i="43"/>
  <c r="K79" i="43" s="1"/>
  <c r="J62" i="14"/>
  <c r="I93" i="14"/>
  <c r="J94" i="14"/>
  <c r="K72" i="14"/>
  <c r="M82" i="43" s="1"/>
  <c r="L104" i="43" l="1"/>
  <c r="K112" i="43"/>
  <c r="I88" i="14"/>
  <c r="K103" i="43"/>
  <c r="L72" i="43"/>
  <c r="J64" i="14"/>
  <c r="L74" i="43" s="1"/>
  <c r="J89" i="14"/>
  <c r="K73" i="14"/>
  <c r="M83" i="43" s="1"/>
  <c r="K74" i="14"/>
  <c r="M84" i="43" l="1"/>
  <c r="K98" i="43"/>
  <c r="L99" i="43"/>
  <c r="J65" i="14"/>
  <c r="L75" i="43" s="1"/>
  <c r="J66" i="14"/>
  <c r="K76" i="14"/>
  <c r="M86" i="43" s="1"/>
  <c r="M87" i="43" l="1"/>
  <c r="L76" i="43"/>
  <c r="J68" i="14"/>
  <c r="L72" i="14"/>
  <c r="N82" i="43" s="1"/>
  <c r="K103" i="14"/>
  <c r="K94" i="14"/>
  <c r="M104" i="43" s="1"/>
  <c r="K62" i="14" l="1"/>
  <c r="L78" i="43"/>
  <c r="L79" i="43" s="1"/>
  <c r="J102" i="14"/>
  <c r="J93" i="14"/>
  <c r="L103" i="43" s="1"/>
  <c r="K89" i="14"/>
  <c r="L73" i="14"/>
  <c r="N83" i="43" s="1"/>
  <c r="L74" i="14"/>
  <c r="L112" i="43" l="1"/>
  <c r="M99" i="43"/>
  <c r="N84" i="43"/>
  <c r="K64" i="14"/>
  <c r="K65" i="14" s="1"/>
  <c r="M75" i="43" s="1"/>
  <c r="M72" i="43"/>
  <c r="J88" i="14"/>
  <c r="L76" i="14"/>
  <c r="N86" i="43" s="1"/>
  <c r="N87" i="43" l="1"/>
  <c r="L98" i="43"/>
  <c r="M74" i="43"/>
  <c r="K66" i="14"/>
  <c r="L103" i="14"/>
  <c r="L94" i="14"/>
  <c r="N104" i="43" s="1"/>
  <c r="M72" i="14"/>
  <c r="O82" i="43" s="1"/>
  <c r="M76" i="43" l="1"/>
  <c r="K68" i="14"/>
  <c r="M73" i="14"/>
  <c r="L89" i="14"/>
  <c r="K102" i="14" l="1"/>
  <c r="M112" i="43" s="1"/>
  <c r="L62" i="14"/>
  <c r="K93" i="14"/>
  <c r="K88" i="14" s="1"/>
  <c r="M98" i="43" s="1"/>
  <c r="M78" i="43"/>
  <c r="M79" i="43" s="1"/>
  <c r="N99" i="43"/>
  <c r="O83" i="43"/>
  <c r="L64" i="14" l="1"/>
  <c r="N72" i="43"/>
  <c r="M103" i="43"/>
  <c r="N74" i="43" l="1"/>
  <c r="L65" i="14"/>
  <c r="N75" i="43" s="1"/>
  <c r="L66" i="14"/>
  <c r="N76" i="43" s="1"/>
  <c r="L68" i="14" l="1"/>
  <c r="N68" i="14"/>
  <c r="N78" i="43" l="1"/>
  <c r="N79" i="43" s="1"/>
  <c r="M62" i="14"/>
  <c r="O72" i="43" s="1"/>
  <c r="L102" i="14"/>
  <c r="N112" i="43" s="1"/>
  <c r="L93" i="14"/>
  <c r="S78" i="43"/>
  <c r="S79" i="43" s="1"/>
  <c r="M74" i="14"/>
  <c r="M64" i="14" l="1"/>
  <c r="O74" i="43" s="1"/>
  <c r="N103" i="43"/>
  <c r="L88" i="14"/>
  <c r="N98" i="43" s="1"/>
  <c r="O84" i="43"/>
  <c r="M65" i="14" l="1"/>
  <c r="M66" i="14"/>
  <c r="O76" i="43" s="1"/>
  <c r="O75" i="43"/>
  <c r="M67" i="14"/>
  <c r="O77" i="43" s="1"/>
  <c r="N76" i="14"/>
  <c r="S86" i="43" s="1"/>
  <c r="S87" i="43" s="1"/>
  <c r="M68" i="14" l="1"/>
  <c r="O78" i="43" s="1"/>
  <c r="O79" i="43" s="1"/>
  <c r="O76" i="14"/>
  <c r="M102" i="14" l="1"/>
  <c r="O112" i="43" s="1"/>
  <c r="M93" i="14"/>
  <c r="O103" i="43" s="1"/>
  <c r="T86" i="43"/>
  <c r="M88" i="14" l="1"/>
  <c r="O98" i="43" s="1"/>
  <c r="N93" i="14"/>
  <c r="S103" i="43" s="1"/>
  <c r="N102" i="14"/>
  <c r="S112" i="43" s="1"/>
  <c r="M75" i="14"/>
  <c r="O85" i="43" s="1"/>
  <c r="M76" i="14" l="1"/>
  <c r="O86" i="43" s="1"/>
  <c r="O87" i="43" s="1"/>
  <c r="O68" i="14"/>
  <c r="T78" i="43" l="1"/>
  <c r="M103" i="14"/>
  <c r="N103" i="14" s="1"/>
  <c r="M94" i="14"/>
  <c r="O104" i="43" s="1"/>
  <c r="O89" i="14"/>
  <c r="O88" i="14"/>
  <c r="O93" i="14"/>
  <c r="Q93" i="14"/>
  <c r="T99" i="43" l="1"/>
  <c r="T103" i="43"/>
  <c r="T98" i="43"/>
  <c r="M89" i="14"/>
  <c r="N94" i="14"/>
  <c r="S104" i="43" s="1"/>
  <c r="G72" i="13"/>
  <c r="G76" i="13" l="1"/>
  <c r="I40" i="43" s="1"/>
  <c r="I36" i="43"/>
  <c r="I46" i="43" s="1"/>
  <c r="O99" i="43"/>
  <c r="O94" i="14"/>
  <c r="Q94" i="14"/>
  <c r="H69" i="13"/>
  <c r="J33" i="43" s="1"/>
  <c r="J46" i="43" s="1"/>
  <c r="H76" i="13" l="1"/>
  <c r="J40" i="43" s="1"/>
  <c r="T104" i="43"/>
  <c r="H75" i="13"/>
  <c r="J39" i="43" s="1"/>
  <c r="I69" i="13"/>
  <c r="K33" i="43" s="1"/>
  <c r="K46" i="43" s="1"/>
  <c r="I76" i="13" l="1"/>
  <c r="K40" i="43" s="1"/>
  <c r="H51" i="14"/>
  <c r="J61" i="43" s="1"/>
  <c r="I75" i="13" l="1"/>
  <c r="J76" i="13"/>
  <c r="L40" i="43" s="1"/>
  <c r="H54" i="14"/>
  <c r="J64" i="43" s="1"/>
  <c r="K39" i="43" l="1"/>
  <c r="K76" i="13"/>
  <c r="J75" i="13"/>
  <c r="H56" i="14"/>
  <c r="J66" i="43" s="1"/>
  <c r="L39" i="43" l="1"/>
  <c r="L76" i="13"/>
  <c r="M40" i="43"/>
  <c r="H58" i="14"/>
  <c r="J68" i="43" s="1"/>
  <c r="J69" i="43" s="1"/>
  <c r="M76" i="13" l="1"/>
  <c r="N40" i="43"/>
  <c r="H92" i="14"/>
  <c r="J102" i="43" s="1"/>
  <c r="I45" i="14"/>
  <c r="K55" i="43" s="1"/>
  <c r="H101" i="14"/>
  <c r="J111" i="43" s="1"/>
  <c r="H80" i="13"/>
  <c r="H27" i="18"/>
  <c r="J394" i="43" s="1"/>
  <c r="J44" i="43" l="1"/>
  <c r="O40" i="43"/>
  <c r="H106" i="14"/>
  <c r="H107" i="14"/>
  <c r="I47" i="14"/>
  <c r="H135" i="18"/>
  <c r="H65" i="18"/>
  <c r="H150" i="18"/>
  <c r="H97" i="14"/>
  <c r="J107" i="43" s="1"/>
  <c r="H98" i="14"/>
  <c r="J108" i="43" s="1"/>
  <c r="H87" i="14"/>
  <c r="H151" i="18" l="1"/>
  <c r="J515" i="43"/>
  <c r="J517" i="43" s="1"/>
  <c r="H30" i="18"/>
  <c r="J395" i="43" s="1"/>
  <c r="J430" i="43"/>
  <c r="J97" i="43"/>
  <c r="H136" i="18"/>
  <c r="J500" i="43"/>
  <c r="J502" i="43" s="1"/>
  <c r="I52" i="14"/>
  <c r="K57" i="43"/>
  <c r="H66" i="18"/>
  <c r="I49" i="14"/>
  <c r="K59" i="43" s="1"/>
  <c r="I51" i="14"/>
  <c r="I53" i="14"/>
  <c r="I50" i="14"/>
  <c r="H154" i="18"/>
  <c r="J520" i="43" s="1"/>
  <c r="J501" i="43" l="1"/>
  <c r="J523" i="43"/>
  <c r="K63" i="43"/>
  <c r="K61" i="43"/>
  <c r="K60" i="43"/>
  <c r="J431" i="43"/>
  <c r="J432" i="43" s="1"/>
  <c r="K62" i="43"/>
  <c r="J516" i="43"/>
  <c r="I54" i="14"/>
  <c r="K64" i="43" s="1"/>
  <c r="H155" i="18"/>
  <c r="J521" i="43" s="1"/>
  <c r="J524" i="43" s="1"/>
  <c r="I56" i="14" l="1"/>
  <c r="K66" i="43" s="1"/>
  <c r="I58" i="14" l="1"/>
  <c r="K68" i="43" s="1"/>
  <c r="K69" i="43" s="1"/>
  <c r="J45" i="14" l="1"/>
  <c r="L55" i="43" s="1"/>
  <c r="I80" i="13"/>
  <c r="I92" i="14"/>
  <c r="K102" i="43" s="1"/>
  <c r="I27" i="18"/>
  <c r="K394" i="43" s="1"/>
  <c r="I101" i="14"/>
  <c r="K111" i="43" s="1"/>
  <c r="K44" i="43" l="1"/>
  <c r="I135" i="18"/>
  <c r="I65" i="18"/>
  <c r="I150" i="18"/>
  <c r="I106" i="14"/>
  <c r="I107" i="14"/>
  <c r="I97" i="14"/>
  <c r="K107" i="43" s="1"/>
  <c r="I98" i="14"/>
  <c r="K108" i="43" s="1"/>
  <c r="I87" i="14"/>
  <c r="J47" i="14"/>
  <c r="J52" i="14" l="1"/>
  <c r="L57" i="43"/>
  <c r="I136" i="18"/>
  <c r="K500" i="43"/>
  <c r="K502" i="43" s="1"/>
  <c r="I151" i="18"/>
  <c r="K515" i="43"/>
  <c r="K517" i="43" s="1"/>
  <c r="K97" i="43"/>
  <c r="I66" i="18"/>
  <c r="K430" i="43"/>
  <c r="I30" i="18"/>
  <c r="J50" i="14"/>
  <c r="J51" i="14"/>
  <c r="J49" i="14"/>
  <c r="L59" i="43" s="1"/>
  <c r="J53" i="14"/>
  <c r="I154" i="18"/>
  <c r="K520" i="43" s="1"/>
  <c r="K516" i="43" l="1"/>
  <c r="K501" i="43"/>
  <c r="L61" i="43"/>
  <c r="L60" i="43"/>
  <c r="K523" i="43"/>
  <c r="K395" i="43"/>
  <c r="L63" i="43"/>
  <c r="K431" i="43"/>
  <c r="K432" i="43" s="1"/>
  <c r="L62" i="43"/>
  <c r="J54" i="14"/>
  <c r="L64" i="43" s="1"/>
  <c r="I155" i="18"/>
  <c r="K521" i="43" s="1"/>
  <c r="K524" i="43" s="1"/>
  <c r="J56" i="14" l="1"/>
  <c r="L66" i="43" s="1"/>
  <c r="J58" i="14" l="1"/>
  <c r="L68" i="43" s="1"/>
  <c r="L69" i="43" s="1"/>
  <c r="J92" i="14" l="1"/>
  <c r="L102" i="43" s="1"/>
  <c r="K45" i="14"/>
  <c r="M55" i="43" s="1"/>
  <c r="J27" i="18"/>
  <c r="L394" i="43" s="1"/>
  <c r="J80" i="13"/>
  <c r="J101" i="14"/>
  <c r="L111" i="43" s="1"/>
  <c r="L44" i="43" l="1"/>
  <c r="K47" i="14"/>
  <c r="J65" i="18"/>
  <c r="L430" i="43" s="1"/>
  <c r="J150" i="18"/>
  <c r="J135" i="18"/>
  <c r="J107" i="14"/>
  <c r="J106" i="14"/>
  <c r="J98" i="14"/>
  <c r="L108" i="43" s="1"/>
  <c r="J97" i="14"/>
  <c r="L107" i="43" s="1"/>
  <c r="J87" i="14"/>
  <c r="J136" i="18" l="1"/>
  <c r="L500" i="43"/>
  <c r="L502" i="43" s="1"/>
  <c r="K52" i="14"/>
  <c r="M57" i="43"/>
  <c r="L97" i="43"/>
  <c r="J151" i="18"/>
  <c r="L515" i="43"/>
  <c r="L517" i="43" s="1"/>
  <c r="K49" i="14"/>
  <c r="M59" i="43" s="1"/>
  <c r="K51" i="14"/>
  <c r="K53" i="14"/>
  <c r="K50" i="14"/>
  <c r="J154" i="18"/>
  <c r="L520" i="43" s="1"/>
  <c r="J66" i="18"/>
  <c r="J30" i="18"/>
  <c r="L395" i="43" s="1"/>
  <c r="L431" i="43" l="1"/>
  <c r="L432" i="43" s="1"/>
  <c r="L516" i="43"/>
  <c r="L523" i="43"/>
  <c r="M60" i="43"/>
  <c r="M63" i="43"/>
  <c r="M61" i="43"/>
  <c r="M62" i="43"/>
  <c r="L501" i="43"/>
  <c r="J155" i="18"/>
  <c r="L521" i="43" s="1"/>
  <c r="L524" i="43" s="1"/>
  <c r="K54" i="14"/>
  <c r="M64" i="43" s="1"/>
  <c r="K56" i="14" l="1"/>
  <c r="M66" i="43" s="1"/>
  <c r="K58" i="14" l="1"/>
  <c r="M68" i="43" s="1"/>
  <c r="M69" i="43" s="1"/>
  <c r="K27" i="18" l="1"/>
  <c r="M394" i="43" s="1"/>
  <c r="K80" i="13"/>
  <c r="K92" i="14"/>
  <c r="M102" i="43" s="1"/>
  <c r="L45" i="14"/>
  <c r="N55" i="43" s="1"/>
  <c r="K101" i="14"/>
  <c r="M111" i="43" s="1"/>
  <c r="M44" i="43" l="1"/>
  <c r="L47" i="14"/>
  <c r="K106" i="14"/>
  <c r="K107" i="14"/>
  <c r="K97" i="14"/>
  <c r="M107" i="43" s="1"/>
  <c r="K98" i="14"/>
  <c r="M108" i="43" s="1"/>
  <c r="K87" i="14"/>
  <c r="K65" i="18"/>
  <c r="M430" i="43" s="1"/>
  <c r="K150" i="18"/>
  <c r="K135" i="18"/>
  <c r="M500" i="43" s="1"/>
  <c r="M502" i="43" s="1"/>
  <c r="M97" i="43" l="1"/>
  <c r="K151" i="18"/>
  <c r="M515" i="43"/>
  <c r="M517" i="43" s="1"/>
  <c r="L52" i="14"/>
  <c r="N57" i="43"/>
  <c r="K154" i="18"/>
  <c r="M520" i="43" s="1"/>
  <c r="K66" i="18"/>
  <c r="K136" i="18"/>
  <c r="K30" i="18"/>
  <c r="M395" i="43" s="1"/>
  <c r="L50" i="14"/>
  <c r="L53" i="14"/>
  <c r="L51" i="14"/>
  <c r="L49" i="14"/>
  <c r="N59" i="43" s="1"/>
  <c r="M501" i="43" l="1"/>
  <c r="N62" i="43"/>
  <c r="N60" i="43"/>
  <c r="M516" i="43"/>
  <c r="M431" i="43"/>
  <c r="M432" i="43" s="1"/>
  <c r="N61" i="43"/>
  <c r="N63" i="43"/>
  <c r="M523" i="43"/>
  <c r="K155" i="18"/>
  <c r="M521" i="43" s="1"/>
  <c r="M524" i="43" s="1"/>
  <c r="L54" i="14"/>
  <c r="N64" i="43" s="1"/>
  <c r="L56" i="14" l="1"/>
  <c r="N66" i="43" s="1"/>
  <c r="L58" i="14" l="1"/>
  <c r="N68" i="43" s="1"/>
  <c r="N69" i="43" s="1"/>
  <c r="L80" i="13" l="1"/>
  <c r="L92" i="14"/>
  <c r="N102" i="43" s="1"/>
  <c r="M45" i="14"/>
  <c r="O55" i="43" s="1"/>
  <c r="L27" i="18"/>
  <c r="N394" i="43" s="1"/>
  <c r="L101" i="14"/>
  <c r="N111" i="43" s="1"/>
  <c r="N44" i="43" l="1"/>
  <c r="L106" i="14"/>
  <c r="L107" i="14"/>
  <c r="L65" i="18"/>
  <c r="N430" i="43" s="1"/>
  <c r="L135" i="18"/>
  <c r="N500" i="43" s="1"/>
  <c r="N502" i="43" s="1"/>
  <c r="L150" i="18"/>
  <c r="N515" i="43" s="1"/>
  <c r="M47" i="14"/>
  <c r="L97" i="14"/>
  <c r="N107" i="43" s="1"/>
  <c r="L98" i="14"/>
  <c r="N108" i="43" s="1"/>
  <c r="L87" i="14"/>
  <c r="N517" i="43" l="1"/>
  <c r="M52" i="14"/>
  <c r="O57" i="43"/>
  <c r="N97" i="43"/>
  <c r="M49" i="14"/>
  <c r="O59" i="43" s="1"/>
  <c r="M53" i="14"/>
  <c r="M50" i="14"/>
  <c r="M51" i="14"/>
  <c r="L136" i="18"/>
  <c r="L154" i="18"/>
  <c r="N520" i="43" s="1"/>
  <c r="L66" i="18"/>
  <c r="L151" i="18"/>
  <c r="L30" i="18"/>
  <c r="N395" i="43" s="1"/>
  <c r="N501" i="43" l="1"/>
  <c r="O61" i="43"/>
  <c r="O62" i="43"/>
  <c r="N516" i="43"/>
  <c r="O63" i="43"/>
  <c r="O60" i="43"/>
  <c r="N431" i="43"/>
  <c r="N432" i="43" s="1"/>
  <c r="N523" i="43"/>
  <c r="L155" i="18"/>
  <c r="N521" i="43" s="1"/>
  <c r="N524" i="43" s="1"/>
  <c r="M54" i="14"/>
  <c r="O64" i="43" s="1"/>
  <c r="M56" i="14" l="1"/>
  <c r="O66" i="43" s="1"/>
  <c r="M58" i="14" l="1"/>
  <c r="N58" i="14" l="1"/>
  <c r="O58" i="14" s="1"/>
  <c r="O68" i="43"/>
  <c r="O69" i="43" s="1"/>
  <c r="M27" i="18"/>
  <c r="O394" i="43" s="1"/>
  <c r="M92" i="14"/>
  <c r="O102" i="43" s="1"/>
  <c r="M80" i="13"/>
  <c r="M101" i="14"/>
  <c r="O111" i="43" s="1"/>
  <c r="T68" i="43" l="1"/>
  <c r="O87" i="14"/>
  <c r="T97" i="43" s="1"/>
  <c r="O44" i="43"/>
  <c r="S68" i="43"/>
  <c r="S69" i="43" s="1"/>
  <c r="M97" i="14"/>
  <c r="O107" i="43" s="1"/>
  <c r="M98" i="14"/>
  <c r="O108" i="43" s="1"/>
  <c r="M87" i="14"/>
  <c r="N92" i="14"/>
  <c r="S102" i="43" s="1"/>
  <c r="M106" i="14"/>
  <c r="N106" i="14" s="1"/>
  <c r="O106" i="14" s="1"/>
  <c r="M107" i="14"/>
  <c r="N107" i="14" s="1"/>
  <c r="O107" i="14" s="1"/>
  <c r="N101" i="14"/>
  <c r="S111" i="43" s="1"/>
  <c r="M65" i="18"/>
  <c r="M150" i="18"/>
  <c r="M135" i="18"/>
  <c r="N27" i="18"/>
  <c r="P394" i="43" s="1"/>
  <c r="M30" i="18" l="1"/>
  <c r="O430" i="43"/>
  <c r="O97" i="43"/>
  <c r="O500" i="43"/>
  <c r="O502" i="43" s="1"/>
  <c r="O515" i="43"/>
  <c r="O517" i="43" s="1"/>
  <c r="M66" i="18"/>
  <c r="M136" i="18"/>
  <c r="Q92" i="14"/>
  <c r="O92" i="14"/>
  <c r="T102" i="43" s="1"/>
  <c r="N98" i="14"/>
  <c r="M151" i="18"/>
  <c r="M154" i="18"/>
  <c r="O520" i="43" s="1"/>
  <c r="N97" i="14"/>
  <c r="N135" i="18"/>
  <c r="N65" i="18"/>
  <c r="P430" i="43" s="1"/>
  <c r="O27" i="18"/>
  <c r="Q394" i="43" s="1"/>
  <c r="N150" i="18"/>
  <c r="Q106" i="14"/>
  <c r="Q107" i="14"/>
  <c r="O516" i="43" l="1"/>
  <c r="S107" i="43"/>
  <c r="O523" i="43"/>
  <c r="O501" i="43"/>
  <c r="S108" i="43"/>
  <c r="P500" i="43"/>
  <c r="P502" i="43" s="1"/>
  <c r="P515" i="43"/>
  <c r="P517" i="43" s="1"/>
  <c r="O431" i="43"/>
  <c r="O432" i="43" s="1"/>
  <c r="O395" i="43"/>
  <c r="N151" i="18"/>
  <c r="O150" i="18"/>
  <c r="O151" i="18" s="1"/>
  <c r="O65" i="18"/>
  <c r="P27" i="18"/>
  <c r="R394" i="43" s="1"/>
  <c r="O135" i="18"/>
  <c r="N154" i="18"/>
  <c r="P520" i="43" s="1"/>
  <c r="Q99" i="14"/>
  <c r="N136" i="18"/>
  <c r="O97" i="14"/>
  <c r="T107" i="43" s="1"/>
  <c r="O98" i="14"/>
  <c r="T108" i="43" s="1"/>
  <c r="Q100" i="14"/>
  <c r="N30" i="18"/>
  <c r="M155" i="18"/>
  <c r="N66" i="18"/>
  <c r="O66" i="18" l="1"/>
  <c r="Q430" i="43"/>
  <c r="P501" i="43"/>
  <c r="O521" i="43"/>
  <c r="O524" i="43" s="1"/>
  <c r="P523" i="43"/>
  <c r="P395" i="43"/>
  <c r="P431" i="43"/>
  <c r="P432" i="43" s="1"/>
  <c r="Q515" i="43"/>
  <c r="Q517" i="43" s="1"/>
  <c r="P516" i="43"/>
  <c r="Q516" i="43"/>
  <c r="Q500" i="43"/>
  <c r="Q97" i="14"/>
  <c r="P65" i="18"/>
  <c r="P150" i="18"/>
  <c r="R515" i="43" s="1"/>
  <c r="R517" i="43" s="1"/>
  <c r="P135" i="18"/>
  <c r="R500" i="43" s="1"/>
  <c r="R502" i="43" s="1"/>
  <c r="Q27" i="18"/>
  <c r="O136" i="18"/>
  <c r="N155" i="18"/>
  <c r="O154" i="18"/>
  <c r="Q520" i="43" s="1"/>
  <c r="Q98" i="14"/>
  <c r="O30" i="18"/>
  <c r="P521" i="43" l="1"/>
  <c r="P524" i="43" s="1"/>
  <c r="Q501" i="43"/>
  <c r="Q395" i="43"/>
  <c r="S394" i="43"/>
  <c r="Q523" i="43"/>
  <c r="Q502" i="43"/>
  <c r="P30" i="18"/>
  <c r="R395" i="43" s="1"/>
  <c r="R430" i="43"/>
  <c r="Q431" i="43"/>
  <c r="Q432" i="43" s="1"/>
  <c r="P66" i="18"/>
  <c r="Q135" i="18"/>
  <c r="S500" i="43" s="1"/>
  <c r="Q150" i="18"/>
  <c r="S515" i="43" s="1"/>
  <c r="S517" i="43" s="1"/>
  <c r="P154" i="18"/>
  <c r="R520" i="43" s="1"/>
  <c r="Q65" i="18"/>
  <c r="S430" i="43" s="1"/>
  <c r="P136" i="18"/>
  <c r="O155" i="18"/>
  <c r="P151" i="18"/>
  <c r="Q30" i="18" l="1"/>
  <c r="S395" i="43" s="1"/>
  <c r="R501" i="43"/>
  <c r="S502" i="43" s="1"/>
  <c r="R431" i="43"/>
  <c r="R516" i="43"/>
  <c r="Q521" i="43"/>
  <c r="Q524" i="43" s="1"/>
  <c r="R523" i="43"/>
  <c r="R150" i="18"/>
  <c r="R65" i="18"/>
  <c r="Q154" i="18"/>
  <c r="R135" i="18"/>
  <c r="P155" i="18"/>
  <c r="R521" i="43" s="1"/>
  <c r="R524" i="43" s="1"/>
  <c r="R432" i="43" l="1"/>
  <c r="S432" i="43"/>
  <c r="S520" i="43"/>
  <c r="Q155" i="18"/>
  <c r="S521" i="43" l="1"/>
  <c r="S524" i="43" s="1"/>
  <c r="S523"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Anthony Rush</author>
  </authors>
  <commentList>
    <comment ref="B67" authorId="0" shapeId="0" xr:uid="{00000000-0006-0000-0200-000001000000}">
      <text>
        <r>
          <rPr>
            <b/>
            <sz val="9"/>
            <color indexed="81"/>
            <rFont val="Tahoma"/>
            <family val="2"/>
          </rPr>
          <t>Anthony Rush:</t>
        </r>
        <r>
          <rPr>
            <sz val="9"/>
            <color indexed="81"/>
            <rFont val="Tahoma"/>
            <family val="2"/>
          </rPr>
          <t xml:space="preserve">
Try going here for a list:
https://www.lgnsw.org.au/about-us/council-links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Bee Thompson</author>
  </authors>
  <commentList>
    <comment ref="K30" authorId="0" shapeId="0" xr:uid="{00000000-0006-0000-0400-000001000000}">
      <text>
        <r>
          <rPr>
            <b/>
            <sz val="9"/>
            <color indexed="81"/>
            <rFont val="Tahoma"/>
            <family val="2"/>
          </rPr>
          <t>IPART:</t>
        </r>
        <r>
          <rPr>
            <sz val="9"/>
            <color indexed="81"/>
            <rFont val="Tahoma"/>
            <family val="2"/>
          </rPr>
          <t xml:space="preserve">
Select 'no' if, in the absence of the proposed SV (entered in section B below), the rate peg only would apply from Year 1.</t>
        </r>
      </text>
    </comment>
    <comment ref="S30" authorId="0" shapeId="0" xr:uid="{00000000-0006-0000-0400-000002000000}">
      <text>
        <r>
          <rPr>
            <b/>
            <sz val="9"/>
            <color indexed="81"/>
            <rFont val="Tahoma"/>
            <family val="2"/>
          </rPr>
          <t>Bee Thompson:</t>
        </r>
        <r>
          <rPr>
            <sz val="9"/>
            <color indexed="81"/>
            <rFont val="Tahoma"/>
            <family val="2"/>
          </rPr>
          <t xml:space="preserve">
Do not delete - yes is coded 1 for easy reference elsewhere in the workbook</t>
        </r>
      </text>
    </comment>
    <comment ref="S34" authorId="0" shapeId="0" xr:uid="{00000000-0006-0000-0400-000003000000}">
      <text>
        <r>
          <rPr>
            <b/>
            <sz val="9"/>
            <color indexed="81"/>
            <rFont val="Tahoma"/>
            <family val="2"/>
          </rPr>
          <t>Bee Thompson:</t>
        </r>
        <r>
          <rPr>
            <sz val="9"/>
            <color indexed="81"/>
            <rFont val="Tahoma"/>
            <family val="2"/>
          </rPr>
          <t xml:space="preserve">
Do not delete. 1 = s508(2), 2 = S508A</t>
        </r>
      </text>
    </comment>
    <comment ref="S35" authorId="0" shapeId="0" xr:uid="{00000000-0006-0000-0400-000004000000}">
      <text>
        <r>
          <rPr>
            <b/>
            <sz val="9"/>
            <color indexed="81"/>
            <rFont val="Tahoma"/>
            <family val="2"/>
          </rPr>
          <t>Bee Thompson:</t>
        </r>
        <r>
          <rPr>
            <sz val="9"/>
            <color indexed="81"/>
            <rFont val="Tahoma"/>
            <family val="2"/>
          </rPr>
          <t xml:space="preserve">
Do not delete - number of Yrs s508A SV applies</t>
        </r>
      </text>
    </comment>
    <comment ref="J36" authorId="0" shapeId="0" xr:uid="{00000000-0006-0000-0400-000005000000}">
      <text>
        <r>
          <rPr>
            <b/>
            <sz val="9"/>
            <color indexed="81"/>
            <rFont val="Tahoma"/>
            <family val="2"/>
          </rPr>
          <t>IPART:</t>
        </r>
        <r>
          <rPr>
            <sz val="9"/>
            <color indexed="81"/>
            <rFont val="Tahoma"/>
            <family val="2"/>
          </rPr>
          <t xml:space="preserve">
The 'Cominbed' option means part of the special variation is temporary, and the remainder is permanent</t>
        </r>
      </text>
    </comment>
    <comment ref="J37" authorId="0" shapeId="0" xr:uid="{00000000-0006-0000-0400-000006000000}">
      <text>
        <r>
          <rPr>
            <b/>
            <sz val="9"/>
            <color indexed="81"/>
            <rFont val="Tahoma"/>
            <family val="2"/>
          </rPr>
          <t>IPART:</t>
        </r>
        <r>
          <rPr>
            <sz val="9"/>
            <color indexed="81"/>
            <rFont val="Tahoma"/>
            <family val="2"/>
          </rPr>
          <t xml:space="preserve">
Enter in the total number of years before the special variation is due to expire i.e. 5, 10, 20.  
If the special variation is a comibination of a permanent and temporary increase, enter the number of years before the temporary portion expires.</t>
        </r>
      </text>
    </comment>
    <comment ref="S37" authorId="0" shapeId="0" xr:uid="{00000000-0006-0000-0400-000007000000}">
      <text>
        <r>
          <rPr>
            <b/>
            <sz val="9"/>
            <color indexed="81"/>
            <rFont val="Tahoma"/>
            <family val="2"/>
          </rPr>
          <t>Bee Thompson:</t>
        </r>
        <r>
          <rPr>
            <sz val="9"/>
            <color indexed="81"/>
            <rFont val="Tahoma"/>
            <family val="2"/>
          </rPr>
          <t xml:space="preserve">
Do not delete - number of years used in workbook</t>
        </r>
      </text>
    </comment>
    <comment ref="J38" authorId="0" shapeId="0" xr:uid="{00000000-0006-0000-0400-000008000000}">
      <text>
        <r>
          <rPr>
            <b/>
            <sz val="9"/>
            <color indexed="81"/>
            <rFont val="Tahoma"/>
            <family val="2"/>
          </rPr>
          <t>IPART:</t>
        </r>
        <r>
          <rPr>
            <sz val="9"/>
            <color indexed="81"/>
            <rFont val="Tahoma"/>
            <family val="2"/>
          </rPr>
          <t xml:space="preserve">
Enter the total percentage increase to general income being sought in the first year of the special variation, excluding the rate peg increase and  other income adjustments due to catch ups/excesses, valuation objections and Crown Land adjustments</t>
        </r>
      </text>
    </comment>
    <comment ref="J39" authorId="0" shapeId="0" xr:uid="{00000000-0006-0000-0400-000009000000}">
      <text>
        <r>
          <rPr>
            <b/>
            <sz val="9"/>
            <color indexed="81"/>
            <rFont val="Tahoma"/>
            <family val="2"/>
          </rPr>
          <t>Bee Thompson:</t>
        </r>
        <r>
          <rPr>
            <sz val="9"/>
            <color indexed="81"/>
            <rFont val="Tahoma"/>
            <family val="2"/>
          </rPr>
          <t xml:space="preserve">
Enter the % of the Combined SV that is temporary</t>
        </r>
      </text>
    </comment>
    <comment ref="S40" authorId="0" shapeId="0" xr:uid="{00000000-0006-0000-0400-00000A000000}">
      <text>
        <r>
          <rPr>
            <b/>
            <sz val="9"/>
            <color indexed="81"/>
            <rFont val="Tahoma"/>
            <family val="2"/>
          </rPr>
          <t>IPART:</t>
        </r>
        <r>
          <rPr>
            <sz val="9"/>
            <color indexed="81"/>
            <rFont val="Tahoma"/>
            <family val="2"/>
          </rPr>
          <t xml:space="preserve">
DO NOT DELETE
Combined SV = 1, otherwise = 0</t>
        </r>
      </text>
    </comment>
    <comment ref="J49" authorId="0" shapeId="0" xr:uid="{00000000-0006-0000-0400-00000B000000}">
      <text>
        <r>
          <rPr>
            <b/>
            <sz val="9"/>
            <color indexed="81"/>
            <rFont val="Tahoma"/>
            <family val="2"/>
          </rPr>
          <t>IPART:</t>
        </r>
        <r>
          <rPr>
            <sz val="9"/>
            <color indexed="81"/>
            <rFont val="Tahoma"/>
            <family val="2"/>
          </rPr>
          <t xml:space="preserve">
Some councils may also wish to claim an adjustment for Crown land. Refer to the Office of Local Government (OLG) for advice on this dollar amount.</t>
        </r>
      </text>
    </comment>
    <comment ref="L49" authorId="0" shapeId="0" xr:uid="{00000000-0006-0000-0400-00000C000000}">
      <text>
        <r>
          <rPr>
            <b/>
            <sz val="9"/>
            <color indexed="81"/>
            <rFont val="Tahoma"/>
            <family val="2"/>
          </rPr>
          <t>IPART:</t>
        </r>
        <r>
          <rPr>
            <sz val="9"/>
            <color indexed="81"/>
            <rFont val="Tahoma"/>
            <family val="2"/>
          </rPr>
          <t xml:space="preserve">
Expressed as a percentage of the current year's general income net of the $ value of expiring special variations</t>
        </r>
      </text>
    </comment>
    <comment ref="J50" authorId="0" shapeId="0" xr:uid="{00000000-0006-0000-0400-00000D000000}">
      <text>
        <r>
          <rPr>
            <b/>
            <sz val="9"/>
            <color indexed="81"/>
            <rFont val="Tahoma"/>
            <family val="2"/>
          </rPr>
          <t xml:space="preserve">IPART:
</t>
        </r>
        <r>
          <rPr>
            <sz val="9"/>
            <color indexed="81"/>
            <rFont val="Tahoma"/>
            <family val="2"/>
          </rPr>
          <t>If Council claimed any valuation objections in the previous year, notional general income must be adjusted back to its correct level.
This adjustment should be verified by OLG before submission to IPART.</t>
        </r>
      </text>
    </comment>
    <comment ref="L50" authorId="0" shapeId="0" xr:uid="{00000000-0006-0000-0400-00000E000000}">
      <text>
        <r>
          <rPr>
            <b/>
            <sz val="9"/>
            <color indexed="81"/>
            <rFont val="Tahoma"/>
            <family val="2"/>
          </rPr>
          <t>IPART:</t>
        </r>
        <r>
          <rPr>
            <sz val="9"/>
            <color indexed="81"/>
            <rFont val="Tahoma"/>
            <family val="2"/>
          </rPr>
          <t xml:space="preserve">
Expressed as a percentage of the current year's general income net of the $ value of expiring special variations</t>
        </r>
      </text>
    </comment>
    <comment ref="J51" authorId="0" shapeId="0" xr:uid="{00000000-0006-0000-0400-00000F000000}">
      <text>
        <r>
          <rPr>
            <b/>
            <sz val="9"/>
            <color indexed="81"/>
            <rFont val="Tahoma"/>
            <family val="2"/>
          </rPr>
          <t xml:space="preserve">IPART:
</t>
        </r>
        <r>
          <rPr>
            <sz val="9"/>
            <color indexed="81"/>
            <rFont val="Tahoma"/>
            <family val="2"/>
          </rPr>
          <t>If Council claimed any valuation objections in the previous year, notional general income must be adjusted back to its correct level.
This adjustment should be verified by OLG before submission to IPART.</t>
        </r>
      </text>
    </comment>
    <comment ref="L51" authorId="0" shapeId="0" xr:uid="{00000000-0006-0000-0400-000010000000}">
      <text>
        <r>
          <rPr>
            <b/>
            <sz val="9"/>
            <color indexed="81"/>
            <rFont val="Tahoma"/>
            <family val="2"/>
          </rPr>
          <t>IPART:</t>
        </r>
        <r>
          <rPr>
            <sz val="9"/>
            <color indexed="81"/>
            <rFont val="Tahoma"/>
            <family val="2"/>
          </rPr>
          <t xml:space="preserve">
Expressed  as a percentage of the current year's general income net of the $ value of expiring special variations</t>
        </r>
      </text>
    </comment>
    <comment ref="C64" authorId="0" shapeId="0" xr:uid="{00000000-0006-0000-0400-000011000000}">
      <text>
        <r>
          <rPr>
            <b/>
            <sz val="9"/>
            <color indexed="81"/>
            <rFont val="Tahoma"/>
            <family val="2"/>
          </rPr>
          <t>IPART:</t>
        </r>
        <r>
          <rPr>
            <sz val="9"/>
            <color indexed="81"/>
            <rFont val="Tahoma"/>
            <family val="2"/>
          </rPr>
          <t xml:space="preserve">
These increases are due to the SV (or SVs) and exclude other income adjustments.</t>
        </r>
      </text>
    </comment>
    <comment ref="C65" authorId="0" shapeId="0" xr:uid="{00000000-0006-0000-0400-000012000000}">
      <text>
        <r>
          <rPr>
            <b/>
            <sz val="9"/>
            <color indexed="81"/>
            <rFont val="Tahoma"/>
            <family val="2"/>
          </rPr>
          <t>IPART:</t>
        </r>
        <r>
          <rPr>
            <sz val="9"/>
            <color indexed="81"/>
            <rFont val="Tahoma"/>
            <family val="2"/>
          </rPr>
          <t xml:space="preserve">
Enter the full SV for each year in which it applies, and leave the remaining cells blank (or enter 0%). The assumed rate peg of 2.5% will automatically apply in the remaining years. 
For example, assume the council is proposing a (new) four-year SV and has an existing total SV of 6% (incl rate peg) that applies in Years 1and 2.  The council would enter 6% in columns G and H, and leave columns I and J blank (or enter 0%). The assumed rate peg of 2.5% will automatically apply in Years 3 and 4 (columns I and J).  </t>
        </r>
      </text>
    </comment>
    <comment ref="C72" authorId="0" shapeId="0" xr:uid="{00000000-0006-0000-0400-000013000000}">
      <text>
        <r>
          <rPr>
            <b/>
            <sz val="9"/>
            <color indexed="81"/>
            <rFont val="Tahoma"/>
            <family val="2"/>
          </rPr>
          <t>IPART:</t>
        </r>
        <r>
          <rPr>
            <sz val="9"/>
            <color indexed="81"/>
            <rFont val="Tahoma"/>
            <family val="2"/>
          </rPr>
          <t xml:space="preserve">
This % increase reflects the additional income sought by Council in the first year (including the rate peg/existing SV income) plus any Crown land adjustments.
</t>
        </r>
      </text>
    </comment>
    <comment ref="G72" authorId="0" shapeId="0" xr:uid="{00000000-0006-0000-0400-000014000000}">
      <text>
        <r>
          <rPr>
            <b/>
            <sz val="9"/>
            <color indexed="81"/>
            <rFont val="Tahoma"/>
            <family val="2"/>
          </rPr>
          <t>IPART:</t>
        </r>
        <r>
          <rPr>
            <sz val="9"/>
            <color indexed="81"/>
            <rFont val="Tahoma"/>
            <family val="2"/>
          </rPr>
          <t xml:space="preserve">
This % increase reflects the additional income sought by Council in the first year (inc. the rate peg/existing SV income) plus any Crown land adjustments.
</t>
        </r>
      </text>
    </comment>
    <comment ref="C73" authorId="0" shapeId="0" xr:uid="{00000000-0006-0000-0400-000015000000}">
      <text>
        <r>
          <rPr>
            <b/>
            <sz val="9"/>
            <color indexed="81"/>
            <rFont val="Tahoma"/>
            <family val="2"/>
          </rPr>
          <t>IPART:</t>
        </r>
        <r>
          <rPr>
            <sz val="9"/>
            <color indexed="81"/>
            <rFont val="Tahoma"/>
            <family val="2"/>
          </rPr>
          <t xml:space="preserve">
These increases are due to the SV and exclude other income adjustments.</t>
        </r>
      </text>
    </comment>
    <comment ref="C78" authorId="0" shapeId="0" xr:uid="{00000000-0006-0000-0400-000016000000}">
      <text>
        <r>
          <rPr>
            <b/>
            <sz val="9"/>
            <color indexed="81"/>
            <rFont val="Tahoma"/>
            <family val="2"/>
          </rPr>
          <t>IPART:</t>
        </r>
        <r>
          <rPr>
            <sz val="9"/>
            <color indexed="81"/>
            <rFont val="Tahoma"/>
            <family val="2"/>
          </rPr>
          <t xml:space="preserve">
Enter the amount of the expiring special variation as a positive whole number.
Council must consult with the Office of Local Government about the correct amount of the expiring special variation, before submitting its application to IPART.</t>
        </r>
      </text>
    </comment>
    <comment ref="E79" authorId="0" shapeId="0" xr:uid="{00000000-0006-0000-0400-000017000000}">
      <text>
        <r>
          <rPr>
            <b/>
            <sz val="9"/>
            <color indexed="81"/>
            <rFont val="Tahoma"/>
            <family val="2"/>
          </rPr>
          <t>IPART:</t>
        </r>
        <r>
          <rPr>
            <sz val="9"/>
            <color indexed="81"/>
            <rFont val="Tahoma"/>
            <family val="2"/>
          </rPr>
          <t xml:space="preserve">
Enter as a positive whole number</t>
        </r>
      </text>
    </comment>
    <comment ref="E80" authorId="0" shapeId="0" xr:uid="{00000000-0006-0000-0400-000018000000}">
      <text>
        <r>
          <rPr>
            <b/>
            <sz val="9"/>
            <color indexed="81"/>
            <rFont val="Tahoma"/>
            <family val="2"/>
          </rPr>
          <t>IPART:</t>
        </r>
        <r>
          <rPr>
            <sz val="9"/>
            <color indexed="81"/>
            <rFont val="Tahoma"/>
            <family val="2"/>
          </rPr>
          <t xml:space="preserve">
This is the value of the expiring variation expressed as a percentage of that year's notional general income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Bee Thompson</author>
  </authors>
  <commentList>
    <comment ref="O93" authorId="0" shapeId="0" xr:uid="{00000000-0006-0000-0800-000001000000}">
      <text>
        <r>
          <rPr>
            <b/>
            <sz val="9"/>
            <color indexed="81"/>
            <rFont val="Tahoma"/>
            <family val="2"/>
          </rPr>
          <t>Bee Thompson:</t>
        </r>
        <r>
          <rPr>
            <sz val="9"/>
            <color indexed="81"/>
            <rFont val="Tahoma"/>
            <family val="2"/>
          </rPr>
          <t xml:space="preserve">
Total number of assessments. Some assessments pay both an ordinary and a special rate.</t>
        </r>
      </text>
    </comment>
    <comment ref="P93" authorId="0" shapeId="0" xr:uid="{00000000-0006-0000-0800-000002000000}">
      <text>
        <r>
          <rPr>
            <b/>
            <sz val="9"/>
            <color indexed="81"/>
            <rFont val="Tahoma"/>
            <family val="2"/>
          </rPr>
          <t>Bee Thompson:</t>
        </r>
        <r>
          <rPr>
            <sz val="9"/>
            <color indexed="81"/>
            <rFont val="Tahoma"/>
            <family val="2"/>
          </rPr>
          <t xml:space="preserve">
Total number of assessments. Some assessments pay both an ordinary and a special rate.</t>
        </r>
      </text>
    </comment>
    <comment ref="O131" authorId="0" shapeId="0" xr:uid="{00000000-0006-0000-0800-000003000000}">
      <text>
        <r>
          <rPr>
            <b/>
            <sz val="9"/>
            <color indexed="81"/>
            <rFont val="Tahoma"/>
            <family val="2"/>
          </rPr>
          <t>Bee Thompson:</t>
        </r>
        <r>
          <rPr>
            <sz val="9"/>
            <color indexed="81"/>
            <rFont val="Tahoma"/>
            <family val="2"/>
          </rPr>
          <t xml:space="preserve">
Total number of assessments. Some assessments pay both an ordinary and a special rate.</t>
        </r>
      </text>
    </comment>
    <comment ref="P131" authorId="0" shapeId="0" xr:uid="{00000000-0006-0000-0800-000004000000}">
      <text>
        <r>
          <rPr>
            <b/>
            <sz val="9"/>
            <color indexed="81"/>
            <rFont val="Tahoma"/>
            <family val="2"/>
          </rPr>
          <t>Bee Thompson:</t>
        </r>
        <r>
          <rPr>
            <sz val="9"/>
            <color indexed="81"/>
            <rFont val="Tahoma"/>
            <family val="2"/>
          </rPr>
          <t xml:space="preserve">
Total number of assessments. Some assessments pay both an ordinary and a special rate.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Bee Thompson</author>
  </authors>
  <commentList>
    <comment ref="C33" authorId="0" shapeId="0" xr:uid="{00000000-0006-0000-1200-000001000000}">
      <text>
        <r>
          <rPr>
            <b/>
            <sz val="9"/>
            <color indexed="81"/>
            <rFont val="Tahoma"/>
            <family val="2"/>
          </rPr>
          <t>Bee Thompson:</t>
        </r>
        <r>
          <rPr>
            <sz val="9"/>
            <color indexed="81"/>
            <rFont val="Tahoma"/>
            <family val="2"/>
          </rPr>
          <t xml:space="preserve">
Include programs to be funded by the additional SV income which will be maintained at current service levels eg, roads program.
Include additional rows if needed.</t>
        </r>
      </text>
    </comment>
    <comment ref="C49" authorId="0" shapeId="0" xr:uid="{00000000-0006-0000-1200-000002000000}">
      <text>
        <r>
          <rPr>
            <b/>
            <sz val="9"/>
            <color indexed="81"/>
            <rFont val="Tahoma"/>
            <family val="2"/>
          </rPr>
          <t>Bee Thompson:</t>
        </r>
        <r>
          <rPr>
            <sz val="9"/>
            <color indexed="81"/>
            <rFont val="Tahoma"/>
            <family val="2"/>
          </rPr>
          <t xml:space="preserve">
Include programs to be funded by the additional SV income for which service levels will be enhanced eg, sustainability program.
Include additional rows if needed.</t>
        </r>
      </text>
    </comment>
  </commentList>
</comments>
</file>

<file path=xl/sharedStrings.xml><?xml version="1.0" encoding="utf-8"?>
<sst xmlns="http://schemas.openxmlformats.org/spreadsheetml/2006/main" count="6606" uniqueCount="949">
  <si>
    <t>(Enter the current annual charge and the proposed annual charge for each year of the application.)</t>
  </si>
  <si>
    <t>Ordinary Residential Rates - without proposed special variation</t>
  </si>
  <si>
    <t>Ordinary Business Rates - without proposed special variation</t>
  </si>
  <si>
    <t>Ordinary Farmland Rates - without proposed special variation</t>
  </si>
  <si>
    <t>Worksheet 1 - Identification</t>
  </si>
  <si>
    <t>Enter any proposed annual charges for each year of the proposed variation.</t>
  </si>
  <si>
    <t>Rate peg increase - first year</t>
  </si>
  <si>
    <t>Additional increase - first year</t>
  </si>
  <si>
    <t>Crown Land adjustment - first year</t>
  </si>
  <si>
    <t>Total special variation - first year</t>
  </si>
  <si>
    <t xml:space="preserve">  Email:</t>
  </si>
  <si>
    <t>$0 to $99,999</t>
  </si>
  <si>
    <t>$3,000,000 and greater</t>
  </si>
  <si>
    <t>Hills Shire Council, The</t>
  </si>
  <si>
    <t>Applicable to the first year of the application</t>
  </si>
  <si>
    <t>Base Amount
$</t>
  </si>
  <si>
    <t>Minimum
Amount
$</t>
  </si>
  <si>
    <t>Calculation of Notional General Income - Special Rates</t>
  </si>
  <si>
    <t>Calculation of Notional General Income - Annual Charges</t>
  </si>
  <si>
    <t>Annual Charges (excluding water supply, sewerage and domestic and non-domestic waste management services)</t>
  </si>
  <si>
    <t>Amount of Charge
$</t>
  </si>
  <si>
    <t>Land Value
as at
start of year</t>
  </si>
  <si>
    <t>Prior year Notional General Income</t>
  </si>
  <si>
    <t>Adjusted first year Notional General Income</t>
  </si>
  <si>
    <t>Total Adjustments</t>
  </si>
  <si>
    <t>First year Permissible General Income</t>
  </si>
  <si>
    <t>Domestic Waste Management Services - Annual Charge</t>
  </si>
  <si>
    <t>Description</t>
  </si>
  <si>
    <t>Annual
Charge
Year 1</t>
  </si>
  <si>
    <t>Annual
Charge
Year 2</t>
  </si>
  <si>
    <t>Annual
Charge
Year 3</t>
  </si>
  <si>
    <t>Annual
Charge
Year 4</t>
  </si>
  <si>
    <t>Annual
Charge
Year 5</t>
  </si>
  <si>
    <t>Annual
Charge
Year 6</t>
  </si>
  <si>
    <t>Annual
Charge
Year 7</t>
  </si>
  <si>
    <t>Water Supply Services - Annual Charge</t>
  </si>
  <si>
    <t>Sewerage Services - Annual Charge</t>
  </si>
  <si>
    <t>Other Annual Charges</t>
  </si>
  <si>
    <t>%</t>
  </si>
  <si>
    <t>Council Name:</t>
  </si>
  <si>
    <t>$</t>
  </si>
  <si>
    <t>Albury City Council</t>
  </si>
  <si>
    <t>Yes</t>
  </si>
  <si>
    <t>No</t>
  </si>
  <si>
    <t>Ballina Shire Council</t>
  </si>
  <si>
    <t>Balranald Shire Council</t>
  </si>
  <si>
    <t>Bathurst Regional Council</t>
  </si>
  <si>
    <t>Bega Valley Shire Council</t>
  </si>
  <si>
    <t>Bellingen Shire Council</t>
  </si>
  <si>
    <t>Berrigan Shire Council</t>
  </si>
  <si>
    <t>Blacktown City Council</t>
  </si>
  <si>
    <t>Bland Shire Council</t>
  </si>
  <si>
    <t>Blayney Shire Council</t>
  </si>
  <si>
    <t>Blue Mountains City Council</t>
  </si>
  <si>
    <t>Bogan Shire Council</t>
  </si>
  <si>
    <t>Bourke Shire Council</t>
  </si>
  <si>
    <t>Brewarrina Shire Council</t>
  </si>
  <si>
    <t>Broken Hill City Council</t>
  </si>
  <si>
    <t>Burwood Council</t>
  </si>
  <si>
    <t>Byron Shire Council</t>
  </si>
  <si>
    <t>Cabonne Council</t>
  </si>
  <si>
    <t>Camden Council</t>
  </si>
  <si>
    <t>Campbelltown City Council</t>
  </si>
  <si>
    <t>Carrathool Shire Council</t>
  </si>
  <si>
    <t>Central Darling Shire Council</t>
  </si>
  <si>
    <t>Cessnock City Council</t>
  </si>
  <si>
    <t>Clarence Valley Council</t>
  </si>
  <si>
    <t>Cobar Shire Council</t>
  </si>
  <si>
    <t>Coffs Harbour City Council</t>
  </si>
  <si>
    <t>Coolamon Shire Council</t>
  </si>
  <si>
    <t>Coonamble Shire Council</t>
  </si>
  <si>
    <t>Corowa Shire Council</t>
  </si>
  <si>
    <t>Dungog Shire Council</t>
  </si>
  <si>
    <t>Eurobodalla Shire Council</t>
  </si>
  <si>
    <t>Fairfield City Council</t>
  </si>
  <si>
    <t>Forbes Shire Council</t>
  </si>
  <si>
    <t>Gilgandra Shire Council</t>
  </si>
  <si>
    <t>Glen Innes Severn Shire Council</t>
  </si>
  <si>
    <t>Goulburn Mulwaree Council</t>
  </si>
  <si>
    <t>Greater Hume Shire Council</t>
  </si>
  <si>
    <t>Griffith City Council</t>
  </si>
  <si>
    <t>Gunnedah Shire Council</t>
  </si>
  <si>
    <t>Gwydir Shire Council</t>
  </si>
  <si>
    <t>Hawkesbury City Council</t>
  </si>
  <si>
    <t>Hay Shire Council</t>
  </si>
  <si>
    <t>Hornsby, The Council of the Shire of</t>
  </si>
  <si>
    <t>Hunters Hill, The Council of the Municipality of</t>
  </si>
  <si>
    <t>Inverell Shire Council</t>
  </si>
  <si>
    <t>Junee Shire Council</t>
  </si>
  <si>
    <t>Kempsey Shire Council</t>
  </si>
  <si>
    <t>Kiama, The Council of the Municipality of</t>
  </si>
  <si>
    <t>Ku-ring-gai Municipal Council</t>
  </si>
  <si>
    <t>Kyogle Council</t>
  </si>
  <si>
    <t>Lachlan Shire Council</t>
  </si>
  <si>
    <t>Lake Macquarie City Council</t>
  </si>
  <si>
    <t>Lane Cove Council</t>
  </si>
  <si>
    <t>Leeton Shire Council</t>
  </si>
  <si>
    <t>Lismore City Council</t>
  </si>
  <si>
    <t>Lithgow Council, City of</t>
  </si>
  <si>
    <t>Liverpool City Council</t>
  </si>
  <si>
    <t>Liverpool Plains Shire Council</t>
  </si>
  <si>
    <t>Lockhart Shire Council</t>
  </si>
  <si>
    <t>Maitland City Council</t>
  </si>
  <si>
    <t>Mid-Western Regional Council</t>
  </si>
  <si>
    <t>Moree Plains Shire Council</t>
  </si>
  <si>
    <t>Mosman Municipal Council</t>
  </si>
  <si>
    <t>Murrumbidgee Shire Council</t>
  </si>
  <si>
    <t>Muswellbrook Shire Council</t>
  </si>
  <si>
    <t>Nambucca Shire Council</t>
  </si>
  <si>
    <t>Narrabri Shire Council</t>
  </si>
  <si>
    <t>Narrandera Shire Council</t>
  </si>
  <si>
    <t>Narromine Shire Council</t>
  </si>
  <si>
    <t>Newcastle City Council</t>
  </si>
  <si>
    <t>North Sydney Council</t>
  </si>
  <si>
    <t>Oberon Council</t>
  </si>
  <si>
    <t>Orange City Council</t>
  </si>
  <si>
    <t>Parkes Shire Council</t>
  </si>
  <si>
    <t>Penrith City Council</t>
  </si>
  <si>
    <t>Port Macquarie-Hastings Council</t>
  </si>
  <si>
    <t>Port Stephens Council</t>
  </si>
  <si>
    <t>Randwick City Council</t>
  </si>
  <si>
    <t>Richmond Valley Council</t>
  </si>
  <si>
    <t>Shellharbour City Council</t>
  </si>
  <si>
    <t>Shoalhaven City Council</t>
  </si>
  <si>
    <t>Singleton Shire Council</t>
  </si>
  <si>
    <t>Strathfield Municipal Council</t>
  </si>
  <si>
    <t>Sutherland Shire Council</t>
  </si>
  <si>
    <t>Tamworth Regional Council</t>
  </si>
  <si>
    <t>Temora Shire Council</t>
  </si>
  <si>
    <t>Tenterfield Shire Council</t>
  </si>
  <si>
    <t>Tweed Shire Council</t>
  </si>
  <si>
    <t>Upper Hunter Shire Council</t>
  </si>
  <si>
    <t>Upper Lachlan Shire Council</t>
  </si>
  <si>
    <t>Uralla Shire Council</t>
  </si>
  <si>
    <t>Wagga Wagga City Council</t>
  </si>
  <si>
    <t>Walcha Council</t>
  </si>
  <si>
    <t>Walgett Shire Council</t>
  </si>
  <si>
    <t>Warren Shire Council</t>
  </si>
  <si>
    <t>Warrumbungle Shire Council</t>
  </si>
  <si>
    <t>Waverley Council</t>
  </si>
  <si>
    <t>Weddin Shire Council</t>
  </si>
  <si>
    <t>Wentworth Shire Council</t>
  </si>
  <si>
    <t>Willoughby City Council</t>
  </si>
  <si>
    <t>Wingecarribee Shire Council</t>
  </si>
  <si>
    <t>Wollondilly Shire Council</t>
  </si>
  <si>
    <t>Wollongong City Council</t>
  </si>
  <si>
    <t>Woollahra Municipal Council</t>
  </si>
  <si>
    <t>Yass Valley Council</t>
  </si>
  <si>
    <t>WORKSHEET 2</t>
  </si>
  <si>
    <t>Rating Category   (s514-518)</t>
  </si>
  <si>
    <t xml:space="preserve">Name of 
sub-category </t>
  </si>
  <si>
    <t>Ad Valorem Rate</t>
  </si>
  <si>
    <t>Base Amount %</t>
  </si>
  <si>
    <t>Number on Minimum</t>
  </si>
  <si>
    <t>Land Value
(see note above)</t>
  </si>
  <si>
    <t>Land Value of Land on Minimum</t>
  </si>
  <si>
    <t>Farmland</t>
  </si>
  <si>
    <t>Residential</t>
  </si>
  <si>
    <t>Mining</t>
  </si>
  <si>
    <t>Business</t>
  </si>
  <si>
    <t>Total Assessments:</t>
  </si>
  <si>
    <t>Total Rateable Land Value:</t>
  </si>
  <si>
    <t>Sub-Total:</t>
  </si>
  <si>
    <r>
      <t>Note:</t>
    </r>
    <r>
      <rPr>
        <sz val="10"/>
        <rFont val="Arial"/>
        <family val="2"/>
      </rPr>
      <t xml:space="preserve"> Section </t>
    </r>
    <r>
      <rPr>
        <b/>
        <sz val="10"/>
        <rFont val="Arial"/>
        <family val="2"/>
      </rPr>
      <t>505(a)</t>
    </r>
    <r>
      <rPr>
        <sz val="10"/>
        <rFont val="Arial"/>
        <family val="2"/>
      </rPr>
      <t xml:space="preserve"> of the Act provides for those rates and charges that are to be included in general income, including certain section 501 annual charges.</t>
    </r>
  </si>
  <si>
    <t>WORKSHEET 3</t>
  </si>
  <si>
    <t>WORKSHEET 4</t>
  </si>
  <si>
    <t>Less:</t>
  </si>
  <si>
    <t>Plus:</t>
  </si>
  <si>
    <t>Minus:</t>
  </si>
  <si>
    <t>Category</t>
  </si>
  <si>
    <t>TO GENERAL INCOME</t>
  </si>
  <si>
    <t>NOTE:</t>
  </si>
  <si>
    <t>►</t>
  </si>
  <si>
    <t>Worksheet 4 - Calculation</t>
  </si>
  <si>
    <t>This part of the application must be completed in conjunction with Part B</t>
  </si>
  <si>
    <t>Plus/Minus:</t>
  </si>
  <si>
    <t>Annual Charges</t>
  </si>
  <si>
    <t>Note:</t>
  </si>
  <si>
    <t>Contact Details:</t>
  </si>
  <si>
    <t xml:space="preserve">                 </t>
  </si>
  <si>
    <t>Number of Assessments</t>
  </si>
  <si>
    <t xml:space="preserve">  Name:</t>
  </si>
  <si>
    <t xml:space="preserve">  Position:</t>
  </si>
  <si>
    <t xml:space="preserve"> Telephone:</t>
  </si>
  <si>
    <t>Sum of 10 years</t>
  </si>
  <si>
    <t>Ordinary Residential Rates - with proposed special variation</t>
  </si>
  <si>
    <t>Ordinary Business Rates - with proposed special variation</t>
  </si>
  <si>
    <t>$100,000 to $199,999</t>
  </si>
  <si>
    <t>$200,000 to $299,999</t>
  </si>
  <si>
    <t>$300,000 to $399,999</t>
  </si>
  <si>
    <t>$400,000 to $499,999</t>
  </si>
  <si>
    <t>$500,000 to $599,999</t>
  </si>
  <si>
    <t>$600,000 to $699,999</t>
  </si>
  <si>
    <t>$700,000 to $799,999</t>
  </si>
  <si>
    <t>$800,000 to $899,999</t>
  </si>
  <si>
    <t>$900,000 to $999,999</t>
  </si>
  <si>
    <t>Land Value</t>
  </si>
  <si>
    <t>$1,000,000 to $1,499,999</t>
  </si>
  <si>
    <t>$1,500,000 to $1,999,999</t>
  </si>
  <si>
    <t>$2,000,000 to $2,999,999</t>
  </si>
  <si>
    <t>Land value (for calculation of rates)</t>
  </si>
  <si>
    <t>Ordinary Farmland Rates - with proposed special variation</t>
  </si>
  <si>
    <t>WORKSHEET 1</t>
  </si>
  <si>
    <t>Sub-category or Special Rate name</t>
  </si>
  <si>
    <t>Other First Year Adjustments:</t>
  </si>
  <si>
    <t>Year 0 (Current Rate)</t>
  </si>
  <si>
    <t>Calculation of Notional General Income - Ordinary Rates</t>
  </si>
  <si>
    <t>Valuation Objections claimed in prior year</t>
  </si>
  <si>
    <t>Cumulative % increase</t>
  </si>
  <si>
    <t>Average Ordinary and Special Rates - with proposed special variation</t>
  </si>
  <si>
    <t>IMPACT ON MINIMUM RATES, AVERAGE RATES AND OTHER CHARGES</t>
  </si>
  <si>
    <t xml:space="preserve">    Minimum Rates - with proposed special variation</t>
  </si>
  <si>
    <t>Ordinary and Special Average Rates</t>
  </si>
  <si>
    <t>Guidelines for the preparation of an application for a special variation to general income</t>
  </si>
  <si>
    <t>WORKSHEET 5a</t>
  </si>
  <si>
    <t>WORKSHEET 5b</t>
  </si>
  <si>
    <t>Adjusted Notional General income</t>
  </si>
  <si>
    <t>Annual % increase in PGI</t>
  </si>
  <si>
    <t xml:space="preserve">Notional
Income
</t>
  </si>
  <si>
    <t xml:space="preserve">Notional Income
</t>
  </si>
  <si>
    <t>Total Notional General Income</t>
  </si>
  <si>
    <t>This worksheet is designed to show how the council proposes to use the additional funding</t>
  </si>
  <si>
    <t>Worksheet 6 - Proposed Additional SRV Income and Expenditure</t>
  </si>
  <si>
    <t>Enquiries regarding the completion of this application should be directed to:</t>
  </si>
  <si>
    <t>Note: IPART can approve a percentage increase to minimum rates above the statutory limit that differs from the</t>
  </si>
  <si>
    <t>Both Part A and Part B of the application should be submitted to IPART (us) via the Council Portal on our</t>
  </si>
  <si>
    <t>rating structure used in the previous year to land values, adjusted by supplementary valuations</t>
  </si>
  <si>
    <t>of the application, with and without the proposed SV.</t>
  </si>
  <si>
    <t>If you have had a general revaluation of land during the prior year this spreadsheet will not accurately</t>
  </si>
  <si>
    <t>* Part B of the application provides councils with the opportunity to explain their expenditure plans</t>
  </si>
  <si>
    <t>and the impacts on their financial position.</t>
  </si>
  <si>
    <t>Note: Approved SV% increases do not change if the actual rate peg turns out to be different from that assumed for a particular year.</t>
  </si>
  <si>
    <t>Notional General 
Income</t>
  </si>
  <si>
    <t>Notional General
Income</t>
  </si>
  <si>
    <t>This worksheet calculates Permissible General Income and the value of the proposed SV after taking into</t>
  </si>
  <si>
    <t>account various adjustments.   Income adjustments and expiring SV amounts are to be verified</t>
  </si>
  <si>
    <t xml:space="preserve">Councils must enter each category of expenditure, and if applicable, individual program/project names, </t>
  </si>
  <si>
    <t>in column C under one of the headings provided.</t>
  </si>
  <si>
    <t>before submitting the application.</t>
  </si>
  <si>
    <t>See Attachment 4 of the Guidelines for further details.</t>
  </si>
  <si>
    <t>Difference between additional SRV income and its uses</t>
  </si>
  <si>
    <t>Revenue:</t>
  </si>
  <si>
    <t>Rates &amp; Annual Charges</t>
  </si>
  <si>
    <t>User Charges &amp; Fees</t>
  </si>
  <si>
    <t>Interest &amp; Investment Revenue</t>
  </si>
  <si>
    <t>Other Revenues</t>
  </si>
  <si>
    <t>Grants &amp; Contributions Op Purposes</t>
  </si>
  <si>
    <t>Grants &amp; Contributions Capital Purposes</t>
  </si>
  <si>
    <t>Net gains from disposal of assets</t>
  </si>
  <si>
    <t>Total Income Continuing Operations</t>
  </si>
  <si>
    <t>Employee Benefits &amp; On-costs</t>
  </si>
  <si>
    <t>Materials &amp; Contracts</t>
  </si>
  <si>
    <t>Depreciation &amp; Amortisation</t>
  </si>
  <si>
    <t>Other Expenses</t>
  </si>
  <si>
    <t>Total expenses continuing operations</t>
  </si>
  <si>
    <t>Operating result from continuing operations</t>
  </si>
  <si>
    <t>TOTAL AVERAGE</t>
  </si>
  <si>
    <t>LONG TERM FINANCIAL PLAN - SV SCENARIO AND BASE CASE</t>
  </si>
  <si>
    <t>Growth in employee numbers</t>
  </si>
  <si>
    <t>Permanent</t>
  </si>
  <si>
    <t>Name of special rate</t>
  </si>
  <si>
    <t>Special rate</t>
  </si>
  <si>
    <t>(please enter assumed % figure for each year)</t>
  </si>
  <si>
    <t>Annual total</t>
  </si>
  <si>
    <t>Total Business</t>
  </si>
  <si>
    <t>Total Residential</t>
  </si>
  <si>
    <t>Total Farmland</t>
  </si>
  <si>
    <t>Total Mining</t>
  </si>
  <si>
    <t>Step 1: Fill out council details</t>
  </si>
  <si>
    <t>Step 3: Fill out crown land adjustments, catch up &amp; excess, valuation objections</t>
  </si>
  <si>
    <t xml:space="preserve">This worksheet is for IPART Analyst use only. </t>
  </si>
  <si>
    <t>s508(2)</t>
  </si>
  <si>
    <t>s508A</t>
  </si>
  <si>
    <t>Ad Valorem Rate (cents)</t>
  </si>
  <si>
    <t>Growth in labour costs</t>
  </si>
  <si>
    <t>Planned operating cost savings</t>
  </si>
  <si>
    <t>Before completing this form, you MUST read the Office of Local Government's</t>
  </si>
  <si>
    <t>each year, up to a maximum of 7 years.</t>
  </si>
  <si>
    <t>This worksheet is designed to show how the council's Long Term Financial Plan varies</t>
  </si>
  <si>
    <t>with and without the proposed special variation</t>
  </si>
  <si>
    <t>Councils must enter each category of income and expenditure under the headings provided</t>
  </si>
  <si>
    <t>This worksheet automatically calculates total amounts for each column</t>
  </si>
  <si>
    <t>Net loss from disposal of assets</t>
  </si>
  <si>
    <t>The Guidelines are available on the Office’s website at www.olg.nsw.gov.au.</t>
  </si>
  <si>
    <t>A Section 508A special variation allows a council to increase general income by a percentage that is greater than the rate peg</t>
  </si>
  <si>
    <t>You must also identify percentage increases in minimum rates for each year, if the increases result in a minimum rate</t>
  </si>
  <si>
    <t>which exceeds the statutory limit.</t>
  </si>
  <si>
    <t>Please check all income adjustments and expiring variation amounts with OLG</t>
  </si>
  <si>
    <t>Expiring SV</t>
  </si>
  <si>
    <t xml:space="preserve">Notional General Income must be reduced before </t>
  </si>
  <si>
    <t>Additional percentage increase</t>
  </si>
  <si>
    <t>adjustments.</t>
  </si>
  <si>
    <t>Crown Land Adjustment</t>
  </si>
  <si>
    <t>Income. The $ amount of any Crown land adjustment is</t>
  </si>
  <si>
    <t>converted into a % amount to be included in the final</t>
  </si>
  <si>
    <t>Other adjustments</t>
  </si>
  <si>
    <t>1. Prior year result. This is the catch up or excess amount</t>
  </si>
  <si>
    <t>from the previous year, as advised by OLG.</t>
  </si>
  <si>
    <t>2. Valuation objections: if you successfully claimed valuation</t>
  </si>
  <si>
    <t>objections in the previous year, PGI must be reduced to</t>
  </si>
  <si>
    <t>remove the extra income claimed from the revenue base.</t>
  </si>
  <si>
    <t>If the council does not have any adjustments, leave the fields in this section blank</t>
  </si>
  <si>
    <t>The worksheet automatically calculates additional SRV income for Years 1 to 10.</t>
  </si>
  <si>
    <t>Expiry of a prior special variation</t>
  </si>
  <si>
    <t>Temporary</t>
  </si>
  <si>
    <t xml:space="preserve">Section 508(2) allows a council to increase general income by a percentage that is greater than the rate peg in a single year. </t>
  </si>
  <si>
    <t>Growth in assessment numbers</t>
  </si>
  <si>
    <t>Income excluding capital grants and contributions</t>
  </si>
  <si>
    <t>Borrowing Costs (i.e. interest costs)</t>
  </si>
  <si>
    <t>Inflation rate applied to Materials &amp; Contracts</t>
  </si>
  <si>
    <t>1st Expiring SV</t>
  </si>
  <si>
    <t>2nd Expiring SV</t>
  </si>
  <si>
    <t>This worksheet calculates the Notional General Income for the current year (Year 0), by applying the</t>
  </si>
  <si>
    <t>Any inclusion in WK2 as a “supplementary valuation” must agree with section 4 of the Valuation of Land Act 1916.</t>
  </si>
  <si>
    <t>This worksheet calculates the proposed Notional General Income (Year 1). It should apply the proposed rating structure,</t>
  </si>
  <si>
    <t>including the proposed SV increase, to land values adjusted by any supplementary valuations.</t>
  </si>
  <si>
    <t>The rating structure entered here must be checked by OLG.</t>
  </si>
  <si>
    <t>by OLG before the application is submitted to us.</t>
  </si>
  <si>
    <t>There are two other possible adjustments that are not included</t>
  </si>
  <si>
    <t>Minimum rates</t>
  </si>
  <si>
    <t>Enter in the minimum rates per category/sub-category as if the SV were approved for each year as requested</t>
  </si>
  <si>
    <t>Enter the number of assessments in the ordinary rating categories (residential, business and farmland)</t>
  </si>
  <si>
    <t>ratepayers will be affected by the proposed SV, depending on the value of their land.</t>
  </si>
  <si>
    <t xml:space="preserve">Councils must complete the information from the Long Term Financial Plan for both the Special Variation Scenario </t>
  </si>
  <si>
    <t>IMPACT ON RATES BY LAND VALUE</t>
  </si>
  <si>
    <t xml:space="preserve">         and farmland categories - as applicable.</t>
  </si>
  <si>
    <t xml:space="preserve">         1. Enter the number of property assessments within each of the specified land value ranges.</t>
  </si>
  <si>
    <t>Number of property assessments in this valuation range as per Worksheet 3</t>
  </si>
  <si>
    <t>These figures should include the impact of changes in minimum rates and are calculated as per below.</t>
  </si>
  <si>
    <t xml:space="preserve">    of assessments in that same category or sub-category (i.e. including assessments on the minimum rate). </t>
  </si>
  <si>
    <t>Current Minimum Rate</t>
  </si>
  <si>
    <t>Minimum
Rate
Year 1</t>
  </si>
  <si>
    <t>Minimum
Rate
Year 2</t>
  </si>
  <si>
    <t>Minimum
Rate
Year 3</t>
  </si>
  <si>
    <t>Minimum
Rate
Year 4</t>
  </si>
  <si>
    <t>Minimum
Rate
Year 5</t>
  </si>
  <si>
    <t>Minimum
Rate
Year 6</t>
  </si>
  <si>
    <t>Minimum
Rate
Year 7</t>
  </si>
  <si>
    <t>Current Average Rate</t>
  </si>
  <si>
    <t>Average
Rate
Year 1</t>
  </si>
  <si>
    <t>Average
Rate
Year 2</t>
  </si>
  <si>
    <t>Average
Rate
Year 3</t>
  </si>
  <si>
    <t>Average
Rate
Year 4</t>
  </si>
  <si>
    <t>Average
Rate
Year 5</t>
  </si>
  <si>
    <t>Average
Rate
Year 6</t>
  </si>
  <si>
    <t>Average
Rate
Year 7</t>
  </si>
  <si>
    <t>Current Average Charge</t>
  </si>
  <si>
    <t xml:space="preserve"> received during that year.  </t>
  </si>
  <si>
    <t>Number of
Assessments</t>
  </si>
  <si>
    <t xml:space="preserve">additional funds (above the rate peg) from the proposed SV. </t>
  </si>
  <si>
    <t>Step 4: Fill out proposed special variation amounts</t>
  </si>
  <si>
    <t>Average Ordinary and Special Rates - without proposed special variation (assumed rate peg only)</t>
  </si>
  <si>
    <t xml:space="preserve">         The aim of this sheet is to show the impact of the proposed special variation on Ordinary Rates by land value for the residential, business</t>
  </si>
  <si>
    <t>and the Base Case Scenario (without proposed special variation).</t>
  </si>
  <si>
    <t>proposed special variation percentage increase as long as you have justified and properly consulted on that percentage.</t>
  </si>
  <si>
    <t>Change in Operating Balance due to proposed SV</t>
  </si>
  <si>
    <t>Enter in the average rates per sub-category as if the proposed SV were approved for each year as requested</t>
  </si>
  <si>
    <t xml:space="preserve">above the rate peg generated from the proposed SV.  </t>
  </si>
  <si>
    <t>for each category/sub-category for each year of the proposed SV, with and without the proposed SV.</t>
  </si>
  <si>
    <t>ordinary rate categories for different land values in year 1 and the rates across this</t>
  </si>
  <si>
    <t>distribution (ie, midpoints of each land value range) for each year of the proposed SV.</t>
  </si>
  <si>
    <t xml:space="preserve">                                                                                                          All dollars in nominal terms </t>
  </si>
  <si>
    <t xml:space="preserve">  All dollars in nominal terms</t>
  </si>
  <si>
    <t xml:space="preserve">      All dollars in nominal terms</t>
  </si>
  <si>
    <t>These figures are intended to illustrate the impact of the proposed SV on any specific minimum rate.</t>
  </si>
  <si>
    <t>MidCoast Council</t>
  </si>
  <si>
    <t>Rate peg</t>
  </si>
  <si>
    <t>The worksheet automatically assumes a rate peg of 2.5% for each of the forward years (Year 2 and thereafter).</t>
  </si>
  <si>
    <t>Who is the Analyst in charge?</t>
  </si>
  <si>
    <t>Email</t>
  </si>
  <si>
    <t>Phone</t>
  </si>
  <si>
    <t>Who is the TSO supporting the Analyst?</t>
  </si>
  <si>
    <t>First Name</t>
  </si>
  <si>
    <t>Last Name</t>
  </si>
  <si>
    <t>1. Inputs</t>
  </si>
  <si>
    <t>Bayside Council</t>
  </si>
  <si>
    <t>Canterbury-Bankstown Council</t>
  </si>
  <si>
    <t>Central Coast Council</t>
  </si>
  <si>
    <t>City of Canada Bay Council</t>
  </si>
  <si>
    <t>City of Parramatta Council</t>
  </si>
  <si>
    <t>City of Ryde Council</t>
  </si>
  <si>
    <t>City of Sydney Council</t>
  </si>
  <si>
    <t>Cootamundra-Gundagai Council</t>
  </si>
  <si>
    <t>Cumberland Council</t>
  </si>
  <si>
    <t>Dubbo Regional Council</t>
  </si>
  <si>
    <t>Edward River Council</t>
  </si>
  <si>
    <t>Federation Council</t>
  </si>
  <si>
    <t>Georges River Council</t>
  </si>
  <si>
    <t>Hilltops Council</t>
  </si>
  <si>
    <t>Inner West Council</t>
  </si>
  <si>
    <t>Murray River Council</t>
  </si>
  <si>
    <t>Northern Beaches Council</t>
  </si>
  <si>
    <t>Queanbeyan-Palerang Regional Council</t>
  </si>
  <si>
    <t>Snowy Monaro Regional Council</t>
  </si>
  <si>
    <t>Snowy Valleys Council</t>
  </si>
  <si>
    <t>Arsh</t>
  </si>
  <si>
    <t>Suri</t>
  </si>
  <si>
    <t>(02) 9113 7730</t>
  </si>
  <si>
    <t>arsh_suri@ipart.nsw.gov.au</t>
  </si>
  <si>
    <t>Renewals:</t>
  </si>
  <si>
    <t xml:space="preserve">  THE INDEPENDENT PRICING AND REGULATORY TRIBUNAL OF NSW</t>
  </si>
  <si>
    <t xml:space="preserve">APPLICATION FOR A SPECIAL VARIATION </t>
  </si>
  <si>
    <t>IPART colour codes for models, spreadsheets and information requests</t>
  </si>
  <si>
    <r>
      <t xml:space="preserve">NB </t>
    </r>
    <r>
      <rPr>
        <b/>
        <sz val="10"/>
        <rFont val="Arial"/>
        <family val="2"/>
      </rPr>
      <t xml:space="preserve"> ALWAYS DESCRIBE THE COLOUR CODE USED IN YOUR MODEL </t>
    </r>
  </si>
  <si>
    <t>Note: If you use the formats for the inputs provided in this template, input cells will always be unprotected even when you protect the worksheet</t>
  </si>
  <si>
    <t>use this column cell to "paint" input cells for numbers (NOT for percentages)</t>
  </si>
  <si>
    <t>use this column cell to "paint" input cells for percentages (NOT numbers)</t>
  </si>
  <si>
    <t>Models and spreadsheets</t>
  </si>
  <si>
    <t>numbers</t>
  </si>
  <si>
    <t>Inputs</t>
  </si>
  <si>
    <t xml:space="preserve">Inputs with default values, default values are shown in italics next to or below </t>
  </si>
  <si>
    <t>Hard-coded values used that should not be changed, eg credit ratings or '1' at the start of an index series.</t>
  </si>
  <si>
    <t>Key outputs</t>
  </si>
  <si>
    <t>Links from other files (green)</t>
  </si>
  <si>
    <t>Error check (check =0)</t>
  </si>
  <si>
    <t>Error warnings, messages and unusual calculation assumptions</t>
  </si>
  <si>
    <t>Indicate change in formula across row with a double red line</t>
  </si>
  <si>
    <t>Note:  You can combine options for inputs, eg:</t>
  </si>
  <si>
    <t xml:space="preserve">Inputs can be links to other files </t>
  </si>
  <si>
    <t xml:space="preserve">You can drawn attention to unusual inputs </t>
  </si>
  <si>
    <t>Information Requests</t>
  </si>
  <si>
    <t>Inputs for historical years (actual values)</t>
  </si>
  <si>
    <t>Forecast inputs</t>
  </si>
  <si>
    <t>Error warnings and messages</t>
  </si>
  <si>
    <t>QA notes - annotation or documenation by QA staff</t>
  </si>
  <si>
    <t>User Instructions - IPART CHARTS</t>
  </si>
  <si>
    <t>Blue</t>
  </si>
  <si>
    <t>Mid Grey</t>
  </si>
  <si>
    <t>Pale Blue</t>
  </si>
  <si>
    <t>Green</t>
  </si>
  <si>
    <t>Charcoal</t>
  </si>
  <si>
    <t>Orange</t>
  </si>
  <si>
    <t>Purple</t>
  </si>
  <si>
    <t>Pink</t>
  </si>
  <si>
    <t>X value</t>
  </si>
  <si>
    <t>1st Y value</t>
  </si>
  <si>
    <t>2nd Y value</t>
  </si>
  <si>
    <t>Black</t>
  </si>
  <si>
    <t>Red 100%</t>
  </si>
  <si>
    <t>Red 70%</t>
  </si>
  <si>
    <t>Grey 40%</t>
  </si>
  <si>
    <t>1975-76</t>
  </si>
  <si>
    <t>1983-84</t>
  </si>
  <si>
    <t>1988-89</t>
  </si>
  <si>
    <t>1993-94</t>
  </si>
  <si>
    <t>1996-97</t>
  </si>
  <si>
    <t>1997-98</t>
  </si>
  <si>
    <t>1998-99</t>
  </si>
  <si>
    <t>1999-00</t>
  </si>
  <si>
    <r>
      <t>–</t>
    </r>
    <r>
      <rPr>
        <sz val="10"/>
        <rFont val="Arial"/>
        <family val="2"/>
      </rPr>
      <t xml:space="preserve">  en rule for when needed</t>
    </r>
  </si>
  <si>
    <t>DO NOT DELETE</t>
  </si>
  <si>
    <t>Total Notional General Income:</t>
  </si>
  <si>
    <r>
      <t>Note:</t>
    </r>
    <r>
      <rPr>
        <sz val="9"/>
        <rFont val="Arial"/>
        <family val="2"/>
      </rPr>
      <t xml:space="preserve"> Section </t>
    </r>
    <r>
      <rPr>
        <b/>
        <sz val="9"/>
        <rFont val="Arial"/>
        <family val="2"/>
      </rPr>
      <t>505(a)</t>
    </r>
    <r>
      <rPr>
        <sz val="9"/>
        <rFont val="Arial"/>
        <family val="2"/>
      </rPr>
      <t xml:space="preserve"> of the Act provides for those rates and charges that are to be included in general income, including certain section 501 annual charges.</t>
    </r>
  </si>
  <si>
    <t>NET   Notional General Income</t>
  </si>
  <si>
    <t>SV for period commencing 1 July</t>
  </si>
  <si>
    <t>Rate peg for Year 1</t>
  </si>
  <si>
    <t>Rate peg for Year 2 - 7</t>
  </si>
  <si>
    <t>Table 1 - Analyst and TSO details</t>
  </si>
  <si>
    <t>Table 2 - SV year and rate peg</t>
  </si>
  <si>
    <t xml:space="preserve">Years </t>
  </si>
  <si>
    <t>Financial year</t>
  </si>
  <si>
    <t>year</t>
  </si>
  <si>
    <t>Rate pegs</t>
  </si>
  <si>
    <t>na</t>
  </si>
  <si>
    <t>$ (nominal)</t>
  </si>
  <si>
    <t>select option</t>
  </si>
  <si>
    <t xml:space="preserve"> enter years</t>
  </si>
  <si>
    <t xml:space="preserve">enter $ </t>
  </si>
  <si>
    <t xml:space="preserve">enter % </t>
  </si>
  <si>
    <t>check = 0</t>
  </si>
  <si>
    <t>Prior year Notional General Income (NGI)</t>
  </si>
  <si>
    <t xml:space="preserve">  less</t>
  </si>
  <si>
    <t>expiry of a prior special variation</t>
  </si>
  <si>
    <t>other 1st-year adjustments</t>
  </si>
  <si>
    <t>Notional General Income after SV applied</t>
  </si>
  <si>
    <t>Table 1</t>
  </si>
  <si>
    <t>Annual % increases</t>
  </si>
  <si>
    <t xml:space="preserve">     plus</t>
  </si>
  <si>
    <t>1= included in SV period</t>
  </si>
  <si>
    <t>Cumulative PGI</t>
  </si>
  <si>
    <t>Total</t>
  </si>
  <si>
    <t>PGI with proposed SV</t>
  </si>
  <si>
    <t>Increase in cumulative PGI with proposed SV that exceeds the increase in the PGI under</t>
  </si>
  <si>
    <t>Requested annual percentage increases and expiring SV amounts</t>
  </si>
  <si>
    <t>Expiring special variations</t>
  </si>
  <si>
    <t>$ value of expiring special</t>
  </si>
  <si>
    <t xml:space="preserve"> variations (ESV)</t>
  </si>
  <si>
    <t>% value of ESV</t>
  </si>
  <si>
    <t>% Y 0 income</t>
  </si>
  <si>
    <t xml:space="preserve">             APPLICATION FOR SPECIAL VARIATION TO GENERAL INCOME        </t>
  </si>
  <si>
    <t>increase</t>
  </si>
  <si>
    <t>Total proposed SV</t>
  </si>
  <si>
    <t>units</t>
  </si>
  <si>
    <t>Year number</t>
  </si>
  <si>
    <t>Year name</t>
  </si>
  <si>
    <t>Year commencing 1 July</t>
  </si>
  <si>
    <t xml:space="preserve">Yes - 30 June </t>
  </si>
  <si>
    <t xml:space="preserve"> expiry</t>
  </si>
  <si>
    <t xml:space="preserve"> years</t>
  </si>
  <si>
    <t>List:</t>
  </si>
  <si>
    <t>Text inputs:</t>
  </si>
  <si>
    <t>Yr</t>
  </si>
  <si>
    <t>2. Council Name</t>
  </si>
  <si>
    <t>Instructions:</t>
  </si>
  <si>
    <t>Enter the required information in the blue input cells</t>
  </si>
  <si>
    <t xml:space="preserve">Check and update the list as necessary </t>
  </si>
  <si>
    <t>add rows above this one if you need more</t>
  </si>
  <si>
    <t>Contents</t>
  </si>
  <si>
    <t>row</t>
  </si>
  <si>
    <t xml:space="preserve">All dollars in nominal terms </t>
  </si>
  <si>
    <t xml:space="preserve">This worksheet must reflect the rating structure levied in the previous year </t>
  </si>
  <si>
    <t xml:space="preserve">This worksheet must contain the rating structure proposed  for the first year of the special variation application. </t>
  </si>
  <si>
    <t>Note: A rating structure that does not comply with the legislation may not be approved.  It is Council's responsibility to check its rating structure with OLG before submission to IPART.</t>
  </si>
  <si>
    <t>Note: rate estimates should reflect expected minimum or average rates, inclusive of any expiring variations.</t>
  </si>
  <si>
    <t xml:space="preserve">    The aim of this sheet is to show the minimum rate increase (if applicable), the average rate increase per sub-category</t>
  </si>
  <si>
    <t xml:space="preserve">    (inclusive of all relevant rates) and the proposed annual charges in each year of the proposed special variation.</t>
  </si>
  <si>
    <t xml:space="preserve">    It also aims to compare average rates with and without the proposed special variation.</t>
  </si>
  <si>
    <t xml:space="preserve">    All ordinary rates and special rates need to be included.</t>
  </si>
  <si>
    <t xml:space="preserve">   If the council levies minimum rates for any category or sub-category, these rates should be detailed below. </t>
  </si>
  <si>
    <t xml:space="preserve">   A separate minimum rates application is not necessary if the council is applying for a special variation </t>
  </si>
  <si>
    <t xml:space="preserve">   that will have the effect of causing a minimum rate to exceed the statutory limit.</t>
  </si>
  <si>
    <t>Minimum Rates - with proposed special variation</t>
  </si>
  <si>
    <t xml:space="preserve">Has the council had a general land revaluation in Year 0?  </t>
  </si>
  <si>
    <t>3. Lists for expiring special variations and other questions</t>
  </si>
  <si>
    <t xml:space="preserve">         2. Include the estimated rate levels for the specified land values (eg $50,000) over the period of the proposed special variation - both with and without the variation.</t>
  </si>
  <si>
    <t>Base Amount
%</t>
  </si>
  <si>
    <t>Land Value as at
start of year
$</t>
  </si>
  <si>
    <t>(ii) estimates of increases in valuations provided to the Council under section 513.</t>
  </si>
  <si>
    <t>(i) supplementaries having the same base date and furnished to Council during that year, and</t>
  </si>
  <si>
    <t>WORKSHEET 6</t>
  </si>
  <si>
    <t>PROPOSED ADDITIONAL SPECIAL VARIATION INCOME AND EXPENDITURE</t>
  </si>
  <si>
    <t>This sheet shows how the council proposes to use the additional income from the special variation.</t>
  </si>
  <si>
    <t>of the variation by the assumed rate peg of 2.5% in each of the future years. i.e. multiply by 1.025 each year.</t>
  </si>
  <si>
    <t>For additional SV income in years beyond the period of the proposed special variation, we increase the income after the final year</t>
  </si>
  <si>
    <t>Crown Land adjustment</t>
  </si>
  <si>
    <t>Annual increases (%)</t>
  </si>
  <si>
    <t>Cumulative increases (%)</t>
  </si>
  <si>
    <t xml:space="preserve">Average Rates - without proposed special variation </t>
  </si>
  <si>
    <t>Average Rates - with proposed special variation</t>
  </si>
  <si>
    <t>Annual increases (nominal $ per year)</t>
  </si>
  <si>
    <t>Cumulative increases (nominal $ per year)</t>
  </si>
  <si>
    <t>INCREASES IN PERMISSABLE GENERAL INCOME (PGI) OVER PROPOSED SV PERIOD (nominal)</t>
  </si>
  <si>
    <t>Annual and cumulative increases</t>
  </si>
  <si>
    <t>Number of assessments</t>
  </si>
  <si>
    <t>(used to calculate average</t>
  </si>
  <si>
    <t>rates)</t>
  </si>
  <si>
    <t>Is the Temporary SV in place in the year?</t>
  </si>
  <si>
    <t>Is proposed SV permanent or temporary?</t>
  </si>
  <si>
    <t>Duration of proposed SV (years)</t>
  </si>
  <si>
    <t xml:space="preserve">Year </t>
  </si>
  <si>
    <t>Total use of proposed SV income</t>
  </si>
  <si>
    <t>Fund existing service levels (eg, libraries)</t>
  </si>
  <si>
    <t>Fund new/enhanced service levels (eg, sustainability program)</t>
  </si>
  <si>
    <t xml:space="preserve">This sheet shows how the council's Long Term Financial Plan reflects the impact of the proposed special variation versus its base case (no special variation).  </t>
  </si>
  <si>
    <t>of the Long Term Financial Plan provided with the application and that these figures are for the GENERAL FUND ONLY.</t>
  </si>
  <si>
    <t>Units for labels</t>
  </si>
  <si>
    <t>$ nominal</t>
  </si>
  <si>
    <t xml:space="preserve">Table 3 - SV year, rate peg  and units in display format </t>
  </si>
  <si>
    <t xml:space="preserve">  Change over 10 years</t>
  </si>
  <si>
    <t>$ Increase in rates and annual charges</t>
  </si>
  <si>
    <t>% Increase in rates and annual charges</t>
  </si>
  <si>
    <t>Scenario 2 - Base case (no SV)</t>
  </si>
  <si>
    <r>
      <t xml:space="preserve">In the last table, please </t>
    </r>
    <r>
      <rPr>
        <b/>
        <sz val="9"/>
        <rFont val="Arial"/>
        <family val="2"/>
      </rPr>
      <t>enter the key assumptions relating to the Long Term Financial Plan</t>
    </r>
    <r>
      <rPr>
        <sz val="9"/>
        <rFont val="Arial"/>
        <family val="2"/>
      </rPr>
      <t>. Please ensure that these figures match the latest version</t>
    </r>
  </si>
  <si>
    <r>
      <rPr>
        <b/>
        <sz val="9"/>
        <rFont val="Arial"/>
        <family val="2"/>
      </rPr>
      <t xml:space="preserve">Enter the figures from the most recent Long Term Financial Plan over 10 years </t>
    </r>
    <r>
      <rPr>
        <sz val="9"/>
        <rFont val="Arial"/>
        <family val="2"/>
      </rPr>
      <t>under each of the headings as relevant.  Add rows if necessary.</t>
    </r>
  </si>
  <si>
    <t>% pa</t>
  </si>
  <si>
    <r>
      <t xml:space="preserve">         Rate estimates should reflect expected </t>
    </r>
    <r>
      <rPr>
        <b/>
        <i/>
        <sz val="9"/>
        <color theme="9" tint="-0.499984740745262"/>
        <rFont val="Arial"/>
        <family val="2"/>
      </rPr>
      <t xml:space="preserve">actual </t>
    </r>
    <r>
      <rPr>
        <b/>
        <sz val="9"/>
        <color theme="9" tint="-0.499984740745262"/>
        <rFont val="Arial"/>
        <family val="2"/>
      </rPr>
      <t>rates, inclusive of any expiring variations. Figures should not include special rates.</t>
    </r>
  </si>
  <si>
    <r>
      <t xml:space="preserve">catch ups/excesses and valuation objections. </t>
    </r>
    <r>
      <rPr>
        <i/>
        <sz val="9"/>
        <rFont val="Arial"/>
        <family val="2"/>
      </rPr>
      <t xml:space="preserve"> </t>
    </r>
  </si>
  <si>
    <r>
      <t>Worksheet 1 (Identification):</t>
    </r>
    <r>
      <rPr>
        <sz val="9"/>
        <rFont val="Arial"/>
        <family val="2"/>
      </rPr>
      <t xml:space="preserve"> Identifies your council and a council contact officer, collects information</t>
    </r>
  </si>
  <si>
    <r>
      <t>Worksheet 2 (current year Notional General Income):</t>
    </r>
    <r>
      <rPr>
        <sz val="9"/>
        <rFont val="Arial"/>
        <family val="2"/>
      </rPr>
      <t xml:space="preserve"> Calculates the council's Notional General Income</t>
    </r>
  </si>
  <si>
    <r>
      <t>Worksheet 3 (first year Notional General Income):</t>
    </r>
    <r>
      <rPr>
        <sz val="9"/>
        <rFont val="Arial"/>
        <family val="2"/>
      </rPr>
      <t xml:space="preserve"> Calculates the council's proposed Notional General </t>
    </r>
  </si>
  <si>
    <r>
      <t>Worksheet 5a (Impact on Rates 1):</t>
    </r>
    <r>
      <rPr>
        <sz val="9"/>
        <rFont val="Arial"/>
        <family val="2"/>
      </rPr>
      <t xml:space="preserve"> Calculates the average annual and cumulative increases in rates</t>
    </r>
  </si>
  <si>
    <r>
      <t>Worksheet 5b (Impact on Rates 2):</t>
    </r>
    <r>
      <rPr>
        <sz val="9"/>
        <rFont val="Arial"/>
        <family val="2"/>
      </rPr>
      <t xml:space="preserve"> Collects the assessment numbers in the residential, business and farmland</t>
    </r>
  </si>
  <si>
    <r>
      <t>Worksheet 6 (Additional SV Income and Expenditure):</t>
    </r>
    <r>
      <rPr>
        <sz val="9"/>
        <rFont val="Arial"/>
        <family val="2"/>
      </rPr>
      <t xml:space="preserve"> Collects data on how the council intends to use the</t>
    </r>
  </si>
  <si>
    <r>
      <t>under Section 508A and 508(2) of the</t>
    </r>
    <r>
      <rPr>
        <i/>
        <sz val="11"/>
        <rFont val="Arial"/>
        <family val="2"/>
      </rPr>
      <t xml:space="preserve"> Local Government Act 1993</t>
    </r>
  </si>
  <si>
    <t>and valuation objections.</t>
  </si>
  <si>
    <t>the council's PGI over the proposed SV period and the annual and cumulative impacts of the proposed SV.</t>
  </si>
  <si>
    <t>Step-by-step instructions on completing the worksheets</t>
  </si>
  <si>
    <t>Enter data in the blue input cells</t>
  </si>
  <si>
    <t xml:space="preserve">Error checks </t>
  </si>
  <si>
    <t>Double red line indicates a change in formula</t>
  </si>
  <si>
    <t>Special instructions</t>
  </si>
  <si>
    <t>&gt;</t>
  </si>
  <si>
    <t>*</t>
  </si>
  <si>
    <t>Select council name from the drop down list and enter contact details.</t>
  </si>
  <si>
    <t>Select (or enter) the type and duration of the proposed special variation.</t>
  </si>
  <si>
    <t>Enter the additional percentage being sought above the rate peg (excluding other adjustments).</t>
  </si>
  <si>
    <t>Answer the questions about expiring SVs.</t>
  </si>
  <si>
    <t>Any amounts entered need to be verified by the OLG before the application is submitted to us.</t>
  </si>
  <si>
    <t>Answer the questions about Crown land adjustments, catch ups and valuation objections.</t>
  </si>
  <si>
    <t>If the council does not have any SVs due to expire in the period of the proposed SV, leave the</t>
  </si>
  <si>
    <t>field blank or select 'na'.</t>
  </si>
  <si>
    <t>Enter the requested percentage increases in general income (including the rate peg) from year 2 (Table 1).</t>
  </si>
  <si>
    <t xml:space="preserve">The annual and cumulative increases in the white cells are automatically calculated once the requested </t>
  </si>
  <si>
    <t xml:space="preserve">percentage increases have been entered. </t>
  </si>
  <si>
    <t>If the rate peg turns out to be different from that assumed, the total % increase in general income with an</t>
  </si>
  <si>
    <t>approved SV does not change.</t>
  </si>
  <si>
    <t>NO INPUTS ARE REQUIRED</t>
  </si>
  <si>
    <t xml:space="preserve">This is the additional percentage increase being sought </t>
  </si>
  <si>
    <t xml:space="preserve">above the rate peg, excluding any other income </t>
  </si>
  <si>
    <t>PERMISSIBLE GENERAL INCOME SUMMARY FOR 2018-19</t>
  </si>
  <si>
    <t>XYZ Council</t>
  </si>
  <si>
    <t xml:space="preserve">Colour code </t>
  </si>
  <si>
    <t>Note that applications for Crown land adjustments still need to be separately made to OLG.</t>
  </si>
  <si>
    <t>special variation for consideration by IPART.</t>
  </si>
  <si>
    <t>Example of PGI calculation for Year 1</t>
  </si>
  <si>
    <t>It also aims to compare average rates with and without the proposed special variation.</t>
  </si>
  <si>
    <t>An average rate equals total income in a category or sub-category divided by the number</t>
  </si>
  <si>
    <t>These figures should reflect the reduction from any expiring SVs so that the net change in rates is measured.</t>
  </si>
  <si>
    <t>Enter the required data in the blue input cells. The values in the white cells will calculated automatically.</t>
  </si>
  <si>
    <t xml:space="preserve">website at www.ipart.nsw.gov.au. </t>
  </si>
  <si>
    <t>Overview</t>
  </si>
  <si>
    <t>(inclusive of all relevant rates) and the proposed annual charges in each year of the proposed special variation.</t>
  </si>
  <si>
    <t xml:space="preserve">Crown land claims will increase Permissible General </t>
  </si>
  <si>
    <t>in the proposed SV % but will affect Permissible General Income:</t>
  </si>
  <si>
    <t>reflect the impact on ratepayers in year 1.  We will take this into account when using this worksheet.</t>
  </si>
  <si>
    <r>
      <t>Worksheet 8 (Long Term Financial Plan):</t>
    </r>
    <r>
      <rPr>
        <sz val="9"/>
        <rFont val="Arial"/>
        <family val="2"/>
      </rPr>
      <t xml:space="preserve"> Collects information on your Long Term Financial Plan</t>
    </r>
  </si>
  <si>
    <t>Part A consists of 9 worksheets:</t>
  </si>
  <si>
    <t>Worksheet 8 - Long Term Financial Plan</t>
  </si>
  <si>
    <t>Worksheet 7 - Historical financial information</t>
  </si>
  <si>
    <t>Worksheet 9 - Financial ratios</t>
  </si>
  <si>
    <t>WORKSHEET 8</t>
  </si>
  <si>
    <t>Income</t>
  </si>
  <si>
    <t>Rates and Annual Charges</t>
  </si>
  <si>
    <t>Interest and Investment Revenues</t>
  </si>
  <si>
    <t>Grants &amp; Contributions Op purposes</t>
  </si>
  <si>
    <t>Grants &amp; Contributions Capital purposes</t>
  </si>
  <si>
    <t>Net gains asset sales</t>
  </si>
  <si>
    <t>Joint Ventures and Associated Entities</t>
  </si>
  <si>
    <t>Total Income</t>
  </si>
  <si>
    <t>Income excluding Cap. Grants &amp; Contrib.</t>
  </si>
  <si>
    <t>Expenses</t>
  </si>
  <si>
    <t>Impairment</t>
  </si>
  <si>
    <t>Interest &amp; Investment losses</t>
  </si>
  <si>
    <t>Total Expenses</t>
  </si>
  <si>
    <t>Source:</t>
  </si>
  <si>
    <t>1. Infrastructure renewals ratio</t>
  </si>
  <si>
    <t>2. Infrastructure backlog ratio</t>
  </si>
  <si>
    <t>Note 6a, 6b, 6c</t>
  </si>
  <si>
    <t>6a - Cash and cash equivalents</t>
  </si>
  <si>
    <t>Cash on hand and at bank</t>
  </si>
  <si>
    <t>Cash-equivalent assets</t>
  </si>
  <si>
    <t>6b - Investments</t>
  </si>
  <si>
    <t>Total cash, cash equivalents, and investments</t>
  </si>
  <si>
    <t>6c Restricted cash, cash equivalents, and investments</t>
  </si>
  <si>
    <t>External restrictions</t>
  </si>
  <si>
    <t>Internal restrictions</t>
  </si>
  <si>
    <t>Unrestricted</t>
  </si>
  <si>
    <t>Assets</t>
  </si>
  <si>
    <t>Liabilities</t>
  </si>
  <si>
    <t>WORKSHEET 7</t>
  </si>
  <si>
    <t>FINANCIAL RATIOS</t>
  </si>
  <si>
    <t>WORKSHEET 9</t>
  </si>
  <si>
    <t>Criteria and measure</t>
  </si>
  <si>
    <t>Definition</t>
  </si>
  <si>
    <t>1. Sustainability</t>
  </si>
  <si>
    <t>Operating Performance Ratio</t>
  </si>
  <si>
    <t>Net continuing operating result</t>
  </si>
  <si>
    <t>(excl capital grants and contributions)</t>
  </si>
  <si>
    <t>Total continuing operating revenue</t>
  </si>
  <si>
    <t>(excl. capital grants and contributions)</t>
  </si>
  <si>
    <t>Own Source Revenue Ratio</t>
  </si>
  <si>
    <t>(excl all grants and contributions)</t>
  </si>
  <si>
    <t>(incl. capital grants and contributions)</t>
  </si>
  <si>
    <t>Asset renewals (building and infrastructure)</t>
  </si>
  <si>
    <t>Depreciation, amortisation and impairment</t>
  </si>
  <si>
    <t>(building and infrastructure)</t>
  </si>
  <si>
    <t>2. Effective infrastructure and service management</t>
  </si>
  <si>
    <t>Infrastructure Backlog Ratio</t>
  </si>
  <si>
    <t>Estimated cost to bring assets to satisfactory condition</t>
  </si>
  <si>
    <t>Asset Maintenance Ratio</t>
  </si>
  <si>
    <t>Actual asset maintenance</t>
  </si>
  <si>
    <t>Required asset maintenance</t>
  </si>
  <si>
    <t>Debt Service Ratio</t>
  </si>
  <si>
    <t>Cost of debt service</t>
  </si>
  <si>
    <t>(interest expense and principal repayments)</t>
  </si>
  <si>
    <t xml:space="preserve">  structures, depreciable land, and improvement assets</t>
  </si>
  <si>
    <t>New assets</t>
  </si>
  <si>
    <t>Infrastructure Renewals Ratio</t>
  </si>
  <si>
    <t>Special Schedule 7 (General fund)</t>
  </si>
  <si>
    <t>$'000 nominal per year</t>
  </si>
  <si>
    <t xml:space="preserve">      All dollars in nominal terms ($'000)</t>
  </si>
  <si>
    <t>This sheet captures the council's historical financial information as reported in its financial statements.</t>
  </si>
  <si>
    <t>$'000 nominal</t>
  </si>
  <si>
    <t>Borrowing costs</t>
  </si>
  <si>
    <t>Source: Cash flow statement</t>
  </si>
  <si>
    <t>Repayment of borrowings and advances</t>
  </si>
  <si>
    <t>Notes:</t>
  </si>
  <si>
    <t>a</t>
  </si>
  <si>
    <t>b</t>
  </si>
  <si>
    <t>WDV = written down value</t>
  </si>
  <si>
    <t>Scenario</t>
  </si>
  <si>
    <r>
      <t xml:space="preserve">A special variation is the total % increase permitted in a council's general income, Including the rate peg </t>
    </r>
    <r>
      <rPr>
        <sz val="9"/>
        <rFont val="Arial"/>
        <family val="2"/>
      </rPr>
      <t xml:space="preserve">and Crown land adjustments, before adjustments are made for </t>
    </r>
  </si>
  <si>
    <t>Historical ratios</t>
  </si>
  <si>
    <t>Forecast ratios</t>
  </si>
  <si>
    <t>Please enter forecast ratios</t>
  </si>
  <si>
    <t>Please enter the forecast financial ratios in the blue input cells</t>
  </si>
  <si>
    <t>are entered as inputs.</t>
  </si>
  <si>
    <r>
      <t>Worksheet 9 (Financial ratios):</t>
    </r>
    <r>
      <rPr>
        <sz val="9"/>
        <rFont val="Arial"/>
        <family val="2"/>
      </rPr>
      <t xml:space="preserve"> Captures financial ratios, some of which are calculated while others</t>
    </r>
  </si>
  <si>
    <t xml:space="preserve">All the historical ratios and two of the forecast ratios are calculated from information provided in Worksheet 7 and Worksheet 8. </t>
  </si>
  <si>
    <t>Enter forecasts for the optional ratios only if they are relevant to your council's application.</t>
  </si>
  <si>
    <t>The historical ratios are calculated from information provided in Worksheet 7 and two of the forecast ratios are calculated from information entered in Worksheet 8.</t>
  </si>
  <si>
    <t>EXPORT SHEET</t>
  </si>
  <si>
    <t xml:space="preserve">IMPACT ON  AVERAGE RATES </t>
  </si>
  <si>
    <t>Ratio definitions</t>
  </si>
  <si>
    <t>Operating balance</t>
  </si>
  <si>
    <r>
      <t xml:space="preserve">Operating expenses </t>
    </r>
    <r>
      <rPr>
        <b/>
        <sz val="9"/>
        <rFont val="Arial"/>
        <family val="2"/>
      </rPr>
      <t>(including loan interest costs)</t>
    </r>
  </si>
  <si>
    <t>Cumulative totals by year</t>
  </si>
  <si>
    <t>Capital expenditure</t>
  </si>
  <si>
    <t xml:space="preserve">Total   </t>
  </si>
  <si>
    <r>
      <t>Other uses of proposed SV income (</t>
    </r>
    <r>
      <rPr>
        <b/>
        <sz val="9"/>
        <rFont val="Arial"/>
        <family val="2"/>
      </rPr>
      <t>eg, loan principal repayments, transfers to reserves)</t>
    </r>
  </si>
  <si>
    <t>Income statement</t>
  </si>
  <si>
    <t>Infrastructure asset performance indicators by fund      %</t>
  </si>
  <si>
    <t>Cash and investments</t>
  </si>
  <si>
    <t>Income from continuing operations</t>
  </si>
  <si>
    <t>Expenses from continuing operations</t>
  </si>
  <si>
    <t>Operating results</t>
  </si>
  <si>
    <t>Increase in rates and annual charges</t>
  </si>
  <si>
    <t>Key assumptions</t>
  </si>
  <si>
    <r>
      <t>Difference between Scenario 1</t>
    </r>
    <r>
      <rPr>
        <b/>
        <sz val="9"/>
        <rFont val="Arial"/>
        <family val="2"/>
      </rPr>
      <t xml:space="preserve"> (with proposed SV income and expenditure) </t>
    </r>
    <r>
      <rPr>
        <b/>
        <sz val="11"/>
        <rFont val="Arial"/>
        <family val="2"/>
      </rPr>
      <t>and Scenario 2</t>
    </r>
    <r>
      <rPr>
        <b/>
        <sz val="9"/>
        <rFont val="Arial"/>
        <family val="2"/>
      </rPr>
      <t xml:space="preserve"> (base case - no SV income or expenditure)</t>
    </r>
  </si>
  <si>
    <t>SCENARIO 1: Proposed additional SV income and expenditure</t>
  </si>
  <si>
    <t>SCENARIO 2: Base case -  no SV income or expenditure</t>
  </si>
  <si>
    <t xml:space="preserve">SCENARIO 3: Hybrid case  - SV expenditure but no SV income </t>
  </si>
  <si>
    <t>Scenario 1: Proposed (with SV)</t>
  </si>
  <si>
    <r>
      <t>Scenario 3: Hybrid case</t>
    </r>
    <r>
      <rPr>
        <vertAlign val="superscript"/>
        <sz val="9"/>
        <rFont val="Arial"/>
        <family val="2"/>
      </rPr>
      <t>a</t>
    </r>
  </si>
  <si>
    <r>
      <t>Total (WDV)</t>
    </r>
    <r>
      <rPr>
        <vertAlign val="superscript"/>
        <sz val="9"/>
        <rFont val="Arial"/>
        <family val="2"/>
      </rPr>
      <t>b</t>
    </r>
    <r>
      <rPr>
        <sz val="9"/>
        <rFont val="Arial"/>
        <family val="2"/>
      </rPr>
      <t xml:space="preserve"> of infrastructure, buildings, other</t>
    </r>
  </si>
  <si>
    <t>Land Value of Land on Minimum $</t>
  </si>
  <si>
    <t>AND the average rates as if the proposed SV were not approved (only the rate peg would then apply).</t>
  </si>
  <si>
    <t>You must identify the percentage increase requested for each year inclusive of the rate peg.</t>
  </si>
  <si>
    <r>
      <t>Worksheet 4 (PGI):</t>
    </r>
    <r>
      <rPr>
        <sz val="9"/>
        <rFont val="Arial"/>
        <family val="2"/>
      </rPr>
      <t xml:space="preserve"> Summarises the council's Permissible General Income based on the 1st year's percentage  </t>
    </r>
  </si>
  <si>
    <t xml:space="preserve">for the proposed SV and Crown Land adjustments, plus other income adjustments. It also shows the </t>
  </si>
  <si>
    <t>including scenarios with and without the proposed special variation.</t>
  </si>
  <si>
    <t>Rate Year 1</t>
  </si>
  <si>
    <t>Rate Year 2</t>
  </si>
  <si>
    <t>Rate Year 3</t>
  </si>
  <si>
    <t>Rate Year 4</t>
  </si>
  <si>
    <t>Rate Year 5</t>
  </si>
  <si>
    <t>Rate Year 6</t>
  </si>
  <si>
    <t>Rate Year 7</t>
  </si>
  <si>
    <t>Expenses excluding investment losses</t>
  </si>
  <si>
    <t>Hard-coded values that should not be changed</t>
  </si>
  <si>
    <t>Note: Columns G to P are formatted black if no data are required for a temporary SV. They will also display black before information has been entered regarding the proposed SV (WK 1 - Identification)</t>
  </si>
  <si>
    <t>C. Expiring special variations (SVs)</t>
  </si>
  <si>
    <t>D. Crown Land adjustments, catch ups, valuation objections</t>
  </si>
  <si>
    <t>E. Requested annual percentage increases and expiring SV amounts</t>
  </si>
  <si>
    <t>yes</t>
  </si>
  <si>
    <t>no</t>
  </si>
  <si>
    <t>6. Does the council have an expiring variation? If yes, please specify when.</t>
  </si>
  <si>
    <t>A. Existing special variations (SVs)</t>
  </si>
  <si>
    <t>B. Proposed special variations (SVs)</t>
  </si>
  <si>
    <t>2. Is the council applying for a one-year increase (s508(2)) or a multi-year increase (s508A)?</t>
  </si>
  <si>
    <r>
      <t>3. For</t>
    </r>
    <r>
      <rPr>
        <b/>
        <sz val="9"/>
        <rFont val="Arial"/>
        <family val="2"/>
      </rPr>
      <t xml:space="preserve"> s508A</t>
    </r>
    <r>
      <rPr>
        <sz val="9"/>
        <rFont val="Arial"/>
        <family val="2"/>
      </rPr>
      <t xml:space="preserve"> applications: for how many years is the council requesting % increases as part of this application?</t>
    </r>
  </si>
  <si>
    <r>
      <t>4. For</t>
    </r>
    <r>
      <rPr>
        <b/>
        <sz val="9"/>
        <rFont val="Arial"/>
        <family val="2"/>
      </rPr>
      <t xml:space="preserve"> s508A</t>
    </r>
    <r>
      <rPr>
        <sz val="9"/>
        <rFont val="Arial"/>
        <family val="2"/>
      </rPr>
      <t xml:space="preserve"> &amp; </t>
    </r>
    <r>
      <rPr>
        <b/>
        <sz val="9"/>
        <rFont val="Arial"/>
        <family val="2"/>
      </rPr>
      <t>s508(2)</t>
    </r>
    <r>
      <rPr>
        <sz val="9"/>
        <rFont val="Arial"/>
        <family val="2"/>
      </rPr>
      <t xml:space="preserve"> applications: is the special variation permanent or temporary?   </t>
    </r>
  </si>
  <si>
    <t>about your proposed special variation and any existing special variations (SVs).</t>
  </si>
  <si>
    <t xml:space="preserve">It also collects information about Crown Land adjustments, catch-ups or excess adjustments </t>
  </si>
  <si>
    <t>Step 2: Fill out any existing variation information</t>
  </si>
  <si>
    <t>This worksheet captures financial ratios for three historical years as well as the current and forecast years (0 to 10)</t>
  </si>
  <si>
    <t xml:space="preserve">Enter the two optional ratios (Asset Maintenance Ratio and Debt Service Ratio) only if they are relevant to your Council's application, otherwise leave blank. </t>
  </si>
  <si>
    <t>Borrowing costs and  repayments</t>
  </si>
  <si>
    <t>3. Asset maintenance ratio</t>
  </si>
  <si>
    <t>Prior year Catch-up/(Excess)</t>
  </si>
  <si>
    <t>Ad valorem rate
(cents)</t>
  </si>
  <si>
    <t>This worksheet captures financial ratios for three historical years as well as the current and forecast years (0 to 10).</t>
  </si>
  <si>
    <t>Enter forecast values for the two compulsory ratios (Infrastructure Renewals Ratio and Infrastructure Backlog Ratio).</t>
  </si>
  <si>
    <t>Current</t>
  </si>
  <si>
    <t>Non-current</t>
  </si>
  <si>
    <t>&lt;include additional items here&gt;</t>
  </si>
  <si>
    <t xml:space="preserve">Indicate whether you have any existing SVs by selecting 'yes' or 'no' from the drop down box, where the existing SV </t>
  </si>
  <si>
    <t xml:space="preserve">&amp; 30 June </t>
  </si>
  <si>
    <t>means you have an existing increase(s) above the rate peg for any year from Year 1 onwards.</t>
  </si>
  <si>
    <t>Yrs SV applies</t>
  </si>
  <si>
    <t>Type of application</t>
  </si>
  <si>
    <t>Permanent or temporary?</t>
  </si>
  <si>
    <t>No yrs if temporary</t>
  </si>
  <si>
    <t>Has existing SV?</t>
  </si>
  <si>
    <t>Hide sheet before publishing</t>
  </si>
  <si>
    <r>
      <t>Operating Performance Ratio</t>
    </r>
    <r>
      <rPr>
        <vertAlign val="superscript"/>
        <sz val="9"/>
        <rFont val="Arial"/>
        <family val="2"/>
      </rPr>
      <t>a</t>
    </r>
  </si>
  <si>
    <t>Net operating result before Cap. Grants &amp; Contrib</t>
  </si>
  <si>
    <t xml:space="preserve">LESS: Valuation Objection Income </t>
  </si>
  <si>
    <t xml:space="preserve">   Rate peg only</t>
  </si>
  <si>
    <t>Rate peg - first year</t>
  </si>
  <si>
    <t>rate peg increase</t>
  </si>
  <si>
    <t>FINANCIAL INFORMATION</t>
  </si>
  <si>
    <t>Actual</t>
  </si>
  <si>
    <t>Forecast</t>
  </si>
  <si>
    <t>Cash &amp; Cash Equivalents</t>
  </si>
  <si>
    <t>Receivables</t>
  </si>
  <si>
    <t>Investments</t>
  </si>
  <si>
    <t>Sources:</t>
  </si>
  <si>
    <t>Payables</t>
  </si>
  <si>
    <t>Borrowing</t>
  </si>
  <si>
    <t>Notes to financial statements and Council's Long Term Financial Plan (LTFP)</t>
  </si>
  <si>
    <t>Annual $ increase in PGI with proposed SV more than:</t>
  </si>
  <si>
    <t>0 = beyond temporary SV period</t>
  </si>
  <si>
    <t>and forecasts of selected balance sheet items for financial ratios</t>
  </si>
  <si>
    <t>Expiry date</t>
  </si>
  <si>
    <t>All other income</t>
  </si>
  <si>
    <t>last</t>
  </si>
  <si>
    <t>Net operating result before capital grants &amp; contributions</t>
  </si>
  <si>
    <r>
      <t xml:space="preserve">Note: PGI estimates for years beyond proposed and/or exisiting SV period shown in </t>
    </r>
    <r>
      <rPr>
        <sz val="9"/>
        <color theme="0" tint="-0.34998626667073579"/>
        <rFont val="Arial"/>
        <family val="2"/>
      </rPr>
      <t xml:space="preserve">light grey </t>
    </r>
    <r>
      <rPr>
        <sz val="9"/>
        <rFont val="Arial"/>
        <family val="2"/>
      </rPr>
      <t>font. PGI beyond a temporary SV period =</t>
    </r>
    <r>
      <rPr>
        <sz val="9"/>
        <color theme="0" tint="-0.34998626667073579"/>
        <rFont val="Arial"/>
        <family val="2"/>
      </rPr>
      <t xml:space="preserve"> 0</t>
    </r>
  </si>
  <si>
    <t>Balance sheet extract (General fund) - historical and forecasts for SV scenario</t>
  </si>
  <si>
    <t>Optional: Enter forecast ratios only if they are relevant to your council's application. Otherwise leave blank</t>
  </si>
  <si>
    <t>Combined</t>
  </si>
  <si>
    <t xml:space="preserve">    If temporary or combined, enter the number of years before the (temporary part of the) special variation is due to expire.</t>
  </si>
  <si>
    <t>additional increases</t>
  </si>
  <si>
    <t>Expiring exising SVs</t>
  </si>
  <si>
    <t>Council name</t>
  </si>
  <si>
    <t>Previous council areas</t>
  </si>
  <si>
    <t>Dubbo</t>
  </si>
  <si>
    <t>Dumaresq</t>
  </si>
  <si>
    <t xml:space="preserve">Bankstown </t>
  </si>
  <si>
    <t>Canterbury</t>
  </si>
  <si>
    <t>Gosford</t>
  </si>
  <si>
    <t>Wyong</t>
  </si>
  <si>
    <t>Wellington</t>
  </si>
  <si>
    <t>Auburn</t>
  </si>
  <si>
    <t>The Hills</t>
  </si>
  <si>
    <t>Conargo</t>
  </si>
  <si>
    <t>Deniliquin</t>
  </si>
  <si>
    <t>Corowa</t>
  </si>
  <si>
    <t>Urana</t>
  </si>
  <si>
    <t>Cootamundra</t>
  </si>
  <si>
    <t xml:space="preserve">Gundagai </t>
  </si>
  <si>
    <t>Hurstville</t>
  </si>
  <si>
    <t>Kogarah</t>
  </si>
  <si>
    <t>Boorowa</t>
  </si>
  <si>
    <t>Harden</t>
  </si>
  <si>
    <t>Young</t>
  </si>
  <si>
    <t>Ashfield</t>
  </si>
  <si>
    <t>Leichardt</t>
  </si>
  <si>
    <t>Gloucester</t>
  </si>
  <si>
    <t>Great Lakes</t>
  </si>
  <si>
    <t>Greater Taree</t>
  </si>
  <si>
    <t>Murray</t>
  </si>
  <si>
    <t>Wakool</t>
  </si>
  <si>
    <t>Jerilderie</t>
  </si>
  <si>
    <t>Murrumbidgee</t>
  </si>
  <si>
    <t>Manly</t>
  </si>
  <si>
    <t>Pittwater</t>
  </si>
  <si>
    <t>Queanbeyan</t>
  </si>
  <si>
    <t>Palerang</t>
  </si>
  <si>
    <t>Tumut</t>
  </si>
  <si>
    <t>Tumbarumba</t>
  </si>
  <si>
    <t>Bombala</t>
  </si>
  <si>
    <t>Snowy River</t>
  </si>
  <si>
    <t>2b. Merged councils</t>
  </si>
  <si>
    <t>.</t>
  </si>
  <si>
    <t>Former council areas:</t>
  </si>
  <si>
    <t>Parramatta</t>
  </si>
  <si>
    <t>Hornsby</t>
  </si>
  <si>
    <t>area1</t>
  </si>
  <si>
    <t>area2</t>
  </si>
  <si>
    <t>area3</t>
  </si>
  <si>
    <t>area4</t>
  </si>
  <si>
    <t>area5</t>
  </si>
  <si>
    <t>Armidale</t>
  </si>
  <si>
    <t>Holroyd</t>
  </si>
  <si>
    <t>Marrickville</t>
  </si>
  <si>
    <t>Warringah</t>
  </si>
  <si>
    <t xml:space="preserve">Previous council area: </t>
  </si>
  <si>
    <t xml:space="preserve">Base Amount
</t>
  </si>
  <si>
    <t xml:space="preserve">Minimum
Amount
</t>
  </si>
  <si>
    <t xml:space="preserve">Land Value
(see note above)
</t>
  </si>
  <si>
    <t xml:space="preserve">Amount of Charge
</t>
  </si>
  <si>
    <r>
      <t>Worksheet 7 (Financials):</t>
    </r>
    <r>
      <rPr>
        <sz val="9"/>
        <rFont val="Arial"/>
        <family val="2"/>
      </rPr>
      <t xml:space="preserve"> Collects historical information from your financial statements and forecasts for </t>
    </r>
  </si>
  <si>
    <t>selected balance sheet items from you long term financial plan (LTFP).</t>
  </si>
  <si>
    <t>Worksheets 5a(1) to 5a(5) collect information separately for each of the previous council areas.</t>
  </si>
  <si>
    <t xml:space="preserve"> SECTION 508A &amp; 508(2) APPLICATION FORM FOR MERGED COUNCILS</t>
  </si>
  <si>
    <t>Worksheets 5b(1) to 5b(5) collect information separately for each of the previous council areas.</t>
  </si>
  <si>
    <t>Armidale Regional Council</t>
  </si>
  <si>
    <t>Guyra</t>
  </si>
  <si>
    <t>Cooma-Monaro</t>
  </si>
  <si>
    <t>Botany Bay</t>
  </si>
  <si>
    <t>Rockdale</t>
  </si>
  <si>
    <t>Annual $ increase in PGI</t>
  </si>
  <si>
    <t>https://yourcouncil.nsw.gov.au/nsw-overview/finances/</t>
  </si>
  <si>
    <t>https://yourcouncil.nsw.gov.au/wp-content/uploads/2019/05/Your-Council-2017-18-Data-Definitions-and-Source.pdf</t>
  </si>
  <si>
    <t xml:space="preserve">The ratio is calculated by total continuing operating revenue (excludes fair value adjustments, </t>
  </si>
  <si>
    <t>net gain/loss on sale of assets, net share/loss on joint ventures) excluding capital grants and</t>
  </si>
  <si>
    <t xml:space="preserve">The ratio is calculated by total continuing operating revenue (excludes fair value adjustments, </t>
  </si>
  <si>
    <t xml:space="preserve">net gain/loss on sale of assets, net share/loss on joint ventures) less all grants and contributions </t>
  </si>
  <si>
    <t xml:space="preserve">divided by total continuing operating revenue (excludes fair value adjustments, net gain/loss on sale </t>
  </si>
  <si>
    <t>of assets, net share/loss on joint ventures) inclusive of capital grants and contributions.</t>
  </si>
  <si>
    <t xml:space="preserve"> contributions, less operating expenses, divided by total continuing operating revenue </t>
  </si>
  <si>
    <t>(excluding capital grants and contributions).</t>
  </si>
  <si>
    <t xml:space="preserve">Calculated by asset renewals (infrastructure, buildings and other structures) divided by depreciation, </t>
  </si>
  <si>
    <t xml:space="preserve">impairment, amortisation of infrastructure, buildings, other structures. </t>
  </si>
  <si>
    <t xml:space="preserve">Calculated by using estimated cost to bring assets (infrastructure, buildings, other structures) to </t>
  </si>
  <si>
    <t xml:space="preserve">a satisfactory condition divided by total written down value of infrastructure, buildings, other </t>
  </si>
  <si>
    <t>structures and depreciable land improvement assets.</t>
  </si>
  <si>
    <t>Net loss on joint ventures</t>
  </si>
  <si>
    <t>Net share of profit  on joint ventures</t>
  </si>
  <si>
    <t>Fair value gains</t>
  </si>
  <si>
    <t>Fair value losses</t>
  </si>
  <si>
    <r>
      <t xml:space="preserve">Other Income </t>
    </r>
    <r>
      <rPr>
        <sz val="9"/>
        <rFont val="Arial"/>
        <family val="2"/>
      </rPr>
      <t>(items excluded from ratio analyis)</t>
    </r>
  </si>
  <si>
    <r>
      <t xml:space="preserve">Other Expenses </t>
    </r>
    <r>
      <rPr>
        <sz val="9"/>
        <rFont val="Arial"/>
        <family val="2"/>
      </rPr>
      <t>(items excluded from ratio analyis)</t>
    </r>
  </si>
  <si>
    <t>Income excluding capital grants and contributions, net gains from asset disposals, profit on joint ventures and fair value gains</t>
  </si>
  <si>
    <t>Total expenses continuing operations excluding net loss from asset disposals, joint ventures and fair value losses</t>
  </si>
  <si>
    <t>Total expenses continuing operations excl net loss from asset disposals, joint ventures and fair value adjustments</t>
  </si>
  <si>
    <t>Income excl cap grants &amp; cont.; net gains from asset disposal; profit on profit on joint ventures; and fair value gains</t>
  </si>
  <si>
    <t>Net operating result before Cap. Grants &amp; Contrib, net gains from asset sales, profit on joint ventures and fair value adjustments</t>
  </si>
  <si>
    <t>Net operating result before capital grants &amp; contributions, gains/losses on asset disposals, gains/losses on joint ventures and fair value adjustments</t>
  </si>
  <si>
    <t>a. Net Operating Balance (excl Cap. Grants &amp; Contrib. and net gains from asset sales etc) as % income (excl Cap. Grants &amp; Contrib. and net gains from asset sales etc)</t>
  </si>
  <si>
    <t>The spreadsheet will calculate the difference between the additional income from the proposed special variation and what it is</t>
  </si>
  <si>
    <t>spent on.  A positive difference means that the additional income is not all spent on operating expenditure or capital expenditure.</t>
  </si>
  <si>
    <t>Hist yr 3</t>
  </si>
  <si>
    <t>Hist yr 2</t>
  </si>
  <si>
    <t>Hist yr 1</t>
  </si>
  <si>
    <t>Worksheets 5a(1) to 5a(5) - Impact on Ratepayers (part 1)</t>
  </si>
  <si>
    <t>The aim of these sheets is to show the minimum rate increase (if applicable), the average rate increase per sub-category</t>
  </si>
  <si>
    <t>Note: There are separate sheets for each of council's prevoius council areas.</t>
  </si>
  <si>
    <t>Worksheets 5b(1) to 5b(5) - Impact on Ratepayers (part 2)</t>
  </si>
  <si>
    <t>These worksheets show the distribution of ordinary rates across different land values and how</t>
  </si>
  <si>
    <t>Sheridan</t>
  </si>
  <si>
    <t>Rapmund</t>
  </si>
  <si>
    <t>sheridan_rapmund@ipart.nsw.gov.au</t>
  </si>
  <si>
    <t>(02) 9290 8430</t>
  </si>
  <si>
    <t xml:space="preserve">  8. Enter the amount of any Crown Land adjustments required</t>
  </si>
  <si>
    <t xml:space="preserve">  9. Enter the amount for any catch ups or excess adjustments required</t>
  </si>
  <si>
    <t>10. Enter any valuation objections required (input as a positive whole number)</t>
  </si>
  <si>
    <t>`</t>
  </si>
  <si>
    <t>This table needs to be blank to match the shape of the export sheet.  However it is not applicable for a merged council</t>
  </si>
  <si>
    <t>Needs to be blank - This table fits the shape in a un-merged council sheet and it repeated here so that the import sheet is reading the same shape for either council.</t>
  </si>
  <si>
    <t>CALCULATION OF NOTIONAL GENERAL INCOME 2019-20</t>
  </si>
  <si>
    <t>Land Value
(see note above)
$</t>
  </si>
  <si>
    <t xml:space="preserve">na </t>
  </si>
  <si>
    <t>This table is applicable for a merged council but matches the shape of the un-merged council export sheet.</t>
  </si>
  <si>
    <t>From here is where things have been added</t>
  </si>
  <si>
    <t>WORKSHEET 5a - Just Minimum rates detail</t>
  </si>
  <si>
    <t>Sub council</t>
  </si>
  <si>
    <t>Minimum rate revenue</t>
  </si>
  <si>
    <t>Flood</t>
  </si>
  <si>
    <t>Gosford Parking</t>
  </si>
  <si>
    <t>CBD Improvement Rate</t>
  </si>
  <si>
    <t>Business Tourism Development</t>
  </si>
  <si>
    <t>Local Retail</t>
  </si>
  <si>
    <t>Major Retail</t>
  </si>
  <si>
    <t>The Entrance</t>
  </si>
  <si>
    <t>Toukley</t>
  </si>
  <si>
    <t>Ordinary</t>
  </si>
  <si>
    <t>Internal Revenue</t>
  </si>
  <si>
    <t>Repay loans and restricted funds</t>
  </si>
  <si>
    <t>Business LRA</t>
  </si>
  <si>
    <t>Business MRA</t>
  </si>
  <si>
    <t>0455 105 054</t>
  </si>
  <si>
    <t>natalia.cowley@centralcoast.nsw.gov.au</t>
  </si>
  <si>
    <t>Natalia Cowley</t>
  </si>
  <si>
    <t>Part of reduced inflation rate</t>
  </si>
  <si>
    <t>1.38370218854175%
This ratio differs to the OLG Debt Service Cover Ratio</t>
  </si>
  <si>
    <t>Acting Director Corporate Affairs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</si>
</sst>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5" formatCode="&quot;$&quot;#,##0;\-&quot;$&quot;#,##0"/>
    <numFmt numFmtId="41" formatCode="_-* #,##0_-;\-* #,##0_-;_-* &quot;-&quot;_-;_-@_-"/>
    <numFmt numFmtId="43" formatCode="_-* #,##0.00_-;\-* #,##0.00_-;_-* &quot;-&quot;??_-;_-@_-"/>
    <numFmt numFmtId="164" formatCode="0.0%"/>
    <numFmt numFmtId="165" formatCode="_(* #,##0.00_);_(* \(#,##0.00\);_(* &quot;-&quot;_);_(@_)"/>
    <numFmt numFmtId="166" formatCode="_(* #,##0_);_(* \(#,##0\);_(* &quot;-&quot;??_);_(@_)"/>
    <numFmt numFmtId="167" formatCode="_(* #,##0_);_(* \(#,##0\);_(* &quot;&quot;??_);_(@_)"/>
    <numFmt numFmtId="168" formatCode="_-* #,##0_-;\-* #,##0_-;_-* &quot;-&quot;??_-;_-@_-"/>
    <numFmt numFmtId="169" formatCode="#,##0.0"/>
    <numFmt numFmtId="170" formatCode="#,##0;;&quot;&quot;"/>
    <numFmt numFmtId="171" formatCode="#,##0.0000"/>
    <numFmt numFmtId="172" formatCode="#,##0_ ;\-#,##0\ "/>
    <numFmt numFmtId="173" formatCode="#,##0.000"/>
  </numFmts>
  <fonts count="71" x14ac:knownFonts="1">
    <font>
      <sz val="9"/>
      <name val="Arial"/>
      <family val="2"/>
    </font>
    <font>
      <sz val="9"/>
      <name val="Arial"/>
      <family val="2"/>
    </font>
    <font>
      <sz val="9"/>
      <name val="Arial"/>
      <family val="2"/>
    </font>
    <font>
      <sz val="8"/>
      <name val="Arial Narrow"/>
      <family val="2"/>
    </font>
    <font>
      <sz val="10"/>
      <name val="Arial"/>
      <family val="2"/>
    </font>
    <font>
      <b/>
      <sz val="10"/>
      <name val="Arial"/>
      <family val="2"/>
    </font>
    <font>
      <b/>
      <sz val="14"/>
      <name val="Arial"/>
      <family val="2"/>
    </font>
    <font>
      <b/>
      <sz val="12"/>
      <color indexed="10"/>
      <name val="Arial"/>
      <family val="2"/>
    </font>
    <font>
      <b/>
      <sz val="12"/>
      <name val="Arial"/>
      <family val="2"/>
    </font>
    <font>
      <sz val="10"/>
      <name val="Arial"/>
      <family val="2"/>
    </font>
    <font>
      <b/>
      <sz val="10"/>
      <color indexed="57"/>
      <name val="Arial"/>
      <family val="2"/>
    </font>
    <font>
      <sz val="10"/>
      <color indexed="12"/>
      <name val="Arial"/>
      <family val="2"/>
    </font>
    <font>
      <sz val="9"/>
      <color indexed="14"/>
      <name val="Arial"/>
      <family val="2"/>
    </font>
    <font>
      <sz val="9"/>
      <color indexed="10"/>
      <name val="Arial"/>
      <family val="2"/>
    </font>
    <font>
      <b/>
      <sz val="9"/>
      <color indexed="9"/>
      <name val="Arial"/>
      <family val="2"/>
    </font>
    <font>
      <u/>
      <sz val="9"/>
      <color indexed="12"/>
      <name val="Arial"/>
      <family val="2"/>
    </font>
    <font>
      <sz val="8"/>
      <name val="Arial"/>
      <family val="2"/>
    </font>
    <font>
      <sz val="14"/>
      <name val="Arial"/>
      <family val="2"/>
    </font>
    <font>
      <sz val="12"/>
      <name val="Arial"/>
      <family val="2"/>
    </font>
    <font>
      <b/>
      <u/>
      <sz val="12"/>
      <name val="Arial"/>
      <family val="2"/>
    </font>
    <font>
      <b/>
      <sz val="12"/>
      <color indexed="39"/>
      <name val="Arial"/>
      <family val="2"/>
    </font>
    <font>
      <b/>
      <sz val="10"/>
      <name val="Arial"/>
      <family val="2"/>
    </font>
    <font>
      <b/>
      <sz val="11"/>
      <name val="Arial"/>
      <family val="2"/>
    </font>
    <font>
      <b/>
      <sz val="8"/>
      <name val="Arial"/>
      <family val="2"/>
    </font>
    <font>
      <sz val="16"/>
      <name val="Arial"/>
      <family val="2"/>
    </font>
    <font>
      <sz val="11"/>
      <name val="Arial"/>
      <family val="2"/>
    </font>
    <font>
      <sz val="9"/>
      <name val="Arial"/>
      <family val="2"/>
    </font>
    <font>
      <b/>
      <sz val="9"/>
      <name val="Arial"/>
      <family val="2"/>
    </font>
    <font>
      <b/>
      <u/>
      <sz val="9"/>
      <name val="Arial"/>
      <family val="2"/>
    </font>
    <font>
      <u/>
      <sz val="9"/>
      <name val="Arial"/>
      <family val="2"/>
    </font>
    <font>
      <i/>
      <sz val="11"/>
      <name val="Arial"/>
      <family val="2"/>
    </font>
    <font>
      <b/>
      <sz val="15"/>
      <name val="Arial"/>
      <family val="2"/>
    </font>
    <font>
      <sz val="9"/>
      <color indexed="81"/>
      <name val="Tahoma"/>
      <family val="2"/>
    </font>
    <font>
      <b/>
      <sz val="9"/>
      <color indexed="81"/>
      <name val="Tahoma"/>
      <family val="2"/>
    </font>
    <font>
      <b/>
      <sz val="18"/>
      <color theme="3"/>
      <name val="Cambria"/>
      <family val="2"/>
      <scheme val="major"/>
    </font>
    <font>
      <sz val="9"/>
      <color rgb="FFFF0000"/>
      <name val="Arial"/>
      <family val="2"/>
    </font>
    <font>
      <b/>
      <sz val="15"/>
      <color rgb="FFFF0000"/>
      <name val="Arial"/>
      <family val="2"/>
    </font>
    <font>
      <sz val="10"/>
      <name val="Arial Narrow"/>
      <family val="2"/>
    </font>
    <font>
      <b/>
      <sz val="10"/>
      <color indexed="10"/>
      <name val="Arial"/>
      <family val="2"/>
    </font>
    <font>
      <b/>
      <sz val="9"/>
      <color indexed="57"/>
      <name val="Arial"/>
      <family val="2"/>
    </font>
    <font>
      <sz val="8"/>
      <color indexed="14"/>
      <name val="Arial"/>
      <family val="2"/>
    </font>
    <font>
      <b/>
      <sz val="9"/>
      <color rgb="FFFF0000"/>
      <name val="Arial"/>
      <family val="2"/>
    </font>
    <font>
      <i/>
      <sz val="9"/>
      <name val="Arial"/>
      <family val="2"/>
    </font>
    <font>
      <i/>
      <sz val="9"/>
      <color rgb="FFFF0000"/>
      <name val="Arial"/>
      <family val="2"/>
    </font>
    <font>
      <sz val="9"/>
      <color indexed="12"/>
      <name val="Arial"/>
      <family val="2"/>
    </font>
    <font>
      <b/>
      <sz val="10"/>
      <color indexed="9"/>
      <name val="Arial"/>
      <family val="2"/>
    </font>
    <font>
      <b/>
      <sz val="9"/>
      <color indexed="18"/>
      <name val="Arial"/>
      <family val="2"/>
    </font>
    <font>
      <sz val="9"/>
      <color theme="0" tint="-0.34998626667073579"/>
      <name val="Arial"/>
      <family val="2"/>
    </font>
    <font>
      <b/>
      <u/>
      <sz val="11"/>
      <name val="Arial"/>
      <family val="2"/>
    </font>
    <font>
      <sz val="8"/>
      <color theme="0" tint="-0.34998626667073579"/>
      <name val="Arial"/>
      <family val="2"/>
    </font>
    <font>
      <b/>
      <sz val="9"/>
      <color indexed="39"/>
      <name val="Arial"/>
      <family val="2"/>
    </font>
    <font>
      <sz val="9"/>
      <color indexed="18"/>
      <name val="Arial"/>
      <family val="2"/>
    </font>
    <font>
      <b/>
      <sz val="9"/>
      <color indexed="10"/>
      <name val="Arial"/>
      <family val="2"/>
    </font>
    <font>
      <b/>
      <sz val="9"/>
      <color theme="1"/>
      <name val="Arial"/>
      <family val="2"/>
    </font>
    <font>
      <b/>
      <sz val="9"/>
      <color theme="9" tint="-0.499984740745262"/>
      <name val="Arial"/>
      <family val="2"/>
    </font>
    <font>
      <b/>
      <i/>
      <sz val="9"/>
      <color theme="9" tint="-0.499984740745262"/>
      <name val="Arial"/>
      <family val="2"/>
    </font>
    <font>
      <sz val="9"/>
      <color theme="0" tint="-0.499984740745262"/>
      <name val="Arial"/>
      <family val="2"/>
    </font>
    <font>
      <i/>
      <sz val="9"/>
      <color theme="9" tint="-0.499984740745262"/>
      <name val="Arial"/>
      <family val="2"/>
    </font>
    <font>
      <i/>
      <sz val="9"/>
      <color indexed="18"/>
      <name val="Arial"/>
      <family val="2"/>
    </font>
    <font>
      <b/>
      <i/>
      <sz val="9"/>
      <name val="Arial"/>
      <family val="2"/>
    </font>
    <font>
      <sz val="9"/>
      <color theme="9" tint="-0.499984740745262"/>
      <name val="Arial"/>
      <family val="2"/>
    </font>
    <font>
      <vertAlign val="superscript"/>
      <sz val="9"/>
      <name val="Arial"/>
      <family val="2"/>
    </font>
    <font>
      <b/>
      <sz val="9"/>
      <color theme="0" tint="-0.499984740745262"/>
      <name val="Arial"/>
      <family val="2"/>
    </font>
    <font>
      <b/>
      <sz val="9"/>
      <color theme="0" tint="-0.34998626667073579"/>
      <name val="Arial"/>
      <family val="2"/>
    </font>
    <font>
      <sz val="9"/>
      <color rgb="FF0000FF"/>
      <name val="Arial"/>
      <family val="2"/>
    </font>
    <font>
      <b/>
      <i/>
      <sz val="9"/>
      <color rgb="FFFF0000"/>
      <name val="Arial"/>
      <family val="2"/>
    </font>
    <font>
      <b/>
      <sz val="9"/>
      <color indexed="12"/>
      <name val="Arial"/>
      <family val="2"/>
    </font>
    <font>
      <sz val="9"/>
      <color theme="1"/>
      <name val="Arial"/>
      <family val="2"/>
    </font>
    <font>
      <u/>
      <sz val="9"/>
      <color theme="10"/>
      <name val="Arial"/>
      <family val="2"/>
    </font>
    <font>
      <sz val="10"/>
      <color indexed="9"/>
      <name val="Arial"/>
      <family val="2"/>
    </font>
    <font>
      <sz val="9"/>
      <color theme="0" tint="-0.249977111117893"/>
      <name val="Arial"/>
      <family val="2"/>
    </font>
  </fonts>
  <fills count="20">
    <fill>
      <patternFill patternType="none"/>
    </fill>
    <fill>
      <patternFill patternType="gray125"/>
    </fill>
    <fill>
      <patternFill patternType="lightGray">
        <fgColor indexed="13"/>
      </patternFill>
    </fill>
    <fill>
      <patternFill patternType="solid">
        <fgColor indexed="41"/>
        <bgColor indexed="64"/>
      </patternFill>
    </fill>
    <fill>
      <patternFill patternType="solid">
        <fgColor indexed="44"/>
        <bgColor indexed="64"/>
      </patternFill>
    </fill>
    <fill>
      <patternFill patternType="solid">
        <fgColor indexed="18"/>
        <bgColor indexed="64"/>
      </patternFill>
    </fill>
    <fill>
      <patternFill patternType="solid">
        <fgColor indexed="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indexed="8"/>
        <bgColor indexed="64"/>
      </patternFill>
    </fill>
    <fill>
      <patternFill patternType="solid">
        <fgColor theme="0"/>
        <bgColor rgb="FFFF00FF"/>
      </patternFill>
    </fill>
    <fill>
      <patternFill patternType="solid">
        <fgColor theme="0"/>
        <bgColor rgb="FF00FFFF"/>
      </patternFill>
    </fill>
    <fill>
      <patternFill patternType="solid">
        <fgColor indexed="44"/>
        <bgColor rgb="FF00FFFF"/>
      </patternFill>
    </fill>
    <fill>
      <patternFill patternType="solid">
        <fgColor theme="0" tint="-0.14999847407452621"/>
        <bgColor rgb="FF00FFFF"/>
      </patternFill>
    </fill>
    <fill>
      <patternFill patternType="solid">
        <fgColor theme="0"/>
        <bgColor indexed="8"/>
      </patternFill>
    </fill>
    <fill>
      <patternFill patternType="solid">
        <fgColor indexed="18"/>
        <bgColor rgb="FF00FFFF"/>
      </patternFill>
    </fill>
    <fill>
      <patternFill patternType="solid">
        <fgColor theme="0" tint="-4.9989318521683403E-2"/>
        <bgColor rgb="FF00FFFF"/>
      </patternFill>
    </fill>
    <fill>
      <patternFill patternType="solid">
        <fgColor theme="0" tint="-4.9989318521683403E-2"/>
        <bgColor indexed="64"/>
      </patternFill>
    </fill>
    <fill>
      <patternFill patternType="solid">
        <fgColor theme="6" tint="0.79998168889431442"/>
        <bgColor indexed="64"/>
      </patternFill>
    </fill>
  </fills>
  <borders count="116">
    <border>
      <left/>
      <right/>
      <top/>
      <bottom/>
      <diagonal/>
    </border>
    <border>
      <left style="thin">
        <color indexed="64"/>
      </left>
      <right/>
      <top style="thin">
        <color indexed="64"/>
      </top>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style="thin">
        <color indexed="64"/>
      </right>
      <top/>
      <bottom/>
      <diagonal/>
    </border>
    <border>
      <left/>
      <right style="double">
        <color indexed="10"/>
      </right>
      <top/>
      <bottom style="medium">
        <color indexed="64"/>
      </bottom>
      <diagonal/>
    </border>
    <border>
      <left style="double">
        <color indexed="10"/>
      </left>
      <right/>
      <top/>
      <bottom style="medium">
        <color indexed="64"/>
      </bottom>
      <diagonal/>
    </border>
    <border>
      <left style="thin">
        <color indexed="22"/>
      </left>
      <right style="thin">
        <color indexed="22"/>
      </right>
      <top style="thin">
        <color indexed="22"/>
      </top>
      <bottom style="thin">
        <color indexed="22"/>
      </bottom>
      <diagonal/>
    </border>
    <border>
      <left/>
      <right style="double">
        <color rgb="FFFF0000"/>
      </right>
      <top/>
      <bottom/>
      <diagonal/>
    </border>
    <border>
      <left style="hair">
        <color indexed="64"/>
      </left>
      <right/>
      <top style="thin">
        <color indexed="64"/>
      </top>
      <bottom/>
      <diagonal/>
    </border>
    <border>
      <left style="hair">
        <color indexed="64"/>
      </left>
      <right/>
      <top/>
      <bottom/>
      <diagonal/>
    </border>
    <border>
      <left/>
      <right/>
      <top style="medium">
        <color theme="0" tint="-0.34998626667073579"/>
      </top>
      <bottom/>
      <diagonal/>
    </border>
    <border>
      <left/>
      <right/>
      <top/>
      <bottom style="medium">
        <color theme="0" tint="-0.34998626667073579"/>
      </bottom>
      <diagonal/>
    </border>
    <border>
      <left/>
      <right/>
      <top/>
      <bottom style="thin">
        <color theme="0" tint="-0.34998626667073579"/>
      </bottom>
      <diagonal/>
    </border>
    <border>
      <left/>
      <right/>
      <top style="thin">
        <color theme="0" tint="-0.34998626667073579"/>
      </top>
      <bottom/>
      <diagonal/>
    </border>
    <border>
      <left/>
      <right/>
      <top/>
      <bottom style="thin">
        <color theme="0" tint="-0.499984740745262"/>
      </bottom>
      <diagonal/>
    </border>
    <border>
      <left style="medium">
        <color theme="0" tint="-0.34998626667073579"/>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diagonal/>
    </border>
    <border>
      <left/>
      <right style="medium">
        <color theme="0" tint="-0.34998626667073579"/>
      </right>
      <top/>
      <bottom/>
      <diagonal/>
    </border>
    <border>
      <left style="medium">
        <color theme="0" tint="-0.34998626667073579"/>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bottom style="thin">
        <color indexed="64"/>
      </bottom>
      <diagonal/>
    </border>
    <border>
      <left/>
      <right style="medium">
        <color theme="0" tint="-0.34998626667073579"/>
      </right>
      <top/>
      <bottom style="thin">
        <color indexed="64"/>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medium">
        <color theme="0" tint="-0.34998626667073579"/>
      </left>
      <right/>
      <top style="thin">
        <color indexed="64"/>
      </top>
      <bottom/>
      <diagonal/>
    </border>
    <border>
      <left/>
      <right style="medium">
        <color theme="0" tint="-0.34998626667073579"/>
      </right>
      <top style="thin">
        <color indexed="64"/>
      </top>
      <bottom/>
      <diagonal/>
    </border>
    <border>
      <left style="thin">
        <color indexed="64"/>
      </left>
      <right style="double">
        <color rgb="FFFF0000"/>
      </right>
      <top style="thin">
        <color indexed="64"/>
      </top>
      <bottom style="thin">
        <color indexed="64"/>
      </bottom>
      <diagonal/>
    </border>
    <border>
      <left style="thin">
        <color indexed="64"/>
      </left>
      <right/>
      <top/>
      <bottom style="double">
        <color rgb="FFFF0000"/>
      </bottom>
      <diagonal/>
    </border>
    <border>
      <left/>
      <right style="thin">
        <color indexed="64"/>
      </right>
      <top/>
      <bottom style="double">
        <color rgb="FFFF0000"/>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top style="medium">
        <color theme="0" tint="-0.499984740745262"/>
      </top>
      <bottom/>
      <diagonal/>
    </border>
    <border>
      <left/>
      <right style="double">
        <color rgb="FFFF0000"/>
      </right>
      <top style="thin">
        <color theme="0" tint="-0.34998626667073579"/>
      </top>
      <bottom style="double">
        <color theme="0" tint="-0.34998626667073579"/>
      </bottom>
      <diagonal/>
    </border>
    <border>
      <left/>
      <right/>
      <top style="thin">
        <color theme="0" tint="-0.34998626667073579"/>
      </top>
      <bottom style="double">
        <color theme="0" tint="-0.34998626667073579"/>
      </bottom>
      <diagonal/>
    </border>
    <border>
      <left style="double">
        <color rgb="FFFF0000"/>
      </left>
      <right/>
      <top/>
      <bottom style="double">
        <color rgb="FFFF0000"/>
      </bottom>
      <diagonal/>
    </border>
    <border>
      <left style="thin">
        <color indexed="64"/>
      </left>
      <right/>
      <top/>
      <bottom style="thin">
        <color theme="0" tint="-0.499984740745262"/>
      </bottom>
      <diagonal/>
    </border>
    <border>
      <left/>
      <right style="thin">
        <color indexed="64"/>
      </right>
      <top/>
      <bottom style="thin">
        <color theme="0" tint="-0.499984740745262"/>
      </bottom>
      <diagonal/>
    </border>
    <border>
      <left style="hair">
        <color indexed="64"/>
      </left>
      <right/>
      <top/>
      <bottom style="thin">
        <color indexed="64"/>
      </bottom>
      <diagonal/>
    </border>
    <border>
      <left style="double">
        <color rgb="FFFF0000"/>
      </left>
      <right style="thin">
        <color indexed="64"/>
      </right>
      <top style="thin">
        <color indexed="64"/>
      </top>
      <bottom style="thin">
        <color indexed="64"/>
      </bottom>
      <diagonal/>
    </border>
    <border>
      <left/>
      <right/>
      <top style="thin">
        <color auto="1"/>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right style="double">
        <color rgb="FFFF0000"/>
      </right>
      <top style="thin">
        <color indexed="64"/>
      </top>
      <bottom style="double">
        <color indexed="64"/>
      </bottom>
      <diagonal/>
    </border>
    <border>
      <left/>
      <right style="thin">
        <color theme="0" tint="-0.24994659260841701"/>
      </right>
      <top style="medium">
        <color theme="0" tint="-0.34998626667073579"/>
      </top>
      <bottom/>
      <diagonal/>
    </border>
    <border>
      <left style="thin">
        <color theme="0" tint="-0.34998626667073579"/>
      </left>
      <right/>
      <top/>
      <bottom style="medium">
        <color theme="0" tint="-0.34998626667073579"/>
      </bottom>
      <diagonal/>
    </border>
    <border>
      <left/>
      <right style="thin">
        <color indexed="64"/>
      </right>
      <top style="thin">
        <color auto="1"/>
      </top>
      <bottom/>
      <diagonal/>
    </border>
    <border>
      <left style="thin">
        <color theme="0" tint="-0.34998626667073579"/>
      </left>
      <right/>
      <top style="medium">
        <color theme="0" tint="-0.34998626667073579"/>
      </top>
      <bottom/>
      <diagonal/>
    </border>
    <border>
      <left style="thin">
        <color theme="0" tint="-0.34998626667073579"/>
      </left>
      <right/>
      <top/>
      <bottom style="thin">
        <color theme="0" tint="-0.499984740745262"/>
      </bottom>
      <diagonal/>
    </border>
    <border>
      <left style="medium">
        <color theme="0" tint="-0.34998626667073579"/>
      </left>
      <right/>
      <top style="hair">
        <color theme="0" tint="-0.34998626667073579"/>
      </top>
      <bottom/>
      <diagonal/>
    </border>
    <border>
      <left style="medium">
        <color theme="0" tint="-0.34998626667073579"/>
      </left>
      <right/>
      <top/>
      <bottom style="hair">
        <color theme="0" tint="-0.34998626667073579"/>
      </bottom>
      <diagonal/>
    </border>
    <border>
      <left/>
      <right style="medium">
        <color theme="0" tint="-0.34998626667073579"/>
      </right>
      <top style="thin">
        <color theme="0" tint="-0.34998626667073579"/>
      </top>
      <bottom/>
      <diagonal/>
    </border>
    <border>
      <left/>
      <right style="medium">
        <color theme="0" tint="-0.34998626667073579"/>
      </right>
      <top/>
      <bottom style="thin">
        <color theme="0" tint="-0.34998626667073579"/>
      </bottom>
      <diagonal/>
    </border>
    <border>
      <left style="thin">
        <color indexed="64"/>
      </left>
      <right/>
      <top style="thin">
        <color indexed="64"/>
      </top>
      <bottom/>
      <diagonal/>
    </border>
    <border>
      <left style="thin">
        <color indexed="64"/>
      </left>
      <right/>
      <top/>
      <bottom style="thin">
        <color theme="0" tint="-0.34998626667073579"/>
      </bottom>
      <diagonal/>
    </border>
    <border>
      <left/>
      <right style="thin">
        <color indexed="64"/>
      </right>
      <top/>
      <bottom style="thin">
        <color theme="0" tint="-0.34998626667073579"/>
      </bottom>
      <diagonal/>
    </border>
    <border>
      <left/>
      <right style="thin">
        <color indexed="64"/>
      </right>
      <top style="double">
        <color rgb="FFFF0000"/>
      </top>
      <bottom style="double">
        <color rgb="FFFF0000"/>
      </bottom>
      <diagonal/>
    </border>
    <border>
      <left/>
      <right/>
      <top style="double">
        <color rgb="FFFF0000"/>
      </top>
      <bottom style="double">
        <color rgb="FFFF0000"/>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theme="0" tint="-0.24994659260841701"/>
      </right>
      <top/>
      <bottom/>
      <diagonal/>
    </border>
    <border>
      <left/>
      <right/>
      <top/>
      <bottom style="double">
        <color rgb="FFFF000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double">
        <color rgb="FFFF0000"/>
      </left>
      <right/>
      <top/>
      <bottom/>
      <diagonal/>
    </border>
    <border>
      <left style="thin">
        <color indexed="64"/>
      </left>
      <right style="thin">
        <color indexed="64"/>
      </right>
      <top style="double">
        <color rgb="FFFF0000"/>
      </top>
      <bottom/>
      <diagonal/>
    </border>
    <border>
      <left style="thin">
        <color indexed="64"/>
      </left>
      <right/>
      <top style="double">
        <color rgb="FFFF0000"/>
      </top>
      <bottom/>
      <diagonal/>
    </border>
    <border>
      <left/>
      <right style="thin">
        <color indexed="64"/>
      </right>
      <top style="double">
        <color rgb="FFFF0000"/>
      </top>
      <bottom/>
      <diagonal/>
    </border>
    <border>
      <left style="thin">
        <color indexed="64"/>
      </left>
      <right style="thin">
        <color indexed="64"/>
      </right>
      <top/>
      <bottom style="double">
        <color rgb="FFFF0000"/>
      </bottom>
      <diagonal/>
    </border>
    <border>
      <left style="thin">
        <color theme="0" tint="-0.34998626667073579"/>
      </left>
      <right style="thin">
        <color theme="0" tint="-0.34998626667073579"/>
      </right>
      <top/>
      <bottom style="double">
        <color rgb="FFFF0000"/>
      </bottom>
      <diagonal/>
    </border>
    <border>
      <left style="thin">
        <color theme="0" tint="-0.34998626667073579"/>
      </left>
      <right/>
      <top style="thin">
        <color auto="1"/>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style="thin">
        <color indexed="64"/>
      </top>
      <bottom/>
      <diagonal/>
    </border>
    <border>
      <left/>
      <right style="medium">
        <color rgb="FFFF0000"/>
      </right>
      <top style="thin">
        <color auto="1"/>
      </top>
      <bottom/>
      <diagonal/>
    </border>
    <border>
      <left style="medium">
        <color rgb="FFFF0000"/>
      </left>
      <right/>
      <top/>
      <bottom style="thin">
        <color indexed="64"/>
      </bottom>
      <diagonal/>
    </border>
    <border>
      <left/>
      <right style="medium">
        <color rgb="FFFF0000"/>
      </right>
      <top/>
      <bottom style="thin">
        <color indexed="64"/>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FF0000"/>
      </left>
      <right/>
      <top style="thin">
        <color indexed="64"/>
      </top>
      <bottom style="thin">
        <color indexed="64"/>
      </bottom>
      <diagonal/>
    </border>
    <border>
      <left/>
      <right style="medium">
        <color rgb="FFFF0000"/>
      </right>
      <top style="thin">
        <color indexed="64"/>
      </top>
      <bottom style="thin">
        <color indexed="64"/>
      </bottom>
      <diagonal/>
    </border>
    <border>
      <left style="thin">
        <color indexed="64"/>
      </left>
      <right/>
      <top/>
      <bottom style="medium">
        <color rgb="FFFF0000"/>
      </bottom>
      <diagonal/>
    </border>
    <border>
      <left/>
      <right style="thin">
        <color indexed="64"/>
      </right>
      <top/>
      <bottom style="medium">
        <color rgb="FFFF0000"/>
      </bottom>
      <diagonal/>
    </border>
  </borders>
  <cellStyleXfs count="29">
    <xf numFmtId="0" fontId="0" fillId="0" borderId="0"/>
    <xf numFmtId="43" fontId="1" fillId="0" borderId="0" applyFont="0" applyFill="0" applyBorder="0" applyAlignment="0" applyProtection="0"/>
    <xf numFmtId="0" fontId="41" fillId="7" borderId="0" applyNumberFormat="0" applyBorder="0" applyAlignment="0" applyProtection="0"/>
    <xf numFmtId="164" fontId="1" fillId="2" borderId="0" applyBorder="0" applyAlignment="0">
      <alignment horizontal="left"/>
      <protection locked="0"/>
    </xf>
    <xf numFmtId="169" fontId="1" fillId="2" borderId="0" applyBorder="0" applyAlignment="0">
      <alignment horizontal="right"/>
      <protection locked="0"/>
    </xf>
    <xf numFmtId="0" fontId="15" fillId="0" borderId="0" applyNumberFormat="0" applyFill="0" applyBorder="0" applyAlignment="0" applyProtection="0"/>
    <xf numFmtId="0" fontId="13" fillId="0" borderId="0" applyNumberFormat="0" applyFill="0" applyBorder="0" applyAlignment="0"/>
    <xf numFmtId="4" fontId="40" fillId="0" borderId="0" applyNumberFormat="0" applyFill="0" applyBorder="0" applyAlignment="0">
      <alignment horizontal="left"/>
    </xf>
    <xf numFmtId="0" fontId="39" fillId="0" borderId="0" applyNumberFormat="0" applyFill="0" applyBorder="0" applyAlignment="0" applyProtection="0"/>
    <xf numFmtId="41" fontId="14" fillId="5" borderId="0" applyNumberFormat="0" applyBorder="0" applyAlignment="0"/>
    <xf numFmtId="164" fontId="1" fillId="3" borderId="0" applyBorder="0" applyAlignment="0">
      <protection locked="0"/>
    </xf>
    <xf numFmtId="169" fontId="1" fillId="3" borderId="2" applyBorder="0" applyAlignment="0">
      <alignment horizontal="right"/>
      <protection locked="0"/>
    </xf>
    <xf numFmtId="164" fontId="1" fillId="4" borderId="0" applyBorder="0" applyAlignment="0">
      <alignment horizontal="right"/>
      <protection locked="0"/>
    </xf>
    <xf numFmtId="4" fontId="1" fillId="4" borderId="0" applyBorder="0" applyAlignment="0">
      <alignment horizontal="right"/>
      <protection locked="0"/>
    </xf>
    <xf numFmtId="9" fontId="2" fillId="0" borderId="0" applyFont="0" applyFill="0" applyBorder="0" applyAlignment="0" applyProtection="0"/>
    <xf numFmtId="0" fontId="34" fillId="0" borderId="0" applyNumberFormat="0" applyFill="0" applyBorder="0" applyAlignment="0" applyProtection="0"/>
    <xf numFmtId="41" fontId="1" fillId="0" borderId="0" applyFont="0" applyFill="0" applyBorder="0" applyAlignment="0" applyProtection="0"/>
    <xf numFmtId="3" fontId="44" fillId="0" borderId="0" applyNumberFormat="0" applyFill="0" applyBorder="0" applyAlignment="0" applyProtection="0">
      <protection locked="0"/>
    </xf>
    <xf numFmtId="0" fontId="1" fillId="0" borderId="28" applyNumberFormat="0" applyFont="0" applyFill="0" applyAlignment="0">
      <alignment horizontal="left"/>
    </xf>
    <xf numFmtId="43" fontId="1" fillId="0" borderId="0" applyFont="0" applyFill="0" applyBorder="0" applyAlignment="0" applyProtection="0"/>
    <xf numFmtId="9" fontId="1" fillId="0" borderId="0" applyFont="0" applyFill="0" applyBorder="0" applyAlignment="0" applyProtection="0"/>
    <xf numFmtId="4" fontId="27" fillId="17" borderId="66" applyNumberFormat="0" applyFont="0" applyBorder="0" applyAlignment="0" applyProtection="0">
      <alignment horizontal="left"/>
    </xf>
    <xf numFmtId="43" fontId="1" fillId="0" borderId="0" applyFont="0" applyFill="0" applyBorder="0" applyAlignment="0" applyProtection="0"/>
    <xf numFmtId="41" fontId="1" fillId="0" borderId="0" applyFont="0" applyFill="0" applyBorder="0" applyAlignment="0" applyProtection="0"/>
    <xf numFmtId="0" fontId="1" fillId="0" borderId="28" applyNumberFormat="0" applyFont="0" applyFill="0" applyAlignment="0" applyProtection="0"/>
    <xf numFmtId="165" fontId="40" fillId="0" borderId="0" applyNumberFormat="0" applyFill="0" applyBorder="0" applyAlignment="0">
      <alignment horizontal="left"/>
    </xf>
    <xf numFmtId="0" fontId="68" fillId="0" borderId="0" applyNumberFormat="0" applyFill="0" applyBorder="0" applyAlignment="0" applyProtection="0"/>
    <xf numFmtId="9" fontId="69" fillId="0" borderId="0" applyFont="0" applyBorder="0" applyAlignment="0" applyProtection="0"/>
    <xf numFmtId="9" fontId="69" fillId="0" borderId="0" applyFont="0" applyBorder="0" applyAlignment="0" applyProtection="0"/>
  </cellStyleXfs>
  <cellXfs count="1655">
    <xf numFmtId="0" fontId="0" fillId="0" borderId="0" xfId="0"/>
    <xf numFmtId="0" fontId="0" fillId="9" borderId="0" xfId="0" applyFont="1" applyFill="1" applyBorder="1" applyAlignment="1">
      <alignment horizontal="left"/>
    </xf>
    <xf numFmtId="0" fontId="27" fillId="9" borderId="0" xfId="0" applyFont="1" applyFill="1" applyBorder="1"/>
    <xf numFmtId="0" fontId="0" fillId="9" borderId="0" xfId="0" applyFont="1" applyFill="1" applyBorder="1"/>
    <xf numFmtId="0" fontId="8" fillId="9" borderId="0" xfId="0" applyFont="1" applyFill="1"/>
    <xf numFmtId="0" fontId="0" fillId="9" borderId="0" xfId="0" applyFont="1" applyFill="1"/>
    <xf numFmtId="0" fontId="0" fillId="9" borderId="0" xfId="0" applyFill="1"/>
    <xf numFmtId="0" fontId="1" fillId="6" borderId="0" xfId="0" applyFont="1" applyFill="1" applyAlignment="1">
      <alignment horizontal="left" indent="1"/>
    </xf>
    <xf numFmtId="0" fontId="1" fillId="6" borderId="27" xfId="0" quotePrefix="1" applyFont="1" applyFill="1" applyBorder="1" applyAlignment="1">
      <alignment wrapText="1"/>
    </xf>
    <xf numFmtId="0" fontId="0" fillId="6" borderId="27" xfId="0" applyFont="1" applyFill="1" applyBorder="1" applyAlignment="1">
      <alignment horizontal="right" wrapText="1"/>
    </xf>
    <xf numFmtId="0" fontId="1" fillId="6" borderId="27" xfId="0" applyFont="1" applyFill="1" applyBorder="1" applyAlignment="1">
      <alignment wrapText="1"/>
    </xf>
    <xf numFmtId="0" fontId="1" fillId="10" borderId="0" xfId="0" applyFont="1" applyFill="1" applyAlignment="1">
      <alignment wrapText="1"/>
    </xf>
    <xf numFmtId="165" fontId="12" fillId="0" borderId="0" xfId="1" applyNumberFormat="1" applyFont="1" applyFill="1" applyBorder="1" applyAlignment="1">
      <alignment horizontal="left"/>
    </xf>
    <xf numFmtId="165" fontId="40" fillId="0" borderId="0" xfId="7" applyNumberFormat="1" applyBorder="1">
      <alignment horizontal="left"/>
    </xf>
    <xf numFmtId="0" fontId="0" fillId="0" borderId="0" xfId="0" applyFont="1" applyBorder="1" applyAlignment="1">
      <alignment horizontal="left"/>
    </xf>
    <xf numFmtId="9" fontId="41" fillId="7" borderId="0" xfId="2" applyNumberFormat="1" applyBorder="1" applyAlignment="1"/>
    <xf numFmtId="0" fontId="0" fillId="0" borderId="19" xfId="0" applyFont="1" applyBorder="1" applyAlignment="1"/>
    <xf numFmtId="0" fontId="12" fillId="0" borderId="18" xfId="0" applyFont="1" applyBorder="1" applyAlignment="1">
      <alignment horizontal="left"/>
    </xf>
    <xf numFmtId="0" fontId="40" fillId="0" borderId="17" xfId="7" applyNumberFormat="1" applyBorder="1" applyAlignment="1">
      <alignment horizontal="left"/>
    </xf>
    <xf numFmtId="0" fontId="0" fillId="0" borderId="16" xfId="0" applyFont="1" applyBorder="1" applyAlignment="1"/>
    <xf numFmtId="164" fontId="1" fillId="2" borderId="16" xfId="3" applyBorder="1" applyAlignment="1">
      <alignment horizontal="right"/>
      <protection locked="0"/>
    </xf>
    <xf numFmtId="169" fontId="1" fillId="2" borderId="0" xfId="4" applyBorder="1">
      <alignment horizontal="right"/>
      <protection locked="0"/>
    </xf>
    <xf numFmtId="169" fontId="1" fillId="2" borderId="15" xfId="4" applyBorder="1">
      <alignment horizontal="right"/>
      <protection locked="0"/>
    </xf>
    <xf numFmtId="169" fontId="1" fillId="3" borderId="0" xfId="11" applyBorder="1" applyAlignment="1">
      <alignment horizontal="right"/>
      <protection locked="0"/>
    </xf>
    <xf numFmtId="0" fontId="4" fillId="0" borderId="0" xfId="0" applyFont="1" applyBorder="1" applyAlignment="1">
      <alignment horizontal="right"/>
    </xf>
    <xf numFmtId="0" fontId="6" fillId="0" borderId="13" xfId="0" applyFont="1" applyBorder="1" applyAlignment="1"/>
    <xf numFmtId="0" fontId="6" fillId="0" borderId="12" xfId="0" applyFont="1" applyBorder="1" applyAlignment="1"/>
    <xf numFmtId="4" fontId="13" fillId="4" borderId="0" xfId="6" applyNumberFormat="1" applyFill="1" applyBorder="1" applyAlignment="1">
      <alignment horizontal="left"/>
    </xf>
    <xf numFmtId="4" fontId="1" fillId="4" borderId="0" xfId="13" applyBorder="1" applyAlignment="1">
      <alignment horizontal="left"/>
      <protection locked="0"/>
    </xf>
    <xf numFmtId="4" fontId="39" fillId="4" borderId="0" xfId="8" applyNumberFormat="1" applyFill="1" applyBorder="1" applyAlignment="1" applyProtection="1">
      <alignment horizontal="left"/>
      <protection locked="0"/>
    </xf>
    <xf numFmtId="0" fontId="0" fillId="0" borderId="0" xfId="0" applyFont="1" applyBorder="1" applyAlignment="1">
      <alignment wrapText="1"/>
    </xf>
    <xf numFmtId="0" fontId="27" fillId="0" borderId="0" xfId="0" applyFont="1" applyBorder="1" applyAlignment="1"/>
    <xf numFmtId="0" fontId="1" fillId="0" borderId="19" xfId="0" applyFont="1" applyBorder="1" applyAlignment="1">
      <alignment wrapText="1"/>
    </xf>
    <xf numFmtId="0" fontId="0" fillId="0" borderId="26" xfId="0" applyFont="1" applyBorder="1" applyAlignment="1"/>
    <xf numFmtId="0" fontId="1" fillId="0" borderId="25" xfId="0" applyFont="1" applyBorder="1" applyAlignment="1">
      <alignment wrapText="1"/>
    </xf>
    <xf numFmtId="0" fontId="1" fillId="0" borderId="18" xfId="0" applyFont="1" applyBorder="1" applyAlignment="1">
      <alignment wrapText="1"/>
    </xf>
    <xf numFmtId="0" fontId="0" fillId="0" borderId="25" xfId="0" applyFont="1" applyBorder="1" applyAlignment="1"/>
    <xf numFmtId="0" fontId="0" fillId="0" borderId="18" xfId="0" applyFont="1" applyBorder="1" applyAlignment="1"/>
    <xf numFmtId="0" fontId="0" fillId="0" borderId="17" xfId="0" applyFont="1" applyBorder="1" applyAlignment="1"/>
    <xf numFmtId="0" fontId="39" fillId="0" borderId="0" xfId="0" applyFont="1" applyBorder="1" applyAlignment="1"/>
    <xf numFmtId="0" fontId="13" fillId="0" borderId="0" xfId="0" applyFont="1" applyBorder="1" applyAlignment="1"/>
    <xf numFmtId="0" fontId="13" fillId="0" borderId="15" xfId="6" applyBorder="1" applyAlignment="1"/>
    <xf numFmtId="0" fontId="12" fillId="0" borderId="0" xfId="0" applyFont="1" applyBorder="1" applyAlignment="1">
      <alignment horizontal="left"/>
    </xf>
    <xf numFmtId="0" fontId="40" fillId="0" borderId="15" xfId="7" applyNumberFormat="1" applyBorder="1" applyAlignment="1">
      <alignment horizontal="left"/>
    </xf>
    <xf numFmtId="0" fontId="39" fillId="0" borderId="15" xfId="8" applyBorder="1" applyAlignment="1"/>
    <xf numFmtId="0" fontId="14" fillId="5" borderId="0" xfId="9" applyNumberFormat="1" applyBorder="1" applyAlignment="1"/>
    <xf numFmtId="0" fontId="14" fillId="5" borderId="15" xfId="9" applyNumberFormat="1" applyBorder="1" applyAlignment="1"/>
    <xf numFmtId="0" fontId="1" fillId="0" borderId="16" xfId="0" applyFont="1" applyBorder="1" applyAlignment="1">
      <alignment wrapText="1"/>
    </xf>
    <xf numFmtId="0" fontId="11" fillId="0" borderId="15" xfId="0" applyFont="1" applyBorder="1" applyAlignment="1"/>
    <xf numFmtId="164" fontId="1" fillId="3" borderId="16" xfId="10" applyBorder="1" applyAlignment="1">
      <alignment horizontal="right"/>
      <protection locked="0"/>
    </xf>
    <xf numFmtId="169" fontId="1" fillId="3" borderId="0" xfId="11" applyBorder="1" applyAlignment="1">
      <alignment wrapText="1"/>
      <protection locked="0"/>
    </xf>
    <xf numFmtId="169" fontId="1" fillId="3" borderId="0" xfId="11" applyBorder="1" applyAlignment="1">
      <alignment horizontal="left"/>
      <protection locked="0"/>
    </xf>
    <xf numFmtId="169" fontId="1" fillId="3" borderId="0" xfId="11" applyBorder="1" applyAlignment="1">
      <protection locked="0"/>
    </xf>
    <xf numFmtId="169" fontId="1" fillId="3" borderId="15" xfId="11" applyBorder="1" applyAlignment="1">
      <alignment horizontal="left"/>
      <protection locked="0"/>
    </xf>
    <xf numFmtId="164" fontId="1" fillId="4" borderId="16" xfId="12" applyBorder="1" applyAlignment="1">
      <protection locked="0"/>
    </xf>
    <xf numFmtId="4" fontId="1" fillId="4" borderId="0" xfId="13" applyBorder="1" applyAlignment="1">
      <alignment wrapText="1"/>
      <protection locked="0"/>
    </xf>
    <xf numFmtId="4" fontId="1" fillId="4" borderId="0" xfId="13" applyBorder="1" applyAlignment="1">
      <protection locked="0"/>
    </xf>
    <xf numFmtId="4" fontId="1" fillId="4" borderId="15" xfId="13" applyBorder="1" applyAlignment="1">
      <alignment horizontal="left"/>
      <protection locked="0"/>
    </xf>
    <xf numFmtId="0" fontId="4" fillId="0" borderId="0" xfId="0" applyFont="1" applyBorder="1" applyAlignment="1"/>
    <xf numFmtId="0" fontId="4" fillId="0" borderId="14" xfId="0" applyFont="1" applyBorder="1" applyAlignment="1">
      <alignment horizontal="center"/>
    </xf>
    <xf numFmtId="0" fontId="4" fillId="0" borderId="13" xfId="0" applyFont="1" applyBorder="1" applyAlignment="1">
      <alignment horizontal="center"/>
    </xf>
    <xf numFmtId="0" fontId="1" fillId="0" borderId="13" xfId="0" applyFont="1" applyBorder="1" applyAlignment="1">
      <alignment wrapText="1"/>
    </xf>
    <xf numFmtId="0" fontId="8" fillId="0" borderId="13" xfId="0" applyFont="1" applyBorder="1" applyAlignment="1"/>
    <xf numFmtId="0" fontId="1" fillId="0" borderId="0" xfId="0" applyFont="1" applyBorder="1" applyAlignment="1">
      <alignment wrapText="1"/>
    </xf>
    <xf numFmtId="0" fontId="6" fillId="0" borderId="0" xfId="0" applyFont="1" applyBorder="1" applyAlignment="1"/>
    <xf numFmtId="0" fontId="22" fillId="0" borderId="0" xfId="0" applyFont="1" applyBorder="1" applyAlignment="1"/>
    <xf numFmtId="0" fontId="0" fillId="0" borderId="0" xfId="0" applyFont="1" applyBorder="1" applyAlignment="1"/>
    <xf numFmtId="0" fontId="4" fillId="0" borderId="0" xfId="0" applyFont="1"/>
    <xf numFmtId="0" fontId="7" fillId="0" borderId="0" xfId="0" applyFont="1"/>
    <xf numFmtId="0" fontId="25" fillId="0" borderId="0" xfId="0" applyFont="1"/>
    <xf numFmtId="0" fontId="38" fillId="0" borderId="0" xfId="0" applyFont="1"/>
    <xf numFmtId="0" fontId="4" fillId="6" borderId="0" xfId="0" applyFont="1" applyFill="1" applyAlignment="1">
      <alignment wrapText="1"/>
    </xf>
    <xf numFmtId="0" fontId="4" fillId="6" borderId="0" xfId="0" applyFont="1" applyFill="1" applyAlignment="1">
      <alignment wrapText="1"/>
    </xf>
    <xf numFmtId="0" fontId="1" fillId="6" borderId="0" xfId="0" applyFont="1" applyFill="1" applyAlignment="1">
      <alignment wrapText="1"/>
    </xf>
    <xf numFmtId="0" fontId="6" fillId="0" borderId="0" xfId="0" applyFont="1" applyAlignment="1"/>
    <xf numFmtId="0" fontId="8" fillId="0" borderId="0" xfId="0" applyFont="1"/>
    <xf numFmtId="0" fontId="0" fillId="0" borderId="12" xfId="0" applyFont="1" applyBorder="1" applyAlignment="1"/>
    <xf numFmtId="0" fontId="10" fillId="0" borderId="0" xfId="0" applyFont="1" applyBorder="1" applyAlignment="1"/>
    <xf numFmtId="0" fontId="37" fillId="0" borderId="0" xfId="0" applyFont="1"/>
    <xf numFmtId="0" fontId="5" fillId="0" borderId="0" xfId="0" applyFont="1"/>
    <xf numFmtId="0" fontId="0" fillId="0" borderId="0" xfId="0" applyBorder="1"/>
    <xf numFmtId="0" fontId="0" fillId="0" borderId="0" xfId="0" applyProtection="1"/>
    <xf numFmtId="166" fontId="9" fillId="0" borderId="0" xfId="1" applyNumberFormat="1" applyFont="1" applyProtection="1"/>
    <xf numFmtId="0" fontId="0" fillId="0" borderId="0" xfId="0" applyBorder="1" applyAlignment="1">
      <alignment horizontal="right" vertical="center"/>
    </xf>
    <xf numFmtId="0" fontId="0" fillId="0" borderId="0" xfId="0" applyBorder="1" applyAlignment="1">
      <alignment horizontal="center" vertical="center"/>
    </xf>
    <xf numFmtId="0" fontId="27" fillId="0" borderId="0" xfId="0" applyFont="1"/>
    <xf numFmtId="0" fontId="0" fillId="0" borderId="0" xfId="0" applyFill="1"/>
    <xf numFmtId="0" fontId="0" fillId="0" borderId="0" xfId="0" applyBorder="1" applyAlignment="1"/>
    <xf numFmtId="0" fontId="0" fillId="0" borderId="0" xfId="0" applyFill="1" applyBorder="1" applyAlignment="1"/>
    <xf numFmtId="0" fontId="31" fillId="9" borderId="0" xfId="0" applyFont="1" applyFill="1" applyAlignment="1">
      <alignment horizontal="left" vertical="center"/>
    </xf>
    <xf numFmtId="0" fontId="0" fillId="0" borderId="0" xfId="0" applyAlignment="1">
      <alignment horizontal="right"/>
    </xf>
    <xf numFmtId="0" fontId="0" fillId="0" borderId="0" xfId="0"/>
    <xf numFmtId="0" fontId="0" fillId="0" borderId="0" xfId="0"/>
    <xf numFmtId="0" fontId="0" fillId="0" borderId="0" xfId="0" applyAlignment="1">
      <alignment horizontal="left"/>
    </xf>
    <xf numFmtId="0" fontId="0" fillId="0" borderId="0" xfId="0" applyFont="1"/>
    <xf numFmtId="0" fontId="27" fillId="9" borderId="0" xfId="0" applyFont="1" applyFill="1"/>
    <xf numFmtId="0" fontId="0" fillId="9" borderId="4" xfId="0" applyFont="1" applyFill="1" applyBorder="1"/>
    <xf numFmtId="0" fontId="0" fillId="9" borderId="0" xfId="0" applyFill="1" applyAlignment="1">
      <alignment horizontal="right"/>
    </xf>
    <xf numFmtId="0" fontId="22" fillId="9" borderId="0" xfId="0" applyFont="1" applyFill="1"/>
    <xf numFmtId="0" fontId="0" fillId="9" borderId="0" xfId="0" applyFont="1" applyFill="1" applyAlignment="1">
      <alignment horizontal="left"/>
    </xf>
    <xf numFmtId="0" fontId="0" fillId="8" borderId="0" xfId="0" applyFill="1" applyBorder="1"/>
    <xf numFmtId="0" fontId="0" fillId="9" borderId="0" xfId="0" applyFont="1" applyFill="1" applyAlignment="1"/>
    <xf numFmtId="0" fontId="27" fillId="9" borderId="0" xfId="0" applyFont="1" applyFill="1" applyAlignment="1"/>
    <xf numFmtId="0" fontId="0" fillId="9" borderId="0" xfId="0" applyFill="1" applyAlignment="1"/>
    <xf numFmtId="0" fontId="0" fillId="0" borderId="0" xfId="0" applyFont="1" applyFill="1"/>
    <xf numFmtId="0" fontId="0" fillId="9" borderId="0" xfId="0" applyFill="1" applyProtection="1"/>
    <xf numFmtId="0" fontId="0" fillId="9" borderId="0" xfId="0" applyFill="1" applyBorder="1" applyProtection="1"/>
    <xf numFmtId="166" fontId="21" fillId="9" borderId="0" xfId="1" applyNumberFormat="1" applyFont="1" applyFill="1" applyBorder="1" applyAlignment="1" applyProtection="1">
      <alignment horizontal="right"/>
    </xf>
    <xf numFmtId="0" fontId="0" fillId="9" borderId="0" xfId="0" applyFont="1" applyFill="1" applyBorder="1" applyProtection="1"/>
    <xf numFmtId="0" fontId="4" fillId="9" borderId="0" xfId="0" applyFont="1" applyFill="1" applyProtection="1"/>
    <xf numFmtId="0" fontId="24" fillId="9" borderId="0" xfId="0" applyFont="1" applyFill="1" applyBorder="1" applyAlignment="1">
      <alignment horizontal="left"/>
    </xf>
    <xf numFmtId="0" fontId="19" fillId="9" borderId="0" xfId="0" applyFont="1" applyFill="1" applyBorder="1" applyAlignment="1" applyProtection="1">
      <alignment horizontal="center"/>
    </xf>
    <xf numFmtId="0" fontId="0" fillId="9" borderId="0" xfId="0" applyFont="1" applyFill="1" applyBorder="1" applyAlignment="1" applyProtection="1">
      <alignment horizontal="center"/>
    </xf>
    <xf numFmtId="0" fontId="0" fillId="9" borderId="0" xfId="0" applyFill="1" applyAlignment="1" applyProtection="1"/>
    <xf numFmtId="0" fontId="0" fillId="9" borderId="8" xfId="0" applyFont="1" applyFill="1" applyBorder="1" applyAlignment="1" applyProtection="1"/>
    <xf numFmtId="0" fontId="0" fillId="0" borderId="0" xfId="0" applyAlignment="1" applyProtection="1"/>
    <xf numFmtId="0" fontId="0" fillId="9" borderId="0" xfId="0" applyFont="1" applyFill="1" applyBorder="1" applyAlignment="1" applyProtection="1"/>
    <xf numFmtId="0" fontId="17" fillId="9" borderId="0" xfId="0" applyFont="1" applyFill="1" applyBorder="1" applyAlignment="1" applyProtection="1"/>
    <xf numFmtId="0" fontId="0" fillId="9" borderId="0" xfId="0" applyFill="1" applyAlignment="1" applyProtection="1">
      <alignment vertical="top"/>
    </xf>
    <xf numFmtId="0" fontId="0" fillId="0" borderId="0" xfId="0" applyAlignment="1" applyProtection="1">
      <alignment vertical="top"/>
    </xf>
    <xf numFmtId="0" fontId="27" fillId="9" borderId="5" xfId="0" applyFont="1" applyFill="1" applyBorder="1" applyAlignment="1" applyProtection="1"/>
    <xf numFmtId="0" fontId="27" fillId="0" borderId="0" xfId="0" applyFont="1" applyAlignment="1" applyProtection="1"/>
    <xf numFmtId="0" fontId="0" fillId="9" borderId="2" xfId="0" applyFont="1" applyFill="1" applyBorder="1" applyAlignment="1" applyProtection="1"/>
    <xf numFmtId="0" fontId="0" fillId="9" borderId="0" xfId="0" applyFont="1" applyFill="1" applyAlignment="1" applyProtection="1"/>
    <xf numFmtId="0" fontId="0" fillId="9" borderId="5" xfId="0" applyFont="1" applyFill="1" applyBorder="1" applyAlignment="1" applyProtection="1"/>
    <xf numFmtId="0" fontId="0" fillId="9" borderId="7" xfId="0" applyFont="1" applyFill="1" applyBorder="1" applyAlignment="1" applyProtection="1"/>
    <xf numFmtId="0" fontId="0" fillId="9" borderId="10" xfId="0" applyFont="1" applyFill="1" applyBorder="1" applyAlignment="1" applyProtection="1"/>
    <xf numFmtId="0" fontId="4" fillId="9" borderId="0" xfId="0" applyFont="1" applyFill="1" applyAlignment="1" applyProtection="1"/>
    <xf numFmtId="166" fontId="4" fillId="9" borderId="0" xfId="1" applyNumberFormat="1" applyFont="1" applyFill="1" applyAlignment="1" applyProtection="1"/>
    <xf numFmtId="0" fontId="0" fillId="0" borderId="0" xfId="0" applyFont="1" applyAlignment="1" applyProtection="1"/>
    <xf numFmtId="166" fontId="4" fillId="0" borderId="0" xfId="1" applyNumberFormat="1" applyFont="1" applyAlignment="1" applyProtection="1"/>
    <xf numFmtId="0" fontId="19" fillId="9" borderId="0" xfId="0" applyFont="1" applyFill="1" applyBorder="1" applyAlignment="1" applyProtection="1"/>
    <xf numFmtId="0" fontId="0" fillId="9" borderId="8" xfId="0" applyFont="1" applyFill="1" applyBorder="1" applyAlignment="1" applyProtection="1">
      <alignment horizontal="left"/>
    </xf>
    <xf numFmtId="0" fontId="19" fillId="9" borderId="0" xfId="0" applyFont="1" applyFill="1" applyBorder="1" applyAlignment="1" applyProtection="1">
      <alignment horizontal="left"/>
    </xf>
    <xf numFmtId="0" fontId="27" fillId="9" borderId="6" xfId="0" applyFont="1" applyFill="1" applyBorder="1" applyAlignment="1" applyProtection="1">
      <alignment horizontal="center" vertical="center" wrapText="1"/>
    </xf>
    <xf numFmtId="0" fontId="27" fillId="9" borderId="1" xfId="0" applyFont="1" applyFill="1" applyBorder="1" applyAlignment="1" applyProtection="1">
      <alignment horizontal="center" vertical="center" wrapText="1"/>
    </xf>
    <xf numFmtId="0" fontId="27" fillId="9" borderId="6" xfId="1" applyNumberFormat="1" applyFont="1" applyFill="1" applyBorder="1" applyAlignment="1" applyProtection="1">
      <alignment horizontal="center" vertical="center" wrapText="1"/>
    </xf>
    <xf numFmtId="0" fontId="27" fillId="9" borderId="4" xfId="0" applyFont="1" applyFill="1" applyBorder="1" applyAlignment="1" applyProtection="1">
      <alignment horizontal="center" vertical="center" wrapText="1"/>
    </xf>
    <xf numFmtId="10" fontId="27" fillId="9" borderId="6" xfId="14" applyNumberFormat="1" applyFont="1" applyFill="1" applyBorder="1" applyAlignment="1" applyProtection="1">
      <alignment vertical="center"/>
    </xf>
    <xf numFmtId="171" fontId="27" fillId="9" borderId="6" xfId="14" applyNumberFormat="1" applyFont="1" applyFill="1" applyBorder="1" applyAlignment="1" applyProtection="1">
      <alignment vertical="center"/>
    </xf>
    <xf numFmtId="2" fontId="27" fillId="9" borderId="6" xfId="14" applyNumberFormat="1" applyFont="1" applyFill="1" applyBorder="1" applyAlignment="1" applyProtection="1">
      <alignment vertical="center"/>
    </xf>
    <xf numFmtId="3" fontId="27" fillId="9" borderId="6" xfId="14" applyNumberFormat="1" applyFont="1" applyFill="1" applyBorder="1" applyAlignment="1" applyProtection="1">
      <alignment vertical="center"/>
    </xf>
    <xf numFmtId="0" fontId="27" fillId="9" borderId="0" xfId="0" applyFont="1" applyFill="1" applyBorder="1" applyAlignment="1" applyProtection="1">
      <alignment horizontal="left"/>
    </xf>
    <xf numFmtId="0" fontId="27" fillId="9" borderId="0" xfId="0" applyFont="1" applyFill="1" applyBorder="1" applyAlignment="1" applyProtection="1">
      <alignment horizontal="right"/>
    </xf>
    <xf numFmtId="0" fontId="27" fillId="9" borderId="0" xfId="0" applyFont="1" applyFill="1" applyBorder="1" applyAlignment="1" applyProtection="1"/>
    <xf numFmtId="3" fontId="27" fillId="9" borderId="6" xfId="1" applyNumberFormat="1" applyFont="1" applyFill="1" applyBorder="1" applyAlignment="1" applyProtection="1"/>
    <xf numFmtId="0" fontId="27" fillId="9" borderId="2" xfId="0" applyFont="1" applyFill="1" applyBorder="1" applyAlignment="1" applyProtection="1">
      <alignment horizontal="right"/>
    </xf>
    <xf numFmtId="0" fontId="27" fillId="9" borderId="2" xfId="0" applyFont="1" applyFill="1" applyBorder="1" applyAlignment="1" applyProtection="1"/>
    <xf numFmtId="167" fontId="0" fillId="9" borderId="2" xfId="1" applyNumberFormat="1" applyFont="1" applyFill="1" applyBorder="1" applyAlignment="1" applyProtection="1"/>
    <xf numFmtId="166" fontId="27" fillId="9" borderId="2" xfId="1" applyNumberFormat="1" applyFont="1" applyFill="1" applyBorder="1" applyAlignment="1" applyProtection="1">
      <alignment horizontal="right"/>
    </xf>
    <xf numFmtId="0" fontId="27" fillId="9" borderId="8" xfId="0" applyFont="1" applyFill="1" applyBorder="1" applyAlignment="1" applyProtection="1">
      <alignment horizontal="left"/>
    </xf>
    <xf numFmtId="166" fontId="0" fillId="9" borderId="8" xfId="1" applyNumberFormat="1" applyFont="1" applyFill="1" applyBorder="1" applyAlignment="1" applyProtection="1"/>
    <xf numFmtId="166" fontId="0" fillId="9" borderId="0" xfId="1" applyNumberFormat="1" applyFont="1" applyFill="1" applyBorder="1" applyAlignment="1" applyProtection="1"/>
    <xf numFmtId="0" fontId="28" fillId="9" borderId="0" xfId="0" applyFont="1" applyFill="1" applyBorder="1" applyAlignment="1" applyProtection="1">
      <alignment horizontal="left"/>
    </xf>
    <xf numFmtId="0" fontId="28" fillId="9" borderId="0" xfId="0" applyFont="1" applyFill="1" applyBorder="1" applyAlignment="1" applyProtection="1">
      <alignment horizontal="center"/>
    </xf>
    <xf numFmtId="166" fontId="0" fillId="9" borderId="0" xfId="1" applyNumberFormat="1" applyFont="1" applyFill="1" applyBorder="1" applyAlignment="1" applyProtection="1">
      <alignment horizontal="center"/>
    </xf>
    <xf numFmtId="0" fontId="0" fillId="9" borderId="0" xfId="0" applyFont="1" applyFill="1" applyBorder="1" applyAlignment="1" applyProtection="1">
      <alignment horizontal="left"/>
    </xf>
    <xf numFmtId="0" fontId="28" fillId="9" borderId="0" xfId="0" applyFont="1" applyFill="1" applyBorder="1" applyAlignment="1" applyProtection="1"/>
    <xf numFmtId="167" fontId="0" fillId="9" borderId="0" xfId="1" applyNumberFormat="1" applyFont="1" applyFill="1" applyBorder="1" applyAlignment="1" applyProtection="1"/>
    <xf numFmtId="166" fontId="27" fillId="9" borderId="0" xfId="1" applyNumberFormat="1" applyFont="1" applyFill="1" applyBorder="1" applyAlignment="1" applyProtection="1">
      <alignment horizontal="right"/>
    </xf>
    <xf numFmtId="0" fontId="27" fillId="9" borderId="20" xfId="0" applyFont="1" applyFill="1" applyBorder="1" applyAlignment="1" applyProtection="1">
      <alignment horizontal="left" vertical="center"/>
    </xf>
    <xf numFmtId="0" fontId="27" fillId="9" borderId="22" xfId="0" applyFont="1" applyFill="1" applyBorder="1" applyAlignment="1" applyProtection="1">
      <alignment horizontal="center" vertical="center"/>
    </xf>
    <xf numFmtId="0" fontId="27" fillId="9" borderId="11" xfId="0" applyFont="1" applyFill="1" applyBorder="1" applyAlignment="1" applyProtection="1">
      <alignment horizontal="center" vertical="center"/>
    </xf>
    <xf numFmtId="166" fontId="0" fillId="9" borderId="0" xfId="1" applyNumberFormat="1" applyFont="1" applyFill="1" applyAlignment="1" applyProtection="1"/>
    <xf numFmtId="0" fontId="18" fillId="9" borderId="0" xfId="0" applyFont="1" applyFill="1" applyBorder="1" applyAlignment="1" applyProtection="1"/>
    <xf numFmtId="0" fontId="8" fillId="9" borderId="0" xfId="0" applyFont="1" applyFill="1" applyBorder="1" applyAlignment="1" applyProtection="1"/>
    <xf numFmtId="0" fontId="21" fillId="9" borderId="0" xfId="0" applyFont="1" applyFill="1" applyBorder="1" applyAlignment="1" applyProtection="1"/>
    <xf numFmtId="0" fontId="0" fillId="9" borderId="0" xfId="0" applyFill="1" applyBorder="1" applyAlignment="1" applyProtection="1"/>
    <xf numFmtId="167" fontId="9" fillId="9" borderId="0" xfId="1" applyNumberFormat="1" applyFont="1" applyFill="1" applyBorder="1" applyAlignment="1" applyProtection="1"/>
    <xf numFmtId="166" fontId="23" fillId="9" borderId="0" xfId="1" applyNumberFormat="1" applyFont="1" applyFill="1" applyBorder="1" applyAlignment="1" applyProtection="1">
      <alignment horizontal="center"/>
    </xf>
    <xf numFmtId="167" fontId="16" fillId="9" borderId="0" xfId="1" applyNumberFormat="1" applyFont="1" applyFill="1" applyBorder="1" applyAlignment="1" applyProtection="1">
      <alignment horizontal="center"/>
    </xf>
    <xf numFmtId="0" fontId="21" fillId="9" borderId="0" xfId="0" applyFont="1" applyFill="1" applyBorder="1" applyAlignment="1" applyProtection="1">
      <alignment horizontal="right"/>
    </xf>
    <xf numFmtId="0" fontId="21" fillId="9" borderId="0" xfId="0" applyFont="1" applyFill="1" applyBorder="1" applyAlignment="1" applyProtection="1">
      <alignment horizontal="left"/>
    </xf>
    <xf numFmtId="166" fontId="9" fillId="9" borderId="0" xfId="1" applyNumberFormat="1" applyFont="1" applyFill="1" applyAlignment="1" applyProtection="1"/>
    <xf numFmtId="166" fontId="27" fillId="9" borderId="0" xfId="1" applyNumberFormat="1" applyFont="1" applyFill="1" applyBorder="1" applyAlignment="1" applyProtection="1">
      <alignment horizontal="center"/>
    </xf>
    <xf numFmtId="0" fontId="18" fillId="9" borderId="3" xfId="0" applyFont="1" applyFill="1" applyBorder="1"/>
    <xf numFmtId="0" fontId="0" fillId="9" borderId="0" xfId="0" applyFill="1" applyBorder="1"/>
    <xf numFmtId="4" fontId="0" fillId="9" borderId="0" xfId="0" applyNumberFormat="1" applyFont="1" applyFill="1" applyBorder="1" applyAlignment="1" applyProtection="1"/>
    <xf numFmtId="0" fontId="0" fillId="9" borderId="0" xfId="0" applyFill="1" applyAlignment="1">
      <alignment horizontal="left"/>
    </xf>
    <xf numFmtId="0" fontId="0" fillId="9" borderId="0" xfId="0" applyFill="1" applyBorder="1" applyAlignment="1" applyProtection="1">
      <alignment horizontal="left"/>
    </xf>
    <xf numFmtId="0" fontId="0" fillId="9" borderId="0" xfId="0" applyFill="1" applyBorder="1" applyAlignment="1"/>
    <xf numFmtId="0" fontId="8" fillId="9" borderId="0" xfId="0" applyFont="1" applyFill="1" applyBorder="1" applyAlignment="1" applyProtection="1">
      <alignment horizontal="center"/>
    </xf>
    <xf numFmtId="0" fontId="0" fillId="9" borderId="3" xfId="0" applyFont="1" applyFill="1" applyBorder="1"/>
    <xf numFmtId="0" fontId="0" fillId="9" borderId="0" xfId="0" applyFont="1" applyFill="1" applyBorder="1" applyAlignment="1"/>
    <xf numFmtId="5" fontId="0" fillId="9" borderId="0" xfId="0" applyNumberFormat="1" applyFont="1" applyFill="1" applyBorder="1" applyAlignment="1" applyProtection="1">
      <alignment horizontal="left"/>
    </xf>
    <xf numFmtId="0" fontId="18" fillId="9" borderId="0" xfId="0" applyFont="1" applyFill="1" applyBorder="1" applyAlignment="1" applyProtection="1">
      <alignment horizontal="left"/>
    </xf>
    <xf numFmtId="0" fontId="8" fillId="9" borderId="0" xfId="0" applyFont="1" applyFill="1" applyBorder="1" applyAlignment="1" applyProtection="1">
      <alignment horizontal="left"/>
    </xf>
    <xf numFmtId="0" fontId="20" fillId="9" borderId="0" xfId="0" applyFont="1" applyFill="1" applyBorder="1" applyAlignment="1" applyProtection="1">
      <alignment horizontal="center"/>
      <protection locked="0"/>
    </xf>
    <xf numFmtId="0" fontId="0" fillId="0" borderId="0" xfId="0" applyAlignment="1"/>
    <xf numFmtId="0" fontId="0" fillId="0" borderId="0" xfId="0" applyFont="1" applyAlignment="1"/>
    <xf numFmtId="0" fontId="27" fillId="0" borderId="0" xfId="0" applyFont="1" applyAlignment="1"/>
    <xf numFmtId="0" fontId="18" fillId="9" borderId="0" xfId="0" applyFont="1" applyFill="1" applyBorder="1" applyAlignment="1"/>
    <xf numFmtId="0" fontId="2" fillId="9" borderId="0" xfId="0" applyFont="1" applyFill="1" applyBorder="1" applyAlignment="1"/>
    <xf numFmtId="0" fontId="2" fillId="9" borderId="0" xfId="0" applyFont="1" applyFill="1" applyAlignment="1"/>
    <xf numFmtId="0" fontId="0" fillId="9" borderId="21" xfId="0" applyFont="1" applyFill="1" applyBorder="1" applyAlignment="1" applyProtection="1"/>
    <xf numFmtId="0" fontId="0" fillId="0" borderId="0" xfId="0" applyFont="1" applyFill="1" applyBorder="1" applyAlignment="1"/>
    <xf numFmtId="0" fontId="0" fillId="0" borderId="0" xfId="0" applyFill="1" applyAlignment="1"/>
    <xf numFmtId="43" fontId="0" fillId="12" borderId="6" xfId="1" applyFont="1" applyFill="1" applyBorder="1" applyAlignment="1" applyProtection="1"/>
    <xf numFmtId="0" fontId="0" fillId="12" borderId="21" xfId="0" applyFont="1" applyFill="1" applyBorder="1" applyAlignment="1" applyProtection="1"/>
    <xf numFmtId="0" fontId="18" fillId="9" borderId="0" xfId="0" applyFont="1" applyFill="1" applyBorder="1" applyAlignment="1">
      <alignment horizontal="left"/>
    </xf>
    <xf numFmtId="0" fontId="18" fillId="9" borderId="0" xfId="0" applyFont="1" applyFill="1" applyAlignment="1" applyProtection="1"/>
    <xf numFmtId="0" fontId="18" fillId="0" borderId="0" xfId="0" applyFont="1" applyAlignment="1" applyProtection="1"/>
    <xf numFmtId="0" fontId="18" fillId="9" borderId="0" xfId="0" applyFont="1" applyFill="1" applyAlignment="1">
      <alignment horizontal="right"/>
    </xf>
    <xf numFmtId="0" fontId="18" fillId="0" borderId="0" xfId="0" applyFont="1" applyAlignment="1">
      <alignment horizontal="right"/>
    </xf>
    <xf numFmtId="0" fontId="18" fillId="0" borderId="0" xfId="0" applyFont="1" applyAlignment="1">
      <alignment horizontal="left"/>
    </xf>
    <xf numFmtId="0" fontId="18" fillId="0" borderId="0" xfId="0" applyFont="1"/>
    <xf numFmtId="0" fontId="18" fillId="9" borderId="0" xfId="0" applyFont="1" applyFill="1"/>
    <xf numFmtId="0" fontId="18" fillId="9" borderId="0" xfId="0" applyFont="1" applyFill="1" applyAlignment="1"/>
    <xf numFmtId="2" fontId="27" fillId="12" borderId="6" xfId="1" applyNumberFormat="1" applyFont="1" applyFill="1" applyBorder="1" applyAlignment="1" applyProtection="1">
      <alignment horizontal="center"/>
    </xf>
    <xf numFmtId="2" fontId="27" fillId="12" borderId="20" xfId="1" applyNumberFormat="1" applyFont="1" applyFill="1" applyBorder="1" applyAlignment="1" applyProtection="1">
      <alignment horizontal="center"/>
    </xf>
    <xf numFmtId="0" fontId="42" fillId="9" borderId="0" xfId="0" applyFont="1" applyFill="1" applyBorder="1" applyAlignment="1" applyProtection="1"/>
    <xf numFmtId="0" fontId="27" fillId="9" borderId="6" xfId="0" applyFont="1" applyFill="1" applyBorder="1" applyAlignment="1" applyProtection="1"/>
    <xf numFmtId="0" fontId="27" fillId="9" borderId="2" xfId="0" applyFont="1" applyFill="1" applyBorder="1" applyAlignment="1" applyProtection="1">
      <alignment horizontal="center" vertical="center"/>
    </xf>
    <xf numFmtId="10" fontId="0" fillId="9" borderId="0" xfId="14" applyNumberFormat="1" applyFont="1" applyFill="1" applyBorder="1" applyAlignment="1" applyProtection="1"/>
    <xf numFmtId="0" fontId="0" fillId="0" borderId="0" xfId="0" applyFont="1" applyFill="1" applyAlignment="1"/>
    <xf numFmtId="0" fontId="42" fillId="9" borderId="0" xfId="0" applyFont="1" applyFill="1" applyBorder="1" applyAlignment="1" applyProtection="1">
      <alignment horizontal="left"/>
    </xf>
    <xf numFmtId="0" fontId="27" fillId="9" borderId="0" xfId="0" applyFont="1" applyFill="1" applyBorder="1" applyAlignment="1" applyProtection="1">
      <alignment horizontal="center"/>
    </xf>
    <xf numFmtId="0" fontId="0" fillId="0" borderId="0" xfId="0" applyFont="1" applyAlignment="1">
      <alignment horizontal="left"/>
    </xf>
    <xf numFmtId="0" fontId="0" fillId="0" borderId="0" xfId="0" applyFont="1" applyAlignment="1">
      <alignment horizontal="right"/>
    </xf>
    <xf numFmtId="0" fontId="0" fillId="9" borderId="0" xfId="0" applyFont="1" applyFill="1" applyAlignment="1">
      <alignment horizontal="right"/>
    </xf>
    <xf numFmtId="3" fontId="0" fillId="12" borderId="21" xfId="0" applyNumberFormat="1" applyFont="1" applyFill="1" applyBorder="1" applyAlignment="1" applyProtection="1">
      <alignment horizontal="right"/>
    </xf>
    <xf numFmtId="3" fontId="0" fillId="9" borderId="7" xfId="0" applyNumberFormat="1" applyFont="1" applyFill="1" applyBorder="1" applyAlignment="1" applyProtection="1">
      <alignment horizontal="right"/>
    </xf>
    <xf numFmtId="10" fontId="0" fillId="12" borderId="21" xfId="0" applyNumberFormat="1" applyFont="1" applyFill="1" applyBorder="1" applyAlignment="1" applyProtection="1">
      <alignment horizontal="right"/>
    </xf>
    <xf numFmtId="0" fontId="0" fillId="9" borderId="0" xfId="0" applyFont="1" applyFill="1" applyBorder="1" applyAlignment="1" applyProtection="1">
      <alignment horizontal="right"/>
    </xf>
    <xf numFmtId="3" fontId="0" fillId="9" borderId="21" xfId="0" applyNumberFormat="1" applyFont="1" applyFill="1" applyBorder="1" applyAlignment="1" applyProtection="1">
      <alignment horizontal="right"/>
    </xf>
    <xf numFmtId="3" fontId="0" fillId="4" borderId="6" xfId="13" applyNumberFormat="1" applyFont="1" applyBorder="1" applyAlignment="1">
      <protection locked="0"/>
    </xf>
    <xf numFmtId="10" fontId="0" fillId="0" borderId="6" xfId="14" applyNumberFormat="1" applyFont="1" applyFill="1" applyBorder="1" applyAlignment="1" applyProtection="1">
      <alignment horizontal="center"/>
    </xf>
    <xf numFmtId="0" fontId="0" fillId="0" borderId="0" xfId="0" applyFont="1" applyFill="1" applyBorder="1" applyAlignment="1" applyProtection="1"/>
    <xf numFmtId="164" fontId="1" fillId="4" borderId="0" xfId="12" applyBorder="1" applyAlignment="1">
      <protection locked="0"/>
    </xf>
    <xf numFmtId="1" fontId="27" fillId="4" borderId="0" xfId="13" applyNumberFormat="1" applyFont="1" applyBorder="1" applyAlignment="1">
      <protection locked="0"/>
    </xf>
    <xf numFmtId="0" fontId="0" fillId="0" borderId="0" xfId="0" applyFont="1" applyFill="1" applyBorder="1" applyAlignment="1">
      <alignment horizontal="left"/>
    </xf>
    <xf numFmtId="0" fontId="26" fillId="0" borderId="0" xfId="0" applyFont="1" applyAlignment="1"/>
    <xf numFmtId="0" fontId="2" fillId="0" borderId="0" xfId="0" applyFont="1" applyAlignment="1"/>
    <xf numFmtId="0" fontId="0" fillId="9" borderId="0" xfId="0" applyFont="1" applyFill="1" applyAlignment="1" applyProtection="1">
      <alignment vertical="top"/>
    </xf>
    <xf numFmtId="0" fontId="0" fillId="0" borderId="0" xfId="0" applyFont="1" applyAlignment="1" applyProtection="1">
      <alignment vertical="top"/>
    </xf>
    <xf numFmtId="0" fontId="0" fillId="9" borderId="9" xfId="0" applyFont="1" applyFill="1" applyBorder="1" applyAlignment="1" applyProtection="1">
      <alignment horizontal="left"/>
    </xf>
    <xf numFmtId="0" fontId="0" fillId="9" borderId="5" xfId="0" applyFont="1" applyFill="1" applyBorder="1" applyAlignment="1" applyProtection="1">
      <alignment horizontal="left"/>
    </xf>
    <xf numFmtId="0" fontId="0" fillId="9" borderId="10" xfId="0" applyFont="1" applyFill="1" applyBorder="1" applyAlignment="1" applyProtection="1">
      <alignment horizontal="left"/>
    </xf>
    <xf numFmtId="4" fontId="0" fillId="4" borderId="4" xfId="13" applyFont="1" applyBorder="1" applyAlignment="1">
      <protection locked="0"/>
    </xf>
    <xf numFmtId="4" fontId="0" fillId="4" borderId="21" xfId="13" applyFont="1" applyBorder="1" applyAlignment="1">
      <protection locked="0"/>
    </xf>
    <xf numFmtId="0" fontId="19" fillId="9" borderId="0" xfId="0" applyFont="1" applyFill="1" applyBorder="1" applyAlignment="1" applyProtection="1">
      <alignment horizontal="center"/>
      <protection locked="0"/>
    </xf>
    <xf numFmtId="0" fontId="18" fillId="9" borderId="0" xfId="0" applyFont="1" applyFill="1" applyBorder="1" applyAlignment="1" applyProtection="1">
      <protection locked="0"/>
    </xf>
    <xf numFmtId="0" fontId="8" fillId="9" borderId="0" xfId="0" applyFont="1" applyFill="1" applyBorder="1" applyAlignment="1" applyProtection="1">
      <alignment horizontal="center"/>
      <protection locked="0"/>
    </xf>
    <xf numFmtId="3" fontId="1" fillId="4" borderId="0" xfId="13" applyNumberFormat="1" applyBorder="1" applyAlignment="1">
      <alignment horizontal="right"/>
      <protection locked="0"/>
    </xf>
    <xf numFmtId="0" fontId="0" fillId="0" borderId="20" xfId="0" applyFont="1" applyFill="1" applyBorder="1" applyAlignment="1" applyProtection="1">
      <alignment horizontal="center"/>
    </xf>
    <xf numFmtId="0" fontId="0" fillId="0" borderId="0" xfId="0" applyFont="1" applyBorder="1" applyAlignment="1">
      <alignment horizontal="right"/>
    </xf>
    <xf numFmtId="0" fontId="18" fillId="0" borderId="0" xfId="0" applyFont="1" applyFill="1" applyAlignment="1"/>
    <xf numFmtId="0" fontId="0" fillId="0" borderId="0" xfId="0" applyAlignment="1">
      <alignment horizontal="center"/>
    </xf>
    <xf numFmtId="0" fontId="0" fillId="0" borderId="0" xfId="0" applyBorder="1" applyAlignment="1">
      <alignment horizontal="right"/>
    </xf>
    <xf numFmtId="0" fontId="27" fillId="9" borderId="20" xfId="0" applyFont="1" applyFill="1" applyBorder="1" applyAlignment="1" applyProtection="1"/>
    <xf numFmtId="0" fontId="22" fillId="9" borderId="0" xfId="0" applyFont="1" applyFill="1" applyBorder="1" applyAlignment="1" applyProtection="1">
      <alignment horizontal="center"/>
    </xf>
    <xf numFmtId="0" fontId="27" fillId="9" borderId="0" xfId="0" applyFont="1" applyFill="1" applyAlignment="1" applyProtection="1"/>
    <xf numFmtId="166" fontId="9" fillId="9" borderId="0" xfId="1" applyNumberFormat="1" applyFont="1" applyFill="1" applyProtection="1"/>
    <xf numFmtId="0" fontId="46" fillId="9" borderId="0" xfId="0" applyFont="1" applyFill="1" applyBorder="1" applyAlignment="1" applyProtection="1"/>
    <xf numFmtId="0" fontId="0" fillId="9" borderId="22" xfId="0" applyFont="1" applyFill="1" applyBorder="1" applyAlignment="1" applyProtection="1"/>
    <xf numFmtId="0" fontId="27" fillId="9" borderId="0" xfId="0" applyFont="1" applyFill="1" applyBorder="1" applyAlignment="1" applyProtection="1">
      <alignment horizontal="center" wrapText="1"/>
    </xf>
    <xf numFmtId="43" fontId="0" fillId="12" borderId="0" xfId="1" applyFont="1" applyFill="1" applyBorder="1" applyAlignment="1" applyProtection="1"/>
    <xf numFmtId="0" fontId="54" fillId="9" borderId="0" xfId="0" applyFont="1" applyFill="1" applyBorder="1" applyAlignment="1" applyProtection="1">
      <alignment horizontal="center"/>
    </xf>
    <xf numFmtId="0" fontId="54" fillId="9" borderId="0" xfId="0" applyFont="1" applyFill="1" applyBorder="1" applyAlignment="1" applyProtection="1"/>
    <xf numFmtId="0" fontId="0" fillId="0" borderId="0" xfId="0" applyFont="1" applyBorder="1" applyAlignment="1" applyProtection="1"/>
    <xf numFmtId="0" fontId="0" fillId="0" borderId="0" xfId="0" applyBorder="1" applyAlignment="1" applyProtection="1"/>
    <xf numFmtId="166" fontId="4" fillId="0" borderId="0" xfId="1" applyNumberFormat="1" applyFont="1" applyBorder="1" applyAlignment="1" applyProtection="1"/>
    <xf numFmtId="0" fontId="27" fillId="9" borderId="4" xfId="0" applyFont="1" applyFill="1" applyBorder="1" applyAlignment="1" applyProtection="1"/>
    <xf numFmtId="0" fontId="27" fillId="9" borderId="4" xfId="0" applyFont="1" applyFill="1" applyBorder="1" applyAlignment="1" applyProtection="1">
      <alignment wrapText="1"/>
    </xf>
    <xf numFmtId="0" fontId="27" fillId="9" borderId="6" xfId="0" applyFont="1" applyFill="1" applyBorder="1" applyAlignment="1" applyProtection="1">
      <alignment horizontal="center" wrapText="1"/>
    </xf>
    <xf numFmtId="0" fontId="27" fillId="9" borderId="1" xfId="0" applyFont="1" applyFill="1" applyBorder="1" applyAlignment="1" applyProtection="1"/>
    <xf numFmtId="0" fontId="27" fillId="9" borderId="9" xfId="0" applyFont="1" applyFill="1" applyBorder="1" applyAlignment="1" applyProtection="1">
      <alignment wrapText="1"/>
    </xf>
    <xf numFmtId="0" fontId="22" fillId="8" borderId="20" xfId="0" applyFont="1" applyFill="1" applyBorder="1" applyAlignment="1" applyProtection="1">
      <alignment horizontal="left"/>
    </xf>
    <xf numFmtId="0" fontId="0" fillId="8" borderId="22" xfId="0" applyFont="1" applyFill="1" applyBorder="1" applyAlignment="1" applyProtection="1"/>
    <xf numFmtId="0" fontId="0" fillId="8" borderId="22" xfId="0" applyFont="1" applyFill="1" applyBorder="1" applyAlignment="1"/>
    <xf numFmtId="0" fontId="27" fillId="8" borderId="22" xfId="0" applyFont="1" applyFill="1" applyBorder="1" applyAlignment="1" applyProtection="1">
      <alignment horizontal="center"/>
    </xf>
    <xf numFmtId="0" fontId="27" fillId="8" borderId="11" xfId="0" applyFont="1" applyFill="1" applyBorder="1" applyAlignment="1" applyProtection="1">
      <alignment horizontal="center"/>
    </xf>
    <xf numFmtId="0" fontId="27" fillId="9" borderId="0" xfId="0" applyFont="1" applyFill="1" applyBorder="1" applyAlignment="1"/>
    <xf numFmtId="0" fontId="22" fillId="8" borderId="1" xfId="0" applyFont="1" applyFill="1" applyBorder="1" applyAlignment="1" applyProtection="1">
      <alignment horizontal="left"/>
    </xf>
    <xf numFmtId="0" fontId="0" fillId="8" borderId="8" xfId="0" applyFont="1" applyFill="1" applyBorder="1" applyAlignment="1" applyProtection="1"/>
    <xf numFmtId="0" fontId="27" fillId="8" borderId="8" xfId="0" applyFont="1" applyFill="1" applyBorder="1" applyAlignment="1" applyProtection="1">
      <alignment horizontal="center"/>
    </xf>
    <xf numFmtId="0" fontId="27" fillId="8" borderId="9" xfId="0" applyFont="1" applyFill="1" applyBorder="1" applyAlignment="1" applyProtection="1">
      <alignment horizontal="center"/>
    </xf>
    <xf numFmtId="0" fontId="0" fillId="8" borderId="7" xfId="0" applyFont="1" applyFill="1" applyBorder="1" applyAlignment="1" applyProtection="1">
      <alignment horizontal="left"/>
    </xf>
    <xf numFmtId="0" fontId="0" fillId="8" borderId="2" xfId="0" applyFont="1" applyFill="1" applyBorder="1" applyAlignment="1" applyProtection="1"/>
    <xf numFmtId="0" fontId="27" fillId="8" borderId="2" xfId="0" applyFont="1" applyFill="1" applyBorder="1" applyAlignment="1" applyProtection="1">
      <alignment horizontal="center"/>
    </xf>
    <xf numFmtId="0" fontId="27" fillId="8" borderId="10" xfId="0" applyFont="1" applyFill="1" applyBorder="1" applyAlignment="1" applyProtection="1">
      <alignment horizontal="center"/>
    </xf>
    <xf numFmtId="0" fontId="27" fillId="8" borderId="22" xfId="0" applyFont="1" applyFill="1" applyBorder="1" applyAlignment="1" applyProtection="1">
      <alignment horizontal="left"/>
    </xf>
    <xf numFmtId="0" fontId="46" fillId="9" borderId="0" xfId="0" applyFont="1" applyFill="1" applyBorder="1" applyAlignment="1" applyProtection="1">
      <alignment horizontal="left"/>
    </xf>
    <xf numFmtId="0" fontId="54" fillId="9" borderId="0" xfId="0" applyFont="1" applyFill="1" applyBorder="1" applyAlignment="1" applyProtection="1">
      <alignment horizontal="left"/>
    </xf>
    <xf numFmtId="5" fontId="0" fillId="9" borderId="0" xfId="0" applyNumberFormat="1" applyFont="1" applyFill="1" applyBorder="1" applyAlignment="1" applyProtection="1"/>
    <xf numFmtId="0" fontId="50" fillId="9" borderId="0" xfId="0" applyFont="1" applyFill="1" applyBorder="1" applyAlignment="1" applyProtection="1">
      <alignment horizontal="center"/>
    </xf>
    <xf numFmtId="0" fontId="50" fillId="9" borderId="0" xfId="0" applyFont="1" applyFill="1" applyBorder="1" applyAlignment="1" applyProtection="1">
      <alignment horizontal="left"/>
    </xf>
    <xf numFmtId="0" fontId="53" fillId="9" borderId="0" xfId="0" applyFont="1" applyFill="1" applyBorder="1" applyAlignment="1" applyProtection="1">
      <alignment horizontal="left"/>
    </xf>
    <xf numFmtId="0" fontId="53" fillId="9" borderId="0" xfId="0" applyFont="1" applyFill="1" applyBorder="1" applyAlignment="1" applyProtection="1">
      <alignment horizontal="right"/>
    </xf>
    <xf numFmtId="4" fontId="0" fillId="4" borderId="6" xfId="13" applyFont="1" applyFill="1" applyBorder="1" applyAlignment="1">
      <alignment horizontal="left"/>
      <protection locked="0"/>
    </xf>
    <xf numFmtId="0" fontId="18" fillId="9" borderId="0" xfId="0" applyFont="1" applyFill="1" applyBorder="1"/>
    <xf numFmtId="0" fontId="27" fillId="9" borderId="0" xfId="0" applyFont="1" applyFill="1" applyBorder="1" applyAlignment="1" applyProtection="1">
      <alignment horizontal="center" vertical="center"/>
    </xf>
    <xf numFmtId="0" fontId="0" fillId="9" borderId="0" xfId="0" applyFont="1" applyFill="1" applyBorder="1" applyAlignment="1" applyProtection="1">
      <alignment horizontal="center" vertical="center"/>
    </xf>
    <xf numFmtId="0" fontId="27" fillId="9" borderId="21" xfId="0" applyFont="1" applyFill="1" applyBorder="1" applyAlignment="1" applyProtection="1">
      <alignment horizontal="center" vertical="center"/>
    </xf>
    <xf numFmtId="0" fontId="27" fillId="9" borderId="21" xfId="0" applyFont="1" applyFill="1" applyBorder="1" applyAlignment="1" applyProtection="1">
      <alignment horizontal="left" vertical="center"/>
    </xf>
    <xf numFmtId="43" fontId="0" fillId="12" borderId="9" xfId="1" applyFont="1" applyFill="1" applyBorder="1" applyAlignment="1" applyProtection="1"/>
    <xf numFmtId="3" fontId="0" fillId="9" borderId="0" xfId="0" applyNumberFormat="1" applyFont="1" applyFill="1" applyBorder="1" applyAlignment="1" applyProtection="1"/>
    <xf numFmtId="0" fontId="27" fillId="9" borderId="4" xfId="0" applyFont="1" applyFill="1" applyBorder="1" applyAlignment="1" applyProtection="1">
      <alignment horizontal="left" vertical="center"/>
    </xf>
    <xf numFmtId="0" fontId="27" fillId="9" borderId="4" xfId="0" applyFont="1" applyFill="1" applyBorder="1" applyAlignment="1" applyProtection="1">
      <alignment horizontal="left" vertical="center" wrapText="1"/>
    </xf>
    <xf numFmtId="0" fontId="0" fillId="0" borderId="0" xfId="0" applyFont="1" applyFill="1" applyAlignment="1" applyProtection="1"/>
    <xf numFmtId="0" fontId="41" fillId="9" borderId="0" xfId="2" applyFill="1" applyBorder="1" applyAlignment="1" applyProtection="1"/>
    <xf numFmtId="166" fontId="27" fillId="9" borderId="0" xfId="1" applyNumberFormat="1" applyFont="1" applyFill="1" applyBorder="1" applyAlignment="1" applyProtection="1"/>
    <xf numFmtId="0" fontId="27" fillId="8" borderId="8" xfId="0" applyFont="1" applyFill="1" applyBorder="1" applyAlignment="1" applyProtection="1">
      <alignment horizontal="left"/>
    </xf>
    <xf numFmtId="0" fontId="0" fillId="9" borderId="0" xfId="0" applyFont="1" applyFill="1" applyBorder="1" applyAlignment="1" applyProtection="1">
      <alignment vertical="center"/>
    </xf>
    <xf numFmtId="0" fontId="18" fillId="9" borderId="0" xfId="0" applyFont="1" applyFill="1" applyBorder="1" applyAlignment="1" applyProtection="1">
      <alignment horizontal="center" vertical="center"/>
    </xf>
    <xf numFmtId="0" fontId="27" fillId="9" borderId="10" xfId="0" applyFont="1" applyFill="1" applyBorder="1" applyAlignment="1" applyProtection="1"/>
    <xf numFmtId="0" fontId="0" fillId="9" borderId="11" xfId="0" applyFont="1" applyFill="1" applyBorder="1" applyAlignment="1" applyProtection="1"/>
    <xf numFmtId="0" fontId="0" fillId="9" borderId="0" xfId="0" applyFont="1" applyFill="1" applyBorder="1" applyAlignment="1" applyProtection="1">
      <alignment horizontal="left" vertical="center"/>
    </xf>
    <xf numFmtId="3" fontId="0" fillId="9" borderId="0" xfId="0" applyNumberFormat="1" applyFont="1" applyFill="1"/>
    <xf numFmtId="0" fontId="25" fillId="9" borderId="0" xfId="0" applyFont="1" applyFill="1" applyBorder="1" applyAlignment="1" applyProtection="1">
      <alignment horizontal="center" vertical="center"/>
    </xf>
    <xf numFmtId="0" fontId="8" fillId="9" borderId="0" xfId="0" applyFont="1" applyFill="1" applyBorder="1" applyAlignment="1">
      <alignment horizontal="center"/>
    </xf>
    <xf numFmtId="0" fontId="0" fillId="12" borderId="0" xfId="0" applyFont="1" applyFill="1" applyBorder="1" applyAlignment="1" applyProtection="1">
      <alignment horizontal="center" vertical="center"/>
    </xf>
    <xf numFmtId="0" fontId="44" fillId="9" borderId="0" xfId="17" applyNumberFormat="1" applyFill="1" applyBorder="1" applyAlignment="1" applyProtection="1">
      <alignment horizontal="center" vertical="center"/>
    </xf>
    <xf numFmtId="0" fontId="27" fillId="8" borderId="22" xfId="0" applyFont="1" applyFill="1" applyBorder="1" applyAlignment="1" applyProtection="1">
      <protection locked="0"/>
    </xf>
    <xf numFmtId="0" fontId="0" fillId="8" borderId="22" xfId="0" applyFont="1" applyFill="1" applyBorder="1" applyAlignment="1" applyProtection="1">
      <protection locked="0"/>
    </xf>
    <xf numFmtId="0" fontId="0" fillId="9" borderId="0" xfId="0" applyFont="1" applyFill="1" applyBorder="1" applyAlignment="1" applyProtection="1">
      <protection locked="0"/>
    </xf>
    <xf numFmtId="3" fontId="1" fillId="13" borderId="0" xfId="13" applyNumberFormat="1" applyFill="1" applyBorder="1" applyAlignment="1">
      <alignment horizontal="right"/>
      <protection locked="0"/>
    </xf>
    <xf numFmtId="3" fontId="1" fillId="4" borderId="0" xfId="13" applyNumberFormat="1" applyFill="1" applyBorder="1" applyAlignment="1">
      <alignment horizontal="right"/>
      <protection locked="0"/>
    </xf>
    <xf numFmtId="3" fontId="0" fillId="12" borderId="24" xfId="0" applyNumberFormat="1" applyFont="1" applyFill="1" applyBorder="1" applyAlignment="1" applyProtection="1">
      <alignment horizontal="right"/>
    </xf>
    <xf numFmtId="3" fontId="0" fillId="12" borderId="3" xfId="0" applyNumberFormat="1" applyFont="1" applyFill="1" applyBorder="1" applyAlignment="1" applyProtection="1">
      <alignment horizontal="right"/>
    </xf>
    <xf numFmtId="3" fontId="0" fillId="9" borderId="0" xfId="0" applyNumberFormat="1" applyFill="1" applyBorder="1" applyAlignment="1"/>
    <xf numFmtId="3" fontId="0" fillId="9" borderId="0" xfId="0" applyNumberFormat="1" applyFill="1" applyAlignment="1"/>
    <xf numFmtId="0" fontId="0" fillId="9" borderId="36" xfId="0" applyFont="1" applyFill="1" applyBorder="1" applyAlignment="1" applyProtection="1"/>
    <xf numFmtId="0" fontId="0" fillId="9" borderId="31" xfId="0" applyFont="1" applyFill="1" applyBorder="1" applyAlignment="1" applyProtection="1"/>
    <xf numFmtId="0" fontId="0" fillId="9" borderId="37" xfId="0" applyFont="1" applyFill="1" applyBorder="1" applyAlignment="1" applyProtection="1"/>
    <xf numFmtId="0" fontId="0" fillId="9" borderId="38" xfId="0" applyFont="1" applyFill="1" applyBorder="1" applyAlignment="1" applyProtection="1"/>
    <xf numFmtId="0" fontId="50" fillId="9" borderId="39" xfId="0" applyFont="1" applyFill="1" applyBorder="1" applyAlignment="1" applyProtection="1">
      <alignment horizontal="center"/>
    </xf>
    <xf numFmtId="0" fontId="0" fillId="9" borderId="39" xfId="0" applyFont="1" applyFill="1" applyBorder="1" applyAlignment="1" applyProtection="1"/>
    <xf numFmtId="0" fontId="18" fillId="9" borderId="38" xfId="0" applyFont="1" applyFill="1" applyBorder="1" applyAlignment="1" applyProtection="1"/>
    <xf numFmtId="0" fontId="19" fillId="9" borderId="39" xfId="0" applyFont="1" applyFill="1" applyBorder="1" applyAlignment="1" applyProtection="1">
      <alignment horizontal="center"/>
    </xf>
    <xf numFmtId="0" fontId="18" fillId="9" borderId="39" xfId="0" applyFont="1" applyFill="1" applyBorder="1" applyAlignment="1" applyProtection="1"/>
    <xf numFmtId="0" fontId="27" fillId="9" borderId="39" xfId="0" applyFont="1" applyFill="1" applyBorder="1" applyAlignment="1" applyProtection="1">
      <alignment horizontal="center"/>
    </xf>
    <xf numFmtId="5" fontId="0" fillId="9" borderId="39" xfId="0" applyNumberFormat="1" applyFont="1" applyFill="1" applyBorder="1" applyAlignment="1" applyProtection="1"/>
    <xf numFmtId="0" fontId="27" fillId="9" borderId="39" xfId="0" applyFont="1" applyFill="1" applyBorder="1" applyAlignment="1" applyProtection="1">
      <alignment horizontal="center" wrapText="1"/>
    </xf>
    <xf numFmtId="0" fontId="27" fillId="9" borderId="38" xfId="0" applyFont="1" applyFill="1" applyBorder="1" applyAlignment="1" applyProtection="1"/>
    <xf numFmtId="0" fontId="0" fillId="9" borderId="40" xfId="0" applyFont="1" applyFill="1" applyBorder="1" applyAlignment="1" applyProtection="1"/>
    <xf numFmtId="4" fontId="0" fillId="9" borderId="32" xfId="0" applyNumberFormat="1" applyFont="1" applyFill="1" applyBorder="1" applyAlignment="1" applyProtection="1"/>
    <xf numFmtId="0" fontId="27" fillId="9" borderId="41" xfId="0" applyFont="1" applyFill="1" applyBorder="1" applyAlignment="1" applyProtection="1">
      <alignment horizontal="center" wrapText="1"/>
    </xf>
    <xf numFmtId="4" fontId="27" fillId="9" borderId="44" xfId="0" applyNumberFormat="1" applyFont="1" applyFill="1" applyBorder="1" applyAlignment="1" applyProtection="1">
      <alignment horizontal="left" vertical="top"/>
    </xf>
    <xf numFmtId="0" fontId="27" fillId="9" borderId="45" xfId="0" applyFont="1" applyFill="1" applyBorder="1" applyAlignment="1" applyProtection="1">
      <alignment horizontal="left" vertical="top"/>
    </xf>
    <xf numFmtId="0" fontId="27" fillId="9" borderId="46" xfId="0" applyFont="1" applyFill="1" applyBorder="1" applyAlignment="1" applyProtection="1">
      <alignment horizontal="left" vertical="top"/>
    </xf>
    <xf numFmtId="0" fontId="0" fillId="9" borderId="36" xfId="0" applyFont="1" applyFill="1" applyBorder="1"/>
    <xf numFmtId="0" fontId="0" fillId="9" borderId="31" xfId="0" applyFont="1" applyFill="1" applyBorder="1" applyAlignment="1" applyProtection="1">
      <alignment horizontal="left"/>
    </xf>
    <xf numFmtId="0" fontId="0" fillId="9" borderId="38" xfId="0" applyFont="1" applyFill="1" applyBorder="1"/>
    <xf numFmtId="0" fontId="18" fillId="9" borderId="38" xfId="0" applyFont="1" applyFill="1" applyBorder="1"/>
    <xf numFmtId="0" fontId="18" fillId="9" borderId="38" xfId="0" applyFont="1" applyFill="1" applyBorder="1" applyAlignment="1"/>
    <xf numFmtId="0" fontId="27" fillId="9" borderId="39" xfId="0" applyFont="1" applyFill="1" applyBorder="1" applyAlignment="1" applyProtection="1"/>
    <xf numFmtId="0" fontId="0" fillId="9" borderId="38" xfId="0" applyFont="1" applyFill="1" applyBorder="1" applyAlignment="1"/>
    <xf numFmtId="0" fontId="0" fillId="9" borderId="40" xfId="0" applyFont="1" applyFill="1" applyBorder="1"/>
    <xf numFmtId="3" fontId="0" fillId="9" borderId="32" xfId="0" applyNumberFormat="1" applyFont="1" applyFill="1" applyBorder="1" applyAlignment="1" applyProtection="1"/>
    <xf numFmtId="5" fontId="0" fillId="9" borderId="32" xfId="0" applyNumberFormat="1" applyFont="1" applyFill="1" applyBorder="1" applyAlignment="1" applyProtection="1">
      <alignment horizontal="left"/>
    </xf>
    <xf numFmtId="0" fontId="0" fillId="9" borderId="41" xfId="0" applyFont="1" applyFill="1" applyBorder="1" applyAlignment="1" applyProtection="1"/>
    <xf numFmtId="0" fontId="0" fillId="9" borderId="36" xfId="0" applyFill="1" applyBorder="1" applyAlignment="1" applyProtection="1"/>
    <xf numFmtId="0" fontId="4" fillId="9" borderId="31" xfId="0" applyFont="1" applyFill="1" applyBorder="1" applyAlignment="1" applyProtection="1"/>
    <xf numFmtId="166" fontId="0" fillId="9" borderId="31" xfId="1" applyNumberFormat="1" applyFont="1" applyFill="1" applyBorder="1" applyAlignment="1" applyProtection="1"/>
    <xf numFmtId="166" fontId="27" fillId="9" borderId="31" xfId="1" applyNumberFormat="1" applyFont="1" applyFill="1" applyBorder="1" applyAlignment="1" applyProtection="1">
      <alignment horizontal="center"/>
    </xf>
    <xf numFmtId="3" fontId="0" fillId="9" borderId="37" xfId="0" applyNumberFormat="1" applyFont="1" applyFill="1" applyBorder="1" applyAlignment="1" applyProtection="1"/>
    <xf numFmtId="0" fontId="0" fillId="9" borderId="38" xfId="0" applyFill="1" applyBorder="1" applyAlignment="1" applyProtection="1"/>
    <xf numFmtId="3" fontId="0" fillId="9" borderId="39" xfId="0" applyNumberFormat="1" applyFont="1" applyFill="1" applyBorder="1" applyAlignment="1" applyProtection="1"/>
    <xf numFmtId="0" fontId="0" fillId="9" borderId="39" xfId="0" applyFont="1" applyFill="1" applyBorder="1" applyAlignment="1">
      <alignment horizontal="left"/>
    </xf>
    <xf numFmtId="0" fontId="27" fillId="9" borderId="38" xfId="0" applyFont="1" applyFill="1" applyBorder="1" applyAlignment="1" applyProtection="1">
      <alignment horizontal="center"/>
    </xf>
    <xf numFmtId="0" fontId="0" fillId="9" borderId="38" xfId="0" applyFont="1" applyFill="1" applyBorder="1" applyAlignment="1" applyProtection="1">
      <alignment vertical="top"/>
    </xf>
    <xf numFmtId="0" fontId="0" fillId="9" borderId="39" xfId="0" applyFont="1" applyFill="1" applyBorder="1" applyAlignment="1" applyProtection="1">
      <alignment vertical="top"/>
    </xf>
    <xf numFmtId="0" fontId="0" fillId="9" borderId="38" xfId="0" applyFont="1" applyFill="1" applyBorder="1" applyAlignment="1" applyProtection="1">
      <alignment horizontal="left"/>
    </xf>
    <xf numFmtId="0" fontId="0" fillId="9" borderId="42" xfId="0" applyFill="1" applyBorder="1" applyAlignment="1" applyProtection="1"/>
    <xf numFmtId="167" fontId="9" fillId="9" borderId="43" xfId="1" applyNumberFormat="1" applyFont="1" applyFill="1" applyBorder="1" applyAlignment="1" applyProtection="1"/>
    <xf numFmtId="0" fontId="0" fillId="9" borderId="47" xfId="0" applyFill="1" applyBorder="1" applyAlignment="1" applyProtection="1">
      <alignment horizontal="left"/>
    </xf>
    <xf numFmtId="0" fontId="0" fillId="9" borderId="48" xfId="0" applyFill="1" applyBorder="1" applyAlignment="1" applyProtection="1"/>
    <xf numFmtId="0" fontId="0" fillId="9" borderId="38" xfId="0" applyFill="1" applyBorder="1" applyAlignment="1" applyProtection="1">
      <alignment horizontal="left"/>
    </xf>
    <xf numFmtId="0" fontId="21" fillId="9" borderId="39" xfId="0" applyFont="1" applyFill="1" applyBorder="1" applyAlignment="1" applyProtection="1">
      <alignment horizontal="center"/>
    </xf>
    <xf numFmtId="0" fontId="21" fillId="9" borderId="39" xfId="0" applyFont="1" applyFill="1" applyBorder="1" applyAlignment="1" applyProtection="1"/>
    <xf numFmtId="0" fontId="0" fillId="9" borderId="38" xfId="0" applyFill="1" applyBorder="1" applyAlignment="1" applyProtection="1">
      <alignment vertical="top"/>
    </xf>
    <xf numFmtId="0" fontId="0" fillId="9" borderId="39" xfId="0" applyFill="1" applyBorder="1" applyAlignment="1" applyProtection="1"/>
    <xf numFmtId="167" fontId="4" fillId="9" borderId="39" xfId="1" applyNumberFormat="1" applyFont="1" applyFill="1" applyBorder="1" applyAlignment="1" applyProtection="1"/>
    <xf numFmtId="0" fontId="0" fillId="9" borderId="38" xfId="0" applyFill="1" applyBorder="1" applyProtection="1"/>
    <xf numFmtId="167" fontId="9" fillId="9" borderId="39" xfId="1" applyNumberFormat="1" applyFont="1" applyFill="1" applyBorder="1" applyAlignment="1" applyProtection="1"/>
    <xf numFmtId="0" fontId="0" fillId="9" borderId="40" xfId="0" applyFill="1" applyBorder="1" applyProtection="1"/>
    <xf numFmtId="0" fontId="0" fillId="9" borderId="32" xfId="0" applyFill="1" applyBorder="1" applyProtection="1"/>
    <xf numFmtId="0" fontId="0" fillId="9" borderId="32" xfId="0" applyFill="1" applyBorder="1" applyAlignment="1" applyProtection="1"/>
    <xf numFmtId="166" fontId="9" fillId="9" borderId="32" xfId="1" applyNumberFormat="1" applyFont="1" applyFill="1" applyBorder="1" applyAlignment="1" applyProtection="1"/>
    <xf numFmtId="0" fontId="0" fillId="9" borderId="41" xfId="0" applyFill="1" applyBorder="1" applyAlignment="1" applyProtection="1"/>
    <xf numFmtId="0" fontId="27" fillId="14" borderId="22" xfId="0" applyFont="1" applyFill="1" applyBorder="1" applyAlignment="1" applyProtection="1">
      <alignment horizontal="left"/>
    </xf>
    <xf numFmtId="0" fontId="27" fillId="14" borderId="8" xfId="0" applyFont="1" applyFill="1" applyBorder="1" applyAlignment="1" applyProtection="1">
      <alignment horizontal="left"/>
    </xf>
    <xf numFmtId="2" fontId="27" fillId="9" borderId="0" xfId="0" applyNumberFormat="1" applyFont="1" applyFill="1" applyBorder="1" applyAlignment="1" applyProtection="1"/>
    <xf numFmtId="0" fontId="0" fillId="9" borderId="9" xfId="0" applyFont="1" applyFill="1" applyBorder="1" applyAlignment="1" applyProtection="1"/>
    <xf numFmtId="3" fontId="0" fillId="9" borderId="3" xfId="0" applyNumberFormat="1" applyFill="1" applyBorder="1" applyAlignment="1"/>
    <xf numFmtId="4" fontId="0" fillId="9" borderId="0" xfId="0" applyNumberFormat="1" applyFont="1" applyFill="1" applyBorder="1" applyAlignment="1" applyProtection="1">
      <alignment horizontal="right"/>
    </xf>
    <xf numFmtId="0" fontId="27" fillId="9" borderId="8" xfId="0" applyFont="1" applyFill="1" applyBorder="1" applyAlignment="1" applyProtection="1"/>
    <xf numFmtId="0" fontId="27" fillId="9" borderId="9" xfId="0" applyFont="1" applyFill="1" applyBorder="1" applyAlignment="1" applyProtection="1"/>
    <xf numFmtId="43" fontId="0" fillId="12" borderId="49" xfId="18" applyNumberFormat="1" applyFont="1" applyFill="1" applyBorder="1" applyAlignment="1">
      <alignment horizontal="right"/>
    </xf>
    <xf numFmtId="43" fontId="0" fillId="12" borderId="6" xfId="1" applyFont="1" applyFill="1" applyBorder="1" applyAlignment="1" applyProtection="1">
      <alignment horizontal="right"/>
    </xf>
    <xf numFmtId="10" fontId="0" fillId="9" borderId="0" xfId="14" applyNumberFormat="1" applyFont="1" applyFill="1" applyBorder="1" applyAlignment="1" applyProtection="1">
      <alignment horizontal="right"/>
    </xf>
    <xf numFmtId="0" fontId="27" fillId="9" borderId="3" xfId="0" applyFont="1" applyFill="1" applyBorder="1" applyAlignment="1" applyProtection="1"/>
    <xf numFmtId="0" fontId="2" fillId="0" borderId="0" xfId="0" applyFont="1" applyFill="1" applyBorder="1" applyAlignment="1"/>
    <xf numFmtId="0" fontId="2" fillId="0" borderId="0" xfId="0" applyFont="1" applyFill="1" applyAlignment="1"/>
    <xf numFmtId="0" fontId="27" fillId="9" borderId="0" xfId="0" applyFont="1" applyFill="1" applyBorder="1" applyAlignment="1">
      <alignment horizontal="center"/>
    </xf>
    <xf numFmtId="43" fontId="27" fillId="9" borderId="1" xfId="0" applyNumberFormat="1" applyFont="1" applyFill="1" applyBorder="1" applyAlignment="1">
      <alignment vertical="center"/>
    </xf>
    <xf numFmtId="0" fontId="0" fillId="9" borderId="8" xfId="0" applyFont="1" applyFill="1" applyBorder="1" applyAlignment="1">
      <alignment vertical="center"/>
    </xf>
    <xf numFmtId="0" fontId="0" fillId="9" borderId="9" xfId="0" applyFont="1" applyFill="1" applyBorder="1" applyAlignment="1">
      <alignment vertical="center"/>
    </xf>
    <xf numFmtId="43" fontId="0" fillId="12" borderId="1" xfId="1" applyFont="1" applyFill="1" applyBorder="1" applyAlignment="1" applyProtection="1"/>
    <xf numFmtId="43" fontId="0" fillId="12" borderId="8" xfId="1" applyFont="1" applyFill="1" applyBorder="1" applyAlignment="1" applyProtection="1"/>
    <xf numFmtId="43" fontId="0" fillId="12" borderId="3" xfId="1" applyFont="1" applyFill="1" applyBorder="1" applyAlignment="1" applyProtection="1"/>
    <xf numFmtId="43" fontId="0" fillId="12" borderId="5" xfId="1" applyFont="1" applyFill="1" applyBorder="1" applyAlignment="1" applyProtection="1"/>
    <xf numFmtId="43" fontId="0" fillId="12" borderId="7" xfId="1" applyFont="1" applyFill="1" applyBorder="1" applyAlignment="1" applyProtection="1"/>
    <xf numFmtId="43" fontId="0" fillId="12" borderId="2" xfId="1" applyFont="1" applyFill="1" applyBorder="1" applyAlignment="1" applyProtection="1"/>
    <xf numFmtId="43" fontId="0" fillId="12" borderId="10" xfId="1" applyFont="1" applyFill="1" applyBorder="1" applyAlignment="1" applyProtection="1"/>
    <xf numFmtId="10" fontId="0" fillId="9" borderId="1" xfId="14" applyNumberFormat="1" applyFont="1" applyFill="1" applyBorder="1"/>
    <xf numFmtId="10" fontId="0" fillId="9" borderId="8" xfId="14" applyNumberFormat="1" applyFont="1" applyFill="1" applyBorder="1"/>
    <xf numFmtId="10" fontId="0" fillId="9" borderId="9" xfId="14" applyNumberFormat="1" applyFont="1" applyFill="1" applyBorder="1"/>
    <xf numFmtId="10" fontId="0" fillId="9" borderId="3" xfId="14" applyNumberFormat="1" applyFont="1" applyFill="1" applyBorder="1"/>
    <xf numFmtId="10" fontId="0" fillId="9" borderId="0" xfId="14" applyNumberFormat="1" applyFont="1" applyFill="1" applyBorder="1"/>
    <xf numFmtId="10" fontId="0" fillId="9" borderId="5" xfId="14" applyNumberFormat="1" applyFont="1" applyFill="1" applyBorder="1"/>
    <xf numFmtId="10" fontId="0" fillId="9" borderId="7" xfId="14" applyNumberFormat="1" applyFont="1" applyFill="1" applyBorder="1"/>
    <xf numFmtId="10" fontId="0" fillId="9" borderId="2" xfId="14" applyNumberFormat="1" applyFont="1" applyFill="1" applyBorder="1"/>
    <xf numFmtId="10" fontId="0" fillId="9" borderId="10" xfId="14" applyNumberFormat="1" applyFont="1" applyFill="1" applyBorder="1"/>
    <xf numFmtId="0" fontId="27" fillId="9" borderId="24" xfId="0" applyFont="1" applyFill="1" applyBorder="1" applyAlignment="1">
      <alignment vertical="center"/>
    </xf>
    <xf numFmtId="5" fontId="0" fillId="12" borderId="21" xfId="0" applyNumberFormat="1" applyFont="1" applyFill="1" applyBorder="1" applyAlignment="1" applyProtection="1">
      <alignment horizontal="left"/>
    </xf>
    <xf numFmtId="5" fontId="0" fillId="12" borderId="4" xfId="0" applyNumberFormat="1" applyFont="1" applyFill="1" applyBorder="1" applyAlignment="1" applyProtection="1">
      <alignment horizontal="left"/>
    </xf>
    <xf numFmtId="5" fontId="0" fillId="12" borderId="24" xfId="0" applyNumberFormat="1" applyFont="1" applyFill="1" applyBorder="1" applyAlignment="1" applyProtection="1">
      <alignment horizontal="left"/>
    </xf>
    <xf numFmtId="4" fontId="44" fillId="9" borderId="4" xfId="17" applyNumberFormat="1" applyFont="1" applyFill="1" applyBorder="1" applyAlignment="1" applyProtection="1"/>
    <xf numFmtId="5" fontId="44" fillId="9" borderId="4" xfId="17" applyNumberFormat="1" applyFont="1" applyFill="1" applyBorder="1" applyAlignment="1" applyProtection="1">
      <alignment horizontal="right"/>
    </xf>
    <xf numFmtId="4" fontId="44" fillId="9" borderId="24" xfId="17" applyNumberFormat="1" applyFont="1" applyFill="1" applyBorder="1" applyAlignment="1" applyProtection="1"/>
    <xf numFmtId="3" fontId="0" fillId="4" borderId="24" xfId="13" applyNumberFormat="1" applyFont="1" applyFill="1" applyBorder="1" applyAlignment="1">
      <protection locked="0"/>
    </xf>
    <xf numFmtId="5" fontId="44" fillId="9" borderId="24" xfId="17" applyNumberFormat="1" applyFont="1" applyFill="1" applyBorder="1" applyAlignment="1" applyProtection="1">
      <alignment horizontal="right"/>
    </xf>
    <xf numFmtId="4" fontId="44" fillId="9" borderId="21" xfId="17" applyNumberFormat="1" applyFont="1" applyFill="1" applyBorder="1" applyAlignment="1" applyProtection="1"/>
    <xf numFmtId="5" fontId="44" fillId="9" borderId="21" xfId="17" applyNumberFormat="1" applyFont="1" applyFill="1" applyBorder="1" applyAlignment="1" applyProtection="1">
      <alignment horizontal="right"/>
    </xf>
    <xf numFmtId="172" fontId="0" fillId="12" borderId="4" xfId="0" applyNumberFormat="1" applyFont="1" applyFill="1" applyBorder="1" applyAlignment="1" applyProtection="1">
      <alignment horizontal="right"/>
    </xf>
    <xf numFmtId="5" fontId="0" fillId="12" borderId="4" xfId="0" applyNumberFormat="1" applyFont="1" applyFill="1" applyBorder="1" applyAlignment="1" applyProtection="1">
      <alignment horizontal="right"/>
    </xf>
    <xf numFmtId="172" fontId="0" fillId="12" borderId="24" xfId="0" applyNumberFormat="1" applyFont="1" applyFill="1" applyBorder="1" applyAlignment="1" applyProtection="1">
      <alignment horizontal="right"/>
    </xf>
    <xf numFmtId="5" fontId="0" fillId="12" borderId="24" xfId="0" applyNumberFormat="1" applyFont="1" applyFill="1" applyBorder="1" applyAlignment="1" applyProtection="1">
      <alignment horizontal="right"/>
    </xf>
    <xf numFmtId="172" fontId="0" fillId="12" borderId="21" xfId="0" applyNumberFormat="1" applyFont="1" applyFill="1" applyBorder="1" applyAlignment="1" applyProtection="1">
      <alignment horizontal="right"/>
    </xf>
    <xf numFmtId="5" fontId="0" fillId="12" borderId="21" xfId="0" applyNumberFormat="1" applyFont="1" applyFill="1" applyBorder="1" applyAlignment="1" applyProtection="1">
      <alignment horizontal="right"/>
    </xf>
    <xf numFmtId="0" fontId="0" fillId="9" borderId="39" xfId="0" applyFill="1" applyBorder="1"/>
    <xf numFmtId="0" fontId="0" fillId="9" borderId="39" xfId="0" applyFont="1" applyFill="1" applyBorder="1"/>
    <xf numFmtId="0" fontId="0" fillId="9" borderId="0" xfId="0" applyFont="1" applyFill="1" applyBorder="1" applyAlignment="1">
      <alignment vertical="center"/>
    </xf>
    <xf numFmtId="0" fontId="0" fillId="9" borderId="32" xfId="0" applyFont="1" applyFill="1" applyBorder="1"/>
    <xf numFmtId="0" fontId="0" fillId="9" borderId="41" xfId="0" applyFont="1" applyFill="1" applyBorder="1"/>
    <xf numFmtId="0" fontId="0" fillId="9" borderId="31" xfId="0" applyFill="1" applyBorder="1"/>
    <xf numFmtId="0" fontId="0" fillId="9" borderId="37" xfId="0" applyFill="1" applyBorder="1"/>
    <xf numFmtId="2" fontId="27" fillId="9" borderId="39" xfId="0" applyNumberFormat="1" applyFont="1" applyFill="1" applyBorder="1" applyAlignment="1" applyProtection="1"/>
    <xf numFmtId="0" fontId="27" fillId="9" borderId="38" xfId="0" applyFont="1" applyFill="1" applyBorder="1" applyAlignment="1" applyProtection="1">
      <alignment horizontal="center" wrapText="1"/>
    </xf>
    <xf numFmtId="0" fontId="0" fillId="9" borderId="32" xfId="0" applyFont="1" applyFill="1" applyBorder="1" applyAlignment="1" applyProtection="1"/>
    <xf numFmtId="0" fontId="0" fillId="8" borderId="11" xfId="0" applyFont="1" applyFill="1" applyBorder="1" applyAlignment="1" applyProtection="1"/>
    <xf numFmtId="0" fontId="0" fillId="9" borderId="3" xfId="0" applyFont="1" applyFill="1" applyBorder="1" applyAlignment="1" applyProtection="1"/>
    <xf numFmtId="3" fontId="0" fillId="11" borderId="0" xfId="0" applyNumberFormat="1" applyFont="1" applyFill="1" applyBorder="1" applyAlignment="1" applyProtection="1">
      <alignment horizontal="center"/>
    </xf>
    <xf numFmtId="0" fontId="8" fillId="9" borderId="0" xfId="0" applyFont="1" applyFill="1" applyBorder="1" applyAlignment="1" applyProtection="1">
      <alignment horizontal="center" vertical="center"/>
    </xf>
    <xf numFmtId="0" fontId="44" fillId="9" borderId="4" xfId="17" applyNumberFormat="1" applyFill="1" applyBorder="1" applyProtection="1"/>
    <xf numFmtId="0" fontId="44" fillId="9" borderId="21" xfId="17" applyNumberFormat="1" applyFill="1" applyBorder="1" applyProtection="1"/>
    <xf numFmtId="0" fontId="44" fillId="9" borderId="24" xfId="17" applyNumberFormat="1" applyFill="1" applyBorder="1" applyProtection="1"/>
    <xf numFmtId="0" fontId="0" fillId="9" borderId="1" xfId="0" applyFont="1" applyFill="1" applyBorder="1" applyAlignment="1" applyProtection="1">
      <alignment horizontal="left" vertical="center"/>
    </xf>
    <xf numFmtId="0" fontId="0" fillId="9" borderId="8" xfId="0" applyFont="1" applyFill="1" applyBorder="1" applyAlignment="1" applyProtection="1">
      <alignment horizontal="left" vertical="center"/>
    </xf>
    <xf numFmtId="0" fontId="0" fillId="9" borderId="52" xfId="0" applyFont="1" applyFill="1" applyBorder="1" applyAlignment="1" applyProtection="1">
      <alignment horizontal="left" vertical="center"/>
    </xf>
    <xf numFmtId="0" fontId="8" fillId="9" borderId="34" xfId="0" applyFont="1" applyFill="1" applyBorder="1" applyAlignment="1" applyProtection="1">
      <alignment horizontal="center" vertical="center"/>
    </xf>
    <xf numFmtId="0" fontId="0" fillId="9" borderId="53" xfId="0" applyFont="1" applyFill="1" applyBorder="1" applyAlignment="1" applyProtection="1">
      <alignment horizontal="center" vertical="center"/>
    </xf>
    <xf numFmtId="0" fontId="0" fillId="9" borderId="54" xfId="0" applyFont="1" applyFill="1" applyBorder="1" applyAlignment="1" applyProtection="1">
      <alignment horizontal="left" vertical="center"/>
    </xf>
    <xf numFmtId="0" fontId="0" fillId="9" borderId="55" xfId="0" applyFont="1" applyFill="1" applyBorder="1" applyAlignment="1" applyProtection="1">
      <alignment horizontal="center" vertical="center"/>
    </xf>
    <xf numFmtId="0" fontId="0" fillId="9" borderId="56" xfId="0" applyFont="1" applyFill="1" applyBorder="1" applyAlignment="1" applyProtection="1">
      <alignment horizontal="left" vertical="center"/>
    </xf>
    <xf numFmtId="0" fontId="25" fillId="9" borderId="33" xfId="0" applyFont="1" applyFill="1" applyBorder="1" applyAlignment="1" applyProtection="1">
      <alignment horizontal="center" vertical="center"/>
    </xf>
    <xf numFmtId="0" fontId="0" fillId="9" borderId="57" xfId="0" applyFont="1" applyFill="1" applyBorder="1" applyAlignment="1" applyProtection="1">
      <alignment horizontal="center" vertical="center"/>
    </xf>
    <xf numFmtId="0" fontId="0" fillId="9" borderId="1" xfId="0" applyFont="1" applyFill="1" applyBorder="1" applyAlignment="1" applyProtection="1"/>
    <xf numFmtId="0" fontId="27" fillId="9" borderId="7" xfId="0" applyFont="1" applyFill="1" applyBorder="1" applyAlignment="1" applyProtection="1"/>
    <xf numFmtId="3" fontId="0" fillId="9" borderId="21" xfId="0" applyNumberFormat="1" applyFont="1" applyFill="1" applyBorder="1" applyAlignment="1" applyProtection="1"/>
    <xf numFmtId="4" fontId="0" fillId="4" borderId="0" xfId="13" applyFont="1" applyBorder="1" applyAlignment="1">
      <protection locked="0"/>
    </xf>
    <xf numFmtId="4" fontId="0" fillId="4" borderId="5" xfId="13" applyFont="1" applyBorder="1" applyAlignment="1">
      <protection locked="0"/>
    </xf>
    <xf numFmtId="3" fontId="0" fillId="4" borderId="24" xfId="13" applyNumberFormat="1" applyFont="1" applyBorder="1" applyAlignment="1">
      <protection locked="0"/>
    </xf>
    <xf numFmtId="3" fontId="0" fillId="4" borderId="0" xfId="13" applyNumberFormat="1" applyFont="1" applyBorder="1" applyAlignment="1">
      <protection locked="0"/>
    </xf>
    <xf numFmtId="3" fontId="0" fillId="4" borderId="5" xfId="13" applyNumberFormat="1" applyFont="1" applyBorder="1" applyAlignment="1">
      <protection locked="0"/>
    </xf>
    <xf numFmtId="4" fontId="0" fillId="12" borderId="4" xfId="0" applyNumberFormat="1" applyFont="1" applyFill="1" applyBorder="1" applyAlignment="1" applyProtection="1"/>
    <xf numFmtId="4" fontId="0" fillId="12" borderId="24" xfId="0" applyNumberFormat="1" applyFont="1" applyFill="1" applyBorder="1" applyAlignment="1" applyProtection="1"/>
    <xf numFmtId="4" fontId="0" fillId="12" borderId="21" xfId="0" applyNumberFormat="1" applyFont="1" applyFill="1" applyBorder="1" applyAlignment="1" applyProtection="1"/>
    <xf numFmtId="0" fontId="0" fillId="9" borderId="4" xfId="0" applyFont="1" applyFill="1" applyBorder="1" applyAlignment="1" applyProtection="1"/>
    <xf numFmtId="0" fontId="0" fillId="12" borderId="4" xfId="0" applyFont="1" applyFill="1" applyBorder="1" applyAlignment="1" applyProtection="1"/>
    <xf numFmtId="0" fontId="0" fillId="9" borderId="24" xfId="0" applyFont="1" applyFill="1" applyBorder="1" applyAlignment="1" applyProtection="1"/>
    <xf numFmtId="0" fontId="0" fillId="12" borderId="24" xfId="0" applyFont="1" applyFill="1" applyBorder="1" applyAlignment="1" applyProtection="1"/>
    <xf numFmtId="4" fontId="0" fillId="4" borderId="3" xfId="13" applyFont="1" applyBorder="1" applyAlignment="1">
      <protection locked="0"/>
    </xf>
    <xf numFmtId="3" fontId="0" fillId="4" borderId="3" xfId="13" applyNumberFormat="1" applyFont="1" applyBorder="1" applyAlignment="1">
      <protection locked="0"/>
    </xf>
    <xf numFmtId="0" fontId="18" fillId="9" borderId="38" xfId="0" applyFont="1" applyFill="1" applyBorder="1" applyProtection="1"/>
    <xf numFmtId="0" fontId="0" fillId="9" borderId="39" xfId="0" applyFont="1" applyFill="1" applyBorder="1" applyAlignment="1" applyProtection="1">
      <alignment horizontal="center" vertical="center"/>
    </xf>
    <xf numFmtId="0" fontId="0" fillId="9" borderId="38" xfId="0" applyFont="1" applyFill="1" applyBorder="1" applyProtection="1"/>
    <xf numFmtId="4" fontId="27" fillId="9" borderId="45" xfId="0" applyNumberFormat="1" applyFont="1" applyFill="1" applyBorder="1" applyAlignment="1" applyProtection="1">
      <alignment horizontal="left" vertical="top"/>
    </xf>
    <xf numFmtId="0" fontId="0" fillId="9" borderId="7" xfId="0" applyFont="1" applyFill="1" applyBorder="1" applyAlignment="1" applyProtection="1">
      <alignment wrapText="1"/>
    </xf>
    <xf numFmtId="0" fontId="0" fillId="9" borderId="3" xfId="0" applyFont="1" applyFill="1" applyBorder="1" applyAlignment="1" applyProtection="1">
      <protection locked="0"/>
    </xf>
    <xf numFmtId="0" fontId="0" fillId="9" borderId="5" xfId="0" applyFont="1" applyFill="1" applyBorder="1" applyAlignment="1" applyProtection="1">
      <protection locked="0"/>
    </xf>
    <xf numFmtId="0" fontId="0" fillId="9" borderId="7" xfId="0" applyFont="1" applyFill="1" applyBorder="1" applyAlignment="1" applyProtection="1">
      <protection locked="0"/>
    </xf>
    <xf numFmtId="0" fontId="0" fillId="9" borderId="2" xfId="0" applyFont="1" applyFill="1" applyBorder="1" applyAlignment="1" applyProtection="1">
      <protection locked="0"/>
    </xf>
    <xf numFmtId="0" fontId="0" fillId="9" borderId="10" xfId="0" applyFont="1" applyFill="1" applyBorder="1" applyAlignment="1" applyProtection="1">
      <protection locked="0"/>
    </xf>
    <xf numFmtId="0" fontId="27" fillId="12" borderId="0" xfId="0" applyFont="1" applyFill="1" applyBorder="1" applyAlignment="1" applyProtection="1">
      <alignment horizontal="left" vertical="center"/>
    </xf>
    <xf numFmtId="4" fontId="0" fillId="12" borderId="34" xfId="0" applyNumberFormat="1" applyFont="1" applyFill="1" applyBorder="1" applyAlignment="1" applyProtection="1">
      <alignment horizontal="center" vertical="center"/>
    </xf>
    <xf numFmtId="3" fontId="0" fillId="12" borderId="0" xfId="0" applyNumberFormat="1" applyFont="1" applyFill="1" applyBorder="1" applyAlignment="1" applyProtection="1">
      <alignment horizontal="center" vertical="center"/>
    </xf>
    <xf numFmtId="3" fontId="0" fillId="12" borderId="33" xfId="0" applyNumberFormat="1" applyFont="1" applyFill="1" applyBorder="1" applyAlignment="1" applyProtection="1">
      <alignment horizontal="center"/>
    </xf>
    <xf numFmtId="0" fontId="27" fillId="12" borderId="4" xfId="0" applyFont="1" applyFill="1" applyBorder="1" applyAlignment="1" applyProtection="1">
      <alignment horizontal="center"/>
    </xf>
    <xf numFmtId="0" fontId="27" fillId="12" borderId="21" xfId="0" applyFont="1" applyFill="1" applyBorder="1" applyAlignment="1" applyProtection="1">
      <alignment horizontal="center"/>
    </xf>
    <xf numFmtId="0" fontId="27" fillId="12" borderId="4" xfId="0" applyFont="1" applyFill="1" applyBorder="1" applyAlignment="1" applyProtection="1">
      <alignment horizontal="center" vertical="center" wrapText="1"/>
    </xf>
    <xf numFmtId="3" fontId="0" fillId="13" borderId="24" xfId="13" applyNumberFormat="1" applyFont="1" applyFill="1" applyBorder="1" applyAlignment="1">
      <protection locked="0"/>
    </xf>
    <xf numFmtId="3" fontId="0" fillId="12" borderId="24" xfId="0" applyNumberFormat="1" applyFont="1" applyFill="1" applyBorder="1" applyAlignment="1" applyProtection="1">
      <alignment horizontal="right"/>
      <protection locked="0"/>
    </xf>
    <xf numFmtId="3" fontId="0" fillId="12" borderId="21" xfId="0" applyNumberFormat="1" applyFont="1" applyFill="1" applyBorder="1" applyAlignment="1" applyProtection="1">
      <alignment horizontal="right"/>
      <protection locked="0"/>
    </xf>
    <xf numFmtId="3" fontId="27" fillId="12" borderId="24" xfId="0" applyNumberFormat="1" applyFont="1" applyFill="1" applyBorder="1" applyAlignment="1" applyProtection="1">
      <alignment horizontal="right"/>
    </xf>
    <xf numFmtId="4" fontId="0" fillId="9" borderId="3" xfId="0" applyNumberFormat="1" applyFont="1" applyFill="1" applyBorder="1" applyAlignment="1" applyProtection="1"/>
    <xf numFmtId="4" fontId="0" fillId="9" borderId="5" xfId="0" applyNumberFormat="1" applyFont="1" applyFill="1" applyBorder="1" applyAlignment="1" applyProtection="1"/>
    <xf numFmtId="3" fontId="0" fillId="12" borderId="24" xfId="0" applyNumberFormat="1" applyFont="1" applyFill="1" applyBorder="1" applyAlignment="1" applyProtection="1"/>
    <xf numFmtId="4" fontId="0" fillId="9" borderId="7" xfId="0" applyNumberFormat="1" applyFont="1" applyFill="1" applyBorder="1" applyAlignment="1" applyProtection="1">
      <alignment wrapText="1"/>
    </xf>
    <xf numFmtId="4" fontId="0" fillId="9" borderId="2" xfId="0" applyNumberFormat="1" applyFont="1" applyFill="1" applyBorder="1" applyAlignment="1" applyProtection="1"/>
    <xf numFmtId="4" fontId="0" fillId="9" borderId="10" xfId="0" applyNumberFormat="1" applyFont="1" applyFill="1" applyBorder="1" applyAlignment="1" applyProtection="1"/>
    <xf numFmtId="3" fontId="0" fillId="12" borderId="21" xfId="0" applyNumberFormat="1" applyFont="1" applyFill="1" applyBorder="1" applyAlignment="1" applyProtection="1"/>
    <xf numFmtId="0" fontId="27" fillId="9" borderId="10" xfId="0" applyFont="1" applyFill="1" applyBorder="1" applyAlignment="1" applyProtection="1">
      <alignment horizontal="left"/>
    </xf>
    <xf numFmtId="4" fontId="44" fillId="9" borderId="5" xfId="17" applyNumberFormat="1" applyFont="1" applyFill="1" applyBorder="1" applyAlignment="1" applyProtection="1">
      <alignment horizontal="left"/>
    </xf>
    <xf numFmtId="4" fontId="44" fillId="9" borderId="10" xfId="17" applyNumberFormat="1" applyFont="1" applyFill="1" applyBorder="1" applyAlignment="1" applyProtection="1">
      <alignment horizontal="left"/>
    </xf>
    <xf numFmtId="4" fontId="44" fillId="9" borderId="0" xfId="17" applyNumberFormat="1" applyFont="1" applyFill="1" applyBorder="1" applyAlignment="1" applyProtection="1">
      <alignment horizontal="left"/>
    </xf>
    <xf numFmtId="3" fontId="0" fillId="9" borderId="2" xfId="0" applyNumberFormat="1" applyFont="1" applyFill="1" applyBorder="1" applyAlignment="1" applyProtection="1">
      <alignment horizontal="left"/>
    </xf>
    <xf numFmtId="4" fontId="27" fillId="9" borderId="3" xfId="0" applyNumberFormat="1" applyFont="1" applyFill="1" applyBorder="1" applyAlignment="1" applyProtection="1">
      <alignment horizontal="left"/>
    </xf>
    <xf numFmtId="0" fontId="27" fillId="9" borderId="7" xfId="0" applyFont="1" applyFill="1" applyBorder="1" applyAlignment="1">
      <alignment horizontal="center"/>
    </xf>
    <xf numFmtId="0" fontId="27" fillId="9" borderId="2" xfId="0" applyFont="1" applyFill="1" applyBorder="1" applyAlignment="1">
      <alignment horizontal="center"/>
    </xf>
    <xf numFmtId="0" fontId="0" fillId="9" borderId="0" xfId="0" applyFont="1" applyFill="1" applyBorder="1" applyAlignment="1">
      <alignment horizontal="center"/>
    </xf>
    <xf numFmtId="0" fontId="27" fillId="9" borderId="10" xfId="0" applyFont="1" applyFill="1" applyBorder="1" applyAlignment="1">
      <alignment horizontal="center"/>
    </xf>
    <xf numFmtId="0" fontId="0" fillId="9" borderId="0" xfId="0" applyFont="1" applyFill="1" applyBorder="1" applyAlignment="1">
      <alignment horizontal="right"/>
    </xf>
    <xf numFmtId="2" fontId="27" fillId="12" borderId="21" xfId="0" applyNumberFormat="1" applyFont="1" applyFill="1" applyBorder="1" applyAlignment="1" applyProtection="1">
      <alignment horizontal="center" vertical="center"/>
    </xf>
    <xf numFmtId="0" fontId="27" fillId="9" borderId="7" xfId="0" applyFont="1" applyFill="1" applyBorder="1" applyAlignment="1" applyProtection="1">
      <alignment horizontal="right"/>
    </xf>
    <xf numFmtId="0" fontId="27" fillId="9" borderId="2" xfId="0" applyFont="1" applyFill="1" applyBorder="1" applyAlignment="1" applyProtection="1">
      <alignment horizontal="left"/>
    </xf>
    <xf numFmtId="4" fontId="44" fillId="9" borderId="2" xfId="17" applyNumberFormat="1" applyFont="1" applyFill="1" applyBorder="1" applyAlignment="1" applyProtection="1">
      <alignment horizontal="left"/>
    </xf>
    <xf numFmtId="4" fontId="27" fillId="9" borderId="0" xfId="0" applyNumberFormat="1" applyFont="1" applyFill="1" applyBorder="1" applyAlignment="1" applyProtection="1">
      <alignment horizontal="left"/>
    </xf>
    <xf numFmtId="4" fontId="27" fillId="9" borderId="2" xfId="0" applyNumberFormat="1" applyFont="1" applyFill="1" applyBorder="1" applyAlignment="1" applyProtection="1">
      <alignment horizontal="left"/>
    </xf>
    <xf numFmtId="0" fontId="16" fillId="9" borderId="0" xfId="0" applyFont="1" applyFill="1" applyBorder="1" applyAlignment="1" applyProtection="1">
      <alignment horizontal="left"/>
    </xf>
    <xf numFmtId="10" fontId="0" fillId="12" borderId="5" xfId="0" applyNumberFormat="1" applyFont="1" applyFill="1" applyBorder="1" applyAlignment="1" applyProtection="1">
      <alignment horizontal="right"/>
    </xf>
    <xf numFmtId="10" fontId="27" fillId="12" borderId="5" xfId="0" applyNumberFormat="1" applyFont="1" applyFill="1" applyBorder="1" applyAlignment="1" applyProtection="1">
      <alignment horizontal="right"/>
    </xf>
    <xf numFmtId="3" fontId="0" fillId="4" borderId="24" xfId="13" applyNumberFormat="1" applyFont="1" applyFill="1" applyBorder="1" applyAlignment="1">
      <alignment horizontal="right"/>
      <protection locked="0"/>
    </xf>
    <xf numFmtId="3" fontId="0" fillId="4" borderId="3" xfId="13" applyNumberFormat="1" applyFont="1" applyFill="1" applyBorder="1" applyAlignment="1">
      <alignment horizontal="right"/>
      <protection locked="0"/>
    </xf>
    <xf numFmtId="3" fontId="0" fillId="9" borderId="0" xfId="0" applyNumberFormat="1" applyFont="1" applyFill="1" applyBorder="1" applyAlignment="1" applyProtection="1">
      <alignment horizontal="left"/>
    </xf>
    <xf numFmtId="3" fontId="0" fillId="9" borderId="3" xfId="0" applyNumberFormat="1" applyFont="1" applyFill="1" applyBorder="1" applyAlignment="1" applyProtection="1">
      <alignment horizontal="right"/>
    </xf>
    <xf numFmtId="10" fontId="0" fillId="9" borderId="24" xfId="0" applyNumberFormat="1" applyFont="1" applyFill="1" applyBorder="1" applyAlignment="1" applyProtection="1">
      <alignment horizontal="right"/>
    </xf>
    <xf numFmtId="3" fontId="0" fillId="12" borderId="0" xfId="0" applyNumberFormat="1" applyFont="1" applyFill="1" applyBorder="1" applyAlignment="1" applyProtection="1">
      <alignment horizontal="right"/>
    </xf>
    <xf numFmtId="0" fontId="0" fillId="8" borderId="0" xfId="0" applyFont="1" applyFill="1" applyBorder="1" applyAlignment="1" applyProtection="1">
      <protection locked="0"/>
    </xf>
    <xf numFmtId="0" fontId="27" fillId="9" borderId="9" xfId="0" applyFont="1" applyFill="1" applyBorder="1" applyAlignment="1" applyProtection="1">
      <alignment horizontal="right" vertical="center"/>
    </xf>
    <xf numFmtId="0" fontId="0" fillId="8" borderId="11" xfId="0" applyFont="1" applyFill="1" applyBorder="1" applyAlignment="1" applyProtection="1">
      <protection locked="0"/>
    </xf>
    <xf numFmtId="0" fontId="27" fillId="8" borderId="0" xfId="0" applyFont="1" applyFill="1" applyBorder="1" applyAlignment="1" applyProtection="1">
      <alignment horizontal="left"/>
    </xf>
    <xf numFmtId="0" fontId="0" fillId="9" borderId="1" xfId="0" applyFont="1" applyFill="1" applyBorder="1" applyAlignment="1" applyProtection="1">
      <alignment horizontal="left"/>
    </xf>
    <xf numFmtId="0" fontId="27" fillId="9" borderId="7" xfId="0" applyFont="1" applyFill="1" applyBorder="1" applyAlignment="1" applyProtection="1">
      <alignment horizontal="left"/>
    </xf>
    <xf numFmtId="0" fontId="27" fillId="9" borderId="10" xfId="0" applyFont="1" applyFill="1" applyBorder="1" applyAlignment="1" applyProtection="1">
      <alignment horizontal="center" vertical="center"/>
    </xf>
    <xf numFmtId="0" fontId="27" fillId="9" borderId="21" xfId="0" applyFont="1" applyFill="1" applyBorder="1" applyAlignment="1" applyProtection="1">
      <alignment horizontal="right"/>
    </xf>
    <xf numFmtId="3" fontId="27" fillId="12" borderId="3" xfId="0" applyNumberFormat="1" applyFont="1" applyFill="1" applyBorder="1" applyAlignment="1" applyProtection="1">
      <alignment horizontal="right"/>
    </xf>
    <xf numFmtId="0" fontId="27" fillId="9" borderId="8" xfId="0" applyFont="1" applyFill="1" applyBorder="1" applyAlignment="1" applyProtection="1">
      <alignment horizontal="left" vertical="center"/>
    </xf>
    <xf numFmtId="10" fontId="0" fillId="9" borderId="5" xfId="0" applyNumberFormat="1" applyFont="1" applyFill="1" applyBorder="1" applyAlignment="1" applyProtection="1">
      <alignment horizontal="right"/>
    </xf>
    <xf numFmtId="0" fontId="0" fillId="8" borderId="5" xfId="0" applyFont="1" applyFill="1" applyBorder="1" applyAlignment="1" applyProtection="1">
      <protection locked="0"/>
    </xf>
    <xf numFmtId="4" fontId="0" fillId="12" borderId="3" xfId="0" applyNumberFormat="1" applyFont="1" applyFill="1" applyBorder="1" applyAlignment="1" applyProtection="1">
      <alignment horizontal="left"/>
    </xf>
    <xf numFmtId="4" fontId="27" fillId="12" borderId="3" xfId="0" applyNumberFormat="1" applyFont="1" applyFill="1" applyBorder="1" applyAlignment="1" applyProtection="1">
      <alignment horizontal="left"/>
    </xf>
    <xf numFmtId="4" fontId="0" fillId="12" borderId="7" xfId="0" applyNumberFormat="1" applyFont="1" applyFill="1" applyBorder="1" applyAlignment="1" applyProtection="1">
      <alignment horizontal="left"/>
    </xf>
    <xf numFmtId="10" fontId="0" fillId="9" borderId="21" xfId="0" applyNumberFormat="1" applyFont="1" applyFill="1" applyBorder="1" applyAlignment="1" applyProtection="1">
      <alignment horizontal="right"/>
    </xf>
    <xf numFmtId="10" fontId="0" fillId="12" borderId="7" xfId="0" applyNumberFormat="1" applyFont="1" applyFill="1" applyBorder="1" applyAlignment="1" applyProtection="1">
      <alignment horizontal="right"/>
    </xf>
    <xf numFmtId="10" fontId="0" fillId="9" borderId="10" xfId="0" applyNumberFormat="1" applyFont="1" applyFill="1" applyBorder="1" applyAlignment="1" applyProtection="1">
      <alignment horizontal="right"/>
    </xf>
    <xf numFmtId="3" fontId="0" fillId="9" borderId="10" xfId="0" applyNumberFormat="1" applyFont="1" applyFill="1" applyBorder="1" applyAlignment="1" applyProtection="1">
      <alignment horizontal="right"/>
    </xf>
    <xf numFmtId="10" fontId="0" fillId="9" borderId="0" xfId="0" applyNumberFormat="1" applyFont="1" applyFill="1" applyBorder="1" applyAlignment="1" applyProtection="1">
      <alignment horizontal="right"/>
    </xf>
    <xf numFmtId="0" fontId="0" fillId="9" borderId="39" xfId="0" applyFont="1" applyFill="1" applyBorder="1" applyAlignment="1">
      <alignment horizontal="right"/>
    </xf>
    <xf numFmtId="0" fontId="0" fillId="9" borderId="0" xfId="0" applyFont="1" applyFill="1" applyBorder="1" applyAlignment="1" applyProtection="1">
      <alignment horizontal="right" vertical="center"/>
    </xf>
    <xf numFmtId="3" fontId="27" fillId="12" borderId="0" xfId="0" applyNumberFormat="1" applyFont="1" applyFill="1" applyBorder="1" applyAlignment="1" applyProtection="1">
      <alignment horizontal="right"/>
    </xf>
    <xf numFmtId="3" fontId="0" fillId="9" borderId="2" xfId="0" applyNumberFormat="1" applyFont="1" applyFill="1" applyBorder="1" applyAlignment="1" applyProtection="1">
      <alignment horizontal="right"/>
    </xf>
    <xf numFmtId="10" fontId="0" fillId="9" borderId="2" xfId="0" applyNumberFormat="1" applyFont="1" applyFill="1" applyBorder="1" applyAlignment="1" applyProtection="1">
      <alignment horizontal="right"/>
    </xf>
    <xf numFmtId="3" fontId="0" fillId="9" borderId="5" xfId="0" applyNumberFormat="1" applyFont="1" applyFill="1" applyBorder="1" applyAlignment="1" applyProtection="1">
      <alignment horizontal="right"/>
    </xf>
    <xf numFmtId="4" fontId="0" fillId="11" borderId="5" xfId="0" applyNumberFormat="1" applyFont="1" applyFill="1" applyBorder="1" applyAlignment="1" applyProtection="1">
      <alignment horizontal="right"/>
    </xf>
    <xf numFmtId="4" fontId="27" fillId="9" borderId="0" xfId="0" applyNumberFormat="1" applyFont="1" applyFill="1" applyBorder="1" applyAlignment="1" applyProtection="1">
      <alignment horizontal="right"/>
      <protection locked="0"/>
    </xf>
    <xf numFmtId="4" fontId="0" fillId="9" borderId="3" xfId="0" applyNumberFormat="1" applyFont="1" applyFill="1" applyBorder="1" applyAlignment="1" applyProtection="1">
      <alignment horizontal="left"/>
    </xf>
    <xf numFmtId="4" fontId="44" fillId="12" borderId="3" xfId="17" applyNumberFormat="1" applyFill="1" applyBorder="1" applyAlignment="1" applyProtection="1">
      <alignment horizontal="left"/>
    </xf>
    <xf numFmtId="0" fontId="0" fillId="9" borderId="32" xfId="0" applyFont="1" applyFill="1" applyBorder="1" applyAlignment="1">
      <alignment horizontal="right"/>
    </xf>
    <xf numFmtId="0" fontId="0" fillId="9" borderId="41" xfId="0" applyFont="1" applyFill="1" applyBorder="1" applyAlignment="1">
      <alignment horizontal="right"/>
    </xf>
    <xf numFmtId="0" fontId="0" fillId="9" borderId="0" xfId="0" applyFont="1" applyFill="1" applyAlignment="1">
      <alignment horizontal="center"/>
    </xf>
    <xf numFmtId="0" fontId="0" fillId="9" borderId="0" xfId="0" applyFill="1" applyBorder="1" applyAlignment="1">
      <alignment horizontal="left"/>
    </xf>
    <xf numFmtId="0" fontId="0" fillId="9" borderId="0" xfId="0" applyFill="1" applyBorder="1" applyAlignment="1">
      <alignment horizontal="right"/>
    </xf>
    <xf numFmtId="0" fontId="27" fillId="9" borderId="9" xfId="0" applyFont="1" applyFill="1" applyBorder="1" applyAlignment="1" applyProtection="1">
      <alignment horizontal="center"/>
    </xf>
    <xf numFmtId="2" fontId="27" fillId="12" borderId="10" xfId="0" applyNumberFormat="1" applyFont="1" applyFill="1" applyBorder="1" applyAlignment="1" applyProtection="1">
      <alignment horizontal="center" vertical="center"/>
    </xf>
    <xf numFmtId="169" fontId="0" fillId="9" borderId="5" xfId="0" applyNumberFormat="1" applyFont="1" applyFill="1" applyBorder="1" applyAlignment="1" applyProtection="1">
      <alignment horizontal="right"/>
      <protection locked="0"/>
    </xf>
    <xf numFmtId="169" fontId="0" fillId="9" borderId="10" xfId="0" applyNumberFormat="1" applyFont="1" applyFill="1" applyBorder="1" applyAlignment="1" applyProtection="1">
      <alignment horizontal="right"/>
      <protection locked="0"/>
    </xf>
    <xf numFmtId="4" fontId="0" fillId="9" borderId="0" xfId="0" applyNumberFormat="1" applyFont="1" applyFill="1" applyBorder="1" applyAlignment="1" applyProtection="1">
      <alignment horizontal="left"/>
    </xf>
    <xf numFmtId="0" fontId="18" fillId="9" borderId="36" xfId="0" applyFont="1" applyFill="1" applyBorder="1" applyProtection="1"/>
    <xf numFmtId="0" fontId="18" fillId="9" borderId="31" xfId="0" applyFont="1" applyFill="1" applyBorder="1" applyAlignment="1" applyProtection="1">
      <alignment horizontal="left"/>
    </xf>
    <xf numFmtId="0" fontId="18" fillId="9" borderId="37" xfId="0" applyFont="1" applyFill="1" applyBorder="1" applyAlignment="1" applyProtection="1">
      <alignment horizontal="left"/>
    </xf>
    <xf numFmtId="0" fontId="50" fillId="9" borderId="0" xfId="0" applyFont="1" applyFill="1" applyBorder="1" applyAlignment="1" applyProtection="1">
      <alignment horizontal="left" vertical="top"/>
    </xf>
    <xf numFmtId="0" fontId="0" fillId="9" borderId="39" xfId="0" applyFont="1" applyFill="1" applyBorder="1" applyAlignment="1" applyProtection="1">
      <alignment horizontal="left"/>
    </xf>
    <xf numFmtId="0" fontId="18" fillId="9" borderId="38" xfId="0" applyFont="1" applyFill="1" applyBorder="1" applyAlignment="1" applyProtection="1">
      <alignment horizontal="left"/>
    </xf>
    <xf numFmtId="0" fontId="51" fillId="9" borderId="0" xfId="0" applyFont="1" applyFill="1" applyBorder="1" applyAlignment="1" applyProtection="1">
      <alignment horizontal="left"/>
    </xf>
    <xf numFmtId="166" fontId="0" fillId="9" borderId="0" xfId="1" applyNumberFormat="1" applyFont="1" applyFill="1" applyBorder="1" applyAlignment="1" applyProtection="1">
      <alignment horizontal="left"/>
    </xf>
    <xf numFmtId="0" fontId="27" fillId="9" borderId="0" xfId="0" applyFont="1" applyFill="1" applyBorder="1" applyProtection="1"/>
    <xf numFmtId="166" fontId="0" fillId="9" borderId="0" xfId="1" applyNumberFormat="1" applyFont="1" applyFill="1" applyBorder="1" applyProtection="1"/>
    <xf numFmtId="0" fontId="0" fillId="9" borderId="39" xfId="0" applyFont="1" applyFill="1" applyBorder="1" applyProtection="1"/>
    <xf numFmtId="166" fontId="27" fillId="9" borderId="22" xfId="0" applyNumberFormat="1" applyFont="1" applyFill="1" applyBorder="1" applyProtection="1"/>
    <xf numFmtId="10" fontId="0" fillId="9" borderId="0" xfId="0" applyNumberFormat="1" applyFont="1" applyFill="1" applyBorder="1" applyProtection="1"/>
    <xf numFmtId="3" fontId="0" fillId="9" borderId="0" xfId="0" applyNumberFormat="1" applyFont="1" applyFill="1" applyBorder="1" applyProtection="1"/>
    <xf numFmtId="5" fontId="0" fillId="9" borderId="0" xfId="0" applyNumberFormat="1" applyFont="1" applyFill="1" applyBorder="1" applyProtection="1"/>
    <xf numFmtId="10" fontId="27" fillId="9" borderId="22" xfId="0" applyNumberFormat="1" applyFont="1" applyFill="1" applyBorder="1" applyAlignment="1" applyProtection="1">
      <alignment horizontal="right"/>
    </xf>
    <xf numFmtId="0" fontId="28" fillId="9" borderId="0" xfId="0" applyFont="1" applyFill="1" applyBorder="1" applyProtection="1"/>
    <xf numFmtId="0" fontId="44" fillId="9" borderId="0" xfId="0" applyFont="1" applyFill="1" applyBorder="1" applyProtection="1"/>
    <xf numFmtId="3" fontId="0" fillId="9" borderId="22" xfId="0" applyNumberFormat="1" applyFont="1" applyFill="1" applyBorder="1" applyProtection="1"/>
    <xf numFmtId="166" fontId="27" fillId="9" borderId="23" xfId="0" applyNumberFormat="1" applyFont="1" applyFill="1" applyBorder="1" applyProtection="1"/>
    <xf numFmtId="0" fontId="35" fillId="9" borderId="0" xfId="0" applyFont="1" applyFill="1"/>
    <xf numFmtId="0" fontId="18" fillId="9" borderId="42" xfId="0" applyFont="1" applyFill="1" applyBorder="1" applyProtection="1"/>
    <xf numFmtId="0" fontId="0" fillId="9" borderId="2" xfId="0" applyFont="1" applyFill="1" applyBorder="1" applyProtection="1"/>
    <xf numFmtId="0" fontId="0" fillId="9" borderId="43" xfId="0" applyFont="1" applyFill="1" applyBorder="1" applyProtection="1"/>
    <xf numFmtId="168" fontId="35" fillId="9" borderId="0" xfId="1" applyNumberFormat="1" applyFont="1" applyFill="1"/>
    <xf numFmtId="0" fontId="22" fillId="9" borderId="0" xfId="0" applyFont="1" applyFill="1" applyAlignment="1"/>
    <xf numFmtId="0" fontId="8" fillId="9" borderId="0" xfId="0" applyFont="1" applyFill="1" applyAlignment="1"/>
    <xf numFmtId="0" fontId="0" fillId="9" borderId="36" xfId="0" applyFill="1" applyBorder="1" applyAlignment="1"/>
    <xf numFmtId="0" fontId="27" fillId="9" borderId="31" xfId="0" applyFont="1" applyFill="1" applyBorder="1" applyAlignment="1" applyProtection="1">
      <alignment horizontal="right"/>
    </xf>
    <xf numFmtId="0" fontId="0" fillId="9" borderId="37" xfId="0" applyFill="1" applyBorder="1" applyAlignment="1"/>
    <xf numFmtId="0" fontId="0" fillId="9" borderId="38" xfId="0" applyFill="1" applyBorder="1" applyAlignment="1"/>
    <xf numFmtId="0" fontId="0" fillId="9" borderId="35" xfId="0" applyFont="1" applyFill="1" applyBorder="1" applyAlignment="1" applyProtection="1"/>
    <xf numFmtId="0" fontId="0" fillId="9" borderId="35" xfId="0" applyFill="1" applyBorder="1"/>
    <xf numFmtId="0" fontId="27" fillId="9" borderId="35" xfId="0" applyFont="1" applyFill="1" applyBorder="1" applyAlignment="1" applyProtection="1">
      <alignment horizontal="right"/>
    </xf>
    <xf numFmtId="0" fontId="0" fillId="9" borderId="35" xfId="0" applyFont="1" applyFill="1" applyBorder="1" applyAlignment="1" applyProtection="1">
      <alignment horizontal="center"/>
    </xf>
    <xf numFmtId="0" fontId="0" fillId="9" borderId="39" xfId="0" applyFill="1" applyBorder="1" applyAlignment="1"/>
    <xf numFmtId="0" fontId="0" fillId="9" borderId="30" xfId="0" applyFill="1" applyBorder="1" applyAlignment="1"/>
    <xf numFmtId="0" fontId="28" fillId="9" borderId="0" xfId="0" applyFont="1" applyFill="1" applyBorder="1" applyAlignment="1"/>
    <xf numFmtId="0" fontId="42" fillId="9" borderId="0" xfId="0" applyFont="1" applyFill="1" applyBorder="1" applyAlignment="1"/>
    <xf numFmtId="3" fontId="0" fillId="9" borderId="0" xfId="0" applyNumberFormat="1" applyFont="1" applyFill="1" applyBorder="1" applyAlignment="1"/>
    <xf numFmtId="3" fontId="29" fillId="9" borderId="0" xfId="18" applyNumberFormat="1" applyFont="1" applyFill="1" applyBorder="1" applyAlignment="1"/>
    <xf numFmtId="3" fontId="0" fillId="9" borderId="28" xfId="18" applyNumberFormat="1" applyFont="1" applyFill="1" applyBorder="1" applyAlignment="1"/>
    <xf numFmtId="3" fontId="27" fillId="9" borderId="0" xfId="18" applyNumberFormat="1" applyFont="1" applyFill="1" applyBorder="1" applyAlignment="1"/>
    <xf numFmtId="3" fontId="1" fillId="9" borderId="0" xfId="18" applyNumberFormat="1" applyFont="1" applyFill="1" applyBorder="1" applyAlignment="1"/>
    <xf numFmtId="3" fontId="0" fillId="9" borderId="30" xfId="0" quotePrefix="1" applyNumberFormat="1" applyFont="1" applyFill="1" applyBorder="1" applyAlignment="1" applyProtection="1"/>
    <xf numFmtId="0" fontId="0" fillId="9" borderId="40" xfId="0" applyFill="1" applyBorder="1" applyAlignment="1"/>
    <xf numFmtId="0" fontId="27" fillId="9" borderId="32" xfId="0" applyFont="1" applyFill="1" applyBorder="1" applyAlignment="1"/>
    <xf numFmtId="0" fontId="0" fillId="9" borderId="32" xfId="0" applyFill="1" applyBorder="1" applyAlignment="1"/>
    <xf numFmtId="3" fontId="0" fillId="9" borderId="32" xfId="0" applyNumberFormat="1" applyFill="1" applyBorder="1" applyAlignment="1"/>
    <xf numFmtId="0" fontId="0" fillId="9" borderId="41" xfId="0" applyFill="1" applyBorder="1" applyAlignment="1"/>
    <xf numFmtId="0" fontId="40" fillId="9" borderId="0" xfId="7" applyNumberFormat="1" applyFill="1" applyBorder="1" applyAlignment="1">
      <alignment horizontal="center"/>
    </xf>
    <xf numFmtId="0" fontId="40" fillId="9" borderId="0" xfId="7" applyNumberFormat="1" applyFill="1" applyBorder="1" applyAlignment="1"/>
    <xf numFmtId="0" fontId="27" fillId="9" borderId="8" xfId="0" applyFont="1" applyFill="1" applyBorder="1" applyAlignment="1"/>
    <xf numFmtId="0" fontId="0" fillId="9" borderId="8" xfId="0" applyFill="1" applyBorder="1" applyAlignment="1"/>
    <xf numFmtId="0" fontId="0" fillId="9" borderId="29" xfId="0" applyFill="1" applyBorder="1" applyAlignment="1"/>
    <xf numFmtId="0" fontId="0" fillId="9" borderId="0" xfId="0" applyFill="1" applyBorder="1" applyAlignment="1">
      <alignment horizontal="center"/>
    </xf>
    <xf numFmtId="10" fontId="0" fillId="9" borderId="0" xfId="0" applyNumberFormat="1" applyFill="1" applyBorder="1" applyAlignment="1"/>
    <xf numFmtId="3" fontId="0" fillId="9" borderId="0" xfId="18" applyNumberFormat="1" applyFont="1" applyFill="1" applyBorder="1" applyAlignment="1"/>
    <xf numFmtId="3" fontId="40" fillId="9" borderId="0" xfId="7" applyNumberFormat="1" applyFill="1" applyBorder="1" applyAlignment="1">
      <alignment horizontal="center"/>
    </xf>
    <xf numFmtId="0" fontId="8" fillId="9" borderId="0" xfId="0" applyFont="1" applyFill="1" applyBorder="1" applyAlignment="1">
      <alignment horizontal="right"/>
    </xf>
    <xf numFmtId="0" fontId="27" fillId="9" borderId="1" xfId="0" applyFont="1" applyFill="1" applyBorder="1" applyAlignment="1" applyProtection="1">
      <alignment horizontal="left"/>
    </xf>
    <xf numFmtId="0" fontId="27" fillId="9" borderId="3" xfId="0" applyFont="1" applyFill="1" applyBorder="1" applyAlignment="1" applyProtection="1">
      <alignment horizontal="left"/>
    </xf>
    <xf numFmtId="0" fontId="0" fillId="9" borderId="2" xfId="0" applyFont="1" applyFill="1" applyBorder="1" applyAlignment="1" applyProtection="1">
      <alignment horizontal="left"/>
    </xf>
    <xf numFmtId="0" fontId="29" fillId="9" borderId="0" xfId="0" applyFont="1" applyFill="1" applyBorder="1" applyAlignment="1" applyProtection="1">
      <alignment horizontal="center"/>
    </xf>
    <xf numFmtId="0" fontId="48" fillId="9" borderId="0" xfId="0" applyFont="1" applyFill="1" applyBorder="1" applyAlignment="1" applyProtection="1">
      <alignment horizontal="left"/>
    </xf>
    <xf numFmtId="0" fontId="43" fillId="9" borderId="0" xfId="0" applyFont="1" applyFill="1" applyBorder="1" applyAlignment="1" applyProtection="1"/>
    <xf numFmtId="0" fontId="49" fillId="9" borderId="33" xfId="0" applyFont="1" applyFill="1" applyBorder="1" applyAlignment="1" applyProtection="1"/>
    <xf numFmtId="0" fontId="0" fillId="9" borderId="33" xfId="0" applyFont="1" applyFill="1" applyBorder="1" applyAlignment="1" applyProtection="1"/>
    <xf numFmtId="0" fontId="27" fillId="9" borderId="34" xfId="0" applyFont="1" applyFill="1" applyBorder="1" applyAlignment="1" applyProtection="1"/>
    <xf numFmtId="0" fontId="0" fillId="9" borderId="34" xfId="0" applyFont="1" applyFill="1" applyBorder="1" applyAlignment="1" applyProtection="1"/>
    <xf numFmtId="0" fontId="0" fillId="9" borderId="1" xfId="0" applyFont="1" applyFill="1" applyBorder="1" applyAlignment="1"/>
    <xf numFmtId="0" fontId="0" fillId="9" borderId="8" xfId="0" applyFont="1" applyFill="1" applyBorder="1" applyAlignment="1" applyProtection="1">
      <alignment horizontal="right"/>
    </xf>
    <xf numFmtId="0" fontId="0" fillId="9" borderId="7" xfId="0" applyFont="1" applyFill="1" applyBorder="1" applyAlignment="1"/>
    <xf numFmtId="0" fontId="0" fillId="9" borderId="2" xfId="0" applyFont="1" applyFill="1" applyBorder="1" applyAlignment="1" applyProtection="1">
      <alignment horizontal="right"/>
    </xf>
    <xf numFmtId="0" fontId="27" fillId="9" borderId="0" xfId="18" applyFont="1" applyFill="1" applyBorder="1" applyAlignment="1"/>
    <xf numFmtId="0" fontId="35" fillId="9" borderId="0" xfId="0" applyFont="1" applyFill="1" applyBorder="1" applyAlignment="1" applyProtection="1"/>
    <xf numFmtId="0" fontId="44" fillId="9" borderId="0" xfId="0" applyFont="1" applyFill="1" applyBorder="1" applyAlignment="1" applyProtection="1">
      <alignment horizontal="left"/>
    </xf>
    <xf numFmtId="10" fontId="0" fillId="9" borderId="0" xfId="0" applyNumberFormat="1" applyFont="1" applyFill="1" applyBorder="1" applyAlignment="1" applyProtection="1"/>
    <xf numFmtId="0" fontId="27" fillId="9" borderId="34" xfId="0" applyFont="1" applyFill="1" applyBorder="1" applyAlignment="1" applyProtection="1">
      <alignment horizontal="right"/>
    </xf>
    <xf numFmtId="0" fontId="44" fillId="9" borderId="0" xfId="17" applyNumberFormat="1" applyFill="1" applyBorder="1" applyAlignment="1" applyProtection="1">
      <alignment horizontal="right"/>
    </xf>
    <xf numFmtId="10" fontId="27" fillId="9" borderId="0" xfId="14" applyNumberFormat="1" applyFont="1" applyFill="1" applyBorder="1" applyAlignment="1" applyProtection="1">
      <alignment horizontal="right"/>
    </xf>
    <xf numFmtId="10" fontId="1" fillId="9" borderId="28" xfId="18" applyNumberFormat="1" applyFont="1" applyFill="1" applyBorder="1" applyAlignment="1">
      <alignment horizontal="right"/>
    </xf>
    <xf numFmtId="10" fontId="27" fillId="9" borderId="28" xfId="18" applyNumberFormat="1" applyFont="1" applyFill="1" applyBorder="1" applyAlignment="1">
      <alignment horizontal="right"/>
    </xf>
    <xf numFmtId="0" fontId="49" fillId="9" borderId="0" xfId="0" applyFont="1" applyFill="1" applyBorder="1" applyAlignment="1" applyProtection="1">
      <alignment horizontal="right"/>
    </xf>
    <xf numFmtId="3" fontId="0" fillId="9" borderId="37" xfId="0" applyNumberFormat="1" applyFill="1" applyBorder="1" applyAlignment="1" applyProtection="1"/>
    <xf numFmtId="3" fontId="0" fillId="9" borderId="39" xfId="0" applyNumberFormat="1" applyFill="1" applyBorder="1" applyAlignment="1" applyProtection="1"/>
    <xf numFmtId="0" fontId="0" fillId="9" borderId="39" xfId="0" applyFill="1" applyBorder="1" applyAlignment="1" applyProtection="1">
      <alignment vertical="top"/>
    </xf>
    <xf numFmtId="166" fontId="0" fillId="9" borderId="32" xfId="1" applyNumberFormat="1" applyFont="1" applyFill="1" applyBorder="1" applyAlignment="1" applyProtection="1"/>
    <xf numFmtId="0" fontId="55" fillId="9" borderId="0" xfId="0" applyFont="1" applyFill="1" applyBorder="1" applyAlignment="1" applyProtection="1"/>
    <xf numFmtId="0" fontId="0" fillId="9" borderId="58" xfId="0" applyFont="1" applyFill="1" applyBorder="1" applyAlignment="1" applyProtection="1"/>
    <xf numFmtId="0" fontId="27" fillId="9" borderId="58" xfId="0" applyFont="1" applyFill="1" applyBorder="1" applyAlignment="1" applyProtection="1">
      <alignment horizontal="right"/>
    </xf>
    <xf numFmtId="0" fontId="27" fillId="9" borderId="33" xfId="0" applyFont="1" applyFill="1" applyBorder="1" applyAlignment="1"/>
    <xf numFmtId="0" fontId="0" fillId="9" borderId="33" xfId="0" applyFont="1" applyFill="1" applyBorder="1" applyAlignment="1"/>
    <xf numFmtId="0" fontId="0" fillId="9" borderId="3" xfId="0" applyFont="1" applyFill="1" applyBorder="1" applyAlignment="1" applyProtection="1">
      <alignment horizontal="left"/>
    </xf>
    <xf numFmtId="0" fontId="0" fillId="9" borderId="0" xfId="0" applyFill="1" applyBorder="1" applyAlignment="1">
      <alignment horizontal="right" vertical="center"/>
    </xf>
    <xf numFmtId="0" fontId="0" fillId="9" borderId="0" xfId="0" applyFill="1" applyBorder="1" applyAlignment="1">
      <alignment horizontal="center" vertical="center"/>
    </xf>
    <xf numFmtId="0" fontId="35" fillId="9" borderId="0" xfId="0" applyFont="1" applyFill="1" applyAlignment="1"/>
    <xf numFmtId="0" fontId="35" fillId="0" borderId="0" xfId="0" applyFont="1" applyAlignment="1"/>
    <xf numFmtId="0" fontId="0" fillId="9" borderId="9" xfId="0" applyFont="1" applyFill="1" applyBorder="1" applyAlignment="1" applyProtection="1">
      <alignment horizontal="left" vertical="center"/>
    </xf>
    <xf numFmtId="0" fontId="58" fillId="9" borderId="0" xfId="0" applyFont="1" applyFill="1" applyBorder="1" applyAlignment="1" applyProtection="1">
      <alignment horizontal="left"/>
    </xf>
    <xf numFmtId="0" fontId="29" fillId="9" borderId="0" xfId="0" applyFont="1" applyFill="1" applyBorder="1" applyAlignment="1" applyProtection="1">
      <alignment horizontal="left"/>
    </xf>
    <xf numFmtId="0" fontId="52" fillId="9" borderId="0" xfId="0" applyFont="1" applyFill="1" applyBorder="1" applyAlignment="1" applyProtection="1">
      <alignment horizontal="left"/>
    </xf>
    <xf numFmtId="0" fontId="59" fillId="9" borderId="0" xfId="0" applyFont="1" applyFill="1" applyBorder="1" applyAlignment="1" applyProtection="1">
      <alignment horizontal="left"/>
    </xf>
    <xf numFmtId="0" fontId="25" fillId="9" borderId="0" xfId="0" applyFont="1" applyFill="1" applyBorder="1" applyAlignment="1" applyProtection="1">
      <alignment horizontal="center"/>
    </xf>
    <xf numFmtId="0" fontId="25" fillId="9" borderId="0" xfId="0" applyFont="1" applyFill="1" applyBorder="1" applyAlignment="1" applyProtection="1">
      <alignment horizontal="left"/>
    </xf>
    <xf numFmtId="0" fontId="57" fillId="9" borderId="7" xfId="0" applyFont="1" applyFill="1" applyBorder="1" applyAlignment="1" applyProtection="1">
      <alignment horizontal="left" vertical="center"/>
    </xf>
    <xf numFmtId="0" fontId="5" fillId="9" borderId="3" xfId="0" applyFont="1" applyFill="1" applyBorder="1" applyAlignment="1" applyProtection="1">
      <alignment horizontal="center"/>
    </xf>
    <xf numFmtId="0" fontId="57" fillId="9" borderId="0" xfId="0" applyFont="1" applyFill="1" applyBorder="1" applyAlignment="1" applyProtection="1">
      <alignment horizontal="left"/>
    </xf>
    <xf numFmtId="0" fontId="23" fillId="9" borderId="0" xfId="0" applyFont="1" applyFill="1" applyBorder="1" applyAlignment="1" applyProtection="1">
      <alignment horizontal="left"/>
    </xf>
    <xf numFmtId="166" fontId="0" fillId="9" borderId="0" xfId="0" applyNumberFormat="1" applyFont="1" applyFill="1"/>
    <xf numFmtId="0" fontId="0" fillId="9" borderId="31" xfId="0" applyFill="1" applyBorder="1" applyAlignment="1" applyProtection="1"/>
    <xf numFmtId="0" fontId="0" fillId="9" borderId="37" xfId="0" applyFill="1" applyBorder="1" applyAlignment="1" applyProtection="1"/>
    <xf numFmtId="0" fontId="8" fillId="9" borderId="39" xfId="0" applyFont="1" applyFill="1" applyBorder="1" applyAlignment="1" applyProtection="1">
      <alignment horizontal="center"/>
    </xf>
    <xf numFmtId="0" fontId="29" fillId="9" borderId="39" xfId="0" applyFont="1" applyFill="1" applyBorder="1" applyAlignment="1" applyProtection="1">
      <alignment horizontal="center"/>
    </xf>
    <xf numFmtId="0" fontId="0" fillId="9" borderId="39" xfId="0" applyFont="1" applyFill="1" applyBorder="1" applyAlignment="1"/>
    <xf numFmtId="0" fontId="0" fillId="9" borderId="32" xfId="0" applyFill="1" applyBorder="1"/>
    <xf numFmtId="3" fontId="27" fillId="9" borderId="59" xfId="18" applyNumberFormat="1" applyFont="1" applyFill="1" applyBorder="1" applyAlignment="1"/>
    <xf numFmtId="0" fontId="23" fillId="9" borderId="0" xfId="0" applyFont="1" applyFill="1" applyBorder="1" applyAlignment="1" applyProtection="1">
      <alignment horizontal="right"/>
    </xf>
    <xf numFmtId="0" fontId="16" fillId="9" borderId="0" xfId="0" applyFont="1" applyFill="1" applyBorder="1" applyAlignment="1" applyProtection="1">
      <alignment horizontal="right"/>
    </xf>
    <xf numFmtId="2" fontId="27" fillId="9" borderId="6" xfId="14" applyNumberFormat="1" applyFont="1" applyFill="1" applyBorder="1" applyAlignment="1" applyProtection="1">
      <alignment horizontal="right" vertical="center"/>
    </xf>
    <xf numFmtId="0" fontId="8" fillId="12" borderId="0" xfId="0" applyFont="1" applyFill="1" applyBorder="1" applyAlignment="1" applyProtection="1">
      <alignment horizontal="center"/>
    </xf>
    <xf numFmtId="0" fontId="0" fillId="12" borderId="0" xfId="0" applyFont="1" applyFill="1" applyBorder="1" applyAlignment="1" applyProtection="1">
      <alignment horizontal="left"/>
    </xf>
    <xf numFmtId="3" fontId="27" fillId="12" borderId="6" xfId="1" applyNumberFormat="1" applyFont="1" applyFill="1" applyBorder="1" applyAlignment="1" applyProtection="1"/>
    <xf numFmtId="167" fontId="45" fillId="16" borderId="20" xfId="9" applyNumberFormat="1" applyFont="1" applyFill="1" applyBorder="1" applyAlignment="1"/>
    <xf numFmtId="3" fontId="27" fillId="9" borderId="6" xfId="14" applyNumberFormat="1" applyFont="1" applyFill="1" applyBorder="1" applyAlignment="1" applyProtection="1">
      <alignment horizontal="right" vertical="center"/>
    </xf>
    <xf numFmtId="3" fontId="0" fillId="9" borderId="8" xfId="0" applyNumberFormat="1" applyFill="1" applyBorder="1" applyAlignment="1">
      <alignment horizontal="right"/>
    </xf>
    <xf numFmtId="0" fontId="0" fillId="9" borderId="8" xfId="0" applyFill="1" applyBorder="1" applyAlignment="1">
      <alignment horizontal="right"/>
    </xf>
    <xf numFmtId="3" fontId="0" fillId="9" borderId="0" xfId="0" applyNumberFormat="1" applyFill="1" applyBorder="1" applyAlignment="1">
      <alignment horizontal="right"/>
    </xf>
    <xf numFmtId="3" fontId="0" fillId="9" borderId="0" xfId="0" applyNumberFormat="1" applyFont="1" applyFill="1" applyBorder="1" applyAlignment="1" applyProtection="1">
      <alignment horizontal="right"/>
    </xf>
    <xf numFmtId="3" fontId="0" fillId="9" borderId="0" xfId="18" applyNumberFormat="1" applyFont="1" applyFill="1" applyBorder="1" applyAlignment="1">
      <alignment horizontal="right"/>
    </xf>
    <xf numFmtId="0" fontId="0" fillId="15" borderId="0" xfId="0" applyFont="1" applyFill="1" applyBorder="1" applyAlignment="1" applyProtection="1">
      <alignment horizontal="left"/>
    </xf>
    <xf numFmtId="0" fontId="0" fillId="9" borderId="7" xfId="0" applyFont="1" applyFill="1" applyBorder="1" applyAlignment="1" applyProtection="1">
      <alignment horizontal="left"/>
    </xf>
    <xf numFmtId="0" fontId="0" fillId="9" borderId="33" xfId="0" applyFont="1" applyFill="1" applyBorder="1" applyAlignment="1">
      <alignment horizontal="right"/>
    </xf>
    <xf numFmtId="10" fontId="0" fillId="9" borderId="28" xfId="18" applyNumberFormat="1" applyFont="1" applyFill="1" applyBorder="1" applyAlignment="1">
      <alignment horizontal="right"/>
    </xf>
    <xf numFmtId="0" fontId="60" fillId="9" borderId="0" xfId="0" applyFont="1" applyFill="1" applyBorder="1" applyAlignment="1" applyProtection="1">
      <alignment horizontal="left"/>
    </xf>
    <xf numFmtId="0" fontId="15" fillId="9" borderId="0" xfId="5" applyFill="1" applyBorder="1" applyAlignment="1" applyProtection="1">
      <alignment horizontal="left" vertical="center"/>
    </xf>
    <xf numFmtId="0" fontId="22" fillId="9" borderId="0" xfId="0" applyFont="1" applyFill="1" applyBorder="1" applyAlignment="1" applyProtection="1">
      <alignment horizontal="left"/>
    </xf>
    <xf numFmtId="0" fontId="0" fillId="9" borderId="36" xfId="0" applyFont="1" applyFill="1" applyBorder="1" applyProtection="1"/>
    <xf numFmtId="0" fontId="0" fillId="9" borderId="37" xfId="0" applyFont="1" applyFill="1" applyBorder="1" applyAlignment="1" applyProtection="1">
      <alignment horizontal="left"/>
    </xf>
    <xf numFmtId="0" fontId="0" fillId="9" borderId="42" xfId="0" applyFont="1" applyFill="1" applyBorder="1" applyProtection="1"/>
    <xf numFmtId="0" fontId="27" fillId="9" borderId="31" xfId="0" applyFont="1" applyFill="1" applyBorder="1" applyAlignment="1" applyProtection="1">
      <alignment horizontal="center"/>
    </xf>
    <xf numFmtId="0" fontId="57" fillId="9" borderId="2" xfId="0" applyFont="1" applyFill="1" applyBorder="1" applyAlignment="1" applyProtection="1">
      <alignment horizontal="left" vertical="center"/>
    </xf>
    <xf numFmtId="0" fontId="57" fillId="9" borderId="10" xfId="0" applyFont="1" applyFill="1" applyBorder="1" applyAlignment="1" applyProtection="1">
      <alignment horizontal="left" vertical="center"/>
    </xf>
    <xf numFmtId="0" fontId="60" fillId="9" borderId="2" xfId="0" applyFont="1" applyFill="1" applyBorder="1" applyAlignment="1" applyProtection="1">
      <alignment horizontal="left" vertical="center"/>
    </xf>
    <xf numFmtId="0" fontId="60" fillId="9" borderId="10" xfId="0" applyFont="1" applyFill="1" applyBorder="1" applyAlignment="1" applyProtection="1">
      <alignment horizontal="left" vertical="center"/>
    </xf>
    <xf numFmtId="0" fontId="0" fillId="9" borderId="8" xfId="0" applyFont="1" applyFill="1" applyBorder="1" applyAlignment="1" applyProtection="1">
      <alignment horizontal="center" vertical="center"/>
    </xf>
    <xf numFmtId="0" fontId="57" fillId="9" borderId="2" xfId="0" applyFont="1" applyFill="1" applyBorder="1" applyAlignment="1" applyProtection="1">
      <alignment horizontal="center" vertical="center"/>
    </xf>
    <xf numFmtId="0" fontId="0" fillId="9" borderId="36" xfId="0" applyFont="1" applyFill="1" applyBorder="1" applyAlignment="1" applyProtection="1">
      <alignment horizontal="left"/>
    </xf>
    <xf numFmtId="0" fontId="0" fillId="9" borderId="40" xfId="0" applyFont="1" applyFill="1" applyBorder="1" applyAlignment="1" applyProtection="1">
      <alignment horizontal="left"/>
    </xf>
    <xf numFmtId="0" fontId="0" fillId="9" borderId="32" xfId="0" applyFont="1" applyFill="1" applyBorder="1" applyAlignment="1" applyProtection="1">
      <alignment horizontal="left"/>
    </xf>
    <xf numFmtId="0" fontId="0" fillId="9" borderId="41" xfId="0" applyFont="1" applyFill="1" applyBorder="1" applyAlignment="1" applyProtection="1">
      <alignment horizontal="left"/>
    </xf>
    <xf numFmtId="0" fontId="27" fillId="9" borderId="31" xfId="0" applyFont="1" applyFill="1" applyBorder="1" applyAlignment="1" applyProtection="1">
      <alignment horizontal="left"/>
    </xf>
    <xf numFmtId="0" fontId="27" fillId="9" borderId="37" xfId="0" applyFont="1" applyFill="1" applyBorder="1" applyAlignment="1" applyProtection="1">
      <alignment horizontal="left"/>
    </xf>
    <xf numFmtId="0" fontId="27" fillId="9" borderId="39" xfId="0" applyFont="1" applyFill="1" applyBorder="1" applyAlignment="1" applyProtection="1">
      <alignment horizontal="left"/>
    </xf>
    <xf numFmtId="0" fontId="0" fillId="9" borderId="38" xfId="0" applyFont="1" applyFill="1" applyBorder="1" applyAlignment="1" applyProtection="1">
      <alignment horizontal="left" vertical="center"/>
    </xf>
    <xf numFmtId="0" fontId="0" fillId="9" borderId="39" xfId="0" applyFont="1" applyFill="1" applyBorder="1" applyAlignment="1" applyProtection="1">
      <alignment horizontal="left" vertical="center"/>
    </xf>
    <xf numFmtId="0" fontId="35" fillId="9" borderId="39" xfId="0" applyFont="1" applyFill="1" applyBorder="1" applyAlignment="1" applyProtection="1">
      <alignment horizontal="left"/>
    </xf>
    <xf numFmtId="0" fontId="35" fillId="9" borderId="38" xfId="0" applyFont="1" applyFill="1" applyBorder="1" applyAlignment="1" applyProtection="1">
      <alignment horizontal="left"/>
    </xf>
    <xf numFmtId="0" fontId="0" fillId="15" borderId="32" xfId="0" applyFont="1" applyFill="1" applyBorder="1" applyAlignment="1" applyProtection="1">
      <alignment horizontal="left"/>
    </xf>
    <xf numFmtId="0" fontId="27" fillId="9" borderId="32" xfId="0" applyFont="1" applyFill="1" applyBorder="1" applyAlignment="1" applyProtection="1">
      <alignment horizontal="left"/>
    </xf>
    <xf numFmtId="0" fontId="8" fillId="9" borderId="31" xfId="0" applyFont="1" applyFill="1" applyBorder="1" applyAlignment="1" applyProtection="1">
      <alignment horizontal="center"/>
    </xf>
    <xf numFmtId="15" fontId="42" fillId="9" borderId="32" xfId="0" applyNumberFormat="1" applyFont="1" applyFill="1" applyBorder="1" applyAlignment="1" applyProtection="1">
      <alignment horizontal="left"/>
    </xf>
    <xf numFmtId="18" fontId="42" fillId="9" borderId="32" xfId="0" applyNumberFormat="1" applyFont="1" applyFill="1" applyBorder="1" applyAlignment="1" applyProtection="1">
      <alignment horizontal="left"/>
    </xf>
    <xf numFmtId="0" fontId="42" fillId="9" borderId="32" xfId="0" applyFont="1" applyFill="1" applyBorder="1" applyAlignment="1" applyProtection="1">
      <alignment horizontal="left"/>
    </xf>
    <xf numFmtId="0" fontId="22" fillId="9" borderId="31" xfId="0" applyFont="1" applyFill="1" applyBorder="1" applyAlignment="1" applyProtection="1">
      <alignment horizontal="left"/>
    </xf>
    <xf numFmtId="4" fontId="15" fillId="4" borderId="0" xfId="5" applyNumberFormat="1" applyFill="1" applyBorder="1" applyAlignment="1" applyProtection="1">
      <protection locked="0"/>
    </xf>
    <xf numFmtId="0" fontId="22" fillId="8" borderId="22" xfId="0" applyFont="1" applyFill="1" applyBorder="1" applyAlignment="1" applyProtection="1">
      <alignment horizontal="left"/>
    </xf>
    <xf numFmtId="0" fontId="27" fillId="8" borderId="11" xfId="0" applyFont="1" applyFill="1" applyBorder="1" applyAlignment="1" applyProtection="1">
      <alignment horizontal="left"/>
    </xf>
    <xf numFmtId="0" fontId="22" fillId="8" borderId="8" xfId="0" applyFont="1" applyFill="1" applyBorder="1" applyAlignment="1" applyProtection="1">
      <alignment horizontal="left"/>
    </xf>
    <xf numFmtId="0" fontId="27" fillId="8" borderId="9" xfId="0" applyFont="1" applyFill="1" applyBorder="1" applyAlignment="1" applyProtection="1">
      <alignment horizontal="left"/>
    </xf>
    <xf numFmtId="0" fontId="27" fillId="8" borderId="7" xfId="0" applyFont="1" applyFill="1" applyBorder="1"/>
    <xf numFmtId="0" fontId="27" fillId="8" borderId="2" xfId="0" applyFont="1" applyFill="1" applyBorder="1"/>
    <xf numFmtId="0" fontId="0" fillId="8" borderId="2" xfId="0" applyFill="1" applyBorder="1"/>
    <xf numFmtId="0" fontId="0" fillId="8" borderId="10" xfId="0" applyFill="1" applyBorder="1"/>
    <xf numFmtId="0" fontId="0" fillId="9" borderId="1" xfId="0" applyFill="1" applyBorder="1"/>
    <xf numFmtId="0" fontId="0" fillId="9" borderId="8" xfId="0" applyFill="1" applyBorder="1"/>
    <xf numFmtId="0" fontId="0" fillId="9" borderId="9" xfId="0" applyFill="1" applyBorder="1"/>
    <xf numFmtId="0" fontId="0" fillId="9" borderId="3" xfId="0" applyFill="1" applyBorder="1"/>
    <xf numFmtId="0" fontId="0" fillId="9" borderId="5" xfId="0" applyFill="1" applyBorder="1"/>
    <xf numFmtId="0" fontId="27" fillId="9" borderId="3" xfId="0" applyFont="1" applyFill="1" applyBorder="1"/>
    <xf numFmtId="0" fontId="42" fillId="9" borderId="3" xfId="0" applyFont="1" applyFill="1" applyBorder="1"/>
    <xf numFmtId="0" fontId="0" fillId="9" borderId="7" xfId="0" applyFill="1" applyBorder="1"/>
    <xf numFmtId="0" fontId="0" fillId="9" borderId="2" xfId="0" applyFill="1" applyBorder="1"/>
    <xf numFmtId="0" fontId="0" fillId="9" borderId="10" xfId="0" applyFill="1" applyBorder="1"/>
    <xf numFmtId="0" fontId="27" fillId="9" borderId="6" xfId="0" applyFont="1" applyFill="1" applyBorder="1" applyAlignment="1">
      <alignment horizontal="right"/>
    </xf>
    <xf numFmtId="0" fontId="0" fillId="9" borderId="24" xfId="0" applyFill="1" applyBorder="1"/>
    <xf numFmtId="3" fontId="1" fillId="4" borderId="24" xfId="13" applyNumberFormat="1" applyBorder="1" applyAlignment="1">
      <protection locked="0"/>
    </xf>
    <xf numFmtId="3" fontId="27" fillId="9" borderId="24" xfId="0" applyNumberFormat="1" applyFont="1" applyFill="1" applyBorder="1"/>
    <xf numFmtId="3" fontId="42" fillId="9" borderId="24" xfId="0" applyNumberFormat="1" applyFont="1" applyFill="1" applyBorder="1"/>
    <xf numFmtId="3" fontId="0" fillId="9" borderId="24" xfId="0" applyNumberFormat="1" applyFont="1" applyFill="1" applyBorder="1"/>
    <xf numFmtId="0" fontId="0" fillId="9" borderId="21" xfId="0" applyFill="1" applyBorder="1"/>
    <xf numFmtId="0" fontId="0" fillId="0" borderId="24" xfId="0" applyBorder="1"/>
    <xf numFmtId="0" fontId="0" fillId="9" borderId="38" xfId="0" applyFill="1" applyBorder="1"/>
    <xf numFmtId="0" fontId="0" fillId="9" borderId="40" xfId="0" applyFill="1" applyBorder="1"/>
    <xf numFmtId="0" fontId="0" fillId="9" borderId="41" xfId="0" applyFill="1" applyBorder="1"/>
    <xf numFmtId="0" fontId="40" fillId="9" borderId="3" xfId="7" applyNumberFormat="1" applyFill="1" applyBorder="1" applyAlignment="1"/>
    <xf numFmtId="3" fontId="40" fillId="9" borderId="24" xfId="7" applyNumberFormat="1" applyFill="1" applyBorder="1" applyAlignment="1"/>
    <xf numFmtId="0" fontId="27" fillId="9" borderId="0" xfId="0" applyFont="1" applyFill="1" applyBorder="1" applyAlignment="1" applyProtection="1">
      <alignment horizontal="left" vertical="top"/>
    </xf>
    <xf numFmtId="4" fontId="27" fillId="9" borderId="54" xfId="0" applyNumberFormat="1" applyFont="1" applyFill="1" applyBorder="1" applyAlignment="1" applyProtection="1">
      <alignment horizontal="left" vertical="top"/>
    </xf>
    <xf numFmtId="0" fontId="0" fillId="9" borderId="2" xfId="0" applyFill="1" applyBorder="1" applyAlignment="1">
      <alignment horizontal="center"/>
    </xf>
    <xf numFmtId="10" fontId="1" fillId="4" borderId="24" xfId="12" applyNumberFormat="1" applyBorder="1" applyAlignment="1">
      <protection locked="0"/>
    </xf>
    <xf numFmtId="2" fontId="27" fillId="12" borderId="2" xfId="0" applyNumberFormat="1" applyFont="1" applyFill="1" applyBorder="1" applyAlignment="1" applyProtection="1">
      <alignment horizontal="center" vertical="center"/>
    </xf>
    <xf numFmtId="0" fontId="27" fillId="9" borderId="0" xfId="0" applyFont="1" applyFill="1" applyBorder="1" applyAlignment="1" applyProtection="1">
      <alignment vertical="center"/>
    </xf>
    <xf numFmtId="3" fontId="27" fillId="12" borderId="6" xfId="0" applyNumberFormat="1" applyFont="1" applyFill="1" applyBorder="1" applyAlignment="1" applyProtection="1"/>
    <xf numFmtId="4" fontId="0" fillId="4" borderId="6" xfId="13" applyFont="1" applyBorder="1" applyAlignment="1">
      <alignment horizontal="right"/>
      <protection locked="0"/>
    </xf>
    <xf numFmtId="3" fontId="0" fillId="4" borderId="6" xfId="13" applyNumberFormat="1" applyFont="1" applyBorder="1" applyAlignment="1">
      <alignment horizontal="right"/>
      <protection locked="0"/>
    </xf>
    <xf numFmtId="2" fontId="27" fillId="12" borderId="7" xfId="0" applyNumberFormat="1" applyFont="1" applyFill="1" applyBorder="1" applyAlignment="1" applyProtection="1">
      <alignment horizontal="center" vertical="center"/>
    </xf>
    <xf numFmtId="0" fontId="27" fillId="9" borderId="8" xfId="0" applyFont="1" applyFill="1" applyBorder="1"/>
    <xf numFmtId="0" fontId="27" fillId="9" borderId="3" xfId="0" applyFont="1" applyFill="1" applyBorder="1" applyAlignment="1" applyProtection="1">
      <alignment horizontal="center"/>
    </xf>
    <xf numFmtId="0" fontId="27" fillId="9" borderId="5" xfId="0" applyFont="1" applyFill="1" applyBorder="1" applyAlignment="1" applyProtection="1">
      <alignment horizontal="center"/>
    </xf>
    <xf numFmtId="0" fontId="27" fillId="9" borderId="22" xfId="0" applyFont="1" applyFill="1" applyBorder="1" applyAlignment="1" applyProtection="1">
      <alignment horizontal="center"/>
    </xf>
    <xf numFmtId="0" fontId="8" fillId="9" borderId="0" xfId="0" applyFont="1" applyFill="1" applyAlignment="1">
      <alignment horizontal="left" vertical="center"/>
    </xf>
    <xf numFmtId="0" fontId="41" fillId="9" borderId="0" xfId="0" applyFont="1" applyFill="1"/>
    <xf numFmtId="0" fontId="47" fillId="9" borderId="0" xfId="0" applyFont="1" applyFill="1"/>
    <xf numFmtId="0" fontId="27" fillId="9" borderId="0" xfId="0" applyFont="1" applyFill="1" applyAlignment="1">
      <alignment horizontal="left"/>
    </xf>
    <xf numFmtId="0" fontId="27" fillId="9" borderId="1" xfId="0" applyFont="1" applyFill="1" applyBorder="1"/>
    <xf numFmtId="0" fontId="27" fillId="9" borderId="3" xfId="0" applyFont="1" applyFill="1" applyBorder="1" applyAlignment="1">
      <alignment horizontal="left" vertical="center"/>
    </xf>
    <xf numFmtId="0" fontId="0" fillId="9" borderId="3" xfId="0" applyFont="1" applyFill="1" applyBorder="1" applyAlignment="1">
      <alignment horizontal="left" vertical="center"/>
    </xf>
    <xf numFmtId="0" fontId="27" fillId="9" borderId="7" xfId="0" applyFont="1" applyFill="1" applyBorder="1" applyAlignment="1">
      <alignment horizontal="left" vertical="center"/>
    </xf>
    <xf numFmtId="0" fontId="36" fillId="9" borderId="0" xfId="0" applyFont="1" applyFill="1" applyAlignment="1">
      <alignment horizontal="left" vertical="center"/>
    </xf>
    <xf numFmtId="0" fontId="0" fillId="9" borderId="2" xfId="0" applyFont="1" applyFill="1" applyBorder="1"/>
    <xf numFmtId="0" fontId="0" fillId="9" borderId="5" xfId="0" applyFont="1" applyFill="1" applyBorder="1"/>
    <xf numFmtId="0" fontId="0" fillId="9" borderId="10" xfId="0" applyFont="1" applyFill="1" applyBorder="1"/>
    <xf numFmtId="0" fontId="0" fillId="9" borderId="9" xfId="0" applyFill="1" applyBorder="1" applyAlignment="1">
      <alignment horizontal="right"/>
    </xf>
    <xf numFmtId="0" fontId="44" fillId="9" borderId="0" xfId="17" applyNumberFormat="1" applyFill="1" applyBorder="1" applyProtection="1"/>
    <xf numFmtId="0" fontId="0" fillId="9" borderId="0" xfId="18" applyFont="1" applyFill="1" applyBorder="1" applyAlignment="1"/>
    <xf numFmtId="0" fontId="1" fillId="9" borderId="28" xfId="18" applyFill="1" applyBorder="1" applyAlignment="1"/>
    <xf numFmtId="1" fontId="1" fillId="9" borderId="28" xfId="18" applyNumberFormat="1" applyFill="1" applyBorder="1" applyAlignment="1"/>
    <xf numFmtId="1" fontId="0" fillId="9" borderId="0" xfId="0" applyNumberFormat="1" applyFont="1" applyFill="1" applyBorder="1"/>
    <xf numFmtId="10" fontId="1" fillId="9" borderId="28" xfId="14" applyNumberFormat="1" applyFont="1" applyFill="1" applyBorder="1" applyAlignment="1"/>
    <xf numFmtId="10" fontId="0" fillId="9" borderId="0" xfId="0" applyNumberFormat="1" applyFont="1" applyFill="1" applyBorder="1"/>
    <xf numFmtId="0" fontId="1" fillId="9" borderId="0" xfId="18" applyFill="1" applyBorder="1" applyAlignment="1"/>
    <xf numFmtId="10" fontId="1" fillId="9" borderId="0" xfId="14" applyNumberFormat="1" applyFont="1" applyFill="1" applyBorder="1" applyAlignment="1"/>
    <xf numFmtId="0" fontId="0" fillId="9" borderId="8" xfId="0" applyFill="1" applyBorder="1" applyAlignment="1">
      <alignment horizontal="center"/>
    </xf>
    <xf numFmtId="0" fontId="0" fillId="9" borderId="9" xfId="0" applyFill="1" applyBorder="1" applyAlignment="1">
      <alignment horizontal="left"/>
    </xf>
    <xf numFmtId="0" fontId="44" fillId="9" borderId="2" xfId="17" applyNumberFormat="1" applyFill="1" applyBorder="1" applyAlignment="1" applyProtection="1">
      <alignment horizontal="right"/>
    </xf>
    <xf numFmtId="0" fontId="44" fillId="9" borderId="9" xfId="17" applyNumberFormat="1" applyFill="1" applyBorder="1" applyProtection="1"/>
    <xf numFmtId="0" fontId="5" fillId="9" borderId="0" xfId="0" applyFont="1" applyFill="1" applyAlignment="1"/>
    <xf numFmtId="0" fontId="0" fillId="9" borderId="2" xfId="0" applyFill="1" applyBorder="1" applyAlignment="1">
      <alignment horizontal="left"/>
    </xf>
    <xf numFmtId="4" fontId="40" fillId="9" borderId="0" xfId="7" applyNumberFormat="1" applyFill="1" applyAlignment="1"/>
    <xf numFmtId="3" fontId="1" fillId="4" borderId="3" xfId="13" applyNumberFormat="1" applyFont="1" applyBorder="1" applyAlignment="1">
      <protection locked="0"/>
    </xf>
    <xf numFmtId="0" fontId="0" fillId="9" borderId="7" xfId="0" applyFont="1" applyFill="1" applyBorder="1" applyAlignment="1" applyProtection="1">
      <alignment horizontal="right"/>
    </xf>
    <xf numFmtId="0" fontId="44" fillId="9" borderId="4" xfId="17" applyNumberFormat="1" applyFill="1" applyBorder="1" applyAlignment="1" applyProtection="1"/>
    <xf numFmtId="0" fontId="44" fillId="9" borderId="21" xfId="17" applyNumberFormat="1" applyFill="1" applyBorder="1" applyAlignment="1" applyProtection="1"/>
    <xf numFmtId="4" fontId="1" fillId="4" borderId="2" xfId="13" applyBorder="1" applyAlignment="1">
      <protection locked="0"/>
    </xf>
    <xf numFmtId="0" fontId="42" fillId="9" borderId="3" xfId="0" applyFont="1" applyFill="1" applyBorder="1" applyAlignment="1"/>
    <xf numFmtId="0" fontId="0" fillId="9" borderId="3" xfId="0" applyFont="1" applyFill="1" applyBorder="1" applyAlignment="1"/>
    <xf numFmtId="0" fontId="0" fillId="9" borderId="3" xfId="0" applyFill="1" applyBorder="1" applyAlignment="1"/>
    <xf numFmtId="0" fontId="27" fillId="9" borderId="3" xfId="0" applyFont="1" applyFill="1" applyBorder="1" applyAlignment="1"/>
    <xf numFmtId="0" fontId="27" fillId="9" borderId="5" xfId="0" applyFont="1" applyFill="1" applyBorder="1" applyAlignment="1" applyProtection="1">
      <alignment horizontal="right"/>
    </xf>
    <xf numFmtId="0" fontId="0" fillId="9" borderId="5" xfId="0" applyFill="1" applyBorder="1" applyAlignment="1"/>
    <xf numFmtId="3" fontId="27" fillId="9" borderId="3" xfId="0" quotePrefix="1" applyNumberFormat="1" applyFont="1" applyFill="1" applyBorder="1" applyAlignment="1" applyProtection="1"/>
    <xf numFmtId="0" fontId="0" fillId="9" borderId="7" xfId="0" applyFill="1" applyBorder="1" applyAlignment="1"/>
    <xf numFmtId="0" fontId="0" fillId="9" borderId="10" xfId="0" applyFill="1" applyBorder="1" applyAlignment="1"/>
    <xf numFmtId="0" fontId="0" fillId="9" borderId="2" xfId="0" applyFill="1" applyBorder="1" applyAlignment="1"/>
    <xf numFmtId="3" fontId="0" fillId="9" borderId="64" xfId="0" quotePrefix="1" applyNumberFormat="1" applyFont="1" applyFill="1" applyBorder="1" applyAlignment="1" applyProtection="1"/>
    <xf numFmtId="10" fontId="0" fillId="9" borderId="10" xfId="0" applyNumberFormat="1" applyFill="1" applyBorder="1" applyAlignment="1"/>
    <xf numFmtId="3" fontId="0" fillId="9" borderId="5" xfId="0" applyNumberFormat="1" applyFill="1" applyBorder="1" applyAlignment="1">
      <alignment horizontal="right"/>
    </xf>
    <xf numFmtId="3" fontId="0" fillId="9" borderId="5" xfId="18" applyNumberFormat="1" applyFont="1" applyFill="1" applyBorder="1" applyAlignment="1">
      <alignment horizontal="right"/>
    </xf>
    <xf numFmtId="0" fontId="0" fillId="9" borderId="31" xfId="0" applyFont="1" applyFill="1" applyBorder="1" applyAlignment="1" applyProtection="1">
      <alignment horizontal="right"/>
    </xf>
    <xf numFmtId="0" fontId="27" fillId="9" borderId="45" xfId="0" applyFont="1" applyFill="1" applyBorder="1" applyAlignment="1" applyProtection="1">
      <alignment horizontal="right" vertical="top"/>
    </xf>
    <xf numFmtId="0" fontId="19" fillId="9" borderId="0" xfId="0" applyFont="1" applyFill="1" applyBorder="1" applyAlignment="1" applyProtection="1">
      <alignment horizontal="right"/>
    </xf>
    <xf numFmtId="0" fontId="18" fillId="9" borderId="0" xfId="0" applyFont="1" applyFill="1" applyBorder="1" applyAlignment="1" applyProtection="1">
      <alignment horizontal="right"/>
    </xf>
    <xf numFmtId="0" fontId="0" fillId="8" borderId="22" xfId="0" applyFont="1" applyFill="1" applyBorder="1" applyAlignment="1" applyProtection="1">
      <alignment horizontal="right"/>
    </xf>
    <xf numFmtId="0" fontId="0" fillId="8" borderId="22" xfId="0" applyFont="1" applyFill="1" applyBorder="1" applyAlignment="1">
      <alignment horizontal="right"/>
    </xf>
    <xf numFmtId="2" fontId="27" fillId="12" borderId="4" xfId="1" applyNumberFormat="1" applyFont="1" applyFill="1" applyBorder="1" applyAlignment="1" applyProtection="1">
      <alignment horizontal="right"/>
    </xf>
    <xf numFmtId="43" fontId="0" fillId="12" borderId="4" xfId="1" applyFont="1" applyFill="1" applyBorder="1" applyAlignment="1" applyProtection="1">
      <alignment horizontal="right"/>
    </xf>
    <xf numFmtId="43" fontId="0" fillId="12" borderId="24" xfId="1" applyFont="1" applyFill="1" applyBorder="1" applyAlignment="1" applyProtection="1">
      <alignment horizontal="right"/>
    </xf>
    <xf numFmtId="43" fontId="0" fillId="12" borderId="21" xfId="1" applyFont="1" applyFill="1" applyBorder="1" applyAlignment="1" applyProtection="1">
      <alignment horizontal="right"/>
    </xf>
    <xf numFmtId="43" fontId="0" fillId="12" borderId="28" xfId="18" applyNumberFormat="1" applyFont="1" applyFill="1" applyAlignment="1">
      <alignment horizontal="right"/>
    </xf>
    <xf numFmtId="0" fontId="0" fillId="8" borderId="8" xfId="0" applyFont="1" applyFill="1" applyBorder="1" applyAlignment="1" applyProtection="1">
      <alignment horizontal="right"/>
    </xf>
    <xf numFmtId="0" fontId="0" fillId="8" borderId="8" xfId="0" applyFont="1" applyFill="1" applyBorder="1" applyAlignment="1">
      <alignment horizontal="right"/>
    </xf>
    <xf numFmtId="0" fontId="0" fillId="8" borderId="2" xfId="0" applyFont="1" applyFill="1" applyBorder="1" applyAlignment="1" applyProtection="1">
      <alignment horizontal="right"/>
    </xf>
    <xf numFmtId="0" fontId="0" fillId="8" borderId="2" xfId="0" applyFont="1" applyFill="1" applyBorder="1" applyAlignment="1">
      <alignment horizontal="right"/>
    </xf>
    <xf numFmtId="0" fontId="27" fillId="14" borderId="8" xfId="0" applyFont="1" applyFill="1" applyBorder="1" applyAlignment="1" applyProtection="1">
      <alignment horizontal="right"/>
    </xf>
    <xf numFmtId="0" fontId="27" fillId="8" borderId="2" xfId="0" applyFont="1" applyFill="1" applyBorder="1" applyAlignment="1" applyProtection="1">
      <alignment horizontal="right"/>
    </xf>
    <xf numFmtId="4" fontId="0" fillId="9" borderId="32" xfId="0" applyNumberFormat="1" applyFont="1" applyFill="1" applyBorder="1" applyAlignment="1" applyProtection="1">
      <alignment horizontal="right"/>
    </xf>
    <xf numFmtId="3" fontId="0" fillId="9" borderId="21" xfId="0" applyNumberFormat="1" applyFill="1" applyBorder="1" applyAlignment="1">
      <alignment horizontal="right"/>
    </xf>
    <xf numFmtId="3" fontId="0" fillId="9" borderId="7" xfId="0" applyNumberFormat="1" applyFill="1" applyBorder="1" applyAlignment="1">
      <alignment horizontal="right"/>
    </xf>
    <xf numFmtId="0" fontId="0" fillId="8" borderId="3" xfId="0" applyFill="1" applyBorder="1"/>
    <xf numFmtId="0" fontId="0" fillId="8" borderId="5" xfId="0" applyFill="1" applyBorder="1"/>
    <xf numFmtId="0" fontId="0" fillId="9" borderId="3" xfId="0" applyFill="1" applyBorder="1" applyAlignment="1">
      <alignment horizontal="right"/>
    </xf>
    <xf numFmtId="0" fontId="0" fillId="9" borderId="5" xfId="0" applyFill="1" applyBorder="1" applyAlignment="1">
      <alignment horizontal="right"/>
    </xf>
    <xf numFmtId="3" fontId="0" fillId="9" borderId="3" xfId="0" applyNumberFormat="1" applyFill="1" applyBorder="1"/>
    <xf numFmtId="3" fontId="0" fillId="9" borderId="0" xfId="0" applyNumberFormat="1" applyFill="1" applyBorder="1"/>
    <xf numFmtId="3" fontId="0" fillId="9" borderId="5" xfId="0" applyNumberFormat="1" applyFill="1" applyBorder="1"/>
    <xf numFmtId="3" fontId="0" fillId="9" borderId="24" xfId="0" applyNumberFormat="1" applyFill="1" applyBorder="1"/>
    <xf numFmtId="3" fontId="40" fillId="9" borderId="3" xfId="7" applyNumberFormat="1" applyFill="1" applyBorder="1" applyAlignment="1"/>
    <xf numFmtId="3" fontId="40" fillId="9" borderId="0" xfId="7" applyNumberFormat="1" applyFill="1" applyBorder="1" applyAlignment="1"/>
    <xf numFmtId="0" fontId="27" fillId="9" borderId="21" xfId="0" applyFont="1" applyFill="1" applyBorder="1" applyAlignment="1">
      <alignment horizontal="right"/>
    </xf>
    <xf numFmtId="0" fontId="63" fillId="9" borderId="10" xfId="0" applyFont="1" applyFill="1" applyBorder="1" applyAlignment="1">
      <alignment horizontal="right"/>
    </xf>
    <xf numFmtId="3" fontId="27" fillId="9" borderId="0" xfId="0" applyNumberFormat="1" applyFont="1" applyFill="1" applyBorder="1"/>
    <xf numFmtId="0" fontId="0" fillId="8" borderId="24" xfId="0" applyFill="1" applyBorder="1"/>
    <xf numFmtId="0" fontId="27" fillId="8" borderId="2" xfId="0" applyFont="1" applyFill="1" applyBorder="1" applyAlignment="1" applyProtection="1">
      <alignment horizontal="left"/>
    </xf>
    <xf numFmtId="0" fontId="27" fillId="8" borderId="10" xfId="0" applyFont="1" applyFill="1" applyBorder="1" applyAlignment="1" applyProtection="1">
      <alignment horizontal="left"/>
    </xf>
    <xf numFmtId="3" fontId="0" fillId="9" borderId="24" xfId="0" applyNumberFormat="1" applyFont="1" applyFill="1" applyBorder="1" applyAlignment="1" applyProtection="1">
      <alignment horizontal="right"/>
    </xf>
    <xf numFmtId="4" fontId="0" fillId="9" borderId="0" xfId="0" applyNumberFormat="1" applyFill="1" applyBorder="1"/>
    <xf numFmtId="0" fontId="27" fillId="9" borderId="2" xfId="0" applyFont="1" applyFill="1" applyBorder="1"/>
    <xf numFmtId="0" fontId="27" fillId="9" borderId="5" xfId="0" applyFont="1" applyFill="1" applyBorder="1"/>
    <xf numFmtId="0" fontId="27" fillId="9" borderId="7" xfId="0" applyFont="1" applyFill="1" applyBorder="1"/>
    <xf numFmtId="0" fontId="27" fillId="9" borderId="10" xfId="0" applyFont="1" applyFill="1" applyBorder="1"/>
    <xf numFmtId="0" fontId="40" fillId="9" borderId="7" xfId="7" applyNumberFormat="1" applyFill="1" applyBorder="1" applyAlignment="1"/>
    <xf numFmtId="3" fontId="0" fillId="4" borderId="4" xfId="13" applyNumberFormat="1" applyFont="1" applyFill="1" applyBorder="1" applyAlignment="1">
      <protection locked="0"/>
    </xf>
    <xf numFmtId="4" fontId="0" fillId="4" borderId="4" xfId="13" applyFont="1" applyFill="1" applyBorder="1" applyAlignment="1">
      <protection locked="0"/>
    </xf>
    <xf numFmtId="4" fontId="0" fillId="4" borderId="24" xfId="13" applyFont="1" applyFill="1" applyBorder="1" applyAlignment="1">
      <protection locked="0"/>
    </xf>
    <xf numFmtId="3" fontId="0" fillId="4" borderId="21" xfId="13" applyNumberFormat="1" applyFont="1" applyFill="1" applyBorder="1" applyAlignment="1">
      <protection locked="0"/>
    </xf>
    <xf numFmtId="4" fontId="0" fillId="4" borderId="21" xfId="13" applyFont="1" applyFill="1" applyBorder="1" applyAlignment="1">
      <protection locked="0"/>
    </xf>
    <xf numFmtId="4" fontId="0" fillId="4" borderId="4" xfId="13" applyFont="1" applyFill="1" applyBorder="1" applyAlignment="1">
      <alignment horizontal="right"/>
      <protection locked="0"/>
    </xf>
    <xf numFmtId="4" fontId="0" fillId="4" borderId="24" xfId="13" applyFont="1" applyFill="1" applyBorder="1" applyAlignment="1">
      <alignment horizontal="right"/>
      <protection locked="0"/>
    </xf>
    <xf numFmtId="4" fontId="0" fillId="4" borderId="3" xfId="13" applyFont="1" applyFill="1" applyBorder="1" applyAlignment="1">
      <alignment horizontal="right"/>
      <protection locked="0"/>
    </xf>
    <xf numFmtId="4" fontId="0" fillId="4" borderId="21" xfId="13" applyFont="1" applyFill="1" applyBorder="1" applyAlignment="1">
      <alignment horizontal="right"/>
      <protection locked="0"/>
    </xf>
    <xf numFmtId="43" fontId="0" fillId="12" borderId="65" xfId="1" applyFont="1" applyFill="1" applyBorder="1" applyAlignment="1" applyProtection="1">
      <alignment horizontal="right"/>
    </xf>
    <xf numFmtId="0" fontId="0" fillId="9" borderId="4" xfId="0" applyFont="1" applyFill="1" applyBorder="1" applyAlignment="1" applyProtection="1">
      <alignment horizontal="center" vertical="center"/>
    </xf>
    <xf numFmtId="0" fontId="0" fillId="9" borderId="24" xfId="0" applyFont="1" applyFill="1" applyBorder="1" applyAlignment="1" applyProtection="1">
      <alignment horizontal="center" vertical="center"/>
    </xf>
    <xf numFmtId="4" fontId="0" fillId="4" borderId="24" xfId="13" applyFont="1" applyBorder="1" applyAlignment="1">
      <alignment vertical="center"/>
      <protection locked="0"/>
    </xf>
    <xf numFmtId="3" fontId="0" fillId="4" borderId="24" xfId="13" applyNumberFormat="1" applyFont="1" applyBorder="1" applyAlignment="1">
      <alignment vertical="center"/>
      <protection locked="0"/>
    </xf>
    <xf numFmtId="171" fontId="0" fillId="4" borderId="24" xfId="13" applyNumberFormat="1" applyFont="1" applyBorder="1" applyAlignment="1">
      <alignment vertical="center"/>
      <protection locked="0"/>
    </xf>
    <xf numFmtId="10" fontId="0" fillId="9" borderId="24" xfId="14" applyNumberFormat="1" applyFont="1" applyFill="1" applyBorder="1" applyAlignment="1" applyProtection="1">
      <alignment horizontal="right" vertical="center"/>
    </xf>
    <xf numFmtId="3" fontId="0" fillId="9" borderId="24" xfId="1" applyNumberFormat="1" applyFont="1" applyFill="1" applyBorder="1" applyAlignment="1" applyProtection="1">
      <alignment horizontal="right" vertical="center"/>
    </xf>
    <xf numFmtId="169" fontId="0" fillId="4" borderId="24" xfId="13" applyNumberFormat="1" applyFont="1" applyBorder="1" applyAlignment="1">
      <alignment vertical="center"/>
      <protection locked="0"/>
    </xf>
    <xf numFmtId="0" fontId="0" fillId="9" borderId="21" xfId="0" applyFont="1" applyFill="1" applyBorder="1" applyAlignment="1" applyProtection="1">
      <alignment horizontal="center" vertical="center"/>
    </xf>
    <xf numFmtId="4" fontId="0" fillId="4" borderId="21" xfId="13" applyFont="1" applyBorder="1" applyAlignment="1">
      <alignment vertical="center"/>
      <protection locked="0"/>
    </xf>
    <xf numFmtId="4" fontId="0" fillId="4" borderId="3" xfId="13" applyFont="1" applyBorder="1" applyAlignment="1">
      <alignment vertical="justify"/>
      <protection locked="0"/>
    </xf>
    <xf numFmtId="4" fontId="0" fillId="4" borderId="0" xfId="13" applyFont="1" applyBorder="1" applyAlignment="1">
      <alignment vertical="justify"/>
      <protection locked="0"/>
    </xf>
    <xf numFmtId="4" fontId="0" fillId="4" borderId="7" xfId="13" applyFont="1" applyBorder="1" applyAlignment="1">
      <alignment vertical="justify"/>
      <protection locked="0"/>
    </xf>
    <xf numFmtId="4" fontId="0" fillId="4" borderId="2" xfId="13" applyFont="1" applyBorder="1" applyAlignment="1">
      <alignment vertical="justify"/>
      <protection locked="0"/>
    </xf>
    <xf numFmtId="4" fontId="0" fillId="4" borderId="24" xfId="13" applyFont="1" applyFill="1" applyBorder="1" applyAlignment="1">
      <alignment vertical="center"/>
      <protection locked="0"/>
    </xf>
    <xf numFmtId="171" fontId="0" fillId="4" borderId="24" xfId="13" applyNumberFormat="1" applyFont="1" applyFill="1" applyBorder="1" applyAlignment="1">
      <alignment vertical="center"/>
      <protection locked="0"/>
    </xf>
    <xf numFmtId="10" fontId="0" fillId="12" borderId="24" xfId="14" applyNumberFormat="1" applyFont="1" applyFill="1" applyBorder="1" applyAlignment="1" applyProtection="1">
      <alignment horizontal="right" vertical="center"/>
    </xf>
    <xf numFmtId="3" fontId="0" fillId="4" borderId="24" xfId="13" applyNumberFormat="1" applyFont="1" applyFill="1" applyBorder="1" applyAlignment="1">
      <alignment vertical="center"/>
      <protection locked="0"/>
    </xf>
    <xf numFmtId="3" fontId="0" fillId="12" borderId="24" xfId="1" applyNumberFormat="1" applyFont="1" applyFill="1" applyBorder="1" applyAlignment="1" applyProtection="1">
      <alignment horizontal="right" vertical="center"/>
    </xf>
    <xf numFmtId="3" fontId="0" fillId="4" borderId="24" xfId="13" applyNumberFormat="1" applyFont="1" applyFill="1" applyBorder="1" applyAlignment="1">
      <alignment horizontal="center" vertical="top"/>
      <protection locked="0"/>
    </xf>
    <xf numFmtId="4" fontId="0" fillId="4" borderId="21" xfId="13" applyFont="1" applyFill="1" applyBorder="1" applyAlignment="1">
      <alignment vertical="center"/>
      <protection locked="0"/>
    </xf>
    <xf numFmtId="171" fontId="0" fillId="4" borderId="21" xfId="13" applyNumberFormat="1" applyFont="1" applyFill="1" applyBorder="1" applyAlignment="1">
      <alignment vertical="center"/>
      <protection locked="0"/>
    </xf>
    <xf numFmtId="10" fontId="0" fillId="12" borderId="21" xfId="14" applyNumberFormat="1" applyFont="1" applyFill="1" applyBorder="1" applyAlignment="1" applyProtection="1">
      <alignment horizontal="right" vertical="center"/>
    </xf>
    <xf numFmtId="3" fontId="0" fillId="4" borderId="21" xfId="13" applyNumberFormat="1" applyFont="1" applyFill="1" applyBorder="1" applyAlignment="1">
      <alignment vertical="center"/>
      <protection locked="0"/>
    </xf>
    <xf numFmtId="3" fontId="0" fillId="12" borderId="21" xfId="1" applyNumberFormat="1" applyFont="1" applyFill="1" applyBorder="1" applyAlignment="1" applyProtection="1">
      <alignment horizontal="right" vertical="center"/>
    </xf>
    <xf numFmtId="0" fontId="0" fillId="0" borderId="0" xfId="0" applyFont="1" applyFill="1" applyBorder="1" applyAlignment="1" applyProtection="1">
      <alignment horizontal="left"/>
    </xf>
    <xf numFmtId="0" fontId="0" fillId="0" borderId="0" xfId="0" applyFont="1" applyFill="1" applyBorder="1" applyAlignment="1" applyProtection="1">
      <alignment horizontal="left" vertical="center"/>
    </xf>
    <xf numFmtId="0" fontId="41" fillId="9" borderId="0" xfId="2" applyFill="1" applyBorder="1" applyAlignment="1">
      <alignment horizontal="left"/>
    </xf>
    <xf numFmtId="0" fontId="41" fillId="9" borderId="0" xfId="2" applyFill="1" applyBorder="1" applyAlignment="1" applyProtection="1">
      <alignment horizontal="left"/>
    </xf>
    <xf numFmtId="4" fontId="27" fillId="4" borderId="6" xfId="13" applyFont="1" applyBorder="1" applyAlignment="1">
      <alignment horizontal="left"/>
      <protection locked="0"/>
    </xf>
    <xf numFmtId="4" fontId="0" fillId="4" borderId="6" xfId="13" applyFont="1" applyBorder="1" applyAlignment="1">
      <protection locked="0"/>
    </xf>
    <xf numFmtId="0" fontId="0" fillId="12" borderId="0" xfId="0" applyFill="1"/>
    <xf numFmtId="0" fontId="27" fillId="12" borderId="0" xfId="0" applyFont="1" applyFill="1"/>
    <xf numFmtId="0" fontId="0" fillId="12" borderId="7" xfId="0" applyFill="1" applyBorder="1"/>
    <xf numFmtId="0" fontId="62" fillId="12" borderId="7" xfId="0" applyFont="1" applyFill="1" applyBorder="1" applyAlignment="1">
      <alignment horizontal="right"/>
    </xf>
    <xf numFmtId="0" fontId="62" fillId="12" borderId="2" xfId="0" applyFont="1" applyFill="1" applyBorder="1" applyAlignment="1">
      <alignment horizontal="right"/>
    </xf>
    <xf numFmtId="0" fontId="62" fillId="12" borderId="10" xfId="0" applyFont="1" applyFill="1" applyBorder="1" applyAlignment="1">
      <alignment horizontal="right"/>
    </xf>
    <xf numFmtId="0" fontId="27" fillId="12" borderId="7" xfId="0" applyFont="1" applyFill="1" applyBorder="1" applyAlignment="1">
      <alignment horizontal="right"/>
    </xf>
    <xf numFmtId="0" fontId="27" fillId="12" borderId="2" xfId="0" applyFont="1" applyFill="1" applyBorder="1" applyAlignment="1">
      <alignment horizontal="right"/>
    </xf>
    <xf numFmtId="0" fontId="0" fillId="12" borderId="62" xfId="0" applyFont="1" applyFill="1" applyBorder="1" applyAlignment="1" applyProtection="1">
      <alignment horizontal="center"/>
    </xf>
    <xf numFmtId="0" fontId="0" fillId="12" borderId="63" xfId="0" applyFont="1" applyFill="1" applyBorder="1" applyAlignment="1" applyProtection="1">
      <alignment horizontal="center"/>
    </xf>
    <xf numFmtId="0" fontId="28" fillId="12" borderId="3" xfId="0" applyFont="1" applyFill="1" applyBorder="1" applyAlignment="1"/>
    <xf numFmtId="0" fontId="0" fillId="12" borderId="3" xfId="0" applyFont="1" applyFill="1" applyBorder="1" applyAlignment="1" applyProtection="1"/>
    <xf numFmtId="0" fontId="42" fillId="12" borderId="3" xfId="0" applyFont="1" applyFill="1" applyBorder="1" applyAlignment="1"/>
    <xf numFmtId="0" fontId="0" fillId="12" borderId="0" xfId="0" applyFill="1" applyBorder="1" applyAlignment="1"/>
    <xf numFmtId="0" fontId="0" fillId="12" borderId="3" xfId="0" applyFont="1" applyFill="1" applyBorder="1" applyAlignment="1"/>
    <xf numFmtId="0" fontId="42" fillId="12" borderId="3" xfId="0" applyFont="1" applyFill="1" applyBorder="1" applyAlignment="1" applyProtection="1"/>
    <xf numFmtId="0" fontId="27" fillId="12" borderId="3" xfId="0" applyFont="1" applyFill="1" applyBorder="1" applyAlignment="1"/>
    <xf numFmtId="0" fontId="0" fillId="12" borderId="3" xfId="0" applyFill="1" applyBorder="1" applyAlignment="1"/>
    <xf numFmtId="3" fontId="27" fillId="12" borderId="3" xfId="0" quotePrefix="1" applyNumberFormat="1" applyFont="1" applyFill="1" applyBorder="1" applyAlignment="1" applyProtection="1"/>
    <xf numFmtId="3" fontId="40" fillId="12" borderId="0" xfId="7" applyNumberFormat="1" applyFill="1" applyBorder="1" applyAlignment="1">
      <alignment horizontal="right"/>
    </xf>
    <xf numFmtId="3" fontId="0" fillId="12" borderId="3" xfId="0" quotePrefix="1" applyNumberFormat="1" applyFont="1" applyFill="1" applyBorder="1" applyAlignment="1" applyProtection="1"/>
    <xf numFmtId="3" fontId="40" fillId="12" borderId="2" xfId="7" applyNumberFormat="1" applyFill="1" applyBorder="1" applyAlignment="1">
      <alignment horizontal="right"/>
    </xf>
    <xf numFmtId="0" fontId="0" fillId="12" borderId="29" xfId="0" applyFont="1" applyFill="1" applyBorder="1" applyAlignment="1" applyProtection="1">
      <alignment horizontal="right"/>
    </xf>
    <xf numFmtId="0" fontId="27" fillId="12" borderId="10" xfId="0" applyFont="1" applyFill="1" applyBorder="1" applyAlignment="1">
      <alignment horizontal="right"/>
    </xf>
    <xf numFmtId="0" fontId="0" fillId="12" borderId="35" xfId="0" applyFont="1" applyFill="1" applyBorder="1" applyAlignment="1" applyProtection="1">
      <alignment horizontal="center"/>
    </xf>
    <xf numFmtId="10" fontId="0" fillId="12" borderId="5" xfId="0" applyNumberFormat="1" applyFill="1" applyBorder="1" applyAlignment="1"/>
    <xf numFmtId="3" fontId="0" fillId="12" borderId="5" xfId="0" applyNumberFormat="1" applyFont="1" applyFill="1" applyBorder="1" applyAlignment="1" applyProtection="1">
      <alignment horizontal="right"/>
    </xf>
    <xf numFmtId="3" fontId="27" fillId="12" borderId="30" xfId="0" quotePrefix="1" applyNumberFormat="1" applyFont="1" applyFill="1" applyBorder="1" applyAlignment="1" applyProtection="1"/>
    <xf numFmtId="3" fontId="0" fillId="12" borderId="0" xfId="18" applyNumberFormat="1" applyFont="1" applyFill="1" applyBorder="1" applyAlignment="1">
      <alignment horizontal="right"/>
    </xf>
    <xf numFmtId="3" fontId="0" fillId="12" borderId="5" xfId="18" applyNumberFormat="1" applyFont="1" applyFill="1" applyBorder="1" applyAlignment="1">
      <alignment horizontal="right"/>
    </xf>
    <xf numFmtId="3" fontId="0" fillId="12" borderId="30" xfId="0" quotePrefix="1" applyNumberFormat="1" applyFont="1" applyFill="1" applyBorder="1" applyAlignment="1" applyProtection="1"/>
    <xf numFmtId="0" fontId="0" fillId="12" borderId="0" xfId="0" applyFont="1" applyFill="1" applyBorder="1" applyAlignment="1"/>
    <xf numFmtId="3" fontId="0" fillId="12" borderId="0" xfId="0" applyNumberFormat="1" applyFill="1" applyBorder="1" applyAlignment="1">
      <alignment horizontal="right"/>
    </xf>
    <xf numFmtId="3" fontId="0" fillId="12" borderId="5" xfId="0" applyNumberFormat="1" applyFill="1" applyBorder="1" applyAlignment="1">
      <alignment horizontal="right"/>
    </xf>
    <xf numFmtId="0" fontId="27" fillId="12" borderId="3" xfId="0" applyFont="1" applyFill="1" applyBorder="1"/>
    <xf numFmtId="0" fontId="0" fillId="12" borderId="3" xfId="0" applyFill="1" applyBorder="1"/>
    <xf numFmtId="43" fontId="0" fillId="12" borderId="3" xfId="0" applyNumberFormat="1" applyFill="1" applyBorder="1" applyAlignment="1">
      <alignment horizontal="right"/>
    </xf>
    <xf numFmtId="43" fontId="0" fillId="12" borderId="0" xfId="0" applyNumberFormat="1" applyFill="1" applyBorder="1" applyAlignment="1">
      <alignment horizontal="right"/>
    </xf>
    <xf numFmtId="43" fontId="0" fillId="12" borderId="5" xfId="0" applyNumberFormat="1" applyFill="1" applyBorder="1" applyAlignment="1">
      <alignment horizontal="right"/>
    </xf>
    <xf numFmtId="3" fontId="0" fillId="12" borderId="4" xfId="0" applyNumberFormat="1" applyFill="1" applyBorder="1" applyAlignment="1">
      <alignment horizontal="left"/>
    </xf>
    <xf numFmtId="0" fontId="0" fillId="12" borderId="3" xfId="0" applyFont="1" applyFill="1" applyBorder="1"/>
    <xf numFmtId="3" fontId="0" fillId="12" borderId="3" xfId="0" applyNumberFormat="1" applyFill="1" applyBorder="1"/>
    <xf numFmtId="3" fontId="0" fillId="12" borderId="0" xfId="0" applyNumberFormat="1" applyFill="1" applyBorder="1"/>
    <xf numFmtId="3" fontId="0" fillId="12" borderId="5" xfId="0" applyNumberFormat="1" applyFill="1" applyBorder="1"/>
    <xf numFmtId="3" fontId="0" fillId="12" borderId="24" xfId="0" applyNumberFormat="1" applyFill="1" applyBorder="1"/>
    <xf numFmtId="3" fontId="40" fillId="12" borderId="3" xfId="7" applyNumberFormat="1" applyFill="1" applyBorder="1" applyAlignment="1"/>
    <xf numFmtId="3" fontId="40" fillId="12" borderId="0" xfId="7" applyNumberFormat="1" applyFill="1" applyBorder="1" applyAlignment="1"/>
    <xf numFmtId="3" fontId="40" fillId="12" borderId="24" xfId="7" applyNumberFormat="1" applyFill="1" applyBorder="1" applyAlignment="1"/>
    <xf numFmtId="4" fontId="0" fillId="12" borderId="3" xfId="0" applyNumberFormat="1" applyFill="1" applyBorder="1"/>
    <xf numFmtId="3" fontId="40" fillId="12" borderId="5" xfId="7" applyNumberFormat="1" applyFill="1" applyBorder="1" applyAlignment="1"/>
    <xf numFmtId="0" fontId="0" fillId="12" borderId="4" xfId="0" applyFill="1" applyBorder="1" applyAlignment="1">
      <alignment horizontal="right"/>
    </xf>
    <xf numFmtId="0" fontId="27" fillId="12" borderId="21" xfId="0" applyFont="1" applyFill="1" applyBorder="1" applyAlignment="1">
      <alignment horizontal="right"/>
    </xf>
    <xf numFmtId="0" fontId="27" fillId="14" borderId="3" xfId="0" applyFont="1" applyFill="1" applyBorder="1"/>
    <xf numFmtId="0" fontId="0" fillId="12" borderId="0" xfId="0" applyFont="1" applyFill="1" applyBorder="1"/>
    <xf numFmtId="0" fontId="0" fillId="12" borderId="0" xfId="0" applyFill="1" applyBorder="1"/>
    <xf numFmtId="0" fontId="62" fillId="12" borderId="3" xfId="0" applyFont="1" applyFill="1" applyBorder="1" applyAlignment="1">
      <alignment horizontal="right"/>
    </xf>
    <xf numFmtId="0" fontId="62" fillId="12" borderId="0" xfId="0" applyFont="1" applyFill="1" applyBorder="1" applyAlignment="1">
      <alignment horizontal="right"/>
    </xf>
    <xf numFmtId="0" fontId="62" fillId="12" borderId="5" xfId="0" applyFont="1" applyFill="1" applyBorder="1" applyAlignment="1">
      <alignment horizontal="right"/>
    </xf>
    <xf numFmtId="0" fontId="27" fillId="12" borderId="3" xfId="0" applyFont="1" applyFill="1" applyBorder="1" applyAlignment="1">
      <alignment horizontal="right"/>
    </xf>
    <xf numFmtId="0" fontId="27" fillId="12" borderId="0" xfId="0" applyFont="1" applyFill="1" applyBorder="1" applyAlignment="1">
      <alignment horizontal="right"/>
    </xf>
    <xf numFmtId="0" fontId="27" fillId="12" borderId="5" xfId="0" applyFont="1" applyFill="1" applyBorder="1" applyAlignment="1">
      <alignment horizontal="right"/>
    </xf>
    <xf numFmtId="3" fontId="0" fillId="12" borderId="2" xfId="0" applyNumberFormat="1" applyFill="1" applyBorder="1" applyAlignment="1">
      <alignment horizontal="center"/>
    </xf>
    <xf numFmtId="3" fontId="0" fillId="12" borderId="10" xfId="0" applyNumberFormat="1" applyFill="1" applyBorder="1" applyAlignment="1">
      <alignment horizontal="center"/>
    </xf>
    <xf numFmtId="4" fontId="27" fillId="12" borderId="3" xfId="0" applyNumberFormat="1" applyFont="1" applyFill="1" applyBorder="1"/>
    <xf numFmtId="3" fontId="27" fillId="12" borderId="3" xfId="0" applyNumberFormat="1" applyFont="1" applyFill="1" applyBorder="1"/>
    <xf numFmtId="3" fontId="27" fillId="12" borderId="0" xfId="0" applyNumberFormat="1" applyFont="1" applyFill="1" applyBorder="1"/>
    <xf numFmtId="3" fontId="27" fillId="12" borderId="5" xfId="0" applyNumberFormat="1" applyFont="1" applyFill="1" applyBorder="1"/>
    <xf numFmtId="0" fontId="27" fillId="12" borderId="0" xfId="0" applyFont="1" applyFill="1" applyAlignment="1">
      <alignment horizontal="left"/>
    </xf>
    <xf numFmtId="0" fontId="0" fillId="12" borderId="2" xfId="0" applyFill="1" applyBorder="1" applyAlignment="1">
      <alignment horizontal="left"/>
    </xf>
    <xf numFmtId="0" fontId="0" fillId="12" borderId="0" xfId="0" applyFill="1" applyBorder="1" applyAlignment="1">
      <alignment horizontal="left"/>
    </xf>
    <xf numFmtId="3" fontId="27" fillId="12" borderId="0" xfId="0" applyNumberFormat="1" applyFont="1" applyFill="1" applyBorder="1" applyAlignment="1">
      <alignment horizontal="left"/>
    </xf>
    <xf numFmtId="0" fontId="27" fillId="14" borderId="0" xfId="0" applyFont="1" applyFill="1" applyBorder="1" applyAlignment="1" applyProtection="1">
      <protection locked="0"/>
    </xf>
    <xf numFmtId="0" fontId="27" fillId="12" borderId="8" xfId="0" applyFont="1" applyFill="1" applyBorder="1" applyAlignment="1" applyProtection="1">
      <alignment horizontal="left" vertical="center"/>
    </xf>
    <xf numFmtId="0" fontId="27" fillId="12" borderId="21" xfId="0" applyFont="1" applyFill="1" applyBorder="1" applyAlignment="1" applyProtection="1">
      <alignment horizontal="right"/>
    </xf>
    <xf numFmtId="0" fontId="27" fillId="12" borderId="2" xfId="0" applyFont="1" applyFill="1" applyBorder="1" applyAlignment="1" applyProtection="1">
      <alignment horizontal="center" vertical="center"/>
    </xf>
    <xf numFmtId="0" fontId="27" fillId="12" borderId="10" xfId="0" applyFont="1" applyFill="1" applyBorder="1" applyAlignment="1" applyProtection="1">
      <alignment horizontal="center" vertical="center"/>
    </xf>
    <xf numFmtId="3" fontId="0" fillId="13" borderId="24" xfId="13" applyNumberFormat="1" applyFont="1" applyFill="1" applyBorder="1" applyAlignment="1">
      <alignment horizontal="right"/>
      <protection locked="0"/>
    </xf>
    <xf numFmtId="10" fontId="0" fillId="12" borderId="5" xfId="14" applyNumberFormat="1" applyFont="1" applyFill="1" applyBorder="1" applyAlignment="1" applyProtection="1">
      <alignment horizontal="right"/>
    </xf>
    <xf numFmtId="4" fontId="0" fillId="12" borderId="0" xfId="0" applyNumberFormat="1" applyFont="1" applyFill="1" applyBorder="1" applyAlignment="1" applyProtection="1">
      <alignment horizontal="left"/>
    </xf>
    <xf numFmtId="4" fontId="0" fillId="12" borderId="2" xfId="0" applyNumberFormat="1" applyFont="1" applyFill="1" applyBorder="1" applyAlignment="1" applyProtection="1">
      <alignment horizontal="left"/>
    </xf>
    <xf numFmtId="164" fontId="0" fillId="12" borderId="0" xfId="0" applyNumberFormat="1" applyFill="1" applyBorder="1"/>
    <xf numFmtId="3" fontId="27" fillId="12" borderId="44" xfId="0" applyNumberFormat="1" applyFont="1" applyFill="1" applyBorder="1" applyAlignment="1" applyProtection="1">
      <alignment horizontal="left" vertical="top"/>
    </xf>
    <xf numFmtId="0" fontId="27" fillId="12" borderId="3" xfId="0" applyFont="1" applyFill="1" applyBorder="1" applyAlignment="1" applyProtection="1"/>
    <xf numFmtId="0" fontId="27" fillId="12" borderId="1" xfId="0" applyFont="1" applyFill="1" applyBorder="1" applyAlignment="1" applyProtection="1"/>
    <xf numFmtId="2" fontId="27" fillId="12" borderId="7" xfId="0" applyNumberFormat="1" applyFont="1" applyFill="1" applyBorder="1" applyAlignment="1" applyProtection="1">
      <alignment horizontal="center"/>
    </xf>
    <xf numFmtId="2" fontId="27" fillId="12" borderId="2" xfId="0" applyNumberFormat="1" applyFont="1" applyFill="1" applyBorder="1" applyAlignment="1" applyProtection="1">
      <alignment horizontal="center"/>
    </xf>
    <xf numFmtId="2" fontId="27" fillId="12" borderId="10" xfId="0" applyNumberFormat="1" applyFont="1" applyFill="1" applyBorder="1" applyAlignment="1" applyProtection="1">
      <alignment horizontal="center"/>
    </xf>
    <xf numFmtId="4" fontId="0" fillId="12" borderId="1" xfId="0" applyNumberFormat="1" applyFont="1" applyFill="1" applyBorder="1" applyAlignment="1" applyProtection="1">
      <alignment horizontal="right"/>
    </xf>
    <xf numFmtId="4" fontId="0" fillId="12" borderId="8" xfId="0" applyNumberFormat="1" applyFont="1" applyFill="1" applyBorder="1" applyAlignment="1" applyProtection="1">
      <alignment horizontal="right"/>
    </xf>
    <xf numFmtId="4" fontId="0" fillId="12" borderId="9" xfId="0" applyNumberFormat="1" applyFont="1" applyFill="1" applyBorder="1" applyAlignment="1" applyProtection="1">
      <alignment horizontal="right"/>
    </xf>
    <xf numFmtId="4" fontId="0" fillId="12" borderId="3" xfId="0" applyNumberFormat="1" applyFont="1" applyFill="1" applyBorder="1" applyAlignment="1" applyProtection="1">
      <alignment horizontal="right"/>
    </xf>
    <xf numFmtId="4" fontId="0" fillId="12" borderId="0" xfId="0" applyNumberFormat="1" applyFont="1" applyFill="1" applyBorder="1" applyAlignment="1" applyProtection="1">
      <alignment horizontal="right"/>
    </xf>
    <xf numFmtId="4" fontId="0" fillId="12" borderId="5" xfId="0" applyNumberFormat="1" applyFont="1" applyFill="1" applyBorder="1" applyAlignment="1" applyProtection="1">
      <alignment horizontal="right"/>
    </xf>
    <xf numFmtId="10" fontId="0" fillId="12" borderId="3" xfId="14" applyNumberFormat="1" applyFont="1" applyFill="1" applyBorder="1" applyAlignment="1" applyProtection="1">
      <alignment horizontal="right"/>
    </xf>
    <xf numFmtId="10" fontId="0" fillId="12" borderId="0" xfId="14" applyNumberFormat="1" applyFont="1" applyFill="1" applyBorder="1" applyAlignment="1" applyProtection="1">
      <alignment horizontal="right"/>
    </xf>
    <xf numFmtId="4" fontId="0" fillId="12" borderId="7" xfId="0" applyNumberFormat="1" applyFont="1" applyFill="1" applyBorder="1" applyAlignment="1" applyProtection="1">
      <alignment horizontal="right"/>
    </xf>
    <xf numFmtId="4" fontId="0" fillId="12" borderId="2" xfId="0" applyNumberFormat="1" applyFont="1" applyFill="1" applyBorder="1" applyAlignment="1" applyProtection="1">
      <alignment horizontal="right"/>
    </xf>
    <xf numFmtId="4" fontId="0" fillId="12" borderId="10" xfId="0" applyNumberFormat="1" applyFont="1" applyFill="1" applyBorder="1" applyAlignment="1" applyProtection="1">
      <alignment horizontal="right"/>
    </xf>
    <xf numFmtId="0" fontId="27" fillId="12" borderId="0" xfId="0" applyFont="1" applyFill="1" applyBorder="1" applyAlignment="1" applyProtection="1"/>
    <xf numFmtId="4" fontId="27" fillId="12" borderId="7" xfId="0" applyNumberFormat="1" applyFont="1" applyFill="1" applyBorder="1" applyAlignment="1" applyProtection="1">
      <alignment horizontal="right"/>
    </xf>
    <xf numFmtId="4" fontId="27" fillId="12" borderId="2" xfId="0" applyNumberFormat="1" applyFont="1" applyFill="1" applyBorder="1" applyAlignment="1" applyProtection="1">
      <alignment horizontal="right"/>
    </xf>
    <xf numFmtId="4" fontId="27" fillId="12" borderId="10" xfId="0" applyNumberFormat="1" applyFont="1" applyFill="1" applyBorder="1" applyAlignment="1" applyProtection="1">
      <alignment horizontal="right"/>
    </xf>
    <xf numFmtId="2" fontId="27" fillId="12" borderId="7" xfId="0" applyNumberFormat="1" applyFont="1" applyFill="1" applyBorder="1" applyAlignment="1">
      <alignment horizontal="right"/>
    </xf>
    <xf numFmtId="2" fontId="27" fillId="12" borderId="10" xfId="0" applyNumberFormat="1" applyFont="1" applyFill="1" applyBorder="1" applyAlignment="1">
      <alignment horizontal="right"/>
    </xf>
    <xf numFmtId="3" fontId="0" fillId="12" borderId="1" xfId="0" applyNumberFormat="1" applyFill="1" applyBorder="1" applyAlignment="1"/>
    <xf numFmtId="3" fontId="0" fillId="12" borderId="9" xfId="0" applyNumberFormat="1" applyFill="1" applyBorder="1" applyAlignment="1"/>
    <xf numFmtId="3" fontId="0" fillId="12" borderId="3" xfId="0" applyNumberFormat="1" applyFill="1" applyBorder="1" applyAlignment="1"/>
    <xf numFmtId="3" fontId="0" fillId="12" borderId="5" xfId="0" applyNumberFormat="1" applyFill="1" applyBorder="1" applyAlignment="1"/>
    <xf numFmtId="3" fontId="27" fillId="12" borderId="7" xfId="0" applyNumberFormat="1" applyFont="1" applyFill="1" applyBorder="1" applyAlignment="1"/>
    <xf numFmtId="3" fontId="27" fillId="12" borderId="10" xfId="0" applyNumberFormat="1" applyFont="1" applyFill="1" applyBorder="1" applyAlignment="1"/>
    <xf numFmtId="4" fontId="0" fillId="4" borderId="9" xfId="13" applyFont="1" applyFill="1" applyBorder="1" applyAlignment="1">
      <alignment horizontal="left"/>
      <protection locked="0"/>
    </xf>
    <xf numFmtId="4" fontId="0" fillId="4" borderId="5" xfId="13" applyFont="1" applyFill="1" applyBorder="1" applyAlignment="1">
      <alignment horizontal="left"/>
      <protection locked="0"/>
    </xf>
    <xf numFmtId="4" fontId="0" fillId="4" borderId="10" xfId="13" applyFont="1" applyFill="1" applyBorder="1" applyAlignment="1">
      <alignment horizontal="left"/>
      <protection locked="0"/>
    </xf>
    <xf numFmtId="4" fontId="0" fillId="4" borderId="10" xfId="13" applyFont="1" applyFill="1" applyBorder="1" applyAlignment="1">
      <protection locked="0"/>
    </xf>
    <xf numFmtId="4" fontId="0" fillId="4" borderId="1" xfId="13" applyFont="1" applyFill="1" applyBorder="1" applyAlignment="1">
      <alignment horizontal="left"/>
      <protection locked="0"/>
    </xf>
    <xf numFmtId="4" fontId="0" fillId="4" borderId="3" xfId="13" applyFont="1" applyFill="1" applyBorder="1" applyAlignment="1">
      <alignment horizontal="left"/>
      <protection locked="0"/>
    </xf>
    <xf numFmtId="4" fontId="0" fillId="4" borderId="7" xfId="13" applyFont="1" applyFill="1" applyBorder="1" applyAlignment="1">
      <alignment horizontal="left"/>
      <protection locked="0"/>
    </xf>
    <xf numFmtId="4" fontId="0" fillId="4" borderId="7" xfId="13" applyFont="1" applyFill="1" applyBorder="1" applyAlignment="1">
      <protection locked="0"/>
    </xf>
    <xf numFmtId="0" fontId="27" fillId="12" borderId="0" xfId="0" applyFont="1" applyFill="1" applyBorder="1" applyAlignment="1" applyProtection="1">
      <alignment horizontal="center" vertical="center"/>
    </xf>
    <xf numFmtId="0" fontId="27" fillId="12" borderId="3" xfId="0" applyFont="1" applyFill="1" applyBorder="1" applyAlignment="1" applyProtection="1">
      <alignment horizontal="center"/>
    </xf>
    <xf numFmtId="0" fontId="27" fillId="12" borderId="0" xfId="0" applyFont="1" applyFill="1" applyBorder="1" applyAlignment="1" applyProtection="1">
      <alignment horizontal="center"/>
    </xf>
    <xf numFmtId="164" fontId="1" fillId="4" borderId="0" xfId="12" applyNumberFormat="1" applyFill="1" applyBorder="1" applyAlignment="1">
      <protection locked="0"/>
    </xf>
    <xf numFmtId="0" fontId="22" fillId="9" borderId="66" xfId="0" applyFont="1" applyFill="1" applyBorder="1" applyAlignment="1" applyProtection="1">
      <alignment horizontal="left"/>
    </xf>
    <xf numFmtId="0" fontId="0" fillId="9" borderId="66" xfId="0" applyFont="1" applyFill="1" applyBorder="1" applyAlignment="1" applyProtection="1">
      <alignment horizontal="left"/>
    </xf>
    <xf numFmtId="0" fontId="44" fillId="9" borderId="2" xfId="17" applyNumberFormat="1" applyFont="1" applyFill="1" applyBorder="1" applyAlignment="1" applyProtection="1">
      <alignment horizontal="left"/>
    </xf>
    <xf numFmtId="4" fontId="0" fillId="4" borderId="0" xfId="13" applyFont="1" applyFill="1" applyBorder="1" applyAlignment="1">
      <alignment vertical="justify"/>
      <protection locked="0"/>
    </xf>
    <xf numFmtId="4" fontId="0" fillId="4" borderId="5" xfId="13" applyFont="1" applyFill="1" applyBorder="1" applyAlignment="1">
      <alignment vertical="justify"/>
      <protection locked="0"/>
    </xf>
    <xf numFmtId="167" fontId="0" fillId="12" borderId="5" xfId="1" applyNumberFormat="1" applyFont="1" applyFill="1" applyBorder="1" applyAlignment="1" applyProtection="1">
      <alignment horizontal="right"/>
    </xf>
    <xf numFmtId="4" fontId="0" fillId="4" borderId="2" xfId="13" applyFont="1" applyFill="1" applyBorder="1" applyAlignment="1">
      <alignment vertical="justify"/>
      <protection locked="0"/>
    </xf>
    <xf numFmtId="4" fontId="0" fillId="4" borderId="10" xfId="13" applyFont="1" applyFill="1" applyBorder="1" applyAlignment="1">
      <alignment vertical="justify"/>
      <protection locked="0"/>
    </xf>
    <xf numFmtId="3" fontId="0" fillId="4" borderId="21" xfId="13" applyNumberFormat="1" applyFont="1" applyFill="1" applyBorder="1" applyAlignment="1">
      <alignment horizontal="center" vertical="top"/>
      <protection locked="0"/>
    </xf>
    <xf numFmtId="167" fontId="0" fillId="12" borderId="10" xfId="1" applyNumberFormat="1" applyFont="1" applyFill="1" applyBorder="1" applyAlignment="1" applyProtection="1">
      <alignment horizontal="right"/>
    </xf>
    <xf numFmtId="0" fontId="44" fillId="9" borderId="0" xfId="17" applyNumberFormat="1" applyFill="1" applyBorder="1" applyAlignment="1" applyProtection="1"/>
    <xf numFmtId="0" fontId="53" fillId="9" borderId="0" xfId="17" applyNumberFormat="1" applyFont="1" applyFill="1" applyBorder="1" applyAlignment="1" applyProtection="1"/>
    <xf numFmtId="164" fontId="0" fillId="4" borderId="6" xfId="12" applyFont="1" applyBorder="1" applyAlignment="1">
      <alignment horizontal="right"/>
      <protection locked="0"/>
    </xf>
    <xf numFmtId="0" fontId="41" fillId="9" borderId="0" xfId="2" applyFill="1" applyAlignment="1" applyProtection="1">
      <alignment vertical="top"/>
    </xf>
    <xf numFmtId="0" fontId="19" fillId="9" borderId="0" xfId="0" applyFont="1" applyFill="1" applyBorder="1" applyAlignment="1" applyProtection="1">
      <alignment horizontal="center" vertical="center"/>
    </xf>
    <xf numFmtId="0" fontId="0" fillId="9" borderId="24" xfId="0" applyFill="1" applyBorder="1" applyProtection="1"/>
    <xf numFmtId="0" fontId="0" fillId="9" borderId="39" xfId="0" applyFont="1" applyFill="1" applyBorder="1" applyAlignment="1" applyProtection="1">
      <alignment horizontal="right"/>
    </xf>
    <xf numFmtId="0" fontId="27" fillId="12" borderId="3" xfId="0" applyFont="1" applyFill="1" applyBorder="1" applyAlignment="1" applyProtection="1">
      <alignment horizontal="left"/>
    </xf>
    <xf numFmtId="0" fontId="27" fillId="14" borderId="3" xfId="0" applyFont="1" applyFill="1" applyBorder="1" applyAlignment="1" applyProtection="1"/>
    <xf numFmtId="0" fontId="27" fillId="8" borderId="0" xfId="0" applyFont="1" applyFill="1" applyBorder="1" applyAlignment="1" applyProtection="1"/>
    <xf numFmtId="0" fontId="0" fillId="8" borderId="0" xfId="0" applyFont="1" applyFill="1" applyBorder="1" applyAlignment="1" applyProtection="1"/>
    <xf numFmtId="0" fontId="0" fillId="8" borderId="5" xfId="0" applyFont="1" applyFill="1" applyBorder="1" applyAlignment="1" applyProtection="1"/>
    <xf numFmtId="0" fontId="0" fillId="9" borderId="0" xfId="0" applyFont="1" applyFill="1" applyAlignment="1" applyProtection="1">
      <alignment horizontal="right"/>
    </xf>
    <xf numFmtId="0" fontId="0" fillId="9" borderId="0" xfId="0" applyFont="1" applyFill="1" applyProtection="1"/>
    <xf numFmtId="0" fontId="22" fillId="8" borderId="20" xfId="0" applyFont="1" applyFill="1" applyBorder="1" applyAlignment="1" applyProtection="1"/>
    <xf numFmtId="0" fontId="27" fillId="8" borderId="22" xfId="0" applyFont="1" applyFill="1" applyBorder="1" applyAlignment="1" applyProtection="1"/>
    <xf numFmtId="0" fontId="27" fillId="8" borderId="8" xfId="0" applyFont="1" applyFill="1" applyBorder="1" applyAlignment="1" applyProtection="1"/>
    <xf numFmtId="0" fontId="0" fillId="8" borderId="9" xfId="0" applyFont="1" applyFill="1" applyBorder="1" applyAlignment="1" applyProtection="1"/>
    <xf numFmtId="3" fontId="0" fillId="9" borderId="9" xfId="0" applyNumberFormat="1" applyFont="1" applyFill="1" applyBorder="1" applyAlignment="1" applyProtection="1">
      <alignment horizontal="right"/>
    </xf>
    <xf numFmtId="3" fontId="0" fillId="9" borderId="4" xfId="0" applyNumberFormat="1" applyFont="1" applyFill="1" applyBorder="1" applyAlignment="1" applyProtection="1">
      <alignment horizontal="right"/>
    </xf>
    <xf numFmtId="4" fontId="27" fillId="9" borderId="0" xfId="0" applyNumberFormat="1" applyFont="1" applyFill="1" applyBorder="1" applyAlignment="1" applyProtection="1">
      <alignment horizontal="right"/>
    </xf>
    <xf numFmtId="0" fontId="0" fillId="0" borderId="0" xfId="0" applyFont="1" applyAlignment="1" applyProtection="1">
      <alignment horizontal="left"/>
    </xf>
    <xf numFmtId="169" fontId="0" fillId="9" borderId="5" xfId="0" applyNumberFormat="1" applyFont="1" applyFill="1" applyBorder="1" applyAlignment="1" applyProtection="1">
      <alignment horizontal="right"/>
    </xf>
    <xf numFmtId="0" fontId="0" fillId="9" borderId="31" xfId="0" applyFill="1" applyBorder="1" applyAlignment="1" applyProtection="1">
      <alignment horizontal="left"/>
    </xf>
    <xf numFmtId="0" fontId="0" fillId="9" borderId="31" xfId="0" applyFill="1" applyBorder="1" applyAlignment="1" applyProtection="1">
      <alignment horizontal="right"/>
    </xf>
    <xf numFmtId="0" fontId="0" fillId="9" borderId="31" xfId="0" applyFill="1" applyBorder="1" applyAlignment="1" applyProtection="1">
      <alignment horizontal="center"/>
    </xf>
    <xf numFmtId="0" fontId="0" fillId="9" borderId="37" xfId="0" applyFill="1" applyBorder="1" applyAlignment="1" applyProtection="1">
      <alignment horizontal="right"/>
    </xf>
    <xf numFmtId="0" fontId="50" fillId="9" borderId="0" xfId="0" applyFont="1" applyFill="1" applyBorder="1" applyAlignment="1" applyProtection="1">
      <alignment horizontal="right"/>
    </xf>
    <xf numFmtId="0" fontId="18" fillId="9" borderId="39" xfId="0" applyFont="1" applyFill="1" applyBorder="1" applyAlignment="1" applyProtection="1">
      <alignment horizontal="right"/>
    </xf>
    <xf numFmtId="0" fontId="18" fillId="9" borderId="0" xfId="0" applyFont="1" applyFill="1" applyBorder="1" applyAlignment="1" applyProtection="1">
      <alignment horizontal="center"/>
    </xf>
    <xf numFmtId="0" fontId="0" fillId="9" borderId="0" xfId="0" applyFont="1" applyFill="1" applyAlignment="1" applyProtection="1">
      <alignment horizontal="left"/>
    </xf>
    <xf numFmtId="0" fontId="27" fillId="8" borderId="3" xfId="0" applyFont="1" applyFill="1" applyBorder="1" applyAlignment="1" applyProtection="1"/>
    <xf numFmtId="0" fontId="27" fillId="14" borderId="0" xfId="0" applyFont="1" applyFill="1" applyBorder="1" applyAlignment="1" applyProtection="1"/>
    <xf numFmtId="0" fontId="0" fillId="9" borderId="0" xfId="0" applyFill="1" applyAlignment="1" applyProtection="1">
      <alignment horizontal="left"/>
    </xf>
    <xf numFmtId="0" fontId="0" fillId="12" borderId="3" xfId="0" applyFont="1" applyFill="1" applyBorder="1" applyAlignment="1" applyProtection="1">
      <alignment horizontal="left"/>
    </xf>
    <xf numFmtId="0" fontId="0" fillId="0" borderId="0" xfId="0" applyFill="1" applyAlignment="1" applyProtection="1"/>
    <xf numFmtId="0" fontId="0" fillId="0" borderId="0" xfId="0" applyAlignment="1" applyProtection="1">
      <alignment horizontal="left"/>
    </xf>
    <xf numFmtId="0" fontId="0" fillId="0" borderId="0" xfId="0" applyBorder="1" applyAlignment="1" applyProtection="1">
      <alignment horizontal="left"/>
    </xf>
    <xf numFmtId="0" fontId="0" fillId="9" borderId="0" xfId="0" applyFill="1" applyAlignment="1" applyProtection="1">
      <alignment horizontal="right"/>
    </xf>
    <xf numFmtId="0" fontId="0" fillId="9" borderId="0" xfId="0" applyFill="1" applyAlignment="1" applyProtection="1">
      <alignment horizontal="center"/>
    </xf>
    <xf numFmtId="0" fontId="0" fillId="9" borderId="37" xfId="0" applyFont="1" applyFill="1" applyBorder="1" applyAlignment="1" applyProtection="1">
      <alignment horizontal="right"/>
    </xf>
    <xf numFmtId="0" fontId="0" fillId="9" borderId="1" xfId="0" applyFill="1" applyBorder="1" applyProtection="1"/>
    <xf numFmtId="0" fontId="0" fillId="9" borderId="8" xfId="0" applyFill="1" applyBorder="1" applyProtection="1"/>
    <xf numFmtId="0" fontId="0" fillId="9" borderId="20" xfId="0" applyFill="1" applyBorder="1" applyProtection="1"/>
    <xf numFmtId="0" fontId="0" fillId="9" borderId="11" xfId="0" applyFill="1" applyBorder="1" applyProtection="1"/>
    <xf numFmtId="0" fontId="0" fillId="0" borderId="20" xfId="0" applyBorder="1" applyProtection="1"/>
    <xf numFmtId="0" fontId="0" fillId="9" borderId="22" xfId="0" applyFill="1" applyBorder="1" applyProtection="1"/>
    <xf numFmtId="0" fontId="27" fillId="9" borderId="22" xfId="0" applyFont="1" applyFill="1" applyBorder="1" applyProtection="1"/>
    <xf numFmtId="0" fontId="0" fillId="0" borderId="22" xfId="0" applyBorder="1" applyProtection="1"/>
    <xf numFmtId="0" fontId="0" fillId="9" borderId="3" xfId="0" applyFill="1" applyBorder="1" applyProtection="1"/>
    <xf numFmtId="0" fontId="0" fillId="0" borderId="0" xfId="0" applyBorder="1" applyProtection="1"/>
    <xf numFmtId="0" fontId="0" fillId="9" borderId="7" xfId="0" applyFill="1" applyBorder="1" applyProtection="1"/>
    <xf numFmtId="0" fontId="0" fillId="9" borderId="2" xfId="0" applyFill="1" applyBorder="1" applyProtection="1"/>
    <xf numFmtId="0" fontId="22" fillId="9" borderId="3" xfId="0" applyFont="1" applyFill="1" applyBorder="1" applyProtection="1"/>
    <xf numFmtId="0" fontId="0" fillId="9" borderId="5" xfId="0" applyFill="1" applyBorder="1" applyProtection="1"/>
    <xf numFmtId="0" fontId="27" fillId="8" borderId="20" xfId="0" applyFont="1" applyFill="1" applyBorder="1" applyAlignment="1" applyProtection="1"/>
    <xf numFmtId="0" fontId="0" fillId="9" borderId="0" xfId="0" applyFill="1" applyBorder="1" applyAlignment="1" applyProtection="1">
      <alignment horizontal="center"/>
    </xf>
    <xf numFmtId="0" fontId="0" fillId="9" borderId="2" xfId="0" applyFill="1" applyBorder="1" applyAlignment="1" applyProtection="1">
      <alignment horizontal="center"/>
    </xf>
    <xf numFmtId="164" fontId="0" fillId="12" borderId="3" xfId="0" applyNumberFormat="1" applyFill="1" applyBorder="1" applyProtection="1"/>
    <xf numFmtId="164" fontId="0" fillId="12" borderId="0" xfId="0" applyNumberFormat="1" applyFill="1" applyBorder="1" applyProtection="1"/>
    <xf numFmtId="164" fontId="0" fillId="12" borderId="5" xfId="0" applyNumberFormat="1" applyFill="1" applyBorder="1" applyProtection="1"/>
    <xf numFmtId="164" fontId="0" fillId="9" borderId="3" xfId="0" applyNumberFormat="1" applyFill="1" applyBorder="1" applyProtection="1"/>
    <xf numFmtId="164" fontId="0" fillId="9" borderId="0" xfId="0" applyNumberFormat="1" applyFill="1" applyBorder="1" applyProtection="1"/>
    <xf numFmtId="164" fontId="0" fillId="9" borderId="5" xfId="0" applyNumberFormat="1" applyFill="1" applyBorder="1" applyProtection="1"/>
    <xf numFmtId="0" fontId="0" fillId="12" borderId="0" xfId="0" applyFont="1" applyFill="1" applyBorder="1" applyProtection="1"/>
    <xf numFmtId="0" fontId="0" fillId="0" borderId="3" xfId="0" applyBorder="1" applyProtection="1"/>
    <xf numFmtId="0" fontId="0" fillId="0" borderId="5" xfId="0" applyBorder="1" applyProtection="1"/>
    <xf numFmtId="0" fontId="0" fillId="9" borderId="10" xfId="0" applyFill="1" applyBorder="1" applyProtection="1"/>
    <xf numFmtId="0" fontId="23" fillId="9" borderId="0" xfId="0" applyFont="1" applyFill="1" applyProtection="1"/>
    <xf numFmtId="0" fontId="16" fillId="9" borderId="0" xfId="0" applyFont="1" applyFill="1" applyProtection="1"/>
    <xf numFmtId="0" fontId="16" fillId="12" borderId="0" xfId="0" applyFont="1" applyFill="1" applyProtection="1"/>
    <xf numFmtId="0" fontId="27" fillId="12" borderId="0" xfId="0" applyFont="1" applyFill="1" applyBorder="1" applyProtection="1"/>
    <xf numFmtId="3" fontId="0" fillId="9" borderId="24" xfId="0" applyNumberFormat="1" applyFont="1" applyFill="1" applyBorder="1" applyAlignment="1" applyProtection="1"/>
    <xf numFmtId="3" fontId="0" fillId="12" borderId="3" xfId="0" applyNumberFormat="1" applyFont="1" applyFill="1" applyBorder="1" applyAlignment="1" applyProtection="1"/>
    <xf numFmtId="3" fontId="0" fillId="9" borderId="3" xfId="0" applyNumberFormat="1" applyFont="1" applyFill="1" applyBorder="1" applyAlignment="1" applyProtection="1"/>
    <xf numFmtId="3" fontId="27" fillId="12" borderId="24" xfId="0" applyNumberFormat="1" applyFont="1" applyFill="1" applyBorder="1" applyAlignment="1" applyProtection="1"/>
    <xf numFmtId="3" fontId="27" fillId="12" borderId="3" xfId="0" applyNumberFormat="1" applyFont="1" applyFill="1" applyBorder="1" applyAlignment="1" applyProtection="1"/>
    <xf numFmtId="3" fontId="0" fillId="4" borderId="3" xfId="13" applyNumberFormat="1" applyFont="1" applyFill="1" applyBorder="1" applyAlignment="1">
      <protection locked="0"/>
    </xf>
    <xf numFmtId="0" fontId="0" fillId="8" borderId="0" xfId="0" applyFont="1" applyFill="1" applyBorder="1" applyAlignment="1" applyProtection="1">
      <alignment horizontal="right"/>
      <protection locked="0"/>
    </xf>
    <xf numFmtId="0" fontId="0" fillId="9" borderId="24" xfId="0" applyFill="1" applyBorder="1" applyAlignment="1" applyProtection="1">
      <alignment horizontal="right"/>
    </xf>
    <xf numFmtId="0" fontId="0" fillId="8" borderId="0" xfId="0" applyFont="1" applyFill="1" applyBorder="1" applyAlignment="1" applyProtection="1">
      <alignment horizontal="right"/>
    </xf>
    <xf numFmtId="0" fontId="27" fillId="8" borderId="0" xfId="0" applyFont="1" applyFill="1" applyBorder="1" applyAlignment="1" applyProtection="1">
      <alignment horizontal="right"/>
    </xf>
    <xf numFmtId="0" fontId="27" fillId="8" borderId="8" xfId="0" applyFont="1" applyFill="1" applyBorder="1" applyAlignment="1" applyProtection="1">
      <alignment horizontal="right"/>
    </xf>
    <xf numFmtId="0" fontId="18" fillId="9" borderId="0" xfId="0" applyFont="1" applyFill="1" applyProtection="1"/>
    <xf numFmtId="0" fontId="18" fillId="9" borderId="31" xfId="0" applyFont="1" applyFill="1" applyBorder="1" applyAlignment="1" applyProtection="1"/>
    <xf numFmtId="0" fontId="18" fillId="9" borderId="37" xfId="0" applyFont="1" applyFill="1" applyBorder="1" applyProtection="1"/>
    <xf numFmtId="0" fontId="18" fillId="9" borderId="39" xfId="0" applyFont="1" applyFill="1" applyBorder="1" applyProtection="1"/>
    <xf numFmtId="0" fontId="20" fillId="9" borderId="0" xfId="0" applyFont="1" applyFill="1" applyBorder="1" applyAlignment="1" applyProtection="1">
      <alignment horizontal="left"/>
    </xf>
    <xf numFmtId="0" fontId="20" fillId="9" borderId="0" xfId="0" applyFont="1" applyFill="1" applyBorder="1" applyAlignment="1" applyProtection="1">
      <alignment horizontal="center"/>
    </xf>
    <xf numFmtId="0" fontId="18" fillId="9" borderId="0" xfId="0" applyFont="1" applyFill="1" applyBorder="1" applyProtection="1"/>
    <xf numFmtId="0" fontId="0" fillId="9" borderId="39" xfId="0" applyFill="1" applyBorder="1" applyProtection="1"/>
    <xf numFmtId="0" fontId="0" fillId="0" borderId="8" xfId="0" applyBorder="1" applyProtection="1"/>
    <xf numFmtId="0" fontId="27" fillId="9" borderId="6" xfId="0" applyFont="1" applyFill="1" applyBorder="1" applyAlignment="1" applyProtection="1">
      <alignment horizontal="center"/>
    </xf>
    <xf numFmtId="0" fontId="0" fillId="9" borderId="9" xfId="0" applyFill="1" applyBorder="1" applyProtection="1"/>
    <xf numFmtId="0" fontId="27" fillId="9" borderId="3" xfId="0" applyFont="1" applyFill="1" applyBorder="1" applyProtection="1"/>
    <xf numFmtId="0" fontId="0" fillId="0" borderId="0" xfId="0" applyFill="1" applyBorder="1" applyProtection="1"/>
    <xf numFmtId="0" fontId="0" fillId="9" borderId="34" xfId="0" applyFill="1" applyBorder="1" applyProtection="1"/>
    <xf numFmtId="0" fontId="22" fillId="8" borderId="1" xfId="0" applyFont="1" applyFill="1" applyBorder="1" applyAlignment="1" applyProtection="1"/>
    <xf numFmtId="0" fontId="27" fillId="9" borderId="0" xfId="0" applyFont="1" applyFill="1" applyProtection="1"/>
    <xf numFmtId="0" fontId="27" fillId="9" borderId="38" xfId="0" applyFont="1" applyFill="1" applyBorder="1" applyProtection="1"/>
    <xf numFmtId="3" fontId="1" fillId="12" borderId="28" xfId="18" applyNumberFormat="1" applyFont="1" applyFill="1" applyAlignment="1" applyProtection="1">
      <alignment horizontal="right"/>
    </xf>
    <xf numFmtId="3" fontId="1" fillId="12" borderId="24" xfId="18" applyNumberFormat="1" applyFont="1" applyFill="1" applyBorder="1" applyAlignment="1" applyProtection="1">
      <alignment horizontal="right"/>
    </xf>
    <xf numFmtId="170" fontId="0" fillId="12" borderId="24" xfId="0" applyNumberFormat="1" applyFont="1" applyFill="1" applyBorder="1" applyAlignment="1" applyProtection="1"/>
    <xf numFmtId="4" fontId="0" fillId="9" borderId="21" xfId="0" applyNumberFormat="1" applyFont="1" applyFill="1" applyBorder="1" applyAlignment="1" applyProtection="1"/>
    <xf numFmtId="10" fontId="0" fillId="9" borderId="0" xfId="14" applyNumberFormat="1" applyFont="1" applyFill="1" applyBorder="1" applyProtection="1"/>
    <xf numFmtId="0" fontId="27" fillId="9" borderId="0" xfId="0" applyFont="1" applyFill="1" applyBorder="1" applyAlignment="1" applyProtection="1">
      <alignment vertical="top"/>
    </xf>
    <xf numFmtId="3" fontId="40" fillId="12" borderId="39" xfId="7" applyNumberFormat="1" applyFill="1" applyBorder="1" applyAlignment="1" applyProtection="1"/>
    <xf numFmtId="3" fontId="27" fillId="8" borderId="9" xfId="0" applyNumberFormat="1" applyFont="1" applyFill="1" applyBorder="1" applyAlignment="1" applyProtection="1"/>
    <xf numFmtId="3" fontId="0" fillId="9" borderId="5" xfId="0" applyNumberFormat="1" applyFont="1" applyFill="1" applyBorder="1" applyAlignment="1" applyProtection="1"/>
    <xf numFmtId="0" fontId="0" fillId="0" borderId="0" xfId="0" applyFont="1" applyProtection="1"/>
    <xf numFmtId="0" fontId="0" fillId="9" borderId="41" xfId="0" applyFont="1" applyFill="1" applyBorder="1" applyProtection="1"/>
    <xf numFmtId="3" fontId="27" fillId="8" borderId="8" xfId="0" applyNumberFormat="1" applyFont="1" applyFill="1" applyBorder="1" applyAlignment="1" applyProtection="1"/>
    <xf numFmtId="0" fontId="0" fillId="9" borderId="3" xfId="0" applyFont="1" applyFill="1" applyBorder="1" applyAlignment="1" applyProtection="1">
      <alignment vertical="top"/>
    </xf>
    <xf numFmtId="3" fontId="0" fillId="9" borderId="0" xfId="0" applyNumberFormat="1" applyFont="1" applyFill="1" applyBorder="1" applyAlignment="1" applyProtection="1">
      <alignment horizontal="center" wrapText="1"/>
    </xf>
    <xf numFmtId="0" fontId="41" fillId="9" borderId="0" xfId="0" applyFont="1" applyFill="1" applyBorder="1" applyAlignment="1" applyProtection="1">
      <alignment vertical="top"/>
    </xf>
    <xf numFmtId="3" fontId="56" fillId="9" borderId="0" xfId="0" applyNumberFormat="1" applyFont="1" applyFill="1" applyBorder="1" applyAlignment="1" applyProtection="1">
      <alignment horizontal="center" wrapText="1"/>
    </xf>
    <xf numFmtId="3" fontId="0" fillId="9" borderId="0" xfId="0" applyNumberFormat="1" applyFont="1" applyFill="1" applyProtection="1"/>
    <xf numFmtId="0" fontId="0" fillId="9" borderId="31" xfId="0" applyFill="1" applyBorder="1" applyProtection="1"/>
    <xf numFmtId="0" fontId="8" fillId="9" borderId="6" xfId="0" applyFont="1" applyFill="1" applyBorder="1" applyAlignment="1" applyProtection="1">
      <alignment horizontal="center"/>
    </xf>
    <xf numFmtId="0" fontId="0" fillId="9" borderId="38" xfId="0" applyFont="1" applyFill="1" applyBorder="1" applyAlignment="1" applyProtection="1">
      <alignment horizontal="right"/>
    </xf>
    <xf numFmtId="0" fontId="8" fillId="9" borderId="0" xfId="0" applyFont="1" applyFill="1" applyBorder="1" applyAlignment="1" applyProtection="1">
      <alignment horizontal="right"/>
    </xf>
    <xf numFmtId="164" fontId="0" fillId="9" borderId="0" xfId="12" applyFont="1" applyFill="1" applyBorder="1" applyAlignment="1" applyProtection="1"/>
    <xf numFmtId="0" fontId="0" fillId="0" borderId="0" xfId="0" applyFont="1" applyBorder="1" applyAlignment="1" applyProtection="1">
      <alignment horizontal="center"/>
    </xf>
    <xf numFmtId="0" fontId="0" fillId="9" borderId="0" xfId="0" applyFill="1" applyBorder="1" applyAlignment="1" applyProtection="1">
      <alignment horizontal="right" vertical="center"/>
    </xf>
    <xf numFmtId="0" fontId="0" fillId="9" borderId="0" xfId="0" applyFill="1" applyBorder="1" applyAlignment="1" applyProtection="1">
      <alignment horizontal="center" vertical="center"/>
    </xf>
    <xf numFmtId="0" fontId="0" fillId="0" borderId="38" xfId="0" applyBorder="1" applyAlignment="1" applyProtection="1"/>
    <xf numFmtId="0" fontId="35" fillId="9" borderId="0" xfId="0" applyFont="1" applyFill="1" applyAlignment="1" applyProtection="1"/>
    <xf numFmtId="4" fontId="0" fillId="4" borderId="0" xfId="13" applyFont="1" applyBorder="1" applyAlignment="1" applyProtection="1">
      <alignment horizontal="left"/>
    </xf>
    <xf numFmtId="4" fontId="1" fillId="4" borderId="0" xfId="13" applyFont="1" applyBorder="1" applyAlignment="1" applyProtection="1">
      <alignment horizontal="left"/>
    </xf>
    <xf numFmtId="0" fontId="14" fillId="5" borderId="0" xfId="9" applyNumberFormat="1" applyFont="1" applyBorder="1" applyAlignment="1" applyProtection="1"/>
    <xf numFmtId="0" fontId="60" fillId="9" borderId="0" xfId="0" applyFont="1" applyFill="1" applyBorder="1" applyAlignment="1" applyProtection="1"/>
    <xf numFmtId="0" fontId="40" fillId="9" borderId="0" xfId="7" applyNumberFormat="1" applyFill="1" applyBorder="1" applyAlignment="1" applyProtection="1">
      <alignment horizontal="left"/>
    </xf>
    <xf numFmtId="0" fontId="0" fillId="0" borderId="61" xfId="0" applyBorder="1" applyAlignment="1" applyProtection="1"/>
    <xf numFmtId="0" fontId="60" fillId="9" borderId="32" xfId="0" applyFont="1" applyFill="1" applyBorder="1" applyAlignment="1" applyProtection="1"/>
    <xf numFmtId="0" fontId="0" fillId="9" borderId="0" xfId="0" applyFill="1" applyBorder="1" applyAlignment="1" applyProtection="1">
      <alignment horizontal="right"/>
    </xf>
    <xf numFmtId="0" fontId="0" fillId="9" borderId="0" xfId="0" quotePrefix="1" applyFill="1" applyBorder="1" applyAlignment="1" applyProtection="1">
      <alignment horizontal="right"/>
    </xf>
    <xf numFmtId="14" fontId="0" fillId="9" borderId="0" xfId="0" applyNumberFormat="1" applyFont="1" applyFill="1" applyAlignment="1" applyProtection="1">
      <alignment horizontal="left"/>
    </xf>
    <xf numFmtId="10" fontId="0" fillId="4" borderId="6" xfId="12" applyNumberFormat="1" applyFont="1" applyBorder="1" applyAlignment="1">
      <protection locked="0"/>
    </xf>
    <xf numFmtId="10" fontId="27" fillId="4" borderId="0" xfId="12" applyNumberFormat="1" applyFont="1" applyBorder="1" applyAlignment="1">
      <alignment horizontal="right"/>
      <protection locked="0"/>
    </xf>
    <xf numFmtId="0" fontId="47" fillId="9" borderId="0" xfId="0" applyFont="1" applyFill="1" applyAlignment="1">
      <alignment horizontal="left"/>
    </xf>
    <xf numFmtId="43" fontId="40" fillId="12" borderId="3" xfId="1" quotePrefix="1" applyFont="1" applyFill="1" applyBorder="1" applyAlignment="1"/>
    <xf numFmtId="43" fontId="40" fillId="12" borderId="7" xfId="1" quotePrefix="1" applyFont="1" applyFill="1" applyBorder="1" applyAlignment="1"/>
    <xf numFmtId="0" fontId="0" fillId="9" borderId="66" xfId="0" applyFill="1" applyBorder="1"/>
    <xf numFmtId="0" fontId="0" fillId="0" borderId="3" xfId="0" applyBorder="1"/>
    <xf numFmtId="4" fontId="27" fillId="12" borderId="66" xfId="0" applyNumberFormat="1" applyFont="1" applyFill="1" applyBorder="1" applyAlignment="1">
      <alignment horizontal="left"/>
    </xf>
    <xf numFmtId="0" fontId="0" fillId="7" borderId="0" xfId="0" applyFill="1"/>
    <xf numFmtId="0" fontId="35" fillId="7" borderId="0" xfId="0" applyFont="1" applyFill="1"/>
    <xf numFmtId="0" fontId="47" fillId="9" borderId="0" xfId="0" applyFont="1" applyFill="1" applyBorder="1" applyAlignment="1"/>
    <xf numFmtId="0" fontId="0" fillId="9" borderId="6" xfId="0" applyFont="1" applyFill="1" applyBorder="1" applyAlignment="1" applyProtection="1">
      <alignment horizontal="center" wrapText="1"/>
    </xf>
    <xf numFmtId="0" fontId="49" fillId="9" borderId="33" xfId="0" applyFont="1" applyFill="1" applyBorder="1" applyAlignment="1" applyProtection="1">
      <alignment horizontal="right"/>
    </xf>
    <xf numFmtId="0" fontId="56" fillId="9" borderId="67" xfId="0" applyFont="1" applyFill="1" applyBorder="1" applyAlignment="1" applyProtection="1">
      <alignment horizontal="left"/>
    </xf>
    <xf numFmtId="0" fontId="0" fillId="9" borderId="68" xfId="0" applyFill="1" applyBorder="1" applyAlignment="1"/>
    <xf numFmtId="0" fontId="47" fillId="9" borderId="68" xfId="0" applyFont="1" applyFill="1" applyBorder="1" applyAlignment="1">
      <alignment horizontal="left"/>
    </xf>
    <xf numFmtId="0" fontId="0" fillId="9" borderId="68" xfId="0" applyFont="1" applyFill="1" applyBorder="1" applyAlignment="1"/>
    <xf numFmtId="0" fontId="44" fillId="9" borderId="3" xfId="17" applyNumberFormat="1" applyFill="1" applyBorder="1" applyProtection="1"/>
    <xf numFmtId="164" fontId="0" fillId="9" borderId="24" xfId="14" applyNumberFormat="1" applyFont="1" applyFill="1" applyBorder="1"/>
    <xf numFmtId="0" fontId="16" fillId="9" borderId="0" xfId="0" applyFont="1" applyFill="1" applyBorder="1"/>
    <xf numFmtId="167" fontId="62" fillId="9" borderId="0" xfId="1" applyNumberFormat="1" applyFont="1" applyFill="1" applyBorder="1" applyAlignment="1" applyProtection="1">
      <alignment horizontal="center"/>
    </xf>
    <xf numFmtId="166" fontId="41" fillId="9" borderId="0" xfId="1" applyNumberFormat="1" applyFont="1" applyFill="1" applyBorder="1" applyAlignment="1" applyProtection="1">
      <alignment horizontal="left"/>
    </xf>
    <xf numFmtId="3" fontId="14" fillId="5" borderId="70" xfId="18" applyNumberFormat="1" applyFont="1" applyFill="1" applyBorder="1" applyAlignment="1">
      <alignment horizontal="right"/>
    </xf>
    <xf numFmtId="3" fontId="14" fillId="5" borderId="20" xfId="9" applyNumberFormat="1" applyFont="1" applyBorder="1" applyAlignment="1"/>
    <xf numFmtId="4" fontId="0" fillId="4" borderId="4" xfId="13" applyFont="1" applyFill="1" applyBorder="1" applyAlignment="1" applyProtection="1">
      <protection locked="0"/>
    </xf>
    <xf numFmtId="4" fontId="0" fillId="4" borderId="24" xfId="13" applyFont="1" applyFill="1" applyBorder="1" applyAlignment="1" applyProtection="1">
      <protection locked="0"/>
    </xf>
    <xf numFmtId="4" fontId="0" fillId="4" borderId="4" xfId="13" applyFont="1" applyFill="1" applyBorder="1" applyAlignment="1" applyProtection="1">
      <alignment horizontal="right"/>
      <protection locked="0"/>
    </xf>
    <xf numFmtId="4" fontId="0" fillId="4" borderId="24" xfId="13" applyFont="1" applyFill="1" applyBorder="1" applyAlignment="1" applyProtection="1">
      <alignment horizontal="right"/>
      <protection locked="0"/>
    </xf>
    <xf numFmtId="4" fontId="0" fillId="4" borderId="3" xfId="13" applyFont="1" applyFill="1" applyBorder="1" applyAlignment="1" applyProtection="1">
      <alignment horizontal="right"/>
      <protection locked="0"/>
    </xf>
    <xf numFmtId="3" fontId="0" fillId="4" borderId="24" xfId="13" applyNumberFormat="1" applyFont="1" applyFill="1" applyBorder="1" applyAlignment="1" applyProtection="1">
      <protection locked="0"/>
    </xf>
    <xf numFmtId="3" fontId="0" fillId="4" borderId="24" xfId="13" applyNumberFormat="1" applyFont="1" applyFill="1" applyBorder="1" applyAlignment="1" applyProtection="1">
      <alignment horizontal="right"/>
      <protection locked="0"/>
    </xf>
    <xf numFmtId="164" fontId="1" fillId="4" borderId="0" xfId="12" applyNumberFormat="1" applyFill="1" applyBorder="1" applyAlignment="1" applyProtection="1">
      <protection locked="0"/>
    </xf>
    <xf numFmtId="4" fontId="0" fillId="4" borderId="6" xfId="13" applyFont="1" applyBorder="1" applyAlignment="1">
      <alignment horizontal="left"/>
      <protection locked="0"/>
    </xf>
    <xf numFmtId="10" fontId="44" fillId="9" borderId="0" xfId="17" applyNumberFormat="1" applyFill="1" applyBorder="1" applyAlignment="1" applyProtection="1">
      <alignment horizontal="right"/>
    </xf>
    <xf numFmtId="0" fontId="0" fillId="9" borderId="33" xfId="0" applyFill="1" applyBorder="1"/>
    <xf numFmtId="0" fontId="27" fillId="9" borderId="33" xfId="0" applyFont="1" applyFill="1" applyBorder="1" applyAlignment="1" applyProtection="1">
      <alignment horizontal="right"/>
    </xf>
    <xf numFmtId="3" fontId="14" fillId="5" borderId="0" xfId="9" applyNumberFormat="1" applyBorder="1" applyAlignment="1">
      <alignment horizontal="right"/>
    </xf>
    <xf numFmtId="3" fontId="27" fillId="9" borderId="60" xfId="0" applyNumberFormat="1" applyFont="1" applyFill="1" applyBorder="1" applyAlignment="1" applyProtection="1">
      <alignment horizontal="right"/>
    </xf>
    <xf numFmtId="0" fontId="27" fillId="9" borderId="71" xfId="0" applyFont="1" applyFill="1" applyBorder="1" applyAlignment="1" applyProtection="1">
      <alignment horizontal="right"/>
    </xf>
    <xf numFmtId="3" fontId="27" fillId="9" borderId="0" xfId="18" applyNumberFormat="1" applyFont="1" applyFill="1" applyBorder="1" applyAlignment="1">
      <alignment horizontal="right"/>
    </xf>
    <xf numFmtId="0" fontId="0" fillId="9" borderId="54" xfId="0" applyFill="1" applyBorder="1" applyAlignment="1"/>
    <xf numFmtId="3" fontId="0" fillId="9" borderId="54" xfId="0" applyNumberFormat="1" applyFill="1" applyBorder="1" applyAlignment="1"/>
    <xf numFmtId="3" fontId="27" fillId="9" borderId="54" xfId="0" quotePrefix="1" applyNumberFormat="1" applyFont="1" applyFill="1" applyBorder="1" applyAlignment="1" applyProtection="1"/>
    <xf numFmtId="3" fontId="0" fillId="9" borderId="54" xfId="0" quotePrefix="1" applyNumberFormat="1" applyFont="1" applyFill="1" applyBorder="1" applyAlignment="1" applyProtection="1"/>
    <xf numFmtId="0" fontId="0" fillId="9" borderId="72" xfId="0" applyFill="1" applyBorder="1" applyAlignment="1"/>
    <xf numFmtId="10" fontId="0" fillId="9" borderId="0" xfId="14" applyNumberFormat="1" applyFont="1" applyFill="1" applyAlignment="1"/>
    <xf numFmtId="0" fontId="40" fillId="9" borderId="0" xfId="7" applyNumberFormat="1" applyFill="1" applyAlignment="1"/>
    <xf numFmtId="0" fontId="27" fillId="9" borderId="20" xfId="0" applyFont="1" applyFill="1" applyBorder="1" applyAlignment="1">
      <alignment horizontal="right"/>
    </xf>
    <xf numFmtId="0" fontId="27" fillId="9" borderId="22" xfId="0" applyFont="1" applyFill="1" applyBorder="1" applyAlignment="1">
      <alignment horizontal="right"/>
    </xf>
    <xf numFmtId="0" fontId="27" fillId="9" borderId="11" xfId="0" applyFont="1" applyFill="1" applyBorder="1" applyAlignment="1">
      <alignment horizontal="right"/>
    </xf>
    <xf numFmtId="0" fontId="27" fillId="8" borderId="66" xfId="0" applyFont="1" applyFill="1" applyBorder="1" applyAlignment="1" applyProtection="1">
      <alignment horizontal="left"/>
    </xf>
    <xf numFmtId="0" fontId="27" fillId="8" borderId="73" xfId="0" applyFont="1" applyFill="1" applyBorder="1" applyAlignment="1" applyProtection="1">
      <alignment horizontal="left"/>
    </xf>
    <xf numFmtId="0" fontId="0" fillId="8" borderId="2" xfId="0" applyFill="1" applyBorder="1" applyAlignment="1">
      <alignment horizontal="right"/>
    </xf>
    <xf numFmtId="0" fontId="0" fillId="8" borderId="10" xfId="0" applyFill="1" applyBorder="1" applyAlignment="1">
      <alignment horizontal="right"/>
    </xf>
    <xf numFmtId="0" fontId="0" fillId="9" borderId="74" xfId="0" applyFont="1" applyFill="1" applyBorder="1" applyAlignment="1" applyProtection="1">
      <alignment horizontal="right"/>
    </xf>
    <xf numFmtId="0" fontId="0" fillId="9" borderId="75" xfId="0" applyFont="1" applyFill="1" applyBorder="1" applyAlignment="1" applyProtection="1">
      <alignment horizontal="center"/>
    </xf>
    <xf numFmtId="0" fontId="0" fillId="9" borderId="76" xfId="0" applyFill="1" applyBorder="1" applyAlignment="1"/>
    <xf numFmtId="0" fontId="0" fillId="9" borderId="77" xfId="0" applyFill="1" applyBorder="1" applyAlignment="1"/>
    <xf numFmtId="0" fontId="27" fillId="9" borderId="34" xfId="0" applyFont="1" applyFill="1" applyBorder="1" applyAlignment="1"/>
    <xf numFmtId="0" fontId="0" fillId="9" borderId="34" xfId="0" applyFill="1" applyBorder="1" applyAlignment="1"/>
    <xf numFmtId="0" fontId="0" fillId="9" borderId="34" xfId="0" applyFont="1" applyFill="1" applyBorder="1" applyAlignment="1"/>
    <xf numFmtId="3" fontId="27" fillId="9" borderId="34" xfId="18" applyNumberFormat="1" applyFont="1" applyFill="1" applyBorder="1" applyAlignment="1"/>
    <xf numFmtId="3" fontId="27" fillId="9" borderId="34" xfId="18" applyNumberFormat="1" applyFont="1" applyFill="1" applyBorder="1" applyAlignment="1">
      <alignment horizontal="right"/>
    </xf>
    <xf numFmtId="3" fontId="27" fillId="9" borderId="52" xfId="0" quotePrefix="1" applyNumberFormat="1" applyFont="1" applyFill="1" applyBorder="1" applyAlignment="1" applyProtection="1"/>
    <xf numFmtId="0" fontId="0" fillId="9" borderId="78" xfId="0" applyFill="1" applyBorder="1" applyAlignment="1"/>
    <xf numFmtId="0" fontId="0" fillId="9" borderId="33" xfId="0" applyFill="1" applyBorder="1" applyAlignment="1"/>
    <xf numFmtId="3" fontId="27" fillId="9" borderId="33" xfId="18" applyNumberFormat="1" applyFont="1" applyFill="1" applyBorder="1" applyAlignment="1"/>
    <xf numFmtId="3" fontId="27" fillId="9" borderId="33" xfId="18" applyNumberFormat="1" applyFont="1" applyFill="1" applyBorder="1" applyAlignment="1">
      <alignment horizontal="right"/>
    </xf>
    <xf numFmtId="3" fontId="27" fillId="9" borderId="56" xfId="0" quotePrefix="1" applyNumberFormat="1" applyFont="1" applyFill="1" applyBorder="1" applyAlignment="1" applyProtection="1"/>
    <xf numFmtId="0" fontId="0" fillId="9" borderId="79" xfId="0" applyFill="1" applyBorder="1" applyAlignment="1"/>
    <xf numFmtId="0" fontId="49" fillId="9" borderId="0" xfId="0" applyFont="1" applyFill="1" applyBorder="1" applyAlignment="1" applyProtection="1"/>
    <xf numFmtId="0" fontId="49" fillId="9" borderId="0" xfId="0" applyFont="1" applyFill="1" applyBorder="1"/>
    <xf numFmtId="0" fontId="49" fillId="9" borderId="0" xfId="0" applyFont="1" applyFill="1" applyBorder="1" applyAlignment="1" applyProtection="1">
      <alignment horizontal="center"/>
    </xf>
    <xf numFmtId="3" fontId="64" fillId="9" borderId="0" xfId="0" applyNumberFormat="1" applyFont="1" applyFill="1" applyBorder="1" applyAlignment="1" applyProtection="1">
      <alignment horizontal="right"/>
    </xf>
    <xf numFmtId="4" fontId="0" fillId="9" borderId="0" xfId="0" applyNumberFormat="1" applyFill="1"/>
    <xf numFmtId="0" fontId="65" fillId="9" borderId="0" xfId="0" applyFont="1" applyFill="1" applyAlignment="1"/>
    <xf numFmtId="0" fontId="0" fillId="9" borderId="80" xfId="0" applyFill="1" applyBorder="1"/>
    <xf numFmtId="0" fontId="49" fillId="9" borderId="5" xfId="0" applyFont="1" applyFill="1" applyBorder="1" applyAlignment="1" applyProtection="1">
      <alignment horizontal="right"/>
    </xf>
    <xf numFmtId="0" fontId="49" fillId="9" borderId="82" xfId="0" applyFont="1" applyFill="1" applyBorder="1" applyAlignment="1" applyProtection="1">
      <alignment horizontal="right"/>
    </xf>
    <xf numFmtId="4" fontId="0" fillId="12" borderId="0" xfId="0" applyNumberFormat="1" applyFill="1" applyBorder="1" applyAlignment="1">
      <alignment horizontal="left"/>
    </xf>
    <xf numFmtId="0" fontId="27" fillId="12" borderId="0" xfId="0" applyFont="1" applyFill="1" applyBorder="1" applyAlignment="1"/>
    <xf numFmtId="0" fontId="0" fillId="12" borderId="66" xfId="0" applyFill="1" applyBorder="1" applyAlignment="1">
      <alignment horizontal="right"/>
    </xf>
    <xf numFmtId="0" fontId="0" fillId="12" borderId="2" xfId="0" applyFill="1" applyBorder="1" applyAlignment="1">
      <alignment horizontal="right"/>
    </xf>
    <xf numFmtId="0" fontId="49" fillId="12" borderId="3" xfId="0" applyFont="1" applyFill="1" applyBorder="1" applyAlignment="1" applyProtection="1"/>
    <xf numFmtId="0" fontId="49" fillId="12" borderId="0" xfId="0" applyFont="1" applyFill="1" applyBorder="1" applyAlignment="1" applyProtection="1">
      <alignment horizontal="right"/>
    </xf>
    <xf numFmtId="0" fontId="49" fillId="12" borderId="81" xfId="0" applyFont="1" applyFill="1" applyBorder="1" applyAlignment="1" applyProtection="1"/>
    <xf numFmtId="0" fontId="49" fillId="12" borderId="33" xfId="0" applyFont="1" applyFill="1" applyBorder="1" applyAlignment="1" applyProtection="1">
      <alignment horizontal="right"/>
    </xf>
    <xf numFmtId="10" fontId="40" fillId="12" borderId="0" xfId="7" applyNumberFormat="1" applyFill="1" applyAlignment="1"/>
    <xf numFmtId="0" fontId="0" fillId="14" borderId="24" xfId="0" applyFill="1" applyBorder="1" applyAlignment="1">
      <alignment horizontal="right"/>
    </xf>
    <xf numFmtId="0" fontId="0" fillId="14" borderId="0" xfId="0" applyFill="1" applyBorder="1" applyAlignment="1">
      <alignment horizontal="right"/>
    </xf>
    <xf numFmtId="0" fontId="0" fillId="12" borderId="2" xfId="0" applyFill="1" applyBorder="1"/>
    <xf numFmtId="10" fontId="0" fillId="9" borderId="0" xfId="0" applyNumberFormat="1" applyFill="1"/>
    <xf numFmtId="0" fontId="40" fillId="9" borderId="85" xfId="7" applyNumberFormat="1" applyFill="1" applyBorder="1" applyAlignment="1"/>
    <xf numFmtId="0" fontId="0" fillId="9" borderId="86" xfId="0" applyFill="1" applyBorder="1" applyAlignment="1"/>
    <xf numFmtId="0" fontId="0" fillId="9" borderId="86" xfId="0" applyFill="1" applyBorder="1"/>
    <xf numFmtId="0" fontId="0" fillId="9" borderId="85" xfId="0" applyFill="1" applyBorder="1" applyAlignment="1">
      <alignment horizontal="right"/>
    </xf>
    <xf numFmtId="0" fontId="0" fillId="9" borderId="86" xfId="0" applyFill="1" applyBorder="1" applyAlignment="1">
      <alignment horizontal="right"/>
    </xf>
    <xf numFmtId="0" fontId="0" fillId="9" borderId="87" xfId="0" applyFill="1" applyBorder="1" applyAlignment="1">
      <alignment horizontal="right"/>
    </xf>
    <xf numFmtId="3" fontId="0" fillId="9" borderId="85" xfId="0" applyNumberFormat="1" applyFont="1" applyFill="1" applyBorder="1" applyAlignment="1" applyProtection="1">
      <alignment horizontal="right"/>
    </xf>
    <xf numFmtId="3" fontId="40" fillId="12" borderId="86" xfId="7" applyNumberFormat="1" applyFill="1" applyBorder="1" applyAlignment="1">
      <alignment horizontal="right"/>
    </xf>
    <xf numFmtId="3" fontId="0" fillId="9" borderId="86" xfId="0" applyNumberFormat="1" applyFont="1" applyFill="1" applyBorder="1" applyAlignment="1" applyProtection="1">
      <alignment horizontal="right"/>
    </xf>
    <xf numFmtId="3" fontId="0" fillId="9" borderId="87" xfId="0" applyNumberFormat="1" applyFont="1" applyFill="1" applyBorder="1" applyAlignment="1" applyProtection="1">
      <alignment horizontal="right"/>
    </xf>
    <xf numFmtId="43" fontId="40" fillId="12" borderId="85" xfId="1" quotePrefix="1" applyFont="1" applyFill="1" applyBorder="1" applyAlignment="1"/>
    <xf numFmtId="4" fontId="0" fillId="9" borderId="3" xfId="0" applyNumberFormat="1" applyFill="1" applyBorder="1"/>
    <xf numFmtId="0" fontId="56" fillId="12" borderId="80" xfId="0" applyFont="1" applyFill="1" applyBorder="1" applyAlignment="1">
      <alignment horizontal="right"/>
    </xf>
    <xf numFmtId="3" fontId="0" fillId="9" borderId="2" xfId="0" applyNumberFormat="1" applyFill="1" applyBorder="1"/>
    <xf numFmtId="0" fontId="0" fillId="12" borderId="80" xfId="0" applyFill="1" applyBorder="1"/>
    <xf numFmtId="0" fontId="0" fillId="9" borderId="20" xfId="0" applyFill="1" applyBorder="1"/>
    <xf numFmtId="0" fontId="0" fillId="9" borderId="22" xfId="0" applyFill="1" applyBorder="1"/>
    <xf numFmtId="0" fontId="0" fillId="9" borderId="11" xfId="0" applyFill="1" applyBorder="1"/>
    <xf numFmtId="0" fontId="27" fillId="12" borderId="3" xfId="0" applyFont="1" applyFill="1" applyBorder="1" applyAlignment="1" applyProtection="1">
      <alignment horizontal="left" wrapText="1"/>
    </xf>
    <xf numFmtId="4" fontId="27" fillId="12" borderId="3" xfId="0" applyNumberFormat="1" applyFont="1" applyFill="1" applyBorder="1" applyAlignment="1" applyProtection="1">
      <alignment horizontal="left" wrapText="1"/>
    </xf>
    <xf numFmtId="3" fontId="44" fillId="12" borderId="3" xfId="17" applyNumberFormat="1" applyFill="1" applyBorder="1" applyProtection="1"/>
    <xf numFmtId="4" fontId="0" fillId="12" borderId="0" xfId="0" applyNumberFormat="1" applyFill="1" applyBorder="1"/>
    <xf numFmtId="0" fontId="0" fillId="12" borderId="22" xfId="0" applyFill="1" applyBorder="1" applyAlignment="1">
      <alignment wrapText="1"/>
    </xf>
    <xf numFmtId="10" fontId="0" fillId="12" borderId="0" xfId="0" applyNumberFormat="1" applyFill="1" applyBorder="1"/>
    <xf numFmtId="4" fontId="0" fillId="4" borderId="3" xfId="13" applyFont="1" applyFill="1" applyBorder="1" applyAlignment="1">
      <protection locked="0"/>
    </xf>
    <xf numFmtId="0" fontId="0" fillId="12" borderId="3" xfId="0" applyFont="1" applyFill="1" applyBorder="1" applyAlignment="1" applyProtection="1">
      <alignment horizontal="left" wrapText="1"/>
    </xf>
    <xf numFmtId="10" fontId="1" fillId="4" borderId="0" xfId="12" applyNumberFormat="1" applyFill="1" applyBorder="1" applyAlignment="1">
      <alignment horizontal="right"/>
      <protection locked="0"/>
    </xf>
    <xf numFmtId="3" fontId="0" fillId="4" borderId="24" xfId="13" applyNumberFormat="1" applyFont="1" applyBorder="1" applyAlignment="1" applyProtection="1">
      <protection locked="0"/>
    </xf>
    <xf numFmtId="0" fontId="0" fillId="12" borderId="3" xfId="0" applyFill="1" applyBorder="1" applyAlignment="1">
      <alignment horizontal="left"/>
    </xf>
    <xf numFmtId="3" fontId="40" fillId="12" borderId="3" xfId="7" applyNumberFormat="1" applyFill="1" applyBorder="1" applyAlignment="1">
      <alignment horizontal="right"/>
    </xf>
    <xf numFmtId="3" fontId="0" fillId="12" borderId="3" xfId="0" applyNumberFormat="1" applyFill="1" applyBorder="1" applyAlignment="1">
      <alignment horizontal="right"/>
    </xf>
    <xf numFmtId="3" fontId="0" fillId="12" borderId="88" xfId="0" applyNumberFormat="1" applyFill="1" applyBorder="1" applyAlignment="1">
      <alignment horizontal="right"/>
    </xf>
    <xf numFmtId="3" fontId="0" fillId="12" borderId="23" xfId="0" applyNumberFormat="1" applyFill="1" applyBorder="1" applyAlignment="1">
      <alignment horizontal="right"/>
    </xf>
    <xf numFmtId="3" fontId="0" fillId="9" borderId="3" xfId="0" applyNumberFormat="1" applyFill="1" applyBorder="1" applyAlignment="1">
      <alignment horizontal="right"/>
    </xf>
    <xf numFmtId="3" fontId="40" fillId="12" borderId="5" xfId="7" applyNumberFormat="1" applyFill="1" applyBorder="1" applyAlignment="1">
      <alignment horizontal="right"/>
    </xf>
    <xf numFmtId="4" fontId="0" fillId="4" borderId="3" xfId="13" applyFont="1" applyBorder="1" applyAlignment="1" applyProtection="1">
      <protection locked="0"/>
    </xf>
    <xf numFmtId="4" fontId="0" fillId="4" borderId="0" xfId="13" applyFont="1" applyBorder="1" applyAlignment="1" applyProtection="1">
      <protection locked="0"/>
    </xf>
    <xf numFmtId="4" fontId="0" fillId="4" borderId="5" xfId="13" applyFont="1" applyBorder="1" applyAlignment="1" applyProtection="1">
      <protection locked="0"/>
    </xf>
    <xf numFmtId="3" fontId="0" fillId="12" borderId="89" xfId="0" applyNumberFormat="1" applyFill="1" applyBorder="1" applyAlignment="1">
      <alignment horizontal="right"/>
    </xf>
    <xf numFmtId="4" fontId="0" fillId="12" borderId="3" xfId="0" applyNumberFormat="1" applyFont="1" applyFill="1" applyBorder="1" applyAlignment="1" applyProtection="1">
      <alignment horizontal="left" wrapText="1"/>
    </xf>
    <xf numFmtId="4" fontId="0" fillId="12" borderId="3" xfId="0" applyNumberFormat="1" applyFont="1" applyFill="1" applyBorder="1"/>
    <xf numFmtId="3" fontId="0" fillId="12" borderId="3" xfId="0" applyNumberFormat="1" applyFont="1" applyFill="1" applyBorder="1"/>
    <xf numFmtId="3" fontId="0" fillId="12" borderId="0" xfId="0" applyNumberFormat="1" applyFont="1" applyFill="1" applyBorder="1"/>
    <xf numFmtId="3" fontId="0" fillId="12" borderId="5" xfId="0" applyNumberFormat="1" applyFont="1" applyFill="1" applyBorder="1"/>
    <xf numFmtId="3" fontId="0" fillId="9" borderId="0" xfId="0" applyNumberFormat="1" applyFont="1" applyFill="1" applyBorder="1"/>
    <xf numFmtId="4" fontId="66" fillId="9" borderId="0" xfId="17" applyNumberFormat="1" applyFont="1" applyFill="1" applyBorder="1" applyAlignment="1" applyProtection="1">
      <alignment horizontal="left"/>
    </xf>
    <xf numFmtId="4" fontId="66" fillId="9" borderId="5" xfId="17" applyNumberFormat="1" applyFont="1" applyFill="1" applyBorder="1" applyAlignment="1" applyProtection="1">
      <alignment horizontal="left"/>
    </xf>
    <xf numFmtId="0" fontId="27" fillId="9" borderId="90" xfId="0" applyFont="1" applyFill="1" applyBorder="1" applyAlignment="1" applyProtection="1">
      <alignment horizontal="right"/>
    </xf>
    <xf numFmtId="0" fontId="0" fillId="9" borderId="56" xfId="0" applyFill="1" applyBorder="1" applyAlignment="1"/>
    <xf numFmtId="0" fontId="16" fillId="9" borderId="33" xfId="0" applyFont="1" applyFill="1" applyBorder="1" applyAlignment="1" applyProtection="1">
      <alignment horizontal="right" wrapText="1"/>
    </xf>
    <xf numFmtId="3" fontId="16" fillId="9" borderId="33" xfId="0" applyNumberFormat="1" applyFont="1" applyFill="1" applyBorder="1" applyAlignment="1" applyProtection="1">
      <alignment horizontal="right" wrapText="1"/>
    </xf>
    <xf numFmtId="3" fontId="40" fillId="9" borderId="0" xfId="7" applyNumberFormat="1" applyFill="1" applyBorder="1" applyAlignment="1">
      <alignment horizontal="left"/>
    </xf>
    <xf numFmtId="0" fontId="0" fillId="9" borderId="73" xfId="0" applyFill="1" applyBorder="1"/>
    <xf numFmtId="0" fontId="0" fillId="12" borderId="80" xfId="0" applyFill="1" applyBorder="1" applyAlignment="1">
      <alignment horizontal="right"/>
    </xf>
    <xf numFmtId="0" fontId="56" fillId="12" borderId="66" xfId="0" applyFont="1" applyFill="1" applyBorder="1" applyAlignment="1">
      <alignment horizontal="right"/>
    </xf>
    <xf numFmtId="0" fontId="56" fillId="12" borderId="73" xfId="0" applyFont="1" applyFill="1" applyBorder="1" applyAlignment="1">
      <alignment horizontal="right"/>
    </xf>
    <xf numFmtId="0" fontId="0" fillId="12" borderId="80" xfId="0" applyFont="1" applyFill="1" applyBorder="1" applyAlignment="1" applyProtection="1">
      <alignment horizontal="right"/>
    </xf>
    <xf numFmtId="0" fontId="0" fillId="12" borderId="73" xfId="0" applyFont="1" applyFill="1" applyBorder="1" applyAlignment="1" applyProtection="1">
      <alignment horizontal="left"/>
    </xf>
    <xf numFmtId="0" fontId="0" fillId="12" borderId="73" xfId="0" applyFill="1" applyBorder="1" applyAlignment="1">
      <alignment horizontal="right"/>
    </xf>
    <xf numFmtId="0" fontId="0" fillId="9" borderId="73" xfId="0" applyFill="1" applyBorder="1" applyAlignment="1"/>
    <xf numFmtId="0" fontId="0" fillId="12" borderId="66" xfId="0" applyFont="1" applyFill="1" applyBorder="1" applyAlignment="1">
      <alignment horizontal="right"/>
    </xf>
    <xf numFmtId="0" fontId="47" fillId="9" borderId="73" xfId="0" applyFont="1" applyFill="1" applyBorder="1" applyAlignment="1">
      <alignment horizontal="right"/>
    </xf>
    <xf numFmtId="3" fontId="0" fillId="12" borderId="80" xfId="0" applyNumberFormat="1" applyFill="1" applyBorder="1" applyAlignment="1">
      <alignment horizontal="left"/>
    </xf>
    <xf numFmtId="3" fontId="0" fillId="9" borderId="66" xfId="0" applyNumberFormat="1" applyFill="1" applyBorder="1" applyAlignment="1">
      <alignment horizontal="left"/>
    </xf>
    <xf numFmtId="3" fontId="0" fillId="12" borderId="66" xfId="0" applyNumberFormat="1" applyFill="1" applyBorder="1" applyAlignment="1">
      <alignment horizontal="left"/>
    </xf>
    <xf numFmtId="3" fontId="0" fillId="9" borderId="73" xfId="0" applyNumberFormat="1" applyFill="1" applyBorder="1" applyAlignment="1">
      <alignment horizontal="left"/>
    </xf>
    <xf numFmtId="3" fontId="40" fillId="9" borderId="66" xfId="7" applyNumberFormat="1" applyFill="1" applyBorder="1" applyAlignment="1"/>
    <xf numFmtId="0" fontId="27" fillId="9" borderId="80" xfId="0" applyFont="1" applyFill="1" applyBorder="1"/>
    <xf numFmtId="0" fontId="27" fillId="9" borderId="66" xfId="0" applyFont="1" applyFill="1" applyBorder="1"/>
    <xf numFmtId="0" fontId="27" fillId="9" borderId="73" xfId="0" applyFont="1" applyFill="1" applyBorder="1"/>
    <xf numFmtId="0" fontId="27" fillId="12" borderId="66" xfId="0" applyFont="1" applyFill="1" applyBorder="1"/>
    <xf numFmtId="3" fontId="0" fillId="12" borderId="0" xfId="0" applyNumberFormat="1" applyFill="1" applyBorder="1" applyAlignment="1">
      <alignment horizontal="left"/>
    </xf>
    <xf numFmtId="4" fontId="0" fillId="12" borderId="3" xfId="0" applyNumberFormat="1" applyFill="1" applyBorder="1" applyAlignment="1">
      <alignment horizontal="left"/>
    </xf>
    <xf numFmtId="4" fontId="0" fillId="12" borderId="3" xfId="0" applyNumberFormat="1" applyFont="1" applyFill="1" applyBorder="1" applyAlignment="1">
      <alignment horizontal="left"/>
    </xf>
    <xf numFmtId="4" fontId="0" fillId="14" borderId="0" xfId="0" applyNumberFormat="1" applyFill="1" applyBorder="1"/>
    <xf numFmtId="0" fontId="0" fillId="9" borderId="20" xfId="0" applyFill="1" applyBorder="1" applyAlignment="1">
      <alignment wrapText="1"/>
    </xf>
    <xf numFmtId="0" fontId="0" fillId="9" borderId="22" xfId="0" applyFill="1" applyBorder="1" applyAlignment="1">
      <alignment wrapText="1"/>
    </xf>
    <xf numFmtId="3" fontId="0" fillId="9" borderId="10" xfId="0" applyNumberFormat="1" applyFill="1" applyBorder="1"/>
    <xf numFmtId="0" fontId="0" fillId="9" borderId="22" xfId="0" applyFill="1" applyBorder="1" applyAlignment="1">
      <alignment horizontal="right" wrapText="1"/>
    </xf>
    <xf numFmtId="0" fontId="0" fillId="9" borderId="11" xfId="0" applyFill="1" applyBorder="1" applyAlignment="1">
      <alignment horizontal="right" wrapText="1"/>
    </xf>
    <xf numFmtId="0" fontId="0" fillId="0" borderId="0" xfId="0"/>
    <xf numFmtId="0" fontId="0" fillId="9" borderId="0" xfId="0" applyFont="1" applyFill="1"/>
    <xf numFmtId="0" fontId="0" fillId="0" borderId="0" xfId="0" applyFont="1"/>
    <xf numFmtId="0" fontId="0" fillId="9" borderId="0" xfId="0" applyFont="1" applyFill="1" applyBorder="1" applyProtection="1"/>
    <xf numFmtId="0" fontId="0" fillId="9" borderId="0" xfId="0" applyFill="1" applyBorder="1"/>
    <xf numFmtId="3" fontId="0" fillId="4" borderId="24" xfId="13" applyNumberFormat="1" applyFont="1" applyBorder="1" applyAlignment="1">
      <protection locked="0"/>
    </xf>
    <xf numFmtId="3" fontId="0" fillId="4" borderId="0" xfId="13" applyNumberFormat="1" applyFont="1" applyBorder="1" applyAlignment="1">
      <protection locked="0"/>
    </xf>
    <xf numFmtId="3" fontId="0" fillId="4" borderId="5" xfId="13" applyNumberFormat="1" applyFont="1" applyBorder="1" applyAlignment="1">
      <protection locked="0"/>
    </xf>
    <xf numFmtId="3" fontId="0" fillId="4" borderId="3" xfId="13" applyNumberFormat="1" applyFont="1" applyBorder="1" applyAlignment="1">
      <protection locked="0"/>
    </xf>
    <xf numFmtId="0" fontId="0" fillId="9" borderId="38" xfId="0" applyFont="1" applyFill="1" applyBorder="1" applyProtection="1"/>
    <xf numFmtId="3" fontId="0" fillId="12" borderId="24" xfId="0" applyNumberFormat="1" applyFont="1" applyFill="1" applyBorder="1" applyAlignment="1" applyProtection="1"/>
    <xf numFmtId="0" fontId="0" fillId="9" borderId="39" xfId="0" applyFont="1" applyFill="1" applyBorder="1" applyProtection="1"/>
    <xf numFmtId="0" fontId="0" fillId="9" borderId="0" xfId="0" applyFont="1" applyFill="1" applyProtection="1"/>
    <xf numFmtId="0" fontId="0" fillId="9" borderId="40" xfId="0" applyFont="1" applyFill="1" applyBorder="1" applyProtection="1"/>
    <xf numFmtId="0" fontId="0" fillId="9" borderId="38" xfId="0" applyFont="1" applyFill="1" applyBorder="1" applyProtection="1"/>
    <xf numFmtId="4" fontId="0" fillId="12" borderId="50" xfId="0" applyNumberFormat="1" applyFill="1" applyBorder="1"/>
    <xf numFmtId="4" fontId="0" fillId="12" borderId="91" xfId="0" applyNumberFormat="1" applyFill="1" applyBorder="1" applyAlignment="1">
      <alignment horizontal="left"/>
    </xf>
    <xf numFmtId="0" fontId="0" fillId="9" borderId="91" xfId="0" applyFill="1" applyBorder="1"/>
    <xf numFmtId="4" fontId="0" fillId="12" borderId="91" xfId="0" applyNumberFormat="1" applyFill="1" applyBorder="1"/>
    <xf numFmtId="4" fontId="0" fillId="12" borderId="51" xfId="0" applyNumberFormat="1" applyFill="1" applyBorder="1"/>
    <xf numFmtId="3" fontId="0" fillId="9" borderId="0" xfId="0" applyNumberFormat="1" applyFill="1" applyAlignment="1" applyProtection="1"/>
    <xf numFmtId="0" fontId="0" fillId="9" borderId="0" xfId="0" applyFill="1" applyBorder="1" applyAlignment="1">
      <alignment wrapText="1"/>
    </xf>
    <xf numFmtId="0" fontId="0" fillId="9" borderId="3" xfId="0" applyFill="1" applyBorder="1" applyAlignment="1">
      <alignment wrapText="1"/>
    </xf>
    <xf numFmtId="0" fontId="0" fillId="9" borderId="0" xfId="0" applyFill="1" applyBorder="1" applyAlignment="1">
      <alignment horizontal="left" wrapText="1"/>
    </xf>
    <xf numFmtId="0" fontId="0" fillId="9" borderId="22" xfId="0" applyFill="1" applyBorder="1" applyAlignment="1">
      <alignment horizontal="left"/>
    </xf>
    <xf numFmtId="3" fontId="0" fillId="9" borderId="22" xfId="0" applyNumberFormat="1" applyFill="1" applyBorder="1" applyAlignment="1">
      <alignment horizontal="right"/>
    </xf>
    <xf numFmtId="0" fontId="0" fillId="0" borderId="22" xfId="0" applyBorder="1" applyAlignment="1">
      <alignment horizontal="left"/>
    </xf>
    <xf numFmtId="0" fontId="44" fillId="9" borderId="24" xfId="17" applyNumberFormat="1" applyFill="1" applyBorder="1" applyAlignment="1" applyProtection="1"/>
    <xf numFmtId="10" fontId="0" fillId="4" borderId="0" xfId="12" applyNumberFormat="1" applyFont="1" applyBorder="1" applyAlignment="1">
      <protection locked="0"/>
    </xf>
    <xf numFmtId="10" fontId="0" fillId="9" borderId="6" xfId="14" applyNumberFormat="1" applyFont="1" applyFill="1" applyBorder="1" applyAlignment="1" applyProtection="1">
      <alignment horizontal="right"/>
    </xf>
    <xf numFmtId="10" fontId="0" fillId="9" borderId="0" xfId="14" applyNumberFormat="1" applyFont="1" applyFill="1" applyBorder="1" applyAlignment="1" applyProtection="1">
      <alignment horizontal="left"/>
    </xf>
    <xf numFmtId="10" fontId="0" fillId="4" borderId="93" xfId="12" applyNumberFormat="1" applyFont="1" applyBorder="1" applyAlignment="1">
      <protection locked="0"/>
    </xf>
    <xf numFmtId="10" fontId="0" fillId="9" borderId="28" xfId="14" applyNumberFormat="1" applyFont="1" applyFill="1" applyBorder="1" applyAlignment="1" applyProtection="1">
      <alignment horizontal="right"/>
    </xf>
    <xf numFmtId="173" fontId="0" fillId="9" borderId="0" xfId="0" applyNumberFormat="1" applyFill="1" applyAlignment="1"/>
    <xf numFmtId="10" fontId="40" fillId="9" borderId="0" xfId="7" applyNumberFormat="1" applyFill="1" applyAlignment="1"/>
    <xf numFmtId="10" fontId="0" fillId="9" borderId="0" xfId="0" applyNumberFormat="1" applyFill="1" applyAlignment="1"/>
    <xf numFmtId="0" fontId="42" fillId="12" borderId="3" xfId="0" applyFont="1" applyFill="1" applyBorder="1"/>
    <xf numFmtId="0" fontId="44" fillId="9" borderId="2" xfId="17" applyNumberFormat="1" applyFill="1" applyBorder="1" applyProtection="1"/>
    <xf numFmtId="10" fontId="0" fillId="9" borderId="3" xfId="0" applyNumberFormat="1" applyFill="1" applyBorder="1"/>
    <xf numFmtId="10" fontId="0" fillId="9" borderId="7" xfId="0" applyNumberFormat="1" applyFill="1" applyBorder="1"/>
    <xf numFmtId="0" fontId="0" fillId="0" borderId="8" xfId="0" applyBorder="1"/>
    <xf numFmtId="4" fontId="44" fillId="9" borderId="3" xfId="17" applyNumberFormat="1" applyFill="1" applyBorder="1" applyProtection="1"/>
    <xf numFmtId="4" fontId="44" fillId="9" borderId="2" xfId="17" applyNumberFormat="1" applyFill="1" applyBorder="1" applyProtection="1"/>
    <xf numFmtId="0" fontId="0" fillId="0" borderId="5" xfId="0" applyBorder="1"/>
    <xf numFmtId="0" fontId="0" fillId="9" borderId="6" xfId="0" applyFont="1" applyFill="1" applyBorder="1" applyAlignment="1" applyProtection="1">
      <alignment horizontal="left"/>
    </xf>
    <xf numFmtId="3" fontId="0" fillId="4" borderId="3" xfId="13" applyNumberFormat="1" applyFont="1" applyBorder="1" applyAlignment="1">
      <alignment vertical="center"/>
      <protection locked="0"/>
    </xf>
    <xf numFmtId="171" fontId="0" fillId="4" borderId="3" xfId="13" applyNumberFormat="1" applyFont="1" applyBorder="1" applyAlignment="1">
      <alignment vertical="center"/>
      <protection locked="0"/>
    </xf>
    <xf numFmtId="4" fontId="0" fillId="4" borderId="3" xfId="13" applyFont="1" applyBorder="1" applyAlignment="1">
      <alignment vertical="center"/>
      <protection locked="0"/>
    </xf>
    <xf numFmtId="0" fontId="0" fillId="9" borderId="6" xfId="0" applyFont="1" applyFill="1" applyBorder="1" applyAlignment="1" applyProtection="1">
      <alignment horizontal="center" vertical="center"/>
    </xf>
    <xf numFmtId="3" fontId="27" fillId="12" borderId="22" xfId="1" applyNumberFormat="1" applyFont="1" applyFill="1" applyBorder="1" applyAlignment="1" applyProtection="1"/>
    <xf numFmtId="3" fontId="27" fillId="9" borderId="11" xfId="1" applyNumberFormat="1" applyFont="1" applyFill="1" applyBorder="1" applyAlignment="1" applyProtection="1"/>
    <xf numFmtId="4" fontId="44" fillId="9" borderId="0" xfId="17" applyNumberFormat="1" applyFill="1" applyBorder="1" applyAlignment="1" applyProtection="1">
      <alignment horizontal="left"/>
    </xf>
    <xf numFmtId="4" fontId="1" fillId="4" borderId="8" xfId="13" applyBorder="1" applyAlignment="1">
      <protection locked="0"/>
    </xf>
    <xf numFmtId="0" fontId="8" fillId="8" borderId="0" xfId="0" applyFont="1" applyFill="1" applyBorder="1" applyAlignment="1" applyProtection="1">
      <alignment horizontal="center"/>
    </xf>
    <xf numFmtId="0" fontId="67" fillId="9" borderId="6" xfId="0" applyFont="1" applyFill="1" applyBorder="1" applyAlignment="1" applyProtection="1">
      <alignment horizontal="left"/>
    </xf>
    <xf numFmtId="0" fontId="27" fillId="18" borderId="4" xfId="0" applyFont="1" applyFill="1" applyBorder="1" applyAlignment="1" applyProtection="1">
      <alignment horizontal="center" vertical="center" wrapText="1"/>
    </xf>
    <xf numFmtId="0" fontId="27" fillId="18" borderId="1" xfId="0" applyFont="1" applyFill="1" applyBorder="1" applyAlignment="1" applyProtection="1">
      <alignment horizontal="center" vertical="center" wrapText="1"/>
    </xf>
    <xf numFmtId="0" fontId="27" fillId="18" borderId="4" xfId="1" applyNumberFormat="1" applyFont="1" applyFill="1" applyBorder="1" applyAlignment="1" applyProtection="1">
      <alignment horizontal="center" vertical="center" wrapText="1"/>
    </xf>
    <xf numFmtId="0" fontId="27" fillId="18" borderId="8" xfId="0" applyFont="1" applyFill="1" applyBorder="1" applyAlignment="1" applyProtection="1">
      <alignment horizontal="right"/>
    </xf>
    <xf numFmtId="0" fontId="0" fillId="18" borderId="8" xfId="0" applyFont="1" applyFill="1" applyBorder="1" applyAlignment="1" applyProtection="1"/>
    <xf numFmtId="0" fontId="27" fillId="18" borderId="8" xfId="0" applyFont="1" applyFill="1" applyBorder="1" applyAlignment="1" applyProtection="1"/>
    <xf numFmtId="166" fontId="27" fillId="9" borderId="8" xfId="1" applyNumberFormat="1" applyFont="1" applyFill="1" applyBorder="1" applyAlignment="1" applyProtection="1">
      <alignment horizontal="right"/>
    </xf>
    <xf numFmtId="167" fontId="0" fillId="9" borderId="8" xfId="1" applyNumberFormat="1" applyFont="1" applyFill="1" applyBorder="1" applyAlignment="1" applyProtection="1"/>
    <xf numFmtId="166" fontId="27" fillId="9" borderId="9" xfId="1" applyNumberFormat="1" applyFont="1" applyFill="1" applyBorder="1" applyAlignment="1" applyProtection="1">
      <alignment horizontal="right"/>
    </xf>
    <xf numFmtId="3" fontId="27" fillId="12" borderId="20" xfId="0" applyNumberFormat="1" applyFont="1" applyFill="1" applyBorder="1" applyAlignment="1" applyProtection="1">
      <alignment horizontal="left" vertical="top"/>
    </xf>
    <xf numFmtId="0" fontId="27" fillId="9" borderId="22" xfId="0" applyFont="1" applyFill="1" applyBorder="1" applyAlignment="1" applyProtection="1">
      <alignment horizontal="left" vertical="top"/>
    </xf>
    <xf numFmtId="0" fontId="0" fillId="18" borderId="22" xfId="0" applyFont="1" applyFill="1" applyBorder="1" applyAlignment="1" applyProtection="1">
      <alignment horizontal="left" vertical="top"/>
    </xf>
    <xf numFmtId="0" fontId="0" fillId="18" borderId="22" xfId="0" applyFont="1" applyFill="1" applyBorder="1" applyAlignment="1" applyProtection="1"/>
    <xf numFmtId="0" fontId="0" fillId="18" borderId="11" xfId="0" applyFont="1" applyFill="1" applyBorder="1" applyAlignment="1" applyProtection="1"/>
    <xf numFmtId="0" fontId="27" fillId="9" borderId="22" xfId="0" applyFont="1" applyFill="1" applyBorder="1" applyAlignment="1" applyProtection="1">
      <alignment horizontal="right" vertical="top"/>
    </xf>
    <xf numFmtId="0" fontId="0" fillId="12" borderId="24" xfId="0" applyFont="1" applyFill="1" applyBorder="1" applyAlignment="1" applyProtection="1">
      <alignment horizontal="left"/>
    </xf>
    <xf numFmtId="3" fontId="0" fillId="12" borderId="95" xfId="0" applyNumberFormat="1" applyFill="1" applyBorder="1" applyAlignment="1"/>
    <xf numFmtId="3" fontId="0" fillId="12" borderId="96" xfId="0" applyNumberFormat="1" applyFill="1" applyBorder="1" applyAlignment="1"/>
    <xf numFmtId="0" fontId="27" fillId="9" borderId="21" xfId="0" applyFont="1" applyFill="1" applyBorder="1" applyAlignment="1" applyProtection="1"/>
    <xf numFmtId="0" fontId="0" fillId="9" borderId="97" xfId="0" applyFont="1" applyFill="1" applyBorder="1" applyAlignment="1" applyProtection="1"/>
    <xf numFmtId="0" fontId="0" fillId="12" borderId="97" xfId="0" applyFont="1" applyFill="1" applyBorder="1" applyAlignment="1" applyProtection="1"/>
    <xf numFmtId="43" fontId="0" fillId="12" borderId="97" xfId="1" applyFont="1" applyFill="1" applyBorder="1" applyAlignment="1" applyProtection="1">
      <alignment horizontal="right"/>
    </xf>
    <xf numFmtId="0" fontId="0" fillId="12" borderId="97" xfId="0" applyFont="1" applyFill="1" applyBorder="1" applyAlignment="1" applyProtection="1">
      <alignment horizontal="left"/>
    </xf>
    <xf numFmtId="0" fontId="0" fillId="9" borderId="94" xfId="0" applyFont="1" applyFill="1" applyBorder="1" applyAlignment="1" applyProtection="1"/>
    <xf numFmtId="0" fontId="0" fillId="12" borderId="94" xfId="0" applyFont="1" applyFill="1" applyBorder="1" applyAlignment="1" applyProtection="1"/>
    <xf numFmtId="43" fontId="0" fillId="12" borderId="94" xfId="1" applyFont="1" applyFill="1" applyBorder="1" applyAlignment="1" applyProtection="1">
      <alignment horizontal="right"/>
    </xf>
    <xf numFmtId="0" fontId="27" fillId="12" borderId="45" xfId="0" applyFont="1" applyFill="1" applyBorder="1" applyAlignment="1" applyProtection="1">
      <alignment horizontal="right" vertical="top"/>
    </xf>
    <xf numFmtId="0" fontId="8" fillId="14" borderId="0" xfId="0" applyFont="1" applyFill="1" applyBorder="1" applyAlignment="1" applyProtection="1">
      <alignment horizontal="center"/>
    </xf>
    <xf numFmtId="4" fontId="0" fillId="13" borderId="4" xfId="13" applyFont="1" applyFill="1" applyBorder="1" applyAlignment="1">
      <alignment horizontal="right"/>
      <protection locked="0"/>
    </xf>
    <xf numFmtId="0" fontId="0" fillId="12" borderId="4" xfId="0" applyFont="1" applyFill="1" applyBorder="1" applyAlignment="1" applyProtection="1">
      <alignment horizontal="center" vertical="center"/>
    </xf>
    <xf numFmtId="0" fontId="0" fillId="12" borderId="24" xfId="0" applyFont="1" applyFill="1" applyBorder="1" applyAlignment="1" applyProtection="1">
      <alignment horizontal="center" vertical="center"/>
    </xf>
    <xf numFmtId="0" fontId="0" fillId="12" borderId="21" xfId="0" applyFont="1" applyFill="1" applyBorder="1" applyAlignment="1" applyProtection="1">
      <alignment horizontal="center" vertical="center"/>
    </xf>
    <xf numFmtId="3" fontId="0" fillId="9" borderId="2" xfId="0" applyNumberFormat="1" applyFill="1" applyBorder="1" applyAlignment="1">
      <alignment horizontal="right"/>
    </xf>
    <xf numFmtId="3" fontId="0" fillId="9" borderId="10" xfId="0" applyNumberFormat="1" applyFill="1" applyBorder="1" applyAlignment="1">
      <alignment horizontal="right"/>
    </xf>
    <xf numFmtId="3" fontId="16" fillId="9" borderId="0" xfId="0" applyNumberFormat="1" applyFont="1" applyFill="1" applyBorder="1" applyAlignment="1">
      <alignment horizontal="right"/>
    </xf>
    <xf numFmtId="3" fontId="16" fillId="9" borderId="2" xfId="0" applyNumberFormat="1" applyFont="1" applyFill="1" applyBorder="1" applyAlignment="1">
      <alignment horizontal="right"/>
    </xf>
    <xf numFmtId="3" fontId="16" fillId="9" borderId="0" xfId="0" applyNumberFormat="1" applyFont="1" applyFill="1" applyBorder="1"/>
    <xf numFmtId="3" fontId="16" fillId="9" borderId="2" xfId="0" applyNumberFormat="1" applyFont="1" applyFill="1" applyBorder="1"/>
    <xf numFmtId="0" fontId="16" fillId="9" borderId="68" xfId="0" applyFont="1" applyFill="1" applyBorder="1" applyAlignment="1" applyProtection="1">
      <alignment vertical="top"/>
    </xf>
    <xf numFmtId="0" fontId="49" fillId="9" borderId="98" xfId="0" applyFont="1" applyFill="1" applyBorder="1" applyAlignment="1" applyProtection="1"/>
    <xf numFmtId="0" fontId="49" fillId="9" borderId="68" xfId="0" applyFont="1" applyFill="1" applyBorder="1" applyAlignment="1" applyProtection="1"/>
    <xf numFmtId="0" fontId="23" fillId="9" borderId="68" xfId="0" applyFont="1" applyFill="1" applyBorder="1" applyAlignment="1" applyProtection="1"/>
    <xf numFmtId="0" fontId="49" fillId="9" borderId="69" xfId="0" applyFont="1" applyFill="1" applyBorder="1" applyAlignment="1" applyProtection="1"/>
    <xf numFmtId="0" fontId="49" fillId="9" borderId="33" xfId="0" applyFont="1" applyFill="1" applyBorder="1"/>
    <xf numFmtId="10" fontId="0" fillId="9" borderId="6" xfId="20" applyNumberFormat="1" applyFont="1" applyFill="1" applyBorder="1" applyAlignment="1" applyProtection="1">
      <alignment horizontal="right" vertical="center"/>
    </xf>
    <xf numFmtId="164" fontId="0" fillId="12" borderId="3" xfId="20" applyNumberFormat="1" applyFont="1" applyFill="1" applyBorder="1" applyProtection="1"/>
    <xf numFmtId="164" fontId="0" fillId="12" borderId="0" xfId="20" applyNumberFormat="1" applyFont="1" applyFill="1" applyBorder="1" applyProtection="1"/>
    <xf numFmtId="164" fontId="0" fillId="12" borderId="5" xfId="20" applyNumberFormat="1" applyFont="1" applyFill="1" applyBorder="1" applyProtection="1"/>
    <xf numFmtId="2" fontId="27" fillId="19" borderId="6" xfId="14" applyNumberFormat="1" applyFont="1" applyFill="1" applyBorder="1" applyAlignment="1" applyProtection="1">
      <alignment horizontal="right" vertical="center"/>
    </xf>
    <xf numFmtId="0" fontId="27" fillId="8" borderId="80" xfId="0" applyFont="1" applyFill="1" applyBorder="1" applyAlignment="1"/>
    <xf numFmtId="0" fontId="15" fillId="9" borderId="0" xfId="5" applyFill="1"/>
    <xf numFmtId="0" fontId="27" fillId="12" borderId="3" xfId="0" applyNumberFormat="1" applyFont="1" applyFill="1" applyBorder="1" applyAlignment="1" applyProtection="1">
      <alignment horizontal="left"/>
    </xf>
    <xf numFmtId="4" fontId="29" fillId="12" borderId="3" xfId="0" applyNumberFormat="1" applyFont="1" applyFill="1" applyBorder="1" applyAlignment="1" applyProtection="1">
      <alignment horizontal="left"/>
    </xf>
    <xf numFmtId="164" fontId="0" fillId="9" borderId="24" xfId="20" applyNumberFormat="1" applyFont="1" applyFill="1" applyBorder="1" applyProtection="1"/>
    <xf numFmtId="0" fontId="27" fillId="12" borderId="80" xfId="0" applyFont="1" applyFill="1" applyBorder="1" applyAlignment="1" applyProtection="1">
      <alignment horizontal="center" vertical="center" wrapText="1"/>
    </xf>
    <xf numFmtId="10" fontId="0" fillId="12" borderId="5" xfId="20" applyNumberFormat="1" applyFont="1" applyFill="1" applyBorder="1"/>
    <xf numFmtId="10" fontId="1" fillId="12" borderId="5" xfId="20" applyNumberFormat="1" applyFont="1" applyFill="1" applyBorder="1"/>
    <xf numFmtId="10" fontId="27" fillId="12" borderId="5" xfId="20" applyNumberFormat="1" applyFont="1" applyFill="1" applyBorder="1"/>
    <xf numFmtId="10" fontId="40" fillId="12" borderId="5" xfId="20" applyNumberFormat="1" applyFont="1" applyFill="1" applyBorder="1" applyAlignment="1"/>
    <xf numFmtId="0" fontId="0" fillId="0" borderId="0" xfId="0"/>
    <xf numFmtId="0" fontId="0" fillId="9" borderId="0" xfId="0" applyFill="1"/>
    <xf numFmtId="0" fontId="0" fillId="0" borderId="0" xfId="0" applyFont="1"/>
    <xf numFmtId="0" fontId="0" fillId="9" borderId="0" xfId="0" applyFont="1" applyFill="1"/>
    <xf numFmtId="0" fontId="0" fillId="9" borderId="0" xfId="0" applyFont="1" applyFill="1" applyBorder="1" applyAlignment="1">
      <alignment horizontal="left"/>
    </xf>
    <xf numFmtId="0" fontId="0" fillId="9" borderId="0" xfId="0" applyFont="1" applyFill="1" applyBorder="1"/>
    <xf numFmtId="0" fontId="0" fillId="9" borderId="0" xfId="0" applyFont="1" applyFill="1" applyAlignment="1"/>
    <xf numFmtId="0" fontId="1" fillId="9" borderId="0" xfId="0" applyFont="1" applyFill="1" applyAlignment="1"/>
    <xf numFmtId="0" fontId="0" fillId="9" borderId="0" xfId="0" applyFill="1" applyAlignment="1">
      <alignment horizontal="center"/>
    </xf>
    <xf numFmtId="0" fontId="0" fillId="9" borderId="0" xfId="0" applyFont="1" applyFill="1" applyAlignment="1">
      <alignment horizontal="left"/>
    </xf>
    <xf numFmtId="0" fontId="0" fillId="9" borderId="0" xfId="0" applyFill="1" applyAlignment="1"/>
    <xf numFmtId="0" fontId="0" fillId="0" borderId="0" xfId="0" applyAlignment="1"/>
    <xf numFmtId="0" fontId="42" fillId="9" borderId="0" xfId="0" applyFont="1" applyFill="1" applyBorder="1"/>
    <xf numFmtId="0" fontId="0" fillId="9" borderId="0" xfId="0" applyFill="1" applyAlignment="1">
      <alignment horizontal="right"/>
    </xf>
    <xf numFmtId="3" fontId="40" fillId="9" borderId="2" xfId="7" applyNumberFormat="1" applyFill="1" applyBorder="1" applyAlignment="1"/>
    <xf numFmtId="0" fontId="40" fillId="9" borderId="2" xfId="7" applyNumberFormat="1" applyFill="1" applyBorder="1" applyAlignment="1">
      <alignment horizontal="left"/>
    </xf>
    <xf numFmtId="4" fontId="0" fillId="12" borderId="80" xfId="0" applyNumberFormat="1" applyFont="1" applyFill="1" applyBorder="1" applyAlignment="1" applyProtection="1">
      <alignment horizontal="right"/>
    </xf>
    <xf numFmtId="0" fontId="27" fillId="12" borderId="80" xfId="0" applyFont="1" applyFill="1" applyBorder="1" applyAlignment="1" applyProtection="1"/>
    <xf numFmtId="0" fontId="56" fillId="9" borderId="67" xfId="0" applyFont="1" applyFill="1" applyBorder="1" applyAlignment="1"/>
    <xf numFmtId="0" fontId="56" fillId="9" borderId="68" xfId="0" applyFont="1" applyFill="1" applyBorder="1" applyAlignment="1"/>
    <xf numFmtId="0" fontId="56" fillId="9" borderId="69" xfId="0" applyFont="1" applyFill="1" applyBorder="1" applyAlignment="1"/>
    <xf numFmtId="10" fontId="1" fillId="9" borderId="0" xfId="14" applyNumberFormat="1" applyFont="1" applyFill="1" applyBorder="1" applyAlignment="1" applyProtection="1">
      <alignment horizontal="right"/>
    </xf>
    <xf numFmtId="0" fontId="56" fillId="9" borderId="69" xfId="0" applyFont="1" applyFill="1" applyBorder="1" applyAlignment="1" applyProtection="1">
      <alignment horizontal="left"/>
    </xf>
    <xf numFmtId="0" fontId="56" fillId="9" borderId="92" xfId="0" applyFont="1" applyFill="1" applyBorder="1" applyAlignment="1">
      <alignment horizontal="left"/>
    </xf>
    <xf numFmtId="10" fontId="27" fillId="9" borderId="0" xfId="20" quotePrefix="1" applyNumberFormat="1" applyFont="1" applyFill="1" applyBorder="1" applyAlignment="1" applyProtection="1"/>
    <xf numFmtId="10" fontId="27" fillId="9" borderId="34" xfId="20" quotePrefix="1" applyNumberFormat="1" applyFont="1" applyFill="1" applyBorder="1" applyAlignment="1" applyProtection="1"/>
    <xf numFmtId="10" fontId="1" fillId="9" borderId="0" xfId="20" quotePrefix="1" applyNumberFormat="1" applyFont="1" applyFill="1" applyBorder="1" applyAlignment="1" applyProtection="1"/>
    <xf numFmtId="10" fontId="1" fillId="9" borderId="33" xfId="20" quotePrefix="1" applyNumberFormat="1" applyFont="1" applyFill="1" applyBorder="1" applyAlignment="1" applyProtection="1"/>
    <xf numFmtId="0" fontId="1" fillId="9" borderId="0" xfId="0" applyFont="1" applyFill="1" applyBorder="1" applyAlignment="1"/>
    <xf numFmtId="0" fontId="0" fillId="9" borderId="99" xfId="0" applyFill="1" applyBorder="1" applyAlignment="1"/>
    <xf numFmtId="10" fontId="0" fillId="9" borderId="0" xfId="20" applyNumberFormat="1" applyFont="1" applyFill="1" applyBorder="1" applyAlignment="1" applyProtection="1">
      <alignment horizontal="right"/>
    </xf>
    <xf numFmtId="164" fontId="0" fillId="9" borderId="54" xfId="20" quotePrefix="1" applyNumberFormat="1" applyFont="1" applyFill="1" applyBorder="1" applyAlignment="1" applyProtection="1"/>
    <xf numFmtId="10" fontId="27" fillId="9" borderId="0" xfId="20" applyNumberFormat="1" applyFont="1" applyFill="1" applyBorder="1" applyAlignment="1"/>
    <xf numFmtId="10" fontId="0" fillId="9" borderId="0" xfId="20" applyNumberFormat="1" applyFont="1" applyFill="1" applyBorder="1" applyAlignment="1"/>
    <xf numFmtId="10" fontId="40" fillId="9" borderId="0" xfId="20" applyNumberFormat="1" applyFont="1" applyFill="1" applyBorder="1" applyAlignment="1">
      <alignment horizontal="center"/>
    </xf>
    <xf numFmtId="10" fontId="0" fillId="9" borderId="0" xfId="20" applyNumberFormat="1" applyFont="1" applyFill="1" applyBorder="1" applyAlignment="1">
      <alignment horizontal="right"/>
    </xf>
    <xf numFmtId="10" fontId="0" fillId="12" borderId="80" xfId="20" applyNumberFormat="1" applyFont="1" applyFill="1" applyBorder="1" applyAlignment="1" applyProtection="1">
      <alignment horizontal="right"/>
    </xf>
    <xf numFmtId="10" fontId="0" fillId="12" borderId="8" xfId="20" applyNumberFormat="1" applyFont="1" applyFill="1" applyBorder="1" applyAlignment="1" applyProtection="1">
      <alignment horizontal="right"/>
    </xf>
    <xf numFmtId="10" fontId="0" fillId="12" borderId="9" xfId="20" applyNumberFormat="1" applyFont="1" applyFill="1" applyBorder="1" applyAlignment="1" applyProtection="1">
      <alignment horizontal="right"/>
    </xf>
    <xf numFmtId="10" fontId="0" fillId="12" borderId="3" xfId="20" applyNumberFormat="1" applyFont="1" applyFill="1" applyBorder="1" applyAlignment="1" applyProtection="1">
      <alignment horizontal="right"/>
    </xf>
    <xf numFmtId="10" fontId="0" fillId="12" borderId="0" xfId="20" applyNumberFormat="1" applyFont="1" applyFill="1" applyBorder="1" applyAlignment="1" applyProtection="1">
      <alignment horizontal="right"/>
    </xf>
    <xf numFmtId="10" fontId="0" fillId="12" borderId="5" xfId="20" applyNumberFormat="1" applyFont="1" applyFill="1" applyBorder="1" applyAlignment="1" applyProtection="1">
      <alignment horizontal="right"/>
    </xf>
    <xf numFmtId="10" fontId="0" fillId="12" borderId="7" xfId="20" applyNumberFormat="1" applyFont="1" applyFill="1" applyBorder="1" applyAlignment="1" applyProtection="1">
      <alignment horizontal="right"/>
    </xf>
    <xf numFmtId="10" fontId="0" fillId="12" borderId="2" xfId="20" applyNumberFormat="1" applyFont="1" applyFill="1" applyBorder="1" applyAlignment="1" applyProtection="1">
      <alignment horizontal="right"/>
    </xf>
    <xf numFmtId="10" fontId="0" fillId="12" borderId="10" xfId="20" applyNumberFormat="1" applyFont="1" applyFill="1" applyBorder="1" applyAlignment="1" applyProtection="1">
      <alignment horizontal="right"/>
    </xf>
    <xf numFmtId="10" fontId="0" fillId="12" borderId="1" xfId="14" applyNumberFormat="1" applyFont="1" applyFill="1" applyBorder="1" applyAlignment="1" applyProtection="1">
      <alignment horizontal="right"/>
    </xf>
    <xf numFmtId="10" fontId="0" fillId="12" borderId="8" xfId="14" applyNumberFormat="1" applyFont="1" applyFill="1" applyBorder="1" applyAlignment="1" applyProtection="1">
      <alignment horizontal="right"/>
    </xf>
    <xf numFmtId="10" fontId="0" fillId="12" borderId="9" xfId="14" applyNumberFormat="1" applyFont="1" applyFill="1" applyBorder="1" applyAlignment="1" applyProtection="1">
      <alignment horizontal="right"/>
    </xf>
    <xf numFmtId="10" fontId="27" fillId="12" borderId="7" xfId="14" applyNumberFormat="1" applyFont="1" applyFill="1" applyBorder="1" applyAlignment="1" applyProtection="1">
      <alignment horizontal="right"/>
    </xf>
    <xf numFmtId="10" fontId="27" fillId="12" borderId="2" xfId="14" applyNumberFormat="1" applyFont="1" applyFill="1" applyBorder="1" applyAlignment="1" applyProtection="1">
      <alignment horizontal="right"/>
    </xf>
    <xf numFmtId="10" fontId="27" fillId="12" borderId="10" xfId="14" applyNumberFormat="1" applyFont="1" applyFill="1" applyBorder="1" applyAlignment="1" applyProtection="1">
      <alignment horizontal="right"/>
    </xf>
    <xf numFmtId="43" fontId="0" fillId="12" borderId="49" xfId="1" applyFont="1" applyFill="1" applyBorder="1" applyAlignment="1" applyProtection="1"/>
    <xf numFmtId="43" fontId="0" fillId="12" borderId="11" xfId="1" applyFont="1" applyFill="1" applyBorder="1" applyAlignment="1" applyProtection="1"/>
    <xf numFmtId="0" fontId="0" fillId="9" borderId="3" xfId="0" applyFont="1" applyFill="1" applyBorder="1" applyAlignment="1" applyProtection="1">
      <alignment horizontal="left" wrapText="1"/>
    </xf>
    <xf numFmtId="0" fontId="27" fillId="14" borderId="80" xfId="0" applyFont="1" applyFill="1" applyBorder="1" applyAlignment="1" applyProtection="1"/>
    <xf numFmtId="0" fontId="22" fillId="8" borderId="80" xfId="0" applyFont="1" applyFill="1" applyBorder="1" applyAlignment="1" applyProtection="1">
      <alignment horizontal="left"/>
    </xf>
    <xf numFmtId="0" fontId="0" fillId="9" borderId="80" xfId="0" applyFont="1" applyFill="1" applyBorder="1" applyAlignment="1" applyProtection="1">
      <alignment horizontal="left"/>
    </xf>
    <xf numFmtId="0" fontId="27" fillId="9" borderId="80" xfId="0" applyFont="1" applyFill="1" applyBorder="1" applyAlignment="1" applyProtection="1">
      <alignment horizontal="center" vertical="center" wrapText="1"/>
    </xf>
    <xf numFmtId="0" fontId="27" fillId="8" borderId="80" xfId="0" applyFont="1" applyFill="1" applyBorder="1" applyAlignment="1" applyProtection="1"/>
    <xf numFmtId="0" fontId="0" fillId="12" borderId="38" xfId="0" applyFont="1" applyFill="1" applyBorder="1" applyAlignment="1" applyProtection="1"/>
    <xf numFmtId="10" fontId="0" fillId="12" borderId="24" xfId="20" applyNumberFormat="1" applyFont="1" applyFill="1" applyBorder="1" applyAlignment="1" applyProtection="1">
      <alignment horizontal="right"/>
    </xf>
    <xf numFmtId="10" fontId="0" fillId="4" borderId="24" xfId="20" applyNumberFormat="1" applyFont="1" applyFill="1" applyBorder="1" applyAlignment="1" applyProtection="1">
      <alignment horizontal="right"/>
      <protection locked="0"/>
    </xf>
    <xf numFmtId="10" fontId="0" fillId="11" borderId="5" xfId="20" applyNumberFormat="1" applyFont="1" applyFill="1" applyBorder="1" applyAlignment="1" applyProtection="1">
      <alignment horizontal="right"/>
    </xf>
    <xf numFmtId="10" fontId="0" fillId="9" borderId="0" xfId="20" applyNumberFormat="1" applyFont="1" applyFill="1" applyAlignment="1">
      <alignment horizontal="right"/>
    </xf>
    <xf numFmtId="10" fontId="0" fillId="9" borderId="0" xfId="20" applyNumberFormat="1" applyFont="1" applyFill="1" applyAlignment="1">
      <alignment horizontal="center"/>
    </xf>
    <xf numFmtId="0" fontId="0" fillId="9" borderId="80" xfId="0" applyFill="1" applyBorder="1" applyProtection="1"/>
    <xf numFmtId="0" fontId="27" fillId="12" borderId="5" xfId="0" applyFont="1" applyFill="1" applyBorder="1" applyAlignment="1" applyProtection="1">
      <alignment horizontal="center"/>
    </xf>
    <xf numFmtId="164" fontId="0" fillId="9" borderId="0" xfId="20" applyNumberFormat="1" applyFont="1" applyFill="1" applyBorder="1" applyProtection="1"/>
    <xf numFmtId="164" fontId="0" fillId="9" borderId="5" xfId="20" applyNumberFormat="1" applyFont="1" applyFill="1" applyBorder="1" applyProtection="1"/>
    <xf numFmtId="164" fontId="1" fillId="4" borderId="5" xfId="12" applyNumberFormat="1" applyFill="1" applyBorder="1" applyAlignment="1">
      <protection locked="0"/>
    </xf>
    <xf numFmtId="0" fontId="0" fillId="9" borderId="39" xfId="0" applyFont="1" applyFill="1" applyBorder="1" applyAlignment="1" applyProtection="1">
      <alignment horizontal="right"/>
      <protection locked="0"/>
    </xf>
    <xf numFmtId="4" fontId="0" fillId="4" borderId="3" xfId="13" applyFont="1" applyFill="1" applyBorder="1" applyAlignment="1" applyProtection="1">
      <alignment horizontal="left"/>
      <protection locked="0"/>
    </xf>
    <xf numFmtId="10" fontId="0" fillId="9" borderId="6" xfId="14" applyNumberFormat="1" applyFont="1" applyFill="1" applyBorder="1" applyAlignment="1" applyProtection="1">
      <alignment horizontal="right" vertical="center"/>
    </xf>
    <xf numFmtId="0" fontId="0" fillId="9" borderId="0" xfId="0" applyFill="1" applyAlignment="1">
      <alignment wrapText="1"/>
    </xf>
    <xf numFmtId="10" fontId="0" fillId="9" borderId="0" xfId="20" applyNumberFormat="1" applyFont="1" applyFill="1" applyBorder="1"/>
    <xf numFmtId="10" fontId="0" fillId="12" borderId="84" xfId="20" applyNumberFormat="1" applyFont="1" applyFill="1" applyBorder="1"/>
    <xf numFmtId="10" fontId="0" fillId="9" borderId="3" xfId="20" applyNumberFormat="1" applyFont="1" applyFill="1" applyBorder="1"/>
    <xf numFmtId="10" fontId="0" fillId="12" borderId="0" xfId="20" applyNumberFormat="1" applyFont="1" applyFill="1" applyBorder="1"/>
    <xf numFmtId="10" fontId="0" fillId="12" borderId="83" xfId="20" applyNumberFormat="1" applyFont="1" applyFill="1" applyBorder="1"/>
    <xf numFmtId="10" fontId="27" fillId="12" borderId="5" xfId="20" quotePrefix="1" applyNumberFormat="1" applyFont="1" applyFill="1" applyBorder="1" applyAlignment="1" applyProtection="1"/>
    <xf numFmtId="10" fontId="27" fillId="9" borderId="5" xfId="20" quotePrefix="1" applyNumberFormat="1" applyFont="1" applyFill="1" applyBorder="1" applyAlignment="1" applyProtection="1"/>
    <xf numFmtId="10" fontId="27" fillId="9" borderId="87" xfId="20" quotePrefix="1" applyNumberFormat="1" applyFont="1" applyFill="1" applyBorder="1" applyAlignment="1" applyProtection="1"/>
    <xf numFmtId="10" fontId="1" fillId="9" borderId="5" xfId="20" quotePrefix="1" applyNumberFormat="1" applyFont="1" applyFill="1" applyBorder="1" applyAlignment="1" applyProtection="1"/>
    <xf numFmtId="10" fontId="1" fillId="12" borderId="5" xfId="20" quotePrefix="1" applyNumberFormat="1" applyFont="1" applyFill="1" applyBorder="1" applyAlignment="1" applyProtection="1"/>
    <xf numFmtId="10" fontId="0" fillId="12" borderId="0" xfId="20" applyNumberFormat="1" applyFont="1" applyFill="1" applyBorder="1" applyAlignment="1">
      <alignment horizontal="right"/>
    </xf>
    <xf numFmtId="10" fontId="0" fillId="12" borderId="5" xfId="20" applyNumberFormat="1" applyFont="1" applyFill="1" applyBorder="1" applyAlignment="1">
      <alignment horizontal="right"/>
    </xf>
    <xf numFmtId="164" fontId="0" fillId="9" borderId="30" xfId="20" quotePrefix="1" applyNumberFormat="1" applyFont="1" applyFill="1" applyBorder="1" applyAlignment="1" applyProtection="1"/>
    <xf numFmtId="10" fontId="27" fillId="12" borderId="5" xfId="20" applyNumberFormat="1" applyFont="1" applyFill="1" applyBorder="1" applyAlignment="1"/>
    <xf numFmtId="10" fontId="0" fillId="12" borderId="5" xfId="20" applyNumberFormat="1" applyFont="1" applyFill="1" applyBorder="1" applyAlignment="1"/>
    <xf numFmtId="10" fontId="0" fillId="9" borderId="5" xfId="20" applyNumberFormat="1" applyFont="1" applyFill="1" applyBorder="1" applyAlignment="1">
      <alignment horizontal="right"/>
    </xf>
    <xf numFmtId="0" fontId="41" fillId="9" borderId="0" xfId="0" applyFont="1" applyFill="1" applyBorder="1" applyAlignment="1"/>
    <xf numFmtId="0" fontId="0" fillId="12" borderId="100" xfId="0" applyFill="1" applyBorder="1" applyAlignment="1"/>
    <xf numFmtId="0" fontId="27" fillId="9" borderId="101" xfId="0" applyFont="1" applyFill="1" applyBorder="1" applyAlignment="1"/>
    <xf numFmtId="0" fontId="0" fillId="9" borderId="101" xfId="0" applyFill="1" applyBorder="1" applyAlignment="1"/>
    <xf numFmtId="0" fontId="0" fillId="9" borderId="101" xfId="0" applyFill="1" applyBorder="1"/>
    <xf numFmtId="3" fontId="0" fillId="9" borderId="101" xfId="0" applyNumberFormat="1" applyFill="1" applyBorder="1" applyAlignment="1">
      <alignment horizontal="right"/>
    </xf>
    <xf numFmtId="3" fontId="0" fillId="9" borderId="102" xfId="0" applyNumberFormat="1" applyFill="1" applyBorder="1" applyAlignment="1">
      <alignment horizontal="right"/>
    </xf>
    <xf numFmtId="0" fontId="27" fillId="9" borderId="103" xfId="0" applyFont="1" applyFill="1" applyBorder="1"/>
    <xf numFmtId="3" fontId="0" fillId="9" borderId="104" xfId="0" applyNumberFormat="1" applyFill="1" applyBorder="1" applyAlignment="1">
      <alignment horizontal="right"/>
    </xf>
    <xf numFmtId="0" fontId="0" fillId="12" borderId="105" xfId="0" applyFill="1" applyBorder="1"/>
    <xf numFmtId="0" fontId="56" fillId="12" borderId="106" xfId="0" applyFont="1" applyFill="1" applyBorder="1" applyAlignment="1">
      <alignment horizontal="right"/>
    </xf>
    <xf numFmtId="0" fontId="0" fillId="12" borderId="107" xfId="0" applyFill="1" applyBorder="1"/>
    <xf numFmtId="0" fontId="62" fillId="12" borderId="108" xfId="0" applyFont="1" applyFill="1" applyBorder="1" applyAlignment="1">
      <alignment horizontal="right"/>
    </xf>
    <xf numFmtId="0" fontId="0" fillId="9" borderId="103" xfId="0" applyFill="1" applyBorder="1"/>
    <xf numFmtId="0" fontId="0" fillId="9" borderId="104" xfId="0" applyFill="1" applyBorder="1"/>
    <xf numFmtId="0" fontId="27" fillId="12" borderId="103" xfId="0" applyFont="1" applyFill="1" applyBorder="1"/>
    <xf numFmtId="4" fontId="0" fillId="12" borderId="103" xfId="0" applyNumberFormat="1" applyFill="1" applyBorder="1"/>
    <xf numFmtId="4" fontId="44" fillId="12" borderId="0" xfId="17" applyNumberFormat="1" applyFill="1" applyBorder="1" applyAlignment="1" applyProtection="1">
      <alignment horizontal="left"/>
    </xf>
    <xf numFmtId="4" fontId="44" fillId="12" borderId="0" xfId="17" applyNumberFormat="1" applyFill="1" applyBorder="1" applyProtection="1"/>
    <xf numFmtId="4" fontId="0" fillId="9" borderId="103" xfId="0" applyNumberFormat="1" applyFill="1" applyBorder="1"/>
    <xf numFmtId="0" fontId="0" fillId="12" borderId="103" xfId="0" applyFill="1" applyBorder="1"/>
    <xf numFmtId="0" fontId="0" fillId="9" borderId="109" xfId="0" applyFill="1" applyBorder="1"/>
    <xf numFmtId="0" fontId="0" fillId="9" borderId="110" xfId="0" applyFill="1" applyBorder="1"/>
    <xf numFmtId="0" fontId="0" fillId="9" borderId="111" xfId="0" applyFill="1" applyBorder="1"/>
    <xf numFmtId="0" fontId="0" fillId="12" borderId="112" xfId="0" applyFill="1" applyBorder="1"/>
    <xf numFmtId="0" fontId="0" fillId="9" borderId="113" xfId="0" applyFill="1" applyBorder="1"/>
    <xf numFmtId="3" fontId="44" fillId="12" borderId="0" xfId="17" applyNumberFormat="1" applyFill="1" applyBorder="1" applyProtection="1"/>
    <xf numFmtId="5" fontId="0" fillId="12" borderId="103" xfId="0" applyNumberFormat="1" applyFill="1" applyBorder="1"/>
    <xf numFmtId="5" fontId="0" fillId="9" borderId="109" xfId="0" applyNumberFormat="1" applyFill="1" applyBorder="1"/>
    <xf numFmtId="3" fontId="0" fillId="9" borderId="110" xfId="0" applyNumberFormat="1" applyFill="1" applyBorder="1"/>
    <xf numFmtId="0" fontId="0" fillId="9" borderId="114" xfId="0" applyFill="1" applyBorder="1"/>
    <xf numFmtId="0" fontId="0" fillId="9" borderId="115" xfId="0" applyFill="1" applyBorder="1"/>
    <xf numFmtId="4" fontId="0" fillId="9" borderId="110" xfId="0" applyNumberFormat="1" applyFill="1" applyBorder="1"/>
    <xf numFmtId="10" fontId="0" fillId="9" borderId="5" xfId="20" applyNumberFormat="1" applyFont="1" applyFill="1" applyBorder="1"/>
    <xf numFmtId="10" fontId="40" fillId="9" borderId="5" xfId="20" applyNumberFormat="1" applyFont="1" applyFill="1" applyBorder="1" applyAlignment="1"/>
    <xf numFmtId="164" fontId="0" fillId="12" borderId="0" xfId="20" applyNumberFormat="1" applyFont="1" applyFill="1" applyBorder="1"/>
    <xf numFmtId="164" fontId="0" fillId="12" borderId="5" xfId="20" applyNumberFormat="1" applyFont="1" applyFill="1" applyBorder="1"/>
    <xf numFmtId="164" fontId="0" fillId="12" borderId="3" xfId="20" applyNumberFormat="1" applyFont="1" applyFill="1" applyBorder="1"/>
    <xf numFmtId="164" fontId="0" fillId="9" borderId="0" xfId="20" applyNumberFormat="1" applyFont="1" applyFill="1" applyBorder="1"/>
    <xf numFmtId="164" fontId="0" fillId="9" borderId="5" xfId="20" applyNumberFormat="1" applyFont="1" applyFill="1" applyBorder="1"/>
    <xf numFmtId="164" fontId="0" fillId="9" borderId="3" xfId="20" applyNumberFormat="1" applyFont="1" applyFill="1" applyBorder="1"/>
    <xf numFmtId="0" fontId="0" fillId="9" borderId="100" xfId="0" applyFill="1" applyBorder="1"/>
    <xf numFmtId="0" fontId="0" fillId="9" borderId="102" xfId="0" applyFill="1" applyBorder="1"/>
    <xf numFmtId="0" fontId="44" fillId="9" borderId="0" xfId="17" applyNumberFormat="1" applyFill="1" applyBorder="1" applyAlignment="1" applyProtection="1">
      <alignment wrapText="1"/>
    </xf>
    <xf numFmtId="0" fontId="44" fillId="9" borderId="104" xfId="17" applyNumberFormat="1" applyFill="1" applyBorder="1" applyProtection="1"/>
    <xf numFmtId="0" fontId="44" fillId="9" borderId="110" xfId="17" applyNumberFormat="1" applyFill="1" applyBorder="1" applyAlignment="1" applyProtection="1">
      <alignment wrapText="1"/>
    </xf>
    <xf numFmtId="0" fontId="44" fillId="9" borderId="110" xfId="17" applyNumberFormat="1" applyFill="1" applyBorder="1" applyProtection="1"/>
    <xf numFmtId="0" fontId="44" fillId="9" borderId="111" xfId="17" applyNumberFormat="1" applyFill="1" applyBorder="1" applyProtection="1"/>
    <xf numFmtId="3" fontId="0" fillId="9" borderId="91" xfId="0" applyNumberFormat="1" applyFill="1" applyBorder="1" applyAlignment="1">
      <alignment horizontal="right"/>
    </xf>
    <xf numFmtId="4" fontId="40" fillId="9" borderId="7" xfId="7" applyNumberFormat="1" applyFill="1" applyBorder="1" applyAlignment="1"/>
    <xf numFmtId="4" fontId="40" fillId="9" borderId="2" xfId="7" applyNumberFormat="1" applyFill="1" applyBorder="1" applyAlignment="1"/>
    <xf numFmtId="4" fontId="40" fillId="9" borderId="10" xfId="7" applyNumberFormat="1" applyFill="1" applyBorder="1" applyAlignment="1"/>
    <xf numFmtId="0" fontId="27" fillId="7" borderId="0" xfId="0" applyFont="1" applyFill="1"/>
    <xf numFmtId="0" fontId="0" fillId="7" borderId="0" xfId="0" applyFill="1" applyBorder="1"/>
    <xf numFmtId="0" fontId="27" fillId="8" borderId="80" xfId="0" applyFont="1" applyFill="1" applyBorder="1"/>
    <xf numFmtId="0" fontId="0" fillId="8" borderId="66" xfId="0" applyFill="1" applyBorder="1"/>
    <xf numFmtId="3" fontId="0" fillId="8" borderId="66" xfId="0" applyNumberFormat="1" applyFill="1" applyBorder="1" applyAlignment="1">
      <alignment horizontal="right"/>
    </xf>
    <xf numFmtId="3" fontId="16" fillId="8" borderId="66" xfId="0" applyNumberFormat="1" applyFont="1" applyFill="1" applyBorder="1" applyAlignment="1">
      <alignment horizontal="right"/>
    </xf>
    <xf numFmtId="3" fontId="0" fillId="8" borderId="73" xfId="0" applyNumberFormat="1" applyFill="1" applyBorder="1" applyAlignment="1">
      <alignment horizontal="right"/>
    </xf>
    <xf numFmtId="10" fontId="0" fillId="9" borderId="80" xfId="0" applyNumberFormat="1" applyFill="1" applyBorder="1"/>
    <xf numFmtId="3" fontId="0" fillId="9" borderId="66" xfId="0" applyNumberFormat="1" applyFill="1" applyBorder="1"/>
    <xf numFmtId="3" fontId="16" fillId="9" borderId="66" xfId="0" applyNumberFormat="1" applyFont="1" applyFill="1" applyBorder="1"/>
    <xf numFmtId="3" fontId="0" fillId="9" borderId="73" xfId="0" applyNumberFormat="1" applyFill="1" applyBorder="1"/>
    <xf numFmtId="0" fontId="0" fillId="0" borderId="0" xfId="0" applyFill="1" applyBorder="1"/>
    <xf numFmtId="0" fontId="27" fillId="8" borderId="3" xfId="0" applyFont="1" applyFill="1" applyBorder="1"/>
    <xf numFmtId="0" fontId="0" fillId="8" borderId="0" xfId="0" applyFill="1"/>
    <xf numFmtId="4" fontId="0" fillId="12" borderId="7" xfId="0" applyNumberFormat="1" applyFill="1" applyBorder="1"/>
    <xf numFmtId="4" fontId="0" fillId="12" borderId="2" xfId="0" applyNumberFormat="1" applyFill="1" applyBorder="1" applyAlignment="1">
      <alignment horizontal="left"/>
    </xf>
    <xf numFmtId="4" fontId="0" fillId="12" borderId="2" xfId="0" applyNumberFormat="1" applyFill="1" applyBorder="1"/>
    <xf numFmtId="0" fontId="41" fillId="7" borderId="0" xfId="2"/>
    <xf numFmtId="0" fontId="0" fillId="9" borderId="80" xfId="0" applyFill="1" applyBorder="1" applyAlignment="1">
      <alignment wrapText="1"/>
    </xf>
    <xf numFmtId="9" fontId="0" fillId="9" borderId="0" xfId="20" applyFont="1" applyFill="1" applyBorder="1" applyAlignment="1">
      <alignment horizontal="right"/>
    </xf>
    <xf numFmtId="0" fontId="0" fillId="9" borderId="50" xfId="0" applyFill="1" applyBorder="1" applyAlignment="1">
      <alignment wrapText="1"/>
    </xf>
    <xf numFmtId="0" fontId="0" fillId="9" borderId="91" xfId="0" applyFill="1" applyBorder="1" applyAlignment="1">
      <alignment wrapText="1"/>
    </xf>
    <xf numFmtId="0" fontId="0" fillId="9" borderId="91" xfId="0" applyFill="1" applyBorder="1" applyAlignment="1">
      <alignment horizontal="left" wrapText="1"/>
    </xf>
    <xf numFmtId="9" fontId="0" fillId="9" borderId="91" xfId="20" applyFont="1" applyFill="1" applyBorder="1" applyAlignment="1">
      <alignment horizontal="right"/>
    </xf>
    <xf numFmtId="9" fontId="0" fillId="9" borderId="0" xfId="20" applyFont="1" applyFill="1" applyBorder="1"/>
    <xf numFmtId="9" fontId="0" fillId="9" borderId="2" xfId="20" applyFont="1" applyFill="1" applyBorder="1"/>
    <xf numFmtId="0" fontId="70" fillId="0" borderId="0" xfId="0" applyFont="1" applyFill="1"/>
    <xf numFmtId="4" fontId="0" fillId="9" borderId="4" xfId="13" applyFont="1" applyFill="1" applyBorder="1" applyAlignment="1">
      <protection locked="0"/>
    </xf>
    <xf numFmtId="4" fontId="0" fillId="9" borderId="24" xfId="13" applyFont="1" applyFill="1" applyBorder="1" applyAlignment="1">
      <protection locked="0"/>
    </xf>
    <xf numFmtId="4" fontId="0" fillId="9" borderId="24" xfId="13" applyFont="1" applyFill="1" applyBorder="1" applyAlignment="1" applyProtection="1">
      <protection locked="0"/>
    </xf>
    <xf numFmtId="4" fontId="0" fillId="9" borderId="24" xfId="13" applyFont="1" applyFill="1" applyBorder="1" applyAlignment="1">
      <alignment vertical="center"/>
      <protection locked="0"/>
    </xf>
    <xf numFmtId="4" fontId="0" fillId="9" borderId="24" xfId="13" applyFont="1" applyFill="1" applyBorder="1" applyAlignment="1" applyProtection="1">
      <alignment vertical="center"/>
      <protection locked="0"/>
    </xf>
    <xf numFmtId="4" fontId="0" fillId="9" borderId="21" xfId="13" applyFont="1" applyFill="1" applyBorder="1" applyAlignment="1">
      <protection locked="0"/>
    </xf>
    <xf numFmtId="4" fontId="0" fillId="9" borderId="21" xfId="13" applyFont="1" applyFill="1" applyBorder="1" applyAlignment="1">
      <alignment horizontal="right"/>
      <protection locked="0"/>
    </xf>
    <xf numFmtId="4" fontId="0" fillId="9" borderId="7" xfId="13" applyFont="1" applyFill="1" applyBorder="1" applyAlignment="1">
      <alignment horizontal="right"/>
      <protection locked="0"/>
    </xf>
    <xf numFmtId="171" fontId="0" fillId="4" borderId="24" xfId="13" applyNumberFormat="1" applyFont="1" applyFill="1" applyBorder="1" applyAlignment="1" applyProtection="1">
      <alignment vertical="center"/>
      <protection locked="0"/>
    </xf>
    <xf numFmtId="3" fontId="0" fillId="4" borderId="4" xfId="13" applyNumberFormat="1" applyFont="1" applyFill="1" applyBorder="1" applyAlignment="1" applyProtection="1">
      <protection locked="0"/>
    </xf>
    <xf numFmtId="3" fontId="0" fillId="4" borderId="21" xfId="13" applyNumberFormat="1" applyFont="1" applyFill="1" applyBorder="1" applyAlignment="1" applyProtection="1">
      <protection locked="0"/>
    </xf>
    <xf numFmtId="3" fontId="0" fillId="4" borderId="3" xfId="13" applyNumberFormat="1" applyFont="1" applyFill="1" applyBorder="1" applyAlignment="1" applyProtection="1">
      <protection locked="0"/>
    </xf>
    <xf numFmtId="3" fontId="1" fillId="4" borderId="24" xfId="13" applyNumberFormat="1" applyBorder="1" applyAlignment="1" applyProtection="1">
      <protection locked="0"/>
    </xf>
    <xf numFmtId="164" fontId="1" fillId="4" borderId="5" xfId="12" applyNumberFormat="1" applyFill="1" applyBorder="1" applyAlignment="1" applyProtection="1">
      <protection locked="0"/>
    </xf>
    <xf numFmtId="164" fontId="0" fillId="4" borderId="0" xfId="12" applyNumberFormat="1" applyFont="1" applyFill="1" applyBorder="1" applyAlignment="1">
      <alignment wrapText="1"/>
      <protection locked="0"/>
    </xf>
    <xf numFmtId="0" fontId="42" fillId="9" borderId="3" xfId="0" applyFont="1" applyFill="1" applyBorder="1" applyAlignment="1">
      <alignment wrapText="1"/>
    </xf>
    <xf numFmtId="0" fontId="0" fillId="9" borderId="0" xfId="0" applyFill="1" applyAlignment="1">
      <alignment wrapText="1"/>
    </xf>
    <xf numFmtId="0" fontId="0" fillId="9" borderId="5" xfId="0" applyFill="1" applyBorder="1" applyAlignment="1">
      <alignment wrapText="1"/>
    </xf>
  </cellXfs>
  <cellStyles count="29">
    <cellStyle name="Border" xfId="18" xr:uid="{00000000-0005-0000-0000-000000000000}"/>
    <cellStyle name="Change in Formula" xfId="24" xr:uid="{00000000-0005-0000-0000-000001000000}"/>
    <cellStyle name="Comma" xfId="1" builtinId="3"/>
    <cellStyle name="Comma [0]" xfId="16" builtinId="6" hidden="1"/>
    <cellStyle name="Comma [0]" xfId="23" builtinId="6" customBuiltin="1"/>
    <cellStyle name="Comma 2" xfId="19" xr:uid="{00000000-0005-0000-0000-000005000000}"/>
    <cellStyle name="Comma 3" xfId="22" xr:uid="{00000000-0005-0000-0000-000006000000}"/>
    <cellStyle name="Error checks" xfId="7" xr:uid="{00000000-0005-0000-0000-000007000000}"/>
    <cellStyle name="Error checks 2" xfId="25" xr:uid="{00000000-0005-0000-0000-000008000000}"/>
    <cellStyle name="Error Warning" xfId="6" xr:uid="{00000000-0005-0000-0000-000009000000}"/>
    <cellStyle name="Hyperlink" xfId="5" builtinId="8"/>
    <cellStyle name="Hyperlink 2" xfId="26" xr:uid="{00000000-0005-0000-0000-00000B000000}"/>
    <cellStyle name="Info/Default #" xfId="11" xr:uid="{00000000-0005-0000-0000-00000C000000}"/>
    <cellStyle name="Info/default %" xfId="10" xr:uid="{00000000-0005-0000-0000-00000D000000}"/>
    <cellStyle name="Info/import #" xfId="4" xr:uid="{00000000-0005-0000-0000-00000E000000}"/>
    <cellStyle name="Info/import %" xfId="3" xr:uid="{00000000-0005-0000-0000-00000F000000}"/>
    <cellStyle name="Input #" xfId="13" xr:uid="{00000000-0005-0000-0000-000010000000}"/>
    <cellStyle name="Input %" xfId="12" xr:uid="{00000000-0005-0000-0000-000011000000}"/>
    <cellStyle name="Input2" xfId="17" xr:uid="{00000000-0005-0000-0000-000012000000}"/>
    <cellStyle name="Key Outputs" xfId="9" xr:uid="{00000000-0005-0000-0000-000013000000}"/>
    <cellStyle name="Links from other files (green) style" xfId="8" xr:uid="{00000000-0005-0000-0000-000014000000}"/>
    <cellStyle name="Local import" xfId="21" xr:uid="{00000000-0005-0000-0000-000015000000}"/>
    <cellStyle name="Normal" xfId="0" builtinId="0" customBuiltin="1"/>
    <cellStyle name="Percent" xfId="14" builtinId="5"/>
    <cellStyle name="Percent 2" xfId="20" xr:uid="{00000000-0005-0000-0000-000018000000}"/>
    <cellStyle name="Percent 2 2" xfId="28" xr:uid="{00000000-0005-0000-0000-000019000000}"/>
    <cellStyle name="Percent 2 3" xfId="27" xr:uid="{00000000-0005-0000-0000-00001A000000}"/>
    <cellStyle name="QA" xfId="2" xr:uid="{00000000-0005-0000-0000-00001B000000}"/>
    <cellStyle name="Title" xfId="15" builtinId="15" customBuiltin="1"/>
  </cellStyles>
  <dxfs count="44">
    <dxf>
      <font>
        <b val="0"/>
        <i val="0"/>
        <color theme="0" tint="-0.14996795556505021"/>
      </font>
      <fill>
        <patternFill>
          <bgColor theme="0"/>
        </patternFill>
      </fill>
    </dxf>
    <dxf>
      <font>
        <b val="0"/>
        <i val="0"/>
        <color theme="0" tint="-0.14996795556505021"/>
      </font>
      <fill>
        <patternFill>
          <bgColor theme="0"/>
        </patternFill>
      </fill>
    </dxf>
    <dxf>
      <font>
        <b val="0"/>
        <i val="0"/>
        <color theme="0" tint="-0.14996795556505021"/>
      </font>
      <fill>
        <patternFill>
          <bgColor theme="0"/>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ont>
        <b val="0"/>
        <i val="0"/>
        <color theme="0" tint="-0.14996795556505021"/>
      </font>
      <fill>
        <patternFill>
          <bgColor theme="0"/>
        </patternFill>
      </fill>
    </dxf>
    <dxf>
      <font>
        <color theme="0" tint="-0.24994659260841701"/>
      </font>
    </dxf>
    <dxf>
      <fill>
        <patternFill>
          <bgColor theme="1" tint="4.9989318521683403E-2"/>
        </patternFill>
      </fill>
    </dxf>
    <dxf>
      <fill>
        <patternFill>
          <bgColor theme="1" tint="4.9989318521683403E-2"/>
        </patternFill>
      </fill>
    </dxf>
    <dxf>
      <fill>
        <patternFill>
          <bgColor theme="1" tint="4.9989318521683403E-2"/>
        </patternFill>
      </fill>
    </dxf>
    <dxf>
      <font>
        <b val="0"/>
        <i val="0"/>
        <color theme="0" tint="-0.14996795556505021"/>
      </font>
      <fill>
        <patternFill>
          <bgColor theme="0"/>
        </patternFill>
      </fill>
    </dxf>
    <dxf>
      <font>
        <b val="0"/>
        <i val="0"/>
        <color theme="0" tint="-0.14996795556505021"/>
      </font>
      <fill>
        <patternFill>
          <bgColor theme="0"/>
        </patternFill>
      </fill>
    </dxf>
    <dxf>
      <font>
        <b val="0"/>
        <i val="0"/>
        <color theme="0" tint="-0.14996795556505021"/>
      </font>
      <fill>
        <patternFill>
          <bgColor theme="0"/>
        </patternFill>
      </fill>
    </dxf>
    <dxf>
      <font>
        <b val="0"/>
        <i val="0"/>
        <color theme="0" tint="-0.14996795556505021"/>
      </font>
      <fill>
        <patternFill>
          <bgColor theme="0"/>
        </patternFill>
      </fill>
    </dxf>
    <dxf>
      <font>
        <b val="0"/>
        <i val="0"/>
        <color theme="0" tint="-0.14996795556505021"/>
      </font>
      <fill>
        <patternFill>
          <bgColor theme="0"/>
        </patternFill>
      </fill>
    </dxf>
    <dxf>
      <font>
        <b val="0"/>
        <i val="0"/>
        <color theme="0" tint="-0.14996795556505021"/>
      </font>
      <fill>
        <patternFill>
          <bgColor theme="0"/>
        </patternFill>
      </fill>
    </dxf>
    <dxf>
      <font>
        <b val="0"/>
        <i val="0"/>
        <color theme="0" tint="-0.14996795556505021"/>
      </font>
      <fill>
        <patternFill>
          <bgColor theme="0"/>
        </patternFill>
      </fill>
    </dxf>
    <dxf>
      <font>
        <b val="0"/>
        <i val="0"/>
        <color theme="0" tint="-0.14996795556505021"/>
      </font>
      <fill>
        <patternFill>
          <bgColor theme="0"/>
        </patternFill>
      </fill>
    </dxf>
    <dxf>
      <font>
        <b val="0"/>
        <i val="0"/>
        <color theme="0" tint="-0.14996795556505021"/>
      </font>
      <fill>
        <patternFill>
          <bgColor theme="0"/>
        </patternFill>
      </fill>
    </dxf>
    <dxf>
      <font>
        <b val="0"/>
        <i val="0"/>
        <color theme="0" tint="-0.14996795556505021"/>
      </font>
      <fill>
        <patternFill>
          <bgColor theme="0"/>
        </patternFill>
      </fill>
    </dxf>
    <dxf>
      <font>
        <b/>
        <i val="0"/>
        <strike val="0"/>
        <color theme="0" tint="-0.24994659260841701"/>
      </font>
      <fill>
        <patternFill>
          <bgColor theme="0"/>
        </patternFill>
      </fill>
    </dxf>
    <dxf>
      <font>
        <color theme="0" tint="-0.34998626667073579"/>
      </font>
    </dxf>
    <dxf>
      <font>
        <b val="0"/>
        <i val="0"/>
        <color theme="0" tint="-0.14996795556505021"/>
      </font>
      <fill>
        <patternFill>
          <bgColor theme="0"/>
        </patternFill>
      </fill>
    </dxf>
    <dxf>
      <font>
        <b val="0"/>
        <i val="0"/>
        <color theme="0" tint="-0.34998626667073579"/>
      </font>
    </dxf>
    <dxf>
      <font>
        <b val="0"/>
        <i val="0"/>
        <color theme="0" tint="-0.14996795556505021"/>
      </font>
      <fill>
        <patternFill>
          <bgColor theme="0"/>
        </patternFill>
      </fill>
    </dxf>
    <dxf>
      <font>
        <b val="0"/>
        <i val="0"/>
        <color theme="0" tint="-0.14996795556505021"/>
      </font>
      <fill>
        <patternFill>
          <bgColor theme="0"/>
        </patternFill>
      </fill>
    </dxf>
    <dxf>
      <font>
        <strike val="0"/>
        <color theme="0" tint="-0.499984740745262"/>
      </font>
      <fill>
        <patternFill>
          <bgColor theme="1"/>
        </patternFill>
      </fill>
    </dxf>
    <dxf>
      <font>
        <color theme="0" tint="-0.499984740745262"/>
      </font>
      <fill>
        <patternFill>
          <bgColor theme="1"/>
        </patternFill>
      </fill>
    </dxf>
    <dxf>
      <font>
        <color theme="0" tint="-0.34998626667073579"/>
      </font>
    </dxf>
    <dxf>
      <font>
        <color theme="0" tint="-0.34998626667073579"/>
      </font>
    </dxf>
    <dxf>
      <font>
        <strike val="0"/>
        <color theme="0" tint="-0.34998626667073579"/>
      </font>
    </dxf>
    <dxf>
      <fill>
        <patternFill>
          <bgColor theme="1"/>
        </patternFill>
      </fill>
    </dxf>
    <dxf>
      <font>
        <strike val="0"/>
        <color theme="0" tint="-0.34998626667073579"/>
      </font>
    </dxf>
    <dxf>
      <font>
        <strike val="0"/>
        <color theme="0" tint="-0.34998626667073579"/>
      </font>
    </dxf>
    <dxf>
      <fill>
        <patternFill>
          <bgColor theme="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1C52"/>
      <rgbColor rgb="00B6C400"/>
      <rgbColor rgb="00DC0000"/>
      <rgbColor rgb="002C90CE"/>
      <rgbColor rgb="00EED084"/>
      <rgbColor rgb="006CB07E"/>
      <rgbColor rgb="00800000"/>
      <rgbColor rgb="00CCCCFF"/>
      <rgbColor rgb="00001C52"/>
      <rgbColor rgb="00B6C400"/>
      <rgbColor rgb="00DC0000"/>
      <rgbColor rgb="00001C52"/>
      <rgbColor rgb="00B6C400"/>
      <rgbColor rgb="00DC0000"/>
      <rgbColor rgb="00001C52"/>
      <rgbColor rgb="00FFFF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626605962807025E-2"/>
          <c:y val="6.7092991919528347E-2"/>
          <c:w val="0.90120640979105648"/>
          <c:h val="0.79233628552585855"/>
        </c:manualLayout>
      </c:layout>
      <c:lineChart>
        <c:grouping val="standard"/>
        <c:varyColors val="0"/>
        <c:ser>
          <c:idx val="0"/>
          <c:order val="0"/>
          <c:tx>
            <c:strRef>
              <c:f>Examples!$L$33</c:f>
              <c:strCache>
                <c:ptCount val="1"/>
                <c:pt idx="0">
                  <c:v>Blue</c:v>
                </c:pt>
              </c:strCache>
            </c:strRef>
          </c:tx>
          <c:spPr>
            <a:ln w="25400">
              <a:solidFill>
                <a:srgbClr val="007BC4"/>
              </a:solidFill>
              <a:prstDash val="solid"/>
            </a:ln>
          </c:spPr>
          <c:marker>
            <c:symbol val="none"/>
          </c:marker>
          <c:cat>
            <c:strRef>
              <c:f>Examples!$K$34:$K$41</c:f>
              <c:strCache>
                <c:ptCount val="8"/>
                <c:pt idx="0">
                  <c:v>1975-76</c:v>
                </c:pt>
                <c:pt idx="1">
                  <c:v>1983-84</c:v>
                </c:pt>
                <c:pt idx="2">
                  <c:v>1988-89</c:v>
                </c:pt>
                <c:pt idx="3">
                  <c:v>1993-94</c:v>
                </c:pt>
                <c:pt idx="4">
                  <c:v>1996-97</c:v>
                </c:pt>
                <c:pt idx="5">
                  <c:v>1997-98</c:v>
                </c:pt>
                <c:pt idx="6">
                  <c:v>1998-99</c:v>
                </c:pt>
                <c:pt idx="7">
                  <c:v>1999-00</c:v>
                </c:pt>
              </c:strCache>
            </c:strRef>
          </c:cat>
          <c:val>
            <c:numRef>
              <c:f>Examples!$L$34:$L$41</c:f>
              <c:numCache>
                <c:formatCode>General</c:formatCode>
                <c:ptCount val="8"/>
                <c:pt idx="0">
                  <c:v>33.19</c:v>
                </c:pt>
                <c:pt idx="1">
                  <c:v>39.39</c:v>
                </c:pt>
                <c:pt idx="2">
                  <c:v>42.78</c:v>
                </c:pt>
                <c:pt idx="3">
                  <c:v>42.13</c:v>
                </c:pt>
                <c:pt idx="4">
                  <c:v>41.69</c:v>
                </c:pt>
                <c:pt idx="5">
                  <c:v>39.39</c:v>
                </c:pt>
                <c:pt idx="6">
                  <c:v>42.13</c:v>
                </c:pt>
                <c:pt idx="7">
                  <c:v>45</c:v>
                </c:pt>
              </c:numCache>
            </c:numRef>
          </c:val>
          <c:smooth val="0"/>
          <c:extLst>
            <c:ext xmlns:c16="http://schemas.microsoft.com/office/drawing/2014/chart" uri="{C3380CC4-5D6E-409C-BE32-E72D297353CC}">
              <c16:uniqueId val="{00000000-F212-44CC-BBAA-A5760292BBE4}"/>
            </c:ext>
          </c:extLst>
        </c:ser>
        <c:ser>
          <c:idx val="1"/>
          <c:order val="1"/>
          <c:tx>
            <c:strRef>
              <c:f>Examples!$M$33</c:f>
              <c:strCache>
                <c:ptCount val="1"/>
                <c:pt idx="0">
                  <c:v>Mid Grey</c:v>
                </c:pt>
              </c:strCache>
            </c:strRef>
          </c:tx>
          <c:spPr>
            <a:ln w="25400">
              <a:solidFill>
                <a:srgbClr val="A0A09A"/>
              </a:solidFill>
              <a:prstDash val="solid"/>
            </a:ln>
          </c:spPr>
          <c:marker>
            <c:symbol val="none"/>
          </c:marker>
          <c:cat>
            <c:strRef>
              <c:f>Examples!$K$34:$K$41</c:f>
              <c:strCache>
                <c:ptCount val="8"/>
                <c:pt idx="0">
                  <c:v>1975-76</c:v>
                </c:pt>
                <c:pt idx="1">
                  <c:v>1983-84</c:v>
                </c:pt>
                <c:pt idx="2">
                  <c:v>1988-89</c:v>
                </c:pt>
                <c:pt idx="3">
                  <c:v>1993-94</c:v>
                </c:pt>
                <c:pt idx="4">
                  <c:v>1996-97</c:v>
                </c:pt>
                <c:pt idx="5">
                  <c:v>1997-98</c:v>
                </c:pt>
                <c:pt idx="6">
                  <c:v>1998-99</c:v>
                </c:pt>
                <c:pt idx="7">
                  <c:v>1999-00</c:v>
                </c:pt>
              </c:strCache>
            </c:strRef>
          </c:cat>
          <c:val>
            <c:numRef>
              <c:f>Examples!$M$34:$M$41</c:f>
              <c:numCache>
                <c:formatCode>General</c:formatCode>
                <c:ptCount val="8"/>
                <c:pt idx="0">
                  <c:v>36.880000000000003</c:v>
                </c:pt>
                <c:pt idx="1">
                  <c:v>32.020000000000003</c:v>
                </c:pt>
                <c:pt idx="2">
                  <c:v>29.91</c:v>
                </c:pt>
                <c:pt idx="3">
                  <c:v>26.53</c:v>
                </c:pt>
                <c:pt idx="4">
                  <c:v>24.76</c:v>
                </c:pt>
                <c:pt idx="5">
                  <c:v>32.020000000000003</c:v>
                </c:pt>
                <c:pt idx="6">
                  <c:v>26.53</c:v>
                </c:pt>
                <c:pt idx="7">
                  <c:v>22</c:v>
                </c:pt>
              </c:numCache>
            </c:numRef>
          </c:val>
          <c:smooth val="0"/>
          <c:extLst>
            <c:ext xmlns:c16="http://schemas.microsoft.com/office/drawing/2014/chart" uri="{C3380CC4-5D6E-409C-BE32-E72D297353CC}">
              <c16:uniqueId val="{00000001-F212-44CC-BBAA-A5760292BBE4}"/>
            </c:ext>
          </c:extLst>
        </c:ser>
        <c:ser>
          <c:idx val="2"/>
          <c:order val="2"/>
          <c:tx>
            <c:strRef>
              <c:f>Examples!$N$33</c:f>
              <c:strCache>
                <c:ptCount val="1"/>
                <c:pt idx="0">
                  <c:v>Pale Blue</c:v>
                </c:pt>
              </c:strCache>
            </c:strRef>
          </c:tx>
          <c:spPr>
            <a:ln w="25400">
              <a:solidFill>
                <a:srgbClr val="CBD4D9"/>
              </a:solidFill>
              <a:prstDash val="solid"/>
            </a:ln>
          </c:spPr>
          <c:marker>
            <c:symbol val="none"/>
          </c:marker>
          <c:cat>
            <c:strRef>
              <c:f>Examples!$K$34:$K$41</c:f>
              <c:strCache>
                <c:ptCount val="8"/>
                <c:pt idx="0">
                  <c:v>1975-76</c:v>
                </c:pt>
                <c:pt idx="1">
                  <c:v>1983-84</c:v>
                </c:pt>
                <c:pt idx="2">
                  <c:v>1988-89</c:v>
                </c:pt>
                <c:pt idx="3">
                  <c:v>1993-94</c:v>
                </c:pt>
                <c:pt idx="4">
                  <c:v>1996-97</c:v>
                </c:pt>
                <c:pt idx="5">
                  <c:v>1997-98</c:v>
                </c:pt>
                <c:pt idx="6">
                  <c:v>1998-99</c:v>
                </c:pt>
                <c:pt idx="7">
                  <c:v>1999-00</c:v>
                </c:pt>
              </c:strCache>
            </c:strRef>
          </c:cat>
          <c:val>
            <c:numRef>
              <c:f>Examples!$N$34:$N$41</c:f>
              <c:numCache>
                <c:formatCode>General</c:formatCode>
                <c:ptCount val="8"/>
                <c:pt idx="0">
                  <c:v>21.56</c:v>
                </c:pt>
                <c:pt idx="1">
                  <c:v>21.6</c:v>
                </c:pt>
                <c:pt idx="2">
                  <c:v>18.350000000000001</c:v>
                </c:pt>
                <c:pt idx="3">
                  <c:v>21.6</c:v>
                </c:pt>
                <c:pt idx="4">
                  <c:v>23.98</c:v>
                </c:pt>
                <c:pt idx="5">
                  <c:v>21.6</c:v>
                </c:pt>
                <c:pt idx="6">
                  <c:v>21.6</c:v>
                </c:pt>
                <c:pt idx="7">
                  <c:v>26</c:v>
                </c:pt>
              </c:numCache>
            </c:numRef>
          </c:val>
          <c:smooth val="0"/>
          <c:extLst>
            <c:ext xmlns:c16="http://schemas.microsoft.com/office/drawing/2014/chart" uri="{C3380CC4-5D6E-409C-BE32-E72D297353CC}">
              <c16:uniqueId val="{00000002-F212-44CC-BBAA-A5760292BBE4}"/>
            </c:ext>
          </c:extLst>
        </c:ser>
        <c:ser>
          <c:idx val="3"/>
          <c:order val="3"/>
          <c:tx>
            <c:strRef>
              <c:f>Examples!$O$33</c:f>
              <c:strCache>
                <c:ptCount val="1"/>
                <c:pt idx="0">
                  <c:v>Green</c:v>
                </c:pt>
              </c:strCache>
            </c:strRef>
          </c:tx>
          <c:spPr>
            <a:ln w="25400">
              <a:solidFill>
                <a:srgbClr val="46B849"/>
              </a:solidFill>
              <a:prstDash val="lgDash"/>
            </a:ln>
          </c:spPr>
          <c:marker>
            <c:symbol val="none"/>
          </c:marker>
          <c:cat>
            <c:strRef>
              <c:f>Examples!$K$34:$K$41</c:f>
              <c:strCache>
                <c:ptCount val="8"/>
                <c:pt idx="0">
                  <c:v>1975-76</c:v>
                </c:pt>
                <c:pt idx="1">
                  <c:v>1983-84</c:v>
                </c:pt>
                <c:pt idx="2">
                  <c:v>1988-89</c:v>
                </c:pt>
                <c:pt idx="3">
                  <c:v>1993-94</c:v>
                </c:pt>
                <c:pt idx="4">
                  <c:v>1996-97</c:v>
                </c:pt>
                <c:pt idx="5">
                  <c:v>1997-98</c:v>
                </c:pt>
                <c:pt idx="6">
                  <c:v>1998-99</c:v>
                </c:pt>
                <c:pt idx="7">
                  <c:v>1999-00</c:v>
                </c:pt>
              </c:strCache>
            </c:strRef>
          </c:cat>
          <c:val>
            <c:numRef>
              <c:f>Examples!$O$34:$O$41</c:f>
              <c:numCache>
                <c:formatCode>General</c:formatCode>
                <c:ptCount val="8"/>
                <c:pt idx="0">
                  <c:v>5.36</c:v>
                </c:pt>
                <c:pt idx="1">
                  <c:v>7.01</c:v>
                </c:pt>
                <c:pt idx="2">
                  <c:v>6.33</c:v>
                </c:pt>
                <c:pt idx="3">
                  <c:v>7.01</c:v>
                </c:pt>
                <c:pt idx="4">
                  <c:v>7</c:v>
                </c:pt>
                <c:pt idx="5">
                  <c:v>7.01</c:v>
                </c:pt>
                <c:pt idx="6">
                  <c:v>7.01</c:v>
                </c:pt>
                <c:pt idx="7">
                  <c:v>8</c:v>
                </c:pt>
              </c:numCache>
            </c:numRef>
          </c:val>
          <c:smooth val="0"/>
          <c:extLst>
            <c:ext xmlns:c16="http://schemas.microsoft.com/office/drawing/2014/chart" uri="{C3380CC4-5D6E-409C-BE32-E72D297353CC}">
              <c16:uniqueId val="{00000003-F212-44CC-BBAA-A5760292BBE4}"/>
            </c:ext>
          </c:extLst>
        </c:ser>
        <c:ser>
          <c:idx val="4"/>
          <c:order val="4"/>
          <c:tx>
            <c:strRef>
              <c:f>Examples!$P$33</c:f>
              <c:strCache>
                <c:ptCount val="1"/>
                <c:pt idx="0">
                  <c:v>Charcoal</c:v>
                </c:pt>
              </c:strCache>
            </c:strRef>
          </c:tx>
          <c:spPr>
            <a:ln w="25400">
              <a:solidFill>
                <a:srgbClr val="212122"/>
              </a:solidFill>
              <a:prstDash val="lgDash"/>
            </a:ln>
          </c:spPr>
          <c:marker>
            <c:symbol val="none"/>
          </c:marker>
          <c:cat>
            <c:strRef>
              <c:f>Examples!$K$34:$K$41</c:f>
              <c:strCache>
                <c:ptCount val="8"/>
                <c:pt idx="0">
                  <c:v>1975-76</c:v>
                </c:pt>
                <c:pt idx="1">
                  <c:v>1983-84</c:v>
                </c:pt>
                <c:pt idx="2">
                  <c:v>1988-89</c:v>
                </c:pt>
                <c:pt idx="3">
                  <c:v>1993-94</c:v>
                </c:pt>
                <c:pt idx="4">
                  <c:v>1996-97</c:v>
                </c:pt>
                <c:pt idx="5">
                  <c:v>1997-98</c:v>
                </c:pt>
                <c:pt idx="6">
                  <c:v>1998-99</c:v>
                </c:pt>
                <c:pt idx="7">
                  <c:v>1999-00</c:v>
                </c:pt>
              </c:strCache>
            </c:strRef>
          </c:cat>
          <c:val>
            <c:numRef>
              <c:f>Examples!$P$34:$P$41</c:f>
              <c:numCache>
                <c:formatCode>General</c:formatCode>
                <c:ptCount val="8"/>
                <c:pt idx="0">
                  <c:v>3.01</c:v>
                </c:pt>
                <c:pt idx="1">
                  <c:v>3.36</c:v>
                </c:pt>
                <c:pt idx="2">
                  <c:v>2.63</c:v>
                </c:pt>
                <c:pt idx="3">
                  <c:v>2.72</c:v>
                </c:pt>
                <c:pt idx="4">
                  <c:v>2.57</c:v>
                </c:pt>
                <c:pt idx="5">
                  <c:v>3.36</c:v>
                </c:pt>
                <c:pt idx="6">
                  <c:v>2.72</c:v>
                </c:pt>
                <c:pt idx="7">
                  <c:v>2</c:v>
                </c:pt>
              </c:numCache>
            </c:numRef>
          </c:val>
          <c:smooth val="0"/>
          <c:extLst>
            <c:ext xmlns:c16="http://schemas.microsoft.com/office/drawing/2014/chart" uri="{C3380CC4-5D6E-409C-BE32-E72D297353CC}">
              <c16:uniqueId val="{00000004-F212-44CC-BBAA-A5760292BBE4}"/>
            </c:ext>
          </c:extLst>
        </c:ser>
        <c:ser>
          <c:idx val="5"/>
          <c:order val="5"/>
          <c:tx>
            <c:strRef>
              <c:f>Examples!$Q$33</c:f>
              <c:strCache>
                <c:ptCount val="1"/>
                <c:pt idx="0">
                  <c:v>Orange</c:v>
                </c:pt>
              </c:strCache>
            </c:strRef>
          </c:tx>
          <c:spPr>
            <a:ln w="25400">
              <a:solidFill>
                <a:srgbClr val="F68B1F"/>
              </a:solidFill>
              <a:prstDash val="lgDash"/>
            </a:ln>
          </c:spPr>
          <c:marker>
            <c:symbol val="none"/>
          </c:marker>
          <c:cat>
            <c:strRef>
              <c:f>Examples!$K$34:$K$41</c:f>
              <c:strCache>
                <c:ptCount val="8"/>
                <c:pt idx="0">
                  <c:v>1975-76</c:v>
                </c:pt>
                <c:pt idx="1">
                  <c:v>1983-84</c:v>
                </c:pt>
                <c:pt idx="2">
                  <c:v>1988-89</c:v>
                </c:pt>
                <c:pt idx="3">
                  <c:v>1993-94</c:v>
                </c:pt>
                <c:pt idx="4">
                  <c:v>1996-97</c:v>
                </c:pt>
                <c:pt idx="5">
                  <c:v>1997-98</c:v>
                </c:pt>
                <c:pt idx="6">
                  <c:v>1998-99</c:v>
                </c:pt>
                <c:pt idx="7">
                  <c:v>1999-00</c:v>
                </c:pt>
              </c:strCache>
            </c:strRef>
          </c:cat>
          <c:val>
            <c:numRef>
              <c:f>Examples!$Q$34:$Q$41</c:f>
              <c:numCache>
                <c:formatCode>General</c:formatCode>
                <c:ptCount val="8"/>
                <c:pt idx="0">
                  <c:v>10</c:v>
                </c:pt>
                <c:pt idx="1">
                  <c:v>12</c:v>
                </c:pt>
                <c:pt idx="2">
                  <c:v>14</c:v>
                </c:pt>
                <c:pt idx="3">
                  <c:v>16</c:v>
                </c:pt>
                <c:pt idx="4">
                  <c:v>18</c:v>
                </c:pt>
                <c:pt idx="5">
                  <c:v>12</c:v>
                </c:pt>
                <c:pt idx="6">
                  <c:v>16</c:v>
                </c:pt>
                <c:pt idx="7">
                  <c:v>20</c:v>
                </c:pt>
              </c:numCache>
            </c:numRef>
          </c:val>
          <c:smooth val="0"/>
          <c:extLst>
            <c:ext xmlns:c16="http://schemas.microsoft.com/office/drawing/2014/chart" uri="{C3380CC4-5D6E-409C-BE32-E72D297353CC}">
              <c16:uniqueId val="{00000005-F212-44CC-BBAA-A5760292BBE4}"/>
            </c:ext>
          </c:extLst>
        </c:ser>
        <c:dLbls>
          <c:showLegendKey val="0"/>
          <c:showVal val="0"/>
          <c:showCatName val="0"/>
          <c:showSerName val="0"/>
          <c:showPercent val="0"/>
          <c:showBubbleSize val="0"/>
        </c:dLbls>
        <c:smooth val="0"/>
        <c:axId val="534888104"/>
        <c:axId val="534893592"/>
      </c:lineChart>
      <c:catAx>
        <c:axId val="5348881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34893592"/>
        <c:crosses val="autoZero"/>
        <c:auto val="1"/>
        <c:lblAlgn val="ctr"/>
        <c:lblOffset val="100"/>
        <c:tickLblSkip val="1"/>
        <c:tickMarkSkip val="1"/>
        <c:noMultiLvlLbl val="0"/>
      </c:catAx>
      <c:valAx>
        <c:axId val="5348935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9525">
            <a:noFill/>
          </a:ln>
        </c:spPr>
        <c:txPr>
          <a:bodyPr rot="0" vert="horz"/>
          <a:lstStyle/>
          <a:p>
            <a:pPr>
              <a:defRPr/>
            </a:pPr>
            <a:endParaRPr lang="en-US"/>
          </a:p>
        </c:txPr>
        <c:crossAx val="534888104"/>
        <c:crosses val="autoZero"/>
        <c:crossBetween val="midCat"/>
      </c:valAx>
      <c:spPr>
        <a:solidFill>
          <a:srgbClr val="FFFFFF"/>
        </a:solidFill>
        <a:ln w="25400">
          <a:noFill/>
        </a:ln>
      </c:spPr>
    </c:plotArea>
    <c:legend>
      <c:legendPos val="r"/>
      <c:layout>
        <c:manualLayout>
          <c:xMode val="edge"/>
          <c:yMode val="edge"/>
          <c:x val="0.18674731753691681"/>
          <c:y val="7.0287896296648736E-2"/>
          <c:w val="0.66506141471211655"/>
          <c:h val="0.11501655757633429"/>
        </c:manualLayout>
      </c:layout>
      <c:overlay val="0"/>
      <c:spPr>
        <a:noFill/>
        <a:ln w="25400">
          <a:noFill/>
        </a:ln>
      </c:sp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Arial" pitchFamily="34" charset="0"/>
          <a:ea typeface="Myriad Pro"/>
          <a:cs typeface="Arial" pitchFamily="34" charset="0"/>
        </a:defRPr>
      </a:pPr>
      <a:endParaRPr lang="en-US"/>
    </a:p>
  </c:txPr>
  <c:printSettings>
    <c:headerFooter alignWithMargins="0">
      <c:oddHeader>&amp;A</c:oddHeader>
      <c:oddFooter>Page &amp;P</c:oddFooter>
    </c:headerFooter>
    <c:pageMargins b="0.98425196850393704" l="0.74803149606299213" r="0.74803149606299213" t="0.98425196850393704" header="0.51181102362204722" footer="0.51181102362204722"/>
    <c:pageSetup paperSize="9" orientation="landscape" horizontalDpi="-3"/>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626605962807025E-2"/>
          <c:y val="6.7307981985161358E-2"/>
          <c:w val="0.92771248066726397"/>
          <c:h val="0.79167007382546917"/>
        </c:manualLayout>
      </c:layout>
      <c:scatterChart>
        <c:scatterStyle val="lineMarker"/>
        <c:varyColors val="0"/>
        <c:ser>
          <c:idx val="0"/>
          <c:order val="0"/>
          <c:tx>
            <c:strRef>
              <c:f>Examples!$T$33</c:f>
              <c:strCache>
                <c:ptCount val="1"/>
                <c:pt idx="0">
                  <c:v>1st Y value</c:v>
                </c:pt>
              </c:strCache>
            </c:strRef>
          </c:tx>
          <c:spPr>
            <a:ln w="25400">
              <a:solidFill>
                <a:srgbClr val="007BC4"/>
              </a:solidFill>
              <a:prstDash val="solid"/>
            </a:ln>
          </c:spPr>
          <c:marker>
            <c:symbol val="diamond"/>
            <c:size val="7"/>
            <c:spPr>
              <a:solidFill>
                <a:srgbClr val="007BC4"/>
              </a:solidFill>
              <a:ln>
                <a:solidFill>
                  <a:srgbClr val="007BC4"/>
                </a:solidFill>
                <a:prstDash val="solid"/>
              </a:ln>
            </c:spPr>
          </c:marker>
          <c:xVal>
            <c:numRef>
              <c:f>Examples!$S$34:$S$38</c:f>
              <c:numCache>
                <c:formatCode>General</c:formatCode>
                <c:ptCount val="5"/>
                <c:pt idx="0">
                  <c:v>1.8</c:v>
                </c:pt>
                <c:pt idx="1">
                  <c:v>2.2999999999999998</c:v>
                </c:pt>
                <c:pt idx="2">
                  <c:v>3.7</c:v>
                </c:pt>
                <c:pt idx="3">
                  <c:v>4.0999999999999996</c:v>
                </c:pt>
                <c:pt idx="4">
                  <c:v>5.5</c:v>
                </c:pt>
              </c:numCache>
            </c:numRef>
          </c:xVal>
          <c:yVal>
            <c:numRef>
              <c:f>Examples!$T$34:$T$38</c:f>
              <c:numCache>
                <c:formatCode>General</c:formatCode>
                <c:ptCount val="5"/>
                <c:pt idx="0">
                  <c:v>10</c:v>
                </c:pt>
                <c:pt idx="1">
                  <c:v>12</c:v>
                </c:pt>
                <c:pt idx="2">
                  <c:v>16</c:v>
                </c:pt>
                <c:pt idx="3">
                  <c:v>8</c:v>
                </c:pt>
                <c:pt idx="4">
                  <c:v>14</c:v>
                </c:pt>
              </c:numCache>
            </c:numRef>
          </c:yVal>
          <c:smooth val="0"/>
          <c:extLst>
            <c:ext xmlns:c16="http://schemas.microsoft.com/office/drawing/2014/chart" uri="{C3380CC4-5D6E-409C-BE32-E72D297353CC}">
              <c16:uniqueId val="{00000000-7124-4585-A55E-28888C0560F7}"/>
            </c:ext>
          </c:extLst>
        </c:ser>
        <c:ser>
          <c:idx val="1"/>
          <c:order val="1"/>
          <c:tx>
            <c:strRef>
              <c:f>Examples!$U$33</c:f>
              <c:strCache>
                <c:ptCount val="1"/>
                <c:pt idx="0">
                  <c:v>2nd Y value</c:v>
                </c:pt>
              </c:strCache>
            </c:strRef>
          </c:tx>
          <c:spPr>
            <a:ln w="25400">
              <a:solidFill>
                <a:srgbClr val="A0A09A"/>
              </a:solidFill>
              <a:prstDash val="solid"/>
            </a:ln>
          </c:spPr>
          <c:marker>
            <c:symbol val="square"/>
            <c:size val="5"/>
            <c:spPr>
              <a:solidFill>
                <a:srgbClr val="A0A09A"/>
              </a:solidFill>
              <a:ln>
                <a:solidFill>
                  <a:srgbClr val="A0A09A"/>
                </a:solidFill>
                <a:prstDash val="solid"/>
              </a:ln>
            </c:spPr>
          </c:marker>
          <c:xVal>
            <c:numRef>
              <c:f>Examples!$S$34:$S$38</c:f>
              <c:numCache>
                <c:formatCode>General</c:formatCode>
                <c:ptCount val="5"/>
                <c:pt idx="0">
                  <c:v>1.8</c:v>
                </c:pt>
                <c:pt idx="1">
                  <c:v>2.2999999999999998</c:v>
                </c:pt>
                <c:pt idx="2">
                  <c:v>3.7</c:v>
                </c:pt>
                <c:pt idx="3">
                  <c:v>4.0999999999999996</c:v>
                </c:pt>
                <c:pt idx="4">
                  <c:v>5.5</c:v>
                </c:pt>
              </c:numCache>
            </c:numRef>
          </c:xVal>
          <c:yVal>
            <c:numRef>
              <c:f>Examples!$U$34:$U$38</c:f>
              <c:numCache>
                <c:formatCode>General</c:formatCode>
                <c:ptCount val="5"/>
                <c:pt idx="0">
                  <c:v>17</c:v>
                </c:pt>
                <c:pt idx="1">
                  <c:v>9</c:v>
                </c:pt>
                <c:pt idx="2">
                  <c:v>14</c:v>
                </c:pt>
                <c:pt idx="3">
                  <c:v>23</c:v>
                </c:pt>
                <c:pt idx="4">
                  <c:v>27</c:v>
                </c:pt>
              </c:numCache>
            </c:numRef>
          </c:yVal>
          <c:smooth val="0"/>
          <c:extLst>
            <c:ext xmlns:c16="http://schemas.microsoft.com/office/drawing/2014/chart" uri="{C3380CC4-5D6E-409C-BE32-E72D297353CC}">
              <c16:uniqueId val="{00000001-7124-4585-A55E-28888C0560F7}"/>
            </c:ext>
          </c:extLst>
        </c:ser>
        <c:dLbls>
          <c:showLegendKey val="0"/>
          <c:showVal val="0"/>
          <c:showCatName val="0"/>
          <c:showSerName val="0"/>
          <c:showPercent val="0"/>
          <c:showBubbleSize val="0"/>
        </c:dLbls>
        <c:axId val="642584008"/>
        <c:axId val="642587536"/>
      </c:scatterChart>
      <c:valAx>
        <c:axId val="6425840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642587536"/>
        <c:crosses val="autoZero"/>
        <c:crossBetween val="midCat"/>
      </c:valAx>
      <c:valAx>
        <c:axId val="64258753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9525">
            <a:noFill/>
          </a:ln>
        </c:spPr>
        <c:txPr>
          <a:bodyPr rot="0" vert="horz"/>
          <a:lstStyle/>
          <a:p>
            <a:pPr>
              <a:defRPr/>
            </a:pPr>
            <a:endParaRPr lang="en-US"/>
          </a:p>
        </c:txPr>
        <c:crossAx val="642584008"/>
        <c:crosses val="autoZero"/>
        <c:crossBetween val="midCat"/>
      </c:valAx>
      <c:spPr>
        <a:solidFill>
          <a:srgbClr val="FFFFFF"/>
        </a:solidFill>
        <a:ln w="25400">
          <a:noFill/>
        </a:ln>
      </c:spPr>
    </c:plotArea>
    <c:legend>
      <c:legendPos val="r"/>
      <c:layout>
        <c:manualLayout>
          <c:xMode val="edge"/>
          <c:yMode val="edge"/>
          <c:x val="0.18192803192306087"/>
          <c:y val="8.9743975980215135E-2"/>
          <c:w val="0.36385606384612174"/>
          <c:h val="7.6923407983041536E-2"/>
        </c:manualLayout>
      </c:layout>
      <c:overlay val="0"/>
      <c:spPr>
        <a:noFill/>
        <a:ln w="25400">
          <a:noFill/>
        </a:ln>
      </c:sp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Arial" pitchFamily="34" charset="0"/>
          <a:ea typeface="Myriad Pro"/>
          <a:cs typeface="Arial" pitchFamily="34" charset="0"/>
        </a:defRPr>
      </a:pPr>
      <a:endParaRPr lang="en-US"/>
    </a:p>
  </c:txPr>
  <c:printSettings>
    <c:headerFooter alignWithMargins="0"/>
    <c:pageMargins b="1" l="0.75" r="0.75" t="1" header="0.5" footer="0.5"/>
    <c:pageSetup paperSize="9" orientation="landscape" horizontalDpi="-3" verticalDpi="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7590427788076153"/>
          <c:y val="0.23397536594841806"/>
          <c:w val="0.24819320911357973"/>
          <c:h val="0.6602592518544399"/>
        </c:manualLayout>
      </c:layout>
      <c:pieChart>
        <c:varyColors val="1"/>
        <c:ser>
          <c:idx val="0"/>
          <c:order val="0"/>
          <c:tx>
            <c:strRef>
              <c:f>Examples!$A$34</c:f>
              <c:strCache>
                <c:ptCount val="1"/>
                <c:pt idx="0">
                  <c:v>1975-76</c:v>
                </c:pt>
              </c:strCache>
            </c:strRef>
          </c:tx>
          <c:spPr>
            <a:solidFill>
              <a:srgbClr val="001C52"/>
            </a:solidFill>
            <a:ln w="25400">
              <a:noFill/>
            </a:ln>
          </c:spPr>
          <c:dPt>
            <c:idx val="0"/>
            <c:bubble3D val="0"/>
            <c:spPr>
              <a:solidFill>
                <a:srgbClr val="007BC4"/>
              </a:solidFill>
              <a:ln w="25400">
                <a:noFill/>
              </a:ln>
            </c:spPr>
            <c:extLst>
              <c:ext xmlns:c16="http://schemas.microsoft.com/office/drawing/2014/chart" uri="{C3380CC4-5D6E-409C-BE32-E72D297353CC}">
                <c16:uniqueId val="{00000000-BA54-4132-A6DC-F02D20A57B5D}"/>
              </c:ext>
            </c:extLst>
          </c:dPt>
          <c:dPt>
            <c:idx val="1"/>
            <c:bubble3D val="0"/>
            <c:spPr>
              <a:solidFill>
                <a:srgbClr val="A0A09A"/>
              </a:solidFill>
              <a:ln w="25400">
                <a:noFill/>
              </a:ln>
            </c:spPr>
            <c:extLst>
              <c:ext xmlns:c16="http://schemas.microsoft.com/office/drawing/2014/chart" uri="{C3380CC4-5D6E-409C-BE32-E72D297353CC}">
                <c16:uniqueId val="{00000002-BA54-4132-A6DC-F02D20A57B5D}"/>
              </c:ext>
            </c:extLst>
          </c:dPt>
          <c:dPt>
            <c:idx val="2"/>
            <c:bubble3D val="0"/>
            <c:spPr>
              <a:solidFill>
                <a:srgbClr val="CBD4D9"/>
              </a:solidFill>
              <a:ln w="25400">
                <a:noFill/>
              </a:ln>
            </c:spPr>
            <c:extLst>
              <c:ext xmlns:c16="http://schemas.microsoft.com/office/drawing/2014/chart" uri="{C3380CC4-5D6E-409C-BE32-E72D297353CC}">
                <c16:uniqueId val="{00000004-BA54-4132-A6DC-F02D20A57B5D}"/>
              </c:ext>
            </c:extLst>
          </c:dPt>
          <c:dPt>
            <c:idx val="3"/>
            <c:bubble3D val="0"/>
            <c:spPr>
              <a:solidFill>
                <a:srgbClr val="46B849"/>
              </a:solidFill>
              <a:ln w="25400">
                <a:noFill/>
              </a:ln>
            </c:spPr>
            <c:extLst>
              <c:ext xmlns:c16="http://schemas.microsoft.com/office/drawing/2014/chart" uri="{C3380CC4-5D6E-409C-BE32-E72D297353CC}">
                <c16:uniqueId val="{00000006-BA54-4132-A6DC-F02D20A57B5D}"/>
              </c:ext>
            </c:extLst>
          </c:dPt>
          <c:dPt>
            <c:idx val="4"/>
            <c:bubble3D val="0"/>
            <c:spPr>
              <a:solidFill>
                <a:srgbClr val="212122"/>
              </a:solidFill>
              <a:ln w="25400">
                <a:noFill/>
              </a:ln>
            </c:spPr>
            <c:extLst>
              <c:ext xmlns:c16="http://schemas.microsoft.com/office/drawing/2014/chart" uri="{C3380CC4-5D6E-409C-BE32-E72D297353CC}">
                <c16:uniqueId val="{00000008-BA54-4132-A6DC-F02D20A57B5D}"/>
              </c:ext>
            </c:extLst>
          </c:dPt>
          <c:dPt>
            <c:idx val="5"/>
            <c:bubble3D val="0"/>
            <c:spPr>
              <a:solidFill>
                <a:srgbClr val="F68B1F"/>
              </a:solidFill>
              <a:ln w="25400">
                <a:noFill/>
              </a:ln>
            </c:spPr>
            <c:extLst>
              <c:ext xmlns:c16="http://schemas.microsoft.com/office/drawing/2014/chart" uri="{C3380CC4-5D6E-409C-BE32-E72D297353CC}">
                <c16:uniqueId val="{0000000A-BA54-4132-A6DC-F02D20A57B5D}"/>
              </c:ext>
            </c:extLst>
          </c:dPt>
          <c:dPt>
            <c:idx val="6"/>
            <c:bubble3D val="0"/>
            <c:spPr>
              <a:solidFill>
                <a:srgbClr val="8F439B"/>
              </a:solidFill>
              <a:ln w="25400">
                <a:noFill/>
              </a:ln>
            </c:spPr>
            <c:extLst>
              <c:ext xmlns:c16="http://schemas.microsoft.com/office/drawing/2014/chart" uri="{C3380CC4-5D6E-409C-BE32-E72D297353CC}">
                <c16:uniqueId val="{0000000C-BA54-4132-A6DC-F02D20A57B5D}"/>
              </c:ext>
            </c:extLst>
          </c:dPt>
          <c:dPt>
            <c:idx val="7"/>
            <c:bubble3D val="0"/>
            <c:spPr>
              <a:solidFill>
                <a:srgbClr val="EDA6A8"/>
              </a:solidFill>
              <a:ln w="25400">
                <a:noFill/>
              </a:ln>
            </c:spPr>
            <c:extLst>
              <c:ext xmlns:c16="http://schemas.microsoft.com/office/drawing/2014/chart" uri="{C3380CC4-5D6E-409C-BE32-E72D297353CC}">
                <c16:uniqueId val="{0000000E-BA54-4132-A6DC-F02D20A57B5D}"/>
              </c:ext>
            </c:extLst>
          </c:dPt>
          <c:dLbls>
            <c:dLbl>
              <c:idx val="1"/>
              <c:layout>
                <c:manualLayout>
                  <c:x val="2.779921010822416E-2"/>
                  <c:y val="-5.100126742712296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A54-4132-A6DC-F02D20A57B5D}"/>
                </c:ext>
              </c:extLst>
            </c:dLbl>
            <c:dLbl>
              <c:idx val="7"/>
              <c:layout>
                <c:manualLayout>
                  <c:x val="1.9893319786639576E-2"/>
                  <c:y val="-1.792760695787552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BA54-4132-A6DC-F02D20A57B5D}"/>
                </c:ext>
              </c:extLst>
            </c:dLbl>
            <c:numFmt formatCode="0.0%" sourceLinked="0"/>
            <c:spPr>
              <a:noFill/>
              <a:ln w="25400">
                <a:noFill/>
              </a:ln>
            </c:spPr>
            <c:txPr>
              <a:bodyPr/>
              <a:lstStyle/>
              <a:p>
                <a:pPr>
                  <a:defRPr sz="900" b="0" i="0" u="none" strike="noStrike" baseline="0">
                    <a:solidFill>
                      <a:srgbClr val="000000"/>
                    </a:solidFill>
                    <a:latin typeface="Arial" pitchFamily="34" charset="0"/>
                    <a:ea typeface="Myriad Pro"/>
                    <a:cs typeface="Arial" pitchFamily="34" charset="0"/>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Examples!$B$33:$I$33</c:f>
              <c:strCache>
                <c:ptCount val="8"/>
                <c:pt idx="0">
                  <c:v>Blue</c:v>
                </c:pt>
                <c:pt idx="1">
                  <c:v>Mid Grey</c:v>
                </c:pt>
                <c:pt idx="2">
                  <c:v>Pale Blue</c:v>
                </c:pt>
                <c:pt idx="3">
                  <c:v>Green</c:v>
                </c:pt>
                <c:pt idx="4">
                  <c:v>Charcoal</c:v>
                </c:pt>
                <c:pt idx="5">
                  <c:v>Orange</c:v>
                </c:pt>
                <c:pt idx="6">
                  <c:v>Purple</c:v>
                </c:pt>
                <c:pt idx="7">
                  <c:v>Pink</c:v>
                </c:pt>
              </c:strCache>
            </c:strRef>
          </c:cat>
          <c:val>
            <c:numRef>
              <c:f>Examples!$B$34:$I$34</c:f>
              <c:numCache>
                <c:formatCode>General</c:formatCode>
                <c:ptCount val="8"/>
                <c:pt idx="0">
                  <c:v>36.19</c:v>
                </c:pt>
                <c:pt idx="1">
                  <c:v>36.880000000000003</c:v>
                </c:pt>
                <c:pt idx="2">
                  <c:v>21.56</c:v>
                </c:pt>
                <c:pt idx="3">
                  <c:v>5.36</c:v>
                </c:pt>
                <c:pt idx="4">
                  <c:v>3.01</c:v>
                </c:pt>
                <c:pt idx="5">
                  <c:v>10</c:v>
                </c:pt>
                <c:pt idx="6">
                  <c:v>3.01</c:v>
                </c:pt>
                <c:pt idx="7">
                  <c:v>10</c:v>
                </c:pt>
              </c:numCache>
            </c:numRef>
          </c:val>
          <c:extLst>
            <c:ext xmlns:c16="http://schemas.microsoft.com/office/drawing/2014/chart" uri="{C3380CC4-5D6E-409C-BE32-E72D297353CC}">
              <c16:uniqueId val="{0000000F-BA54-4132-A6DC-F02D20A57B5D}"/>
            </c:ext>
          </c:extLst>
        </c:ser>
        <c:dLbls>
          <c:showLegendKey val="0"/>
          <c:showVal val="0"/>
          <c:showCatName val="1"/>
          <c:showSerName val="0"/>
          <c:showPercent val="1"/>
          <c:showBubbleSize val="0"/>
          <c:showLeaderLines val="0"/>
        </c:dLbls>
        <c:firstSliceAng val="0"/>
      </c:pieChart>
      <c:spPr>
        <a:solidFill>
          <a:srgbClr val="FFFFFF"/>
        </a:solidFill>
        <a:ln w="25400">
          <a:noFill/>
        </a:ln>
      </c:spPr>
    </c:plotArea>
    <c:plotVisOnly val="1"/>
    <c:dispBlanksAs val="zero"/>
    <c:showDLblsOverMax val="0"/>
  </c:chart>
  <c:spPr>
    <a:solidFill>
      <a:srgbClr val="FFFFFF"/>
    </a:solidFill>
    <a:ln w="9525">
      <a:noFill/>
    </a:ln>
  </c:spPr>
  <c:txPr>
    <a:bodyPr/>
    <a:lstStyle/>
    <a:p>
      <a:pPr>
        <a:defRPr sz="900" b="0" i="0" u="none" strike="noStrike" baseline="0">
          <a:solidFill>
            <a:srgbClr val="000000"/>
          </a:solidFill>
          <a:latin typeface="Myriad Pro"/>
          <a:ea typeface="Myriad Pro"/>
          <a:cs typeface="Myriad Pro"/>
        </a:defRPr>
      </a:pPr>
      <a:endParaRPr lang="en-US"/>
    </a:p>
  </c:txPr>
  <c:printSettings>
    <c:headerFooter alignWithMargins="0"/>
    <c:pageMargins b="1" l="0.75" r="0.75" t="1" header="0.5" footer="0.5"/>
    <c:pageSetup paperSize="9" orientation="portrait" horizontalDpi="-3"/>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301249472743564"/>
          <c:y val="0.21153937195336425"/>
          <c:w val="0.50361534664794338"/>
          <c:h val="0.6089769798657455"/>
        </c:manualLayout>
      </c:layout>
      <c:ofPieChart>
        <c:ofPieType val="pie"/>
        <c:varyColors val="1"/>
        <c:ser>
          <c:idx val="0"/>
          <c:order val="0"/>
          <c:tx>
            <c:strRef>
              <c:f>Examples!$A$34</c:f>
              <c:strCache>
                <c:ptCount val="1"/>
                <c:pt idx="0">
                  <c:v>1975-76</c:v>
                </c:pt>
              </c:strCache>
            </c:strRef>
          </c:tx>
          <c:spPr>
            <a:solidFill>
              <a:srgbClr val="001C52"/>
            </a:solidFill>
            <a:ln w="25400">
              <a:noFill/>
            </a:ln>
          </c:spPr>
          <c:dPt>
            <c:idx val="0"/>
            <c:bubble3D val="0"/>
            <c:spPr>
              <a:solidFill>
                <a:srgbClr val="007BC4"/>
              </a:solidFill>
              <a:ln w="25400">
                <a:noFill/>
              </a:ln>
            </c:spPr>
            <c:extLst>
              <c:ext xmlns:c16="http://schemas.microsoft.com/office/drawing/2014/chart" uri="{C3380CC4-5D6E-409C-BE32-E72D297353CC}">
                <c16:uniqueId val="{00000000-6414-4393-8A83-C7812E4E4679}"/>
              </c:ext>
            </c:extLst>
          </c:dPt>
          <c:dPt>
            <c:idx val="1"/>
            <c:bubble3D val="0"/>
            <c:spPr>
              <a:solidFill>
                <a:srgbClr val="A0A09A"/>
              </a:solidFill>
              <a:ln w="25400">
                <a:noFill/>
              </a:ln>
            </c:spPr>
            <c:extLst>
              <c:ext xmlns:c16="http://schemas.microsoft.com/office/drawing/2014/chart" uri="{C3380CC4-5D6E-409C-BE32-E72D297353CC}">
                <c16:uniqueId val="{00000002-6414-4393-8A83-C7812E4E4679}"/>
              </c:ext>
            </c:extLst>
          </c:dPt>
          <c:dPt>
            <c:idx val="2"/>
            <c:bubble3D val="0"/>
            <c:spPr>
              <a:solidFill>
                <a:srgbClr val="CBD4D9"/>
              </a:solidFill>
              <a:ln w="25400">
                <a:noFill/>
              </a:ln>
            </c:spPr>
            <c:extLst>
              <c:ext xmlns:c16="http://schemas.microsoft.com/office/drawing/2014/chart" uri="{C3380CC4-5D6E-409C-BE32-E72D297353CC}">
                <c16:uniqueId val="{00000004-6414-4393-8A83-C7812E4E4679}"/>
              </c:ext>
            </c:extLst>
          </c:dPt>
          <c:dPt>
            <c:idx val="3"/>
            <c:bubble3D val="0"/>
            <c:spPr>
              <a:solidFill>
                <a:srgbClr val="46B849"/>
              </a:solidFill>
              <a:ln w="25400">
                <a:noFill/>
              </a:ln>
            </c:spPr>
            <c:extLst>
              <c:ext xmlns:c16="http://schemas.microsoft.com/office/drawing/2014/chart" uri="{C3380CC4-5D6E-409C-BE32-E72D297353CC}">
                <c16:uniqueId val="{00000006-6414-4393-8A83-C7812E4E4679}"/>
              </c:ext>
            </c:extLst>
          </c:dPt>
          <c:dPt>
            <c:idx val="4"/>
            <c:bubble3D val="0"/>
            <c:spPr>
              <a:solidFill>
                <a:srgbClr val="212122"/>
              </a:solidFill>
              <a:ln w="25400">
                <a:noFill/>
              </a:ln>
            </c:spPr>
            <c:extLst>
              <c:ext xmlns:c16="http://schemas.microsoft.com/office/drawing/2014/chart" uri="{C3380CC4-5D6E-409C-BE32-E72D297353CC}">
                <c16:uniqueId val="{00000008-6414-4393-8A83-C7812E4E4679}"/>
              </c:ext>
            </c:extLst>
          </c:dPt>
          <c:dPt>
            <c:idx val="5"/>
            <c:bubble3D val="0"/>
            <c:spPr>
              <a:solidFill>
                <a:srgbClr val="F68B1F"/>
              </a:solidFill>
              <a:ln w="25400">
                <a:noFill/>
              </a:ln>
            </c:spPr>
            <c:extLst>
              <c:ext xmlns:c16="http://schemas.microsoft.com/office/drawing/2014/chart" uri="{C3380CC4-5D6E-409C-BE32-E72D297353CC}">
                <c16:uniqueId val="{0000000A-6414-4393-8A83-C7812E4E4679}"/>
              </c:ext>
            </c:extLst>
          </c:dPt>
          <c:dPt>
            <c:idx val="6"/>
            <c:bubble3D val="0"/>
            <c:spPr>
              <a:solidFill>
                <a:srgbClr val="8F439B"/>
              </a:solidFill>
              <a:ln w="25400">
                <a:noFill/>
              </a:ln>
            </c:spPr>
            <c:extLst>
              <c:ext xmlns:c16="http://schemas.microsoft.com/office/drawing/2014/chart" uri="{C3380CC4-5D6E-409C-BE32-E72D297353CC}">
                <c16:uniqueId val="{0000000C-6414-4393-8A83-C7812E4E4679}"/>
              </c:ext>
            </c:extLst>
          </c:dPt>
          <c:dPt>
            <c:idx val="7"/>
            <c:bubble3D val="0"/>
            <c:spPr>
              <a:solidFill>
                <a:srgbClr val="EDA6A8"/>
              </a:solidFill>
              <a:ln w="25400">
                <a:noFill/>
              </a:ln>
            </c:spPr>
            <c:extLst>
              <c:ext xmlns:c16="http://schemas.microsoft.com/office/drawing/2014/chart" uri="{C3380CC4-5D6E-409C-BE32-E72D297353CC}">
                <c16:uniqueId val="{0000000E-6414-4393-8A83-C7812E4E4679}"/>
              </c:ext>
            </c:extLst>
          </c:dPt>
          <c:dLbls>
            <c:numFmt formatCode="0%" sourceLinked="0"/>
            <c:spPr>
              <a:noFill/>
              <a:ln w="25400">
                <a:noFill/>
              </a:ln>
            </c:spPr>
            <c:txPr>
              <a:bodyPr/>
              <a:lstStyle/>
              <a:p>
                <a:pPr>
                  <a:defRPr sz="900" b="0" i="0" u="none" strike="noStrike" baseline="0">
                    <a:solidFill>
                      <a:srgbClr val="000000"/>
                    </a:solidFill>
                    <a:latin typeface="Arial" pitchFamily="34" charset="0"/>
                    <a:ea typeface="Myriad Pro"/>
                    <a:cs typeface="Arial" pitchFamily="34" charset="0"/>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Examples!$B$33:$H$33</c:f>
              <c:strCache>
                <c:ptCount val="7"/>
                <c:pt idx="0">
                  <c:v>Blue</c:v>
                </c:pt>
                <c:pt idx="1">
                  <c:v>Mid Grey</c:v>
                </c:pt>
                <c:pt idx="2">
                  <c:v>Pale Blue</c:v>
                </c:pt>
                <c:pt idx="3">
                  <c:v>Green</c:v>
                </c:pt>
                <c:pt idx="4">
                  <c:v>Charcoal</c:v>
                </c:pt>
                <c:pt idx="5">
                  <c:v>Orange</c:v>
                </c:pt>
                <c:pt idx="6">
                  <c:v>Purple</c:v>
                </c:pt>
              </c:strCache>
            </c:strRef>
          </c:cat>
          <c:val>
            <c:numRef>
              <c:f>Examples!$B$34:$H$34</c:f>
              <c:numCache>
                <c:formatCode>General</c:formatCode>
                <c:ptCount val="7"/>
                <c:pt idx="0">
                  <c:v>36.19</c:v>
                </c:pt>
                <c:pt idx="1">
                  <c:v>36.880000000000003</c:v>
                </c:pt>
                <c:pt idx="2">
                  <c:v>21.56</c:v>
                </c:pt>
                <c:pt idx="3">
                  <c:v>5.36</c:v>
                </c:pt>
                <c:pt idx="4">
                  <c:v>3.01</c:v>
                </c:pt>
                <c:pt idx="5">
                  <c:v>10</c:v>
                </c:pt>
                <c:pt idx="6">
                  <c:v>3.01</c:v>
                </c:pt>
              </c:numCache>
            </c:numRef>
          </c:val>
          <c:extLst>
            <c:ext xmlns:c16="http://schemas.microsoft.com/office/drawing/2014/chart" uri="{C3380CC4-5D6E-409C-BE32-E72D297353CC}">
              <c16:uniqueId val="{0000000F-6414-4393-8A83-C7812E4E4679}"/>
            </c:ext>
          </c:extLst>
        </c:ser>
        <c:dLbls>
          <c:showLegendKey val="0"/>
          <c:showVal val="0"/>
          <c:showCatName val="1"/>
          <c:showSerName val="0"/>
          <c:showPercent val="1"/>
          <c:showBubbleSize val="0"/>
          <c:showLeaderLines val="1"/>
        </c:dLbls>
        <c:gapWidth val="100"/>
        <c:splitType val="pos"/>
        <c:splitPos val="3"/>
        <c:secondPieSize val="70"/>
        <c:serLines>
          <c:spPr>
            <a:ln w="3175">
              <a:solidFill>
                <a:srgbClr val="000000"/>
              </a:solidFill>
              <a:prstDash val="solid"/>
            </a:ln>
          </c:spPr>
        </c:serLines>
      </c:ofPieChart>
      <c:spPr>
        <a:solidFill>
          <a:srgbClr val="FFFFFF"/>
        </a:solidFill>
        <a:ln w="25400">
          <a:noFill/>
        </a:ln>
      </c:spPr>
    </c:plotArea>
    <c:plotVisOnly val="1"/>
    <c:dispBlanksAs val="zero"/>
    <c:showDLblsOverMax val="0"/>
  </c:chart>
  <c:spPr>
    <a:solidFill>
      <a:srgbClr val="FFFFFF"/>
    </a:solidFill>
    <a:ln w="9525">
      <a:noFill/>
    </a:ln>
  </c:spPr>
  <c:txPr>
    <a:bodyPr/>
    <a:lstStyle/>
    <a:p>
      <a:pPr>
        <a:defRPr sz="900" b="0" i="0" u="none" strike="noStrike" baseline="0">
          <a:solidFill>
            <a:srgbClr val="000000"/>
          </a:solidFill>
          <a:latin typeface="Myriad Pro"/>
          <a:ea typeface="Myriad Pro"/>
          <a:cs typeface="Myriad Pro"/>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337392349972381"/>
          <c:y val="0.16025709996466989"/>
          <c:w val="0.42891641963317667"/>
          <c:h val="0.71154152384313429"/>
        </c:manualLayout>
      </c:layout>
      <c:ofPieChart>
        <c:ofPieType val="bar"/>
        <c:varyColors val="1"/>
        <c:ser>
          <c:idx val="0"/>
          <c:order val="0"/>
          <c:tx>
            <c:strRef>
              <c:f>Examples!$A$34</c:f>
              <c:strCache>
                <c:ptCount val="1"/>
                <c:pt idx="0">
                  <c:v>1975-76</c:v>
                </c:pt>
              </c:strCache>
            </c:strRef>
          </c:tx>
          <c:spPr>
            <a:solidFill>
              <a:srgbClr val="001C52"/>
            </a:solidFill>
            <a:ln w="25400">
              <a:noFill/>
            </a:ln>
          </c:spPr>
          <c:dPt>
            <c:idx val="0"/>
            <c:bubble3D val="0"/>
            <c:spPr>
              <a:solidFill>
                <a:srgbClr val="007BC4"/>
              </a:solidFill>
              <a:ln w="25400">
                <a:noFill/>
              </a:ln>
            </c:spPr>
            <c:extLst>
              <c:ext xmlns:c16="http://schemas.microsoft.com/office/drawing/2014/chart" uri="{C3380CC4-5D6E-409C-BE32-E72D297353CC}">
                <c16:uniqueId val="{00000000-A4A0-4C4C-B455-377FB4B1545D}"/>
              </c:ext>
            </c:extLst>
          </c:dPt>
          <c:dPt>
            <c:idx val="1"/>
            <c:bubble3D val="0"/>
            <c:spPr>
              <a:solidFill>
                <a:srgbClr val="A0A09A"/>
              </a:solidFill>
              <a:ln w="25400">
                <a:noFill/>
              </a:ln>
            </c:spPr>
            <c:extLst>
              <c:ext xmlns:c16="http://schemas.microsoft.com/office/drawing/2014/chart" uri="{C3380CC4-5D6E-409C-BE32-E72D297353CC}">
                <c16:uniqueId val="{00000002-A4A0-4C4C-B455-377FB4B1545D}"/>
              </c:ext>
            </c:extLst>
          </c:dPt>
          <c:dPt>
            <c:idx val="2"/>
            <c:bubble3D val="0"/>
            <c:spPr>
              <a:solidFill>
                <a:srgbClr val="CBD4D9"/>
              </a:solidFill>
              <a:ln w="25400">
                <a:noFill/>
              </a:ln>
            </c:spPr>
            <c:extLst>
              <c:ext xmlns:c16="http://schemas.microsoft.com/office/drawing/2014/chart" uri="{C3380CC4-5D6E-409C-BE32-E72D297353CC}">
                <c16:uniqueId val="{00000004-A4A0-4C4C-B455-377FB4B1545D}"/>
              </c:ext>
            </c:extLst>
          </c:dPt>
          <c:dPt>
            <c:idx val="3"/>
            <c:bubble3D val="0"/>
            <c:spPr>
              <a:solidFill>
                <a:srgbClr val="46B849"/>
              </a:solidFill>
              <a:ln w="25400">
                <a:noFill/>
              </a:ln>
            </c:spPr>
            <c:extLst>
              <c:ext xmlns:c16="http://schemas.microsoft.com/office/drawing/2014/chart" uri="{C3380CC4-5D6E-409C-BE32-E72D297353CC}">
                <c16:uniqueId val="{00000006-A4A0-4C4C-B455-377FB4B1545D}"/>
              </c:ext>
            </c:extLst>
          </c:dPt>
          <c:dPt>
            <c:idx val="4"/>
            <c:bubble3D val="0"/>
            <c:spPr>
              <a:solidFill>
                <a:srgbClr val="212122"/>
              </a:solidFill>
              <a:ln w="25400">
                <a:noFill/>
              </a:ln>
            </c:spPr>
            <c:extLst>
              <c:ext xmlns:c16="http://schemas.microsoft.com/office/drawing/2014/chart" uri="{C3380CC4-5D6E-409C-BE32-E72D297353CC}">
                <c16:uniqueId val="{00000008-A4A0-4C4C-B455-377FB4B1545D}"/>
              </c:ext>
            </c:extLst>
          </c:dPt>
          <c:dPt>
            <c:idx val="5"/>
            <c:bubble3D val="0"/>
            <c:spPr>
              <a:solidFill>
                <a:srgbClr val="F68B1F"/>
              </a:solidFill>
              <a:ln w="25400">
                <a:noFill/>
              </a:ln>
            </c:spPr>
            <c:extLst>
              <c:ext xmlns:c16="http://schemas.microsoft.com/office/drawing/2014/chart" uri="{C3380CC4-5D6E-409C-BE32-E72D297353CC}">
                <c16:uniqueId val="{0000000A-A4A0-4C4C-B455-377FB4B1545D}"/>
              </c:ext>
            </c:extLst>
          </c:dPt>
          <c:dPt>
            <c:idx val="6"/>
            <c:bubble3D val="0"/>
            <c:spPr>
              <a:solidFill>
                <a:srgbClr val="8F439B"/>
              </a:solidFill>
              <a:ln w="25400">
                <a:noFill/>
              </a:ln>
            </c:spPr>
            <c:extLst>
              <c:ext xmlns:c16="http://schemas.microsoft.com/office/drawing/2014/chart" uri="{C3380CC4-5D6E-409C-BE32-E72D297353CC}">
                <c16:uniqueId val="{0000000C-A4A0-4C4C-B455-377FB4B1545D}"/>
              </c:ext>
            </c:extLst>
          </c:dPt>
          <c:dPt>
            <c:idx val="7"/>
            <c:bubble3D val="0"/>
            <c:spPr>
              <a:solidFill>
                <a:srgbClr val="EDA6A8"/>
              </a:solidFill>
              <a:ln w="25400">
                <a:noFill/>
              </a:ln>
            </c:spPr>
            <c:extLst>
              <c:ext xmlns:c16="http://schemas.microsoft.com/office/drawing/2014/chart" uri="{C3380CC4-5D6E-409C-BE32-E72D297353CC}">
                <c16:uniqueId val="{0000000E-A4A0-4C4C-B455-377FB4B1545D}"/>
              </c:ext>
            </c:extLst>
          </c:dPt>
          <c:dLbls>
            <c:numFmt formatCode="0%" sourceLinked="0"/>
            <c:spPr>
              <a:noFill/>
              <a:ln w="25400">
                <a:noFill/>
              </a:ln>
            </c:spPr>
            <c:txPr>
              <a:bodyPr/>
              <a:lstStyle/>
              <a:p>
                <a:pPr>
                  <a:defRPr sz="900" b="0" i="0" u="none" strike="noStrike" baseline="0">
                    <a:solidFill>
                      <a:srgbClr val="000000"/>
                    </a:solidFill>
                    <a:latin typeface="Arial" pitchFamily="34" charset="0"/>
                    <a:ea typeface="Myriad Pro"/>
                    <a:cs typeface="Arial" pitchFamily="34" charset="0"/>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Examples!$B$33:$H$33</c:f>
              <c:strCache>
                <c:ptCount val="7"/>
                <c:pt idx="0">
                  <c:v>Blue</c:v>
                </c:pt>
                <c:pt idx="1">
                  <c:v>Mid Grey</c:v>
                </c:pt>
                <c:pt idx="2">
                  <c:v>Pale Blue</c:v>
                </c:pt>
                <c:pt idx="3">
                  <c:v>Green</c:v>
                </c:pt>
                <c:pt idx="4">
                  <c:v>Charcoal</c:v>
                </c:pt>
                <c:pt idx="5">
                  <c:v>Orange</c:v>
                </c:pt>
                <c:pt idx="6">
                  <c:v>Purple</c:v>
                </c:pt>
              </c:strCache>
            </c:strRef>
          </c:cat>
          <c:val>
            <c:numRef>
              <c:f>Examples!$B$34:$H$34</c:f>
              <c:numCache>
                <c:formatCode>General</c:formatCode>
                <c:ptCount val="7"/>
                <c:pt idx="0">
                  <c:v>36.19</c:v>
                </c:pt>
                <c:pt idx="1">
                  <c:v>36.880000000000003</c:v>
                </c:pt>
                <c:pt idx="2">
                  <c:v>21.56</c:v>
                </c:pt>
                <c:pt idx="3">
                  <c:v>5.36</c:v>
                </c:pt>
                <c:pt idx="4">
                  <c:v>3.01</c:v>
                </c:pt>
                <c:pt idx="5">
                  <c:v>10</c:v>
                </c:pt>
                <c:pt idx="6">
                  <c:v>3.01</c:v>
                </c:pt>
              </c:numCache>
            </c:numRef>
          </c:val>
          <c:extLst>
            <c:ext xmlns:c16="http://schemas.microsoft.com/office/drawing/2014/chart" uri="{C3380CC4-5D6E-409C-BE32-E72D297353CC}">
              <c16:uniqueId val="{0000000F-A4A0-4C4C-B455-377FB4B1545D}"/>
            </c:ext>
          </c:extLst>
        </c:ser>
        <c:dLbls>
          <c:showLegendKey val="0"/>
          <c:showVal val="0"/>
          <c:showCatName val="1"/>
          <c:showSerName val="0"/>
          <c:showPercent val="1"/>
          <c:showBubbleSize val="0"/>
          <c:showLeaderLines val="1"/>
        </c:dLbls>
        <c:gapWidth val="100"/>
        <c:splitType val="pos"/>
        <c:splitPos val="3"/>
        <c:secondPieSize val="70"/>
        <c:serLines>
          <c:spPr>
            <a:ln w="3175">
              <a:solidFill>
                <a:srgbClr val="000000"/>
              </a:solidFill>
              <a:prstDash val="solid"/>
            </a:ln>
          </c:spPr>
        </c:serLines>
      </c:ofPieChart>
      <c:spPr>
        <a:solidFill>
          <a:srgbClr val="FFFFFF"/>
        </a:solidFill>
        <a:ln w="25400">
          <a:noFill/>
        </a:ln>
      </c:spPr>
    </c:plotArea>
    <c:plotVisOnly val="1"/>
    <c:dispBlanksAs val="zero"/>
    <c:showDLblsOverMax val="0"/>
  </c:chart>
  <c:spPr>
    <a:solidFill>
      <a:srgbClr val="FFFFFF"/>
    </a:solidFill>
    <a:ln w="9525">
      <a:noFill/>
    </a:ln>
  </c:spPr>
  <c:txPr>
    <a:bodyPr/>
    <a:lstStyle/>
    <a:p>
      <a:pPr>
        <a:defRPr sz="900" b="0" i="0" u="none" strike="noStrike" baseline="0">
          <a:solidFill>
            <a:srgbClr val="000000"/>
          </a:solidFill>
          <a:latin typeface="Myriad Pro"/>
          <a:ea typeface="Myriad Pro"/>
          <a:cs typeface="Myriad Pro"/>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590533680582334E-2"/>
          <c:y val="0.14743653196749629"/>
          <c:w val="0.87831480312524091"/>
          <c:h val="0.71154152384313429"/>
        </c:manualLayout>
      </c:layout>
      <c:barChart>
        <c:barDir val="bar"/>
        <c:grouping val="stacked"/>
        <c:varyColors val="0"/>
        <c:ser>
          <c:idx val="0"/>
          <c:order val="0"/>
          <c:tx>
            <c:strRef>
              <c:f>Examples!$B$33</c:f>
              <c:strCache>
                <c:ptCount val="1"/>
                <c:pt idx="0">
                  <c:v>Blue</c:v>
                </c:pt>
              </c:strCache>
            </c:strRef>
          </c:tx>
          <c:spPr>
            <a:solidFill>
              <a:srgbClr val="007BC4"/>
            </a:solidFill>
            <a:ln w="25400">
              <a:noFill/>
            </a:ln>
          </c:spPr>
          <c:invertIfNegative val="0"/>
          <c:cat>
            <c:strRef>
              <c:f>Examples!$A$34:$A$36</c:f>
              <c:strCache>
                <c:ptCount val="3"/>
                <c:pt idx="0">
                  <c:v>1975-76</c:v>
                </c:pt>
                <c:pt idx="1">
                  <c:v>1983-84</c:v>
                </c:pt>
                <c:pt idx="2">
                  <c:v>1988-89</c:v>
                </c:pt>
              </c:strCache>
            </c:strRef>
          </c:cat>
          <c:val>
            <c:numRef>
              <c:f>Examples!$B$34:$B$36</c:f>
              <c:numCache>
                <c:formatCode>General</c:formatCode>
                <c:ptCount val="3"/>
                <c:pt idx="0">
                  <c:v>36.19</c:v>
                </c:pt>
                <c:pt idx="1">
                  <c:v>39.39</c:v>
                </c:pt>
                <c:pt idx="2">
                  <c:v>42.78</c:v>
                </c:pt>
              </c:numCache>
            </c:numRef>
          </c:val>
          <c:extLst>
            <c:ext xmlns:c16="http://schemas.microsoft.com/office/drawing/2014/chart" uri="{C3380CC4-5D6E-409C-BE32-E72D297353CC}">
              <c16:uniqueId val="{00000000-563C-48C8-BEC3-83524C17918B}"/>
            </c:ext>
          </c:extLst>
        </c:ser>
        <c:ser>
          <c:idx val="1"/>
          <c:order val="1"/>
          <c:tx>
            <c:strRef>
              <c:f>Examples!$C$33</c:f>
              <c:strCache>
                <c:ptCount val="1"/>
                <c:pt idx="0">
                  <c:v>Mid Grey</c:v>
                </c:pt>
              </c:strCache>
            </c:strRef>
          </c:tx>
          <c:spPr>
            <a:solidFill>
              <a:srgbClr val="A0A09A"/>
            </a:solidFill>
            <a:ln w="25400">
              <a:noFill/>
            </a:ln>
          </c:spPr>
          <c:invertIfNegative val="0"/>
          <c:cat>
            <c:strRef>
              <c:f>Examples!$A$34:$A$36</c:f>
              <c:strCache>
                <c:ptCount val="3"/>
                <c:pt idx="0">
                  <c:v>1975-76</c:v>
                </c:pt>
                <c:pt idx="1">
                  <c:v>1983-84</c:v>
                </c:pt>
                <c:pt idx="2">
                  <c:v>1988-89</c:v>
                </c:pt>
              </c:strCache>
            </c:strRef>
          </c:cat>
          <c:val>
            <c:numRef>
              <c:f>Examples!$C$34:$C$36</c:f>
              <c:numCache>
                <c:formatCode>General</c:formatCode>
                <c:ptCount val="3"/>
                <c:pt idx="0">
                  <c:v>36.880000000000003</c:v>
                </c:pt>
                <c:pt idx="1">
                  <c:v>32.020000000000003</c:v>
                </c:pt>
                <c:pt idx="2">
                  <c:v>29.91</c:v>
                </c:pt>
              </c:numCache>
            </c:numRef>
          </c:val>
          <c:extLst>
            <c:ext xmlns:c16="http://schemas.microsoft.com/office/drawing/2014/chart" uri="{C3380CC4-5D6E-409C-BE32-E72D297353CC}">
              <c16:uniqueId val="{00000001-563C-48C8-BEC3-83524C17918B}"/>
            </c:ext>
          </c:extLst>
        </c:ser>
        <c:ser>
          <c:idx val="2"/>
          <c:order val="2"/>
          <c:tx>
            <c:strRef>
              <c:f>Examples!$D$33</c:f>
              <c:strCache>
                <c:ptCount val="1"/>
                <c:pt idx="0">
                  <c:v>Pale Blue</c:v>
                </c:pt>
              </c:strCache>
            </c:strRef>
          </c:tx>
          <c:spPr>
            <a:solidFill>
              <a:srgbClr val="CBD4D9"/>
            </a:solidFill>
            <a:ln w="25400">
              <a:noFill/>
            </a:ln>
          </c:spPr>
          <c:invertIfNegative val="0"/>
          <c:cat>
            <c:strRef>
              <c:f>Examples!$A$34:$A$36</c:f>
              <c:strCache>
                <c:ptCount val="3"/>
                <c:pt idx="0">
                  <c:v>1975-76</c:v>
                </c:pt>
                <c:pt idx="1">
                  <c:v>1983-84</c:v>
                </c:pt>
                <c:pt idx="2">
                  <c:v>1988-89</c:v>
                </c:pt>
              </c:strCache>
            </c:strRef>
          </c:cat>
          <c:val>
            <c:numRef>
              <c:f>Examples!$D$34:$D$36</c:f>
              <c:numCache>
                <c:formatCode>General</c:formatCode>
                <c:ptCount val="3"/>
                <c:pt idx="0">
                  <c:v>21.56</c:v>
                </c:pt>
                <c:pt idx="1">
                  <c:v>21.6</c:v>
                </c:pt>
                <c:pt idx="2">
                  <c:v>18.350000000000001</c:v>
                </c:pt>
              </c:numCache>
            </c:numRef>
          </c:val>
          <c:extLst>
            <c:ext xmlns:c16="http://schemas.microsoft.com/office/drawing/2014/chart" uri="{C3380CC4-5D6E-409C-BE32-E72D297353CC}">
              <c16:uniqueId val="{00000002-563C-48C8-BEC3-83524C17918B}"/>
            </c:ext>
          </c:extLst>
        </c:ser>
        <c:ser>
          <c:idx val="3"/>
          <c:order val="3"/>
          <c:tx>
            <c:strRef>
              <c:f>Examples!$E$33</c:f>
              <c:strCache>
                <c:ptCount val="1"/>
                <c:pt idx="0">
                  <c:v>Green</c:v>
                </c:pt>
              </c:strCache>
            </c:strRef>
          </c:tx>
          <c:spPr>
            <a:solidFill>
              <a:srgbClr val="46B849"/>
            </a:solidFill>
            <a:ln w="25400">
              <a:noFill/>
            </a:ln>
          </c:spPr>
          <c:invertIfNegative val="0"/>
          <c:cat>
            <c:strRef>
              <c:f>Examples!$A$34:$A$36</c:f>
              <c:strCache>
                <c:ptCount val="3"/>
                <c:pt idx="0">
                  <c:v>1975-76</c:v>
                </c:pt>
                <c:pt idx="1">
                  <c:v>1983-84</c:v>
                </c:pt>
                <c:pt idx="2">
                  <c:v>1988-89</c:v>
                </c:pt>
              </c:strCache>
            </c:strRef>
          </c:cat>
          <c:val>
            <c:numRef>
              <c:f>Examples!$E$34:$E$36</c:f>
              <c:numCache>
                <c:formatCode>General</c:formatCode>
                <c:ptCount val="3"/>
                <c:pt idx="0">
                  <c:v>5.36</c:v>
                </c:pt>
                <c:pt idx="1">
                  <c:v>7.01</c:v>
                </c:pt>
                <c:pt idx="2">
                  <c:v>6.33</c:v>
                </c:pt>
              </c:numCache>
            </c:numRef>
          </c:val>
          <c:extLst>
            <c:ext xmlns:c16="http://schemas.microsoft.com/office/drawing/2014/chart" uri="{C3380CC4-5D6E-409C-BE32-E72D297353CC}">
              <c16:uniqueId val="{00000003-563C-48C8-BEC3-83524C17918B}"/>
            </c:ext>
          </c:extLst>
        </c:ser>
        <c:ser>
          <c:idx val="4"/>
          <c:order val="4"/>
          <c:tx>
            <c:strRef>
              <c:f>Examples!$F$33</c:f>
              <c:strCache>
                <c:ptCount val="1"/>
                <c:pt idx="0">
                  <c:v>Charcoal</c:v>
                </c:pt>
              </c:strCache>
            </c:strRef>
          </c:tx>
          <c:spPr>
            <a:solidFill>
              <a:srgbClr val="212122"/>
            </a:solidFill>
            <a:ln w="25400">
              <a:noFill/>
            </a:ln>
          </c:spPr>
          <c:invertIfNegative val="0"/>
          <c:cat>
            <c:strRef>
              <c:f>Examples!$A$34:$A$36</c:f>
              <c:strCache>
                <c:ptCount val="3"/>
                <c:pt idx="0">
                  <c:v>1975-76</c:v>
                </c:pt>
                <c:pt idx="1">
                  <c:v>1983-84</c:v>
                </c:pt>
                <c:pt idx="2">
                  <c:v>1988-89</c:v>
                </c:pt>
              </c:strCache>
            </c:strRef>
          </c:cat>
          <c:val>
            <c:numRef>
              <c:f>Examples!$F$34:$F$36</c:f>
              <c:numCache>
                <c:formatCode>General</c:formatCode>
                <c:ptCount val="3"/>
                <c:pt idx="0">
                  <c:v>3.01</c:v>
                </c:pt>
                <c:pt idx="1">
                  <c:v>3.36</c:v>
                </c:pt>
                <c:pt idx="2">
                  <c:v>2.63</c:v>
                </c:pt>
              </c:numCache>
            </c:numRef>
          </c:val>
          <c:extLst>
            <c:ext xmlns:c16="http://schemas.microsoft.com/office/drawing/2014/chart" uri="{C3380CC4-5D6E-409C-BE32-E72D297353CC}">
              <c16:uniqueId val="{00000004-563C-48C8-BEC3-83524C17918B}"/>
            </c:ext>
          </c:extLst>
        </c:ser>
        <c:ser>
          <c:idx val="5"/>
          <c:order val="5"/>
          <c:tx>
            <c:strRef>
              <c:f>Examples!$G$33</c:f>
              <c:strCache>
                <c:ptCount val="1"/>
                <c:pt idx="0">
                  <c:v>Orange</c:v>
                </c:pt>
              </c:strCache>
            </c:strRef>
          </c:tx>
          <c:spPr>
            <a:solidFill>
              <a:srgbClr val="F68B1F"/>
            </a:solidFill>
            <a:ln w="25400">
              <a:noFill/>
            </a:ln>
          </c:spPr>
          <c:invertIfNegative val="0"/>
          <c:cat>
            <c:strRef>
              <c:f>Examples!$A$34:$A$36</c:f>
              <c:strCache>
                <c:ptCount val="3"/>
                <c:pt idx="0">
                  <c:v>1975-76</c:v>
                </c:pt>
                <c:pt idx="1">
                  <c:v>1983-84</c:v>
                </c:pt>
                <c:pt idx="2">
                  <c:v>1988-89</c:v>
                </c:pt>
              </c:strCache>
            </c:strRef>
          </c:cat>
          <c:val>
            <c:numRef>
              <c:f>Examples!$G$34:$G$36</c:f>
              <c:numCache>
                <c:formatCode>General</c:formatCode>
                <c:ptCount val="3"/>
                <c:pt idx="0">
                  <c:v>10</c:v>
                </c:pt>
                <c:pt idx="1">
                  <c:v>12</c:v>
                </c:pt>
                <c:pt idx="2">
                  <c:v>14</c:v>
                </c:pt>
              </c:numCache>
            </c:numRef>
          </c:val>
          <c:extLst>
            <c:ext xmlns:c16="http://schemas.microsoft.com/office/drawing/2014/chart" uri="{C3380CC4-5D6E-409C-BE32-E72D297353CC}">
              <c16:uniqueId val="{00000005-563C-48C8-BEC3-83524C17918B}"/>
            </c:ext>
          </c:extLst>
        </c:ser>
        <c:ser>
          <c:idx val="6"/>
          <c:order val="6"/>
          <c:tx>
            <c:strRef>
              <c:f>Examples!$H$33</c:f>
              <c:strCache>
                <c:ptCount val="1"/>
                <c:pt idx="0">
                  <c:v>Purple</c:v>
                </c:pt>
              </c:strCache>
            </c:strRef>
          </c:tx>
          <c:spPr>
            <a:solidFill>
              <a:srgbClr val="8F439B"/>
            </a:solidFill>
            <a:ln w="25400">
              <a:noFill/>
            </a:ln>
          </c:spPr>
          <c:invertIfNegative val="0"/>
          <c:cat>
            <c:strRef>
              <c:f>Examples!$A$34:$A$36</c:f>
              <c:strCache>
                <c:ptCount val="3"/>
                <c:pt idx="0">
                  <c:v>1975-76</c:v>
                </c:pt>
                <c:pt idx="1">
                  <c:v>1983-84</c:v>
                </c:pt>
                <c:pt idx="2">
                  <c:v>1988-89</c:v>
                </c:pt>
              </c:strCache>
            </c:strRef>
          </c:cat>
          <c:val>
            <c:numRef>
              <c:f>Examples!$H$34:$H$36</c:f>
              <c:numCache>
                <c:formatCode>General</c:formatCode>
                <c:ptCount val="3"/>
                <c:pt idx="0">
                  <c:v>3.01</c:v>
                </c:pt>
                <c:pt idx="1">
                  <c:v>3.36</c:v>
                </c:pt>
                <c:pt idx="2">
                  <c:v>2.63</c:v>
                </c:pt>
              </c:numCache>
            </c:numRef>
          </c:val>
          <c:extLst>
            <c:ext xmlns:c16="http://schemas.microsoft.com/office/drawing/2014/chart" uri="{C3380CC4-5D6E-409C-BE32-E72D297353CC}">
              <c16:uniqueId val="{00000006-563C-48C8-BEC3-83524C17918B}"/>
            </c:ext>
          </c:extLst>
        </c:ser>
        <c:ser>
          <c:idx val="7"/>
          <c:order val="7"/>
          <c:tx>
            <c:strRef>
              <c:f>Examples!$I$33</c:f>
              <c:strCache>
                <c:ptCount val="1"/>
                <c:pt idx="0">
                  <c:v>Pink</c:v>
                </c:pt>
              </c:strCache>
            </c:strRef>
          </c:tx>
          <c:spPr>
            <a:solidFill>
              <a:srgbClr val="EDA6A8"/>
            </a:solidFill>
            <a:ln w="25400">
              <a:noFill/>
            </a:ln>
          </c:spPr>
          <c:invertIfNegative val="0"/>
          <c:cat>
            <c:strRef>
              <c:f>Examples!$A$34:$A$36</c:f>
              <c:strCache>
                <c:ptCount val="3"/>
                <c:pt idx="0">
                  <c:v>1975-76</c:v>
                </c:pt>
                <c:pt idx="1">
                  <c:v>1983-84</c:v>
                </c:pt>
                <c:pt idx="2">
                  <c:v>1988-89</c:v>
                </c:pt>
              </c:strCache>
            </c:strRef>
          </c:cat>
          <c:val>
            <c:numRef>
              <c:f>Examples!$I$34:$I$36</c:f>
              <c:numCache>
                <c:formatCode>General</c:formatCode>
                <c:ptCount val="3"/>
                <c:pt idx="0">
                  <c:v>10</c:v>
                </c:pt>
                <c:pt idx="1">
                  <c:v>12</c:v>
                </c:pt>
                <c:pt idx="2">
                  <c:v>14</c:v>
                </c:pt>
              </c:numCache>
            </c:numRef>
          </c:val>
          <c:extLst>
            <c:ext xmlns:c16="http://schemas.microsoft.com/office/drawing/2014/chart" uri="{C3380CC4-5D6E-409C-BE32-E72D297353CC}">
              <c16:uniqueId val="{00000007-563C-48C8-BEC3-83524C17918B}"/>
            </c:ext>
          </c:extLst>
        </c:ser>
        <c:dLbls>
          <c:showLegendKey val="0"/>
          <c:showVal val="0"/>
          <c:showCatName val="0"/>
          <c:showSerName val="0"/>
          <c:showPercent val="0"/>
          <c:showBubbleSize val="0"/>
        </c:dLbls>
        <c:gapWidth val="150"/>
        <c:overlap val="100"/>
        <c:axId val="642587144"/>
        <c:axId val="642582048"/>
      </c:barChart>
      <c:catAx>
        <c:axId val="642587144"/>
        <c:scaling>
          <c:orientation val="minMax"/>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a:pPr>
            <a:endParaRPr lang="en-US"/>
          </a:p>
        </c:txPr>
        <c:crossAx val="642582048"/>
        <c:crosses val="autoZero"/>
        <c:auto val="1"/>
        <c:lblAlgn val="ctr"/>
        <c:lblOffset val="100"/>
        <c:tickLblSkip val="1"/>
        <c:tickMarkSkip val="1"/>
        <c:noMultiLvlLbl val="0"/>
      </c:catAx>
      <c:valAx>
        <c:axId val="64258204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spPr>
          <a:ln w="9525">
            <a:noFill/>
          </a:ln>
        </c:spPr>
        <c:txPr>
          <a:bodyPr rot="0" vert="horz"/>
          <a:lstStyle/>
          <a:p>
            <a:pPr>
              <a:defRPr/>
            </a:pPr>
            <a:endParaRPr lang="en-US"/>
          </a:p>
        </c:txPr>
        <c:crossAx val="642587144"/>
        <c:crosses val="autoZero"/>
        <c:crossBetween val="between"/>
      </c:valAx>
      <c:spPr>
        <a:solidFill>
          <a:srgbClr val="FFFFFF"/>
        </a:solidFill>
        <a:ln w="25400">
          <a:noFill/>
        </a:ln>
      </c:spPr>
    </c:plotArea>
    <c:legend>
      <c:legendPos val="r"/>
      <c:layout>
        <c:manualLayout>
          <c:xMode val="edge"/>
          <c:yMode val="edge"/>
          <c:x val="9.1566426663262424E-2"/>
          <c:y val="2.2435993995053784E-2"/>
          <c:w val="0.75542301997191497"/>
          <c:h val="0.12179539597314909"/>
        </c:manualLayout>
      </c:layout>
      <c:overlay val="0"/>
      <c:spPr>
        <a:noFill/>
        <a:ln w="25400">
          <a:noFill/>
        </a:ln>
      </c:sp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Arial" pitchFamily="34" charset="0"/>
          <a:ea typeface="Myriad Pro"/>
          <a:cs typeface="Arial" pitchFamily="34" charset="0"/>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40981929443825"/>
          <c:y val="0.14696560134753828"/>
          <c:w val="0.85662801786288922"/>
          <c:h val="0.71246367609784866"/>
        </c:manualLayout>
      </c:layout>
      <c:barChart>
        <c:barDir val="bar"/>
        <c:grouping val="percentStacked"/>
        <c:varyColors val="0"/>
        <c:ser>
          <c:idx val="0"/>
          <c:order val="0"/>
          <c:tx>
            <c:strRef>
              <c:f>Examples!$B$33</c:f>
              <c:strCache>
                <c:ptCount val="1"/>
                <c:pt idx="0">
                  <c:v>Blue</c:v>
                </c:pt>
              </c:strCache>
            </c:strRef>
          </c:tx>
          <c:spPr>
            <a:solidFill>
              <a:srgbClr val="007BC4"/>
            </a:solidFill>
            <a:ln w="25400">
              <a:noFill/>
            </a:ln>
          </c:spPr>
          <c:invertIfNegative val="0"/>
          <c:cat>
            <c:strRef>
              <c:f>Examples!$A$34:$A$36</c:f>
              <c:strCache>
                <c:ptCount val="3"/>
                <c:pt idx="0">
                  <c:v>1975-76</c:v>
                </c:pt>
                <c:pt idx="1">
                  <c:v>1983-84</c:v>
                </c:pt>
                <c:pt idx="2">
                  <c:v>1988-89</c:v>
                </c:pt>
              </c:strCache>
            </c:strRef>
          </c:cat>
          <c:val>
            <c:numRef>
              <c:f>Examples!$B$34:$B$36</c:f>
              <c:numCache>
                <c:formatCode>General</c:formatCode>
                <c:ptCount val="3"/>
                <c:pt idx="0">
                  <c:v>36.19</c:v>
                </c:pt>
                <c:pt idx="1">
                  <c:v>39.39</c:v>
                </c:pt>
                <c:pt idx="2">
                  <c:v>42.78</c:v>
                </c:pt>
              </c:numCache>
            </c:numRef>
          </c:val>
          <c:extLst>
            <c:ext xmlns:c16="http://schemas.microsoft.com/office/drawing/2014/chart" uri="{C3380CC4-5D6E-409C-BE32-E72D297353CC}">
              <c16:uniqueId val="{00000000-6C5F-485E-9520-44450D295FEB}"/>
            </c:ext>
          </c:extLst>
        </c:ser>
        <c:ser>
          <c:idx val="1"/>
          <c:order val="1"/>
          <c:tx>
            <c:strRef>
              <c:f>Examples!$C$33</c:f>
              <c:strCache>
                <c:ptCount val="1"/>
                <c:pt idx="0">
                  <c:v>Mid Grey</c:v>
                </c:pt>
              </c:strCache>
            </c:strRef>
          </c:tx>
          <c:spPr>
            <a:solidFill>
              <a:srgbClr val="A0A09A"/>
            </a:solidFill>
            <a:ln w="25400">
              <a:noFill/>
            </a:ln>
          </c:spPr>
          <c:invertIfNegative val="0"/>
          <c:cat>
            <c:strRef>
              <c:f>Examples!$A$34:$A$36</c:f>
              <c:strCache>
                <c:ptCount val="3"/>
                <c:pt idx="0">
                  <c:v>1975-76</c:v>
                </c:pt>
                <c:pt idx="1">
                  <c:v>1983-84</c:v>
                </c:pt>
                <c:pt idx="2">
                  <c:v>1988-89</c:v>
                </c:pt>
              </c:strCache>
            </c:strRef>
          </c:cat>
          <c:val>
            <c:numRef>
              <c:f>Examples!$C$34:$C$36</c:f>
              <c:numCache>
                <c:formatCode>General</c:formatCode>
                <c:ptCount val="3"/>
                <c:pt idx="0">
                  <c:v>36.880000000000003</c:v>
                </c:pt>
                <c:pt idx="1">
                  <c:v>32.020000000000003</c:v>
                </c:pt>
                <c:pt idx="2">
                  <c:v>29.91</c:v>
                </c:pt>
              </c:numCache>
            </c:numRef>
          </c:val>
          <c:extLst>
            <c:ext xmlns:c16="http://schemas.microsoft.com/office/drawing/2014/chart" uri="{C3380CC4-5D6E-409C-BE32-E72D297353CC}">
              <c16:uniqueId val="{00000001-6C5F-485E-9520-44450D295FEB}"/>
            </c:ext>
          </c:extLst>
        </c:ser>
        <c:ser>
          <c:idx val="2"/>
          <c:order val="2"/>
          <c:tx>
            <c:strRef>
              <c:f>Examples!$D$33</c:f>
              <c:strCache>
                <c:ptCount val="1"/>
                <c:pt idx="0">
                  <c:v>Pale Blue</c:v>
                </c:pt>
              </c:strCache>
            </c:strRef>
          </c:tx>
          <c:spPr>
            <a:solidFill>
              <a:srgbClr val="CBD4D9"/>
            </a:solidFill>
            <a:ln w="25400">
              <a:noFill/>
            </a:ln>
          </c:spPr>
          <c:invertIfNegative val="0"/>
          <c:cat>
            <c:strRef>
              <c:f>Examples!$A$34:$A$36</c:f>
              <c:strCache>
                <c:ptCount val="3"/>
                <c:pt idx="0">
                  <c:v>1975-76</c:v>
                </c:pt>
                <c:pt idx="1">
                  <c:v>1983-84</c:v>
                </c:pt>
                <c:pt idx="2">
                  <c:v>1988-89</c:v>
                </c:pt>
              </c:strCache>
            </c:strRef>
          </c:cat>
          <c:val>
            <c:numRef>
              <c:f>Examples!$D$34:$D$36</c:f>
              <c:numCache>
                <c:formatCode>General</c:formatCode>
                <c:ptCount val="3"/>
                <c:pt idx="0">
                  <c:v>21.56</c:v>
                </c:pt>
                <c:pt idx="1">
                  <c:v>21.6</c:v>
                </c:pt>
                <c:pt idx="2">
                  <c:v>18.350000000000001</c:v>
                </c:pt>
              </c:numCache>
            </c:numRef>
          </c:val>
          <c:extLst>
            <c:ext xmlns:c16="http://schemas.microsoft.com/office/drawing/2014/chart" uri="{C3380CC4-5D6E-409C-BE32-E72D297353CC}">
              <c16:uniqueId val="{00000002-6C5F-485E-9520-44450D295FEB}"/>
            </c:ext>
          </c:extLst>
        </c:ser>
        <c:ser>
          <c:idx val="3"/>
          <c:order val="3"/>
          <c:tx>
            <c:strRef>
              <c:f>Examples!$E$33</c:f>
              <c:strCache>
                <c:ptCount val="1"/>
                <c:pt idx="0">
                  <c:v>Green</c:v>
                </c:pt>
              </c:strCache>
            </c:strRef>
          </c:tx>
          <c:spPr>
            <a:solidFill>
              <a:srgbClr val="46B849"/>
            </a:solidFill>
            <a:ln w="25400">
              <a:noFill/>
            </a:ln>
          </c:spPr>
          <c:invertIfNegative val="0"/>
          <c:cat>
            <c:strRef>
              <c:f>Examples!$A$34:$A$36</c:f>
              <c:strCache>
                <c:ptCount val="3"/>
                <c:pt idx="0">
                  <c:v>1975-76</c:v>
                </c:pt>
                <c:pt idx="1">
                  <c:v>1983-84</c:v>
                </c:pt>
                <c:pt idx="2">
                  <c:v>1988-89</c:v>
                </c:pt>
              </c:strCache>
            </c:strRef>
          </c:cat>
          <c:val>
            <c:numRef>
              <c:f>Examples!$E$34:$E$36</c:f>
              <c:numCache>
                <c:formatCode>General</c:formatCode>
                <c:ptCount val="3"/>
                <c:pt idx="0">
                  <c:v>5.36</c:v>
                </c:pt>
                <c:pt idx="1">
                  <c:v>7.01</c:v>
                </c:pt>
                <c:pt idx="2">
                  <c:v>6.33</c:v>
                </c:pt>
              </c:numCache>
            </c:numRef>
          </c:val>
          <c:extLst>
            <c:ext xmlns:c16="http://schemas.microsoft.com/office/drawing/2014/chart" uri="{C3380CC4-5D6E-409C-BE32-E72D297353CC}">
              <c16:uniqueId val="{00000003-6C5F-485E-9520-44450D295FEB}"/>
            </c:ext>
          </c:extLst>
        </c:ser>
        <c:ser>
          <c:idx val="4"/>
          <c:order val="4"/>
          <c:tx>
            <c:strRef>
              <c:f>Examples!$F$33</c:f>
              <c:strCache>
                <c:ptCount val="1"/>
                <c:pt idx="0">
                  <c:v>Charcoal</c:v>
                </c:pt>
              </c:strCache>
            </c:strRef>
          </c:tx>
          <c:spPr>
            <a:solidFill>
              <a:srgbClr val="212122"/>
            </a:solidFill>
            <a:ln w="25400">
              <a:noFill/>
            </a:ln>
          </c:spPr>
          <c:invertIfNegative val="0"/>
          <c:cat>
            <c:strRef>
              <c:f>Examples!$A$34:$A$36</c:f>
              <c:strCache>
                <c:ptCount val="3"/>
                <c:pt idx="0">
                  <c:v>1975-76</c:v>
                </c:pt>
                <c:pt idx="1">
                  <c:v>1983-84</c:v>
                </c:pt>
                <c:pt idx="2">
                  <c:v>1988-89</c:v>
                </c:pt>
              </c:strCache>
            </c:strRef>
          </c:cat>
          <c:val>
            <c:numRef>
              <c:f>Examples!$F$34:$F$36</c:f>
              <c:numCache>
                <c:formatCode>General</c:formatCode>
                <c:ptCount val="3"/>
                <c:pt idx="0">
                  <c:v>3.01</c:v>
                </c:pt>
                <c:pt idx="1">
                  <c:v>3.36</c:v>
                </c:pt>
                <c:pt idx="2">
                  <c:v>2.63</c:v>
                </c:pt>
              </c:numCache>
            </c:numRef>
          </c:val>
          <c:extLst>
            <c:ext xmlns:c16="http://schemas.microsoft.com/office/drawing/2014/chart" uri="{C3380CC4-5D6E-409C-BE32-E72D297353CC}">
              <c16:uniqueId val="{00000004-6C5F-485E-9520-44450D295FEB}"/>
            </c:ext>
          </c:extLst>
        </c:ser>
        <c:ser>
          <c:idx val="5"/>
          <c:order val="5"/>
          <c:tx>
            <c:strRef>
              <c:f>Examples!$G$33</c:f>
              <c:strCache>
                <c:ptCount val="1"/>
                <c:pt idx="0">
                  <c:v>Orange</c:v>
                </c:pt>
              </c:strCache>
            </c:strRef>
          </c:tx>
          <c:spPr>
            <a:solidFill>
              <a:srgbClr val="F68B1F"/>
            </a:solidFill>
            <a:ln w="25400">
              <a:noFill/>
            </a:ln>
          </c:spPr>
          <c:invertIfNegative val="0"/>
          <c:cat>
            <c:strRef>
              <c:f>Examples!$A$34:$A$36</c:f>
              <c:strCache>
                <c:ptCount val="3"/>
                <c:pt idx="0">
                  <c:v>1975-76</c:v>
                </c:pt>
                <c:pt idx="1">
                  <c:v>1983-84</c:v>
                </c:pt>
                <c:pt idx="2">
                  <c:v>1988-89</c:v>
                </c:pt>
              </c:strCache>
            </c:strRef>
          </c:cat>
          <c:val>
            <c:numRef>
              <c:f>Examples!$G$34:$G$36</c:f>
              <c:numCache>
                <c:formatCode>General</c:formatCode>
                <c:ptCount val="3"/>
                <c:pt idx="0">
                  <c:v>10</c:v>
                </c:pt>
                <c:pt idx="1">
                  <c:v>12</c:v>
                </c:pt>
                <c:pt idx="2">
                  <c:v>14</c:v>
                </c:pt>
              </c:numCache>
            </c:numRef>
          </c:val>
          <c:extLst>
            <c:ext xmlns:c16="http://schemas.microsoft.com/office/drawing/2014/chart" uri="{C3380CC4-5D6E-409C-BE32-E72D297353CC}">
              <c16:uniqueId val="{00000005-6C5F-485E-9520-44450D295FEB}"/>
            </c:ext>
          </c:extLst>
        </c:ser>
        <c:ser>
          <c:idx val="6"/>
          <c:order val="6"/>
          <c:tx>
            <c:strRef>
              <c:f>Examples!$H$33</c:f>
              <c:strCache>
                <c:ptCount val="1"/>
                <c:pt idx="0">
                  <c:v>Purple</c:v>
                </c:pt>
              </c:strCache>
            </c:strRef>
          </c:tx>
          <c:spPr>
            <a:solidFill>
              <a:srgbClr val="8F439B"/>
            </a:solidFill>
            <a:ln w="25400">
              <a:noFill/>
            </a:ln>
          </c:spPr>
          <c:invertIfNegative val="0"/>
          <c:cat>
            <c:strRef>
              <c:f>Examples!$A$34:$A$36</c:f>
              <c:strCache>
                <c:ptCount val="3"/>
                <c:pt idx="0">
                  <c:v>1975-76</c:v>
                </c:pt>
                <c:pt idx="1">
                  <c:v>1983-84</c:v>
                </c:pt>
                <c:pt idx="2">
                  <c:v>1988-89</c:v>
                </c:pt>
              </c:strCache>
            </c:strRef>
          </c:cat>
          <c:val>
            <c:numRef>
              <c:f>Examples!$H$34:$H$36</c:f>
              <c:numCache>
                <c:formatCode>General</c:formatCode>
                <c:ptCount val="3"/>
                <c:pt idx="0">
                  <c:v>3.01</c:v>
                </c:pt>
                <c:pt idx="1">
                  <c:v>3.36</c:v>
                </c:pt>
                <c:pt idx="2">
                  <c:v>2.63</c:v>
                </c:pt>
              </c:numCache>
            </c:numRef>
          </c:val>
          <c:extLst>
            <c:ext xmlns:c16="http://schemas.microsoft.com/office/drawing/2014/chart" uri="{C3380CC4-5D6E-409C-BE32-E72D297353CC}">
              <c16:uniqueId val="{00000006-6C5F-485E-9520-44450D295FEB}"/>
            </c:ext>
          </c:extLst>
        </c:ser>
        <c:ser>
          <c:idx val="7"/>
          <c:order val="7"/>
          <c:tx>
            <c:strRef>
              <c:f>Examples!$I$33</c:f>
              <c:strCache>
                <c:ptCount val="1"/>
                <c:pt idx="0">
                  <c:v>Pink</c:v>
                </c:pt>
              </c:strCache>
            </c:strRef>
          </c:tx>
          <c:spPr>
            <a:solidFill>
              <a:srgbClr val="EDA6A8"/>
            </a:solidFill>
            <a:ln w="25400">
              <a:noFill/>
            </a:ln>
          </c:spPr>
          <c:invertIfNegative val="0"/>
          <c:cat>
            <c:strRef>
              <c:f>Examples!$A$34:$A$36</c:f>
              <c:strCache>
                <c:ptCount val="3"/>
                <c:pt idx="0">
                  <c:v>1975-76</c:v>
                </c:pt>
                <c:pt idx="1">
                  <c:v>1983-84</c:v>
                </c:pt>
                <c:pt idx="2">
                  <c:v>1988-89</c:v>
                </c:pt>
              </c:strCache>
            </c:strRef>
          </c:cat>
          <c:val>
            <c:numRef>
              <c:f>Examples!$I$34:$I$36</c:f>
              <c:numCache>
                <c:formatCode>General</c:formatCode>
                <c:ptCount val="3"/>
                <c:pt idx="0">
                  <c:v>10</c:v>
                </c:pt>
                <c:pt idx="1">
                  <c:v>12</c:v>
                </c:pt>
                <c:pt idx="2">
                  <c:v>14</c:v>
                </c:pt>
              </c:numCache>
            </c:numRef>
          </c:val>
          <c:extLst>
            <c:ext xmlns:c16="http://schemas.microsoft.com/office/drawing/2014/chart" uri="{C3380CC4-5D6E-409C-BE32-E72D297353CC}">
              <c16:uniqueId val="{00000007-6C5F-485E-9520-44450D295FEB}"/>
            </c:ext>
          </c:extLst>
        </c:ser>
        <c:dLbls>
          <c:showLegendKey val="0"/>
          <c:showVal val="0"/>
          <c:showCatName val="0"/>
          <c:showSerName val="0"/>
          <c:showPercent val="0"/>
          <c:showBubbleSize val="0"/>
        </c:dLbls>
        <c:gapWidth val="150"/>
        <c:overlap val="100"/>
        <c:axId val="642580480"/>
        <c:axId val="642582440"/>
      </c:barChart>
      <c:catAx>
        <c:axId val="642580480"/>
        <c:scaling>
          <c:orientation val="minMax"/>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a:pPr>
            <a:endParaRPr lang="en-US"/>
          </a:p>
        </c:txPr>
        <c:crossAx val="642582440"/>
        <c:crosses val="autoZero"/>
        <c:auto val="1"/>
        <c:lblAlgn val="ctr"/>
        <c:lblOffset val="100"/>
        <c:tickLblSkip val="1"/>
        <c:tickMarkSkip val="1"/>
        <c:noMultiLvlLbl val="0"/>
      </c:catAx>
      <c:valAx>
        <c:axId val="642582440"/>
        <c:scaling>
          <c:orientation val="minMax"/>
        </c:scaling>
        <c:delete val="0"/>
        <c:axPos val="b"/>
        <c:majorGridlines>
          <c:spPr>
            <a:ln w="3175">
              <a:solidFill>
                <a:srgbClr val="000000"/>
              </a:solidFill>
              <a:prstDash val="solid"/>
            </a:ln>
          </c:spPr>
        </c:majorGridlines>
        <c:numFmt formatCode="0%" sourceLinked="1"/>
        <c:majorTickMark val="out"/>
        <c:minorTickMark val="none"/>
        <c:tickLblPos val="nextTo"/>
        <c:spPr>
          <a:ln w="9525">
            <a:noFill/>
          </a:ln>
        </c:spPr>
        <c:txPr>
          <a:bodyPr rot="0" vert="horz"/>
          <a:lstStyle/>
          <a:p>
            <a:pPr>
              <a:defRPr/>
            </a:pPr>
            <a:endParaRPr lang="en-US"/>
          </a:p>
        </c:txPr>
        <c:crossAx val="642580480"/>
        <c:crosses val="autoZero"/>
        <c:crossBetween val="between"/>
      </c:valAx>
      <c:spPr>
        <a:solidFill>
          <a:srgbClr val="FFFFFF"/>
        </a:solidFill>
        <a:ln w="25400">
          <a:noFill/>
        </a:ln>
      </c:spPr>
    </c:plotArea>
    <c:legend>
      <c:legendPos val="r"/>
      <c:layout>
        <c:manualLayout>
          <c:xMode val="edge"/>
          <c:yMode val="edge"/>
          <c:x val="9.7590533680582334E-2"/>
          <c:y val="2.2364330639842781E-2"/>
          <c:w val="0.78072426944465856"/>
          <c:h val="0.12140636633057508"/>
        </c:manualLayout>
      </c:layout>
      <c:overlay val="0"/>
      <c:spPr>
        <a:noFill/>
        <a:ln w="25400">
          <a:noFill/>
        </a:ln>
      </c:sp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Arial" pitchFamily="34" charset="0"/>
          <a:ea typeface="Myriad Pro"/>
          <a:cs typeface="Arial" pitchFamily="34" charset="0"/>
        </a:defRPr>
      </a:pPr>
      <a:endParaRPr lang="en-US"/>
    </a:p>
  </c:txPr>
  <c:printSettings>
    <c:headerFooter alignWithMargins="0"/>
    <c:pageMargins b="1" l="0.75" r="0.75" t="1" header="0.5" footer="0.5"/>
    <c:pageSetup paperSize="9" orientation="landscape" horizontalDpi="-3"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98861480075907E-2"/>
          <c:y val="6.0836501901140684E-2"/>
          <c:w val="0.77229601518026569"/>
          <c:h val="0.8098859315589354"/>
        </c:manualLayout>
      </c:layout>
      <c:barChart>
        <c:barDir val="col"/>
        <c:grouping val="stacked"/>
        <c:varyColors val="0"/>
        <c:ser>
          <c:idx val="0"/>
          <c:order val="0"/>
          <c:tx>
            <c:strRef>
              <c:f>Examples!$B$33</c:f>
              <c:strCache>
                <c:ptCount val="1"/>
                <c:pt idx="0">
                  <c:v>Blue</c:v>
                </c:pt>
              </c:strCache>
            </c:strRef>
          </c:tx>
          <c:spPr>
            <a:solidFill>
              <a:srgbClr val="007BC4"/>
            </a:solidFill>
            <a:ln w="25400">
              <a:noFill/>
            </a:ln>
          </c:spPr>
          <c:invertIfNegative val="0"/>
          <c:cat>
            <c:strRef>
              <c:f>Examples!$A$34:$A$36</c:f>
              <c:strCache>
                <c:ptCount val="3"/>
                <c:pt idx="0">
                  <c:v>1975-76</c:v>
                </c:pt>
                <c:pt idx="1">
                  <c:v>1983-84</c:v>
                </c:pt>
                <c:pt idx="2">
                  <c:v>1988-89</c:v>
                </c:pt>
              </c:strCache>
            </c:strRef>
          </c:cat>
          <c:val>
            <c:numRef>
              <c:f>Examples!$B$34:$B$36</c:f>
              <c:numCache>
                <c:formatCode>General</c:formatCode>
                <c:ptCount val="3"/>
                <c:pt idx="0">
                  <c:v>36.19</c:v>
                </c:pt>
                <c:pt idx="1">
                  <c:v>39.39</c:v>
                </c:pt>
                <c:pt idx="2">
                  <c:v>42.78</c:v>
                </c:pt>
              </c:numCache>
            </c:numRef>
          </c:val>
          <c:extLst>
            <c:ext xmlns:c16="http://schemas.microsoft.com/office/drawing/2014/chart" uri="{C3380CC4-5D6E-409C-BE32-E72D297353CC}">
              <c16:uniqueId val="{00000000-26CF-4B47-95E0-5E6231023CD9}"/>
            </c:ext>
          </c:extLst>
        </c:ser>
        <c:ser>
          <c:idx val="1"/>
          <c:order val="1"/>
          <c:tx>
            <c:strRef>
              <c:f>Examples!$C$33</c:f>
              <c:strCache>
                <c:ptCount val="1"/>
                <c:pt idx="0">
                  <c:v>Mid Grey</c:v>
                </c:pt>
              </c:strCache>
            </c:strRef>
          </c:tx>
          <c:spPr>
            <a:solidFill>
              <a:srgbClr val="A0A09A"/>
            </a:solidFill>
            <a:ln w="25400">
              <a:noFill/>
            </a:ln>
          </c:spPr>
          <c:invertIfNegative val="0"/>
          <c:cat>
            <c:strRef>
              <c:f>Examples!$A$34:$A$36</c:f>
              <c:strCache>
                <c:ptCount val="3"/>
                <c:pt idx="0">
                  <c:v>1975-76</c:v>
                </c:pt>
                <c:pt idx="1">
                  <c:v>1983-84</c:v>
                </c:pt>
                <c:pt idx="2">
                  <c:v>1988-89</c:v>
                </c:pt>
              </c:strCache>
            </c:strRef>
          </c:cat>
          <c:val>
            <c:numRef>
              <c:f>Examples!$C$34:$C$36</c:f>
              <c:numCache>
                <c:formatCode>General</c:formatCode>
                <c:ptCount val="3"/>
                <c:pt idx="0">
                  <c:v>36.880000000000003</c:v>
                </c:pt>
                <c:pt idx="1">
                  <c:v>32.020000000000003</c:v>
                </c:pt>
                <c:pt idx="2">
                  <c:v>29.91</c:v>
                </c:pt>
              </c:numCache>
            </c:numRef>
          </c:val>
          <c:extLst>
            <c:ext xmlns:c16="http://schemas.microsoft.com/office/drawing/2014/chart" uri="{C3380CC4-5D6E-409C-BE32-E72D297353CC}">
              <c16:uniqueId val="{00000001-26CF-4B47-95E0-5E6231023CD9}"/>
            </c:ext>
          </c:extLst>
        </c:ser>
        <c:ser>
          <c:idx val="2"/>
          <c:order val="2"/>
          <c:tx>
            <c:strRef>
              <c:f>Examples!$D$33</c:f>
              <c:strCache>
                <c:ptCount val="1"/>
                <c:pt idx="0">
                  <c:v>Pale Blue</c:v>
                </c:pt>
              </c:strCache>
            </c:strRef>
          </c:tx>
          <c:spPr>
            <a:solidFill>
              <a:srgbClr val="CBD4D9"/>
            </a:solidFill>
            <a:ln w="25400">
              <a:noFill/>
            </a:ln>
          </c:spPr>
          <c:invertIfNegative val="0"/>
          <c:cat>
            <c:strRef>
              <c:f>Examples!$A$34:$A$36</c:f>
              <c:strCache>
                <c:ptCount val="3"/>
                <c:pt idx="0">
                  <c:v>1975-76</c:v>
                </c:pt>
                <c:pt idx="1">
                  <c:v>1983-84</c:v>
                </c:pt>
                <c:pt idx="2">
                  <c:v>1988-89</c:v>
                </c:pt>
              </c:strCache>
            </c:strRef>
          </c:cat>
          <c:val>
            <c:numRef>
              <c:f>Examples!$D$34:$D$36</c:f>
              <c:numCache>
                <c:formatCode>General</c:formatCode>
                <c:ptCount val="3"/>
                <c:pt idx="0">
                  <c:v>21.56</c:v>
                </c:pt>
                <c:pt idx="1">
                  <c:v>21.6</c:v>
                </c:pt>
                <c:pt idx="2">
                  <c:v>18.350000000000001</c:v>
                </c:pt>
              </c:numCache>
            </c:numRef>
          </c:val>
          <c:extLst>
            <c:ext xmlns:c16="http://schemas.microsoft.com/office/drawing/2014/chart" uri="{C3380CC4-5D6E-409C-BE32-E72D297353CC}">
              <c16:uniqueId val="{00000002-26CF-4B47-95E0-5E6231023CD9}"/>
            </c:ext>
          </c:extLst>
        </c:ser>
        <c:ser>
          <c:idx val="3"/>
          <c:order val="3"/>
          <c:tx>
            <c:strRef>
              <c:f>Examples!$E$33</c:f>
              <c:strCache>
                <c:ptCount val="1"/>
                <c:pt idx="0">
                  <c:v>Green</c:v>
                </c:pt>
              </c:strCache>
            </c:strRef>
          </c:tx>
          <c:spPr>
            <a:solidFill>
              <a:srgbClr val="46B849"/>
            </a:solidFill>
            <a:ln w="25400">
              <a:noFill/>
            </a:ln>
          </c:spPr>
          <c:invertIfNegative val="0"/>
          <c:cat>
            <c:strRef>
              <c:f>Examples!$A$34:$A$36</c:f>
              <c:strCache>
                <c:ptCount val="3"/>
                <c:pt idx="0">
                  <c:v>1975-76</c:v>
                </c:pt>
                <c:pt idx="1">
                  <c:v>1983-84</c:v>
                </c:pt>
                <c:pt idx="2">
                  <c:v>1988-89</c:v>
                </c:pt>
              </c:strCache>
            </c:strRef>
          </c:cat>
          <c:val>
            <c:numRef>
              <c:f>Examples!$E$34:$E$36</c:f>
              <c:numCache>
                <c:formatCode>General</c:formatCode>
                <c:ptCount val="3"/>
                <c:pt idx="0">
                  <c:v>5.36</c:v>
                </c:pt>
                <c:pt idx="1">
                  <c:v>7.01</c:v>
                </c:pt>
                <c:pt idx="2">
                  <c:v>6.33</c:v>
                </c:pt>
              </c:numCache>
            </c:numRef>
          </c:val>
          <c:extLst>
            <c:ext xmlns:c16="http://schemas.microsoft.com/office/drawing/2014/chart" uri="{C3380CC4-5D6E-409C-BE32-E72D297353CC}">
              <c16:uniqueId val="{00000003-26CF-4B47-95E0-5E6231023CD9}"/>
            </c:ext>
          </c:extLst>
        </c:ser>
        <c:ser>
          <c:idx val="4"/>
          <c:order val="4"/>
          <c:tx>
            <c:strRef>
              <c:f>Examples!$F$33</c:f>
              <c:strCache>
                <c:ptCount val="1"/>
                <c:pt idx="0">
                  <c:v>Charcoal</c:v>
                </c:pt>
              </c:strCache>
            </c:strRef>
          </c:tx>
          <c:spPr>
            <a:solidFill>
              <a:srgbClr val="212122"/>
            </a:solidFill>
            <a:ln w="25400">
              <a:noFill/>
            </a:ln>
          </c:spPr>
          <c:invertIfNegative val="0"/>
          <c:cat>
            <c:strRef>
              <c:f>Examples!$A$34:$A$36</c:f>
              <c:strCache>
                <c:ptCount val="3"/>
                <c:pt idx="0">
                  <c:v>1975-76</c:v>
                </c:pt>
                <c:pt idx="1">
                  <c:v>1983-84</c:v>
                </c:pt>
                <c:pt idx="2">
                  <c:v>1988-89</c:v>
                </c:pt>
              </c:strCache>
            </c:strRef>
          </c:cat>
          <c:val>
            <c:numRef>
              <c:f>Examples!$F$34:$F$36</c:f>
              <c:numCache>
                <c:formatCode>General</c:formatCode>
                <c:ptCount val="3"/>
                <c:pt idx="0">
                  <c:v>3.01</c:v>
                </c:pt>
                <c:pt idx="1">
                  <c:v>3.36</c:v>
                </c:pt>
                <c:pt idx="2">
                  <c:v>2.63</c:v>
                </c:pt>
              </c:numCache>
            </c:numRef>
          </c:val>
          <c:extLst>
            <c:ext xmlns:c16="http://schemas.microsoft.com/office/drawing/2014/chart" uri="{C3380CC4-5D6E-409C-BE32-E72D297353CC}">
              <c16:uniqueId val="{00000004-26CF-4B47-95E0-5E6231023CD9}"/>
            </c:ext>
          </c:extLst>
        </c:ser>
        <c:ser>
          <c:idx val="5"/>
          <c:order val="5"/>
          <c:tx>
            <c:strRef>
              <c:f>Examples!$G$33</c:f>
              <c:strCache>
                <c:ptCount val="1"/>
                <c:pt idx="0">
                  <c:v>Orange</c:v>
                </c:pt>
              </c:strCache>
            </c:strRef>
          </c:tx>
          <c:spPr>
            <a:solidFill>
              <a:srgbClr val="F68B1F"/>
            </a:solidFill>
            <a:ln w="25400">
              <a:noFill/>
            </a:ln>
          </c:spPr>
          <c:invertIfNegative val="0"/>
          <c:cat>
            <c:strRef>
              <c:f>Examples!$A$34:$A$36</c:f>
              <c:strCache>
                <c:ptCount val="3"/>
                <c:pt idx="0">
                  <c:v>1975-76</c:v>
                </c:pt>
                <c:pt idx="1">
                  <c:v>1983-84</c:v>
                </c:pt>
                <c:pt idx="2">
                  <c:v>1988-89</c:v>
                </c:pt>
              </c:strCache>
            </c:strRef>
          </c:cat>
          <c:val>
            <c:numRef>
              <c:f>Examples!$G$34:$G$36</c:f>
              <c:numCache>
                <c:formatCode>General</c:formatCode>
                <c:ptCount val="3"/>
                <c:pt idx="0">
                  <c:v>10</c:v>
                </c:pt>
                <c:pt idx="1">
                  <c:v>12</c:v>
                </c:pt>
                <c:pt idx="2">
                  <c:v>14</c:v>
                </c:pt>
              </c:numCache>
            </c:numRef>
          </c:val>
          <c:extLst>
            <c:ext xmlns:c16="http://schemas.microsoft.com/office/drawing/2014/chart" uri="{C3380CC4-5D6E-409C-BE32-E72D297353CC}">
              <c16:uniqueId val="{00000005-26CF-4B47-95E0-5E6231023CD9}"/>
            </c:ext>
          </c:extLst>
        </c:ser>
        <c:ser>
          <c:idx val="6"/>
          <c:order val="6"/>
          <c:tx>
            <c:strRef>
              <c:f>Examples!$H$33</c:f>
              <c:strCache>
                <c:ptCount val="1"/>
                <c:pt idx="0">
                  <c:v>Purple</c:v>
                </c:pt>
              </c:strCache>
            </c:strRef>
          </c:tx>
          <c:spPr>
            <a:solidFill>
              <a:srgbClr val="8F439B"/>
            </a:solidFill>
            <a:ln w="25400">
              <a:noFill/>
            </a:ln>
          </c:spPr>
          <c:invertIfNegative val="0"/>
          <c:cat>
            <c:strRef>
              <c:f>Examples!$A$34:$A$36</c:f>
              <c:strCache>
                <c:ptCount val="3"/>
                <c:pt idx="0">
                  <c:v>1975-76</c:v>
                </c:pt>
                <c:pt idx="1">
                  <c:v>1983-84</c:v>
                </c:pt>
                <c:pt idx="2">
                  <c:v>1988-89</c:v>
                </c:pt>
              </c:strCache>
            </c:strRef>
          </c:cat>
          <c:val>
            <c:numRef>
              <c:f>Examples!$H$34:$H$36</c:f>
              <c:numCache>
                <c:formatCode>General</c:formatCode>
                <c:ptCount val="3"/>
                <c:pt idx="0">
                  <c:v>3.01</c:v>
                </c:pt>
                <c:pt idx="1">
                  <c:v>3.36</c:v>
                </c:pt>
                <c:pt idx="2">
                  <c:v>2.63</c:v>
                </c:pt>
              </c:numCache>
            </c:numRef>
          </c:val>
          <c:extLst>
            <c:ext xmlns:c16="http://schemas.microsoft.com/office/drawing/2014/chart" uri="{C3380CC4-5D6E-409C-BE32-E72D297353CC}">
              <c16:uniqueId val="{00000006-26CF-4B47-95E0-5E6231023CD9}"/>
            </c:ext>
          </c:extLst>
        </c:ser>
        <c:ser>
          <c:idx val="7"/>
          <c:order val="7"/>
          <c:tx>
            <c:strRef>
              <c:f>Examples!$I$33</c:f>
              <c:strCache>
                <c:ptCount val="1"/>
                <c:pt idx="0">
                  <c:v>Pink</c:v>
                </c:pt>
              </c:strCache>
            </c:strRef>
          </c:tx>
          <c:spPr>
            <a:solidFill>
              <a:srgbClr val="EDA6A8"/>
            </a:solidFill>
            <a:ln w="25400">
              <a:noFill/>
            </a:ln>
          </c:spPr>
          <c:invertIfNegative val="0"/>
          <c:cat>
            <c:strRef>
              <c:f>Examples!$A$34:$A$36</c:f>
              <c:strCache>
                <c:ptCount val="3"/>
                <c:pt idx="0">
                  <c:v>1975-76</c:v>
                </c:pt>
                <c:pt idx="1">
                  <c:v>1983-84</c:v>
                </c:pt>
                <c:pt idx="2">
                  <c:v>1988-89</c:v>
                </c:pt>
              </c:strCache>
            </c:strRef>
          </c:cat>
          <c:val>
            <c:numRef>
              <c:f>Examples!$I$34:$I$36</c:f>
              <c:numCache>
                <c:formatCode>General</c:formatCode>
                <c:ptCount val="3"/>
                <c:pt idx="0">
                  <c:v>10</c:v>
                </c:pt>
                <c:pt idx="1">
                  <c:v>12</c:v>
                </c:pt>
                <c:pt idx="2">
                  <c:v>14</c:v>
                </c:pt>
              </c:numCache>
            </c:numRef>
          </c:val>
          <c:extLst>
            <c:ext xmlns:c16="http://schemas.microsoft.com/office/drawing/2014/chart" uri="{C3380CC4-5D6E-409C-BE32-E72D297353CC}">
              <c16:uniqueId val="{00000007-26CF-4B47-95E0-5E6231023CD9}"/>
            </c:ext>
          </c:extLst>
        </c:ser>
        <c:dLbls>
          <c:showLegendKey val="0"/>
          <c:showVal val="0"/>
          <c:showCatName val="0"/>
          <c:showSerName val="0"/>
          <c:showPercent val="0"/>
          <c:showBubbleSize val="0"/>
        </c:dLbls>
        <c:gapWidth val="150"/>
        <c:overlap val="100"/>
        <c:axId val="534895552"/>
        <c:axId val="534890456"/>
      </c:barChart>
      <c:catAx>
        <c:axId val="53489555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en-US"/>
          </a:p>
        </c:txPr>
        <c:crossAx val="534890456"/>
        <c:crosses val="autoZero"/>
        <c:auto val="1"/>
        <c:lblAlgn val="ctr"/>
        <c:lblOffset val="100"/>
        <c:tickLblSkip val="1"/>
        <c:tickMarkSkip val="1"/>
        <c:noMultiLvlLbl val="0"/>
      </c:catAx>
      <c:valAx>
        <c:axId val="534890456"/>
        <c:scaling>
          <c:orientation val="minMax"/>
        </c:scaling>
        <c:delete val="0"/>
        <c:axPos val="l"/>
        <c:majorGridlines>
          <c:spPr>
            <a:ln w="3175">
              <a:solidFill>
                <a:srgbClr val="000000"/>
              </a:solidFill>
              <a:prstDash val="solid"/>
            </a:ln>
          </c:spPr>
        </c:majorGridlines>
        <c:numFmt formatCode="General" sourceLinked="1"/>
        <c:majorTickMark val="none"/>
        <c:minorTickMark val="none"/>
        <c:tickLblPos val="nextTo"/>
        <c:spPr>
          <a:ln w="9525">
            <a:noFill/>
          </a:ln>
        </c:spPr>
        <c:txPr>
          <a:bodyPr rot="0" vert="horz"/>
          <a:lstStyle/>
          <a:p>
            <a:pPr>
              <a:defRPr/>
            </a:pPr>
            <a:endParaRPr lang="en-US"/>
          </a:p>
        </c:txPr>
        <c:crossAx val="534895552"/>
        <c:crosses val="autoZero"/>
        <c:crossBetween val="between"/>
      </c:valAx>
      <c:spPr>
        <a:solidFill>
          <a:srgbClr val="FFFFFF"/>
        </a:solidFill>
        <a:ln w="25400">
          <a:noFill/>
        </a:ln>
      </c:spPr>
    </c:plotArea>
    <c:legend>
      <c:legendPos val="r"/>
      <c:layout>
        <c:manualLayout>
          <c:xMode val="edge"/>
          <c:yMode val="edge"/>
          <c:x val="0.86385694628367304"/>
          <c:y val="2.2364330639842781E-2"/>
          <c:w val="0.11204839052215008"/>
          <c:h val="0.81789552054282166"/>
        </c:manualLayout>
      </c:layout>
      <c:overlay val="0"/>
      <c:spPr>
        <a:noFill/>
        <a:ln w="25400">
          <a:noFill/>
        </a:ln>
      </c:sp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Arial" pitchFamily="34" charset="0"/>
          <a:ea typeface="Myriad Pro"/>
          <a:cs typeface="Arial" pitchFamily="34" charset="0"/>
        </a:defRPr>
      </a:pPr>
      <a:endParaRPr lang="en-US"/>
    </a:p>
  </c:txPr>
  <c:printSettings>
    <c:headerFooter alignWithMargins="0"/>
    <c:pageMargins b="1" l="0.75" r="0.7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7248576850095"/>
          <c:y val="4.5627376425855515E-2"/>
          <c:w val="0.84060721062618593"/>
          <c:h val="0.82509505703422048"/>
        </c:manualLayout>
      </c:layout>
      <c:barChart>
        <c:barDir val="bar"/>
        <c:grouping val="clustered"/>
        <c:varyColors val="0"/>
        <c:ser>
          <c:idx val="2"/>
          <c:order val="0"/>
          <c:tx>
            <c:strRef>
              <c:f>Examples!$A$34</c:f>
              <c:strCache>
                <c:ptCount val="1"/>
                <c:pt idx="0">
                  <c:v>1975-76</c:v>
                </c:pt>
              </c:strCache>
            </c:strRef>
          </c:tx>
          <c:spPr>
            <a:solidFill>
              <a:srgbClr val="007BC4"/>
            </a:solidFill>
            <a:ln w="25400">
              <a:noFill/>
            </a:ln>
          </c:spPr>
          <c:invertIfNegative val="0"/>
          <c:cat>
            <c:strRef>
              <c:f>Examples!$B$33:$E$33</c:f>
              <c:strCache>
                <c:ptCount val="4"/>
                <c:pt idx="0">
                  <c:v>Blue</c:v>
                </c:pt>
                <c:pt idx="1">
                  <c:v>Mid Grey</c:v>
                </c:pt>
                <c:pt idx="2">
                  <c:v>Pale Blue</c:v>
                </c:pt>
                <c:pt idx="3">
                  <c:v>Green</c:v>
                </c:pt>
              </c:strCache>
            </c:strRef>
          </c:cat>
          <c:val>
            <c:numRef>
              <c:f>Examples!$B$34:$E$34</c:f>
              <c:numCache>
                <c:formatCode>General</c:formatCode>
                <c:ptCount val="4"/>
                <c:pt idx="0">
                  <c:v>36.19</c:v>
                </c:pt>
                <c:pt idx="1">
                  <c:v>36.880000000000003</c:v>
                </c:pt>
                <c:pt idx="2">
                  <c:v>21.56</c:v>
                </c:pt>
                <c:pt idx="3">
                  <c:v>5.36</c:v>
                </c:pt>
              </c:numCache>
            </c:numRef>
          </c:val>
          <c:extLst>
            <c:ext xmlns:c16="http://schemas.microsoft.com/office/drawing/2014/chart" uri="{C3380CC4-5D6E-409C-BE32-E72D297353CC}">
              <c16:uniqueId val="{00000000-7558-4D69-A61D-1A73B1533F5E}"/>
            </c:ext>
          </c:extLst>
        </c:ser>
        <c:ser>
          <c:idx val="1"/>
          <c:order val="1"/>
          <c:tx>
            <c:strRef>
              <c:f>Examples!$A$35</c:f>
              <c:strCache>
                <c:ptCount val="1"/>
                <c:pt idx="0">
                  <c:v>1983-84</c:v>
                </c:pt>
              </c:strCache>
            </c:strRef>
          </c:tx>
          <c:spPr>
            <a:solidFill>
              <a:srgbClr val="A0A09A"/>
            </a:solidFill>
            <a:ln w="25400">
              <a:noFill/>
            </a:ln>
          </c:spPr>
          <c:invertIfNegative val="0"/>
          <c:cat>
            <c:strRef>
              <c:f>Examples!$B$33:$E$33</c:f>
              <c:strCache>
                <c:ptCount val="4"/>
                <c:pt idx="0">
                  <c:v>Blue</c:v>
                </c:pt>
                <c:pt idx="1">
                  <c:v>Mid Grey</c:v>
                </c:pt>
                <c:pt idx="2">
                  <c:v>Pale Blue</c:v>
                </c:pt>
                <c:pt idx="3">
                  <c:v>Green</c:v>
                </c:pt>
              </c:strCache>
            </c:strRef>
          </c:cat>
          <c:val>
            <c:numRef>
              <c:f>Examples!$B$35:$E$35</c:f>
              <c:numCache>
                <c:formatCode>General</c:formatCode>
                <c:ptCount val="4"/>
                <c:pt idx="0">
                  <c:v>39.39</c:v>
                </c:pt>
                <c:pt idx="1">
                  <c:v>32.020000000000003</c:v>
                </c:pt>
                <c:pt idx="2">
                  <c:v>21.6</c:v>
                </c:pt>
                <c:pt idx="3">
                  <c:v>7.01</c:v>
                </c:pt>
              </c:numCache>
            </c:numRef>
          </c:val>
          <c:extLst>
            <c:ext xmlns:c16="http://schemas.microsoft.com/office/drawing/2014/chart" uri="{C3380CC4-5D6E-409C-BE32-E72D297353CC}">
              <c16:uniqueId val="{00000001-7558-4D69-A61D-1A73B1533F5E}"/>
            </c:ext>
          </c:extLst>
        </c:ser>
        <c:ser>
          <c:idx val="0"/>
          <c:order val="2"/>
          <c:tx>
            <c:strRef>
              <c:f>Examples!$A$36</c:f>
              <c:strCache>
                <c:ptCount val="1"/>
                <c:pt idx="0">
                  <c:v>1988-89</c:v>
                </c:pt>
              </c:strCache>
            </c:strRef>
          </c:tx>
          <c:spPr>
            <a:solidFill>
              <a:srgbClr val="CBD4D9"/>
            </a:solidFill>
            <a:ln w="25400">
              <a:noFill/>
            </a:ln>
          </c:spPr>
          <c:invertIfNegative val="0"/>
          <c:cat>
            <c:strRef>
              <c:f>Examples!$B$33:$E$33</c:f>
              <c:strCache>
                <c:ptCount val="4"/>
                <c:pt idx="0">
                  <c:v>Blue</c:v>
                </c:pt>
                <c:pt idx="1">
                  <c:v>Mid Grey</c:v>
                </c:pt>
                <c:pt idx="2">
                  <c:v>Pale Blue</c:v>
                </c:pt>
                <c:pt idx="3">
                  <c:v>Green</c:v>
                </c:pt>
              </c:strCache>
            </c:strRef>
          </c:cat>
          <c:val>
            <c:numRef>
              <c:f>Examples!$B$36:$E$36</c:f>
              <c:numCache>
                <c:formatCode>General</c:formatCode>
                <c:ptCount val="4"/>
                <c:pt idx="0">
                  <c:v>42.78</c:v>
                </c:pt>
                <c:pt idx="1">
                  <c:v>29.91</c:v>
                </c:pt>
                <c:pt idx="2">
                  <c:v>18.350000000000001</c:v>
                </c:pt>
                <c:pt idx="3">
                  <c:v>6.33</c:v>
                </c:pt>
              </c:numCache>
            </c:numRef>
          </c:val>
          <c:extLst>
            <c:ext xmlns:c16="http://schemas.microsoft.com/office/drawing/2014/chart" uri="{C3380CC4-5D6E-409C-BE32-E72D297353CC}">
              <c16:uniqueId val="{00000002-7558-4D69-A61D-1A73B1533F5E}"/>
            </c:ext>
          </c:extLst>
        </c:ser>
        <c:ser>
          <c:idx val="3"/>
          <c:order val="3"/>
          <c:tx>
            <c:strRef>
              <c:f>Examples!$A$37</c:f>
              <c:strCache>
                <c:ptCount val="1"/>
                <c:pt idx="0">
                  <c:v>1993-94</c:v>
                </c:pt>
              </c:strCache>
            </c:strRef>
          </c:tx>
          <c:spPr>
            <a:solidFill>
              <a:srgbClr val="46B849"/>
            </a:solidFill>
            <a:ln w="25400">
              <a:noFill/>
            </a:ln>
          </c:spPr>
          <c:invertIfNegative val="0"/>
          <c:cat>
            <c:strRef>
              <c:f>Examples!$B$33:$E$33</c:f>
              <c:strCache>
                <c:ptCount val="4"/>
                <c:pt idx="0">
                  <c:v>Blue</c:v>
                </c:pt>
                <c:pt idx="1">
                  <c:v>Mid Grey</c:v>
                </c:pt>
                <c:pt idx="2">
                  <c:v>Pale Blue</c:v>
                </c:pt>
                <c:pt idx="3">
                  <c:v>Green</c:v>
                </c:pt>
              </c:strCache>
            </c:strRef>
          </c:cat>
          <c:val>
            <c:numRef>
              <c:f>Examples!$B$37:$E$37</c:f>
              <c:numCache>
                <c:formatCode>General</c:formatCode>
                <c:ptCount val="4"/>
                <c:pt idx="0">
                  <c:v>42.13</c:v>
                </c:pt>
                <c:pt idx="1">
                  <c:v>26.53</c:v>
                </c:pt>
                <c:pt idx="2">
                  <c:v>21.6</c:v>
                </c:pt>
                <c:pt idx="3">
                  <c:v>7.01</c:v>
                </c:pt>
              </c:numCache>
            </c:numRef>
          </c:val>
          <c:extLst>
            <c:ext xmlns:c16="http://schemas.microsoft.com/office/drawing/2014/chart" uri="{C3380CC4-5D6E-409C-BE32-E72D297353CC}">
              <c16:uniqueId val="{00000003-7558-4D69-A61D-1A73B1533F5E}"/>
            </c:ext>
          </c:extLst>
        </c:ser>
        <c:ser>
          <c:idx val="4"/>
          <c:order val="4"/>
          <c:tx>
            <c:strRef>
              <c:f>Examples!$A$38</c:f>
              <c:strCache>
                <c:ptCount val="1"/>
                <c:pt idx="0">
                  <c:v>1996-97</c:v>
                </c:pt>
              </c:strCache>
            </c:strRef>
          </c:tx>
          <c:spPr>
            <a:solidFill>
              <a:srgbClr val="212122"/>
            </a:solidFill>
            <a:ln w="25400">
              <a:noFill/>
            </a:ln>
          </c:spPr>
          <c:invertIfNegative val="0"/>
          <c:cat>
            <c:strRef>
              <c:f>Examples!$B$33:$E$33</c:f>
              <c:strCache>
                <c:ptCount val="4"/>
                <c:pt idx="0">
                  <c:v>Blue</c:v>
                </c:pt>
                <c:pt idx="1">
                  <c:v>Mid Grey</c:v>
                </c:pt>
                <c:pt idx="2">
                  <c:v>Pale Blue</c:v>
                </c:pt>
                <c:pt idx="3">
                  <c:v>Green</c:v>
                </c:pt>
              </c:strCache>
            </c:strRef>
          </c:cat>
          <c:val>
            <c:numRef>
              <c:f>Examples!$B$38:$E$38</c:f>
              <c:numCache>
                <c:formatCode>General</c:formatCode>
                <c:ptCount val="4"/>
                <c:pt idx="0">
                  <c:v>41.69</c:v>
                </c:pt>
                <c:pt idx="1">
                  <c:v>24.76</c:v>
                </c:pt>
                <c:pt idx="2">
                  <c:v>23.98</c:v>
                </c:pt>
                <c:pt idx="3">
                  <c:v>7</c:v>
                </c:pt>
              </c:numCache>
            </c:numRef>
          </c:val>
          <c:extLst>
            <c:ext xmlns:c16="http://schemas.microsoft.com/office/drawing/2014/chart" uri="{C3380CC4-5D6E-409C-BE32-E72D297353CC}">
              <c16:uniqueId val="{00000004-7558-4D69-A61D-1A73B1533F5E}"/>
            </c:ext>
          </c:extLst>
        </c:ser>
        <c:ser>
          <c:idx val="5"/>
          <c:order val="5"/>
          <c:tx>
            <c:strRef>
              <c:f>Examples!$A$39</c:f>
              <c:strCache>
                <c:ptCount val="1"/>
                <c:pt idx="0">
                  <c:v>1997-98</c:v>
                </c:pt>
              </c:strCache>
            </c:strRef>
          </c:tx>
          <c:spPr>
            <a:solidFill>
              <a:srgbClr val="F68B1F"/>
            </a:solidFill>
            <a:ln w="25400">
              <a:noFill/>
            </a:ln>
          </c:spPr>
          <c:invertIfNegative val="0"/>
          <c:cat>
            <c:strRef>
              <c:f>Examples!$B$33:$E$33</c:f>
              <c:strCache>
                <c:ptCount val="4"/>
                <c:pt idx="0">
                  <c:v>Blue</c:v>
                </c:pt>
                <c:pt idx="1">
                  <c:v>Mid Grey</c:v>
                </c:pt>
                <c:pt idx="2">
                  <c:v>Pale Blue</c:v>
                </c:pt>
                <c:pt idx="3">
                  <c:v>Green</c:v>
                </c:pt>
              </c:strCache>
            </c:strRef>
          </c:cat>
          <c:val>
            <c:numRef>
              <c:f>Examples!$B$39:$E$39</c:f>
              <c:numCache>
                <c:formatCode>General</c:formatCode>
                <c:ptCount val="4"/>
                <c:pt idx="0">
                  <c:v>39.39</c:v>
                </c:pt>
                <c:pt idx="1">
                  <c:v>32.020000000000003</c:v>
                </c:pt>
                <c:pt idx="2">
                  <c:v>21.6</c:v>
                </c:pt>
                <c:pt idx="3">
                  <c:v>7.01</c:v>
                </c:pt>
              </c:numCache>
            </c:numRef>
          </c:val>
          <c:extLst>
            <c:ext xmlns:c16="http://schemas.microsoft.com/office/drawing/2014/chart" uri="{C3380CC4-5D6E-409C-BE32-E72D297353CC}">
              <c16:uniqueId val="{00000005-7558-4D69-A61D-1A73B1533F5E}"/>
            </c:ext>
          </c:extLst>
        </c:ser>
        <c:ser>
          <c:idx val="6"/>
          <c:order val="6"/>
          <c:tx>
            <c:strRef>
              <c:f>Examples!$A$40</c:f>
              <c:strCache>
                <c:ptCount val="1"/>
                <c:pt idx="0">
                  <c:v>1998-99</c:v>
                </c:pt>
              </c:strCache>
            </c:strRef>
          </c:tx>
          <c:spPr>
            <a:solidFill>
              <a:srgbClr val="8F439B"/>
            </a:solidFill>
            <a:ln w="25400">
              <a:noFill/>
            </a:ln>
          </c:spPr>
          <c:invertIfNegative val="0"/>
          <c:cat>
            <c:strRef>
              <c:f>Examples!$B$33:$E$33</c:f>
              <c:strCache>
                <c:ptCount val="4"/>
                <c:pt idx="0">
                  <c:v>Blue</c:v>
                </c:pt>
                <c:pt idx="1">
                  <c:v>Mid Grey</c:v>
                </c:pt>
                <c:pt idx="2">
                  <c:v>Pale Blue</c:v>
                </c:pt>
                <c:pt idx="3">
                  <c:v>Green</c:v>
                </c:pt>
              </c:strCache>
            </c:strRef>
          </c:cat>
          <c:val>
            <c:numRef>
              <c:f>Examples!$B$40:$E$40</c:f>
              <c:numCache>
                <c:formatCode>General</c:formatCode>
                <c:ptCount val="4"/>
                <c:pt idx="0">
                  <c:v>42.13</c:v>
                </c:pt>
                <c:pt idx="1">
                  <c:v>26.53</c:v>
                </c:pt>
                <c:pt idx="2">
                  <c:v>21.6</c:v>
                </c:pt>
                <c:pt idx="3">
                  <c:v>7.01</c:v>
                </c:pt>
              </c:numCache>
            </c:numRef>
          </c:val>
          <c:extLst>
            <c:ext xmlns:c16="http://schemas.microsoft.com/office/drawing/2014/chart" uri="{C3380CC4-5D6E-409C-BE32-E72D297353CC}">
              <c16:uniqueId val="{00000006-7558-4D69-A61D-1A73B1533F5E}"/>
            </c:ext>
          </c:extLst>
        </c:ser>
        <c:ser>
          <c:idx val="7"/>
          <c:order val="7"/>
          <c:tx>
            <c:strRef>
              <c:f>Examples!$A$41</c:f>
              <c:strCache>
                <c:ptCount val="1"/>
                <c:pt idx="0">
                  <c:v>1999-00</c:v>
                </c:pt>
              </c:strCache>
            </c:strRef>
          </c:tx>
          <c:spPr>
            <a:solidFill>
              <a:srgbClr val="EDA6A8"/>
            </a:solidFill>
            <a:ln w="25400">
              <a:noFill/>
            </a:ln>
          </c:spPr>
          <c:invertIfNegative val="0"/>
          <c:cat>
            <c:strRef>
              <c:f>Examples!$B$33:$E$33</c:f>
              <c:strCache>
                <c:ptCount val="4"/>
                <c:pt idx="0">
                  <c:v>Blue</c:v>
                </c:pt>
                <c:pt idx="1">
                  <c:v>Mid Grey</c:v>
                </c:pt>
                <c:pt idx="2">
                  <c:v>Pale Blue</c:v>
                </c:pt>
                <c:pt idx="3">
                  <c:v>Green</c:v>
                </c:pt>
              </c:strCache>
            </c:strRef>
          </c:cat>
          <c:val>
            <c:numRef>
              <c:f>Examples!$B$41:$E$41</c:f>
              <c:numCache>
                <c:formatCode>General</c:formatCode>
                <c:ptCount val="4"/>
                <c:pt idx="0">
                  <c:v>45</c:v>
                </c:pt>
                <c:pt idx="1">
                  <c:v>22</c:v>
                </c:pt>
                <c:pt idx="2">
                  <c:v>26</c:v>
                </c:pt>
                <c:pt idx="3">
                  <c:v>8</c:v>
                </c:pt>
              </c:numCache>
            </c:numRef>
          </c:val>
          <c:extLst>
            <c:ext xmlns:c16="http://schemas.microsoft.com/office/drawing/2014/chart" uri="{C3380CC4-5D6E-409C-BE32-E72D297353CC}">
              <c16:uniqueId val="{00000007-7558-4D69-A61D-1A73B1533F5E}"/>
            </c:ext>
          </c:extLst>
        </c:ser>
        <c:dLbls>
          <c:showLegendKey val="0"/>
          <c:showVal val="0"/>
          <c:showCatName val="0"/>
          <c:showSerName val="0"/>
          <c:showPercent val="0"/>
          <c:showBubbleSize val="0"/>
        </c:dLbls>
        <c:gapWidth val="150"/>
        <c:axId val="534898688"/>
        <c:axId val="534891632"/>
      </c:barChart>
      <c:catAx>
        <c:axId val="53489868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a:pPr>
            <a:endParaRPr lang="en-US"/>
          </a:p>
        </c:txPr>
        <c:crossAx val="534891632"/>
        <c:crosses val="autoZero"/>
        <c:auto val="1"/>
        <c:lblAlgn val="ctr"/>
        <c:lblOffset val="100"/>
        <c:tickLblSkip val="1"/>
        <c:tickMarkSkip val="1"/>
        <c:noMultiLvlLbl val="0"/>
      </c:catAx>
      <c:valAx>
        <c:axId val="534891632"/>
        <c:scaling>
          <c:orientation val="minMax"/>
        </c:scaling>
        <c:delete val="0"/>
        <c:axPos val="b"/>
        <c:majorGridlines>
          <c:spPr>
            <a:ln w="3175">
              <a:solidFill>
                <a:srgbClr val="000000"/>
              </a:solidFill>
              <a:prstDash val="solid"/>
            </a:ln>
          </c:spPr>
        </c:majorGridlines>
        <c:numFmt formatCode="General" sourceLinked="1"/>
        <c:majorTickMark val="none"/>
        <c:minorTickMark val="none"/>
        <c:tickLblPos val="nextTo"/>
        <c:spPr>
          <a:ln w="9525">
            <a:noFill/>
          </a:ln>
        </c:spPr>
        <c:txPr>
          <a:bodyPr rot="0" vert="horz"/>
          <a:lstStyle/>
          <a:p>
            <a:pPr>
              <a:defRPr/>
            </a:pPr>
            <a:endParaRPr lang="en-US"/>
          </a:p>
        </c:txPr>
        <c:crossAx val="534898688"/>
        <c:crosses val="max"/>
        <c:crossBetween val="between"/>
      </c:valAx>
      <c:spPr>
        <a:solidFill>
          <a:srgbClr val="FFFFFF"/>
        </a:solidFill>
        <a:ln w="25400">
          <a:noFill/>
        </a:ln>
      </c:spPr>
    </c:plotArea>
    <c:legend>
      <c:legendPos val="r"/>
      <c:layout>
        <c:manualLayout>
          <c:xMode val="edge"/>
          <c:yMode val="edge"/>
          <c:x val="0.79759176909315421"/>
          <c:y val="0.23397536594841806"/>
          <c:w val="0.10240981929443824"/>
          <c:h val="0.5641049918756379"/>
        </c:manualLayout>
      </c:layout>
      <c:overlay val="0"/>
      <c:spPr>
        <a:noFill/>
        <a:ln w="25400">
          <a:noFill/>
        </a:ln>
      </c:sp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Arial" pitchFamily="34" charset="0"/>
          <a:ea typeface="Myriad Pro"/>
          <a:cs typeface="Arial" pitchFamily="34" charset="0"/>
        </a:defRPr>
      </a:pPr>
      <a:endParaRPr lang="en-US"/>
    </a:p>
  </c:txPr>
  <c:printSettings>
    <c:headerFooter alignWithMargins="0"/>
    <c:pageMargins b="0.98425196850393704" l="0.74803149606299213" r="0.74803149606299213" t="0.98425196850393704" header="0.51181102362204722" footer="0.51181102362204722"/>
    <c:pageSetup paperSize="9"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12141752415094E-2"/>
          <c:y val="6.7524354290904406E-2"/>
          <c:w val="0.89397748137027266"/>
          <c:h val="0.79099957883630856"/>
        </c:manualLayout>
      </c:layout>
      <c:barChart>
        <c:barDir val="col"/>
        <c:grouping val="clustered"/>
        <c:varyColors val="0"/>
        <c:ser>
          <c:idx val="1"/>
          <c:order val="0"/>
          <c:tx>
            <c:strRef>
              <c:f>Examples!$X$33</c:f>
              <c:strCache>
                <c:ptCount val="1"/>
                <c:pt idx="0">
                  <c:v>Black</c:v>
                </c:pt>
              </c:strCache>
            </c:strRef>
          </c:tx>
          <c:spPr>
            <a:solidFill>
              <a:srgbClr val="007BC4"/>
            </a:solidFill>
            <a:ln w="25400">
              <a:noFill/>
            </a:ln>
          </c:spPr>
          <c:invertIfNegative val="0"/>
          <c:cat>
            <c:strRef>
              <c:f>Examples!$W$34:$W$41</c:f>
              <c:strCache>
                <c:ptCount val="8"/>
                <c:pt idx="0">
                  <c:v>1975-76</c:v>
                </c:pt>
                <c:pt idx="1">
                  <c:v>1983-84</c:v>
                </c:pt>
                <c:pt idx="2">
                  <c:v>1988-89</c:v>
                </c:pt>
                <c:pt idx="3">
                  <c:v>1993-94</c:v>
                </c:pt>
                <c:pt idx="4">
                  <c:v>1996-97</c:v>
                </c:pt>
                <c:pt idx="5">
                  <c:v>1997-98</c:v>
                </c:pt>
                <c:pt idx="6">
                  <c:v>1998-99</c:v>
                </c:pt>
                <c:pt idx="7">
                  <c:v>1999-00</c:v>
                </c:pt>
              </c:strCache>
            </c:strRef>
          </c:cat>
          <c:val>
            <c:numRef>
              <c:f>Examples!$X$34:$X$41</c:f>
              <c:numCache>
                <c:formatCode>General</c:formatCode>
                <c:ptCount val="8"/>
                <c:pt idx="0">
                  <c:v>33.19</c:v>
                </c:pt>
                <c:pt idx="1">
                  <c:v>39.39</c:v>
                </c:pt>
                <c:pt idx="2">
                  <c:v>42.78</c:v>
                </c:pt>
                <c:pt idx="3">
                  <c:v>42.13</c:v>
                </c:pt>
                <c:pt idx="4">
                  <c:v>41.69</c:v>
                </c:pt>
                <c:pt idx="5">
                  <c:v>39.39</c:v>
                </c:pt>
                <c:pt idx="6">
                  <c:v>42.13</c:v>
                </c:pt>
                <c:pt idx="7">
                  <c:v>45</c:v>
                </c:pt>
              </c:numCache>
            </c:numRef>
          </c:val>
          <c:extLst>
            <c:ext xmlns:c16="http://schemas.microsoft.com/office/drawing/2014/chart" uri="{C3380CC4-5D6E-409C-BE32-E72D297353CC}">
              <c16:uniqueId val="{00000000-980F-46A8-9A75-D69E35C09226}"/>
            </c:ext>
          </c:extLst>
        </c:ser>
        <c:ser>
          <c:idx val="0"/>
          <c:order val="1"/>
          <c:tx>
            <c:strRef>
              <c:f>Examples!$Y$33</c:f>
              <c:strCache>
                <c:ptCount val="1"/>
                <c:pt idx="0">
                  <c:v>Red 100%</c:v>
                </c:pt>
              </c:strCache>
            </c:strRef>
          </c:tx>
          <c:spPr>
            <a:solidFill>
              <a:srgbClr val="A0A09A"/>
            </a:solidFill>
            <a:ln w="25400">
              <a:noFill/>
            </a:ln>
          </c:spPr>
          <c:invertIfNegative val="0"/>
          <c:cat>
            <c:strRef>
              <c:f>Examples!$W$34:$W$41</c:f>
              <c:strCache>
                <c:ptCount val="8"/>
                <c:pt idx="0">
                  <c:v>1975-76</c:v>
                </c:pt>
                <c:pt idx="1">
                  <c:v>1983-84</c:v>
                </c:pt>
                <c:pt idx="2">
                  <c:v>1988-89</c:v>
                </c:pt>
                <c:pt idx="3">
                  <c:v>1993-94</c:v>
                </c:pt>
                <c:pt idx="4">
                  <c:v>1996-97</c:v>
                </c:pt>
                <c:pt idx="5">
                  <c:v>1997-98</c:v>
                </c:pt>
                <c:pt idx="6">
                  <c:v>1998-99</c:v>
                </c:pt>
                <c:pt idx="7">
                  <c:v>1999-00</c:v>
                </c:pt>
              </c:strCache>
            </c:strRef>
          </c:cat>
          <c:val>
            <c:numRef>
              <c:f>Examples!$Y$34:$Y$41</c:f>
              <c:numCache>
                <c:formatCode>General</c:formatCode>
                <c:ptCount val="8"/>
                <c:pt idx="0">
                  <c:v>36.880000000000003</c:v>
                </c:pt>
                <c:pt idx="1">
                  <c:v>32.020000000000003</c:v>
                </c:pt>
                <c:pt idx="2">
                  <c:v>29.91</c:v>
                </c:pt>
                <c:pt idx="3">
                  <c:v>26.53</c:v>
                </c:pt>
                <c:pt idx="4">
                  <c:v>24.76</c:v>
                </c:pt>
                <c:pt idx="5">
                  <c:v>32.020000000000003</c:v>
                </c:pt>
                <c:pt idx="6">
                  <c:v>26.53</c:v>
                </c:pt>
                <c:pt idx="7">
                  <c:v>22</c:v>
                </c:pt>
              </c:numCache>
            </c:numRef>
          </c:val>
          <c:extLst>
            <c:ext xmlns:c16="http://schemas.microsoft.com/office/drawing/2014/chart" uri="{C3380CC4-5D6E-409C-BE32-E72D297353CC}">
              <c16:uniqueId val="{00000001-980F-46A8-9A75-D69E35C09226}"/>
            </c:ext>
          </c:extLst>
        </c:ser>
        <c:dLbls>
          <c:showLegendKey val="0"/>
          <c:showVal val="0"/>
          <c:showCatName val="0"/>
          <c:showSerName val="0"/>
          <c:showPercent val="0"/>
          <c:showBubbleSize val="0"/>
        </c:dLbls>
        <c:gapWidth val="150"/>
        <c:axId val="534892808"/>
        <c:axId val="534894376"/>
      </c:barChart>
      <c:lineChart>
        <c:grouping val="standard"/>
        <c:varyColors val="0"/>
        <c:ser>
          <c:idx val="2"/>
          <c:order val="2"/>
          <c:tx>
            <c:strRef>
              <c:f>Examples!$Z$33</c:f>
              <c:strCache>
                <c:ptCount val="1"/>
                <c:pt idx="0">
                  <c:v>Red 70%</c:v>
                </c:pt>
              </c:strCache>
            </c:strRef>
          </c:tx>
          <c:spPr>
            <a:ln w="25400">
              <a:solidFill>
                <a:srgbClr val="CBD4D9"/>
              </a:solidFill>
              <a:prstDash val="solid"/>
            </a:ln>
          </c:spPr>
          <c:marker>
            <c:symbol val="none"/>
          </c:marker>
          <c:cat>
            <c:strRef>
              <c:f>Examples!$W$34:$W$41</c:f>
              <c:strCache>
                <c:ptCount val="8"/>
                <c:pt idx="0">
                  <c:v>1975-76</c:v>
                </c:pt>
                <c:pt idx="1">
                  <c:v>1983-84</c:v>
                </c:pt>
                <c:pt idx="2">
                  <c:v>1988-89</c:v>
                </c:pt>
                <c:pt idx="3">
                  <c:v>1993-94</c:v>
                </c:pt>
                <c:pt idx="4">
                  <c:v>1996-97</c:v>
                </c:pt>
                <c:pt idx="5">
                  <c:v>1997-98</c:v>
                </c:pt>
                <c:pt idx="6">
                  <c:v>1998-99</c:v>
                </c:pt>
                <c:pt idx="7">
                  <c:v>1999-00</c:v>
                </c:pt>
              </c:strCache>
            </c:strRef>
          </c:cat>
          <c:val>
            <c:numRef>
              <c:f>Examples!$Z$34:$Z$41</c:f>
              <c:numCache>
                <c:formatCode>General</c:formatCode>
                <c:ptCount val="8"/>
                <c:pt idx="0">
                  <c:v>21.56</c:v>
                </c:pt>
                <c:pt idx="1">
                  <c:v>21.6</c:v>
                </c:pt>
                <c:pt idx="2">
                  <c:v>18.350000000000001</c:v>
                </c:pt>
                <c:pt idx="3">
                  <c:v>21.6</c:v>
                </c:pt>
                <c:pt idx="4">
                  <c:v>23.98</c:v>
                </c:pt>
                <c:pt idx="5">
                  <c:v>21.6</c:v>
                </c:pt>
                <c:pt idx="6">
                  <c:v>21.6</c:v>
                </c:pt>
                <c:pt idx="7">
                  <c:v>26</c:v>
                </c:pt>
              </c:numCache>
            </c:numRef>
          </c:val>
          <c:smooth val="0"/>
          <c:extLst>
            <c:ext xmlns:c16="http://schemas.microsoft.com/office/drawing/2014/chart" uri="{C3380CC4-5D6E-409C-BE32-E72D297353CC}">
              <c16:uniqueId val="{00000002-980F-46A8-9A75-D69E35C09226}"/>
            </c:ext>
          </c:extLst>
        </c:ser>
        <c:ser>
          <c:idx val="3"/>
          <c:order val="3"/>
          <c:tx>
            <c:strRef>
              <c:f>Examples!$AA$33</c:f>
              <c:strCache>
                <c:ptCount val="1"/>
                <c:pt idx="0">
                  <c:v>Grey 40%</c:v>
                </c:pt>
              </c:strCache>
            </c:strRef>
          </c:tx>
          <c:spPr>
            <a:ln w="25400">
              <a:solidFill>
                <a:srgbClr val="46B849"/>
              </a:solidFill>
              <a:prstDash val="solid"/>
            </a:ln>
          </c:spPr>
          <c:marker>
            <c:symbol val="none"/>
          </c:marker>
          <c:cat>
            <c:strRef>
              <c:f>Examples!$W$34:$W$41</c:f>
              <c:strCache>
                <c:ptCount val="8"/>
                <c:pt idx="0">
                  <c:v>1975-76</c:v>
                </c:pt>
                <c:pt idx="1">
                  <c:v>1983-84</c:v>
                </c:pt>
                <c:pt idx="2">
                  <c:v>1988-89</c:v>
                </c:pt>
                <c:pt idx="3">
                  <c:v>1993-94</c:v>
                </c:pt>
                <c:pt idx="4">
                  <c:v>1996-97</c:v>
                </c:pt>
                <c:pt idx="5">
                  <c:v>1997-98</c:v>
                </c:pt>
                <c:pt idx="6">
                  <c:v>1998-99</c:v>
                </c:pt>
                <c:pt idx="7">
                  <c:v>1999-00</c:v>
                </c:pt>
              </c:strCache>
            </c:strRef>
          </c:cat>
          <c:val>
            <c:numRef>
              <c:f>Examples!$AA$34:$AA$41</c:f>
              <c:numCache>
                <c:formatCode>General</c:formatCode>
                <c:ptCount val="8"/>
                <c:pt idx="0">
                  <c:v>5.36</c:v>
                </c:pt>
                <c:pt idx="1">
                  <c:v>7.01</c:v>
                </c:pt>
                <c:pt idx="2">
                  <c:v>6.33</c:v>
                </c:pt>
                <c:pt idx="3">
                  <c:v>7.01</c:v>
                </c:pt>
                <c:pt idx="4">
                  <c:v>7</c:v>
                </c:pt>
                <c:pt idx="5">
                  <c:v>7.01</c:v>
                </c:pt>
                <c:pt idx="6">
                  <c:v>7.01</c:v>
                </c:pt>
                <c:pt idx="7">
                  <c:v>8</c:v>
                </c:pt>
              </c:numCache>
            </c:numRef>
          </c:val>
          <c:smooth val="0"/>
          <c:extLst>
            <c:ext xmlns:c16="http://schemas.microsoft.com/office/drawing/2014/chart" uri="{C3380CC4-5D6E-409C-BE32-E72D297353CC}">
              <c16:uniqueId val="{00000003-980F-46A8-9A75-D69E35C09226}"/>
            </c:ext>
          </c:extLst>
        </c:ser>
        <c:dLbls>
          <c:showLegendKey val="0"/>
          <c:showVal val="0"/>
          <c:showCatName val="0"/>
          <c:showSerName val="0"/>
          <c:showPercent val="0"/>
          <c:showBubbleSize val="0"/>
        </c:dLbls>
        <c:marker val="1"/>
        <c:smooth val="0"/>
        <c:axId val="534888496"/>
        <c:axId val="534896336"/>
      </c:lineChart>
      <c:catAx>
        <c:axId val="53489280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pitchFamily="34" charset="0"/>
                <a:ea typeface="Myriad Pro"/>
                <a:cs typeface="Arial" pitchFamily="34" charset="0"/>
              </a:defRPr>
            </a:pPr>
            <a:endParaRPr lang="en-US"/>
          </a:p>
        </c:txPr>
        <c:crossAx val="534894376"/>
        <c:crosses val="autoZero"/>
        <c:auto val="0"/>
        <c:lblAlgn val="ctr"/>
        <c:lblOffset val="100"/>
        <c:tickLblSkip val="1"/>
        <c:tickMarkSkip val="1"/>
        <c:noMultiLvlLbl val="0"/>
      </c:catAx>
      <c:valAx>
        <c:axId val="534894376"/>
        <c:scaling>
          <c:orientation val="minMax"/>
        </c:scaling>
        <c:delete val="0"/>
        <c:axPos val="l"/>
        <c:majorGridlines>
          <c:spPr>
            <a:ln w="3175">
              <a:solidFill>
                <a:srgbClr val="000000"/>
              </a:solidFill>
              <a:prstDash val="solid"/>
            </a:ln>
          </c:spPr>
        </c:majorGridlines>
        <c:numFmt formatCode="General" sourceLinked="1"/>
        <c:majorTickMark val="none"/>
        <c:minorTickMark val="none"/>
        <c:tickLblPos val="nextTo"/>
        <c:spPr>
          <a:ln w="9525">
            <a:noFill/>
          </a:ln>
        </c:spPr>
        <c:txPr>
          <a:bodyPr rot="0" vert="horz"/>
          <a:lstStyle/>
          <a:p>
            <a:pPr>
              <a:defRPr sz="900" b="0" i="0" u="none" strike="noStrike" baseline="0">
                <a:solidFill>
                  <a:srgbClr val="000000"/>
                </a:solidFill>
                <a:latin typeface="Arial" pitchFamily="34" charset="0"/>
                <a:ea typeface="Myriad Pro"/>
                <a:cs typeface="Arial" pitchFamily="34" charset="0"/>
              </a:defRPr>
            </a:pPr>
            <a:endParaRPr lang="en-US"/>
          </a:p>
        </c:txPr>
        <c:crossAx val="534892808"/>
        <c:crosses val="autoZero"/>
        <c:crossBetween val="between"/>
      </c:valAx>
      <c:catAx>
        <c:axId val="534888496"/>
        <c:scaling>
          <c:orientation val="minMax"/>
        </c:scaling>
        <c:delete val="1"/>
        <c:axPos val="b"/>
        <c:numFmt formatCode="General" sourceLinked="1"/>
        <c:majorTickMark val="out"/>
        <c:minorTickMark val="none"/>
        <c:tickLblPos val="nextTo"/>
        <c:crossAx val="534896336"/>
        <c:crosses val="autoZero"/>
        <c:auto val="0"/>
        <c:lblAlgn val="ctr"/>
        <c:lblOffset val="100"/>
        <c:noMultiLvlLbl val="0"/>
      </c:catAx>
      <c:valAx>
        <c:axId val="534896336"/>
        <c:scaling>
          <c:orientation val="minMax"/>
        </c:scaling>
        <c:delete val="0"/>
        <c:axPos val="r"/>
        <c:numFmt formatCode="General" sourceLinked="1"/>
        <c:majorTickMark val="none"/>
        <c:minorTickMark val="none"/>
        <c:tickLblPos val="nextTo"/>
        <c:spPr>
          <a:ln w="9525">
            <a:noFill/>
          </a:ln>
        </c:spPr>
        <c:txPr>
          <a:bodyPr rot="0" vert="horz"/>
          <a:lstStyle/>
          <a:p>
            <a:pPr>
              <a:defRPr sz="900" b="0" i="0" u="none" strike="noStrike" baseline="0">
                <a:solidFill>
                  <a:srgbClr val="000000"/>
                </a:solidFill>
                <a:latin typeface="Myriad Pro"/>
                <a:ea typeface="Myriad Pro"/>
                <a:cs typeface="Myriad Pro"/>
              </a:defRPr>
            </a:pPr>
            <a:endParaRPr lang="en-US"/>
          </a:p>
        </c:txPr>
        <c:crossAx val="534888496"/>
        <c:crosses val="max"/>
        <c:crossBetween val="between"/>
      </c:valAx>
      <c:spPr>
        <a:solidFill>
          <a:srgbClr val="FFFFFF"/>
        </a:solidFill>
        <a:ln w="25400">
          <a:noFill/>
        </a:ln>
      </c:spPr>
    </c:plotArea>
    <c:legend>
      <c:legendPos val="r"/>
      <c:layout>
        <c:manualLayout>
          <c:xMode val="edge"/>
          <c:yMode val="edge"/>
          <c:x val="0.21445820981658834"/>
          <c:y val="8.0386136060600466E-2"/>
          <c:w val="0.56024195261075038"/>
          <c:h val="6.7524354290904393E-2"/>
        </c:manualLayout>
      </c:layout>
      <c:overlay val="0"/>
      <c:spPr>
        <a:noFill/>
        <a:ln w="25400">
          <a:noFill/>
        </a:ln>
      </c:spPr>
      <c:txPr>
        <a:bodyPr/>
        <a:lstStyle/>
        <a:p>
          <a:pPr>
            <a:defRPr sz="825" b="0" i="0" u="none" strike="noStrike" baseline="0">
              <a:solidFill>
                <a:srgbClr val="000000"/>
              </a:solidFill>
              <a:latin typeface="Arial" pitchFamily="34" charset="0"/>
              <a:ea typeface="Myriad Pro"/>
              <a:cs typeface="Arial" pitchFamily="34" charset="0"/>
            </a:defRPr>
          </a:pPr>
          <a:endParaRPr lang="en-US"/>
        </a:p>
      </c:tx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Myriad Pro"/>
          <a:ea typeface="Myriad Pro"/>
          <a:cs typeface="Myriad Pro"/>
        </a:defRPr>
      </a:pPr>
      <a:endParaRPr lang="en-US"/>
    </a:p>
  </c:txPr>
  <c:printSettings>
    <c:headerFooter alignWithMargins="0">
      <c:oddHeader>&amp;A</c:oddHeader>
      <c:oddFooter>Page &amp;P</c:oddFooter>
    </c:headerFooter>
    <c:pageMargins b="1" l="0.75" r="0.75" t="1" header="0.5" footer="0.5"/>
    <c:pageSetup paperSize="9" orientation="portrait" horizontalDpi="-3"/>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06035578705488E-2"/>
          <c:y val="6.7307981985161358E-2"/>
          <c:w val="0.89397748137027266"/>
          <c:h val="0.79167007382546917"/>
        </c:manualLayout>
      </c:layout>
      <c:areaChart>
        <c:grouping val="stacked"/>
        <c:varyColors val="0"/>
        <c:ser>
          <c:idx val="0"/>
          <c:order val="0"/>
          <c:tx>
            <c:strRef>
              <c:f>Examples!$B$33</c:f>
              <c:strCache>
                <c:ptCount val="1"/>
                <c:pt idx="0">
                  <c:v>Blue</c:v>
                </c:pt>
              </c:strCache>
            </c:strRef>
          </c:tx>
          <c:spPr>
            <a:solidFill>
              <a:srgbClr val="007BC4"/>
            </a:solidFill>
            <a:ln w="25400">
              <a:noFill/>
            </a:ln>
          </c:spPr>
          <c:cat>
            <c:strRef>
              <c:f>Examples!$A$34:$A$41</c:f>
              <c:strCache>
                <c:ptCount val="8"/>
                <c:pt idx="0">
                  <c:v>1975-76</c:v>
                </c:pt>
                <c:pt idx="1">
                  <c:v>1983-84</c:v>
                </c:pt>
                <c:pt idx="2">
                  <c:v>1988-89</c:v>
                </c:pt>
                <c:pt idx="3">
                  <c:v>1993-94</c:v>
                </c:pt>
                <c:pt idx="4">
                  <c:v>1996-97</c:v>
                </c:pt>
                <c:pt idx="5">
                  <c:v>1997-98</c:v>
                </c:pt>
                <c:pt idx="6">
                  <c:v>1998-99</c:v>
                </c:pt>
                <c:pt idx="7">
                  <c:v>1999-00</c:v>
                </c:pt>
              </c:strCache>
            </c:strRef>
          </c:cat>
          <c:val>
            <c:numRef>
              <c:f>Examples!$B$34:$B$41</c:f>
              <c:numCache>
                <c:formatCode>General</c:formatCode>
                <c:ptCount val="8"/>
                <c:pt idx="0">
                  <c:v>36.19</c:v>
                </c:pt>
                <c:pt idx="1">
                  <c:v>39.39</c:v>
                </c:pt>
                <c:pt idx="2">
                  <c:v>42.78</c:v>
                </c:pt>
                <c:pt idx="3">
                  <c:v>42.13</c:v>
                </c:pt>
                <c:pt idx="4">
                  <c:v>41.69</c:v>
                </c:pt>
                <c:pt idx="5">
                  <c:v>39.39</c:v>
                </c:pt>
                <c:pt idx="6">
                  <c:v>42.13</c:v>
                </c:pt>
                <c:pt idx="7">
                  <c:v>45</c:v>
                </c:pt>
              </c:numCache>
            </c:numRef>
          </c:val>
          <c:extLst>
            <c:ext xmlns:c16="http://schemas.microsoft.com/office/drawing/2014/chart" uri="{C3380CC4-5D6E-409C-BE32-E72D297353CC}">
              <c16:uniqueId val="{00000000-03ED-48D8-857E-944CAECE14CC}"/>
            </c:ext>
          </c:extLst>
        </c:ser>
        <c:ser>
          <c:idx val="1"/>
          <c:order val="1"/>
          <c:tx>
            <c:strRef>
              <c:f>Examples!$C$33</c:f>
              <c:strCache>
                <c:ptCount val="1"/>
                <c:pt idx="0">
                  <c:v>Mid Grey</c:v>
                </c:pt>
              </c:strCache>
            </c:strRef>
          </c:tx>
          <c:spPr>
            <a:solidFill>
              <a:srgbClr val="A0A09A"/>
            </a:solidFill>
            <a:ln w="25400">
              <a:noFill/>
            </a:ln>
          </c:spPr>
          <c:cat>
            <c:strRef>
              <c:f>Examples!$A$34:$A$41</c:f>
              <c:strCache>
                <c:ptCount val="8"/>
                <c:pt idx="0">
                  <c:v>1975-76</c:v>
                </c:pt>
                <c:pt idx="1">
                  <c:v>1983-84</c:v>
                </c:pt>
                <c:pt idx="2">
                  <c:v>1988-89</c:v>
                </c:pt>
                <c:pt idx="3">
                  <c:v>1993-94</c:v>
                </c:pt>
                <c:pt idx="4">
                  <c:v>1996-97</c:v>
                </c:pt>
                <c:pt idx="5">
                  <c:v>1997-98</c:v>
                </c:pt>
                <c:pt idx="6">
                  <c:v>1998-99</c:v>
                </c:pt>
                <c:pt idx="7">
                  <c:v>1999-00</c:v>
                </c:pt>
              </c:strCache>
            </c:strRef>
          </c:cat>
          <c:val>
            <c:numRef>
              <c:f>Examples!$C$34:$C$41</c:f>
              <c:numCache>
                <c:formatCode>General</c:formatCode>
                <c:ptCount val="8"/>
                <c:pt idx="0">
                  <c:v>36.880000000000003</c:v>
                </c:pt>
                <c:pt idx="1">
                  <c:v>32.020000000000003</c:v>
                </c:pt>
                <c:pt idx="2">
                  <c:v>29.91</c:v>
                </c:pt>
                <c:pt idx="3">
                  <c:v>26.53</c:v>
                </c:pt>
                <c:pt idx="4">
                  <c:v>24.76</c:v>
                </c:pt>
                <c:pt idx="5">
                  <c:v>32.020000000000003</c:v>
                </c:pt>
                <c:pt idx="6">
                  <c:v>26.53</c:v>
                </c:pt>
                <c:pt idx="7">
                  <c:v>22</c:v>
                </c:pt>
              </c:numCache>
            </c:numRef>
          </c:val>
          <c:extLst>
            <c:ext xmlns:c16="http://schemas.microsoft.com/office/drawing/2014/chart" uri="{C3380CC4-5D6E-409C-BE32-E72D297353CC}">
              <c16:uniqueId val="{00000001-03ED-48D8-857E-944CAECE14CC}"/>
            </c:ext>
          </c:extLst>
        </c:ser>
        <c:ser>
          <c:idx val="2"/>
          <c:order val="2"/>
          <c:tx>
            <c:strRef>
              <c:f>Examples!$D$33</c:f>
              <c:strCache>
                <c:ptCount val="1"/>
                <c:pt idx="0">
                  <c:v>Pale Blue</c:v>
                </c:pt>
              </c:strCache>
            </c:strRef>
          </c:tx>
          <c:spPr>
            <a:solidFill>
              <a:srgbClr val="CBD4D9"/>
            </a:solidFill>
            <a:ln w="25400">
              <a:noFill/>
            </a:ln>
          </c:spPr>
          <c:cat>
            <c:strRef>
              <c:f>Examples!$A$34:$A$41</c:f>
              <c:strCache>
                <c:ptCount val="8"/>
                <c:pt idx="0">
                  <c:v>1975-76</c:v>
                </c:pt>
                <c:pt idx="1">
                  <c:v>1983-84</c:v>
                </c:pt>
                <c:pt idx="2">
                  <c:v>1988-89</c:v>
                </c:pt>
                <c:pt idx="3">
                  <c:v>1993-94</c:v>
                </c:pt>
                <c:pt idx="4">
                  <c:v>1996-97</c:v>
                </c:pt>
                <c:pt idx="5">
                  <c:v>1997-98</c:v>
                </c:pt>
                <c:pt idx="6">
                  <c:v>1998-99</c:v>
                </c:pt>
                <c:pt idx="7">
                  <c:v>1999-00</c:v>
                </c:pt>
              </c:strCache>
            </c:strRef>
          </c:cat>
          <c:val>
            <c:numRef>
              <c:f>Examples!$D$34:$D$41</c:f>
              <c:numCache>
                <c:formatCode>General</c:formatCode>
                <c:ptCount val="8"/>
                <c:pt idx="0">
                  <c:v>21.56</c:v>
                </c:pt>
                <c:pt idx="1">
                  <c:v>21.6</c:v>
                </c:pt>
                <c:pt idx="2">
                  <c:v>18.350000000000001</c:v>
                </c:pt>
                <c:pt idx="3">
                  <c:v>21.6</c:v>
                </c:pt>
                <c:pt idx="4">
                  <c:v>23.98</c:v>
                </c:pt>
                <c:pt idx="5">
                  <c:v>21.6</c:v>
                </c:pt>
                <c:pt idx="6">
                  <c:v>21.6</c:v>
                </c:pt>
                <c:pt idx="7">
                  <c:v>26</c:v>
                </c:pt>
              </c:numCache>
            </c:numRef>
          </c:val>
          <c:extLst>
            <c:ext xmlns:c16="http://schemas.microsoft.com/office/drawing/2014/chart" uri="{C3380CC4-5D6E-409C-BE32-E72D297353CC}">
              <c16:uniqueId val="{00000002-03ED-48D8-857E-944CAECE14CC}"/>
            </c:ext>
          </c:extLst>
        </c:ser>
        <c:ser>
          <c:idx val="3"/>
          <c:order val="3"/>
          <c:tx>
            <c:strRef>
              <c:f>Examples!$E$33</c:f>
              <c:strCache>
                <c:ptCount val="1"/>
                <c:pt idx="0">
                  <c:v>Green</c:v>
                </c:pt>
              </c:strCache>
            </c:strRef>
          </c:tx>
          <c:spPr>
            <a:solidFill>
              <a:srgbClr val="46B849"/>
            </a:solidFill>
            <a:ln w="25400">
              <a:noFill/>
            </a:ln>
          </c:spPr>
          <c:cat>
            <c:strRef>
              <c:f>Examples!$A$34:$A$41</c:f>
              <c:strCache>
                <c:ptCount val="8"/>
                <c:pt idx="0">
                  <c:v>1975-76</c:v>
                </c:pt>
                <c:pt idx="1">
                  <c:v>1983-84</c:v>
                </c:pt>
                <c:pt idx="2">
                  <c:v>1988-89</c:v>
                </c:pt>
                <c:pt idx="3">
                  <c:v>1993-94</c:v>
                </c:pt>
                <c:pt idx="4">
                  <c:v>1996-97</c:v>
                </c:pt>
                <c:pt idx="5">
                  <c:v>1997-98</c:v>
                </c:pt>
                <c:pt idx="6">
                  <c:v>1998-99</c:v>
                </c:pt>
                <c:pt idx="7">
                  <c:v>1999-00</c:v>
                </c:pt>
              </c:strCache>
            </c:strRef>
          </c:cat>
          <c:val>
            <c:numRef>
              <c:f>Examples!$E$34:$E$41</c:f>
              <c:numCache>
                <c:formatCode>General</c:formatCode>
                <c:ptCount val="8"/>
                <c:pt idx="0">
                  <c:v>5.36</c:v>
                </c:pt>
                <c:pt idx="1">
                  <c:v>7.01</c:v>
                </c:pt>
                <c:pt idx="2">
                  <c:v>6.33</c:v>
                </c:pt>
                <c:pt idx="3">
                  <c:v>7.01</c:v>
                </c:pt>
                <c:pt idx="4">
                  <c:v>7</c:v>
                </c:pt>
                <c:pt idx="5">
                  <c:v>7.01</c:v>
                </c:pt>
                <c:pt idx="6">
                  <c:v>7.01</c:v>
                </c:pt>
                <c:pt idx="7">
                  <c:v>8</c:v>
                </c:pt>
              </c:numCache>
            </c:numRef>
          </c:val>
          <c:extLst>
            <c:ext xmlns:c16="http://schemas.microsoft.com/office/drawing/2014/chart" uri="{C3380CC4-5D6E-409C-BE32-E72D297353CC}">
              <c16:uniqueId val="{00000003-03ED-48D8-857E-944CAECE14CC}"/>
            </c:ext>
          </c:extLst>
        </c:ser>
        <c:ser>
          <c:idx val="4"/>
          <c:order val="4"/>
          <c:tx>
            <c:strRef>
              <c:f>Examples!$F$33</c:f>
              <c:strCache>
                <c:ptCount val="1"/>
                <c:pt idx="0">
                  <c:v>Charcoal</c:v>
                </c:pt>
              </c:strCache>
            </c:strRef>
          </c:tx>
          <c:spPr>
            <a:solidFill>
              <a:srgbClr val="212122"/>
            </a:solidFill>
            <a:ln w="25400">
              <a:noFill/>
            </a:ln>
          </c:spPr>
          <c:cat>
            <c:strRef>
              <c:f>Examples!$A$34:$A$41</c:f>
              <c:strCache>
                <c:ptCount val="8"/>
                <c:pt idx="0">
                  <c:v>1975-76</c:v>
                </c:pt>
                <c:pt idx="1">
                  <c:v>1983-84</c:v>
                </c:pt>
                <c:pt idx="2">
                  <c:v>1988-89</c:v>
                </c:pt>
                <c:pt idx="3">
                  <c:v>1993-94</c:v>
                </c:pt>
                <c:pt idx="4">
                  <c:v>1996-97</c:v>
                </c:pt>
                <c:pt idx="5">
                  <c:v>1997-98</c:v>
                </c:pt>
                <c:pt idx="6">
                  <c:v>1998-99</c:v>
                </c:pt>
                <c:pt idx="7">
                  <c:v>1999-00</c:v>
                </c:pt>
              </c:strCache>
            </c:strRef>
          </c:cat>
          <c:val>
            <c:numRef>
              <c:f>Examples!$F$34:$F$41</c:f>
              <c:numCache>
                <c:formatCode>General</c:formatCode>
                <c:ptCount val="8"/>
                <c:pt idx="0">
                  <c:v>3.01</c:v>
                </c:pt>
                <c:pt idx="1">
                  <c:v>3.36</c:v>
                </c:pt>
                <c:pt idx="2">
                  <c:v>2.63</c:v>
                </c:pt>
                <c:pt idx="3">
                  <c:v>2.72</c:v>
                </c:pt>
                <c:pt idx="4">
                  <c:v>2.57</c:v>
                </c:pt>
                <c:pt idx="5">
                  <c:v>3.36</c:v>
                </c:pt>
                <c:pt idx="6">
                  <c:v>2.72</c:v>
                </c:pt>
                <c:pt idx="7">
                  <c:v>2</c:v>
                </c:pt>
              </c:numCache>
            </c:numRef>
          </c:val>
          <c:extLst>
            <c:ext xmlns:c16="http://schemas.microsoft.com/office/drawing/2014/chart" uri="{C3380CC4-5D6E-409C-BE32-E72D297353CC}">
              <c16:uniqueId val="{00000004-03ED-48D8-857E-944CAECE14CC}"/>
            </c:ext>
          </c:extLst>
        </c:ser>
        <c:ser>
          <c:idx val="5"/>
          <c:order val="5"/>
          <c:tx>
            <c:strRef>
              <c:f>Examples!$G$33</c:f>
              <c:strCache>
                <c:ptCount val="1"/>
                <c:pt idx="0">
                  <c:v>Orange</c:v>
                </c:pt>
              </c:strCache>
            </c:strRef>
          </c:tx>
          <c:spPr>
            <a:solidFill>
              <a:srgbClr val="F68B1F"/>
            </a:solidFill>
            <a:ln w="25400">
              <a:noFill/>
            </a:ln>
          </c:spPr>
          <c:cat>
            <c:strRef>
              <c:f>Examples!$A$34:$A$41</c:f>
              <c:strCache>
                <c:ptCount val="8"/>
                <c:pt idx="0">
                  <c:v>1975-76</c:v>
                </c:pt>
                <c:pt idx="1">
                  <c:v>1983-84</c:v>
                </c:pt>
                <c:pt idx="2">
                  <c:v>1988-89</c:v>
                </c:pt>
                <c:pt idx="3">
                  <c:v>1993-94</c:v>
                </c:pt>
                <c:pt idx="4">
                  <c:v>1996-97</c:v>
                </c:pt>
                <c:pt idx="5">
                  <c:v>1997-98</c:v>
                </c:pt>
                <c:pt idx="6">
                  <c:v>1998-99</c:v>
                </c:pt>
                <c:pt idx="7">
                  <c:v>1999-00</c:v>
                </c:pt>
              </c:strCache>
            </c:strRef>
          </c:cat>
          <c:val>
            <c:numRef>
              <c:f>Examples!$G$34:$G$41</c:f>
              <c:numCache>
                <c:formatCode>General</c:formatCode>
                <c:ptCount val="8"/>
                <c:pt idx="0">
                  <c:v>10</c:v>
                </c:pt>
                <c:pt idx="1">
                  <c:v>12</c:v>
                </c:pt>
                <c:pt idx="2">
                  <c:v>14</c:v>
                </c:pt>
                <c:pt idx="3">
                  <c:v>16</c:v>
                </c:pt>
                <c:pt idx="4">
                  <c:v>18</c:v>
                </c:pt>
                <c:pt idx="5">
                  <c:v>12</c:v>
                </c:pt>
                <c:pt idx="6">
                  <c:v>16</c:v>
                </c:pt>
                <c:pt idx="7">
                  <c:v>20</c:v>
                </c:pt>
              </c:numCache>
            </c:numRef>
          </c:val>
          <c:extLst>
            <c:ext xmlns:c16="http://schemas.microsoft.com/office/drawing/2014/chart" uri="{C3380CC4-5D6E-409C-BE32-E72D297353CC}">
              <c16:uniqueId val="{00000005-03ED-48D8-857E-944CAECE14CC}"/>
            </c:ext>
          </c:extLst>
        </c:ser>
        <c:ser>
          <c:idx val="6"/>
          <c:order val="6"/>
          <c:tx>
            <c:strRef>
              <c:f>Examples!$H$33</c:f>
              <c:strCache>
                <c:ptCount val="1"/>
                <c:pt idx="0">
                  <c:v>Purple</c:v>
                </c:pt>
              </c:strCache>
            </c:strRef>
          </c:tx>
          <c:spPr>
            <a:solidFill>
              <a:srgbClr val="8F439B"/>
            </a:solidFill>
            <a:ln w="25400">
              <a:noFill/>
            </a:ln>
          </c:spPr>
          <c:cat>
            <c:strRef>
              <c:f>Examples!$A$34:$A$41</c:f>
              <c:strCache>
                <c:ptCount val="8"/>
                <c:pt idx="0">
                  <c:v>1975-76</c:v>
                </c:pt>
                <c:pt idx="1">
                  <c:v>1983-84</c:v>
                </c:pt>
                <c:pt idx="2">
                  <c:v>1988-89</c:v>
                </c:pt>
                <c:pt idx="3">
                  <c:v>1993-94</c:v>
                </c:pt>
                <c:pt idx="4">
                  <c:v>1996-97</c:v>
                </c:pt>
                <c:pt idx="5">
                  <c:v>1997-98</c:v>
                </c:pt>
                <c:pt idx="6">
                  <c:v>1998-99</c:v>
                </c:pt>
                <c:pt idx="7">
                  <c:v>1999-00</c:v>
                </c:pt>
              </c:strCache>
            </c:strRef>
          </c:cat>
          <c:val>
            <c:numRef>
              <c:f>Examples!$H$34:$H$41</c:f>
              <c:numCache>
                <c:formatCode>General</c:formatCode>
                <c:ptCount val="8"/>
                <c:pt idx="0">
                  <c:v>3.01</c:v>
                </c:pt>
                <c:pt idx="1">
                  <c:v>3.36</c:v>
                </c:pt>
                <c:pt idx="2">
                  <c:v>2.63</c:v>
                </c:pt>
                <c:pt idx="3">
                  <c:v>2.72</c:v>
                </c:pt>
                <c:pt idx="4">
                  <c:v>2.57</c:v>
                </c:pt>
                <c:pt idx="5">
                  <c:v>3.36</c:v>
                </c:pt>
                <c:pt idx="6">
                  <c:v>2.72</c:v>
                </c:pt>
                <c:pt idx="7">
                  <c:v>2</c:v>
                </c:pt>
              </c:numCache>
            </c:numRef>
          </c:val>
          <c:extLst>
            <c:ext xmlns:c16="http://schemas.microsoft.com/office/drawing/2014/chart" uri="{C3380CC4-5D6E-409C-BE32-E72D297353CC}">
              <c16:uniqueId val="{00000006-03ED-48D8-857E-944CAECE14CC}"/>
            </c:ext>
          </c:extLst>
        </c:ser>
        <c:ser>
          <c:idx val="7"/>
          <c:order val="7"/>
          <c:tx>
            <c:strRef>
              <c:f>Examples!$I$33</c:f>
              <c:strCache>
                <c:ptCount val="1"/>
                <c:pt idx="0">
                  <c:v>Pink</c:v>
                </c:pt>
              </c:strCache>
            </c:strRef>
          </c:tx>
          <c:spPr>
            <a:solidFill>
              <a:srgbClr val="EDA6A8"/>
            </a:solidFill>
            <a:ln w="25400">
              <a:noFill/>
            </a:ln>
          </c:spPr>
          <c:cat>
            <c:strRef>
              <c:f>Examples!$A$34:$A$41</c:f>
              <c:strCache>
                <c:ptCount val="8"/>
                <c:pt idx="0">
                  <c:v>1975-76</c:v>
                </c:pt>
                <c:pt idx="1">
                  <c:v>1983-84</c:v>
                </c:pt>
                <c:pt idx="2">
                  <c:v>1988-89</c:v>
                </c:pt>
                <c:pt idx="3">
                  <c:v>1993-94</c:v>
                </c:pt>
                <c:pt idx="4">
                  <c:v>1996-97</c:v>
                </c:pt>
                <c:pt idx="5">
                  <c:v>1997-98</c:v>
                </c:pt>
                <c:pt idx="6">
                  <c:v>1998-99</c:v>
                </c:pt>
                <c:pt idx="7">
                  <c:v>1999-00</c:v>
                </c:pt>
              </c:strCache>
            </c:strRef>
          </c:cat>
          <c:val>
            <c:numRef>
              <c:f>Examples!$I$34:$I$41</c:f>
              <c:numCache>
                <c:formatCode>General</c:formatCode>
                <c:ptCount val="8"/>
                <c:pt idx="0">
                  <c:v>10</c:v>
                </c:pt>
                <c:pt idx="1">
                  <c:v>12</c:v>
                </c:pt>
                <c:pt idx="2">
                  <c:v>14</c:v>
                </c:pt>
                <c:pt idx="3">
                  <c:v>16</c:v>
                </c:pt>
                <c:pt idx="4">
                  <c:v>18</c:v>
                </c:pt>
                <c:pt idx="5">
                  <c:v>12</c:v>
                </c:pt>
                <c:pt idx="6">
                  <c:v>16</c:v>
                </c:pt>
                <c:pt idx="7">
                  <c:v>20</c:v>
                </c:pt>
              </c:numCache>
            </c:numRef>
          </c:val>
          <c:extLst>
            <c:ext xmlns:c16="http://schemas.microsoft.com/office/drawing/2014/chart" uri="{C3380CC4-5D6E-409C-BE32-E72D297353CC}">
              <c16:uniqueId val="{00000007-03ED-48D8-857E-944CAECE14CC}"/>
            </c:ext>
          </c:extLst>
        </c:ser>
        <c:dLbls>
          <c:showLegendKey val="0"/>
          <c:showVal val="0"/>
          <c:showCatName val="0"/>
          <c:showSerName val="0"/>
          <c:showPercent val="0"/>
          <c:showBubbleSize val="0"/>
        </c:dLbls>
        <c:axId val="534893984"/>
        <c:axId val="534894768"/>
      </c:areaChart>
      <c:catAx>
        <c:axId val="5348939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34894768"/>
        <c:crosses val="autoZero"/>
        <c:auto val="1"/>
        <c:lblAlgn val="ctr"/>
        <c:lblOffset val="100"/>
        <c:tickLblSkip val="1"/>
        <c:tickMarkSkip val="1"/>
        <c:noMultiLvlLbl val="0"/>
      </c:catAx>
      <c:valAx>
        <c:axId val="53489476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34893984"/>
        <c:crosses val="autoZero"/>
        <c:crossBetween val="midCat"/>
      </c:valAx>
      <c:spPr>
        <a:solidFill>
          <a:srgbClr val="FFFFFF"/>
        </a:solidFill>
        <a:ln w="3175">
          <a:solidFill>
            <a:srgbClr val="000000"/>
          </a:solidFill>
          <a:prstDash val="solid"/>
        </a:ln>
      </c:spPr>
    </c:plotArea>
    <c:legend>
      <c:legendPos val="r"/>
      <c:layout>
        <c:manualLayout>
          <c:xMode val="edge"/>
          <c:yMode val="edge"/>
          <c:x val="0.22530160244776412"/>
          <c:y val="7.0513123984454737E-2"/>
          <c:w val="0.64096498664283708"/>
          <c:h val="8.3333691981628349E-2"/>
        </c:manualLayout>
      </c:layout>
      <c:overlay val="0"/>
      <c:spPr>
        <a:noFill/>
        <a:ln w="25400">
          <a:noFill/>
        </a:ln>
      </c:spPr>
    </c:legend>
    <c:plotVisOnly val="1"/>
    <c:dispBlanksAs val="zero"/>
    <c:showDLblsOverMax val="0"/>
  </c:chart>
  <c:spPr>
    <a:solidFill>
      <a:srgbClr val="FFFFFF"/>
    </a:solidFill>
    <a:ln w="9525">
      <a:noFill/>
    </a:ln>
  </c:spPr>
  <c:txPr>
    <a:bodyPr/>
    <a:lstStyle/>
    <a:p>
      <a:pPr>
        <a:defRPr sz="900" b="0" i="0" u="none" strike="noStrike" baseline="0">
          <a:solidFill>
            <a:srgbClr val="000000"/>
          </a:solidFill>
          <a:latin typeface="Arial" pitchFamily="34" charset="0"/>
          <a:ea typeface="Myriad Pro"/>
          <a:cs typeface="Arial" pitchFamily="34" charset="0"/>
        </a:defRPr>
      </a:pPr>
      <a:endParaRPr lang="en-US"/>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54459203036052"/>
          <c:y val="0.13307984790874525"/>
          <c:w val="0.82542694497153701"/>
          <c:h val="0.73764258555133078"/>
        </c:manualLayout>
      </c:layout>
      <c:areaChart>
        <c:grouping val="percentStacked"/>
        <c:varyColors val="0"/>
        <c:ser>
          <c:idx val="0"/>
          <c:order val="0"/>
          <c:tx>
            <c:strRef>
              <c:f>Examples!$B$33</c:f>
              <c:strCache>
                <c:ptCount val="1"/>
                <c:pt idx="0">
                  <c:v>Blue</c:v>
                </c:pt>
              </c:strCache>
            </c:strRef>
          </c:tx>
          <c:spPr>
            <a:solidFill>
              <a:srgbClr val="007BC4"/>
            </a:solidFill>
            <a:ln w="25400">
              <a:noFill/>
            </a:ln>
          </c:spPr>
          <c:cat>
            <c:strRef>
              <c:f>Examples!$A$34:$A$36</c:f>
              <c:strCache>
                <c:ptCount val="3"/>
                <c:pt idx="0">
                  <c:v>1975-76</c:v>
                </c:pt>
                <c:pt idx="1">
                  <c:v>1983-84</c:v>
                </c:pt>
                <c:pt idx="2">
                  <c:v>1988-89</c:v>
                </c:pt>
              </c:strCache>
            </c:strRef>
          </c:cat>
          <c:val>
            <c:numRef>
              <c:f>Examples!$B$34:$B$36</c:f>
              <c:numCache>
                <c:formatCode>General</c:formatCode>
                <c:ptCount val="3"/>
                <c:pt idx="0">
                  <c:v>36.19</c:v>
                </c:pt>
                <c:pt idx="1">
                  <c:v>39.39</c:v>
                </c:pt>
                <c:pt idx="2">
                  <c:v>42.78</c:v>
                </c:pt>
              </c:numCache>
            </c:numRef>
          </c:val>
          <c:extLst>
            <c:ext xmlns:c16="http://schemas.microsoft.com/office/drawing/2014/chart" uri="{C3380CC4-5D6E-409C-BE32-E72D297353CC}">
              <c16:uniqueId val="{00000000-847F-42FA-B670-F1EDAEBC8243}"/>
            </c:ext>
          </c:extLst>
        </c:ser>
        <c:ser>
          <c:idx val="1"/>
          <c:order val="1"/>
          <c:tx>
            <c:strRef>
              <c:f>Examples!$C$33</c:f>
              <c:strCache>
                <c:ptCount val="1"/>
                <c:pt idx="0">
                  <c:v>Mid Grey</c:v>
                </c:pt>
              </c:strCache>
            </c:strRef>
          </c:tx>
          <c:spPr>
            <a:solidFill>
              <a:srgbClr val="A0A09A"/>
            </a:solidFill>
            <a:ln w="25400">
              <a:noFill/>
            </a:ln>
          </c:spPr>
          <c:cat>
            <c:strRef>
              <c:f>Examples!$A$34:$A$36</c:f>
              <c:strCache>
                <c:ptCount val="3"/>
                <c:pt idx="0">
                  <c:v>1975-76</c:v>
                </c:pt>
                <c:pt idx="1">
                  <c:v>1983-84</c:v>
                </c:pt>
                <c:pt idx="2">
                  <c:v>1988-89</c:v>
                </c:pt>
              </c:strCache>
            </c:strRef>
          </c:cat>
          <c:val>
            <c:numRef>
              <c:f>Examples!$C$34:$C$36</c:f>
              <c:numCache>
                <c:formatCode>General</c:formatCode>
                <c:ptCount val="3"/>
                <c:pt idx="0">
                  <c:v>36.880000000000003</c:v>
                </c:pt>
                <c:pt idx="1">
                  <c:v>32.020000000000003</c:v>
                </c:pt>
                <c:pt idx="2">
                  <c:v>29.91</c:v>
                </c:pt>
              </c:numCache>
            </c:numRef>
          </c:val>
          <c:extLst>
            <c:ext xmlns:c16="http://schemas.microsoft.com/office/drawing/2014/chart" uri="{C3380CC4-5D6E-409C-BE32-E72D297353CC}">
              <c16:uniqueId val="{00000001-847F-42FA-B670-F1EDAEBC8243}"/>
            </c:ext>
          </c:extLst>
        </c:ser>
        <c:ser>
          <c:idx val="2"/>
          <c:order val="2"/>
          <c:tx>
            <c:strRef>
              <c:f>Examples!$D$33</c:f>
              <c:strCache>
                <c:ptCount val="1"/>
                <c:pt idx="0">
                  <c:v>Pale Blue</c:v>
                </c:pt>
              </c:strCache>
            </c:strRef>
          </c:tx>
          <c:spPr>
            <a:solidFill>
              <a:srgbClr val="CBD4D9"/>
            </a:solidFill>
            <a:ln w="25400">
              <a:noFill/>
            </a:ln>
          </c:spPr>
          <c:cat>
            <c:strRef>
              <c:f>Examples!$A$34:$A$36</c:f>
              <c:strCache>
                <c:ptCount val="3"/>
                <c:pt idx="0">
                  <c:v>1975-76</c:v>
                </c:pt>
                <c:pt idx="1">
                  <c:v>1983-84</c:v>
                </c:pt>
                <c:pt idx="2">
                  <c:v>1988-89</c:v>
                </c:pt>
              </c:strCache>
            </c:strRef>
          </c:cat>
          <c:val>
            <c:numRef>
              <c:f>Examples!$D$34:$D$36</c:f>
              <c:numCache>
                <c:formatCode>General</c:formatCode>
                <c:ptCount val="3"/>
                <c:pt idx="0">
                  <c:v>21.56</c:v>
                </c:pt>
                <c:pt idx="1">
                  <c:v>21.6</c:v>
                </c:pt>
                <c:pt idx="2">
                  <c:v>18.350000000000001</c:v>
                </c:pt>
              </c:numCache>
            </c:numRef>
          </c:val>
          <c:extLst>
            <c:ext xmlns:c16="http://schemas.microsoft.com/office/drawing/2014/chart" uri="{C3380CC4-5D6E-409C-BE32-E72D297353CC}">
              <c16:uniqueId val="{00000002-847F-42FA-B670-F1EDAEBC8243}"/>
            </c:ext>
          </c:extLst>
        </c:ser>
        <c:ser>
          <c:idx val="3"/>
          <c:order val="3"/>
          <c:tx>
            <c:strRef>
              <c:f>Examples!$E$33</c:f>
              <c:strCache>
                <c:ptCount val="1"/>
                <c:pt idx="0">
                  <c:v>Green</c:v>
                </c:pt>
              </c:strCache>
            </c:strRef>
          </c:tx>
          <c:spPr>
            <a:solidFill>
              <a:srgbClr val="46B849"/>
            </a:solidFill>
            <a:ln w="25400">
              <a:noFill/>
            </a:ln>
          </c:spPr>
          <c:cat>
            <c:strRef>
              <c:f>Examples!$A$34:$A$36</c:f>
              <c:strCache>
                <c:ptCount val="3"/>
                <c:pt idx="0">
                  <c:v>1975-76</c:v>
                </c:pt>
                <c:pt idx="1">
                  <c:v>1983-84</c:v>
                </c:pt>
                <c:pt idx="2">
                  <c:v>1988-89</c:v>
                </c:pt>
              </c:strCache>
            </c:strRef>
          </c:cat>
          <c:val>
            <c:numRef>
              <c:f>Examples!$E$34:$E$36</c:f>
              <c:numCache>
                <c:formatCode>General</c:formatCode>
                <c:ptCount val="3"/>
                <c:pt idx="0">
                  <c:v>5.36</c:v>
                </c:pt>
                <c:pt idx="1">
                  <c:v>7.01</c:v>
                </c:pt>
                <c:pt idx="2">
                  <c:v>6.33</c:v>
                </c:pt>
              </c:numCache>
            </c:numRef>
          </c:val>
          <c:extLst>
            <c:ext xmlns:c16="http://schemas.microsoft.com/office/drawing/2014/chart" uri="{C3380CC4-5D6E-409C-BE32-E72D297353CC}">
              <c16:uniqueId val="{00000003-847F-42FA-B670-F1EDAEBC8243}"/>
            </c:ext>
          </c:extLst>
        </c:ser>
        <c:ser>
          <c:idx val="4"/>
          <c:order val="4"/>
          <c:tx>
            <c:strRef>
              <c:f>Examples!$F$33</c:f>
              <c:strCache>
                <c:ptCount val="1"/>
                <c:pt idx="0">
                  <c:v>Charcoal</c:v>
                </c:pt>
              </c:strCache>
            </c:strRef>
          </c:tx>
          <c:spPr>
            <a:solidFill>
              <a:srgbClr val="212122"/>
            </a:solidFill>
            <a:ln w="25400">
              <a:noFill/>
            </a:ln>
          </c:spPr>
          <c:cat>
            <c:strRef>
              <c:f>Examples!$A$34:$A$36</c:f>
              <c:strCache>
                <c:ptCount val="3"/>
                <c:pt idx="0">
                  <c:v>1975-76</c:v>
                </c:pt>
                <c:pt idx="1">
                  <c:v>1983-84</c:v>
                </c:pt>
                <c:pt idx="2">
                  <c:v>1988-89</c:v>
                </c:pt>
              </c:strCache>
            </c:strRef>
          </c:cat>
          <c:val>
            <c:numRef>
              <c:f>Examples!$F$34:$F$36</c:f>
              <c:numCache>
                <c:formatCode>General</c:formatCode>
                <c:ptCount val="3"/>
                <c:pt idx="0">
                  <c:v>3.01</c:v>
                </c:pt>
                <c:pt idx="1">
                  <c:v>3.36</c:v>
                </c:pt>
                <c:pt idx="2">
                  <c:v>2.63</c:v>
                </c:pt>
              </c:numCache>
            </c:numRef>
          </c:val>
          <c:extLst>
            <c:ext xmlns:c16="http://schemas.microsoft.com/office/drawing/2014/chart" uri="{C3380CC4-5D6E-409C-BE32-E72D297353CC}">
              <c16:uniqueId val="{00000004-847F-42FA-B670-F1EDAEBC8243}"/>
            </c:ext>
          </c:extLst>
        </c:ser>
        <c:ser>
          <c:idx val="5"/>
          <c:order val="5"/>
          <c:tx>
            <c:strRef>
              <c:f>Examples!$G$33</c:f>
              <c:strCache>
                <c:ptCount val="1"/>
                <c:pt idx="0">
                  <c:v>Orange</c:v>
                </c:pt>
              </c:strCache>
            </c:strRef>
          </c:tx>
          <c:spPr>
            <a:solidFill>
              <a:srgbClr val="F68B1F"/>
            </a:solidFill>
            <a:ln w="25400">
              <a:noFill/>
            </a:ln>
          </c:spPr>
          <c:cat>
            <c:strRef>
              <c:f>Examples!$A$34:$A$36</c:f>
              <c:strCache>
                <c:ptCount val="3"/>
                <c:pt idx="0">
                  <c:v>1975-76</c:v>
                </c:pt>
                <c:pt idx="1">
                  <c:v>1983-84</c:v>
                </c:pt>
                <c:pt idx="2">
                  <c:v>1988-89</c:v>
                </c:pt>
              </c:strCache>
            </c:strRef>
          </c:cat>
          <c:val>
            <c:numRef>
              <c:f>Examples!$G$34:$G$36</c:f>
              <c:numCache>
                <c:formatCode>General</c:formatCode>
                <c:ptCount val="3"/>
                <c:pt idx="0">
                  <c:v>10</c:v>
                </c:pt>
                <c:pt idx="1">
                  <c:v>12</c:v>
                </c:pt>
                <c:pt idx="2">
                  <c:v>14</c:v>
                </c:pt>
              </c:numCache>
            </c:numRef>
          </c:val>
          <c:extLst>
            <c:ext xmlns:c16="http://schemas.microsoft.com/office/drawing/2014/chart" uri="{C3380CC4-5D6E-409C-BE32-E72D297353CC}">
              <c16:uniqueId val="{00000005-847F-42FA-B670-F1EDAEBC8243}"/>
            </c:ext>
          </c:extLst>
        </c:ser>
        <c:ser>
          <c:idx val="6"/>
          <c:order val="6"/>
          <c:tx>
            <c:strRef>
              <c:f>Examples!$H$33</c:f>
              <c:strCache>
                <c:ptCount val="1"/>
                <c:pt idx="0">
                  <c:v>Purple</c:v>
                </c:pt>
              </c:strCache>
            </c:strRef>
          </c:tx>
          <c:spPr>
            <a:solidFill>
              <a:srgbClr val="8F439B"/>
            </a:solidFill>
            <a:ln w="25400">
              <a:noFill/>
            </a:ln>
          </c:spPr>
          <c:cat>
            <c:strRef>
              <c:f>Examples!$A$34:$A$36</c:f>
              <c:strCache>
                <c:ptCount val="3"/>
                <c:pt idx="0">
                  <c:v>1975-76</c:v>
                </c:pt>
                <c:pt idx="1">
                  <c:v>1983-84</c:v>
                </c:pt>
                <c:pt idx="2">
                  <c:v>1988-89</c:v>
                </c:pt>
              </c:strCache>
            </c:strRef>
          </c:cat>
          <c:val>
            <c:numRef>
              <c:f>Examples!$H$34:$H$36</c:f>
              <c:numCache>
                <c:formatCode>General</c:formatCode>
                <c:ptCount val="3"/>
                <c:pt idx="0">
                  <c:v>3.01</c:v>
                </c:pt>
                <c:pt idx="1">
                  <c:v>3.36</c:v>
                </c:pt>
                <c:pt idx="2">
                  <c:v>2.63</c:v>
                </c:pt>
              </c:numCache>
            </c:numRef>
          </c:val>
          <c:extLst>
            <c:ext xmlns:c16="http://schemas.microsoft.com/office/drawing/2014/chart" uri="{C3380CC4-5D6E-409C-BE32-E72D297353CC}">
              <c16:uniqueId val="{00000006-847F-42FA-B670-F1EDAEBC8243}"/>
            </c:ext>
          </c:extLst>
        </c:ser>
        <c:ser>
          <c:idx val="7"/>
          <c:order val="7"/>
          <c:tx>
            <c:strRef>
              <c:f>Examples!$I$33</c:f>
              <c:strCache>
                <c:ptCount val="1"/>
                <c:pt idx="0">
                  <c:v>Pink</c:v>
                </c:pt>
              </c:strCache>
            </c:strRef>
          </c:tx>
          <c:spPr>
            <a:solidFill>
              <a:srgbClr val="EDA6A8"/>
            </a:solidFill>
            <a:ln w="25400">
              <a:noFill/>
            </a:ln>
          </c:spPr>
          <c:cat>
            <c:strRef>
              <c:f>Examples!$A$34:$A$36</c:f>
              <c:strCache>
                <c:ptCount val="3"/>
                <c:pt idx="0">
                  <c:v>1975-76</c:v>
                </c:pt>
                <c:pt idx="1">
                  <c:v>1983-84</c:v>
                </c:pt>
                <c:pt idx="2">
                  <c:v>1988-89</c:v>
                </c:pt>
              </c:strCache>
            </c:strRef>
          </c:cat>
          <c:val>
            <c:numRef>
              <c:f>Examples!$I$34:$I$36</c:f>
              <c:numCache>
                <c:formatCode>General</c:formatCode>
                <c:ptCount val="3"/>
                <c:pt idx="0">
                  <c:v>10</c:v>
                </c:pt>
                <c:pt idx="1">
                  <c:v>12</c:v>
                </c:pt>
                <c:pt idx="2">
                  <c:v>14</c:v>
                </c:pt>
              </c:numCache>
            </c:numRef>
          </c:val>
          <c:extLst>
            <c:ext xmlns:c16="http://schemas.microsoft.com/office/drawing/2014/chart" uri="{C3380CC4-5D6E-409C-BE32-E72D297353CC}">
              <c16:uniqueId val="{00000007-847F-42FA-B670-F1EDAEBC8243}"/>
            </c:ext>
          </c:extLst>
        </c:ser>
        <c:dLbls>
          <c:showLegendKey val="0"/>
          <c:showVal val="0"/>
          <c:showCatName val="0"/>
          <c:showSerName val="0"/>
          <c:showPercent val="0"/>
          <c:showBubbleSize val="0"/>
        </c:dLbls>
        <c:axId val="534889672"/>
        <c:axId val="534895944"/>
      </c:areaChart>
      <c:catAx>
        <c:axId val="5348896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pitchFamily="34" charset="0"/>
                <a:ea typeface="Myriad Pro"/>
                <a:cs typeface="Arial" pitchFamily="34" charset="0"/>
              </a:defRPr>
            </a:pPr>
            <a:endParaRPr lang="en-US"/>
          </a:p>
        </c:txPr>
        <c:crossAx val="534895944"/>
        <c:crosses val="autoZero"/>
        <c:auto val="1"/>
        <c:lblAlgn val="ctr"/>
        <c:lblOffset val="100"/>
        <c:tickLblSkip val="1"/>
        <c:tickMarkSkip val="1"/>
        <c:noMultiLvlLbl val="0"/>
      </c:catAx>
      <c:valAx>
        <c:axId val="53489594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pitchFamily="34" charset="0"/>
                <a:ea typeface="Myriad Pro"/>
                <a:cs typeface="Arial" pitchFamily="34" charset="0"/>
              </a:defRPr>
            </a:pPr>
            <a:endParaRPr lang="en-US"/>
          </a:p>
        </c:txPr>
        <c:crossAx val="534889672"/>
        <c:crosses val="autoZero"/>
        <c:crossBetween val="midCat"/>
      </c:valAx>
      <c:spPr>
        <a:solidFill>
          <a:srgbClr val="FFFFFF"/>
        </a:solidFill>
        <a:ln w="3175">
          <a:solidFill>
            <a:srgbClr val="000000"/>
          </a:solidFill>
          <a:prstDash val="solid"/>
        </a:ln>
      </c:spPr>
    </c:plotArea>
    <c:legend>
      <c:legendPos val="r"/>
      <c:layout>
        <c:manualLayout>
          <c:xMode val="edge"/>
          <c:yMode val="edge"/>
          <c:x val="0.10120499789097427"/>
          <c:y val="2.2364330639842781E-2"/>
          <c:w val="0.78072426944465856"/>
          <c:h val="0.12140636633057508"/>
        </c:manualLayout>
      </c:layout>
      <c:overlay val="0"/>
      <c:spPr>
        <a:noFill/>
        <a:ln w="25400">
          <a:noFill/>
        </a:ln>
      </c:spPr>
      <c:txPr>
        <a:bodyPr/>
        <a:lstStyle/>
        <a:p>
          <a:pPr>
            <a:defRPr sz="825" b="0" i="0" u="none" strike="noStrike" baseline="0">
              <a:solidFill>
                <a:srgbClr val="000000"/>
              </a:solidFill>
              <a:latin typeface="Arial" pitchFamily="34" charset="0"/>
              <a:ea typeface="Myriad Pro"/>
              <a:cs typeface="Arial" pitchFamily="34" charset="0"/>
            </a:defRPr>
          </a:pPr>
          <a:endParaRPr lang="en-US"/>
        </a:p>
      </c:txPr>
    </c:legend>
    <c:plotVisOnly val="1"/>
    <c:dispBlanksAs val="zero"/>
    <c:showDLblsOverMax val="0"/>
  </c:chart>
  <c:spPr>
    <a:solidFill>
      <a:srgbClr val="FFFFFF"/>
    </a:solidFill>
    <a:ln w="9525">
      <a:noFill/>
    </a:ln>
  </c:spPr>
  <c:txPr>
    <a:bodyPr/>
    <a:lstStyle/>
    <a:p>
      <a:pPr>
        <a:defRPr sz="900" b="0" i="0" u="none" strike="noStrike" baseline="0">
          <a:solidFill>
            <a:srgbClr val="000000"/>
          </a:solidFill>
          <a:latin typeface="Myriad Pro"/>
          <a:ea typeface="Myriad Pro"/>
          <a:cs typeface="Myriad Pro"/>
        </a:defRPr>
      </a:pPr>
      <a:endParaRPr lang="en-US"/>
    </a:p>
  </c:txPr>
  <c:printSettings>
    <c:headerFooter alignWithMargins="0"/>
    <c:pageMargins b="1" l="0.75" r="0.75" t="1" header="0.5" footer="0.5"/>
    <c:pageSetup paperSize="9" orientation="landscape" horizontalDpi="-3"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54459203036052"/>
          <c:y val="6.0836501901140684E-2"/>
          <c:w val="0.72485768500948766"/>
          <c:h val="0.8098859315589354"/>
        </c:manualLayout>
      </c:layout>
      <c:barChart>
        <c:barDir val="col"/>
        <c:grouping val="percentStacked"/>
        <c:varyColors val="0"/>
        <c:ser>
          <c:idx val="0"/>
          <c:order val="0"/>
          <c:tx>
            <c:strRef>
              <c:f>Examples!$B$33</c:f>
              <c:strCache>
                <c:ptCount val="1"/>
                <c:pt idx="0">
                  <c:v>Blue</c:v>
                </c:pt>
              </c:strCache>
            </c:strRef>
          </c:tx>
          <c:spPr>
            <a:solidFill>
              <a:srgbClr val="007BC4"/>
            </a:solidFill>
            <a:ln w="25400">
              <a:noFill/>
            </a:ln>
          </c:spPr>
          <c:invertIfNegative val="0"/>
          <c:cat>
            <c:strRef>
              <c:f>Examples!$A$34:$A$36</c:f>
              <c:strCache>
                <c:ptCount val="3"/>
                <c:pt idx="0">
                  <c:v>1975-76</c:v>
                </c:pt>
                <c:pt idx="1">
                  <c:v>1983-84</c:v>
                </c:pt>
                <c:pt idx="2">
                  <c:v>1988-89</c:v>
                </c:pt>
              </c:strCache>
            </c:strRef>
          </c:cat>
          <c:val>
            <c:numRef>
              <c:f>Examples!$B$34:$B$36</c:f>
              <c:numCache>
                <c:formatCode>General</c:formatCode>
                <c:ptCount val="3"/>
                <c:pt idx="0">
                  <c:v>36.19</c:v>
                </c:pt>
                <c:pt idx="1">
                  <c:v>39.39</c:v>
                </c:pt>
                <c:pt idx="2">
                  <c:v>42.78</c:v>
                </c:pt>
              </c:numCache>
            </c:numRef>
          </c:val>
          <c:extLst>
            <c:ext xmlns:c16="http://schemas.microsoft.com/office/drawing/2014/chart" uri="{C3380CC4-5D6E-409C-BE32-E72D297353CC}">
              <c16:uniqueId val="{00000000-3562-43FA-804E-E559FC4448DA}"/>
            </c:ext>
          </c:extLst>
        </c:ser>
        <c:ser>
          <c:idx val="1"/>
          <c:order val="1"/>
          <c:tx>
            <c:strRef>
              <c:f>Examples!$C$33</c:f>
              <c:strCache>
                <c:ptCount val="1"/>
                <c:pt idx="0">
                  <c:v>Mid Grey</c:v>
                </c:pt>
              </c:strCache>
            </c:strRef>
          </c:tx>
          <c:spPr>
            <a:solidFill>
              <a:srgbClr val="A0A09A"/>
            </a:solidFill>
            <a:ln w="25400">
              <a:noFill/>
            </a:ln>
          </c:spPr>
          <c:invertIfNegative val="0"/>
          <c:cat>
            <c:strRef>
              <c:f>Examples!$A$34:$A$36</c:f>
              <c:strCache>
                <c:ptCount val="3"/>
                <c:pt idx="0">
                  <c:v>1975-76</c:v>
                </c:pt>
                <c:pt idx="1">
                  <c:v>1983-84</c:v>
                </c:pt>
                <c:pt idx="2">
                  <c:v>1988-89</c:v>
                </c:pt>
              </c:strCache>
            </c:strRef>
          </c:cat>
          <c:val>
            <c:numRef>
              <c:f>Examples!$C$34:$C$36</c:f>
              <c:numCache>
                <c:formatCode>General</c:formatCode>
                <c:ptCount val="3"/>
                <c:pt idx="0">
                  <c:v>36.880000000000003</c:v>
                </c:pt>
                <c:pt idx="1">
                  <c:v>32.020000000000003</c:v>
                </c:pt>
                <c:pt idx="2">
                  <c:v>29.91</c:v>
                </c:pt>
              </c:numCache>
            </c:numRef>
          </c:val>
          <c:extLst>
            <c:ext xmlns:c16="http://schemas.microsoft.com/office/drawing/2014/chart" uri="{C3380CC4-5D6E-409C-BE32-E72D297353CC}">
              <c16:uniqueId val="{00000001-3562-43FA-804E-E559FC4448DA}"/>
            </c:ext>
          </c:extLst>
        </c:ser>
        <c:ser>
          <c:idx val="2"/>
          <c:order val="2"/>
          <c:tx>
            <c:strRef>
              <c:f>Examples!$D$33</c:f>
              <c:strCache>
                <c:ptCount val="1"/>
                <c:pt idx="0">
                  <c:v>Pale Blue</c:v>
                </c:pt>
              </c:strCache>
            </c:strRef>
          </c:tx>
          <c:spPr>
            <a:solidFill>
              <a:srgbClr val="CBD4D9"/>
            </a:solidFill>
            <a:ln w="25400">
              <a:noFill/>
            </a:ln>
          </c:spPr>
          <c:invertIfNegative val="0"/>
          <c:cat>
            <c:strRef>
              <c:f>Examples!$A$34:$A$36</c:f>
              <c:strCache>
                <c:ptCount val="3"/>
                <c:pt idx="0">
                  <c:v>1975-76</c:v>
                </c:pt>
                <c:pt idx="1">
                  <c:v>1983-84</c:v>
                </c:pt>
                <c:pt idx="2">
                  <c:v>1988-89</c:v>
                </c:pt>
              </c:strCache>
            </c:strRef>
          </c:cat>
          <c:val>
            <c:numRef>
              <c:f>Examples!$D$34:$D$36</c:f>
              <c:numCache>
                <c:formatCode>General</c:formatCode>
                <c:ptCount val="3"/>
                <c:pt idx="0">
                  <c:v>21.56</c:v>
                </c:pt>
                <c:pt idx="1">
                  <c:v>21.6</c:v>
                </c:pt>
                <c:pt idx="2">
                  <c:v>18.350000000000001</c:v>
                </c:pt>
              </c:numCache>
            </c:numRef>
          </c:val>
          <c:extLst>
            <c:ext xmlns:c16="http://schemas.microsoft.com/office/drawing/2014/chart" uri="{C3380CC4-5D6E-409C-BE32-E72D297353CC}">
              <c16:uniqueId val="{00000002-3562-43FA-804E-E559FC4448DA}"/>
            </c:ext>
          </c:extLst>
        </c:ser>
        <c:ser>
          <c:idx val="3"/>
          <c:order val="3"/>
          <c:tx>
            <c:strRef>
              <c:f>Examples!$E$33</c:f>
              <c:strCache>
                <c:ptCount val="1"/>
                <c:pt idx="0">
                  <c:v>Green</c:v>
                </c:pt>
              </c:strCache>
            </c:strRef>
          </c:tx>
          <c:spPr>
            <a:solidFill>
              <a:srgbClr val="46B849"/>
            </a:solidFill>
            <a:ln w="25400">
              <a:noFill/>
            </a:ln>
          </c:spPr>
          <c:invertIfNegative val="0"/>
          <c:cat>
            <c:strRef>
              <c:f>Examples!$A$34:$A$36</c:f>
              <c:strCache>
                <c:ptCount val="3"/>
                <c:pt idx="0">
                  <c:v>1975-76</c:v>
                </c:pt>
                <c:pt idx="1">
                  <c:v>1983-84</c:v>
                </c:pt>
                <c:pt idx="2">
                  <c:v>1988-89</c:v>
                </c:pt>
              </c:strCache>
            </c:strRef>
          </c:cat>
          <c:val>
            <c:numRef>
              <c:f>Examples!$E$34:$E$36</c:f>
              <c:numCache>
                <c:formatCode>General</c:formatCode>
                <c:ptCount val="3"/>
                <c:pt idx="0">
                  <c:v>5.36</c:v>
                </c:pt>
                <c:pt idx="1">
                  <c:v>7.01</c:v>
                </c:pt>
                <c:pt idx="2">
                  <c:v>6.33</c:v>
                </c:pt>
              </c:numCache>
            </c:numRef>
          </c:val>
          <c:extLst>
            <c:ext xmlns:c16="http://schemas.microsoft.com/office/drawing/2014/chart" uri="{C3380CC4-5D6E-409C-BE32-E72D297353CC}">
              <c16:uniqueId val="{00000003-3562-43FA-804E-E559FC4448DA}"/>
            </c:ext>
          </c:extLst>
        </c:ser>
        <c:ser>
          <c:idx val="4"/>
          <c:order val="4"/>
          <c:tx>
            <c:strRef>
              <c:f>Examples!$F$33</c:f>
              <c:strCache>
                <c:ptCount val="1"/>
                <c:pt idx="0">
                  <c:v>Charcoal</c:v>
                </c:pt>
              </c:strCache>
            </c:strRef>
          </c:tx>
          <c:spPr>
            <a:solidFill>
              <a:srgbClr val="212122"/>
            </a:solidFill>
            <a:ln w="25400">
              <a:noFill/>
            </a:ln>
          </c:spPr>
          <c:invertIfNegative val="0"/>
          <c:cat>
            <c:strRef>
              <c:f>Examples!$A$34:$A$36</c:f>
              <c:strCache>
                <c:ptCount val="3"/>
                <c:pt idx="0">
                  <c:v>1975-76</c:v>
                </c:pt>
                <c:pt idx="1">
                  <c:v>1983-84</c:v>
                </c:pt>
                <c:pt idx="2">
                  <c:v>1988-89</c:v>
                </c:pt>
              </c:strCache>
            </c:strRef>
          </c:cat>
          <c:val>
            <c:numRef>
              <c:f>Examples!$F$34:$F$36</c:f>
              <c:numCache>
                <c:formatCode>General</c:formatCode>
                <c:ptCount val="3"/>
                <c:pt idx="0">
                  <c:v>3.01</c:v>
                </c:pt>
                <c:pt idx="1">
                  <c:v>3.36</c:v>
                </c:pt>
                <c:pt idx="2">
                  <c:v>2.63</c:v>
                </c:pt>
              </c:numCache>
            </c:numRef>
          </c:val>
          <c:extLst>
            <c:ext xmlns:c16="http://schemas.microsoft.com/office/drawing/2014/chart" uri="{C3380CC4-5D6E-409C-BE32-E72D297353CC}">
              <c16:uniqueId val="{00000004-3562-43FA-804E-E559FC4448DA}"/>
            </c:ext>
          </c:extLst>
        </c:ser>
        <c:ser>
          <c:idx val="5"/>
          <c:order val="5"/>
          <c:tx>
            <c:strRef>
              <c:f>Examples!$G$33</c:f>
              <c:strCache>
                <c:ptCount val="1"/>
                <c:pt idx="0">
                  <c:v>Orange</c:v>
                </c:pt>
              </c:strCache>
            </c:strRef>
          </c:tx>
          <c:spPr>
            <a:solidFill>
              <a:srgbClr val="F68B1F"/>
            </a:solidFill>
            <a:ln w="25400">
              <a:noFill/>
            </a:ln>
          </c:spPr>
          <c:invertIfNegative val="0"/>
          <c:cat>
            <c:strRef>
              <c:f>Examples!$A$34:$A$36</c:f>
              <c:strCache>
                <c:ptCount val="3"/>
                <c:pt idx="0">
                  <c:v>1975-76</c:v>
                </c:pt>
                <c:pt idx="1">
                  <c:v>1983-84</c:v>
                </c:pt>
                <c:pt idx="2">
                  <c:v>1988-89</c:v>
                </c:pt>
              </c:strCache>
            </c:strRef>
          </c:cat>
          <c:val>
            <c:numRef>
              <c:f>Examples!$G$34:$G$36</c:f>
              <c:numCache>
                <c:formatCode>General</c:formatCode>
                <c:ptCount val="3"/>
                <c:pt idx="0">
                  <c:v>10</c:v>
                </c:pt>
                <c:pt idx="1">
                  <c:v>12</c:v>
                </c:pt>
                <c:pt idx="2">
                  <c:v>14</c:v>
                </c:pt>
              </c:numCache>
            </c:numRef>
          </c:val>
          <c:extLst>
            <c:ext xmlns:c16="http://schemas.microsoft.com/office/drawing/2014/chart" uri="{C3380CC4-5D6E-409C-BE32-E72D297353CC}">
              <c16:uniqueId val="{00000005-3562-43FA-804E-E559FC4448DA}"/>
            </c:ext>
          </c:extLst>
        </c:ser>
        <c:ser>
          <c:idx val="6"/>
          <c:order val="6"/>
          <c:tx>
            <c:strRef>
              <c:f>Examples!$H$33</c:f>
              <c:strCache>
                <c:ptCount val="1"/>
                <c:pt idx="0">
                  <c:v>Purple</c:v>
                </c:pt>
              </c:strCache>
            </c:strRef>
          </c:tx>
          <c:spPr>
            <a:solidFill>
              <a:srgbClr val="8F439B"/>
            </a:solidFill>
            <a:ln w="25400">
              <a:noFill/>
            </a:ln>
          </c:spPr>
          <c:invertIfNegative val="0"/>
          <c:cat>
            <c:strRef>
              <c:f>Examples!$A$34:$A$36</c:f>
              <c:strCache>
                <c:ptCount val="3"/>
                <c:pt idx="0">
                  <c:v>1975-76</c:v>
                </c:pt>
                <c:pt idx="1">
                  <c:v>1983-84</c:v>
                </c:pt>
                <c:pt idx="2">
                  <c:v>1988-89</c:v>
                </c:pt>
              </c:strCache>
            </c:strRef>
          </c:cat>
          <c:val>
            <c:numRef>
              <c:f>Examples!$H$34:$H$36</c:f>
              <c:numCache>
                <c:formatCode>General</c:formatCode>
                <c:ptCount val="3"/>
                <c:pt idx="0">
                  <c:v>3.01</c:v>
                </c:pt>
                <c:pt idx="1">
                  <c:v>3.36</c:v>
                </c:pt>
                <c:pt idx="2">
                  <c:v>2.63</c:v>
                </c:pt>
              </c:numCache>
            </c:numRef>
          </c:val>
          <c:extLst>
            <c:ext xmlns:c16="http://schemas.microsoft.com/office/drawing/2014/chart" uri="{C3380CC4-5D6E-409C-BE32-E72D297353CC}">
              <c16:uniqueId val="{00000006-3562-43FA-804E-E559FC4448DA}"/>
            </c:ext>
          </c:extLst>
        </c:ser>
        <c:ser>
          <c:idx val="7"/>
          <c:order val="7"/>
          <c:tx>
            <c:strRef>
              <c:f>Examples!$I$33</c:f>
              <c:strCache>
                <c:ptCount val="1"/>
                <c:pt idx="0">
                  <c:v>Pink</c:v>
                </c:pt>
              </c:strCache>
            </c:strRef>
          </c:tx>
          <c:spPr>
            <a:solidFill>
              <a:srgbClr val="EDA6A8"/>
            </a:solidFill>
            <a:ln w="25400">
              <a:noFill/>
            </a:ln>
          </c:spPr>
          <c:invertIfNegative val="0"/>
          <c:cat>
            <c:strRef>
              <c:f>Examples!$A$34:$A$36</c:f>
              <c:strCache>
                <c:ptCount val="3"/>
                <c:pt idx="0">
                  <c:v>1975-76</c:v>
                </c:pt>
                <c:pt idx="1">
                  <c:v>1983-84</c:v>
                </c:pt>
                <c:pt idx="2">
                  <c:v>1988-89</c:v>
                </c:pt>
              </c:strCache>
            </c:strRef>
          </c:cat>
          <c:val>
            <c:numRef>
              <c:f>Examples!$I$34:$I$36</c:f>
              <c:numCache>
                <c:formatCode>General</c:formatCode>
                <c:ptCount val="3"/>
                <c:pt idx="0">
                  <c:v>10</c:v>
                </c:pt>
                <c:pt idx="1">
                  <c:v>12</c:v>
                </c:pt>
                <c:pt idx="2">
                  <c:v>14</c:v>
                </c:pt>
              </c:numCache>
            </c:numRef>
          </c:val>
          <c:extLst>
            <c:ext xmlns:c16="http://schemas.microsoft.com/office/drawing/2014/chart" uri="{C3380CC4-5D6E-409C-BE32-E72D297353CC}">
              <c16:uniqueId val="{00000007-3562-43FA-804E-E559FC4448DA}"/>
            </c:ext>
          </c:extLst>
        </c:ser>
        <c:dLbls>
          <c:showLegendKey val="0"/>
          <c:showVal val="0"/>
          <c:showCatName val="0"/>
          <c:showSerName val="0"/>
          <c:showPercent val="0"/>
          <c:showBubbleSize val="0"/>
        </c:dLbls>
        <c:gapWidth val="150"/>
        <c:overlap val="100"/>
        <c:axId val="534899864"/>
        <c:axId val="534887712"/>
      </c:barChart>
      <c:catAx>
        <c:axId val="53489986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en-US"/>
          </a:p>
        </c:txPr>
        <c:crossAx val="534887712"/>
        <c:crosses val="autoZero"/>
        <c:auto val="1"/>
        <c:lblAlgn val="ctr"/>
        <c:lblOffset val="100"/>
        <c:tickLblSkip val="1"/>
        <c:tickMarkSkip val="1"/>
        <c:noMultiLvlLbl val="0"/>
      </c:catAx>
      <c:valAx>
        <c:axId val="53488771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9525">
            <a:noFill/>
          </a:ln>
        </c:spPr>
        <c:txPr>
          <a:bodyPr rot="0" vert="horz"/>
          <a:lstStyle/>
          <a:p>
            <a:pPr>
              <a:defRPr/>
            </a:pPr>
            <a:endParaRPr lang="en-US"/>
          </a:p>
        </c:txPr>
        <c:crossAx val="534899864"/>
        <c:crosses val="autoZero"/>
        <c:crossBetween val="between"/>
      </c:valAx>
      <c:spPr>
        <a:solidFill>
          <a:srgbClr val="FFFFFF"/>
        </a:solidFill>
        <a:ln w="25400">
          <a:noFill/>
        </a:ln>
      </c:spPr>
    </c:plotArea>
    <c:legend>
      <c:legendPos val="r"/>
      <c:layout>
        <c:manualLayout>
          <c:xMode val="edge"/>
          <c:yMode val="edge"/>
          <c:x val="0.87349551751138499"/>
          <c:y val="2.2435993995053784E-2"/>
          <c:w val="0.10481946210136618"/>
          <c:h val="0.84615748781345701"/>
        </c:manualLayout>
      </c:layout>
      <c:overlay val="0"/>
      <c:spPr>
        <a:noFill/>
        <a:ln w="25400">
          <a:noFill/>
        </a:ln>
      </c:sp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Arial" pitchFamily="34" charset="0"/>
          <a:ea typeface="Myriad Pro"/>
          <a:cs typeface="Arial" pitchFamily="34" charset="0"/>
        </a:defRPr>
      </a:pPr>
      <a:endParaRPr lang="en-US"/>
    </a:p>
  </c:txPr>
  <c:printSettings>
    <c:headerFooter alignWithMargins="0"/>
    <c:pageMargins b="0.98425196850393704" l="0.74803149606299213" r="0.74803149606299213" t="0.98425196850393704" header="0.51181102362204722" footer="0.51181102362204722"/>
    <c:pageSetup paperSize="9" orientation="portrait"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421784559343046E-2"/>
          <c:y val="7.987260942800993E-2"/>
          <c:w val="0.93132694487765588"/>
          <c:h val="0.77955666801737677"/>
        </c:manualLayout>
      </c:layout>
      <c:barChart>
        <c:barDir val="col"/>
        <c:grouping val="clustered"/>
        <c:varyColors val="0"/>
        <c:ser>
          <c:idx val="0"/>
          <c:order val="0"/>
          <c:tx>
            <c:strRef>
              <c:f>Examples!$A$34</c:f>
              <c:strCache>
                <c:ptCount val="1"/>
                <c:pt idx="0">
                  <c:v>1975-76</c:v>
                </c:pt>
              </c:strCache>
            </c:strRef>
          </c:tx>
          <c:spPr>
            <a:solidFill>
              <a:srgbClr val="007BC4"/>
            </a:solidFill>
            <a:ln w="25400">
              <a:noFill/>
            </a:ln>
          </c:spPr>
          <c:invertIfNegative val="0"/>
          <c:cat>
            <c:strRef>
              <c:f>Examples!$B$33:$D$33</c:f>
              <c:strCache>
                <c:ptCount val="3"/>
                <c:pt idx="0">
                  <c:v>Blue</c:v>
                </c:pt>
                <c:pt idx="1">
                  <c:v>Mid Grey</c:v>
                </c:pt>
                <c:pt idx="2">
                  <c:v>Pale Blue</c:v>
                </c:pt>
              </c:strCache>
            </c:strRef>
          </c:cat>
          <c:val>
            <c:numRef>
              <c:f>Examples!$B$34:$D$34</c:f>
              <c:numCache>
                <c:formatCode>General</c:formatCode>
                <c:ptCount val="3"/>
                <c:pt idx="0">
                  <c:v>36.19</c:v>
                </c:pt>
                <c:pt idx="1">
                  <c:v>36.880000000000003</c:v>
                </c:pt>
                <c:pt idx="2">
                  <c:v>21.56</c:v>
                </c:pt>
              </c:numCache>
            </c:numRef>
          </c:val>
          <c:extLst>
            <c:ext xmlns:c16="http://schemas.microsoft.com/office/drawing/2014/chart" uri="{C3380CC4-5D6E-409C-BE32-E72D297353CC}">
              <c16:uniqueId val="{00000000-5F76-4480-A21A-CDDD3AEF2CBB}"/>
            </c:ext>
          </c:extLst>
        </c:ser>
        <c:ser>
          <c:idx val="1"/>
          <c:order val="1"/>
          <c:tx>
            <c:strRef>
              <c:f>Examples!$A$35</c:f>
              <c:strCache>
                <c:ptCount val="1"/>
                <c:pt idx="0">
                  <c:v>1983-84</c:v>
                </c:pt>
              </c:strCache>
            </c:strRef>
          </c:tx>
          <c:spPr>
            <a:solidFill>
              <a:srgbClr val="A0A09A"/>
            </a:solidFill>
            <a:ln w="25400">
              <a:noFill/>
            </a:ln>
          </c:spPr>
          <c:invertIfNegative val="0"/>
          <c:cat>
            <c:strRef>
              <c:f>Examples!$B$33:$D$33</c:f>
              <c:strCache>
                <c:ptCount val="3"/>
                <c:pt idx="0">
                  <c:v>Blue</c:v>
                </c:pt>
                <c:pt idx="1">
                  <c:v>Mid Grey</c:v>
                </c:pt>
                <c:pt idx="2">
                  <c:v>Pale Blue</c:v>
                </c:pt>
              </c:strCache>
            </c:strRef>
          </c:cat>
          <c:val>
            <c:numRef>
              <c:f>Examples!$B$35:$D$35</c:f>
              <c:numCache>
                <c:formatCode>General</c:formatCode>
                <c:ptCount val="3"/>
                <c:pt idx="0">
                  <c:v>39.39</c:v>
                </c:pt>
                <c:pt idx="1">
                  <c:v>32.020000000000003</c:v>
                </c:pt>
                <c:pt idx="2">
                  <c:v>21.6</c:v>
                </c:pt>
              </c:numCache>
            </c:numRef>
          </c:val>
          <c:extLst>
            <c:ext xmlns:c16="http://schemas.microsoft.com/office/drawing/2014/chart" uri="{C3380CC4-5D6E-409C-BE32-E72D297353CC}">
              <c16:uniqueId val="{00000001-5F76-4480-A21A-CDDD3AEF2CBB}"/>
            </c:ext>
          </c:extLst>
        </c:ser>
        <c:ser>
          <c:idx val="2"/>
          <c:order val="2"/>
          <c:tx>
            <c:strRef>
              <c:f>Examples!$A$36</c:f>
              <c:strCache>
                <c:ptCount val="1"/>
                <c:pt idx="0">
                  <c:v>1988-89</c:v>
                </c:pt>
              </c:strCache>
            </c:strRef>
          </c:tx>
          <c:spPr>
            <a:solidFill>
              <a:srgbClr val="CBD4D9"/>
            </a:solidFill>
            <a:ln w="25400">
              <a:noFill/>
            </a:ln>
          </c:spPr>
          <c:invertIfNegative val="0"/>
          <c:cat>
            <c:strRef>
              <c:f>Examples!$B$33:$D$33</c:f>
              <c:strCache>
                <c:ptCount val="3"/>
                <c:pt idx="0">
                  <c:v>Blue</c:v>
                </c:pt>
                <c:pt idx="1">
                  <c:v>Mid Grey</c:v>
                </c:pt>
                <c:pt idx="2">
                  <c:v>Pale Blue</c:v>
                </c:pt>
              </c:strCache>
            </c:strRef>
          </c:cat>
          <c:val>
            <c:numRef>
              <c:f>Examples!$B$36:$D$36</c:f>
              <c:numCache>
                <c:formatCode>General</c:formatCode>
                <c:ptCount val="3"/>
                <c:pt idx="0">
                  <c:v>42.78</c:v>
                </c:pt>
                <c:pt idx="1">
                  <c:v>29.91</c:v>
                </c:pt>
                <c:pt idx="2">
                  <c:v>18.350000000000001</c:v>
                </c:pt>
              </c:numCache>
            </c:numRef>
          </c:val>
          <c:extLst>
            <c:ext xmlns:c16="http://schemas.microsoft.com/office/drawing/2014/chart" uri="{C3380CC4-5D6E-409C-BE32-E72D297353CC}">
              <c16:uniqueId val="{00000002-5F76-4480-A21A-CDDD3AEF2CBB}"/>
            </c:ext>
          </c:extLst>
        </c:ser>
        <c:ser>
          <c:idx val="3"/>
          <c:order val="3"/>
          <c:tx>
            <c:strRef>
              <c:f>Examples!$A$37</c:f>
              <c:strCache>
                <c:ptCount val="1"/>
                <c:pt idx="0">
                  <c:v>1993-94</c:v>
                </c:pt>
              </c:strCache>
            </c:strRef>
          </c:tx>
          <c:spPr>
            <a:solidFill>
              <a:srgbClr val="46B849"/>
            </a:solidFill>
            <a:ln w="25400">
              <a:noFill/>
            </a:ln>
          </c:spPr>
          <c:invertIfNegative val="0"/>
          <c:cat>
            <c:strRef>
              <c:f>Examples!$B$33:$D$33</c:f>
              <c:strCache>
                <c:ptCount val="3"/>
                <c:pt idx="0">
                  <c:v>Blue</c:v>
                </c:pt>
                <c:pt idx="1">
                  <c:v>Mid Grey</c:v>
                </c:pt>
                <c:pt idx="2">
                  <c:v>Pale Blue</c:v>
                </c:pt>
              </c:strCache>
            </c:strRef>
          </c:cat>
          <c:val>
            <c:numRef>
              <c:f>Examples!$B$37:$D$37</c:f>
              <c:numCache>
                <c:formatCode>General</c:formatCode>
                <c:ptCount val="3"/>
                <c:pt idx="0">
                  <c:v>42.13</c:v>
                </c:pt>
                <c:pt idx="1">
                  <c:v>26.53</c:v>
                </c:pt>
                <c:pt idx="2">
                  <c:v>21.6</c:v>
                </c:pt>
              </c:numCache>
            </c:numRef>
          </c:val>
          <c:extLst>
            <c:ext xmlns:c16="http://schemas.microsoft.com/office/drawing/2014/chart" uri="{C3380CC4-5D6E-409C-BE32-E72D297353CC}">
              <c16:uniqueId val="{00000003-5F76-4480-A21A-CDDD3AEF2CBB}"/>
            </c:ext>
          </c:extLst>
        </c:ser>
        <c:ser>
          <c:idx val="4"/>
          <c:order val="4"/>
          <c:tx>
            <c:strRef>
              <c:f>Examples!$A$38</c:f>
              <c:strCache>
                <c:ptCount val="1"/>
                <c:pt idx="0">
                  <c:v>1996-97</c:v>
                </c:pt>
              </c:strCache>
            </c:strRef>
          </c:tx>
          <c:spPr>
            <a:solidFill>
              <a:srgbClr val="212122"/>
            </a:solidFill>
            <a:ln w="25400">
              <a:noFill/>
            </a:ln>
          </c:spPr>
          <c:invertIfNegative val="0"/>
          <c:cat>
            <c:strRef>
              <c:f>Examples!$B$33:$D$33</c:f>
              <c:strCache>
                <c:ptCount val="3"/>
                <c:pt idx="0">
                  <c:v>Blue</c:v>
                </c:pt>
                <c:pt idx="1">
                  <c:v>Mid Grey</c:v>
                </c:pt>
                <c:pt idx="2">
                  <c:v>Pale Blue</c:v>
                </c:pt>
              </c:strCache>
            </c:strRef>
          </c:cat>
          <c:val>
            <c:numRef>
              <c:f>Examples!$B$38:$D$38</c:f>
              <c:numCache>
                <c:formatCode>General</c:formatCode>
                <c:ptCount val="3"/>
                <c:pt idx="0">
                  <c:v>41.69</c:v>
                </c:pt>
                <c:pt idx="1">
                  <c:v>24.76</c:v>
                </c:pt>
                <c:pt idx="2">
                  <c:v>23.98</c:v>
                </c:pt>
              </c:numCache>
            </c:numRef>
          </c:val>
          <c:extLst>
            <c:ext xmlns:c16="http://schemas.microsoft.com/office/drawing/2014/chart" uri="{C3380CC4-5D6E-409C-BE32-E72D297353CC}">
              <c16:uniqueId val="{00000004-5F76-4480-A21A-CDDD3AEF2CBB}"/>
            </c:ext>
          </c:extLst>
        </c:ser>
        <c:ser>
          <c:idx val="5"/>
          <c:order val="5"/>
          <c:tx>
            <c:strRef>
              <c:f>Examples!$A$39</c:f>
              <c:strCache>
                <c:ptCount val="1"/>
                <c:pt idx="0">
                  <c:v>1997-98</c:v>
                </c:pt>
              </c:strCache>
            </c:strRef>
          </c:tx>
          <c:spPr>
            <a:solidFill>
              <a:srgbClr val="F68B1F"/>
            </a:solidFill>
            <a:ln w="25400">
              <a:noFill/>
            </a:ln>
          </c:spPr>
          <c:invertIfNegative val="0"/>
          <c:cat>
            <c:strRef>
              <c:f>Examples!$B$33:$D$33</c:f>
              <c:strCache>
                <c:ptCount val="3"/>
                <c:pt idx="0">
                  <c:v>Blue</c:v>
                </c:pt>
                <c:pt idx="1">
                  <c:v>Mid Grey</c:v>
                </c:pt>
                <c:pt idx="2">
                  <c:v>Pale Blue</c:v>
                </c:pt>
              </c:strCache>
            </c:strRef>
          </c:cat>
          <c:val>
            <c:numRef>
              <c:f>Examples!$B$39:$D$39</c:f>
              <c:numCache>
                <c:formatCode>General</c:formatCode>
                <c:ptCount val="3"/>
                <c:pt idx="0">
                  <c:v>39.39</c:v>
                </c:pt>
                <c:pt idx="1">
                  <c:v>32.020000000000003</c:v>
                </c:pt>
                <c:pt idx="2">
                  <c:v>21.6</c:v>
                </c:pt>
              </c:numCache>
            </c:numRef>
          </c:val>
          <c:extLst>
            <c:ext xmlns:c16="http://schemas.microsoft.com/office/drawing/2014/chart" uri="{C3380CC4-5D6E-409C-BE32-E72D297353CC}">
              <c16:uniqueId val="{00000005-5F76-4480-A21A-CDDD3AEF2CBB}"/>
            </c:ext>
          </c:extLst>
        </c:ser>
        <c:ser>
          <c:idx val="6"/>
          <c:order val="6"/>
          <c:tx>
            <c:strRef>
              <c:f>Examples!$A$40</c:f>
              <c:strCache>
                <c:ptCount val="1"/>
                <c:pt idx="0">
                  <c:v>1998-99</c:v>
                </c:pt>
              </c:strCache>
            </c:strRef>
          </c:tx>
          <c:spPr>
            <a:solidFill>
              <a:srgbClr val="8F439B"/>
            </a:solidFill>
            <a:ln w="25400">
              <a:noFill/>
            </a:ln>
          </c:spPr>
          <c:invertIfNegative val="0"/>
          <c:cat>
            <c:strRef>
              <c:f>Examples!$B$33:$D$33</c:f>
              <c:strCache>
                <c:ptCount val="3"/>
                <c:pt idx="0">
                  <c:v>Blue</c:v>
                </c:pt>
                <c:pt idx="1">
                  <c:v>Mid Grey</c:v>
                </c:pt>
                <c:pt idx="2">
                  <c:v>Pale Blue</c:v>
                </c:pt>
              </c:strCache>
            </c:strRef>
          </c:cat>
          <c:val>
            <c:numRef>
              <c:f>Examples!$B$40:$D$40</c:f>
              <c:numCache>
                <c:formatCode>General</c:formatCode>
                <c:ptCount val="3"/>
                <c:pt idx="0">
                  <c:v>42.13</c:v>
                </c:pt>
                <c:pt idx="1">
                  <c:v>26.53</c:v>
                </c:pt>
                <c:pt idx="2">
                  <c:v>21.6</c:v>
                </c:pt>
              </c:numCache>
            </c:numRef>
          </c:val>
          <c:extLst>
            <c:ext xmlns:c16="http://schemas.microsoft.com/office/drawing/2014/chart" uri="{C3380CC4-5D6E-409C-BE32-E72D297353CC}">
              <c16:uniqueId val="{00000006-5F76-4480-A21A-CDDD3AEF2CBB}"/>
            </c:ext>
          </c:extLst>
        </c:ser>
        <c:ser>
          <c:idx val="7"/>
          <c:order val="7"/>
          <c:tx>
            <c:strRef>
              <c:f>Examples!$A$41</c:f>
              <c:strCache>
                <c:ptCount val="1"/>
                <c:pt idx="0">
                  <c:v>1999-00</c:v>
                </c:pt>
              </c:strCache>
            </c:strRef>
          </c:tx>
          <c:spPr>
            <a:solidFill>
              <a:srgbClr val="EDA6A8"/>
            </a:solidFill>
            <a:ln w="25400">
              <a:noFill/>
            </a:ln>
          </c:spPr>
          <c:invertIfNegative val="0"/>
          <c:cat>
            <c:strRef>
              <c:f>Examples!$B$33:$D$33</c:f>
              <c:strCache>
                <c:ptCount val="3"/>
                <c:pt idx="0">
                  <c:v>Blue</c:v>
                </c:pt>
                <c:pt idx="1">
                  <c:v>Mid Grey</c:v>
                </c:pt>
                <c:pt idx="2">
                  <c:v>Pale Blue</c:v>
                </c:pt>
              </c:strCache>
            </c:strRef>
          </c:cat>
          <c:val>
            <c:numRef>
              <c:f>Examples!$B$41:$D$41</c:f>
              <c:numCache>
                <c:formatCode>General</c:formatCode>
                <c:ptCount val="3"/>
                <c:pt idx="0">
                  <c:v>45</c:v>
                </c:pt>
                <c:pt idx="1">
                  <c:v>22</c:v>
                </c:pt>
                <c:pt idx="2">
                  <c:v>26</c:v>
                </c:pt>
              </c:numCache>
            </c:numRef>
          </c:val>
          <c:extLst>
            <c:ext xmlns:c16="http://schemas.microsoft.com/office/drawing/2014/chart" uri="{C3380CC4-5D6E-409C-BE32-E72D297353CC}">
              <c16:uniqueId val="{00000007-5F76-4480-A21A-CDDD3AEF2CBB}"/>
            </c:ext>
          </c:extLst>
        </c:ser>
        <c:dLbls>
          <c:showLegendKey val="0"/>
          <c:showVal val="0"/>
          <c:showCatName val="0"/>
          <c:showSerName val="0"/>
          <c:showPercent val="0"/>
          <c:showBubbleSize val="0"/>
        </c:dLbls>
        <c:gapWidth val="150"/>
        <c:axId val="534891240"/>
        <c:axId val="534901040"/>
      </c:barChart>
      <c:catAx>
        <c:axId val="534891240"/>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en-US"/>
          </a:p>
        </c:txPr>
        <c:crossAx val="534901040"/>
        <c:crosses val="autoZero"/>
        <c:auto val="1"/>
        <c:lblAlgn val="ctr"/>
        <c:lblOffset val="100"/>
        <c:tickLblSkip val="1"/>
        <c:tickMarkSkip val="1"/>
        <c:noMultiLvlLbl val="0"/>
      </c:catAx>
      <c:valAx>
        <c:axId val="534901040"/>
        <c:scaling>
          <c:orientation val="minMax"/>
        </c:scaling>
        <c:delete val="0"/>
        <c:axPos val="l"/>
        <c:majorGridlines>
          <c:spPr>
            <a:ln w="3175">
              <a:solidFill>
                <a:srgbClr val="000000"/>
              </a:solidFill>
              <a:prstDash val="solid"/>
            </a:ln>
          </c:spPr>
        </c:majorGridlines>
        <c:numFmt formatCode="General" sourceLinked="1"/>
        <c:majorTickMark val="none"/>
        <c:minorTickMark val="none"/>
        <c:tickLblPos val="nextTo"/>
        <c:spPr>
          <a:ln w="9525">
            <a:noFill/>
          </a:ln>
        </c:spPr>
        <c:txPr>
          <a:bodyPr rot="0" vert="horz"/>
          <a:lstStyle/>
          <a:p>
            <a:pPr>
              <a:defRPr/>
            </a:pPr>
            <a:endParaRPr lang="en-US"/>
          </a:p>
        </c:txPr>
        <c:crossAx val="534891240"/>
        <c:crosses val="autoZero"/>
        <c:crossBetween val="between"/>
      </c:valAx>
      <c:spPr>
        <a:solidFill>
          <a:srgbClr val="FFFFFF"/>
        </a:solidFill>
        <a:ln w="25400">
          <a:noFill/>
        </a:ln>
      </c:spPr>
    </c:plotArea>
    <c:legend>
      <c:legendPos val="r"/>
      <c:layout>
        <c:manualLayout>
          <c:xMode val="edge"/>
          <c:yMode val="edge"/>
          <c:x val="0.44698874068513622"/>
          <c:y val="9.2652226936491514E-2"/>
          <c:w val="0.45180802629899219"/>
          <c:h val="0.13099107946193631"/>
        </c:manualLayout>
      </c:layout>
      <c:overlay val="0"/>
      <c:spPr>
        <a:noFill/>
        <a:ln w="25400">
          <a:noFill/>
        </a:ln>
      </c:sp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Arial" pitchFamily="34" charset="0"/>
          <a:ea typeface="Myriad Pro"/>
          <a:cs typeface="Arial" pitchFamily="34" charset="0"/>
        </a:defRPr>
      </a:pPr>
      <a:endParaRPr lang="en-US"/>
    </a:p>
  </c:txPr>
  <c:printSettings>
    <c:headerFooter alignWithMargins="0"/>
    <c:pageMargins b="1" l="0.75" r="0.75" t="1" header="0.5" footer="0.5"/>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831427366271004E-2"/>
          <c:y val="6.7092991919528347E-2"/>
          <c:w val="0.92650765926379997"/>
          <c:h val="0.79233628552585855"/>
        </c:manualLayout>
      </c:layout>
      <c:scatterChart>
        <c:scatterStyle val="lineMarker"/>
        <c:varyColors val="0"/>
        <c:ser>
          <c:idx val="0"/>
          <c:order val="0"/>
          <c:tx>
            <c:strRef>
              <c:f>Examples!$T$33</c:f>
              <c:strCache>
                <c:ptCount val="1"/>
                <c:pt idx="0">
                  <c:v>1st Y value</c:v>
                </c:pt>
              </c:strCache>
            </c:strRef>
          </c:tx>
          <c:spPr>
            <a:ln w="28575">
              <a:noFill/>
            </a:ln>
          </c:spPr>
          <c:marker>
            <c:symbol val="diamond"/>
            <c:size val="7"/>
            <c:spPr>
              <a:solidFill>
                <a:srgbClr val="007BC4"/>
              </a:solidFill>
              <a:ln>
                <a:solidFill>
                  <a:srgbClr val="007BC4"/>
                </a:solidFill>
                <a:prstDash val="solid"/>
              </a:ln>
            </c:spPr>
          </c:marker>
          <c:xVal>
            <c:numRef>
              <c:f>Examples!$S$34:$S$38</c:f>
              <c:numCache>
                <c:formatCode>General</c:formatCode>
                <c:ptCount val="5"/>
                <c:pt idx="0">
                  <c:v>1.8</c:v>
                </c:pt>
                <c:pt idx="1">
                  <c:v>2.2999999999999998</c:v>
                </c:pt>
                <c:pt idx="2">
                  <c:v>3.7</c:v>
                </c:pt>
                <c:pt idx="3">
                  <c:v>4.0999999999999996</c:v>
                </c:pt>
                <c:pt idx="4">
                  <c:v>5.5</c:v>
                </c:pt>
              </c:numCache>
            </c:numRef>
          </c:xVal>
          <c:yVal>
            <c:numRef>
              <c:f>Examples!$T$34:$T$38</c:f>
              <c:numCache>
                <c:formatCode>General</c:formatCode>
                <c:ptCount val="5"/>
                <c:pt idx="0">
                  <c:v>10</c:v>
                </c:pt>
                <c:pt idx="1">
                  <c:v>12</c:v>
                </c:pt>
                <c:pt idx="2">
                  <c:v>16</c:v>
                </c:pt>
                <c:pt idx="3">
                  <c:v>8</c:v>
                </c:pt>
                <c:pt idx="4">
                  <c:v>14</c:v>
                </c:pt>
              </c:numCache>
            </c:numRef>
          </c:yVal>
          <c:smooth val="0"/>
          <c:extLst>
            <c:ext xmlns:c16="http://schemas.microsoft.com/office/drawing/2014/chart" uri="{C3380CC4-5D6E-409C-BE32-E72D297353CC}">
              <c16:uniqueId val="{00000000-26D1-4123-827F-F5EFE8159CFE}"/>
            </c:ext>
          </c:extLst>
        </c:ser>
        <c:ser>
          <c:idx val="1"/>
          <c:order val="1"/>
          <c:tx>
            <c:strRef>
              <c:f>Examples!$U$33</c:f>
              <c:strCache>
                <c:ptCount val="1"/>
                <c:pt idx="0">
                  <c:v>2nd Y value</c:v>
                </c:pt>
              </c:strCache>
            </c:strRef>
          </c:tx>
          <c:spPr>
            <a:ln w="28575">
              <a:noFill/>
            </a:ln>
          </c:spPr>
          <c:marker>
            <c:symbol val="square"/>
            <c:size val="6"/>
            <c:spPr>
              <a:solidFill>
                <a:srgbClr val="A0A09A"/>
              </a:solidFill>
              <a:ln>
                <a:solidFill>
                  <a:srgbClr val="A0A09A"/>
                </a:solidFill>
                <a:prstDash val="solid"/>
              </a:ln>
            </c:spPr>
          </c:marker>
          <c:xVal>
            <c:numRef>
              <c:f>Examples!$S$34:$S$38</c:f>
              <c:numCache>
                <c:formatCode>General</c:formatCode>
                <c:ptCount val="5"/>
                <c:pt idx="0">
                  <c:v>1.8</c:v>
                </c:pt>
                <c:pt idx="1">
                  <c:v>2.2999999999999998</c:v>
                </c:pt>
                <c:pt idx="2">
                  <c:v>3.7</c:v>
                </c:pt>
                <c:pt idx="3">
                  <c:v>4.0999999999999996</c:v>
                </c:pt>
                <c:pt idx="4">
                  <c:v>5.5</c:v>
                </c:pt>
              </c:numCache>
            </c:numRef>
          </c:xVal>
          <c:yVal>
            <c:numRef>
              <c:f>Examples!$U$34:$U$38</c:f>
              <c:numCache>
                <c:formatCode>General</c:formatCode>
                <c:ptCount val="5"/>
                <c:pt idx="0">
                  <c:v>17</c:v>
                </c:pt>
                <c:pt idx="1">
                  <c:v>9</c:v>
                </c:pt>
                <c:pt idx="2">
                  <c:v>14</c:v>
                </c:pt>
                <c:pt idx="3">
                  <c:v>23</c:v>
                </c:pt>
                <c:pt idx="4">
                  <c:v>27</c:v>
                </c:pt>
              </c:numCache>
            </c:numRef>
          </c:yVal>
          <c:smooth val="0"/>
          <c:extLst>
            <c:ext xmlns:c16="http://schemas.microsoft.com/office/drawing/2014/chart" uri="{C3380CC4-5D6E-409C-BE32-E72D297353CC}">
              <c16:uniqueId val="{00000001-26D1-4123-827F-F5EFE8159CFE}"/>
            </c:ext>
          </c:extLst>
        </c:ser>
        <c:dLbls>
          <c:showLegendKey val="0"/>
          <c:showVal val="0"/>
          <c:showCatName val="0"/>
          <c:showSerName val="0"/>
          <c:showPercent val="0"/>
          <c:showBubbleSize val="0"/>
        </c:dLbls>
        <c:axId val="642583224"/>
        <c:axId val="642585576"/>
      </c:scatterChart>
      <c:valAx>
        <c:axId val="6425832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642585576"/>
        <c:crosses val="autoZero"/>
        <c:crossBetween val="midCat"/>
      </c:valAx>
      <c:valAx>
        <c:axId val="642585576"/>
        <c:scaling>
          <c:orientation val="minMax"/>
        </c:scaling>
        <c:delete val="0"/>
        <c:axPos val="l"/>
        <c:majorGridlines>
          <c:spPr>
            <a:ln w="3175">
              <a:solidFill>
                <a:srgbClr val="000000"/>
              </a:solidFill>
              <a:prstDash val="solid"/>
            </a:ln>
          </c:spPr>
        </c:majorGridlines>
        <c:numFmt formatCode="General" sourceLinked="1"/>
        <c:majorTickMark val="none"/>
        <c:minorTickMark val="none"/>
        <c:tickLblPos val="nextTo"/>
        <c:spPr>
          <a:ln w="9525">
            <a:noFill/>
          </a:ln>
        </c:spPr>
        <c:txPr>
          <a:bodyPr rot="0" vert="horz"/>
          <a:lstStyle/>
          <a:p>
            <a:pPr>
              <a:defRPr/>
            </a:pPr>
            <a:endParaRPr lang="en-US"/>
          </a:p>
        </c:txPr>
        <c:crossAx val="642583224"/>
        <c:crosses val="autoZero"/>
        <c:crossBetween val="midCat"/>
      </c:valAx>
      <c:spPr>
        <a:solidFill>
          <a:srgbClr val="FFFFFF"/>
        </a:solidFill>
        <a:ln w="25400">
          <a:noFill/>
        </a:ln>
      </c:spPr>
    </c:plotArea>
    <c:legend>
      <c:legendPos val="r"/>
      <c:layout>
        <c:manualLayout>
          <c:xMode val="edge"/>
          <c:yMode val="edge"/>
          <c:x val="0.12530142596025384"/>
          <c:y val="9.5847131313611916E-2"/>
          <c:w val="0.31686802911102657"/>
          <c:h val="7.6677705050889541E-2"/>
        </c:manualLayout>
      </c:layout>
      <c:overlay val="0"/>
      <c:spPr>
        <a:noFill/>
        <a:ln w="25400">
          <a:noFill/>
        </a:ln>
      </c:sp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Arial" pitchFamily="34" charset="0"/>
          <a:ea typeface="Myriad Pro"/>
          <a:cs typeface="Arial" pitchFamily="34" charset="0"/>
        </a:defRPr>
      </a:pPr>
      <a:endParaRPr lang="en-US"/>
    </a:p>
  </c:txPr>
  <c:printSettings>
    <c:headerFooter alignWithMargins="0"/>
    <c:pageMargins b="1" l="0.75" r="0.75" t="1" header="0.5" footer="0.5"/>
    <c:pageSetup paperSize="9" orientation="landscape"/>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11430</xdr:colOff>
      <xdr:row>42</xdr:row>
      <xdr:rowOff>0</xdr:rowOff>
    </xdr:from>
    <xdr:to>
      <xdr:col>2</xdr:col>
      <xdr:colOff>106680</xdr:colOff>
      <xdr:row>137</xdr:row>
      <xdr:rowOff>76200</xdr:rowOff>
    </xdr:to>
    <xdr:sp macro="" textlink="">
      <xdr:nvSpPr>
        <xdr:cNvPr id="2" name="Text Box 63">
          <a:extLst>
            <a:ext uri="{FF2B5EF4-FFF2-40B4-BE49-F238E27FC236}">
              <a16:creationId xmlns:a16="http://schemas.microsoft.com/office/drawing/2014/main" id="{00000000-0008-0000-0000-000002000000}"/>
            </a:ext>
          </a:extLst>
        </xdr:cNvPr>
        <xdr:cNvSpPr txBox="1">
          <a:spLocks noChangeArrowheads="1"/>
        </xdr:cNvSpPr>
      </xdr:nvSpPr>
      <xdr:spPr bwMode="auto">
        <a:xfrm>
          <a:off x="11430" y="6751320"/>
          <a:ext cx="1695450" cy="13830300"/>
        </a:xfrm>
        <a:prstGeom prst="rect">
          <a:avLst/>
        </a:prstGeom>
        <a:solidFill>
          <a:srgbClr val="FFFFFF"/>
        </a:solidFill>
        <a:ln w="9525">
          <a:noFill/>
          <a:miter lim="800000"/>
          <a:headEnd/>
          <a:tailEnd/>
        </a:ln>
      </xdr:spPr>
      <xdr:txBody>
        <a:bodyPr vertOverflow="clip" wrap="square" lIns="27432" tIns="27432" rIns="0" bIns="0" anchor="t" upright="1"/>
        <a:lstStyle/>
        <a:p>
          <a:pPr algn="l" rtl="0">
            <a:defRPr sz="1000"/>
          </a:pPr>
          <a:r>
            <a:rPr lang="en-AU" sz="1200" b="1" i="0" strike="noStrike">
              <a:solidFill>
                <a:srgbClr val="FF0000"/>
              </a:solidFill>
              <a:latin typeface="Arial Narrow"/>
            </a:rPr>
            <a:t>Please read</a:t>
          </a:r>
          <a:endParaRPr lang="en-AU" sz="1000" b="0" i="0" strike="noStrike">
            <a:solidFill>
              <a:srgbClr val="FF0000"/>
            </a:solidFill>
            <a:latin typeface="Arial Narrow"/>
          </a:endParaRPr>
        </a:p>
        <a:p>
          <a:pPr algn="l" rtl="0">
            <a:defRPr sz="1000"/>
          </a:pPr>
          <a:endParaRPr lang="en-AU" sz="1000" b="0" i="0" strike="noStrike">
            <a:solidFill>
              <a:srgbClr val="FF0000"/>
            </a:solidFill>
            <a:latin typeface="Arial Narrow"/>
          </a:endParaRPr>
        </a:p>
        <a:p>
          <a:pPr algn="l" rtl="0">
            <a:defRPr sz="1000"/>
          </a:pPr>
          <a:r>
            <a:rPr lang="en-AU" sz="1000" b="0" i="0" strike="noStrike">
              <a:solidFill>
                <a:srgbClr val="FF0000"/>
              </a:solidFill>
              <a:latin typeface="Arial Narrow"/>
            </a:rPr>
            <a:t>The charts in this Examples sheet are available when you use the Custom Chart macro on the IPART menu. </a:t>
          </a:r>
          <a:r>
            <a:rPr lang="en-AU" sz="1000" b="1" i="0" strike="noStrike">
              <a:solidFill>
                <a:srgbClr val="FF0000"/>
              </a:solidFill>
              <a:latin typeface="Arial Narrow"/>
            </a:rPr>
            <a:t>Note</a:t>
          </a:r>
          <a:r>
            <a:rPr lang="en-AU" sz="1000" b="0" i="0" strike="noStrike">
              <a:solidFill>
                <a:srgbClr val="FF0000"/>
              </a:solidFill>
              <a:latin typeface="Arial Narrow"/>
            </a:rPr>
            <a:t> their names, colours, font and its ize and other general features.</a:t>
          </a:r>
        </a:p>
        <a:p>
          <a:pPr algn="l" rtl="0">
            <a:defRPr sz="1000"/>
          </a:pPr>
          <a:endParaRPr lang="en-AU" sz="1000" b="0" i="0" strike="noStrike">
            <a:solidFill>
              <a:srgbClr val="FF0000"/>
            </a:solidFill>
            <a:latin typeface="Arial Narrow"/>
          </a:endParaRPr>
        </a:p>
        <a:p>
          <a:pPr algn="l" rtl="0">
            <a:defRPr sz="1000"/>
          </a:pPr>
          <a:r>
            <a:rPr lang="en-AU" sz="1000" b="1" i="0" strike="noStrike">
              <a:solidFill>
                <a:srgbClr val="FF0000"/>
              </a:solidFill>
              <a:latin typeface="Arial Narrow"/>
            </a:rPr>
            <a:t>To produce a customised IPART chart</a:t>
          </a:r>
          <a:r>
            <a:rPr lang="en-AU" sz="1000" b="0" i="0" strike="noStrike">
              <a:solidFill>
                <a:srgbClr val="FF0000"/>
              </a:solidFill>
              <a:latin typeface="Arial Narrow"/>
            </a:rPr>
            <a:t>, create or copy and paste link contiguous data that are to be plotted onto one of the other sheets.  Select the data and then under the IPART menu select Custom Chart. Complete the dialogue box. The smaller size option enables two charts to be pasted side by side in the figure framework and six charts to be included on an IPART report page (see below). </a:t>
          </a:r>
        </a:p>
        <a:p>
          <a:pPr algn="l" rtl="0">
            <a:defRPr sz="1000"/>
          </a:pPr>
          <a:endParaRPr lang="en-AU" sz="1000" b="0" i="0" strike="noStrike">
            <a:solidFill>
              <a:srgbClr val="FF0000"/>
            </a:solidFill>
            <a:latin typeface="Arial Narrow"/>
          </a:endParaRPr>
        </a:p>
        <a:p>
          <a:pPr algn="l" rtl="0">
            <a:defRPr sz="1000"/>
          </a:pPr>
          <a:r>
            <a:rPr lang="en-AU" sz="1000" b="1" i="0" strike="noStrike">
              <a:solidFill>
                <a:srgbClr val="FF0000"/>
              </a:solidFill>
              <a:latin typeface="Arial Narrow"/>
            </a:rPr>
            <a:t>Note</a:t>
          </a:r>
          <a:r>
            <a:rPr lang="en-AU" sz="1000" b="0" i="0" strike="noStrike">
              <a:solidFill>
                <a:srgbClr val="FF0000"/>
              </a:solidFill>
              <a:latin typeface="Arial Narrow"/>
            </a:rPr>
            <a:t> that after creating a customised chart you cannot change its type (only its size and titles) using the custom macro and if the chart has positive and negative values you will have to specify decimal places after creating the chart.</a:t>
          </a:r>
        </a:p>
        <a:p>
          <a:pPr algn="l" rtl="0">
            <a:defRPr sz="1000"/>
          </a:pPr>
          <a:endParaRPr lang="en-AU" sz="1000" b="0" i="0" strike="noStrike">
            <a:solidFill>
              <a:srgbClr val="FF0000"/>
            </a:solidFill>
            <a:latin typeface="Arial Narrow"/>
          </a:endParaRPr>
        </a:p>
        <a:p>
          <a:pPr algn="l" rtl="0">
            <a:defRPr sz="1000"/>
          </a:pPr>
          <a:r>
            <a:rPr lang="en-AU" sz="1000" b="1" i="0" strike="noStrike">
              <a:solidFill>
                <a:srgbClr val="FF0000"/>
              </a:solidFill>
              <a:latin typeface="Arial Narrow"/>
            </a:rPr>
            <a:t>Alternatively</a:t>
          </a:r>
          <a:r>
            <a:rPr lang="en-AU" sz="1000" b="0" i="0" strike="noStrike">
              <a:solidFill>
                <a:srgbClr val="FF0000"/>
              </a:solidFill>
              <a:latin typeface="Arial Narrow"/>
            </a:rPr>
            <a:t>,</a:t>
          </a:r>
          <a:r>
            <a:rPr lang="en-AU" sz="1000" b="1" i="0" strike="noStrike">
              <a:solidFill>
                <a:srgbClr val="FF0000"/>
              </a:solidFill>
              <a:latin typeface="Arial Narrow"/>
            </a:rPr>
            <a:t> </a:t>
          </a:r>
          <a:r>
            <a:rPr lang="en-AU" sz="1000" b="0" i="0" strike="noStrike">
              <a:solidFill>
                <a:srgbClr val="FF0000"/>
              </a:solidFill>
              <a:latin typeface="Arial Narrow"/>
            </a:rPr>
            <a:t>copy the chart on this sheet that is closest to what you require and paste it onto one of the other sheets with the contiguous data to be plotted. If necessary, alter the 'Chart Type...', then resource the 'Source Data...'. Fix the placement of the legend or directly label the chart elements.</a:t>
          </a:r>
        </a:p>
        <a:p>
          <a:pPr algn="l" rtl="0">
            <a:defRPr sz="1000"/>
          </a:pPr>
          <a:endParaRPr lang="en-AU" sz="1000" b="0" i="0" strike="noStrike">
            <a:solidFill>
              <a:srgbClr val="FF0000"/>
            </a:solidFill>
            <a:latin typeface="Arial Narrow"/>
          </a:endParaRPr>
        </a:p>
        <a:p>
          <a:pPr algn="l" rtl="0">
            <a:defRPr sz="1000"/>
          </a:pPr>
          <a:r>
            <a:rPr lang="en-AU" sz="1000" b="1" i="0" strike="noStrike">
              <a:solidFill>
                <a:srgbClr val="FF0000"/>
              </a:solidFill>
              <a:latin typeface="Arial Narrow"/>
            </a:rPr>
            <a:t>Alternatively</a:t>
          </a:r>
          <a:r>
            <a:rPr lang="en-AU" sz="1000" b="0" i="0" strike="noStrike">
              <a:solidFill>
                <a:srgbClr val="FF0000"/>
              </a:solidFill>
              <a:latin typeface="Arial Narrow"/>
            </a:rPr>
            <a:t>, use Excel's chart wizard and then apply  the features of the charts on this sheet to your chart by formatting the chart area and altering chart options.</a:t>
          </a:r>
        </a:p>
        <a:p>
          <a:pPr algn="l" rtl="0">
            <a:defRPr sz="1000"/>
          </a:pPr>
          <a:endParaRPr lang="en-AU" sz="1000" b="0" i="0" strike="noStrike">
            <a:solidFill>
              <a:srgbClr val="FF0000"/>
            </a:solidFill>
            <a:latin typeface="Arial Narrow"/>
          </a:endParaRPr>
        </a:p>
        <a:p>
          <a:pPr algn="l" rtl="0">
            <a:defRPr sz="1000"/>
          </a:pPr>
          <a:r>
            <a:rPr lang="en-AU" sz="1000" b="1" i="0" strike="noStrike">
              <a:solidFill>
                <a:srgbClr val="FF0000"/>
              </a:solidFill>
              <a:latin typeface="Arial Narrow"/>
            </a:rPr>
            <a:t>A recommended way  to get Excel charts into a Word document</a:t>
          </a:r>
          <a:r>
            <a:rPr lang="en-AU" sz="1000" b="0" i="0" strike="noStrike">
              <a:solidFill>
                <a:srgbClr val="FF0000"/>
              </a:solidFill>
              <a:latin typeface="Arial Narrow"/>
            </a:rPr>
            <a:t>  (so that file sizes are kept to a minimum and Word file recipients cannot access your work sheets) follows.</a:t>
          </a:r>
        </a:p>
        <a:p>
          <a:pPr algn="l" rtl="0">
            <a:defRPr sz="1000"/>
          </a:pPr>
          <a:endParaRPr lang="en-AU" sz="1000" b="0" i="0" strike="noStrike">
            <a:solidFill>
              <a:srgbClr val="FF0000"/>
            </a:solidFill>
            <a:latin typeface="Arial Narrow"/>
          </a:endParaRPr>
        </a:p>
        <a:p>
          <a:pPr algn="l" rtl="0">
            <a:defRPr sz="1000"/>
          </a:pPr>
          <a:r>
            <a:rPr lang="en-AU" sz="1000" b="0" i="0" strike="noStrike">
              <a:solidFill>
                <a:srgbClr val="FF0000"/>
              </a:solidFill>
              <a:latin typeface="Arial Narrow"/>
            </a:rPr>
            <a:t>Select the chart </a:t>
          </a:r>
          <a:r>
            <a:rPr lang="en-AU" sz="1000" b="1" i="0" strike="noStrike">
              <a:solidFill>
                <a:srgbClr val="FF0000"/>
              </a:solidFill>
              <a:latin typeface="Arial Narrow"/>
            </a:rPr>
            <a:t>in Excel</a:t>
          </a:r>
          <a:r>
            <a:rPr lang="en-AU" sz="1000" b="0" i="0" strike="noStrike">
              <a:solidFill>
                <a:srgbClr val="FF0000"/>
              </a:solidFill>
              <a:latin typeface="Arial Narrow"/>
            </a:rPr>
            <a:t> and then under the IPART menu select </a:t>
          </a:r>
          <a:r>
            <a:rPr lang="en-AU" sz="1000" b="1" i="0" strike="noStrike">
              <a:solidFill>
                <a:srgbClr val="FF0000"/>
              </a:solidFill>
              <a:latin typeface="Arial Narrow"/>
            </a:rPr>
            <a:t>Copy Chart as Picture</a:t>
          </a:r>
          <a:r>
            <a:rPr lang="en-AU" sz="1000" b="0" i="0" strike="noStrike">
              <a:solidFill>
                <a:srgbClr val="FF0000"/>
              </a:solidFill>
              <a:latin typeface="Arial Narrow"/>
            </a:rPr>
            <a:t>.</a:t>
          </a:r>
        </a:p>
        <a:p>
          <a:pPr algn="l" rtl="0">
            <a:defRPr sz="1000"/>
          </a:pPr>
          <a:endParaRPr lang="en-AU" sz="1000" b="0" i="0" strike="noStrike">
            <a:solidFill>
              <a:srgbClr val="FF0000"/>
            </a:solidFill>
            <a:latin typeface="Arial Narrow"/>
          </a:endParaRPr>
        </a:p>
        <a:p>
          <a:pPr algn="l" rtl="0">
            <a:defRPr sz="1000"/>
          </a:pPr>
          <a:r>
            <a:rPr lang="en-AU" sz="1000" b="0" i="0" strike="noStrike">
              <a:solidFill>
                <a:srgbClr val="FF0000"/>
              </a:solidFill>
              <a:latin typeface="Arial Narrow"/>
            </a:rPr>
            <a:t>Then </a:t>
          </a:r>
          <a:r>
            <a:rPr lang="en-AU" sz="1000" b="1" i="0" strike="noStrike">
              <a:solidFill>
                <a:srgbClr val="FF0000"/>
              </a:solidFill>
              <a:latin typeface="Arial Narrow"/>
            </a:rPr>
            <a:t>in the destination Word document</a:t>
          </a:r>
          <a:r>
            <a:rPr lang="en-AU" sz="1000" b="0" i="0" strike="noStrike">
              <a:solidFill>
                <a:srgbClr val="FF0000"/>
              </a:solidFill>
              <a:latin typeface="Arial Narrow"/>
            </a:rPr>
            <a:t> created from the template Report &amp; determination, </a:t>
          </a:r>
          <a:r>
            <a:rPr lang="en-AU" sz="1000" b="1" i="0" strike="noStrike">
              <a:solidFill>
                <a:srgbClr val="FF0000"/>
              </a:solidFill>
              <a:latin typeface="Arial Narrow"/>
            </a:rPr>
            <a:t>Insert Figure framework</a:t>
          </a:r>
          <a:r>
            <a:rPr lang="en-AU" sz="1000" b="0" i="0" strike="noStrike">
              <a:solidFill>
                <a:srgbClr val="FF0000"/>
              </a:solidFill>
              <a:latin typeface="Arial Narrow"/>
            </a:rPr>
            <a:t> from the Report menu, put your cursor in the framework's cell, and then select </a:t>
          </a:r>
          <a:r>
            <a:rPr lang="en-AU" sz="1000" b="1" i="0" strike="noStrike">
              <a:solidFill>
                <a:srgbClr val="FF0000"/>
              </a:solidFill>
              <a:latin typeface="Arial Narrow"/>
            </a:rPr>
            <a:t>Paste Excel chart as a picutre</a:t>
          </a:r>
          <a:r>
            <a:rPr lang="en-AU" sz="1000" b="0" i="0" strike="noStrike">
              <a:solidFill>
                <a:srgbClr val="FF0000"/>
              </a:solidFill>
              <a:latin typeface="Arial Narrow"/>
            </a:rPr>
            <a:t> from the Report menu. (The chart is pasted as a Picture (Windows Metafile).)</a:t>
          </a:r>
        </a:p>
        <a:p>
          <a:pPr algn="l" rtl="0">
            <a:defRPr sz="1000"/>
          </a:pPr>
          <a:endParaRPr lang="en-AU" sz="1000" b="0" i="0" strike="noStrike">
            <a:solidFill>
              <a:srgbClr val="FF0000"/>
            </a:solidFill>
            <a:latin typeface="Arial Narrow"/>
          </a:endParaRPr>
        </a:p>
        <a:p>
          <a:pPr algn="l" rtl="0">
            <a:defRPr sz="1000"/>
          </a:pPr>
          <a:r>
            <a:rPr lang="en-AU" sz="1000" b="0" i="0" strike="noStrike">
              <a:solidFill>
                <a:srgbClr val="FF0000"/>
              </a:solidFill>
              <a:latin typeface="Arial Narrow"/>
            </a:rPr>
            <a:t>If you have elected in Word to </a:t>
          </a:r>
          <a:r>
            <a:rPr lang="en-AU" sz="1000" b="1" i="0" strike="noStrike">
              <a:solidFill>
                <a:srgbClr val="FF0000"/>
              </a:solidFill>
              <a:latin typeface="Arial Narrow"/>
            </a:rPr>
            <a:t>Insert/paste pictures as: In line with text</a:t>
          </a:r>
          <a:r>
            <a:rPr lang="en-AU" sz="1000" b="0" i="0" strike="noStrike">
              <a:solidFill>
                <a:srgbClr val="FF0000"/>
              </a:solidFill>
              <a:latin typeface="Arial Narrow"/>
            </a:rPr>
            <a:t> under Tools, Options..., Edit, you will be able to see the chart whether viewing the Word document as Normal, Print Layout or Print Preview.</a:t>
          </a:r>
        </a:p>
      </xdr:txBody>
    </xdr:sp>
    <xdr:clientData/>
  </xdr:twoCellAnchor>
  <xdr:twoCellAnchor>
    <xdr:from>
      <xdr:col>2</xdr:col>
      <xdr:colOff>147320</xdr:colOff>
      <xdr:row>42</xdr:row>
      <xdr:rowOff>45720</xdr:rowOff>
    </xdr:from>
    <xdr:to>
      <xdr:col>18</xdr:col>
      <xdr:colOff>482600</xdr:colOff>
      <xdr:row>201</xdr:row>
      <xdr:rowOff>137160</xdr:rowOff>
    </xdr:to>
    <xdr:sp macro="" textlink="">
      <xdr:nvSpPr>
        <xdr:cNvPr id="3" name="Rectangle 119">
          <a:extLst>
            <a:ext uri="{FF2B5EF4-FFF2-40B4-BE49-F238E27FC236}">
              <a16:creationId xmlns:a16="http://schemas.microsoft.com/office/drawing/2014/main" id="{00000000-0008-0000-0000-000004000000}"/>
            </a:ext>
          </a:extLst>
        </xdr:cNvPr>
        <xdr:cNvSpPr>
          <a:spLocks noChangeArrowheads="1"/>
        </xdr:cNvSpPr>
      </xdr:nvSpPr>
      <xdr:spPr bwMode="auto">
        <a:xfrm>
          <a:off x="1747520" y="6797040"/>
          <a:ext cx="13136880" cy="23111460"/>
        </a:xfrm>
        <a:prstGeom prst="rect">
          <a:avLst/>
        </a:prstGeom>
        <a:solidFill>
          <a:srgbClr val="C0C0C0"/>
        </a:solidFill>
        <a:ln w="9525">
          <a:solidFill>
            <a:srgbClr val="000000"/>
          </a:solidFill>
          <a:miter lim="800000"/>
          <a:headEnd/>
          <a:tailEnd/>
        </a:ln>
      </xdr:spPr>
    </xdr:sp>
    <xdr:clientData/>
  </xdr:twoCellAnchor>
  <xdr:twoCellAnchor>
    <xdr:from>
      <xdr:col>2</xdr:col>
      <xdr:colOff>266700</xdr:colOff>
      <xdr:row>43</xdr:row>
      <xdr:rowOff>60960</xdr:rowOff>
    </xdr:from>
    <xdr:to>
      <xdr:col>10</xdr:col>
      <xdr:colOff>190500</xdr:colOff>
      <xdr:row>59</xdr:row>
      <xdr:rowOff>129540</xdr:rowOff>
    </xdr:to>
    <xdr:graphicFrame macro="">
      <xdr:nvGraphicFramePr>
        <xdr:cNvPr id="4" name="1. Line">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388620</xdr:colOff>
      <xdr:row>119</xdr:row>
      <xdr:rowOff>106680</xdr:rowOff>
    </xdr:from>
    <xdr:to>
      <xdr:col>18</xdr:col>
      <xdr:colOff>312420</xdr:colOff>
      <xdr:row>136</xdr:row>
      <xdr:rowOff>30480</xdr:rowOff>
    </xdr:to>
    <xdr:graphicFrame macro="">
      <xdr:nvGraphicFramePr>
        <xdr:cNvPr id="5" name="10. Stacked column">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419100</xdr:colOff>
      <xdr:row>80</xdr:row>
      <xdr:rowOff>53340</xdr:rowOff>
    </xdr:from>
    <xdr:to>
      <xdr:col>18</xdr:col>
      <xdr:colOff>342900</xdr:colOff>
      <xdr:row>96</xdr:row>
      <xdr:rowOff>114300</xdr:rowOff>
    </xdr:to>
    <xdr:graphicFrame macro="">
      <xdr:nvGraphicFramePr>
        <xdr:cNvPr id="6" name="6. Cluster bar">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381000</xdr:colOff>
      <xdr:row>138</xdr:row>
      <xdr:rowOff>53340</xdr:rowOff>
    </xdr:from>
    <xdr:to>
      <xdr:col>18</xdr:col>
      <xdr:colOff>304800</xdr:colOff>
      <xdr:row>154</xdr:row>
      <xdr:rowOff>106680</xdr:rowOff>
    </xdr:to>
    <xdr:graphicFrame macro="">
      <xdr:nvGraphicFramePr>
        <xdr:cNvPr id="7" name="12. Line-column on 2 axes">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419100</xdr:colOff>
      <xdr:row>61</xdr:row>
      <xdr:rowOff>129540</xdr:rowOff>
    </xdr:from>
    <xdr:to>
      <xdr:col>18</xdr:col>
      <xdr:colOff>342900</xdr:colOff>
      <xdr:row>78</xdr:row>
      <xdr:rowOff>45720</xdr:rowOff>
    </xdr:to>
    <xdr:graphicFrame macro="">
      <xdr:nvGraphicFramePr>
        <xdr:cNvPr id="8" name="4. Stacked area">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251460</xdr:colOff>
      <xdr:row>80</xdr:row>
      <xdr:rowOff>60960</xdr:rowOff>
    </xdr:from>
    <xdr:to>
      <xdr:col>10</xdr:col>
      <xdr:colOff>175260</xdr:colOff>
      <xdr:row>96</xdr:row>
      <xdr:rowOff>129540</xdr:rowOff>
    </xdr:to>
    <xdr:graphicFrame macro="">
      <xdr:nvGraphicFramePr>
        <xdr:cNvPr id="9" name="5. 100% Stacked area">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243840</xdr:colOff>
      <xdr:row>138</xdr:row>
      <xdr:rowOff>53340</xdr:rowOff>
    </xdr:from>
    <xdr:to>
      <xdr:col>10</xdr:col>
      <xdr:colOff>167640</xdr:colOff>
      <xdr:row>154</xdr:row>
      <xdr:rowOff>114300</xdr:rowOff>
    </xdr:to>
    <xdr:graphicFrame macro="">
      <xdr:nvGraphicFramePr>
        <xdr:cNvPr id="10" name="11. 100% Stacked column">
          <a:extLst>
            <a:ext uri="{FF2B5EF4-FFF2-40B4-BE49-F238E27FC236}">
              <a16:creationId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243840</xdr:colOff>
      <xdr:row>119</xdr:row>
      <xdr:rowOff>114300</xdr:rowOff>
    </xdr:from>
    <xdr:to>
      <xdr:col>10</xdr:col>
      <xdr:colOff>167640</xdr:colOff>
      <xdr:row>136</xdr:row>
      <xdr:rowOff>38100</xdr:rowOff>
    </xdr:to>
    <xdr:graphicFrame macro="">
      <xdr:nvGraphicFramePr>
        <xdr:cNvPr id="11" name="9. Cluster column">
          <a:extLst>
            <a:ext uri="{FF2B5EF4-FFF2-40B4-BE49-F238E27FC236}">
              <a16:creationId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371475</xdr:colOff>
      <xdr:row>155</xdr:row>
      <xdr:rowOff>9525</xdr:rowOff>
    </xdr:from>
    <xdr:to>
      <xdr:col>18</xdr:col>
      <xdr:colOff>302895</xdr:colOff>
      <xdr:row>156</xdr:row>
      <xdr:rowOff>47625</xdr:rowOff>
    </xdr:to>
    <xdr:sp macro="" textlink="">
      <xdr:nvSpPr>
        <xdr:cNvPr id="12" name="Text Box 51">
          <a:extLst>
            <a:ext uri="{FF2B5EF4-FFF2-40B4-BE49-F238E27FC236}">
              <a16:creationId xmlns:a16="http://schemas.microsoft.com/office/drawing/2014/main" id="{00000000-0008-0000-0000-00000E000000}"/>
            </a:ext>
          </a:extLst>
        </xdr:cNvPr>
        <xdr:cNvSpPr txBox="1">
          <a:spLocks noChangeArrowheads="1"/>
        </xdr:cNvSpPr>
      </xdr:nvSpPr>
      <xdr:spPr bwMode="auto">
        <a:xfrm>
          <a:off x="8372475" y="23120985"/>
          <a:ext cx="6332220" cy="18288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FF0000"/>
              </a:solidFill>
              <a:latin typeface="Arial Narrow"/>
            </a:rPr>
            <a:t>Don't forget to alter the value axes so that the grid aligns with the values on each side.</a:t>
          </a:r>
        </a:p>
      </xdr:txBody>
    </xdr:sp>
    <xdr:clientData/>
  </xdr:twoCellAnchor>
  <xdr:twoCellAnchor>
    <xdr:from>
      <xdr:col>10</xdr:col>
      <xdr:colOff>428625</xdr:colOff>
      <xdr:row>97</xdr:row>
      <xdr:rowOff>0</xdr:rowOff>
    </xdr:from>
    <xdr:to>
      <xdr:col>18</xdr:col>
      <xdr:colOff>340990</xdr:colOff>
      <xdr:row>98</xdr:row>
      <xdr:rowOff>49671</xdr:rowOff>
    </xdr:to>
    <xdr:sp macro="" textlink="">
      <xdr:nvSpPr>
        <xdr:cNvPr id="13" name="Text Box 52">
          <a:extLst>
            <a:ext uri="{FF2B5EF4-FFF2-40B4-BE49-F238E27FC236}">
              <a16:creationId xmlns:a16="http://schemas.microsoft.com/office/drawing/2014/main" id="{00000000-0008-0000-0000-00000F000000}"/>
            </a:ext>
          </a:extLst>
        </xdr:cNvPr>
        <xdr:cNvSpPr txBox="1">
          <a:spLocks noChangeArrowheads="1"/>
        </xdr:cNvSpPr>
      </xdr:nvSpPr>
      <xdr:spPr bwMode="auto">
        <a:xfrm>
          <a:off x="8429625" y="14714220"/>
          <a:ext cx="6313165" cy="19445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FF0000"/>
              </a:solidFill>
              <a:latin typeface="Arial Narrow"/>
            </a:rPr>
            <a:t>Alter the height of the bar graph to suit the number of categories you have to display.</a:t>
          </a:r>
        </a:p>
      </xdr:txBody>
    </xdr:sp>
    <xdr:clientData/>
  </xdr:twoCellAnchor>
  <xdr:twoCellAnchor>
    <xdr:from>
      <xdr:col>10</xdr:col>
      <xdr:colOff>419100</xdr:colOff>
      <xdr:row>43</xdr:row>
      <xdr:rowOff>60960</xdr:rowOff>
    </xdr:from>
    <xdr:to>
      <xdr:col>18</xdr:col>
      <xdr:colOff>342900</xdr:colOff>
      <xdr:row>59</xdr:row>
      <xdr:rowOff>129540</xdr:rowOff>
    </xdr:to>
    <xdr:graphicFrame macro="">
      <xdr:nvGraphicFramePr>
        <xdr:cNvPr id="14" name="2. Scatter">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259080</xdr:colOff>
      <xdr:row>61</xdr:row>
      <xdr:rowOff>137160</xdr:rowOff>
    </xdr:from>
    <xdr:to>
      <xdr:col>10</xdr:col>
      <xdr:colOff>182880</xdr:colOff>
      <xdr:row>78</xdr:row>
      <xdr:rowOff>53340</xdr:rowOff>
    </xdr:to>
    <xdr:graphicFrame macro="">
      <xdr:nvGraphicFramePr>
        <xdr:cNvPr id="15" name="3. Scatter connected by line">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243840</xdr:colOff>
      <xdr:row>158</xdr:row>
      <xdr:rowOff>0</xdr:rowOff>
    </xdr:from>
    <xdr:to>
      <xdr:col>10</xdr:col>
      <xdr:colOff>167640</xdr:colOff>
      <xdr:row>174</xdr:row>
      <xdr:rowOff>60960</xdr:rowOff>
    </xdr:to>
    <xdr:graphicFrame macro="">
      <xdr:nvGraphicFramePr>
        <xdr:cNvPr id="16" name="13. Pie">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381000</xdr:colOff>
      <xdr:row>158</xdr:row>
      <xdr:rowOff>0</xdr:rowOff>
    </xdr:from>
    <xdr:to>
      <xdr:col>18</xdr:col>
      <xdr:colOff>304800</xdr:colOff>
      <xdr:row>174</xdr:row>
      <xdr:rowOff>60960</xdr:rowOff>
    </xdr:to>
    <xdr:graphicFrame macro="">
      <xdr:nvGraphicFramePr>
        <xdr:cNvPr id="17" name="14. Pie of pie">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251460</xdr:colOff>
      <xdr:row>176</xdr:row>
      <xdr:rowOff>91440</xdr:rowOff>
    </xdr:from>
    <xdr:to>
      <xdr:col>10</xdr:col>
      <xdr:colOff>175260</xdr:colOff>
      <xdr:row>193</xdr:row>
      <xdr:rowOff>7620</xdr:rowOff>
    </xdr:to>
    <xdr:graphicFrame macro="">
      <xdr:nvGraphicFramePr>
        <xdr:cNvPr id="18" name="15. Bar of pie">
          <a:extLst>
            <a:ext uri="{FF2B5EF4-FFF2-40B4-BE49-F238E27FC236}">
              <a16:creationId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251460</xdr:colOff>
      <xdr:row>101</xdr:row>
      <xdr:rowOff>53340</xdr:rowOff>
    </xdr:from>
    <xdr:to>
      <xdr:col>10</xdr:col>
      <xdr:colOff>175260</xdr:colOff>
      <xdr:row>117</xdr:row>
      <xdr:rowOff>114300</xdr:rowOff>
    </xdr:to>
    <xdr:graphicFrame macro="">
      <xdr:nvGraphicFramePr>
        <xdr:cNvPr id="19" name="7. Stacked bar">
          <a:extLst>
            <a:ext uri="{FF2B5EF4-FFF2-40B4-BE49-F238E27FC236}">
              <a16:creationId xmlns:a16="http://schemas.microsoft.com/office/drawing/2014/main"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403860</xdr:colOff>
      <xdr:row>101</xdr:row>
      <xdr:rowOff>45720</xdr:rowOff>
    </xdr:from>
    <xdr:to>
      <xdr:col>18</xdr:col>
      <xdr:colOff>327660</xdr:colOff>
      <xdr:row>117</xdr:row>
      <xdr:rowOff>114300</xdr:rowOff>
    </xdr:to>
    <xdr:graphicFrame macro="">
      <xdr:nvGraphicFramePr>
        <xdr:cNvPr id="20" name="8. 100% Stacked bar">
          <a:extLst>
            <a:ext uri="{FF2B5EF4-FFF2-40B4-BE49-F238E27FC236}">
              <a16:creationId xmlns:a16="http://schemas.microsoft.com/office/drawing/2014/main"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255270</xdr:colOff>
      <xdr:row>42</xdr:row>
      <xdr:rowOff>47625</xdr:rowOff>
    </xdr:from>
    <xdr:to>
      <xdr:col>10</xdr:col>
      <xdr:colOff>186690</xdr:colOff>
      <xdr:row>43</xdr:row>
      <xdr:rowOff>85725</xdr:rowOff>
    </xdr:to>
    <xdr:sp macro="" textlink="">
      <xdr:nvSpPr>
        <xdr:cNvPr id="21" name="Text Box 121">
          <a:extLst>
            <a:ext uri="{FF2B5EF4-FFF2-40B4-BE49-F238E27FC236}">
              <a16:creationId xmlns:a16="http://schemas.microsoft.com/office/drawing/2014/main" id="{00000000-0008-0000-0000-000017000000}"/>
            </a:ext>
          </a:extLst>
        </xdr:cNvPr>
        <xdr:cNvSpPr txBox="1">
          <a:spLocks noChangeArrowheads="1"/>
        </xdr:cNvSpPr>
      </xdr:nvSpPr>
      <xdr:spPr bwMode="auto">
        <a:xfrm>
          <a:off x="1855470" y="6798945"/>
          <a:ext cx="6332220" cy="18288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1. Line</a:t>
          </a:r>
        </a:p>
      </xdr:txBody>
    </xdr:sp>
    <xdr:clientData/>
  </xdr:twoCellAnchor>
  <xdr:twoCellAnchor>
    <xdr:from>
      <xdr:col>10</xdr:col>
      <xdr:colOff>409575</xdr:colOff>
      <xdr:row>42</xdr:row>
      <xdr:rowOff>47625</xdr:rowOff>
    </xdr:from>
    <xdr:to>
      <xdr:col>18</xdr:col>
      <xdr:colOff>340995</xdr:colOff>
      <xdr:row>43</xdr:row>
      <xdr:rowOff>85725</xdr:rowOff>
    </xdr:to>
    <xdr:sp macro="" textlink="">
      <xdr:nvSpPr>
        <xdr:cNvPr id="22" name="Text Box 122">
          <a:extLst>
            <a:ext uri="{FF2B5EF4-FFF2-40B4-BE49-F238E27FC236}">
              <a16:creationId xmlns:a16="http://schemas.microsoft.com/office/drawing/2014/main" id="{00000000-0008-0000-0000-000018000000}"/>
            </a:ext>
          </a:extLst>
        </xdr:cNvPr>
        <xdr:cNvSpPr txBox="1">
          <a:spLocks noChangeArrowheads="1"/>
        </xdr:cNvSpPr>
      </xdr:nvSpPr>
      <xdr:spPr bwMode="auto">
        <a:xfrm>
          <a:off x="8410575" y="6798945"/>
          <a:ext cx="6332220" cy="18288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2. Scatter</a:t>
          </a:r>
        </a:p>
      </xdr:txBody>
    </xdr:sp>
    <xdr:clientData/>
  </xdr:twoCellAnchor>
  <xdr:twoCellAnchor>
    <xdr:from>
      <xdr:col>2</xdr:col>
      <xdr:colOff>255270</xdr:colOff>
      <xdr:row>60</xdr:row>
      <xdr:rowOff>106680</xdr:rowOff>
    </xdr:from>
    <xdr:to>
      <xdr:col>10</xdr:col>
      <xdr:colOff>186690</xdr:colOff>
      <xdr:row>62</xdr:row>
      <xdr:rowOff>0</xdr:rowOff>
    </xdr:to>
    <xdr:sp macro="" textlink="">
      <xdr:nvSpPr>
        <xdr:cNvPr id="23" name="Text Box 123">
          <a:extLst>
            <a:ext uri="{FF2B5EF4-FFF2-40B4-BE49-F238E27FC236}">
              <a16:creationId xmlns:a16="http://schemas.microsoft.com/office/drawing/2014/main" id="{00000000-0008-0000-0000-000019000000}"/>
            </a:ext>
          </a:extLst>
        </xdr:cNvPr>
        <xdr:cNvSpPr txBox="1">
          <a:spLocks noChangeArrowheads="1"/>
        </xdr:cNvSpPr>
      </xdr:nvSpPr>
      <xdr:spPr bwMode="auto">
        <a:xfrm>
          <a:off x="1855470" y="9464040"/>
          <a:ext cx="6332220" cy="18288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3. Scatter connected by line</a:t>
          </a:r>
        </a:p>
      </xdr:txBody>
    </xdr:sp>
    <xdr:clientData/>
  </xdr:twoCellAnchor>
  <xdr:twoCellAnchor>
    <xdr:from>
      <xdr:col>10</xdr:col>
      <xdr:colOff>419100</xdr:colOff>
      <xdr:row>60</xdr:row>
      <xdr:rowOff>106680</xdr:rowOff>
    </xdr:from>
    <xdr:to>
      <xdr:col>18</xdr:col>
      <xdr:colOff>350520</xdr:colOff>
      <xdr:row>62</xdr:row>
      <xdr:rowOff>0</xdr:rowOff>
    </xdr:to>
    <xdr:sp macro="" textlink="">
      <xdr:nvSpPr>
        <xdr:cNvPr id="24" name="Text Box 124">
          <a:extLst>
            <a:ext uri="{FF2B5EF4-FFF2-40B4-BE49-F238E27FC236}">
              <a16:creationId xmlns:a16="http://schemas.microsoft.com/office/drawing/2014/main" id="{00000000-0008-0000-0000-00001A000000}"/>
            </a:ext>
          </a:extLst>
        </xdr:cNvPr>
        <xdr:cNvSpPr txBox="1">
          <a:spLocks noChangeArrowheads="1"/>
        </xdr:cNvSpPr>
      </xdr:nvSpPr>
      <xdr:spPr bwMode="auto">
        <a:xfrm>
          <a:off x="8420100" y="9464040"/>
          <a:ext cx="6332220" cy="18288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4. Stacked area</a:t>
          </a:r>
        </a:p>
      </xdr:txBody>
    </xdr:sp>
    <xdr:clientData/>
  </xdr:twoCellAnchor>
  <xdr:twoCellAnchor>
    <xdr:from>
      <xdr:col>2</xdr:col>
      <xdr:colOff>253365</xdr:colOff>
      <xdr:row>79</xdr:row>
      <xdr:rowOff>38100</xdr:rowOff>
    </xdr:from>
    <xdr:to>
      <xdr:col>10</xdr:col>
      <xdr:colOff>184785</xdr:colOff>
      <xdr:row>80</xdr:row>
      <xdr:rowOff>76200</xdr:rowOff>
    </xdr:to>
    <xdr:sp macro="" textlink="">
      <xdr:nvSpPr>
        <xdr:cNvPr id="25" name="Text Box 125">
          <a:extLst>
            <a:ext uri="{FF2B5EF4-FFF2-40B4-BE49-F238E27FC236}">
              <a16:creationId xmlns:a16="http://schemas.microsoft.com/office/drawing/2014/main" id="{00000000-0008-0000-0000-00001B000000}"/>
            </a:ext>
          </a:extLst>
        </xdr:cNvPr>
        <xdr:cNvSpPr txBox="1">
          <a:spLocks noChangeArrowheads="1"/>
        </xdr:cNvSpPr>
      </xdr:nvSpPr>
      <xdr:spPr bwMode="auto">
        <a:xfrm>
          <a:off x="1853565" y="12146280"/>
          <a:ext cx="6332220" cy="18288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5. 100% Stacked area</a:t>
          </a:r>
        </a:p>
      </xdr:txBody>
    </xdr:sp>
    <xdr:clientData/>
  </xdr:twoCellAnchor>
  <xdr:twoCellAnchor>
    <xdr:from>
      <xdr:col>10</xdr:col>
      <xdr:colOff>409575</xdr:colOff>
      <xdr:row>79</xdr:row>
      <xdr:rowOff>11430</xdr:rowOff>
    </xdr:from>
    <xdr:to>
      <xdr:col>18</xdr:col>
      <xdr:colOff>340995</xdr:colOff>
      <xdr:row>80</xdr:row>
      <xdr:rowOff>49530</xdr:rowOff>
    </xdr:to>
    <xdr:sp macro="" textlink="">
      <xdr:nvSpPr>
        <xdr:cNvPr id="26" name="Text Box 126">
          <a:extLst>
            <a:ext uri="{FF2B5EF4-FFF2-40B4-BE49-F238E27FC236}">
              <a16:creationId xmlns:a16="http://schemas.microsoft.com/office/drawing/2014/main" id="{00000000-0008-0000-0000-00001C000000}"/>
            </a:ext>
          </a:extLst>
        </xdr:cNvPr>
        <xdr:cNvSpPr txBox="1">
          <a:spLocks noChangeArrowheads="1"/>
        </xdr:cNvSpPr>
      </xdr:nvSpPr>
      <xdr:spPr bwMode="auto">
        <a:xfrm>
          <a:off x="8410575" y="12119610"/>
          <a:ext cx="6332220" cy="18288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6. Cluster bar</a:t>
          </a:r>
        </a:p>
      </xdr:txBody>
    </xdr:sp>
    <xdr:clientData/>
  </xdr:twoCellAnchor>
  <xdr:twoCellAnchor>
    <xdr:from>
      <xdr:col>2</xdr:col>
      <xdr:colOff>243840</xdr:colOff>
      <xdr:row>100</xdr:row>
      <xdr:rowOff>28575</xdr:rowOff>
    </xdr:from>
    <xdr:to>
      <xdr:col>10</xdr:col>
      <xdr:colOff>175260</xdr:colOff>
      <xdr:row>101</xdr:row>
      <xdr:rowOff>59055</xdr:rowOff>
    </xdr:to>
    <xdr:sp macro="" textlink="">
      <xdr:nvSpPr>
        <xdr:cNvPr id="27" name="Text Box 127">
          <a:extLst>
            <a:ext uri="{FF2B5EF4-FFF2-40B4-BE49-F238E27FC236}">
              <a16:creationId xmlns:a16="http://schemas.microsoft.com/office/drawing/2014/main" id="{00000000-0008-0000-0000-00001D000000}"/>
            </a:ext>
          </a:extLst>
        </xdr:cNvPr>
        <xdr:cNvSpPr txBox="1">
          <a:spLocks noChangeArrowheads="1"/>
        </xdr:cNvSpPr>
      </xdr:nvSpPr>
      <xdr:spPr bwMode="auto">
        <a:xfrm>
          <a:off x="1844040" y="15177135"/>
          <a:ext cx="6332220" cy="17526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7. Stacked bar</a:t>
          </a:r>
        </a:p>
      </xdr:txBody>
    </xdr:sp>
    <xdr:clientData/>
  </xdr:twoCellAnchor>
  <xdr:twoCellAnchor>
    <xdr:from>
      <xdr:col>10</xdr:col>
      <xdr:colOff>400050</xdr:colOff>
      <xdr:row>100</xdr:row>
      <xdr:rowOff>28575</xdr:rowOff>
    </xdr:from>
    <xdr:to>
      <xdr:col>18</xdr:col>
      <xdr:colOff>323850</xdr:colOff>
      <xdr:row>101</xdr:row>
      <xdr:rowOff>59055</xdr:rowOff>
    </xdr:to>
    <xdr:sp macro="" textlink="">
      <xdr:nvSpPr>
        <xdr:cNvPr id="28" name="Text Box 128">
          <a:extLst>
            <a:ext uri="{FF2B5EF4-FFF2-40B4-BE49-F238E27FC236}">
              <a16:creationId xmlns:a16="http://schemas.microsoft.com/office/drawing/2014/main" id="{00000000-0008-0000-0000-00001E000000}"/>
            </a:ext>
          </a:extLst>
        </xdr:cNvPr>
        <xdr:cNvSpPr txBox="1">
          <a:spLocks noChangeArrowheads="1"/>
        </xdr:cNvSpPr>
      </xdr:nvSpPr>
      <xdr:spPr bwMode="auto">
        <a:xfrm>
          <a:off x="8401050" y="15177135"/>
          <a:ext cx="6324600" cy="17526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8. 100% Stacked bar</a:t>
          </a:r>
        </a:p>
      </xdr:txBody>
    </xdr:sp>
    <xdr:clientData/>
  </xdr:twoCellAnchor>
  <xdr:twoCellAnchor>
    <xdr:from>
      <xdr:col>2</xdr:col>
      <xdr:colOff>253365</xdr:colOff>
      <xdr:row>118</xdr:row>
      <xdr:rowOff>87630</xdr:rowOff>
    </xdr:from>
    <xdr:to>
      <xdr:col>10</xdr:col>
      <xdr:colOff>184785</xdr:colOff>
      <xdr:row>119</xdr:row>
      <xdr:rowOff>125730</xdr:rowOff>
    </xdr:to>
    <xdr:sp macro="" textlink="">
      <xdr:nvSpPr>
        <xdr:cNvPr id="29" name="Text Box 131">
          <a:extLst>
            <a:ext uri="{FF2B5EF4-FFF2-40B4-BE49-F238E27FC236}">
              <a16:creationId xmlns:a16="http://schemas.microsoft.com/office/drawing/2014/main" id="{00000000-0008-0000-0000-00001F000000}"/>
            </a:ext>
          </a:extLst>
        </xdr:cNvPr>
        <xdr:cNvSpPr txBox="1">
          <a:spLocks noChangeArrowheads="1"/>
        </xdr:cNvSpPr>
      </xdr:nvSpPr>
      <xdr:spPr bwMode="auto">
        <a:xfrm>
          <a:off x="1853565" y="17842230"/>
          <a:ext cx="6332220" cy="18288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9. Cluster column</a:t>
          </a:r>
        </a:p>
      </xdr:txBody>
    </xdr:sp>
    <xdr:clientData/>
  </xdr:twoCellAnchor>
  <xdr:twoCellAnchor>
    <xdr:from>
      <xdr:col>10</xdr:col>
      <xdr:colOff>409575</xdr:colOff>
      <xdr:row>118</xdr:row>
      <xdr:rowOff>87630</xdr:rowOff>
    </xdr:from>
    <xdr:to>
      <xdr:col>18</xdr:col>
      <xdr:colOff>340995</xdr:colOff>
      <xdr:row>119</xdr:row>
      <xdr:rowOff>125730</xdr:rowOff>
    </xdr:to>
    <xdr:sp macro="" textlink="">
      <xdr:nvSpPr>
        <xdr:cNvPr id="30" name="Text Box 132">
          <a:extLst>
            <a:ext uri="{FF2B5EF4-FFF2-40B4-BE49-F238E27FC236}">
              <a16:creationId xmlns:a16="http://schemas.microsoft.com/office/drawing/2014/main" id="{00000000-0008-0000-0000-000020000000}"/>
            </a:ext>
          </a:extLst>
        </xdr:cNvPr>
        <xdr:cNvSpPr txBox="1">
          <a:spLocks noChangeArrowheads="1"/>
        </xdr:cNvSpPr>
      </xdr:nvSpPr>
      <xdr:spPr bwMode="auto">
        <a:xfrm>
          <a:off x="8410575" y="17842230"/>
          <a:ext cx="6332220" cy="18288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10. Stacked column</a:t>
          </a:r>
        </a:p>
      </xdr:txBody>
    </xdr:sp>
    <xdr:clientData/>
  </xdr:twoCellAnchor>
  <xdr:twoCellAnchor>
    <xdr:from>
      <xdr:col>2</xdr:col>
      <xdr:colOff>243840</xdr:colOff>
      <xdr:row>137</xdr:row>
      <xdr:rowOff>28575</xdr:rowOff>
    </xdr:from>
    <xdr:to>
      <xdr:col>10</xdr:col>
      <xdr:colOff>175260</xdr:colOff>
      <xdr:row>138</xdr:row>
      <xdr:rowOff>59055</xdr:rowOff>
    </xdr:to>
    <xdr:sp macro="" textlink="">
      <xdr:nvSpPr>
        <xdr:cNvPr id="31" name="Text Box 133">
          <a:extLst>
            <a:ext uri="{FF2B5EF4-FFF2-40B4-BE49-F238E27FC236}">
              <a16:creationId xmlns:a16="http://schemas.microsoft.com/office/drawing/2014/main" id="{00000000-0008-0000-0000-000021000000}"/>
            </a:ext>
          </a:extLst>
        </xdr:cNvPr>
        <xdr:cNvSpPr txBox="1">
          <a:spLocks noChangeArrowheads="1"/>
        </xdr:cNvSpPr>
      </xdr:nvSpPr>
      <xdr:spPr bwMode="auto">
        <a:xfrm>
          <a:off x="1844040" y="20533995"/>
          <a:ext cx="6332220" cy="17526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11. 100% Stacked column</a:t>
          </a:r>
        </a:p>
      </xdr:txBody>
    </xdr:sp>
    <xdr:clientData/>
  </xdr:twoCellAnchor>
  <xdr:twoCellAnchor>
    <xdr:from>
      <xdr:col>10</xdr:col>
      <xdr:colOff>400050</xdr:colOff>
      <xdr:row>137</xdr:row>
      <xdr:rowOff>28575</xdr:rowOff>
    </xdr:from>
    <xdr:to>
      <xdr:col>18</xdr:col>
      <xdr:colOff>323850</xdr:colOff>
      <xdr:row>138</xdr:row>
      <xdr:rowOff>59055</xdr:rowOff>
    </xdr:to>
    <xdr:sp macro="" textlink="">
      <xdr:nvSpPr>
        <xdr:cNvPr id="32" name="Text Box 134">
          <a:extLst>
            <a:ext uri="{FF2B5EF4-FFF2-40B4-BE49-F238E27FC236}">
              <a16:creationId xmlns:a16="http://schemas.microsoft.com/office/drawing/2014/main" id="{00000000-0008-0000-0000-000022000000}"/>
            </a:ext>
          </a:extLst>
        </xdr:cNvPr>
        <xdr:cNvSpPr txBox="1">
          <a:spLocks noChangeArrowheads="1"/>
        </xdr:cNvSpPr>
      </xdr:nvSpPr>
      <xdr:spPr bwMode="auto">
        <a:xfrm>
          <a:off x="8401050" y="20533995"/>
          <a:ext cx="6324600" cy="17526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12. Line-column on 2 axes</a:t>
          </a:r>
        </a:p>
      </xdr:txBody>
    </xdr:sp>
    <xdr:clientData/>
  </xdr:twoCellAnchor>
  <xdr:twoCellAnchor>
    <xdr:from>
      <xdr:col>2</xdr:col>
      <xdr:colOff>222885</xdr:colOff>
      <xdr:row>156</xdr:row>
      <xdr:rowOff>116205</xdr:rowOff>
    </xdr:from>
    <xdr:to>
      <xdr:col>10</xdr:col>
      <xdr:colOff>146685</xdr:colOff>
      <xdr:row>158</xdr:row>
      <xdr:rowOff>9525</xdr:rowOff>
    </xdr:to>
    <xdr:sp macro="" textlink="">
      <xdr:nvSpPr>
        <xdr:cNvPr id="33" name="Text Box 135">
          <a:extLst>
            <a:ext uri="{FF2B5EF4-FFF2-40B4-BE49-F238E27FC236}">
              <a16:creationId xmlns:a16="http://schemas.microsoft.com/office/drawing/2014/main" id="{00000000-0008-0000-0000-000023000000}"/>
            </a:ext>
          </a:extLst>
        </xdr:cNvPr>
        <xdr:cNvSpPr txBox="1">
          <a:spLocks noChangeArrowheads="1"/>
        </xdr:cNvSpPr>
      </xdr:nvSpPr>
      <xdr:spPr bwMode="auto">
        <a:xfrm>
          <a:off x="1823085" y="23372445"/>
          <a:ext cx="6324600" cy="18288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13. Pie</a:t>
          </a:r>
        </a:p>
      </xdr:txBody>
    </xdr:sp>
    <xdr:clientData/>
  </xdr:twoCellAnchor>
  <xdr:twoCellAnchor>
    <xdr:from>
      <xdr:col>10</xdr:col>
      <xdr:colOff>371475</xdr:colOff>
      <xdr:row>156</xdr:row>
      <xdr:rowOff>116205</xdr:rowOff>
    </xdr:from>
    <xdr:to>
      <xdr:col>18</xdr:col>
      <xdr:colOff>302895</xdr:colOff>
      <xdr:row>158</xdr:row>
      <xdr:rowOff>9525</xdr:rowOff>
    </xdr:to>
    <xdr:sp macro="" textlink="">
      <xdr:nvSpPr>
        <xdr:cNvPr id="34" name="Text Box 136">
          <a:extLst>
            <a:ext uri="{FF2B5EF4-FFF2-40B4-BE49-F238E27FC236}">
              <a16:creationId xmlns:a16="http://schemas.microsoft.com/office/drawing/2014/main" id="{00000000-0008-0000-0000-000024000000}"/>
            </a:ext>
          </a:extLst>
        </xdr:cNvPr>
        <xdr:cNvSpPr txBox="1">
          <a:spLocks noChangeArrowheads="1"/>
        </xdr:cNvSpPr>
      </xdr:nvSpPr>
      <xdr:spPr bwMode="auto">
        <a:xfrm>
          <a:off x="8372475" y="23372445"/>
          <a:ext cx="6332220" cy="18288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14. Pie of pie</a:t>
          </a:r>
        </a:p>
      </xdr:txBody>
    </xdr:sp>
    <xdr:clientData/>
  </xdr:twoCellAnchor>
  <xdr:twoCellAnchor>
    <xdr:from>
      <xdr:col>2</xdr:col>
      <xdr:colOff>234315</xdr:colOff>
      <xdr:row>175</xdr:row>
      <xdr:rowOff>49530</xdr:rowOff>
    </xdr:from>
    <xdr:to>
      <xdr:col>10</xdr:col>
      <xdr:colOff>165735</xdr:colOff>
      <xdr:row>176</xdr:row>
      <xdr:rowOff>87630</xdr:rowOff>
    </xdr:to>
    <xdr:sp macro="" textlink="">
      <xdr:nvSpPr>
        <xdr:cNvPr id="35" name="Text Box 137">
          <a:extLst>
            <a:ext uri="{FF2B5EF4-FFF2-40B4-BE49-F238E27FC236}">
              <a16:creationId xmlns:a16="http://schemas.microsoft.com/office/drawing/2014/main" id="{00000000-0008-0000-0000-000025000000}"/>
            </a:ext>
          </a:extLst>
        </xdr:cNvPr>
        <xdr:cNvSpPr txBox="1">
          <a:spLocks noChangeArrowheads="1"/>
        </xdr:cNvSpPr>
      </xdr:nvSpPr>
      <xdr:spPr bwMode="auto">
        <a:xfrm>
          <a:off x="1834515" y="26056590"/>
          <a:ext cx="6332220" cy="18288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15. Bar of pie</a:t>
          </a:r>
        </a:p>
      </xdr:txBody>
    </xdr:sp>
    <xdr:clientData/>
  </xdr:twoCellAnchor>
  <xdr:twoCellAnchor>
    <xdr:from>
      <xdr:col>7</xdr:col>
      <xdr:colOff>480060</xdr:colOff>
      <xdr:row>5</xdr:row>
      <xdr:rowOff>144780</xdr:rowOff>
    </xdr:from>
    <xdr:to>
      <xdr:col>8</xdr:col>
      <xdr:colOff>38100</xdr:colOff>
      <xdr:row>8</xdr:row>
      <xdr:rowOff>7620</xdr:rowOff>
    </xdr:to>
    <xdr:sp macro="" textlink="">
      <xdr:nvSpPr>
        <xdr:cNvPr id="36" name="Line 141">
          <a:extLst>
            <a:ext uri="{FF2B5EF4-FFF2-40B4-BE49-F238E27FC236}">
              <a16:creationId xmlns:a16="http://schemas.microsoft.com/office/drawing/2014/main" id="{00000000-0008-0000-0000-000027000000}"/>
            </a:ext>
          </a:extLst>
        </xdr:cNvPr>
        <xdr:cNvSpPr>
          <a:spLocks noChangeShapeType="1"/>
        </xdr:cNvSpPr>
      </xdr:nvSpPr>
      <xdr:spPr bwMode="auto">
        <a:xfrm flipH="1">
          <a:off x="6080760" y="1051560"/>
          <a:ext cx="358140" cy="457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5</xdr:row>
      <xdr:rowOff>7620</xdr:rowOff>
    </xdr:from>
    <xdr:to>
      <xdr:col>7</xdr:col>
      <xdr:colOff>198120</xdr:colOff>
      <xdr:row>8</xdr:row>
      <xdr:rowOff>30480</xdr:rowOff>
    </xdr:to>
    <xdr:sp macro="" textlink="">
      <xdr:nvSpPr>
        <xdr:cNvPr id="37" name="Line 142">
          <a:extLst>
            <a:ext uri="{FF2B5EF4-FFF2-40B4-BE49-F238E27FC236}">
              <a16:creationId xmlns:a16="http://schemas.microsoft.com/office/drawing/2014/main" id="{00000000-0008-0000-0000-000028000000}"/>
            </a:ext>
          </a:extLst>
        </xdr:cNvPr>
        <xdr:cNvSpPr>
          <a:spLocks noChangeShapeType="1"/>
        </xdr:cNvSpPr>
      </xdr:nvSpPr>
      <xdr:spPr bwMode="auto">
        <a:xfrm flipH="1">
          <a:off x="5372100" y="914400"/>
          <a:ext cx="426720" cy="61722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690880</xdr:colOff>
      <xdr:row>19</xdr:row>
      <xdr:rowOff>5715</xdr:rowOff>
    </xdr:from>
    <xdr:to>
      <xdr:col>7</xdr:col>
      <xdr:colOff>386080</xdr:colOff>
      <xdr:row>21</xdr:row>
      <xdr:rowOff>137160</xdr:rowOff>
    </xdr:to>
    <xdr:sp macro="" textlink="">
      <xdr:nvSpPr>
        <xdr:cNvPr id="38" name="Line 143">
          <a:extLst>
            <a:ext uri="{FF2B5EF4-FFF2-40B4-BE49-F238E27FC236}">
              <a16:creationId xmlns:a16="http://schemas.microsoft.com/office/drawing/2014/main" id="{00000000-0008-0000-0000-000029000000}"/>
            </a:ext>
          </a:extLst>
        </xdr:cNvPr>
        <xdr:cNvSpPr>
          <a:spLocks noChangeShapeType="1"/>
        </xdr:cNvSpPr>
      </xdr:nvSpPr>
      <xdr:spPr bwMode="auto">
        <a:xfrm flipH="1">
          <a:off x="5491480" y="3183255"/>
          <a:ext cx="495300" cy="52768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7620</xdr:colOff>
      <xdr:row>20</xdr:row>
      <xdr:rowOff>205740</xdr:rowOff>
    </xdr:from>
    <xdr:to>
      <xdr:col>8</xdr:col>
      <xdr:colOff>137160</xdr:colOff>
      <xdr:row>22</xdr:row>
      <xdr:rowOff>30480</xdr:rowOff>
    </xdr:to>
    <xdr:sp macro="" textlink="">
      <xdr:nvSpPr>
        <xdr:cNvPr id="39" name="Line 144">
          <a:extLst>
            <a:ext uri="{FF2B5EF4-FFF2-40B4-BE49-F238E27FC236}">
              <a16:creationId xmlns:a16="http://schemas.microsoft.com/office/drawing/2014/main" id="{00000000-0008-0000-0000-00002A000000}"/>
            </a:ext>
          </a:extLst>
        </xdr:cNvPr>
        <xdr:cNvSpPr>
          <a:spLocks noChangeShapeType="1"/>
        </xdr:cNvSpPr>
      </xdr:nvSpPr>
      <xdr:spPr bwMode="auto">
        <a:xfrm flipH="1">
          <a:off x="6408420" y="3550920"/>
          <a:ext cx="129540" cy="27432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348616</xdr:colOff>
      <xdr:row>1</xdr:row>
      <xdr:rowOff>114300</xdr:rowOff>
    </xdr:from>
    <xdr:to>
      <xdr:col>4</xdr:col>
      <xdr:colOff>446717</xdr:colOff>
      <xdr:row>3</xdr:row>
      <xdr:rowOff>68580</xdr:rowOff>
    </xdr:to>
    <xdr:pic>
      <xdr:nvPicPr>
        <xdr:cNvPr id="852291" name="Picture 5" descr="T:\Chris\IPART\2016\Logos\IPART logo - trans.png">
          <a:extLst>
            <a:ext uri="{FF2B5EF4-FFF2-40B4-BE49-F238E27FC236}">
              <a16:creationId xmlns:a16="http://schemas.microsoft.com/office/drawing/2014/main" id="{00000000-0008-0000-0300-000043010D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691" y="266700"/>
          <a:ext cx="1418901"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171451</xdr:colOff>
      <xdr:row>2</xdr:row>
      <xdr:rowOff>47625</xdr:rowOff>
    </xdr:from>
    <xdr:to>
      <xdr:col>3</xdr:col>
      <xdr:colOff>1038225</xdr:colOff>
      <xdr:row>4</xdr:row>
      <xdr:rowOff>30468</xdr:rowOff>
    </xdr:to>
    <xdr:pic>
      <xdr:nvPicPr>
        <xdr:cNvPr id="851069" name="Picture 4">
          <a:extLst>
            <a:ext uri="{FF2B5EF4-FFF2-40B4-BE49-F238E27FC236}">
              <a16:creationId xmlns:a16="http://schemas.microsoft.com/office/drawing/2014/main" id="{00000000-0008-0000-0400-00007DFC0C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1051" y="276225"/>
          <a:ext cx="1291589" cy="621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47625</xdr:colOff>
      <xdr:row>6</xdr:row>
      <xdr:rowOff>66675</xdr:rowOff>
    </xdr:from>
    <xdr:to>
      <xdr:col>10</xdr:col>
      <xdr:colOff>525780</xdr:colOff>
      <xdr:row>9</xdr:row>
      <xdr:rowOff>161925</xdr:rowOff>
    </xdr:to>
    <xdr:pic>
      <xdr:nvPicPr>
        <xdr:cNvPr id="5" name="Picture 4">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14950" y="1323975"/>
          <a:ext cx="3152775" cy="86677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part.local\ipart\Users\dparker\AppData\Local\Microsoft\Windows\INetCache\Content.Outlook\PC0XE5OF\Application%20form%20Part%20A%20-%20Special%20Variation%202020-2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K1 - Identif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hyperlink" Target="https://yourcouncil.nsw.gov.au/wp-content/uploads/2019/05/Your-Council-2017-18-Data-Definitions-and-Source.pdf" TargetMode="External"/><Relationship Id="rId2" Type="http://schemas.openxmlformats.org/officeDocument/2006/relationships/hyperlink" Target="https://yourcouncil.nsw.gov.au/nsw-overview/finances/" TargetMode="External"/><Relationship Id="rId1" Type="http://schemas.openxmlformats.org/officeDocument/2006/relationships/hyperlink" Target="https://yourcouncil.nsw.gov.au/nsw-overview/finances/" TargetMode="External"/><Relationship Id="rId5" Type="http://schemas.openxmlformats.org/officeDocument/2006/relationships/printerSettings" Target="../printerSettings/printerSettings21.bin"/><Relationship Id="rId4" Type="http://schemas.openxmlformats.org/officeDocument/2006/relationships/hyperlink" Target="https://yourcouncil.nsw.gov.au/wp-content/uploads/2019/05/Your-Council-2017-18-Data-Definitions-and-Source.pdf"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arsh_suri@ipart.nsw.gov.au" TargetMode="External"/><Relationship Id="rId1" Type="http://schemas.openxmlformats.org/officeDocument/2006/relationships/hyperlink" Target="mailto:sheridan_rapmund@ipart.nsw.gov.a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ipart.nsw.gov.au/Home" TargetMode="External"/><Relationship Id="rId1" Type="http://schemas.openxmlformats.org/officeDocument/2006/relationships/hyperlink" Target="mailto:tony_camenzuli@ipart.nsw.gov.au" TargetMode="Externa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A42"/>
  <sheetViews>
    <sheetView workbookViewId="0"/>
  </sheetViews>
  <sheetFormatPr defaultColWidth="13.140625" defaultRowHeight="12" x14ac:dyDescent="0.2"/>
  <cols>
    <col min="1" max="16384" width="13.140625" style="73"/>
  </cols>
  <sheetData>
    <row r="2" spans="1:27" s="72" customFormat="1" ht="18" x14ac:dyDescent="0.25">
      <c r="A2" s="78"/>
      <c r="B2" s="75" t="s">
        <v>402</v>
      </c>
      <c r="C2" s="74"/>
      <c r="D2" s="74"/>
      <c r="E2" s="91"/>
      <c r="F2" s="91"/>
      <c r="G2" s="91"/>
      <c r="H2" s="91"/>
      <c r="I2" s="91"/>
      <c r="J2" s="91"/>
      <c r="K2" s="73"/>
      <c r="L2" s="73"/>
      <c r="M2" s="73"/>
      <c r="N2" s="73"/>
      <c r="O2" s="73"/>
      <c r="S2" s="71"/>
    </row>
    <row r="3" spans="1:27" ht="12.75" x14ac:dyDescent="0.2">
      <c r="A3" s="91"/>
      <c r="B3" s="70" t="s">
        <v>403</v>
      </c>
      <c r="C3" s="70"/>
      <c r="D3" s="70"/>
      <c r="E3" s="78"/>
      <c r="F3" s="78"/>
      <c r="G3" s="78"/>
      <c r="H3" s="78"/>
      <c r="I3" s="78"/>
      <c r="J3" s="78"/>
      <c r="K3" s="72"/>
      <c r="L3" s="72"/>
      <c r="M3" s="72"/>
      <c r="N3" s="72"/>
      <c r="O3" s="72"/>
    </row>
    <row r="4" spans="1:27" ht="15.75" x14ac:dyDescent="0.25">
      <c r="A4" s="91"/>
      <c r="B4" s="69" t="s">
        <v>404</v>
      </c>
      <c r="C4" s="68"/>
      <c r="D4" s="68"/>
      <c r="E4" s="91"/>
      <c r="F4" s="91"/>
      <c r="G4" s="91"/>
      <c r="H4" s="91"/>
      <c r="I4" s="91"/>
      <c r="J4" s="91"/>
    </row>
    <row r="5" spans="1:27" ht="12.75" x14ac:dyDescent="0.2">
      <c r="A5" s="91"/>
      <c r="B5" s="91"/>
      <c r="C5" s="79"/>
      <c r="D5" s="79"/>
      <c r="E5" s="91"/>
      <c r="G5" s="91"/>
      <c r="H5" s="67" t="s">
        <v>405</v>
      </c>
      <c r="I5" s="91"/>
      <c r="J5" s="91"/>
    </row>
    <row r="6" spans="1:27" ht="12.75" x14ac:dyDescent="0.2">
      <c r="A6" s="91"/>
      <c r="B6" s="91"/>
      <c r="C6" s="91"/>
      <c r="D6" s="91"/>
      <c r="E6" s="91"/>
      <c r="G6" s="91"/>
      <c r="H6" s="91"/>
      <c r="I6" s="67" t="s">
        <v>406</v>
      </c>
      <c r="J6" s="91"/>
    </row>
    <row r="7" spans="1:27" ht="18.75" thickBot="1" x14ac:dyDescent="0.3">
      <c r="A7" s="66"/>
      <c r="B7" s="65" t="s">
        <v>407</v>
      </c>
      <c r="C7" s="64"/>
      <c r="D7" s="64"/>
      <c r="E7" s="66"/>
      <c r="F7" s="66"/>
      <c r="G7" s="66"/>
      <c r="H7" s="66"/>
      <c r="I7" s="66"/>
      <c r="J7" s="66"/>
      <c r="K7" s="66"/>
      <c r="L7" s="66"/>
      <c r="M7" s="66"/>
      <c r="N7" s="66"/>
      <c r="O7" s="66"/>
      <c r="P7" s="66"/>
      <c r="Q7" s="66"/>
      <c r="R7" s="66"/>
      <c r="S7" s="66"/>
      <c r="T7" s="63"/>
      <c r="U7" s="63"/>
      <c r="V7" s="63"/>
      <c r="W7" s="63"/>
      <c r="X7" s="63"/>
      <c r="Y7" s="63"/>
      <c r="Z7" s="63"/>
      <c r="AA7" s="63"/>
    </row>
    <row r="8" spans="1:27" ht="15.75" x14ac:dyDescent="0.25">
      <c r="A8" s="66"/>
      <c r="B8" s="76"/>
      <c r="C8" s="62"/>
      <c r="D8" s="61"/>
      <c r="E8" s="61"/>
      <c r="F8" s="61"/>
      <c r="G8" s="60" t="s">
        <v>408</v>
      </c>
      <c r="H8" s="59" t="s">
        <v>38</v>
      </c>
      <c r="I8" s="66"/>
      <c r="J8" s="58"/>
      <c r="K8" s="66"/>
      <c r="L8" s="66"/>
      <c r="M8" s="66"/>
      <c r="N8" s="66"/>
      <c r="O8" s="66"/>
      <c r="P8" s="66"/>
      <c r="Q8" s="66"/>
      <c r="R8" s="66"/>
      <c r="S8" s="66"/>
      <c r="T8" s="63"/>
      <c r="U8" s="63"/>
      <c r="V8" s="63"/>
      <c r="W8" s="63"/>
      <c r="X8" s="63"/>
      <c r="Y8" s="63"/>
      <c r="Z8" s="63"/>
      <c r="AA8" s="63"/>
    </row>
    <row r="9" spans="1:27" x14ac:dyDescent="0.2">
      <c r="A9" s="66"/>
      <c r="B9" s="57" t="s">
        <v>409</v>
      </c>
      <c r="C9" s="56"/>
      <c r="D9" s="55"/>
      <c r="E9" s="55"/>
      <c r="F9" s="63"/>
      <c r="G9" s="55">
        <v>4232</v>
      </c>
      <c r="H9" s="54">
        <v>0.08</v>
      </c>
      <c r="I9" s="66"/>
      <c r="J9" s="66"/>
      <c r="K9" s="66"/>
      <c r="L9" s="66"/>
      <c r="M9" s="66"/>
      <c r="N9" s="66"/>
      <c r="O9" s="66"/>
      <c r="P9" s="66"/>
      <c r="Q9" s="66"/>
      <c r="R9" s="66"/>
      <c r="S9" s="66"/>
      <c r="T9" s="63"/>
      <c r="U9" s="63"/>
      <c r="V9" s="63"/>
      <c r="W9" s="63"/>
      <c r="X9" s="63"/>
      <c r="Y9" s="63"/>
      <c r="Z9" s="63"/>
      <c r="AA9" s="63"/>
    </row>
    <row r="10" spans="1:27" x14ac:dyDescent="0.2">
      <c r="A10" s="66"/>
      <c r="B10" s="53" t="s">
        <v>410</v>
      </c>
      <c r="C10" s="52"/>
      <c r="D10" s="51"/>
      <c r="E10" s="50"/>
      <c r="F10" s="63"/>
      <c r="G10" s="50">
        <v>34345</v>
      </c>
      <c r="H10" s="49">
        <v>0.08</v>
      </c>
      <c r="I10" s="66"/>
      <c r="J10" s="66"/>
      <c r="K10" s="66"/>
      <c r="L10" s="66"/>
      <c r="M10" s="66"/>
      <c r="N10" s="66"/>
      <c r="O10" s="66"/>
      <c r="P10" s="66"/>
      <c r="Q10" s="66"/>
      <c r="R10" s="66"/>
      <c r="S10" s="66"/>
      <c r="T10" s="63"/>
      <c r="U10" s="63"/>
      <c r="V10" s="63"/>
      <c r="W10" s="63"/>
      <c r="X10" s="63"/>
      <c r="Y10" s="63"/>
      <c r="Z10" s="63"/>
      <c r="AA10" s="63"/>
    </row>
    <row r="11" spans="1:27" ht="12.75" x14ac:dyDescent="0.2">
      <c r="A11" s="66"/>
      <c r="B11" s="48" t="s">
        <v>411</v>
      </c>
      <c r="C11" s="77"/>
      <c r="D11" s="63"/>
      <c r="E11" s="63"/>
      <c r="F11" s="63"/>
      <c r="G11" s="63"/>
      <c r="H11" s="47"/>
      <c r="I11" s="66"/>
      <c r="J11" s="66"/>
      <c r="K11" s="66"/>
      <c r="L11" s="66"/>
      <c r="M11" s="66"/>
      <c r="N11" s="66"/>
      <c r="O11" s="66"/>
      <c r="P11" s="66"/>
      <c r="Q11" s="66"/>
      <c r="R11" s="66"/>
      <c r="S11" s="66"/>
      <c r="T11" s="63"/>
      <c r="U11" s="63"/>
      <c r="V11" s="63"/>
      <c r="W11" s="63"/>
      <c r="X11" s="63"/>
      <c r="Y11" s="63"/>
      <c r="Z11" s="63"/>
      <c r="AA11" s="63"/>
    </row>
    <row r="12" spans="1:27" x14ac:dyDescent="0.2">
      <c r="A12" s="66"/>
      <c r="B12" s="46" t="s">
        <v>412</v>
      </c>
      <c r="C12" s="45"/>
      <c r="D12" s="45"/>
      <c r="E12" s="45"/>
      <c r="F12" s="63"/>
      <c r="G12" s="63"/>
      <c r="H12" s="47"/>
      <c r="I12" s="66"/>
      <c r="J12" s="66"/>
      <c r="K12" s="66"/>
      <c r="L12" s="66"/>
      <c r="M12" s="66"/>
      <c r="N12" s="66"/>
      <c r="O12" s="66"/>
      <c r="P12" s="66"/>
      <c r="Q12" s="66"/>
      <c r="R12" s="66"/>
      <c r="S12" s="66"/>
      <c r="T12" s="63"/>
      <c r="U12" s="63"/>
      <c r="V12" s="63"/>
      <c r="W12" s="63"/>
      <c r="X12" s="63"/>
      <c r="Y12" s="63"/>
      <c r="Z12" s="63"/>
      <c r="AA12" s="63"/>
    </row>
    <row r="13" spans="1:27" ht="12.75" x14ac:dyDescent="0.2">
      <c r="A13" s="66"/>
      <c r="B13" s="44" t="s">
        <v>413</v>
      </c>
      <c r="C13" s="77"/>
      <c r="D13" s="66"/>
      <c r="E13" s="66"/>
      <c r="F13" s="63"/>
      <c r="G13" s="63"/>
      <c r="H13" s="47"/>
      <c r="I13" s="66"/>
      <c r="J13" s="66"/>
      <c r="K13" s="66"/>
      <c r="L13" s="66"/>
      <c r="M13" s="66"/>
      <c r="N13" s="66"/>
      <c r="O13" s="66"/>
      <c r="P13" s="66"/>
      <c r="Q13" s="66"/>
      <c r="R13" s="66"/>
      <c r="S13" s="66"/>
      <c r="T13" s="63"/>
      <c r="U13" s="63"/>
      <c r="V13" s="63"/>
      <c r="W13" s="63"/>
      <c r="X13" s="63"/>
      <c r="Y13" s="63"/>
      <c r="Z13" s="63"/>
      <c r="AA13" s="63"/>
    </row>
    <row r="14" spans="1:27" x14ac:dyDescent="0.2">
      <c r="A14" s="66"/>
      <c r="B14" s="43" t="s">
        <v>414</v>
      </c>
      <c r="C14" s="42"/>
      <c r="D14" s="42"/>
      <c r="E14" s="66"/>
      <c r="F14" s="63"/>
      <c r="G14" s="63"/>
      <c r="H14" s="47"/>
      <c r="I14" s="66"/>
      <c r="J14" s="66"/>
      <c r="K14" s="66"/>
      <c r="L14" s="66"/>
      <c r="M14" s="66"/>
      <c r="N14" s="66"/>
      <c r="O14" s="66"/>
      <c r="P14" s="66"/>
      <c r="Q14" s="66"/>
      <c r="R14" s="66"/>
      <c r="S14" s="66"/>
      <c r="T14" s="63"/>
      <c r="U14" s="63"/>
      <c r="V14" s="63"/>
      <c r="W14" s="63"/>
      <c r="X14" s="63"/>
      <c r="Y14" s="63"/>
      <c r="Z14" s="63"/>
      <c r="AA14" s="63"/>
    </row>
    <row r="15" spans="1:27" x14ac:dyDescent="0.2">
      <c r="A15" s="66"/>
      <c r="B15" s="41" t="s">
        <v>415</v>
      </c>
      <c r="C15" s="40"/>
      <c r="D15" s="66"/>
      <c r="E15" s="66"/>
      <c r="F15" s="63"/>
      <c r="G15" s="63"/>
      <c r="H15" s="47"/>
      <c r="I15" s="66"/>
      <c r="J15" s="66"/>
      <c r="K15" s="66"/>
      <c r="L15" s="66"/>
      <c r="M15" s="66"/>
      <c r="N15" s="66"/>
      <c r="O15" s="66"/>
      <c r="P15" s="66"/>
      <c r="Q15" s="39"/>
      <c r="R15" s="39"/>
      <c r="S15" s="66"/>
      <c r="T15" s="63"/>
      <c r="U15" s="63"/>
      <c r="V15" s="63"/>
      <c r="W15" s="63"/>
      <c r="X15" s="63"/>
      <c r="Y15" s="63"/>
      <c r="Z15" s="63"/>
      <c r="AA15" s="63"/>
    </row>
    <row r="16" spans="1:27" ht="12.75" thickBot="1" x14ac:dyDescent="0.25">
      <c r="A16" s="66"/>
      <c r="B16" s="38" t="s">
        <v>416</v>
      </c>
      <c r="C16" s="37"/>
      <c r="D16" s="36"/>
      <c r="E16" s="35"/>
      <c r="F16" s="34"/>
      <c r="G16" s="33"/>
      <c r="H16" s="32"/>
      <c r="I16" s="66"/>
      <c r="J16" s="66"/>
      <c r="K16" s="66"/>
      <c r="L16" s="66"/>
      <c r="M16" s="66"/>
      <c r="N16" s="66"/>
      <c r="O16" s="66"/>
      <c r="P16" s="66"/>
      <c r="Q16" s="39"/>
      <c r="R16" s="39"/>
      <c r="S16" s="66"/>
      <c r="T16" s="63"/>
      <c r="U16" s="63"/>
      <c r="V16" s="63"/>
      <c r="W16" s="63"/>
      <c r="X16" s="63"/>
      <c r="Y16" s="63"/>
      <c r="Z16" s="63"/>
      <c r="AA16" s="63"/>
    </row>
    <row r="17" spans="1:27" x14ac:dyDescent="0.2">
      <c r="A17" s="66"/>
      <c r="B17" s="66" t="s">
        <v>417</v>
      </c>
      <c r="C17" s="31"/>
      <c r="D17" s="30"/>
      <c r="E17" s="29" t="s">
        <v>418</v>
      </c>
      <c r="F17" s="28"/>
      <c r="G17" s="28"/>
      <c r="H17" s="56"/>
      <c r="I17" s="66"/>
      <c r="J17" s="66"/>
      <c r="K17" s="66"/>
      <c r="L17" s="66"/>
      <c r="M17" s="66"/>
      <c r="N17" s="66"/>
      <c r="O17" s="66"/>
      <c r="P17" s="66"/>
      <c r="Q17" s="39"/>
      <c r="R17" s="39"/>
      <c r="S17" s="63"/>
      <c r="T17" s="63"/>
      <c r="U17" s="63"/>
      <c r="V17" s="63"/>
      <c r="W17" s="63"/>
      <c r="X17" s="63"/>
      <c r="Y17" s="63"/>
      <c r="Z17" s="63"/>
      <c r="AA17" s="63"/>
    </row>
    <row r="18" spans="1:27" x14ac:dyDescent="0.2">
      <c r="A18" s="66"/>
      <c r="B18" s="66"/>
      <c r="C18" s="66"/>
      <c r="D18" s="66"/>
      <c r="E18" s="27" t="s">
        <v>419</v>
      </c>
      <c r="F18" s="28"/>
      <c r="G18" s="28"/>
      <c r="H18" s="55"/>
      <c r="I18" s="66"/>
      <c r="J18" s="66"/>
      <c r="K18" s="66"/>
      <c r="L18" s="66"/>
      <c r="M18" s="66"/>
      <c r="N18" s="66"/>
      <c r="O18" s="66"/>
      <c r="P18" s="66"/>
      <c r="Q18" s="66"/>
      <c r="R18" s="66"/>
      <c r="S18" s="63"/>
      <c r="T18" s="63"/>
      <c r="U18" s="63"/>
      <c r="V18" s="63"/>
      <c r="W18" s="63"/>
      <c r="X18" s="63"/>
      <c r="Y18" s="63"/>
      <c r="Z18" s="63"/>
      <c r="AA18" s="63"/>
    </row>
    <row r="19" spans="1:27" x14ac:dyDescent="0.2">
      <c r="A19" s="66"/>
      <c r="B19" s="66"/>
      <c r="C19" s="66"/>
      <c r="D19" s="66"/>
      <c r="E19" s="66"/>
      <c r="F19" s="66"/>
      <c r="G19" s="63"/>
      <c r="H19" s="63"/>
      <c r="I19" s="66"/>
      <c r="J19" s="66"/>
      <c r="K19" s="66"/>
      <c r="L19" s="66"/>
      <c r="M19" s="66"/>
      <c r="N19" s="66"/>
      <c r="O19" s="66"/>
      <c r="P19" s="66"/>
      <c r="Q19" s="66"/>
      <c r="R19" s="66"/>
      <c r="S19" s="63"/>
      <c r="T19" s="63"/>
      <c r="U19" s="63"/>
      <c r="V19" s="63"/>
      <c r="W19" s="63"/>
      <c r="X19" s="63"/>
      <c r="Y19" s="63"/>
      <c r="Z19" s="63"/>
      <c r="AA19" s="63"/>
    </row>
    <row r="20" spans="1:27" ht="12.75" x14ac:dyDescent="0.2">
      <c r="A20" s="66"/>
      <c r="B20" s="66"/>
      <c r="C20" s="66"/>
      <c r="D20" s="66"/>
      <c r="E20" s="66"/>
      <c r="F20" s="66"/>
      <c r="G20" s="66"/>
      <c r="H20" s="58" t="s">
        <v>405</v>
      </c>
      <c r="I20" s="66"/>
      <c r="J20" s="66"/>
      <c r="K20" s="66"/>
      <c r="L20" s="66"/>
      <c r="M20" s="66"/>
      <c r="N20" s="66"/>
      <c r="O20" s="66"/>
      <c r="P20" s="66"/>
      <c r="Q20" s="66"/>
      <c r="R20" s="66"/>
      <c r="S20" s="63"/>
      <c r="T20" s="63"/>
      <c r="U20" s="63"/>
      <c r="V20" s="63"/>
      <c r="W20" s="63"/>
      <c r="X20" s="63"/>
      <c r="Y20" s="63"/>
      <c r="Z20" s="63"/>
      <c r="AA20" s="63"/>
    </row>
    <row r="21" spans="1:27" ht="18.75" thickBot="1" x14ac:dyDescent="0.3">
      <c r="A21" s="66"/>
      <c r="B21" s="65" t="s">
        <v>420</v>
      </c>
      <c r="C21" s="64"/>
      <c r="D21" s="64"/>
      <c r="E21" s="66"/>
      <c r="F21" s="66"/>
      <c r="G21" s="66"/>
      <c r="H21" s="66"/>
      <c r="I21" s="58" t="s">
        <v>406</v>
      </c>
      <c r="J21" s="66"/>
      <c r="K21" s="66"/>
      <c r="L21" s="66"/>
      <c r="M21" s="66"/>
      <c r="N21" s="66"/>
      <c r="O21" s="66"/>
      <c r="P21" s="66"/>
      <c r="Q21" s="66"/>
      <c r="R21" s="66"/>
      <c r="S21" s="63"/>
      <c r="T21" s="63"/>
      <c r="U21" s="63"/>
      <c r="V21" s="63"/>
      <c r="W21" s="63"/>
      <c r="X21" s="63"/>
      <c r="Y21" s="63"/>
      <c r="Z21" s="63"/>
      <c r="AA21" s="63"/>
    </row>
    <row r="22" spans="1:27" ht="18" x14ac:dyDescent="0.25">
      <c r="A22" s="66"/>
      <c r="B22" s="26"/>
      <c r="C22" s="25"/>
      <c r="D22" s="61"/>
      <c r="E22" s="61"/>
      <c r="F22" s="61"/>
      <c r="G22" s="60" t="s">
        <v>408</v>
      </c>
      <c r="H22" s="59" t="s">
        <v>38</v>
      </c>
      <c r="I22" s="24"/>
      <c r="J22" s="66"/>
      <c r="K22" s="66"/>
      <c r="L22" s="66"/>
      <c r="M22" s="66"/>
      <c r="N22" s="66"/>
      <c r="O22" s="66"/>
      <c r="P22" s="66"/>
      <c r="Q22" s="66"/>
      <c r="R22" s="66"/>
      <c r="S22" s="63"/>
      <c r="T22" s="63"/>
      <c r="U22" s="63"/>
      <c r="V22" s="63"/>
      <c r="W22" s="63"/>
      <c r="X22" s="63"/>
      <c r="Y22" s="63"/>
      <c r="Z22" s="63"/>
      <c r="AA22" s="63"/>
    </row>
    <row r="23" spans="1:27" x14ac:dyDescent="0.2">
      <c r="A23" s="66"/>
      <c r="B23" s="53" t="s">
        <v>421</v>
      </c>
      <c r="C23" s="51"/>
      <c r="D23" s="51"/>
      <c r="E23" s="51"/>
      <c r="F23" s="50"/>
      <c r="G23" s="23">
        <v>234</v>
      </c>
      <c r="H23" s="49">
        <v>0.24</v>
      </c>
      <c r="I23" s="66"/>
      <c r="J23" s="66"/>
      <c r="K23" s="66"/>
      <c r="L23" s="66"/>
      <c r="M23" s="66"/>
      <c r="N23" s="66"/>
      <c r="O23" s="66"/>
      <c r="P23" s="66"/>
      <c r="Q23" s="66"/>
      <c r="R23" s="66"/>
      <c r="S23" s="63"/>
      <c r="T23" s="63"/>
      <c r="U23" s="63"/>
      <c r="V23" s="63"/>
      <c r="W23" s="63"/>
      <c r="X23" s="63"/>
      <c r="Y23" s="63"/>
      <c r="Z23" s="63"/>
      <c r="AA23" s="63"/>
    </row>
    <row r="24" spans="1:27" x14ac:dyDescent="0.2">
      <c r="A24" s="66"/>
      <c r="B24" s="22" t="s">
        <v>422</v>
      </c>
      <c r="C24" s="21"/>
      <c r="D24" s="21"/>
      <c r="E24" s="21"/>
      <c r="F24" s="21"/>
      <c r="G24" s="21">
        <v>6667</v>
      </c>
      <c r="H24" s="20">
        <v>0.05</v>
      </c>
      <c r="I24" s="66"/>
      <c r="J24" s="66"/>
      <c r="K24" s="66"/>
      <c r="L24" s="66"/>
      <c r="M24" s="66"/>
      <c r="N24" s="66"/>
      <c r="O24" s="66"/>
      <c r="P24" s="66"/>
      <c r="Q24" s="66"/>
      <c r="R24" s="66"/>
      <c r="S24" s="63"/>
      <c r="T24" s="63"/>
      <c r="U24" s="63"/>
      <c r="V24" s="63"/>
      <c r="W24" s="63"/>
      <c r="X24" s="63"/>
      <c r="Y24" s="63"/>
      <c r="Z24" s="63"/>
      <c r="AA24" s="63"/>
    </row>
    <row r="25" spans="1:27" x14ac:dyDescent="0.2">
      <c r="A25" s="66"/>
      <c r="B25" s="41" t="s">
        <v>423</v>
      </c>
      <c r="C25" s="40"/>
      <c r="D25" s="40"/>
      <c r="E25" s="66"/>
      <c r="F25" s="63"/>
      <c r="G25" s="66"/>
      <c r="H25" s="19"/>
      <c r="I25" s="66"/>
      <c r="J25" s="66"/>
      <c r="K25" s="66"/>
      <c r="L25" s="66"/>
      <c r="M25" s="66"/>
      <c r="N25" s="66"/>
      <c r="O25" s="66"/>
      <c r="P25" s="66"/>
      <c r="Q25" s="66"/>
      <c r="R25" s="66"/>
      <c r="S25" s="63"/>
      <c r="T25" s="63"/>
      <c r="U25" s="63"/>
      <c r="V25" s="63"/>
      <c r="W25" s="63"/>
      <c r="X25" s="63"/>
      <c r="Y25" s="63"/>
      <c r="Z25" s="63"/>
      <c r="AA25" s="63"/>
    </row>
    <row r="26" spans="1:27" ht="12.75" thickBot="1" x14ac:dyDescent="0.25">
      <c r="A26" s="66"/>
      <c r="B26" s="18" t="s">
        <v>414</v>
      </c>
      <c r="C26" s="17"/>
      <c r="D26" s="17"/>
      <c r="E26" s="37"/>
      <c r="F26" s="37"/>
      <c r="G26" s="37"/>
      <c r="H26" s="16"/>
      <c r="I26" s="66"/>
      <c r="J26" s="66"/>
      <c r="K26" s="66"/>
      <c r="L26" s="66"/>
      <c r="M26" s="66"/>
      <c r="N26" s="66"/>
      <c r="O26" s="66"/>
      <c r="P26" s="66"/>
      <c r="Q26" s="66"/>
      <c r="R26" s="66"/>
      <c r="S26" s="63"/>
      <c r="T26" s="63"/>
      <c r="U26" s="63"/>
      <c r="V26" s="63"/>
      <c r="W26" s="63"/>
      <c r="X26" s="63"/>
      <c r="Y26" s="63"/>
      <c r="Z26" s="63"/>
      <c r="AA26" s="63"/>
    </row>
    <row r="27" spans="1:27" x14ac:dyDescent="0.2">
      <c r="A27" s="66"/>
      <c r="B27" s="42"/>
      <c r="C27" s="42"/>
      <c r="D27" s="42"/>
      <c r="E27" s="66"/>
      <c r="F27" s="66"/>
      <c r="G27" s="66"/>
      <c r="H27" s="66"/>
      <c r="I27" s="66"/>
      <c r="J27" s="66"/>
      <c r="K27" s="66"/>
      <c r="L27" s="66"/>
      <c r="M27" s="66"/>
      <c r="N27" s="66"/>
      <c r="O27" s="66"/>
      <c r="P27" s="66"/>
      <c r="Q27" s="66"/>
      <c r="R27" s="66"/>
      <c r="S27" s="63"/>
      <c r="T27" s="63"/>
      <c r="U27" s="63"/>
      <c r="V27" s="63"/>
      <c r="W27" s="63"/>
      <c r="X27" s="63"/>
      <c r="Y27" s="63"/>
      <c r="Z27" s="63"/>
      <c r="AA27" s="63"/>
    </row>
    <row r="28" spans="1:27" x14ac:dyDescent="0.2">
      <c r="A28" s="66"/>
      <c r="B28" s="15" t="s">
        <v>424</v>
      </c>
      <c r="C28" s="14"/>
      <c r="D28" s="14"/>
      <c r="E28" s="66"/>
      <c r="F28" s="66"/>
      <c r="G28" s="66"/>
      <c r="H28" s="66"/>
      <c r="I28" s="66"/>
      <c r="J28" s="66"/>
      <c r="K28" s="66"/>
      <c r="L28" s="66"/>
      <c r="M28" s="66"/>
      <c r="N28" s="66"/>
      <c r="O28" s="66"/>
      <c r="P28" s="66"/>
      <c r="Q28" s="66"/>
      <c r="R28" s="66"/>
      <c r="S28" s="63"/>
      <c r="T28" s="63"/>
      <c r="U28" s="63"/>
      <c r="V28" s="63"/>
      <c r="W28" s="63"/>
      <c r="X28" s="63"/>
      <c r="Y28" s="63"/>
      <c r="Z28" s="63"/>
      <c r="AA28" s="63"/>
    </row>
    <row r="29" spans="1:27" x14ac:dyDescent="0.2">
      <c r="A29" s="91"/>
      <c r="B29" s="13"/>
      <c r="C29" s="12"/>
      <c r="D29" s="12"/>
      <c r="E29" s="80"/>
      <c r="F29" s="80"/>
      <c r="G29" s="80"/>
      <c r="H29" s="80"/>
      <c r="I29" s="80"/>
      <c r="J29" s="80"/>
    </row>
    <row r="30" spans="1:27" s="11" customFormat="1" x14ac:dyDescent="0.2"/>
    <row r="31" spans="1:27" ht="18" x14ac:dyDescent="0.25">
      <c r="A31" s="74" t="s">
        <v>425</v>
      </c>
    </row>
    <row r="32" spans="1:27" ht="18" x14ac:dyDescent="0.25">
      <c r="A32" s="74"/>
    </row>
    <row r="33" spans="1:27" x14ac:dyDescent="0.2">
      <c r="A33" s="10"/>
      <c r="B33" s="9" t="s">
        <v>426</v>
      </c>
      <c r="C33" s="9" t="s">
        <v>427</v>
      </c>
      <c r="D33" s="9" t="s">
        <v>428</v>
      </c>
      <c r="E33" s="9" t="s">
        <v>429</v>
      </c>
      <c r="F33" s="9" t="s">
        <v>430</v>
      </c>
      <c r="G33" s="9" t="s">
        <v>431</v>
      </c>
      <c r="H33" s="9" t="s">
        <v>432</v>
      </c>
      <c r="I33" s="9" t="s">
        <v>433</v>
      </c>
      <c r="K33" s="10"/>
      <c r="L33" s="9" t="s">
        <v>426</v>
      </c>
      <c r="M33" s="9" t="s">
        <v>427</v>
      </c>
      <c r="N33" s="9" t="s">
        <v>428</v>
      </c>
      <c r="O33" s="9" t="s">
        <v>429</v>
      </c>
      <c r="P33" s="9" t="s">
        <v>430</v>
      </c>
      <c r="Q33" s="9" t="s">
        <v>431</v>
      </c>
      <c r="S33" s="10" t="s">
        <v>434</v>
      </c>
      <c r="T33" s="10" t="s">
        <v>435</v>
      </c>
      <c r="U33" s="10" t="s">
        <v>436</v>
      </c>
      <c r="W33" s="10"/>
      <c r="X33" s="10" t="s">
        <v>437</v>
      </c>
      <c r="Y33" s="10" t="s">
        <v>438</v>
      </c>
      <c r="Z33" s="10" t="s">
        <v>439</v>
      </c>
      <c r="AA33" s="10" t="s">
        <v>440</v>
      </c>
    </row>
    <row r="34" spans="1:27" x14ac:dyDescent="0.2">
      <c r="A34" s="10" t="s">
        <v>441</v>
      </c>
      <c r="B34" s="10">
        <v>36.19</v>
      </c>
      <c r="C34" s="10">
        <v>36.880000000000003</v>
      </c>
      <c r="D34" s="10">
        <v>21.56</v>
      </c>
      <c r="E34" s="10">
        <v>5.36</v>
      </c>
      <c r="F34" s="10">
        <v>3.01</v>
      </c>
      <c r="G34" s="10">
        <v>10</v>
      </c>
      <c r="H34" s="10">
        <v>3.01</v>
      </c>
      <c r="I34" s="10">
        <v>10</v>
      </c>
      <c r="K34" s="10" t="s">
        <v>441</v>
      </c>
      <c r="L34" s="10">
        <v>33.19</v>
      </c>
      <c r="M34" s="10">
        <v>36.880000000000003</v>
      </c>
      <c r="N34" s="10">
        <v>21.56</v>
      </c>
      <c r="O34" s="10">
        <v>5.36</v>
      </c>
      <c r="P34" s="10">
        <v>3.01</v>
      </c>
      <c r="Q34" s="10">
        <v>10</v>
      </c>
      <c r="S34" s="10">
        <v>1.8</v>
      </c>
      <c r="T34" s="10">
        <v>10</v>
      </c>
      <c r="U34" s="10">
        <v>17</v>
      </c>
      <c r="W34" s="10" t="s">
        <v>441</v>
      </c>
      <c r="X34" s="10">
        <v>33.19</v>
      </c>
      <c r="Y34" s="10">
        <v>36.880000000000003</v>
      </c>
      <c r="Z34" s="10">
        <v>21.56</v>
      </c>
      <c r="AA34" s="10">
        <v>5.36</v>
      </c>
    </row>
    <row r="35" spans="1:27" x14ac:dyDescent="0.2">
      <c r="A35" s="10" t="s">
        <v>442</v>
      </c>
      <c r="B35" s="10">
        <v>39.39</v>
      </c>
      <c r="C35" s="10">
        <v>32.020000000000003</v>
      </c>
      <c r="D35" s="10">
        <v>21.6</v>
      </c>
      <c r="E35" s="10">
        <v>7.01</v>
      </c>
      <c r="F35" s="10">
        <v>3.36</v>
      </c>
      <c r="G35" s="10">
        <v>12</v>
      </c>
      <c r="H35" s="10">
        <v>3.36</v>
      </c>
      <c r="I35" s="10">
        <v>12</v>
      </c>
      <c r="K35" s="10" t="s">
        <v>442</v>
      </c>
      <c r="L35" s="10">
        <v>39.39</v>
      </c>
      <c r="M35" s="10">
        <v>32.020000000000003</v>
      </c>
      <c r="N35" s="10">
        <v>21.6</v>
      </c>
      <c r="O35" s="10">
        <v>7.01</v>
      </c>
      <c r="P35" s="10">
        <v>3.36</v>
      </c>
      <c r="Q35" s="10">
        <v>12</v>
      </c>
      <c r="S35" s="10">
        <v>2.2999999999999998</v>
      </c>
      <c r="T35" s="10">
        <v>12</v>
      </c>
      <c r="U35" s="10">
        <v>9</v>
      </c>
      <c r="W35" s="10" t="s">
        <v>442</v>
      </c>
      <c r="X35" s="10">
        <v>39.39</v>
      </c>
      <c r="Y35" s="10">
        <v>32.020000000000003</v>
      </c>
      <c r="Z35" s="10">
        <v>21.6</v>
      </c>
      <c r="AA35" s="10">
        <v>7.01</v>
      </c>
    </row>
    <row r="36" spans="1:27" x14ac:dyDescent="0.2">
      <c r="A36" s="10" t="s">
        <v>443</v>
      </c>
      <c r="B36" s="10">
        <v>42.78</v>
      </c>
      <c r="C36" s="10">
        <v>29.91</v>
      </c>
      <c r="D36" s="10">
        <v>18.350000000000001</v>
      </c>
      <c r="E36" s="10">
        <v>6.33</v>
      </c>
      <c r="F36" s="10">
        <v>2.63</v>
      </c>
      <c r="G36" s="10">
        <v>14</v>
      </c>
      <c r="H36" s="10">
        <v>2.63</v>
      </c>
      <c r="I36" s="10">
        <v>14</v>
      </c>
      <c r="K36" s="10" t="s">
        <v>443</v>
      </c>
      <c r="L36" s="10">
        <v>42.78</v>
      </c>
      <c r="M36" s="10">
        <v>29.91</v>
      </c>
      <c r="N36" s="10">
        <v>18.350000000000001</v>
      </c>
      <c r="O36" s="10">
        <v>6.33</v>
      </c>
      <c r="P36" s="10">
        <v>2.63</v>
      </c>
      <c r="Q36" s="10">
        <v>14</v>
      </c>
      <c r="S36" s="10">
        <v>3.7</v>
      </c>
      <c r="T36" s="10">
        <v>16</v>
      </c>
      <c r="U36" s="10">
        <v>14</v>
      </c>
      <c r="W36" s="10" t="s">
        <v>443</v>
      </c>
      <c r="X36" s="10">
        <v>42.78</v>
      </c>
      <c r="Y36" s="10">
        <v>29.91</v>
      </c>
      <c r="Z36" s="10">
        <v>18.350000000000001</v>
      </c>
      <c r="AA36" s="10">
        <v>6.33</v>
      </c>
    </row>
    <row r="37" spans="1:27" x14ac:dyDescent="0.2">
      <c r="A37" s="8" t="s">
        <v>444</v>
      </c>
      <c r="B37" s="10">
        <v>42.13</v>
      </c>
      <c r="C37" s="10">
        <v>26.53</v>
      </c>
      <c r="D37" s="10">
        <v>21.6</v>
      </c>
      <c r="E37" s="10">
        <v>7.01</v>
      </c>
      <c r="F37" s="10">
        <v>2.72</v>
      </c>
      <c r="G37" s="10">
        <v>16</v>
      </c>
      <c r="H37" s="10">
        <v>2.72</v>
      </c>
      <c r="I37" s="10">
        <v>16</v>
      </c>
      <c r="K37" s="8" t="s">
        <v>444</v>
      </c>
      <c r="L37" s="10">
        <v>42.13</v>
      </c>
      <c r="M37" s="10">
        <v>26.53</v>
      </c>
      <c r="N37" s="10">
        <v>21.6</v>
      </c>
      <c r="O37" s="10">
        <v>7.01</v>
      </c>
      <c r="P37" s="10">
        <v>2.72</v>
      </c>
      <c r="Q37" s="10">
        <v>16</v>
      </c>
      <c r="S37" s="10">
        <v>4.0999999999999996</v>
      </c>
      <c r="T37" s="10">
        <v>8</v>
      </c>
      <c r="U37" s="10">
        <v>23</v>
      </c>
      <c r="W37" s="8" t="s">
        <v>444</v>
      </c>
      <c r="X37" s="10">
        <v>42.13</v>
      </c>
      <c r="Y37" s="10">
        <v>26.53</v>
      </c>
      <c r="Z37" s="10">
        <v>21.6</v>
      </c>
      <c r="AA37" s="10">
        <v>7.01</v>
      </c>
    </row>
    <row r="38" spans="1:27" x14ac:dyDescent="0.2">
      <c r="A38" s="10" t="s">
        <v>445</v>
      </c>
      <c r="B38" s="10">
        <v>41.69</v>
      </c>
      <c r="C38" s="10">
        <v>24.76</v>
      </c>
      <c r="D38" s="10">
        <v>23.98</v>
      </c>
      <c r="E38" s="10">
        <v>7</v>
      </c>
      <c r="F38" s="10">
        <v>2.57</v>
      </c>
      <c r="G38" s="10">
        <v>18</v>
      </c>
      <c r="H38" s="10">
        <v>2.57</v>
      </c>
      <c r="I38" s="10">
        <v>18</v>
      </c>
      <c r="K38" s="10" t="s">
        <v>445</v>
      </c>
      <c r="L38" s="10">
        <v>41.69</v>
      </c>
      <c r="M38" s="10">
        <v>24.76</v>
      </c>
      <c r="N38" s="10">
        <v>23.98</v>
      </c>
      <c r="O38" s="10">
        <v>7</v>
      </c>
      <c r="P38" s="10">
        <v>2.57</v>
      </c>
      <c r="Q38" s="10">
        <v>18</v>
      </c>
      <c r="S38" s="10">
        <v>5.5</v>
      </c>
      <c r="T38" s="10">
        <v>14</v>
      </c>
      <c r="U38" s="10">
        <v>27</v>
      </c>
      <c r="W38" s="10" t="s">
        <v>445</v>
      </c>
      <c r="X38" s="10">
        <v>41.69</v>
      </c>
      <c r="Y38" s="10">
        <v>24.76</v>
      </c>
      <c r="Z38" s="10">
        <v>23.98</v>
      </c>
      <c r="AA38" s="10">
        <v>7</v>
      </c>
    </row>
    <row r="39" spans="1:27" x14ac:dyDescent="0.2">
      <c r="A39" s="10" t="s">
        <v>446</v>
      </c>
      <c r="B39" s="10">
        <v>39.39</v>
      </c>
      <c r="C39" s="10">
        <v>32.020000000000003</v>
      </c>
      <c r="D39" s="10">
        <v>21.6</v>
      </c>
      <c r="E39" s="10">
        <v>7.01</v>
      </c>
      <c r="F39" s="10">
        <v>3.36</v>
      </c>
      <c r="G39" s="10">
        <v>12</v>
      </c>
      <c r="H39" s="10">
        <v>3.36</v>
      </c>
      <c r="I39" s="10">
        <v>12</v>
      </c>
      <c r="K39" s="10" t="s">
        <v>446</v>
      </c>
      <c r="L39" s="10">
        <v>39.39</v>
      </c>
      <c r="M39" s="10">
        <v>32.020000000000003</v>
      </c>
      <c r="N39" s="10">
        <v>21.6</v>
      </c>
      <c r="O39" s="10">
        <v>7.01</v>
      </c>
      <c r="P39" s="10">
        <v>3.36</v>
      </c>
      <c r="Q39" s="10">
        <v>12</v>
      </c>
      <c r="W39" s="10" t="s">
        <v>446</v>
      </c>
      <c r="X39" s="10">
        <v>39.39</v>
      </c>
      <c r="Y39" s="10">
        <v>32.020000000000003</v>
      </c>
      <c r="Z39" s="10">
        <v>21.6</v>
      </c>
      <c r="AA39" s="10">
        <v>7.01</v>
      </c>
    </row>
    <row r="40" spans="1:27" x14ac:dyDescent="0.2">
      <c r="A40" s="10" t="s">
        <v>447</v>
      </c>
      <c r="B40" s="10">
        <v>42.13</v>
      </c>
      <c r="C40" s="10">
        <v>26.53</v>
      </c>
      <c r="D40" s="10">
        <v>21.6</v>
      </c>
      <c r="E40" s="10">
        <v>7.01</v>
      </c>
      <c r="F40" s="10">
        <v>2.72</v>
      </c>
      <c r="G40" s="10">
        <v>16</v>
      </c>
      <c r="H40" s="10">
        <v>2.72</v>
      </c>
      <c r="I40" s="10">
        <v>16</v>
      </c>
      <c r="K40" s="10" t="s">
        <v>447</v>
      </c>
      <c r="L40" s="10">
        <v>42.13</v>
      </c>
      <c r="M40" s="10">
        <v>26.53</v>
      </c>
      <c r="N40" s="10">
        <v>21.6</v>
      </c>
      <c r="O40" s="10">
        <v>7.01</v>
      </c>
      <c r="P40" s="10">
        <v>2.72</v>
      </c>
      <c r="Q40" s="10">
        <v>16</v>
      </c>
      <c r="W40" s="10" t="s">
        <v>447</v>
      </c>
      <c r="X40" s="10">
        <v>42.13</v>
      </c>
      <c r="Y40" s="10">
        <v>26.53</v>
      </c>
      <c r="Z40" s="10">
        <v>21.6</v>
      </c>
      <c r="AA40" s="10">
        <v>7.01</v>
      </c>
    </row>
    <row r="41" spans="1:27" x14ac:dyDescent="0.2">
      <c r="A41" s="10" t="s">
        <v>448</v>
      </c>
      <c r="B41" s="10">
        <v>45</v>
      </c>
      <c r="C41" s="10">
        <v>22</v>
      </c>
      <c r="D41" s="10">
        <v>26</v>
      </c>
      <c r="E41" s="10">
        <v>8</v>
      </c>
      <c r="F41" s="10">
        <v>2</v>
      </c>
      <c r="G41" s="10">
        <v>20</v>
      </c>
      <c r="H41" s="10">
        <v>2</v>
      </c>
      <c r="I41" s="10">
        <v>20</v>
      </c>
      <c r="K41" s="10" t="s">
        <v>448</v>
      </c>
      <c r="L41" s="10">
        <v>45</v>
      </c>
      <c r="M41" s="10">
        <v>22</v>
      </c>
      <c r="N41" s="10">
        <v>26</v>
      </c>
      <c r="O41" s="10">
        <v>8</v>
      </c>
      <c r="P41" s="10">
        <v>2</v>
      </c>
      <c r="Q41" s="10">
        <v>20</v>
      </c>
      <c r="W41" s="10" t="s">
        <v>448</v>
      </c>
      <c r="X41" s="10">
        <v>45</v>
      </c>
      <c r="Y41" s="10">
        <v>22</v>
      </c>
      <c r="Z41" s="10">
        <v>26</v>
      </c>
      <c r="AA41" s="10">
        <v>8</v>
      </c>
    </row>
    <row r="42" spans="1:27" ht="12.75" x14ac:dyDescent="0.2">
      <c r="A42" s="7" t="s">
        <v>449</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N474"/>
  <sheetViews>
    <sheetView zoomScaleNormal="100" zoomScaleSheetLayoutView="85" workbookViewId="0"/>
  </sheetViews>
  <sheetFormatPr defaultColWidth="9.140625" defaultRowHeight="12" outlineLevelCol="1" x14ac:dyDescent="0.2"/>
  <cols>
    <col min="1" max="1" width="2.42578125" style="88" customWidth="1"/>
    <col min="2" max="2" width="2.85546875" style="196" customWidth="1"/>
    <col min="3" max="3" width="12.42578125" style="188" customWidth="1"/>
    <col min="4" max="4" width="26.140625" style="188" customWidth="1"/>
    <col min="5" max="6" width="12.7109375" style="90" customWidth="1"/>
    <col min="7" max="12" width="12.7109375" style="188" customWidth="1"/>
    <col min="13" max="13" width="3.85546875" style="188" customWidth="1"/>
    <col min="14" max="14" width="3.7109375" style="88" hidden="1" customWidth="1" outlineLevel="1"/>
    <col min="15" max="15" width="14" style="88" hidden="1" customWidth="1" outlineLevel="1"/>
    <col min="16" max="16" width="8" style="88" hidden="1" customWidth="1" outlineLevel="1"/>
    <col min="17" max="17" width="7" style="1354" customWidth="1" collapsed="1"/>
    <col min="18" max="18" width="2.140625" style="88" customWidth="1"/>
    <col min="19" max="19" width="14.42578125" style="88" customWidth="1"/>
    <col min="20" max="25" width="8.85546875" style="88" bestFit="1" customWidth="1"/>
    <col min="26" max="27" width="14.42578125" style="88" customWidth="1"/>
    <col min="28" max="28" width="7" style="88" bestFit="1" customWidth="1"/>
    <col min="29" max="33" width="6.140625" style="88" bestFit="1" customWidth="1"/>
    <col min="34" max="34" width="1.140625" style="88" customWidth="1"/>
    <col min="35" max="35" width="8.7109375" style="88" customWidth="1"/>
    <col min="36" max="37" width="9.42578125" style="88" bestFit="1" customWidth="1"/>
    <col min="38" max="38" width="8.85546875" style="88" bestFit="1" customWidth="1"/>
    <col min="39" max="41" width="9.85546875" style="88" bestFit="1" customWidth="1"/>
    <col min="42" max="42" width="1.42578125" style="88" customWidth="1"/>
    <col min="43" max="43" width="9.140625" style="88" customWidth="1"/>
    <col min="44" max="45" width="7.5703125" style="88" bestFit="1" customWidth="1"/>
    <col min="46" max="49" width="8" style="88" bestFit="1" customWidth="1"/>
    <col min="50" max="50" width="1.140625" style="88" customWidth="1"/>
    <col min="51" max="51" width="7.42578125" style="88" customWidth="1"/>
    <col min="52" max="52" width="9.140625" style="86"/>
    <col min="53" max="53" width="9.140625" style="1468"/>
    <col min="54" max="86" width="9.140625" style="1479"/>
    <col min="87" max="16384" width="9.140625" style="188"/>
  </cols>
  <sheetData>
    <row r="1" spans="1:54" s="196" customFormat="1" ht="12.75" thickBot="1" x14ac:dyDescent="0.25">
      <c r="A1" s="183"/>
      <c r="B1" s="101"/>
      <c r="C1" s="101"/>
      <c r="D1" s="101"/>
      <c r="E1" s="219"/>
      <c r="F1" s="219"/>
      <c r="G1" s="101"/>
      <c r="H1" s="101"/>
      <c r="I1" s="101"/>
      <c r="J1" s="101"/>
      <c r="K1" s="101"/>
      <c r="L1" s="101"/>
      <c r="M1" s="101"/>
      <c r="N1" s="183"/>
      <c r="O1" s="183"/>
      <c r="P1" s="183"/>
      <c r="Q1" s="10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478"/>
      <c r="BA1" s="1478"/>
      <c r="BB1" s="1478"/>
    </row>
    <row r="2" spans="1:54" s="246" customFormat="1" ht="15" x14ac:dyDescent="0.2">
      <c r="A2" s="183"/>
      <c r="B2" s="322"/>
      <c r="C2" s="323"/>
      <c r="D2" s="323"/>
      <c r="E2" s="829"/>
      <c r="F2" s="829"/>
      <c r="G2" s="323"/>
      <c r="H2" s="323"/>
      <c r="I2" s="323"/>
      <c r="J2" s="323"/>
      <c r="K2" s="323"/>
      <c r="L2" s="323"/>
      <c r="M2" s="324"/>
      <c r="N2" s="116"/>
      <c r="O2" s="116"/>
      <c r="P2" s="116"/>
      <c r="Q2" s="207"/>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207"/>
      <c r="BA2" s="207"/>
      <c r="BB2" s="207"/>
    </row>
    <row r="3" spans="1:54" s="246" customFormat="1" ht="15" x14ac:dyDescent="0.2">
      <c r="A3" s="183"/>
      <c r="B3" s="325"/>
      <c r="C3" s="994" t="str">
        <f>'WK2 - Notional General Income'!$C$3</f>
        <v>Central Coast Council</v>
      </c>
      <c r="D3" s="339"/>
      <c r="E3" s="830" t="s">
        <v>858</v>
      </c>
      <c r="F3" s="830" t="str">
        <f>G5</f>
        <v>Wyong</v>
      </c>
      <c r="G3" s="340"/>
      <c r="H3" s="285"/>
      <c r="I3" s="285"/>
      <c r="J3" s="285"/>
      <c r="K3" s="285"/>
      <c r="L3" s="285"/>
      <c r="M3" s="326"/>
      <c r="N3" s="285"/>
      <c r="O3" s="285"/>
      <c r="P3" s="285"/>
      <c r="Q3" s="207"/>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07"/>
      <c r="BA3" s="207"/>
      <c r="BB3" s="207"/>
    </row>
    <row r="4" spans="1:54" s="246" customFormat="1" ht="15" x14ac:dyDescent="0.2">
      <c r="A4" s="183"/>
      <c r="B4" s="325"/>
      <c r="C4" s="116"/>
      <c r="D4" s="116"/>
      <c r="E4" s="223"/>
      <c r="F4" s="223"/>
      <c r="G4" s="116"/>
      <c r="H4" s="116"/>
      <c r="I4" s="116"/>
      <c r="J4" s="116"/>
      <c r="K4" s="207"/>
      <c r="L4" s="116"/>
      <c r="M4" s="327"/>
      <c r="N4" s="116"/>
      <c r="O4" s="116"/>
      <c r="P4" s="116"/>
      <c r="Q4" s="207"/>
      <c r="R4" s="116"/>
      <c r="S4" s="116"/>
      <c r="T4" s="285"/>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207"/>
      <c r="BA4" s="207"/>
      <c r="BB4" s="207"/>
    </row>
    <row r="5" spans="1:54" s="246" customFormat="1" ht="15.75" x14ac:dyDescent="0.25">
      <c r="A5" s="191"/>
      <c r="B5" s="328"/>
      <c r="C5" s="191"/>
      <c r="D5" s="111"/>
      <c r="E5" s="831"/>
      <c r="F5" s="831" t="s">
        <v>214</v>
      </c>
      <c r="G5" s="1407" t="str">
        <f>'WK1 - Identification'!$E$17</f>
        <v>Wyong</v>
      </c>
      <c r="H5" s="111"/>
      <c r="I5" s="111"/>
      <c r="J5" s="111"/>
      <c r="K5" s="207"/>
      <c r="L5" s="111"/>
      <c r="M5" s="329"/>
      <c r="N5" s="165"/>
      <c r="O5" s="165"/>
      <c r="P5" s="165"/>
      <c r="Q5" s="207"/>
      <c r="R5" s="165"/>
      <c r="S5" s="165"/>
      <c r="T5" s="285"/>
      <c r="U5" s="165"/>
      <c r="V5" s="165"/>
      <c r="W5" s="165"/>
      <c r="X5" s="165"/>
      <c r="Y5" s="165"/>
      <c r="Z5" s="165"/>
      <c r="AA5" s="165"/>
      <c r="AB5" s="165"/>
      <c r="AC5" s="165"/>
      <c r="AD5" s="165"/>
      <c r="AE5" s="165"/>
      <c r="AF5" s="165"/>
      <c r="AG5" s="165"/>
      <c r="AH5" s="165"/>
      <c r="AI5" s="165"/>
      <c r="AJ5" s="165"/>
      <c r="AK5" s="165"/>
      <c r="AL5" s="165"/>
      <c r="AM5" s="165"/>
      <c r="AN5" s="165"/>
      <c r="AO5" s="165"/>
      <c r="AP5" s="165"/>
      <c r="AQ5" s="165"/>
      <c r="AR5" s="165"/>
      <c r="AS5" s="165"/>
      <c r="AT5" s="165"/>
      <c r="AU5" s="165"/>
      <c r="AV5" s="165"/>
      <c r="AW5" s="165"/>
      <c r="AX5" s="165"/>
      <c r="AY5" s="165"/>
      <c r="AZ5" s="207"/>
      <c r="BA5" s="207"/>
      <c r="BB5" s="207"/>
    </row>
    <row r="6" spans="1:54" s="246" customFormat="1" ht="15" x14ac:dyDescent="0.2">
      <c r="A6" s="191"/>
      <c r="B6" s="328"/>
      <c r="C6" s="164"/>
      <c r="D6" s="164"/>
      <c r="E6" s="832"/>
      <c r="F6" s="832"/>
      <c r="G6" s="164"/>
      <c r="H6" s="164"/>
      <c r="I6" s="164"/>
      <c r="J6" s="164"/>
      <c r="K6" s="164"/>
      <c r="L6" s="164"/>
      <c r="M6" s="330"/>
      <c r="N6" s="164"/>
      <c r="O6" s="164"/>
      <c r="P6" s="164"/>
      <c r="Q6" s="207"/>
      <c r="R6" s="164"/>
      <c r="S6" s="164"/>
      <c r="T6" s="164"/>
      <c r="U6" s="164"/>
      <c r="V6" s="164"/>
      <c r="W6" s="164"/>
      <c r="X6" s="207"/>
      <c r="Y6" s="164"/>
      <c r="Z6" s="164"/>
      <c r="AA6" s="164"/>
      <c r="AB6" s="164"/>
      <c r="AC6" s="164"/>
      <c r="AD6" s="164"/>
      <c r="AE6" s="164"/>
      <c r="AF6" s="164"/>
      <c r="AG6" s="164"/>
      <c r="AH6" s="164"/>
      <c r="AI6" s="164"/>
      <c r="AJ6" s="164"/>
      <c r="AK6" s="164"/>
      <c r="AL6" s="164"/>
      <c r="AM6" s="164"/>
      <c r="AN6" s="164"/>
      <c r="AO6" s="164"/>
      <c r="AP6" s="164"/>
      <c r="AQ6" s="164"/>
      <c r="AR6" s="164"/>
      <c r="AS6" s="164"/>
      <c r="AT6" s="164"/>
      <c r="AU6" s="164"/>
      <c r="AV6" s="164"/>
      <c r="AW6" s="164"/>
      <c r="AX6" s="164"/>
      <c r="AY6" s="164"/>
      <c r="AZ6" s="207"/>
      <c r="BA6" s="207"/>
      <c r="BB6" s="207"/>
    </row>
    <row r="7" spans="1:54" s="246" customFormat="1" ht="15.75" x14ac:dyDescent="0.25">
      <c r="A7" s="191"/>
      <c r="B7" s="328"/>
      <c r="C7" s="164"/>
      <c r="D7" s="164"/>
      <c r="E7" s="832"/>
      <c r="F7" s="181" t="s">
        <v>210</v>
      </c>
      <c r="G7" s="164"/>
      <c r="H7" s="164"/>
      <c r="I7" s="164"/>
      <c r="J7" s="164"/>
      <c r="L7" s="164"/>
      <c r="M7" s="330"/>
      <c r="N7" s="164"/>
      <c r="O7" s="164"/>
      <c r="P7" s="164"/>
      <c r="Q7" s="207"/>
      <c r="R7" s="164"/>
      <c r="S7" s="164"/>
      <c r="T7" s="164"/>
      <c r="U7" s="164"/>
      <c r="V7" s="164"/>
      <c r="W7" s="164"/>
      <c r="X7" s="164"/>
      <c r="Y7" s="164"/>
      <c r="Z7" s="164"/>
      <c r="AA7" s="164"/>
      <c r="AB7" s="164"/>
      <c r="AC7" s="164"/>
      <c r="AD7" s="164"/>
      <c r="AE7" s="164"/>
      <c r="AF7" s="164"/>
      <c r="AG7" s="164"/>
      <c r="AH7" s="164"/>
      <c r="AI7" s="164"/>
      <c r="AJ7" s="164"/>
      <c r="AK7" s="164"/>
      <c r="AL7" s="164"/>
      <c r="AM7" s="164"/>
      <c r="AN7" s="164"/>
      <c r="AO7" s="164"/>
      <c r="AP7" s="164"/>
      <c r="AQ7" s="164"/>
      <c r="AR7" s="207"/>
      <c r="AS7" s="164"/>
      <c r="AT7" s="164"/>
      <c r="AU7" s="164"/>
      <c r="AV7" s="164"/>
      <c r="AW7" s="164"/>
      <c r="AX7" s="164"/>
      <c r="AY7" s="164"/>
      <c r="AZ7" s="207"/>
      <c r="BA7" s="207"/>
      <c r="BB7" s="207"/>
    </row>
    <row r="8" spans="1:54" s="246" customFormat="1" ht="22.5" customHeight="1" x14ac:dyDescent="0.25">
      <c r="A8" s="191"/>
      <c r="B8" s="328"/>
      <c r="C8" s="181"/>
      <c r="D8" s="164"/>
      <c r="E8" s="832"/>
      <c r="F8" s="250" t="s">
        <v>362</v>
      </c>
      <c r="G8" s="165"/>
      <c r="H8" s="165"/>
      <c r="I8" s="165"/>
      <c r="J8" s="142"/>
      <c r="K8" s="285"/>
      <c r="L8" s="164"/>
      <c r="M8" s="330"/>
      <c r="N8" s="164"/>
      <c r="O8" s="164"/>
      <c r="P8" s="164"/>
      <c r="Q8" s="207"/>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c r="AZ8" s="207"/>
      <c r="BA8" s="207"/>
      <c r="BB8" s="207"/>
    </row>
    <row r="9" spans="1:54" s="246" customFormat="1" ht="9.75" customHeight="1" x14ac:dyDescent="0.2">
      <c r="A9" s="183"/>
      <c r="B9" s="325"/>
      <c r="C9" s="183"/>
      <c r="D9" s="216"/>
      <c r="E9" s="143"/>
      <c r="F9" s="216"/>
      <c r="G9" s="216"/>
      <c r="H9" s="216"/>
      <c r="I9" s="216"/>
      <c r="J9" s="216"/>
      <c r="K9" s="216"/>
      <c r="L9" s="216"/>
      <c r="M9" s="331"/>
      <c r="N9" s="216"/>
      <c r="O9" s="216"/>
      <c r="P9" s="216"/>
      <c r="Q9" s="207"/>
      <c r="R9" s="216"/>
      <c r="S9" s="216"/>
      <c r="T9" s="216"/>
      <c r="U9" s="216"/>
      <c r="V9" s="216"/>
      <c r="W9" s="216"/>
      <c r="X9" s="216"/>
      <c r="Y9" s="216"/>
      <c r="Z9" s="216"/>
      <c r="AA9" s="216"/>
      <c r="AB9" s="216"/>
      <c r="AC9" s="216"/>
      <c r="AD9" s="216"/>
      <c r="AE9" s="216"/>
      <c r="AF9" s="216"/>
      <c r="AG9" s="216"/>
      <c r="AH9" s="216"/>
      <c r="AI9" s="216"/>
      <c r="AJ9" s="216"/>
      <c r="AK9" s="216"/>
      <c r="AL9" s="216"/>
      <c r="AM9" s="216"/>
      <c r="AN9" s="216"/>
      <c r="AO9" s="216"/>
      <c r="AP9" s="216"/>
      <c r="AQ9" s="216"/>
      <c r="AR9" s="216"/>
      <c r="AS9" s="216"/>
      <c r="AT9" s="216"/>
      <c r="AU9" s="216"/>
      <c r="AV9" s="216"/>
      <c r="AW9" s="216"/>
      <c r="AX9" s="216"/>
      <c r="AY9" s="216"/>
      <c r="AZ9" s="207"/>
      <c r="BA9" s="207"/>
      <c r="BB9" s="207"/>
    </row>
    <row r="10" spans="1:54" s="246" customFormat="1" ht="15.75" customHeight="1" x14ac:dyDescent="0.2">
      <c r="A10" s="183"/>
      <c r="B10" s="325"/>
      <c r="C10" s="183"/>
      <c r="D10" s="116" t="s">
        <v>514</v>
      </c>
      <c r="E10" s="143"/>
      <c r="F10" s="216"/>
      <c r="G10" s="216"/>
      <c r="H10" s="216"/>
      <c r="I10" s="216"/>
      <c r="J10" s="216"/>
      <c r="K10" s="216"/>
      <c r="L10" s="216"/>
      <c r="M10" s="331"/>
      <c r="N10" s="116"/>
      <c r="O10" s="116"/>
      <c r="P10" s="116"/>
      <c r="Q10" s="207"/>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c r="AT10" s="116"/>
      <c r="AU10" s="116"/>
      <c r="AV10" s="116"/>
      <c r="AW10" s="116"/>
      <c r="AX10" s="116"/>
      <c r="AY10" s="116"/>
      <c r="AZ10" s="207"/>
      <c r="BA10" s="207"/>
      <c r="BB10" s="207"/>
    </row>
    <row r="11" spans="1:54" s="246" customFormat="1" ht="15.75" customHeight="1" x14ac:dyDescent="0.2">
      <c r="A11" s="183"/>
      <c r="B11" s="325"/>
      <c r="C11" s="183"/>
      <c r="D11" s="116" t="s">
        <v>515</v>
      </c>
      <c r="E11" s="143"/>
      <c r="F11" s="216"/>
      <c r="G11" s="216"/>
      <c r="H11" s="216"/>
      <c r="I11" s="216"/>
      <c r="J11" s="216"/>
      <c r="K11" s="216"/>
      <c r="L11" s="216"/>
      <c r="M11" s="331"/>
      <c r="N11" s="116"/>
      <c r="O11" s="116"/>
      <c r="P11" s="116"/>
      <c r="Q11" s="207"/>
      <c r="R11" s="116"/>
      <c r="S11" s="116"/>
      <c r="T11" s="116"/>
      <c r="U11" s="116"/>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c r="AT11" s="116"/>
      <c r="AU11" s="116"/>
      <c r="AV11" s="116"/>
      <c r="AW11" s="116"/>
      <c r="AX11" s="116"/>
      <c r="AY11" s="116"/>
      <c r="AZ11" s="207"/>
      <c r="BA11" s="207"/>
      <c r="BB11" s="207"/>
    </row>
    <row r="12" spans="1:54" s="246" customFormat="1" ht="15.75" customHeight="1" x14ac:dyDescent="0.2">
      <c r="A12" s="183"/>
      <c r="B12" s="325"/>
      <c r="C12" s="183"/>
      <c r="D12" s="116" t="s">
        <v>516</v>
      </c>
      <c r="E12" s="143"/>
      <c r="F12" s="216"/>
      <c r="G12" s="216"/>
      <c r="H12" s="216"/>
      <c r="I12" s="216"/>
      <c r="J12" s="216"/>
      <c r="K12" s="216"/>
      <c r="L12" s="216"/>
      <c r="M12" s="331"/>
      <c r="N12" s="116"/>
      <c r="O12" s="116"/>
      <c r="P12" s="116"/>
      <c r="Q12" s="207"/>
      <c r="R12" s="116"/>
      <c r="S12" s="116"/>
      <c r="T12" s="116"/>
      <c r="U12" s="116"/>
      <c r="V12" s="116"/>
      <c r="W12" s="116"/>
      <c r="X12" s="116"/>
      <c r="Y12" s="116"/>
      <c r="Z12" s="116"/>
      <c r="AA12" s="116"/>
      <c r="AB12" s="116"/>
      <c r="AC12" s="116"/>
      <c r="AD12" s="116"/>
      <c r="AE12" s="116"/>
      <c r="AF12" s="116"/>
      <c r="AG12" s="116"/>
      <c r="AH12" s="116"/>
      <c r="AI12" s="116"/>
      <c r="AJ12" s="116"/>
      <c r="AK12" s="116"/>
      <c r="AL12" s="116"/>
      <c r="AM12" s="116"/>
      <c r="AN12" s="116"/>
      <c r="AO12" s="116"/>
      <c r="AP12" s="116"/>
      <c r="AQ12" s="116"/>
      <c r="AR12" s="116"/>
      <c r="AS12" s="116"/>
      <c r="AT12" s="116"/>
      <c r="AU12" s="116"/>
      <c r="AV12" s="116"/>
      <c r="AW12" s="116"/>
      <c r="AX12" s="116"/>
      <c r="AY12" s="116"/>
      <c r="AZ12" s="207"/>
      <c r="BA12" s="207"/>
      <c r="BB12" s="207"/>
    </row>
    <row r="13" spans="1:54" s="246" customFormat="1" ht="15.75" customHeight="1" x14ac:dyDescent="0.2">
      <c r="A13" s="183"/>
      <c r="B13" s="325"/>
      <c r="C13" s="183"/>
      <c r="D13" s="116" t="s">
        <v>517</v>
      </c>
      <c r="E13" s="143"/>
      <c r="F13" s="216"/>
      <c r="G13" s="216"/>
      <c r="H13" s="216"/>
      <c r="I13" s="216"/>
      <c r="J13" s="216"/>
      <c r="K13" s="216"/>
      <c r="L13" s="216"/>
      <c r="M13" s="331"/>
      <c r="N13" s="116"/>
      <c r="O13" s="116"/>
      <c r="P13" s="116"/>
      <c r="Q13" s="207"/>
      <c r="R13" s="116"/>
      <c r="S13" s="116"/>
      <c r="T13" s="116"/>
      <c r="U13" s="116"/>
      <c r="V13" s="116"/>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c r="AT13" s="116"/>
      <c r="AU13" s="116"/>
      <c r="AV13" s="116"/>
      <c r="AW13" s="116"/>
      <c r="AX13" s="116"/>
      <c r="AY13" s="116"/>
      <c r="AZ13" s="207"/>
      <c r="BA13" s="207"/>
      <c r="BB13" s="207"/>
    </row>
    <row r="14" spans="1:54" s="196" customFormat="1" ht="15.75" customHeight="1" x14ac:dyDescent="0.2">
      <c r="A14" s="183"/>
      <c r="B14" s="325"/>
      <c r="C14" s="183"/>
      <c r="D14" s="258" t="s">
        <v>513</v>
      </c>
      <c r="E14" s="143"/>
      <c r="F14" s="216"/>
      <c r="G14" s="216"/>
      <c r="H14" s="216"/>
      <c r="I14" s="216"/>
      <c r="J14" s="216"/>
      <c r="K14" s="216"/>
      <c r="L14" s="216"/>
      <c r="M14" s="331"/>
      <c r="N14" s="116"/>
      <c r="O14" s="116"/>
      <c r="P14" s="116"/>
      <c r="Q14" s="207"/>
      <c r="R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478"/>
      <c r="BA14" s="1478"/>
      <c r="BB14" s="1478"/>
    </row>
    <row r="15" spans="1:54" s="196" customFormat="1" ht="8.25" customHeight="1" x14ac:dyDescent="0.2">
      <c r="A15" s="183"/>
      <c r="B15" s="325"/>
      <c r="C15" s="116"/>
      <c r="D15" s="116"/>
      <c r="E15" s="223"/>
      <c r="F15" s="112"/>
      <c r="G15" s="116"/>
      <c r="H15" s="116"/>
      <c r="I15" s="116"/>
      <c r="J15" s="116"/>
      <c r="K15" s="116"/>
      <c r="L15" s="116"/>
      <c r="M15" s="327"/>
      <c r="N15" s="116"/>
      <c r="O15" s="116"/>
      <c r="P15" s="116"/>
      <c r="Q15" s="103"/>
      <c r="R15" s="116"/>
      <c r="S15" s="116"/>
      <c r="T15" s="116"/>
      <c r="U15" s="116"/>
      <c r="V15" s="1478"/>
      <c r="W15" s="116"/>
      <c r="X15" s="116"/>
      <c r="Y15" s="116"/>
      <c r="Z15" s="116"/>
      <c r="AA15" s="116"/>
      <c r="AB15" s="116"/>
      <c r="AC15" s="116"/>
      <c r="AD15" s="116"/>
      <c r="AE15" s="116"/>
      <c r="AF15" s="116"/>
      <c r="AG15" s="116"/>
      <c r="AH15" s="116"/>
      <c r="AI15" s="116"/>
      <c r="AJ15" s="116"/>
      <c r="AK15" s="116"/>
      <c r="AL15" s="116"/>
      <c r="AM15" s="116"/>
      <c r="AN15" s="116"/>
      <c r="AO15" s="116"/>
      <c r="AP15" s="116"/>
      <c r="AQ15" s="116"/>
      <c r="AR15" s="116"/>
      <c r="AS15" s="116"/>
      <c r="AT15" s="116"/>
      <c r="AU15" s="116"/>
      <c r="AV15" s="116"/>
      <c r="AW15" s="116"/>
      <c r="AX15" s="116"/>
      <c r="AY15" s="116"/>
      <c r="AZ15" s="1478"/>
      <c r="BA15" s="1478"/>
      <c r="BB15" s="1478"/>
    </row>
    <row r="16" spans="1:54" s="393" customFormat="1" ht="15.75" customHeight="1" x14ac:dyDescent="0.2">
      <c r="A16" s="116"/>
      <c r="B16" s="325"/>
      <c r="C16" s="183"/>
      <c r="D16" s="116"/>
      <c r="E16" s="223"/>
      <c r="F16" s="216" t="s">
        <v>211</v>
      </c>
      <c r="G16" s="116"/>
      <c r="H16" s="116"/>
      <c r="I16" s="116"/>
      <c r="J16" s="116"/>
      <c r="K16" s="116"/>
      <c r="L16" s="284"/>
      <c r="M16" s="332"/>
      <c r="N16" s="284"/>
      <c r="O16" s="183"/>
      <c r="P16" s="183"/>
      <c r="Q16" s="192"/>
      <c r="R16" s="284"/>
      <c r="S16" s="116"/>
      <c r="T16" s="116"/>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116"/>
      <c r="AT16" s="116"/>
      <c r="AU16" s="116"/>
      <c r="AV16" s="116"/>
      <c r="AW16" s="116"/>
      <c r="AX16" s="284"/>
      <c r="AY16" s="284"/>
      <c r="AZ16" s="192"/>
      <c r="BA16" s="192"/>
      <c r="BB16" s="192"/>
    </row>
    <row r="17" spans="1:54" s="394" customFormat="1" ht="18.75" customHeight="1" thickBot="1" x14ac:dyDescent="0.25">
      <c r="A17" s="116"/>
      <c r="B17" s="325"/>
      <c r="C17" s="183"/>
      <c r="D17" s="116" t="s">
        <v>518</v>
      </c>
      <c r="E17" s="223"/>
      <c r="F17" s="112"/>
      <c r="G17" s="116"/>
      <c r="H17" s="116"/>
      <c r="I17" s="116"/>
      <c r="J17" s="116"/>
      <c r="K17" s="116"/>
      <c r="L17" s="116"/>
      <c r="M17" s="327"/>
      <c r="N17" s="116"/>
      <c r="O17" s="193"/>
      <c r="P17" s="116"/>
      <c r="Q17" s="193"/>
      <c r="R17" s="193"/>
      <c r="S17" s="193"/>
      <c r="T17" s="193"/>
      <c r="U17" s="193"/>
      <c r="V17" s="193"/>
      <c r="W17" s="193"/>
      <c r="X17" s="193"/>
      <c r="Y17" s="193"/>
      <c r="Z17" s="193"/>
      <c r="AA17" s="193"/>
      <c r="AB17" s="193"/>
      <c r="AC17" s="193"/>
      <c r="AD17" s="193"/>
      <c r="AE17" s="193"/>
      <c r="AF17" s="193"/>
      <c r="AG17" s="193"/>
      <c r="AH17" s="193"/>
      <c r="AI17" s="193"/>
      <c r="AJ17" s="193"/>
      <c r="AK17" s="193"/>
      <c r="AL17" s="193"/>
      <c r="AM17" s="193"/>
      <c r="AN17" s="193"/>
      <c r="AO17" s="193"/>
      <c r="AP17" s="193"/>
      <c r="AQ17" s="193"/>
      <c r="AR17" s="193"/>
      <c r="AS17" s="193"/>
      <c r="AT17" s="193"/>
      <c r="AU17" s="193"/>
      <c r="AV17" s="193"/>
      <c r="AW17" s="193"/>
      <c r="AX17" s="193"/>
      <c r="AY17" s="193"/>
      <c r="AZ17" s="193"/>
      <c r="BA17" s="193"/>
      <c r="BB17" s="193"/>
    </row>
    <row r="18" spans="1:54" s="394" customFormat="1" x14ac:dyDescent="0.2">
      <c r="A18" s="116"/>
      <c r="B18" s="325"/>
      <c r="C18" s="183"/>
      <c r="D18" s="116" t="s">
        <v>519</v>
      </c>
      <c r="E18" s="223"/>
      <c r="F18" s="223"/>
      <c r="G18" s="116"/>
      <c r="H18" s="116"/>
      <c r="I18" s="116"/>
      <c r="J18" s="116"/>
      <c r="K18" s="116"/>
      <c r="L18" s="116"/>
      <c r="M18" s="327"/>
      <c r="N18" s="116"/>
      <c r="O18" s="116"/>
      <c r="P18" s="116"/>
      <c r="Q18" s="193"/>
      <c r="R18" s="322"/>
      <c r="S18" s="437"/>
      <c r="T18" s="437"/>
      <c r="U18" s="437"/>
      <c r="V18" s="437"/>
      <c r="W18" s="437"/>
      <c r="X18" s="437"/>
      <c r="Y18" s="437"/>
      <c r="Z18" s="437"/>
      <c r="AA18" s="437"/>
      <c r="AB18" s="437"/>
      <c r="AC18" s="437"/>
      <c r="AD18" s="437"/>
      <c r="AE18" s="437"/>
      <c r="AF18" s="437"/>
      <c r="AG18" s="437"/>
      <c r="AH18" s="437"/>
      <c r="AI18" s="437"/>
      <c r="AJ18" s="437"/>
      <c r="AK18" s="437"/>
      <c r="AL18" s="437"/>
      <c r="AM18" s="437"/>
      <c r="AN18" s="437"/>
      <c r="AO18" s="437"/>
      <c r="AP18" s="437"/>
      <c r="AQ18" s="437"/>
      <c r="AR18" s="437"/>
      <c r="AS18" s="437"/>
      <c r="AT18" s="437"/>
      <c r="AU18" s="437"/>
      <c r="AV18" s="437"/>
      <c r="AW18" s="437"/>
      <c r="AX18" s="438"/>
      <c r="AY18" s="1469"/>
      <c r="AZ18" s="193"/>
      <c r="BA18" s="193"/>
      <c r="BB18" s="193"/>
    </row>
    <row r="19" spans="1:54" s="394" customFormat="1" ht="15" x14ac:dyDescent="0.25">
      <c r="A19" s="116"/>
      <c r="B19" s="325"/>
      <c r="C19" s="183"/>
      <c r="D19" s="116" t="s">
        <v>520</v>
      </c>
      <c r="E19" s="223"/>
      <c r="F19" s="223"/>
      <c r="G19" s="116"/>
      <c r="H19" s="116"/>
      <c r="I19" s="116"/>
      <c r="J19" s="116"/>
      <c r="K19" s="116"/>
      <c r="L19" s="116"/>
      <c r="M19" s="327"/>
      <c r="N19" s="116"/>
      <c r="O19" s="193"/>
      <c r="P19" s="193"/>
      <c r="Q19" s="193"/>
      <c r="R19" s="325"/>
      <c r="S19" s="267" t="s">
        <v>542</v>
      </c>
      <c r="T19" s="268"/>
      <c r="U19" s="268"/>
      <c r="V19" s="268"/>
      <c r="W19" s="268"/>
      <c r="X19" s="268"/>
      <c r="Y19" s="268"/>
      <c r="Z19" s="268"/>
      <c r="AA19" s="268"/>
      <c r="AB19" s="268"/>
      <c r="AC19" s="268"/>
      <c r="AD19" s="268"/>
      <c r="AE19" s="268"/>
      <c r="AF19" s="268"/>
      <c r="AG19" s="268"/>
      <c r="AH19" s="268"/>
      <c r="AI19" s="268"/>
      <c r="AJ19" s="268"/>
      <c r="AK19" s="268"/>
      <c r="AL19" s="268"/>
      <c r="AM19" s="268"/>
      <c r="AN19" s="268"/>
      <c r="AO19" s="268"/>
      <c r="AP19" s="268"/>
      <c r="AQ19" s="268"/>
      <c r="AR19" s="268"/>
      <c r="AS19" s="268"/>
      <c r="AT19" s="268"/>
      <c r="AU19" s="268"/>
      <c r="AV19" s="268"/>
      <c r="AW19" s="442"/>
      <c r="AX19" s="327"/>
      <c r="AY19" s="1469"/>
      <c r="AZ19" s="193"/>
      <c r="BA19" s="193"/>
      <c r="BB19" s="193"/>
    </row>
    <row r="20" spans="1:54" s="394" customFormat="1" ht="12.75" customHeight="1" x14ac:dyDescent="0.2">
      <c r="A20" s="116"/>
      <c r="B20" s="325"/>
      <c r="C20" s="122"/>
      <c r="D20" s="116"/>
      <c r="E20" s="223"/>
      <c r="F20" s="223"/>
      <c r="G20" s="116"/>
      <c r="H20" s="116"/>
      <c r="I20" s="116"/>
      <c r="J20" s="116"/>
      <c r="K20" s="116"/>
      <c r="L20" s="116"/>
      <c r="M20" s="327"/>
      <c r="N20" s="116"/>
      <c r="O20" s="193"/>
      <c r="P20" s="193"/>
      <c r="Q20" s="193"/>
      <c r="R20" s="325"/>
      <c r="S20" s="144"/>
      <c r="T20" s="116"/>
      <c r="U20" s="116"/>
      <c r="V20" s="116"/>
      <c r="W20" s="116"/>
      <c r="X20" s="116"/>
      <c r="Y20" s="116"/>
      <c r="Z20" s="116"/>
      <c r="AA20" s="144"/>
      <c r="AB20" s="116"/>
      <c r="AC20" s="116"/>
      <c r="AD20" s="116"/>
      <c r="AE20" s="116"/>
      <c r="AF20" s="116"/>
      <c r="AG20" s="116"/>
      <c r="AH20" s="116"/>
      <c r="AI20" s="144"/>
      <c r="AJ20" s="116"/>
      <c r="AK20" s="116"/>
      <c r="AL20" s="116"/>
      <c r="AM20" s="116"/>
      <c r="AN20" s="116"/>
      <c r="AO20" s="116"/>
      <c r="AP20" s="116"/>
      <c r="AQ20" s="144"/>
      <c r="AR20" s="116"/>
      <c r="AS20" s="116"/>
      <c r="AT20" s="116"/>
      <c r="AU20" s="116"/>
      <c r="AV20" s="116"/>
      <c r="AW20" s="116"/>
      <c r="AX20" s="327"/>
      <c r="AY20" s="116"/>
      <c r="AZ20" s="193"/>
      <c r="BA20" s="193"/>
      <c r="BB20" s="193"/>
    </row>
    <row r="21" spans="1:54" s="214" customFormat="1" ht="16.5" customHeight="1" x14ac:dyDescent="0.25">
      <c r="A21" s="183"/>
      <c r="B21" s="325"/>
      <c r="C21" s="267" t="s">
        <v>521</v>
      </c>
      <c r="D21" s="268"/>
      <c r="E21" s="833"/>
      <c r="F21" s="834"/>
      <c r="G21" s="270"/>
      <c r="H21" s="281" t="str">
        <f>'WK0 - Input data'!$C$63</f>
        <v>$ nominal per year</v>
      </c>
      <c r="I21" s="270"/>
      <c r="J21" s="270" t="str">
        <f>$F$3</f>
        <v>Wyong</v>
      </c>
      <c r="K21" s="270"/>
      <c r="L21" s="271"/>
      <c r="M21" s="331"/>
      <c r="N21" s="116"/>
      <c r="O21" s="265" t="s">
        <v>543</v>
      </c>
      <c r="P21" s="384"/>
      <c r="Q21" s="101"/>
      <c r="R21" s="325"/>
      <c r="S21" s="249" t="s">
        <v>539</v>
      </c>
      <c r="T21" s="254"/>
      <c r="U21" s="254"/>
      <c r="V21" s="254"/>
      <c r="W21" s="254"/>
      <c r="X21" s="254"/>
      <c r="Y21" s="306"/>
      <c r="Z21" s="116"/>
      <c r="AA21" s="249" t="s">
        <v>535</v>
      </c>
      <c r="AB21" s="254"/>
      <c r="AC21" s="254"/>
      <c r="AD21" s="254"/>
      <c r="AE21" s="254"/>
      <c r="AF21" s="254"/>
      <c r="AG21" s="306"/>
      <c r="AH21" s="183"/>
      <c r="AI21" s="249" t="s">
        <v>540</v>
      </c>
      <c r="AJ21" s="254"/>
      <c r="AK21" s="254"/>
      <c r="AL21" s="254"/>
      <c r="AM21" s="254"/>
      <c r="AN21" s="254"/>
      <c r="AO21" s="306"/>
      <c r="AP21" s="116"/>
      <c r="AQ21" s="249" t="s">
        <v>536</v>
      </c>
      <c r="AR21" s="254"/>
      <c r="AS21" s="254"/>
      <c r="AT21" s="254"/>
      <c r="AU21" s="254"/>
      <c r="AV21" s="254"/>
      <c r="AW21" s="306"/>
      <c r="AX21" s="327"/>
      <c r="AY21" s="116"/>
      <c r="AZ21" s="1474"/>
      <c r="BA21" s="1474"/>
      <c r="BB21" s="1474"/>
    </row>
    <row r="22" spans="1:54" s="214" customFormat="1" ht="36" x14ac:dyDescent="0.2">
      <c r="A22" s="116"/>
      <c r="B22" s="325"/>
      <c r="C22" s="262" t="s">
        <v>169</v>
      </c>
      <c r="D22" s="263" t="s">
        <v>203</v>
      </c>
      <c r="E22" s="264" t="s">
        <v>330</v>
      </c>
      <c r="F22" s="264" t="s">
        <v>331</v>
      </c>
      <c r="G22" s="264" t="s">
        <v>332</v>
      </c>
      <c r="H22" s="264" t="s">
        <v>333</v>
      </c>
      <c r="I22" s="264" t="s">
        <v>334</v>
      </c>
      <c r="J22" s="264" t="s">
        <v>335</v>
      </c>
      <c r="K22" s="264" t="s">
        <v>336</v>
      </c>
      <c r="L22" s="264" t="s">
        <v>337</v>
      </c>
      <c r="M22" s="333"/>
      <c r="N22" s="116"/>
      <c r="O22" s="443" t="s">
        <v>544</v>
      </c>
      <c r="P22" s="124"/>
      <c r="Q22" s="101"/>
      <c r="R22" s="325"/>
      <c r="S22" s="995" t="str">
        <f>C21</f>
        <v>Minimum Rates - with proposed special variation</v>
      </c>
      <c r="T22" s="144"/>
      <c r="U22" s="144"/>
      <c r="V22" s="144"/>
      <c r="W22" s="144"/>
      <c r="X22" s="144"/>
      <c r="Y22" s="120"/>
      <c r="Z22" s="116"/>
      <c r="AA22" s="996" t="str">
        <f>$S22</f>
        <v>Minimum Rates - with proposed special variation</v>
      </c>
      <c r="AB22" s="387"/>
      <c r="AC22" s="387"/>
      <c r="AD22" s="387"/>
      <c r="AE22" s="387"/>
      <c r="AF22" s="387"/>
      <c r="AG22" s="388"/>
      <c r="AH22" s="116"/>
      <c r="AI22" s="996" t="str">
        <f>$S22</f>
        <v>Minimum Rates - with proposed special variation</v>
      </c>
      <c r="AJ22" s="387"/>
      <c r="AK22" s="387"/>
      <c r="AL22" s="387"/>
      <c r="AM22" s="387"/>
      <c r="AN22" s="387"/>
      <c r="AO22" s="388"/>
      <c r="AP22" s="116"/>
      <c r="AQ22" s="996" t="str">
        <f>$S22</f>
        <v>Minimum Rates - with proposed special variation</v>
      </c>
      <c r="AR22" s="387"/>
      <c r="AS22" s="387"/>
      <c r="AT22" s="387"/>
      <c r="AU22" s="387"/>
      <c r="AV22" s="387"/>
      <c r="AW22" s="388"/>
      <c r="AX22" s="346"/>
      <c r="AY22" s="144"/>
      <c r="AZ22" s="1474"/>
      <c r="BA22" s="1474"/>
      <c r="BB22" s="1474"/>
    </row>
    <row r="23" spans="1:54" s="214" customFormat="1" ht="13.5" customHeight="1" x14ac:dyDescent="0.2">
      <c r="A23" s="116"/>
      <c r="B23" s="325"/>
      <c r="C23" s="194"/>
      <c r="D23" s="194"/>
      <c r="E23" s="208" t="str">
        <f>'WK1 - Identification'!F$61</f>
        <v>2020-21</v>
      </c>
      <c r="F23" s="208" t="str">
        <f>'WK1 - Identification'!G$61</f>
        <v>2021-22</v>
      </c>
      <c r="G23" s="208" t="str">
        <f>'WK1 - Identification'!H$61</f>
        <v>2022-23</v>
      </c>
      <c r="H23" s="208" t="str">
        <f>'WK1 - Identification'!I$61</f>
        <v>2023-24</v>
      </c>
      <c r="I23" s="208" t="str">
        <f>'WK1 - Identification'!J$61</f>
        <v>2024-25</v>
      </c>
      <c r="J23" s="208" t="str">
        <f>'WK1 - Identification'!K$61</f>
        <v>2025-26</v>
      </c>
      <c r="K23" s="209" t="str">
        <f>'WK1 - Identification'!L$61</f>
        <v>2026-27</v>
      </c>
      <c r="L23" s="208" t="str">
        <f>'WK1 - Identification'!M$61</f>
        <v>2027-28</v>
      </c>
      <c r="M23" s="333"/>
      <c r="N23" s="116"/>
      <c r="O23" s="811" t="s">
        <v>545</v>
      </c>
      <c r="P23" s="126"/>
      <c r="Q23" s="101"/>
      <c r="R23" s="325"/>
      <c r="S23" s="997" t="str">
        <f>'WK0 - Input data'!G55</f>
        <v>Year 1</v>
      </c>
      <c r="T23" s="998" t="str">
        <f>'WK0 - Input data'!H55</f>
        <v>Year 2</v>
      </c>
      <c r="U23" s="998" t="str">
        <f>'WK0 - Input data'!I55</f>
        <v>Year 3</v>
      </c>
      <c r="V23" s="998" t="str">
        <f>'WK0 - Input data'!J55</f>
        <v>Year 4</v>
      </c>
      <c r="W23" s="998" t="str">
        <f>'WK0 - Input data'!K55</f>
        <v>Year 5</v>
      </c>
      <c r="X23" s="998" t="str">
        <f>'WK0 - Input data'!L55</f>
        <v>Year 6</v>
      </c>
      <c r="Y23" s="999" t="str">
        <f>'WK0 - Input data'!M55</f>
        <v>Year 7</v>
      </c>
      <c r="Z23" s="112"/>
      <c r="AA23" s="997" t="str">
        <f t="shared" ref="AA23:AG23" si="0">AI23</f>
        <v>Year 1</v>
      </c>
      <c r="AB23" s="998" t="str">
        <f t="shared" si="0"/>
        <v>Year 2</v>
      </c>
      <c r="AC23" s="998" t="str">
        <f t="shared" si="0"/>
        <v>Year 3</v>
      </c>
      <c r="AD23" s="998" t="str">
        <f t="shared" si="0"/>
        <v>Year 4</v>
      </c>
      <c r="AE23" s="998" t="str">
        <f t="shared" si="0"/>
        <v>Year 5</v>
      </c>
      <c r="AF23" s="998" t="str">
        <f t="shared" si="0"/>
        <v>Year 6</v>
      </c>
      <c r="AG23" s="999" t="str">
        <f t="shared" si="0"/>
        <v>Year 7</v>
      </c>
      <c r="AH23" s="112"/>
      <c r="AI23" s="997" t="str">
        <f>S23</f>
        <v>Year 1</v>
      </c>
      <c r="AJ23" s="998" t="str">
        <f t="shared" ref="AJ23:AM23" si="1">T23</f>
        <v>Year 2</v>
      </c>
      <c r="AK23" s="998" t="str">
        <f t="shared" si="1"/>
        <v>Year 3</v>
      </c>
      <c r="AL23" s="998" t="str">
        <f t="shared" si="1"/>
        <v>Year 4</v>
      </c>
      <c r="AM23" s="998" t="str">
        <f t="shared" si="1"/>
        <v>Year 5</v>
      </c>
      <c r="AN23" s="998" t="str">
        <f>X23</f>
        <v>Year 6</v>
      </c>
      <c r="AO23" s="999" t="str">
        <f>Y23</f>
        <v>Year 7</v>
      </c>
      <c r="AP23" s="112"/>
      <c r="AQ23" s="997" t="str">
        <f t="shared" ref="AQ23:AW23" si="2">AA23</f>
        <v>Year 1</v>
      </c>
      <c r="AR23" s="998" t="str">
        <f t="shared" si="2"/>
        <v>Year 2</v>
      </c>
      <c r="AS23" s="998" t="str">
        <f t="shared" si="2"/>
        <v>Year 3</v>
      </c>
      <c r="AT23" s="998" t="str">
        <f t="shared" si="2"/>
        <v>Year 4</v>
      </c>
      <c r="AU23" s="998" t="str">
        <f t="shared" si="2"/>
        <v>Year 5</v>
      </c>
      <c r="AV23" s="998" t="str">
        <f t="shared" si="2"/>
        <v>Year 6</v>
      </c>
      <c r="AW23" s="999" t="str">
        <f t="shared" si="2"/>
        <v>Year 7</v>
      </c>
      <c r="AX23" s="439"/>
      <c r="AY23" s="383"/>
      <c r="AZ23" s="1474"/>
      <c r="BA23" s="1474"/>
      <c r="BB23" s="1474"/>
    </row>
    <row r="24" spans="1:54" s="214" customFormat="1" x14ac:dyDescent="0.2">
      <c r="A24" s="116"/>
      <c r="B24" s="325"/>
      <c r="C24" s="882" t="str">
        <f>'WK3 - Notional GI Yr1 YIELD'!C20</f>
        <v>Residential</v>
      </c>
      <c r="D24" s="1639" t="str">
        <f>IF('WK2 - Notional General Income'!D29="","",'WK2 - Notional General Income'!D29)</f>
        <v>Ordinary</v>
      </c>
      <c r="E24" s="877">
        <v>300</v>
      </c>
      <c r="F24" s="877">
        <v>565</v>
      </c>
      <c r="G24" s="877">
        <v>579.13</v>
      </c>
      <c r="H24" s="877">
        <v>593.61</v>
      </c>
      <c r="I24" s="877">
        <v>608.45000000000005</v>
      </c>
      <c r="J24" s="877">
        <v>623.66</v>
      </c>
      <c r="K24" s="877">
        <v>639.25</v>
      </c>
      <c r="L24" s="877">
        <v>655.23</v>
      </c>
      <c r="M24" s="333"/>
      <c r="N24" s="116"/>
      <c r="O24" s="443"/>
      <c r="P24" s="124"/>
      <c r="Q24" s="101"/>
      <c r="R24" s="325"/>
      <c r="S24" s="1000">
        <f>IF(F24=0,".",F24-E24)</f>
        <v>265</v>
      </c>
      <c r="T24" s="1001">
        <f t="shared" ref="T24:Y60" si="3">IF(G24="",".",G24-F24)</f>
        <v>14.129999999999995</v>
      </c>
      <c r="U24" s="1001">
        <f t="shared" si="3"/>
        <v>14.480000000000018</v>
      </c>
      <c r="V24" s="1001">
        <f t="shared" si="3"/>
        <v>14.840000000000032</v>
      </c>
      <c r="W24" s="1001">
        <f t="shared" si="3"/>
        <v>15.209999999999923</v>
      </c>
      <c r="X24" s="1001">
        <f t="shared" si="3"/>
        <v>15.590000000000032</v>
      </c>
      <c r="Y24" s="1002">
        <f t="shared" si="3"/>
        <v>15.980000000000018</v>
      </c>
      <c r="Z24" s="116"/>
      <c r="AA24" s="1504">
        <f>IFERROR(F24/E24-1,".")</f>
        <v>0.8833333333333333</v>
      </c>
      <c r="AB24" s="1505">
        <f t="shared" ref="AB24:AG60" si="4">IFERROR(G24/F24-1,".")</f>
        <v>2.5008849557522028E-2</v>
      </c>
      <c r="AC24" s="1505">
        <f t="shared" si="4"/>
        <v>2.5003021774040457E-2</v>
      </c>
      <c r="AD24" s="1505">
        <f t="shared" si="4"/>
        <v>2.4999578848065251E-2</v>
      </c>
      <c r="AE24" s="1505">
        <f t="shared" si="4"/>
        <v>2.4997945599473992E-2</v>
      </c>
      <c r="AF24" s="1505">
        <f t="shared" si="4"/>
        <v>2.4997594843344073E-2</v>
      </c>
      <c r="AG24" s="1506">
        <f t="shared" si="4"/>
        <v>2.4998044583496304E-2</v>
      </c>
      <c r="AH24" s="116"/>
      <c r="AI24" s="1484">
        <f>IF(S24=".",".",SUM($S24:S24))</f>
        <v>265</v>
      </c>
      <c r="AJ24" s="1001">
        <f>IF(T24=".",".",SUM($S24:T24))</f>
        <v>279.13</v>
      </c>
      <c r="AK24" s="1001">
        <f>IF(U24=".",".",SUM($S24:U24))</f>
        <v>293.61</v>
      </c>
      <c r="AL24" s="1001">
        <f>IF(V24=".",".",SUM($S24:V24))</f>
        <v>308.45000000000005</v>
      </c>
      <c r="AM24" s="1001">
        <f>IF(W24=".",".",SUM($S24:W24))</f>
        <v>323.65999999999997</v>
      </c>
      <c r="AN24" s="1001">
        <f>IF(X24=".",".",SUM($S24:X24))</f>
        <v>339.25</v>
      </c>
      <c r="AO24" s="1002">
        <f>IF(Y24=".",".",SUM($S24:Y24))</f>
        <v>355.23</v>
      </c>
      <c r="AP24" s="116"/>
      <c r="AQ24" s="1504">
        <f>IFERROR(F24/$E24-1,".")</f>
        <v>0.8833333333333333</v>
      </c>
      <c r="AR24" s="1505">
        <f t="shared" ref="AR24:AW60" si="5">IFERROR(G24/$E24-1,".")</f>
        <v>0.93043333333333322</v>
      </c>
      <c r="AS24" s="1505">
        <f t="shared" si="5"/>
        <v>0.97870000000000013</v>
      </c>
      <c r="AT24" s="1505">
        <f t="shared" si="5"/>
        <v>1.0281666666666669</v>
      </c>
      <c r="AU24" s="1505">
        <f t="shared" si="5"/>
        <v>1.0788666666666664</v>
      </c>
      <c r="AV24" s="1505">
        <f t="shared" si="5"/>
        <v>1.1308333333333334</v>
      </c>
      <c r="AW24" s="1506">
        <f t="shared" si="5"/>
        <v>1.1840999999999999</v>
      </c>
      <c r="AX24" s="327"/>
      <c r="AY24" s="116"/>
      <c r="AZ24" s="1474"/>
      <c r="BA24" s="1474"/>
      <c r="BB24" s="1474"/>
    </row>
    <row r="25" spans="1:54" s="214" customFormat="1" x14ac:dyDescent="0.2">
      <c r="A25" s="116"/>
      <c r="B25" s="325"/>
      <c r="C25" s="883" t="str">
        <f>C24</f>
        <v>Residential</v>
      </c>
      <c r="D25" s="1639" t="str">
        <f>IF('WK2 - Notional General Income'!D30="","",'WK2 - Notional General Income'!D30)</f>
        <v/>
      </c>
      <c r="E25" s="878"/>
      <c r="F25" s="878"/>
      <c r="G25" s="878"/>
      <c r="H25" s="878"/>
      <c r="I25" s="878"/>
      <c r="J25" s="879"/>
      <c r="K25" s="878"/>
      <c r="L25" s="878"/>
      <c r="M25" s="333"/>
      <c r="N25" s="116"/>
      <c r="O25" s="443"/>
      <c r="P25" s="124"/>
      <c r="Q25" s="101"/>
      <c r="R25" s="325"/>
      <c r="S25" s="1003" t="str">
        <f>IF(F25="",".",F25-E25)</f>
        <v>.</v>
      </c>
      <c r="T25" s="1004" t="str">
        <f t="shared" si="3"/>
        <v>.</v>
      </c>
      <c r="U25" s="1004" t="str">
        <f t="shared" si="3"/>
        <v>.</v>
      </c>
      <c r="V25" s="1004" t="str">
        <f t="shared" si="3"/>
        <v>.</v>
      </c>
      <c r="W25" s="1004" t="str">
        <f t="shared" si="3"/>
        <v>.</v>
      </c>
      <c r="X25" s="1004" t="str">
        <f t="shared" si="3"/>
        <v>.</v>
      </c>
      <c r="Y25" s="1005" t="str">
        <f t="shared" si="3"/>
        <v>.</v>
      </c>
      <c r="Z25" s="116"/>
      <c r="AA25" s="1507" t="str">
        <f t="shared" ref="AA25:AA60" si="6">IFERROR(F25/E25-1,".")</f>
        <v>.</v>
      </c>
      <c r="AB25" s="1508" t="str">
        <f t="shared" si="4"/>
        <v>.</v>
      </c>
      <c r="AC25" s="1508" t="str">
        <f t="shared" si="4"/>
        <v>.</v>
      </c>
      <c r="AD25" s="1508" t="str">
        <f t="shared" si="4"/>
        <v>.</v>
      </c>
      <c r="AE25" s="1508" t="str">
        <f t="shared" si="4"/>
        <v>.</v>
      </c>
      <c r="AF25" s="1508" t="str">
        <f t="shared" si="4"/>
        <v>.</v>
      </c>
      <c r="AG25" s="1509" t="str">
        <f t="shared" si="4"/>
        <v>.</v>
      </c>
      <c r="AH25" s="116"/>
      <c r="AI25" s="1003" t="str">
        <f>IF(S25=".",".",SUM($S25:S25))</f>
        <v>.</v>
      </c>
      <c r="AJ25" s="1004" t="str">
        <f>IF(T25=".",".",SUM($S25:T25))</f>
        <v>.</v>
      </c>
      <c r="AK25" s="1004" t="str">
        <f>IF(U25=".",".",SUM($S25:U25))</f>
        <v>.</v>
      </c>
      <c r="AL25" s="1004" t="str">
        <f>IF(V25=".",".",SUM($S25:V25))</f>
        <v>.</v>
      </c>
      <c r="AM25" s="1004" t="str">
        <f>IF(W25=".",".",SUM($S25:W25))</f>
        <v>.</v>
      </c>
      <c r="AN25" s="1004" t="str">
        <f>IF(X25=".",".",SUM($S25:X25))</f>
        <v>.</v>
      </c>
      <c r="AO25" s="1005" t="str">
        <f>IF(Y25=".",".",SUM($S25:Y25))</f>
        <v>.</v>
      </c>
      <c r="AP25" s="116"/>
      <c r="AQ25" s="1507" t="str">
        <f t="shared" ref="AQ25:AQ60" si="7">IFERROR(F25/$E25-1,".")</f>
        <v>.</v>
      </c>
      <c r="AR25" s="1508" t="str">
        <f t="shared" si="5"/>
        <v>.</v>
      </c>
      <c r="AS25" s="1508" t="str">
        <f t="shared" si="5"/>
        <v>.</v>
      </c>
      <c r="AT25" s="1508" t="str">
        <f t="shared" si="5"/>
        <v>.</v>
      </c>
      <c r="AU25" s="1508" t="str">
        <f t="shared" si="5"/>
        <v>.</v>
      </c>
      <c r="AV25" s="1508" t="str">
        <f t="shared" si="5"/>
        <v>.</v>
      </c>
      <c r="AW25" s="1509" t="str">
        <f t="shared" si="5"/>
        <v>.</v>
      </c>
      <c r="AX25" s="327"/>
      <c r="AY25" s="116"/>
      <c r="AZ25" s="1474"/>
      <c r="BA25" s="1474"/>
      <c r="BB25" s="1474"/>
    </row>
    <row r="26" spans="1:54" s="189" customFormat="1" x14ac:dyDescent="0.2">
      <c r="A26" s="116"/>
      <c r="B26" s="325"/>
      <c r="C26" s="883" t="str">
        <f t="shared" ref="C26:C31" si="8">C25</f>
        <v>Residential</v>
      </c>
      <c r="D26" s="1639" t="str">
        <f>IF('WK2 - Notional General Income'!D31="","",'WK2 - Notional General Income'!D31)</f>
        <v/>
      </c>
      <c r="E26" s="1209"/>
      <c r="F26" s="1209"/>
      <c r="G26" s="1209"/>
      <c r="H26" s="1209"/>
      <c r="I26" s="1209"/>
      <c r="J26" s="1210"/>
      <c r="K26" s="1209"/>
      <c r="L26" s="1209"/>
      <c r="M26" s="333"/>
      <c r="N26" s="116"/>
      <c r="O26" s="443"/>
      <c r="P26" s="124"/>
      <c r="Q26" s="101"/>
      <c r="R26" s="325"/>
      <c r="S26" s="1003" t="str">
        <f t="shared" ref="S26:S60" si="9">IF(F26="",".",F26-E26)</f>
        <v>.</v>
      </c>
      <c r="T26" s="1004" t="str">
        <f t="shared" si="3"/>
        <v>.</v>
      </c>
      <c r="U26" s="1004" t="str">
        <f t="shared" si="3"/>
        <v>.</v>
      </c>
      <c r="V26" s="1004" t="str">
        <f t="shared" si="3"/>
        <v>.</v>
      </c>
      <c r="W26" s="1004" t="str">
        <f t="shared" si="3"/>
        <v>.</v>
      </c>
      <c r="X26" s="1004" t="str">
        <f t="shared" si="3"/>
        <v>.</v>
      </c>
      <c r="Y26" s="1005" t="str">
        <f t="shared" si="3"/>
        <v>.</v>
      </c>
      <c r="Z26" s="116"/>
      <c r="AA26" s="1507" t="str">
        <f t="shared" si="6"/>
        <v>.</v>
      </c>
      <c r="AB26" s="1508" t="str">
        <f t="shared" si="4"/>
        <v>.</v>
      </c>
      <c r="AC26" s="1508" t="str">
        <f t="shared" si="4"/>
        <v>.</v>
      </c>
      <c r="AD26" s="1508" t="str">
        <f t="shared" si="4"/>
        <v>.</v>
      </c>
      <c r="AE26" s="1508" t="str">
        <f t="shared" si="4"/>
        <v>.</v>
      </c>
      <c r="AF26" s="1508" t="str">
        <f t="shared" si="4"/>
        <v>.</v>
      </c>
      <c r="AG26" s="1509" t="str">
        <f t="shared" si="4"/>
        <v>.</v>
      </c>
      <c r="AH26" s="116"/>
      <c r="AI26" s="1003" t="str">
        <f>IF(S26=".",".",SUM($S26:S26))</f>
        <v>.</v>
      </c>
      <c r="AJ26" s="1004" t="str">
        <f>IF(T26=".",".",SUM($S26:T26))</f>
        <v>.</v>
      </c>
      <c r="AK26" s="1004" t="str">
        <f>IF(U26=".",".",SUM($S26:U26))</f>
        <v>.</v>
      </c>
      <c r="AL26" s="1004" t="str">
        <f>IF(V26=".",".",SUM($S26:V26))</f>
        <v>.</v>
      </c>
      <c r="AM26" s="1004" t="str">
        <f>IF(W26=".",".",SUM($S26:W26))</f>
        <v>.</v>
      </c>
      <c r="AN26" s="1004" t="str">
        <f>IF(X26=".",".",SUM($S26:X26))</f>
        <v>.</v>
      </c>
      <c r="AO26" s="1005" t="str">
        <f>IF(Y26=".",".",SUM($S26:Y26))</f>
        <v>.</v>
      </c>
      <c r="AP26" s="116"/>
      <c r="AQ26" s="1507" t="str">
        <f t="shared" si="7"/>
        <v>.</v>
      </c>
      <c r="AR26" s="1508" t="str">
        <f t="shared" si="5"/>
        <v>.</v>
      </c>
      <c r="AS26" s="1508" t="str">
        <f t="shared" si="5"/>
        <v>.</v>
      </c>
      <c r="AT26" s="1508" t="str">
        <f t="shared" si="5"/>
        <v>.</v>
      </c>
      <c r="AU26" s="1508" t="str">
        <f t="shared" si="5"/>
        <v>.</v>
      </c>
      <c r="AV26" s="1508" t="str">
        <f t="shared" si="5"/>
        <v>.</v>
      </c>
      <c r="AW26" s="1509" t="str">
        <f t="shared" si="5"/>
        <v>.</v>
      </c>
      <c r="AX26" s="327"/>
      <c r="AY26" s="116"/>
      <c r="AZ26" s="1474"/>
      <c r="BA26" s="1474"/>
      <c r="BB26" s="1474"/>
    </row>
    <row r="27" spans="1:54" s="189" customFormat="1" x14ac:dyDescent="0.2">
      <c r="A27" s="116"/>
      <c r="B27" s="325"/>
      <c r="C27" s="883" t="str">
        <f t="shared" si="8"/>
        <v>Residential</v>
      </c>
      <c r="D27" s="1639" t="str">
        <f>IF('WK2 - Notional General Income'!D32="","",'WK2 - Notional General Income'!D32)</f>
        <v/>
      </c>
      <c r="E27" s="1209"/>
      <c r="F27" s="1209"/>
      <c r="G27" s="1209"/>
      <c r="H27" s="1209"/>
      <c r="I27" s="1209"/>
      <c r="J27" s="1210"/>
      <c r="K27" s="1209"/>
      <c r="L27" s="1209"/>
      <c r="M27" s="333"/>
      <c r="N27" s="116"/>
      <c r="O27" s="443"/>
      <c r="P27" s="124"/>
      <c r="Q27" s="101"/>
      <c r="R27" s="325"/>
      <c r="S27" s="1003" t="str">
        <f t="shared" si="9"/>
        <v>.</v>
      </c>
      <c r="T27" s="1004" t="str">
        <f t="shared" si="3"/>
        <v>.</v>
      </c>
      <c r="U27" s="1004" t="str">
        <f t="shared" si="3"/>
        <v>.</v>
      </c>
      <c r="V27" s="1004" t="str">
        <f t="shared" si="3"/>
        <v>.</v>
      </c>
      <c r="W27" s="1004" t="str">
        <f t="shared" si="3"/>
        <v>.</v>
      </c>
      <c r="X27" s="1004" t="str">
        <f t="shared" si="3"/>
        <v>.</v>
      </c>
      <c r="Y27" s="1005" t="str">
        <f t="shared" si="3"/>
        <v>.</v>
      </c>
      <c r="Z27" s="116"/>
      <c r="AA27" s="1507" t="str">
        <f t="shared" si="6"/>
        <v>.</v>
      </c>
      <c r="AB27" s="1508" t="str">
        <f t="shared" si="4"/>
        <v>.</v>
      </c>
      <c r="AC27" s="1508" t="str">
        <f t="shared" si="4"/>
        <v>.</v>
      </c>
      <c r="AD27" s="1508" t="str">
        <f t="shared" si="4"/>
        <v>.</v>
      </c>
      <c r="AE27" s="1508" t="str">
        <f t="shared" si="4"/>
        <v>.</v>
      </c>
      <c r="AF27" s="1508" t="str">
        <f t="shared" si="4"/>
        <v>.</v>
      </c>
      <c r="AG27" s="1509" t="str">
        <f t="shared" si="4"/>
        <v>.</v>
      </c>
      <c r="AH27" s="116"/>
      <c r="AI27" s="1003" t="str">
        <f>IF(S27=".",".",SUM($S27:S27))</f>
        <v>.</v>
      </c>
      <c r="AJ27" s="1004" t="str">
        <f>IF(T27=".",".",SUM($S27:T27))</f>
        <v>.</v>
      </c>
      <c r="AK27" s="1004" t="str">
        <f>IF(U27=".",".",SUM($S27:U27))</f>
        <v>.</v>
      </c>
      <c r="AL27" s="1004" t="str">
        <f>IF(V27=".",".",SUM($S27:V27))</f>
        <v>.</v>
      </c>
      <c r="AM27" s="1004" t="str">
        <f>IF(W27=".",".",SUM($S27:W27))</f>
        <v>.</v>
      </c>
      <c r="AN27" s="1004" t="str">
        <f>IF(X27=".",".",SUM($S27:X27))</f>
        <v>.</v>
      </c>
      <c r="AO27" s="1005" t="str">
        <f>IF(Y27=".",".",SUM($S27:Y27))</f>
        <v>.</v>
      </c>
      <c r="AP27" s="116"/>
      <c r="AQ27" s="1507" t="str">
        <f t="shared" si="7"/>
        <v>.</v>
      </c>
      <c r="AR27" s="1508" t="str">
        <f t="shared" si="5"/>
        <v>.</v>
      </c>
      <c r="AS27" s="1508" t="str">
        <f t="shared" si="5"/>
        <v>.</v>
      </c>
      <c r="AT27" s="1508" t="str">
        <f t="shared" si="5"/>
        <v>.</v>
      </c>
      <c r="AU27" s="1508" t="str">
        <f t="shared" si="5"/>
        <v>.</v>
      </c>
      <c r="AV27" s="1508" t="str">
        <f t="shared" si="5"/>
        <v>.</v>
      </c>
      <c r="AW27" s="1509" t="str">
        <f t="shared" si="5"/>
        <v>.</v>
      </c>
      <c r="AX27" s="327"/>
      <c r="AY27" s="116"/>
      <c r="AZ27" s="1474"/>
      <c r="BA27" s="1474"/>
      <c r="BB27" s="1474"/>
    </row>
    <row r="28" spans="1:54" s="189" customFormat="1" x14ac:dyDescent="0.2">
      <c r="A28" s="116"/>
      <c r="B28" s="325"/>
      <c r="C28" s="883" t="str">
        <f t="shared" si="8"/>
        <v>Residential</v>
      </c>
      <c r="D28" s="1639" t="str">
        <f>IF('WK2 - Notional General Income'!D33="","",'WK2 - Notional General Income'!D33)</f>
        <v/>
      </c>
      <c r="E28" s="878"/>
      <c r="F28" s="878"/>
      <c r="G28" s="878"/>
      <c r="H28" s="878"/>
      <c r="I28" s="878"/>
      <c r="J28" s="879"/>
      <c r="K28" s="878"/>
      <c r="L28" s="878"/>
      <c r="M28" s="333"/>
      <c r="N28" s="116"/>
      <c r="O28" s="443"/>
      <c r="P28" s="124"/>
      <c r="Q28" s="101"/>
      <c r="R28" s="325"/>
      <c r="S28" s="1003" t="str">
        <f t="shared" si="9"/>
        <v>.</v>
      </c>
      <c r="T28" s="1004" t="str">
        <f t="shared" si="3"/>
        <v>.</v>
      </c>
      <c r="U28" s="1004" t="str">
        <f t="shared" si="3"/>
        <v>.</v>
      </c>
      <c r="V28" s="1004" t="str">
        <f t="shared" si="3"/>
        <v>.</v>
      </c>
      <c r="W28" s="1004" t="str">
        <f t="shared" si="3"/>
        <v>.</v>
      </c>
      <c r="X28" s="1004" t="str">
        <f t="shared" si="3"/>
        <v>.</v>
      </c>
      <c r="Y28" s="1005" t="str">
        <f t="shared" si="3"/>
        <v>.</v>
      </c>
      <c r="Z28" s="116"/>
      <c r="AA28" s="1507" t="str">
        <f t="shared" si="6"/>
        <v>.</v>
      </c>
      <c r="AB28" s="1508" t="str">
        <f t="shared" si="4"/>
        <v>.</v>
      </c>
      <c r="AC28" s="1508" t="str">
        <f t="shared" si="4"/>
        <v>.</v>
      </c>
      <c r="AD28" s="1508" t="str">
        <f t="shared" si="4"/>
        <v>.</v>
      </c>
      <c r="AE28" s="1508" t="str">
        <f t="shared" si="4"/>
        <v>.</v>
      </c>
      <c r="AF28" s="1508" t="str">
        <f t="shared" si="4"/>
        <v>.</v>
      </c>
      <c r="AG28" s="1509" t="str">
        <f t="shared" si="4"/>
        <v>.</v>
      </c>
      <c r="AH28" s="116"/>
      <c r="AI28" s="1003" t="str">
        <f>IF(S28=".",".",SUM($S28:S28))</f>
        <v>.</v>
      </c>
      <c r="AJ28" s="1004" t="str">
        <f>IF(T28=".",".",SUM($S28:T28))</f>
        <v>.</v>
      </c>
      <c r="AK28" s="1004" t="str">
        <f>IF(U28=".",".",SUM($S28:U28))</f>
        <v>.</v>
      </c>
      <c r="AL28" s="1004" t="str">
        <f>IF(V28=".",".",SUM($S28:V28))</f>
        <v>.</v>
      </c>
      <c r="AM28" s="1004" t="str">
        <f>IF(W28=".",".",SUM($S28:W28))</f>
        <v>.</v>
      </c>
      <c r="AN28" s="1004" t="str">
        <f>IF(X28=".",".",SUM($S28:X28))</f>
        <v>.</v>
      </c>
      <c r="AO28" s="1005" t="str">
        <f>IF(Y28=".",".",SUM($S28:Y28))</f>
        <v>.</v>
      </c>
      <c r="AP28" s="116"/>
      <c r="AQ28" s="1507" t="str">
        <f t="shared" si="7"/>
        <v>.</v>
      </c>
      <c r="AR28" s="1508" t="str">
        <f t="shared" si="5"/>
        <v>.</v>
      </c>
      <c r="AS28" s="1508" t="str">
        <f t="shared" si="5"/>
        <v>.</v>
      </c>
      <c r="AT28" s="1508" t="str">
        <f t="shared" si="5"/>
        <v>.</v>
      </c>
      <c r="AU28" s="1508" t="str">
        <f t="shared" si="5"/>
        <v>.</v>
      </c>
      <c r="AV28" s="1508" t="str">
        <f t="shared" si="5"/>
        <v>.</v>
      </c>
      <c r="AW28" s="1509" t="str">
        <f t="shared" si="5"/>
        <v>.</v>
      </c>
      <c r="AX28" s="327"/>
      <c r="AY28" s="116"/>
      <c r="AZ28" s="1474"/>
      <c r="BA28" s="1474"/>
      <c r="BB28" s="1474"/>
    </row>
    <row r="29" spans="1:54" s="189" customFormat="1" x14ac:dyDescent="0.2">
      <c r="A29" s="116"/>
      <c r="B29" s="325"/>
      <c r="C29" s="883" t="str">
        <f t="shared" si="8"/>
        <v>Residential</v>
      </c>
      <c r="D29" s="1639" t="str">
        <f>IF('WK2 - Notional General Income'!D34="","",'WK2 - Notional General Income'!D34)</f>
        <v/>
      </c>
      <c r="E29" s="878"/>
      <c r="F29" s="878"/>
      <c r="G29" s="878"/>
      <c r="H29" s="878"/>
      <c r="I29" s="878"/>
      <c r="J29" s="879"/>
      <c r="K29" s="878"/>
      <c r="L29" s="878"/>
      <c r="M29" s="333"/>
      <c r="N29" s="116"/>
      <c r="O29" s="443"/>
      <c r="P29" s="124"/>
      <c r="Q29" s="1474"/>
      <c r="R29" s="325"/>
      <c r="S29" s="1003" t="str">
        <f t="shared" ref="S29:S31" si="10">IF(F29="",".",F29-E29)</f>
        <v>.</v>
      </c>
      <c r="T29" s="1004" t="str">
        <f t="shared" ref="T29:T31" si="11">IF(G29="",".",G29-F29)</f>
        <v>.</v>
      </c>
      <c r="U29" s="1004" t="str">
        <f t="shared" ref="U29:U31" si="12">IF(H29="",".",H29-G29)</f>
        <v>.</v>
      </c>
      <c r="V29" s="1004" t="str">
        <f t="shared" ref="V29:V31" si="13">IF(I29="",".",I29-H29)</f>
        <v>.</v>
      </c>
      <c r="W29" s="1004" t="str">
        <f t="shared" ref="W29:W31" si="14">IF(J29="",".",J29-I29)</f>
        <v>.</v>
      </c>
      <c r="X29" s="1004" t="str">
        <f t="shared" ref="X29:X31" si="15">IF(K29="",".",K29-J29)</f>
        <v>.</v>
      </c>
      <c r="Y29" s="1005" t="str">
        <f t="shared" ref="Y29:Y31" si="16">IF(L29="",".",L29-K29)</f>
        <v>.</v>
      </c>
      <c r="Z29" s="116"/>
      <c r="AA29" s="1507" t="str">
        <f t="shared" ref="AA29:AA31" si="17">IFERROR(F29/E29-1,".")</f>
        <v>.</v>
      </c>
      <c r="AB29" s="1508" t="str">
        <f t="shared" ref="AB29:AB31" si="18">IFERROR(G29/F29-1,".")</f>
        <v>.</v>
      </c>
      <c r="AC29" s="1508" t="str">
        <f t="shared" ref="AC29:AC31" si="19">IFERROR(H29/G29-1,".")</f>
        <v>.</v>
      </c>
      <c r="AD29" s="1508" t="str">
        <f t="shared" ref="AD29:AD31" si="20">IFERROR(I29/H29-1,".")</f>
        <v>.</v>
      </c>
      <c r="AE29" s="1508" t="str">
        <f t="shared" ref="AE29:AE31" si="21">IFERROR(J29/I29-1,".")</f>
        <v>.</v>
      </c>
      <c r="AF29" s="1508" t="str">
        <f t="shared" ref="AF29:AF31" si="22">IFERROR(K29/J29-1,".")</f>
        <v>.</v>
      </c>
      <c r="AG29" s="1509" t="str">
        <f t="shared" ref="AG29:AG31" si="23">IFERROR(L29/K29-1,".")</f>
        <v>.</v>
      </c>
      <c r="AH29" s="116"/>
      <c r="AI29" s="1003" t="str">
        <f>IF(S29=".",".",SUM($S29:S29))</f>
        <v>.</v>
      </c>
      <c r="AJ29" s="1004" t="str">
        <f>IF(T29=".",".",SUM($S29:T29))</f>
        <v>.</v>
      </c>
      <c r="AK29" s="1004" t="str">
        <f>IF(U29=".",".",SUM($S29:U29))</f>
        <v>.</v>
      </c>
      <c r="AL29" s="1004" t="str">
        <f>IF(V29=".",".",SUM($S29:V29))</f>
        <v>.</v>
      </c>
      <c r="AM29" s="1004" t="str">
        <f>IF(W29=".",".",SUM($S29:W29))</f>
        <v>.</v>
      </c>
      <c r="AN29" s="1004" t="str">
        <f>IF(X29=".",".",SUM($S29:X29))</f>
        <v>.</v>
      </c>
      <c r="AO29" s="1005" t="str">
        <f>IF(Y29=".",".",SUM($S29:Y29))</f>
        <v>.</v>
      </c>
      <c r="AP29" s="116"/>
      <c r="AQ29" s="1507" t="str">
        <f t="shared" ref="AQ29:AQ31" si="24">IFERROR(F29/$E29-1,".")</f>
        <v>.</v>
      </c>
      <c r="AR29" s="1508" t="str">
        <f t="shared" ref="AR29:AR31" si="25">IFERROR(G29/$E29-1,".")</f>
        <v>.</v>
      </c>
      <c r="AS29" s="1508" t="str">
        <f t="shared" ref="AS29:AS31" si="26">IFERROR(H29/$E29-1,".")</f>
        <v>.</v>
      </c>
      <c r="AT29" s="1508" t="str">
        <f t="shared" ref="AT29:AT31" si="27">IFERROR(I29/$E29-1,".")</f>
        <v>.</v>
      </c>
      <c r="AU29" s="1508" t="str">
        <f t="shared" ref="AU29:AU31" si="28">IFERROR(J29/$E29-1,".")</f>
        <v>.</v>
      </c>
      <c r="AV29" s="1508" t="str">
        <f t="shared" ref="AV29:AV31" si="29">IFERROR(K29/$E29-1,".")</f>
        <v>.</v>
      </c>
      <c r="AW29" s="1509" t="str">
        <f t="shared" ref="AW29:AW31" si="30">IFERROR(L29/$E29-1,".")</f>
        <v>.</v>
      </c>
      <c r="AX29" s="327"/>
      <c r="AY29" s="116"/>
      <c r="AZ29" s="1474"/>
      <c r="BA29" s="1474"/>
      <c r="BB29" s="1474"/>
    </row>
    <row r="30" spans="1:54" s="189" customFormat="1" x14ac:dyDescent="0.2">
      <c r="A30" s="116"/>
      <c r="B30" s="325"/>
      <c r="C30" s="883" t="str">
        <f t="shared" si="8"/>
        <v>Residential</v>
      </c>
      <c r="D30" s="1639" t="str">
        <f>IF('WK2 - Notional General Income'!D35="","",'WK2 - Notional General Income'!D35)</f>
        <v/>
      </c>
      <c r="E30" s="878"/>
      <c r="F30" s="878"/>
      <c r="G30" s="878"/>
      <c r="H30" s="878"/>
      <c r="I30" s="878"/>
      <c r="J30" s="879"/>
      <c r="K30" s="878"/>
      <c r="L30" s="878"/>
      <c r="M30" s="333"/>
      <c r="N30" s="116"/>
      <c r="O30" s="443"/>
      <c r="P30" s="124"/>
      <c r="Q30" s="1474"/>
      <c r="R30" s="325"/>
      <c r="S30" s="1003" t="str">
        <f t="shared" si="10"/>
        <v>.</v>
      </c>
      <c r="T30" s="1004" t="str">
        <f t="shared" si="11"/>
        <v>.</v>
      </c>
      <c r="U30" s="1004" t="str">
        <f t="shared" si="12"/>
        <v>.</v>
      </c>
      <c r="V30" s="1004" t="str">
        <f t="shared" si="13"/>
        <v>.</v>
      </c>
      <c r="W30" s="1004" t="str">
        <f t="shared" si="14"/>
        <v>.</v>
      </c>
      <c r="X30" s="1004" t="str">
        <f t="shared" si="15"/>
        <v>.</v>
      </c>
      <c r="Y30" s="1005" t="str">
        <f t="shared" si="16"/>
        <v>.</v>
      </c>
      <c r="Z30" s="116"/>
      <c r="AA30" s="1507" t="str">
        <f t="shared" si="17"/>
        <v>.</v>
      </c>
      <c r="AB30" s="1508" t="str">
        <f t="shared" si="18"/>
        <v>.</v>
      </c>
      <c r="AC30" s="1508" t="str">
        <f t="shared" si="19"/>
        <v>.</v>
      </c>
      <c r="AD30" s="1508" t="str">
        <f t="shared" si="20"/>
        <v>.</v>
      </c>
      <c r="AE30" s="1508" t="str">
        <f t="shared" si="21"/>
        <v>.</v>
      </c>
      <c r="AF30" s="1508" t="str">
        <f t="shared" si="22"/>
        <v>.</v>
      </c>
      <c r="AG30" s="1509" t="str">
        <f t="shared" si="23"/>
        <v>.</v>
      </c>
      <c r="AH30" s="116"/>
      <c r="AI30" s="1003" t="str">
        <f>IF(S30=".",".",SUM($S30:S30))</f>
        <v>.</v>
      </c>
      <c r="AJ30" s="1004" t="str">
        <f>IF(T30=".",".",SUM($S30:T30))</f>
        <v>.</v>
      </c>
      <c r="AK30" s="1004" t="str">
        <f>IF(U30=".",".",SUM($S30:U30))</f>
        <v>.</v>
      </c>
      <c r="AL30" s="1004" t="str">
        <f>IF(V30=".",".",SUM($S30:V30))</f>
        <v>.</v>
      </c>
      <c r="AM30" s="1004" t="str">
        <f>IF(W30=".",".",SUM($S30:W30))</f>
        <v>.</v>
      </c>
      <c r="AN30" s="1004" t="str">
        <f>IF(X30=".",".",SUM($S30:X30))</f>
        <v>.</v>
      </c>
      <c r="AO30" s="1005" t="str">
        <f>IF(Y30=".",".",SUM($S30:Y30))</f>
        <v>.</v>
      </c>
      <c r="AP30" s="116"/>
      <c r="AQ30" s="1507" t="str">
        <f t="shared" si="24"/>
        <v>.</v>
      </c>
      <c r="AR30" s="1508" t="str">
        <f t="shared" si="25"/>
        <v>.</v>
      </c>
      <c r="AS30" s="1508" t="str">
        <f t="shared" si="26"/>
        <v>.</v>
      </c>
      <c r="AT30" s="1508" t="str">
        <f t="shared" si="27"/>
        <v>.</v>
      </c>
      <c r="AU30" s="1508" t="str">
        <f t="shared" si="28"/>
        <v>.</v>
      </c>
      <c r="AV30" s="1508" t="str">
        <f t="shared" si="29"/>
        <v>.</v>
      </c>
      <c r="AW30" s="1509" t="str">
        <f t="shared" si="30"/>
        <v>.</v>
      </c>
      <c r="AX30" s="327"/>
      <c r="AY30" s="116"/>
      <c r="AZ30" s="1474"/>
      <c r="BA30" s="1474"/>
      <c r="BB30" s="1474"/>
    </row>
    <row r="31" spans="1:54" s="189" customFormat="1" x14ac:dyDescent="0.2">
      <c r="A31" s="116"/>
      <c r="B31" s="325"/>
      <c r="C31" s="883" t="str">
        <f t="shared" si="8"/>
        <v>Residential</v>
      </c>
      <c r="D31" s="1639" t="str">
        <f>IF('WK2 - Notional General Income'!D36="","",'WK2 - Notional General Income'!D36)</f>
        <v/>
      </c>
      <c r="E31" s="878"/>
      <c r="F31" s="878"/>
      <c r="G31" s="878"/>
      <c r="H31" s="878"/>
      <c r="I31" s="878"/>
      <c r="J31" s="879"/>
      <c r="K31" s="878"/>
      <c r="L31" s="878"/>
      <c r="M31" s="333"/>
      <c r="N31" s="116"/>
      <c r="O31" s="443"/>
      <c r="P31" s="124"/>
      <c r="Q31" s="1474"/>
      <c r="R31" s="325"/>
      <c r="S31" s="1003" t="str">
        <f t="shared" si="10"/>
        <v>.</v>
      </c>
      <c r="T31" s="1004" t="str">
        <f t="shared" si="11"/>
        <v>.</v>
      </c>
      <c r="U31" s="1004" t="str">
        <f t="shared" si="12"/>
        <v>.</v>
      </c>
      <c r="V31" s="1004" t="str">
        <f t="shared" si="13"/>
        <v>.</v>
      </c>
      <c r="W31" s="1004" t="str">
        <f t="shared" si="14"/>
        <v>.</v>
      </c>
      <c r="X31" s="1004" t="str">
        <f t="shared" si="15"/>
        <v>.</v>
      </c>
      <c r="Y31" s="1005" t="str">
        <f t="shared" si="16"/>
        <v>.</v>
      </c>
      <c r="Z31" s="116"/>
      <c r="AA31" s="1507" t="str">
        <f t="shared" si="17"/>
        <v>.</v>
      </c>
      <c r="AB31" s="1508" t="str">
        <f t="shared" si="18"/>
        <v>.</v>
      </c>
      <c r="AC31" s="1508" t="str">
        <f t="shared" si="19"/>
        <v>.</v>
      </c>
      <c r="AD31" s="1508" t="str">
        <f t="shared" si="20"/>
        <v>.</v>
      </c>
      <c r="AE31" s="1508" t="str">
        <f t="shared" si="21"/>
        <v>.</v>
      </c>
      <c r="AF31" s="1508" t="str">
        <f t="shared" si="22"/>
        <v>.</v>
      </c>
      <c r="AG31" s="1509" t="str">
        <f t="shared" si="23"/>
        <v>.</v>
      </c>
      <c r="AH31" s="116"/>
      <c r="AI31" s="1003" t="str">
        <f>IF(S31=".",".",SUM($S31:S31))</f>
        <v>.</v>
      </c>
      <c r="AJ31" s="1004" t="str">
        <f>IF(T31=".",".",SUM($S31:T31))</f>
        <v>.</v>
      </c>
      <c r="AK31" s="1004" t="str">
        <f>IF(U31=".",".",SUM($S31:U31))</f>
        <v>.</v>
      </c>
      <c r="AL31" s="1004" t="str">
        <f>IF(V31=".",".",SUM($S31:V31))</f>
        <v>.</v>
      </c>
      <c r="AM31" s="1004" t="str">
        <f>IF(W31=".",".",SUM($S31:W31))</f>
        <v>.</v>
      </c>
      <c r="AN31" s="1004" t="str">
        <f>IF(X31=".",".",SUM($S31:X31))</f>
        <v>.</v>
      </c>
      <c r="AO31" s="1005" t="str">
        <f>IF(Y31=".",".",SUM($S31:Y31))</f>
        <v>.</v>
      </c>
      <c r="AP31" s="116"/>
      <c r="AQ31" s="1507" t="str">
        <f t="shared" si="24"/>
        <v>.</v>
      </c>
      <c r="AR31" s="1508" t="str">
        <f t="shared" si="25"/>
        <v>.</v>
      </c>
      <c r="AS31" s="1508" t="str">
        <f t="shared" si="26"/>
        <v>.</v>
      </c>
      <c r="AT31" s="1508" t="str">
        <f t="shared" si="27"/>
        <v>.</v>
      </c>
      <c r="AU31" s="1508" t="str">
        <f t="shared" si="28"/>
        <v>.</v>
      </c>
      <c r="AV31" s="1508" t="str">
        <f t="shared" si="29"/>
        <v>.</v>
      </c>
      <c r="AW31" s="1509" t="str">
        <f t="shared" si="30"/>
        <v>.</v>
      </c>
      <c r="AX31" s="327"/>
      <c r="AY31" s="116"/>
      <c r="AZ31" s="1474"/>
      <c r="BA31" s="1474"/>
      <c r="BB31" s="1474"/>
    </row>
    <row r="32" spans="1:54" s="189" customFormat="1" x14ac:dyDescent="0.2">
      <c r="A32" s="116"/>
      <c r="B32" s="325"/>
      <c r="C32" s="883"/>
      <c r="D32" s="883"/>
      <c r="E32" s="883"/>
      <c r="F32" s="883"/>
      <c r="G32" s="883"/>
      <c r="H32" s="883"/>
      <c r="I32" s="883"/>
      <c r="J32" s="883"/>
      <c r="K32" s="883"/>
      <c r="L32" s="883"/>
      <c r="M32" s="333"/>
      <c r="N32" s="116"/>
      <c r="O32" s="443"/>
      <c r="P32" s="124"/>
      <c r="Q32" s="101"/>
      <c r="R32" s="325"/>
      <c r="S32" s="1003"/>
      <c r="T32" s="1004"/>
      <c r="U32" s="1004"/>
      <c r="V32" s="1004"/>
      <c r="W32" s="1004"/>
      <c r="X32" s="1004"/>
      <c r="Y32" s="1005"/>
      <c r="Z32" s="116"/>
      <c r="AA32" s="1507"/>
      <c r="AB32" s="1508"/>
      <c r="AC32" s="1508"/>
      <c r="AD32" s="1508"/>
      <c r="AE32" s="1508"/>
      <c r="AF32" s="1508"/>
      <c r="AG32" s="1509"/>
      <c r="AH32" s="116"/>
      <c r="AI32" s="1003"/>
      <c r="AJ32" s="1004"/>
      <c r="AK32" s="1004"/>
      <c r="AL32" s="1004"/>
      <c r="AM32" s="1004"/>
      <c r="AN32" s="1004"/>
      <c r="AO32" s="1005"/>
      <c r="AP32" s="116"/>
      <c r="AQ32" s="1507"/>
      <c r="AR32" s="1508"/>
      <c r="AS32" s="1508"/>
      <c r="AT32" s="1508"/>
      <c r="AU32" s="1508"/>
      <c r="AV32" s="1508"/>
      <c r="AW32" s="1509"/>
      <c r="AX32" s="327"/>
      <c r="AY32" s="116"/>
      <c r="AZ32" s="1474"/>
      <c r="BA32" s="1474"/>
      <c r="BB32" s="1474"/>
    </row>
    <row r="33" spans="1:54" s="189" customFormat="1" x14ac:dyDescent="0.2">
      <c r="A33" s="116"/>
      <c r="B33" s="325"/>
      <c r="C33" s="883" t="str">
        <f>'WK3 - Notional GI Yr1 YIELD'!C66</f>
        <v>Business</v>
      </c>
      <c r="D33" s="1639" t="str">
        <f>IF('WK2 - Notional General Income'!D84="","",'WK2 - Notional General Income'!D84)</f>
        <v>Ordinary</v>
      </c>
      <c r="E33" s="878">
        <v>300</v>
      </c>
      <c r="F33" s="878">
        <v>565</v>
      </c>
      <c r="G33" s="878">
        <v>579.13</v>
      </c>
      <c r="H33" s="878">
        <v>593.61</v>
      </c>
      <c r="I33" s="878">
        <v>608.45000000000005</v>
      </c>
      <c r="J33" s="1210">
        <v>623.66</v>
      </c>
      <c r="K33" s="1209">
        <v>639.25</v>
      </c>
      <c r="L33" s="1209">
        <v>655.23</v>
      </c>
      <c r="M33" s="333"/>
      <c r="N33" s="116"/>
      <c r="O33" s="443"/>
      <c r="P33" s="124"/>
      <c r="Q33" s="101"/>
      <c r="R33" s="325"/>
      <c r="S33" s="1003">
        <f t="shared" si="9"/>
        <v>265</v>
      </c>
      <c r="T33" s="1004">
        <f t="shared" si="3"/>
        <v>14.129999999999995</v>
      </c>
      <c r="U33" s="1004">
        <f t="shared" si="3"/>
        <v>14.480000000000018</v>
      </c>
      <c r="V33" s="1004">
        <f t="shared" si="3"/>
        <v>14.840000000000032</v>
      </c>
      <c r="W33" s="1004">
        <f t="shared" si="3"/>
        <v>15.209999999999923</v>
      </c>
      <c r="X33" s="1004">
        <f t="shared" si="3"/>
        <v>15.590000000000032</v>
      </c>
      <c r="Y33" s="1005">
        <f t="shared" si="3"/>
        <v>15.980000000000018</v>
      </c>
      <c r="Z33" s="116"/>
      <c r="AA33" s="1507">
        <f t="shared" si="6"/>
        <v>0.8833333333333333</v>
      </c>
      <c r="AB33" s="1508">
        <f t="shared" si="4"/>
        <v>2.5008849557522028E-2</v>
      </c>
      <c r="AC33" s="1508">
        <f t="shared" si="4"/>
        <v>2.5003021774040457E-2</v>
      </c>
      <c r="AD33" s="1508">
        <f t="shared" si="4"/>
        <v>2.4999578848065251E-2</v>
      </c>
      <c r="AE33" s="1508">
        <f t="shared" si="4"/>
        <v>2.4997945599473992E-2</v>
      </c>
      <c r="AF33" s="1508">
        <f t="shared" si="4"/>
        <v>2.4997594843344073E-2</v>
      </c>
      <c r="AG33" s="1509">
        <f t="shared" si="4"/>
        <v>2.4998044583496304E-2</v>
      </c>
      <c r="AH33" s="116"/>
      <c r="AI33" s="1003">
        <f>IF(S33=".",".",SUM($S33:S33))</f>
        <v>265</v>
      </c>
      <c r="AJ33" s="1004">
        <f>IF(T33=".",".",SUM($S33:T33))</f>
        <v>279.13</v>
      </c>
      <c r="AK33" s="1004">
        <f>IF(U33=".",".",SUM($S33:U33))</f>
        <v>293.61</v>
      </c>
      <c r="AL33" s="1004">
        <f>IF(V33=".",".",SUM($S33:V33))</f>
        <v>308.45000000000005</v>
      </c>
      <c r="AM33" s="1004">
        <f>IF(W33=".",".",SUM($S33:W33))</f>
        <v>323.65999999999997</v>
      </c>
      <c r="AN33" s="1004">
        <f>IF(X33=".",".",SUM($S33:X33))</f>
        <v>339.25</v>
      </c>
      <c r="AO33" s="1005">
        <f>IF(Y33=".",".",SUM($S33:Y33))</f>
        <v>355.23</v>
      </c>
      <c r="AP33" s="116"/>
      <c r="AQ33" s="1507">
        <f t="shared" si="7"/>
        <v>0.8833333333333333</v>
      </c>
      <c r="AR33" s="1508">
        <f t="shared" si="5"/>
        <v>0.93043333333333322</v>
      </c>
      <c r="AS33" s="1508">
        <f t="shared" si="5"/>
        <v>0.97870000000000013</v>
      </c>
      <c r="AT33" s="1508">
        <f t="shared" si="5"/>
        <v>1.0281666666666669</v>
      </c>
      <c r="AU33" s="1508">
        <f t="shared" si="5"/>
        <v>1.0788666666666664</v>
      </c>
      <c r="AV33" s="1508">
        <f t="shared" si="5"/>
        <v>1.1308333333333334</v>
      </c>
      <c r="AW33" s="1509">
        <f t="shared" si="5"/>
        <v>1.1840999999999999</v>
      </c>
      <c r="AX33" s="327"/>
      <c r="AY33" s="116"/>
      <c r="AZ33" s="1474"/>
      <c r="BA33" s="1474"/>
      <c r="BB33" s="1474"/>
    </row>
    <row r="34" spans="1:54" s="189" customFormat="1" x14ac:dyDescent="0.2">
      <c r="A34" s="116"/>
      <c r="B34" s="325"/>
      <c r="C34" s="883" t="str">
        <f>C33</f>
        <v>Business</v>
      </c>
      <c r="D34" s="1639" t="str">
        <f>IF('WK2 - Notional General Income'!D85="","",'WK2 - Notional General Income'!D85)</f>
        <v>Local Retail</v>
      </c>
      <c r="E34" s="878">
        <v>300</v>
      </c>
      <c r="F34" s="1209">
        <v>565</v>
      </c>
      <c r="G34" s="1209">
        <v>579.13</v>
      </c>
      <c r="H34" s="1209">
        <v>593.61</v>
      </c>
      <c r="I34" s="1209">
        <v>608.45000000000005</v>
      </c>
      <c r="J34" s="1210">
        <v>623.66</v>
      </c>
      <c r="K34" s="1209">
        <v>639.25</v>
      </c>
      <c r="L34" s="1209">
        <v>655.23</v>
      </c>
      <c r="M34" s="333"/>
      <c r="N34" s="116"/>
      <c r="O34" s="443"/>
      <c r="P34" s="124"/>
      <c r="Q34" s="101"/>
      <c r="R34" s="325"/>
      <c r="S34" s="1003">
        <f t="shared" si="9"/>
        <v>265</v>
      </c>
      <c r="T34" s="1004">
        <f t="shared" si="3"/>
        <v>14.129999999999995</v>
      </c>
      <c r="U34" s="1004">
        <f t="shared" si="3"/>
        <v>14.480000000000018</v>
      </c>
      <c r="V34" s="1004">
        <f t="shared" si="3"/>
        <v>14.840000000000032</v>
      </c>
      <c r="W34" s="1004">
        <f t="shared" si="3"/>
        <v>15.209999999999923</v>
      </c>
      <c r="X34" s="1004">
        <f t="shared" si="3"/>
        <v>15.590000000000032</v>
      </c>
      <c r="Y34" s="1005">
        <f t="shared" si="3"/>
        <v>15.980000000000018</v>
      </c>
      <c r="Z34" s="116"/>
      <c r="AA34" s="1507">
        <f t="shared" si="6"/>
        <v>0.8833333333333333</v>
      </c>
      <c r="AB34" s="1508">
        <f t="shared" si="4"/>
        <v>2.5008849557522028E-2</v>
      </c>
      <c r="AC34" s="1508">
        <f t="shared" si="4"/>
        <v>2.5003021774040457E-2</v>
      </c>
      <c r="AD34" s="1508">
        <f t="shared" si="4"/>
        <v>2.4999578848065251E-2</v>
      </c>
      <c r="AE34" s="1508">
        <f t="shared" si="4"/>
        <v>2.4997945599473992E-2</v>
      </c>
      <c r="AF34" s="1508">
        <f t="shared" si="4"/>
        <v>2.4997594843344073E-2</v>
      </c>
      <c r="AG34" s="1509">
        <f t="shared" si="4"/>
        <v>2.4998044583496304E-2</v>
      </c>
      <c r="AH34" s="116"/>
      <c r="AI34" s="1003">
        <f>IF(S34=".",".",SUM($S34:S34))</f>
        <v>265</v>
      </c>
      <c r="AJ34" s="1004">
        <f>IF(T34=".",".",SUM($S34:T34))</f>
        <v>279.13</v>
      </c>
      <c r="AK34" s="1004">
        <f>IF(U34=".",".",SUM($S34:U34))</f>
        <v>293.61</v>
      </c>
      <c r="AL34" s="1004">
        <f>IF(V34=".",".",SUM($S34:V34))</f>
        <v>308.45000000000005</v>
      </c>
      <c r="AM34" s="1004">
        <f>IF(W34=".",".",SUM($S34:W34))</f>
        <v>323.65999999999997</v>
      </c>
      <c r="AN34" s="1004">
        <f>IF(X34=".",".",SUM($S34:X34))</f>
        <v>339.25</v>
      </c>
      <c r="AO34" s="1005">
        <f>IF(Y34=".",".",SUM($S34:Y34))</f>
        <v>355.23</v>
      </c>
      <c r="AP34" s="116"/>
      <c r="AQ34" s="1507">
        <f t="shared" si="7"/>
        <v>0.8833333333333333</v>
      </c>
      <c r="AR34" s="1508">
        <f t="shared" si="5"/>
        <v>0.93043333333333322</v>
      </c>
      <c r="AS34" s="1508">
        <f t="shared" si="5"/>
        <v>0.97870000000000013</v>
      </c>
      <c r="AT34" s="1508">
        <f t="shared" si="5"/>
        <v>1.0281666666666669</v>
      </c>
      <c r="AU34" s="1508">
        <f t="shared" si="5"/>
        <v>1.0788666666666664</v>
      </c>
      <c r="AV34" s="1508">
        <f t="shared" si="5"/>
        <v>1.1308333333333334</v>
      </c>
      <c r="AW34" s="1509">
        <f t="shared" si="5"/>
        <v>1.1840999999999999</v>
      </c>
      <c r="AX34" s="327"/>
      <c r="AY34" s="116"/>
      <c r="AZ34" s="1474"/>
      <c r="BA34" s="1474"/>
      <c r="BB34" s="1474"/>
    </row>
    <row r="35" spans="1:54" s="189" customFormat="1" x14ac:dyDescent="0.2">
      <c r="A35" s="116"/>
      <c r="B35" s="325"/>
      <c r="C35" s="883" t="str">
        <f t="shared" ref="C35:C49" si="31">C34</f>
        <v>Business</v>
      </c>
      <c r="D35" s="1639" t="str">
        <f>IF('WK2 - Notional General Income'!D86="","",'WK2 - Notional General Income'!D86)</f>
        <v>Major Retail</v>
      </c>
      <c r="E35" s="878">
        <v>300</v>
      </c>
      <c r="F35" s="1209">
        <v>565</v>
      </c>
      <c r="G35" s="1209">
        <v>579.13</v>
      </c>
      <c r="H35" s="1209">
        <v>593.61</v>
      </c>
      <c r="I35" s="1209">
        <v>608.45000000000005</v>
      </c>
      <c r="J35" s="1210">
        <v>623.66</v>
      </c>
      <c r="K35" s="1209">
        <v>639.25</v>
      </c>
      <c r="L35" s="1209">
        <v>655.23</v>
      </c>
      <c r="M35" s="333"/>
      <c r="N35" s="116"/>
      <c r="O35" s="443"/>
      <c r="P35" s="124"/>
      <c r="Q35" s="101"/>
      <c r="R35" s="325"/>
      <c r="S35" s="1003">
        <f t="shared" si="9"/>
        <v>265</v>
      </c>
      <c r="T35" s="1004">
        <f t="shared" si="3"/>
        <v>14.129999999999995</v>
      </c>
      <c r="U35" s="1004">
        <f t="shared" si="3"/>
        <v>14.480000000000018</v>
      </c>
      <c r="V35" s="1004">
        <f t="shared" si="3"/>
        <v>14.840000000000032</v>
      </c>
      <c r="W35" s="1004">
        <f t="shared" si="3"/>
        <v>15.209999999999923</v>
      </c>
      <c r="X35" s="1004">
        <f t="shared" si="3"/>
        <v>15.590000000000032</v>
      </c>
      <c r="Y35" s="1005">
        <f t="shared" si="3"/>
        <v>15.980000000000018</v>
      </c>
      <c r="Z35" s="116"/>
      <c r="AA35" s="1507">
        <f t="shared" si="6"/>
        <v>0.8833333333333333</v>
      </c>
      <c r="AB35" s="1508">
        <f t="shared" si="4"/>
        <v>2.5008849557522028E-2</v>
      </c>
      <c r="AC35" s="1508">
        <f t="shared" si="4"/>
        <v>2.5003021774040457E-2</v>
      </c>
      <c r="AD35" s="1508">
        <f t="shared" si="4"/>
        <v>2.4999578848065251E-2</v>
      </c>
      <c r="AE35" s="1508">
        <f t="shared" si="4"/>
        <v>2.4997945599473992E-2</v>
      </c>
      <c r="AF35" s="1508">
        <f t="shared" si="4"/>
        <v>2.4997594843344073E-2</v>
      </c>
      <c r="AG35" s="1509">
        <f t="shared" si="4"/>
        <v>2.4998044583496304E-2</v>
      </c>
      <c r="AH35" s="116"/>
      <c r="AI35" s="1003">
        <f>IF(S35=".",".",SUM($S35:S35))</f>
        <v>265</v>
      </c>
      <c r="AJ35" s="1004">
        <f>IF(T35=".",".",SUM($S35:T35))</f>
        <v>279.13</v>
      </c>
      <c r="AK35" s="1004">
        <f>IF(U35=".",".",SUM($S35:U35))</f>
        <v>293.61</v>
      </c>
      <c r="AL35" s="1004">
        <f>IF(V35=".",".",SUM($S35:V35))</f>
        <v>308.45000000000005</v>
      </c>
      <c r="AM35" s="1004">
        <f>IF(W35=".",".",SUM($S35:W35))</f>
        <v>323.65999999999997</v>
      </c>
      <c r="AN35" s="1004">
        <f>IF(X35=".",".",SUM($S35:X35))</f>
        <v>339.25</v>
      </c>
      <c r="AO35" s="1005">
        <f>IF(Y35=".",".",SUM($S35:Y35))</f>
        <v>355.23</v>
      </c>
      <c r="AP35" s="116"/>
      <c r="AQ35" s="1507">
        <f t="shared" si="7"/>
        <v>0.8833333333333333</v>
      </c>
      <c r="AR35" s="1508">
        <f t="shared" si="5"/>
        <v>0.93043333333333322</v>
      </c>
      <c r="AS35" s="1508">
        <f t="shared" si="5"/>
        <v>0.97870000000000013</v>
      </c>
      <c r="AT35" s="1508">
        <f t="shared" si="5"/>
        <v>1.0281666666666669</v>
      </c>
      <c r="AU35" s="1508">
        <f t="shared" si="5"/>
        <v>1.0788666666666664</v>
      </c>
      <c r="AV35" s="1508">
        <f t="shared" si="5"/>
        <v>1.1308333333333334</v>
      </c>
      <c r="AW35" s="1509">
        <f t="shared" si="5"/>
        <v>1.1840999999999999</v>
      </c>
      <c r="AX35" s="327"/>
      <c r="AY35" s="116"/>
      <c r="AZ35" s="1474"/>
      <c r="BA35" s="1474"/>
      <c r="BB35" s="1474"/>
    </row>
    <row r="36" spans="1:54" s="189" customFormat="1" x14ac:dyDescent="0.2">
      <c r="A36" s="116"/>
      <c r="B36" s="325"/>
      <c r="C36" s="883" t="str">
        <f t="shared" si="31"/>
        <v>Business</v>
      </c>
      <c r="D36" s="1639" t="str">
        <f>IF('WK2 - Notional General Income'!D87="","",'WK2 - Notional General Income'!D87)</f>
        <v/>
      </c>
      <c r="E36" s="878"/>
      <c r="F36" s="878"/>
      <c r="G36" s="878"/>
      <c r="H36" s="878"/>
      <c r="I36" s="878"/>
      <c r="J36" s="879"/>
      <c r="K36" s="878"/>
      <c r="L36" s="1209"/>
      <c r="M36" s="333"/>
      <c r="N36" s="116"/>
      <c r="O36" s="443"/>
      <c r="P36" s="124"/>
      <c r="Q36" s="101"/>
      <c r="R36" s="325"/>
      <c r="S36" s="1003" t="str">
        <f t="shared" si="9"/>
        <v>.</v>
      </c>
      <c r="T36" s="1004" t="str">
        <f t="shared" si="3"/>
        <v>.</v>
      </c>
      <c r="U36" s="1004" t="str">
        <f t="shared" si="3"/>
        <v>.</v>
      </c>
      <c r="V36" s="1004" t="str">
        <f t="shared" si="3"/>
        <v>.</v>
      </c>
      <c r="W36" s="1004" t="str">
        <f t="shared" si="3"/>
        <v>.</v>
      </c>
      <c r="X36" s="1004" t="str">
        <f t="shared" si="3"/>
        <v>.</v>
      </c>
      <c r="Y36" s="1005" t="str">
        <f t="shared" si="3"/>
        <v>.</v>
      </c>
      <c r="Z36" s="116"/>
      <c r="AA36" s="1507" t="str">
        <f t="shared" si="6"/>
        <v>.</v>
      </c>
      <c r="AB36" s="1508" t="str">
        <f t="shared" si="4"/>
        <v>.</v>
      </c>
      <c r="AC36" s="1508" t="str">
        <f t="shared" si="4"/>
        <v>.</v>
      </c>
      <c r="AD36" s="1508" t="str">
        <f t="shared" si="4"/>
        <v>.</v>
      </c>
      <c r="AE36" s="1508" t="str">
        <f t="shared" si="4"/>
        <v>.</v>
      </c>
      <c r="AF36" s="1508" t="str">
        <f t="shared" si="4"/>
        <v>.</v>
      </c>
      <c r="AG36" s="1509" t="str">
        <f t="shared" si="4"/>
        <v>.</v>
      </c>
      <c r="AH36" s="116"/>
      <c r="AI36" s="1003" t="str">
        <f>IF(S36=".",".",SUM($S36:S36))</f>
        <v>.</v>
      </c>
      <c r="AJ36" s="1004" t="str">
        <f>IF(T36=".",".",SUM($S36:T36))</f>
        <v>.</v>
      </c>
      <c r="AK36" s="1004" t="str">
        <f>IF(U36=".",".",SUM($S36:U36))</f>
        <v>.</v>
      </c>
      <c r="AL36" s="1004" t="str">
        <f>IF(V36=".",".",SUM($S36:V36))</f>
        <v>.</v>
      </c>
      <c r="AM36" s="1004" t="str">
        <f>IF(W36=".",".",SUM($S36:W36))</f>
        <v>.</v>
      </c>
      <c r="AN36" s="1004" t="str">
        <f>IF(X36=".",".",SUM($S36:X36))</f>
        <v>.</v>
      </c>
      <c r="AO36" s="1005" t="str">
        <f>IF(Y36=".",".",SUM($S36:Y36))</f>
        <v>.</v>
      </c>
      <c r="AP36" s="116"/>
      <c r="AQ36" s="1507" t="str">
        <f t="shared" si="7"/>
        <v>.</v>
      </c>
      <c r="AR36" s="1508" t="str">
        <f t="shared" si="5"/>
        <v>.</v>
      </c>
      <c r="AS36" s="1508" t="str">
        <f t="shared" si="5"/>
        <v>.</v>
      </c>
      <c r="AT36" s="1508" t="str">
        <f t="shared" si="5"/>
        <v>.</v>
      </c>
      <c r="AU36" s="1508" t="str">
        <f t="shared" si="5"/>
        <v>.</v>
      </c>
      <c r="AV36" s="1508" t="str">
        <f t="shared" si="5"/>
        <v>.</v>
      </c>
      <c r="AW36" s="1509" t="str">
        <f t="shared" si="5"/>
        <v>.</v>
      </c>
      <c r="AX36" s="327"/>
      <c r="AY36" s="116"/>
      <c r="AZ36" s="1474"/>
      <c r="BA36" s="1474"/>
      <c r="BB36" s="1474"/>
    </row>
    <row r="37" spans="1:54" s="189" customFormat="1" x14ac:dyDescent="0.2">
      <c r="A37" s="116"/>
      <c r="B37" s="325"/>
      <c r="C37" s="883" t="str">
        <f t="shared" si="31"/>
        <v>Business</v>
      </c>
      <c r="D37" s="1639" t="str">
        <f>IF('WK2 - Notional General Income'!D88="","",'WK2 - Notional General Income'!D88)</f>
        <v/>
      </c>
      <c r="E37" s="878"/>
      <c r="F37" s="878"/>
      <c r="G37" s="878"/>
      <c r="H37" s="878"/>
      <c r="I37" s="878"/>
      <c r="J37" s="879"/>
      <c r="K37" s="878"/>
      <c r="L37" s="1209"/>
      <c r="M37" s="333"/>
      <c r="N37" s="116"/>
      <c r="O37" s="443"/>
      <c r="P37" s="124"/>
      <c r="Q37" s="101"/>
      <c r="R37" s="325"/>
      <c r="S37" s="1003" t="str">
        <f t="shared" si="9"/>
        <v>.</v>
      </c>
      <c r="T37" s="1004" t="str">
        <f t="shared" si="3"/>
        <v>.</v>
      </c>
      <c r="U37" s="1004" t="str">
        <f t="shared" si="3"/>
        <v>.</v>
      </c>
      <c r="V37" s="1004" t="str">
        <f t="shared" si="3"/>
        <v>.</v>
      </c>
      <c r="W37" s="1004" t="str">
        <f t="shared" si="3"/>
        <v>.</v>
      </c>
      <c r="X37" s="1004" t="str">
        <f t="shared" si="3"/>
        <v>.</v>
      </c>
      <c r="Y37" s="1005" t="str">
        <f t="shared" si="3"/>
        <v>.</v>
      </c>
      <c r="Z37" s="116"/>
      <c r="AA37" s="1507" t="str">
        <f t="shared" si="6"/>
        <v>.</v>
      </c>
      <c r="AB37" s="1508" t="str">
        <f t="shared" si="4"/>
        <v>.</v>
      </c>
      <c r="AC37" s="1508" t="str">
        <f t="shared" si="4"/>
        <v>.</v>
      </c>
      <c r="AD37" s="1508" t="str">
        <f t="shared" si="4"/>
        <v>.</v>
      </c>
      <c r="AE37" s="1508" t="str">
        <f t="shared" si="4"/>
        <v>.</v>
      </c>
      <c r="AF37" s="1508" t="str">
        <f t="shared" si="4"/>
        <v>.</v>
      </c>
      <c r="AG37" s="1509" t="str">
        <f t="shared" si="4"/>
        <v>.</v>
      </c>
      <c r="AH37" s="116"/>
      <c r="AI37" s="1003" t="str">
        <f>IF(S37=".",".",SUM($S37:S37))</f>
        <v>.</v>
      </c>
      <c r="AJ37" s="1004" t="str">
        <f>IF(T37=".",".",SUM($S37:T37))</f>
        <v>.</v>
      </c>
      <c r="AK37" s="1004" t="str">
        <f>IF(U37=".",".",SUM($S37:U37))</f>
        <v>.</v>
      </c>
      <c r="AL37" s="1004" t="str">
        <f>IF(V37=".",".",SUM($S37:V37))</f>
        <v>.</v>
      </c>
      <c r="AM37" s="1004" t="str">
        <f>IF(W37=".",".",SUM($S37:W37))</f>
        <v>.</v>
      </c>
      <c r="AN37" s="1004" t="str">
        <f>IF(X37=".",".",SUM($S37:X37))</f>
        <v>.</v>
      </c>
      <c r="AO37" s="1005" t="str">
        <f>IF(Y37=".",".",SUM($S37:Y37))</f>
        <v>.</v>
      </c>
      <c r="AP37" s="116"/>
      <c r="AQ37" s="1507" t="str">
        <f t="shared" si="7"/>
        <v>.</v>
      </c>
      <c r="AR37" s="1508" t="str">
        <f t="shared" si="5"/>
        <v>.</v>
      </c>
      <c r="AS37" s="1508" t="str">
        <f t="shared" si="5"/>
        <v>.</v>
      </c>
      <c r="AT37" s="1508" t="str">
        <f t="shared" si="5"/>
        <v>.</v>
      </c>
      <c r="AU37" s="1508" t="str">
        <f t="shared" si="5"/>
        <v>.</v>
      </c>
      <c r="AV37" s="1508" t="str">
        <f t="shared" si="5"/>
        <v>.</v>
      </c>
      <c r="AW37" s="1509" t="str">
        <f t="shared" si="5"/>
        <v>.</v>
      </c>
      <c r="AX37" s="327"/>
      <c r="AY37" s="116"/>
      <c r="AZ37" s="1474"/>
      <c r="BA37" s="1474"/>
      <c r="BB37" s="1474"/>
    </row>
    <row r="38" spans="1:54" s="189" customFormat="1" x14ac:dyDescent="0.2">
      <c r="A38" s="116"/>
      <c r="B38" s="325"/>
      <c r="C38" s="883" t="str">
        <f t="shared" si="31"/>
        <v>Business</v>
      </c>
      <c r="D38" s="1639" t="str">
        <f>IF('WK2 - Notional General Income'!D89="","",'WK2 - Notional General Income'!D89)</f>
        <v/>
      </c>
      <c r="E38" s="878"/>
      <c r="F38" s="878"/>
      <c r="G38" s="878"/>
      <c r="H38" s="878"/>
      <c r="I38" s="878"/>
      <c r="J38" s="879"/>
      <c r="K38" s="878"/>
      <c r="L38" s="878"/>
      <c r="M38" s="333"/>
      <c r="N38" s="116"/>
      <c r="O38" s="443"/>
      <c r="P38" s="124"/>
      <c r="Q38" s="101"/>
      <c r="R38" s="325"/>
      <c r="S38" s="1003" t="str">
        <f t="shared" si="9"/>
        <v>.</v>
      </c>
      <c r="T38" s="1004" t="str">
        <f t="shared" si="3"/>
        <v>.</v>
      </c>
      <c r="U38" s="1004" t="str">
        <f t="shared" si="3"/>
        <v>.</v>
      </c>
      <c r="V38" s="1004" t="str">
        <f t="shared" si="3"/>
        <v>.</v>
      </c>
      <c r="W38" s="1004" t="str">
        <f t="shared" si="3"/>
        <v>.</v>
      </c>
      <c r="X38" s="1004" t="str">
        <f t="shared" si="3"/>
        <v>.</v>
      </c>
      <c r="Y38" s="1005" t="str">
        <f t="shared" si="3"/>
        <v>.</v>
      </c>
      <c r="Z38" s="116"/>
      <c r="AA38" s="1507" t="str">
        <f t="shared" si="6"/>
        <v>.</v>
      </c>
      <c r="AB38" s="1508" t="str">
        <f t="shared" si="4"/>
        <v>.</v>
      </c>
      <c r="AC38" s="1508" t="str">
        <f t="shared" si="4"/>
        <v>.</v>
      </c>
      <c r="AD38" s="1508" t="str">
        <f t="shared" si="4"/>
        <v>.</v>
      </c>
      <c r="AE38" s="1508" t="str">
        <f t="shared" si="4"/>
        <v>.</v>
      </c>
      <c r="AF38" s="1508" t="str">
        <f t="shared" si="4"/>
        <v>.</v>
      </c>
      <c r="AG38" s="1509" t="str">
        <f t="shared" si="4"/>
        <v>.</v>
      </c>
      <c r="AH38" s="116"/>
      <c r="AI38" s="1003" t="str">
        <f>IF(S38=".",".",SUM($S38:S38))</f>
        <v>.</v>
      </c>
      <c r="AJ38" s="1004" t="str">
        <f>IF(T38=".",".",SUM($S38:T38))</f>
        <v>.</v>
      </c>
      <c r="AK38" s="1004" t="str">
        <f>IF(U38=".",".",SUM($S38:U38))</f>
        <v>.</v>
      </c>
      <c r="AL38" s="1004" t="str">
        <f>IF(V38=".",".",SUM($S38:V38))</f>
        <v>.</v>
      </c>
      <c r="AM38" s="1004" t="str">
        <f>IF(W38=".",".",SUM($S38:W38))</f>
        <v>.</v>
      </c>
      <c r="AN38" s="1004" t="str">
        <f>IF(X38=".",".",SUM($S38:X38))</f>
        <v>.</v>
      </c>
      <c r="AO38" s="1005" t="str">
        <f>IF(Y38=".",".",SUM($S38:Y38))</f>
        <v>.</v>
      </c>
      <c r="AP38" s="116"/>
      <c r="AQ38" s="1507" t="str">
        <f t="shared" si="7"/>
        <v>.</v>
      </c>
      <c r="AR38" s="1508" t="str">
        <f t="shared" si="5"/>
        <v>.</v>
      </c>
      <c r="AS38" s="1508" t="str">
        <f t="shared" si="5"/>
        <v>.</v>
      </c>
      <c r="AT38" s="1508" t="str">
        <f t="shared" si="5"/>
        <v>.</v>
      </c>
      <c r="AU38" s="1508" t="str">
        <f t="shared" si="5"/>
        <v>.</v>
      </c>
      <c r="AV38" s="1508" t="str">
        <f t="shared" si="5"/>
        <v>.</v>
      </c>
      <c r="AW38" s="1509" t="str">
        <f t="shared" si="5"/>
        <v>.</v>
      </c>
      <c r="AX38" s="327"/>
      <c r="AY38" s="116"/>
      <c r="AZ38" s="1474"/>
      <c r="BA38" s="1474"/>
      <c r="BB38" s="1474"/>
    </row>
    <row r="39" spans="1:54" s="189" customFormat="1" x14ac:dyDescent="0.2">
      <c r="A39" s="116"/>
      <c r="B39" s="325"/>
      <c r="C39" s="883" t="str">
        <f t="shared" si="31"/>
        <v>Business</v>
      </c>
      <c r="D39" s="1639" t="str">
        <f>IF('WK2 - Notional General Income'!D90="","",'WK2 - Notional General Income'!D90)</f>
        <v/>
      </c>
      <c r="E39" s="878"/>
      <c r="F39" s="878"/>
      <c r="G39" s="878"/>
      <c r="H39" s="878"/>
      <c r="I39" s="878"/>
      <c r="J39" s="879"/>
      <c r="K39" s="878"/>
      <c r="L39" s="878"/>
      <c r="M39" s="333"/>
      <c r="N39" s="116"/>
      <c r="O39" s="443"/>
      <c r="P39" s="124"/>
      <c r="Q39" s="101"/>
      <c r="R39" s="325"/>
      <c r="S39" s="1003" t="str">
        <f t="shared" si="9"/>
        <v>.</v>
      </c>
      <c r="T39" s="1004" t="str">
        <f t="shared" si="3"/>
        <v>.</v>
      </c>
      <c r="U39" s="1004" t="str">
        <f t="shared" si="3"/>
        <v>.</v>
      </c>
      <c r="V39" s="1004" t="str">
        <f t="shared" si="3"/>
        <v>.</v>
      </c>
      <c r="W39" s="1004" t="str">
        <f t="shared" si="3"/>
        <v>.</v>
      </c>
      <c r="X39" s="1004" t="str">
        <f t="shared" si="3"/>
        <v>.</v>
      </c>
      <c r="Y39" s="1005" t="str">
        <f t="shared" si="3"/>
        <v>.</v>
      </c>
      <c r="Z39" s="116"/>
      <c r="AA39" s="1507" t="str">
        <f t="shared" si="6"/>
        <v>.</v>
      </c>
      <c r="AB39" s="1508" t="str">
        <f t="shared" si="4"/>
        <v>.</v>
      </c>
      <c r="AC39" s="1508" t="str">
        <f t="shared" si="4"/>
        <v>.</v>
      </c>
      <c r="AD39" s="1508" t="str">
        <f t="shared" si="4"/>
        <v>.</v>
      </c>
      <c r="AE39" s="1508" t="str">
        <f t="shared" si="4"/>
        <v>.</v>
      </c>
      <c r="AF39" s="1508" t="str">
        <f t="shared" si="4"/>
        <v>.</v>
      </c>
      <c r="AG39" s="1509" t="str">
        <f t="shared" si="4"/>
        <v>.</v>
      </c>
      <c r="AH39" s="116"/>
      <c r="AI39" s="1003" t="str">
        <f>IF(S39=".",".",SUM($S39:S39))</f>
        <v>.</v>
      </c>
      <c r="AJ39" s="1004" t="str">
        <f>IF(T39=".",".",SUM($S39:T39))</f>
        <v>.</v>
      </c>
      <c r="AK39" s="1004" t="str">
        <f>IF(U39=".",".",SUM($S39:U39))</f>
        <v>.</v>
      </c>
      <c r="AL39" s="1004" t="str">
        <f>IF(V39=".",".",SUM($S39:V39))</f>
        <v>.</v>
      </c>
      <c r="AM39" s="1004" t="str">
        <f>IF(W39=".",".",SUM($S39:W39))</f>
        <v>.</v>
      </c>
      <c r="AN39" s="1004" t="str">
        <f>IF(X39=".",".",SUM($S39:X39))</f>
        <v>.</v>
      </c>
      <c r="AO39" s="1005" t="str">
        <f>IF(Y39=".",".",SUM($S39:Y39))</f>
        <v>.</v>
      </c>
      <c r="AP39" s="116"/>
      <c r="AQ39" s="1507" t="str">
        <f t="shared" si="7"/>
        <v>.</v>
      </c>
      <c r="AR39" s="1508" t="str">
        <f t="shared" si="5"/>
        <v>.</v>
      </c>
      <c r="AS39" s="1508" t="str">
        <f t="shared" si="5"/>
        <v>.</v>
      </c>
      <c r="AT39" s="1508" t="str">
        <f t="shared" si="5"/>
        <v>.</v>
      </c>
      <c r="AU39" s="1508" t="str">
        <f t="shared" si="5"/>
        <v>.</v>
      </c>
      <c r="AV39" s="1508" t="str">
        <f t="shared" si="5"/>
        <v>.</v>
      </c>
      <c r="AW39" s="1509" t="str">
        <f t="shared" si="5"/>
        <v>.</v>
      </c>
      <c r="AX39" s="327"/>
      <c r="AY39" s="116"/>
      <c r="AZ39" s="1474"/>
      <c r="BA39" s="1474"/>
      <c r="BB39" s="1474"/>
    </row>
    <row r="40" spans="1:54" s="189" customFormat="1" x14ac:dyDescent="0.2">
      <c r="A40" s="116"/>
      <c r="B40" s="325"/>
      <c r="C40" s="883" t="str">
        <f t="shared" si="31"/>
        <v>Business</v>
      </c>
      <c r="D40" s="1639" t="str">
        <f>IF('WK2 - Notional General Income'!D91="","",'WK2 - Notional General Income'!D91)</f>
        <v/>
      </c>
      <c r="E40" s="878"/>
      <c r="F40" s="878"/>
      <c r="G40" s="878"/>
      <c r="H40" s="878"/>
      <c r="I40" s="878"/>
      <c r="J40" s="879"/>
      <c r="K40" s="878"/>
      <c r="L40" s="878"/>
      <c r="M40" s="333"/>
      <c r="N40" s="116"/>
      <c r="O40" s="443"/>
      <c r="P40" s="124"/>
      <c r="Q40" s="101"/>
      <c r="R40" s="325"/>
      <c r="S40" s="1003" t="str">
        <f t="shared" si="9"/>
        <v>.</v>
      </c>
      <c r="T40" s="1004" t="str">
        <f t="shared" si="3"/>
        <v>.</v>
      </c>
      <c r="U40" s="1004" t="str">
        <f t="shared" si="3"/>
        <v>.</v>
      </c>
      <c r="V40" s="1004" t="str">
        <f t="shared" si="3"/>
        <v>.</v>
      </c>
      <c r="W40" s="1004" t="str">
        <f t="shared" si="3"/>
        <v>.</v>
      </c>
      <c r="X40" s="1004" t="str">
        <f t="shared" si="3"/>
        <v>.</v>
      </c>
      <c r="Y40" s="1005" t="str">
        <f t="shared" si="3"/>
        <v>.</v>
      </c>
      <c r="Z40" s="116"/>
      <c r="AA40" s="1507" t="str">
        <f t="shared" si="6"/>
        <v>.</v>
      </c>
      <c r="AB40" s="1508" t="str">
        <f t="shared" si="4"/>
        <v>.</v>
      </c>
      <c r="AC40" s="1508" t="str">
        <f t="shared" si="4"/>
        <v>.</v>
      </c>
      <c r="AD40" s="1508" t="str">
        <f t="shared" si="4"/>
        <v>.</v>
      </c>
      <c r="AE40" s="1508" t="str">
        <f t="shared" si="4"/>
        <v>.</v>
      </c>
      <c r="AF40" s="1508" t="str">
        <f t="shared" si="4"/>
        <v>.</v>
      </c>
      <c r="AG40" s="1509" t="str">
        <f t="shared" si="4"/>
        <v>.</v>
      </c>
      <c r="AH40" s="116"/>
      <c r="AI40" s="1003" t="str">
        <f>IF(S40=".",".",SUM($S40:S40))</f>
        <v>.</v>
      </c>
      <c r="AJ40" s="1004" t="str">
        <f>IF(T40=".",".",SUM($S40:T40))</f>
        <v>.</v>
      </c>
      <c r="AK40" s="1004" t="str">
        <f>IF(U40=".",".",SUM($S40:U40))</f>
        <v>.</v>
      </c>
      <c r="AL40" s="1004" t="str">
        <f>IF(V40=".",".",SUM($S40:V40))</f>
        <v>.</v>
      </c>
      <c r="AM40" s="1004" t="str">
        <f>IF(W40=".",".",SUM($S40:W40))</f>
        <v>.</v>
      </c>
      <c r="AN40" s="1004" t="str">
        <f>IF(X40=".",".",SUM($S40:X40))</f>
        <v>.</v>
      </c>
      <c r="AO40" s="1005" t="str">
        <f>IF(Y40=".",".",SUM($S40:Y40))</f>
        <v>.</v>
      </c>
      <c r="AP40" s="116"/>
      <c r="AQ40" s="1507" t="str">
        <f t="shared" si="7"/>
        <v>.</v>
      </c>
      <c r="AR40" s="1508" t="str">
        <f t="shared" si="5"/>
        <v>.</v>
      </c>
      <c r="AS40" s="1508" t="str">
        <f t="shared" si="5"/>
        <v>.</v>
      </c>
      <c r="AT40" s="1508" t="str">
        <f t="shared" si="5"/>
        <v>.</v>
      </c>
      <c r="AU40" s="1508" t="str">
        <f t="shared" si="5"/>
        <v>.</v>
      </c>
      <c r="AV40" s="1508" t="str">
        <f t="shared" si="5"/>
        <v>.</v>
      </c>
      <c r="AW40" s="1509" t="str">
        <f t="shared" si="5"/>
        <v>.</v>
      </c>
      <c r="AX40" s="327"/>
      <c r="AY40" s="116"/>
      <c r="AZ40" s="1474"/>
      <c r="BA40" s="1474"/>
      <c r="BB40" s="1474"/>
    </row>
    <row r="41" spans="1:54" s="189" customFormat="1" x14ac:dyDescent="0.2">
      <c r="A41" s="116"/>
      <c r="B41" s="325"/>
      <c r="C41" s="883" t="str">
        <f t="shared" si="31"/>
        <v>Business</v>
      </c>
      <c r="D41" s="1639" t="str">
        <f>IF('WK2 - Notional General Income'!D92="","",'WK2 - Notional General Income'!D92)</f>
        <v/>
      </c>
      <c r="E41" s="878"/>
      <c r="F41" s="878"/>
      <c r="G41" s="878"/>
      <c r="H41" s="878"/>
      <c r="I41" s="878"/>
      <c r="J41" s="879"/>
      <c r="K41" s="878"/>
      <c r="L41" s="878"/>
      <c r="M41" s="333"/>
      <c r="N41" s="116"/>
      <c r="O41" s="443"/>
      <c r="P41" s="124"/>
      <c r="Q41" s="101"/>
      <c r="R41" s="325"/>
      <c r="S41" s="1003" t="str">
        <f t="shared" si="9"/>
        <v>.</v>
      </c>
      <c r="T41" s="1004" t="str">
        <f t="shared" si="3"/>
        <v>.</v>
      </c>
      <c r="U41" s="1004" t="str">
        <f t="shared" si="3"/>
        <v>.</v>
      </c>
      <c r="V41" s="1004" t="str">
        <f t="shared" si="3"/>
        <v>.</v>
      </c>
      <c r="W41" s="1004" t="str">
        <f t="shared" si="3"/>
        <v>.</v>
      </c>
      <c r="X41" s="1004" t="str">
        <f t="shared" si="3"/>
        <v>.</v>
      </c>
      <c r="Y41" s="1005" t="str">
        <f t="shared" si="3"/>
        <v>.</v>
      </c>
      <c r="Z41" s="116"/>
      <c r="AA41" s="1507" t="str">
        <f t="shared" si="6"/>
        <v>.</v>
      </c>
      <c r="AB41" s="1508" t="str">
        <f t="shared" si="4"/>
        <v>.</v>
      </c>
      <c r="AC41" s="1508" t="str">
        <f t="shared" si="4"/>
        <v>.</v>
      </c>
      <c r="AD41" s="1508" t="str">
        <f t="shared" si="4"/>
        <v>.</v>
      </c>
      <c r="AE41" s="1508" t="str">
        <f t="shared" si="4"/>
        <v>.</v>
      </c>
      <c r="AF41" s="1508" t="str">
        <f t="shared" si="4"/>
        <v>.</v>
      </c>
      <c r="AG41" s="1509" t="str">
        <f t="shared" si="4"/>
        <v>.</v>
      </c>
      <c r="AH41" s="116"/>
      <c r="AI41" s="1003" t="str">
        <f>IF(S41=".",".",SUM($S41:S41))</f>
        <v>.</v>
      </c>
      <c r="AJ41" s="1004" t="str">
        <f>IF(T41=".",".",SUM($S41:T41))</f>
        <v>.</v>
      </c>
      <c r="AK41" s="1004" t="str">
        <f>IF(U41=".",".",SUM($S41:U41))</f>
        <v>.</v>
      </c>
      <c r="AL41" s="1004" t="str">
        <f>IF(V41=".",".",SUM($S41:V41))</f>
        <v>.</v>
      </c>
      <c r="AM41" s="1004" t="str">
        <f>IF(W41=".",".",SUM($S41:W41))</f>
        <v>.</v>
      </c>
      <c r="AN41" s="1004" t="str">
        <f>IF(X41=".",".",SUM($S41:X41))</f>
        <v>.</v>
      </c>
      <c r="AO41" s="1005" t="str">
        <f>IF(Y41=".",".",SUM($S41:Y41))</f>
        <v>.</v>
      </c>
      <c r="AP41" s="116"/>
      <c r="AQ41" s="1507" t="str">
        <f t="shared" si="7"/>
        <v>.</v>
      </c>
      <c r="AR41" s="1508" t="str">
        <f t="shared" si="5"/>
        <v>.</v>
      </c>
      <c r="AS41" s="1508" t="str">
        <f t="shared" si="5"/>
        <v>.</v>
      </c>
      <c r="AT41" s="1508" t="str">
        <f t="shared" si="5"/>
        <v>.</v>
      </c>
      <c r="AU41" s="1508" t="str">
        <f t="shared" si="5"/>
        <v>.</v>
      </c>
      <c r="AV41" s="1508" t="str">
        <f t="shared" si="5"/>
        <v>.</v>
      </c>
      <c r="AW41" s="1509" t="str">
        <f t="shared" si="5"/>
        <v>.</v>
      </c>
      <c r="AX41" s="327"/>
      <c r="AY41" s="116"/>
      <c r="AZ41" s="1474"/>
      <c r="BA41" s="1474"/>
      <c r="BB41" s="1474"/>
    </row>
    <row r="42" spans="1:54" s="189" customFormat="1" x14ac:dyDescent="0.2">
      <c r="A42" s="116"/>
      <c r="B42" s="325"/>
      <c r="C42" s="883" t="str">
        <f t="shared" si="31"/>
        <v>Business</v>
      </c>
      <c r="D42" s="1639" t="str">
        <f>IF('WK2 - Notional General Income'!D93="","",'WK2 - Notional General Income'!D93)</f>
        <v/>
      </c>
      <c r="E42" s="878"/>
      <c r="F42" s="878"/>
      <c r="G42" s="878"/>
      <c r="H42" s="878"/>
      <c r="I42" s="878"/>
      <c r="J42" s="879"/>
      <c r="K42" s="878"/>
      <c r="L42" s="878"/>
      <c r="M42" s="333"/>
      <c r="N42" s="116"/>
      <c r="O42" s="443"/>
      <c r="P42" s="124"/>
      <c r="Q42" s="101"/>
      <c r="R42" s="325"/>
      <c r="S42" s="1003" t="str">
        <f t="shared" si="9"/>
        <v>.</v>
      </c>
      <c r="T42" s="1004" t="str">
        <f t="shared" si="3"/>
        <v>.</v>
      </c>
      <c r="U42" s="1004" t="str">
        <f t="shared" si="3"/>
        <v>.</v>
      </c>
      <c r="V42" s="1004" t="str">
        <f t="shared" si="3"/>
        <v>.</v>
      </c>
      <c r="W42" s="1004" t="str">
        <f t="shared" si="3"/>
        <v>.</v>
      </c>
      <c r="X42" s="1004" t="str">
        <f t="shared" si="3"/>
        <v>.</v>
      </c>
      <c r="Y42" s="1005" t="str">
        <f t="shared" si="3"/>
        <v>.</v>
      </c>
      <c r="Z42" s="116"/>
      <c r="AA42" s="1507" t="str">
        <f t="shared" si="6"/>
        <v>.</v>
      </c>
      <c r="AB42" s="1508" t="str">
        <f t="shared" si="4"/>
        <v>.</v>
      </c>
      <c r="AC42" s="1508" t="str">
        <f t="shared" si="4"/>
        <v>.</v>
      </c>
      <c r="AD42" s="1508" t="str">
        <f t="shared" si="4"/>
        <v>.</v>
      </c>
      <c r="AE42" s="1508" t="str">
        <f t="shared" si="4"/>
        <v>.</v>
      </c>
      <c r="AF42" s="1508" t="str">
        <f t="shared" si="4"/>
        <v>.</v>
      </c>
      <c r="AG42" s="1509" t="str">
        <f t="shared" si="4"/>
        <v>.</v>
      </c>
      <c r="AH42" s="116"/>
      <c r="AI42" s="1003" t="str">
        <f>IF(S42=".",".",SUM($S42:S42))</f>
        <v>.</v>
      </c>
      <c r="AJ42" s="1004" t="str">
        <f>IF(T42=".",".",SUM($S42:T42))</f>
        <v>.</v>
      </c>
      <c r="AK42" s="1004" t="str">
        <f>IF(U42=".",".",SUM($S42:U42))</f>
        <v>.</v>
      </c>
      <c r="AL42" s="1004" t="str">
        <f>IF(V42=".",".",SUM($S42:V42))</f>
        <v>.</v>
      </c>
      <c r="AM42" s="1004" t="str">
        <f>IF(W42=".",".",SUM($S42:W42))</f>
        <v>.</v>
      </c>
      <c r="AN42" s="1004" t="str">
        <f>IF(X42=".",".",SUM($S42:X42))</f>
        <v>.</v>
      </c>
      <c r="AO42" s="1005" t="str">
        <f>IF(Y42=".",".",SUM($S42:Y42))</f>
        <v>.</v>
      </c>
      <c r="AP42" s="116"/>
      <c r="AQ42" s="1507" t="str">
        <f t="shared" si="7"/>
        <v>.</v>
      </c>
      <c r="AR42" s="1508" t="str">
        <f t="shared" si="5"/>
        <v>.</v>
      </c>
      <c r="AS42" s="1508" t="str">
        <f t="shared" si="5"/>
        <v>.</v>
      </c>
      <c r="AT42" s="1508" t="str">
        <f t="shared" si="5"/>
        <v>.</v>
      </c>
      <c r="AU42" s="1508" t="str">
        <f t="shared" si="5"/>
        <v>.</v>
      </c>
      <c r="AV42" s="1508" t="str">
        <f t="shared" si="5"/>
        <v>.</v>
      </c>
      <c r="AW42" s="1509" t="str">
        <f t="shared" si="5"/>
        <v>.</v>
      </c>
      <c r="AX42" s="327"/>
      <c r="AY42" s="116"/>
      <c r="AZ42" s="1474"/>
      <c r="BA42" s="1474"/>
      <c r="BB42" s="1474"/>
    </row>
    <row r="43" spans="1:54" s="189" customFormat="1" x14ac:dyDescent="0.2">
      <c r="A43" s="116"/>
      <c r="B43" s="325"/>
      <c r="C43" s="883" t="str">
        <f t="shared" si="31"/>
        <v>Business</v>
      </c>
      <c r="D43" s="1639" t="str">
        <f>IF('WK2 - Notional General Income'!D94="","",'WK2 - Notional General Income'!D94)</f>
        <v/>
      </c>
      <c r="E43" s="878"/>
      <c r="F43" s="878"/>
      <c r="G43" s="878"/>
      <c r="H43" s="878"/>
      <c r="I43" s="878"/>
      <c r="J43" s="879"/>
      <c r="K43" s="878"/>
      <c r="L43" s="878"/>
      <c r="M43" s="333"/>
      <c r="N43" s="116"/>
      <c r="O43" s="443"/>
      <c r="P43" s="124"/>
      <c r="Q43" s="101"/>
      <c r="R43" s="325"/>
      <c r="S43" s="1003" t="str">
        <f t="shared" si="9"/>
        <v>.</v>
      </c>
      <c r="T43" s="1004" t="str">
        <f t="shared" si="3"/>
        <v>.</v>
      </c>
      <c r="U43" s="1004" t="str">
        <f t="shared" si="3"/>
        <v>.</v>
      </c>
      <c r="V43" s="1004" t="str">
        <f t="shared" si="3"/>
        <v>.</v>
      </c>
      <c r="W43" s="1004" t="str">
        <f t="shared" si="3"/>
        <v>.</v>
      </c>
      <c r="X43" s="1004" t="str">
        <f t="shared" si="3"/>
        <v>.</v>
      </c>
      <c r="Y43" s="1005" t="str">
        <f t="shared" si="3"/>
        <v>.</v>
      </c>
      <c r="Z43" s="116"/>
      <c r="AA43" s="1507" t="str">
        <f t="shared" si="6"/>
        <v>.</v>
      </c>
      <c r="AB43" s="1508" t="str">
        <f t="shared" si="4"/>
        <v>.</v>
      </c>
      <c r="AC43" s="1508" t="str">
        <f t="shared" si="4"/>
        <v>.</v>
      </c>
      <c r="AD43" s="1508" t="str">
        <f t="shared" si="4"/>
        <v>.</v>
      </c>
      <c r="AE43" s="1508" t="str">
        <f t="shared" si="4"/>
        <v>.</v>
      </c>
      <c r="AF43" s="1508" t="str">
        <f t="shared" si="4"/>
        <v>.</v>
      </c>
      <c r="AG43" s="1509" t="str">
        <f t="shared" si="4"/>
        <v>.</v>
      </c>
      <c r="AH43" s="116"/>
      <c r="AI43" s="1003" t="str">
        <f>IF(S43=".",".",SUM($S43:S43))</f>
        <v>.</v>
      </c>
      <c r="AJ43" s="1004" t="str">
        <f>IF(T43=".",".",SUM($S43:T43))</f>
        <v>.</v>
      </c>
      <c r="AK43" s="1004" t="str">
        <f>IF(U43=".",".",SUM($S43:U43))</f>
        <v>.</v>
      </c>
      <c r="AL43" s="1004" t="str">
        <f>IF(V43=".",".",SUM($S43:V43))</f>
        <v>.</v>
      </c>
      <c r="AM43" s="1004" t="str">
        <f>IF(W43=".",".",SUM($S43:W43))</f>
        <v>.</v>
      </c>
      <c r="AN43" s="1004" t="str">
        <f>IF(X43=".",".",SUM($S43:X43))</f>
        <v>.</v>
      </c>
      <c r="AO43" s="1005" t="str">
        <f>IF(Y43=".",".",SUM($S43:Y43))</f>
        <v>.</v>
      </c>
      <c r="AP43" s="116"/>
      <c r="AQ43" s="1507" t="str">
        <f t="shared" si="7"/>
        <v>.</v>
      </c>
      <c r="AR43" s="1508" t="str">
        <f t="shared" si="5"/>
        <v>.</v>
      </c>
      <c r="AS43" s="1508" t="str">
        <f t="shared" si="5"/>
        <v>.</v>
      </c>
      <c r="AT43" s="1508" t="str">
        <f t="shared" si="5"/>
        <v>.</v>
      </c>
      <c r="AU43" s="1508" t="str">
        <f t="shared" si="5"/>
        <v>.</v>
      </c>
      <c r="AV43" s="1508" t="str">
        <f t="shared" si="5"/>
        <v>.</v>
      </c>
      <c r="AW43" s="1509" t="str">
        <f t="shared" si="5"/>
        <v>.</v>
      </c>
      <c r="AX43" s="327"/>
      <c r="AY43" s="116"/>
      <c r="AZ43" s="1474"/>
      <c r="BA43" s="1474"/>
      <c r="BB43" s="1474"/>
    </row>
    <row r="44" spans="1:54" s="189" customFormat="1" x14ac:dyDescent="0.2">
      <c r="A44" s="116"/>
      <c r="B44" s="325"/>
      <c r="C44" s="883" t="str">
        <f t="shared" si="31"/>
        <v>Business</v>
      </c>
      <c r="D44" s="1639" t="str">
        <f>IF('WK2 - Notional General Income'!D95="","",'WK2 - Notional General Income'!D95)</f>
        <v/>
      </c>
      <c r="E44" s="878"/>
      <c r="F44" s="878"/>
      <c r="G44" s="878"/>
      <c r="H44" s="878"/>
      <c r="I44" s="878"/>
      <c r="J44" s="879"/>
      <c r="K44" s="878"/>
      <c r="L44" s="878"/>
      <c r="M44" s="333"/>
      <c r="N44" s="116"/>
      <c r="O44" s="443"/>
      <c r="P44" s="124"/>
      <c r="Q44" s="101"/>
      <c r="R44" s="325"/>
      <c r="S44" s="1003" t="str">
        <f t="shared" si="9"/>
        <v>.</v>
      </c>
      <c r="T44" s="1004" t="str">
        <f t="shared" si="3"/>
        <v>.</v>
      </c>
      <c r="U44" s="1004" t="str">
        <f t="shared" si="3"/>
        <v>.</v>
      </c>
      <c r="V44" s="1004" t="str">
        <f t="shared" si="3"/>
        <v>.</v>
      </c>
      <c r="W44" s="1004" t="str">
        <f t="shared" si="3"/>
        <v>.</v>
      </c>
      <c r="X44" s="1004" t="str">
        <f t="shared" si="3"/>
        <v>.</v>
      </c>
      <c r="Y44" s="1005" t="str">
        <f t="shared" si="3"/>
        <v>.</v>
      </c>
      <c r="Z44" s="116"/>
      <c r="AA44" s="1507" t="str">
        <f t="shared" si="6"/>
        <v>.</v>
      </c>
      <c r="AB44" s="1508" t="str">
        <f t="shared" si="4"/>
        <v>.</v>
      </c>
      <c r="AC44" s="1508" t="str">
        <f t="shared" si="4"/>
        <v>.</v>
      </c>
      <c r="AD44" s="1508" t="str">
        <f t="shared" si="4"/>
        <v>.</v>
      </c>
      <c r="AE44" s="1508" t="str">
        <f t="shared" si="4"/>
        <v>.</v>
      </c>
      <c r="AF44" s="1508" t="str">
        <f t="shared" si="4"/>
        <v>.</v>
      </c>
      <c r="AG44" s="1509" t="str">
        <f t="shared" si="4"/>
        <v>.</v>
      </c>
      <c r="AH44" s="116"/>
      <c r="AI44" s="1003" t="str">
        <f>IF(S44=".",".",SUM($S44:S44))</f>
        <v>.</v>
      </c>
      <c r="AJ44" s="1004" t="str">
        <f>IF(T44=".",".",SUM($S44:T44))</f>
        <v>.</v>
      </c>
      <c r="AK44" s="1004" t="str">
        <f>IF(U44=".",".",SUM($S44:U44))</f>
        <v>.</v>
      </c>
      <c r="AL44" s="1004" t="str">
        <f>IF(V44=".",".",SUM($S44:V44))</f>
        <v>.</v>
      </c>
      <c r="AM44" s="1004" t="str">
        <f>IF(W44=".",".",SUM($S44:W44))</f>
        <v>.</v>
      </c>
      <c r="AN44" s="1004" t="str">
        <f>IF(X44=".",".",SUM($S44:X44))</f>
        <v>.</v>
      </c>
      <c r="AO44" s="1005" t="str">
        <f>IF(Y44=".",".",SUM($S44:Y44))</f>
        <v>.</v>
      </c>
      <c r="AP44" s="116"/>
      <c r="AQ44" s="1507" t="str">
        <f t="shared" si="7"/>
        <v>.</v>
      </c>
      <c r="AR44" s="1508" t="str">
        <f t="shared" si="5"/>
        <v>.</v>
      </c>
      <c r="AS44" s="1508" t="str">
        <f t="shared" si="5"/>
        <v>.</v>
      </c>
      <c r="AT44" s="1508" t="str">
        <f t="shared" si="5"/>
        <v>.</v>
      </c>
      <c r="AU44" s="1508" t="str">
        <f t="shared" si="5"/>
        <v>.</v>
      </c>
      <c r="AV44" s="1508" t="str">
        <f t="shared" si="5"/>
        <v>.</v>
      </c>
      <c r="AW44" s="1509" t="str">
        <f t="shared" si="5"/>
        <v>.</v>
      </c>
      <c r="AX44" s="327"/>
      <c r="AY44" s="116"/>
      <c r="AZ44" s="1474"/>
      <c r="BA44" s="1474"/>
      <c r="BB44" s="1474"/>
    </row>
    <row r="45" spans="1:54" s="189" customFormat="1" x14ac:dyDescent="0.2">
      <c r="A45" s="116"/>
      <c r="B45" s="325"/>
      <c r="C45" s="883" t="str">
        <f t="shared" si="31"/>
        <v>Business</v>
      </c>
      <c r="D45" s="1639" t="str">
        <f>IF('WK2 - Notional General Income'!D96="","",'WK2 - Notional General Income'!D96)</f>
        <v/>
      </c>
      <c r="E45" s="878"/>
      <c r="F45" s="878"/>
      <c r="G45" s="878"/>
      <c r="H45" s="878"/>
      <c r="I45" s="878"/>
      <c r="J45" s="879"/>
      <c r="K45" s="878"/>
      <c r="L45" s="878"/>
      <c r="M45" s="333"/>
      <c r="N45" s="116"/>
      <c r="O45" s="443"/>
      <c r="P45" s="124"/>
      <c r="Q45" s="101"/>
      <c r="R45" s="325"/>
      <c r="S45" s="1003" t="str">
        <f t="shared" si="9"/>
        <v>.</v>
      </c>
      <c r="T45" s="1004" t="str">
        <f t="shared" si="3"/>
        <v>.</v>
      </c>
      <c r="U45" s="1004" t="str">
        <f t="shared" si="3"/>
        <v>.</v>
      </c>
      <c r="V45" s="1004" t="str">
        <f t="shared" si="3"/>
        <v>.</v>
      </c>
      <c r="W45" s="1004" t="str">
        <f t="shared" si="3"/>
        <v>.</v>
      </c>
      <c r="X45" s="1004" t="str">
        <f t="shared" si="3"/>
        <v>.</v>
      </c>
      <c r="Y45" s="1005" t="str">
        <f t="shared" si="3"/>
        <v>.</v>
      </c>
      <c r="Z45" s="116"/>
      <c r="AA45" s="1507" t="str">
        <f t="shared" si="6"/>
        <v>.</v>
      </c>
      <c r="AB45" s="1508" t="str">
        <f t="shared" si="4"/>
        <v>.</v>
      </c>
      <c r="AC45" s="1508" t="str">
        <f t="shared" si="4"/>
        <v>.</v>
      </c>
      <c r="AD45" s="1508" t="str">
        <f t="shared" si="4"/>
        <v>.</v>
      </c>
      <c r="AE45" s="1508" t="str">
        <f t="shared" si="4"/>
        <v>.</v>
      </c>
      <c r="AF45" s="1508" t="str">
        <f t="shared" si="4"/>
        <v>.</v>
      </c>
      <c r="AG45" s="1509" t="str">
        <f t="shared" si="4"/>
        <v>.</v>
      </c>
      <c r="AH45" s="116"/>
      <c r="AI45" s="1003" t="str">
        <f>IF(S45=".",".",SUM($S45:S45))</f>
        <v>.</v>
      </c>
      <c r="AJ45" s="1004" t="str">
        <f>IF(T45=".",".",SUM($S45:T45))</f>
        <v>.</v>
      </c>
      <c r="AK45" s="1004" t="str">
        <f>IF(U45=".",".",SUM($S45:U45))</f>
        <v>.</v>
      </c>
      <c r="AL45" s="1004" t="str">
        <f>IF(V45=".",".",SUM($S45:V45))</f>
        <v>.</v>
      </c>
      <c r="AM45" s="1004" t="str">
        <f>IF(W45=".",".",SUM($S45:W45))</f>
        <v>.</v>
      </c>
      <c r="AN45" s="1004" t="str">
        <f>IF(X45=".",".",SUM($S45:X45))</f>
        <v>.</v>
      </c>
      <c r="AO45" s="1005" t="str">
        <f>IF(Y45=".",".",SUM($S45:Y45))</f>
        <v>.</v>
      </c>
      <c r="AP45" s="116"/>
      <c r="AQ45" s="1507" t="str">
        <f t="shared" si="7"/>
        <v>.</v>
      </c>
      <c r="AR45" s="1508" t="str">
        <f t="shared" si="5"/>
        <v>.</v>
      </c>
      <c r="AS45" s="1508" t="str">
        <f t="shared" si="5"/>
        <v>.</v>
      </c>
      <c r="AT45" s="1508" t="str">
        <f t="shared" si="5"/>
        <v>.</v>
      </c>
      <c r="AU45" s="1508" t="str">
        <f t="shared" si="5"/>
        <v>.</v>
      </c>
      <c r="AV45" s="1508" t="str">
        <f t="shared" si="5"/>
        <v>.</v>
      </c>
      <c r="AW45" s="1509" t="str">
        <f t="shared" si="5"/>
        <v>.</v>
      </c>
      <c r="AX45" s="327"/>
      <c r="AY45" s="116"/>
      <c r="AZ45" s="1474"/>
      <c r="BA45" s="1474"/>
      <c r="BB45" s="1474"/>
    </row>
    <row r="46" spans="1:54" s="189" customFormat="1" x14ac:dyDescent="0.2">
      <c r="A46" s="116"/>
      <c r="B46" s="325"/>
      <c r="C46" s="883" t="str">
        <f t="shared" si="31"/>
        <v>Business</v>
      </c>
      <c r="D46" s="1639" t="str">
        <f>IF('WK2 - Notional General Income'!D97="","",'WK2 - Notional General Income'!D97)</f>
        <v/>
      </c>
      <c r="E46" s="878"/>
      <c r="F46" s="878"/>
      <c r="G46" s="878"/>
      <c r="H46" s="878"/>
      <c r="I46" s="878"/>
      <c r="J46" s="879"/>
      <c r="K46" s="878"/>
      <c r="L46" s="878"/>
      <c r="M46" s="333"/>
      <c r="N46" s="116"/>
      <c r="O46" s="443"/>
      <c r="P46" s="124"/>
      <c r="Q46" s="1474"/>
      <c r="R46" s="325"/>
      <c r="S46" s="1003" t="str">
        <f t="shared" ref="S46:S49" si="32">IF(F46="",".",F46-E46)</f>
        <v>.</v>
      </c>
      <c r="T46" s="1004" t="str">
        <f t="shared" ref="T46:T49" si="33">IF(G46="",".",G46-F46)</f>
        <v>.</v>
      </c>
      <c r="U46" s="1004" t="str">
        <f t="shared" ref="U46:U49" si="34">IF(H46="",".",H46-G46)</f>
        <v>.</v>
      </c>
      <c r="V46" s="1004" t="str">
        <f t="shared" ref="V46:V49" si="35">IF(I46="",".",I46-H46)</f>
        <v>.</v>
      </c>
      <c r="W46" s="1004" t="str">
        <f t="shared" ref="W46:W49" si="36">IF(J46="",".",J46-I46)</f>
        <v>.</v>
      </c>
      <c r="X46" s="1004" t="str">
        <f t="shared" ref="X46:X49" si="37">IF(K46="",".",K46-J46)</f>
        <v>.</v>
      </c>
      <c r="Y46" s="1005" t="str">
        <f t="shared" ref="Y46:Y49" si="38">IF(L46="",".",L46-K46)</f>
        <v>.</v>
      </c>
      <c r="Z46" s="116"/>
      <c r="AA46" s="1507" t="str">
        <f t="shared" ref="AA46:AA49" si="39">IFERROR(F46/E46-1,".")</f>
        <v>.</v>
      </c>
      <c r="AB46" s="1508" t="str">
        <f t="shared" ref="AB46:AB49" si="40">IFERROR(G46/F46-1,".")</f>
        <v>.</v>
      </c>
      <c r="AC46" s="1508" t="str">
        <f t="shared" ref="AC46:AC49" si="41">IFERROR(H46/G46-1,".")</f>
        <v>.</v>
      </c>
      <c r="AD46" s="1508" t="str">
        <f t="shared" ref="AD46:AD49" si="42">IFERROR(I46/H46-1,".")</f>
        <v>.</v>
      </c>
      <c r="AE46" s="1508" t="str">
        <f t="shared" ref="AE46:AE49" si="43">IFERROR(J46/I46-1,".")</f>
        <v>.</v>
      </c>
      <c r="AF46" s="1508" t="str">
        <f t="shared" ref="AF46:AF49" si="44">IFERROR(K46/J46-1,".")</f>
        <v>.</v>
      </c>
      <c r="AG46" s="1509" t="str">
        <f t="shared" ref="AG46:AG49" si="45">IFERROR(L46/K46-1,".")</f>
        <v>.</v>
      </c>
      <c r="AH46" s="116"/>
      <c r="AI46" s="1003" t="str">
        <f>IF(S46=".",".",SUM($S46:S46))</f>
        <v>.</v>
      </c>
      <c r="AJ46" s="1004" t="str">
        <f>IF(T46=".",".",SUM($S46:T46))</f>
        <v>.</v>
      </c>
      <c r="AK46" s="1004" t="str">
        <f>IF(U46=".",".",SUM($S46:U46))</f>
        <v>.</v>
      </c>
      <c r="AL46" s="1004" t="str">
        <f>IF(V46=".",".",SUM($S46:V46))</f>
        <v>.</v>
      </c>
      <c r="AM46" s="1004" t="str">
        <f>IF(W46=".",".",SUM($S46:W46))</f>
        <v>.</v>
      </c>
      <c r="AN46" s="1004" t="str">
        <f>IF(X46=".",".",SUM($S46:X46))</f>
        <v>.</v>
      </c>
      <c r="AO46" s="1005" t="str">
        <f>IF(Y46=".",".",SUM($S46:Y46))</f>
        <v>.</v>
      </c>
      <c r="AP46" s="116"/>
      <c r="AQ46" s="1507" t="str">
        <f t="shared" ref="AQ46:AQ49" si="46">IFERROR(F46/$E46-1,".")</f>
        <v>.</v>
      </c>
      <c r="AR46" s="1508" t="str">
        <f t="shared" ref="AR46:AR49" si="47">IFERROR(G46/$E46-1,".")</f>
        <v>.</v>
      </c>
      <c r="AS46" s="1508" t="str">
        <f t="shared" ref="AS46:AS49" si="48">IFERROR(H46/$E46-1,".")</f>
        <v>.</v>
      </c>
      <c r="AT46" s="1508" t="str">
        <f t="shared" ref="AT46:AT49" si="49">IFERROR(I46/$E46-1,".")</f>
        <v>.</v>
      </c>
      <c r="AU46" s="1508" t="str">
        <f t="shared" ref="AU46:AU49" si="50">IFERROR(J46/$E46-1,".")</f>
        <v>.</v>
      </c>
      <c r="AV46" s="1508" t="str">
        <f t="shared" ref="AV46:AV49" si="51">IFERROR(K46/$E46-1,".")</f>
        <v>.</v>
      </c>
      <c r="AW46" s="1509" t="str">
        <f t="shared" ref="AW46:AW49" si="52">IFERROR(L46/$E46-1,".")</f>
        <v>.</v>
      </c>
      <c r="AX46" s="327"/>
      <c r="AY46" s="116"/>
      <c r="AZ46" s="1474"/>
      <c r="BA46" s="1474"/>
      <c r="BB46" s="1474"/>
    </row>
    <row r="47" spans="1:54" s="189" customFormat="1" x14ac:dyDescent="0.2">
      <c r="A47" s="116"/>
      <c r="B47" s="325"/>
      <c r="C47" s="883" t="str">
        <f t="shared" si="31"/>
        <v>Business</v>
      </c>
      <c r="D47" s="1639" t="str">
        <f>IF('WK2 - Notional General Income'!D98="","",'WK2 - Notional General Income'!D98)</f>
        <v/>
      </c>
      <c r="E47" s="878"/>
      <c r="F47" s="878"/>
      <c r="G47" s="878"/>
      <c r="H47" s="878"/>
      <c r="I47" s="878"/>
      <c r="J47" s="879"/>
      <c r="K47" s="878"/>
      <c r="L47" s="878"/>
      <c r="M47" s="333"/>
      <c r="N47" s="116"/>
      <c r="O47" s="443"/>
      <c r="P47" s="124"/>
      <c r="Q47" s="1474"/>
      <c r="R47" s="325"/>
      <c r="S47" s="1003" t="str">
        <f t="shared" si="32"/>
        <v>.</v>
      </c>
      <c r="T47" s="1004" t="str">
        <f t="shared" si="33"/>
        <v>.</v>
      </c>
      <c r="U47" s="1004" t="str">
        <f t="shared" si="34"/>
        <v>.</v>
      </c>
      <c r="V47" s="1004" t="str">
        <f t="shared" si="35"/>
        <v>.</v>
      </c>
      <c r="W47" s="1004" t="str">
        <f t="shared" si="36"/>
        <v>.</v>
      </c>
      <c r="X47" s="1004" t="str">
        <f t="shared" si="37"/>
        <v>.</v>
      </c>
      <c r="Y47" s="1005" t="str">
        <f t="shared" si="38"/>
        <v>.</v>
      </c>
      <c r="Z47" s="116"/>
      <c r="AA47" s="1507" t="str">
        <f t="shared" si="39"/>
        <v>.</v>
      </c>
      <c r="AB47" s="1508" t="str">
        <f t="shared" si="40"/>
        <v>.</v>
      </c>
      <c r="AC47" s="1508" t="str">
        <f t="shared" si="41"/>
        <v>.</v>
      </c>
      <c r="AD47" s="1508" t="str">
        <f t="shared" si="42"/>
        <v>.</v>
      </c>
      <c r="AE47" s="1508" t="str">
        <f t="shared" si="43"/>
        <v>.</v>
      </c>
      <c r="AF47" s="1508" t="str">
        <f t="shared" si="44"/>
        <v>.</v>
      </c>
      <c r="AG47" s="1509" t="str">
        <f t="shared" si="45"/>
        <v>.</v>
      </c>
      <c r="AH47" s="116"/>
      <c r="AI47" s="1003" t="str">
        <f>IF(S47=".",".",SUM($S47:S47))</f>
        <v>.</v>
      </c>
      <c r="AJ47" s="1004" t="str">
        <f>IF(T47=".",".",SUM($S47:T47))</f>
        <v>.</v>
      </c>
      <c r="AK47" s="1004" t="str">
        <f>IF(U47=".",".",SUM($S47:U47))</f>
        <v>.</v>
      </c>
      <c r="AL47" s="1004" t="str">
        <f>IF(V47=".",".",SUM($S47:V47))</f>
        <v>.</v>
      </c>
      <c r="AM47" s="1004" t="str">
        <f>IF(W47=".",".",SUM($S47:W47))</f>
        <v>.</v>
      </c>
      <c r="AN47" s="1004" t="str">
        <f>IF(X47=".",".",SUM($S47:X47))</f>
        <v>.</v>
      </c>
      <c r="AO47" s="1005" t="str">
        <f>IF(Y47=".",".",SUM($S47:Y47))</f>
        <v>.</v>
      </c>
      <c r="AP47" s="116"/>
      <c r="AQ47" s="1507" t="str">
        <f t="shared" si="46"/>
        <v>.</v>
      </c>
      <c r="AR47" s="1508" t="str">
        <f t="shared" si="47"/>
        <v>.</v>
      </c>
      <c r="AS47" s="1508" t="str">
        <f t="shared" si="48"/>
        <v>.</v>
      </c>
      <c r="AT47" s="1508" t="str">
        <f t="shared" si="49"/>
        <v>.</v>
      </c>
      <c r="AU47" s="1508" t="str">
        <f t="shared" si="50"/>
        <v>.</v>
      </c>
      <c r="AV47" s="1508" t="str">
        <f t="shared" si="51"/>
        <v>.</v>
      </c>
      <c r="AW47" s="1509" t="str">
        <f t="shared" si="52"/>
        <v>.</v>
      </c>
      <c r="AX47" s="327"/>
      <c r="AY47" s="116"/>
      <c r="AZ47" s="1474"/>
      <c r="BA47" s="1474"/>
      <c r="BB47" s="1474"/>
    </row>
    <row r="48" spans="1:54" s="189" customFormat="1" x14ac:dyDescent="0.2">
      <c r="A48" s="116"/>
      <c r="B48" s="325"/>
      <c r="C48" s="883" t="str">
        <f t="shared" si="31"/>
        <v>Business</v>
      </c>
      <c r="D48" s="1639" t="str">
        <f>IF('WK2 - Notional General Income'!D99="","",'WK2 - Notional General Income'!D99)</f>
        <v/>
      </c>
      <c r="E48" s="878"/>
      <c r="F48" s="878"/>
      <c r="G48" s="878"/>
      <c r="H48" s="878"/>
      <c r="I48" s="878"/>
      <c r="J48" s="879"/>
      <c r="K48" s="878"/>
      <c r="L48" s="878"/>
      <c r="M48" s="333"/>
      <c r="N48" s="116"/>
      <c r="O48" s="443"/>
      <c r="P48" s="124"/>
      <c r="Q48" s="1474"/>
      <c r="R48" s="325"/>
      <c r="S48" s="1003" t="str">
        <f t="shared" si="32"/>
        <v>.</v>
      </c>
      <c r="T48" s="1004" t="str">
        <f t="shared" si="33"/>
        <v>.</v>
      </c>
      <c r="U48" s="1004" t="str">
        <f t="shared" si="34"/>
        <v>.</v>
      </c>
      <c r="V48" s="1004" t="str">
        <f t="shared" si="35"/>
        <v>.</v>
      </c>
      <c r="W48" s="1004" t="str">
        <f t="shared" si="36"/>
        <v>.</v>
      </c>
      <c r="X48" s="1004" t="str">
        <f t="shared" si="37"/>
        <v>.</v>
      </c>
      <c r="Y48" s="1005" t="str">
        <f t="shared" si="38"/>
        <v>.</v>
      </c>
      <c r="Z48" s="116"/>
      <c r="AA48" s="1507" t="str">
        <f t="shared" si="39"/>
        <v>.</v>
      </c>
      <c r="AB48" s="1508" t="str">
        <f t="shared" si="40"/>
        <v>.</v>
      </c>
      <c r="AC48" s="1508" t="str">
        <f t="shared" si="41"/>
        <v>.</v>
      </c>
      <c r="AD48" s="1508" t="str">
        <f t="shared" si="42"/>
        <v>.</v>
      </c>
      <c r="AE48" s="1508" t="str">
        <f t="shared" si="43"/>
        <v>.</v>
      </c>
      <c r="AF48" s="1508" t="str">
        <f t="shared" si="44"/>
        <v>.</v>
      </c>
      <c r="AG48" s="1509" t="str">
        <f t="shared" si="45"/>
        <v>.</v>
      </c>
      <c r="AH48" s="116"/>
      <c r="AI48" s="1003" t="str">
        <f>IF(S48=".",".",SUM($S48:S48))</f>
        <v>.</v>
      </c>
      <c r="AJ48" s="1004" t="str">
        <f>IF(T48=".",".",SUM($S48:T48))</f>
        <v>.</v>
      </c>
      <c r="AK48" s="1004" t="str">
        <f>IF(U48=".",".",SUM($S48:U48))</f>
        <v>.</v>
      </c>
      <c r="AL48" s="1004" t="str">
        <f>IF(V48=".",".",SUM($S48:V48))</f>
        <v>.</v>
      </c>
      <c r="AM48" s="1004" t="str">
        <f>IF(W48=".",".",SUM($S48:W48))</f>
        <v>.</v>
      </c>
      <c r="AN48" s="1004" t="str">
        <f>IF(X48=".",".",SUM($S48:X48))</f>
        <v>.</v>
      </c>
      <c r="AO48" s="1005" t="str">
        <f>IF(Y48=".",".",SUM($S48:Y48))</f>
        <v>.</v>
      </c>
      <c r="AP48" s="116"/>
      <c r="AQ48" s="1507" t="str">
        <f t="shared" si="46"/>
        <v>.</v>
      </c>
      <c r="AR48" s="1508" t="str">
        <f t="shared" si="47"/>
        <v>.</v>
      </c>
      <c r="AS48" s="1508" t="str">
        <f t="shared" si="48"/>
        <v>.</v>
      </c>
      <c r="AT48" s="1508" t="str">
        <f t="shared" si="49"/>
        <v>.</v>
      </c>
      <c r="AU48" s="1508" t="str">
        <f t="shared" si="50"/>
        <v>.</v>
      </c>
      <c r="AV48" s="1508" t="str">
        <f t="shared" si="51"/>
        <v>.</v>
      </c>
      <c r="AW48" s="1509" t="str">
        <f t="shared" si="52"/>
        <v>.</v>
      </c>
      <c r="AX48" s="327"/>
      <c r="AY48" s="116"/>
      <c r="AZ48" s="1474"/>
      <c r="BA48" s="1474"/>
      <c r="BB48" s="1474"/>
    </row>
    <row r="49" spans="1:54" s="189" customFormat="1" x14ac:dyDescent="0.2">
      <c r="A49" s="116"/>
      <c r="B49" s="325"/>
      <c r="C49" s="883" t="str">
        <f t="shared" si="31"/>
        <v>Business</v>
      </c>
      <c r="D49" s="1639" t="str">
        <f>IF('WK2 - Notional General Income'!D100="","",'WK2 - Notional General Income'!D100)</f>
        <v/>
      </c>
      <c r="E49" s="878"/>
      <c r="F49" s="878"/>
      <c r="G49" s="878"/>
      <c r="H49" s="878"/>
      <c r="I49" s="878"/>
      <c r="J49" s="879"/>
      <c r="K49" s="878"/>
      <c r="L49" s="878"/>
      <c r="M49" s="333"/>
      <c r="N49" s="116"/>
      <c r="O49" s="443"/>
      <c r="P49" s="124"/>
      <c r="Q49" s="101"/>
      <c r="R49" s="325"/>
      <c r="S49" s="1003" t="str">
        <f t="shared" si="32"/>
        <v>.</v>
      </c>
      <c r="T49" s="1004" t="str">
        <f t="shared" si="33"/>
        <v>.</v>
      </c>
      <c r="U49" s="1004" t="str">
        <f t="shared" si="34"/>
        <v>.</v>
      </c>
      <c r="V49" s="1004" t="str">
        <f t="shared" si="35"/>
        <v>.</v>
      </c>
      <c r="W49" s="1004" t="str">
        <f t="shared" si="36"/>
        <v>.</v>
      </c>
      <c r="X49" s="1004" t="str">
        <f t="shared" si="37"/>
        <v>.</v>
      </c>
      <c r="Y49" s="1005" t="str">
        <f t="shared" si="38"/>
        <v>.</v>
      </c>
      <c r="Z49" s="116"/>
      <c r="AA49" s="1507" t="str">
        <f t="shared" si="39"/>
        <v>.</v>
      </c>
      <c r="AB49" s="1508" t="str">
        <f t="shared" si="40"/>
        <v>.</v>
      </c>
      <c r="AC49" s="1508" t="str">
        <f t="shared" si="41"/>
        <v>.</v>
      </c>
      <c r="AD49" s="1508" t="str">
        <f t="shared" si="42"/>
        <v>.</v>
      </c>
      <c r="AE49" s="1508" t="str">
        <f t="shared" si="43"/>
        <v>.</v>
      </c>
      <c r="AF49" s="1508" t="str">
        <f t="shared" si="44"/>
        <v>.</v>
      </c>
      <c r="AG49" s="1509" t="str">
        <f t="shared" si="45"/>
        <v>.</v>
      </c>
      <c r="AH49" s="116"/>
      <c r="AI49" s="1003" t="str">
        <f>IF(S49=".",".",SUM($S49:S49))</f>
        <v>.</v>
      </c>
      <c r="AJ49" s="1004" t="str">
        <f>IF(T49=".",".",SUM($S49:T49))</f>
        <v>.</v>
      </c>
      <c r="AK49" s="1004" t="str">
        <f>IF(U49=".",".",SUM($S49:U49))</f>
        <v>.</v>
      </c>
      <c r="AL49" s="1004" t="str">
        <f>IF(V49=".",".",SUM($S49:V49))</f>
        <v>.</v>
      </c>
      <c r="AM49" s="1004" t="str">
        <f>IF(W49=".",".",SUM($S49:W49))</f>
        <v>.</v>
      </c>
      <c r="AN49" s="1004" t="str">
        <f>IF(X49=".",".",SUM($S49:X49))</f>
        <v>.</v>
      </c>
      <c r="AO49" s="1005" t="str">
        <f>IF(Y49=".",".",SUM($S49:Y49))</f>
        <v>.</v>
      </c>
      <c r="AP49" s="116"/>
      <c r="AQ49" s="1507" t="str">
        <f t="shared" si="46"/>
        <v>.</v>
      </c>
      <c r="AR49" s="1508" t="str">
        <f t="shared" si="47"/>
        <v>.</v>
      </c>
      <c r="AS49" s="1508" t="str">
        <f t="shared" si="48"/>
        <v>.</v>
      </c>
      <c r="AT49" s="1508" t="str">
        <f t="shared" si="49"/>
        <v>.</v>
      </c>
      <c r="AU49" s="1508" t="str">
        <f t="shared" si="50"/>
        <v>.</v>
      </c>
      <c r="AV49" s="1508" t="str">
        <f t="shared" si="51"/>
        <v>.</v>
      </c>
      <c r="AW49" s="1509" t="str">
        <f t="shared" si="52"/>
        <v>.</v>
      </c>
      <c r="AX49" s="327"/>
      <c r="AY49" s="116"/>
      <c r="AZ49" s="1474"/>
      <c r="BA49" s="1474"/>
      <c r="BB49" s="1474"/>
    </row>
    <row r="50" spans="1:54" s="189" customFormat="1" x14ac:dyDescent="0.2">
      <c r="A50" s="116"/>
      <c r="B50" s="325"/>
      <c r="C50" s="883"/>
      <c r="D50" s="883"/>
      <c r="E50" s="883"/>
      <c r="F50" s="883"/>
      <c r="G50" s="883"/>
      <c r="H50" s="883"/>
      <c r="I50" s="883"/>
      <c r="J50" s="883"/>
      <c r="K50" s="883"/>
      <c r="L50" s="883"/>
      <c r="M50" s="333"/>
      <c r="N50" s="116"/>
      <c r="O50" s="443"/>
      <c r="P50" s="124"/>
      <c r="Q50" s="101"/>
      <c r="R50" s="325"/>
      <c r="S50" s="1003"/>
      <c r="T50" s="1004"/>
      <c r="U50" s="1004"/>
      <c r="V50" s="1004"/>
      <c r="W50" s="1004"/>
      <c r="X50" s="1004"/>
      <c r="Y50" s="1005"/>
      <c r="Z50" s="116"/>
      <c r="AA50" s="1507"/>
      <c r="AB50" s="1508"/>
      <c r="AC50" s="1508"/>
      <c r="AD50" s="1508"/>
      <c r="AE50" s="1508"/>
      <c r="AF50" s="1508"/>
      <c r="AG50" s="1509"/>
      <c r="AH50" s="116"/>
      <c r="AI50" s="1003"/>
      <c r="AJ50" s="1004"/>
      <c r="AK50" s="1004"/>
      <c r="AL50" s="1004"/>
      <c r="AM50" s="1004"/>
      <c r="AN50" s="1004"/>
      <c r="AO50" s="1005"/>
      <c r="AP50" s="116"/>
      <c r="AQ50" s="1507"/>
      <c r="AR50" s="1508"/>
      <c r="AS50" s="1508"/>
      <c r="AT50" s="1508"/>
      <c r="AU50" s="1508"/>
      <c r="AV50" s="1508"/>
      <c r="AW50" s="1509"/>
      <c r="AX50" s="327"/>
      <c r="AY50" s="116"/>
      <c r="AZ50" s="1474"/>
      <c r="BA50" s="1474"/>
      <c r="BB50" s="1474"/>
    </row>
    <row r="51" spans="1:54" s="189" customFormat="1" x14ac:dyDescent="0.2">
      <c r="A51" s="116"/>
      <c r="B51" s="325"/>
      <c r="C51" s="883" t="str">
        <f>'WK3 - Notional GI Yr1 YIELD'!C157</f>
        <v>Farmland</v>
      </c>
      <c r="D51" s="1639" t="str">
        <f>IF('WK2 - Notional General Income'!D166="","",'WK2 - Notional General Income'!D166)</f>
        <v>Ordinary</v>
      </c>
      <c r="E51" s="878">
        <v>300</v>
      </c>
      <c r="F51" s="1209">
        <v>565</v>
      </c>
      <c r="G51" s="1209">
        <v>579.13</v>
      </c>
      <c r="H51" s="1209">
        <v>593.61</v>
      </c>
      <c r="I51" s="1209">
        <v>608.45000000000005</v>
      </c>
      <c r="J51" s="1210">
        <v>623.66</v>
      </c>
      <c r="K51" s="1209">
        <v>639.25</v>
      </c>
      <c r="L51" s="1209">
        <v>655.23</v>
      </c>
      <c r="M51" s="333"/>
      <c r="N51" s="116"/>
      <c r="O51" s="443"/>
      <c r="P51" s="124"/>
      <c r="Q51" s="101"/>
      <c r="R51" s="325"/>
      <c r="S51" s="1003">
        <f t="shared" si="9"/>
        <v>265</v>
      </c>
      <c r="T51" s="1004">
        <f t="shared" si="3"/>
        <v>14.129999999999995</v>
      </c>
      <c r="U51" s="1004">
        <f t="shared" si="3"/>
        <v>14.480000000000018</v>
      </c>
      <c r="V51" s="1004">
        <f t="shared" si="3"/>
        <v>14.840000000000032</v>
      </c>
      <c r="W51" s="1004">
        <f t="shared" si="3"/>
        <v>15.209999999999923</v>
      </c>
      <c r="X51" s="1004">
        <f t="shared" si="3"/>
        <v>15.590000000000032</v>
      </c>
      <c r="Y51" s="1005">
        <f t="shared" si="3"/>
        <v>15.980000000000018</v>
      </c>
      <c r="Z51" s="116"/>
      <c r="AA51" s="1507">
        <f t="shared" si="6"/>
        <v>0.8833333333333333</v>
      </c>
      <c r="AB51" s="1508">
        <f t="shared" si="4"/>
        <v>2.5008849557522028E-2</v>
      </c>
      <c r="AC51" s="1508">
        <f t="shared" si="4"/>
        <v>2.5003021774040457E-2</v>
      </c>
      <c r="AD51" s="1508">
        <f t="shared" si="4"/>
        <v>2.4999578848065251E-2</v>
      </c>
      <c r="AE51" s="1508">
        <f t="shared" si="4"/>
        <v>2.4997945599473992E-2</v>
      </c>
      <c r="AF51" s="1508">
        <f t="shared" si="4"/>
        <v>2.4997594843344073E-2</v>
      </c>
      <c r="AG51" s="1509">
        <f t="shared" si="4"/>
        <v>2.4998044583496304E-2</v>
      </c>
      <c r="AH51" s="116"/>
      <c r="AI51" s="1003">
        <f>IF(S51=".",".",SUM($S51:S51))</f>
        <v>265</v>
      </c>
      <c r="AJ51" s="1004">
        <f>IF(T51=".",".",SUM($S51:T51))</f>
        <v>279.13</v>
      </c>
      <c r="AK51" s="1004">
        <f>IF(U51=".",".",SUM($S51:U51))</f>
        <v>293.61</v>
      </c>
      <c r="AL51" s="1004">
        <f>IF(V51=".",".",SUM($S51:V51))</f>
        <v>308.45000000000005</v>
      </c>
      <c r="AM51" s="1004">
        <f>IF(W51=".",".",SUM($S51:W51))</f>
        <v>323.65999999999997</v>
      </c>
      <c r="AN51" s="1004">
        <f>IF(X51=".",".",SUM($S51:X51))</f>
        <v>339.25</v>
      </c>
      <c r="AO51" s="1005">
        <f>IF(Y51=".",".",SUM($S51:Y51))</f>
        <v>355.23</v>
      </c>
      <c r="AP51" s="116"/>
      <c r="AQ51" s="1507">
        <f t="shared" si="7"/>
        <v>0.8833333333333333</v>
      </c>
      <c r="AR51" s="1508">
        <f t="shared" si="5"/>
        <v>0.93043333333333322</v>
      </c>
      <c r="AS51" s="1508">
        <f t="shared" si="5"/>
        <v>0.97870000000000013</v>
      </c>
      <c r="AT51" s="1508">
        <f t="shared" si="5"/>
        <v>1.0281666666666669</v>
      </c>
      <c r="AU51" s="1508">
        <f t="shared" si="5"/>
        <v>1.0788666666666664</v>
      </c>
      <c r="AV51" s="1508">
        <f t="shared" si="5"/>
        <v>1.1308333333333334</v>
      </c>
      <c r="AW51" s="1509">
        <f t="shared" si="5"/>
        <v>1.1840999999999999</v>
      </c>
      <c r="AX51" s="327"/>
      <c r="AY51" s="116"/>
      <c r="AZ51" s="1474"/>
      <c r="BA51" s="1474"/>
      <c r="BB51" s="1474"/>
    </row>
    <row r="52" spans="1:54" s="189" customFormat="1" x14ac:dyDescent="0.2">
      <c r="A52" s="116"/>
      <c r="B52" s="325"/>
      <c r="C52" s="883" t="str">
        <f t="shared" ref="C52:C58" si="53">C51</f>
        <v>Farmland</v>
      </c>
      <c r="D52" s="1639" t="str">
        <f>IF('WK2 - Notional General Income'!D167="","",'WK2 - Notional General Income'!D167)</f>
        <v/>
      </c>
      <c r="E52" s="878"/>
      <c r="F52" s="878"/>
      <c r="G52" s="878"/>
      <c r="H52" s="878"/>
      <c r="I52" s="878"/>
      <c r="J52" s="879"/>
      <c r="K52" s="1209"/>
      <c r="L52" s="878"/>
      <c r="M52" s="333"/>
      <c r="N52" s="116"/>
      <c r="O52" s="443"/>
      <c r="P52" s="124"/>
      <c r="Q52" s="101"/>
      <c r="R52" s="325"/>
      <c r="S52" s="1003" t="str">
        <f t="shared" si="9"/>
        <v>.</v>
      </c>
      <c r="T52" s="1004" t="str">
        <f t="shared" si="3"/>
        <v>.</v>
      </c>
      <c r="U52" s="1004" t="str">
        <f t="shared" si="3"/>
        <v>.</v>
      </c>
      <c r="V52" s="1004" t="str">
        <f t="shared" si="3"/>
        <v>.</v>
      </c>
      <c r="W52" s="1004" t="str">
        <f t="shared" si="3"/>
        <v>.</v>
      </c>
      <c r="X52" s="1004" t="str">
        <f t="shared" si="3"/>
        <v>.</v>
      </c>
      <c r="Y52" s="1005" t="str">
        <f t="shared" si="3"/>
        <v>.</v>
      </c>
      <c r="Z52" s="116"/>
      <c r="AA52" s="1507" t="str">
        <f t="shared" si="6"/>
        <v>.</v>
      </c>
      <c r="AB52" s="1508" t="str">
        <f t="shared" si="4"/>
        <v>.</v>
      </c>
      <c r="AC52" s="1508" t="str">
        <f t="shared" si="4"/>
        <v>.</v>
      </c>
      <c r="AD52" s="1508" t="str">
        <f t="shared" si="4"/>
        <v>.</v>
      </c>
      <c r="AE52" s="1508" t="str">
        <f t="shared" si="4"/>
        <v>.</v>
      </c>
      <c r="AF52" s="1508" t="str">
        <f t="shared" si="4"/>
        <v>.</v>
      </c>
      <c r="AG52" s="1509" t="str">
        <f t="shared" si="4"/>
        <v>.</v>
      </c>
      <c r="AH52" s="116"/>
      <c r="AI52" s="1003" t="str">
        <f>IF(S52=".",".",SUM($S52:S52))</f>
        <v>.</v>
      </c>
      <c r="AJ52" s="1004" t="str">
        <f>IF(T52=".",".",SUM($S52:T52))</f>
        <v>.</v>
      </c>
      <c r="AK52" s="1004" t="str">
        <f>IF(U52=".",".",SUM($S52:U52))</f>
        <v>.</v>
      </c>
      <c r="AL52" s="1004" t="str">
        <f>IF(V52=".",".",SUM($S52:V52))</f>
        <v>.</v>
      </c>
      <c r="AM52" s="1004" t="str">
        <f>IF(W52=".",".",SUM($S52:W52))</f>
        <v>.</v>
      </c>
      <c r="AN52" s="1004" t="str">
        <f>IF(X52=".",".",SUM($S52:X52))</f>
        <v>.</v>
      </c>
      <c r="AO52" s="1005" t="str">
        <f>IF(Y52=".",".",SUM($S52:Y52))</f>
        <v>.</v>
      </c>
      <c r="AP52" s="116"/>
      <c r="AQ52" s="1507" t="str">
        <f t="shared" si="7"/>
        <v>.</v>
      </c>
      <c r="AR52" s="1508" t="str">
        <f t="shared" si="5"/>
        <v>.</v>
      </c>
      <c r="AS52" s="1508" t="str">
        <f t="shared" si="5"/>
        <v>.</v>
      </c>
      <c r="AT52" s="1508" t="str">
        <f t="shared" si="5"/>
        <v>.</v>
      </c>
      <c r="AU52" s="1508" t="str">
        <f t="shared" si="5"/>
        <v>.</v>
      </c>
      <c r="AV52" s="1508" t="str">
        <f t="shared" si="5"/>
        <v>.</v>
      </c>
      <c r="AW52" s="1509" t="str">
        <f t="shared" si="5"/>
        <v>.</v>
      </c>
      <c r="AX52" s="327"/>
      <c r="AY52" s="116"/>
      <c r="AZ52" s="1474"/>
      <c r="BA52" s="1474"/>
      <c r="BB52" s="1474"/>
    </row>
    <row r="53" spans="1:54" s="189" customFormat="1" x14ac:dyDescent="0.2">
      <c r="A53" s="116"/>
      <c r="B53" s="325"/>
      <c r="C53" s="883" t="str">
        <f t="shared" si="53"/>
        <v>Farmland</v>
      </c>
      <c r="D53" s="1639" t="str">
        <f>IF('WK2 - Notional General Income'!D168="","",'WK2 - Notional General Income'!D168)</f>
        <v/>
      </c>
      <c r="E53" s="878"/>
      <c r="F53" s="878"/>
      <c r="G53" s="878"/>
      <c r="H53" s="878"/>
      <c r="I53" s="878"/>
      <c r="J53" s="879"/>
      <c r="K53" s="878"/>
      <c r="L53" s="878"/>
      <c r="M53" s="333"/>
      <c r="N53" s="116"/>
      <c r="O53" s="443"/>
      <c r="P53" s="124"/>
      <c r="Q53" s="101"/>
      <c r="R53" s="325"/>
      <c r="S53" s="1003" t="str">
        <f t="shared" si="9"/>
        <v>.</v>
      </c>
      <c r="T53" s="1004" t="str">
        <f t="shared" si="3"/>
        <v>.</v>
      </c>
      <c r="U53" s="1004" t="str">
        <f t="shared" si="3"/>
        <v>.</v>
      </c>
      <c r="V53" s="1004" t="str">
        <f t="shared" si="3"/>
        <v>.</v>
      </c>
      <c r="W53" s="1004" t="str">
        <f t="shared" si="3"/>
        <v>.</v>
      </c>
      <c r="X53" s="1004" t="str">
        <f t="shared" si="3"/>
        <v>.</v>
      </c>
      <c r="Y53" s="1005" t="str">
        <f t="shared" si="3"/>
        <v>.</v>
      </c>
      <c r="Z53" s="116"/>
      <c r="AA53" s="1507" t="str">
        <f t="shared" si="6"/>
        <v>.</v>
      </c>
      <c r="AB53" s="1508" t="str">
        <f t="shared" si="4"/>
        <v>.</v>
      </c>
      <c r="AC53" s="1508" t="str">
        <f t="shared" si="4"/>
        <v>.</v>
      </c>
      <c r="AD53" s="1508" t="str">
        <f t="shared" si="4"/>
        <v>.</v>
      </c>
      <c r="AE53" s="1508" t="str">
        <f t="shared" si="4"/>
        <v>.</v>
      </c>
      <c r="AF53" s="1508" t="str">
        <f t="shared" si="4"/>
        <v>.</v>
      </c>
      <c r="AG53" s="1509" t="str">
        <f t="shared" si="4"/>
        <v>.</v>
      </c>
      <c r="AH53" s="116"/>
      <c r="AI53" s="1003" t="str">
        <f>IF(S53=".",".",SUM($S53:S53))</f>
        <v>.</v>
      </c>
      <c r="AJ53" s="1004" t="str">
        <f>IF(T53=".",".",SUM($S53:T53))</f>
        <v>.</v>
      </c>
      <c r="AK53" s="1004" t="str">
        <f>IF(U53=".",".",SUM($S53:U53))</f>
        <v>.</v>
      </c>
      <c r="AL53" s="1004" t="str">
        <f>IF(V53=".",".",SUM($S53:V53))</f>
        <v>.</v>
      </c>
      <c r="AM53" s="1004" t="str">
        <f>IF(W53=".",".",SUM($S53:W53))</f>
        <v>.</v>
      </c>
      <c r="AN53" s="1004" t="str">
        <f>IF(X53=".",".",SUM($S53:X53))</f>
        <v>.</v>
      </c>
      <c r="AO53" s="1005" t="str">
        <f>IF(Y53=".",".",SUM($S53:Y53))</f>
        <v>.</v>
      </c>
      <c r="AP53" s="116"/>
      <c r="AQ53" s="1507" t="str">
        <f t="shared" si="7"/>
        <v>.</v>
      </c>
      <c r="AR53" s="1508" t="str">
        <f t="shared" si="5"/>
        <v>.</v>
      </c>
      <c r="AS53" s="1508" t="str">
        <f t="shared" si="5"/>
        <v>.</v>
      </c>
      <c r="AT53" s="1508" t="str">
        <f t="shared" si="5"/>
        <v>.</v>
      </c>
      <c r="AU53" s="1508" t="str">
        <f t="shared" si="5"/>
        <v>.</v>
      </c>
      <c r="AV53" s="1508" t="str">
        <f t="shared" si="5"/>
        <v>.</v>
      </c>
      <c r="AW53" s="1509" t="str">
        <f t="shared" si="5"/>
        <v>.</v>
      </c>
      <c r="AX53" s="327"/>
      <c r="AY53" s="116"/>
      <c r="AZ53" s="1474"/>
      <c r="BA53" s="1474"/>
      <c r="BB53" s="1474"/>
    </row>
    <row r="54" spans="1:54" s="189" customFormat="1" x14ac:dyDescent="0.2">
      <c r="A54" s="116"/>
      <c r="B54" s="325"/>
      <c r="C54" s="883" t="str">
        <f t="shared" si="53"/>
        <v>Farmland</v>
      </c>
      <c r="D54" s="1639" t="str">
        <f>IF('WK2 - Notional General Income'!D169="","",'WK2 - Notional General Income'!D169)</f>
        <v/>
      </c>
      <c r="E54" s="878"/>
      <c r="F54" s="878"/>
      <c r="G54" s="878"/>
      <c r="H54" s="878"/>
      <c r="I54" s="878"/>
      <c r="J54" s="879"/>
      <c r="K54" s="878"/>
      <c r="L54" s="878"/>
      <c r="M54" s="333"/>
      <c r="N54" s="116"/>
      <c r="O54" s="443"/>
      <c r="P54" s="124"/>
      <c r="Q54" s="101"/>
      <c r="R54" s="325"/>
      <c r="S54" s="1003" t="str">
        <f t="shared" si="9"/>
        <v>.</v>
      </c>
      <c r="T54" s="1004" t="str">
        <f t="shared" si="3"/>
        <v>.</v>
      </c>
      <c r="U54" s="1004" t="str">
        <f t="shared" si="3"/>
        <v>.</v>
      </c>
      <c r="V54" s="1004" t="str">
        <f t="shared" si="3"/>
        <v>.</v>
      </c>
      <c r="W54" s="1004" t="str">
        <f t="shared" si="3"/>
        <v>.</v>
      </c>
      <c r="X54" s="1004" t="str">
        <f t="shared" si="3"/>
        <v>.</v>
      </c>
      <c r="Y54" s="1005" t="str">
        <f t="shared" si="3"/>
        <v>.</v>
      </c>
      <c r="Z54" s="116"/>
      <c r="AA54" s="1507" t="str">
        <f t="shared" si="6"/>
        <v>.</v>
      </c>
      <c r="AB54" s="1508" t="str">
        <f t="shared" si="4"/>
        <v>.</v>
      </c>
      <c r="AC54" s="1508" t="str">
        <f t="shared" si="4"/>
        <v>.</v>
      </c>
      <c r="AD54" s="1508" t="str">
        <f t="shared" si="4"/>
        <v>.</v>
      </c>
      <c r="AE54" s="1508" t="str">
        <f t="shared" si="4"/>
        <v>.</v>
      </c>
      <c r="AF54" s="1508" t="str">
        <f t="shared" si="4"/>
        <v>.</v>
      </c>
      <c r="AG54" s="1509" t="str">
        <f t="shared" si="4"/>
        <v>.</v>
      </c>
      <c r="AH54" s="116"/>
      <c r="AI54" s="1003" t="str">
        <f>IF(S54=".",".",SUM($S54:S54))</f>
        <v>.</v>
      </c>
      <c r="AJ54" s="1004" t="str">
        <f>IF(T54=".",".",SUM($S54:T54))</f>
        <v>.</v>
      </c>
      <c r="AK54" s="1004" t="str">
        <f>IF(U54=".",".",SUM($S54:U54))</f>
        <v>.</v>
      </c>
      <c r="AL54" s="1004" t="str">
        <f>IF(V54=".",".",SUM($S54:V54))</f>
        <v>.</v>
      </c>
      <c r="AM54" s="1004" t="str">
        <f>IF(W54=".",".",SUM($S54:W54))</f>
        <v>.</v>
      </c>
      <c r="AN54" s="1004" t="str">
        <f>IF(X54=".",".",SUM($S54:X54))</f>
        <v>.</v>
      </c>
      <c r="AO54" s="1005" t="str">
        <f>IF(Y54=".",".",SUM($S54:Y54))</f>
        <v>.</v>
      </c>
      <c r="AP54" s="116"/>
      <c r="AQ54" s="1507" t="str">
        <f t="shared" si="7"/>
        <v>.</v>
      </c>
      <c r="AR54" s="1508" t="str">
        <f t="shared" si="5"/>
        <v>.</v>
      </c>
      <c r="AS54" s="1508" t="str">
        <f t="shared" si="5"/>
        <v>.</v>
      </c>
      <c r="AT54" s="1508" t="str">
        <f t="shared" si="5"/>
        <v>.</v>
      </c>
      <c r="AU54" s="1508" t="str">
        <f t="shared" si="5"/>
        <v>.</v>
      </c>
      <c r="AV54" s="1508" t="str">
        <f t="shared" si="5"/>
        <v>.</v>
      </c>
      <c r="AW54" s="1509" t="str">
        <f t="shared" si="5"/>
        <v>.</v>
      </c>
      <c r="AX54" s="327"/>
      <c r="AY54" s="116"/>
      <c r="AZ54" s="1474"/>
      <c r="BA54" s="1474"/>
      <c r="BB54" s="1474"/>
    </row>
    <row r="55" spans="1:54" s="189" customFormat="1" x14ac:dyDescent="0.2">
      <c r="A55" s="116"/>
      <c r="B55" s="325"/>
      <c r="C55" s="883" t="str">
        <f t="shared" si="53"/>
        <v>Farmland</v>
      </c>
      <c r="D55" s="1639" t="str">
        <f>IF('WK2 - Notional General Income'!D170="","",'WK2 - Notional General Income'!D170)</f>
        <v/>
      </c>
      <c r="E55" s="878"/>
      <c r="F55" s="878"/>
      <c r="G55" s="878"/>
      <c r="H55" s="878"/>
      <c r="I55" s="878"/>
      <c r="J55" s="879"/>
      <c r="K55" s="878"/>
      <c r="L55" s="878"/>
      <c r="M55" s="333"/>
      <c r="N55" s="116"/>
      <c r="O55" s="443"/>
      <c r="P55" s="124"/>
      <c r="Q55" s="1474"/>
      <c r="R55" s="325"/>
      <c r="S55" s="1003" t="str">
        <f t="shared" ref="S55:S57" si="54">IF(F55="",".",F55-E55)</f>
        <v>.</v>
      </c>
      <c r="T55" s="1004" t="str">
        <f t="shared" ref="T55:T57" si="55">IF(G55="",".",G55-F55)</f>
        <v>.</v>
      </c>
      <c r="U55" s="1004" t="str">
        <f t="shared" ref="U55:U57" si="56">IF(H55="",".",H55-G55)</f>
        <v>.</v>
      </c>
      <c r="V55" s="1004" t="str">
        <f t="shared" ref="V55:V57" si="57">IF(I55="",".",I55-H55)</f>
        <v>.</v>
      </c>
      <c r="W55" s="1004" t="str">
        <f t="shared" ref="W55:W57" si="58">IF(J55="",".",J55-I55)</f>
        <v>.</v>
      </c>
      <c r="X55" s="1004" t="str">
        <f t="shared" ref="X55:X57" si="59">IF(K55="",".",K55-J55)</f>
        <v>.</v>
      </c>
      <c r="Y55" s="1005" t="str">
        <f t="shared" ref="Y55:Y57" si="60">IF(L55="",".",L55-K55)</f>
        <v>.</v>
      </c>
      <c r="Z55" s="116"/>
      <c r="AA55" s="1507" t="str">
        <f t="shared" ref="AA55:AA57" si="61">IFERROR(F55/E55-1,".")</f>
        <v>.</v>
      </c>
      <c r="AB55" s="1508" t="str">
        <f t="shared" ref="AB55:AB57" si="62">IFERROR(G55/F55-1,".")</f>
        <v>.</v>
      </c>
      <c r="AC55" s="1508" t="str">
        <f t="shared" ref="AC55:AC57" si="63">IFERROR(H55/G55-1,".")</f>
        <v>.</v>
      </c>
      <c r="AD55" s="1508" t="str">
        <f t="shared" ref="AD55:AD57" si="64">IFERROR(I55/H55-1,".")</f>
        <v>.</v>
      </c>
      <c r="AE55" s="1508" t="str">
        <f t="shared" ref="AE55:AE57" si="65">IFERROR(J55/I55-1,".")</f>
        <v>.</v>
      </c>
      <c r="AF55" s="1508" t="str">
        <f t="shared" ref="AF55:AF57" si="66">IFERROR(K55/J55-1,".")</f>
        <v>.</v>
      </c>
      <c r="AG55" s="1509" t="str">
        <f t="shared" ref="AG55:AG57" si="67">IFERROR(L55/K55-1,".")</f>
        <v>.</v>
      </c>
      <c r="AH55" s="116"/>
      <c r="AI55" s="1003" t="str">
        <f>IF(S55=".",".",SUM($S55:S55))</f>
        <v>.</v>
      </c>
      <c r="AJ55" s="1004" t="str">
        <f>IF(T55=".",".",SUM($S55:T55))</f>
        <v>.</v>
      </c>
      <c r="AK55" s="1004" t="str">
        <f>IF(U55=".",".",SUM($S55:U55))</f>
        <v>.</v>
      </c>
      <c r="AL55" s="1004" t="str">
        <f>IF(V55=".",".",SUM($S55:V55))</f>
        <v>.</v>
      </c>
      <c r="AM55" s="1004" t="str">
        <f>IF(W55=".",".",SUM($S55:W55))</f>
        <v>.</v>
      </c>
      <c r="AN55" s="1004" t="str">
        <f>IF(X55=".",".",SUM($S55:X55))</f>
        <v>.</v>
      </c>
      <c r="AO55" s="1005" t="str">
        <f>IF(Y55=".",".",SUM($S55:Y55))</f>
        <v>.</v>
      </c>
      <c r="AP55" s="116"/>
      <c r="AQ55" s="1507" t="str">
        <f t="shared" ref="AQ55:AQ57" si="68">IFERROR(F55/$E55-1,".")</f>
        <v>.</v>
      </c>
      <c r="AR55" s="1508" t="str">
        <f t="shared" ref="AR55:AR57" si="69">IFERROR(G55/$E55-1,".")</f>
        <v>.</v>
      </c>
      <c r="AS55" s="1508" t="str">
        <f t="shared" ref="AS55:AS57" si="70">IFERROR(H55/$E55-1,".")</f>
        <v>.</v>
      </c>
      <c r="AT55" s="1508" t="str">
        <f t="shared" ref="AT55:AT57" si="71">IFERROR(I55/$E55-1,".")</f>
        <v>.</v>
      </c>
      <c r="AU55" s="1508" t="str">
        <f t="shared" ref="AU55:AU57" si="72">IFERROR(J55/$E55-1,".")</f>
        <v>.</v>
      </c>
      <c r="AV55" s="1508" t="str">
        <f t="shared" ref="AV55:AV57" si="73">IFERROR(K55/$E55-1,".")</f>
        <v>.</v>
      </c>
      <c r="AW55" s="1509" t="str">
        <f t="shared" ref="AW55:AW57" si="74">IFERROR(L55/$E55-1,".")</f>
        <v>.</v>
      </c>
      <c r="AX55" s="327"/>
      <c r="AY55" s="116"/>
      <c r="AZ55" s="1474"/>
      <c r="BA55" s="1474"/>
      <c r="BB55" s="1474"/>
    </row>
    <row r="56" spans="1:54" s="189" customFormat="1" x14ac:dyDescent="0.2">
      <c r="A56" s="116"/>
      <c r="B56" s="325"/>
      <c r="C56" s="883" t="str">
        <f t="shared" si="53"/>
        <v>Farmland</v>
      </c>
      <c r="D56" s="1639" t="str">
        <f>IF('WK2 - Notional General Income'!D171="","",'WK2 - Notional General Income'!D171)</f>
        <v/>
      </c>
      <c r="E56" s="878"/>
      <c r="F56" s="878"/>
      <c r="G56" s="878"/>
      <c r="H56" s="878"/>
      <c r="I56" s="878"/>
      <c r="J56" s="879"/>
      <c r="K56" s="878"/>
      <c r="L56" s="878"/>
      <c r="M56" s="333"/>
      <c r="N56" s="116"/>
      <c r="O56" s="443"/>
      <c r="P56" s="124"/>
      <c r="Q56" s="1474"/>
      <c r="R56" s="325"/>
      <c r="S56" s="1003" t="str">
        <f t="shared" si="54"/>
        <v>.</v>
      </c>
      <c r="T56" s="1004" t="str">
        <f t="shared" si="55"/>
        <v>.</v>
      </c>
      <c r="U56" s="1004" t="str">
        <f t="shared" si="56"/>
        <v>.</v>
      </c>
      <c r="V56" s="1004" t="str">
        <f t="shared" si="57"/>
        <v>.</v>
      </c>
      <c r="W56" s="1004" t="str">
        <f t="shared" si="58"/>
        <v>.</v>
      </c>
      <c r="X56" s="1004" t="str">
        <f t="shared" si="59"/>
        <v>.</v>
      </c>
      <c r="Y56" s="1005" t="str">
        <f t="shared" si="60"/>
        <v>.</v>
      </c>
      <c r="Z56" s="116"/>
      <c r="AA56" s="1507" t="str">
        <f t="shared" si="61"/>
        <v>.</v>
      </c>
      <c r="AB56" s="1508" t="str">
        <f t="shared" si="62"/>
        <v>.</v>
      </c>
      <c r="AC56" s="1508" t="str">
        <f t="shared" si="63"/>
        <v>.</v>
      </c>
      <c r="AD56" s="1508" t="str">
        <f t="shared" si="64"/>
        <v>.</v>
      </c>
      <c r="AE56" s="1508" t="str">
        <f t="shared" si="65"/>
        <v>.</v>
      </c>
      <c r="AF56" s="1508" t="str">
        <f t="shared" si="66"/>
        <v>.</v>
      </c>
      <c r="AG56" s="1509" t="str">
        <f t="shared" si="67"/>
        <v>.</v>
      </c>
      <c r="AH56" s="116"/>
      <c r="AI56" s="1003" t="str">
        <f>IF(S56=".",".",SUM($S56:S56))</f>
        <v>.</v>
      </c>
      <c r="AJ56" s="1004" t="str">
        <f>IF(T56=".",".",SUM($S56:T56))</f>
        <v>.</v>
      </c>
      <c r="AK56" s="1004" t="str">
        <f>IF(U56=".",".",SUM($S56:U56))</f>
        <v>.</v>
      </c>
      <c r="AL56" s="1004" t="str">
        <f>IF(V56=".",".",SUM($S56:V56))</f>
        <v>.</v>
      </c>
      <c r="AM56" s="1004" t="str">
        <f>IF(W56=".",".",SUM($S56:W56))</f>
        <v>.</v>
      </c>
      <c r="AN56" s="1004" t="str">
        <f>IF(X56=".",".",SUM($S56:X56))</f>
        <v>.</v>
      </c>
      <c r="AO56" s="1005" t="str">
        <f>IF(Y56=".",".",SUM($S56:Y56))</f>
        <v>.</v>
      </c>
      <c r="AP56" s="116"/>
      <c r="AQ56" s="1507" t="str">
        <f t="shared" si="68"/>
        <v>.</v>
      </c>
      <c r="AR56" s="1508" t="str">
        <f t="shared" si="69"/>
        <v>.</v>
      </c>
      <c r="AS56" s="1508" t="str">
        <f t="shared" si="70"/>
        <v>.</v>
      </c>
      <c r="AT56" s="1508" t="str">
        <f t="shared" si="71"/>
        <v>.</v>
      </c>
      <c r="AU56" s="1508" t="str">
        <f t="shared" si="72"/>
        <v>.</v>
      </c>
      <c r="AV56" s="1508" t="str">
        <f t="shared" si="73"/>
        <v>.</v>
      </c>
      <c r="AW56" s="1509" t="str">
        <f t="shared" si="74"/>
        <v>.</v>
      </c>
      <c r="AX56" s="327"/>
      <c r="AY56" s="116"/>
      <c r="AZ56" s="1474"/>
      <c r="BA56" s="1474"/>
      <c r="BB56" s="1474"/>
    </row>
    <row r="57" spans="1:54" s="189" customFormat="1" x14ac:dyDescent="0.2">
      <c r="A57" s="116"/>
      <c r="B57" s="325"/>
      <c r="C57" s="883" t="str">
        <f t="shared" si="53"/>
        <v>Farmland</v>
      </c>
      <c r="D57" s="1639" t="str">
        <f>IF('WK2 - Notional General Income'!D172="","",'WK2 - Notional General Income'!D172)</f>
        <v/>
      </c>
      <c r="E57" s="878"/>
      <c r="F57" s="878"/>
      <c r="G57" s="878"/>
      <c r="H57" s="878"/>
      <c r="I57" s="878"/>
      <c r="J57" s="879"/>
      <c r="K57" s="878"/>
      <c r="L57" s="878"/>
      <c r="M57" s="333"/>
      <c r="N57" s="116"/>
      <c r="O57" s="443"/>
      <c r="P57" s="124"/>
      <c r="Q57" s="1474"/>
      <c r="R57" s="325"/>
      <c r="S57" s="1003" t="str">
        <f t="shared" si="54"/>
        <v>.</v>
      </c>
      <c r="T57" s="1004" t="str">
        <f t="shared" si="55"/>
        <v>.</v>
      </c>
      <c r="U57" s="1004" t="str">
        <f t="shared" si="56"/>
        <v>.</v>
      </c>
      <c r="V57" s="1004" t="str">
        <f t="shared" si="57"/>
        <v>.</v>
      </c>
      <c r="W57" s="1004" t="str">
        <f t="shared" si="58"/>
        <v>.</v>
      </c>
      <c r="X57" s="1004" t="str">
        <f t="shared" si="59"/>
        <v>.</v>
      </c>
      <c r="Y57" s="1005" t="str">
        <f t="shared" si="60"/>
        <v>.</v>
      </c>
      <c r="Z57" s="116"/>
      <c r="AA57" s="1507" t="str">
        <f t="shared" si="61"/>
        <v>.</v>
      </c>
      <c r="AB57" s="1508" t="str">
        <f t="shared" si="62"/>
        <v>.</v>
      </c>
      <c r="AC57" s="1508" t="str">
        <f t="shared" si="63"/>
        <v>.</v>
      </c>
      <c r="AD57" s="1508" t="str">
        <f t="shared" si="64"/>
        <v>.</v>
      </c>
      <c r="AE57" s="1508" t="str">
        <f t="shared" si="65"/>
        <v>.</v>
      </c>
      <c r="AF57" s="1508" t="str">
        <f t="shared" si="66"/>
        <v>.</v>
      </c>
      <c r="AG57" s="1509" t="str">
        <f t="shared" si="67"/>
        <v>.</v>
      </c>
      <c r="AH57" s="116"/>
      <c r="AI57" s="1003" t="str">
        <f>IF(S57=".",".",SUM($S57:S57))</f>
        <v>.</v>
      </c>
      <c r="AJ57" s="1004" t="str">
        <f>IF(T57=".",".",SUM($S57:T57))</f>
        <v>.</v>
      </c>
      <c r="AK57" s="1004" t="str">
        <f>IF(U57=".",".",SUM($S57:U57))</f>
        <v>.</v>
      </c>
      <c r="AL57" s="1004" t="str">
        <f>IF(V57=".",".",SUM($S57:V57))</f>
        <v>.</v>
      </c>
      <c r="AM57" s="1004" t="str">
        <f>IF(W57=".",".",SUM($S57:W57))</f>
        <v>.</v>
      </c>
      <c r="AN57" s="1004" t="str">
        <f>IF(X57=".",".",SUM($S57:X57))</f>
        <v>.</v>
      </c>
      <c r="AO57" s="1005" t="str">
        <f>IF(Y57=".",".",SUM($S57:Y57))</f>
        <v>.</v>
      </c>
      <c r="AP57" s="116"/>
      <c r="AQ57" s="1507" t="str">
        <f t="shared" si="68"/>
        <v>.</v>
      </c>
      <c r="AR57" s="1508" t="str">
        <f t="shared" si="69"/>
        <v>.</v>
      </c>
      <c r="AS57" s="1508" t="str">
        <f t="shared" si="70"/>
        <v>.</v>
      </c>
      <c r="AT57" s="1508" t="str">
        <f t="shared" si="71"/>
        <v>.</v>
      </c>
      <c r="AU57" s="1508" t="str">
        <f t="shared" si="72"/>
        <v>.</v>
      </c>
      <c r="AV57" s="1508" t="str">
        <f t="shared" si="73"/>
        <v>.</v>
      </c>
      <c r="AW57" s="1509" t="str">
        <f t="shared" si="74"/>
        <v>.</v>
      </c>
      <c r="AX57" s="327"/>
      <c r="AY57" s="116"/>
      <c r="AZ57" s="1474"/>
      <c r="BA57" s="1474"/>
      <c r="BB57" s="1474"/>
    </row>
    <row r="58" spans="1:54" s="189" customFormat="1" x14ac:dyDescent="0.2">
      <c r="A58" s="116"/>
      <c r="B58" s="325"/>
      <c r="C58" s="883" t="str">
        <f t="shared" si="53"/>
        <v>Farmland</v>
      </c>
      <c r="D58" s="1639" t="str">
        <f>IF('WK2 - Notional General Income'!D173="","",'WK2 - Notional General Income'!D173)</f>
        <v/>
      </c>
      <c r="E58" s="878"/>
      <c r="F58" s="878"/>
      <c r="G58" s="878"/>
      <c r="H58" s="878"/>
      <c r="I58" s="878"/>
      <c r="J58" s="879"/>
      <c r="K58" s="878"/>
      <c r="L58" s="878"/>
      <c r="M58" s="333"/>
      <c r="N58" s="116"/>
      <c r="O58" s="443"/>
      <c r="P58" s="124"/>
      <c r="Q58" s="101"/>
      <c r="R58" s="325"/>
      <c r="S58" s="1003" t="str">
        <f t="shared" si="9"/>
        <v>.</v>
      </c>
      <c r="T58" s="1004" t="str">
        <f t="shared" si="3"/>
        <v>.</v>
      </c>
      <c r="U58" s="1004" t="str">
        <f t="shared" si="3"/>
        <v>.</v>
      </c>
      <c r="V58" s="1004" t="str">
        <f t="shared" si="3"/>
        <v>.</v>
      </c>
      <c r="W58" s="1004" t="str">
        <f t="shared" si="3"/>
        <v>.</v>
      </c>
      <c r="X58" s="1004" t="str">
        <f t="shared" si="3"/>
        <v>.</v>
      </c>
      <c r="Y58" s="1005" t="str">
        <f t="shared" si="3"/>
        <v>.</v>
      </c>
      <c r="Z58" s="116"/>
      <c r="AA58" s="1507" t="str">
        <f t="shared" si="6"/>
        <v>.</v>
      </c>
      <c r="AB58" s="1508" t="str">
        <f t="shared" si="4"/>
        <v>.</v>
      </c>
      <c r="AC58" s="1508" t="str">
        <f t="shared" si="4"/>
        <v>.</v>
      </c>
      <c r="AD58" s="1508" t="str">
        <f t="shared" si="4"/>
        <v>.</v>
      </c>
      <c r="AE58" s="1508" t="str">
        <f t="shared" si="4"/>
        <v>.</v>
      </c>
      <c r="AF58" s="1508" t="str">
        <f t="shared" si="4"/>
        <v>.</v>
      </c>
      <c r="AG58" s="1509" t="str">
        <f t="shared" si="4"/>
        <v>.</v>
      </c>
      <c r="AH58" s="116"/>
      <c r="AI58" s="1003" t="str">
        <f>IF(S58=".",".",SUM($S58:S58))</f>
        <v>.</v>
      </c>
      <c r="AJ58" s="1004" t="str">
        <f>IF(T58=".",".",SUM($S58:T58))</f>
        <v>.</v>
      </c>
      <c r="AK58" s="1004" t="str">
        <f>IF(U58=".",".",SUM($S58:U58))</f>
        <v>.</v>
      </c>
      <c r="AL58" s="1004" t="str">
        <f>IF(V58=".",".",SUM($S58:V58))</f>
        <v>.</v>
      </c>
      <c r="AM58" s="1004" t="str">
        <f>IF(W58=".",".",SUM($S58:W58))</f>
        <v>.</v>
      </c>
      <c r="AN58" s="1004" t="str">
        <f>IF(X58=".",".",SUM($S58:X58))</f>
        <v>.</v>
      </c>
      <c r="AO58" s="1005" t="str">
        <f>IF(Y58=".",".",SUM($S58:Y58))</f>
        <v>.</v>
      </c>
      <c r="AP58" s="116"/>
      <c r="AQ58" s="1507" t="str">
        <f t="shared" si="7"/>
        <v>.</v>
      </c>
      <c r="AR58" s="1508" t="str">
        <f t="shared" si="5"/>
        <v>.</v>
      </c>
      <c r="AS58" s="1508" t="str">
        <f t="shared" si="5"/>
        <v>.</v>
      </c>
      <c r="AT58" s="1508" t="str">
        <f t="shared" si="5"/>
        <v>.</v>
      </c>
      <c r="AU58" s="1508" t="str">
        <f t="shared" si="5"/>
        <v>.</v>
      </c>
      <c r="AV58" s="1508" t="str">
        <f t="shared" si="5"/>
        <v>.</v>
      </c>
      <c r="AW58" s="1509" t="str">
        <f t="shared" si="5"/>
        <v>.</v>
      </c>
      <c r="AX58" s="327"/>
      <c r="AY58" s="116"/>
      <c r="AZ58" s="1474"/>
      <c r="BA58" s="1474"/>
      <c r="BB58" s="1474"/>
    </row>
    <row r="59" spans="1:54" s="189" customFormat="1" x14ac:dyDescent="0.2">
      <c r="A59" s="116"/>
      <c r="B59" s="325"/>
      <c r="C59" s="883"/>
      <c r="D59" s="883"/>
      <c r="E59" s="883"/>
      <c r="F59" s="883"/>
      <c r="G59" s="883"/>
      <c r="H59" s="883"/>
      <c r="I59" s="883"/>
      <c r="J59" s="883"/>
      <c r="K59" s="883"/>
      <c r="L59" s="883"/>
      <c r="M59" s="333"/>
      <c r="N59" s="116"/>
      <c r="O59" s="443"/>
      <c r="P59" s="124"/>
      <c r="Q59" s="101"/>
      <c r="R59" s="325"/>
      <c r="S59" s="1003"/>
      <c r="T59" s="1004"/>
      <c r="U59" s="1004"/>
      <c r="V59" s="1004"/>
      <c r="W59" s="1004"/>
      <c r="X59" s="1004"/>
      <c r="Y59" s="1005"/>
      <c r="Z59" s="116"/>
      <c r="AA59" s="1507"/>
      <c r="AB59" s="1508"/>
      <c r="AC59" s="1508"/>
      <c r="AD59" s="1508"/>
      <c r="AE59" s="1508"/>
      <c r="AF59" s="1508"/>
      <c r="AG59" s="1509"/>
      <c r="AH59" s="116"/>
      <c r="AI59" s="1003"/>
      <c r="AJ59" s="1004"/>
      <c r="AK59" s="1004"/>
      <c r="AL59" s="1004"/>
      <c r="AM59" s="1004"/>
      <c r="AN59" s="1004"/>
      <c r="AO59" s="1005"/>
      <c r="AP59" s="116"/>
      <c r="AQ59" s="1507"/>
      <c r="AR59" s="1508"/>
      <c r="AS59" s="1508"/>
      <c r="AT59" s="1508"/>
      <c r="AU59" s="1508"/>
      <c r="AV59" s="1508"/>
      <c r="AW59" s="1509"/>
      <c r="AX59" s="327"/>
      <c r="AY59" s="116"/>
      <c r="AZ59" s="1474"/>
      <c r="BA59" s="1474"/>
      <c r="BB59" s="1474"/>
    </row>
    <row r="60" spans="1:54" s="189" customFormat="1" x14ac:dyDescent="0.2">
      <c r="A60" s="116"/>
      <c r="B60" s="325"/>
      <c r="C60" s="883" t="str">
        <f>'WK3 - Notional GI Yr1 YIELD'!C203</f>
        <v>Mining</v>
      </c>
      <c r="D60" s="1639" t="str">
        <f>IF('WK2 - Notional General Income'!D212="","",'WK2 - Notional General Income'!D212)</f>
        <v>Ordinary</v>
      </c>
      <c r="E60" s="878">
        <v>300</v>
      </c>
      <c r="F60" s="1209">
        <v>565</v>
      </c>
      <c r="G60" s="1209">
        <v>579.13</v>
      </c>
      <c r="H60" s="1209">
        <v>593.61</v>
      </c>
      <c r="I60" s="1209">
        <v>608.45000000000005</v>
      </c>
      <c r="J60" s="1210">
        <v>623.66</v>
      </c>
      <c r="K60" s="1209">
        <v>639.25</v>
      </c>
      <c r="L60" s="1209">
        <v>655.23</v>
      </c>
      <c r="M60" s="333"/>
      <c r="N60" s="116"/>
      <c r="O60" s="443"/>
      <c r="P60" s="124"/>
      <c r="Q60" s="101"/>
      <c r="R60" s="325"/>
      <c r="S60" s="1003">
        <f t="shared" si="9"/>
        <v>265</v>
      </c>
      <c r="T60" s="1004">
        <f t="shared" si="3"/>
        <v>14.129999999999995</v>
      </c>
      <c r="U60" s="1004">
        <f t="shared" si="3"/>
        <v>14.480000000000018</v>
      </c>
      <c r="V60" s="1004">
        <f t="shared" si="3"/>
        <v>14.840000000000032</v>
      </c>
      <c r="W60" s="1004">
        <f t="shared" si="3"/>
        <v>15.209999999999923</v>
      </c>
      <c r="X60" s="1004">
        <f t="shared" si="3"/>
        <v>15.590000000000032</v>
      </c>
      <c r="Y60" s="1005">
        <f t="shared" si="3"/>
        <v>15.980000000000018</v>
      </c>
      <c r="Z60" s="116"/>
      <c r="AA60" s="1507">
        <f t="shared" si="6"/>
        <v>0.8833333333333333</v>
      </c>
      <c r="AB60" s="1508">
        <f t="shared" si="4"/>
        <v>2.5008849557522028E-2</v>
      </c>
      <c r="AC60" s="1508">
        <f t="shared" si="4"/>
        <v>2.5003021774040457E-2</v>
      </c>
      <c r="AD60" s="1508">
        <f t="shared" si="4"/>
        <v>2.4999578848065251E-2</v>
      </c>
      <c r="AE60" s="1508">
        <f t="shared" si="4"/>
        <v>2.4997945599473992E-2</v>
      </c>
      <c r="AF60" s="1508">
        <f t="shared" si="4"/>
        <v>2.4997594843344073E-2</v>
      </c>
      <c r="AG60" s="1509">
        <f t="shared" si="4"/>
        <v>2.4998044583496304E-2</v>
      </c>
      <c r="AH60" s="116"/>
      <c r="AI60" s="1003">
        <f>IF(S60=".",".",SUM($S60:S60))</f>
        <v>265</v>
      </c>
      <c r="AJ60" s="1004">
        <f>IF(T60=".",".",SUM($S60:T60))</f>
        <v>279.13</v>
      </c>
      <c r="AK60" s="1004">
        <f>IF(U60=".",".",SUM($S60:U60))</f>
        <v>293.61</v>
      </c>
      <c r="AL60" s="1004">
        <f>IF(V60=".",".",SUM($S60:V60))</f>
        <v>308.45000000000005</v>
      </c>
      <c r="AM60" s="1004">
        <f>IF(W60=".",".",SUM($S60:W60))</f>
        <v>323.65999999999997</v>
      </c>
      <c r="AN60" s="1004">
        <f>IF(X60=".",".",SUM($S60:X60))</f>
        <v>339.25</v>
      </c>
      <c r="AO60" s="1005">
        <f>IF(Y60=".",".",SUM($S60:Y60))</f>
        <v>355.23</v>
      </c>
      <c r="AP60" s="116"/>
      <c r="AQ60" s="1507">
        <f t="shared" si="7"/>
        <v>0.8833333333333333</v>
      </c>
      <c r="AR60" s="1508">
        <f t="shared" si="5"/>
        <v>0.93043333333333322</v>
      </c>
      <c r="AS60" s="1508">
        <f t="shared" si="5"/>
        <v>0.97870000000000013</v>
      </c>
      <c r="AT60" s="1508">
        <f t="shared" si="5"/>
        <v>1.0281666666666669</v>
      </c>
      <c r="AU60" s="1508">
        <f t="shared" si="5"/>
        <v>1.0788666666666664</v>
      </c>
      <c r="AV60" s="1508">
        <f t="shared" si="5"/>
        <v>1.1308333333333334</v>
      </c>
      <c r="AW60" s="1509">
        <f t="shared" si="5"/>
        <v>1.1840999999999999</v>
      </c>
      <c r="AX60" s="327"/>
      <c r="AY60" s="116"/>
      <c r="AZ60" s="1474"/>
      <c r="BA60" s="1474"/>
      <c r="BB60" s="1474"/>
    </row>
    <row r="61" spans="1:54" s="189" customFormat="1" x14ac:dyDescent="0.2">
      <c r="A61" s="116"/>
      <c r="B61" s="325"/>
      <c r="C61" s="883" t="str">
        <f>C60</f>
        <v>Mining</v>
      </c>
      <c r="D61" s="1639" t="str">
        <f>IF('WK2 - Notional General Income'!D213="","",'WK2 - Notional General Income'!D213)</f>
        <v/>
      </c>
      <c r="E61" s="878"/>
      <c r="F61" s="878"/>
      <c r="G61" s="878"/>
      <c r="H61" s="878"/>
      <c r="I61" s="878"/>
      <c r="J61" s="879"/>
      <c r="K61" s="878"/>
      <c r="L61" s="878"/>
      <c r="M61" s="333"/>
      <c r="N61" s="116"/>
      <c r="O61" s="443"/>
      <c r="P61" s="124"/>
      <c r="Q61" s="101"/>
      <c r="R61" s="325"/>
      <c r="S61" s="1003" t="str">
        <f t="shared" ref="S61:S67" si="75">IF(F61="",".",F61-E61)</f>
        <v>.</v>
      </c>
      <c r="T61" s="1004" t="str">
        <f t="shared" ref="T61:T67" si="76">IF(G61="",".",G61-F61)</f>
        <v>.</v>
      </c>
      <c r="U61" s="1004" t="str">
        <f t="shared" ref="U61:U67" si="77">IF(H61="",".",H61-G61)</f>
        <v>.</v>
      </c>
      <c r="V61" s="1004" t="str">
        <f t="shared" ref="V61:V67" si="78">IF(I61="",".",I61-H61)</f>
        <v>.</v>
      </c>
      <c r="W61" s="1004" t="str">
        <f>IF(J61="",".",J61-I61)</f>
        <v>.</v>
      </c>
      <c r="X61" s="1004" t="str">
        <f>IF(K61="",".",K61-J61)</f>
        <v>.</v>
      </c>
      <c r="Y61" s="1005" t="str">
        <f>IF(L61="",".",L61-K61)</f>
        <v>.</v>
      </c>
      <c r="Z61" s="116"/>
      <c r="AA61" s="1507" t="str">
        <f t="shared" ref="AA61:AA67" si="79">IFERROR(F61/E61-1,".")</f>
        <v>.</v>
      </c>
      <c r="AB61" s="1508" t="str">
        <f t="shared" ref="AB61:AB67" si="80">IFERROR(G61/F61-1,".")</f>
        <v>.</v>
      </c>
      <c r="AC61" s="1508" t="str">
        <f t="shared" ref="AC61:AC67" si="81">IFERROR(H61/G61-1,".")</f>
        <v>.</v>
      </c>
      <c r="AD61" s="1508" t="str">
        <f t="shared" ref="AD61:AD67" si="82">IFERROR(I61/H61-1,".")</f>
        <v>.</v>
      </c>
      <c r="AE61" s="1508" t="str">
        <f>IFERROR(J61/I61-1,".")</f>
        <v>.</v>
      </c>
      <c r="AF61" s="1508" t="str">
        <f>IFERROR(K61/J61-1,".")</f>
        <v>.</v>
      </c>
      <c r="AG61" s="1509" t="str">
        <f>IFERROR(L61/K61-1,".")</f>
        <v>.</v>
      </c>
      <c r="AH61" s="116"/>
      <c r="AI61" s="1003" t="str">
        <f>IF(S61=".",".",SUM($S61:S61))</f>
        <v>.</v>
      </c>
      <c r="AJ61" s="1004" t="str">
        <f>IF(T61=".",".",SUM($S61:T61))</f>
        <v>.</v>
      </c>
      <c r="AK61" s="1004" t="str">
        <f>IF(U61=".",".",SUM($S61:U61))</f>
        <v>.</v>
      </c>
      <c r="AL61" s="1004" t="str">
        <f>IF(V61=".",".",SUM($S61:V61))</f>
        <v>.</v>
      </c>
      <c r="AM61" s="1004" t="str">
        <f>IF(W61=".",".",SUM($S61:W61))</f>
        <v>.</v>
      </c>
      <c r="AN61" s="1004" t="str">
        <f>IF(X61=".",".",SUM($S61:X61))</f>
        <v>.</v>
      </c>
      <c r="AO61" s="1005" t="str">
        <f>IF(Y61=".",".",SUM($S61:Y61))</f>
        <v>.</v>
      </c>
      <c r="AP61" s="116"/>
      <c r="AQ61" s="1507" t="str">
        <f t="shared" ref="AQ61:AQ67" si="83">IFERROR(F61/$E61-1,".")</f>
        <v>.</v>
      </c>
      <c r="AR61" s="1508" t="str">
        <f t="shared" ref="AR61:AR67" si="84">IFERROR(G61/$E61-1,".")</f>
        <v>.</v>
      </c>
      <c r="AS61" s="1508" t="str">
        <f t="shared" ref="AS61:AS67" si="85">IFERROR(H61/$E61-1,".")</f>
        <v>.</v>
      </c>
      <c r="AT61" s="1508" t="str">
        <f t="shared" ref="AT61:AT67" si="86">IFERROR(I61/$E61-1,".")</f>
        <v>.</v>
      </c>
      <c r="AU61" s="1508" t="str">
        <f>IFERROR(J61/$E61-1,".")</f>
        <v>.</v>
      </c>
      <c r="AV61" s="1508" t="str">
        <f t="shared" ref="AV61:AV67" si="87">IFERROR(K61/$E61-1,".")</f>
        <v>.</v>
      </c>
      <c r="AW61" s="1509" t="str">
        <f>IFERROR(L61/$E61-1,".")</f>
        <v>.</v>
      </c>
      <c r="AX61" s="327"/>
      <c r="AY61" s="116"/>
      <c r="AZ61" s="1474"/>
      <c r="BA61" s="1474"/>
      <c r="BB61" s="1474"/>
    </row>
    <row r="62" spans="1:54" s="189" customFormat="1" x14ac:dyDescent="0.2">
      <c r="A62" s="116"/>
      <c r="B62" s="325"/>
      <c r="C62" s="883" t="str">
        <f t="shared" ref="C62:C67" si="88">C61</f>
        <v>Mining</v>
      </c>
      <c r="D62" s="1639" t="str">
        <f>IF('WK2 - Notional General Income'!D214="","",'WK2 - Notional General Income'!D214)</f>
        <v/>
      </c>
      <c r="E62" s="878"/>
      <c r="F62" s="878"/>
      <c r="G62" s="878"/>
      <c r="H62" s="878"/>
      <c r="I62" s="878"/>
      <c r="J62" s="879"/>
      <c r="K62" s="878"/>
      <c r="L62" s="878"/>
      <c r="M62" s="333"/>
      <c r="N62" s="116"/>
      <c r="O62" s="443"/>
      <c r="P62" s="124"/>
      <c r="Q62" s="101"/>
      <c r="R62" s="325"/>
      <c r="S62" s="1003" t="str">
        <f t="shared" si="75"/>
        <v>.</v>
      </c>
      <c r="T62" s="1004" t="str">
        <f t="shared" si="76"/>
        <v>.</v>
      </c>
      <c r="U62" s="1004" t="str">
        <f t="shared" si="77"/>
        <v>.</v>
      </c>
      <c r="V62" s="1004" t="str">
        <f t="shared" si="78"/>
        <v>.</v>
      </c>
      <c r="W62" s="1004" t="str">
        <f t="shared" ref="W62:W67" si="89">IF(J62="",".",J62-I62)</f>
        <v>.</v>
      </c>
      <c r="X62" s="1004" t="str">
        <f t="shared" ref="X62:X67" si="90">IF(K62="",".",K62-J62)</f>
        <v>.</v>
      </c>
      <c r="Y62" s="1005" t="str">
        <f t="shared" ref="Y62:Y67" si="91">IF(L62="",".",L62-K62)</f>
        <v>.</v>
      </c>
      <c r="Z62" s="116"/>
      <c r="AA62" s="1507" t="str">
        <f t="shared" si="79"/>
        <v>.</v>
      </c>
      <c r="AB62" s="1508" t="str">
        <f t="shared" si="80"/>
        <v>.</v>
      </c>
      <c r="AC62" s="1508" t="str">
        <f t="shared" si="81"/>
        <v>.</v>
      </c>
      <c r="AD62" s="1508" t="str">
        <f t="shared" si="82"/>
        <v>.</v>
      </c>
      <c r="AE62" s="1508" t="str">
        <f t="shared" ref="AE62:AE67" si="92">IFERROR(J62/I62-1,".")</f>
        <v>.</v>
      </c>
      <c r="AF62" s="1508" t="str">
        <f t="shared" ref="AF62:AF67" si="93">IFERROR(K62/J62-1,".")</f>
        <v>.</v>
      </c>
      <c r="AG62" s="1509" t="str">
        <f t="shared" ref="AG62:AG67" si="94">IFERROR(L62/K62-1,".")</f>
        <v>.</v>
      </c>
      <c r="AH62" s="116"/>
      <c r="AI62" s="1003" t="str">
        <f>IF(S62=".",".",SUM($S62:S62))</f>
        <v>.</v>
      </c>
      <c r="AJ62" s="1004" t="str">
        <f>IF(T62=".",".",SUM($S62:T62))</f>
        <v>.</v>
      </c>
      <c r="AK62" s="1004" t="str">
        <f>IF(U62=".",".",SUM($S62:U62))</f>
        <v>.</v>
      </c>
      <c r="AL62" s="1004" t="str">
        <f>IF(V62=".",".",SUM($S62:V62))</f>
        <v>.</v>
      </c>
      <c r="AM62" s="1004" t="str">
        <f>IF(W62=".",".",SUM($S62:W62))</f>
        <v>.</v>
      </c>
      <c r="AN62" s="1004" t="str">
        <f>IF(X62=".",".",SUM($S62:X62))</f>
        <v>.</v>
      </c>
      <c r="AO62" s="1005" t="str">
        <f>IF(Y62=".",".",SUM($S62:Y62))</f>
        <v>.</v>
      </c>
      <c r="AP62" s="116"/>
      <c r="AQ62" s="1507" t="str">
        <f t="shared" si="83"/>
        <v>.</v>
      </c>
      <c r="AR62" s="1508" t="str">
        <f t="shared" si="84"/>
        <v>.</v>
      </c>
      <c r="AS62" s="1508" t="str">
        <f t="shared" si="85"/>
        <v>.</v>
      </c>
      <c r="AT62" s="1508" t="str">
        <f t="shared" si="86"/>
        <v>.</v>
      </c>
      <c r="AU62" s="1508" t="str">
        <f t="shared" ref="AU62:AU67" si="95">IFERROR(J62/$E62-1,".")</f>
        <v>.</v>
      </c>
      <c r="AV62" s="1508" t="str">
        <f t="shared" si="87"/>
        <v>.</v>
      </c>
      <c r="AW62" s="1509" t="str">
        <f t="shared" ref="AW62:AW67" si="96">IFERROR(L62/$E62-1,".")</f>
        <v>.</v>
      </c>
      <c r="AX62" s="327"/>
      <c r="AY62" s="116"/>
      <c r="AZ62" s="1474"/>
      <c r="BA62" s="1474"/>
      <c r="BB62" s="1474"/>
    </row>
    <row r="63" spans="1:54" s="189" customFormat="1" x14ac:dyDescent="0.2">
      <c r="A63" s="116"/>
      <c r="B63" s="325"/>
      <c r="C63" s="883" t="str">
        <f t="shared" si="88"/>
        <v>Mining</v>
      </c>
      <c r="D63" s="1639" t="str">
        <f>IF('WK2 - Notional General Income'!D215="","",'WK2 - Notional General Income'!D215)</f>
        <v/>
      </c>
      <c r="E63" s="878"/>
      <c r="F63" s="878"/>
      <c r="G63" s="878"/>
      <c r="H63" s="878"/>
      <c r="I63" s="878"/>
      <c r="J63" s="879"/>
      <c r="K63" s="878"/>
      <c r="L63" s="878"/>
      <c r="M63" s="333"/>
      <c r="N63" s="116"/>
      <c r="O63" s="443"/>
      <c r="P63" s="124"/>
      <c r="Q63" s="101"/>
      <c r="R63" s="325"/>
      <c r="S63" s="1003" t="str">
        <f t="shared" si="75"/>
        <v>.</v>
      </c>
      <c r="T63" s="1004" t="str">
        <f t="shared" si="76"/>
        <v>.</v>
      </c>
      <c r="U63" s="1004" t="str">
        <f t="shared" si="77"/>
        <v>.</v>
      </c>
      <c r="V63" s="1004" t="str">
        <f t="shared" si="78"/>
        <v>.</v>
      </c>
      <c r="W63" s="1004" t="str">
        <f t="shared" si="89"/>
        <v>.</v>
      </c>
      <c r="X63" s="1004" t="str">
        <f t="shared" si="90"/>
        <v>.</v>
      </c>
      <c r="Y63" s="1005" t="str">
        <f t="shared" si="91"/>
        <v>.</v>
      </c>
      <c r="Z63" s="116"/>
      <c r="AA63" s="1507" t="str">
        <f t="shared" si="79"/>
        <v>.</v>
      </c>
      <c r="AB63" s="1508" t="str">
        <f t="shared" si="80"/>
        <v>.</v>
      </c>
      <c r="AC63" s="1508" t="str">
        <f t="shared" si="81"/>
        <v>.</v>
      </c>
      <c r="AD63" s="1508" t="str">
        <f t="shared" si="82"/>
        <v>.</v>
      </c>
      <c r="AE63" s="1508" t="str">
        <f t="shared" si="92"/>
        <v>.</v>
      </c>
      <c r="AF63" s="1508" t="str">
        <f t="shared" si="93"/>
        <v>.</v>
      </c>
      <c r="AG63" s="1509" t="str">
        <f t="shared" si="94"/>
        <v>.</v>
      </c>
      <c r="AH63" s="116"/>
      <c r="AI63" s="1003" t="str">
        <f>IF(S63=".",".",SUM($S63:S63))</f>
        <v>.</v>
      </c>
      <c r="AJ63" s="1004" t="str">
        <f>IF(T63=".",".",SUM($S63:T63))</f>
        <v>.</v>
      </c>
      <c r="AK63" s="1004" t="str">
        <f>IF(U63=".",".",SUM($S63:U63))</f>
        <v>.</v>
      </c>
      <c r="AL63" s="1004" t="str">
        <f>IF(V63=".",".",SUM($S63:V63))</f>
        <v>.</v>
      </c>
      <c r="AM63" s="1004" t="str">
        <f>IF(W63=".",".",SUM($S63:W63))</f>
        <v>.</v>
      </c>
      <c r="AN63" s="1004" t="str">
        <f>IF(X63=".",".",SUM($S63:X63))</f>
        <v>.</v>
      </c>
      <c r="AO63" s="1005" t="str">
        <f>IF(Y63=".",".",SUM($S63:Y63))</f>
        <v>.</v>
      </c>
      <c r="AP63" s="116"/>
      <c r="AQ63" s="1507" t="str">
        <f t="shared" si="83"/>
        <v>.</v>
      </c>
      <c r="AR63" s="1508" t="str">
        <f t="shared" si="84"/>
        <v>.</v>
      </c>
      <c r="AS63" s="1508" t="str">
        <f t="shared" si="85"/>
        <v>.</v>
      </c>
      <c r="AT63" s="1508" t="str">
        <f t="shared" si="86"/>
        <v>.</v>
      </c>
      <c r="AU63" s="1508" t="str">
        <f t="shared" si="95"/>
        <v>.</v>
      </c>
      <c r="AV63" s="1508" t="str">
        <f t="shared" si="87"/>
        <v>.</v>
      </c>
      <c r="AW63" s="1509" t="str">
        <f t="shared" si="96"/>
        <v>.</v>
      </c>
      <c r="AX63" s="327"/>
      <c r="AY63" s="116"/>
      <c r="AZ63" s="1474"/>
      <c r="BA63" s="1474"/>
      <c r="BB63" s="1474"/>
    </row>
    <row r="64" spans="1:54" s="189" customFormat="1" x14ac:dyDescent="0.2">
      <c r="A64" s="116"/>
      <c r="B64" s="325"/>
      <c r="C64" s="883" t="str">
        <f t="shared" si="88"/>
        <v>Mining</v>
      </c>
      <c r="D64" s="1639" t="str">
        <f>IF('WK2 - Notional General Income'!D216="","",'WK2 - Notional General Income'!D216)</f>
        <v/>
      </c>
      <c r="E64" s="878"/>
      <c r="F64" s="878"/>
      <c r="G64" s="878"/>
      <c r="H64" s="878"/>
      <c r="I64" s="878"/>
      <c r="J64" s="879"/>
      <c r="K64" s="878"/>
      <c r="L64" s="878"/>
      <c r="M64" s="333"/>
      <c r="N64" s="116"/>
      <c r="O64" s="443"/>
      <c r="P64" s="124"/>
      <c r="Q64" s="1474"/>
      <c r="R64" s="325"/>
      <c r="S64" s="1003" t="str">
        <f t="shared" si="75"/>
        <v>.</v>
      </c>
      <c r="T64" s="1004" t="str">
        <f t="shared" si="76"/>
        <v>.</v>
      </c>
      <c r="U64" s="1004" t="str">
        <f t="shared" si="77"/>
        <v>.</v>
      </c>
      <c r="V64" s="1004" t="str">
        <f t="shared" si="78"/>
        <v>.</v>
      </c>
      <c r="W64" s="1004" t="str">
        <f t="shared" si="89"/>
        <v>.</v>
      </c>
      <c r="X64" s="1004" t="str">
        <f t="shared" si="90"/>
        <v>.</v>
      </c>
      <c r="Y64" s="1005" t="str">
        <f t="shared" si="91"/>
        <v>.</v>
      </c>
      <c r="Z64" s="116"/>
      <c r="AA64" s="1507" t="str">
        <f t="shared" si="79"/>
        <v>.</v>
      </c>
      <c r="AB64" s="1508" t="str">
        <f t="shared" si="80"/>
        <v>.</v>
      </c>
      <c r="AC64" s="1508" t="str">
        <f t="shared" si="81"/>
        <v>.</v>
      </c>
      <c r="AD64" s="1508" t="str">
        <f t="shared" si="82"/>
        <v>.</v>
      </c>
      <c r="AE64" s="1508" t="str">
        <f t="shared" si="92"/>
        <v>.</v>
      </c>
      <c r="AF64" s="1508" t="str">
        <f t="shared" si="93"/>
        <v>.</v>
      </c>
      <c r="AG64" s="1509" t="str">
        <f t="shared" si="94"/>
        <v>.</v>
      </c>
      <c r="AH64" s="116"/>
      <c r="AI64" s="1003" t="str">
        <f>IF(S64=".",".",SUM($S64:S64))</f>
        <v>.</v>
      </c>
      <c r="AJ64" s="1004" t="str">
        <f>IF(T64=".",".",SUM($S64:T64))</f>
        <v>.</v>
      </c>
      <c r="AK64" s="1004" t="str">
        <f>IF(U64=".",".",SUM($S64:U64))</f>
        <v>.</v>
      </c>
      <c r="AL64" s="1004" t="str">
        <f>IF(V64=".",".",SUM($S64:V64))</f>
        <v>.</v>
      </c>
      <c r="AM64" s="1004" t="str">
        <f>IF(W64=".",".",SUM($S64:W64))</f>
        <v>.</v>
      </c>
      <c r="AN64" s="1004" t="str">
        <f>IF(X64=".",".",SUM($S64:X64))</f>
        <v>.</v>
      </c>
      <c r="AO64" s="1005" t="str">
        <f>IF(Y64=".",".",SUM($S64:Y64))</f>
        <v>.</v>
      </c>
      <c r="AP64" s="116"/>
      <c r="AQ64" s="1507" t="str">
        <f t="shared" si="83"/>
        <v>.</v>
      </c>
      <c r="AR64" s="1508" t="str">
        <f t="shared" si="84"/>
        <v>.</v>
      </c>
      <c r="AS64" s="1508" t="str">
        <f t="shared" si="85"/>
        <v>.</v>
      </c>
      <c r="AT64" s="1508" t="str">
        <f t="shared" si="86"/>
        <v>.</v>
      </c>
      <c r="AU64" s="1508" t="str">
        <f t="shared" si="95"/>
        <v>.</v>
      </c>
      <c r="AV64" s="1508" t="str">
        <f t="shared" si="87"/>
        <v>.</v>
      </c>
      <c r="AW64" s="1509" t="str">
        <f t="shared" si="96"/>
        <v>.</v>
      </c>
      <c r="AX64" s="327"/>
      <c r="AY64" s="116"/>
      <c r="AZ64" s="1474"/>
      <c r="BA64" s="1474"/>
      <c r="BB64" s="1474"/>
    </row>
    <row r="65" spans="1:54" s="189" customFormat="1" x14ac:dyDescent="0.2">
      <c r="A65" s="116"/>
      <c r="B65" s="325"/>
      <c r="C65" s="883" t="str">
        <f t="shared" si="88"/>
        <v>Mining</v>
      </c>
      <c r="D65" s="1639" t="str">
        <f>IF('WK2 - Notional General Income'!D217="","",'WK2 - Notional General Income'!D217)</f>
        <v/>
      </c>
      <c r="E65" s="878"/>
      <c r="F65" s="878"/>
      <c r="G65" s="878"/>
      <c r="H65" s="878"/>
      <c r="I65" s="878"/>
      <c r="J65" s="879"/>
      <c r="K65" s="878"/>
      <c r="L65" s="878"/>
      <c r="M65" s="333"/>
      <c r="N65" s="116"/>
      <c r="O65" s="443"/>
      <c r="P65" s="124"/>
      <c r="Q65" s="1474"/>
      <c r="R65" s="325"/>
      <c r="S65" s="1003" t="str">
        <f t="shared" si="75"/>
        <v>.</v>
      </c>
      <c r="T65" s="1004" t="str">
        <f t="shared" si="76"/>
        <v>.</v>
      </c>
      <c r="U65" s="1004" t="str">
        <f t="shared" si="77"/>
        <v>.</v>
      </c>
      <c r="V65" s="1004" t="str">
        <f t="shared" si="78"/>
        <v>.</v>
      </c>
      <c r="W65" s="1004" t="str">
        <f t="shared" si="89"/>
        <v>.</v>
      </c>
      <c r="X65" s="1004" t="str">
        <f t="shared" si="90"/>
        <v>.</v>
      </c>
      <c r="Y65" s="1005" t="str">
        <f t="shared" si="91"/>
        <v>.</v>
      </c>
      <c r="Z65" s="116"/>
      <c r="AA65" s="1507" t="str">
        <f t="shared" si="79"/>
        <v>.</v>
      </c>
      <c r="AB65" s="1508" t="str">
        <f t="shared" si="80"/>
        <v>.</v>
      </c>
      <c r="AC65" s="1508" t="str">
        <f t="shared" si="81"/>
        <v>.</v>
      </c>
      <c r="AD65" s="1508" t="str">
        <f t="shared" si="82"/>
        <v>.</v>
      </c>
      <c r="AE65" s="1508" t="str">
        <f t="shared" si="92"/>
        <v>.</v>
      </c>
      <c r="AF65" s="1508" t="str">
        <f t="shared" si="93"/>
        <v>.</v>
      </c>
      <c r="AG65" s="1509" t="str">
        <f t="shared" si="94"/>
        <v>.</v>
      </c>
      <c r="AH65" s="116"/>
      <c r="AI65" s="1003" t="str">
        <f>IF(S65=".",".",SUM($S65:S65))</f>
        <v>.</v>
      </c>
      <c r="AJ65" s="1004" t="str">
        <f>IF(T65=".",".",SUM($S65:T65))</f>
        <v>.</v>
      </c>
      <c r="AK65" s="1004" t="str">
        <f>IF(U65=".",".",SUM($S65:U65))</f>
        <v>.</v>
      </c>
      <c r="AL65" s="1004" t="str">
        <f>IF(V65=".",".",SUM($S65:V65))</f>
        <v>.</v>
      </c>
      <c r="AM65" s="1004" t="str">
        <f>IF(W65=".",".",SUM($S65:W65))</f>
        <v>.</v>
      </c>
      <c r="AN65" s="1004" t="str">
        <f>IF(X65=".",".",SUM($S65:X65))</f>
        <v>.</v>
      </c>
      <c r="AO65" s="1005" t="str">
        <f>IF(Y65=".",".",SUM($S65:Y65))</f>
        <v>.</v>
      </c>
      <c r="AP65" s="116"/>
      <c r="AQ65" s="1507" t="str">
        <f t="shared" si="83"/>
        <v>.</v>
      </c>
      <c r="AR65" s="1508" t="str">
        <f t="shared" si="84"/>
        <v>.</v>
      </c>
      <c r="AS65" s="1508" t="str">
        <f t="shared" si="85"/>
        <v>.</v>
      </c>
      <c r="AT65" s="1508" t="str">
        <f t="shared" si="86"/>
        <v>.</v>
      </c>
      <c r="AU65" s="1508" t="str">
        <f t="shared" si="95"/>
        <v>.</v>
      </c>
      <c r="AV65" s="1508" t="str">
        <f t="shared" si="87"/>
        <v>.</v>
      </c>
      <c r="AW65" s="1509" t="str">
        <f t="shared" si="96"/>
        <v>.</v>
      </c>
      <c r="AX65" s="327"/>
      <c r="AY65" s="116"/>
      <c r="AZ65" s="1474"/>
      <c r="BA65" s="1474"/>
      <c r="BB65" s="1474"/>
    </row>
    <row r="66" spans="1:54" s="189" customFormat="1" x14ac:dyDescent="0.2">
      <c r="A66" s="116"/>
      <c r="B66" s="325"/>
      <c r="C66" s="883" t="str">
        <f t="shared" si="88"/>
        <v>Mining</v>
      </c>
      <c r="D66" s="1639" t="str">
        <f>IF('WK2 - Notional General Income'!D218="","",'WK2 - Notional General Income'!D218)</f>
        <v/>
      </c>
      <c r="E66" s="878"/>
      <c r="F66" s="878"/>
      <c r="G66" s="878"/>
      <c r="H66" s="878"/>
      <c r="I66" s="878"/>
      <c r="J66" s="879"/>
      <c r="K66" s="878"/>
      <c r="L66" s="878"/>
      <c r="M66" s="333"/>
      <c r="N66" s="116"/>
      <c r="O66" s="443"/>
      <c r="P66" s="124"/>
      <c r="Q66" s="1474"/>
      <c r="R66" s="325"/>
      <c r="S66" s="1003" t="str">
        <f t="shared" si="75"/>
        <v>.</v>
      </c>
      <c r="T66" s="1004" t="str">
        <f t="shared" si="76"/>
        <v>.</v>
      </c>
      <c r="U66" s="1004" t="str">
        <f t="shared" si="77"/>
        <v>.</v>
      </c>
      <c r="V66" s="1004" t="str">
        <f t="shared" si="78"/>
        <v>.</v>
      </c>
      <c r="W66" s="1004" t="str">
        <f t="shared" si="89"/>
        <v>.</v>
      </c>
      <c r="X66" s="1004" t="str">
        <f t="shared" si="90"/>
        <v>.</v>
      </c>
      <c r="Y66" s="1005" t="str">
        <f t="shared" si="91"/>
        <v>.</v>
      </c>
      <c r="Z66" s="116"/>
      <c r="AA66" s="1507" t="str">
        <f t="shared" si="79"/>
        <v>.</v>
      </c>
      <c r="AB66" s="1508" t="str">
        <f t="shared" si="80"/>
        <v>.</v>
      </c>
      <c r="AC66" s="1508" t="str">
        <f t="shared" si="81"/>
        <v>.</v>
      </c>
      <c r="AD66" s="1508" t="str">
        <f t="shared" si="82"/>
        <v>.</v>
      </c>
      <c r="AE66" s="1508" t="str">
        <f t="shared" si="92"/>
        <v>.</v>
      </c>
      <c r="AF66" s="1508" t="str">
        <f t="shared" si="93"/>
        <v>.</v>
      </c>
      <c r="AG66" s="1509" t="str">
        <f t="shared" si="94"/>
        <v>.</v>
      </c>
      <c r="AH66" s="116"/>
      <c r="AI66" s="1003" t="str">
        <f>IF(S66=".",".",SUM($S66:S66))</f>
        <v>.</v>
      </c>
      <c r="AJ66" s="1004" t="str">
        <f>IF(T66=".",".",SUM($S66:T66))</f>
        <v>.</v>
      </c>
      <c r="AK66" s="1004" t="str">
        <f>IF(U66=".",".",SUM($S66:U66))</f>
        <v>.</v>
      </c>
      <c r="AL66" s="1004" t="str">
        <f>IF(V66=".",".",SUM($S66:V66))</f>
        <v>.</v>
      </c>
      <c r="AM66" s="1004" t="str">
        <f>IF(W66=".",".",SUM($S66:W66))</f>
        <v>.</v>
      </c>
      <c r="AN66" s="1004" t="str">
        <f>IF(X66=".",".",SUM($S66:X66))</f>
        <v>.</v>
      </c>
      <c r="AO66" s="1005" t="str">
        <f>IF(Y66=".",".",SUM($S66:Y66))</f>
        <v>.</v>
      </c>
      <c r="AP66" s="116"/>
      <c r="AQ66" s="1507" t="str">
        <f t="shared" si="83"/>
        <v>.</v>
      </c>
      <c r="AR66" s="1508" t="str">
        <f t="shared" si="84"/>
        <v>.</v>
      </c>
      <c r="AS66" s="1508" t="str">
        <f t="shared" si="85"/>
        <v>.</v>
      </c>
      <c r="AT66" s="1508" t="str">
        <f t="shared" si="86"/>
        <v>.</v>
      </c>
      <c r="AU66" s="1508" t="str">
        <f t="shared" si="95"/>
        <v>.</v>
      </c>
      <c r="AV66" s="1508" t="str">
        <f t="shared" si="87"/>
        <v>.</v>
      </c>
      <c r="AW66" s="1509" t="str">
        <f t="shared" si="96"/>
        <v>.</v>
      </c>
      <c r="AX66" s="327"/>
      <c r="AY66" s="116"/>
      <c r="AZ66" s="1474"/>
      <c r="BA66" s="1474"/>
      <c r="BB66" s="1474"/>
    </row>
    <row r="67" spans="1:54" s="189" customFormat="1" x14ac:dyDescent="0.2">
      <c r="A67" s="116"/>
      <c r="B67" s="325"/>
      <c r="C67" s="883" t="str">
        <f t="shared" si="88"/>
        <v>Mining</v>
      </c>
      <c r="D67" s="1639" t="str">
        <f>IF('WK2 - Notional General Income'!D219="","",'WK2 - Notional General Income'!D219)</f>
        <v/>
      </c>
      <c r="E67" s="878"/>
      <c r="F67" s="878"/>
      <c r="G67" s="878"/>
      <c r="H67" s="878"/>
      <c r="I67" s="878"/>
      <c r="J67" s="879"/>
      <c r="K67" s="878"/>
      <c r="L67" s="878"/>
      <c r="M67" s="333"/>
      <c r="N67" s="116"/>
      <c r="O67" s="443"/>
      <c r="P67" s="124"/>
      <c r="Q67" s="101"/>
      <c r="R67" s="325"/>
      <c r="S67" s="1003" t="str">
        <f t="shared" si="75"/>
        <v>.</v>
      </c>
      <c r="T67" s="1004" t="str">
        <f t="shared" si="76"/>
        <v>.</v>
      </c>
      <c r="U67" s="1004" t="str">
        <f t="shared" si="77"/>
        <v>.</v>
      </c>
      <c r="V67" s="1004" t="str">
        <f t="shared" si="78"/>
        <v>.</v>
      </c>
      <c r="W67" s="1004" t="str">
        <f t="shared" si="89"/>
        <v>.</v>
      </c>
      <c r="X67" s="1004" t="str">
        <f t="shared" si="90"/>
        <v>.</v>
      </c>
      <c r="Y67" s="1005" t="str">
        <f t="shared" si="91"/>
        <v>.</v>
      </c>
      <c r="Z67" s="116"/>
      <c r="AA67" s="1507" t="str">
        <f t="shared" si="79"/>
        <v>.</v>
      </c>
      <c r="AB67" s="1508" t="str">
        <f t="shared" si="80"/>
        <v>.</v>
      </c>
      <c r="AC67" s="1508" t="str">
        <f t="shared" si="81"/>
        <v>.</v>
      </c>
      <c r="AD67" s="1508" t="str">
        <f t="shared" si="82"/>
        <v>.</v>
      </c>
      <c r="AE67" s="1508" t="str">
        <f t="shared" si="92"/>
        <v>.</v>
      </c>
      <c r="AF67" s="1508" t="str">
        <f t="shared" si="93"/>
        <v>.</v>
      </c>
      <c r="AG67" s="1509" t="str">
        <f t="shared" si="94"/>
        <v>.</v>
      </c>
      <c r="AH67" s="116"/>
      <c r="AI67" s="1003" t="str">
        <f>IF(S67=".",".",SUM($S67:S67))</f>
        <v>.</v>
      </c>
      <c r="AJ67" s="1004" t="str">
        <f>IF(T67=".",".",SUM($S67:T67))</f>
        <v>.</v>
      </c>
      <c r="AK67" s="1004" t="str">
        <f>IF(U67=".",".",SUM($S67:U67))</f>
        <v>.</v>
      </c>
      <c r="AL67" s="1004" t="str">
        <f>IF(V67=".",".",SUM($S67:V67))</f>
        <v>.</v>
      </c>
      <c r="AM67" s="1004" t="str">
        <f>IF(W67=".",".",SUM($S67:W67))</f>
        <v>.</v>
      </c>
      <c r="AN67" s="1004" t="str">
        <f>IF(X67=".",".",SUM($S67:X67))</f>
        <v>.</v>
      </c>
      <c r="AO67" s="1005" t="str">
        <f>IF(Y67=".",".",SUM($S67:Y67))</f>
        <v>.</v>
      </c>
      <c r="AP67" s="116"/>
      <c r="AQ67" s="1507" t="str">
        <f t="shared" si="83"/>
        <v>.</v>
      </c>
      <c r="AR67" s="1508" t="str">
        <f t="shared" si="84"/>
        <v>.</v>
      </c>
      <c r="AS67" s="1508" t="str">
        <f t="shared" si="85"/>
        <v>.</v>
      </c>
      <c r="AT67" s="1508" t="str">
        <f t="shared" si="86"/>
        <v>.</v>
      </c>
      <c r="AU67" s="1508" t="str">
        <f t="shared" si="95"/>
        <v>.</v>
      </c>
      <c r="AV67" s="1508" t="str">
        <f t="shared" si="87"/>
        <v>.</v>
      </c>
      <c r="AW67" s="1509" t="str">
        <f t="shared" si="96"/>
        <v>.</v>
      </c>
      <c r="AX67" s="327"/>
      <c r="AY67" s="116"/>
      <c r="AZ67" s="1474"/>
      <c r="BA67" s="1474"/>
      <c r="BB67" s="1474"/>
    </row>
    <row r="68" spans="1:54" s="189" customFormat="1" x14ac:dyDescent="0.2">
      <c r="A68" s="116"/>
      <c r="B68" s="325"/>
      <c r="C68" s="890"/>
      <c r="D68" s="1642"/>
      <c r="E68" s="1643"/>
      <c r="F68" s="1643"/>
      <c r="G68" s="1643"/>
      <c r="H68" s="1643"/>
      <c r="I68" s="1643"/>
      <c r="J68" s="1644"/>
      <c r="K68" s="1643"/>
      <c r="L68" s="1643"/>
      <c r="M68" s="333"/>
      <c r="N68" s="116"/>
      <c r="O68" s="443"/>
      <c r="P68" s="124"/>
      <c r="Q68" s="101"/>
      <c r="R68" s="325"/>
      <c r="S68" s="1008"/>
      <c r="T68" s="1009"/>
      <c r="U68" s="1009"/>
      <c r="V68" s="1009"/>
      <c r="W68" s="1009"/>
      <c r="X68" s="1009"/>
      <c r="Y68" s="1010"/>
      <c r="Z68" s="116"/>
      <c r="AA68" s="1510"/>
      <c r="AB68" s="1511"/>
      <c r="AC68" s="1511"/>
      <c r="AD68" s="1511"/>
      <c r="AE68" s="1511"/>
      <c r="AF68" s="1511"/>
      <c r="AG68" s="1512"/>
      <c r="AH68" s="116"/>
      <c r="AI68" s="1008"/>
      <c r="AJ68" s="1009"/>
      <c r="AK68" s="1009"/>
      <c r="AL68" s="1009"/>
      <c r="AM68" s="1009"/>
      <c r="AN68" s="1009"/>
      <c r="AO68" s="1010"/>
      <c r="AP68" s="116"/>
      <c r="AQ68" s="1510"/>
      <c r="AR68" s="1511"/>
      <c r="AS68" s="1511"/>
      <c r="AT68" s="1511"/>
      <c r="AU68" s="1511"/>
      <c r="AV68" s="1511"/>
      <c r="AW68" s="1512"/>
      <c r="AX68" s="327"/>
      <c r="AY68" s="116"/>
      <c r="AZ68" s="1474"/>
      <c r="BA68" s="1474"/>
      <c r="BB68" s="1474"/>
    </row>
    <row r="69" spans="1:54" s="189" customFormat="1" ht="12" customHeight="1" x14ac:dyDescent="0.2">
      <c r="A69" s="183"/>
      <c r="B69" s="325"/>
      <c r="C69" s="116"/>
      <c r="D69" s="210"/>
      <c r="E69" s="223"/>
      <c r="F69" s="223"/>
      <c r="G69" s="116"/>
      <c r="H69" s="116"/>
      <c r="I69" s="116"/>
      <c r="J69" s="116"/>
      <c r="K69" s="116"/>
      <c r="L69" s="116"/>
      <c r="M69" s="333"/>
      <c r="N69" s="116"/>
      <c r="O69" s="443"/>
      <c r="P69" s="124"/>
      <c r="Q69" s="101"/>
      <c r="R69" s="325"/>
      <c r="S69" s="386"/>
      <c r="T69" s="386"/>
      <c r="U69" s="386"/>
      <c r="V69" s="386"/>
      <c r="W69" s="386"/>
      <c r="X69" s="386"/>
      <c r="Y69" s="38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327"/>
      <c r="AY69" s="116"/>
      <c r="AZ69" s="1474"/>
      <c r="BA69" s="1474"/>
      <c r="BB69" s="1474"/>
    </row>
    <row r="70" spans="1:54" s="189" customFormat="1" x14ac:dyDescent="0.2">
      <c r="A70" s="183"/>
      <c r="B70" s="325"/>
      <c r="C70" s="144"/>
      <c r="D70" s="116"/>
      <c r="E70" s="223"/>
      <c r="F70" s="223"/>
      <c r="G70" s="116"/>
      <c r="H70" s="116"/>
      <c r="I70" s="116"/>
      <c r="J70" s="116"/>
      <c r="K70" s="116"/>
      <c r="L70" s="116"/>
      <c r="M70" s="333"/>
      <c r="N70" s="116"/>
      <c r="O70" s="443"/>
      <c r="P70" s="124"/>
      <c r="Q70" s="101"/>
      <c r="R70" s="325"/>
      <c r="S70" s="144"/>
      <c r="T70" s="116"/>
      <c r="U70" s="116"/>
      <c r="V70" s="116"/>
      <c r="W70" s="116"/>
      <c r="X70" s="116"/>
      <c r="Y70" s="116"/>
      <c r="Z70" s="116"/>
      <c r="AA70" s="144"/>
      <c r="AB70" s="116"/>
      <c r="AC70" s="116"/>
      <c r="AD70" s="116"/>
      <c r="AE70" s="116"/>
      <c r="AF70" s="116"/>
      <c r="AG70" s="116"/>
      <c r="AH70" s="116"/>
      <c r="AI70" s="144"/>
      <c r="AJ70" s="116"/>
      <c r="AK70" s="116"/>
      <c r="AL70" s="116"/>
      <c r="AM70" s="116"/>
      <c r="AN70" s="116"/>
      <c r="AO70" s="116"/>
      <c r="AP70" s="116"/>
      <c r="AQ70" s="144"/>
      <c r="AR70" s="116"/>
      <c r="AS70" s="116"/>
      <c r="AT70" s="116"/>
      <c r="AU70" s="116"/>
      <c r="AV70" s="116"/>
      <c r="AW70" s="116"/>
      <c r="AX70" s="327"/>
      <c r="AY70" s="116"/>
      <c r="AZ70" s="1474"/>
      <c r="BA70" s="1474"/>
      <c r="BB70" s="1474"/>
    </row>
    <row r="71" spans="1:54" s="189" customFormat="1" ht="4.5" customHeight="1" x14ac:dyDescent="0.2">
      <c r="A71" s="183"/>
      <c r="B71" s="325"/>
      <c r="C71" s="144"/>
      <c r="D71" s="116"/>
      <c r="E71" s="223"/>
      <c r="F71" s="223"/>
      <c r="G71" s="116"/>
      <c r="H71" s="116"/>
      <c r="I71" s="116"/>
      <c r="J71" s="116"/>
      <c r="K71" s="116"/>
      <c r="L71" s="116"/>
      <c r="M71" s="333"/>
      <c r="N71" s="116"/>
      <c r="O71" s="443"/>
      <c r="P71" s="124"/>
      <c r="Q71" s="101"/>
      <c r="R71" s="325"/>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327"/>
      <c r="AY71" s="116"/>
      <c r="AZ71" s="1474"/>
      <c r="BA71" s="1474"/>
      <c r="BB71" s="1474"/>
    </row>
    <row r="72" spans="1:54" s="189" customFormat="1" ht="15" x14ac:dyDescent="0.25">
      <c r="A72" s="183"/>
      <c r="B72" s="325"/>
      <c r="C72" s="267" t="s">
        <v>209</v>
      </c>
      <c r="D72" s="268"/>
      <c r="E72" s="833"/>
      <c r="F72" s="834"/>
      <c r="G72" s="270"/>
      <c r="H72" s="381" t="str">
        <f>$H$21</f>
        <v>$ nominal per year</v>
      </c>
      <c r="I72" s="381"/>
      <c r="J72" s="270" t="str">
        <f>$F$3</f>
        <v>Wyong</v>
      </c>
      <c r="K72" s="270"/>
      <c r="L72" s="271"/>
      <c r="M72" s="333"/>
      <c r="N72" s="116"/>
      <c r="O72" s="1021"/>
      <c r="P72" s="126"/>
      <c r="Q72" s="101"/>
      <c r="R72" s="325"/>
      <c r="S72" s="1011" t="str">
        <f>S$21</f>
        <v>Annual increases (nominal $ per year)</v>
      </c>
      <c r="T72" s="116"/>
      <c r="U72" s="116"/>
      <c r="V72" s="116"/>
      <c r="W72" s="116"/>
      <c r="X72" s="116"/>
      <c r="Y72" s="116"/>
      <c r="Z72" s="116"/>
      <c r="AA72" s="1011" t="str">
        <f>AA$21</f>
        <v>Annual increases (%)</v>
      </c>
      <c r="AB72" s="116"/>
      <c r="AC72" s="116"/>
      <c r="AD72" s="116"/>
      <c r="AE72" s="116"/>
      <c r="AF72" s="116"/>
      <c r="AG72" s="116"/>
      <c r="AH72" s="116"/>
      <c r="AI72" s="1011" t="str">
        <f>AI$21</f>
        <v>Cumulative increases (nominal $ per year)</v>
      </c>
      <c r="AJ72" s="116"/>
      <c r="AK72" s="116"/>
      <c r="AL72" s="116"/>
      <c r="AM72" s="116"/>
      <c r="AN72" s="116"/>
      <c r="AO72" s="116"/>
      <c r="AP72" s="116"/>
      <c r="AQ72" s="1011" t="str">
        <f>AQ$21</f>
        <v>Cumulative increases (%)</v>
      </c>
      <c r="AR72" s="116"/>
      <c r="AS72" s="116"/>
      <c r="AT72" s="116"/>
      <c r="AU72" s="116"/>
      <c r="AV72" s="116"/>
      <c r="AW72" s="116"/>
      <c r="AX72" s="327"/>
      <c r="AY72" s="116"/>
      <c r="AZ72" s="1474"/>
      <c r="BA72" s="1474"/>
      <c r="BB72" s="1474"/>
    </row>
    <row r="73" spans="1:54" s="189" customFormat="1" ht="39" customHeight="1" x14ac:dyDescent="0.2">
      <c r="A73" s="183"/>
      <c r="B73" s="325"/>
      <c r="C73" s="262" t="s">
        <v>169</v>
      </c>
      <c r="D73" s="263" t="s">
        <v>203</v>
      </c>
      <c r="E73" s="264" t="s">
        <v>338</v>
      </c>
      <c r="F73" s="264" t="s">
        <v>339</v>
      </c>
      <c r="G73" s="264" t="s">
        <v>340</v>
      </c>
      <c r="H73" s="264" t="s">
        <v>341</v>
      </c>
      <c r="I73" s="264" t="s">
        <v>342</v>
      </c>
      <c r="J73" s="264" t="s">
        <v>343</v>
      </c>
      <c r="K73" s="264" t="s">
        <v>344</v>
      </c>
      <c r="L73" s="264" t="s">
        <v>345</v>
      </c>
      <c r="M73" s="333"/>
      <c r="N73" s="255"/>
      <c r="O73" s="996" t="str">
        <f>'WK2 - Notional General Income'!$E18</f>
        <v>Number of Assessments</v>
      </c>
      <c r="P73" s="384"/>
      <c r="Q73" s="101"/>
      <c r="R73" s="440"/>
      <c r="S73" s="265" t="s">
        <v>538</v>
      </c>
      <c r="T73" s="387"/>
      <c r="U73" s="387"/>
      <c r="V73" s="387"/>
      <c r="W73" s="387"/>
      <c r="X73" s="387"/>
      <c r="Y73" s="388"/>
      <c r="Z73" s="116"/>
      <c r="AA73" s="996" t="str">
        <f>$S73</f>
        <v>Average Rates - with proposed special variation</v>
      </c>
      <c r="AB73" s="387"/>
      <c r="AC73" s="387"/>
      <c r="AD73" s="387"/>
      <c r="AE73" s="387"/>
      <c r="AF73" s="387"/>
      <c r="AG73" s="388"/>
      <c r="AH73" s="116"/>
      <c r="AI73" s="996" t="str">
        <f>$S73</f>
        <v>Average Rates - with proposed special variation</v>
      </c>
      <c r="AJ73" s="387"/>
      <c r="AK73" s="387"/>
      <c r="AL73" s="387"/>
      <c r="AM73" s="387"/>
      <c r="AN73" s="387"/>
      <c r="AO73" s="388"/>
      <c r="AP73" s="116"/>
      <c r="AQ73" s="996" t="str">
        <f>$S73</f>
        <v>Average Rates - with proposed special variation</v>
      </c>
      <c r="AR73" s="387"/>
      <c r="AS73" s="387"/>
      <c r="AT73" s="387"/>
      <c r="AU73" s="387"/>
      <c r="AV73" s="387"/>
      <c r="AW73" s="388"/>
      <c r="AX73" s="333"/>
      <c r="AY73" s="255"/>
      <c r="AZ73" s="1474"/>
      <c r="BA73" s="1474"/>
      <c r="BB73" s="1474"/>
    </row>
    <row r="74" spans="1:54" s="189" customFormat="1" x14ac:dyDescent="0.2">
      <c r="A74" s="183"/>
      <c r="B74" s="325"/>
      <c r="C74" s="194"/>
      <c r="D74" s="194"/>
      <c r="E74" s="208" t="str">
        <f t="shared" ref="E74:L74" si="97">E23</f>
        <v>2020-21</v>
      </c>
      <c r="F74" s="208" t="str">
        <f t="shared" si="97"/>
        <v>2021-22</v>
      </c>
      <c r="G74" s="208" t="str">
        <f t="shared" si="97"/>
        <v>2022-23</v>
      </c>
      <c r="H74" s="208" t="str">
        <f t="shared" si="97"/>
        <v>2023-24</v>
      </c>
      <c r="I74" s="208" t="str">
        <f t="shared" si="97"/>
        <v>2024-25</v>
      </c>
      <c r="J74" s="208" t="str">
        <f t="shared" si="97"/>
        <v>2025-26</v>
      </c>
      <c r="K74" s="208" t="str">
        <f t="shared" si="97"/>
        <v>2026-27</v>
      </c>
      <c r="L74" s="208" t="str">
        <f t="shared" si="97"/>
        <v>2027-28</v>
      </c>
      <c r="M74" s="333"/>
      <c r="N74" s="116"/>
      <c r="O74" s="1015" t="str">
        <f>E74</f>
        <v>2020-21</v>
      </c>
      <c r="P74" s="1016" t="str">
        <f>F74</f>
        <v>2021-22</v>
      </c>
      <c r="Q74" s="101"/>
      <c r="R74" s="325"/>
      <c r="S74" s="997" t="str">
        <f>S$23</f>
        <v>Year 1</v>
      </c>
      <c r="T74" s="998" t="str">
        <f t="shared" ref="T74:Y74" si="98">T$23</f>
        <v>Year 2</v>
      </c>
      <c r="U74" s="998" t="str">
        <f t="shared" si="98"/>
        <v>Year 3</v>
      </c>
      <c r="V74" s="998" t="str">
        <f t="shared" si="98"/>
        <v>Year 4</v>
      </c>
      <c r="W74" s="998" t="str">
        <f t="shared" si="98"/>
        <v>Year 5</v>
      </c>
      <c r="X74" s="998" t="str">
        <f t="shared" si="98"/>
        <v>Year 6</v>
      </c>
      <c r="Y74" s="999" t="str">
        <f t="shared" si="98"/>
        <v>Year 7</v>
      </c>
      <c r="Z74" s="112"/>
      <c r="AA74" s="997" t="str">
        <f t="shared" ref="AA74:AG74" si="99">AA$23</f>
        <v>Year 1</v>
      </c>
      <c r="AB74" s="998" t="str">
        <f t="shared" si="99"/>
        <v>Year 2</v>
      </c>
      <c r="AC74" s="998" t="str">
        <f t="shared" si="99"/>
        <v>Year 3</v>
      </c>
      <c r="AD74" s="998" t="str">
        <f t="shared" si="99"/>
        <v>Year 4</v>
      </c>
      <c r="AE74" s="998" t="str">
        <f t="shared" si="99"/>
        <v>Year 5</v>
      </c>
      <c r="AF74" s="998" t="str">
        <f t="shared" si="99"/>
        <v>Year 6</v>
      </c>
      <c r="AG74" s="999" t="str">
        <f t="shared" si="99"/>
        <v>Year 7</v>
      </c>
      <c r="AH74" s="112"/>
      <c r="AI74" s="997" t="str">
        <f>AI$23</f>
        <v>Year 1</v>
      </c>
      <c r="AJ74" s="998" t="str">
        <f t="shared" ref="AJ74:AO74" si="100">AJ$23</f>
        <v>Year 2</v>
      </c>
      <c r="AK74" s="998" t="str">
        <f t="shared" si="100"/>
        <v>Year 3</v>
      </c>
      <c r="AL74" s="998" t="str">
        <f t="shared" si="100"/>
        <v>Year 4</v>
      </c>
      <c r="AM74" s="998" t="str">
        <f t="shared" si="100"/>
        <v>Year 5</v>
      </c>
      <c r="AN74" s="998" t="str">
        <f t="shared" si="100"/>
        <v>Year 6</v>
      </c>
      <c r="AO74" s="999" t="str">
        <f t="shared" si="100"/>
        <v>Year 7</v>
      </c>
      <c r="AP74" s="112"/>
      <c r="AQ74" s="997" t="str">
        <f>AQ$23</f>
        <v>Year 1</v>
      </c>
      <c r="AR74" s="998" t="str">
        <f t="shared" ref="AR74:AW74" si="101">AR$23</f>
        <v>Year 2</v>
      </c>
      <c r="AS74" s="998" t="str">
        <f t="shared" si="101"/>
        <v>Year 3</v>
      </c>
      <c r="AT74" s="998" t="str">
        <f t="shared" si="101"/>
        <v>Year 4</v>
      </c>
      <c r="AU74" s="998" t="str">
        <f t="shared" si="101"/>
        <v>Year 5</v>
      </c>
      <c r="AV74" s="998" t="str">
        <f t="shared" si="101"/>
        <v>Year 6</v>
      </c>
      <c r="AW74" s="999" t="str">
        <f t="shared" si="101"/>
        <v>Year 7</v>
      </c>
      <c r="AX74" s="327"/>
      <c r="AY74" s="116"/>
      <c r="AZ74" s="1474"/>
      <c r="BA74" s="1474"/>
      <c r="BB74" s="1474"/>
    </row>
    <row r="75" spans="1:54" s="189" customFormat="1" x14ac:dyDescent="0.2">
      <c r="A75" s="183"/>
      <c r="B75" s="325"/>
      <c r="C75" s="470" t="str">
        <f>'WK2 - Notional General Income'!C29</f>
        <v>Residential</v>
      </c>
      <c r="D75" s="471" t="str">
        <f>IF('WK2 - Notional General Income'!D29="","",'WK2 - Notional General Income'!D29)</f>
        <v>Ordinary</v>
      </c>
      <c r="E75" s="836">
        <f>IF('WK2 - Notional General Income'!M29=".",".",'WK2 - Notional General Income'!M29/'WK2 - Notional General Income'!E29)</f>
        <v>1198.9052020742017</v>
      </c>
      <c r="F75" s="836">
        <f>IF('WK3 - Notional GI Yr1 YIELD'!M29=".",".",'WK3 - Notional GI Yr1 YIELD'!M29/'WK3 - Notional GI Yr1 YIELD'!E29)</f>
        <v>1085.396827034501</v>
      </c>
      <c r="G75" s="873">
        <v>1112.5316853172651</v>
      </c>
      <c r="H75" s="873">
        <v>1140.3449774040826</v>
      </c>
      <c r="I75" s="873">
        <v>1168.8536018199704</v>
      </c>
      <c r="J75" s="873">
        <v>1198.0749418962125</v>
      </c>
      <c r="K75" s="873">
        <v>1228.026815512789</v>
      </c>
      <c r="L75" s="873">
        <v>1258.7274858583373</v>
      </c>
      <c r="M75" s="333"/>
      <c r="N75" s="116"/>
      <c r="O75" s="1017">
        <f>'WK2 - Notional General Income'!$E29</f>
        <v>64793</v>
      </c>
      <c r="P75" s="1018">
        <f>'WK3 - Notional GI Yr1 YIELD'!$E29</f>
        <v>65056</v>
      </c>
      <c r="Q75" s="101"/>
      <c r="R75" s="325"/>
      <c r="S75" s="1000">
        <f>IF(OR(E75=".",F75="."),".",F75-E75)</f>
        <v>-113.5083750397007</v>
      </c>
      <c r="T75" s="1001">
        <f t="shared" ref="T75" si="102">IF(OR(F75=".",G75="."),".",G75-F75)</f>
        <v>27.134858282764071</v>
      </c>
      <c r="U75" s="1001">
        <f t="shared" ref="U75:Y94" si="103">IF(H75="",".",H75-G75)</f>
        <v>27.813292086817455</v>
      </c>
      <c r="V75" s="1001">
        <f t="shared" si="103"/>
        <v>28.50862441588788</v>
      </c>
      <c r="W75" s="1001">
        <f t="shared" si="103"/>
        <v>29.221340076242086</v>
      </c>
      <c r="X75" s="1001">
        <f t="shared" si="103"/>
        <v>29.951873616576449</v>
      </c>
      <c r="Y75" s="1002">
        <f t="shared" si="103"/>
        <v>30.70067034554836</v>
      </c>
      <c r="Z75" s="116"/>
      <c r="AA75" s="1513">
        <f>IFERROR(F75/E75-1,".")</f>
        <v>-9.4676689068762143E-2</v>
      </c>
      <c r="AB75" s="1514">
        <f t="shared" ref="AB75:AB138" si="104">IFERROR(G75/F75-1,".")</f>
        <v>2.4999942515864237E-2</v>
      </c>
      <c r="AC75" s="1514">
        <f t="shared" ref="AC75:AC138" si="105">IFERROR(H75/G75-1,".")</f>
        <v>2.4999999958550179E-2</v>
      </c>
      <c r="AD75" s="1514">
        <f t="shared" ref="AD75:AD138" si="106">IFERROR(I75/H75-1,".")</f>
        <v>2.49999999831505E-2</v>
      </c>
      <c r="AE75" s="1514">
        <f t="shared" ref="AE75:AE138" si="107">IFERROR(J75/I75-1,".")</f>
        <v>2.5000000026301761E-2</v>
      </c>
      <c r="AF75" s="1514">
        <f t="shared" ref="AF75:AF138" si="108">IFERROR(K75/J75-1,".")</f>
        <v>2.5000000057735283E-2</v>
      </c>
      <c r="AG75" s="1515">
        <f t="shared" ref="AG75:AG138" si="109">IFERROR(L75/K75-1,".")</f>
        <v>2.499999996557789E-2</v>
      </c>
      <c r="AH75" s="116"/>
      <c r="AI75" s="1000">
        <f>IF(S75=".",".",SUM($S75:S75))</f>
        <v>-113.5083750397007</v>
      </c>
      <c r="AJ75" s="1001">
        <f>IF(T75=".",".",SUM($S75:T75))</f>
        <v>-86.373516756936624</v>
      </c>
      <c r="AK75" s="1001">
        <f>IF(U75=".",".",SUM($S75:U75))</f>
        <v>-58.560224670119169</v>
      </c>
      <c r="AL75" s="1001">
        <f>IF(V75=".",".",SUM($S75:V75))</f>
        <v>-30.051600254231289</v>
      </c>
      <c r="AM75" s="1001">
        <f>IF(W75=".",".",SUM($S75:W75))</f>
        <v>-0.83026017798920293</v>
      </c>
      <c r="AN75" s="1001">
        <f>IF(X75=".",".",SUM($S75:X75))</f>
        <v>29.121613438587246</v>
      </c>
      <c r="AO75" s="1002">
        <f>IF(Y75=".",".",SUM($S75:Y75))</f>
        <v>59.822283784135607</v>
      </c>
      <c r="AP75" s="116"/>
      <c r="AQ75" s="1513">
        <f>IFERROR(F75/$E75-1,".")</f>
        <v>-9.4676689068762143E-2</v>
      </c>
      <c r="AR75" s="1514">
        <f t="shared" ref="AR75:AR138" si="110">IFERROR(G75/$E75-1,".")</f>
        <v>-7.2043658337209271E-2</v>
      </c>
      <c r="AS75" s="1514">
        <f t="shared" ref="AS75:AS138" si="111">IFERROR(H75/$E75-1,".")</f>
        <v>-4.884474983410303E-2</v>
      </c>
      <c r="AT75" s="1514">
        <f t="shared" ref="AT75:AT138" si="112">IFERROR(I75/$E75-1,".")</f>
        <v>-2.5065868595982033E-2</v>
      </c>
      <c r="AU75" s="1514">
        <f t="shared" ref="AU75:AU138" si="113">IFERROR(J75/$E75-1,".")</f>
        <v>-6.9251528523917028E-4</v>
      </c>
      <c r="AV75" s="1514">
        <f t="shared" ref="AV75:AV138" si="114">IFERROR(K75/$E75-1,".")</f>
        <v>2.4290171890325007E-2</v>
      </c>
      <c r="AW75" s="1515">
        <f t="shared" ref="AW75:AW138" si="115">IFERROR(L75/$E75-1,".")</f>
        <v>4.9897426152324842E-2</v>
      </c>
      <c r="AX75" s="327"/>
      <c r="AY75" s="116"/>
      <c r="AZ75" s="1474"/>
      <c r="BA75" s="1474"/>
      <c r="BB75" s="1474"/>
    </row>
    <row r="76" spans="1:54" s="189" customFormat="1" x14ac:dyDescent="0.2">
      <c r="A76" s="183"/>
      <c r="B76" s="325"/>
      <c r="C76" s="472" t="str">
        <f>'WK2 - Notional General Income'!C30</f>
        <v>Residential</v>
      </c>
      <c r="D76" s="473" t="str">
        <f>IF('WK2 - Notional General Income'!D30="","",'WK2 - Notional General Income'!D30)</f>
        <v/>
      </c>
      <c r="E76" s="837" t="str">
        <f>IF('WK2 - Notional General Income'!M30=".",".",'WK2 - Notional General Income'!M30/'WK2 - Notional General Income'!E30)</f>
        <v>.</v>
      </c>
      <c r="F76" s="837" t="str">
        <f>IF('WK3 - Notional GI Yr1 YIELD'!M30=".",".",'WK3 - Notional GI Yr1 YIELD'!M30/'WK3 - Notional GI Yr1 YIELD'!E30)</f>
        <v>.</v>
      </c>
      <c r="G76" s="874"/>
      <c r="H76" s="874"/>
      <c r="I76" s="874"/>
      <c r="J76" s="874"/>
      <c r="K76" s="1207"/>
      <c r="L76" s="878"/>
      <c r="M76" s="333"/>
      <c r="N76" s="116"/>
      <c r="O76" s="1019">
        <f>'WK2 - Notional General Income'!$E30</f>
        <v>0</v>
      </c>
      <c r="P76" s="1020">
        <f>'WK3 - Notional GI Yr1 YIELD'!$E30</f>
        <v>0</v>
      </c>
      <c r="Q76" s="101"/>
      <c r="R76" s="325"/>
      <c r="S76" s="1003" t="str">
        <f t="shared" ref="S76:S93" si="116">IF(OR(E76=".",F76="."),".",F76-E76)</f>
        <v>.</v>
      </c>
      <c r="T76" s="1004" t="str">
        <f t="shared" ref="T76:T93" si="117">IF(OR(F76=".",G76="."),".",G76-F76)</f>
        <v>.</v>
      </c>
      <c r="U76" s="1004" t="str">
        <f t="shared" si="103"/>
        <v>.</v>
      </c>
      <c r="V76" s="1004" t="str">
        <f t="shared" si="103"/>
        <v>.</v>
      </c>
      <c r="W76" s="1004" t="str">
        <f t="shared" si="103"/>
        <v>.</v>
      </c>
      <c r="X76" s="1004" t="str">
        <f t="shared" si="103"/>
        <v>.</v>
      </c>
      <c r="Y76" s="1005" t="str">
        <f t="shared" si="103"/>
        <v>.</v>
      </c>
      <c r="Z76" s="116"/>
      <c r="AA76" s="1006" t="str">
        <f t="shared" ref="AA76:AA139" si="118">IFERROR(F76/E76-1,".")</f>
        <v>.</v>
      </c>
      <c r="AB76" s="1007" t="str">
        <f t="shared" si="104"/>
        <v>.</v>
      </c>
      <c r="AC76" s="1007" t="str">
        <f t="shared" si="105"/>
        <v>.</v>
      </c>
      <c r="AD76" s="1007" t="str">
        <f t="shared" si="106"/>
        <v>.</v>
      </c>
      <c r="AE76" s="1007" t="str">
        <f t="shared" si="107"/>
        <v>.</v>
      </c>
      <c r="AF76" s="1007" t="str">
        <f t="shared" si="108"/>
        <v>.</v>
      </c>
      <c r="AG76" s="990" t="str">
        <f t="shared" si="109"/>
        <v>.</v>
      </c>
      <c r="AH76" s="116"/>
      <c r="AI76" s="1003" t="str">
        <f>IF(S76=".",".",SUM($S76:S76))</f>
        <v>.</v>
      </c>
      <c r="AJ76" s="1004" t="str">
        <f>IF(T76=".",".",SUM($S76:T76))</f>
        <v>.</v>
      </c>
      <c r="AK76" s="1004" t="str">
        <f>IF(U76=".",".",SUM($S76:U76))</f>
        <v>.</v>
      </c>
      <c r="AL76" s="1004" t="str">
        <f>IF(V76=".",".",SUM($S76:V76))</f>
        <v>.</v>
      </c>
      <c r="AM76" s="1004" t="str">
        <f>IF(W76=".",".",SUM($S76:W76))</f>
        <v>.</v>
      </c>
      <c r="AN76" s="1004" t="str">
        <f>IF(X76=".",".",SUM($S76:X76))</f>
        <v>.</v>
      </c>
      <c r="AO76" s="1005" t="str">
        <f>IF(Y76=".",".",SUM($S76:Y76))</f>
        <v>.</v>
      </c>
      <c r="AP76" s="116"/>
      <c r="AQ76" s="1006" t="str">
        <f t="shared" ref="AQ76:AQ139" si="119">IFERROR(F76/$E76-1,".")</f>
        <v>.</v>
      </c>
      <c r="AR76" s="1007" t="str">
        <f t="shared" si="110"/>
        <v>.</v>
      </c>
      <c r="AS76" s="1007" t="str">
        <f t="shared" si="111"/>
        <v>.</v>
      </c>
      <c r="AT76" s="1007" t="str">
        <f t="shared" si="112"/>
        <v>.</v>
      </c>
      <c r="AU76" s="1007" t="str">
        <f t="shared" si="113"/>
        <v>.</v>
      </c>
      <c r="AV76" s="1007" t="str">
        <f t="shared" si="114"/>
        <v>.</v>
      </c>
      <c r="AW76" s="990" t="str">
        <f t="shared" si="115"/>
        <v>.</v>
      </c>
      <c r="AX76" s="327"/>
      <c r="AY76" s="116"/>
      <c r="AZ76" s="1474"/>
      <c r="BA76" s="1474"/>
      <c r="BB76" s="1474"/>
    </row>
    <row r="77" spans="1:54" s="189" customFormat="1" x14ac:dyDescent="0.2">
      <c r="A77" s="183"/>
      <c r="B77" s="325"/>
      <c r="C77" s="472" t="str">
        <f>'WK2 - Notional General Income'!C31</f>
        <v>Residential</v>
      </c>
      <c r="D77" s="473" t="str">
        <f>IF('WK2 - Notional General Income'!D31="","",'WK2 - Notional General Income'!D31)</f>
        <v/>
      </c>
      <c r="E77" s="837" t="str">
        <f>IF('WK2 - Notional General Income'!M31=".",".",'WK2 - Notional General Income'!M31/'WK2 - Notional General Income'!E31)</f>
        <v>.</v>
      </c>
      <c r="F77" s="837" t="str">
        <f>IF('WK3 - Notional GI Yr1 YIELD'!M31=".",".",'WK3 - Notional GI Yr1 YIELD'!M31/'WK3 - Notional GI Yr1 YIELD'!E31)</f>
        <v>.</v>
      </c>
      <c r="G77" s="874"/>
      <c r="H77" s="874"/>
      <c r="I77" s="874"/>
      <c r="J77" s="874"/>
      <c r="K77" s="874"/>
      <c r="L77" s="878"/>
      <c r="M77" s="333"/>
      <c r="N77" s="116"/>
      <c r="O77" s="1019">
        <f>'WK2 - Notional General Income'!$E31</f>
        <v>0</v>
      </c>
      <c r="P77" s="1020">
        <f>'WK3 - Notional GI Yr1 YIELD'!$E31</f>
        <v>0</v>
      </c>
      <c r="Q77" s="101"/>
      <c r="R77" s="325"/>
      <c r="S77" s="1003" t="str">
        <f t="shared" si="116"/>
        <v>.</v>
      </c>
      <c r="T77" s="1004" t="str">
        <f t="shared" si="117"/>
        <v>.</v>
      </c>
      <c r="U77" s="1004" t="str">
        <f t="shared" si="103"/>
        <v>.</v>
      </c>
      <c r="V77" s="1004" t="str">
        <f t="shared" si="103"/>
        <v>.</v>
      </c>
      <c r="W77" s="1004" t="str">
        <f t="shared" si="103"/>
        <v>.</v>
      </c>
      <c r="X77" s="1004" t="str">
        <f t="shared" si="103"/>
        <v>.</v>
      </c>
      <c r="Y77" s="1005" t="str">
        <f t="shared" si="103"/>
        <v>.</v>
      </c>
      <c r="Z77" s="116"/>
      <c r="AA77" s="1006" t="str">
        <f t="shared" si="118"/>
        <v>.</v>
      </c>
      <c r="AB77" s="1007" t="str">
        <f t="shared" si="104"/>
        <v>.</v>
      </c>
      <c r="AC77" s="1007" t="str">
        <f t="shared" si="105"/>
        <v>.</v>
      </c>
      <c r="AD77" s="1007" t="str">
        <f t="shared" si="106"/>
        <v>.</v>
      </c>
      <c r="AE77" s="1007" t="str">
        <f t="shared" si="107"/>
        <v>.</v>
      </c>
      <c r="AF77" s="1007" t="str">
        <f t="shared" si="108"/>
        <v>.</v>
      </c>
      <c r="AG77" s="990" t="str">
        <f t="shared" si="109"/>
        <v>.</v>
      </c>
      <c r="AH77" s="116"/>
      <c r="AI77" s="1003" t="str">
        <f>IF(S77=".",".",SUM($S77:S77))</f>
        <v>.</v>
      </c>
      <c r="AJ77" s="1004" t="str">
        <f>IF(T77=".",".",SUM($S77:T77))</f>
        <v>.</v>
      </c>
      <c r="AK77" s="1004" t="str">
        <f>IF(U77=".",".",SUM($S77:U77))</f>
        <v>.</v>
      </c>
      <c r="AL77" s="1004" t="str">
        <f>IF(V77=".",".",SUM($S77:V77))</f>
        <v>.</v>
      </c>
      <c r="AM77" s="1004" t="str">
        <f>IF(W77=".",".",SUM($S77:W77))</f>
        <v>.</v>
      </c>
      <c r="AN77" s="1004" t="str">
        <f>IF(X77=".",".",SUM($S77:X77))</f>
        <v>.</v>
      </c>
      <c r="AO77" s="1005" t="str">
        <f>IF(Y77=".",".",SUM($S77:Y77))</f>
        <v>.</v>
      </c>
      <c r="AP77" s="116"/>
      <c r="AQ77" s="1006" t="str">
        <f t="shared" si="119"/>
        <v>.</v>
      </c>
      <c r="AR77" s="1007" t="str">
        <f t="shared" si="110"/>
        <v>.</v>
      </c>
      <c r="AS77" s="1007" t="str">
        <f t="shared" si="111"/>
        <v>.</v>
      </c>
      <c r="AT77" s="1007" t="str">
        <f t="shared" si="112"/>
        <v>.</v>
      </c>
      <c r="AU77" s="1007" t="str">
        <f t="shared" si="113"/>
        <v>.</v>
      </c>
      <c r="AV77" s="1007" t="str">
        <f t="shared" si="114"/>
        <v>.</v>
      </c>
      <c r="AW77" s="990" t="str">
        <f t="shared" si="115"/>
        <v>.</v>
      </c>
      <c r="AX77" s="327"/>
      <c r="AY77" s="116"/>
      <c r="AZ77" s="1474"/>
      <c r="BA77" s="1474"/>
      <c r="BB77" s="1474"/>
    </row>
    <row r="78" spans="1:54" s="189" customFormat="1" x14ac:dyDescent="0.2">
      <c r="A78" s="183"/>
      <c r="B78" s="325"/>
      <c r="C78" s="472" t="str">
        <f>'WK2 - Notional General Income'!C32</f>
        <v>Residential</v>
      </c>
      <c r="D78" s="473" t="str">
        <f>IF('WK2 - Notional General Income'!D32="","",'WK2 - Notional General Income'!D32)</f>
        <v/>
      </c>
      <c r="E78" s="837" t="str">
        <f>IF('WK2 - Notional General Income'!M32=".",".",'WK2 - Notional General Income'!M32/'WK2 - Notional General Income'!E32)</f>
        <v>.</v>
      </c>
      <c r="F78" s="837" t="str">
        <f>IF('WK3 - Notional GI Yr1 YIELD'!M32=".",".",'WK3 - Notional GI Yr1 YIELD'!M32/'WK3 - Notional GI Yr1 YIELD'!E32)</f>
        <v>.</v>
      </c>
      <c r="G78" s="874"/>
      <c r="H78" s="874"/>
      <c r="I78" s="874"/>
      <c r="J78" s="874"/>
      <c r="K78" s="874"/>
      <c r="L78" s="878"/>
      <c r="M78" s="333"/>
      <c r="N78" s="116"/>
      <c r="O78" s="1019">
        <f>'WK2 - Notional General Income'!$E32</f>
        <v>0</v>
      </c>
      <c r="P78" s="1020">
        <f>'WK3 - Notional GI Yr1 YIELD'!$E32</f>
        <v>0</v>
      </c>
      <c r="Q78" s="101"/>
      <c r="R78" s="325"/>
      <c r="S78" s="1003" t="str">
        <f t="shared" si="116"/>
        <v>.</v>
      </c>
      <c r="T78" s="1004" t="str">
        <f t="shared" si="117"/>
        <v>.</v>
      </c>
      <c r="U78" s="1004" t="str">
        <f t="shared" si="103"/>
        <v>.</v>
      </c>
      <c r="V78" s="1004" t="str">
        <f t="shared" si="103"/>
        <v>.</v>
      </c>
      <c r="W78" s="1004" t="str">
        <f t="shared" si="103"/>
        <v>.</v>
      </c>
      <c r="X78" s="1004" t="str">
        <f t="shared" si="103"/>
        <v>.</v>
      </c>
      <c r="Y78" s="1005" t="str">
        <f t="shared" si="103"/>
        <v>.</v>
      </c>
      <c r="Z78" s="116"/>
      <c r="AA78" s="1006" t="str">
        <f t="shared" si="118"/>
        <v>.</v>
      </c>
      <c r="AB78" s="1007" t="str">
        <f t="shared" si="104"/>
        <v>.</v>
      </c>
      <c r="AC78" s="1007" t="str">
        <f t="shared" si="105"/>
        <v>.</v>
      </c>
      <c r="AD78" s="1007" t="str">
        <f t="shared" si="106"/>
        <v>.</v>
      </c>
      <c r="AE78" s="1007" t="str">
        <f t="shared" si="107"/>
        <v>.</v>
      </c>
      <c r="AF78" s="1007" t="str">
        <f t="shared" si="108"/>
        <v>.</v>
      </c>
      <c r="AG78" s="990" t="str">
        <f t="shared" si="109"/>
        <v>.</v>
      </c>
      <c r="AH78" s="116"/>
      <c r="AI78" s="1003" t="str">
        <f>IF(S78=".",".",SUM($S78:S78))</f>
        <v>.</v>
      </c>
      <c r="AJ78" s="1004" t="str">
        <f>IF(T78=".",".",SUM($S78:T78))</f>
        <v>.</v>
      </c>
      <c r="AK78" s="1004" t="str">
        <f>IF(U78=".",".",SUM($S78:U78))</f>
        <v>.</v>
      </c>
      <c r="AL78" s="1004" t="str">
        <f>IF(V78=".",".",SUM($S78:V78))</f>
        <v>.</v>
      </c>
      <c r="AM78" s="1004" t="str">
        <f>IF(W78=".",".",SUM($S78:W78))</f>
        <v>.</v>
      </c>
      <c r="AN78" s="1004" t="str">
        <f>IF(X78=".",".",SUM($S78:X78))</f>
        <v>.</v>
      </c>
      <c r="AO78" s="1005" t="str">
        <f>IF(Y78=".",".",SUM($S78:Y78))</f>
        <v>.</v>
      </c>
      <c r="AP78" s="116"/>
      <c r="AQ78" s="1006" t="str">
        <f t="shared" si="119"/>
        <v>.</v>
      </c>
      <c r="AR78" s="1007" t="str">
        <f t="shared" si="110"/>
        <v>.</v>
      </c>
      <c r="AS78" s="1007" t="str">
        <f t="shared" si="111"/>
        <v>.</v>
      </c>
      <c r="AT78" s="1007" t="str">
        <f t="shared" si="112"/>
        <v>.</v>
      </c>
      <c r="AU78" s="1007" t="str">
        <f t="shared" si="113"/>
        <v>.</v>
      </c>
      <c r="AV78" s="1007" t="str">
        <f t="shared" si="114"/>
        <v>.</v>
      </c>
      <c r="AW78" s="990" t="str">
        <f t="shared" si="115"/>
        <v>.</v>
      </c>
      <c r="AX78" s="327"/>
      <c r="AY78" s="116"/>
      <c r="AZ78" s="1474"/>
      <c r="BA78" s="1474"/>
      <c r="BB78" s="1474"/>
    </row>
    <row r="79" spans="1:54" s="189" customFormat="1" x14ac:dyDescent="0.2">
      <c r="A79" s="183"/>
      <c r="B79" s="325"/>
      <c r="C79" s="472" t="str">
        <f>'WK2 - Notional General Income'!C33</f>
        <v>Residential</v>
      </c>
      <c r="D79" s="1424" t="str">
        <f>IF('WK2 - Notional General Income'!D33="","",'WK2 - Notional General Income'!D33)</f>
        <v/>
      </c>
      <c r="E79" s="837" t="str">
        <f>IF('WK2 - Notional General Income'!M33=".",".",'WK2 - Notional General Income'!M33/'WK2 - Notional General Income'!E33)</f>
        <v>.</v>
      </c>
      <c r="F79" s="837" t="str">
        <f>IF('WK3 - Notional GI Yr1 YIELD'!M33=".",".",'WK3 - Notional GI Yr1 YIELD'!M33/'WK3 - Notional GI Yr1 YIELD'!E33)</f>
        <v>.</v>
      </c>
      <c r="G79" s="874"/>
      <c r="H79" s="874"/>
      <c r="I79" s="874"/>
      <c r="J79" s="874"/>
      <c r="K79" s="874"/>
      <c r="L79" s="878"/>
      <c r="M79" s="333"/>
      <c r="N79" s="116"/>
      <c r="O79" s="1019">
        <f>'WK2 - Notional General Income'!$E33</f>
        <v>0</v>
      </c>
      <c r="P79" s="1020">
        <f>'WK3 - Notional GI Yr1 YIELD'!$E33</f>
        <v>0</v>
      </c>
      <c r="Q79" s="101"/>
      <c r="R79" s="325"/>
      <c r="S79" s="1003" t="str">
        <f t="shared" si="116"/>
        <v>.</v>
      </c>
      <c r="T79" s="1004" t="str">
        <f t="shared" si="117"/>
        <v>.</v>
      </c>
      <c r="U79" s="1004" t="str">
        <f t="shared" si="103"/>
        <v>.</v>
      </c>
      <c r="V79" s="1004" t="str">
        <f t="shared" si="103"/>
        <v>.</v>
      </c>
      <c r="W79" s="1004" t="str">
        <f t="shared" si="103"/>
        <v>.</v>
      </c>
      <c r="X79" s="1004" t="str">
        <f t="shared" si="103"/>
        <v>.</v>
      </c>
      <c r="Y79" s="1005" t="str">
        <f t="shared" si="103"/>
        <v>.</v>
      </c>
      <c r="Z79" s="116"/>
      <c r="AA79" s="1006" t="str">
        <f t="shared" si="118"/>
        <v>.</v>
      </c>
      <c r="AB79" s="1007" t="str">
        <f t="shared" si="104"/>
        <v>.</v>
      </c>
      <c r="AC79" s="1007" t="str">
        <f t="shared" si="105"/>
        <v>.</v>
      </c>
      <c r="AD79" s="1007" t="str">
        <f t="shared" si="106"/>
        <v>.</v>
      </c>
      <c r="AE79" s="1007" t="str">
        <f t="shared" si="107"/>
        <v>.</v>
      </c>
      <c r="AF79" s="1007" t="str">
        <f t="shared" si="108"/>
        <v>.</v>
      </c>
      <c r="AG79" s="990" t="str">
        <f t="shared" si="109"/>
        <v>.</v>
      </c>
      <c r="AH79" s="116"/>
      <c r="AI79" s="1003" t="str">
        <f>IF(S79=".",".",SUM($S79:S79))</f>
        <v>.</v>
      </c>
      <c r="AJ79" s="1004" t="str">
        <f>IF(T79=".",".",SUM($S79:T79))</f>
        <v>.</v>
      </c>
      <c r="AK79" s="1004" t="str">
        <f>IF(U79=".",".",SUM($S79:U79))</f>
        <v>.</v>
      </c>
      <c r="AL79" s="1004" t="str">
        <f>IF(V79=".",".",SUM($S79:V79))</f>
        <v>.</v>
      </c>
      <c r="AM79" s="1004" t="str">
        <f>IF(W79=".",".",SUM($S79:W79))</f>
        <v>.</v>
      </c>
      <c r="AN79" s="1004" t="str">
        <f>IF(X79=".",".",SUM($S79:X79))</f>
        <v>.</v>
      </c>
      <c r="AO79" s="1005" t="str">
        <f>IF(Y79=".",".",SUM($S79:Y79))</f>
        <v>.</v>
      </c>
      <c r="AP79" s="116"/>
      <c r="AQ79" s="1006" t="str">
        <f t="shared" si="119"/>
        <v>.</v>
      </c>
      <c r="AR79" s="1007" t="str">
        <f t="shared" si="110"/>
        <v>.</v>
      </c>
      <c r="AS79" s="1007" t="str">
        <f t="shared" si="111"/>
        <v>.</v>
      </c>
      <c r="AT79" s="1007" t="str">
        <f t="shared" si="112"/>
        <v>.</v>
      </c>
      <c r="AU79" s="1007" t="str">
        <f t="shared" si="113"/>
        <v>.</v>
      </c>
      <c r="AV79" s="1007" t="str">
        <f t="shared" si="114"/>
        <v>.</v>
      </c>
      <c r="AW79" s="990" t="str">
        <f t="shared" si="115"/>
        <v>.</v>
      </c>
      <c r="AX79" s="327"/>
      <c r="AY79" s="116"/>
      <c r="AZ79" s="1474"/>
      <c r="BA79" s="1474"/>
      <c r="BB79" s="1474"/>
    </row>
    <row r="80" spans="1:54" s="189" customFormat="1" x14ac:dyDescent="0.2">
      <c r="A80" s="183"/>
      <c r="B80" s="325"/>
      <c r="C80" s="472" t="str">
        <f>'WK2 - Notional General Income'!C34</f>
        <v>Residential</v>
      </c>
      <c r="D80" s="1424" t="str">
        <f>IF('WK2 - Notional General Income'!D34="","",'WK2 - Notional General Income'!D34)</f>
        <v/>
      </c>
      <c r="E80" s="837" t="str">
        <f>IF('WK2 - Notional General Income'!M34=".",".",'WK2 - Notional General Income'!M34/'WK2 - Notional General Income'!E34)</f>
        <v>.</v>
      </c>
      <c r="F80" s="837" t="str">
        <f>IF('WK3 - Notional GI Yr1 YIELD'!M34=".",".",'WK3 - Notional GI Yr1 YIELD'!M34/'WK3 - Notional GI Yr1 YIELD'!E34)</f>
        <v>.</v>
      </c>
      <c r="G80" s="874"/>
      <c r="H80" s="874"/>
      <c r="I80" s="874"/>
      <c r="J80" s="874"/>
      <c r="K80" s="874"/>
      <c r="L80" s="878"/>
      <c r="M80" s="333"/>
      <c r="N80" s="116"/>
      <c r="O80" s="1019">
        <f>'WK2 - Notional General Income'!$E34</f>
        <v>0</v>
      </c>
      <c r="P80" s="1020">
        <f>'WK3 - Notional GI Yr1 YIELD'!$E34</f>
        <v>0</v>
      </c>
      <c r="Q80" s="101"/>
      <c r="R80" s="325"/>
      <c r="S80" s="1003" t="str">
        <f t="shared" si="116"/>
        <v>.</v>
      </c>
      <c r="T80" s="1004" t="str">
        <f t="shared" si="117"/>
        <v>.</v>
      </c>
      <c r="U80" s="1004" t="str">
        <f t="shared" si="103"/>
        <v>.</v>
      </c>
      <c r="V80" s="1004" t="str">
        <f t="shared" si="103"/>
        <v>.</v>
      </c>
      <c r="W80" s="1004" t="str">
        <f t="shared" si="103"/>
        <v>.</v>
      </c>
      <c r="X80" s="1004" t="str">
        <f t="shared" si="103"/>
        <v>.</v>
      </c>
      <c r="Y80" s="1005" t="str">
        <f t="shared" si="103"/>
        <v>.</v>
      </c>
      <c r="Z80" s="116"/>
      <c r="AA80" s="1006" t="str">
        <f t="shared" si="118"/>
        <v>.</v>
      </c>
      <c r="AB80" s="1007" t="str">
        <f t="shared" si="104"/>
        <v>.</v>
      </c>
      <c r="AC80" s="1007" t="str">
        <f t="shared" si="105"/>
        <v>.</v>
      </c>
      <c r="AD80" s="1007" t="str">
        <f t="shared" si="106"/>
        <v>.</v>
      </c>
      <c r="AE80" s="1007" t="str">
        <f t="shared" si="107"/>
        <v>.</v>
      </c>
      <c r="AF80" s="1007" t="str">
        <f t="shared" si="108"/>
        <v>.</v>
      </c>
      <c r="AG80" s="990" t="str">
        <f t="shared" si="109"/>
        <v>.</v>
      </c>
      <c r="AH80" s="116"/>
      <c r="AI80" s="1003" t="str">
        <f>IF(S80=".",".",SUM($S80:S80))</f>
        <v>.</v>
      </c>
      <c r="AJ80" s="1004" t="str">
        <f>IF(T80=".",".",SUM($S80:T80))</f>
        <v>.</v>
      </c>
      <c r="AK80" s="1004" t="str">
        <f>IF(U80=".",".",SUM($S80:U80))</f>
        <v>.</v>
      </c>
      <c r="AL80" s="1004" t="str">
        <f>IF(V80=".",".",SUM($S80:V80))</f>
        <v>.</v>
      </c>
      <c r="AM80" s="1004" t="str">
        <f>IF(W80=".",".",SUM($S80:W80))</f>
        <v>.</v>
      </c>
      <c r="AN80" s="1004" t="str">
        <f>IF(X80=".",".",SUM($S80:X80))</f>
        <v>.</v>
      </c>
      <c r="AO80" s="1005" t="str">
        <f>IF(Y80=".",".",SUM($S80:Y80))</f>
        <v>.</v>
      </c>
      <c r="AP80" s="116"/>
      <c r="AQ80" s="1006" t="str">
        <f t="shared" si="119"/>
        <v>.</v>
      </c>
      <c r="AR80" s="1007" t="str">
        <f t="shared" si="110"/>
        <v>.</v>
      </c>
      <c r="AS80" s="1007" t="str">
        <f t="shared" si="111"/>
        <v>.</v>
      </c>
      <c r="AT80" s="1007" t="str">
        <f t="shared" si="112"/>
        <v>.</v>
      </c>
      <c r="AU80" s="1007" t="str">
        <f t="shared" si="113"/>
        <v>.</v>
      </c>
      <c r="AV80" s="1007" t="str">
        <f t="shared" si="114"/>
        <v>.</v>
      </c>
      <c r="AW80" s="990" t="str">
        <f t="shared" si="115"/>
        <v>.</v>
      </c>
      <c r="AX80" s="327"/>
      <c r="AY80" s="116"/>
      <c r="AZ80" s="1474"/>
      <c r="BA80" s="1474"/>
      <c r="BB80" s="1474"/>
    </row>
    <row r="81" spans="1:54" s="189" customFormat="1" x14ac:dyDescent="0.2">
      <c r="A81" s="183"/>
      <c r="B81" s="325"/>
      <c r="C81" s="472" t="str">
        <f>'WK2 - Notional General Income'!C35</f>
        <v>Residential</v>
      </c>
      <c r="D81" s="1424" t="str">
        <f>IF('WK2 - Notional General Income'!D35="","",'WK2 - Notional General Income'!D35)</f>
        <v/>
      </c>
      <c r="E81" s="837" t="str">
        <f>IF('WK2 - Notional General Income'!M35=".",".",'WK2 - Notional General Income'!M35/'WK2 - Notional General Income'!E35)</f>
        <v>.</v>
      </c>
      <c r="F81" s="837" t="str">
        <f>IF('WK3 - Notional GI Yr1 YIELD'!M35=".",".",'WK3 - Notional GI Yr1 YIELD'!M35/'WK3 - Notional GI Yr1 YIELD'!E35)</f>
        <v>.</v>
      </c>
      <c r="G81" s="874"/>
      <c r="H81" s="874"/>
      <c r="I81" s="874"/>
      <c r="J81" s="874"/>
      <c r="K81" s="874"/>
      <c r="L81" s="878"/>
      <c r="M81" s="333"/>
      <c r="N81" s="116"/>
      <c r="O81" s="1019">
        <f>'WK2 - Notional General Income'!$E35</f>
        <v>0</v>
      </c>
      <c r="P81" s="1020">
        <f>'WK3 - Notional GI Yr1 YIELD'!$E35</f>
        <v>0</v>
      </c>
      <c r="Q81" s="101"/>
      <c r="R81" s="325"/>
      <c r="S81" s="1003" t="str">
        <f t="shared" si="116"/>
        <v>.</v>
      </c>
      <c r="T81" s="1004" t="str">
        <f t="shared" si="117"/>
        <v>.</v>
      </c>
      <c r="U81" s="1004" t="str">
        <f t="shared" si="103"/>
        <v>.</v>
      </c>
      <c r="V81" s="1004" t="str">
        <f t="shared" si="103"/>
        <v>.</v>
      </c>
      <c r="W81" s="1004" t="str">
        <f t="shared" si="103"/>
        <v>.</v>
      </c>
      <c r="X81" s="1004" t="str">
        <f t="shared" si="103"/>
        <v>.</v>
      </c>
      <c r="Y81" s="1005" t="str">
        <f t="shared" si="103"/>
        <v>.</v>
      </c>
      <c r="Z81" s="116"/>
      <c r="AA81" s="1006" t="str">
        <f t="shared" si="118"/>
        <v>.</v>
      </c>
      <c r="AB81" s="1007" t="str">
        <f t="shared" si="104"/>
        <v>.</v>
      </c>
      <c r="AC81" s="1007" t="str">
        <f t="shared" si="105"/>
        <v>.</v>
      </c>
      <c r="AD81" s="1007" t="str">
        <f t="shared" si="106"/>
        <v>.</v>
      </c>
      <c r="AE81" s="1007" t="str">
        <f t="shared" si="107"/>
        <v>.</v>
      </c>
      <c r="AF81" s="1007" t="str">
        <f t="shared" si="108"/>
        <v>.</v>
      </c>
      <c r="AG81" s="990" t="str">
        <f t="shared" si="109"/>
        <v>.</v>
      </c>
      <c r="AH81" s="116"/>
      <c r="AI81" s="1003" t="str">
        <f>IF(S81=".",".",SUM($S81:S81))</f>
        <v>.</v>
      </c>
      <c r="AJ81" s="1004" t="str">
        <f>IF(T81=".",".",SUM($S81:T81))</f>
        <v>.</v>
      </c>
      <c r="AK81" s="1004" t="str">
        <f>IF(U81=".",".",SUM($S81:U81))</f>
        <v>.</v>
      </c>
      <c r="AL81" s="1004" t="str">
        <f>IF(V81=".",".",SUM($S81:V81))</f>
        <v>.</v>
      </c>
      <c r="AM81" s="1004" t="str">
        <f>IF(W81=".",".",SUM($S81:W81))</f>
        <v>.</v>
      </c>
      <c r="AN81" s="1004" t="str">
        <f>IF(X81=".",".",SUM($S81:X81))</f>
        <v>.</v>
      </c>
      <c r="AO81" s="1005" t="str">
        <f>IF(Y81=".",".",SUM($S81:Y81))</f>
        <v>.</v>
      </c>
      <c r="AP81" s="116"/>
      <c r="AQ81" s="1006" t="str">
        <f t="shared" si="119"/>
        <v>.</v>
      </c>
      <c r="AR81" s="1007" t="str">
        <f t="shared" si="110"/>
        <v>.</v>
      </c>
      <c r="AS81" s="1007" t="str">
        <f t="shared" si="111"/>
        <v>.</v>
      </c>
      <c r="AT81" s="1007" t="str">
        <f t="shared" si="112"/>
        <v>.</v>
      </c>
      <c r="AU81" s="1007" t="str">
        <f t="shared" si="113"/>
        <v>.</v>
      </c>
      <c r="AV81" s="1007" t="str">
        <f t="shared" si="114"/>
        <v>.</v>
      </c>
      <c r="AW81" s="990" t="str">
        <f t="shared" si="115"/>
        <v>.</v>
      </c>
      <c r="AX81" s="327"/>
      <c r="AY81" s="116"/>
      <c r="AZ81" s="1474"/>
      <c r="BA81" s="1474"/>
      <c r="BB81" s="1474"/>
    </row>
    <row r="82" spans="1:54" s="189" customFormat="1" ht="12.75" thickBot="1" x14ac:dyDescent="0.25">
      <c r="A82" s="183"/>
      <c r="B82" s="325"/>
      <c r="C82" s="1428" t="str">
        <f>'WK2 - Notional General Income'!C36</f>
        <v>Residential</v>
      </c>
      <c r="D82" s="1431" t="str">
        <f>IF('WK2 - Notional General Income'!D36="","",'WK2 - Notional General Income'!D36)</f>
        <v/>
      </c>
      <c r="E82" s="1430" t="str">
        <f>IF('WK2 - Notional General Income'!M36=".",".",'WK2 - Notional General Income'!M36/'WK2 - Notional General Income'!E36)</f>
        <v>.</v>
      </c>
      <c r="F82" s="1430" t="str">
        <f>IF('WK3 - Notional GI Yr1 YIELD'!M36=".",".",'WK3 - Notional GI Yr1 YIELD'!M36/'WK3 - Notional GI Yr1 YIELD'!E36)</f>
        <v>.</v>
      </c>
      <c r="G82" s="874"/>
      <c r="H82" s="874"/>
      <c r="I82" s="874"/>
      <c r="J82" s="874"/>
      <c r="K82" s="874"/>
      <c r="L82" s="878"/>
      <c r="M82" s="333"/>
      <c r="N82" s="116"/>
      <c r="O82" s="1019">
        <f>'WK2 - Notional General Income'!$E36</f>
        <v>0</v>
      </c>
      <c r="P82" s="1020">
        <f>'WK3 - Notional GI Yr1 YIELD'!$E36</f>
        <v>0</v>
      </c>
      <c r="Q82" s="101"/>
      <c r="R82" s="325"/>
      <c r="S82" s="1003" t="str">
        <f t="shared" si="116"/>
        <v>.</v>
      </c>
      <c r="T82" s="1004" t="str">
        <f t="shared" si="117"/>
        <v>.</v>
      </c>
      <c r="U82" s="1004" t="str">
        <f t="shared" si="103"/>
        <v>.</v>
      </c>
      <c r="V82" s="1004" t="str">
        <f t="shared" si="103"/>
        <v>.</v>
      </c>
      <c r="W82" s="1004" t="str">
        <f t="shared" si="103"/>
        <v>.</v>
      </c>
      <c r="X82" s="1004" t="str">
        <f t="shared" si="103"/>
        <v>.</v>
      </c>
      <c r="Y82" s="1005" t="str">
        <f t="shared" si="103"/>
        <v>.</v>
      </c>
      <c r="Z82" s="116"/>
      <c r="AA82" s="1006" t="str">
        <f t="shared" si="118"/>
        <v>.</v>
      </c>
      <c r="AB82" s="1007" t="str">
        <f t="shared" si="104"/>
        <v>.</v>
      </c>
      <c r="AC82" s="1007" t="str">
        <f t="shared" si="105"/>
        <v>.</v>
      </c>
      <c r="AD82" s="1007" t="str">
        <f t="shared" si="106"/>
        <v>.</v>
      </c>
      <c r="AE82" s="1007" t="str">
        <f t="shared" si="107"/>
        <v>.</v>
      </c>
      <c r="AF82" s="1007" t="str">
        <f t="shared" si="108"/>
        <v>.</v>
      </c>
      <c r="AG82" s="990" t="str">
        <f t="shared" si="109"/>
        <v>.</v>
      </c>
      <c r="AH82" s="116"/>
      <c r="AI82" s="1003" t="str">
        <f>IF(S82=".",".",SUM($S82:S82))</f>
        <v>.</v>
      </c>
      <c r="AJ82" s="1004" t="str">
        <f>IF(T82=".",".",SUM($S82:T82))</f>
        <v>.</v>
      </c>
      <c r="AK82" s="1004" t="str">
        <f>IF(U82=".",".",SUM($S82:U82))</f>
        <v>.</v>
      </c>
      <c r="AL82" s="1004" t="str">
        <f>IF(V82=".",".",SUM($S82:V82))</f>
        <v>.</v>
      </c>
      <c r="AM82" s="1004" t="str">
        <f>IF(W82=".",".",SUM($S82:W82))</f>
        <v>.</v>
      </c>
      <c r="AN82" s="1004" t="str">
        <f>IF(X82=".",".",SUM($S82:X82))</f>
        <v>.</v>
      </c>
      <c r="AO82" s="1005" t="str">
        <f>IF(Y82=".",".",SUM($S82:Y82))</f>
        <v>.</v>
      </c>
      <c r="AP82" s="116"/>
      <c r="AQ82" s="1006" t="str">
        <f t="shared" si="119"/>
        <v>.</v>
      </c>
      <c r="AR82" s="1007" t="str">
        <f t="shared" si="110"/>
        <v>.</v>
      </c>
      <c r="AS82" s="1007" t="str">
        <f t="shared" si="111"/>
        <v>.</v>
      </c>
      <c r="AT82" s="1007" t="str">
        <f t="shared" si="112"/>
        <v>.</v>
      </c>
      <c r="AU82" s="1007" t="str">
        <f t="shared" si="113"/>
        <v>.</v>
      </c>
      <c r="AV82" s="1007" t="str">
        <f t="shared" si="114"/>
        <v>.</v>
      </c>
      <c r="AW82" s="990" t="str">
        <f t="shared" si="115"/>
        <v>.</v>
      </c>
      <c r="AX82" s="327"/>
      <c r="AY82" s="116"/>
      <c r="AZ82" s="1474"/>
      <c r="BA82" s="1474"/>
      <c r="BB82" s="1474"/>
    </row>
    <row r="83" spans="1:54" s="189" customFormat="1" ht="12.75" thickTop="1" x14ac:dyDescent="0.2">
      <c r="A83" s="183"/>
      <c r="B83" s="325"/>
      <c r="C83" s="472" t="s">
        <v>261</v>
      </c>
      <c r="D83" s="473" t="str">
        <f>IF('WK2 - Notional General Income'!D306="","",'WK2 - Notional General Income'!D306)</f>
        <v/>
      </c>
      <c r="E83" s="837" t="str">
        <f>IF('WK2 - Notional General Income'!M306=".",".",'WK2 - Notional General Income'!M306/'WK2 - Notional General Income'!E306)</f>
        <v>.</v>
      </c>
      <c r="F83" s="837" t="str">
        <f>IF('WK3 - Notional GI Yr1 YIELD'!M306=".",".",'WK3 - Notional GI Yr1 YIELD'!M306/'WK3 - Notional GI Yr1 YIELD'!E306)</f>
        <v>.</v>
      </c>
      <c r="G83" s="874"/>
      <c r="H83" s="874"/>
      <c r="I83" s="874"/>
      <c r="J83" s="874"/>
      <c r="K83" s="874"/>
      <c r="L83" s="1207"/>
      <c r="M83" s="333"/>
      <c r="N83" s="116"/>
      <c r="O83" s="1425">
        <f>'WK2 - Notional General Income'!$E306</f>
        <v>0</v>
      </c>
      <c r="P83" s="1426">
        <f>'WK2 - Notional General Income'!$E306</f>
        <v>0</v>
      </c>
      <c r="Q83" s="101"/>
      <c r="R83" s="325"/>
      <c r="S83" s="1003" t="str">
        <f t="shared" si="116"/>
        <v>.</v>
      </c>
      <c r="T83" s="1004" t="str">
        <f t="shared" si="117"/>
        <v>.</v>
      </c>
      <c r="U83" s="1004" t="str">
        <f t="shared" si="103"/>
        <v>.</v>
      </c>
      <c r="V83" s="1004" t="str">
        <f t="shared" si="103"/>
        <v>.</v>
      </c>
      <c r="W83" s="1004" t="str">
        <f t="shared" si="103"/>
        <v>.</v>
      </c>
      <c r="X83" s="1004" t="str">
        <f t="shared" si="103"/>
        <v>.</v>
      </c>
      <c r="Y83" s="1005" t="str">
        <f t="shared" si="103"/>
        <v>.</v>
      </c>
      <c r="Z83" s="116"/>
      <c r="AA83" s="1006" t="str">
        <f t="shared" si="118"/>
        <v>.</v>
      </c>
      <c r="AB83" s="1007" t="str">
        <f t="shared" si="104"/>
        <v>.</v>
      </c>
      <c r="AC83" s="1007" t="str">
        <f t="shared" si="105"/>
        <v>.</v>
      </c>
      <c r="AD83" s="1007" t="str">
        <f t="shared" si="106"/>
        <v>.</v>
      </c>
      <c r="AE83" s="1007" t="str">
        <f t="shared" si="107"/>
        <v>.</v>
      </c>
      <c r="AF83" s="1007" t="str">
        <f t="shared" si="108"/>
        <v>.</v>
      </c>
      <c r="AG83" s="990" t="str">
        <f t="shared" si="109"/>
        <v>.</v>
      </c>
      <c r="AH83" s="116"/>
      <c r="AI83" s="1003" t="str">
        <f>IF(S83=".",".",SUM($S83:S83))</f>
        <v>.</v>
      </c>
      <c r="AJ83" s="1004" t="str">
        <f>IF(T83=".",".",SUM($S83:T83))</f>
        <v>.</v>
      </c>
      <c r="AK83" s="1004" t="str">
        <f>IF(U83=".",".",SUM($S83:U83))</f>
        <v>.</v>
      </c>
      <c r="AL83" s="1004" t="str">
        <f>IF(V83=".",".",SUM($S83:V83))</f>
        <v>.</v>
      </c>
      <c r="AM83" s="1004" t="str">
        <f>IF(W83=".",".",SUM($S83:W83))</f>
        <v>.</v>
      </c>
      <c r="AN83" s="1004" t="str">
        <f>IF(X83=".",".",SUM($S83:X83))</f>
        <v>.</v>
      </c>
      <c r="AO83" s="1005" t="str">
        <f>IF(Y83=".",".",SUM($S83:Y83))</f>
        <v>.</v>
      </c>
      <c r="AP83" s="116"/>
      <c r="AQ83" s="1006" t="str">
        <f t="shared" si="119"/>
        <v>.</v>
      </c>
      <c r="AR83" s="1007" t="str">
        <f t="shared" si="110"/>
        <v>.</v>
      </c>
      <c r="AS83" s="1007" t="str">
        <f t="shared" si="111"/>
        <v>.</v>
      </c>
      <c r="AT83" s="1007" t="str">
        <f t="shared" si="112"/>
        <v>.</v>
      </c>
      <c r="AU83" s="1007" t="str">
        <f t="shared" si="113"/>
        <v>.</v>
      </c>
      <c r="AV83" s="1007" t="str">
        <f t="shared" si="114"/>
        <v>.</v>
      </c>
      <c r="AW83" s="990" t="str">
        <f t="shared" si="115"/>
        <v>.</v>
      </c>
      <c r="AX83" s="327"/>
      <c r="AY83" s="116"/>
      <c r="AZ83" s="1474"/>
      <c r="BA83" s="1474"/>
      <c r="BB83" s="1474"/>
    </row>
    <row r="84" spans="1:54" s="189" customFormat="1" x14ac:dyDescent="0.2">
      <c r="A84" s="183"/>
      <c r="B84" s="325"/>
      <c r="C84" s="472" t="s">
        <v>261</v>
      </c>
      <c r="D84" s="473" t="str">
        <f>IF('WK2 - Notional General Income'!D307="","",'WK2 - Notional General Income'!D307)</f>
        <v/>
      </c>
      <c r="E84" s="837" t="str">
        <f>IF('WK2 - Notional General Income'!M307=".",".",'WK2 - Notional General Income'!M307/'WK2 - Notional General Income'!E307)</f>
        <v>.</v>
      </c>
      <c r="F84" s="837" t="str">
        <f>IF('WK3 - Notional GI Yr1 YIELD'!M307=".",".",'WK3 - Notional GI Yr1 YIELD'!M307/'WK3 - Notional GI Yr1 YIELD'!E307)</f>
        <v>.</v>
      </c>
      <c r="G84" s="874"/>
      <c r="H84" s="874"/>
      <c r="I84" s="874"/>
      <c r="J84" s="874"/>
      <c r="K84" s="874"/>
      <c r="L84" s="1207"/>
      <c r="M84" s="333"/>
      <c r="N84" s="116"/>
      <c r="O84" s="1019">
        <f>'WK2 - Notional General Income'!$E307</f>
        <v>0</v>
      </c>
      <c r="P84" s="1020">
        <f>'WK2 - Notional General Income'!$E307</f>
        <v>0</v>
      </c>
      <c r="Q84" s="101"/>
      <c r="R84" s="325"/>
      <c r="S84" s="1003" t="str">
        <f t="shared" si="116"/>
        <v>.</v>
      </c>
      <c r="T84" s="1004" t="str">
        <f t="shared" si="117"/>
        <v>.</v>
      </c>
      <c r="U84" s="1004" t="str">
        <f t="shared" si="103"/>
        <v>.</v>
      </c>
      <c r="V84" s="1004" t="str">
        <f t="shared" si="103"/>
        <v>.</v>
      </c>
      <c r="W84" s="1004" t="str">
        <f t="shared" si="103"/>
        <v>.</v>
      </c>
      <c r="X84" s="1004" t="str">
        <f t="shared" si="103"/>
        <v>.</v>
      </c>
      <c r="Y84" s="1005" t="str">
        <f t="shared" si="103"/>
        <v>.</v>
      </c>
      <c r="Z84" s="116"/>
      <c r="AA84" s="1006" t="str">
        <f t="shared" si="118"/>
        <v>.</v>
      </c>
      <c r="AB84" s="1007" t="str">
        <f t="shared" si="104"/>
        <v>.</v>
      </c>
      <c r="AC84" s="1007" t="str">
        <f t="shared" si="105"/>
        <v>.</v>
      </c>
      <c r="AD84" s="1007" t="str">
        <f t="shared" si="106"/>
        <v>.</v>
      </c>
      <c r="AE84" s="1007" t="str">
        <f t="shared" si="107"/>
        <v>.</v>
      </c>
      <c r="AF84" s="1007" t="str">
        <f t="shared" si="108"/>
        <v>.</v>
      </c>
      <c r="AG84" s="990" t="str">
        <f t="shared" si="109"/>
        <v>.</v>
      </c>
      <c r="AH84" s="116"/>
      <c r="AI84" s="1003" t="str">
        <f>IF(S84=".",".",SUM($S84:S84))</f>
        <v>.</v>
      </c>
      <c r="AJ84" s="1004" t="str">
        <f>IF(T84=".",".",SUM($S84:T84))</f>
        <v>.</v>
      </c>
      <c r="AK84" s="1004" t="str">
        <f>IF(U84=".",".",SUM($S84:U84))</f>
        <v>.</v>
      </c>
      <c r="AL84" s="1004" t="str">
        <f>IF(V84=".",".",SUM($S84:V84))</f>
        <v>.</v>
      </c>
      <c r="AM84" s="1004" t="str">
        <f>IF(W84=".",".",SUM($S84:W84))</f>
        <v>.</v>
      </c>
      <c r="AN84" s="1004" t="str">
        <f>IF(X84=".",".",SUM($S84:X84))</f>
        <v>.</v>
      </c>
      <c r="AO84" s="1005" t="str">
        <f>IF(Y84=".",".",SUM($S84:Y84))</f>
        <v>.</v>
      </c>
      <c r="AP84" s="116"/>
      <c r="AQ84" s="1006" t="str">
        <f t="shared" si="119"/>
        <v>.</v>
      </c>
      <c r="AR84" s="1007" t="str">
        <f t="shared" si="110"/>
        <v>.</v>
      </c>
      <c r="AS84" s="1007" t="str">
        <f t="shared" si="111"/>
        <v>.</v>
      </c>
      <c r="AT84" s="1007" t="str">
        <f t="shared" si="112"/>
        <v>.</v>
      </c>
      <c r="AU84" s="1007" t="str">
        <f t="shared" si="113"/>
        <v>.</v>
      </c>
      <c r="AV84" s="1007" t="str">
        <f t="shared" si="114"/>
        <v>.</v>
      </c>
      <c r="AW84" s="990" t="str">
        <f t="shared" si="115"/>
        <v>.</v>
      </c>
      <c r="AX84" s="327"/>
      <c r="AY84" s="116"/>
      <c r="AZ84" s="1474"/>
      <c r="BA84" s="1474"/>
      <c r="BB84" s="1474"/>
    </row>
    <row r="85" spans="1:54" s="189" customFormat="1" x14ac:dyDescent="0.2">
      <c r="A85" s="183"/>
      <c r="B85" s="325"/>
      <c r="C85" s="472" t="s">
        <v>261</v>
      </c>
      <c r="D85" s="473" t="str">
        <f>IF('WK2 - Notional General Income'!D308="","",'WK2 - Notional General Income'!D308)</f>
        <v/>
      </c>
      <c r="E85" s="837" t="str">
        <f>IF('WK2 - Notional General Income'!M308=".",".",'WK2 - Notional General Income'!M308/'WK2 - Notional General Income'!E308)</f>
        <v>.</v>
      </c>
      <c r="F85" s="837" t="str">
        <f>IF('WK3 - Notional GI Yr1 YIELD'!M308=".",".",'WK3 - Notional GI Yr1 YIELD'!M308/'WK3 - Notional GI Yr1 YIELD'!E308)</f>
        <v>.</v>
      </c>
      <c r="G85" s="874"/>
      <c r="H85" s="874"/>
      <c r="I85" s="874"/>
      <c r="J85" s="874"/>
      <c r="K85" s="874"/>
      <c r="L85" s="878"/>
      <c r="M85" s="333"/>
      <c r="N85" s="116"/>
      <c r="O85" s="1019">
        <f>'WK2 - Notional General Income'!$E308</f>
        <v>0</v>
      </c>
      <c r="P85" s="1020">
        <f>'WK2 - Notional General Income'!$E308</f>
        <v>0</v>
      </c>
      <c r="Q85" s="101"/>
      <c r="R85" s="325"/>
      <c r="S85" s="1003" t="str">
        <f t="shared" si="116"/>
        <v>.</v>
      </c>
      <c r="T85" s="1004" t="str">
        <f t="shared" si="117"/>
        <v>.</v>
      </c>
      <c r="U85" s="1004" t="str">
        <f t="shared" si="103"/>
        <v>.</v>
      </c>
      <c r="V85" s="1004" t="str">
        <f t="shared" si="103"/>
        <v>.</v>
      </c>
      <c r="W85" s="1004" t="str">
        <f t="shared" si="103"/>
        <v>.</v>
      </c>
      <c r="X85" s="1004" t="str">
        <f t="shared" si="103"/>
        <v>.</v>
      </c>
      <c r="Y85" s="1005" t="str">
        <f t="shared" si="103"/>
        <v>.</v>
      </c>
      <c r="Z85" s="116"/>
      <c r="AA85" s="1006" t="str">
        <f t="shared" si="118"/>
        <v>.</v>
      </c>
      <c r="AB85" s="1007" t="str">
        <f t="shared" si="104"/>
        <v>.</v>
      </c>
      <c r="AC85" s="1007" t="str">
        <f t="shared" si="105"/>
        <v>.</v>
      </c>
      <c r="AD85" s="1007" t="str">
        <f t="shared" si="106"/>
        <v>.</v>
      </c>
      <c r="AE85" s="1007" t="str">
        <f t="shared" si="107"/>
        <v>.</v>
      </c>
      <c r="AF85" s="1007" t="str">
        <f t="shared" si="108"/>
        <v>.</v>
      </c>
      <c r="AG85" s="990" t="str">
        <f t="shared" si="109"/>
        <v>.</v>
      </c>
      <c r="AH85" s="116"/>
      <c r="AI85" s="1003" t="str">
        <f>IF(S85=".",".",SUM($S85:S85))</f>
        <v>.</v>
      </c>
      <c r="AJ85" s="1004" t="str">
        <f>IF(T85=".",".",SUM($S85:T85))</f>
        <v>.</v>
      </c>
      <c r="AK85" s="1004" t="str">
        <f>IF(U85=".",".",SUM($S85:U85))</f>
        <v>.</v>
      </c>
      <c r="AL85" s="1004" t="str">
        <f>IF(V85=".",".",SUM($S85:V85))</f>
        <v>.</v>
      </c>
      <c r="AM85" s="1004" t="str">
        <f>IF(W85=".",".",SUM($S85:W85))</f>
        <v>.</v>
      </c>
      <c r="AN85" s="1004" t="str">
        <f>IF(X85=".",".",SUM($S85:X85))</f>
        <v>.</v>
      </c>
      <c r="AO85" s="1005" t="str">
        <f>IF(Y85=".",".",SUM($S85:Y85))</f>
        <v>.</v>
      </c>
      <c r="AP85" s="116"/>
      <c r="AQ85" s="1006" t="str">
        <f t="shared" si="119"/>
        <v>.</v>
      </c>
      <c r="AR85" s="1007" t="str">
        <f t="shared" si="110"/>
        <v>.</v>
      </c>
      <c r="AS85" s="1007" t="str">
        <f t="shared" si="111"/>
        <v>.</v>
      </c>
      <c r="AT85" s="1007" t="str">
        <f t="shared" si="112"/>
        <v>.</v>
      </c>
      <c r="AU85" s="1007" t="str">
        <f t="shared" si="113"/>
        <v>.</v>
      </c>
      <c r="AV85" s="1007" t="str">
        <f t="shared" si="114"/>
        <v>.</v>
      </c>
      <c r="AW85" s="990" t="str">
        <f t="shared" si="115"/>
        <v>.</v>
      </c>
      <c r="AX85" s="327"/>
      <c r="AY85" s="116"/>
      <c r="AZ85" s="1474"/>
      <c r="BA85" s="1474"/>
      <c r="BB85" s="1474"/>
    </row>
    <row r="86" spans="1:54" s="189" customFormat="1" x14ac:dyDescent="0.2">
      <c r="A86" s="183"/>
      <c r="B86" s="325"/>
      <c r="C86" s="472" t="s">
        <v>261</v>
      </c>
      <c r="D86" s="473" t="str">
        <f>IF('WK2 - Notional General Income'!D309="","",'WK2 - Notional General Income'!D309)</f>
        <v/>
      </c>
      <c r="E86" s="837" t="str">
        <f>IF('WK2 - Notional General Income'!M309=".",".",'WK2 - Notional General Income'!M309/'WK2 - Notional General Income'!E309)</f>
        <v>.</v>
      </c>
      <c r="F86" s="837" t="str">
        <f>IF('WK3 - Notional GI Yr1 YIELD'!M309=".",".",'WK3 - Notional GI Yr1 YIELD'!M309/'WK3 - Notional GI Yr1 YIELD'!E309)</f>
        <v>.</v>
      </c>
      <c r="G86" s="874"/>
      <c r="H86" s="874"/>
      <c r="I86" s="874"/>
      <c r="J86" s="874"/>
      <c r="K86" s="874"/>
      <c r="L86" s="878"/>
      <c r="M86" s="333"/>
      <c r="N86" s="116"/>
      <c r="O86" s="1019">
        <f>'WK2 - Notional General Income'!$E309</f>
        <v>0</v>
      </c>
      <c r="P86" s="1020">
        <f>'WK2 - Notional General Income'!$E309</f>
        <v>0</v>
      </c>
      <c r="Q86" s="101"/>
      <c r="R86" s="325"/>
      <c r="S86" s="1003" t="str">
        <f t="shared" si="116"/>
        <v>.</v>
      </c>
      <c r="T86" s="1004" t="str">
        <f t="shared" si="117"/>
        <v>.</v>
      </c>
      <c r="U86" s="1004" t="str">
        <f t="shared" si="103"/>
        <v>.</v>
      </c>
      <c r="V86" s="1004" t="str">
        <f t="shared" si="103"/>
        <v>.</v>
      </c>
      <c r="W86" s="1004" t="str">
        <f t="shared" si="103"/>
        <v>.</v>
      </c>
      <c r="X86" s="1004" t="str">
        <f t="shared" si="103"/>
        <v>.</v>
      </c>
      <c r="Y86" s="1005" t="str">
        <f t="shared" si="103"/>
        <v>.</v>
      </c>
      <c r="Z86" s="116"/>
      <c r="AA86" s="1006" t="str">
        <f t="shared" si="118"/>
        <v>.</v>
      </c>
      <c r="AB86" s="1007" t="str">
        <f t="shared" si="104"/>
        <v>.</v>
      </c>
      <c r="AC86" s="1007" t="str">
        <f t="shared" si="105"/>
        <v>.</v>
      </c>
      <c r="AD86" s="1007" t="str">
        <f t="shared" si="106"/>
        <v>.</v>
      </c>
      <c r="AE86" s="1007" t="str">
        <f t="shared" si="107"/>
        <v>.</v>
      </c>
      <c r="AF86" s="1007" t="str">
        <f t="shared" si="108"/>
        <v>.</v>
      </c>
      <c r="AG86" s="990" t="str">
        <f t="shared" si="109"/>
        <v>.</v>
      </c>
      <c r="AH86" s="116"/>
      <c r="AI86" s="1003" t="str">
        <f>IF(S86=".",".",SUM($S86:S86))</f>
        <v>.</v>
      </c>
      <c r="AJ86" s="1004" t="str">
        <f>IF(T86=".",".",SUM($S86:T86))</f>
        <v>.</v>
      </c>
      <c r="AK86" s="1004" t="str">
        <f>IF(U86=".",".",SUM($S86:U86))</f>
        <v>.</v>
      </c>
      <c r="AL86" s="1004" t="str">
        <f>IF(V86=".",".",SUM($S86:V86))</f>
        <v>.</v>
      </c>
      <c r="AM86" s="1004" t="str">
        <f>IF(W86=".",".",SUM($S86:W86))</f>
        <v>.</v>
      </c>
      <c r="AN86" s="1004" t="str">
        <f>IF(X86=".",".",SUM($S86:X86))</f>
        <v>.</v>
      </c>
      <c r="AO86" s="1005" t="str">
        <f>IF(Y86=".",".",SUM($S86:Y86))</f>
        <v>.</v>
      </c>
      <c r="AP86" s="116"/>
      <c r="AQ86" s="1006" t="str">
        <f t="shared" si="119"/>
        <v>.</v>
      </c>
      <c r="AR86" s="1007" t="str">
        <f t="shared" si="110"/>
        <v>.</v>
      </c>
      <c r="AS86" s="1007" t="str">
        <f t="shared" si="111"/>
        <v>.</v>
      </c>
      <c r="AT86" s="1007" t="str">
        <f t="shared" si="112"/>
        <v>.</v>
      </c>
      <c r="AU86" s="1007" t="str">
        <f t="shared" si="113"/>
        <v>.</v>
      </c>
      <c r="AV86" s="1007" t="str">
        <f t="shared" si="114"/>
        <v>.</v>
      </c>
      <c r="AW86" s="990" t="str">
        <f t="shared" si="115"/>
        <v>.</v>
      </c>
      <c r="AX86" s="327"/>
      <c r="AY86" s="116"/>
      <c r="AZ86" s="1474"/>
      <c r="BA86" s="1474"/>
      <c r="BB86" s="1474"/>
    </row>
    <row r="87" spans="1:54" s="189" customFormat="1" x14ac:dyDescent="0.2">
      <c r="A87" s="183"/>
      <c r="B87" s="325"/>
      <c r="C87" s="472" t="s">
        <v>261</v>
      </c>
      <c r="D87" s="473" t="str">
        <f>IF('WK2 - Notional General Income'!D310="","",'WK2 - Notional General Income'!D310)</f>
        <v/>
      </c>
      <c r="E87" s="837" t="str">
        <f>IF('WK2 - Notional General Income'!M310=".",".",'WK2 - Notional General Income'!M310/'WK2 - Notional General Income'!E310)</f>
        <v>.</v>
      </c>
      <c r="F87" s="837" t="str">
        <f>IF('WK3 - Notional GI Yr1 YIELD'!M310=".",".",'WK3 - Notional GI Yr1 YIELD'!M310/'WK3 - Notional GI Yr1 YIELD'!E310)</f>
        <v>.</v>
      </c>
      <c r="G87" s="874"/>
      <c r="H87" s="874"/>
      <c r="I87" s="874"/>
      <c r="J87" s="874"/>
      <c r="K87" s="874"/>
      <c r="L87" s="878"/>
      <c r="M87" s="333"/>
      <c r="N87" s="116"/>
      <c r="O87" s="1019">
        <f>'WK2 - Notional General Income'!$E310</f>
        <v>0</v>
      </c>
      <c r="P87" s="1020">
        <f>'WK2 - Notional General Income'!$E310</f>
        <v>0</v>
      </c>
      <c r="Q87" s="101"/>
      <c r="R87" s="325"/>
      <c r="S87" s="1003" t="str">
        <f t="shared" si="116"/>
        <v>.</v>
      </c>
      <c r="T87" s="1004" t="str">
        <f t="shared" si="117"/>
        <v>.</v>
      </c>
      <c r="U87" s="1004" t="str">
        <f t="shared" si="103"/>
        <v>.</v>
      </c>
      <c r="V87" s="1004" t="str">
        <f t="shared" si="103"/>
        <v>.</v>
      </c>
      <c r="W87" s="1004" t="str">
        <f t="shared" si="103"/>
        <v>.</v>
      </c>
      <c r="X87" s="1004" t="str">
        <f t="shared" si="103"/>
        <v>.</v>
      </c>
      <c r="Y87" s="1005" t="str">
        <f t="shared" si="103"/>
        <v>.</v>
      </c>
      <c r="Z87" s="116"/>
      <c r="AA87" s="1006" t="str">
        <f t="shared" si="118"/>
        <v>.</v>
      </c>
      <c r="AB87" s="1007" t="str">
        <f t="shared" si="104"/>
        <v>.</v>
      </c>
      <c r="AC87" s="1007" t="str">
        <f t="shared" si="105"/>
        <v>.</v>
      </c>
      <c r="AD87" s="1007" t="str">
        <f t="shared" si="106"/>
        <v>.</v>
      </c>
      <c r="AE87" s="1007" t="str">
        <f t="shared" si="107"/>
        <v>.</v>
      </c>
      <c r="AF87" s="1007" t="str">
        <f t="shared" si="108"/>
        <v>.</v>
      </c>
      <c r="AG87" s="990" t="str">
        <f t="shared" si="109"/>
        <v>.</v>
      </c>
      <c r="AH87" s="116"/>
      <c r="AI87" s="1003" t="str">
        <f>IF(S87=".",".",SUM($S87:S87))</f>
        <v>.</v>
      </c>
      <c r="AJ87" s="1004" t="str">
        <f>IF(T87=".",".",SUM($S87:T87))</f>
        <v>.</v>
      </c>
      <c r="AK87" s="1004" t="str">
        <f>IF(U87=".",".",SUM($S87:U87))</f>
        <v>.</v>
      </c>
      <c r="AL87" s="1004" t="str">
        <f>IF(V87=".",".",SUM($S87:V87))</f>
        <v>.</v>
      </c>
      <c r="AM87" s="1004" t="str">
        <f>IF(W87=".",".",SUM($S87:W87))</f>
        <v>.</v>
      </c>
      <c r="AN87" s="1004" t="str">
        <f>IF(X87=".",".",SUM($S87:X87))</f>
        <v>.</v>
      </c>
      <c r="AO87" s="1005" t="str">
        <f>IF(Y87=".",".",SUM($S87:Y87))</f>
        <v>.</v>
      </c>
      <c r="AP87" s="116"/>
      <c r="AQ87" s="1006" t="str">
        <f t="shared" si="119"/>
        <v>.</v>
      </c>
      <c r="AR87" s="1007" t="str">
        <f t="shared" si="110"/>
        <v>.</v>
      </c>
      <c r="AS87" s="1007" t="str">
        <f t="shared" si="111"/>
        <v>.</v>
      </c>
      <c r="AT87" s="1007" t="str">
        <f t="shared" si="112"/>
        <v>.</v>
      </c>
      <c r="AU87" s="1007" t="str">
        <f t="shared" si="113"/>
        <v>.</v>
      </c>
      <c r="AV87" s="1007" t="str">
        <f t="shared" si="114"/>
        <v>.</v>
      </c>
      <c r="AW87" s="990" t="str">
        <f t="shared" si="115"/>
        <v>.</v>
      </c>
      <c r="AX87" s="327"/>
      <c r="AY87" s="116"/>
      <c r="AZ87" s="1474"/>
      <c r="BA87" s="1474"/>
      <c r="BB87" s="1474"/>
    </row>
    <row r="88" spans="1:54" s="189" customFormat="1" x14ac:dyDescent="0.2">
      <c r="A88" s="183"/>
      <c r="B88" s="325"/>
      <c r="C88" s="472" t="s">
        <v>261</v>
      </c>
      <c r="D88" s="473" t="str">
        <f>IF('WK2 - Notional General Income'!D311="","",'WK2 - Notional General Income'!D311)</f>
        <v/>
      </c>
      <c r="E88" s="837" t="str">
        <f>IF('WK2 - Notional General Income'!M311=".",".",'WK2 - Notional General Income'!M311/'WK2 - Notional General Income'!E311)</f>
        <v>.</v>
      </c>
      <c r="F88" s="837" t="str">
        <f>IF('WK3 - Notional GI Yr1 YIELD'!M311=".",".",'WK3 - Notional GI Yr1 YIELD'!M311/'WK3 - Notional GI Yr1 YIELD'!E311)</f>
        <v>.</v>
      </c>
      <c r="G88" s="874"/>
      <c r="H88" s="874"/>
      <c r="I88" s="874"/>
      <c r="J88" s="874"/>
      <c r="K88" s="874"/>
      <c r="L88" s="878"/>
      <c r="M88" s="333"/>
      <c r="N88" s="116"/>
      <c r="O88" s="1019">
        <f>'WK2 - Notional General Income'!$E311</f>
        <v>0</v>
      </c>
      <c r="P88" s="1020">
        <f>'WK2 - Notional General Income'!$E311</f>
        <v>0</v>
      </c>
      <c r="Q88" s="101"/>
      <c r="R88" s="325"/>
      <c r="S88" s="1003" t="str">
        <f t="shared" si="116"/>
        <v>.</v>
      </c>
      <c r="T88" s="1004" t="str">
        <f t="shared" si="117"/>
        <v>.</v>
      </c>
      <c r="U88" s="1004" t="str">
        <f t="shared" si="103"/>
        <v>.</v>
      </c>
      <c r="V88" s="1004" t="str">
        <f t="shared" si="103"/>
        <v>.</v>
      </c>
      <c r="W88" s="1004" t="str">
        <f t="shared" si="103"/>
        <v>.</v>
      </c>
      <c r="X88" s="1004" t="str">
        <f t="shared" si="103"/>
        <v>.</v>
      </c>
      <c r="Y88" s="1005" t="str">
        <f t="shared" si="103"/>
        <v>.</v>
      </c>
      <c r="Z88" s="116"/>
      <c r="AA88" s="1006" t="str">
        <f t="shared" si="118"/>
        <v>.</v>
      </c>
      <c r="AB88" s="1007" t="str">
        <f t="shared" si="104"/>
        <v>.</v>
      </c>
      <c r="AC88" s="1007" t="str">
        <f t="shared" si="105"/>
        <v>.</v>
      </c>
      <c r="AD88" s="1007" t="str">
        <f t="shared" si="106"/>
        <v>.</v>
      </c>
      <c r="AE88" s="1007" t="str">
        <f t="shared" si="107"/>
        <v>.</v>
      </c>
      <c r="AF88" s="1007" t="str">
        <f t="shared" si="108"/>
        <v>.</v>
      </c>
      <c r="AG88" s="990" t="str">
        <f t="shared" si="109"/>
        <v>.</v>
      </c>
      <c r="AH88" s="116"/>
      <c r="AI88" s="1003" t="str">
        <f>IF(S88=".",".",SUM($S88:S88))</f>
        <v>.</v>
      </c>
      <c r="AJ88" s="1004" t="str">
        <f>IF(T88=".",".",SUM($S88:T88))</f>
        <v>.</v>
      </c>
      <c r="AK88" s="1004" t="str">
        <f>IF(U88=".",".",SUM($S88:U88))</f>
        <v>.</v>
      </c>
      <c r="AL88" s="1004" t="str">
        <f>IF(V88=".",".",SUM($S88:V88))</f>
        <v>.</v>
      </c>
      <c r="AM88" s="1004" t="str">
        <f>IF(W88=".",".",SUM($S88:W88))</f>
        <v>.</v>
      </c>
      <c r="AN88" s="1004" t="str">
        <f>IF(X88=".",".",SUM($S88:X88))</f>
        <v>.</v>
      </c>
      <c r="AO88" s="1005" t="str">
        <f>IF(Y88=".",".",SUM($S88:Y88))</f>
        <v>.</v>
      </c>
      <c r="AP88" s="116"/>
      <c r="AQ88" s="1006" t="str">
        <f t="shared" si="119"/>
        <v>.</v>
      </c>
      <c r="AR88" s="1007" t="str">
        <f t="shared" si="110"/>
        <v>.</v>
      </c>
      <c r="AS88" s="1007" t="str">
        <f t="shared" si="111"/>
        <v>.</v>
      </c>
      <c r="AT88" s="1007" t="str">
        <f t="shared" si="112"/>
        <v>.</v>
      </c>
      <c r="AU88" s="1007" t="str">
        <f t="shared" si="113"/>
        <v>.</v>
      </c>
      <c r="AV88" s="1007" t="str">
        <f t="shared" si="114"/>
        <v>.</v>
      </c>
      <c r="AW88" s="990" t="str">
        <f t="shared" si="115"/>
        <v>.</v>
      </c>
      <c r="AX88" s="327"/>
      <c r="AY88" s="116"/>
      <c r="AZ88" s="1474"/>
      <c r="BA88" s="1474"/>
      <c r="BB88" s="1474"/>
    </row>
    <row r="89" spans="1:54" s="189" customFormat="1" x14ac:dyDescent="0.2">
      <c r="A89" s="183"/>
      <c r="B89" s="325"/>
      <c r="C89" s="472" t="s">
        <v>261</v>
      </c>
      <c r="D89" s="473" t="str">
        <f>IF('WK2 - Notional General Income'!D312="","",'WK2 - Notional General Income'!D312)</f>
        <v/>
      </c>
      <c r="E89" s="837" t="str">
        <f>IF('WK2 - Notional General Income'!M312=".",".",'WK2 - Notional General Income'!M312/'WK2 - Notional General Income'!E312)</f>
        <v>.</v>
      </c>
      <c r="F89" s="837" t="str">
        <f>IF('WK3 - Notional GI Yr1 YIELD'!M312=".",".",'WK3 - Notional GI Yr1 YIELD'!M312/'WK3 - Notional GI Yr1 YIELD'!E312)</f>
        <v>.</v>
      </c>
      <c r="G89" s="874"/>
      <c r="H89" s="874"/>
      <c r="I89" s="874"/>
      <c r="J89" s="874"/>
      <c r="K89" s="874"/>
      <c r="L89" s="878"/>
      <c r="M89" s="333"/>
      <c r="N89" s="116"/>
      <c r="O89" s="1019">
        <f>'WK2 - Notional General Income'!$E312</f>
        <v>0</v>
      </c>
      <c r="P89" s="1020">
        <f>'WK2 - Notional General Income'!$E312</f>
        <v>0</v>
      </c>
      <c r="Q89" s="101"/>
      <c r="R89" s="325"/>
      <c r="S89" s="1003" t="str">
        <f t="shared" si="116"/>
        <v>.</v>
      </c>
      <c r="T89" s="1004" t="str">
        <f t="shared" si="117"/>
        <v>.</v>
      </c>
      <c r="U89" s="1004" t="str">
        <f t="shared" si="103"/>
        <v>.</v>
      </c>
      <c r="V89" s="1004" t="str">
        <f t="shared" si="103"/>
        <v>.</v>
      </c>
      <c r="W89" s="1004" t="str">
        <f t="shared" si="103"/>
        <v>.</v>
      </c>
      <c r="X89" s="1004" t="str">
        <f t="shared" si="103"/>
        <v>.</v>
      </c>
      <c r="Y89" s="1005" t="str">
        <f t="shared" si="103"/>
        <v>.</v>
      </c>
      <c r="Z89" s="116"/>
      <c r="AA89" s="1006" t="str">
        <f t="shared" si="118"/>
        <v>.</v>
      </c>
      <c r="AB89" s="1007" t="str">
        <f t="shared" si="104"/>
        <v>.</v>
      </c>
      <c r="AC89" s="1007" t="str">
        <f t="shared" si="105"/>
        <v>.</v>
      </c>
      <c r="AD89" s="1007" t="str">
        <f t="shared" si="106"/>
        <v>.</v>
      </c>
      <c r="AE89" s="1007" t="str">
        <f t="shared" si="107"/>
        <v>.</v>
      </c>
      <c r="AF89" s="1007" t="str">
        <f t="shared" si="108"/>
        <v>.</v>
      </c>
      <c r="AG89" s="990" t="str">
        <f t="shared" si="109"/>
        <v>.</v>
      </c>
      <c r="AH89" s="116"/>
      <c r="AI89" s="1003" t="str">
        <f>IF(S89=".",".",SUM($S89:S89))</f>
        <v>.</v>
      </c>
      <c r="AJ89" s="1004" t="str">
        <f>IF(T89=".",".",SUM($S89:T89))</f>
        <v>.</v>
      </c>
      <c r="AK89" s="1004" t="str">
        <f>IF(U89=".",".",SUM($S89:U89))</f>
        <v>.</v>
      </c>
      <c r="AL89" s="1004" t="str">
        <f>IF(V89=".",".",SUM($S89:V89))</f>
        <v>.</v>
      </c>
      <c r="AM89" s="1004" t="str">
        <f>IF(W89=".",".",SUM($S89:W89))</f>
        <v>.</v>
      </c>
      <c r="AN89" s="1004" t="str">
        <f>IF(X89=".",".",SUM($S89:X89))</f>
        <v>.</v>
      </c>
      <c r="AO89" s="1005" t="str">
        <f>IF(Y89=".",".",SUM($S89:Y89))</f>
        <v>.</v>
      </c>
      <c r="AP89" s="116"/>
      <c r="AQ89" s="1006" t="str">
        <f t="shared" si="119"/>
        <v>.</v>
      </c>
      <c r="AR89" s="1007" t="str">
        <f t="shared" si="110"/>
        <v>.</v>
      </c>
      <c r="AS89" s="1007" t="str">
        <f t="shared" si="111"/>
        <v>.</v>
      </c>
      <c r="AT89" s="1007" t="str">
        <f t="shared" si="112"/>
        <v>.</v>
      </c>
      <c r="AU89" s="1007" t="str">
        <f t="shared" si="113"/>
        <v>.</v>
      </c>
      <c r="AV89" s="1007" t="str">
        <f t="shared" si="114"/>
        <v>.</v>
      </c>
      <c r="AW89" s="990" t="str">
        <f t="shared" si="115"/>
        <v>.</v>
      </c>
      <c r="AX89" s="327"/>
      <c r="AY89" s="116"/>
      <c r="AZ89" s="1474"/>
      <c r="BA89" s="1474"/>
      <c r="BB89" s="1474"/>
    </row>
    <row r="90" spans="1:54" s="189" customFormat="1" x14ac:dyDescent="0.2">
      <c r="A90" s="183"/>
      <c r="B90" s="325"/>
      <c r="C90" s="472" t="s">
        <v>261</v>
      </c>
      <c r="D90" s="473" t="str">
        <f>IF('WK2 - Notional General Income'!D313="","",'WK2 - Notional General Income'!D313)</f>
        <v/>
      </c>
      <c r="E90" s="837" t="str">
        <f>IF('WK2 - Notional General Income'!M313=".",".",'WK2 - Notional General Income'!M313/'WK2 - Notional General Income'!E313)</f>
        <v>.</v>
      </c>
      <c r="F90" s="837" t="str">
        <f>IF('WK3 - Notional GI Yr1 YIELD'!M313=".",".",'WK3 - Notional GI Yr1 YIELD'!M313/'WK3 - Notional GI Yr1 YIELD'!E313)</f>
        <v>.</v>
      </c>
      <c r="G90" s="874"/>
      <c r="H90" s="874"/>
      <c r="I90" s="874"/>
      <c r="J90" s="874"/>
      <c r="K90" s="874"/>
      <c r="L90" s="878"/>
      <c r="M90" s="333"/>
      <c r="N90" s="116"/>
      <c r="O90" s="1019">
        <f>'WK2 - Notional General Income'!$E313</f>
        <v>0</v>
      </c>
      <c r="P90" s="1020">
        <f>'WK2 - Notional General Income'!$E313</f>
        <v>0</v>
      </c>
      <c r="Q90" s="101"/>
      <c r="R90" s="325"/>
      <c r="S90" s="1003" t="str">
        <f t="shared" si="116"/>
        <v>.</v>
      </c>
      <c r="T90" s="1004" t="str">
        <f t="shared" si="117"/>
        <v>.</v>
      </c>
      <c r="U90" s="1004" t="str">
        <f t="shared" si="103"/>
        <v>.</v>
      </c>
      <c r="V90" s="1004" t="str">
        <f t="shared" si="103"/>
        <v>.</v>
      </c>
      <c r="W90" s="1004" t="str">
        <f t="shared" si="103"/>
        <v>.</v>
      </c>
      <c r="X90" s="1004" t="str">
        <f t="shared" si="103"/>
        <v>.</v>
      </c>
      <c r="Y90" s="1005" t="str">
        <f t="shared" si="103"/>
        <v>.</v>
      </c>
      <c r="Z90" s="116"/>
      <c r="AA90" s="1006" t="str">
        <f t="shared" si="118"/>
        <v>.</v>
      </c>
      <c r="AB90" s="1007" t="str">
        <f t="shared" si="104"/>
        <v>.</v>
      </c>
      <c r="AC90" s="1007" t="str">
        <f t="shared" si="105"/>
        <v>.</v>
      </c>
      <c r="AD90" s="1007" t="str">
        <f t="shared" si="106"/>
        <v>.</v>
      </c>
      <c r="AE90" s="1007" t="str">
        <f t="shared" si="107"/>
        <v>.</v>
      </c>
      <c r="AF90" s="1007" t="str">
        <f t="shared" si="108"/>
        <v>.</v>
      </c>
      <c r="AG90" s="990" t="str">
        <f t="shared" si="109"/>
        <v>.</v>
      </c>
      <c r="AH90" s="116"/>
      <c r="AI90" s="1003" t="str">
        <f>IF(S90=".",".",SUM($S90:S90))</f>
        <v>.</v>
      </c>
      <c r="AJ90" s="1004" t="str">
        <f>IF(T90=".",".",SUM($S90:T90))</f>
        <v>.</v>
      </c>
      <c r="AK90" s="1004" t="str">
        <f>IF(U90=".",".",SUM($S90:U90))</f>
        <v>.</v>
      </c>
      <c r="AL90" s="1004" t="str">
        <f>IF(V90=".",".",SUM($S90:V90))</f>
        <v>.</v>
      </c>
      <c r="AM90" s="1004" t="str">
        <f>IF(W90=".",".",SUM($S90:W90))</f>
        <v>.</v>
      </c>
      <c r="AN90" s="1004" t="str">
        <f>IF(X90=".",".",SUM($S90:X90))</f>
        <v>.</v>
      </c>
      <c r="AO90" s="1005" t="str">
        <f>IF(Y90=".",".",SUM($S90:Y90))</f>
        <v>.</v>
      </c>
      <c r="AP90" s="116"/>
      <c r="AQ90" s="1006" t="str">
        <f t="shared" si="119"/>
        <v>.</v>
      </c>
      <c r="AR90" s="1007" t="str">
        <f t="shared" si="110"/>
        <v>.</v>
      </c>
      <c r="AS90" s="1007" t="str">
        <f t="shared" si="111"/>
        <v>.</v>
      </c>
      <c r="AT90" s="1007" t="str">
        <f t="shared" si="112"/>
        <v>.</v>
      </c>
      <c r="AU90" s="1007" t="str">
        <f t="shared" si="113"/>
        <v>.</v>
      </c>
      <c r="AV90" s="1007" t="str">
        <f t="shared" si="114"/>
        <v>.</v>
      </c>
      <c r="AW90" s="990" t="str">
        <f t="shared" si="115"/>
        <v>.</v>
      </c>
      <c r="AX90" s="327"/>
      <c r="AY90" s="116"/>
      <c r="AZ90" s="1474"/>
      <c r="BA90" s="1474"/>
      <c r="BB90" s="1474"/>
    </row>
    <row r="91" spans="1:54" s="189" customFormat="1" x14ac:dyDescent="0.2">
      <c r="A91" s="183"/>
      <c r="B91" s="325"/>
      <c r="C91" s="472" t="s">
        <v>261</v>
      </c>
      <c r="D91" s="473" t="str">
        <f>IF('WK2 - Notional General Income'!D314="","",'WK2 - Notional General Income'!D314)</f>
        <v/>
      </c>
      <c r="E91" s="837" t="str">
        <f>IF('WK2 - Notional General Income'!M314=".",".",'WK2 - Notional General Income'!M314/'WK2 - Notional General Income'!E314)</f>
        <v>.</v>
      </c>
      <c r="F91" s="837" t="str">
        <f>IF('WK3 - Notional GI Yr1 YIELD'!M314=".",".",'WK3 - Notional GI Yr1 YIELD'!M314/'WK3 - Notional GI Yr1 YIELD'!E314)</f>
        <v>.</v>
      </c>
      <c r="G91" s="874"/>
      <c r="H91" s="874"/>
      <c r="I91" s="874"/>
      <c r="J91" s="874"/>
      <c r="K91" s="874"/>
      <c r="L91" s="878"/>
      <c r="M91" s="333"/>
      <c r="N91" s="116"/>
      <c r="O91" s="1019">
        <f>'WK2 - Notional General Income'!$E314</f>
        <v>0</v>
      </c>
      <c r="P91" s="1020">
        <f>'WK2 - Notional General Income'!$E314</f>
        <v>0</v>
      </c>
      <c r="Q91" s="101"/>
      <c r="R91" s="325"/>
      <c r="S91" s="1003" t="str">
        <f t="shared" si="116"/>
        <v>.</v>
      </c>
      <c r="T91" s="1004" t="str">
        <f t="shared" si="117"/>
        <v>.</v>
      </c>
      <c r="U91" s="1004" t="str">
        <f t="shared" si="103"/>
        <v>.</v>
      </c>
      <c r="V91" s="1004" t="str">
        <f t="shared" si="103"/>
        <v>.</v>
      </c>
      <c r="W91" s="1004" t="str">
        <f t="shared" si="103"/>
        <v>.</v>
      </c>
      <c r="X91" s="1004" t="str">
        <f t="shared" si="103"/>
        <v>.</v>
      </c>
      <c r="Y91" s="1005" t="str">
        <f t="shared" si="103"/>
        <v>.</v>
      </c>
      <c r="Z91" s="116"/>
      <c r="AA91" s="1006" t="str">
        <f t="shared" si="118"/>
        <v>.</v>
      </c>
      <c r="AB91" s="1007" t="str">
        <f t="shared" si="104"/>
        <v>.</v>
      </c>
      <c r="AC91" s="1007" t="str">
        <f t="shared" si="105"/>
        <v>.</v>
      </c>
      <c r="AD91" s="1007" t="str">
        <f t="shared" si="106"/>
        <v>.</v>
      </c>
      <c r="AE91" s="1007" t="str">
        <f t="shared" si="107"/>
        <v>.</v>
      </c>
      <c r="AF91" s="1007" t="str">
        <f t="shared" si="108"/>
        <v>.</v>
      </c>
      <c r="AG91" s="990" t="str">
        <f t="shared" si="109"/>
        <v>.</v>
      </c>
      <c r="AH91" s="116"/>
      <c r="AI91" s="1003" t="str">
        <f>IF(S91=".",".",SUM($S91:S91))</f>
        <v>.</v>
      </c>
      <c r="AJ91" s="1004" t="str">
        <f>IF(T91=".",".",SUM($S91:T91))</f>
        <v>.</v>
      </c>
      <c r="AK91" s="1004" t="str">
        <f>IF(U91=".",".",SUM($S91:U91))</f>
        <v>.</v>
      </c>
      <c r="AL91" s="1004" t="str">
        <f>IF(V91=".",".",SUM($S91:V91))</f>
        <v>.</v>
      </c>
      <c r="AM91" s="1004" t="str">
        <f>IF(W91=".",".",SUM($S91:W91))</f>
        <v>.</v>
      </c>
      <c r="AN91" s="1004" t="str">
        <f>IF(X91=".",".",SUM($S91:X91))</f>
        <v>.</v>
      </c>
      <c r="AO91" s="1005" t="str">
        <f>IF(Y91=".",".",SUM($S91:Y91))</f>
        <v>.</v>
      </c>
      <c r="AP91" s="116"/>
      <c r="AQ91" s="1006" t="str">
        <f t="shared" si="119"/>
        <v>.</v>
      </c>
      <c r="AR91" s="1007" t="str">
        <f t="shared" si="110"/>
        <v>.</v>
      </c>
      <c r="AS91" s="1007" t="str">
        <f t="shared" si="111"/>
        <v>.</v>
      </c>
      <c r="AT91" s="1007" t="str">
        <f t="shared" si="112"/>
        <v>.</v>
      </c>
      <c r="AU91" s="1007" t="str">
        <f t="shared" si="113"/>
        <v>.</v>
      </c>
      <c r="AV91" s="1007" t="str">
        <f t="shared" si="114"/>
        <v>.</v>
      </c>
      <c r="AW91" s="990" t="str">
        <f t="shared" si="115"/>
        <v>.</v>
      </c>
      <c r="AX91" s="327"/>
      <c r="AY91" s="116"/>
      <c r="AZ91" s="1474"/>
      <c r="BA91" s="1474"/>
      <c r="BB91" s="1474"/>
    </row>
    <row r="92" spans="1:54" s="189" customFormat="1" x14ac:dyDescent="0.2">
      <c r="A92" s="183"/>
      <c r="B92" s="325"/>
      <c r="C92" s="472" t="s">
        <v>261</v>
      </c>
      <c r="D92" s="473" t="str">
        <f>IF('WK2 - Notional General Income'!D315="","",'WK2 - Notional General Income'!D315)</f>
        <v/>
      </c>
      <c r="E92" s="837" t="str">
        <f>IF('WK2 - Notional General Income'!M315=".",".",'WK2 - Notional General Income'!M315/'WK2 - Notional General Income'!E315)</f>
        <v>.</v>
      </c>
      <c r="F92" s="837" t="str">
        <f>IF('WK3 - Notional GI Yr1 YIELD'!M315=".",".",'WK3 - Notional GI Yr1 YIELD'!M315/'WK3 - Notional GI Yr1 YIELD'!E315)</f>
        <v>.</v>
      </c>
      <c r="G92" s="876"/>
      <c r="H92" s="876"/>
      <c r="I92" s="876"/>
      <c r="J92" s="876"/>
      <c r="K92" s="876"/>
      <c r="L92" s="880"/>
      <c r="M92" s="333"/>
      <c r="N92" s="116"/>
      <c r="O92" s="1019">
        <f>'WK2 - Notional General Income'!$E315</f>
        <v>0</v>
      </c>
      <c r="P92" s="1020">
        <f>'WK2 - Notional General Income'!$E315</f>
        <v>0</v>
      </c>
      <c r="Q92" s="101"/>
      <c r="R92" s="325"/>
      <c r="S92" s="1003" t="str">
        <f t="shared" si="116"/>
        <v>.</v>
      </c>
      <c r="T92" s="1004" t="str">
        <f t="shared" si="117"/>
        <v>.</v>
      </c>
      <c r="U92" s="1004" t="str">
        <f t="shared" si="103"/>
        <v>.</v>
      </c>
      <c r="V92" s="1004" t="str">
        <f t="shared" si="103"/>
        <v>.</v>
      </c>
      <c r="W92" s="1004" t="str">
        <f t="shared" si="103"/>
        <v>.</v>
      </c>
      <c r="X92" s="1004" t="str">
        <f t="shared" si="103"/>
        <v>.</v>
      </c>
      <c r="Y92" s="1005" t="str">
        <f t="shared" si="103"/>
        <v>.</v>
      </c>
      <c r="Z92" s="116"/>
      <c r="AA92" s="1006" t="str">
        <f t="shared" si="118"/>
        <v>.</v>
      </c>
      <c r="AB92" s="1007" t="str">
        <f t="shared" si="104"/>
        <v>.</v>
      </c>
      <c r="AC92" s="1007" t="str">
        <f t="shared" si="105"/>
        <v>.</v>
      </c>
      <c r="AD92" s="1007" t="str">
        <f t="shared" si="106"/>
        <v>.</v>
      </c>
      <c r="AE92" s="1007" t="str">
        <f t="shared" si="107"/>
        <v>.</v>
      </c>
      <c r="AF92" s="1007" t="str">
        <f t="shared" si="108"/>
        <v>.</v>
      </c>
      <c r="AG92" s="990" t="str">
        <f t="shared" si="109"/>
        <v>.</v>
      </c>
      <c r="AH92" s="116"/>
      <c r="AI92" s="1003" t="str">
        <f>IF(S92=".",".",SUM($S92:S92))</f>
        <v>.</v>
      </c>
      <c r="AJ92" s="1004" t="str">
        <f>IF(T92=".",".",SUM($S92:T92))</f>
        <v>.</v>
      </c>
      <c r="AK92" s="1004" t="str">
        <f>IF(U92=".",".",SUM($S92:U92))</f>
        <v>.</v>
      </c>
      <c r="AL92" s="1004" t="str">
        <f>IF(V92=".",".",SUM($S92:V92))</f>
        <v>.</v>
      </c>
      <c r="AM92" s="1004" t="str">
        <f>IF(W92=".",".",SUM($S92:W92))</f>
        <v>.</v>
      </c>
      <c r="AN92" s="1004" t="str">
        <f>IF(X92=".",".",SUM($S92:X92))</f>
        <v>.</v>
      </c>
      <c r="AO92" s="1005" t="str">
        <f>IF(Y92=".",".",SUM($S92:Y92))</f>
        <v>.</v>
      </c>
      <c r="AP92" s="116"/>
      <c r="AQ92" s="1006" t="str">
        <f t="shared" si="119"/>
        <v>.</v>
      </c>
      <c r="AR92" s="1007" t="str">
        <f t="shared" si="110"/>
        <v>.</v>
      </c>
      <c r="AS92" s="1007" t="str">
        <f t="shared" si="111"/>
        <v>.</v>
      </c>
      <c r="AT92" s="1007" t="str">
        <f t="shared" si="112"/>
        <v>.</v>
      </c>
      <c r="AU92" s="1007" t="str">
        <f t="shared" si="113"/>
        <v>.</v>
      </c>
      <c r="AV92" s="1007" t="str">
        <f t="shared" si="114"/>
        <v>.</v>
      </c>
      <c r="AW92" s="990" t="str">
        <f t="shared" si="115"/>
        <v>.</v>
      </c>
      <c r="AX92" s="327"/>
      <c r="AY92" s="116"/>
      <c r="AZ92" s="1474"/>
      <c r="BA92" s="1474"/>
      <c r="BB92" s="1474"/>
    </row>
    <row r="93" spans="1:54" s="190" customFormat="1" x14ac:dyDescent="0.2">
      <c r="A93" s="183"/>
      <c r="B93" s="325"/>
      <c r="C93" s="211"/>
      <c r="D93" s="211" t="s">
        <v>256</v>
      </c>
      <c r="E93" s="1519">
        <f>IF($O93=0,".",SUMPRODUCT(E75:E92,$O75:$O92)/$O93)</f>
        <v>1198.9052020742017</v>
      </c>
      <c r="F93" s="1520">
        <f t="shared" ref="F93" si="120">IF($P93=0,".",SUMPRODUCT(F75:F92,$P75:$P92)/$P93)</f>
        <v>1085.396827034501</v>
      </c>
      <c r="G93" s="197">
        <f>IF($P93=0,".",SUMPRODUCT(G75:G92,$P75:$P92)/$P93)</f>
        <v>1112.5316853172651</v>
      </c>
      <c r="H93" s="197">
        <f t="shared" ref="H93:L93" si="121">IF($P93=0,".",SUMPRODUCT(H75:H92,$P75:$P92)/$P93)</f>
        <v>1140.3449774040826</v>
      </c>
      <c r="I93" s="197">
        <f t="shared" si="121"/>
        <v>1168.8536018199704</v>
      </c>
      <c r="J93" s="197">
        <f t="shared" si="121"/>
        <v>1198.0749418962125</v>
      </c>
      <c r="K93" s="197">
        <f t="shared" si="121"/>
        <v>1228.026815512789</v>
      </c>
      <c r="L93" s="197">
        <f t="shared" si="121"/>
        <v>1258.7274858583373</v>
      </c>
      <c r="M93" s="333"/>
      <c r="N93" s="383"/>
      <c r="O93" s="1021">
        <f>SUM(O75:O82)</f>
        <v>64793</v>
      </c>
      <c r="P93" s="1022">
        <f>SUM(P75:P82)</f>
        <v>65056</v>
      </c>
      <c r="Q93" s="102"/>
      <c r="R93" s="334"/>
      <c r="S93" s="1012">
        <f t="shared" si="116"/>
        <v>-113.5083750397007</v>
      </c>
      <c r="T93" s="1013">
        <f t="shared" si="117"/>
        <v>27.134858282764071</v>
      </c>
      <c r="U93" s="1013">
        <f t="shared" ref="U93:Y93" si="122">IF(H93=".",".",H93-G93)</f>
        <v>27.813292086817455</v>
      </c>
      <c r="V93" s="1013">
        <f t="shared" si="122"/>
        <v>28.50862441588788</v>
      </c>
      <c r="W93" s="1013">
        <f t="shared" si="122"/>
        <v>29.221340076242086</v>
      </c>
      <c r="X93" s="1013">
        <f t="shared" si="122"/>
        <v>29.951873616576449</v>
      </c>
      <c r="Y93" s="1014">
        <f t="shared" si="122"/>
        <v>30.70067034554836</v>
      </c>
      <c r="Z93" s="144"/>
      <c r="AA93" s="1516">
        <f t="shared" si="118"/>
        <v>-9.4676689068762143E-2</v>
      </c>
      <c r="AB93" s="1517">
        <f t="shared" si="104"/>
        <v>2.4999942515864237E-2</v>
      </c>
      <c r="AC93" s="1517">
        <f t="shared" si="105"/>
        <v>2.4999999958550179E-2</v>
      </c>
      <c r="AD93" s="1517">
        <f t="shared" si="106"/>
        <v>2.49999999831505E-2</v>
      </c>
      <c r="AE93" s="1517">
        <f t="shared" si="107"/>
        <v>2.5000000026301761E-2</v>
      </c>
      <c r="AF93" s="1517">
        <f t="shared" si="108"/>
        <v>2.5000000057735283E-2</v>
      </c>
      <c r="AG93" s="1518">
        <f t="shared" si="109"/>
        <v>2.499999996557789E-2</v>
      </c>
      <c r="AH93" s="144"/>
      <c r="AI93" s="1012">
        <f>IF(S93=".",".",SUM($S93:S93))</f>
        <v>-113.5083750397007</v>
      </c>
      <c r="AJ93" s="1013">
        <f>IF(T93=".",".",SUM($S93:T93))</f>
        <v>-86.373516756936624</v>
      </c>
      <c r="AK93" s="1013">
        <f>IF(U93=".",".",SUM($S93:U93))</f>
        <v>-58.560224670119169</v>
      </c>
      <c r="AL93" s="1013">
        <f>IF(V93=".",".",SUM($S93:V93))</f>
        <v>-30.051600254231289</v>
      </c>
      <c r="AM93" s="1013">
        <f>IF(W93=".",".",SUM($S93:W93))</f>
        <v>-0.83026017798920293</v>
      </c>
      <c r="AN93" s="1013">
        <f>IF(X93=".",".",SUM($S93:X93))</f>
        <v>29.121613438587246</v>
      </c>
      <c r="AO93" s="1014">
        <f>IF(Y93=".",".",SUM($S93:Y93))</f>
        <v>59.822283784135607</v>
      </c>
      <c r="AP93" s="144"/>
      <c r="AQ93" s="1516">
        <f t="shared" si="119"/>
        <v>-9.4676689068762143E-2</v>
      </c>
      <c r="AR93" s="1517">
        <f t="shared" si="110"/>
        <v>-7.2043658337209271E-2</v>
      </c>
      <c r="AS93" s="1517">
        <f t="shared" si="111"/>
        <v>-4.884474983410303E-2</v>
      </c>
      <c r="AT93" s="1517">
        <f t="shared" si="112"/>
        <v>-2.5065868595982033E-2</v>
      </c>
      <c r="AU93" s="1517">
        <f t="shared" si="113"/>
        <v>-6.9251528523917028E-4</v>
      </c>
      <c r="AV93" s="1517">
        <f t="shared" si="114"/>
        <v>2.4290171890325007E-2</v>
      </c>
      <c r="AW93" s="1518">
        <f t="shared" si="115"/>
        <v>4.9897426152324842E-2</v>
      </c>
      <c r="AX93" s="346"/>
      <c r="AY93" s="144"/>
      <c r="AZ93" s="102"/>
      <c r="BA93" s="102"/>
      <c r="BB93" s="102"/>
    </row>
    <row r="94" spans="1:54" s="189" customFormat="1" x14ac:dyDescent="0.2">
      <c r="A94" s="183"/>
      <c r="B94" s="325"/>
      <c r="C94" s="470" t="s">
        <v>159</v>
      </c>
      <c r="D94" s="471" t="str">
        <f>IF('WK2 - Notional General Income'!D84="","",'WK2 - Notional General Income'!D84)</f>
        <v>Ordinary</v>
      </c>
      <c r="E94" s="836">
        <f>IF('WK2 - Notional General Income'!M84=".",".",'WK2 - Notional General Income'!M84/'WK2 - Notional General Income'!E84)</f>
        <v>3573.318393903276</v>
      </c>
      <c r="F94" s="836">
        <f>IF('WK3 - Notional GI Yr1 YIELD'!M84=".",".",'WK3 - Notional GI Yr1 YIELD'!M84/'WK3 - Notional GI Yr1 YIELD'!E84)</f>
        <v>2828.9861576825697</v>
      </c>
      <c r="G94" s="873">
        <v>2899.71</v>
      </c>
      <c r="H94" s="873">
        <v>2972.2</v>
      </c>
      <c r="I94" s="873">
        <v>3046.51</v>
      </c>
      <c r="J94" s="873">
        <v>3122.67</v>
      </c>
      <c r="K94" s="1206">
        <v>3200.74</v>
      </c>
      <c r="L94" s="1206">
        <v>3280.76</v>
      </c>
      <c r="M94" s="333"/>
      <c r="N94" s="116"/>
      <c r="O94" s="1017">
        <f>'WK2 - Notional General Income'!$E84</f>
        <v>2976</v>
      </c>
      <c r="P94" s="1018">
        <f>'WK3 - Notional GI Yr1 YIELD'!$E84</f>
        <v>3008</v>
      </c>
      <c r="Q94" s="101"/>
      <c r="R94" s="325"/>
      <c r="S94" s="1000">
        <f t="shared" ref="S94:S157" si="123">IF(OR(E94=".",F94="."),".",F94-E94)</f>
        <v>-744.33223622070636</v>
      </c>
      <c r="T94" s="1001">
        <f t="shared" ref="T94:T157" si="124">IF(OR(F94=".",G94="."),".",G94-F94)</f>
        <v>70.723842317430353</v>
      </c>
      <c r="U94" s="1001">
        <f t="shared" si="103"/>
        <v>72.489999999999782</v>
      </c>
      <c r="V94" s="1001">
        <f t="shared" si="103"/>
        <v>74.3100000000004</v>
      </c>
      <c r="W94" s="1001">
        <f t="shared" si="103"/>
        <v>76.159999999999854</v>
      </c>
      <c r="X94" s="1001">
        <f t="shared" si="103"/>
        <v>78.069999999999709</v>
      </c>
      <c r="Y94" s="1002">
        <f t="shared" si="103"/>
        <v>80.020000000000437</v>
      </c>
      <c r="Z94" s="116"/>
      <c r="AA94" s="1513">
        <f t="shared" si="118"/>
        <v>-0.20830280265275858</v>
      </c>
      <c r="AB94" s="1514">
        <f t="shared" si="104"/>
        <v>2.4999713104063126E-2</v>
      </c>
      <c r="AC94" s="1514">
        <f t="shared" si="105"/>
        <v>2.4999051629300828E-2</v>
      </c>
      <c r="AD94" s="1514">
        <f t="shared" si="106"/>
        <v>2.5001682255568314E-2</v>
      </c>
      <c r="AE94" s="1514">
        <f t="shared" si="107"/>
        <v>2.4999097327761843E-2</v>
      </c>
      <c r="AF94" s="1514">
        <f t="shared" si="108"/>
        <v>2.5001040776002403E-2</v>
      </c>
      <c r="AG94" s="1515">
        <f t="shared" si="109"/>
        <v>2.500046864162675E-2</v>
      </c>
      <c r="AH94" s="116"/>
      <c r="AI94" s="1000">
        <f>IF(S94=".",".",SUM($S94:S94))</f>
        <v>-744.33223622070636</v>
      </c>
      <c r="AJ94" s="1001">
        <f>IF(T94=".",".",SUM($S94:T94))</f>
        <v>-673.60839390327601</v>
      </c>
      <c r="AK94" s="1001">
        <f>IF(U94=".",".",SUM($S94:U94))</f>
        <v>-601.11839390327623</v>
      </c>
      <c r="AL94" s="1001">
        <f>IF(V94=".",".",SUM($S94:V94))</f>
        <v>-526.80839390327583</v>
      </c>
      <c r="AM94" s="1001">
        <f>IF(W94=".",".",SUM($S94:W94))</f>
        <v>-450.64839390327597</v>
      </c>
      <c r="AN94" s="1001">
        <f>IF(X94=".",".",SUM($S94:X94))</f>
        <v>-372.57839390327626</v>
      </c>
      <c r="AO94" s="1002">
        <f>IF(Y94=".",".",SUM($S94:Y94))</f>
        <v>-292.55839390327583</v>
      </c>
      <c r="AP94" s="116"/>
      <c r="AQ94" s="1513">
        <f t="shared" si="119"/>
        <v>-0.20830280265275858</v>
      </c>
      <c r="AR94" s="1514">
        <f t="shared" si="110"/>
        <v>-0.1885105998537866</v>
      </c>
      <c r="AS94" s="1514">
        <f t="shared" si="111"/>
        <v>-0.16822413444290107</v>
      </c>
      <c r="AT94" s="1514">
        <f t="shared" si="112"/>
        <v>-0.14742833854439219</v>
      </c>
      <c r="AU94" s="1514">
        <f t="shared" si="113"/>
        <v>-0.12611481660077173</v>
      </c>
      <c r="AV94" s="1514">
        <f t="shared" si="114"/>
        <v>-0.10426677749706326</v>
      </c>
      <c r="AW94" s="1515">
        <f t="shared" si="115"/>
        <v>-8.1873027156615263E-2</v>
      </c>
      <c r="AX94" s="327"/>
      <c r="AY94" s="116"/>
      <c r="AZ94" s="1474"/>
      <c r="BA94" s="1474"/>
      <c r="BB94" s="1474"/>
    </row>
    <row r="95" spans="1:54" s="189" customFormat="1" x14ac:dyDescent="0.2">
      <c r="A95" s="183"/>
      <c r="B95" s="325"/>
      <c r="C95" s="472" t="s">
        <v>159</v>
      </c>
      <c r="D95" s="473" t="str">
        <f>IF('WK2 - Notional General Income'!D85="","",'WK2 - Notional General Income'!D85)</f>
        <v>Local Retail</v>
      </c>
      <c r="E95" s="837">
        <f>IF('WK2 - Notional General Income'!M85=".",".",'WK2 - Notional General Income'!M85/'WK2 - Notional General Income'!E85)</f>
        <v>8557.7744327049986</v>
      </c>
      <c r="F95" s="837">
        <f>IF('WK3 - Notional GI Yr1 YIELD'!M85=".",".",'WK3 - Notional GI Yr1 YIELD'!M85/'WK3 - Notional GI Yr1 YIELD'!E85)</f>
        <v>6860.0052994502494</v>
      </c>
      <c r="G95" s="874">
        <v>7031.51</v>
      </c>
      <c r="H95" s="874">
        <v>7207.29</v>
      </c>
      <c r="I95" s="874">
        <v>7387.48</v>
      </c>
      <c r="J95" s="874">
        <v>7572.16</v>
      </c>
      <c r="K95" s="1207">
        <v>7761.47</v>
      </c>
      <c r="L95" s="1207">
        <v>7955.5</v>
      </c>
      <c r="M95" s="333"/>
      <c r="N95" s="116"/>
      <c r="O95" s="1019">
        <f>'WK2 - Notional General Income'!$E85</f>
        <v>16</v>
      </c>
      <c r="P95" s="1020">
        <f>'WK3 - Notional GI Yr1 YIELD'!$E85</f>
        <v>16</v>
      </c>
      <c r="Q95" s="101"/>
      <c r="R95" s="325"/>
      <c r="S95" s="1003">
        <f t="shared" si="123"/>
        <v>-1697.7691332547492</v>
      </c>
      <c r="T95" s="1004">
        <f t="shared" si="124"/>
        <v>171.50470054975085</v>
      </c>
      <c r="U95" s="1004">
        <f t="shared" ref="U95:Y118" si="125">IF(H95="",".",H95-G95)</f>
        <v>175.77999999999975</v>
      </c>
      <c r="V95" s="1004">
        <f t="shared" si="125"/>
        <v>180.1899999999996</v>
      </c>
      <c r="W95" s="1004">
        <f t="shared" si="125"/>
        <v>184.68000000000029</v>
      </c>
      <c r="X95" s="1004">
        <f t="shared" si="125"/>
        <v>189.3100000000004</v>
      </c>
      <c r="Y95" s="1005">
        <f t="shared" si="125"/>
        <v>194.02999999999975</v>
      </c>
      <c r="Z95" s="116"/>
      <c r="AA95" s="1006">
        <f t="shared" si="118"/>
        <v>-0.19838909597411614</v>
      </c>
      <c r="AB95" s="1007">
        <f t="shared" si="104"/>
        <v>2.5000665897954244E-2</v>
      </c>
      <c r="AC95" s="1007">
        <f t="shared" si="105"/>
        <v>2.4998897818534038E-2</v>
      </c>
      <c r="AD95" s="1007">
        <f t="shared" si="106"/>
        <v>2.5001075300147502E-2</v>
      </c>
      <c r="AE95" s="1007">
        <f t="shared" si="107"/>
        <v>2.4999052450903392E-2</v>
      </c>
      <c r="AF95" s="1007">
        <f t="shared" si="108"/>
        <v>2.5000792376283609E-2</v>
      </c>
      <c r="AG95" s="990">
        <f t="shared" si="109"/>
        <v>2.4999130319385277E-2</v>
      </c>
      <c r="AH95" s="116"/>
      <c r="AI95" s="1003">
        <f>IF(S95=".",".",SUM($S95:S95))</f>
        <v>-1697.7691332547492</v>
      </c>
      <c r="AJ95" s="1004">
        <f>IF(T95=".",".",SUM($S95:T95))</f>
        <v>-1526.2644327049984</v>
      </c>
      <c r="AK95" s="1004">
        <f>IF(U95=".",".",SUM($S95:U95))</f>
        <v>-1350.4844327049987</v>
      </c>
      <c r="AL95" s="1004">
        <f>IF(V95=".",".",SUM($S95:V95))</f>
        <v>-1170.2944327049991</v>
      </c>
      <c r="AM95" s="1004">
        <f>IF(W95=".",".",SUM($S95:W95))</f>
        <v>-985.61443270499876</v>
      </c>
      <c r="AN95" s="1004">
        <f>IF(X95=".",".",SUM($S95:X95))</f>
        <v>-796.30443270499836</v>
      </c>
      <c r="AO95" s="1005">
        <f>IF(Y95=".",".",SUM($S95:Y95))</f>
        <v>-602.27443270499862</v>
      </c>
      <c r="AP95" s="116"/>
      <c r="AQ95" s="1006">
        <f t="shared" si="119"/>
        <v>-0.19838909597411614</v>
      </c>
      <c r="AR95" s="1007">
        <f t="shared" si="110"/>
        <v>-0.178348289582408</v>
      </c>
      <c r="AS95" s="1007">
        <f t="shared" si="111"/>
        <v>-0.15780790243125498</v>
      </c>
      <c r="AT95" s="1007">
        <f t="shared" si="112"/>
        <v>-0.13675219438274966</v>
      </c>
      <c r="AU95" s="1007">
        <f t="shared" si="113"/>
        <v>-0.11517181721199665</v>
      </c>
      <c r="AV95" s="1007">
        <f t="shared" si="114"/>
        <v>-9.3050411525429366E-2</v>
      </c>
      <c r="AW95" s="990">
        <f t="shared" si="115"/>
        <v>-7.0377460570040684E-2</v>
      </c>
      <c r="AX95" s="327"/>
      <c r="AY95" s="116"/>
      <c r="AZ95" s="1474"/>
      <c r="BA95" s="1474"/>
      <c r="BB95" s="1474"/>
    </row>
    <row r="96" spans="1:54" s="189" customFormat="1" x14ac:dyDescent="0.2">
      <c r="A96" s="183"/>
      <c r="B96" s="325"/>
      <c r="C96" s="472" t="s">
        <v>159</v>
      </c>
      <c r="D96" s="473" t="str">
        <f>IF('WK2 - Notional General Income'!D86="","",'WK2 - Notional General Income'!D86)</f>
        <v>Major Retail</v>
      </c>
      <c r="E96" s="837">
        <f>IF('WK2 - Notional General Income'!M86=".",".",'WK2 - Notional General Income'!M86/'WK2 - Notional General Income'!E86)</f>
        <v>66339.363455999992</v>
      </c>
      <c r="F96" s="837">
        <f>IF('WK3 - Notional GI Yr1 YIELD'!M86=".",".",'WK3 - Notional GI Yr1 YIELD'!M86/'WK3 - Notional GI Yr1 YIELD'!E86)</f>
        <v>60083.057995199997</v>
      </c>
      <c r="G96" s="874">
        <v>61585.14</v>
      </c>
      <c r="H96" s="874">
        <v>63124.76</v>
      </c>
      <c r="I96" s="874">
        <v>64702.879999999997</v>
      </c>
      <c r="J96" s="874">
        <v>66320.460000000006</v>
      </c>
      <c r="K96" s="874">
        <v>67978.47</v>
      </c>
      <c r="L96" s="874">
        <v>69677.929999999993</v>
      </c>
      <c r="M96" s="333"/>
      <c r="N96" s="116"/>
      <c r="O96" s="1019">
        <f>'WK2 - Notional General Income'!$E86</f>
        <v>20</v>
      </c>
      <c r="P96" s="1020">
        <f>'WK3 - Notional GI Yr1 YIELD'!$E86</f>
        <v>20</v>
      </c>
      <c r="Q96" s="101"/>
      <c r="R96" s="325"/>
      <c r="S96" s="1003">
        <f t="shared" si="123"/>
        <v>-6256.3054607999948</v>
      </c>
      <c r="T96" s="1004">
        <f t="shared" si="124"/>
        <v>1502.0820048000023</v>
      </c>
      <c r="U96" s="1004">
        <f t="shared" si="125"/>
        <v>1539.6200000000026</v>
      </c>
      <c r="V96" s="1004">
        <f t="shared" si="125"/>
        <v>1578.1199999999953</v>
      </c>
      <c r="W96" s="1004">
        <f t="shared" si="125"/>
        <v>1617.580000000009</v>
      </c>
      <c r="X96" s="1004">
        <f t="shared" si="125"/>
        <v>1658.0099999999948</v>
      </c>
      <c r="Y96" s="1005">
        <f t="shared" si="125"/>
        <v>1699.4599999999919</v>
      </c>
      <c r="Z96" s="116"/>
      <c r="AA96" s="1006">
        <f t="shared" si="118"/>
        <v>-9.4307589564821992E-2</v>
      </c>
      <c r="AB96" s="1007">
        <f t="shared" si="104"/>
        <v>2.500009245401591E-2</v>
      </c>
      <c r="AC96" s="1007">
        <f t="shared" si="105"/>
        <v>2.499986197969184E-2</v>
      </c>
      <c r="AD96" s="1007">
        <f t="shared" si="106"/>
        <v>2.5000015841644352E-2</v>
      </c>
      <c r="AE96" s="1007">
        <f t="shared" si="107"/>
        <v>2.5000123642100691E-2</v>
      </c>
      <c r="AF96" s="1007">
        <f t="shared" si="108"/>
        <v>2.4999977382545113E-2</v>
      </c>
      <c r="AG96" s="990">
        <f t="shared" si="109"/>
        <v>2.499997425655498E-2</v>
      </c>
      <c r="AH96" s="116"/>
      <c r="AI96" s="1003">
        <f>IF(S96=".",".",SUM($S96:S96))</f>
        <v>-6256.3054607999948</v>
      </c>
      <c r="AJ96" s="1004">
        <f>IF(T96=".",".",SUM($S96:T96))</f>
        <v>-4754.2234559999924</v>
      </c>
      <c r="AK96" s="1004">
        <f>IF(U96=".",".",SUM($S96:U96))</f>
        <v>-3214.6034559999898</v>
      </c>
      <c r="AL96" s="1004">
        <f>IF(V96=".",".",SUM($S96:V96))</f>
        <v>-1636.4834559999945</v>
      </c>
      <c r="AM96" s="1004">
        <f>IF(W96=".",".",SUM($S96:W96))</f>
        <v>-18.903455999985454</v>
      </c>
      <c r="AN96" s="1004">
        <f>IF(X96=".",".",SUM($S96:X96))</f>
        <v>1639.1065440000093</v>
      </c>
      <c r="AO96" s="1005">
        <f>IF(Y96=".",".",SUM($S96:Y96))</f>
        <v>3338.5665440000012</v>
      </c>
      <c r="AP96" s="116"/>
      <c r="AQ96" s="1006">
        <f t="shared" si="119"/>
        <v>-9.4307589564821992E-2</v>
      </c>
      <c r="AR96" s="1007">
        <f t="shared" si="110"/>
        <v>-7.166519556904194E-2</v>
      </c>
      <c r="AS96" s="1007">
        <f t="shared" si="111"/>
        <v>-4.8456953587323714E-2</v>
      </c>
      <c r="AT96" s="1007">
        <f t="shared" si="112"/>
        <v>-2.4668362353000295E-2</v>
      </c>
      <c r="AU96" s="1007">
        <f t="shared" si="113"/>
        <v>-2.8495081977264469E-4</v>
      </c>
      <c r="AV96" s="1007">
        <f t="shared" si="114"/>
        <v>2.4707902798723147E-2</v>
      </c>
      <c r="AW96" s="990">
        <f t="shared" si="115"/>
        <v>5.0325573989179473E-2</v>
      </c>
      <c r="AX96" s="327"/>
      <c r="AY96" s="116"/>
      <c r="AZ96" s="1474"/>
      <c r="BA96" s="1474"/>
      <c r="BB96" s="1474"/>
    </row>
    <row r="97" spans="1:54" s="189" customFormat="1" x14ac:dyDescent="0.2">
      <c r="A97" s="183"/>
      <c r="B97" s="325"/>
      <c r="C97" s="472" t="s">
        <v>159</v>
      </c>
      <c r="D97" s="473" t="str">
        <f>IF('WK2 - Notional General Income'!D87="","",'WK2 - Notional General Income'!D87)</f>
        <v/>
      </c>
      <c r="E97" s="837" t="str">
        <f>IF('WK2 - Notional General Income'!M87=".",".",'WK2 - Notional General Income'!M87/'WK2 - Notional General Income'!E87)</f>
        <v>.</v>
      </c>
      <c r="F97" s="837" t="str">
        <f>IF('WK3 - Notional GI Yr1 YIELD'!M87=".",".",'WK3 - Notional GI Yr1 YIELD'!M87/'WK3 - Notional GI Yr1 YIELD'!E87)</f>
        <v>.</v>
      </c>
      <c r="G97" s="874"/>
      <c r="H97" s="874"/>
      <c r="I97" s="874"/>
      <c r="J97" s="874"/>
      <c r="K97" s="874"/>
      <c r="L97" s="874"/>
      <c r="M97" s="333"/>
      <c r="N97" s="116"/>
      <c r="O97" s="1019">
        <f>'WK2 - Notional General Income'!$E87</f>
        <v>0</v>
      </c>
      <c r="P97" s="1020">
        <f>'WK3 - Notional GI Yr1 YIELD'!$E87</f>
        <v>0</v>
      </c>
      <c r="Q97" s="101"/>
      <c r="R97" s="325"/>
      <c r="S97" s="1003" t="str">
        <f t="shared" si="123"/>
        <v>.</v>
      </c>
      <c r="T97" s="1004" t="str">
        <f t="shared" si="124"/>
        <v>.</v>
      </c>
      <c r="U97" s="1004" t="str">
        <f t="shared" si="125"/>
        <v>.</v>
      </c>
      <c r="V97" s="1004" t="str">
        <f t="shared" si="125"/>
        <v>.</v>
      </c>
      <c r="W97" s="1004" t="str">
        <f t="shared" si="125"/>
        <v>.</v>
      </c>
      <c r="X97" s="1004" t="str">
        <f t="shared" si="125"/>
        <v>.</v>
      </c>
      <c r="Y97" s="1005" t="str">
        <f t="shared" si="125"/>
        <v>.</v>
      </c>
      <c r="Z97" s="116"/>
      <c r="AA97" s="1006" t="str">
        <f t="shared" si="118"/>
        <v>.</v>
      </c>
      <c r="AB97" s="1007" t="str">
        <f t="shared" si="104"/>
        <v>.</v>
      </c>
      <c r="AC97" s="1007" t="str">
        <f t="shared" si="105"/>
        <v>.</v>
      </c>
      <c r="AD97" s="1007" t="str">
        <f t="shared" si="106"/>
        <v>.</v>
      </c>
      <c r="AE97" s="1007" t="str">
        <f t="shared" si="107"/>
        <v>.</v>
      </c>
      <c r="AF97" s="1007" t="str">
        <f t="shared" si="108"/>
        <v>.</v>
      </c>
      <c r="AG97" s="990" t="str">
        <f t="shared" si="109"/>
        <v>.</v>
      </c>
      <c r="AH97" s="116"/>
      <c r="AI97" s="1003" t="str">
        <f>IF(S97=".",".",SUM($S97:S97))</f>
        <v>.</v>
      </c>
      <c r="AJ97" s="1004" t="str">
        <f>IF(T97=".",".",SUM($S97:T97))</f>
        <v>.</v>
      </c>
      <c r="AK97" s="1004" t="str">
        <f>IF(U97=".",".",SUM($S97:U97))</f>
        <v>.</v>
      </c>
      <c r="AL97" s="1004" t="str">
        <f>IF(V97=".",".",SUM($S97:V97))</f>
        <v>.</v>
      </c>
      <c r="AM97" s="1004" t="str">
        <f>IF(W97=".",".",SUM($S97:W97))</f>
        <v>.</v>
      </c>
      <c r="AN97" s="1004" t="str">
        <f>IF(X97=".",".",SUM($S97:X97))</f>
        <v>.</v>
      </c>
      <c r="AO97" s="1005" t="str">
        <f>IF(Y97=".",".",SUM($S97:Y97))</f>
        <v>.</v>
      </c>
      <c r="AP97" s="116"/>
      <c r="AQ97" s="1006" t="str">
        <f t="shared" si="119"/>
        <v>.</v>
      </c>
      <c r="AR97" s="1007" t="str">
        <f t="shared" si="110"/>
        <v>.</v>
      </c>
      <c r="AS97" s="1007" t="str">
        <f t="shared" si="111"/>
        <v>.</v>
      </c>
      <c r="AT97" s="1007" t="str">
        <f t="shared" si="112"/>
        <v>.</v>
      </c>
      <c r="AU97" s="1007" t="str">
        <f t="shared" si="113"/>
        <v>.</v>
      </c>
      <c r="AV97" s="1007" t="str">
        <f t="shared" si="114"/>
        <v>.</v>
      </c>
      <c r="AW97" s="990" t="str">
        <f t="shared" si="115"/>
        <v>.</v>
      </c>
      <c r="AX97" s="327"/>
      <c r="AY97" s="116"/>
      <c r="AZ97" s="1474"/>
      <c r="BA97" s="1474"/>
      <c r="BB97" s="1474"/>
    </row>
    <row r="98" spans="1:54" s="189" customFormat="1" x14ac:dyDescent="0.2">
      <c r="A98" s="183"/>
      <c r="B98" s="325"/>
      <c r="C98" s="472" t="s">
        <v>159</v>
      </c>
      <c r="D98" s="473" t="str">
        <f>IF('WK2 - Notional General Income'!D88="","",'WK2 - Notional General Income'!D88)</f>
        <v/>
      </c>
      <c r="E98" s="837" t="str">
        <f>IF('WK2 - Notional General Income'!M88=".",".",'WK2 - Notional General Income'!M88/'WK2 - Notional General Income'!E88)</f>
        <v>.</v>
      </c>
      <c r="F98" s="837" t="str">
        <f>IF('WK3 - Notional GI Yr1 YIELD'!M88=".",".",'WK3 - Notional GI Yr1 YIELD'!M88/'WK3 - Notional GI Yr1 YIELD'!E88)</f>
        <v>.</v>
      </c>
      <c r="G98" s="874"/>
      <c r="H98" s="874"/>
      <c r="I98" s="874"/>
      <c r="J98" s="874"/>
      <c r="K98" s="874"/>
      <c r="L98" s="874"/>
      <c r="M98" s="333"/>
      <c r="N98" s="116"/>
      <c r="O98" s="1019">
        <f>'WK2 - Notional General Income'!$E88</f>
        <v>0</v>
      </c>
      <c r="P98" s="1020">
        <f>'WK3 - Notional GI Yr1 YIELD'!$E88</f>
        <v>0</v>
      </c>
      <c r="Q98" s="101"/>
      <c r="R98" s="325"/>
      <c r="S98" s="1003" t="str">
        <f t="shared" si="123"/>
        <v>.</v>
      </c>
      <c r="T98" s="1004" t="str">
        <f t="shared" si="124"/>
        <v>.</v>
      </c>
      <c r="U98" s="1004" t="str">
        <f t="shared" si="125"/>
        <v>.</v>
      </c>
      <c r="V98" s="1004" t="str">
        <f t="shared" si="125"/>
        <v>.</v>
      </c>
      <c r="W98" s="1004" t="str">
        <f t="shared" si="125"/>
        <v>.</v>
      </c>
      <c r="X98" s="1004" t="str">
        <f t="shared" si="125"/>
        <v>.</v>
      </c>
      <c r="Y98" s="1005" t="str">
        <f t="shared" si="125"/>
        <v>.</v>
      </c>
      <c r="Z98" s="116"/>
      <c r="AA98" s="1006" t="str">
        <f t="shared" si="118"/>
        <v>.</v>
      </c>
      <c r="AB98" s="1007" t="str">
        <f t="shared" si="104"/>
        <v>.</v>
      </c>
      <c r="AC98" s="1007" t="str">
        <f t="shared" si="105"/>
        <v>.</v>
      </c>
      <c r="AD98" s="1007" t="str">
        <f t="shared" si="106"/>
        <v>.</v>
      </c>
      <c r="AE98" s="1007" t="str">
        <f t="shared" si="107"/>
        <v>.</v>
      </c>
      <c r="AF98" s="1007" t="str">
        <f t="shared" si="108"/>
        <v>.</v>
      </c>
      <c r="AG98" s="990" t="str">
        <f t="shared" si="109"/>
        <v>.</v>
      </c>
      <c r="AH98" s="116"/>
      <c r="AI98" s="1003" t="str">
        <f>IF(S98=".",".",SUM($S98:S98))</f>
        <v>.</v>
      </c>
      <c r="AJ98" s="1004" t="str">
        <f>IF(T98=".",".",SUM($S98:T98))</f>
        <v>.</v>
      </c>
      <c r="AK98" s="1004" t="str">
        <f>IF(U98=".",".",SUM($S98:U98))</f>
        <v>.</v>
      </c>
      <c r="AL98" s="1004" t="str">
        <f>IF(V98=".",".",SUM($S98:V98))</f>
        <v>.</v>
      </c>
      <c r="AM98" s="1004" t="str">
        <f>IF(W98=".",".",SUM($S98:W98))</f>
        <v>.</v>
      </c>
      <c r="AN98" s="1004" t="str">
        <f>IF(X98=".",".",SUM($S98:X98))</f>
        <v>.</v>
      </c>
      <c r="AO98" s="1005" t="str">
        <f>IF(Y98=".",".",SUM($S98:Y98))</f>
        <v>.</v>
      </c>
      <c r="AP98" s="116"/>
      <c r="AQ98" s="1006" t="str">
        <f t="shared" si="119"/>
        <v>.</v>
      </c>
      <c r="AR98" s="1007" t="str">
        <f t="shared" si="110"/>
        <v>.</v>
      </c>
      <c r="AS98" s="1007" t="str">
        <f t="shared" si="111"/>
        <v>.</v>
      </c>
      <c r="AT98" s="1007" t="str">
        <f t="shared" si="112"/>
        <v>.</v>
      </c>
      <c r="AU98" s="1007" t="str">
        <f t="shared" si="113"/>
        <v>.</v>
      </c>
      <c r="AV98" s="1007" t="str">
        <f t="shared" si="114"/>
        <v>.</v>
      </c>
      <c r="AW98" s="990" t="str">
        <f t="shared" si="115"/>
        <v>.</v>
      </c>
      <c r="AX98" s="327"/>
      <c r="AY98" s="116"/>
      <c r="AZ98" s="1474"/>
      <c r="BA98" s="1474"/>
      <c r="BB98" s="1474"/>
    </row>
    <row r="99" spans="1:54" s="189" customFormat="1" x14ac:dyDescent="0.2">
      <c r="A99" s="183"/>
      <c r="B99" s="325"/>
      <c r="C99" s="472" t="s">
        <v>159</v>
      </c>
      <c r="D99" s="473" t="str">
        <f>IF('WK2 - Notional General Income'!D89="","",'WK2 - Notional General Income'!D89)</f>
        <v/>
      </c>
      <c r="E99" s="837" t="str">
        <f>IF('WK2 - Notional General Income'!M89=".",".",'WK2 - Notional General Income'!M89/'WK2 - Notional General Income'!E89)</f>
        <v>.</v>
      </c>
      <c r="F99" s="837" t="str">
        <f>IF('WK3 - Notional GI Yr1 YIELD'!M89=".",".",'WK3 - Notional GI Yr1 YIELD'!M89/'WK3 - Notional GI Yr1 YIELD'!E89)</f>
        <v>.</v>
      </c>
      <c r="G99" s="874"/>
      <c r="H99" s="874"/>
      <c r="I99" s="874"/>
      <c r="J99" s="874"/>
      <c r="K99" s="874"/>
      <c r="L99" s="874"/>
      <c r="M99" s="333"/>
      <c r="N99" s="116"/>
      <c r="O99" s="1019">
        <f>'WK2 - Notional General Income'!$E89</f>
        <v>0</v>
      </c>
      <c r="P99" s="1020">
        <f>'WK3 - Notional GI Yr1 YIELD'!$E89</f>
        <v>0</v>
      </c>
      <c r="Q99" s="101"/>
      <c r="R99" s="325"/>
      <c r="S99" s="1003" t="str">
        <f t="shared" si="123"/>
        <v>.</v>
      </c>
      <c r="T99" s="1004" t="str">
        <f t="shared" si="124"/>
        <v>.</v>
      </c>
      <c r="U99" s="1004" t="str">
        <f t="shared" si="125"/>
        <v>.</v>
      </c>
      <c r="V99" s="1004" t="str">
        <f t="shared" si="125"/>
        <v>.</v>
      </c>
      <c r="W99" s="1004" t="str">
        <f t="shared" si="125"/>
        <v>.</v>
      </c>
      <c r="X99" s="1004" t="str">
        <f t="shared" si="125"/>
        <v>.</v>
      </c>
      <c r="Y99" s="1005" t="str">
        <f t="shared" si="125"/>
        <v>.</v>
      </c>
      <c r="Z99" s="116"/>
      <c r="AA99" s="1006" t="str">
        <f t="shared" si="118"/>
        <v>.</v>
      </c>
      <c r="AB99" s="1007" t="str">
        <f t="shared" si="104"/>
        <v>.</v>
      </c>
      <c r="AC99" s="1007" t="str">
        <f t="shared" si="105"/>
        <v>.</v>
      </c>
      <c r="AD99" s="1007" t="str">
        <f t="shared" si="106"/>
        <v>.</v>
      </c>
      <c r="AE99" s="1007" t="str">
        <f t="shared" si="107"/>
        <v>.</v>
      </c>
      <c r="AF99" s="1007" t="str">
        <f t="shared" si="108"/>
        <v>.</v>
      </c>
      <c r="AG99" s="990" t="str">
        <f t="shared" si="109"/>
        <v>.</v>
      </c>
      <c r="AH99" s="116"/>
      <c r="AI99" s="1003" t="str">
        <f>IF(S99=".",".",SUM($S99:S99))</f>
        <v>.</v>
      </c>
      <c r="AJ99" s="1004" t="str">
        <f>IF(T99=".",".",SUM($S99:T99))</f>
        <v>.</v>
      </c>
      <c r="AK99" s="1004" t="str">
        <f>IF(U99=".",".",SUM($S99:U99))</f>
        <v>.</v>
      </c>
      <c r="AL99" s="1004" t="str">
        <f>IF(V99=".",".",SUM($S99:V99))</f>
        <v>.</v>
      </c>
      <c r="AM99" s="1004" t="str">
        <f>IF(W99=".",".",SUM($S99:W99))</f>
        <v>.</v>
      </c>
      <c r="AN99" s="1004" t="str">
        <f>IF(X99=".",".",SUM($S99:X99))</f>
        <v>.</v>
      </c>
      <c r="AO99" s="1005" t="str">
        <f>IF(Y99=".",".",SUM($S99:Y99))</f>
        <v>.</v>
      </c>
      <c r="AP99" s="116"/>
      <c r="AQ99" s="1006" t="str">
        <f t="shared" si="119"/>
        <v>.</v>
      </c>
      <c r="AR99" s="1007" t="str">
        <f t="shared" si="110"/>
        <v>.</v>
      </c>
      <c r="AS99" s="1007" t="str">
        <f t="shared" si="111"/>
        <v>.</v>
      </c>
      <c r="AT99" s="1007" t="str">
        <f t="shared" si="112"/>
        <v>.</v>
      </c>
      <c r="AU99" s="1007" t="str">
        <f t="shared" si="113"/>
        <v>.</v>
      </c>
      <c r="AV99" s="1007" t="str">
        <f t="shared" si="114"/>
        <v>.</v>
      </c>
      <c r="AW99" s="990" t="str">
        <f t="shared" si="115"/>
        <v>.</v>
      </c>
      <c r="AX99" s="327"/>
      <c r="AY99" s="116"/>
      <c r="AZ99" s="1474"/>
      <c r="BA99" s="1474"/>
      <c r="BB99" s="1474"/>
    </row>
    <row r="100" spans="1:54" s="189" customFormat="1" x14ac:dyDescent="0.2">
      <c r="A100" s="183"/>
      <c r="B100" s="325"/>
      <c r="C100" s="472" t="s">
        <v>159</v>
      </c>
      <c r="D100" s="473" t="str">
        <f>IF('WK2 - Notional General Income'!D90="","",'WK2 - Notional General Income'!D90)</f>
        <v/>
      </c>
      <c r="E100" s="837" t="str">
        <f>IF('WK2 - Notional General Income'!M90=".",".",'WK2 - Notional General Income'!M90/'WK2 - Notional General Income'!E90)</f>
        <v>.</v>
      </c>
      <c r="F100" s="837" t="str">
        <f>IF('WK3 - Notional GI Yr1 YIELD'!M90=".",".",'WK3 - Notional GI Yr1 YIELD'!M90/'WK3 - Notional GI Yr1 YIELD'!E90)</f>
        <v>.</v>
      </c>
      <c r="G100" s="874"/>
      <c r="H100" s="874"/>
      <c r="I100" s="874"/>
      <c r="J100" s="874"/>
      <c r="K100" s="874"/>
      <c r="L100" s="874"/>
      <c r="M100" s="333"/>
      <c r="N100" s="116"/>
      <c r="O100" s="1019">
        <f>'WK2 - Notional General Income'!$E90</f>
        <v>0</v>
      </c>
      <c r="P100" s="1020">
        <f>'WK3 - Notional GI Yr1 YIELD'!$E90</f>
        <v>0</v>
      </c>
      <c r="Q100" s="101"/>
      <c r="R100" s="325"/>
      <c r="S100" s="1003" t="str">
        <f t="shared" si="123"/>
        <v>.</v>
      </c>
      <c r="T100" s="1004" t="str">
        <f t="shared" si="124"/>
        <v>.</v>
      </c>
      <c r="U100" s="1004" t="str">
        <f t="shared" si="125"/>
        <v>.</v>
      </c>
      <c r="V100" s="1004" t="str">
        <f t="shared" si="125"/>
        <v>.</v>
      </c>
      <c r="W100" s="1004" t="str">
        <f t="shared" si="125"/>
        <v>.</v>
      </c>
      <c r="X100" s="1004" t="str">
        <f t="shared" si="125"/>
        <v>.</v>
      </c>
      <c r="Y100" s="1005" t="str">
        <f t="shared" si="125"/>
        <v>.</v>
      </c>
      <c r="Z100" s="116"/>
      <c r="AA100" s="1006" t="str">
        <f t="shared" si="118"/>
        <v>.</v>
      </c>
      <c r="AB100" s="1007" t="str">
        <f t="shared" si="104"/>
        <v>.</v>
      </c>
      <c r="AC100" s="1007" t="str">
        <f t="shared" si="105"/>
        <v>.</v>
      </c>
      <c r="AD100" s="1007" t="str">
        <f t="shared" si="106"/>
        <v>.</v>
      </c>
      <c r="AE100" s="1007" t="str">
        <f t="shared" si="107"/>
        <v>.</v>
      </c>
      <c r="AF100" s="1007" t="str">
        <f t="shared" si="108"/>
        <v>.</v>
      </c>
      <c r="AG100" s="990" t="str">
        <f t="shared" si="109"/>
        <v>.</v>
      </c>
      <c r="AH100" s="116"/>
      <c r="AI100" s="1003" t="str">
        <f>IF(S100=".",".",SUM($S100:S100))</f>
        <v>.</v>
      </c>
      <c r="AJ100" s="1004" t="str">
        <f>IF(T100=".",".",SUM($S100:T100))</f>
        <v>.</v>
      </c>
      <c r="AK100" s="1004" t="str">
        <f>IF(U100=".",".",SUM($S100:U100))</f>
        <v>.</v>
      </c>
      <c r="AL100" s="1004" t="str">
        <f>IF(V100=".",".",SUM($S100:V100))</f>
        <v>.</v>
      </c>
      <c r="AM100" s="1004" t="str">
        <f>IF(W100=".",".",SUM($S100:W100))</f>
        <v>.</v>
      </c>
      <c r="AN100" s="1004" t="str">
        <f>IF(X100=".",".",SUM($S100:X100))</f>
        <v>.</v>
      </c>
      <c r="AO100" s="1005" t="str">
        <f>IF(Y100=".",".",SUM($S100:Y100))</f>
        <v>.</v>
      </c>
      <c r="AP100" s="116"/>
      <c r="AQ100" s="1006" t="str">
        <f t="shared" si="119"/>
        <v>.</v>
      </c>
      <c r="AR100" s="1007" t="str">
        <f t="shared" si="110"/>
        <v>.</v>
      </c>
      <c r="AS100" s="1007" t="str">
        <f t="shared" si="111"/>
        <v>.</v>
      </c>
      <c r="AT100" s="1007" t="str">
        <f t="shared" si="112"/>
        <v>.</v>
      </c>
      <c r="AU100" s="1007" t="str">
        <f t="shared" si="113"/>
        <v>.</v>
      </c>
      <c r="AV100" s="1007" t="str">
        <f t="shared" si="114"/>
        <v>.</v>
      </c>
      <c r="AW100" s="990" t="str">
        <f t="shared" si="115"/>
        <v>.</v>
      </c>
      <c r="AX100" s="327"/>
      <c r="AY100" s="116"/>
      <c r="AZ100" s="1474"/>
      <c r="BA100" s="1474"/>
      <c r="BB100" s="1474"/>
    </row>
    <row r="101" spans="1:54" s="189" customFormat="1" x14ac:dyDescent="0.2">
      <c r="A101" s="183"/>
      <c r="B101" s="325"/>
      <c r="C101" s="472" t="s">
        <v>159</v>
      </c>
      <c r="D101" s="473" t="str">
        <f>IF('WK2 - Notional General Income'!D91="","",'WK2 - Notional General Income'!D91)</f>
        <v/>
      </c>
      <c r="E101" s="837" t="str">
        <f>IF('WK2 - Notional General Income'!M91=".",".",'WK2 - Notional General Income'!M91/'WK2 - Notional General Income'!E91)</f>
        <v>.</v>
      </c>
      <c r="F101" s="837" t="str">
        <f>IF('WK3 - Notional GI Yr1 YIELD'!M91=".",".",'WK3 - Notional GI Yr1 YIELD'!M91/'WK3 - Notional GI Yr1 YIELD'!E91)</f>
        <v>.</v>
      </c>
      <c r="G101" s="874"/>
      <c r="H101" s="874"/>
      <c r="I101" s="874"/>
      <c r="J101" s="874"/>
      <c r="K101" s="874"/>
      <c r="L101" s="874"/>
      <c r="M101" s="333"/>
      <c r="N101" s="116"/>
      <c r="O101" s="1019">
        <f>'WK2 - Notional General Income'!$E91</f>
        <v>0</v>
      </c>
      <c r="P101" s="1020">
        <f>'WK3 - Notional GI Yr1 YIELD'!$E91</f>
        <v>0</v>
      </c>
      <c r="Q101" s="101"/>
      <c r="R101" s="325"/>
      <c r="S101" s="1003" t="str">
        <f t="shared" si="123"/>
        <v>.</v>
      </c>
      <c r="T101" s="1004" t="str">
        <f t="shared" si="124"/>
        <v>.</v>
      </c>
      <c r="U101" s="1004" t="str">
        <f t="shared" si="125"/>
        <v>.</v>
      </c>
      <c r="V101" s="1004" t="str">
        <f t="shared" si="125"/>
        <v>.</v>
      </c>
      <c r="W101" s="1004" t="str">
        <f t="shared" si="125"/>
        <v>.</v>
      </c>
      <c r="X101" s="1004" t="str">
        <f t="shared" si="125"/>
        <v>.</v>
      </c>
      <c r="Y101" s="1005" t="str">
        <f t="shared" si="125"/>
        <v>.</v>
      </c>
      <c r="Z101" s="116"/>
      <c r="AA101" s="1006" t="str">
        <f t="shared" si="118"/>
        <v>.</v>
      </c>
      <c r="AB101" s="1007" t="str">
        <f t="shared" si="104"/>
        <v>.</v>
      </c>
      <c r="AC101" s="1007" t="str">
        <f t="shared" si="105"/>
        <v>.</v>
      </c>
      <c r="AD101" s="1007" t="str">
        <f t="shared" si="106"/>
        <v>.</v>
      </c>
      <c r="AE101" s="1007" t="str">
        <f t="shared" si="107"/>
        <v>.</v>
      </c>
      <c r="AF101" s="1007" t="str">
        <f t="shared" si="108"/>
        <v>.</v>
      </c>
      <c r="AG101" s="990" t="str">
        <f t="shared" si="109"/>
        <v>.</v>
      </c>
      <c r="AH101" s="116"/>
      <c r="AI101" s="1003" t="str">
        <f>IF(S101=".",".",SUM($S101:S101))</f>
        <v>.</v>
      </c>
      <c r="AJ101" s="1004" t="str">
        <f>IF(T101=".",".",SUM($S101:T101))</f>
        <v>.</v>
      </c>
      <c r="AK101" s="1004" t="str">
        <f>IF(U101=".",".",SUM($S101:U101))</f>
        <v>.</v>
      </c>
      <c r="AL101" s="1004" t="str">
        <f>IF(V101=".",".",SUM($S101:V101))</f>
        <v>.</v>
      </c>
      <c r="AM101" s="1004" t="str">
        <f>IF(W101=".",".",SUM($S101:W101))</f>
        <v>.</v>
      </c>
      <c r="AN101" s="1004" t="str">
        <f>IF(X101=".",".",SUM($S101:X101))</f>
        <v>.</v>
      </c>
      <c r="AO101" s="1005" t="str">
        <f>IF(Y101=".",".",SUM($S101:Y101))</f>
        <v>.</v>
      </c>
      <c r="AP101" s="116"/>
      <c r="AQ101" s="1006" t="str">
        <f t="shared" si="119"/>
        <v>.</v>
      </c>
      <c r="AR101" s="1007" t="str">
        <f t="shared" si="110"/>
        <v>.</v>
      </c>
      <c r="AS101" s="1007" t="str">
        <f t="shared" si="111"/>
        <v>.</v>
      </c>
      <c r="AT101" s="1007" t="str">
        <f t="shared" si="112"/>
        <v>.</v>
      </c>
      <c r="AU101" s="1007" t="str">
        <f t="shared" si="113"/>
        <v>.</v>
      </c>
      <c r="AV101" s="1007" t="str">
        <f t="shared" si="114"/>
        <v>.</v>
      </c>
      <c r="AW101" s="990" t="str">
        <f t="shared" si="115"/>
        <v>.</v>
      </c>
      <c r="AX101" s="327"/>
      <c r="AY101" s="116"/>
      <c r="AZ101" s="1474"/>
      <c r="BA101" s="1474"/>
      <c r="BB101" s="1474"/>
    </row>
    <row r="102" spans="1:54" s="189" customFormat="1" x14ac:dyDescent="0.2">
      <c r="A102" s="183"/>
      <c r="B102" s="325"/>
      <c r="C102" s="472" t="s">
        <v>159</v>
      </c>
      <c r="D102" s="473" t="str">
        <f>IF('WK2 - Notional General Income'!D92="","",'WK2 - Notional General Income'!D92)</f>
        <v/>
      </c>
      <c r="E102" s="837" t="str">
        <f>IF('WK2 - Notional General Income'!M92=".",".",'WK2 - Notional General Income'!M92/'WK2 - Notional General Income'!E92)</f>
        <v>.</v>
      </c>
      <c r="F102" s="837" t="str">
        <f>IF('WK3 - Notional GI Yr1 YIELD'!M92=".",".",'WK3 - Notional GI Yr1 YIELD'!M92/'WK3 - Notional GI Yr1 YIELD'!E92)</f>
        <v>.</v>
      </c>
      <c r="G102" s="874"/>
      <c r="H102" s="874"/>
      <c r="I102" s="874"/>
      <c r="J102" s="874"/>
      <c r="K102" s="874"/>
      <c r="L102" s="874"/>
      <c r="M102" s="333"/>
      <c r="N102" s="116"/>
      <c r="O102" s="1019">
        <f>'WK2 - Notional General Income'!$E92</f>
        <v>0</v>
      </c>
      <c r="P102" s="1020">
        <f>'WK3 - Notional GI Yr1 YIELD'!$E92</f>
        <v>0</v>
      </c>
      <c r="Q102" s="101"/>
      <c r="R102" s="325"/>
      <c r="S102" s="1003" t="str">
        <f t="shared" si="123"/>
        <v>.</v>
      </c>
      <c r="T102" s="1004" t="str">
        <f t="shared" si="124"/>
        <v>.</v>
      </c>
      <c r="U102" s="1004" t="str">
        <f t="shared" si="125"/>
        <v>.</v>
      </c>
      <c r="V102" s="1004" t="str">
        <f t="shared" si="125"/>
        <v>.</v>
      </c>
      <c r="W102" s="1004" t="str">
        <f t="shared" si="125"/>
        <v>.</v>
      </c>
      <c r="X102" s="1004" t="str">
        <f t="shared" si="125"/>
        <v>.</v>
      </c>
      <c r="Y102" s="1005" t="str">
        <f t="shared" si="125"/>
        <v>.</v>
      </c>
      <c r="Z102" s="116"/>
      <c r="AA102" s="1006" t="str">
        <f t="shared" si="118"/>
        <v>.</v>
      </c>
      <c r="AB102" s="1007" t="str">
        <f t="shared" si="104"/>
        <v>.</v>
      </c>
      <c r="AC102" s="1007" t="str">
        <f t="shared" si="105"/>
        <v>.</v>
      </c>
      <c r="AD102" s="1007" t="str">
        <f t="shared" si="106"/>
        <v>.</v>
      </c>
      <c r="AE102" s="1007" t="str">
        <f t="shared" si="107"/>
        <v>.</v>
      </c>
      <c r="AF102" s="1007" t="str">
        <f t="shared" si="108"/>
        <v>.</v>
      </c>
      <c r="AG102" s="990" t="str">
        <f t="shared" si="109"/>
        <v>.</v>
      </c>
      <c r="AH102" s="116"/>
      <c r="AI102" s="1003" t="str">
        <f>IF(S102=".",".",SUM($S102:S102))</f>
        <v>.</v>
      </c>
      <c r="AJ102" s="1004" t="str">
        <f>IF(T102=".",".",SUM($S102:T102))</f>
        <v>.</v>
      </c>
      <c r="AK102" s="1004" t="str">
        <f>IF(U102=".",".",SUM($S102:U102))</f>
        <v>.</v>
      </c>
      <c r="AL102" s="1004" t="str">
        <f>IF(V102=".",".",SUM($S102:V102))</f>
        <v>.</v>
      </c>
      <c r="AM102" s="1004" t="str">
        <f>IF(W102=".",".",SUM($S102:W102))</f>
        <v>.</v>
      </c>
      <c r="AN102" s="1004" t="str">
        <f>IF(X102=".",".",SUM($S102:X102))</f>
        <v>.</v>
      </c>
      <c r="AO102" s="1005" t="str">
        <f>IF(Y102=".",".",SUM($S102:Y102))</f>
        <v>.</v>
      </c>
      <c r="AP102" s="116"/>
      <c r="AQ102" s="1006" t="str">
        <f t="shared" si="119"/>
        <v>.</v>
      </c>
      <c r="AR102" s="1007" t="str">
        <f t="shared" si="110"/>
        <v>.</v>
      </c>
      <c r="AS102" s="1007" t="str">
        <f t="shared" si="111"/>
        <v>.</v>
      </c>
      <c r="AT102" s="1007" t="str">
        <f t="shared" si="112"/>
        <v>.</v>
      </c>
      <c r="AU102" s="1007" t="str">
        <f t="shared" si="113"/>
        <v>.</v>
      </c>
      <c r="AV102" s="1007" t="str">
        <f t="shared" si="114"/>
        <v>.</v>
      </c>
      <c r="AW102" s="990" t="str">
        <f t="shared" si="115"/>
        <v>.</v>
      </c>
      <c r="AX102" s="327"/>
      <c r="AY102" s="116"/>
      <c r="AZ102" s="1474"/>
      <c r="BA102" s="1474"/>
      <c r="BB102" s="1474"/>
    </row>
    <row r="103" spans="1:54" s="189" customFormat="1" x14ac:dyDescent="0.2">
      <c r="A103" s="183"/>
      <c r="B103" s="325"/>
      <c r="C103" s="472" t="s">
        <v>159</v>
      </c>
      <c r="D103" s="473" t="str">
        <f>IF('WK2 - Notional General Income'!D93="","",'WK2 - Notional General Income'!D93)</f>
        <v/>
      </c>
      <c r="E103" s="837" t="str">
        <f>IF('WK2 - Notional General Income'!M93=".",".",'WK2 - Notional General Income'!M93/'WK2 - Notional General Income'!E93)</f>
        <v>.</v>
      </c>
      <c r="F103" s="837" t="str">
        <f>IF('WK3 - Notional GI Yr1 YIELD'!M93=".",".",'WK3 - Notional GI Yr1 YIELD'!M93/'WK3 - Notional GI Yr1 YIELD'!E93)</f>
        <v>.</v>
      </c>
      <c r="G103" s="874"/>
      <c r="H103" s="874"/>
      <c r="I103" s="874"/>
      <c r="J103" s="874"/>
      <c r="K103" s="874"/>
      <c r="L103" s="874"/>
      <c r="M103" s="333"/>
      <c r="N103" s="116"/>
      <c r="O103" s="1019">
        <f>'WK2 - Notional General Income'!$E93</f>
        <v>0</v>
      </c>
      <c r="P103" s="1020">
        <f>'WK3 - Notional GI Yr1 YIELD'!$E93</f>
        <v>0</v>
      </c>
      <c r="Q103" s="101"/>
      <c r="R103" s="325"/>
      <c r="S103" s="1003" t="str">
        <f t="shared" si="123"/>
        <v>.</v>
      </c>
      <c r="T103" s="1004" t="str">
        <f t="shared" si="124"/>
        <v>.</v>
      </c>
      <c r="U103" s="1004" t="str">
        <f t="shared" si="125"/>
        <v>.</v>
      </c>
      <c r="V103" s="1004" t="str">
        <f t="shared" si="125"/>
        <v>.</v>
      </c>
      <c r="W103" s="1004" t="str">
        <f t="shared" si="125"/>
        <v>.</v>
      </c>
      <c r="X103" s="1004" t="str">
        <f t="shared" si="125"/>
        <v>.</v>
      </c>
      <c r="Y103" s="1005" t="str">
        <f t="shared" si="125"/>
        <v>.</v>
      </c>
      <c r="Z103" s="116"/>
      <c r="AA103" s="1006" t="str">
        <f t="shared" si="118"/>
        <v>.</v>
      </c>
      <c r="AB103" s="1007" t="str">
        <f t="shared" si="104"/>
        <v>.</v>
      </c>
      <c r="AC103" s="1007" t="str">
        <f t="shared" si="105"/>
        <v>.</v>
      </c>
      <c r="AD103" s="1007" t="str">
        <f t="shared" si="106"/>
        <v>.</v>
      </c>
      <c r="AE103" s="1007" t="str">
        <f t="shared" si="107"/>
        <v>.</v>
      </c>
      <c r="AF103" s="1007" t="str">
        <f t="shared" si="108"/>
        <v>.</v>
      </c>
      <c r="AG103" s="990" t="str">
        <f t="shared" si="109"/>
        <v>.</v>
      </c>
      <c r="AH103" s="116"/>
      <c r="AI103" s="1003" t="str">
        <f>IF(S103=".",".",SUM($S103:S103))</f>
        <v>.</v>
      </c>
      <c r="AJ103" s="1004" t="str">
        <f>IF(T103=".",".",SUM($S103:T103))</f>
        <v>.</v>
      </c>
      <c r="AK103" s="1004" t="str">
        <f>IF(U103=".",".",SUM($S103:U103))</f>
        <v>.</v>
      </c>
      <c r="AL103" s="1004" t="str">
        <f>IF(V103=".",".",SUM($S103:V103))</f>
        <v>.</v>
      </c>
      <c r="AM103" s="1004" t="str">
        <f>IF(W103=".",".",SUM($S103:W103))</f>
        <v>.</v>
      </c>
      <c r="AN103" s="1004" t="str">
        <f>IF(X103=".",".",SUM($S103:X103))</f>
        <v>.</v>
      </c>
      <c r="AO103" s="1005" t="str">
        <f>IF(Y103=".",".",SUM($S103:Y103))</f>
        <v>.</v>
      </c>
      <c r="AP103" s="116"/>
      <c r="AQ103" s="1006" t="str">
        <f t="shared" si="119"/>
        <v>.</v>
      </c>
      <c r="AR103" s="1007" t="str">
        <f t="shared" si="110"/>
        <v>.</v>
      </c>
      <c r="AS103" s="1007" t="str">
        <f t="shared" si="111"/>
        <v>.</v>
      </c>
      <c r="AT103" s="1007" t="str">
        <f t="shared" si="112"/>
        <v>.</v>
      </c>
      <c r="AU103" s="1007" t="str">
        <f t="shared" si="113"/>
        <v>.</v>
      </c>
      <c r="AV103" s="1007" t="str">
        <f t="shared" si="114"/>
        <v>.</v>
      </c>
      <c r="AW103" s="990" t="str">
        <f t="shared" si="115"/>
        <v>.</v>
      </c>
      <c r="AX103" s="327"/>
      <c r="AY103" s="116"/>
      <c r="AZ103" s="1474"/>
      <c r="BA103" s="1474"/>
      <c r="BB103" s="1474"/>
    </row>
    <row r="104" spans="1:54" s="189" customFormat="1" x14ac:dyDescent="0.2">
      <c r="A104" s="183"/>
      <c r="B104" s="325"/>
      <c r="C104" s="472" t="s">
        <v>159</v>
      </c>
      <c r="D104" s="473" t="str">
        <f>IF('WK2 - Notional General Income'!D94="","",'WK2 - Notional General Income'!D94)</f>
        <v/>
      </c>
      <c r="E104" s="837" t="str">
        <f>IF('WK2 - Notional General Income'!M94=".",".",'WK2 - Notional General Income'!M94/'WK2 - Notional General Income'!E94)</f>
        <v>.</v>
      </c>
      <c r="F104" s="837" t="str">
        <f>IF('WK3 - Notional GI Yr1 YIELD'!M94=".",".",'WK3 - Notional GI Yr1 YIELD'!M94/'WK3 - Notional GI Yr1 YIELD'!E94)</f>
        <v>.</v>
      </c>
      <c r="G104" s="874"/>
      <c r="H104" s="874"/>
      <c r="I104" s="874"/>
      <c r="J104" s="874"/>
      <c r="K104" s="874"/>
      <c r="L104" s="874"/>
      <c r="M104" s="333"/>
      <c r="N104" s="116"/>
      <c r="O104" s="1019">
        <f>'WK2 - Notional General Income'!$E94</f>
        <v>0</v>
      </c>
      <c r="P104" s="1020">
        <f>'WK3 - Notional GI Yr1 YIELD'!$E94</f>
        <v>0</v>
      </c>
      <c r="Q104" s="101"/>
      <c r="R104" s="325"/>
      <c r="S104" s="1003" t="str">
        <f t="shared" si="123"/>
        <v>.</v>
      </c>
      <c r="T104" s="1004" t="str">
        <f t="shared" si="124"/>
        <v>.</v>
      </c>
      <c r="U104" s="1004" t="str">
        <f t="shared" si="125"/>
        <v>.</v>
      </c>
      <c r="V104" s="1004" t="str">
        <f t="shared" si="125"/>
        <v>.</v>
      </c>
      <c r="W104" s="1004" t="str">
        <f t="shared" si="125"/>
        <v>.</v>
      </c>
      <c r="X104" s="1004" t="str">
        <f t="shared" si="125"/>
        <v>.</v>
      </c>
      <c r="Y104" s="1005" t="str">
        <f t="shared" si="125"/>
        <v>.</v>
      </c>
      <c r="Z104" s="116"/>
      <c r="AA104" s="1006" t="str">
        <f t="shared" si="118"/>
        <v>.</v>
      </c>
      <c r="AB104" s="1007" t="str">
        <f t="shared" si="104"/>
        <v>.</v>
      </c>
      <c r="AC104" s="1007" t="str">
        <f t="shared" si="105"/>
        <v>.</v>
      </c>
      <c r="AD104" s="1007" t="str">
        <f t="shared" si="106"/>
        <v>.</v>
      </c>
      <c r="AE104" s="1007" t="str">
        <f t="shared" si="107"/>
        <v>.</v>
      </c>
      <c r="AF104" s="1007" t="str">
        <f t="shared" si="108"/>
        <v>.</v>
      </c>
      <c r="AG104" s="990" t="str">
        <f t="shared" si="109"/>
        <v>.</v>
      </c>
      <c r="AH104" s="116"/>
      <c r="AI104" s="1003" t="str">
        <f>IF(S104=".",".",SUM($S104:S104))</f>
        <v>.</v>
      </c>
      <c r="AJ104" s="1004" t="str">
        <f>IF(T104=".",".",SUM($S104:T104))</f>
        <v>.</v>
      </c>
      <c r="AK104" s="1004" t="str">
        <f>IF(U104=".",".",SUM($S104:U104))</f>
        <v>.</v>
      </c>
      <c r="AL104" s="1004" t="str">
        <f>IF(V104=".",".",SUM($S104:V104))</f>
        <v>.</v>
      </c>
      <c r="AM104" s="1004" t="str">
        <f>IF(W104=".",".",SUM($S104:W104))</f>
        <v>.</v>
      </c>
      <c r="AN104" s="1004" t="str">
        <f>IF(X104=".",".",SUM($S104:X104))</f>
        <v>.</v>
      </c>
      <c r="AO104" s="1005" t="str">
        <f>IF(Y104=".",".",SUM($S104:Y104))</f>
        <v>.</v>
      </c>
      <c r="AP104" s="116"/>
      <c r="AQ104" s="1006" t="str">
        <f t="shared" si="119"/>
        <v>.</v>
      </c>
      <c r="AR104" s="1007" t="str">
        <f t="shared" si="110"/>
        <v>.</v>
      </c>
      <c r="AS104" s="1007" t="str">
        <f t="shared" si="111"/>
        <v>.</v>
      </c>
      <c r="AT104" s="1007" t="str">
        <f t="shared" si="112"/>
        <v>.</v>
      </c>
      <c r="AU104" s="1007" t="str">
        <f t="shared" si="113"/>
        <v>.</v>
      </c>
      <c r="AV104" s="1007" t="str">
        <f t="shared" si="114"/>
        <v>.</v>
      </c>
      <c r="AW104" s="990" t="str">
        <f t="shared" si="115"/>
        <v>.</v>
      </c>
      <c r="AX104" s="327"/>
      <c r="AY104" s="116"/>
      <c r="AZ104" s="1474"/>
      <c r="BA104" s="1474"/>
      <c r="BB104" s="1474"/>
    </row>
    <row r="105" spans="1:54" s="189" customFormat="1" x14ac:dyDescent="0.2">
      <c r="A105" s="183"/>
      <c r="B105" s="325"/>
      <c r="C105" s="472" t="s">
        <v>159</v>
      </c>
      <c r="D105" s="473" t="str">
        <f>IF('WK2 - Notional General Income'!D95="","",'WK2 - Notional General Income'!D95)</f>
        <v/>
      </c>
      <c r="E105" s="837" t="str">
        <f>IF('WK2 - Notional General Income'!M95=".",".",'WK2 - Notional General Income'!M95/'WK2 - Notional General Income'!E95)</f>
        <v>.</v>
      </c>
      <c r="F105" s="837" t="str">
        <f>IF('WK3 - Notional GI Yr1 YIELD'!M95=".",".",'WK3 - Notional GI Yr1 YIELD'!M95/'WK3 - Notional GI Yr1 YIELD'!E95)</f>
        <v>.</v>
      </c>
      <c r="G105" s="874"/>
      <c r="H105" s="874"/>
      <c r="I105" s="874"/>
      <c r="J105" s="874"/>
      <c r="K105" s="874"/>
      <c r="L105" s="874"/>
      <c r="M105" s="333"/>
      <c r="N105" s="116"/>
      <c r="O105" s="1019">
        <f>'WK2 - Notional General Income'!$E95</f>
        <v>0</v>
      </c>
      <c r="P105" s="1020">
        <f>'WK3 - Notional GI Yr1 YIELD'!$E95</f>
        <v>0</v>
      </c>
      <c r="Q105" s="101"/>
      <c r="R105" s="325"/>
      <c r="S105" s="1003" t="str">
        <f t="shared" si="123"/>
        <v>.</v>
      </c>
      <c r="T105" s="1004" t="str">
        <f t="shared" si="124"/>
        <v>.</v>
      </c>
      <c r="U105" s="1004" t="str">
        <f t="shared" si="125"/>
        <v>.</v>
      </c>
      <c r="V105" s="1004" t="str">
        <f t="shared" si="125"/>
        <v>.</v>
      </c>
      <c r="W105" s="1004" t="str">
        <f t="shared" si="125"/>
        <v>.</v>
      </c>
      <c r="X105" s="1004" t="str">
        <f t="shared" si="125"/>
        <v>.</v>
      </c>
      <c r="Y105" s="1005" t="str">
        <f t="shared" si="125"/>
        <v>.</v>
      </c>
      <c r="Z105" s="116"/>
      <c r="AA105" s="1006" t="str">
        <f t="shared" si="118"/>
        <v>.</v>
      </c>
      <c r="AB105" s="1007" t="str">
        <f t="shared" si="104"/>
        <v>.</v>
      </c>
      <c r="AC105" s="1007" t="str">
        <f t="shared" si="105"/>
        <v>.</v>
      </c>
      <c r="AD105" s="1007" t="str">
        <f t="shared" si="106"/>
        <v>.</v>
      </c>
      <c r="AE105" s="1007" t="str">
        <f t="shared" si="107"/>
        <v>.</v>
      </c>
      <c r="AF105" s="1007" t="str">
        <f t="shared" si="108"/>
        <v>.</v>
      </c>
      <c r="AG105" s="990" t="str">
        <f t="shared" si="109"/>
        <v>.</v>
      </c>
      <c r="AH105" s="116"/>
      <c r="AI105" s="1003" t="str">
        <f>IF(S105=".",".",SUM($S105:S105))</f>
        <v>.</v>
      </c>
      <c r="AJ105" s="1004" t="str">
        <f>IF(T105=".",".",SUM($S105:T105))</f>
        <v>.</v>
      </c>
      <c r="AK105" s="1004" t="str">
        <f>IF(U105=".",".",SUM($S105:U105))</f>
        <v>.</v>
      </c>
      <c r="AL105" s="1004" t="str">
        <f>IF(V105=".",".",SUM($S105:V105))</f>
        <v>.</v>
      </c>
      <c r="AM105" s="1004" t="str">
        <f>IF(W105=".",".",SUM($S105:W105))</f>
        <v>.</v>
      </c>
      <c r="AN105" s="1004" t="str">
        <f>IF(X105=".",".",SUM($S105:X105))</f>
        <v>.</v>
      </c>
      <c r="AO105" s="1005" t="str">
        <f>IF(Y105=".",".",SUM($S105:Y105))</f>
        <v>.</v>
      </c>
      <c r="AP105" s="116"/>
      <c r="AQ105" s="1006" t="str">
        <f t="shared" si="119"/>
        <v>.</v>
      </c>
      <c r="AR105" s="1007" t="str">
        <f t="shared" si="110"/>
        <v>.</v>
      </c>
      <c r="AS105" s="1007" t="str">
        <f t="shared" si="111"/>
        <v>.</v>
      </c>
      <c r="AT105" s="1007" t="str">
        <f t="shared" si="112"/>
        <v>.</v>
      </c>
      <c r="AU105" s="1007" t="str">
        <f t="shared" si="113"/>
        <v>.</v>
      </c>
      <c r="AV105" s="1007" t="str">
        <f t="shared" si="114"/>
        <v>.</v>
      </c>
      <c r="AW105" s="990" t="str">
        <f t="shared" si="115"/>
        <v>.</v>
      </c>
      <c r="AX105" s="327"/>
      <c r="AY105" s="116"/>
      <c r="AZ105" s="1474"/>
      <c r="BA105" s="1474"/>
      <c r="BB105" s="1474"/>
    </row>
    <row r="106" spans="1:54" s="189" customFormat="1" x14ac:dyDescent="0.2">
      <c r="A106" s="183"/>
      <c r="B106" s="325"/>
      <c r="C106" s="472" t="s">
        <v>159</v>
      </c>
      <c r="D106" s="473" t="str">
        <f>IF('WK2 - Notional General Income'!D96="","",'WK2 - Notional General Income'!D96)</f>
        <v/>
      </c>
      <c r="E106" s="837" t="str">
        <f>IF('WK2 - Notional General Income'!M96=".",".",'WK2 - Notional General Income'!M96/'WK2 - Notional General Income'!E96)</f>
        <v>.</v>
      </c>
      <c r="F106" s="837" t="str">
        <f>IF('WK3 - Notional GI Yr1 YIELD'!M96=".",".",'WK3 - Notional GI Yr1 YIELD'!M96/'WK3 - Notional GI Yr1 YIELD'!E96)</f>
        <v>.</v>
      </c>
      <c r="G106" s="874"/>
      <c r="H106" s="874"/>
      <c r="I106" s="874"/>
      <c r="J106" s="874"/>
      <c r="K106" s="874"/>
      <c r="L106" s="874"/>
      <c r="M106" s="333"/>
      <c r="N106" s="116"/>
      <c r="O106" s="1019">
        <f>'WK2 - Notional General Income'!$E96</f>
        <v>0</v>
      </c>
      <c r="P106" s="1020">
        <f>'WK3 - Notional GI Yr1 YIELD'!$E96</f>
        <v>0</v>
      </c>
      <c r="Q106" s="101"/>
      <c r="R106" s="325"/>
      <c r="S106" s="1003" t="str">
        <f t="shared" si="123"/>
        <v>.</v>
      </c>
      <c r="T106" s="1004" t="str">
        <f t="shared" si="124"/>
        <v>.</v>
      </c>
      <c r="U106" s="1004" t="str">
        <f t="shared" si="125"/>
        <v>.</v>
      </c>
      <c r="V106" s="1004" t="str">
        <f t="shared" si="125"/>
        <v>.</v>
      </c>
      <c r="W106" s="1004" t="str">
        <f t="shared" si="125"/>
        <v>.</v>
      </c>
      <c r="X106" s="1004" t="str">
        <f t="shared" si="125"/>
        <v>.</v>
      </c>
      <c r="Y106" s="1005" t="str">
        <f t="shared" si="125"/>
        <v>.</v>
      </c>
      <c r="Z106" s="116"/>
      <c r="AA106" s="1006" t="str">
        <f t="shared" si="118"/>
        <v>.</v>
      </c>
      <c r="AB106" s="1007" t="str">
        <f t="shared" si="104"/>
        <v>.</v>
      </c>
      <c r="AC106" s="1007" t="str">
        <f t="shared" si="105"/>
        <v>.</v>
      </c>
      <c r="AD106" s="1007" t="str">
        <f t="shared" si="106"/>
        <v>.</v>
      </c>
      <c r="AE106" s="1007" t="str">
        <f t="shared" si="107"/>
        <v>.</v>
      </c>
      <c r="AF106" s="1007" t="str">
        <f t="shared" si="108"/>
        <v>.</v>
      </c>
      <c r="AG106" s="990" t="str">
        <f t="shared" si="109"/>
        <v>.</v>
      </c>
      <c r="AH106" s="116"/>
      <c r="AI106" s="1003" t="str">
        <f>IF(S106=".",".",SUM($S106:S106))</f>
        <v>.</v>
      </c>
      <c r="AJ106" s="1004" t="str">
        <f>IF(T106=".",".",SUM($S106:T106))</f>
        <v>.</v>
      </c>
      <c r="AK106" s="1004" t="str">
        <f>IF(U106=".",".",SUM($S106:U106))</f>
        <v>.</v>
      </c>
      <c r="AL106" s="1004" t="str">
        <f>IF(V106=".",".",SUM($S106:V106))</f>
        <v>.</v>
      </c>
      <c r="AM106" s="1004" t="str">
        <f>IF(W106=".",".",SUM($S106:W106))</f>
        <v>.</v>
      </c>
      <c r="AN106" s="1004" t="str">
        <f>IF(X106=".",".",SUM($S106:X106))</f>
        <v>.</v>
      </c>
      <c r="AO106" s="1005" t="str">
        <f>IF(Y106=".",".",SUM($S106:Y106))</f>
        <v>.</v>
      </c>
      <c r="AP106" s="116"/>
      <c r="AQ106" s="1006" t="str">
        <f t="shared" si="119"/>
        <v>.</v>
      </c>
      <c r="AR106" s="1007" t="str">
        <f t="shared" si="110"/>
        <v>.</v>
      </c>
      <c r="AS106" s="1007" t="str">
        <f t="shared" si="111"/>
        <v>.</v>
      </c>
      <c r="AT106" s="1007" t="str">
        <f t="shared" si="112"/>
        <v>.</v>
      </c>
      <c r="AU106" s="1007" t="str">
        <f t="shared" si="113"/>
        <v>.</v>
      </c>
      <c r="AV106" s="1007" t="str">
        <f t="shared" si="114"/>
        <v>.</v>
      </c>
      <c r="AW106" s="990" t="str">
        <f t="shared" si="115"/>
        <v>.</v>
      </c>
      <c r="AX106" s="327"/>
      <c r="AY106" s="116"/>
      <c r="AZ106" s="1474"/>
      <c r="BA106" s="1474"/>
      <c r="BB106" s="1474"/>
    </row>
    <row r="107" spans="1:54" s="189" customFormat="1" x14ac:dyDescent="0.2">
      <c r="A107" s="183"/>
      <c r="B107" s="325"/>
      <c r="C107" s="472" t="s">
        <v>159</v>
      </c>
      <c r="D107" s="473" t="str">
        <f>IF('WK2 - Notional General Income'!D97="","",'WK2 - Notional General Income'!D97)</f>
        <v/>
      </c>
      <c r="E107" s="837" t="str">
        <f>IF('WK2 - Notional General Income'!M97=".",".",'WK2 - Notional General Income'!M97/'WK2 - Notional General Income'!E97)</f>
        <v>.</v>
      </c>
      <c r="F107" s="837" t="str">
        <f>IF('WK3 - Notional GI Yr1 YIELD'!M97=".",".",'WK3 - Notional GI Yr1 YIELD'!M97/'WK3 - Notional GI Yr1 YIELD'!E97)</f>
        <v>.</v>
      </c>
      <c r="G107" s="874"/>
      <c r="H107" s="874"/>
      <c r="I107" s="874"/>
      <c r="J107" s="874"/>
      <c r="K107" s="874"/>
      <c r="L107" s="874"/>
      <c r="M107" s="333"/>
      <c r="N107" s="116"/>
      <c r="O107" s="1019">
        <f>'WK2 - Notional General Income'!$E97</f>
        <v>0</v>
      </c>
      <c r="P107" s="1020">
        <f>'WK3 - Notional GI Yr1 YIELD'!$E97</f>
        <v>0</v>
      </c>
      <c r="Q107" s="101"/>
      <c r="R107" s="325"/>
      <c r="S107" s="1003" t="str">
        <f t="shared" si="123"/>
        <v>.</v>
      </c>
      <c r="T107" s="1004" t="str">
        <f t="shared" si="124"/>
        <v>.</v>
      </c>
      <c r="U107" s="1004" t="str">
        <f t="shared" si="125"/>
        <v>.</v>
      </c>
      <c r="V107" s="1004" t="str">
        <f t="shared" si="125"/>
        <v>.</v>
      </c>
      <c r="W107" s="1004" t="str">
        <f t="shared" si="125"/>
        <v>.</v>
      </c>
      <c r="X107" s="1004" t="str">
        <f t="shared" si="125"/>
        <v>.</v>
      </c>
      <c r="Y107" s="1005" t="str">
        <f t="shared" si="125"/>
        <v>.</v>
      </c>
      <c r="Z107" s="116"/>
      <c r="AA107" s="1006" t="str">
        <f t="shared" si="118"/>
        <v>.</v>
      </c>
      <c r="AB107" s="1007" t="str">
        <f t="shared" si="104"/>
        <v>.</v>
      </c>
      <c r="AC107" s="1007" t="str">
        <f t="shared" si="105"/>
        <v>.</v>
      </c>
      <c r="AD107" s="1007" t="str">
        <f t="shared" si="106"/>
        <v>.</v>
      </c>
      <c r="AE107" s="1007" t="str">
        <f t="shared" si="107"/>
        <v>.</v>
      </c>
      <c r="AF107" s="1007" t="str">
        <f t="shared" si="108"/>
        <v>.</v>
      </c>
      <c r="AG107" s="990" t="str">
        <f t="shared" si="109"/>
        <v>.</v>
      </c>
      <c r="AH107" s="116"/>
      <c r="AI107" s="1003" t="str">
        <f>IF(S107=".",".",SUM($S107:S107))</f>
        <v>.</v>
      </c>
      <c r="AJ107" s="1004" t="str">
        <f>IF(T107=".",".",SUM($S107:T107))</f>
        <v>.</v>
      </c>
      <c r="AK107" s="1004" t="str">
        <f>IF(U107=".",".",SUM($S107:U107))</f>
        <v>.</v>
      </c>
      <c r="AL107" s="1004" t="str">
        <f>IF(V107=".",".",SUM($S107:V107))</f>
        <v>.</v>
      </c>
      <c r="AM107" s="1004" t="str">
        <f>IF(W107=".",".",SUM($S107:W107))</f>
        <v>.</v>
      </c>
      <c r="AN107" s="1004" t="str">
        <f>IF(X107=".",".",SUM($S107:X107))</f>
        <v>.</v>
      </c>
      <c r="AO107" s="1005" t="str">
        <f>IF(Y107=".",".",SUM($S107:Y107))</f>
        <v>.</v>
      </c>
      <c r="AP107" s="116"/>
      <c r="AQ107" s="1006" t="str">
        <f t="shared" si="119"/>
        <v>.</v>
      </c>
      <c r="AR107" s="1007" t="str">
        <f t="shared" si="110"/>
        <v>.</v>
      </c>
      <c r="AS107" s="1007" t="str">
        <f t="shared" si="111"/>
        <v>.</v>
      </c>
      <c r="AT107" s="1007" t="str">
        <f t="shared" si="112"/>
        <v>.</v>
      </c>
      <c r="AU107" s="1007" t="str">
        <f t="shared" si="113"/>
        <v>.</v>
      </c>
      <c r="AV107" s="1007" t="str">
        <f t="shared" si="114"/>
        <v>.</v>
      </c>
      <c r="AW107" s="990" t="str">
        <f t="shared" si="115"/>
        <v>.</v>
      </c>
      <c r="AX107" s="327"/>
      <c r="AY107" s="116"/>
      <c r="AZ107" s="1474"/>
      <c r="BA107" s="1474"/>
      <c r="BB107" s="1474"/>
    </row>
    <row r="108" spans="1:54" s="189" customFormat="1" x14ac:dyDescent="0.2">
      <c r="A108" s="183"/>
      <c r="B108" s="325"/>
      <c r="C108" s="472" t="s">
        <v>159</v>
      </c>
      <c r="D108" s="473" t="str">
        <f>IF('WK2 - Notional General Income'!D98="","",'WK2 - Notional General Income'!D98)</f>
        <v/>
      </c>
      <c r="E108" s="837" t="str">
        <f>IF('WK2 - Notional General Income'!M98=".",".",'WK2 - Notional General Income'!M98/'WK2 - Notional General Income'!E98)</f>
        <v>.</v>
      </c>
      <c r="F108" s="837" t="str">
        <f>IF('WK3 - Notional GI Yr1 YIELD'!M98=".",".",'WK3 - Notional GI Yr1 YIELD'!M98/'WK3 - Notional GI Yr1 YIELD'!E98)</f>
        <v>.</v>
      </c>
      <c r="G108" s="874"/>
      <c r="H108" s="874"/>
      <c r="I108" s="874"/>
      <c r="J108" s="874"/>
      <c r="K108" s="874"/>
      <c r="L108" s="874"/>
      <c r="M108" s="333"/>
      <c r="N108" s="116"/>
      <c r="O108" s="1019">
        <f>'WK2 - Notional General Income'!$E98</f>
        <v>0</v>
      </c>
      <c r="P108" s="1020">
        <f>'WK3 - Notional GI Yr1 YIELD'!$E98</f>
        <v>0</v>
      </c>
      <c r="Q108" s="101"/>
      <c r="R108" s="325"/>
      <c r="S108" s="1003" t="str">
        <f t="shared" si="123"/>
        <v>.</v>
      </c>
      <c r="T108" s="1004" t="str">
        <f t="shared" si="124"/>
        <v>.</v>
      </c>
      <c r="U108" s="1004" t="str">
        <f t="shared" si="125"/>
        <v>.</v>
      </c>
      <c r="V108" s="1004" t="str">
        <f t="shared" si="125"/>
        <v>.</v>
      </c>
      <c r="W108" s="1004" t="str">
        <f t="shared" si="125"/>
        <v>.</v>
      </c>
      <c r="X108" s="1004" t="str">
        <f t="shared" si="125"/>
        <v>.</v>
      </c>
      <c r="Y108" s="1005" t="str">
        <f t="shared" si="125"/>
        <v>.</v>
      </c>
      <c r="Z108" s="116"/>
      <c r="AA108" s="1006" t="str">
        <f t="shared" si="118"/>
        <v>.</v>
      </c>
      <c r="AB108" s="1007" t="str">
        <f t="shared" si="104"/>
        <v>.</v>
      </c>
      <c r="AC108" s="1007" t="str">
        <f t="shared" si="105"/>
        <v>.</v>
      </c>
      <c r="AD108" s="1007" t="str">
        <f t="shared" si="106"/>
        <v>.</v>
      </c>
      <c r="AE108" s="1007" t="str">
        <f t="shared" si="107"/>
        <v>.</v>
      </c>
      <c r="AF108" s="1007" t="str">
        <f t="shared" si="108"/>
        <v>.</v>
      </c>
      <c r="AG108" s="990" t="str">
        <f t="shared" si="109"/>
        <v>.</v>
      </c>
      <c r="AH108" s="116"/>
      <c r="AI108" s="1003" t="str">
        <f>IF(S108=".",".",SUM($S108:S108))</f>
        <v>.</v>
      </c>
      <c r="AJ108" s="1004" t="str">
        <f>IF(T108=".",".",SUM($S108:T108))</f>
        <v>.</v>
      </c>
      <c r="AK108" s="1004" t="str">
        <f>IF(U108=".",".",SUM($S108:U108))</f>
        <v>.</v>
      </c>
      <c r="AL108" s="1004" t="str">
        <f>IF(V108=".",".",SUM($S108:V108))</f>
        <v>.</v>
      </c>
      <c r="AM108" s="1004" t="str">
        <f>IF(W108=".",".",SUM($S108:W108))</f>
        <v>.</v>
      </c>
      <c r="AN108" s="1004" t="str">
        <f>IF(X108=".",".",SUM($S108:X108))</f>
        <v>.</v>
      </c>
      <c r="AO108" s="1005" t="str">
        <f>IF(Y108=".",".",SUM($S108:Y108))</f>
        <v>.</v>
      </c>
      <c r="AP108" s="116"/>
      <c r="AQ108" s="1006" t="str">
        <f t="shared" si="119"/>
        <v>.</v>
      </c>
      <c r="AR108" s="1007" t="str">
        <f t="shared" si="110"/>
        <v>.</v>
      </c>
      <c r="AS108" s="1007" t="str">
        <f t="shared" si="111"/>
        <v>.</v>
      </c>
      <c r="AT108" s="1007" t="str">
        <f t="shared" si="112"/>
        <v>.</v>
      </c>
      <c r="AU108" s="1007" t="str">
        <f t="shared" si="113"/>
        <v>.</v>
      </c>
      <c r="AV108" s="1007" t="str">
        <f t="shared" si="114"/>
        <v>.</v>
      </c>
      <c r="AW108" s="990" t="str">
        <f t="shared" si="115"/>
        <v>.</v>
      </c>
      <c r="AX108" s="327"/>
      <c r="AY108" s="116"/>
      <c r="AZ108" s="1474"/>
      <c r="BA108" s="1474"/>
      <c r="BB108" s="1474"/>
    </row>
    <row r="109" spans="1:54" s="189" customFormat="1" x14ac:dyDescent="0.2">
      <c r="A109" s="183"/>
      <c r="B109" s="325"/>
      <c r="C109" s="472" t="s">
        <v>159</v>
      </c>
      <c r="D109" s="473" t="str">
        <f>IF('WK2 - Notional General Income'!D99="","",'WK2 - Notional General Income'!D99)</f>
        <v/>
      </c>
      <c r="E109" s="837" t="str">
        <f>IF('WK2 - Notional General Income'!M99=".",".",'WK2 - Notional General Income'!M99/'WK2 - Notional General Income'!E99)</f>
        <v>.</v>
      </c>
      <c r="F109" s="837" t="str">
        <f>IF('WK3 - Notional GI Yr1 YIELD'!M99=".",".",'WK3 - Notional GI Yr1 YIELD'!M99/'WK3 - Notional GI Yr1 YIELD'!E99)</f>
        <v>.</v>
      </c>
      <c r="G109" s="874"/>
      <c r="H109" s="874"/>
      <c r="I109" s="874"/>
      <c r="J109" s="874"/>
      <c r="K109" s="874"/>
      <c r="L109" s="874"/>
      <c r="M109" s="333"/>
      <c r="N109" s="116"/>
      <c r="O109" s="1019">
        <f>'WK2 - Notional General Income'!$E99</f>
        <v>0</v>
      </c>
      <c r="P109" s="1020">
        <f>'WK3 - Notional GI Yr1 YIELD'!$E99</f>
        <v>0</v>
      </c>
      <c r="Q109" s="101"/>
      <c r="R109" s="325"/>
      <c r="S109" s="1003" t="str">
        <f t="shared" si="123"/>
        <v>.</v>
      </c>
      <c r="T109" s="1004" t="str">
        <f t="shared" si="124"/>
        <v>.</v>
      </c>
      <c r="U109" s="1004" t="str">
        <f t="shared" si="125"/>
        <v>.</v>
      </c>
      <c r="V109" s="1004" t="str">
        <f t="shared" si="125"/>
        <v>.</v>
      </c>
      <c r="W109" s="1004" t="str">
        <f t="shared" si="125"/>
        <v>.</v>
      </c>
      <c r="X109" s="1004" t="str">
        <f t="shared" si="125"/>
        <v>.</v>
      </c>
      <c r="Y109" s="1005" t="str">
        <f t="shared" si="125"/>
        <v>.</v>
      </c>
      <c r="Z109" s="116"/>
      <c r="AA109" s="1006" t="str">
        <f t="shared" si="118"/>
        <v>.</v>
      </c>
      <c r="AB109" s="1007" t="str">
        <f t="shared" si="104"/>
        <v>.</v>
      </c>
      <c r="AC109" s="1007" t="str">
        <f t="shared" si="105"/>
        <v>.</v>
      </c>
      <c r="AD109" s="1007" t="str">
        <f t="shared" si="106"/>
        <v>.</v>
      </c>
      <c r="AE109" s="1007" t="str">
        <f t="shared" si="107"/>
        <v>.</v>
      </c>
      <c r="AF109" s="1007" t="str">
        <f t="shared" si="108"/>
        <v>.</v>
      </c>
      <c r="AG109" s="990" t="str">
        <f t="shared" si="109"/>
        <v>.</v>
      </c>
      <c r="AH109" s="116"/>
      <c r="AI109" s="1003" t="str">
        <f>IF(S109=".",".",SUM($S109:S109))</f>
        <v>.</v>
      </c>
      <c r="AJ109" s="1004" t="str">
        <f>IF(T109=".",".",SUM($S109:T109))</f>
        <v>.</v>
      </c>
      <c r="AK109" s="1004" t="str">
        <f>IF(U109=".",".",SUM($S109:U109))</f>
        <v>.</v>
      </c>
      <c r="AL109" s="1004" t="str">
        <f>IF(V109=".",".",SUM($S109:V109))</f>
        <v>.</v>
      </c>
      <c r="AM109" s="1004" t="str">
        <f>IF(W109=".",".",SUM($S109:W109))</f>
        <v>.</v>
      </c>
      <c r="AN109" s="1004" t="str">
        <f>IF(X109=".",".",SUM($S109:X109))</f>
        <v>.</v>
      </c>
      <c r="AO109" s="1005" t="str">
        <f>IF(Y109=".",".",SUM($S109:Y109))</f>
        <v>.</v>
      </c>
      <c r="AP109" s="116"/>
      <c r="AQ109" s="1006" t="str">
        <f t="shared" si="119"/>
        <v>.</v>
      </c>
      <c r="AR109" s="1007" t="str">
        <f t="shared" si="110"/>
        <v>.</v>
      </c>
      <c r="AS109" s="1007" t="str">
        <f t="shared" si="111"/>
        <v>.</v>
      </c>
      <c r="AT109" s="1007" t="str">
        <f t="shared" si="112"/>
        <v>.</v>
      </c>
      <c r="AU109" s="1007" t="str">
        <f t="shared" si="113"/>
        <v>.</v>
      </c>
      <c r="AV109" s="1007" t="str">
        <f t="shared" si="114"/>
        <v>.</v>
      </c>
      <c r="AW109" s="990" t="str">
        <f t="shared" si="115"/>
        <v>.</v>
      </c>
      <c r="AX109" s="327"/>
      <c r="AY109" s="116"/>
      <c r="AZ109" s="1474"/>
      <c r="BA109" s="1474"/>
      <c r="BB109" s="1474"/>
    </row>
    <row r="110" spans="1:54" s="189" customFormat="1" ht="12.75" thickBot="1" x14ac:dyDescent="0.25">
      <c r="A110" s="183"/>
      <c r="B110" s="325"/>
      <c r="C110" s="1428" t="s">
        <v>159</v>
      </c>
      <c r="D110" s="1429" t="str">
        <f>IF('WK2 - Notional General Income'!D100="","",'WK2 - Notional General Income'!D100)</f>
        <v/>
      </c>
      <c r="E110" s="1430" t="str">
        <f>IF('WK2 - Notional General Income'!M100=".",".",'WK2 - Notional General Income'!M100/'WK2 - Notional General Income'!E100)</f>
        <v>.</v>
      </c>
      <c r="F110" s="1430" t="str">
        <f>IF('WK3 - Notional GI Yr1 YIELD'!M100=".",".",'WK3 - Notional GI Yr1 YIELD'!M100/'WK3 - Notional GI Yr1 YIELD'!E100)</f>
        <v>.</v>
      </c>
      <c r="G110" s="874"/>
      <c r="H110" s="874"/>
      <c r="I110" s="874"/>
      <c r="J110" s="874"/>
      <c r="K110" s="874"/>
      <c r="L110" s="874"/>
      <c r="M110" s="333"/>
      <c r="N110" s="116"/>
      <c r="O110" s="1019">
        <f>'WK2 - Notional General Income'!$E100</f>
        <v>0</v>
      </c>
      <c r="P110" s="1020">
        <f>'WK3 - Notional GI Yr1 YIELD'!$E100</f>
        <v>0</v>
      </c>
      <c r="Q110" s="101"/>
      <c r="R110" s="325"/>
      <c r="S110" s="1003" t="str">
        <f t="shared" si="123"/>
        <v>.</v>
      </c>
      <c r="T110" s="1004" t="str">
        <f t="shared" si="124"/>
        <v>.</v>
      </c>
      <c r="U110" s="1004" t="str">
        <f t="shared" si="125"/>
        <v>.</v>
      </c>
      <c r="V110" s="1004" t="str">
        <f t="shared" si="125"/>
        <v>.</v>
      </c>
      <c r="W110" s="1004" t="str">
        <f t="shared" si="125"/>
        <v>.</v>
      </c>
      <c r="X110" s="1004" t="str">
        <f t="shared" si="125"/>
        <v>.</v>
      </c>
      <c r="Y110" s="1005" t="str">
        <f t="shared" si="125"/>
        <v>.</v>
      </c>
      <c r="Z110" s="116"/>
      <c r="AA110" s="1006" t="str">
        <f t="shared" si="118"/>
        <v>.</v>
      </c>
      <c r="AB110" s="1007" t="str">
        <f t="shared" si="104"/>
        <v>.</v>
      </c>
      <c r="AC110" s="1007" t="str">
        <f t="shared" si="105"/>
        <v>.</v>
      </c>
      <c r="AD110" s="1007" t="str">
        <f t="shared" si="106"/>
        <v>.</v>
      </c>
      <c r="AE110" s="1007" t="str">
        <f t="shared" si="107"/>
        <v>.</v>
      </c>
      <c r="AF110" s="1007" t="str">
        <f t="shared" si="108"/>
        <v>.</v>
      </c>
      <c r="AG110" s="990" t="str">
        <f t="shared" si="109"/>
        <v>.</v>
      </c>
      <c r="AH110" s="116"/>
      <c r="AI110" s="1003" t="str">
        <f>IF(S110=".",".",SUM($S110:S110))</f>
        <v>.</v>
      </c>
      <c r="AJ110" s="1004" t="str">
        <f>IF(T110=".",".",SUM($S110:T110))</f>
        <v>.</v>
      </c>
      <c r="AK110" s="1004" t="str">
        <f>IF(U110=".",".",SUM($S110:U110))</f>
        <v>.</v>
      </c>
      <c r="AL110" s="1004" t="str">
        <f>IF(V110=".",".",SUM($S110:V110))</f>
        <v>.</v>
      </c>
      <c r="AM110" s="1004" t="str">
        <f>IF(W110=".",".",SUM($S110:W110))</f>
        <v>.</v>
      </c>
      <c r="AN110" s="1004" t="str">
        <f>IF(X110=".",".",SUM($S110:X110))</f>
        <v>.</v>
      </c>
      <c r="AO110" s="1005" t="str">
        <f>IF(Y110=".",".",SUM($S110:Y110))</f>
        <v>.</v>
      </c>
      <c r="AP110" s="116"/>
      <c r="AQ110" s="1006" t="str">
        <f t="shared" si="119"/>
        <v>.</v>
      </c>
      <c r="AR110" s="1007" t="str">
        <f t="shared" si="110"/>
        <v>.</v>
      </c>
      <c r="AS110" s="1007" t="str">
        <f t="shared" si="111"/>
        <v>.</v>
      </c>
      <c r="AT110" s="1007" t="str">
        <f t="shared" si="112"/>
        <v>.</v>
      </c>
      <c r="AU110" s="1007" t="str">
        <f t="shared" si="113"/>
        <v>.</v>
      </c>
      <c r="AV110" s="1007" t="str">
        <f t="shared" si="114"/>
        <v>.</v>
      </c>
      <c r="AW110" s="990" t="str">
        <f t="shared" si="115"/>
        <v>.</v>
      </c>
      <c r="AX110" s="327"/>
      <c r="AY110" s="116"/>
      <c r="AZ110" s="1474"/>
      <c r="BA110" s="1474"/>
      <c r="BB110" s="1474"/>
    </row>
    <row r="111" spans="1:54" s="189" customFormat="1" ht="12.75" thickTop="1" x14ac:dyDescent="0.2">
      <c r="A111" s="183"/>
      <c r="B111" s="325"/>
      <c r="C111" s="472" t="s">
        <v>261</v>
      </c>
      <c r="D111" s="473" t="str">
        <f>IF('WK2 - Notional General Income'!D316="","",'WK2 - Notional General Income'!D316)</f>
        <v>The Entrance</v>
      </c>
      <c r="E111" s="837">
        <f>IF('WK2 - Notional General Income'!M316=".",".",'WK2 - Notional General Income'!M316/'WK2 - Notional General Income'!E316)</f>
        <v>993.35149895538711</v>
      </c>
      <c r="F111" s="837">
        <f>IF('WK3 - Notional GI Yr1 YIELD'!M316=".",".",'WK3 - Notional GI Yr1 YIELD'!M316/'WK3 - Notional GI Yr1 YIELD'!E316)</f>
        <v>1142.3527455849226</v>
      </c>
      <c r="G111" s="874">
        <v>1170.9100000000001</v>
      </c>
      <c r="H111" s="874">
        <v>1200.19</v>
      </c>
      <c r="I111" s="874">
        <v>1230.19</v>
      </c>
      <c r="J111" s="874">
        <v>1260.94</v>
      </c>
      <c r="K111" s="1207">
        <v>1292.47</v>
      </c>
      <c r="L111" s="1207">
        <v>1324.78</v>
      </c>
      <c r="M111" s="333"/>
      <c r="N111" s="116"/>
      <c r="O111" s="1425">
        <f>'WK2 - Notional General Income'!$E316</f>
        <v>581</v>
      </c>
      <c r="P111" s="1426">
        <f>'WK3 - Notional GI Yr1 YIELD'!$E316</f>
        <v>581</v>
      </c>
      <c r="Q111" s="101"/>
      <c r="R111" s="325"/>
      <c r="S111" s="1003">
        <f t="shared" si="123"/>
        <v>149.00124662953544</v>
      </c>
      <c r="T111" s="1004">
        <f t="shared" si="124"/>
        <v>28.557254415077523</v>
      </c>
      <c r="U111" s="1004">
        <f t="shared" si="125"/>
        <v>29.279999999999973</v>
      </c>
      <c r="V111" s="1004">
        <f t="shared" si="125"/>
        <v>30</v>
      </c>
      <c r="W111" s="1004">
        <f t="shared" si="125"/>
        <v>30.75</v>
      </c>
      <c r="X111" s="1004">
        <f t="shared" si="125"/>
        <v>31.529999999999973</v>
      </c>
      <c r="Y111" s="1005">
        <f t="shared" si="125"/>
        <v>32.309999999999945</v>
      </c>
      <c r="Z111" s="116"/>
      <c r="AA111" s="1006">
        <f t="shared" si="118"/>
        <v>0.14999851189254332</v>
      </c>
      <c r="AB111" s="1007">
        <f t="shared" si="104"/>
        <v>2.4998630699184954E-2</v>
      </c>
      <c r="AC111" s="1007">
        <f t="shared" si="105"/>
        <v>2.5006191765378993E-2</v>
      </c>
      <c r="AD111" s="1007">
        <f t="shared" si="106"/>
        <v>2.4996042293303544E-2</v>
      </c>
      <c r="AE111" s="1007">
        <f t="shared" si="107"/>
        <v>2.4996138807826362E-2</v>
      </c>
      <c r="AF111" s="1007">
        <f t="shared" si="108"/>
        <v>2.5005154884451208E-2</v>
      </c>
      <c r="AG111" s="990">
        <f t="shared" si="109"/>
        <v>2.4998646003388858E-2</v>
      </c>
      <c r="AH111" s="116"/>
      <c r="AI111" s="1003">
        <f>IF(S111=".",".",SUM($S111:S111))</f>
        <v>149.00124662953544</v>
      </c>
      <c r="AJ111" s="1004">
        <f>IF(T111=".",".",SUM($S111:T111))</f>
        <v>177.55850104461297</v>
      </c>
      <c r="AK111" s="1004">
        <f>IF(U111=".",".",SUM($S111:U111))</f>
        <v>206.83850104461294</v>
      </c>
      <c r="AL111" s="1004">
        <f>IF(V111=".",".",SUM($S111:V111))</f>
        <v>236.83850104461294</v>
      </c>
      <c r="AM111" s="1004">
        <f>IF(W111=".",".",SUM($S111:W111))</f>
        <v>267.58850104461294</v>
      </c>
      <c r="AN111" s="1004">
        <f>IF(X111=".",".",SUM($S111:X111))</f>
        <v>299.11850104461291</v>
      </c>
      <c r="AO111" s="1005">
        <f>IF(Y111=".",".",SUM($S111:Y111))</f>
        <v>331.42850104461286</v>
      </c>
      <c r="AP111" s="116"/>
      <c r="AQ111" s="1006">
        <f t="shared" si="119"/>
        <v>0.14999851189254332</v>
      </c>
      <c r="AR111" s="1007">
        <f t="shared" si="110"/>
        <v>0.17874689999595739</v>
      </c>
      <c r="AS111" s="1007">
        <f t="shared" si="111"/>
        <v>0.2082228710201024</v>
      </c>
      <c r="AT111" s="1007">
        <f t="shared" si="112"/>
        <v>0.23842366100385748</v>
      </c>
      <c r="AU111" s="1007">
        <f t="shared" si="113"/>
        <v>0.26937947073720658</v>
      </c>
      <c r="AV111" s="1007">
        <f t="shared" si="114"/>
        <v>0.30112050101013321</v>
      </c>
      <c r="AW111" s="990">
        <f t="shared" si="115"/>
        <v>0.33364675182263737</v>
      </c>
      <c r="AX111" s="327"/>
      <c r="AY111" s="116"/>
      <c r="AZ111" s="1474"/>
      <c r="BA111" s="1474"/>
      <c r="BB111" s="1474"/>
    </row>
    <row r="112" spans="1:54" s="189" customFormat="1" x14ac:dyDescent="0.2">
      <c r="A112" s="183"/>
      <c r="B112" s="325"/>
      <c r="C112" s="472" t="s">
        <v>261</v>
      </c>
      <c r="D112" s="473" t="str">
        <f>IF('WK2 - Notional General Income'!D317="","",'WK2 - Notional General Income'!D317)</f>
        <v>Toukley</v>
      </c>
      <c r="E112" s="837">
        <f>IF('WK2 - Notional General Income'!M317=".",".",'WK2 - Notional General Income'!M317/'WK2 - Notional General Income'!E317)</f>
        <v>896.63587649108911</v>
      </c>
      <c r="F112" s="837">
        <f>IF('WK3 - Notional GI Yr1 YIELD'!M317=".",".",'WK3 - Notional GI Yr1 YIELD'!M317/'WK3 - Notional GI Yr1 YIELD'!E317)</f>
        <v>1031.1294012039605</v>
      </c>
      <c r="G112" s="874">
        <v>1056.9100000000001</v>
      </c>
      <c r="H112" s="874">
        <v>1083.33</v>
      </c>
      <c r="I112" s="874">
        <v>1110.4100000000001</v>
      </c>
      <c r="J112" s="874">
        <v>1138.17</v>
      </c>
      <c r="K112" s="1207">
        <v>1166.6300000000001</v>
      </c>
      <c r="L112" s="1207">
        <v>1195.79</v>
      </c>
      <c r="M112" s="333"/>
      <c r="N112" s="116"/>
      <c r="O112" s="1019">
        <f>'WK2 - Notional General Income'!$E317</f>
        <v>202</v>
      </c>
      <c r="P112" s="1020">
        <f>'WK3 - Notional GI Yr1 YIELD'!$E317</f>
        <v>202</v>
      </c>
      <c r="Q112" s="101"/>
      <c r="R112" s="325"/>
      <c r="S112" s="1003">
        <f t="shared" si="123"/>
        <v>134.49352471287136</v>
      </c>
      <c r="T112" s="1004">
        <f t="shared" si="124"/>
        <v>25.780598796039612</v>
      </c>
      <c r="U112" s="1004">
        <f t="shared" si="125"/>
        <v>26.419999999999845</v>
      </c>
      <c r="V112" s="1004">
        <f t="shared" si="125"/>
        <v>27.080000000000155</v>
      </c>
      <c r="W112" s="1004">
        <f t="shared" si="125"/>
        <v>27.759999999999991</v>
      </c>
      <c r="X112" s="1004">
        <f t="shared" si="125"/>
        <v>28.460000000000036</v>
      </c>
      <c r="Y112" s="1005">
        <f t="shared" si="125"/>
        <v>29.159999999999854</v>
      </c>
      <c r="Z112" s="116"/>
      <c r="AA112" s="1006">
        <f t="shared" si="118"/>
        <v>0.14999792919194888</v>
      </c>
      <c r="AB112" s="1007">
        <f t="shared" si="104"/>
        <v>2.5002292404753268E-2</v>
      </c>
      <c r="AC112" s="1007">
        <f t="shared" si="105"/>
        <v>2.4997398075521815E-2</v>
      </c>
      <c r="AD112" s="1007">
        <f t="shared" si="106"/>
        <v>2.499699999076932E-2</v>
      </c>
      <c r="AE112" s="1007">
        <f t="shared" si="107"/>
        <v>2.4999774857935364E-2</v>
      </c>
      <c r="AF112" s="1007">
        <f t="shared" si="108"/>
        <v>2.5005051969389402E-2</v>
      </c>
      <c r="AG112" s="990">
        <f t="shared" si="109"/>
        <v>2.4995071273668401E-2</v>
      </c>
      <c r="AH112" s="116"/>
      <c r="AI112" s="1003">
        <f>IF(S112=".",".",SUM($S112:S112))</f>
        <v>134.49352471287136</v>
      </c>
      <c r="AJ112" s="1004">
        <f>IF(T112=".",".",SUM($S112:T112))</f>
        <v>160.27412350891098</v>
      </c>
      <c r="AK112" s="1004">
        <f>IF(U112=".",".",SUM($S112:U112))</f>
        <v>186.69412350891082</v>
      </c>
      <c r="AL112" s="1004">
        <f>IF(V112=".",".",SUM($S112:V112))</f>
        <v>213.77412350891098</v>
      </c>
      <c r="AM112" s="1004">
        <f>IF(W112=".",".",SUM($S112:W112))</f>
        <v>241.53412350891097</v>
      </c>
      <c r="AN112" s="1004">
        <f>IF(X112=".",".",SUM($S112:X112))</f>
        <v>269.994123508911</v>
      </c>
      <c r="AO112" s="1005">
        <f>IF(Y112=".",".",SUM($S112:Y112))</f>
        <v>299.15412350891086</v>
      </c>
      <c r="AP112" s="116"/>
      <c r="AQ112" s="1006">
        <f t="shared" si="119"/>
        <v>0.14999792919194888</v>
      </c>
      <c r="AR112" s="1007">
        <f t="shared" si="110"/>
        <v>0.17875051368246675</v>
      </c>
      <c r="AS112" s="1007">
        <f t="shared" si="111"/>
        <v>0.20821620950471331</v>
      </c>
      <c r="AT112" s="1007">
        <f t="shared" si="112"/>
        <v>0.23841799008255005</v>
      </c>
      <c r="AU112" s="1007">
        <f t="shared" si="113"/>
        <v>0.26937816101463041</v>
      </c>
      <c r="AV112" s="1007">
        <f t="shared" si="114"/>
        <v>0.30111902789960943</v>
      </c>
      <c r="AW112" s="990">
        <f t="shared" si="115"/>
        <v>0.33364059073748642</v>
      </c>
      <c r="AX112" s="327"/>
      <c r="AY112" s="116"/>
      <c r="AZ112" s="1474"/>
      <c r="BA112" s="1474"/>
      <c r="BB112" s="1474"/>
    </row>
    <row r="113" spans="1:54" s="189" customFormat="1" x14ac:dyDescent="0.2">
      <c r="A113" s="183"/>
      <c r="B113" s="325"/>
      <c r="C113" s="472" t="s">
        <v>261</v>
      </c>
      <c r="D113" s="473" t="str">
        <f>IF('WK2 - Notional General Income'!D318="","",'WK2 - Notional General Income'!D318)</f>
        <v>Wyong</v>
      </c>
      <c r="E113" s="837">
        <f>IF('WK2 - Notional General Income'!M318=".",".",'WK2 - Notional General Income'!M318/'WK2 - Notional General Income'!E318)</f>
        <v>476.19120845238092</v>
      </c>
      <c r="F113" s="837">
        <f>IF('WK3 - Notional GI Yr1 YIELD'!M318=".",".",'WK3 - Notional GI Yr1 YIELD'!M318/'WK3 - Notional GI Yr1 YIELD'!E318)</f>
        <v>547.62200309226193</v>
      </c>
      <c r="G113" s="874">
        <v>561.30999999999995</v>
      </c>
      <c r="H113" s="1207">
        <v>575.34</v>
      </c>
      <c r="I113" s="1207">
        <v>589.73</v>
      </c>
      <c r="J113" s="1207">
        <v>604.47</v>
      </c>
      <c r="K113" s="1207">
        <v>619.58000000000004</v>
      </c>
      <c r="L113" s="1207">
        <v>635.07000000000005</v>
      </c>
      <c r="M113" s="333"/>
      <c r="N113" s="116"/>
      <c r="O113" s="1019">
        <f>'WK2 - Notional General Income'!$E318</f>
        <v>168</v>
      </c>
      <c r="P113" s="1020">
        <f>'WK3 - Notional GI Yr1 YIELD'!$E318</f>
        <v>168</v>
      </c>
      <c r="Q113" s="101"/>
      <c r="R113" s="325"/>
      <c r="S113" s="1003">
        <f t="shared" si="123"/>
        <v>71.430794639881015</v>
      </c>
      <c r="T113" s="1004">
        <f t="shared" si="124"/>
        <v>13.687996907738011</v>
      </c>
      <c r="U113" s="1004">
        <f t="shared" si="125"/>
        <v>14.030000000000086</v>
      </c>
      <c r="V113" s="1004">
        <f t="shared" si="125"/>
        <v>14.389999999999986</v>
      </c>
      <c r="W113" s="1004">
        <f t="shared" si="125"/>
        <v>14.740000000000009</v>
      </c>
      <c r="X113" s="1004">
        <f t="shared" si="125"/>
        <v>15.110000000000014</v>
      </c>
      <c r="Y113" s="1005">
        <f t="shared" si="125"/>
        <v>15.490000000000009</v>
      </c>
      <c r="Z113" s="116"/>
      <c r="AA113" s="1006">
        <f t="shared" si="118"/>
        <v>0.15000443807442543</v>
      </c>
      <c r="AB113" s="1007">
        <f t="shared" si="104"/>
        <v>2.4995337715515209E-2</v>
      </c>
      <c r="AC113" s="1007">
        <f t="shared" si="105"/>
        <v>2.4995100746468157E-2</v>
      </c>
      <c r="AD113" s="1007">
        <f t="shared" si="106"/>
        <v>2.5011297667466126E-2</v>
      </c>
      <c r="AE113" s="1007">
        <f t="shared" si="107"/>
        <v>2.4994489003442366E-2</v>
      </c>
      <c r="AF113" s="1007">
        <f t="shared" si="108"/>
        <v>2.4997104901814726E-2</v>
      </c>
      <c r="AG113" s="990">
        <f t="shared" si="109"/>
        <v>2.5000806998289216E-2</v>
      </c>
      <c r="AH113" s="116"/>
      <c r="AI113" s="1003">
        <f>IF(S113=".",".",SUM($S113:S113))</f>
        <v>71.430794639881015</v>
      </c>
      <c r="AJ113" s="1004">
        <f>IF(T113=".",".",SUM($S113:T113))</f>
        <v>85.118791547619026</v>
      </c>
      <c r="AK113" s="1004">
        <f>IF(U113=".",".",SUM($S113:U113))</f>
        <v>99.148791547619112</v>
      </c>
      <c r="AL113" s="1004">
        <f>IF(V113=".",".",SUM($S113:V113))</f>
        <v>113.5387915476191</v>
      </c>
      <c r="AM113" s="1004">
        <f>IF(W113=".",".",SUM($S113:W113))</f>
        <v>128.27879154761911</v>
      </c>
      <c r="AN113" s="1004">
        <f>IF(X113=".",".",SUM($S113:X113))</f>
        <v>143.38879154761912</v>
      </c>
      <c r="AO113" s="1005">
        <f>IF(Y113=".",".",SUM($S113:Y113))</f>
        <v>158.87879154761913</v>
      </c>
      <c r="AP113" s="116"/>
      <c r="AQ113" s="1006">
        <f t="shared" si="119"/>
        <v>0.15000443807442543</v>
      </c>
      <c r="AR113" s="1007">
        <f t="shared" si="110"/>
        <v>0.17874918737843704</v>
      </c>
      <c r="AS113" s="1007">
        <f t="shared" si="111"/>
        <v>0.20821214207177863</v>
      </c>
      <c r="AT113" s="1007">
        <f t="shared" si="112"/>
        <v>0.2384310956025828</v>
      </c>
      <c r="AU113" s="1007">
        <f t="shared" si="113"/>
        <v>0.26938504800314256</v>
      </c>
      <c r="AV113" s="1007">
        <f t="shared" si="114"/>
        <v>0.30111599920887233</v>
      </c>
      <c r="AW113" s="990">
        <f t="shared" si="115"/>
        <v>0.33364494918747956</v>
      </c>
      <c r="AX113" s="327"/>
      <c r="AY113" s="116"/>
      <c r="AZ113" s="1474"/>
      <c r="BA113" s="1474"/>
      <c r="BB113" s="1474"/>
    </row>
    <row r="114" spans="1:54" s="189" customFormat="1" x14ac:dyDescent="0.2">
      <c r="A114" s="183"/>
      <c r="B114" s="325"/>
      <c r="C114" s="472" t="s">
        <v>261</v>
      </c>
      <c r="D114" s="473" t="str">
        <f>IF('WK2 - Notional General Income'!D319="","",'WK2 - Notional General Income'!D319)</f>
        <v/>
      </c>
      <c r="E114" s="837" t="str">
        <f>IF('WK2 - Notional General Income'!M319=".",".",'WK2 - Notional General Income'!M319/'WK2 - Notional General Income'!E319)</f>
        <v>.</v>
      </c>
      <c r="F114" s="837" t="str">
        <f>IF('WK3 - Notional GI Yr1 YIELD'!M319=".",".",'WK3 - Notional GI Yr1 YIELD'!M319/'WK3 - Notional GI Yr1 YIELD'!E319)</f>
        <v>.</v>
      </c>
      <c r="G114" s="874"/>
      <c r="H114" s="1207"/>
      <c r="I114" s="1207"/>
      <c r="J114" s="1207"/>
      <c r="K114" s="1207"/>
      <c r="L114" s="1207"/>
      <c r="M114" s="333"/>
      <c r="N114" s="116"/>
      <c r="O114" s="1019">
        <f>'WK2 - Notional General Income'!$E319</f>
        <v>0</v>
      </c>
      <c r="P114" s="1020">
        <f>'WK3 - Notional GI Yr1 YIELD'!$E319</f>
        <v>0</v>
      </c>
      <c r="Q114" s="101"/>
      <c r="R114" s="325"/>
      <c r="S114" s="1003" t="str">
        <f t="shared" si="123"/>
        <v>.</v>
      </c>
      <c r="T114" s="1004" t="str">
        <f t="shared" si="124"/>
        <v>.</v>
      </c>
      <c r="U114" s="1004" t="str">
        <f t="shared" si="125"/>
        <v>.</v>
      </c>
      <c r="V114" s="1004" t="str">
        <f t="shared" si="125"/>
        <v>.</v>
      </c>
      <c r="W114" s="1004" t="str">
        <f t="shared" si="125"/>
        <v>.</v>
      </c>
      <c r="X114" s="1004" t="str">
        <f t="shared" si="125"/>
        <v>.</v>
      </c>
      <c r="Y114" s="1005" t="str">
        <f t="shared" si="125"/>
        <v>.</v>
      </c>
      <c r="Z114" s="116"/>
      <c r="AA114" s="1006" t="str">
        <f t="shared" si="118"/>
        <v>.</v>
      </c>
      <c r="AB114" s="1007" t="str">
        <f t="shared" si="104"/>
        <v>.</v>
      </c>
      <c r="AC114" s="1007" t="str">
        <f t="shared" si="105"/>
        <v>.</v>
      </c>
      <c r="AD114" s="1007" t="str">
        <f t="shared" si="106"/>
        <v>.</v>
      </c>
      <c r="AE114" s="1007" t="str">
        <f t="shared" si="107"/>
        <v>.</v>
      </c>
      <c r="AF114" s="1007" t="str">
        <f t="shared" si="108"/>
        <v>.</v>
      </c>
      <c r="AG114" s="990" t="str">
        <f t="shared" si="109"/>
        <v>.</v>
      </c>
      <c r="AH114" s="116"/>
      <c r="AI114" s="1003" t="str">
        <f>IF(S114=".",".",SUM($S114:S114))</f>
        <v>.</v>
      </c>
      <c r="AJ114" s="1004" t="str">
        <f>IF(T114=".",".",SUM($S114:T114))</f>
        <v>.</v>
      </c>
      <c r="AK114" s="1004" t="str">
        <f>IF(U114=".",".",SUM($S114:U114))</f>
        <v>.</v>
      </c>
      <c r="AL114" s="1004" t="str">
        <f>IF(V114=".",".",SUM($S114:V114))</f>
        <v>.</v>
      </c>
      <c r="AM114" s="1004" t="str">
        <f>IF(W114=".",".",SUM($S114:W114))</f>
        <v>.</v>
      </c>
      <c r="AN114" s="1004" t="str">
        <f>IF(X114=".",".",SUM($S114:X114))</f>
        <v>.</v>
      </c>
      <c r="AO114" s="1005" t="str">
        <f>IF(Y114=".",".",SUM($S114:Y114))</f>
        <v>.</v>
      </c>
      <c r="AP114" s="116"/>
      <c r="AQ114" s="1006" t="str">
        <f t="shared" si="119"/>
        <v>.</v>
      </c>
      <c r="AR114" s="1007" t="str">
        <f t="shared" si="110"/>
        <v>.</v>
      </c>
      <c r="AS114" s="1007" t="str">
        <f t="shared" si="111"/>
        <v>.</v>
      </c>
      <c r="AT114" s="1007" t="str">
        <f t="shared" si="112"/>
        <v>.</v>
      </c>
      <c r="AU114" s="1007" t="str">
        <f t="shared" si="113"/>
        <v>.</v>
      </c>
      <c r="AV114" s="1007" t="str">
        <f t="shared" si="114"/>
        <v>.</v>
      </c>
      <c r="AW114" s="990" t="str">
        <f t="shared" si="115"/>
        <v>.</v>
      </c>
      <c r="AX114" s="327"/>
      <c r="AY114" s="116"/>
      <c r="AZ114" s="1474"/>
      <c r="BA114" s="1474"/>
      <c r="BB114" s="1474"/>
    </row>
    <row r="115" spans="1:54" s="189" customFormat="1" x14ac:dyDescent="0.2">
      <c r="A115" s="183"/>
      <c r="B115" s="325"/>
      <c r="C115" s="472" t="s">
        <v>261</v>
      </c>
      <c r="D115" s="473" t="str">
        <f>IF('WK2 - Notional General Income'!D320="","",'WK2 - Notional General Income'!D320)</f>
        <v/>
      </c>
      <c r="E115" s="837" t="str">
        <f>IF('WK2 - Notional General Income'!M320=".",".",'WK2 - Notional General Income'!M320/'WK2 - Notional General Income'!E320)</f>
        <v>.</v>
      </c>
      <c r="F115" s="837" t="str">
        <f>IF('WK3 - Notional GI Yr1 YIELD'!M320=".",".",'WK3 - Notional GI Yr1 YIELD'!M320/'WK3 - Notional GI Yr1 YIELD'!E320)</f>
        <v>.</v>
      </c>
      <c r="G115" s="874"/>
      <c r="H115" s="874"/>
      <c r="I115" s="874"/>
      <c r="J115" s="874"/>
      <c r="K115" s="874"/>
      <c r="L115" s="874"/>
      <c r="M115" s="333"/>
      <c r="N115" s="116"/>
      <c r="O115" s="1019">
        <f>'WK2 - Notional General Income'!$E320</f>
        <v>0</v>
      </c>
      <c r="P115" s="1020">
        <f>'WK3 - Notional GI Yr1 YIELD'!$E320</f>
        <v>0</v>
      </c>
      <c r="Q115" s="101"/>
      <c r="R115" s="325"/>
      <c r="S115" s="1003" t="str">
        <f t="shared" si="123"/>
        <v>.</v>
      </c>
      <c r="T115" s="1004" t="str">
        <f t="shared" si="124"/>
        <v>.</v>
      </c>
      <c r="U115" s="1004" t="str">
        <f t="shared" si="125"/>
        <v>.</v>
      </c>
      <c r="V115" s="1004" t="str">
        <f t="shared" si="125"/>
        <v>.</v>
      </c>
      <c r="W115" s="1004" t="str">
        <f t="shared" si="125"/>
        <v>.</v>
      </c>
      <c r="X115" s="1004" t="str">
        <f t="shared" si="125"/>
        <v>.</v>
      </c>
      <c r="Y115" s="1005" t="str">
        <f t="shared" si="125"/>
        <v>.</v>
      </c>
      <c r="Z115" s="116"/>
      <c r="AA115" s="1006" t="str">
        <f t="shared" si="118"/>
        <v>.</v>
      </c>
      <c r="AB115" s="1007" t="str">
        <f t="shared" si="104"/>
        <v>.</v>
      </c>
      <c r="AC115" s="1007" t="str">
        <f t="shared" si="105"/>
        <v>.</v>
      </c>
      <c r="AD115" s="1007" t="str">
        <f t="shared" si="106"/>
        <v>.</v>
      </c>
      <c r="AE115" s="1007" t="str">
        <f t="shared" si="107"/>
        <v>.</v>
      </c>
      <c r="AF115" s="1007" t="str">
        <f t="shared" si="108"/>
        <v>.</v>
      </c>
      <c r="AG115" s="990" t="str">
        <f t="shared" si="109"/>
        <v>.</v>
      </c>
      <c r="AH115" s="116"/>
      <c r="AI115" s="1003" t="str">
        <f>IF(S115=".",".",SUM($S115:S115))</f>
        <v>.</v>
      </c>
      <c r="AJ115" s="1004" t="str">
        <f>IF(T115=".",".",SUM($S115:T115))</f>
        <v>.</v>
      </c>
      <c r="AK115" s="1004" t="str">
        <f>IF(U115=".",".",SUM($S115:U115))</f>
        <v>.</v>
      </c>
      <c r="AL115" s="1004" t="str">
        <f>IF(V115=".",".",SUM($S115:V115))</f>
        <v>.</v>
      </c>
      <c r="AM115" s="1004" t="str">
        <f>IF(W115=".",".",SUM($S115:W115))</f>
        <v>.</v>
      </c>
      <c r="AN115" s="1004" t="str">
        <f>IF(X115=".",".",SUM($S115:X115))</f>
        <v>.</v>
      </c>
      <c r="AO115" s="1005" t="str">
        <f>IF(Y115=".",".",SUM($S115:Y115))</f>
        <v>.</v>
      </c>
      <c r="AP115" s="116"/>
      <c r="AQ115" s="1006" t="str">
        <f t="shared" si="119"/>
        <v>.</v>
      </c>
      <c r="AR115" s="1007" t="str">
        <f t="shared" si="110"/>
        <v>.</v>
      </c>
      <c r="AS115" s="1007" t="str">
        <f t="shared" si="111"/>
        <v>.</v>
      </c>
      <c r="AT115" s="1007" t="str">
        <f t="shared" si="112"/>
        <v>.</v>
      </c>
      <c r="AU115" s="1007" t="str">
        <f t="shared" si="113"/>
        <v>.</v>
      </c>
      <c r="AV115" s="1007" t="str">
        <f t="shared" si="114"/>
        <v>.</v>
      </c>
      <c r="AW115" s="990" t="str">
        <f t="shared" si="115"/>
        <v>.</v>
      </c>
      <c r="AX115" s="327"/>
      <c r="AY115" s="116"/>
      <c r="AZ115" s="1474"/>
      <c r="BA115" s="1474"/>
      <c r="BB115" s="1474"/>
    </row>
    <row r="116" spans="1:54" s="189" customFormat="1" x14ac:dyDescent="0.2">
      <c r="A116" s="183"/>
      <c r="B116" s="325"/>
      <c r="C116" s="472" t="s">
        <v>261</v>
      </c>
      <c r="D116" s="473" t="str">
        <f>IF('WK2 - Notional General Income'!D321="","",'WK2 - Notional General Income'!D321)</f>
        <v/>
      </c>
      <c r="E116" s="837" t="str">
        <f>IF('WK2 - Notional General Income'!M321=".",".",'WK2 - Notional General Income'!M321/'WK2 - Notional General Income'!E321)</f>
        <v>.</v>
      </c>
      <c r="F116" s="837" t="str">
        <f>IF('WK3 - Notional GI Yr1 YIELD'!M321=".",".",'WK3 - Notional GI Yr1 YIELD'!M321/'WK3 - Notional GI Yr1 YIELD'!E321)</f>
        <v>.</v>
      </c>
      <c r="G116" s="874"/>
      <c r="H116" s="874"/>
      <c r="I116" s="874"/>
      <c r="J116" s="874"/>
      <c r="K116" s="874"/>
      <c r="L116" s="874"/>
      <c r="M116" s="333"/>
      <c r="N116" s="116"/>
      <c r="O116" s="1019">
        <f>'WK2 - Notional General Income'!$E321</f>
        <v>0</v>
      </c>
      <c r="P116" s="1020">
        <f>'WK3 - Notional GI Yr1 YIELD'!$E321</f>
        <v>0</v>
      </c>
      <c r="Q116" s="101"/>
      <c r="R116" s="325"/>
      <c r="S116" s="1003" t="str">
        <f t="shared" si="123"/>
        <v>.</v>
      </c>
      <c r="T116" s="1004" t="str">
        <f t="shared" si="124"/>
        <v>.</v>
      </c>
      <c r="U116" s="1004" t="str">
        <f t="shared" si="125"/>
        <v>.</v>
      </c>
      <c r="V116" s="1004" t="str">
        <f t="shared" si="125"/>
        <v>.</v>
      </c>
      <c r="W116" s="1004" t="str">
        <f t="shared" si="125"/>
        <v>.</v>
      </c>
      <c r="X116" s="1004" t="str">
        <f t="shared" si="125"/>
        <v>.</v>
      </c>
      <c r="Y116" s="1005" t="str">
        <f t="shared" si="125"/>
        <v>.</v>
      </c>
      <c r="Z116" s="116"/>
      <c r="AA116" s="1006" t="str">
        <f t="shared" si="118"/>
        <v>.</v>
      </c>
      <c r="AB116" s="1007" t="str">
        <f t="shared" si="104"/>
        <v>.</v>
      </c>
      <c r="AC116" s="1007" t="str">
        <f t="shared" si="105"/>
        <v>.</v>
      </c>
      <c r="AD116" s="1007" t="str">
        <f t="shared" si="106"/>
        <v>.</v>
      </c>
      <c r="AE116" s="1007" t="str">
        <f t="shared" si="107"/>
        <v>.</v>
      </c>
      <c r="AF116" s="1007" t="str">
        <f t="shared" si="108"/>
        <v>.</v>
      </c>
      <c r="AG116" s="990" t="str">
        <f t="shared" si="109"/>
        <v>.</v>
      </c>
      <c r="AH116" s="116"/>
      <c r="AI116" s="1003" t="str">
        <f>IF(S116=".",".",SUM($S116:S116))</f>
        <v>.</v>
      </c>
      <c r="AJ116" s="1004" t="str">
        <f>IF(T116=".",".",SUM($S116:T116))</f>
        <v>.</v>
      </c>
      <c r="AK116" s="1004" t="str">
        <f>IF(U116=".",".",SUM($S116:U116))</f>
        <v>.</v>
      </c>
      <c r="AL116" s="1004" t="str">
        <f>IF(V116=".",".",SUM($S116:V116))</f>
        <v>.</v>
      </c>
      <c r="AM116" s="1004" t="str">
        <f>IF(W116=".",".",SUM($S116:W116))</f>
        <v>.</v>
      </c>
      <c r="AN116" s="1004" t="str">
        <f>IF(X116=".",".",SUM($S116:X116))</f>
        <v>.</v>
      </c>
      <c r="AO116" s="1005" t="str">
        <f>IF(Y116=".",".",SUM($S116:Y116))</f>
        <v>.</v>
      </c>
      <c r="AP116" s="116"/>
      <c r="AQ116" s="1006" t="str">
        <f t="shared" si="119"/>
        <v>.</v>
      </c>
      <c r="AR116" s="1007" t="str">
        <f t="shared" si="110"/>
        <v>.</v>
      </c>
      <c r="AS116" s="1007" t="str">
        <f t="shared" si="111"/>
        <v>.</v>
      </c>
      <c r="AT116" s="1007" t="str">
        <f t="shared" si="112"/>
        <v>.</v>
      </c>
      <c r="AU116" s="1007" t="str">
        <f t="shared" si="113"/>
        <v>.</v>
      </c>
      <c r="AV116" s="1007" t="str">
        <f t="shared" si="114"/>
        <v>.</v>
      </c>
      <c r="AW116" s="990" t="str">
        <f t="shared" si="115"/>
        <v>.</v>
      </c>
      <c r="AX116" s="327"/>
      <c r="AY116" s="116"/>
      <c r="AZ116" s="1474"/>
      <c r="BA116" s="1474"/>
      <c r="BB116" s="1474"/>
    </row>
    <row r="117" spans="1:54" s="189" customFormat="1" x14ac:dyDescent="0.2">
      <c r="A117" s="183"/>
      <c r="B117" s="325"/>
      <c r="C117" s="472" t="s">
        <v>261</v>
      </c>
      <c r="D117" s="473" t="str">
        <f>IF('WK2 - Notional General Income'!D322="","",'WK2 - Notional General Income'!D322)</f>
        <v/>
      </c>
      <c r="E117" s="837" t="str">
        <f>IF('WK2 - Notional General Income'!M322=".",".",'WK2 - Notional General Income'!M322/'WK2 - Notional General Income'!E322)</f>
        <v>.</v>
      </c>
      <c r="F117" s="837" t="str">
        <f>IF('WK3 - Notional GI Yr1 YIELD'!M322=".",".",'WK3 - Notional GI Yr1 YIELD'!M322/'WK3 - Notional GI Yr1 YIELD'!E322)</f>
        <v>.</v>
      </c>
      <c r="G117" s="874"/>
      <c r="H117" s="874"/>
      <c r="I117" s="874"/>
      <c r="J117" s="874"/>
      <c r="K117" s="874"/>
      <c r="L117" s="874"/>
      <c r="M117" s="333"/>
      <c r="N117" s="116"/>
      <c r="O117" s="1019">
        <f>'WK2 - Notional General Income'!$E322</f>
        <v>0</v>
      </c>
      <c r="P117" s="1020">
        <f>'WK3 - Notional GI Yr1 YIELD'!$E322</f>
        <v>0</v>
      </c>
      <c r="Q117" s="101"/>
      <c r="R117" s="325"/>
      <c r="S117" s="1003" t="str">
        <f t="shared" si="123"/>
        <v>.</v>
      </c>
      <c r="T117" s="1004" t="str">
        <f t="shared" si="124"/>
        <v>.</v>
      </c>
      <c r="U117" s="1004" t="str">
        <f t="shared" si="125"/>
        <v>.</v>
      </c>
      <c r="V117" s="1004" t="str">
        <f t="shared" si="125"/>
        <v>.</v>
      </c>
      <c r="W117" s="1004" t="str">
        <f t="shared" si="125"/>
        <v>.</v>
      </c>
      <c r="X117" s="1004" t="str">
        <f t="shared" si="125"/>
        <v>.</v>
      </c>
      <c r="Y117" s="1005" t="str">
        <f t="shared" si="125"/>
        <v>.</v>
      </c>
      <c r="Z117" s="116"/>
      <c r="AA117" s="1006" t="str">
        <f t="shared" si="118"/>
        <v>.</v>
      </c>
      <c r="AB117" s="1007" t="str">
        <f t="shared" si="104"/>
        <v>.</v>
      </c>
      <c r="AC117" s="1007" t="str">
        <f t="shared" si="105"/>
        <v>.</v>
      </c>
      <c r="AD117" s="1007" t="str">
        <f t="shared" si="106"/>
        <v>.</v>
      </c>
      <c r="AE117" s="1007" t="str">
        <f t="shared" si="107"/>
        <v>.</v>
      </c>
      <c r="AF117" s="1007" t="str">
        <f t="shared" si="108"/>
        <v>.</v>
      </c>
      <c r="AG117" s="990" t="str">
        <f t="shared" si="109"/>
        <v>.</v>
      </c>
      <c r="AH117" s="116"/>
      <c r="AI117" s="1003" t="str">
        <f>IF(S117=".",".",SUM($S117:S117))</f>
        <v>.</v>
      </c>
      <c r="AJ117" s="1004" t="str">
        <f>IF(T117=".",".",SUM($S117:T117))</f>
        <v>.</v>
      </c>
      <c r="AK117" s="1004" t="str">
        <f>IF(U117=".",".",SUM($S117:U117))</f>
        <v>.</v>
      </c>
      <c r="AL117" s="1004" t="str">
        <f>IF(V117=".",".",SUM($S117:V117))</f>
        <v>.</v>
      </c>
      <c r="AM117" s="1004" t="str">
        <f>IF(W117=".",".",SUM($S117:W117))</f>
        <v>.</v>
      </c>
      <c r="AN117" s="1004" t="str">
        <f>IF(X117=".",".",SUM($S117:X117))</f>
        <v>.</v>
      </c>
      <c r="AO117" s="1005" t="str">
        <f>IF(Y117=".",".",SUM($S117:Y117))</f>
        <v>.</v>
      </c>
      <c r="AP117" s="116"/>
      <c r="AQ117" s="1006" t="str">
        <f t="shared" si="119"/>
        <v>.</v>
      </c>
      <c r="AR117" s="1007" t="str">
        <f t="shared" si="110"/>
        <v>.</v>
      </c>
      <c r="AS117" s="1007" t="str">
        <f t="shared" si="111"/>
        <v>.</v>
      </c>
      <c r="AT117" s="1007" t="str">
        <f t="shared" si="112"/>
        <v>.</v>
      </c>
      <c r="AU117" s="1007" t="str">
        <f t="shared" si="113"/>
        <v>.</v>
      </c>
      <c r="AV117" s="1007" t="str">
        <f t="shared" si="114"/>
        <v>.</v>
      </c>
      <c r="AW117" s="990" t="str">
        <f t="shared" si="115"/>
        <v>.</v>
      </c>
      <c r="AX117" s="327"/>
      <c r="AY117" s="116"/>
      <c r="AZ117" s="1474"/>
      <c r="BA117" s="1474"/>
      <c r="BB117" s="1474"/>
    </row>
    <row r="118" spans="1:54" s="189" customFormat="1" x14ac:dyDescent="0.2">
      <c r="A118" s="183"/>
      <c r="B118" s="325"/>
      <c r="C118" s="472" t="s">
        <v>261</v>
      </c>
      <c r="D118" s="473" t="str">
        <f>IF('WK2 - Notional General Income'!D323="","",'WK2 - Notional General Income'!D323)</f>
        <v/>
      </c>
      <c r="E118" s="837" t="str">
        <f>IF('WK2 - Notional General Income'!M323=".",".",'WK2 - Notional General Income'!M323/'WK2 - Notional General Income'!E323)</f>
        <v>.</v>
      </c>
      <c r="F118" s="837" t="str">
        <f>IF('WK3 - Notional GI Yr1 YIELD'!M323=".",".",'WK3 - Notional GI Yr1 YIELD'!M323/'WK3 - Notional GI Yr1 YIELD'!E323)</f>
        <v>.</v>
      </c>
      <c r="G118" s="874"/>
      <c r="H118" s="874"/>
      <c r="I118" s="874"/>
      <c r="J118" s="874"/>
      <c r="K118" s="874"/>
      <c r="L118" s="874"/>
      <c r="M118" s="333"/>
      <c r="N118" s="116"/>
      <c r="O118" s="1019">
        <f>'WK2 - Notional General Income'!$E323</f>
        <v>0</v>
      </c>
      <c r="P118" s="1020">
        <f>'WK3 - Notional GI Yr1 YIELD'!$E323</f>
        <v>0</v>
      </c>
      <c r="Q118" s="101"/>
      <c r="R118" s="325"/>
      <c r="S118" s="1003" t="str">
        <f t="shared" si="123"/>
        <v>.</v>
      </c>
      <c r="T118" s="1004" t="str">
        <f t="shared" si="124"/>
        <v>.</v>
      </c>
      <c r="U118" s="1004" t="str">
        <f t="shared" si="125"/>
        <v>.</v>
      </c>
      <c r="V118" s="1004" t="str">
        <f t="shared" si="125"/>
        <v>.</v>
      </c>
      <c r="W118" s="1004" t="str">
        <f t="shared" si="125"/>
        <v>.</v>
      </c>
      <c r="X118" s="1004" t="str">
        <f t="shared" si="125"/>
        <v>.</v>
      </c>
      <c r="Y118" s="1005" t="str">
        <f t="shared" si="125"/>
        <v>.</v>
      </c>
      <c r="Z118" s="116"/>
      <c r="AA118" s="1006" t="str">
        <f t="shared" si="118"/>
        <v>.</v>
      </c>
      <c r="AB118" s="1007" t="str">
        <f t="shared" si="104"/>
        <v>.</v>
      </c>
      <c r="AC118" s="1007" t="str">
        <f t="shared" si="105"/>
        <v>.</v>
      </c>
      <c r="AD118" s="1007" t="str">
        <f t="shared" si="106"/>
        <v>.</v>
      </c>
      <c r="AE118" s="1007" t="str">
        <f t="shared" si="107"/>
        <v>.</v>
      </c>
      <c r="AF118" s="1007" t="str">
        <f t="shared" si="108"/>
        <v>.</v>
      </c>
      <c r="AG118" s="990" t="str">
        <f t="shared" si="109"/>
        <v>.</v>
      </c>
      <c r="AH118" s="116"/>
      <c r="AI118" s="1003" t="str">
        <f>IF(S118=".",".",SUM($S118:S118))</f>
        <v>.</v>
      </c>
      <c r="AJ118" s="1004" t="str">
        <f>IF(T118=".",".",SUM($S118:T118))</f>
        <v>.</v>
      </c>
      <c r="AK118" s="1004" t="str">
        <f>IF(U118=".",".",SUM($S118:U118))</f>
        <v>.</v>
      </c>
      <c r="AL118" s="1004" t="str">
        <f>IF(V118=".",".",SUM($S118:V118))</f>
        <v>.</v>
      </c>
      <c r="AM118" s="1004" t="str">
        <f>IF(W118=".",".",SUM($S118:W118))</f>
        <v>.</v>
      </c>
      <c r="AN118" s="1004" t="str">
        <f>IF(X118=".",".",SUM($S118:X118))</f>
        <v>.</v>
      </c>
      <c r="AO118" s="1005" t="str">
        <f>IF(Y118=".",".",SUM($S118:Y118))</f>
        <v>.</v>
      </c>
      <c r="AP118" s="116"/>
      <c r="AQ118" s="1006" t="str">
        <f t="shared" si="119"/>
        <v>.</v>
      </c>
      <c r="AR118" s="1007" t="str">
        <f t="shared" si="110"/>
        <v>.</v>
      </c>
      <c r="AS118" s="1007" t="str">
        <f t="shared" si="111"/>
        <v>.</v>
      </c>
      <c r="AT118" s="1007" t="str">
        <f t="shared" si="112"/>
        <v>.</v>
      </c>
      <c r="AU118" s="1007" t="str">
        <f t="shared" si="113"/>
        <v>.</v>
      </c>
      <c r="AV118" s="1007" t="str">
        <f t="shared" si="114"/>
        <v>.</v>
      </c>
      <c r="AW118" s="990" t="str">
        <f t="shared" si="115"/>
        <v>.</v>
      </c>
      <c r="AX118" s="327"/>
      <c r="AY118" s="116"/>
      <c r="AZ118" s="1474"/>
      <c r="BA118" s="1474"/>
      <c r="BB118" s="1474"/>
    </row>
    <row r="119" spans="1:54" s="189" customFormat="1" x14ac:dyDescent="0.2">
      <c r="A119" s="183"/>
      <c r="B119" s="325"/>
      <c r="C119" s="472" t="s">
        <v>261</v>
      </c>
      <c r="D119" s="473" t="str">
        <f>IF('WK2 - Notional General Income'!D324="","",'WK2 - Notional General Income'!D324)</f>
        <v/>
      </c>
      <c r="E119" s="837" t="str">
        <f>IF('WK2 - Notional General Income'!M324=".",".",'WK2 - Notional General Income'!M324/'WK2 - Notional General Income'!E324)</f>
        <v>.</v>
      </c>
      <c r="F119" s="837" t="str">
        <f>IF('WK3 - Notional GI Yr1 YIELD'!M324=".",".",'WK3 - Notional GI Yr1 YIELD'!M324/'WK3 - Notional GI Yr1 YIELD'!E324)</f>
        <v>.</v>
      </c>
      <c r="G119" s="874"/>
      <c r="H119" s="874"/>
      <c r="I119" s="874"/>
      <c r="J119" s="874"/>
      <c r="K119" s="874"/>
      <c r="L119" s="874"/>
      <c r="M119" s="333"/>
      <c r="N119" s="116"/>
      <c r="O119" s="1019">
        <f>'WK2 - Notional General Income'!$E324</f>
        <v>0</v>
      </c>
      <c r="P119" s="1020">
        <f>'WK3 - Notional GI Yr1 YIELD'!$E324</f>
        <v>0</v>
      </c>
      <c r="Q119" s="101"/>
      <c r="R119" s="325"/>
      <c r="S119" s="1003" t="str">
        <f t="shared" si="123"/>
        <v>.</v>
      </c>
      <c r="T119" s="1004" t="str">
        <f t="shared" si="124"/>
        <v>.</v>
      </c>
      <c r="U119" s="1004" t="str">
        <f t="shared" ref="U119:Y148" si="126">IF(H119="",".",H119-G119)</f>
        <v>.</v>
      </c>
      <c r="V119" s="1004" t="str">
        <f t="shared" si="126"/>
        <v>.</v>
      </c>
      <c r="W119" s="1004" t="str">
        <f t="shared" si="126"/>
        <v>.</v>
      </c>
      <c r="X119" s="1004" t="str">
        <f t="shared" si="126"/>
        <v>.</v>
      </c>
      <c r="Y119" s="1005" t="str">
        <f t="shared" si="126"/>
        <v>.</v>
      </c>
      <c r="Z119" s="116"/>
      <c r="AA119" s="1006" t="str">
        <f t="shared" si="118"/>
        <v>.</v>
      </c>
      <c r="AB119" s="1007" t="str">
        <f t="shared" si="104"/>
        <v>.</v>
      </c>
      <c r="AC119" s="1007" t="str">
        <f t="shared" si="105"/>
        <v>.</v>
      </c>
      <c r="AD119" s="1007" t="str">
        <f t="shared" si="106"/>
        <v>.</v>
      </c>
      <c r="AE119" s="1007" t="str">
        <f t="shared" si="107"/>
        <v>.</v>
      </c>
      <c r="AF119" s="1007" t="str">
        <f t="shared" si="108"/>
        <v>.</v>
      </c>
      <c r="AG119" s="990" t="str">
        <f t="shared" si="109"/>
        <v>.</v>
      </c>
      <c r="AH119" s="116"/>
      <c r="AI119" s="1003" t="str">
        <f>IF(S119=".",".",SUM($S119:S119))</f>
        <v>.</v>
      </c>
      <c r="AJ119" s="1004" t="str">
        <f>IF(T119=".",".",SUM($S119:T119))</f>
        <v>.</v>
      </c>
      <c r="AK119" s="1004" t="str">
        <f>IF(U119=".",".",SUM($S119:U119))</f>
        <v>.</v>
      </c>
      <c r="AL119" s="1004" t="str">
        <f>IF(V119=".",".",SUM($S119:V119))</f>
        <v>.</v>
      </c>
      <c r="AM119" s="1004" t="str">
        <f>IF(W119=".",".",SUM($S119:W119))</f>
        <v>.</v>
      </c>
      <c r="AN119" s="1004" t="str">
        <f>IF(X119=".",".",SUM($S119:X119))</f>
        <v>.</v>
      </c>
      <c r="AO119" s="1005" t="str">
        <f>IF(Y119=".",".",SUM($S119:Y119))</f>
        <v>.</v>
      </c>
      <c r="AP119" s="116"/>
      <c r="AQ119" s="1006" t="str">
        <f t="shared" si="119"/>
        <v>.</v>
      </c>
      <c r="AR119" s="1007" t="str">
        <f t="shared" si="110"/>
        <v>.</v>
      </c>
      <c r="AS119" s="1007" t="str">
        <f t="shared" si="111"/>
        <v>.</v>
      </c>
      <c r="AT119" s="1007" t="str">
        <f t="shared" si="112"/>
        <v>.</v>
      </c>
      <c r="AU119" s="1007" t="str">
        <f t="shared" si="113"/>
        <v>.</v>
      </c>
      <c r="AV119" s="1007" t="str">
        <f t="shared" si="114"/>
        <v>.</v>
      </c>
      <c r="AW119" s="990" t="str">
        <f t="shared" si="115"/>
        <v>.</v>
      </c>
      <c r="AX119" s="327"/>
      <c r="AY119" s="116"/>
      <c r="AZ119" s="1474"/>
      <c r="BA119" s="1474"/>
      <c r="BB119" s="1474"/>
    </row>
    <row r="120" spans="1:54" s="189" customFormat="1" x14ac:dyDescent="0.2">
      <c r="A120" s="183"/>
      <c r="B120" s="325"/>
      <c r="C120" s="472" t="s">
        <v>261</v>
      </c>
      <c r="D120" s="473" t="str">
        <f>IF('WK2 - Notional General Income'!D325="","",'WK2 - Notional General Income'!D325)</f>
        <v/>
      </c>
      <c r="E120" s="837" t="str">
        <f>IF('WK2 - Notional General Income'!M325=".",".",'WK2 - Notional General Income'!M325/'WK2 - Notional General Income'!E325)</f>
        <v>.</v>
      </c>
      <c r="F120" s="837" t="str">
        <f>IF('WK3 - Notional GI Yr1 YIELD'!M325=".",".",'WK3 - Notional GI Yr1 YIELD'!M325/'WK3 - Notional GI Yr1 YIELD'!E325)</f>
        <v>.</v>
      </c>
      <c r="G120" s="874"/>
      <c r="H120" s="874"/>
      <c r="I120" s="874"/>
      <c r="J120" s="874"/>
      <c r="K120" s="874"/>
      <c r="L120" s="874"/>
      <c r="M120" s="333"/>
      <c r="N120" s="116"/>
      <c r="O120" s="1019">
        <f>'WK2 - Notional General Income'!$E325</f>
        <v>0</v>
      </c>
      <c r="P120" s="1020">
        <f>'WK3 - Notional GI Yr1 YIELD'!$E325</f>
        <v>0</v>
      </c>
      <c r="Q120" s="101"/>
      <c r="R120" s="325"/>
      <c r="S120" s="1003" t="str">
        <f t="shared" si="123"/>
        <v>.</v>
      </c>
      <c r="T120" s="1004" t="str">
        <f t="shared" si="124"/>
        <v>.</v>
      </c>
      <c r="U120" s="1004" t="str">
        <f t="shared" si="126"/>
        <v>.</v>
      </c>
      <c r="V120" s="1004" t="str">
        <f t="shared" si="126"/>
        <v>.</v>
      </c>
      <c r="W120" s="1004" t="str">
        <f t="shared" si="126"/>
        <v>.</v>
      </c>
      <c r="X120" s="1004" t="str">
        <f t="shared" si="126"/>
        <v>.</v>
      </c>
      <c r="Y120" s="1005" t="str">
        <f t="shared" si="126"/>
        <v>.</v>
      </c>
      <c r="Z120" s="116"/>
      <c r="AA120" s="1006" t="str">
        <f t="shared" si="118"/>
        <v>.</v>
      </c>
      <c r="AB120" s="1007" t="str">
        <f t="shared" si="104"/>
        <v>.</v>
      </c>
      <c r="AC120" s="1007" t="str">
        <f t="shared" si="105"/>
        <v>.</v>
      </c>
      <c r="AD120" s="1007" t="str">
        <f t="shared" si="106"/>
        <v>.</v>
      </c>
      <c r="AE120" s="1007" t="str">
        <f t="shared" si="107"/>
        <v>.</v>
      </c>
      <c r="AF120" s="1007" t="str">
        <f t="shared" si="108"/>
        <v>.</v>
      </c>
      <c r="AG120" s="990" t="str">
        <f t="shared" si="109"/>
        <v>.</v>
      </c>
      <c r="AH120" s="116"/>
      <c r="AI120" s="1003" t="str">
        <f>IF(S120=".",".",SUM($S120:S120))</f>
        <v>.</v>
      </c>
      <c r="AJ120" s="1004" t="str">
        <f>IF(T120=".",".",SUM($S120:T120))</f>
        <v>.</v>
      </c>
      <c r="AK120" s="1004" t="str">
        <f>IF(U120=".",".",SUM($S120:U120))</f>
        <v>.</v>
      </c>
      <c r="AL120" s="1004" t="str">
        <f>IF(V120=".",".",SUM($S120:V120))</f>
        <v>.</v>
      </c>
      <c r="AM120" s="1004" t="str">
        <f>IF(W120=".",".",SUM($S120:W120))</f>
        <v>.</v>
      </c>
      <c r="AN120" s="1004" t="str">
        <f>IF(X120=".",".",SUM($S120:X120))</f>
        <v>.</v>
      </c>
      <c r="AO120" s="1005" t="str">
        <f>IF(Y120=".",".",SUM($S120:Y120))</f>
        <v>.</v>
      </c>
      <c r="AP120" s="116"/>
      <c r="AQ120" s="1006" t="str">
        <f t="shared" si="119"/>
        <v>.</v>
      </c>
      <c r="AR120" s="1007" t="str">
        <f t="shared" si="110"/>
        <v>.</v>
      </c>
      <c r="AS120" s="1007" t="str">
        <f t="shared" si="111"/>
        <v>.</v>
      </c>
      <c r="AT120" s="1007" t="str">
        <f t="shared" si="112"/>
        <v>.</v>
      </c>
      <c r="AU120" s="1007" t="str">
        <f t="shared" si="113"/>
        <v>.</v>
      </c>
      <c r="AV120" s="1007" t="str">
        <f t="shared" si="114"/>
        <v>.</v>
      </c>
      <c r="AW120" s="990" t="str">
        <f t="shared" si="115"/>
        <v>.</v>
      </c>
      <c r="AX120" s="327"/>
      <c r="AY120" s="116"/>
      <c r="AZ120" s="1474"/>
      <c r="BA120" s="1474"/>
      <c r="BB120" s="1474"/>
    </row>
    <row r="121" spans="1:54" s="189" customFormat="1" x14ac:dyDescent="0.2">
      <c r="A121" s="183"/>
      <c r="B121" s="325"/>
      <c r="C121" s="472" t="s">
        <v>261</v>
      </c>
      <c r="D121" s="473" t="str">
        <f>IF('WK2 - Notional General Income'!D326="","",'WK2 - Notional General Income'!D326)</f>
        <v/>
      </c>
      <c r="E121" s="837" t="str">
        <f>IF('WK2 - Notional General Income'!M326=".",".",'WK2 - Notional General Income'!M326/'WK2 - Notional General Income'!E326)</f>
        <v>.</v>
      </c>
      <c r="F121" s="837" t="str">
        <f>IF('WK3 - Notional GI Yr1 YIELD'!M326=".",".",'WK3 - Notional GI Yr1 YIELD'!M326/'WK3 - Notional GI Yr1 YIELD'!E326)</f>
        <v>.</v>
      </c>
      <c r="G121" s="874"/>
      <c r="H121" s="874"/>
      <c r="I121" s="874"/>
      <c r="J121" s="874"/>
      <c r="K121" s="874"/>
      <c r="L121" s="874"/>
      <c r="M121" s="333"/>
      <c r="N121" s="116"/>
      <c r="O121" s="1019">
        <f>'WK2 - Notional General Income'!$E326</f>
        <v>0</v>
      </c>
      <c r="P121" s="1020">
        <f>'WK3 - Notional GI Yr1 YIELD'!$E326</f>
        <v>0</v>
      </c>
      <c r="Q121" s="101"/>
      <c r="R121" s="325"/>
      <c r="S121" s="1003" t="str">
        <f t="shared" si="123"/>
        <v>.</v>
      </c>
      <c r="T121" s="1004" t="str">
        <f t="shared" si="124"/>
        <v>.</v>
      </c>
      <c r="U121" s="1004" t="str">
        <f t="shared" si="126"/>
        <v>.</v>
      </c>
      <c r="V121" s="1004" t="str">
        <f t="shared" si="126"/>
        <v>.</v>
      </c>
      <c r="W121" s="1004" t="str">
        <f t="shared" si="126"/>
        <v>.</v>
      </c>
      <c r="X121" s="1004" t="str">
        <f t="shared" si="126"/>
        <v>.</v>
      </c>
      <c r="Y121" s="1005" t="str">
        <f t="shared" si="126"/>
        <v>.</v>
      </c>
      <c r="Z121" s="116"/>
      <c r="AA121" s="1006" t="str">
        <f t="shared" si="118"/>
        <v>.</v>
      </c>
      <c r="AB121" s="1007" t="str">
        <f t="shared" si="104"/>
        <v>.</v>
      </c>
      <c r="AC121" s="1007" t="str">
        <f t="shared" si="105"/>
        <v>.</v>
      </c>
      <c r="AD121" s="1007" t="str">
        <f t="shared" si="106"/>
        <v>.</v>
      </c>
      <c r="AE121" s="1007" t="str">
        <f t="shared" si="107"/>
        <v>.</v>
      </c>
      <c r="AF121" s="1007" t="str">
        <f t="shared" si="108"/>
        <v>.</v>
      </c>
      <c r="AG121" s="990" t="str">
        <f t="shared" si="109"/>
        <v>.</v>
      </c>
      <c r="AH121" s="116"/>
      <c r="AI121" s="1003" t="str">
        <f>IF(S121=".",".",SUM($S121:S121))</f>
        <v>.</v>
      </c>
      <c r="AJ121" s="1004" t="str">
        <f>IF(T121=".",".",SUM($S121:T121))</f>
        <v>.</v>
      </c>
      <c r="AK121" s="1004" t="str">
        <f>IF(U121=".",".",SUM($S121:U121))</f>
        <v>.</v>
      </c>
      <c r="AL121" s="1004" t="str">
        <f>IF(V121=".",".",SUM($S121:V121))</f>
        <v>.</v>
      </c>
      <c r="AM121" s="1004" t="str">
        <f>IF(W121=".",".",SUM($S121:W121))</f>
        <v>.</v>
      </c>
      <c r="AN121" s="1004" t="str">
        <f>IF(X121=".",".",SUM($S121:X121))</f>
        <v>.</v>
      </c>
      <c r="AO121" s="1005" t="str">
        <f>IF(Y121=".",".",SUM($S121:Y121))</f>
        <v>.</v>
      </c>
      <c r="AP121" s="116"/>
      <c r="AQ121" s="1006" t="str">
        <f t="shared" si="119"/>
        <v>.</v>
      </c>
      <c r="AR121" s="1007" t="str">
        <f t="shared" si="110"/>
        <v>.</v>
      </c>
      <c r="AS121" s="1007" t="str">
        <f t="shared" si="111"/>
        <v>.</v>
      </c>
      <c r="AT121" s="1007" t="str">
        <f t="shared" si="112"/>
        <v>.</v>
      </c>
      <c r="AU121" s="1007" t="str">
        <f t="shared" si="113"/>
        <v>.</v>
      </c>
      <c r="AV121" s="1007" t="str">
        <f t="shared" si="114"/>
        <v>.</v>
      </c>
      <c r="AW121" s="990" t="str">
        <f t="shared" si="115"/>
        <v>.</v>
      </c>
      <c r="AX121" s="327"/>
      <c r="AY121" s="116"/>
      <c r="AZ121" s="1474"/>
      <c r="BA121" s="1474"/>
      <c r="BB121" s="1474"/>
    </row>
    <row r="122" spans="1:54" s="189" customFormat="1" x14ac:dyDescent="0.2">
      <c r="A122" s="183"/>
      <c r="B122" s="325"/>
      <c r="C122" s="472" t="s">
        <v>261</v>
      </c>
      <c r="D122" s="473" t="str">
        <f>IF('WK2 - Notional General Income'!D327="","",'WK2 - Notional General Income'!D327)</f>
        <v/>
      </c>
      <c r="E122" s="837" t="str">
        <f>IF('WK2 - Notional General Income'!M327=".",".",'WK2 - Notional General Income'!M327/'WK2 - Notional General Income'!E327)</f>
        <v>.</v>
      </c>
      <c r="F122" s="837" t="str">
        <f>IF('WK3 - Notional GI Yr1 YIELD'!M327=".",".",'WK3 - Notional GI Yr1 YIELD'!M327/'WK3 - Notional GI Yr1 YIELD'!E327)</f>
        <v>.</v>
      </c>
      <c r="G122" s="874"/>
      <c r="H122" s="874"/>
      <c r="I122" s="874"/>
      <c r="J122" s="874"/>
      <c r="K122" s="874"/>
      <c r="L122" s="874"/>
      <c r="M122" s="333"/>
      <c r="N122" s="116"/>
      <c r="O122" s="1019">
        <f>'WK2 - Notional General Income'!$E327</f>
        <v>0</v>
      </c>
      <c r="P122" s="1020">
        <f>'WK3 - Notional GI Yr1 YIELD'!$E327</f>
        <v>0</v>
      </c>
      <c r="Q122" s="101"/>
      <c r="R122" s="325"/>
      <c r="S122" s="1003" t="str">
        <f t="shared" si="123"/>
        <v>.</v>
      </c>
      <c r="T122" s="1004" t="str">
        <f t="shared" si="124"/>
        <v>.</v>
      </c>
      <c r="U122" s="1004" t="str">
        <f t="shared" si="126"/>
        <v>.</v>
      </c>
      <c r="V122" s="1004" t="str">
        <f t="shared" si="126"/>
        <v>.</v>
      </c>
      <c r="W122" s="1004" t="str">
        <f t="shared" si="126"/>
        <v>.</v>
      </c>
      <c r="X122" s="1004" t="str">
        <f t="shared" si="126"/>
        <v>.</v>
      </c>
      <c r="Y122" s="1005" t="str">
        <f t="shared" si="126"/>
        <v>.</v>
      </c>
      <c r="Z122" s="116"/>
      <c r="AA122" s="1006" t="str">
        <f t="shared" si="118"/>
        <v>.</v>
      </c>
      <c r="AB122" s="1007" t="str">
        <f t="shared" si="104"/>
        <v>.</v>
      </c>
      <c r="AC122" s="1007" t="str">
        <f t="shared" si="105"/>
        <v>.</v>
      </c>
      <c r="AD122" s="1007" t="str">
        <f t="shared" si="106"/>
        <v>.</v>
      </c>
      <c r="AE122" s="1007" t="str">
        <f t="shared" si="107"/>
        <v>.</v>
      </c>
      <c r="AF122" s="1007" t="str">
        <f t="shared" si="108"/>
        <v>.</v>
      </c>
      <c r="AG122" s="990" t="str">
        <f t="shared" si="109"/>
        <v>.</v>
      </c>
      <c r="AH122" s="116"/>
      <c r="AI122" s="1003" t="str">
        <f>IF(S122=".",".",SUM($S122:S122))</f>
        <v>.</v>
      </c>
      <c r="AJ122" s="1004" t="str">
        <f>IF(T122=".",".",SUM($S122:T122))</f>
        <v>.</v>
      </c>
      <c r="AK122" s="1004" t="str">
        <f>IF(U122=".",".",SUM($S122:U122))</f>
        <v>.</v>
      </c>
      <c r="AL122" s="1004" t="str">
        <f>IF(V122=".",".",SUM($S122:V122))</f>
        <v>.</v>
      </c>
      <c r="AM122" s="1004" t="str">
        <f>IF(W122=".",".",SUM($S122:W122))</f>
        <v>.</v>
      </c>
      <c r="AN122" s="1004" t="str">
        <f>IF(X122=".",".",SUM($S122:X122))</f>
        <v>.</v>
      </c>
      <c r="AO122" s="1005" t="str">
        <f>IF(Y122=".",".",SUM($S122:Y122))</f>
        <v>.</v>
      </c>
      <c r="AP122" s="116"/>
      <c r="AQ122" s="1006" t="str">
        <f t="shared" si="119"/>
        <v>.</v>
      </c>
      <c r="AR122" s="1007" t="str">
        <f t="shared" si="110"/>
        <v>.</v>
      </c>
      <c r="AS122" s="1007" t="str">
        <f t="shared" si="111"/>
        <v>.</v>
      </c>
      <c r="AT122" s="1007" t="str">
        <f t="shared" si="112"/>
        <v>.</v>
      </c>
      <c r="AU122" s="1007" t="str">
        <f t="shared" si="113"/>
        <v>.</v>
      </c>
      <c r="AV122" s="1007" t="str">
        <f t="shared" si="114"/>
        <v>.</v>
      </c>
      <c r="AW122" s="990" t="str">
        <f t="shared" si="115"/>
        <v>.</v>
      </c>
      <c r="AX122" s="327"/>
      <c r="AY122" s="116"/>
      <c r="AZ122" s="1474"/>
      <c r="BA122" s="1474"/>
      <c r="BB122" s="1474"/>
    </row>
    <row r="123" spans="1:54" s="189" customFormat="1" x14ac:dyDescent="0.2">
      <c r="A123" s="183"/>
      <c r="B123" s="325"/>
      <c r="C123" s="472" t="s">
        <v>261</v>
      </c>
      <c r="D123" s="473" t="str">
        <f>IF('WK2 - Notional General Income'!D328="","",'WK2 - Notional General Income'!D328)</f>
        <v/>
      </c>
      <c r="E123" s="837" t="str">
        <f>IF('WK2 - Notional General Income'!M328=".",".",'WK2 - Notional General Income'!M328/'WK2 - Notional General Income'!E328)</f>
        <v>.</v>
      </c>
      <c r="F123" s="837" t="str">
        <f>IF('WK3 - Notional GI Yr1 YIELD'!M328=".",".",'WK3 - Notional GI Yr1 YIELD'!M328/'WK3 - Notional GI Yr1 YIELD'!E328)</f>
        <v>.</v>
      </c>
      <c r="G123" s="874"/>
      <c r="H123" s="874"/>
      <c r="I123" s="874"/>
      <c r="J123" s="874"/>
      <c r="K123" s="874"/>
      <c r="L123" s="874"/>
      <c r="M123" s="333"/>
      <c r="N123" s="116"/>
      <c r="O123" s="1019">
        <f>'WK2 - Notional General Income'!$E328</f>
        <v>0</v>
      </c>
      <c r="P123" s="1020">
        <f>'WK3 - Notional GI Yr1 YIELD'!$E328</f>
        <v>0</v>
      </c>
      <c r="Q123" s="101"/>
      <c r="R123" s="325"/>
      <c r="S123" s="1003" t="str">
        <f t="shared" si="123"/>
        <v>.</v>
      </c>
      <c r="T123" s="1004" t="str">
        <f t="shared" si="124"/>
        <v>.</v>
      </c>
      <c r="U123" s="1004" t="str">
        <f t="shared" si="126"/>
        <v>.</v>
      </c>
      <c r="V123" s="1004" t="str">
        <f t="shared" si="126"/>
        <v>.</v>
      </c>
      <c r="W123" s="1004" t="str">
        <f t="shared" si="126"/>
        <v>.</v>
      </c>
      <c r="X123" s="1004" t="str">
        <f t="shared" si="126"/>
        <v>.</v>
      </c>
      <c r="Y123" s="1005" t="str">
        <f t="shared" si="126"/>
        <v>.</v>
      </c>
      <c r="Z123" s="116"/>
      <c r="AA123" s="1006" t="str">
        <f t="shared" si="118"/>
        <v>.</v>
      </c>
      <c r="AB123" s="1007" t="str">
        <f t="shared" si="104"/>
        <v>.</v>
      </c>
      <c r="AC123" s="1007" t="str">
        <f t="shared" si="105"/>
        <v>.</v>
      </c>
      <c r="AD123" s="1007" t="str">
        <f t="shared" si="106"/>
        <v>.</v>
      </c>
      <c r="AE123" s="1007" t="str">
        <f t="shared" si="107"/>
        <v>.</v>
      </c>
      <c r="AF123" s="1007" t="str">
        <f t="shared" si="108"/>
        <v>.</v>
      </c>
      <c r="AG123" s="990" t="str">
        <f t="shared" si="109"/>
        <v>.</v>
      </c>
      <c r="AH123" s="116"/>
      <c r="AI123" s="1003" t="str">
        <f>IF(S123=".",".",SUM($S123:S123))</f>
        <v>.</v>
      </c>
      <c r="AJ123" s="1004" t="str">
        <f>IF(T123=".",".",SUM($S123:T123))</f>
        <v>.</v>
      </c>
      <c r="AK123" s="1004" t="str">
        <f>IF(U123=".",".",SUM($S123:U123))</f>
        <v>.</v>
      </c>
      <c r="AL123" s="1004" t="str">
        <f>IF(V123=".",".",SUM($S123:V123))</f>
        <v>.</v>
      </c>
      <c r="AM123" s="1004" t="str">
        <f>IF(W123=".",".",SUM($S123:W123))</f>
        <v>.</v>
      </c>
      <c r="AN123" s="1004" t="str">
        <f>IF(X123=".",".",SUM($S123:X123))</f>
        <v>.</v>
      </c>
      <c r="AO123" s="1005" t="str">
        <f>IF(Y123=".",".",SUM($S123:Y123))</f>
        <v>.</v>
      </c>
      <c r="AP123" s="116"/>
      <c r="AQ123" s="1006" t="str">
        <f t="shared" si="119"/>
        <v>.</v>
      </c>
      <c r="AR123" s="1007" t="str">
        <f t="shared" si="110"/>
        <v>.</v>
      </c>
      <c r="AS123" s="1007" t="str">
        <f t="shared" si="111"/>
        <v>.</v>
      </c>
      <c r="AT123" s="1007" t="str">
        <f t="shared" si="112"/>
        <v>.</v>
      </c>
      <c r="AU123" s="1007" t="str">
        <f t="shared" si="113"/>
        <v>.</v>
      </c>
      <c r="AV123" s="1007" t="str">
        <f t="shared" si="114"/>
        <v>.</v>
      </c>
      <c r="AW123" s="990" t="str">
        <f t="shared" si="115"/>
        <v>.</v>
      </c>
      <c r="AX123" s="327"/>
      <c r="AY123" s="116"/>
      <c r="AZ123" s="1474"/>
      <c r="BA123" s="1474"/>
      <c r="BB123" s="1474"/>
    </row>
    <row r="124" spans="1:54" s="189" customFormat="1" x14ac:dyDescent="0.2">
      <c r="A124" s="183"/>
      <c r="B124" s="325"/>
      <c r="C124" s="472" t="s">
        <v>261</v>
      </c>
      <c r="D124" s="473" t="str">
        <f>IF('WK2 - Notional General Income'!D329="","",'WK2 - Notional General Income'!D329)</f>
        <v/>
      </c>
      <c r="E124" s="837" t="str">
        <f>IF('WK2 - Notional General Income'!M329=".",".",'WK2 - Notional General Income'!M329/'WK2 - Notional General Income'!E329)</f>
        <v>.</v>
      </c>
      <c r="F124" s="837" t="str">
        <f>IF('WK3 - Notional GI Yr1 YIELD'!M329=".",".",'WK3 - Notional GI Yr1 YIELD'!M329/'WK3 - Notional GI Yr1 YIELD'!E329)</f>
        <v>.</v>
      </c>
      <c r="G124" s="874"/>
      <c r="H124" s="874"/>
      <c r="I124" s="874"/>
      <c r="J124" s="874"/>
      <c r="K124" s="874"/>
      <c r="L124" s="874"/>
      <c r="M124" s="333"/>
      <c r="N124" s="116"/>
      <c r="O124" s="1019">
        <f>'WK2 - Notional General Income'!$E329</f>
        <v>0</v>
      </c>
      <c r="P124" s="1020">
        <f>'WK3 - Notional GI Yr1 YIELD'!$E329</f>
        <v>0</v>
      </c>
      <c r="Q124" s="101"/>
      <c r="R124" s="325"/>
      <c r="S124" s="1003" t="str">
        <f t="shared" si="123"/>
        <v>.</v>
      </c>
      <c r="T124" s="1004" t="str">
        <f t="shared" si="124"/>
        <v>.</v>
      </c>
      <c r="U124" s="1004" t="str">
        <f t="shared" si="126"/>
        <v>.</v>
      </c>
      <c r="V124" s="1004" t="str">
        <f t="shared" si="126"/>
        <v>.</v>
      </c>
      <c r="W124" s="1004" t="str">
        <f t="shared" si="126"/>
        <v>.</v>
      </c>
      <c r="X124" s="1004" t="str">
        <f t="shared" si="126"/>
        <v>.</v>
      </c>
      <c r="Y124" s="1005" t="str">
        <f t="shared" si="126"/>
        <v>.</v>
      </c>
      <c r="Z124" s="116"/>
      <c r="AA124" s="1006" t="str">
        <f t="shared" si="118"/>
        <v>.</v>
      </c>
      <c r="AB124" s="1007" t="str">
        <f t="shared" si="104"/>
        <v>.</v>
      </c>
      <c r="AC124" s="1007" t="str">
        <f t="shared" si="105"/>
        <v>.</v>
      </c>
      <c r="AD124" s="1007" t="str">
        <f t="shared" si="106"/>
        <v>.</v>
      </c>
      <c r="AE124" s="1007" t="str">
        <f t="shared" si="107"/>
        <v>.</v>
      </c>
      <c r="AF124" s="1007" t="str">
        <f t="shared" si="108"/>
        <v>.</v>
      </c>
      <c r="AG124" s="990" t="str">
        <f t="shared" si="109"/>
        <v>.</v>
      </c>
      <c r="AH124" s="116"/>
      <c r="AI124" s="1003" t="str">
        <f>IF(S124=".",".",SUM($S124:S124))</f>
        <v>.</v>
      </c>
      <c r="AJ124" s="1004" t="str">
        <f>IF(T124=".",".",SUM($S124:T124))</f>
        <v>.</v>
      </c>
      <c r="AK124" s="1004" t="str">
        <f>IF(U124=".",".",SUM($S124:U124))</f>
        <v>.</v>
      </c>
      <c r="AL124" s="1004" t="str">
        <f>IF(V124=".",".",SUM($S124:V124))</f>
        <v>.</v>
      </c>
      <c r="AM124" s="1004" t="str">
        <f>IF(W124=".",".",SUM($S124:W124))</f>
        <v>.</v>
      </c>
      <c r="AN124" s="1004" t="str">
        <f>IF(X124=".",".",SUM($S124:X124))</f>
        <v>.</v>
      </c>
      <c r="AO124" s="1005" t="str">
        <f>IF(Y124=".",".",SUM($S124:Y124))</f>
        <v>.</v>
      </c>
      <c r="AP124" s="116"/>
      <c r="AQ124" s="1006" t="str">
        <f t="shared" si="119"/>
        <v>.</v>
      </c>
      <c r="AR124" s="1007" t="str">
        <f t="shared" si="110"/>
        <v>.</v>
      </c>
      <c r="AS124" s="1007" t="str">
        <f t="shared" si="111"/>
        <v>.</v>
      </c>
      <c r="AT124" s="1007" t="str">
        <f t="shared" si="112"/>
        <v>.</v>
      </c>
      <c r="AU124" s="1007" t="str">
        <f t="shared" si="113"/>
        <v>.</v>
      </c>
      <c r="AV124" s="1007" t="str">
        <f t="shared" si="114"/>
        <v>.</v>
      </c>
      <c r="AW124" s="990" t="str">
        <f t="shared" si="115"/>
        <v>.</v>
      </c>
      <c r="AX124" s="327"/>
      <c r="AY124" s="116"/>
      <c r="AZ124" s="1474"/>
      <c r="BA124" s="1474"/>
      <c r="BB124" s="1474"/>
    </row>
    <row r="125" spans="1:54" s="189" customFormat="1" x14ac:dyDescent="0.2">
      <c r="A125" s="183"/>
      <c r="B125" s="325"/>
      <c r="C125" s="472" t="s">
        <v>261</v>
      </c>
      <c r="D125" s="473" t="str">
        <f>IF('WK2 - Notional General Income'!D330="","",'WK2 - Notional General Income'!D330)</f>
        <v/>
      </c>
      <c r="E125" s="837" t="str">
        <f>IF('WK2 - Notional General Income'!M330=".",".",'WK2 - Notional General Income'!M330/'WK2 - Notional General Income'!E330)</f>
        <v>.</v>
      </c>
      <c r="F125" s="837" t="str">
        <f>IF('WK3 - Notional GI Yr1 YIELD'!M330=".",".",'WK3 - Notional GI Yr1 YIELD'!M330/'WK3 - Notional GI Yr1 YIELD'!E330)</f>
        <v>.</v>
      </c>
      <c r="G125" s="874"/>
      <c r="H125" s="874"/>
      <c r="I125" s="874"/>
      <c r="J125" s="874"/>
      <c r="K125" s="874"/>
      <c r="L125" s="874"/>
      <c r="M125" s="333"/>
      <c r="N125" s="116"/>
      <c r="O125" s="1019">
        <f>'WK2 - Notional General Income'!$E330</f>
        <v>0</v>
      </c>
      <c r="P125" s="1020">
        <f>'WK3 - Notional GI Yr1 YIELD'!$E330</f>
        <v>0</v>
      </c>
      <c r="Q125" s="101"/>
      <c r="R125" s="325"/>
      <c r="S125" s="1003" t="str">
        <f t="shared" si="123"/>
        <v>.</v>
      </c>
      <c r="T125" s="1004" t="str">
        <f t="shared" si="124"/>
        <v>.</v>
      </c>
      <c r="U125" s="1004" t="str">
        <f t="shared" si="126"/>
        <v>.</v>
      </c>
      <c r="V125" s="1004" t="str">
        <f t="shared" si="126"/>
        <v>.</v>
      </c>
      <c r="W125" s="1004" t="str">
        <f t="shared" si="126"/>
        <v>.</v>
      </c>
      <c r="X125" s="1004" t="str">
        <f t="shared" si="126"/>
        <v>.</v>
      </c>
      <c r="Y125" s="1005" t="str">
        <f t="shared" si="126"/>
        <v>.</v>
      </c>
      <c r="Z125" s="116"/>
      <c r="AA125" s="1006" t="str">
        <f t="shared" si="118"/>
        <v>.</v>
      </c>
      <c r="AB125" s="1007" t="str">
        <f t="shared" si="104"/>
        <v>.</v>
      </c>
      <c r="AC125" s="1007" t="str">
        <f t="shared" si="105"/>
        <v>.</v>
      </c>
      <c r="AD125" s="1007" t="str">
        <f t="shared" si="106"/>
        <v>.</v>
      </c>
      <c r="AE125" s="1007" t="str">
        <f t="shared" si="107"/>
        <v>.</v>
      </c>
      <c r="AF125" s="1007" t="str">
        <f t="shared" si="108"/>
        <v>.</v>
      </c>
      <c r="AG125" s="990" t="str">
        <f t="shared" si="109"/>
        <v>.</v>
      </c>
      <c r="AH125" s="116"/>
      <c r="AI125" s="1003" t="str">
        <f>IF(S125=".",".",SUM($S125:S125))</f>
        <v>.</v>
      </c>
      <c r="AJ125" s="1004" t="str">
        <f>IF(T125=".",".",SUM($S125:T125))</f>
        <v>.</v>
      </c>
      <c r="AK125" s="1004" t="str">
        <f>IF(U125=".",".",SUM($S125:U125))</f>
        <v>.</v>
      </c>
      <c r="AL125" s="1004" t="str">
        <f>IF(V125=".",".",SUM($S125:V125))</f>
        <v>.</v>
      </c>
      <c r="AM125" s="1004" t="str">
        <f>IF(W125=".",".",SUM($S125:W125))</f>
        <v>.</v>
      </c>
      <c r="AN125" s="1004" t="str">
        <f>IF(X125=".",".",SUM($S125:X125))</f>
        <v>.</v>
      </c>
      <c r="AO125" s="1005" t="str">
        <f>IF(Y125=".",".",SUM($S125:Y125))</f>
        <v>.</v>
      </c>
      <c r="AP125" s="116"/>
      <c r="AQ125" s="1006" t="str">
        <f t="shared" si="119"/>
        <v>.</v>
      </c>
      <c r="AR125" s="1007" t="str">
        <f t="shared" si="110"/>
        <v>.</v>
      </c>
      <c r="AS125" s="1007" t="str">
        <f t="shared" si="111"/>
        <v>.</v>
      </c>
      <c r="AT125" s="1007" t="str">
        <f t="shared" si="112"/>
        <v>.</v>
      </c>
      <c r="AU125" s="1007" t="str">
        <f t="shared" si="113"/>
        <v>.</v>
      </c>
      <c r="AV125" s="1007" t="str">
        <f t="shared" si="114"/>
        <v>.</v>
      </c>
      <c r="AW125" s="990" t="str">
        <f t="shared" si="115"/>
        <v>.</v>
      </c>
      <c r="AX125" s="327"/>
      <c r="AY125" s="116"/>
      <c r="AZ125" s="1474"/>
      <c r="BA125" s="1474"/>
      <c r="BB125" s="1474"/>
    </row>
    <row r="126" spans="1:54" s="189" customFormat="1" x14ac:dyDescent="0.2">
      <c r="A126" s="183"/>
      <c r="B126" s="325"/>
      <c r="C126" s="472" t="s">
        <v>261</v>
      </c>
      <c r="D126" s="473" t="str">
        <f>IF('WK2 - Notional General Income'!D331="","",'WK2 - Notional General Income'!D331)</f>
        <v/>
      </c>
      <c r="E126" s="837" t="str">
        <f>IF('WK2 - Notional General Income'!M331=".",".",'WK2 - Notional General Income'!M331/'WK2 - Notional General Income'!E331)</f>
        <v>.</v>
      </c>
      <c r="F126" s="837" t="str">
        <f>IF('WK3 - Notional GI Yr1 YIELD'!M331=".",".",'WK3 - Notional GI Yr1 YIELD'!M331/'WK3 - Notional GI Yr1 YIELD'!E331)</f>
        <v>.</v>
      </c>
      <c r="G126" s="874"/>
      <c r="H126" s="874"/>
      <c r="I126" s="874"/>
      <c r="J126" s="874"/>
      <c r="K126" s="874"/>
      <c r="L126" s="874"/>
      <c r="M126" s="333"/>
      <c r="N126" s="116"/>
      <c r="O126" s="1019">
        <f>'WK2 - Notional General Income'!$E331</f>
        <v>0</v>
      </c>
      <c r="P126" s="1020">
        <f>'WK3 - Notional GI Yr1 YIELD'!$E331</f>
        <v>0</v>
      </c>
      <c r="Q126" s="101"/>
      <c r="R126" s="325"/>
      <c r="S126" s="1003" t="str">
        <f t="shared" si="123"/>
        <v>.</v>
      </c>
      <c r="T126" s="1004" t="str">
        <f t="shared" si="124"/>
        <v>.</v>
      </c>
      <c r="U126" s="1004" t="str">
        <f t="shared" si="126"/>
        <v>.</v>
      </c>
      <c r="V126" s="1004" t="str">
        <f t="shared" si="126"/>
        <v>.</v>
      </c>
      <c r="W126" s="1004" t="str">
        <f t="shared" si="126"/>
        <v>.</v>
      </c>
      <c r="X126" s="1004" t="str">
        <f t="shared" si="126"/>
        <v>.</v>
      </c>
      <c r="Y126" s="1005" t="str">
        <f t="shared" si="126"/>
        <v>.</v>
      </c>
      <c r="Z126" s="116"/>
      <c r="AA126" s="1006" t="str">
        <f t="shared" si="118"/>
        <v>.</v>
      </c>
      <c r="AB126" s="1007" t="str">
        <f t="shared" si="104"/>
        <v>.</v>
      </c>
      <c r="AC126" s="1007" t="str">
        <f t="shared" si="105"/>
        <v>.</v>
      </c>
      <c r="AD126" s="1007" t="str">
        <f t="shared" si="106"/>
        <v>.</v>
      </c>
      <c r="AE126" s="1007" t="str">
        <f t="shared" si="107"/>
        <v>.</v>
      </c>
      <c r="AF126" s="1007" t="str">
        <f t="shared" si="108"/>
        <v>.</v>
      </c>
      <c r="AG126" s="990" t="str">
        <f t="shared" si="109"/>
        <v>.</v>
      </c>
      <c r="AH126" s="116"/>
      <c r="AI126" s="1003" t="str">
        <f>IF(S126=".",".",SUM($S126:S126))</f>
        <v>.</v>
      </c>
      <c r="AJ126" s="1004" t="str">
        <f>IF(T126=".",".",SUM($S126:T126))</f>
        <v>.</v>
      </c>
      <c r="AK126" s="1004" t="str">
        <f>IF(U126=".",".",SUM($S126:U126))</f>
        <v>.</v>
      </c>
      <c r="AL126" s="1004" t="str">
        <f>IF(V126=".",".",SUM($S126:V126))</f>
        <v>.</v>
      </c>
      <c r="AM126" s="1004" t="str">
        <f>IF(W126=".",".",SUM($S126:W126))</f>
        <v>.</v>
      </c>
      <c r="AN126" s="1004" t="str">
        <f>IF(X126=".",".",SUM($S126:X126))</f>
        <v>.</v>
      </c>
      <c r="AO126" s="1005" t="str">
        <f>IF(Y126=".",".",SUM($S126:Y126))</f>
        <v>.</v>
      </c>
      <c r="AP126" s="116"/>
      <c r="AQ126" s="1006" t="str">
        <f t="shared" si="119"/>
        <v>.</v>
      </c>
      <c r="AR126" s="1007" t="str">
        <f t="shared" si="110"/>
        <v>.</v>
      </c>
      <c r="AS126" s="1007" t="str">
        <f t="shared" si="111"/>
        <v>.</v>
      </c>
      <c r="AT126" s="1007" t="str">
        <f t="shared" si="112"/>
        <v>.</v>
      </c>
      <c r="AU126" s="1007" t="str">
        <f t="shared" si="113"/>
        <v>.</v>
      </c>
      <c r="AV126" s="1007" t="str">
        <f t="shared" si="114"/>
        <v>.</v>
      </c>
      <c r="AW126" s="990" t="str">
        <f t="shared" si="115"/>
        <v>.</v>
      </c>
      <c r="AX126" s="327"/>
      <c r="AY126" s="116"/>
      <c r="AZ126" s="1474"/>
      <c r="BA126" s="1474"/>
      <c r="BB126" s="1474"/>
    </row>
    <row r="127" spans="1:54" s="189" customFormat="1" x14ac:dyDescent="0.2">
      <c r="A127" s="183"/>
      <c r="B127" s="325"/>
      <c r="C127" s="472" t="s">
        <v>261</v>
      </c>
      <c r="D127" s="473" t="str">
        <f>IF('WK2 - Notional General Income'!D332="","",'WK2 - Notional General Income'!D332)</f>
        <v/>
      </c>
      <c r="E127" s="837" t="str">
        <f>IF('WK2 - Notional General Income'!M332=".",".",'WK2 - Notional General Income'!M332/'WK2 - Notional General Income'!E332)</f>
        <v>.</v>
      </c>
      <c r="F127" s="837" t="str">
        <f>IF('WK3 - Notional GI Yr1 YIELD'!M332=".",".",'WK3 - Notional GI Yr1 YIELD'!M332/'WK3 - Notional GI Yr1 YIELD'!E332)</f>
        <v>.</v>
      </c>
      <c r="G127" s="874"/>
      <c r="H127" s="874"/>
      <c r="I127" s="874"/>
      <c r="J127" s="874"/>
      <c r="K127" s="874"/>
      <c r="L127" s="874"/>
      <c r="M127" s="333"/>
      <c r="N127" s="116"/>
      <c r="O127" s="1019">
        <f>'WK2 - Notional General Income'!$E332</f>
        <v>0</v>
      </c>
      <c r="P127" s="1020">
        <f>'WK3 - Notional GI Yr1 YIELD'!$E332</f>
        <v>0</v>
      </c>
      <c r="Q127" s="101"/>
      <c r="R127" s="325"/>
      <c r="S127" s="1003" t="str">
        <f t="shared" si="123"/>
        <v>.</v>
      </c>
      <c r="T127" s="1004" t="str">
        <f t="shared" si="124"/>
        <v>.</v>
      </c>
      <c r="U127" s="1004" t="str">
        <f t="shared" si="126"/>
        <v>.</v>
      </c>
      <c r="V127" s="1004" t="str">
        <f t="shared" si="126"/>
        <v>.</v>
      </c>
      <c r="W127" s="1004" t="str">
        <f t="shared" si="126"/>
        <v>.</v>
      </c>
      <c r="X127" s="1004" t="str">
        <f t="shared" si="126"/>
        <v>.</v>
      </c>
      <c r="Y127" s="1005" t="str">
        <f t="shared" si="126"/>
        <v>.</v>
      </c>
      <c r="Z127" s="116"/>
      <c r="AA127" s="1006" t="str">
        <f t="shared" si="118"/>
        <v>.</v>
      </c>
      <c r="AB127" s="1007" t="str">
        <f t="shared" si="104"/>
        <v>.</v>
      </c>
      <c r="AC127" s="1007" t="str">
        <f t="shared" si="105"/>
        <v>.</v>
      </c>
      <c r="AD127" s="1007" t="str">
        <f t="shared" si="106"/>
        <v>.</v>
      </c>
      <c r="AE127" s="1007" t="str">
        <f t="shared" si="107"/>
        <v>.</v>
      </c>
      <c r="AF127" s="1007" t="str">
        <f t="shared" si="108"/>
        <v>.</v>
      </c>
      <c r="AG127" s="990" t="str">
        <f t="shared" si="109"/>
        <v>.</v>
      </c>
      <c r="AH127" s="116"/>
      <c r="AI127" s="1003" t="str">
        <f>IF(S127=".",".",SUM($S127:S127))</f>
        <v>.</v>
      </c>
      <c r="AJ127" s="1004" t="str">
        <f>IF(T127=".",".",SUM($S127:T127))</f>
        <v>.</v>
      </c>
      <c r="AK127" s="1004" t="str">
        <f>IF(U127=".",".",SUM($S127:U127))</f>
        <v>.</v>
      </c>
      <c r="AL127" s="1004" t="str">
        <f>IF(V127=".",".",SUM($S127:V127))</f>
        <v>.</v>
      </c>
      <c r="AM127" s="1004" t="str">
        <f>IF(W127=".",".",SUM($S127:W127))</f>
        <v>.</v>
      </c>
      <c r="AN127" s="1004" t="str">
        <f>IF(X127=".",".",SUM($S127:X127))</f>
        <v>.</v>
      </c>
      <c r="AO127" s="1005" t="str">
        <f>IF(Y127=".",".",SUM($S127:Y127))</f>
        <v>.</v>
      </c>
      <c r="AP127" s="116"/>
      <c r="AQ127" s="1006" t="str">
        <f t="shared" si="119"/>
        <v>.</v>
      </c>
      <c r="AR127" s="1007" t="str">
        <f t="shared" si="110"/>
        <v>.</v>
      </c>
      <c r="AS127" s="1007" t="str">
        <f t="shared" si="111"/>
        <v>.</v>
      </c>
      <c r="AT127" s="1007" t="str">
        <f t="shared" si="112"/>
        <v>.</v>
      </c>
      <c r="AU127" s="1007" t="str">
        <f t="shared" si="113"/>
        <v>.</v>
      </c>
      <c r="AV127" s="1007" t="str">
        <f t="shared" si="114"/>
        <v>.</v>
      </c>
      <c r="AW127" s="990" t="str">
        <f t="shared" si="115"/>
        <v>.</v>
      </c>
      <c r="AX127" s="327"/>
      <c r="AY127" s="116"/>
      <c r="AZ127" s="1474"/>
      <c r="BA127" s="1474"/>
      <c r="BB127" s="1474"/>
    </row>
    <row r="128" spans="1:54" s="189" customFormat="1" x14ac:dyDescent="0.2">
      <c r="A128" s="183"/>
      <c r="B128" s="325"/>
      <c r="C128" s="472" t="s">
        <v>261</v>
      </c>
      <c r="D128" s="473" t="str">
        <f>IF('WK2 - Notional General Income'!D333="","",'WK2 - Notional General Income'!D333)</f>
        <v/>
      </c>
      <c r="E128" s="837" t="str">
        <f>IF('WK2 - Notional General Income'!M333=".",".",'WK2 - Notional General Income'!M333/'WK2 - Notional General Income'!E333)</f>
        <v>.</v>
      </c>
      <c r="F128" s="837" t="str">
        <f>IF('WK3 - Notional GI Yr1 YIELD'!M333=".",".",'WK3 - Notional GI Yr1 YIELD'!M333/'WK3 - Notional GI Yr1 YIELD'!E333)</f>
        <v>.</v>
      </c>
      <c r="G128" s="874"/>
      <c r="H128" s="874"/>
      <c r="I128" s="874"/>
      <c r="J128" s="874"/>
      <c r="K128" s="874"/>
      <c r="L128" s="874"/>
      <c r="M128" s="333"/>
      <c r="N128" s="116"/>
      <c r="O128" s="1019">
        <f>'WK2 - Notional General Income'!$E333</f>
        <v>0</v>
      </c>
      <c r="P128" s="1020">
        <f>'WK3 - Notional GI Yr1 YIELD'!$E333</f>
        <v>0</v>
      </c>
      <c r="Q128" s="101"/>
      <c r="R128" s="325"/>
      <c r="S128" s="1003" t="str">
        <f t="shared" si="123"/>
        <v>.</v>
      </c>
      <c r="T128" s="1004" t="str">
        <f t="shared" si="124"/>
        <v>.</v>
      </c>
      <c r="U128" s="1004" t="str">
        <f t="shared" si="126"/>
        <v>.</v>
      </c>
      <c r="V128" s="1004" t="str">
        <f t="shared" si="126"/>
        <v>.</v>
      </c>
      <c r="W128" s="1004" t="str">
        <f t="shared" si="126"/>
        <v>.</v>
      </c>
      <c r="X128" s="1004" t="str">
        <f t="shared" si="126"/>
        <v>.</v>
      </c>
      <c r="Y128" s="1005" t="str">
        <f t="shared" si="126"/>
        <v>.</v>
      </c>
      <c r="Z128" s="116"/>
      <c r="AA128" s="1006" t="str">
        <f t="shared" si="118"/>
        <v>.</v>
      </c>
      <c r="AB128" s="1007" t="str">
        <f t="shared" si="104"/>
        <v>.</v>
      </c>
      <c r="AC128" s="1007" t="str">
        <f t="shared" si="105"/>
        <v>.</v>
      </c>
      <c r="AD128" s="1007" t="str">
        <f t="shared" si="106"/>
        <v>.</v>
      </c>
      <c r="AE128" s="1007" t="str">
        <f t="shared" si="107"/>
        <v>.</v>
      </c>
      <c r="AF128" s="1007" t="str">
        <f t="shared" si="108"/>
        <v>.</v>
      </c>
      <c r="AG128" s="990" t="str">
        <f t="shared" si="109"/>
        <v>.</v>
      </c>
      <c r="AH128" s="116"/>
      <c r="AI128" s="1003" t="str">
        <f>IF(S128=".",".",SUM($S128:S128))</f>
        <v>.</v>
      </c>
      <c r="AJ128" s="1004" t="str">
        <f>IF(T128=".",".",SUM($S128:T128))</f>
        <v>.</v>
      </c>
      <c r="AK128" s="1004" t="str">
        <f>IF(U128=".",".",SUM($S128:U128))</f>
        <v>.</v>
      </c>
      <c r="AL128" s="1004" t="str">
        <f>IF(V128=".",".",SUM($S128:V128))</f>
        <v>.</v>
      </c>
      <c r="AM128" s="1004" t="str">
        <f>IF(W128=".",".",SUM($S128:W128))</f>
        <v>.</v>
      </c>
      <c r="AN128" s="1004" t="str">
        <f>IF(X128=".",".",SUM($S128:X128))</f>
        <v>.</v>
      </c>
      <c r="AO128" s="1005" t="str">
        <f>IF(Y128=".",".",SUM($S128:Y128))</f>
        <v>.</v>
      </c>
      <c r="AP128" s="116"/>
      <c r="AQ128" s="1006" t="str">
        <f t="shared" si="119"/>
        <v>.</v>
      </c>
      <c r="AR128" s="1007" t="str">
        <f t="shared" si="110"/>
        <v>.</v>
      </c>
      <c r="AS128" s="1007" t="str">
        <f t="shared" si="111"/>
        <v>.</v>
      </c>
      <c r="AT128" s="1007" t="str">
        <f t="shared" si="112"/>
        <v>.</v>
      </c>
      <c r="AU128" s="1007" t="str">
        <f t="shared" si="113"/>
        <v>.</v>
      </c>
      <c r="AV128" s="1007" t="str">
        <f t="shared" si="114"/>
        <v>.</v>
      </c>
      <c r="AW128" s="990" t="str">
        <f t="shared" si="115"/>
        <v>.</v>
      </c>
      <c r="AX128" s="327"/>
      <c r="AY128" s="116"/>
      <c r="AZ128" s="1474"/>
      <c r="BA128" s="1474"/>
      <c r="BB128" s="1474"/>
    </row>
    <row r="129" spans="1:54" s="189" customFormat="1" x14ac:dyDescent="0.2">
      <c r="A129" s="183"/>
      <c r="B129" s="325"/>
      <c r="C129" s="472" t="s">
        <v>261</v>
      </c>
      <c r="D129" s="473" t="str">
        <f>IF('WK2 - Notional General Income'!D334="","",'WK2 - Notional General Income'!D334)</f>
        <v/>
      </c>
      <c r="E129" s="837" t="str">
        <f>IF('WK2 - Notional General Income'!M334=".",".",'WK2 - Notional General Income'!M334/'WK2 - Notional General Income'!E334)</f>
        <v>.</v>
      </c>
      <c r="F129" s="837" t="str">
        <f>IF('WK3 - Notional GI Yr1 YIELD'!M334=".",".",'WK3 - Notional GI Yr1 YIELD'!M334/'WK3 - Notional GI Yr1 YIELD'!E334)</f>
        <v>.</v>
      </c>
      <c r="G129" s="874"/>
      <c r="H129" s="874"/>
      <c r="I129" s="874"/>
      <c r="J129" s="874"/>
      <c r="K129" s="874"/>
      <c r="L129" s="874"/>
      <c r="M129" s="333"/>
      <c r="N129" s="116"/>
      <c r="O129" s="1019">
        <f>'WK2 - Notional General Income'!$E334</f>
        <v>0</v>
      </c>
      <c r="P129" s="1020">
        <f>'WK3 - Notional GI Yr1 YIELD'!$E334</f>
        <v>0</v>
      </c>
      <c r="Q129" s="101"/>
      <c r="R129" s="325"/>
      <c r="S129" s="1003" t="str">
        <f t="shared" si="123"/>
        <v>.</v>
      </c>
      <c r="T129" s="1004" t="str">
        <f t="shared" si="124"/>
        <v>.</v>
      </c>
      <c r="U129" s="1004" t="str">
        <f t="shared" si="126"/>
        <v>.</v>
      </c>
      <c r="V129" s="1004" t="str">
        <f t="shared" si="126"/>
        <v>.</v>
      </c>
      <c r="W129" s="1004" t="str">
        <f t="shared" si="126"/>
        <v>.</v>
      </c>
      <c r="X129" s="1004" t="str">
        <f t="shared" si="126"/>
        <v>.</v>
      </c>
      <c r="Y129" s="1005" t="str">
        <f t="shared" si="126"/>
        <v>.</v>
      </c>
      <c r="Z129" s="116"/>
      <c r="AA129" s="1006" t="str">
        <f t="shared" si="118"/>
        <v>.</v>
      </c>
      <c r="AB129" s="1007" t="str">
        <f t="shared" si="104"/>
        <v>.</v>
      </c>
      <c r="AC129" s="1007" t="str">
        <f t="shared" si="105"/>
        <v>.</v>
      </c>
      <c r="AD129" s="1007" t="str">
        <f t="shared" si="106"/>
        <v>.</v>
      </c>
      <c r="AE129" s="1007" t="str">
        <f t="shared" si="107"/>
        <v>.</v>
      </c>
      <c r="AF129" s="1007" t="str">
        <f t="shared" si="108"/>
        <v>.</v>
      </c>
      <c r="AG129" s="990" t="str">
        <f t="shared" si="109"/>
        <v>.</v>
      </c>
      <c r="AH129" s="116"/>
      <c r="AI129" s="1003" t="str">
        <f>IF(S129=".",".",SUM($S129:S129))</f>
        <v>.</v>
      </c>
      <c r="AJ129" s="1004" t="str">
        <f>IF(T129=".",".",SUM($S129:T129))</f>
        <v>.</v>
      </c>
      <c r="AK129" s="1004" t="str">
        <f>IF(U129=".",".",SUM($S129:U129))</f>
        <v>.</v>
      </c>
      <c r="AL129" s="1004" t="str">
        <f>IF(V129=".",".",SUM($S129:V129))</f>
        <v>.</v>
      </c>
      <c r="AM129" s="1004" t="str">
        <f>IF(W129=".",".",SUM($S129:W129))</f>
        <v>.</v>
      </c>
      <c r="AN129" s="1004" t="str">
        <f>IF(X129=".",".",SUM($S129:X129))</f>
        <v>.</v>
      </c>
      <c r="AO129" s="1005" t="str">
        <f>IF(Y129=".",".",SUM($S129:Y129))</f>
        <v>.</v>
      </c>
      <c r="AP129" s="116"/>
      <c r="AQ129" s="1006" t="str">
        <f t="shared" si="119"/>
        <v>.</v>
      </c>
      <c r="AR129" s="1007" t="str">
        <f t="shared" si="110"/>
        <v>.</v>
      </c>
      <c r="AS129" s="1007" t="str">
        <f t="shared" si="111"/>
        <v>.</v>
      </c>
      <c r="AT129" s="1007" t="str">
        <f t="shared" si="112"/>
        <v>.</v>
      </c>
      <c r="AU129" s="1007" t="str">
        <f t="shared" si="113"/>
        <v>.</v>
      </c>
      <c r="AV129" s="1007" t="str">
        <f t="shared" si="114"/>
        <v>.</v>
      </c>
      <c r="AW129" s="990" t="str">
        <f t="shared" si="115"/>
        <v>.</v>
      </c>
      <c r="AX129" s="327"/>
      <c r="AY129" s="116"/>
      <c r="AZ129" s="1474"/>
      <c r="BA129" s="1474"/>
      <c r="BB129" s="1474"/>
    </row>
    <row r="130" spans="1:54" s="189" customFormat="1" x14ac:dyDescent="0.2">
      <c r="A130" s="183"/>
      <c r="B130" s="325"/>
      <c r="C130" s="194" t="s">
        <v>261</v>
      </c>
      <c r="D130" s="198" t="str">
        <f>IF('WK2 - Notional General Income'!D335="","",'WK2 - Notional General Income'!D335)</f>
        <v/>
      </c>
      <c r="E130" s="838" t="str">
        <f>IF('WK2 - Notional General Income'!M335=".",".",'WK2 - Notional General Income'!M335/'WK2 - Notional General Income'!E335)</f>
        <v>.</v>
      </c>
      <c r="F130" s="838" t="str">
        <f>IF('WK3 - Notional GI Yr1 YIELD'!M335=".",".",'WK3 - Notional GI Yr1 YIELD'!M335/'WK3 - Notional GI Yr1 YIELD'!E335)</f>
        <v>.</v>
      </c>
      <c r="G130" s="876"/>
      <c r="H130" s="876"/>
      <c r="I130" s="876"/>
      <c r="J130" s="876"/>
      <c r="K130" s="876"/>
      <c r="L130" s="876"/>
      <c r="M130" s="333"/>
      <c r="N130" s="116"/>
      <c r="O130" s="1019">
        <f>'WK2 - Notional General Income'!$E335</f>
        <v>0</v>
      </c>
      <c r="P130" s="1020">
        <f>'WK3 - Notional GI Yr1 YIELD'!$E335</f>
        <v>0</v>
      </c>
      <c r="Q130" s="101"/>
      <c r="R130" s="325"/>
      <c r="S130" s="1003" t="str">
        <f t="shared" si="123"/>
        <v>.</v>
      </c>
      <c r="T130" s="1004" t="str">
        <f t="shared" si="124"/>
        <v>.</v>
      </c>
      <c r="U130" s="1004" t="str">
        <f t="shared" si="126"/>
        <v>.</v>
      </c>
      <c r="V130" s="1004" t="str">
        <f t="shared" si="126"/>
        <v>.</v>
      </c>
      <c r="W130" s="1004" t="str">
        <f t="shared" si="126"/>
        <v>.</v>
      </c>
      <c r="X130" s="1004" t="str">
        <f t="shared" si="126"/>
        <v>.</v>
      </c>
      <c r="Y130" s="1005" t="str">
        <f t="shared" si="126"/>
        <v>.</v>
      </c>
      <c r="Z130" s="116"/>
      <c r="AA130" s="1006" t="str">
        <f t="shared" si="118"/>
        <v>.</v>
      </c>
      <c r="AB130" s="1007" t="str">
        <f t="shared" si="104"/>
        <v>.</v>
      </c>
      <c r="AC130" s="1007" t="str">
        <f t="shared" si="105"/>
        <v>.</v>
      </c>
      <c r="AD130" s="1007" t="str">
        <f t="shared" si="106"/>
        <v>.</v>
      </c>
      <c r="AE130" s="1007" t="str">
        <f t="shared" si="107"/>
        <v>.</v>
      </c>
      <c r="AF130" s="1007" t="str">
        <f t="shared" si="108"/>
        <v>.</v>
      </c>
      <c r="AG130" s="990" t="str">
        <f t="shared" si="109"/>
        <v>.</v>
      </c>
      <c r="AH130" s="116"/>
      <c r="AI130" s="1003" t="str">
        <f>IF(S130=".",".",SUM($S130:S130))</f>
        <v>.</v>
      </c>
      <c r="AJ130" s="1004" t="str">
        <f>IF(T130=".",".",SUM($S130:T130))</f>
        <v>.</v>
      </c>
      <c r="AK130" s="1004" t="str">
        <f>IF(U130=".",".",SUM($S130:U130))</f>
        <v>.</v>
      </c>
      <c r="AL130" s="1004" t="str">
        <f>IF(V130=".",".",SUM($S130:V130))</f>
        <v>.</v>
      </c>
      <c r="AM130" s="1004" t="str">
        <f>IF(W130=".",".",SUM($S130:W130))</f>
        <v>.</v>
      </c>
      <c r="AN130" s="1004" t="str">
        <f>IF(X130=".",".",SUM($S130:X130))</f>
        <v>.</v>
      </c>
      <c r="AO130" s="1005" t="str">
        <f>IF(Y130=".",".",SUM($S130:Y130))</f>
        <v>.</v>
      </c>
      <c r="AP130" s="116"/>
      <c r="AQ130" s="1006" t="str">
        <f t="shared" si="119"/>
        <v>.</v>
      </c>
      <c r="AR130" s="1007" t="str">
        <f t="shared" si="110"/>
        <v>.</v>
      </c>
      <c r="AS130" s="1007" t="str">
        <f t="shared" si="111"/>
        <v>.</v>
      </c>
      <c r="AT130" s="1007" t="str">
        <f t="shared" si="112"/>
        <v>.</v>
      </c>
      <c r="AU130" s="1007" t="str">
        <f t="shared" si="113"/>
        <v>.</v>
      </c>
      <c r="AV130" s="1007" t="str">
        <f t="shared" si="114"/>
        <v>.</v>
      </c>
      <c r="AW130" s="990" t="str">
        <f t="shared" si="115"/>
        <v>.</v>
      </c>
      <c r="AX130" s="327"/>
      <c r="AY130" s="116"/>
      <c r="AZ130" s="1474"/>
      <c r="BA130" s="1474"/>
      <c r="BB130" s="1474"/>
    </row>
    <row r="131" spans="1:54" s="190" customFormat="1" x14ac:dyDescent="0.2">
      <c r="A131" s="183"/>
      <c r="B131" s="325"/>
      <c r="C131" s="211"/>
      <c r="D131" s="211" t="s">
        <v>256</v>
      </c>
      <c r="E131" s="839">
        <f>IF($O131=0,".",SUMPRODUCT(E94:E130,$O94:$O130)/$O131)</f>
        <v>4294.8754951074734</v>
      </c>
      <c r="F131" s="197">
        <f t="shared" ref="F131" si="127">IF($P131=0,".",SUMPRODUCT(F94:F130,$P94:$P130)/$P131)</f>
        <v>3543.0378409171858</v>
      </c>
      <c r="G131" s="197">
        <f t="shared" ref="G131:L131" si="128">IF($P131=0,".",SUMPRODUCT(G94:G130,$P94:$P130)/$P131)</f>
        <v>3631.6127628120898</v>
      </c>
      <c r="H131" s="197">
        <f t="shared" si="128"/>
        <v>3722.4013173455978</v>
      </c>
      <c r="I131" s="197">
        <f t="shared" si="128"/>
        <v>3815.465574901446</v>
      </c>
      <c r="J131" s="197">
        <f t="shared" si="128"/>
        <v>3910.8484099868601</v>
      </c>
      <c r="K131" s="197">
        <f t="shared" si="128"/>
        <v>4008.6243791064385</v>
      </c>
      <c r="L131" s="197">
        <f t="shared" si="128"/>
        <v>4108.8407358738496</v>
      </c>
      <c r="M131" s="333"/>
      <c r="N131" s="144"/>
      <c r="O131" s="1021">
        <f>SUM(O94:O110)</f>
        <v>3012</v>
      </c>
      <c r="P131" s="1022">
        <f>SUM(P94:P110)</f>
        <v>3044</v>
      </c>
      <c r="Q131" s="102"/>
      <c r="R131" s="334"/>
      <c r="S131" s="1012">
        <f t="shared" si="123"/>
        <v>-751.83765419028759</v>
      </c>
      <c r="T131" s="1013">
        <f t="shared" si="124"/>
        <v>88.574921894904037</v>
      </c>
      <c r="U131" s="1013">
        <f t="shared" ref="U131:Y169" si="129">IF(H131=".",".",H131-G131)</f>
        <v>90.788554533507977</v>
      </c>
      <c r="V131" s="1013">
        <f t="shared" si="129"/>
        <v>93.064257555848144</v>
      </c>
      <c r="W131" s="1013">
        <f t="shared" si="129"/>
        <v>95.382835085414172</v>
      </c>
      <c r="X131" s="1013">
        <f t="shared" si="129"/>
        <v>97.775969119578349</v>
      </c>
      <c r="Y131" s="1014">
        <f t="shared" si="129"/>
        <v>100.21635676741107</v>
      </c>
      <c r="Z131" s="144"/>
      <c r="AA131" s="1516">
        <f t="shared" si="118"/>
        <v>-0.17505458657573347</v>
      </c>
      <c r="AB131" s="1517">
        <f t="shared" si="104"/>
        <v>2.4999710946348452E-2</v>
      </c>
      <c r="AC131" s="1517">
        <f t="shared" si="105"/>
        <v>2.4999514117580945E-2</v>
      </c>
      <c r="AD131" s="1517">
        <f t="shared" si="106"/>
        <v>2.5001134918523737E-2</v>
      </c>
      <c r="AE131" s="1517">
        <f t="shared" si="107"/>
        <v>2.4999002929774194E-2</v>
      </c>
      <c r="AF131" s="1517">
        <f t="shared" si="108"/>
        <v>2.5001216838242746E-2</v>
      </c>
      <c r="AG131" s="1518">
        <f t="shared" si="109"/>
        <v>2.5000186420497172E-2</v>
      </c>
      <c r="AH131" s="144"/>
      <c r="AI131" s="1012">
        <f>IF(S131=".",".",SUM($S131:S131))</f>
        <v>-751.83765419028759</v>
      </c>
      <c r="AJ131" s="1013">
        <f>IF(T131=".",".",SUM($S131:T131))</f>
        <v>-663.26273229538356</v>
      </c>
      <c r="AK131" s="1013">
        <f>IF(U131=".",".",SUM($S131:U131))</f>
        <v>-572.47417776187558</v>
      </c>
      <c r="AL131" s="1013">
        <f>IF(V131=".",".",SUM($S131:V131))</f>
        <v>-479.40992020602744</v>
      </c>
      <c r="AM131" s="1013">
        <f>IF(W131=".",".",SUM($S131:W131))</f>
        <v>-384.02708512061326</v>
      </c>
      <c r="AN131" s="1013">
        <f>IF(X131=".",".",SUM($S131:X131))</f>
        <v>-286.25111600103492</v>
      </c>
      <c r="AO131" s="1014">
        <f>IF(Y131=".",".",SUM($S131:Y131))</f>
        <v>-186.03475923362384</v>
      </c>
      <c r="AP131" s="116"/>
      <c r="AQ131" s="1516">
        <f t="shared" si="119"/>
        <v>-0.17505458657573347</v>
      </c>
      <c r="AR131" s="1517">
        <f t="shared" si="110"/>
        <v>-0.15443118969361092</v>
      </c>
      <c r="AS131" s="1517">
        <f t="shared" si="111"/>
        <v>-0.1332923802829703</v>
      </c>
      <c r="AT131" s="1517">
        <f t="shared" si="112"/>
        <v>-0.11162370614751216</v>
      </c>
      <c r="AU131" s="1517">
        <f t="shared" si="113"/>
        <v>-8.9415184574751838E-2</v>
      </c>
      <c r="AV131" s="1517">
        <f t="shared" si="114"/>
        <v>-6.6649456154693976E-2</v>
      </c>
      <c r="AW131" s="1518">
        <f t="shared" si="115"/>
        <v>-4.3315518562888733E-2</v>
      </c>
      <c r="AX131" s="346"/>
      <c r="AY131" s="144"/>
      <c r="AZ131" s="102"/>
      <c r="BA131" s="102"/>
      <c r="BB131" s="102"/>
    </row>
    <row r="132" spans="1:54" s="189" customFormat="1" x14ac:dyDescent="0.2">
      <c r="A132" s="183"/>
      <c r="B132" s="325"/>
      <c r="C132" s="470" t="s">
        <v>156</v>
      </c>
      <c r="D132" s="471" t="str">
        <f>IF('WK2 - Notional General Income'!D166="","",'WK2 - Notional General Income'!D166)</f>
        <v>Ordinary</v>
      </c>
      <c r="E132" s="836">
        <f>IF('WK2 - Notional General Income'!M166=".",".",'WK2 - Notional General Income'!M166/'WK2 - Notional General Income'!E166)</f>
        <v>2909.4508129230767</v>
      </c>
      <c r="F132" s="836">
        <f>IF('WK3 - Notional GI Yr1 YIELD'!M166=".",".",'WK3 - Notional GI Yr1 YIELD'!M166/'WK3 - Notional GI Yr1 YIELD'!E166)</f>
        <v>2174.8802857230767</v>
      </c>
      <c r="G132" s="873">
        <v>2229.25</v>
      </c>
      <c r="H132" s="873">
        <v>2284.98</v>
      </c>
      <c r="I132" s="873">
        <v>2342.11</v>
      </c>
      <c r="J132" s="873">
        <v>2400.66</v>
      </c>
      <c r="K132" s="873">
        <v>2460.6799999999998</v>
      </c>
      <c r="L132" s="873">
        <v>2522.19</v>
      </c>
      <c r="M132" s="333"/>
      <c r="N132" s="116"/>
      <c r="O132" s="1017">
        <f>'WK2 - Notional General Income'!$E166</f>
        <v>130</v>
      </c>
      <c r="P132" s="1018">
        <f>'WK3 - Notional GI Yr1 YIELD'!$E166</f>
        <v>130</v>
      </c>
      <c r="Q132" s="101"/>
      <c r="R132" s="325"/>
      <c r="S132" s="1000">
        <f t="shared" si="123"/>
        <v>-734.57052720000002</v>
      </c>
      <c r="T132" s="1001">
        <f t="shared" si="124"/>
        <v>54.369714276923332</v>
      </c>
      <c r="U132" s="1001">
        <f t="shared" si="126"/>
        <v>55.730000000000018</v>
      </c>
      <c r="V132" s="1001">
        <f t="shared" si="126"/>
        <v>57.130000000000109</v>
      </c>
      <c r="W132" s="1001">
        <f t="shared" si="126"/>
        <v>58.549999999999727</v>
      </c>
      <c r="X132" s="1001">
        <f t="shared" si="126"/>
        <v>60.019999999999982</v>
      </c>
      <c r="Y132" s="1002">
        <f t="shared" si="126"/>
        <v>61.510000000000218</v>
      </c>
      <c r="Z132" s="116"/>
      <c r="AA132" s="1006">
        <f t="shared" si="118"/>
        <v>-0.25247738299517397</v>
      </c>
      <c r="AB132" s="1007">
        <f t="shared" si="104"/>
        <v>2.4998945750638102E-2</v>
      </c>
      <c r="AC132" s="1007">
        <f t="shared" si="105"/>
        <v>2.4999439273298174E-2</v>
      </c>
      <c r="AD132" s="1007">
        <f t="shared" si="106"/>
        <v>2.5002407023256179E-2</v>
      </c>
      <c r="AE132" s="1007">
        <f t="shared" si="107"/>
        <v>2.4998825845071293E-2</v>
      </c>
      <c r="AF132" s="1007">
        <f t="shared" si="108"/>
        <v>2.5001457932401827E-2</v>
      </c>
      <c r="AG132" s="990">
        <f t="shared" si="109"/>
        <v>2.4997155257896253E-2</v>
      </c>
      <c r="AH132" s="116"/>
      <c r="AI132" s="1000">
        <f>IF(S132=".",".",SUM($S132:S132))</f>
        <v>-734.57052720000002</v>
      </c>
      <c r="AJ132" s="1001">
        <f>IF(T132=".",".",SUM($S132:T132))</f>
        <v>-680.20081292307668</v>
      </c>
      <c r="AK132" s="1001">
        <f>IF(U132=".",".",SUM($S132:U132))</f>
        <v>-624.47081292307666</v>
      </c>
      <c r="AL132" s="1001">
        <f>IF(V132=".",".",SUM($S132:V132))</f>
        <v>-567.34081292307656</v>
      </c>
      <c r="AM132" s="1001">
        <f>IF(W132=".",".",SUM($S132:W132))</f>
        <v>-508.79081292307683</v>
      </c>
      <c r="AN132" s="1001">
        <f>IF(X132=".",".",SUM($S132:X132))</f>
        <v>-448.77081292307685</v>
      </c>
      <c r="AO132" s="1002">
        <f>IF(Y132=".",".",SUM($S132:Y132))</f>
        <v>-387.26081292307663</v>
      </c>
      <c r="AP132" s="116"/>
      <c r="AQ132" s="1006">
        <f t="shared" si="119"/>
        <v>-0.25247738299517397</v>
      </c>
      <c r="AR132" s="1007">
        <f t="shared" si="110"/>
        <v>-0.23379010564529545</v>
      </c>
      <c r="AS132" s="1007">
        <f t="shared" si="111"/>
        <v>-0.21463528792077469</v>
      </c>
      <c r="AT132" s="1007">
        <f t="shared" si="112"/>
        <v>-0.19499927972766751</v>
      </c>
      <c r="AU132" s="1007">
        <f t="shared" si="113"/>
        <v>-0.17487520691642255</v>
      </c>
      <c r="AV132" s="1007">
        <f t="shared" si="114"/>
        <v>-0.15424588411316165</v>
      </c>
      <c r="AW132" s="990">
        <f t="shared" si="115"/>
        <v>-0.13310443716833353</v>
      </c>
      <c r="AX132" s="327"/>
      <c r="AY132" s="116"/>
      <c r="AZ132" s="1474"/>
      <c r="BA132" s="1474"/>
      <c r="BB132" s="1474"/>
    </row>
    <row r="133" spans="1:54" s="189" customFormat="1" x14ac:dyDescent="0.2">
      <c r="A133" s="183"/>
      <c r="B133" s="325"/>
      <c r="C133" s="472" t="s">
        <v>156</v>
      </c>
      <c r="D133" s="473" t="str">
        <f>IF('WK2 - Notional General Income'!D167="","",'WK2 - Notional General Income'!D167)</f>
        <v/>
      </c>
      <c r="E133" s="837" t="str">
        <f>IF('WK2 - Notional General Income'!M167=".",".",'WK2 - Notional General Income'!M167/'WK2 - Notional General Income'!E167)</f>
        <v>.</v>
      </c>
      <c r="F133" s="837" t="str">
        <f>IF('WK3 - Notional GI Yr1 YIELD'!M167=".",".",'WK3 - Notional GI Yr1 YIELD'!M167/'WK3 - Notional GI Yr1 YIELD'!E167)</f>
        <v>.</v>
      </c>
      <c r="G133" s="874"/>
      <c r="H133" s="874"/>
      <c r="I133" s="874"/>
      <c r="J133" s="874"/>
      <c r="K133" s="874"/>
      <c r="L133" s="874"/>
      <c r="M133" s="333"/>
      <c r="N133" s="116"/>
      <c r="O133" s="1019">
        <f>'WK2 - Notional General Income'!$E167</f>
        <v>0</v>
      </c>
      <c r="P133" s="1020">
        <f>'WK3 - Notional GI Yr1 YIELD'!$E167</f>
        <v>0</v>
      </c>
      <c r="Q133" s="101"/>
      <c r="R133" s="325"/>
      <c r="S133" s="1003" t="str">
        <f t="shared" si="123"/>
        <v>.</v>
      </c>
      <c r="T133" s="1004" t="str">
        <f t="shared" si="124"/>
        <v>.</v>
      </c>
      <c r="U133" s="1004" t="str">
        <f t="shared" si="126"/>
        <v>.</v>
      </c>
      <c r="V133" s="1004" t="str">
        <f t="shared" si="126"/>
        <v>.</v>
      </c>
      <c r="W133" s="1004" t="str">
        <f t="shared" si="126"/>
        <v>.</v>
      </c>
      <c r="X133" s="1004" t="str">
        <f t="shared" si="126"/>
        <v>.</v>
      </c>
      <c r="Y133" s="1005" t="str">
        <f t="shared" si="126"/>
        <v>.</v>
      </c>
      <c r="Z133" s="116"/>
      <c r="AA133" s="1006" t="str">
        <f t="shared" si="118"/>
        <v>.</v>
      </c>
      <c r="AB133" s="1007" t="str">
        <f t="shared" si="104"/>
        <v>.</v>
      </c>
      <c r="AC133" s="1007" t="str">
        <f t="shared" si="105"/>
        <v>.</v>
      </c>
      <c r="AD133" s="1007" t="str">
        <f t="shared" si="106"/>
        <v>.</v>
      </c>
      <c r="AE133" s="1007" t="str">
        <f t="shared" si="107"/>
        <v>.</v>
      </c>
      <c r="AF133" s="1007" t="str">
        <f t="shared" si="108"/>
        <v>.</v>
      </c>
      <c r="AG133" s="990" t="str">
        <f t="shared" si="109"/>
        <v>.</v>
      </c>
      <c r="AH133" s="116"/>
      <c r="AI133" s="1003" t="str">
        <f>IF(S133=".",".",SUM($S133:S133))</f>
        <v>.</v>
      </c>
      <c r="AJ133" s="1004" t="str">
        <f>IF(T133=".",".",SUM($S133:T133))</f>
        <v>.</v>
      </c>
      <c r="AK133" s="1004" t="str">
        <f>IF(U133=".",".",SUM($S133:U133))</f>
        <v>.</v>
      </c>
      <c r="AL133" s="1004" t="str">
        <f>IF(V133=".",".",SUM($S133:V133))</f>
        <v>.</v>
      </c>
      <c r="AM133" s="1004" t="str">
        <f>IF(W133=".",".",SUM($S133:W133))</f>
        <v>.</v>
      </c>
      <c r="AN133" s="1004" t="str">
        <f>IF(X133=".",".",SUM($S133:X133))</f>
        <v>.</v>
      </c>
      <c r="AO133" s="1005" t="str">
        <f>IF(Y133=".",".",SUM($S133:Y133))</f>
        <v>.</v>
      </c>
      <c r="AP133" s="116"/>
      <c r="AQ133" s="1006" t="str">
        <f t="shared" si="119"/>
        <v>.</v>
      </c>
      <c r="AR133" s="1007" t="str">
        <f t="shared" si="110"/>
        <v>.</v>
      </c>
      <c r="AS133" s="1007" t="str">
        <f t="shared" si="111"/>
        <v>.</v>
      </c>
      <c r="AT133" s="1007" t="str">
        <f t="shared" si="112"/>
        <v>.</v>
      </c>
      <c r="AU133" s="1007" t="str">
        <f t="shared" si="113"/>
        <v>.</v>
      </c>
      <c r="AV133" s="1007" t="str">
        <f t="shared" si="114"/>
        <v>.</v>
      </c>
      <c r="AW133" s="990" t="str">
        <f t="shared" si="115"/>
        <v>.</v>
      </c>
      <c r="AX133" s="327"/>
      <c r="AY133" s="116"/>
      <c r="AZ133" s="1474"/>
      <c r="BA133" s="1474"/>
      <c r="BB133" s="1474"/>
    </row>
    <row r="134" spans="1:54" s="189" customFormat="1" x14ac:dyDescent="0.2">
      <c r="A134" s="183"/>
      <c r="B134" s="325"/>
      <c r="C134" s="472" t="s">
        <v>156</v>
      </c>
      <c r="D134" s="473" t="str">
        <f>IF('WK2 - Notional General Income'!D168="","",'WK2 - Notional General Income'!D168)</f>
        <v/>
      </c>
      <c r="E134" s="837" t="str">
        <f>IF('WK2 - Notional General Income'!M168=".",".",'WK2 - Notional General Income'!M168/'WK2 - Notional General Income'!E168)</f>
        <v>.</v>
      </c>
      <c r="F134" s="837" t="str">
        <f>IF('WK3 - Notional GI Yr1 YIELD'!M168=".",".",'WK3 - Notional GI Yr1 YIELD'!M168/'WK3 - Notional GI Yr1 YIELD'!E168)</f>
        <v>.</v>
      </c>
      <c r="G134" s="874"/>
      <c r="H134" s="874"/>
      <c r="I134" s="874"/>
      <c r="J134" s="874"/>
      <c r="K134" s="874"/>
      <c r="L134" s="874"/>
      <c r="M134" s="333"/>
      <c r="N134" s="116"/>
      <c r="O134" s="1019">
        <f>'WK2 - Notional General Income'!$E168</f>
        <v>0</v>
      </c>
      <c r="P134" s="1020">
        <f>'WK3 - Notional GI Yr1 YIELD'!$E168</f>
        <v>0</v>
      </c>
      <c r="Q134" s="101"/>
      <c r="R134" s="325"/>
      <c r="S134" s="1003" t="str">
        <f t="shared" si="123"/>
        <v>.</v>
      </c>
      <c r="T134" s="1004" t="str">
        <f t="shared" si="124"/>
        <v>.</v>
      </c>
      <c r="U134" s="1004" t="str">
        <f t="shared" si="126"/>
        <v>.</v>
      </c>
      <c r="V134" s="1004" t="str">
        <f t="shared" si="126"/>
        <v>.</v>
      </c>
      <c r="W134" s="1004" t="str">
        <f t="shared" si="126"/>
        <v>.</v>
      </c>
      <c r="X134" s="1004" t="str">
        <f t="shared" si="126"/>
        <v>.</v>
      </c>
      <c r="Y134" s="1005" t="str">
        <f t="shared" si="126"/>
        <v>.</v>
      </c>
      <c r="Z134" s="116"/>
      <c r="AA134" s="1006" t="str">
        <f t="shared" si="118"/>
        <v>.</v>
      </c>
      <c r="AB134" s="1007" t="str">
        <f t="shared" si="104"/>
        <v>.</v>
      </c>
      <c r="AC134" s="1007" t="str">
        <f t="shared" si="105"/>
        <v>.</v>
      </c>
      <c r="AD134" s="1007" t="str">
        <f t="shared" si="106"/>
        <v>.</v>
      </c>
      <c r="AE134" s="1007" t="str">
        <f t="shared" si="107"/>
        <v>.</v>
      </c>
      <c r="AF134" s="1007" t="str">
        <f t="shared" si="108"/>
        <v>.</v>
      </c>
      <c r="AG134" s="990" t="str">
        <f t="shared" si="109"/>
        <v>.</v>
      </c>
      <c r="AH134" s="116"/>
      <c r="AI134" s="1003" t="str">
        <f>IF(S134=".",".",SUM($S134:S134))</f>
        <v>.</v>
      </c>
      <c r="AJ134" s="1004" t="str">
        <f>IF(T134=".",".",SUM($S134:T134))</f>
        <v>.</v>
      </c>
      <c r="AK134" s="1004" t="str">
        <f>IF(U134=".",".",SUM($S134:U134))</f>
        <v>.</v>
      </c>
      <c r="AL134" s="1004" t="str">
        <f>IF(V134=".",".",SUM($S134:V134))</f>
        <v>.</v>
      </c>
      <c r="AM134" s="1004" t="str">
        <f>IF(W134=".",".",SUM($S134:W134))</f>
        <v>.</v>
      </c>
      <c r="AN134" s="1004" t="str">
        <f>IF(X134=".",".",SUM($S134:X134))</f>
        <v>.</v>
      </c>
      <c r="AO134" s="1005" t="str">
        <f>IF(Y134=".",".",SUM($S134:Y134))</f>
        <v>.</v>
      </c>
      <c r="AP134" s="116"/>
      <c r="AQ134" s="1006" t="str">
        <f t="shared" si="119"/>
        <v>.</v>
      </c>
      <c r="AR134" s="1007" t="str">
        <f t="shared" si="110"/>
        <v>.</v>
      </c>
      <c r="AS134" s="1007" t="str">
        <f t="shared" si="111"/>
        <v>.</v>
      </c>
      <c r="AT134" s="1007" t="str">
        <f t="shared" si="112"/>
        <v>.</v>
      </c>
      <c r="AU134" s="1007" t="str">
        <f t="shared" si="113"/>
        <v>.</v>
      </c>
      <c r="AV134" s="1007" t="str">
        <f t="shared" si="114"/>
        <v>.</v>
      </c>
      <c r="AW134" s="990" t="str">
        <f t="shared" si="115"/>
        <v>.</v>
      </c>
      <c r="AX134" s="327"/>
      <c r="AY134" s="116"/>
      <c r="AZ134" s="1474"/>
      <c r="BA134" s="1474"/>
      <c r="BB134" s="1474"/>
    </row>
    <row r="135" spans="1:54" s="189" customFormat="1" x14ac:dyDescent="0.2">
      <c r="A135" s="183"/>
      <c r="B135" s="325"/>
      <c r="C135" s="472" t="s">
        <v>156</v>
      </c>
      <c r="D135" s="473" t="str">
        <f>IF('WK2 - Notional General Income'!D169="","",'WK2 - Notional General Income'!D169)</f>
        <v/>
      </c>
      <c r="E135" s="837" t="str">
        <f>IF('WK2 - Notional General Income'!M169=".",".",'WK2 - Notional General Income'!M169/'WK2 - Notional General Income'!E169)</f>
        <v>.</v>
      </c>
      <c r="F135" s="837" t="str">
        <f>IF('WK3 - Notional GI Yr1 YIELD'!M169=".",".",'WK3 - Notional GI Yr1 YIELD'!M169/'WK3 - Notional GI Yr1 YIELD'!E169)</f>
        <v>.</v>
      </c>
      <c r="G135" s="874"/>
      <c r="H135" s="874"/>
      <c r="I135" s="874"/>
      <c r="J135" s="874"/>
      <c r="K135" s="874"/>
      <c r="L135" s="874"/>
      <c r="M135" s="333"/>
      <c r="N135" s="116"/>
      <c r="O135" s="1019">
        <f>'WK2 - Notional General Income'!$E169</f>
        <v>0</v>
      </c>
      <c r="P135" s="1020">
        <f>'WK3 - Notional GI Yr1 YIELD'!$E169</f>
        <v>0</v>
      </c>
      <c r="Q135" s="101"/>
      <c r="R135" s="325"/>
      <c r="S135" s="1003" t="str">
        <f t="shared" si="123"/>
        <v>.</v>
      </c>
      <c r="T135" s="1004" t="str">
        <f t="shared" si="124"/>
        <v>.</v>
      </c>
      <c r="U135" s="1004" t="str">
        <f t="shared" si="126"/>
        <v>.</v>
      </c>
      <c r="V135" s="1004" t="str">
        <f t="shared" si="126"/>
        <v>.</v>
      </c>
      <c r="W135" s="1004" t="str">
        <f t="shared" si="126"/>
        <v>.</v>
      </c>
      <c r="X135" s="1004" t="str">
        <f t="shared" si="126"/>
        <v>.</v>
      </c>
      <c r="Y135" s="1005" t="str">
        <f t="shared" si="126"/>
        <v>.</v>
      </c>
      <c r="Z135" s="116"/>
      <c r="AA135" s="1006" t="str">
        <f t="shared" si="118"/>
        <v>.</v>
      </c>
      <c r="AB135" s="1007" t="str">
        <f t="shared" si="104"/>
        <v>.</v>
      </c>
      <c r="AC135" s="1007" t="str">
        <f t="shared" si="105"/>
        <v>.</v>
      </c>
      <c r="AD135" s="1007" t="str">
        <f t="shared" si="106"/>
        <v>.</v>
      </c>
      <c r="AE135" s="1007" t="str">
        <f t="shared" si="107"/>
        <v>.</v>
      </c>
      <c r="AF135" s="1007" t="str">
        <f t="shared" si="108"/>
        <v>.</v>
      </c>
      <c r="AG135" s="990" t="str">
        <f t="shared" si="109"/>
        <v>.</v>
      </c>
      <c r="AH135" s="116"/>
      <c r="AI135" s="1003" t="str">
        <f>IF(S135=".",".",SUM($S135:S135))</f>
        <v>.</v>
      </c>
      <c r="AJ135" s="1004" t="str">
        <f>IF(T135=".",".",SUM($S135:T135))</f>
        <v>.</v>
      </c>
      <c r="AK135" s="1004" t="str">
        <f>IF(U135=".",".",SUM($S135:U135))</f>
        <v>.</v>
      </c>
      <c r="AL135" s="1004" t="str">
        <f>IF(V135=".",".",SUM($S135:V135))</f>
        <v>.</v>
      </c>
      <c r="AM135" s="1004" t="str">
        <f>IF(W135=".",".",SUM($S135:W135))</f>
        <v>.</v>
      </c>
      <c r="AN135" s="1004" t="str">
        <f>IF(X135=".",".",SUM($S135:X135))</f>
        <v>.</v>
      </c>
      <c r="AO135" s="1005" t="str">
        <f>IF(Y135=".",".",SUM($S135:Y135))</f>
        <v>.</v>
      </c>
      <c r="AP135" s="116"/>
      <c r="AQ135" s="1006" t="str">
        <f t="shared" si="119"/>
        <v>.</v>
      </c>
      <c r="AR135" s="1007" t="str">
        <f t="shared" si="110"/>
        <v>.</v>
      </c>
      <c r="AS135" s="1007" t="str">
        <f t="shared" si="111"/>
        <v>.</v>
      </c>
      <c r="AT135" s="1007" t="str">
        <f t="shared" si="112"/>
        <v>.</v>
      </c>
      <c r="AU135" s="1007" t="str">
        <f t="shared" si="113"/>
        <v>.</v>
      </c>
      <c r="AV135" s="1007" t="str">
        <f t="shared" si="114"/>
        <v>.</v>
      </c>
      <c r="AW135" s="990" t="str">
        <f t="shared" si="115"/>
        <v>.</v>
      </c>
      <c r="AX135" s="327"/>
      <c r="AY135" s="116"/>
      <c r="AZ135" s="1474"/>
      <c r="BA135" s="1474"/>
      <c r="BB135" s="1474"/>
    </row>
    <row r="136" spans="1:54" s="189" customFormat="1" x14ac:dyDescent="0.2">
      <c r="A136" s="183"/>
      <c r="B136" s="325"/>
      <c r="C136" s="472" t="s">
        <v>156</v>
      </c>
      <c r="D136" s="473" t="str">
        <f>IF('WK2 - Notional General Income'!D170="","",'WK2 - Notional General Income'!D170)</f>
        <v/>
      </c>
      <c r="E136" s="837" t="str">
        <f>IF('WK2 - Notional General Income'!M170=".",".",'WK2 - Notional General Income'!M170/'WK2 - Notional General Income'!E170)</f>
        <v>.</v>
      </c>
      <c r="F136" s="837" t="str">
        <f>IF('WK3 - Notional GI Yr1 YIELD'!M170=".",".",'WK3 - Notional GI Yr1 YIELD'!M170/'WK3 - Notional GI Yr1 YIELD'!E170)</f>
        <v>.</v>
      </c>
      <c r="G136" s="874"/>
      <c r="H136" s="874"/>
      <c r="I136" s="874"/>
      <c r="J136" s="874"/>
      <c r="K136" s="874"/>
      <c r="L136" s="874"/>
      <c r="M136" s="333"/>
      <c r="N136" s="116"/>
      <c r="O136" s="1019">
        <f>'WK2 - Notional General Income'!$E170</f>
        <v>0</v>
      </c>
      <c r="P136" s="1020">
        <f>'WK3 - Notional GI Yr1 YIELD'!$E170</f>
        <v>0</v>
      </c>
      <c r="Q136" s="101"/>
      <c r="R136" s="325"/>
      <c r="S136" s="1003" t="str">
        <f t="shared" si="123"/>
        <v>.</v>
      </c>
      <c r="T136" s="1004" t="str">
        <f t="shared" si="124"/>
        <v>.</v>
      </c>
      <c r="U136" s="1004" t="str">
        <f t="shared" si="126"/>
        <v>.</v>
      </c>
      <c r="V136" s="1004" t="str">
        <f t="shared" si="126"/>
        <v>.</v>
      </c>
      <c r="W136" s="1004" t="str">
        <f t="shared" si="126"/>
        <v>.</v>
      </c>
      <c r="X136" s="1004" t="str">
        <f t="shared" si="126"/>
        <v>.</v>
      </c>
      <c r="Y136" s="1005" t="str">
        <f t="shared" si="126"/>
        <v>.</v>
      </c>
      <c r="Z136" s="116"/>
      <c r="AA136" s="1006" t="str">
        <f t="shared" si="118"/>
        <v>.</v>
      </c>
      <c r="AB136" s="1007" t="str">
        <f t="shared" si="104"/>
        <v>.</v>
      </c>
      <c r="AC136" s="1007" t="str">
        <f t="shared" si="105"/>
        <v>.</v>
      </c>
      <c r="AD136" s="1007" t="str">
        <f t="shared" si="106"/>
        <v>.</v>
      </c>
      <c r="AE136" s="1007" t="str">
        <f t="shared" si="107"/>
        <v>.</v>
      </c>
      <c r="AF136" s="1007" t="str">
        <f t="shared" si="108"/>
        <v>.</v>
      </c>
      <c r="AG136" s="990" t="str">
        <f t="shared" si="109"/>
        <v>.</v>
      </c>
      <c r="AH136" s="116"/>
      <c r="AI136" s="1003" t="str">
        <f>IF(S136=".",".",SUM($S136:S136))</f>
        <v>.</v>
      </c>
      <c r="AJ136" s="1004" t="str">
        <f>IF(T136=".",".",SUM($S136:T136))</f>
        <v>.</v>
      </c>
      <c r="AK136" s="1004" t="str">
        <f>IF(U136=".",".",SUM($S136:U136))</f>
        <v>.</v>
      </c>
      <c r="AL136" s="1004" t="str">
        <f>IF(V136=".",".",SUM($S136:V136))</f>
        <v>.</v>
      </c>
      <c r="AM136" s="1004" t="str">
        <f>IF(W136=".",".",SUM($S136:W136))</f>
        <v>.</v>
      </c>
      <c r="AN136" s="1004" t="str">
        <f>IF(X136=".",".",SUM($S136:X136))</f>
        <v>.</v>
      </c>
      <c r="AO136" s="1005" t="str">
        <f>IF(Y136=".",".",SUM($S136:Y136))</f>
        <v>.</v>
      </c>
      <c r="AP136" s="116"/>
      <c r="AQ136" s="1006" t="str">
        <f t="shared" si="119"/>
        <v>.</v>
      </c>
      <c r="AR136" s="1007" t="str">
        <f t="shared" si="110"/>
        <v>.</v>
      </c>
      <c r="AS136" s="1007" t="str">
        <f t="shared" si="111"/>
        <v>.</v>
      </c>
      <c r="AT136" s="1007" t="str">
        <f t="shared" si="112"/>
        <v>.</v>
      </c>
      <c r="AU136" s="1007" t="str">
        <f t="shared" si="113"/>
        <v>.</v>
      </c>
      <c r="AV136" s="1007" t="str">
        <f t="shared" si="114"/>
        <v>.</v>
      </c>
      <c r="AW136" s="990" t="str">
        <f t="shared" si="115"/>
        <v>.</v>
      </c>
      <c r="AX136" s="327"/>
      <c r="AY136" s="116"/>
      <c r="AZ136" s="1474"/>
      <c r="BA136" s="1474"/>
      <c r="BB136" s="1474"/>
    </row>
    <row r="137" spans="1:54" s="189" customFormat="1" x14ac:dyDescent="0.2">
      <c r="A137" s="183"/>
      <c r="B137" s="325"/>
      <c r="C137" s="472" t="s">
        <v>156</v>
      </c>
      <c r="D137" s="473" t="str">
        <f>IF('WK2 - Notional General Income'!D171="","",'WK2 - Notional General Income'!D171)</f>
        <v/>
      </c>
      <c r="E137" s="837" t="str">
        <f>IF('WK2 - Notional General Income'!M171=".",".",'WK2 - Notional General Income'!M171/'WK2 - Notional General Income'!E171)</f>
        <v>.</v>
      </c>
      <c r="F137" s="837" t="str">
        <f>IF('WK3 - Notional GI Yr1 YIELD'!M171=".",".",'WK3 - Notional GI Yr1 YIELD'!M171/'WK3 - Notional GI Yr1 YIELD'!E171)</f>
        <v>.</v>
      </c>
      <c r="G137" s="874"/>
      <c r="H137" s="874"/>
      <c r="I137" s="874"/>
      <c r="J137" s="874"/>
      <c r="K137" s="874"/>
      <c r="L137" s="874"/>
      <c r="M137" s="333"/>
      <c r="N137" s="116"/>
      <c r="O137" s="1019">
        <f>'WK2 - Notional General Income'!$E171</f>
        <v>0</v>
      </c>
      <c r="P137" s="1020">
        <f>'WK3 - Notional GI Yr1 YIELD'!$E171</f>
        <v>0</v>
      </c>
      <c r="Q137" s="101"/>
      <c r="R137" s="325"/>
      <c r="S137" s="1003" t="str">
        <f t="shared" si="123"/>
        <v>.</v>
      </c>
      <c r="T137" s="1004" t="str">
        <f t="shared" si="124"/>
        <v>.</v>
      </c>
      <c r="U137" s="1004" t="str">
        <f t="shared" si="126"/>
        <v>.</v>
      </c>
      <c r="V137" s="1004" t="str">
        <f t="shared" si="126"/>
        <v>.</v>
      </c>
      <c r="W137" s="1004" t="str">
        <f t="shared" si="126"/>
        <v>.</v>
      </c>
      <c r="X137" s="1004" t="str">
        <f t="shared" si="126"/>
        <v>.</v>
      </c>
      <c r="Y137" s="1005" t="str">
        <f t="shared" si="126"/>
        <v>.</v>
      </c>
      <c r="Z137" s="116"/>
      <c r="AA137" s="1006" t="str">
        <f t="shared" si="118"/>
        <v>.</v>
      </c>
      <c r="AB137" s="1007" t="str">
        <f t="shared" si="104"/>
        <v>.</v>
      </c>
      <c r="AC137" s="1007" t="str">
        <f t="shared" si="105"/>
        <v>.</v>
      </c>
      <c r="AD137" s="1007" t="str">
        <f t="shared" si="106"/>
        <v>.</v>
      </c>
      <c r="AE137" s="1007" t="str">
        <f t="shared" si="107"/>
        <v>.</v>
      </c>
      <c r="AF137" s="1007" t="str">
        <f t="shared" si="108"/>
        <v>.</v>
      </c>
      <c r="AG137" s="990" t="str">
        <f t="shared" si="109"/>
        <v>.</v>
      </c>
      <c r="AH137" s="116"/>
      <c r="AI137" s="1003" t="str">
        <f>IF(S137=".",".",SUM($S137:S137))</f>
        <v>.</v>
      </c>
      <c r="AJ137" s="1004" t="str">
        <f>IF(T137=".",".",SUM($S137:T137))</f>
        <v>.</v>
      </c>
      <c r="AK137" s="1004" t="str">
        <f>IF(U137=".",".",SUM($S137:U137))</f>
        <v>.</v>
      </c>
      <c r="AL137" s="1004" t="str">
        <f>IF(V137=".",".",SUM($S137:V137))</f>
        <v>.</v>
      </c>
      <c r="AM137" s="1004" t="str">
        <f>IF(W137=".",".",SUM($S137:W137))</f>
        <v>.</v>
      </c>
      <c r="AN137" s="1004" t="str">
        <f>IF(X137=".",".",SUM($S137:X137))</f>
        <v>.</v>
      </c>
      <c r="AO137" s="1005" t="str">
        <f>IF(Y137=".",".",SUM($S137:Y137))</f>
        <v>.</v>
      </c>
      <c r="AP137" s="116"/>
      <c r="AQ137" s="1006" t="str">
        <f t="shared" si="119"/>
        <v>.</v>
      </c>
      <c r="AR137" s="1007" t="str">
        <f t="shared" si="110"/>
        <v>.</v>
      </c>
      <c r="AS137" s="1007" t="str">
        <f t="shared" si="111"/>
        <v>.</v>
      </c>
      <c r="AT137" s="1007" t="str">
        <f t="shared" si="112"/>
        <v>.</v>
      </c>
      <c r="AU137" s="1007" t="str">
        <f t="shared" si="113"/>
        <v>.</v>
      </c>
      <c r="AV137" s="1007" t="str">
        <f t="shared" si="114"/>
        <v>.</v>
      </c>
      <c r="AW137" s="990" t="str">
        <f t="shared" si="115"/>
        <v>.</v>
      </c>
      <c r="AX137" s="327"/>
      <c r="AY137" s="116"/>
      <c r="AZ137" s="1474"/>
      <c r="BA137" s="1474"/>
      <c r="BB137" s="1474"/>
    </row>
    <row r="138" spans="1:54" s="189" customFormat="1" x14ac:dyDescent="0.2">
      <c r="A138" s="183"/>
      <c r="B138" s="325"/>
      <c r="C138" s="472" t="s">
        <v>156</v>
      </c>
      <c r="D138" s="473" t="str">
        <f>IF('WK2 - Notional General Income'!D172="","",'WK2 - Notional General Income'!D172)</f>
        <v/>
      </c>
      <c r="E138" s="837" t="str">
        <f>IF('WK2 - Notional General Income'!M172=".",".",'WK2 - Notional General Income'!M172/'WK2 - Notional General Income'!E172)</f>
        <v>.</v>
      </c>
      <c r="F138" s="837" t="str">
        <f>IF('WK3 - Notional GI Yr1 YIELD'!M172=".",".",'WK3 - Notional GI Yr1 YIELD'!M172/'WK3 - Notional GI Yr1 YIELD'!E172)</f>
        <v>.</v>
      </c>
      <c r="G138" s="874"/>
      <c r="H138" s="874"/>
      <c r="I138" s="874"/>
      <c r="J138" s="874"/>
      <c r="K138" s="874"/>
      <c r="L138" s="874"/>
      <c r="M138" s="333"/>
      <c r="N138" s="116"/>
      <c r="O138" s="1019">
        <f>'WK2 - Notional General Income'!$E172</f>
        <v>0</v>
      </c>
      <c r="P138" s="1020">
        <f>'WK3 - Notional GI Yr1 YIELD'!$E172</f>
        <v>0</v>
      </c>
      <c r="Q138" s="101"/>
      <c r="R138" s="325"/>
      <c r="S138" s="1003" t="str">
        <f t="shared" si="123"/>
        <v>.</v>
      </c>
      <c r="T138" s="1004" t="str">
        <f t="shared" si="124"/>
        <v>.</v>
      </c>
      <c r="U138" s="1004" t="str">
        <f t="shared" si="126"/>
        <v>.</v>
      </c>
      <c r="V138" s="1004" t="str">
        <f t="shared" si="126"/>
        <v>.</v>
      </c>
      <c r="W138" s="1004" t="str">
        <f t="shared" si="126"/>
        <v>.</v>
      </c>
      <c r="X138" s="1004" t="str">
        <f t="shared" si="126"/>
        <v>.</v>
      </c>
      <c r="Y138" s="1005" t="str">
        <f t="shared" si="126"/>
        <v>.</v>
      </c>
      <c r="Z138" s="116"/>
      <c r="AA138" s="1006" t="str">
        <f t="shared" si="118"/>
        <v>.</v>
      </c>
      <c r="AB138" s="1007" t="str">
        <f t="shared" si="104"/>
        <v>.</v>
      </c>
      <c r="AC138" s="1007" t="str">
        <f t="shared" si="105"/>
        <v>.</v>
      </c>
      <c r="AD138" s="1007" t="str">
        <f t="shared" si="106"/>
        <v>.</v>
      </c>
      <c r="AE138" s="1007" t="str">
        <f t="shared" si="107"/>
        <v>.</v>
      </c>
      <c r="AF138" s="1007" t="str">
        <f t="shared" si="108"/>
        <v>.</v>
      </c>
      <c r="AG138" s="990" t="str">
        <f t="shared" si="109"/>
        <v>.</v>
      </c>
      <c r="AH138" s="116"/>
      <c r="AI138" s="1003" t="str">
        <f>IF(S138=".",".",SUM($S138:S138))</f>
        <v>.</v>
      </c>
      <c r="AJ138" s="1004" t="str">
        <f>IF(T138=".",".",SUM($S138:T138))</f>
        <v>.</v>
      </c>
      <c r="AK138" s="1004" t="str">
        <f>IF(U138=".",".",SUM($S138:U138))</f>
        <v>.</v>
      </c>
      <c r="AL138" s="1004" t="str">
        <f>IF(V138=".",".",SUM($S138:V138))</f>
        <v>.</v>
      </c>
      <c r="AM138" s="1004" t="str">
        <f>IF(W138=".",".",SUM($S138:W138))</f>
        <v>.</v>
      </c>
      <c r="AN138" s="1004" t="str">
        <f>IF(X138=".",".",SUM($S138:X138))</f>
        <v>.</v>
      </c>
      <c r="AO138" s="1005" t="str">
        <f>IF(Y138=".",".",SUM($S138:Y138))</f>
        <v>.</v>
      </c>
      <c r="AP138" s="116"/>
      <c r="AQ138" s="1006" t="str">
        <f t="shared" si="119"/>
        <v>.</v>
      </c>
      <c r="AR138" s="1007" t="str">
        <f t="shared" si="110"/>
        <v>.</v>
      </c>
      <c r="AS138" s="1007" t="str">
        <f t="shared" si="111"/>
        <v>.</v>
      </c>
      <c r="AT138" s="1007" t="str">
        <f t="shared" si="112"/>
        <v>.</v>
      </c>
      <c r="AU138" s="1007" t="str">
        <f t="shared" si="113"/>
        <v>.</v>
      </c>
      <c r="AV138" s="1007" t="str">
        <f t="shared" si="114"/>
        <v>.</v>
      </c>
      <c r="AW138" s="990" t="str">
        <f t="shared" si="115"/>
        <v>.</v>
      </c>
      <c r="AX138" s="327"/>
      <c r="AY138" s="116"/>
      <c r="AZ138" s="1474"/>
      <c r="BA138" s="1474"/>
      <c r="BB138" s="1474"/>
    </row>
    <row r="139" spans="1:54" s="189" customFormat="1" ht="12.75" thickBot="1" x14ac:dyDescent="0.25">
      <c r="A139" s="183"/>
      <c r="B139" s="325"/>
      <c r="C139" s="1428" t="s">
        <v>156</v>
      </c>
      <c r="D139" s="1429" t="str">
        <f>IF('WK2 - Notional General Income'!D173="","",'WK2 - Notional General Income'!D173)</f>
        <v/>
      </c>
      <c r="E139" s="1430" t="str">
        <f>IF('WK2 - Notional General Income'!M173=".",".",'WK2 - Notional General Income'!M173/'WK2 - Notional General Income'!E173)</f>
        <v>.</v>
      </c>
      <c r="F139" s="1430" t="str">
        <f>IF('WK3 - Notional GI Yr1 YIELD'!M173=".",".",'WK3 - Notional GI Yr1 YIELD'!M173/'WK3 - Notional GI Yr1 YIELD'!E173)</f>
        <v>.</v>
      </c>
      <c r="G139" s="874"/>
      <c r="H139" s="874"/>
      <c r="I139" s="874"/>
      <c r="J139" s="874"/>
      <c r="K139" s="874"/>
      <c r="L139" s="874"/>
      <c r="M139" s="333"/>
      <c r="N139" s="116"/>
      <c r="O139" s="1019">
        <f>'WK2 - Notional General Income'!$E173</f>
        <v>0</v>
      </c>
      <c r="P139" s="1020">
        <f>'WK3 - Notional GI Yr1 YIELD'!$E173</f>
        <v>0</v>
      </c>
      <c r="Q139" s="101"/>
      <c r="R139" s="325"/>
      <c r="S139" s="1003" t="str">
        <f t="shared" si="123"/>
        <v>.</v>
      </c>
      <c r="T139" s="1004" t="str">
        <f t="shared" si="124"/>
        <v>.</v>
      </c>
      <c r="U139" s="1004" t="str">
        <f t="shared" si="126"/>
        <v>.</v>
      </c>
      <c r="V139" s="1004" t="str">
        <f t="shared" si="126"/>
        <v>.</v>
      </c>
      <c r="W139" s="1004" t="str">
        <f t="shared" si="126"/>
        <v>.</v>
      </c>
      <c r="X139" s="1004" t="str">
        <f t="shared" si="126"/>
        <v>.</v>
      </c>
      <c r="Y139" s="1005" t="str">
        <f t="shared" si="126"/>
        <v>.</v>
      </c>
      <c r="Z139" s="116"/>
      <c r="AA139" s="1006" t="str">
        <f t="shared" si="118"/>
        <v>.</v>
      </c>
      <c r="AB139" s="1007" t="str">
        <f t="shared" ref="AB139:AB169" si="130">IFERROR(G139/F139-1,".")</f>
        <v>.</v>
      </c>
      <c r="AC139" s="1007" t="str">
        <f t="shared" ref="AC139:AC169" si="131">IFERROR(H139/G139-1,".")</f>
        <v>.</v>
      </c>
      <c r="AD139" s="1007" t="str">
        <f t="shared" ref="AD139:AD169" si="132">IFERROR(I139/H139-1,".")</f>
        <v>.</v>
      </c>
      <c r="AE139" s="1007" t="str">
        <f t="shared" ref="AE139:AE169" si="133">IFERROR(J139/I139-1,".")</f>
        <v>.</v>
      </c>
      <c r="AF139" s="1007" t="str">
        <f t="shared" ref="AF139:AF169" si="134">IFERROR(K139/J139-1,".")</f>
        <v>.</v>
      </c>
      <c r="AG139" s="990" t="str">
        <f t="shared" ref="AG139:AG169" si="135">IFERROR(L139/K139-1,".")</f>
        <v>.</v>
      </c>
      <c r="AH139" s="116"/>
      <c r="AI139" s="1003" t="str">
        <f>IF(S139=".",".",SUM($S139:S139))</f>
        <v>.</v>
      </c>
      <c r="AJ139" s="1004" t="str">
        <f>IF(T139=".",".",SUM($S139:T139))</f>
        <v>.</v>
      </c>
      <c r="AK139" s="1004" t="str">
        <f>IF(U139=".",".",SUM($S139:U139))</f>
        <v>.</v>
      </c>
      <c r="AL139" s="1004" t="str">
        <f>IF(V139=".",".",SUM($S139:V139))</f>
        <v>.</v>
      </c>
      <c r="AM139" s="1004" t="str">
        <f>IF(W139=".",".",SUM($S139:W139))</f>
        <v>.</v>
      </c>
      <c r="AN139" s="1004" t="str">
        <f>IF(X139=".",".",SUM($S139:X139))</f>
        <v>.</v>
      </c>
      <c r="AO139" s="1005" t="str">
        <f>IF(Y139=".",".",SUM($S139:Y139))</f>
        <v>.</v>
      </c>
      <c r="AP139" s="116"/>
      <c r="AQ139" s="1006" t="str">
        <f t="shared" si="119"/>
        <v>.</v>
      </c>
      <c r="AR139" s="1007" t="str">
        <f t="shared" ref="AR139:AR169" si="136">IFERROR(G139/$E139-1,".")</f>
        <v>.</v>
      </c>
      <c r="AS139" s="1007" t="str">
        <f t="shared" ref="AS139:AS169" si="137">IFERROR(H139/$E139-1,".")</f>
        <v>.</v>
      </c>
      <c r="AT139" s="1007" t="str">
        <f t="shared" ref="AT139:AT169" si="138">IFERROR(I139/$E139-1,".")</f>
        <v>.</v>
      </c>
      <c r="AU139" s="1007" t="str">
        <f t="shared" ref="AU139:AU169" si="139">IFERROR(J139/$E139-1,".")</f>
        <v>.</v>
      </c>
      <c r="AV139" s="1007" t="str">
        <f t="shared" ref="AV139:AV169" si="140">IFERROR(K139/$E139-1,".")</f>
        <v>.</v>
      </c>
      <c r="AW139" s="990" t="str">
        <f t="shared" ref="AW139:AW169" si="141">IFERROR(L139/$E139-1,".")</f>
        <v>.</v>
      </c>
      <c r="AX139" s="327"/>
      <c r="AY139" s="116"/>
      <c r="AZ139" s="1474"/>
      <c r="BA139" s="1474"/>
      <c r="BB139" s="1474"/>
    </row>
    <row r="140" spans="1:54" s="189" customFormat="1" ht="12.75" thickTop="1" x14ac:dyDescent="0.2">
      <c r="A140" s="183"/>
      <c r="B140" s="325"/>
      <c r="C140" s="1432" t="s">
        <v>261</v>
      </c>
      <c r="D140" s="1433" t="str">
        <f>IF('WK2 - Notional General Income'!D336="","",'WK2 - Notional General Income'!D336)</f>
        <v/>
      </c>
      <c r="E140" s="1434" t="str">
        <f>IF('WK2 - Notional General Income'!M336=".",".",'WK2 - Notional General Income'!M336/'WK2 - Notional General Income'!E336)</f>
        <v>.</v>
      </c>
      <c r="F140" s="1434" t="str">
        <f>IF('WK3 - Notional GI Yr1 YIELD'!M336=".",".",'WK3 - Notional GI Yr1 YIELD'!M336/'WK3 - Notional GI Yr1 YIELD'!E336)</f>
        <v>.</v>
      </c>
      <c r="G140" s="874"/>
      <c r="H140" s="874"/>
      <c r="I140" s="874"/>
      <c r="J140" s="874"/>
      <c r="K140" s="874"/>
      <c r="L140" s="874"/>
      <c r="M140" s="333"/>
      <c r="N140" s="116"/>
      <c r="O140" s="1425">
        <f>'WK2 - Notional General Income'!$E336</f>
        <v>0</v>
      </c>
      <c r="P140" s="1426">
        <f>'WK3 - Notional GI Yr1 YIELD'!$E336</f>
        <v>0</v>
      </c>
      <c r="Q140" s="101"/>
      <c r="R140" s="325"/>
      <c r="S140" s="1003" t="str">
        <f t="shared" si="123"/>
        <v>.</v>
      </c>
      <c r="T140" s="1004" t="str">
        <f t="shared" si="124"/>
        <v>.</v>
      </c>
      <c r="U140" s="1004" t="str">
        <f t="shared" si="126"/>
        <v>.</v>
      </c>
      <c r="V140" s="1004" t="str">
        <f t="shared" si="126"/>
        <v>.</v>
      </c>
      <c r="W140" s="1004" t="str">
        <f t="shared" si="126"/>
        <v>.</v>
      </c>
      <c r="X140" s="1004" t="str">
        <f t="shared" si="126"/>
        <v>.</v>
      </c>
      <c r="Y140" s="1005" t="str">
        <f t="shared" si="126"/>
        <v>.</v>
      </c>
      <c r="Z140" s="116"/>
      <c r="AA140" s="1006" t="str">
        <f t="shared" ref="AA140:AA169" si="142">IFERROR(F140/E140-1,".")</f>
        <v>.</v>
      </c>
      <c r="AB140" s="1007" t="str">
        <f t="shared" si="130"/>
        <v>.</v>
      </c>
      <c r="AC140" s="1007" t="str">
        <f t="shared" si="131"/>
        <v>.</v>
      </c>
      <c r="AD140" s="1007" t="str">
        <f t="shared" si="132"/>
        <v>.</v>
      </c>
      <c r="AE140" s="1007" t="str">
        <f t="shared" si="133"/>
        <v>.</v>
      </c>
      <c r="AF140" s="1007" t="str">
        <f t="shared" si="134"/>
        <v>.</v>
      </c>
      <c r="AG140" s="990" t="str">
        <f t="shared" si="135"/>
        <v>.</v>
      </c>
      <c r="AH140" s="116"/>
      <c r="AI140" s="1003" t="str">
        <f>IF(S140=".",".",SUM($S140:S140))</f>
        <v>.</v>
      </c>
      <c r="AJ140" s="1004" t="str">
        <f>IF(T140=".",".",SUM($S140:T140))</f>
        <v>.</v>
      </c>
      <c r="AK140" s="1004" t="str">
        <f>IF(U140=".",".",SUM($S140:U140))</f>
        <v>.</v>
      </c>
      <c r="AL140" s="1004" t="str">
        <f>IF(V140=".",".",SUM($S140:V140))</f>
        <v>.</v>
      </c>
      <c r="AM140" s="1004" t="str">
        <f>IF(W140=".",".",SUM($S140:W140))</f>
        <v>.</v>
      </c>
      <c r="AN140" s="1004" t="str">
        <f>IF(X140=".",".",SUM($S140:X140))</f>
        <v>.</v>
      </c>
      <c r="AO140" s="1005" t="str">
        <f>IF(Y140=".",".",SUM($S140:Y140))</f>
        <v>.</v>
      </c>
      <c r="AP140" s="116"/>
      <c r="AQ140" s="1006" t="str">
        <f t="shared" ref="AQ140:AQ169" si="143">IFERROR(F140/$E140-1,".")</f>
        <v>.</v>
      </c>
      <c r="AR140" s="1007" t="str">
        <f t="shared" si="136"/>
        <v>.</v>
      </c>
      <c r="AS140" s="1007" t="str">
        <f t="shared" si="137"/>
        <v>.</v>
      </c>
      <c r="AT140" s="1007" t="str">
        <f t="shared" si="138"/>
        <v>.</v>
      </c>
      <c r="AU140" s="1007" t="str">
        <f t="shared" si="139"/>
        <v>.</v>
      </c>
      <c r="AV140" s="1007" t="str">
        <f t="shared" si="140"/>
        <v>.</v>
      </c>
      <c r="AW140" s="990" t="str">
        <f t="shared" si="141"/>
        <v>.</v>
      </c>
      <c r="AX140" s="327"/>
      <c r="AY140" s="116"/>
      <c r="AZ140" s="1474"/>
      <c r="BA140" s="1474"/>
      <c r="BB140" s="1474"/>
    </row>
    <row r="141" spans="1:54" s="189" customFormat="1" x14ac:dyDescent="0.2">
      <c r="A141" s="183"/>
      <c r="B141" s="325"/>
      <c r="C141" s="472" t="s">
        <v>261</v>
      </c>
      <c r="D141" s="473" t="str">
        <f>IF('WK2 - Notional General Income'!D337="","",'WK2 - Notional General Income'!D337)</f>
        <v/>
      </c>
      <c r="E141" s="837" t="str">
        <f>IF('WK2 - Notional General Income'!M337=".",".",'WK2 - Notional General Income'!M337/'WK2 - Notional General Income'!E337)</f>
        <v>.</v>
      </c>
      <c r="F141" s="837" t="str">
        <f>IF('WK3 - Notional GI Yr1 YIELD'!M337=".",".",'WK3 - Notional GI Yr1 YIELD'!M337/'WK3 - Notional GI Yr1 YIELD'!E337)</f>
        <v>.</v>
      </c>
      <c r="G141" s="874"/>
      <c r="H141" s="874"/>
      <c r="I141" s="874"/>
      <c r="J141" s="874"/>
      <c r="K141" s="874"/>
      <c r="L141" s="874"/>
      <c r="M141" s="333"/>
      <c r="N141" s="116"/>
      <c r="O141" s="1019">
        <f>'WK2 - Notional General Income'!$E337</f>
        <v>0</v>
      </c>
      <c r="P141" s="1020">
        <f>'WK3 - Notional GI Yr1 YIELD'!$E337</f>
        <v>0</v>
      </c>
      <c r="Q141" s="101"/>
      <c r="R141" s="325"/>
      <c r="S141" s="1003" t="str">
        <f t="shared" si="123"/>
        <v>.</v>
      </c>
      <c r="T141" s="1004" t="str">
        <f t="shared" si="124"/>
        <v>.</v>
      </c>
      <c r="U141" s="1004" t="str">
        <f t="shared" si="126"/>
        <v>.</v>
      </c>
      <c r="V141" s="1004" t="str">
        <f t="shared" si="126"/>
        <v>.</v>
      </c>
      <c r="W141" s="1004" t="str">
        <f t="shared" si="126"/>
        <v>.</v>
      </c>
      <c r="X141" s="1004" t="str">
        <f t="shared" si="126"/>
        <v>.</v>
      </c>
      <c r="Y141" s="1005" t="str">
        <f t="shared" si="126"/>
        <v>.</v>
      </c>
      <c r="Z141" s="116"/>
      <c r="AA141" s="1006" t="str">
        <f t="shared" si="142"/>
        <v>.</v>
      </c>
      <c r="AB141" s="1007" t="str">
        <f t="shared" si="130"/>
        <v>.</v>
      </c>
      <c r="AC141" s="1007" t="str">
        <f t="shared" si="131"/>
        <v>.</v>
      </c>
      <c r="AD141" s="1007" t="str">
        <f t="shared" si="132"/>
        <v>.</v>
      </c>
      <c r="AE141" s="1007" t="str">
        <f t="shared" si="133"/>
        <v>.</v>
      </c>
      <c r="AF141" s="1007" t="str">
        <f t="shared" si="134"/>
        <v>.</v>
      </c>
      <c r="AG141" s="990" t="str">
        <f t="shared" si="135"/>
        <v>.</v>
      </c>
      <c r="AH141" s="116"/>
      <c r="AI141" s="1003" t="str">
        <f>IF(S141=".",".",SUM($S141:S141))</f>
        <v>.</v>
      </c>
      <c r="AJ141" s="1004" t="str">
        <f>IF(T141=".",".",SUM($S141:T141))</f>
        <v>.</v>
      </c>
      <c r="AK141" s="1004" t="str">
        <f>IF(U141=".",".",SUM($S141:U141))</f>
        <v>.</v>
      </c>
      <c r="AL141" s="1004" t="str">
        <f>IF(V141=".",".",SUM($S141:V141))</f>
        <v>.</v>
      </c>
      <c r="AM141" s="1004" t="str">
        <f>IF(W141=".",".",SUM($S141:W141))</f>
        <v>.</v>
      </c>
      <c r="AN141" s="1004" t="str">
        <f>IF(X141=".",".",SUM($S141:X141))</f>
        <v>.</v>
      </c>
      <c r="AO141" s="1005" t="str">
        <f>IF(Y141=".",".",SUM($S141:Y141))</f>
        <v>.</v>
      </c>
      <c r="AP141" s="116"/>
      <c r="AQ141" s="1006" t="str">
        <f t="shared" si="143"/>
        <v>.</v>
      </c>
      <c r="AR141" s="1007" t="str">
        <f t="shared" si="136"/>
        <v>.</v>
      </c>
      <c r="AS141" s="1007" t="str">
        <f t="shared" si="137"/>
        <v>.</v>
      </c>
      <c r="AT141" s="1007" t="str">
        <f t="shared" si="138"/>
        <v>.</v>
      </c>
      <c r="AU141" s="1007" t="str">
        <f t="shared" si="139"/>
        <v>.</v>
      </c>
      <c r="AV141" s="1007" t="str">
        <f t="shared" si="140"/>
        <v>.</v>
      </c>
      <c r="AW141" s="990" t="str">
        <f t="shared" si="141"/>
        <v>.</v>
      </c>
      <c r="AX141" s="327"/>
      <c r="AY141" s="116"/>
      <c r="AZ141" s="1474"/>
      <c r="BA141" s="1474"/>
      <c r="BB141" s="1474"/>
    </row>
    <row r="142" spans="1:54" s="189" customFormat="1" x14ac:dyDescent="0.2">
      <c r="A142" s="183"/>
      <c r="B142" s="325"/>
      <c r="C142" s="472" t="s">
        <v>261</v>
      </c>
      <c r="D142" s="473" t="str">
        <f>IF('WK2 - Notional General Income'!D338="","",'WK2 - Notional General Income'!D338)</f>
        <v/>
      </c>
      <c r="E142" s="837" t="str">
        <f>IF('WK2 - Notional General Income'!M338=".",".",'WK2 - Notional General Income'!M338/'WK2 - Notional General Income'!E338)</f>
        <v>.</v>
      </c>
      <c r="F142" s="837" t="str">
        <f>IF('WK3 - Notional GI Yr1 YIELD'!M338=".",".",'WK3 - Notional GI Yr1 YIELD'!M338/'WK3 - Notional GI Yr1 YIELD'!E338)</f>
        <v>.</v>
      </c>
      <c r="G142" s="874"/>
      <c r="H142" s="874"/>
      <c r="I142" s="874"/>
      <c r="J142" s="874"/>
      <c r="K142" s="874"/>
      <c r="L142" s="874"/>
      <c r="M142" s="333"/>
      <c r="N142" s="116"/>
      <c r="O142" s="1019">
        <f>'WK2 - Notional General Income'!$E338</f>
        <v>0</v>
      </c>
      <c r="P142" s="1020">
        <f>'WK3 - Notional GI Yr1 YIELD'!$E338</f>
        <v>0</v>
      </c>
      <c r="Q142" s="101"/>
      <c r="R142" s="325"/>
      <c r="S142" s="1003" t="str">
        <f t="shared" si="123"/>
        <v>.</v>
      </c>
      <c r="T142" s="1004" t="str">
        <f t="shared" si="124"/>
        <v>.</v>
      </c>
      <c r="U142" s="1004" t="str">
        <f t="shared" si="126"/>
        <v>.</v>
      </c>
      <c r="V142" s="1004" t="str">
        <f t="shared" si="126"/>
        <v>.</v>
      </c>
      <c r="W142" s="1004" t="str">
        <f t="shared" si="126"/>
        <v>.</v>
      </c>
      <c r="X142" s="1004" t="str">
        <f t="shared" si="126"/>
        <v>.</v>
      </c>
      <c r="Y142" s="1005" t="str">
        <f t="shared" si="126"/>
        <v>.</v>
      </c>
      <c r="Z142" s="116"/>
      <c r="AA142" s="1006" t="str">
        <f t="shared" si="142"/>
        <v>.</v>
      </c>
      <c r="AB142" s="1007" t="str">
        <f t="shared" si="130"/>
        <v>.</v>
      </c>
      <c r="AC142" s="1007" t="str">
        <f t="shared" si="131"/>
        <v>.</v>
      </c>
      <c r="AD142" s="1007" t="str">
        <f t="shared" si="132"/>
        <v>.</v>
      </c>
      <c r="AE142" s="1007" t="str">
        <f t="shared" si="133"/>
        <v>.</v>
      </c>
      <c r="AF142" s="1007" t="str">
        <f t="shared" si="134"/>
        <v>.</v>
      </c>
      <c r="AG142" s="990" t="str">
        <f t="shared" si="135"/>
        <v>.</v>
      </c>
      <c r="AH142" s="116"/>
      <c r="AI142" s="1003" t="str">
        <f>IF(S142=".",".",SUM($S142:S142))</f>
        <v>.</v>
      </c>
      <c r="AJ142" s="1004" t="str">
        <f>IF(T142=".",".",SUM($S142:T142))</f>
        <v>.</v>
      </c>
      <c r="AK142" s="1004" t="str">
        <f>IF(U142=".",".",SUM($S142:U142))</f>
        <v>.</v>
      </c>
      <c r="AL142" s="1004" t="str">
        <f>IF(V142=".",".",SUM($S142:V142))</f>
        <v>.</v>
      </c>
      <c r="AM142" s="1004" t="str">
        <f>IF(W142=".",".",SUM($S142:W142))</f>
        <v>.</v>
      </c>
      <c r="AN142" s="1004" t="str">
        <f>IF(X142=".",".",SUM($S142:X142))</f>
        <v>.</v>
      </c>
      <c r="AO142" s="1005" t="str">
        <f>IF(Y142=".",".",SUM($S142:Y142))</f>
        <v>.</v>
      </c>
      <c r="AP142" s="116"/>
      <c r="AQ142" s="1006" t="str">
        <f t="shared" si="143"/>
        <v>.</v>
      </c>
      <c r="AR142" s="1007" t="str">
        <f t="shared" si="136"/>
        <v>.</v>
      </c>
      <c r="AS142" s="1007" t="str">
        <f t="shared" si="137"/>
        <v>.</v>
      </c>
      <c r="AT142" s="1007" t="str">
        <f t="shared" si="138"/>
        <v>.</v>
      </c>
      <c r="AU142" s="1007" t="str">
        <f t="shared" si="139"/>
        <v>.</v>
      </c>
      <c r="AV142" s="1007" t="str">
        <f t="shared" si="140"/>
        <v>.</v>
      </c>
      <c r="AW142" s="990" t="str">
        <f t="shared" si="141"/>
        <v>.</v>
      </c>
      <c r="AX142" s="327"/>
      <c r="AY142" s="116"/>
      <c r="AZ142" s="1474"/>
      <c r="BA142" s="1474"/>
      <c r="BB142" s="1474"/>
    </row>
    <row r="143" spans="1:54" s="189" customFormat="1" x14ac:dyDescent="0.2">
      <c r="A143" s="183"/>
      <c r="B143" s="325"/>
      <c r="C143" s="472" t="s">
        <v>261</v>
      </c>
      <c r="D143" s="473" t="str">
        <f>IF('WK2 - Notional General Income'!D339="","",'WK2 - Notional General Income'!D339)</f>
        <v/>
      </c>
      <c r="E143" s="837" t="str">
        <f>IF('WK2 - Notional General Income'!M339=".",".",'WK2 - Notional General Income'!M339/'WK2 - Notional General Income'!E339)</f>
        <v>.</v>
      </c>
      <c r="F143" s="837" t="str">
        <f>IF('WK3 - Notional GI Yr1 YIELD'!M339=".",".",'WK3 - Notional GI Yr1 YIELD'!M339/'WK3 - Notional GI Yr1 YIELD'!E339)</f>
        <v>.</v>
      </c>
      <c r="G143" s="874"/>
      <c r="H143" s="874"/>
      <c r="I143" s="874"/>
      <c r="J143" s="874"/>
      <c r="K143" s="874"/>
      <c r="L143" s="874"/>
      <c r="M143" s="333"/>
      <c r="N143" s="116"/>
      <c r="O143" s="1019">
        <f>'WK2 - Notional General Income'!$E339</f>
        <v>0</v>
      </c>
      <c r="P143" s="1020">
        <f>'WK3 - Notional GI Yr1 YIELD'!$E339</f>
        <v>0</v>
      </c>
      <c r="Q143" s="101"/>
      <c r="R143" s="325"/>
      <c r="S143" s="1003" t="str">
        <f t="shared" si="123"/>
        <v>.</v>
      </c>
      <c r="T143" s="1004" t="str">
        <f t="shared" si="124"/>
        <v>.</v>
      </c>
      <c r="U143" s="1004" t="str">
        <f t="shared" si="126"/>
        <v>.</v>
      </c>
      <c r="V143" s="1004" t="str">
        <f t="shared" si="126"/>
        <v>.</v>
      </c>
      <c r="W143" s="1004" t="str">
        <f t="shared" si="126"/>
        <v>.</v>
      </c>
      <c r="X143" s="1004" t="str">
        <f t="shared" si="126"/>
        <v>.</v>
      </c>
      <c r="Y143" s="1005" t="str">
        <f t="shared" si="126"/>
        <v>.</v>
      </c>
      <c r="Z143" s="116"/>
      <c r="AA143" s="1006" t="str">
        <f t="shared" si="142"/>
        <v>.</v>
      </c>
      <c r="AB143" s="1007" t="str">
        <f t="shared" si="130"/>
        <v>.</v>
      </c>
      <c r="AC143" s="1007" t="str">
        <f t="shared" si="131"/>
        <v>.</v>
      </c>
      <c r="AD143" s="1007" t="str">
        <f t="shared" si="132"/>
        <v>.</v>
      </c>
      <c r="AE143" s="1007" t="str">
        <f t="shared" si="133"/>
        <v>.</v>
      </c>
      <c r="AF143" s="1007" t="str">
        <f t="shared" si="134"/>
        <v>.</v>
      </c>
      <c r="AG143" s="990" t="str">
        <f t="shared" si="135"/>
        <v>.</v>
      </c>
      <c r="AH143" s="116"/>
      <c r="AI143" s="1003" t="str">
        <f>IF(S143=".",".",SUM($S143:S143))</f>
        <v>.</v>
      </c>
      <c r="AJ143" s="1004" t="str">
        <f>IF(T143=".",".",SUM($S143:T143))</f>
        <v>.</v>
      </c>
      <c r="AK143" s="1004" t="str">
        <f>IF(U143=".",".",SUM($S143:U143))</f>
        <v>.</v>
      </c>
      <c r="AL143" s="1004" t="str">
        <f>IF(V143=".",".",SUM($S143:V143))</f>
        <v>.</v>
      </c>
      <c r="AM143" s="1004" t="str">
        <f>IF(W143=".",".",SUM($S143:W143))</f>
        <v>.</v>
      </c>
      <c r="AN143" s="1004" t="str">
        <f>IF(X143=".",".",SUM($S143:X143))</f>
        <v>.</v>
      </c>
      <c r="AO143" s="1005" t="str">
        <f>IF(Y143=".",".",SUM($S143:Y143))</f>
        <v>.</v>
      </c>
      <c r="AP143" s="116"/>
      <c r="AQ143" s="1006" t="str">
        <f t="shared" si="143"/>
        <v>.</v>
      </c>
      <c r="AR143" s="1007" t="str">
        <f t="shared" si="136"/>
        <v>.</v>
      </c>
      <c r="AS143" s="1007" t="str">
        <f t="shared" si="137"/>
        <v>.</v>
      </c>
      <c r="AT143" s="1007" t="str">
        <f t="shared" si="138"/>
        <v>.</v>
      </c>
      <c r="AU143" s="1007" t="str">
        <f t="shared" si="139"/>
        <v>.</v>
      </c>
      <c r="AV143" s="1007" t="str">
        <f t="shared" si="140"/>
        <v>.</v>
      </c>
      <c r="AW143" s="990" t="str">
        <f t="shared" si="141"/>
        <v>.</v>
      </c>
      <c r="AX143" s="327"/>
      <c r="AY143" s="116"/>
      <c r="AZ143" s="1474"/>
      <c r="BA143" s="1474"/>
      <c r="BB143" s="1474"/>
    </row>
    <row r="144" spans="1:54" s="189" customFormat="1" x14ac:dyDescent="0.2">
      <c r="A144" s="183"/>
      <c r="B144" s="325"/>
      <c r="C144" s="472" t="s">
        <v>261</v>
      </c>
      <c r="D144" s="473" t="str">
        <f>IF('WK2 - Notional General Income'!D340="","",'WK2 - Notional General Income'!D340)</f>
        <v/>
      </c>
      <c r="E144" s="837" t="str">
        <f>IF('WK2 - Notional General Income'!M340=".",".",'WK2 - Notional General Income'!M340/'WK2 - Notional General Income'!E340)</f>
        <v>.</v>
      </c>
      <c r="F144" s="837" t="str">
        <f>IF('WK3 - Notional GI Yr1 YIELD'!M340=".",".",'WK3 - Notional GI Yr1 YIELD'!M340/'WK3 - Notional GI Yr1 YIELD'!E340)</f>
        <v>.</v>
      </c>
      <c r="G144" s="874"/>
      <c r="H144" s="874"/>
      <c r="I144" s="874"/>
      <c r="J144" s="874"/>
      <c r="K144" s="874"/>
      <c r="L144" s="874"/>
      <c r="M144" s="333"/>
      <c r="N144" s="116"/>
      <c r="O144" s="1019">
        <f>'WK2 - Notional General Income'!$E340</f>
        <v>0</v>
      </c>
      <c r="P144" s="1020">
        <f>'WK3 - Notional GI Yr1 YIELD'!$E340</f>
        <v>0</v>
      </c>
      <c r="Q144" s="101"/>
      <c r="R144" s="325"/>
      <c r="S144" s="1003" t="str">
        <f t="shared" si="123"/>
        <v>.</v>
      </c>
      <c r="T144" s="1004" t="str">
        <f t="shared" si="124"/>
        <v>.</v>
      </c>
      <c r="U144" s="1004" t="str">
        <f t="shared" si="126"/>
        <v>.</v>
      </c>
      <c r="V144" s="1004" t="str">
        <f t="shared" si="126"/>
        <v>.</v>
      </c>
      <c r="W144" s="1004" t="str">
        <f t="shared" si="126"/>
        <v>.</v>
      </c>
      <c r="X144" s="1004" t="str">
        <f t="shared" si="126"/>
        <v>.</v>
      </c>
      <c r="Y144" s="1005" t="str">
        <f t="shared" si="126"/>
        <v>.</v>
      </c>
      <c r="Z144" s="116"/>
      <c r="AA144" s="1006" t="str">
        <f t="shared" si="142"/>
        <v>.</v>
      </c>
      <c r="AB144" s="1007" t="str">
        <f t="shared" si="130"/>
        <v>.</v>
      </c>
      <c r="AC144" s="1007" t="str">
        <f t="shared" si="131"/>
        <v>.</v>
      </c>
      <c r="AD144" s="1007" t="str">
        <f t="shared" si="132"/>
        <v>.</v>
      </c>
      <c r="AE144" s="1007" t="str">
        <f t="shared" si="133"/>
        <v>.</v>
      </c>
      <c r="AF144" s="1007" t="str">
        <f t="shared" si="134"/>
        <v>.</v>
      </c>
      <c r="AG144" s="990" t="str">
        <f t="shared" si="135"/>
        <v>.</v>
      </c>
      <c r="AH144" s="116"/>
      <c r="AI144" s="1003" t="str">
        <f>IF(S144=".",".",SUM($S144:S144))</f>
        <v>.</v>
      </c>
      <c r="AJ144" s="1004" t="str">
        <f>IF(T144=".",".",SUM($S144:T144))</f>
        <v>.</v>
      </c>
      <c r="AK144" s="1004" t="str">
        <f>IF(U144=".",".",SUM($S144:U144))</f>
        <v>.</v>
      </c>
      <c r="AL144" s="1004" t="str">
        <f>IF(V144=".",".",SUM($S144:V144))</f>
        <v>.</v>
      </c>
      <c r="AM144" s="1004" t="str">
        <f>IF(W144=".",".",SUM($S144:W144))</f>
        <v>.</v>
      </c>
      <c r="AN144" s="1004" t="str">
        <f>IF(X144=".",".",SUM($S144:X144))</f>
        <v>.</v>
      </c>
      <c r="AO144" s="1005" t="str">
        <f>IF(Y144=".",".",SUM($S144:Y144))</f>
        <v>.</v>
      </c>
      <c r="AP144" s="116"/>
      <c r="AQ144" s="1006" t="str">
        <f t="shared" si="143"/>
        <v>.</v>
      </c>
      <c r="AR144" s="1007" t="str">
        <f t="shared" si="136"/>
        <v>.</v>
      </c>
      <c r="AS144" s="1007" t="str">
        <f t="shared" si="137"/>
        <v>.</v>
      </c>
      <c r="AT144" s="1007" t="str">
        <f t="shared" si="138"/>
        <v>.</v>
      </c>
      <c r="AU144" s="1007" t="str">
        <f t="shared" si="139"/>
        <v>.</v>
      </c>
      <c r="AV144" s="1007" t="str">
        <f t="shared" si="140"/>
        <v>.</v>
      </c>
      <c r="AW144" s="990" t="str">
        <f t="shared" si="141"/>
        <v>.</v>
      </c>
      <c r="AX144" s="327"/>
      <c r="AY144" s="116"/>
      <c r="AZ144" s="1474"/>
      <c r="BA144" s="1474"/>
      <c r="BB144" s="1474"/>
    </row>
    <row r="145" spans="1:54" s="189" customFormat="1" x14ac:dyDescent="0.2">
      <c r="A145" s="183"/>
      <c r="B145" s="325"/>
      <c r="C145" s="472" t="s">
        <v>261</v>
      </c>
      <c r="D145" s="473" t="str">
        <f>IF('WK2 - Notional General Income'!D341="","",'WK2 - Notional General Income'!D341)</f>
        <v/>
      </c>
      <c r="E145" s="837" t="str">
        <f>IF('WK2 - Notional General Income'!M341=".",".",'WK2 - Notional General Income'!M341/'WK2 - Notional General Income'!E341)</f>
        <v>.</v>
      </c>
      <c r="F145" s="837" t="str">
        <f>IF('WK3 - Notional GI Yr1 YIELD'!M341=".",".",'WK3 - Notional GI Yr1 YIELD'!M341/'WK3 - Notional GI Yr1 YIELD'!E341)</f>
        <v>.</v>
      </c>
      <c r="G145" s="874"/>
      <c r="H145" s="874"/>
      <c r="I145" s="874"/>
      <c r="J145" s="874"/>
      <c r="K145" s="874"/>
      <c r="L145" s="874"/>
      <c r="M145" s="333"/>
      <c r="N145" s="116"/>
      <c r="O145" s="1019">
        <f>'WK2 - Notional General Income'!$E341</f>
        <v>0</v>
      </c>
      <c r="P145" s="1020">
        <f>'WK3 - Notional GI Yr1 YIELD'!$E341</f>
        <v>0</v>
      </c>
      <c r="Q145" s="101"/>
      <c r="R145" s="325"/>
      <c r="S145" s="1003" t="str">
        <f t="shared" si="123"/>
        <v>.</v>
      </c>
      <c r="T145" s="1004" t="str">
        <f t="shared" si="124"/>
        <v>.</v>
      </c>
      <c r="U145" s="1004" t="str">
        <f t="shared" si="126"/>
        <v>.</v>
      </c>
      <c r="V145" s="1004" t="str">
        <f t="shared" si="126"/>
        <v>.</v>
      </c>
      <c r="W145" s="1004" t="str">
        <f t="shared" si="126"/>
        <v>.</v>
      </c>
      <c r="X145" s="1004" t="str">
        <f t="shared" si="126"/>
        <v>.</v>
      </c>
      <c r="Y145" s="1005" t="str">
        <f t="shared" si="126"/>
        <v>.</v>
      </c>
      <c r="Z145" s="116"/>
      <c r="AA145" s="1006" t="str">
        <f t="shared" si="142"/>
        <v>.</v>
      </c>
      <c r="AB145" s="1007" t="str">
        <f t="shared" si="130"/>
        <v>.</v>
      </c>
      <c r="AC145" s="1007" t="str">
        <f t="shared" si="131"/>
        <v>.</v>
      </c>
      <c r="AD145" s="1007" t="str">
        <f t="shared" si="132"/>
        <v>.</v>
      </c>
      <c r="AE145" s="1007" t="str">
        <f t="shared" si="133"/>
        <v>.</v>
      </c>
      <c r="AF145" s="1007" t="str">
        <f t="shared" si="134"/>
        <v>.</v>
      </c>
      <c r="AG145" s="990" t="str">
        <f t="shared" si="135"/>
        <v>.</v>
      </c>
      <c r="AH145" s="116"/>
      <c r="AI145" s="1003" t="str">
        <f>IF(S145=".",".",SUM($S145:S145))</f>
        <v>.</v>
      </c>
      <c r="AJ145" s="1004" t="str">
        <f>IF(T145=".",".",SUM($S145:T145))</f>
        <v>.</v>
      </c>
      <c r="AK145" s="1004" t="str">
        <f>IF(U145=".",".",SUM($S145:U145))</f>
        <v>.</v>
      </c>
      <c r="AL145" s="1004" t="str">
        <f>IF(V145=".",".",SUM($S145:V145))</f>
        <v>.</v>
      </c>
      <c r="AM145" s="1004" t="str">
        <f>IF(W145=".",".",SUM($S145:W145))</f>
        <v>.</v>
      </c>
      <c r="AN145" s="1004" t="str">
        <f>IF(X145=".",".",SUM($S145:X145))</f>
        <v>.</v>
      </c>
      <c r="AO145" s="1005" t="str">
        <f>IF(Y145=".",".",SUM($S145:Y145))</f>
        <v>.</v>
      </c>
      <c r="AP145" s="116"/>
      <c r="AQ145" s="1006" t="str">
        <f t="shared" si="143"/>
        <v>.</v>
      </c>
      <c r="AR145" s="1007" t="str">
        <f t="shared" si="136"/>
        <v>.</v>
      </c>
      <c r="AS145" s="1007" t="str">
        <f t="shared" si="137"/>
        <v>.</v>
      </c>
      <c r="AT145" s="1007" t="str">
        <f t="shared" si="138"/>
        <v>.</v>
      </c>
      <c r="AU145" s="1007" t="str">
        <f t="shared" si="139"/>
        <v>.</v>
      </c>
      <c r="AV145" s="1007" t="str">
        <f t="shared" si="140"/>
        <v>.</v>
      </c>
      <c r="AW145" s="990" t="str">
        <f t="shared" si="141"/>
        <v>.</v>
      </c>
      <c r="AX145" s="327"/>
      <c r="AY145" s="116"/>
      <c r="AZ145" s="1474"/>
      <c r="BA145" s="1474"/>
      <c r="BB145" s="1474"/>
    </row>
    <row r="146" spans="1:54" s="189" customFormat="1" x14ac:dyDescent="0.2">
      <c r="A146" s="183"/>
      <c r="B146" s="325"/>
      <c r="C146" s="472" t="s">
        <v>261</v>
      </c>
      <c r="D146" s="473" t="str">
        <f>IF('WK2 - Notional General Income'!D342="","",'WK2 - Notional General Income'!D342)</f>
        <v/>
      </c>
      <c r="E146" s="837" t="str">
        <f>IF('WK2 - Notional General Income'!M342=".",".",'WK2 - Notional General Income'!M342/'WK2 - Notional General Income'!E342)</f>
        <v>.</v>
      </c>
      <c r="F146" s="837" t="str">
        <f>IF('WK3 - Notional GI Yr1 YIELD'!M342=".",".",'WK3 - Notional GI Yr1 YIELD'!M342/'WK3 - Notional GI Yr1 YIELD'!E342)</f>
        <v>.</v>
      </c>
      <c r="G146" s="874"/>
      <c r="H146" s="874"/>
      <c r="I146" s="874"/>
      <c r="J146" s="874"/>
      <c r="K146" s="874"/>
      <c r="L146" s="874"/>
      <c r="M146" s="333"/>
      <c r="N146" s="116"/>
      <c r="O146" s="1019">
        <f>'WK2 - Notional General Income'!$E342</f>
        <v>0</v>
      </c>
      <c r="P146" s="1020">
        <f>'WK3 - Notional GI Yr1 YIELD'!$E342</f>
        <v>0</v>
      </c>
      <c r="Q146" s="101"/>
      <c r="R146" s="325"/>
      <c r="S146" s="1003" t="str">
        <f t="shared" si="123"/>
        <v>.</v>
      </c>
      <c r="T146" s="1004" t="str">
        <f t="shared" si="124"/>
        <v>.</v>
      </c>
      <c r="U146" s="1004" t="str">
        <f t="shared" si="126"/>
        <v>.</v>
      </c>
      <c r="V146" s="1004" t="str">
        <f t="shared" si="126"/>
        <v>.</v>
      </c>
      <c r="W146" s="1004" t="str">
        <f t="shared" si="126"/>
        <v>.</v>
      </c>
      <c r="X146" s="1004" t="str">
        <f t="shared" si="126"/>
        <v>.</v>
      </c>
      <c r="Y146" s="1005" t="str">
        <f t="shared" si="126"/>
        <v>.</v>
      </c>
      <c r="Z146" s="116"/>
      <c r="AA146" s="1006" t="str">
        <f t="shared" si="142"/>
        <v>.</v>
      </c>
      <c r="AB146" s="1007" t="str">
        <f t="shared" si="130"/>
        <v>.</v>
      </c>
      <c r="AC146" s="1007" t="str">
        <f t="shared" si="131"/>
        <v>.</v>
      </c>
      <c r="AD146" s="1007" t="str">
        <f t="shared" si="132"/>
        <v>.</v>
      </c>
      <c r="AE146" s="1007" t="str">
        <f t="shared" si="133"/>
        <v>.</v>
      </c>
      <c r="AF146" s="1007" t="str">
        <f t="shared" si="134"/>
        <v>.</v>
      </c>
      <c r="AG146" s="990" t="str">
        <f t="shared" si="135"/>
        <v>.</v>
      </c>
      <c r="AH146" s="116"/>
      <c r="AI146" s="1003" t="str">
        <f>IF(S146=".",".",SUM($S146:S146))</f>
        <v>.</v>
      </c>
      <c r="AJ146" s="1004" t="str">
        <f>IF(T146=".",".",SUM($S146:T146))</f>
        <v>.</v>
      </c>
      <c r="AK146" s="1004" t="str">
        <f>IF(U146=".",".",SUM($S146:U146))</f>
        <v>.</v>
      </c>
      <c r="AL146" s="1004" t="str">
        <f>IF(V146=".",".",SUM($S146:V146))</f>
        <v>.</v>
      </c>
      <c r="AM146" s="1004" t="str">
        <f>IF(W146=".",".",SUM($S146:W146))</f>
        <v>.</v>
      </c>
      <c r="AN146" s="1004" t="str">
        <f>IF(X146=".",".",SUM($S146:X146))</f>
        <v>.</v>
      </c>
      <c r="AO146" s="1005" t="str">
        <f>IF(Y146=".",".",SUM($S146:Y146))</f>
        <v>.</v>
      </c>
      <c r="AP146" s="116"/>
      <c r="AQ146" s="1006" t="str">
        <f t="shared" si="143"/>
        <v>.</v>
      </c>
      <c r="AR146" s="1007" t="str">
        <f t="shared" si="136"/>
        <v>.</v>
      </c>
      <c r="AS146" s="1007" t="str">
        <f t="shared" si="137"/>
        <v>.</v>
      </c>
      <c r="AT146" s="1007" t="str">
        <f t="shared" si="138"/>
        <v>.</v>
      </c>
      <c r="AU146" s="1007" t="str">
        <f t="shared" si="139"/>
        <v>.</v>
      </c>
      <c r="AV146" s="1007" t="str">
        <f t="shared" si="140"/>
        <v>.</v>
      </c>
      <c r="AW146" s="990" t="str">
        <f t="shared" si="141"/>
        <v>.</v>
      </c>
      <c r="AX146" s="327"/>
      <c r="AY146" s="116"/>
      <c r="AZ146" s="1474"/>
      <c r="BA146" s="1474"/>
      <c r="BB146" s="1474"/>
    </row>
    <row r="147" spans="1:54" s="189" customFormat="1" x14ac:dyDescent="0.2">
      <c r="A147" s="183"/>
      <c r="B147" s="325"/>
      <c r="C147" s="472" t="s">
        <v>261</v>
      </c>
      <c r="D147" s="473" t="str">
        <f>IF('WK2 - Notional General Income'!D343="","",'WK2 - Notional General Income'!D343)</f>
        <v/>
      </c>
      <c r="E147" s="837" t="str">
        <f>IF('WK2 - Notional General Income'!M343=".",".",'WK2 - Notional General Income'!M343/'WK2 - Notional General Income'!E343)</f>
        <v>.</v>
      </c>
      <c r="F147" s="837" t="str">
        <f>IF('WK3 - Notional GI Yr1 YIELD'!M343=".",".",'WK3 - Notional GI Yr1 YIELD'!M343/'WK3 - Notional GI Yr1 YIELD'!E343)</f>
        <v>.</v>
      </c>
      <c r="G147" s="874"/>
      <c r="H147" s="874"/>
      <c r="I147" s="874"/>
      <c r="J147" s="874"/>
      <c r="K147" s="874"/>
      <c r="L147" s="874"/>
      <c r="M147" s="333"/>
      <c r="N147" s="116"/>
      <c r="O147" s="1019">
        <f>'WK2 - Notional General Income'!$E343</f>
        <v>0</v>
      </c>
      <c r="P147" s="1020">
        <f>'WK3 - Notional GI Yr1 YIELD'!$E343</f>
        <v>0</v>
      </c>
      <c r="Q147" s="101"/>
      <c r="R147" s="325"/>
      <c r="S147" s="1003" t="str">
        <f t="shared" si="123"/>
        <v>.</v>
      </c>
      <c r="T147" s="1004" t="str">
        <f t="shared" si="124"/>
        <v>.</v>
      </c>
      <c r="U147" s="1004" t="str">
        <f t="shared" si="126"/>
        <v>.</v>
      </c>
      <c r="V147" s="1004" t="str">
        <f t="shared" si="126"/>
        <v>.</v>
      </c>
      <c r="W147" s="1004" t="str">
        <f t="shared" si="126"/>
        <v>.</v>
      </c>
      <c r="X147" s="1004" t="str">
        <f t="shared" si="126"/>
        <v>.</v>
      </c>
      <c r="Y147" s="1005" t="str">
        <f t="shared" si="126"/>
        <v>.</v>
      </c>
      <c r="Z147" s="116"/>
      <c r="AA147" s="1006" t="str">
        <f t="shared" si="142"/>
        <v>.</v>
      </c>
      <c r="AB147" s="1007" t="str">
        <f t="shared" si="130"/>
        <v>.</v>
      </c>
      <c r="AC147" s="1007" t="str">
        <f t="shared" si="131"/>
        <v>.</v>
      </c>
      <c r="AD147" s="1007" t="str">
        <f t="shared" si="132"/>
        <v>.</v>
      </c>
      <c r="AE147" s="1007" t="str">
        <f t="shared" si="133"/>
        <v>.</v>
      </c>
      <c r="AF147" s="1007" t="str">
        <f t="shared" si="134"/>
        <v>.</v>
      </c>
      <c r="AG147" s="990" t="str">
        <f t="shared" si="135"/>
        <v>.</v>
      </c>
      <c r="AH147" s="116"/>
      <c r="AI147" s="1003" t="str">
        <f>IF(S147=".",".",SUM($S147:S147))</f>
        <v>.</v>
      </c>
      <c r="AJ147" s="1004" t="str">
        <f>IF(T147=".",".",SUM($S147:T147))</f>
        <v>.</v>
      </c>
      <c r="AK147" s="1004" t="str">
        <f>IF(U147=".",".",SUM($S147:U147))</f>
        <v>.</v>
      </c>
      <c r="AL147" s="1004" t="str">
        <f>IF(V147=".",".",SUM($S147:V147))</f>
        <v>.</v>
      </c>
      <c r="AM147" s="1004" t="str">
        <f>IF(W147=".",".",SUM($S147:W147))</f>
        <v>.</v>
      </c>
      <c r="AN147" s="1004" t="str">
        <f>IF(X147=".",".",SUM($S147:X147))</f>
        <v>.</v>
      </c>
      <c r="AO147" s="1005" t="str">
        <f>IF(Y147=".",".",SUM($S147:Y147))</f>
        <v>.</v>
      </c>
      <c r="AP147" s="116"/>
      <c r="AQ147" s="1006" t="str">
        <f t="shared" si="143"/>
        <v>.</v>
      </c>
      <c r="AR147" s="1007" t="str">
        <f t="shared" si="136"/>
        <v>.</v>
      </c>
      <c r="AS147" s="1007" t="str">
        <f t="shared" si="137"/>
        <v>.</v>
      </c>
      <c r="AT147" s="1007" t="str">
        <f t="shared" si="138"/>
        <v>.</v>
      </c>
      <c r="AU147" s="1007" t="str">
        <f t="shared" si="139"/>
        <v>.</v>
      </c>
      <c r="AV147" s="1007" t="str">
        <f t="shared" si="140"/>
        <v>.</v>
      </c>
      <c r="AW147" s="990" t="str">
        <f t="shared" si="141"/>
        <v>.</v>
      </c>
      <c r="AX147" s="327"/>
      <c r="AY147" s="116"/>
      <c r="AZ147" s="1474"/>
      <c r="BA147" s="1474"/>
      <c r="BB147" s="1474"/>
    </row>
    <row r="148" spans="1:54" s="189" customFormat="1" x14ac:dyDescent="0.2">
      <c r="A148" s="183"/>
      <c r="B148" s="325"/>
      <c r="C148" s="472" t="s">
        <v>261</v>
      </c>
      <c r="D148" s="473" t="str">
        <f>IF('WK2 - Notional General Income'!D344="","",'WK2 - Notional General Income'!D344)</f>
        <v/>
      </c>
      <c r="E148" s="837" t="str">
        <f>IF('WK2 - Notional General Income'!M344=".",".",'WK2 - Notional General Income'!M344/'WK2 - Notional General Income'!E344)</f>
        <v>.</v>
      </c>
      <c r="F148" s="837" t="str">
        <f>IF('WK3 - Notional GI Yr1 YIELD'!M344=".",".",'WK3 - Notional GI Yr1 YIELD'!M344/'WK3 - Notional GI Yr1 YIELD'!E344)</f>
        <v>.</v>
      </c>
      <c r="G148" s="874"/>
      <c r="H148" s="874"/>
      <c r="I148" s="874"/>
      <c r="J148" s="874"/>
      <c r="K148" s="874"/>
      <c r="L148" s="874"/>
      <c r="M148" s="333"/>
      <c r="N148" s="116"/>
      <c r="O148" s="1019">
        <f>'WK2 - Notional General Income'!$E344</f>
        <v>0</v>
      </c>
      <c r="P148" s="1020">
        <f>'WK3 - Notional GI Yr1 YIELD'!$E344</f>
        <v>0</v>
      </c>
      <c r="Q148" s="101"/>
      <c r="R148" s="325"/>
      <c r="S148" s="1003" t="str">
        <f t="shared" si="123"/>
        <v>.</v>
      </c>
      <c r="T148" s="1004" t="str">
        <f t="shared" si="124"/>
        <v>.</v>
      </c>
      <c r="U148" s="1004" t="str">
        <f t="shared" si="126"/>
        <v>.</v>
      </c>
      <c r="V148" s="1004" t="str">
        <f t="shared" si="126"/>
        <v>.</v>
      </c>
      <c r="W148" s="1004" t="str">
        <f t="shared" si="126"/>
        <v>.</v>
      </c>
      <c r="X148" s="1004" t="str">
        <f t="shared" si="126"/>
        <v>.</v>
      </c>
      <c r="Y148" s="1005" t="str">
        <f t="shared" si="126"/>
        <v>.</v>
      </c>
      <c r="Z148" s="116"/>
      <c r="AA148" s="1006" t="str">
        <f t="shared" si="142"/>
        <v>.</v>
      </c>
      <c r="AB148" s="1007" t="str">
        <f t="shared" si="130"/>
        <v>.</v>
      </c>
      <c r="AC148" s="1007" t="str">
        <f t="shared" si="131"/>
        <v>.</v>
      </c>
      <c r="AD148" s="1007" t="str">
        <f t="shared" si="132"/>
        <v>.</v>
      </c>
      <c r="AE148" s="1007" t="str">
        <f t="shared" si="133"/>
        <v>.</v>
      </c>
      <c r="AF148" s="1007" t="str">
        <f t="shared" si="134"/>
        <v>.</v>
      </c>
      <c r="AG148" s="990" t="str">
        <f t="shared" si="135"/>
        <v>.</v>
      </c>
      <c r="AH148" s="116"/>
      <c r="AI148" s="1003" t="str">
        <f>IF(S148=".",".",SUM($S148:S148))</f>
        <v>.</v>
      </c>
      <c r="AJ148" s="1004" t="str">
        <f>IF(T148=".",".",SUM($S148:T148))</f>
        <v>.</v>
      </c>
      <c r="AK148" s="1004" t="str">
        <f>IF(U148=".",".",SUM($S148:U148))</f>
        <v>.</v>
      </c>
      <c r="AL148" s="1004" t="str">
        <f>IF(V148=".",".",SUM($S148:V148))</f>
        <v>.</v>
      </c>
      <c r="AM148" s="1004" t="str">
        <f>IF(W148=".",".",SUM($S148:W148))</f>
        <v>.</v>
      </c>
      <c r="AN148" s="1004" t="str">
        <f>IF(X148=".",".",SUM($S148:X148))</f>
        <v>.</v>
      </c>
      <c r="AO148" s="1005" t="str">
        <f>IF(Y148=".",".",SUM($S148:Y148))</f>
        <v>.</v>
      </c>
      <c r="AP148" s="116"/>
      <c r="AQ148" s="1006" t="str">
        <f t="shared" si="143"/>
        <v>.</v>
      </c>
      <c r="AR148" s="1007" t="str">
        <f t="shared" si="136"/>
        <v>.</v>
      </c>
      <c r="AS148" s="1007" t="str">
        <f t="shared" si="137"/>
        <v>.</v>
      </c>
      <c r="AT148" s="1007" t="str">
        <f t="shared" si="138"/>
        <v>.</v>
      </c>
      <c r="AU148" s="1007" t="str">
        <f t="shared" si="139"/>
        <v>.</v>
      </c>
      <c r="AV148" s="1007" t="str">
        <f t="shared" si="140"/>
        <v>.</v>
      </c>
      <c r="AW148" s="990" t="str">
        <f t="shared" si="141"/>
        <v>.</v>
      </c>
      <c r="AX148" s="327"/>
      <c r="AY148" s="116"/>
      <c r="AZ148" s="1474"/>
      <c r="BA148" s="1474"/>
      <c r="BB148" s="1474"/>
    </row>
    <row r="149" spans="1:54" s="189" customFormat="1" x14ac:dyDescent="0.2">
      <c r="A149" s="183"/>
      <c r="B149" s="325"/>
      <c r="C149" s="194" t="s">
        <v>261</v>
      </c>
      <c r="D149" s="198" t="str">
        <f>IF('WK2 - Notional General Income'!D345="","",'WK2 - Notional General Income'!D345)</f>
        <v/>
      </c>
      <c r="E149" s="838" t="str">
        <f>IF('WK2 - Notional General Income'!M345=".",".",'WK2 - Notional General Income'!M345/'WK2 - Notional General Income'!E345)</f>
        <v>.</v>
      </c>
      <c r="F149" s="838" t="str">
        <f>IF('WK3 - Notional GI Yr1 YIELD'!M345=".",".",'WK3 - Notional GI Yr1 YIELD'!M345/'WK3 - Notional GI Yr1 YIELD'!E345)</f>
        <v>.</v>
      </c>
      <c r="G149" s="876"/>
      <c r="H149" s="876"/>
      <c r="I149" s="876"/>
      <c r="J149" s="876"/>
      <c r="K149" s="876"/>
      <c r="L149" s="876"/>
      <c r="M149" s="333"/>
      <c r="N149" s="116"/>
      <c r="O149" s="1019">
        <f>'WK2 - Notional General Income'!$E345</f>
        <v>0</v>
      </c>
      <c r="P149" s="1020">
        <f>'WK3 - Notional GI Yr1 YIELD'!$E345</f>
        <v>0</v>
      </c>
      <c r="Q149" s="101"/>
      <c r="R149" s="325"/>
      <c r="S149" s="1003" t="str">
        <f t="shared" si="123"/>
        <v>.</v>
      </c>
      <c r="T149" s="1004" t="str">
        <f t="shared" si="124"/>
        <v>.</v>
      </c>
      <c r="U149" s="1004" t="str">
        <f t="shared" ref="U149:Y168" si="144">IF(H149="",".",H149-G149)</f>
        <v>.</v>
      </c>
      <c r="V149" s="1004" t="str">
        <f t="shared" si="144"/>
        <v>.</v>
      </c>
      <c r="W149" s="1004" t="str">
        <f t="shared" si="144"/>
        <v>.</v>
      </c>
      <c r="X149" s="1004" t="str">
        <f t="shared" si="144"/>
        <v>.</v>
      </c>
      <c r="Y149" s="1005" t="str">
        <f t="shared" si="144"/>
        <v>.</v>
      </c>
      <c r="Z149" s="116"/>
      <c r="AA149" s="1006" t="str">
        <f t="shared" si="142"/>
        <v>.</v>
      </c>
      <c r="AB149" s="1007" t="str">
        <f t="shared" si="130"/>
        <v>.</v>
      </c>
      <c r="AC149" s="1007" t="str">
        <f t="shared" si="131"/>
        <v>.</v>
      </c>
      <c r="AD149" s="1007" t="str">
        <f t="shared" si="132"/>
        <v>.</v>
      </c>
      <c r="AE149" s="1007" t="str">
        <f t="shared" si="133"/>
        <v>.</v>
      </c>
      <c r="AF149" s="1007" t="str">
        <f t="shared" si="134"/>
        <v>.</v>
      </c>
      <c r="AG149" s="990" t="str">
        <f t="shared" si="135"/>
        <v>.</v>
      </c>
      <c r="AH149" s="116"/>
      <c r="AI149" s="1003" t="str">
        <f>IF(S149=".",".",SUM($S149:S149))</f>
        <v>.</v>
      </c>
      <c r="AJ149" s="1004" t="str">
        <f>IF(T149=".",".",SUM($S149:T149))</f>
        <v>.</v>
      </c>
      <c r="AK149" s="1004" t="str">
        <f>IF(U149=".",".",SUM($S149:U149))</f>
        <v>.</v>
      </c>
      <c r="AL149" s="1004" t="str">
        <f>IF(V149=".",".",SUM($S149:V149))</f>
        <v>.</v>
      </c>
      <c r="AM149" s="1004" t="str">
        <f>IF(W149=".",".",SUM($S149:W149))</f>
        <v>.</v>
      </c>
      <c r="AN149" s="1004" t="str">
        <f>IF(X149=".",".",SUM($S149:X149))</f>
        <v>.</v>
      </c>
      <c r="AO149" s="1005" t="str">
        <f>IF(Y149=".",".",SUM($S149:Y149))</f>
        <v>.</v>
      </c>
      <c r="AP149" s="116"/>
      <c r="AQ149" s="1006" t="str">
        <f t="shared" si="143"/>
        <v>.</v>
      </c>
      <c r="AR149" s="1007" t="str">
        <f t="shared" si="136"/>
        <v>.</v>
      </c>
      <c r="AS149" s="1007" t="str">
        <f t="shared" si="137"/>
        <v>.</v>
      </c>
      <c r="AT149" s="1007" t="str">
        <f t="shared" si="138"/>
        <v>.</v>
      </c>
      <c r="AU149" s="1007" t="str">
        <f t="shared" si="139"/>
        <v>.</v>
      </c>
      <c r="AV149" s="1007" t="str">
        <f t="shared" si="140"/>
        <v>.</v>
      </c>
      <c r="AW149" s="990" t="str">
        <f t="shared" si="141"/>
        <v>.</v>
      </c>
      <c r="AX149" s="327"/>
      <c r="AY149" s="116"/>
      <c r="AZ149" s="1474"/>
      <c r="BA149" s="1474"/>
      <c r="BB149" s="1474"/>
    </row>
    <row r="150" spans="1:54" s="190" customFormat="1" x14ac:dyDescent="0.2">
      <c r="A150" s="183"/>
      <c r="B150" s="325"/>
      <c r="C150" s="1427"/>
      <c r="D150" s="1427" t="s">
        <v>256</v>
      </c>
      <c r="E150" s="839">
        <f>IF($O150=0,".",SUMPRODUCT(E132:E149,$O132:$O149)/$O150)</f>
        <v>2909.4508129230767</v>
      </c>
      <c r="F150" s="197">
        <f t="shared" ref="F150:L150" si="145">IF($P150=0,".",SUMPRODUCT(F132:F149,$P132:$P149)/$P150)</f>
        <v>2174.8802857230767</v>
      </c>
      <c r="G150" s="197">
        <f t="shared" si="145"/>
        <v>2229.25</v>
      </c>
      <c r="H150" s="197">
        <f t="shared" si="145"/>
        <v>2284.98</v>
      </c>
      <c r="I150" s="197">
        <f t="shared" si="145"/>
        <v>2342.11</v>
      </c>
      <c r="J150" s="197">
        <f t="shared" si="145"/>
        <v>2400.66</v>
      </c>
      <c r="K150" s="197">
        <f t="shared" si="145"/>
        <v>2460.6799999999998</v>
      </c>
      <c r="L150" s="197">
        <f t="shared" si="145"/>
        <v>2522.19</v>
      </c>
      <c r="M150" s="333"/>
      <c r="N150" s="144"/>
      <c r="O150" s="1021">
        <f>SUM(O132:O139)</f>
        <v>130</v>
      </c>
      <c r="P150" s="1022">
        <f>SUM(P132:P139)</f>
        <v>130</v>
      </c>
      <c r="Q150" s="102"/>
      <c r="R150" s="334"/>
      <c r="S150" s="1012">
        <f t="shared" si="123"/>
        <v>-734.57052720000002</v>
      </c>
      <c r="T150" s="1013">
        <f t="shared" si="124"/>
        <v>54.369714276923332</v>
      </c>
      <c r="U150" s="1013">
        <f t="shared" si="129"/>
        <v>55.730000000000018</v>
      </c>
      <c r="V150" s="1013">
        <f t="shared" si="129"/>
        <v>57.130000000000109</v>
      </c>
      <c r="W150" s="1013">
        <f t="shared" si="129"/>
        <v>58.549999999999727</v>
      </c>
      <c r="X150" s="1013">
        <f t="shared" si="129"/>
        <v>60.019999999999982</v>
      </c>
      <c r="Y150" s="1014">
        <f t="shared" si="129"/>
        <v>61.510000000000218</v>
      </c>
      <c r="Z150" s="144"/>
      <c r="AA150" s="1516">
        <f t="shared" si="142"/>
        <v>-0.25247738299517397</v>
      </c>
      <c r="AB150" s="1517">
        <f t="shared" si="130"/>
        <v>2.4998945750638102E-2</v>
      </c>
      <c r="AC150" s="1517">
        <f t="shared" si="131"/>
        <v>2.4999439273298174E-2</v>
      </c>
      <c r="AD150" s="1517">
        <f t="shared" si="132"/>
        <v>2.5002407023256179E-2</v>
      </c>
      <c r="AE150" s="1517">
        <f t="shared" si="133"/>
        <v>2.4998825845071293E-2</v>
      </c>
      <c r="AF150" s="1517">
        <f t="shared" si="134"/>
        <v>2.5001457932401827E-2</v>
      </c>
      <c r="AG150" s="1518">
        <f t="shared" si="135"/>
        <v>2.4997155257896253E-2</v>
      </c>
      <c r="AH150" s="144"/>
      <c r="AI150" s="1012">
        <f>IF(S150=".",".",SUM($S150:S150))</f>
        <v>-734.57052720000002</v>
      </c>
      <c r="AJ150" s="1013">
        <f>IF(T150=".",".",SUM($S150:T150))</f>
        <v>-680.20081292307668</v>
      </c>
      <c r="AK150" s="1013">
        <f>IF(U150=".",".",SUM($S150:U150))</f>
        <v>-624.47081292307666</v>
      </c>
      <c r="AL150" s="1013">
        <f>IF(V150=".",".",SUM($S150:V150))</f>
        <v>-567.34081292307656</v>
      </c>
      <c r="AM150" s="1013">
        <f>IF(W150=".",".",SUM($S150:W150))</f>
        <v>-508.79081292307683</v>
      </c>
      <c r="AN150" s="1013">
        <f>IF(X150=".",".",SUM($S150:X150))</f>
        <v>-448.77081292307685</v>
      </c>
      <c r="AO150" s="1014">
        <f>IF(Y150=".",".",SUM($S150:Y150))</f>
        <v>-387.26081292307663</v>
      </c>
      <c r="AP150" s="116"/>
      <c r="AQ150" s="1516">
        <f t="shared" si="143"/>
        <v>-0.25247738299517397</v>
      </c>
      <c r="AR150" s="1517">
        <f t="shared" si="136"/>
        <v>-0.23379010564529545</v>
      </c>
      <c r="AS150" s="1517">
        <f t="shared" si="137"/>
        <v>-0.21463528792077469</v>
      </c>
      <c r="AT150" s="1517">
        <f t="shared" si="138"/>
        <v>-0.19499927972766751</v>
      </c>
      <c r="AU150" s="1517">
        <f t="shared" si="139"/>
        <v>-0.17487520691642255</v>
      </c>
      <c r="AV150" s="1517">
        <f t="shared" si="140"/>
        <v>-0.15424588411316165</v>
      </c>
      <c r="AW150" s="1518">
        <f t="shared" si="141"/>
        <v>-0.13310443716833353</v>
      </c>
      <c r="AX150" s="346"/>
      <c r="AY150" s="144"/>
      <c r="AZ150" s="102"/>
      <c r="BA150" s="102"/>
      <c r="BB150" s="102"/>
    </row>
    <row r="151" spans="1:54" s="189" customFormat="1" x14ac:dyDescent="0.2">
      <c r="A151" s="183"/>
      <c r="B151" s="325"/>
      <c r="C151" s="470" t="s">
        <v>158</v>
      </c>
      <c r="D151" s="471" t="str">
        <f>IF('WK2 - Notional General Income'!D212="","",'WK2 - Notional General Income'!D212)</f>
        <v>Ordinary</v>
      </c>
      <c r="E151" s="836">
        <f>IF('WK2 - Notional General Income'!M212=".",".",'WK2 - Notional General Income'!M212/'WK2 - Notional General Income'!E212)</f>
        <v>412762.51874999999</v>
      </c>
      <c r="F151" s="836">
        <f>IF('WK3 - Notional GI Yr1 YIELD'!M212=".",".",'WK3 - Notional GI Yr1 YIELD'!M212/'WK3 - Notional GI Yr1 YIELD'!E212)</f>
        <v>474676.9895250001</v>
      </c>
      <c r="G151" s="873">
        <v>486543.91</v>
      </c>
      <c r="H151" s="873">
        <v>498707.51</v>
      </c>
      <c r="I151" s="873">
        <v>511175.2</v>
      </c>
      <c r="J151" s="873">
        <v>523954.58</v>
      </c>
      <c r="K151" s="873">
        <v>537053.43999999994</v>
      </c>
      <c r="L151" s="873">
        <v>550479.78</v>
      </c>
      <c r="M151" s="333"/>
      <c r="N151" s="116"/>
      <c r="O151" s="1017">
        <f>'WK2 - Notional General Income'!$E212</f>
        <v>5</v>
      </c>
      <c r="P151" s="1018">
        <f>'WK3 - Notional GI Yr1 YIELD'!$E212</f>
        <v>5</v>
      </c>
      <c r="Q151" s="101"/>
      <c r="R151" s="325"/>
      <c r="S151" s="1000">
        <f t="shared" si="123"/>
        <v>61914.470775000111</v>
      </c>
      <c r="T151" s="1001">
        <f t="shared" si="124"/>
        <v>11866.920474999875</v>
      </c>
      <c r="U151" s="1001">
        <f t="shared" si="144"/>
        <v>12163.600000000035</v>
      </c>
      <c r="V151" s="1001">
        <f t="shared" si="144"/>
        <v>12467.690000000002</v>
      </c>
      <c r="W151" s="1001">
        <f t="shared" si="144"/>
        <v>12779.380000000005</v>
      </c>
      <c r="X151" s="1001">
        <f t="shared" si="144"/>
        <v>13098.859999999928</v>
      </c>
      <c r="Y151" s="1002">
        <f t="shared" si="144"/>
        <v>13426.340000000084</v>
      </c>
      <c r="Z151" s="116"/>
      <c r="AA151" s="1006">
        <f t="shared" si="142"/>
        <v>0.15000022522030432</v>
      </c>
      <c r="AB151" s="1007">
        <f t="shared" si="130"/>
        <v>2.4999991018892276E-2</v>
      </c>
      <c r="AC151" s="1007">
        <f t="shared" si="131"/>
        <v>2.5000004624454286E-2</v>
      </c>
      <c r="AD151" s="1007">
        <f t="shared" si="132"/>
        <v>2.500000451166251E-2</v>
      </c>
      <c r="AE151" s="1007">
        <f t="shared" si="133"/>
        <v>2.4999999999999911E-2</v>
      </c>
      <c r="AF151" s="1007">
        <f t="shared" si="134"/>
        <v>2.4999991411469136E-2</v>
      </c>
      <c r="AG151" s="990">
        <f t="shared" si="135"/>
        <v>2.5000007448048533E-2</v>
      </c>
      <c r="AH151" s="116"/>
      <c r="AI151" s="1000">
        <f>IF(S151=".",".",SUM($S151:S151))</f>
        <v>61914.470775000111</v>
      </c>
      <c r="AJ151" s="1001">
        <f>IF(T151=".",".",SUM($S151:T151))</f>
        <v>73781.391249999986</v>
      </c>
      <c r="AK151" s="1001">
        <f>IF(U151=".",".",SUM($S151:U151))</f>
        <v>85944.991250000021</v>
      </c>
      <c r="AL151" s="1001">
        <f>IF(V151=".",".",SUM($S151:V151))</f>
        <v>98412.681250000023</v>
      </c>
      <c r="AM151" s="1001">
        <f>IF(W151=".",".",SUM($S151:W151))</f>
        <v>111192.06125000003</v>
      </c>
      <c r="AN151" s="1001">
        <f>IF(X151=".",".",SUM($S151:X151))</f>
        <v>124290.92124999996</v>
      </c>
      <c r="AO151" s="1002">
        <f>IF(Y151=".",".",SUM($S151:Y151))</f>
        <v>137717.26125000004</v>
      </c>
      <c r="AP151" s="116"/>
      <c r="AQ151" s="1006">
        <f t="shared" si="143"/>
        <v>0.15000022522030432</v>
      </c>
      <c r="AR151" s="1007">
        <f t="shared" si="136"/>
        <v>0.1787502205225362</v>
      </c>
      <c r="AS151" s="1007">
        <f t="shared" si="137"/>
        <v>0.20821898148667595</v>
      </c>
      <c r="AT151" s="1007">
        <f t="shared" si="138"/>
        <v>0.23842446147491936</v>
      </c>
      <c r="AU151" s="1007">
        <f t="shared" si="139"/>
        <v>0.26938507301179238</v>
      </c>
      <c r="AV151" s="1007">
        <f t="shared" si="140"/>
        <v>0.30111968893493413</v>
      </c>
      <c r="AW151" s="990">
        <f t="shared" si="141"/>
        <v>0.33364769084911017</v>
      </c>
      <c r="AX151" s="327"/>
      <c r="AY151" s="116"/>
      <c r="AZ151" s="1474"/>
      <c r="BA151" s="1474"/>
      <c r="BB151" s="1474"/>
    </row>
    <row r="152" spans="1:54" s="189" customFormat="1" x14ac:dyDescent="0.2">
      <c r="A152" s="183"/>
      <c r="B152" s="325"/>
      <c r="C152" s="472" t="s">
        <v>158</v>
      </c>
      <c r="D152" s="473" t="str">
        <f>IF('WK2 - Notional General Income'!D213="","",'WK2 - Notional General Income'!D213)</f>
        <v/>
      </c>
      <c r="E152" s="837" t="str">
        <f>IF('WK2 - Notional General Income'!M213=".",".",'WK2 - Notional General Income'!M213/'WK2 - Notional General Income'!E213)</f>
        <v>.</v>
      </c>
      <c r="F152" s="837" t="str">
        <f>IF('WK3 - Notional GI Yr1 YIELD'!M213=".",".",'WK3 - Notional GI Yr1 YIELD'!M213/'WK3 - Notional GI Yr1 YIELD'!E213)</f>
        <v>.</v>
      </c>
      <c r="G152" s="874"/>
      <c r="H152" s="874"/>
      <c r="I152" s="874"/>
      <c r="J152" s="874"/>
      <c r="K152" s="874"/>
      <c r="L152" s="874"/>
      <c r="M152" s="333"/>
      <c r="N152" s="116"/>
      <c r="O152" s="1019">
        <f>'WK2 - Notional General Income'!$E213</f>
        <v>0</v>
      </c>
      <c r="P152" s="1020">
        <f>'WK3 - Notional GI Yr1 YIELD'!$E213</f>
        <v>0</v>
      </c>
      <c r="Q152" s="101"/>
      <c r="R152" s="325"/>
      <c r="S152" s="1003" t="str">
        <f t="shared" si="123"/>
        <v>.</v>
      </c>
      <c r="T152" s="1004" t="str">
        <f t="shared" si="124"/>
        <v>.</v>
      </c>
      <c r="U152" s="1004" t="str">
        <f t="shared" si="144"/>
        <v>.</v>
      </c>
      <c r="V152" s="1004" t="str">
        <f t="shared" si="144"/>
        <v>.</v>
      </c>
      <c r="W152" s="1004" t="str">
        <f t="shared" si="144"/>
        <v>.</v>
      </c>
      <c r="X152" s="1004" t="str">
        <f t="shared" si="144"/>
        <v>.</v>
      </c>
      <c r="Y152" s="1005" t="str">
        <f t="shared" si="144"/>
        <v>.</v>
      </c>
      <c r="Z152" s="116"/>
      <c r="AA152" s="1006" t="str">
        <f t="shared" si="142"/>
        <v>.</v>
      </c>
      <c r="AB152" s="1007" t="str">
        <f t="shared" si="130"/>
        <v>.</v>
      </c>
      <c r="AC152" s="1007" t="str">
        <f t="shared" si="131"/>
        <v>.</v>
      </c>
      <c r="AD152" s="1007" t="str">
        <f t="shared" si="132"/>
        <v>.</v>
      </c>
      <c r="AE152" s="1007" t="str">
        <f t="shared" si="133"/>
        <v>.</v>
      </c>
      <c r="AF152" s="1007" t="str">
        <f t="shared" si="134"/>
        <v>.</v>
      </c>
      <c r="AG152" s="990" t="str">
        <f t="shared" si="135"/>
        <v>.</v>
      </c>
      <c r="AH152" s="116"/>
      <c r="AI152" s="1003" t="str">
        <f>IF(S152=".",".",SUM($S152:S152))</f>
        <v>.</v>
      </c>
      <c r="AJ152" s="1004" t="str">
        <f>IF(T152=".",".",SUM($S152:T152))</f>
        <v>.</v>
      </c>
      <c r="AK152" s="1004" t="str">
        <f>IF(U152=".",".",SUM($S152:U152))</f>
        <v>.</v>
      </c>
      <c r="AL152" s="1004" t="str">
        <f>IF(V152=".",".",SUM($S152:V152))</f>
        <v>.</v>
      </c>
      <c r="AM152" s="1004" t="str">
        <f>IF(W152=".",".",SUM($S152:W152))</f>
        <v>.</v>
      </c>
      <c r="AN152" s="1004" t="str">
        <f>IF(X152=".",".",SUM($S152:X152))</f>
        <v>.</v>
      </c>
      <c r="AO152" s="1005" t="str">
        <f>IF(Y152=".",".",SUM($S152:Y152))</f>
        <v>.</v>
      </c>
      <c r="AP152" s="116"/>
      <c r="AQ152" s="1006" t="str">
        <f t="shared" si="143"/>
        <v>.</v>
      </c>
      <c r="AR152" s="1007" t="str">
        <f t="shared" si="136"/>
        <v>.</v>
      </c>
      <c r="AS152" s="1007" t="str">
        <f t="shared" si="137"/>
        <v>.</v>
      </c>
      <c r="AT152" s="1007" t="str">
        <f t="shared" si="138"/>
        <v>.</v>
      </c>
      <c r="AU152" s="1007" t="str">
        <f t="shared" si="139"/>
        <v>.</v>
      </c>
      <c r="AV152" s="1007" t="str">
        <f t="shared" si="140"/>
        <v>.</v>
      </c>
      <c r="AW152" s="990" t="str">
        <f t="shared" si="141"/>
        <v>.</v>
      </c>
      <c r="AX152" s="327"/>
      <c r="AY152" s="116"/>
      <c r="AZ152" s="1474"/>
      <c r="BA152" s="1474"/>
      <c r="BB152" s="1474"/>
    </row>
    <row r="153" spans="1:54" s="189" customFormat="1" x14ac:dyDescent="0.2">
      <c r="A153" s="183"/>
      <c r="B153" s="325"/>
      <c r="C153" s="472" t="s">
        <v>158</v>
      </c>
      <c r="D153" s="473" t="str">
        <f>IF('WK2 - Notional General Income'!D214="","",'WK2 - Notional General Income'!D214)</f>
        <v/>
      </c>
      <c r="E153" s="837" t="str">
        <f>IF('WK2 - Notional General Income'!M214=".",".",'WK2 - Notional General Income'!M214/'WK2 - Notional General Income'!E214)</f>
        <v>.</v>
      </c>
      <c r="F153" s="837" t="str">
        <f>IF('WK3 - Notional GI Yr1 YIELD'!M214=".",".",'WK3 - Notional GI Yr1 YIELD'!M214/'WK3 - Notional GI Yr1 YIELD'!E214)</f>
        <v>.</v>
      </c>
      <c r="G153" s="874"/>
      <c r="H153" s="874"/>
      <c r="I153" s="874"/>
      <c r="J153" s="874"/>
      <c r="K153" s="874"/>
      <c r="L153" s="874"/>
      <c r="M153" s="333"/>
      <c r="N153" s="116"/>
      <c r="O153" s="1019">
        <f>'WK2 - Notional General Income'!$E214</f>
        <v>0</v>
      </c>
      <c r="P153" s="1020">
        <f>'WK3 - Notional GI Yr1 YIELD'!$E214</f>
        <v>0</v>
      </c>
      <c r="Q153" s="101"/>
      <c r="R153" s="325"/>
      <c r="S153" s="1003" t="str">
        <f t="shared" si="123"/>
        <v>.</v>
      </c>
      <c r="T153" s="1004" t="str">
        <f t="shared" si="124"/>
        <v>.</v>
      </c>
      <c r="U153" s="1004" t="str">
        <f t="shared" si="144"/>
        <v>.</v>
      </c>
      <c r="V153" s="1004" t="str">
        <f t="shared" si="144"/>
        <v>.</v>
      </c>
      <c r="W153" s="1004" t="str">
        <f t="shared" si="144"/>
        <v>.</v>
      </c>
      <c r="X153" s="1004" t="str">
        <f t="shared" si="144"/>
        <v>.</v>
      </c>
      <c r="Y153" s="1005" t="str">
        <f t="shared" si="144"/>
        <v>.</v>
      </c>
      <c r="Z153" s="116"/>
      <c r="AA153" s="1006" t="str">
        <f t="shared" si="142"/>
        <v>.</v>
      </c>
      <c r="AB153" s="1007" t="str">
        <f t="shared" si="130"/>
        <v>.</v>
      </c>
      <c r="AC153" s="1007" t="str">
        <f t="shared" si="131"/>
        <v>.</v>
      </c>
      <c r="AD153" s="1007" t="str">
        <f t="shared" si="132"/>
        <v>.</v>
      </c>
      <c r="AE153" s="1007" t="str">
        <f t="shared" si="133"/>
        <v>.</v>
      </c>
      <c r="AF153" s="1007" t="str">
        <f t="shared" si="134"/>
        <v>.</v>
      </c>
      <c r="AG153" s="990" t="str">
        <f t="shared" si="135"/>
        <v>.</v>
      </c>
      <c r="AH153" s="116"/>
      <c r="AI153" s="1003" t="str">
        <f>IF(S153=".",".",SUM($S153:S153))</f>
        <v>.</v>
      </c>
      <c r="AJ153" s="1004" t="str">
        <f>IF(T153=".",".",SUM($S153:T153))</f>
        <v>.</v>
      </c>
      <c r="AK153" s="1004" t="str">
        <f>IF(U153=".",".",SUM($S153:U153))</f>
        <v>.</v>
      </c>
      <c r="AL153" s="1004" t="str">
        <f>IF(V153=".",".",SUM($S153:V153))</f>
        <v>.</v>
      </c>
      <c r="AM153" s="1004" t="str">
        <f>IF(W153=".",".",SUM($S153:W153))</f>
        <v>.</v>
      </c>
      <c r="AN153" s="1004" t="str">
        <f>IF(X153=".",".",SUM($S153:X153))</f>
        <v>.</v>
      </c>
      <c r="AO153" s="1005" t="str">
        <f>IF(Y153=".",".",SUM($S153:Y153))</f>
        <v>.</v>
      </c>
      <c r="AP153" s="116"/>
      <c r="AQ153" s="1006" t="str">
        <f t="shared" si="143"/>
        <v>.</v>
      </c>
      <c r="AR153" s="1007" t="str">
        <f t="shared" si="136"/>
        <v>.</v>
      </c>
      <c r="AS153" s="1007" t="str">
        <f t="shared" si="137"/>
        <v>.</v>
      </c>
      <c r="AT153" s="1007" t="str">
        <f t="shared" si="138"/>
        <v>.</v>
      </c>
      <c r="AU153" s="1007" t="str">
        <f t="shared" si="139"/>
        <v>.</v>
      </c>
      <c r="AV153" s="1007" t="str">
        <f t="shared" si="140"/>
        <v>.</v>
      </c>
      <c r="AW153" s="990" t="str">
        <f t="shared" si="141"/>
        <v>.</v>
      </c>
      <c r="AX153" s="327"/>
      <c r="AY153" s="116"/>
      <c r="AZ153" s="1474"/>
      <c r="BA153" s="1474"/>
      <c r="BB153" s="1474"/>
    </row>
    <row r="154" spans="1:54" s="189" customFormat="1" x14ac:dyDescent="0.2">
      <c r="A154" s="183"/>
      <c r="B154" s="325"/>
      <c r="C154" s="472" t="s">
        <v>158</v>
      </c>
      <c r="D154" s="473" t="str">
        <f>IF('WK2 - Notional General Income'!D215="","",'WK2 - Notional General Income'!D215)</f>
        <v/>
      </c>
      <c r="E154" s="837" t="str">
        <f>IF('WK2 - Notional General Income'!M215=".",".",'WK2 - Notional General Income'!M215/'WK2 - Notional General Income'!E215)</f>
        <v>.</v>
      </c>
      <c r="F154" s="837" t="str">
        <f>IF('WK3 - Notional GI Yr1 YIELD'!M215=".",".",'WK3 - Notional GI Yr1 YIELD'!M215/'WK3 - Notional GI Yr1 YIELD'!E215)</f>
        <v>.</v>
      </c>
      <c r="G154" s="874"/>
      <c r="H154" s="874"/>
      <c r="I154" s="874"/>
      <c r="J154" s="874"/>
      <c r="K154" s="874"/>
      <c r="L154" s="874"/>
      <c r="M154" s="333"/>
      <c r="N154" s="116"/>
      <c r="O154" s="1019">
        <f>'WK2 - Notional General Income'!$E215</f>
        <v>0</v>
      </c>
      <c r="P154" s="1020">
        <f>'WK3 - Notional GI Yr1 YIELD'!$E215</f>
        <v>0</v>
      </c>
      <c r="Q154" s="101"/>
      <c r="R154" s="325"/>
      <c r="S154" s="1003" t="str">
        <f t="shared" si="123"/>
        <v>.</v>
      </c>
      <c r="T154" s="1004" t="str">
        <f t="shared" si="124"/>
        <v>.</v>
      </c>
      <c r="U154" s="1004" t="str">
        <f t="shared" si="144"/>
        <v>.</v>
      </c>
      <c r="V154" s="1004" t="str">
        <f t="shared" si="144"/>
        <v>.</v>
      </c>
      <c r="W154" s="1004" t="str">
        <f t="shared" si="144"/>
        <v>.</v>
      </c>
      <c r="X154" s="1004" t="str">
        <f t="shared" si="144"/>
        <v>.</v>
      </c>
      <c r="Y154" s="1005" t="str">
        <f t="shared" si="144"/>
        <v>.</v>
      </c>
      <c r="Z154" s="116"/>
      <c r="AA154" s="1006" t="str">
        <f t="shared" si="142"/>
        <v>.</v>
      </c>
      <c r="AB154" s="1007" t="str">
        <f t="shared" si="130"/>
        <v>.</v>
      </c>
      <c r="AC154" s="1007" t="str">
        <f t="shared" si="131"/>
        <v>.</v>
      </c>
      <c r="AD154" s="1007" t="str">
        <f t="shared" si="132"/>
        <v>.</v>
      </c>
      <c r="AE154" s="1007" t="str">
        <f t="shared" si="133"/>
        <v>.</v>
      </c>
      <c r="AF154" s="1007" t="str">
        <f t="shared" si="134"/>
        <v>.</v>
      </c>
      <c r="AG154" s="990" t="str">
        <f t="shared" si="135"/>
        <v>.</v>
      </c>
      <c r="AH154" s="116"/>
      <c r="AI154" s="1003" t="str">
        <f>IF(S154=".",".",SUM($S154:S154))</f>
        <v>.</v>
      </c>
      <c r="AJ154" s="1004" t="str">
        <f>IF(T154=".",".",SUM($S154:T154))</f>
        <v>.</v>
      </c>
      <c r="AK154" s="1004" t="str">
        <f>IF(U154=".",".",SUM($S154:U154))</f>
        <v>.</v>
      </c>
      <c r="AL154" s="1004" t="str">
        <f>IF(V154=".",".",SUM($S154:V154))</f>
        <v>.</v>
      </c>
      <c r="AM154" s="1004" t="str">
        <f>IF(W154=".",".",SUM($S154:W154))</f>
        <v>.</v>
      </c>
      <c r="AN154" s="1004" t="str">
        <f>IF(X154=".",".",SUM($S154:X154))</f>
        <v>.</v>
      </c>
      <c r="AO154" s="1005" t="str">
        <f>IF(Y154=".",".",SUM($S154:Y154))</f>
        <v>.</v>
      </c>
      <c r="AP154" s="116"/>
      <c r="AQ154" s="1006" t="str">
        <f t="shared" si="143"/>
        <v>.</v>
      </c>
      <c r="AR154" s="1007" t="str">
        <f t="shared" si="136"/>
        <v>.</v>
      </c>
      <c r="AS154" s="1007" t="str">
        <f t="shared" si="137"/>
        <v>.</v>
      </c>
      <c r="AT154" s="1007" t="str">
        <f t="shared" si="138"/>
        <v>.</v>
      </c>
      <c r="AU154" s="1007" t="str">
        <f t="shared" si="139"/>
        <v>.</v>
      </c>
      <c r="AV154" s="1007" t="str">
        <f t="shared" si="140"/>
        <v>.</v>
      </c>
      <c r="AW154" s="990" t="str">
        <f t="shared" si="141"/>
        <v>.</v>
      </c>
      <c r="AX154" s="327"/>
      <c r="AY154" s="116"/>
      <c r="AZ154" s="1474"/>
      <c r="BA154" s="1474"/>
      <c r="BB154" s="1474"/>
    </row>
    <row r="155" spans="1:54" s="189" customFormat="1" x14ac:dyDescent="0.2">
      <c r="A155" s="183"/>
      <c r="B155" s="325"/>
      <c r="C155" s="472" t="s">
        <v>158</v>
      </c>
      <c r="D155" s="473" t="str">
        <f>IF('WK2 - Notional General Income'!D216="","",'WK2 - Notional General Income'!D216)</f>
        <v/>
      </c>
      <c r="E155" s="837" t="str">
        <f>IF('WK2 - Notional General Income'!M216=".",".",'WK2 - Notional General Income'!M216/'WK2 - Notional General Income'!E216)</f>
        <v>.</v>
      </c>
      <c r="F155" s="837" t="str">
        <f>IF('WK3 - Notional GI Yr1 YIELD'!M216=".",".",'WK3 - Notional GI Yr1 YIELD'!M216/'WK3 - Notional GI Yr1 YIELD'!E216)</f>
        <v>.</v>
      </c>
      <c r="G155" s="874"/>
      <c r="H155" s="874"/>
      <c r="I155" s="874"/>
      <c r="J155" s="874"/>
      <c r="K155" s="874"/>
      <c r="L155" s="874"/>
      <c r="M155" s="333"/>
      <c r="N155" s="116"/>
      <c r="O155" s="1019">
        <f>'WK2 - Notional General Income'!$E216</f>
        <v>0</v>
      </c>
      <c r="P155" s="1020">
        <f>'WK3 - Notional GI Yr1 YIELD'!$E216</f>
        <v>0</v>
      </c>
      <c r="Q155" s="101"/>
      <c r="R155" s="325"/>
      <c r="S155" s="1003" t="str">
        <f t="shared" si="123"/>
        <v>.</v>
      </c>
      <c r="T155" s="1004" t="str">
        <f t="shared" si="124"/>
        <v>.</v>
      </c>
      <c r="U155" s="1004" t="str">
        <f t="shared" si="144"/>
        <v>.</v>
      </c>
      <c r="V155" s="1004" t="str">
        <f t="shared" si="144"/>
        <v>.</v>
      </c>
      <c r="W155" s="1004" t="str">
        <f t="shared" si="144"/>
        <v>.</v>
      </c>
      <c r="X155" s="1004" t="str">
        <f t="shared" si="144"/>
        <v>.</v>
      </c>
      <c r="Y155" s="1005" t="str">
        <f t="shared" si="144"/>
        <v>.</v>
      </c>
      <c r="Z155" s="116"/>
      <c r="AA155" s="1006" t="str">
        <f t="shared" si="142"/>
        <v>.</v>
      </c>
      <c r="AB155" s="1007" t="str">
        <f t="shared" si="130"/>
        <v>.</v>
      </c>
      <c r="AC155" s="1007" t="str">
        <f t="shared" si="131"/>
        <v>.</v>
      </c>
      <c r="AD155" s="1007" t="str">
        <f t="shared" si="132"/>
        <v>.</v>
      </c>
      <c r="AE155" s="1007" t="str">
        <f t="shared" si="133"/>
        <v>.</v>
      </c>
      <c r="AF155" s="1007" t="str">
        <f t="shared" si="134"/>
        <v>.</v>
      </c>
      <c r="AG155" s="990" t="str">
        <f t="shared" si="135"/>
        <v>.</v>
      </c>
      <c r="AH155" s="116"/>
      <c r="AI155" s="1003" t="str">
        <f>IF(S155=".",".",SUM($S155:S155))</f>
        <v>.</v>
      </c>
      <c r="AJ155" s="1004" t="str">
        <f>IF(T155=".",".",SUM($S155:T155))</f>
        <v>.</v>
      </c>
      <c r="AK155" s="1004" t="str">
        <f>IF(U155=".",".",SUM($S155:U155))</f>
        <v>.</v>
      </c>
      <c r="AL155" s="1004" t="str">
        <f>IF(V155=".",".",SUM($S155:V155))</f>
        <v>.</v>
      </c>
      <c r="AM155" s="1004" t="str">
        <f>IF(W155=".",".",SUM($S155:W155))</f>
        <v>.</v>
      </c>
      <c r="AN155" s="1004" t="str">
        <f>IF(X155=".",".",SUM($S155:X155))</f>
        <v>.</v>
      </c>
      <c r="AO155" s="1005" t="str">
        <f>IF(Y155=".",".",SUM($S155:Y155))</f>
        <v>.</v>
      </c>
      <c r="AP155" s="116"/>
      <c r="AQ155" s="1006" t="str">
        <f t="shared" si="143"/>
        <v>.</v>
      </c>
      <c r="AR155" s="1007" t="str">
        <f t="shared" si="136"/>
        <v>.</v>
      </c>
      <c r="AS155" s="1007" t="str">
        <f t="shared" si="137"/>
        <v>.</v>
      </c>
      <c r="AT155" s="1007" t="str">
        <f t="shared" si="138"/>
        <v>.</v>
      </c>
      <c r="AU155" s="1007" t="str">
        <f t="shared" si="139"/>
        <v>.</v>
      </c>
      <c r="AV155" s="1007" t="str">
        <f t="shared" si="140"/>
        <v>.</v>
      </c>
      <c r="AW155" s="990" t="str">
        <f t="shared" si="141"/>
        <v>.</v>
      </c>
      <c r="AX155" s="327"/>
      <c r="AY155" s="116"/>
      <c r="AZ155" s="1474"/>
      <c r="BA155" s="1474"/>
      <c r="BB155" s="1474"/>
    </row>
    <row r="156" spans="1:54" s="189" customFormat="1" x14ac:dyDescent="0.2">
      <c r="A156" s="183"/>
      <c r="B156" s="325"/>
      <c r="C156" s="472" t="s">
        <v>158</v>
      </c>
      <c r="D156" s="473" t="str">
        <f>IF('WK2 - Notional General Income'!D217="","",'WK2 - Notional General Income'!D217)</f>
        <v/>
      </c>
      <c r="E156" s="837" t="str">
        <f>IF('WK2 - Notional General Income'!M217=".",".",'WK2 - Notional General Income'!M217/'WK2 - Notional General Income'!E217)</f>
        <v>.</v>
      </c>
      <c r="F156" s="837" t="str">
        <f>IF('WK3 - Notional GI Yr1 YIELD'!M217=".",".",'WK3 - Notional GI Yr1 YIELD'!M217/'WK3 - Notional GI Yr1 YIELD'!E217)</f>
        <v>.</v>
      </c>
      <c r="G156" s="874"/>
      <c r="H156" s="874"/>
      <c r="I156" s="874"/>
      <c r="J156" s="874"/>
      <c r="K156" s="874"/>
      <c r="L156" s="874"/>
      <c r="M156" s="333"/>
      <c r="N156" s="116"/>
      <c r="O156" s="1019">
        <f>'WK2 - Notional General Income'!$E217</f>
        <v>0</v>
      </c>
      <c r="P156" s="1020">
        <f>'WK3 - Notional GI Yr1 YIELD'!$E217</f>
        <v>0</v>
      </c>
      <c r="Q156" s="101"/>
      <c r="R156" s="325"/>
      <c r="S156" s="1003" t="str">
        <f t="shared" si="123"/>
        <v>.</v>
      </c>
      <c r="T156" s="1004" t="str">
        <f t="shared" si="124"/>
        <v>.</v>
      </c>
      <c r="U156" s="1004" t="str">
        <f t="shared" si="144"/>
        <v>.</v>
      </c>
      <c r="V156" s="1004" t="str">
        <f t="shared" si="144"/>
        <v>.</v>
      </c>
      <c r="W156" s="1004" t="str">
        <f t="shared" si="144"/>
        <v>.</v>
      </c>
      <c r="X156" s="1004" t="str">
        <f t="shared" si="144"/>
        <v>.</v>
      </c>
      <c r="Y156" s="1005" t="str">
        <f t="shared" si="144"/>
        <v>.</v>
      </c>
      <c r="Z156" s="116"/>
      <c r="AA156" s="1006" t="str">
        <f t="shared" si="142"/>
        <v>.</v>
      </c>
      <c r="AB156" s="1007" t="str">
        <f t="shared" si="130"/>
        <v>.</v>
      </c>
      <c r="AC156" s="1007" t="str">
        <f t="shared" si="131"/>
        <v>.</v>
      </c>
      <c r="AD156" s="1007" t="str">
        <f t="shared" si="132"/>
        <v>.</v>
      </c>
      <c r="AE156" s="1007" t="str">
        <f t="shared" si="133"/>
        <v>.</v>
      </c>
      <c r="AF156" s="1007" t="str">
        <f t="shared" si="134"/>
        <v>.</v>
      </c>
      <c r="AG156" s="990" t="str">
        <f t="shared" si="135"/>
        <v>.</v>
      </c>
      <c r="AH156" s="116"/>
      <c r="AI156" s="1003" t="str">
        <f>IF(S156=".",".",SUM($S156:S156))</f>
        <v>.</v>
      </c>
      <c r="AJ156" s="1004" t="str">
        <f>IF(T156=".",".",SUM($S156:T156))</f>
        <v>.</v>
      </c>
      <c r="AK156" s="1004" t="str">
        <f>IF(U156=".",".",SUM($S156:U156))</f>
        <v>.</v>
      </c>
      <c r="AL156" s="1004" t="str">
        <f>IF(V156=".",".",SUM($S156:V156))</f>
        <v>.</v>
      </c>
      <c r="AM156" s="1004" t="str">
        <f>IF(W156=".",".",SUM($S156:W156))</f>
        <v>.</v>
      </c>
      <c r="AN156" s="1004" t="str">
        <f>IF(X156=".",".",SUM($S156:X156))</f>
        <v>.</v>
      </c>
      <c r="AO156" s="1005" t="str">
        <f>IF(Y156=".",".",SUM($S156:Y156))</f>
        <v>.</v>
      </c>
      <c r="AP156" s="116"/>
      <c r="AQ156" s="1006" t="str">
        <f t="shared" si="143"/>
        <v>.</v>
      </c>
      <c r="AR156" s="1007" t="str">
        <f t="shared" si="136"/>
        <v>.</v>
      </c>
      <c r="AS156" s="1007" t="str">
        <f t="shared" si="137"/>
        <v>.</v>
      </c>
      <c r="AT156" s="1007" t="str">
        <f t="shared" si="138"/>
        <v>.</v>
      </c>
      <c r="AU156" s="1007" t="str">
        <f t="shared" si="139"/>
        <v>.</v>
      </c>
      <c r="AV156" s="1007" t="str">
        <f t="shared" si="140"/>
        <v>.</v>
      </c>
      <c r="AW156" s="990" t="str">
        <f t="shared" si="141"/>
        <v>.</v>
      </c>
      <c r="AX156" s="327"/>
      <c r="AY156" s="116"/>
      <c r="AZ156" s="1474"/>
      <c r="BA156" s="1474"/>
      <c r="BB156" s="1474"/>
    </row>
    <row r="157" spans="1:54" s="189" customFormat="1" x14ac:dyDescent="0.2">
      <c r="A157" s="183"/>
      <c r="B157" s="325"/>
      <c r="C157" s="472" t="s">
        <v>158</v>
      </c>
      <c r="D157" s="473" t="str">
        <f>IF('WK2 - Notional General Income'!D218="","",'WK2 - Notional General Income'!D218)</f>
        <v/>
      </c>
      <c r="E157" s="837" t="str">
        <f>IF('WK2 - Notional General Income'!M218=".",".",'WK2 - Notional General Income'!M218/'WK2 - Notional General Income'!E218)</f>
        <v>.</v>
      </c>
      <c r="F157" s="837" t="str">
        <f>IF('WK3 - Notional GI Yr1 YIELD'!M218=".",".",'WK3 - Notional GI Yr1 YIELD'!M218/'WK3 - Notional GI Yr1 YIELD'!E218)</f>
        <v>.</v>
      </c>
      <c r="G157" s="874"/>
      <c r="H157" s="874"/>
      <c r="I157" s="874"/>
      <c r="J157" s="874"/>
      <c r="K157" s="874"/>
      <c r="L157" s="874"/>
      <c r="M157" s="333"/>
      <c r="N157" s="116"/>
      <c r="O157" s="1019">
        <f>'WK2 - Notional General Income'!$E218</f>
        <v>0</v>
      </c>
      <c r="P157" s="1020">
        <f>'WK3 - Notional GI Yr1 YIELD'!$E218</f>
        <v>0</v>
      </c>
      <c r="Q157" s="101"/>
      <c r="R157" s="325"/>
      <c r="S157" s="1003" t="str">
        <f t="shared" si="123"/>
        <v>.</v>
      </c>
      <c r="T157" s="1004" t="str">
        <f t="shared" si="124"/>
        <v>.</v>
      </c>
      <c r="U157" s="1004" t="str">
        <f t="shared" si="144"/>
        <v>.</v>
      </c>
      <c r="V157" s="1004" t="str">
        <f t="shared" si="144"/>
        <v>.</v>
      </c>
      <c r="W157" s="1004" t="str">
        <f t="shared" si="144"/>
        <v>.</v>
      </c>
      <c r="X157" s="1004" t="str">
        <f t="shared" si="144"/>
        <v>.</v>
      </c>
      <c r="Y157" s="1005" t="str">
        <f t="shared" si="144"/>
        <v>.</v>
      </c>
      <c r="Z157" s="116"/>
      <c r="AA157" s="1006" t="str">
        <f t="shared" si="142"/>
        <v>.</v>
      </c>
      <c r="AB157" s="1007" t="str">
        <f t="shared" si="130"/>
        <v>.</v>
      </c>
      <c r="AC157" s="1007" t="str">
        <f t="shared" si="131"/>
        <v>.</v>
      </c>
      <c r="AD157" s="1007" t="str">
        <f t="shared" si="132"/>
        <v>.</v>
      </c>
      <c r="AE157" s="1007" t="str">
        <f t="shared" si="133"/>
        <v>.</v>
      </c>
      <c r="AF157" s="1007" t="str">
        <f t="shared" si="134"/>
        <v>.</v>
      </c>
      <c r="AG157" s="990" t="str">
        <f t="shared" si="135"/>
        <v>.</v>
      </c>
      <c r="AH157" s="116"/>
      <c r="AI157" s="1003" t="str">
        <f>IF(S157=".",".",SUM($S157:S157))</f>
        <v>.</v>
      </c>
      <c r="AJ157" s="1004" t="str">
        <f>IF(T157=".",".",SUM($S157:T157))</f>
        <v>.</v>
      </c>
      <c r="AK157" s="1004" t="str">
        <f>IF(U157=".",".",SUM($S157:U157))</f>
        <v>.</v>
      </c>
      <c r="AL157" s="1004" t="str">
        <f>IF(V157=".",".",SUM($S157:V157))</f>
        <v>.</v>
      </c>
      <c r="AM157" s="1004" t="str">
        <f>IF(W157=".",".",SUM($S157:W157))</f>
        <v>.</v>
      </c>
      <c r="AN157" s="1004" t="str">
        <f>IF(X157=".",".",SUM($S157:X157))</f>
        <v>.</v>
      </c>
      <c r="AO157" s="1005" t="str">
        <f>IF(Y157=".",".",SUM($S157:Y157))</f>
        <v>.</v>
      </c>
      <c r="AP157" s="116"/>
      <c r="AQ157" s="1006" t="str">
        <f t="shared" si="143"/>
        <v>.</v>
      </c>
      <c r="AR157" s="1007" t="str">
        <f t="shared" si="136"/>
        <v>.</v>
      </c>
      <c r="AS157" s="1007" t="str">
        <f t="shared" si="137"/>
        <v>.</v>
      </c>
      <c r="AT157" s="1007" t="str">
        <f t="shared" si="138"/>
        <v>.</v>
      </c>
      <c r="AU157" s="1007" t="str">
        <f t="shared" si="139"/>
        <v>.</v>
      </c>
      <c r="AV157" s="1007" t="str">
        <f t="shared" si="140"/>
        <v>.</v>
      </c>
      <c r="AW157" s="990" t="str">
        <f t="shared" si="141"/>
        <v>.</v>
      </c>
      <c r="AX157" s="327"/>
      <c r="AY157" s="116"/>
      <c r="AZ157" s="1474"/>
      <c r="BA157" s="1474"/>
      <c r="BB157" s="1474"/>
    </row>
    <row r="158" spans="1:54" s="189" customFormat="1" ht="12.75" thickBot="1" x14ac:dyDescent="0.25">
      <c r="A158" s="183"/>
      <c r="B158" s="325"/>
      <c r="C158" s="1428" t="s">
        <v>158</v>
      </c>
      <c r="D158" s="1429" t="str">
        <f>IF('WK2 - Notional General Income'!D219="","",'WK2 - Notional General Income'!D219)</f>
        <v/>
      </c>
      <c r="E158" s="1430" t="str">
        <f>IF('WK2 - Notional General Income'!M219=".",".",'WK2 - Notional General Income'!M219/'WK2 - Notional General Income'!E219)</f>
        <v>.</v>
      </c>
      <c r="F158" s="1430" t="str">
        <f>IF('WK3 - Notional GI Yr1 YIELD'!M219=".",".",'WK3 - Notional GI Yr1 YIELD'!M219/'WK3 - Notional GI Yr1 YIELD'!E219)</f>
        <v>.</v>
      </c>
      <c r="G158" s="874"/>
      <c r="H158" s="874"/>
      <c r="I158" s="874"/>
      <c r="J158" s="874"/>
      <c r="K158" s="874"/>
      <c r="L158" s="874"/>
      <c r="M158" s="333"/>
      <c r="N158" s="116"/>
      <c r="O158" s="1019">
        <f>'WK2 - Notional General Income'!$E219</f>
        <v>0</v>
      </c>
      <c r="P158" s="1020">
        <f>'WK3 - Notional GI Yr1 YIELD'!$E219</f>
        <v>0</v>
      </c>
      <c r="Q158" s="101"/>
      <c r="R158" s="325"/>
      <c r="S158" s="1003" t="str">
        <f t="shared" ref="S158:S169" si="146">IF(OR(E158=".",F158="."),".",F158-E158)</f>
        <v>.</v>
      </c>
      <c r="T158" s="1004" t="str">
        <f t="shared" ref="T158:T169" si="147">IF(OR(F158=".",G158="."),".",G158-F158)</f>
        <v>.</v>
      </c>
      <c r="U158" s="1004" t="str">
        <f t="shared" si="144"/>
        <v>.</v>
      </c>
      <c r="V158" s="1004" t="str">
        <f t="shared" si="144"/>
        <v>.</v>
      </c>
      <c r="W158" s="1004" t="str">
        <f t="shared" si="144"/>
        <v>.</v>
      </c>
      <c r="X158" s="1004" t="str">
        <f t="shared" si="144"/>
        <v>.</v>
      </c>
      <c r="Y158" s="1005" t="str">
        <f t="shared" si="144"/>
        <v>.</v>
      </c>
      <c r="Z158" s="116"/>
      <c r="AA158" s="1006" t="str">
        <f t="shared" si="142"/>
        <v>.</v>
      </c>
      <c r="AB158" s="1007" t="str">
        <f t="shared" si="130"/>
        <v>.</v>
      </c>
      <c r="AC158" s="1007" t="str">
        <f t="shared" si="131"/>
        <v>.</v>
      </c>
      <c r="AD158" s="1007" t="str">
        <f t="shared" si="132"/>
        <v>.</v>
      </c>
      <c r="AE158" s="1007" t="str">
        <f t="shared" si="133"/>
        <v>.</v>
      </c>
      <c r="AF158" s="1007" t="str">
        <f t="shared" si="134"/>
        <v>.</v>
      </c>
      <c r="AG158" s="990" t="str">
        <f t="shared" si="135"/>
        <v>.</v>
      </c>
      <c r="AH158" s="116"/>
      <c r="AI158" s="1003" t="str">
        <f>IF(S158=".",".",SUM($S158:S158))</f>
        <v>.</v>
      </c>
      <c r="AJ158" s="1004" t="str">
        <f>IF(T158=".",".",SUM($S158:T158))</f>
        <v>.</v>
      </c>
      <c r="AK158" s="1004" t="str">
        <f>IF(U158=".",".",SUM($S158:U158))</f>
        <v>.</v>
      </c>
      <c r="AL158" s="1004" t="str">
        <f>IF(V158=".",".",SUM($S158:V158))</f>
        <v>.</v>
      </c>
      <c r="AM158" s="1004" t="str">
        <f>IF(W158=".",".",SUM($S158:W158))</f>
        <v>.</v>
      </c>
      <c r="AN158" s="1004" t="str">
        <f>IF(X158=".",".",SUM($S158:X158))</f>
        <v>.</v>
      </c>
      <c r="AO158" s="1005" t="str">
        <f>IF(Y158=".",".",SUM($S158:Y158))</f>
        <v>.</v>
      </c>
      <c r="AP158" s="116"/>
      <c r="AQ158" s="1006" t="str">
        <f t="shared" si="143"/>
        <v>.</v>
      </c>
      <c r="AR158" s="1007" t="str">
        <f t="shared" si="136"/>
        <v>.</v>
      </c>
      <c r="AS158" s="1007" t="str">
        <f t="shared" si="137"/>
        <v>.</v>
      </c>
      <c r="AT158" s="1007" t="str">
        <f t="shared" si="138"/>
        <v>.</v>
      </c>
      <c r="AU158" s="1007" t="str">
        <f t="shared" si="139"/>
        <v>.</v>
      </c>
      <c r="AV158" s="1007" t="str">
        <f t="shared" si="140"/>
        <v>.</v>
      </c>
      <c r="AW158" s="990" t="str">
        <f t="shared" si="141"/>
        <v>.</v>
      </c>
      <c r="AX158" s="327"/>
      <c r="AY158" s="116"/>
      <c r="AZ158" s="1474"/>
      <c r="BA158" s="1474"/>
      <c r="BB158" s="1474"/>
    </row>
    <row r="159" spans="1:54" s="189" customFormat="1" ht="12.75" thickTop="1" x14ac:dyDescent="0.2">
      <c r="A159" s="183"/>
      <c r="B159" s="325"/>
      <c r="C159" s="472" t="s">
        <v>261</v>
      </c>
      <c r="D159" s="473" t="str">
        <f>IF('WK2 - Notional General Income'!D346="","",'WK2 - Notional General Income'!D346)</f>
        <v/>
      </c>
      <c r="E159" s="837" t="str">
        <f>IF('WK2 - Notional General Income'!M346=".",".",'WK2 - Notional General Income'!M346/'WK2 - Notional General Income'!E346)</f>
        <v>.</v>
      </c>
      <c r="F159" s="837" t="str">
        <f>IF('WK3 - Notional GI Yr1 YIELD'!M346=".",".",'WK3 - Notional GI Yr1 YIELD'!M346/'WK3 - Notional GI Yr1 YIELD'!E346)</f>
        <v>.</v>
      </c>
      <c r="G159" s="874"/>
      <c r="H159" s="874"/>
      <c r="I159" s="874"/>
      <c r="J159" s="874"/>
      <c r="K159" s="874"/>
      <c r="L159" s="874"/>
      <c r="M159" s="333"/>
      <c r="N159" s="116"/>
      <c r="O159" s="1425">
        <f>'WK2 - Notional General Income'!$E346</f>
        <v>0</v>
      </c>
      <c r="P159" s="1426">
        <f>'WK3 - Notional GI Yr1 YIELD'!$E346</f>
        <v>0</v>
      </c>
      <c r="Q159" s="101"/>
      <c r="R159" s="325"/>
      <c r="S159" s="1003" t="str">
        <f t="shared" si="146"/>
        <v>.</v>
      </c>
      <c r="T159" s="1004" t="str">
        <f t="shared" si="147"/>
        <v>.</v>
      </c>
      <c r="U159" s="1004" t="str">
        <f t="shared" si="144"/>
        <v>.</v>
      </c>
      <c r="V159" s="1004" t="str">
        <f t="shared" si="144"/>
        <v>.</v>
      </c>
      <c r="W159" s="1004" t="str">
        <f t="shared" si="144"/>
        <v>.</v>
      </c>
      <c r="X159" s="1004" t="str">
        <f t="shared" si="144"/>
        <v>.</v>
      </c>
      <c r="Y159" s="1005" t="str">
        <f t="shared" si="144"/>
        <v>.</v>
      </c>
      <c r="Z159" s="116"/>
      <c r="AA159" s="1006" t="str">
        <f t="shared" si="142"/>
        <v>.</v>
      </c>
      <c r="AB159" s="1007" t="str">
        <f t="shared" si="130"/>
        <v>.</v>
      </c>
      <c r="AC159" s="1007" t="str">
        <f t="shared" si="131"/>
        <v>.</v>
      </c>
      <c r="AD159" s="1007" t="str">
        <f t="shared" si="132"/>
        <v>.</v>
      </c>
      <c r="AE159" s="1007" t="str">
        <f t="shared" si="133"/>
        <v>.</v>
      </c>
      <c r="AF159" s="1007" t="str">
        <f t="shared" si="134"/>
        <v>.</v>
      </c>
      <c r="AG159" s="990" t="str">
        <f t="shared" si="135"/>
        <v>.</v>
      </c>
      <c r="AH159" s="116"/>
      <c r="AI159" s="1003" t="str">
        <f>IF(S159=".",".",SUM($S159:S159))</f>
        <v>.</v>
      </c>
      <c r="AJ159" s="1004" t="str">
        <f>IF(T159=".",".",SUM($S159:T159))</f>
        <v>.</v>
      </c>
      <c r="AK159" s="1004" t="str">
        <f>IF(U159=".",".",SUM($S159:U159))</f>
        <v>.</v>
      </c>
      <c r="AL159" s="1004" t="str">
        <f>IF(V159=".",".",SUM($S159:V159))</f>
        <v>.</v>
      </c>
      <c r="AM159" s="1004" t="str">
        <f>IF(W159=".",".",SUM($S159:W159))</f>
        <v>.</v>
      </c>
      <c r="AN159" s="1004" t="str">
        <f>IF(X159=".",".",SUM($S159:X159))</f>
        <v>.</v>
      </c>
      <c r="AO159" s="1005" t="str">
        <f>IF(Y159=".",".",SUM($S159:Y159))</f>
        <v>.</v>
      </c>
      <c r="AP159" s="116"/>
      <c r="AQ159" s="1006" t="str">
        <f t="shared" si="143"/>
        <v>.</v>
      </c>
      <c r="AR159" s="1007" t="str">
        <f t="shared" si="136"/>
        <v>.</v>
      </c>
      <c r="AS159" s="1007" t="str">
        <f t="shared" si="137"/>
        <v>.</v>
      </c>
      <c r="AT159" s="1007" t="str">
        <f t="shared" si="138"/>
        <v>.</v>
      </c>
      <c r="AU159" s="1007" t="str">
        <f t="shared" si="139"/>
        <v>.</v>
      </c>
      <c r="AV159" s="1007" t="str">
        <f t="shared" si="140"/>
        <v>.</v>
      </c>
      <c r="AW159" s="990" t="str">
        <f t="shared" si="141"/>
        <v>.</v>
      </c>
      <c r="AX159" s="327"/>
      <c r="AY159" s="116"/>
      <c r="AZ159" s="1474"/>
      <c r="BA159" s="1474"/>
      <c r="BB159" s="1474"/>
    </row>
    <row r="160" spans="1:54" s="189" customFormat="1" x14ac:dyDescent="0.2">
      <c r="A160" s="183"/>
      <c r="B160" s="325"/>
      <c r="C160" s="472" t="s">
        <v>261</v>
      </c>
      <c r="D160" s="473" t="str">
        <f>IF('WK2 - Notional General Income'!D347="","",'WK2 - Notional General Income'!D347)</f>
        <v/>
      </c>
      <c r="E160" s="837" t="str">
        <f>IF('WK2 - Notional General Income'!M347=".",".",'WK2 - Notional General Income'!M347/'WK2 - Notional General Income'!E347)</f>
        <v>.</v>
      </c>
      <c r="F160" s="837" t="str">
        <f>IF('WK3 - Notional GI Yr1 YIELD'!M347=".",".",'WK3 - Notional GI Yr1 YIELD'!M347/'WK3 - Notional GI Yr1 YIELD'!E347)</f>
        <v>.</v>
      </c>
      <c r="G160" s="874"/>
      <c r="H160" s="874"/>
      <c r="I160" s="874"/>
      <c r="J160" s="874"/>
      <c r="K160" s="874"/>
      <c r="L160" s="874"/>
      <c r="M160" s="333"/>
      <c r="N160" s="116"/>
      <c r="O160" s="1019">
        <f>'WK2 - Notional General Income'!$E347</f>
        <v>0</v>
      </c>
      <c r="P160" s="1020">
        <f>'WK3 - Notional GI Yr1 YIELD'!$E347</f>
        <v>0</v>
      </c>
      <c r="Q160" s="101"/>
      <c r="R160" s="325"/>
      <c r="S160" s="1003" t="str">
        <f t="shared" si="146"/>
        <v>.</v>
      </c>
      <c r="T160" s="1004" t="str">
        <f t="shared" si="147"/>
        <v>.</v>
      </c>
      <c r="U160" s="1004" t="str">
        <f t="shared" si="144"/>
        <v>.</v>
      </c>
      <c r="V160" s="1004" t="str">
        <f t="shared" si="144"/>
        <v>.</v>
      </c>
      <c r="W160" s="1004" t="str">
        <f t="shared" si="144"/>
        <v>.</v>
      </c>
      <c r="X160" s="1004" t="str">
        <f t="shared" si="144"/>
        <v>.</v>
      </c>
      <c r="Y160" s="1005" t="str">
        <f t="shared" si="144"/>
        <v>.</v>
      </c>
      <c r="Z160" s="116"/>
      <c r="AA160" s="1006" t="str">
        <f t="shared" si="142"/>
        <v>.</v>
      </c>
      <c r="AB160" s="1007" t="str">
        <f t="shared" si="130"/>
        <v>.</v>
      </c>
      <c r="AC160" s="1007" t="str">
        <f t="shared" si="131"/>
        <v>.</v>
      </c>
      <c r="AD160" s="1007" t="str">
        <f t="shared" si="132"/>
        <v>.</v>
      </c>
      <c r="AE160" s="1007" t="str">
        <f t="shared" si="133"/>
        <v>.</v>
      </c>
      <c r="AF160" s="1007" t="str">
        <f t="shared" si="134"/>
        <v>.</v>
      </c>
      <c r="AG160" s="990" t="str">
        <f t="shared" si="135"/>
        <v>.</v>
      </c>
      <c r="AH160" s="116"/>
      <c r="AI160" s="1003" t="str">
        <f>IF(S160=".",".",SUM($S160:S160))</f>
        <v>.</v>
      </c>
      <c r="AJ160" s="1004" t="str">
        <f>IF(T160=".",".",SUM($S160:T160))</f>
        <v>.</v>
      </c>
      <c r="AK160" s="1004" t="str">
        <f>IF(U160=".",".",SUM($S160:U160))</f>
        <v>.</v>
      </c>
      <c r="AL160" s="1004" t="str">
        <f>IF(V160=".",".",SUM($S160:V160))</f>
        <v>.</v>
      </c>
      <c r="AM160" s="1004" t="str">
        <f>IF(W160=".",".",SUM($S160:W160))</f>
        <v>.</v>
      </c>
      <c r="AN160" s="1004" t="str">
        <f>IF(X160=".",".",SUM($S160:X160))</f>
        <v>.</v>
      </c>
      <c r="AO160" s="1005" t="str">
        <f>IF(Y160=".",".",SUM($S160:Y160))</f>
        <v>.</v>
      </c>
      <c r="AP160" s="116"/>
      <c r="AQ160" s="1006" t="str">
        <f t="shared" si="143"/>
        <v>.</v>
      </c>
      <c r="AR160" s="1007" t="str">
        <f t="shared" si="136"/>
        <v>.</v>
      </c>
      <c r="AS160" s="1007" t="str">
        <f t="shared" si="137"/>
        <v>.</v>
      </c>
      <c r="AT160" s="1007" t="str">
        <f t="shared" si="138"/>
        <v>.</v>
      </c>
      <c r="AU160" s="1007" t="str">
        <f t="shared" si="139"/>
        <v>.</v>
      </c>
      <c r="AV160" s="1007" t="str">
        <f t="shared" si="140"/>
        <v>.</v>
      </c>
      <c r="AW160" s="990" t="str">
        <f t="shared" si="141"/>
        <v>.</v>
      </c>
      <c r="AX160" s="327"/>
      <c r="AY160" s="116"/>
      <c r="AZ160" s="1474"/>
      <c r="BA160" s="1474"/>
      <c r="BB160" s="1474"/>
    </row>
    <row r="161" spans="1:54" s="189" customFormat="1" x14ac:dyDescent="0.2">
      <c r="A161" s="183"/>
      <c r="B161" s="325"/>
      <c r="C161" s="472" t="s">
        <v>261</v>
      </c>
      <c r="D161" s="473" t="str">
        <f>IF('WK2 - Notional General Income'!D348="","",'WK2 - Notional General Income'!D348)</f>
        <v/>
      </c>
      <c r="E161" s="837" t="str">
        <f>IF('WK2 - Notional General Income'!M348=".",".",'WK2 - Notional General Income'!M348/'WK2 - Notional General Income'!E348)</f>
        <v>.</v>
      </c>
      <c r="F161" s="837" t="str">
        <f>IF('WK3 - Notional GI Yr1 YIELD'!M348=".",".",'WK3 - Notional GI Yr1 YIELD'!M348/'WK3 - Notional GI Yr1 YIELD'!E348)</f>
        <v>.</v>
      </c>
      <c r="G161" s="874"/>
      <c r="H161" s="874"/>
      <c r="I161" s="874"/>
      <c r="J161" s="874"/>
      <c r="K161" s="874"/>
      <c r="L161" s="874"/>
      <c r="M161" s="333"/>
      <c r="N161" s="116"/>
      <c r="O161" s="1019">
        <f>'WK2 - Notional General Income'!$E348</f>
        <v>0</v>
      </c>
      <c r="P161" s="1020">
        <f>'WK3 - Notional GI Yr1 YIELD'!$E348</f>
        <v>0</v>
      </c>
      <c r="Q161" s="101"/>
      <c r="R161" s="325"/>
      <c r="S161" s="1003" t="str">
        <f t="shared" si="146"/>
        <v>.</v>
      </c>
      <c r="T161" s="1004" t="str">
        <f t="shared" si="147"/>
        <v>.</v>
      </c>
      <c r="U161" s="1004" t="str">
        <f t="shared" si="144"/>
        <v>.</v>
      </c>
      <c r="V161" s="1004" t="str">
        <f t="shared" si="144"/>
        <v>.</v>
      </c>
      <c r="W161" s="1004" t="str">
        <f t="shared" si="144"/>
        <v>.</v>
      </c>
      <c r="X161" s="1004" t="str">
        <f t="shared" si="144"/>
        <v>.</v>
      </c>
      <c r="Y161" s="1005" t="str">
        <f t="shared" si="144"/>
        <v>.</v>
      </c>
      <c r="Z161" s="116"/>
      <c r="AA161" s="1006" t="str">
        <f t="shared" si="142"/>
        <v>.</v>
      </c>
      <c r="AB161" s="1007" t="str">
        <f t="shared" si="130"/>
        <v>.</v>
      </c>
      <c r="AC161" s="1007" t="str">
        <f t="shared" si="131"/>
        <v>.</v>
      </c>
      <c r="AD161" s="1007" t="str">
        <f t="shared" si="132"/>
        <v>.</v>
      </c>
      <c r="AE161" s="1007" t="str">
        <f t="shared" si="133"/>
        <v>.</v>
      </c>
      <c r="AF161" s="1007" t="str">
        <f t="shared" si="134"/>
        <v>.</v>
      </c>
      <c r="AG161" s="990" t="str">
        <f t="shared" si="135"/>
        <v>.</v>
      </c>
      <c r="AH161" s="116"/>
      <c r="AI161" s="1003" t="str">
        <f>IF(S161=".",".",SUM($S161:S161))</f>
        <v>.</v>
      </c>
      <c r="AJ161" s="1004" t="str">
        <f>IF(T161=".",".",SUM($S161:T161))</f>
        <v>.</v>
      </c>
      <c r="AK161" s="1004" t="str">
        <f>IF(U161=".",".",SUM($S161:U161))</f>
        <v>.</v>
      </c>
      <c r="AL161" s="1004" t="str">
        <f>IF(V161=".",".",SUM($S161:V161))</f>
        <v>.</v>
      </c>
      <c r="AM161" s="1004" t="str">
        <f>IF(W161=".",".",SUM($S161:W161))</f>
        <v>.</v>
      </c>
      <c r="AN161" s="1004" t="str">
        <f>IF(X161=".",".",SUM($S161:X161))</f>
        <v>.</v>
      </c>
      <c r="AO161" s="1005" t="str">
        <f>IF(Y161=".",".",SUM($S161:Y161))</f>
        <v>.</v>
      </c>
      <c r="AP161" s="116"/>
      <c r="AQ161" s="1006" t="str">
        <f t="shared" si="143"/>
        <v>.</v>
      </c>
      <c r="AR161" s="1007" t="str">
        <f t="shared" si="136"/>
        <v>.</v>
      </c>
      <c r="AS161" s="1007" t="str">
        <f t="shared" si="137"/>
        <v>.</v>
      </c>
      <c r="AT161" s="1007" t="str">
        <f t="shared" si="138"/>
        <v>.</v>
      </c>
      <c r="AU161" s="1007" t="str">
        <f t="shared" si="139"/>
        <v>.</v>
      </c>
      <c r="AV161" s="1007" t="str">
        <f t="shared" si="140"/>
        <v>.</v>
      </c>
      <c r="AW161" s="990" t="str">
        <f t="shared" si="141"/>
        <v>.</v>
      </c>
      <c r="AX161" s="327"/>
      <c r="AY161" s="116"/>
      <c r="AZ161" s="1474"/>
      <c r="BA161" s="1474"/>
      <c r="BB161" s="1474"/>
    </row>
    <row r="162" spans="1:54" s="189" customFormat="1" x14ac:dyDescent="0.2">
      <c r="A162" s="183"/>
      <c r="B162" s="325"/>
      <c r="C162" s="472" t="s">
        <v>261</v>
      </c>
      <c r="D162" s="473" t="str">
        <f>IF('WK2 - Notional General Income'!D349="","",'WK2 - Notional General Income'!D349)</f>
        <v/>
      </c>
      <c r="E162" s="837" t="str">
        <f>IF('WK2 - Notional General Income'!M349=".",".",'WK2 - Notional General Income'!M349/'WK2 - Notional General Income'!E349)</f>
        <v>.</v>
      </c>
      <c r="F162" s="837" t="str">
        <f>IF('WK3 - Notional GI Yr1 YIELD'!M349=".",".",'WK3 - Notional GI Yr1 YIELD'!M349/'WK3 - Notional GI Yr1 YIELD'!E349)</f>
        <v>.</v>
      </c>
      <c r="G162" s="874"/>
      <c r="H162" s="874"/>
      <c r="I162" s="874"/>
      <c r="J162" s="874"/>
      <c r="K162" s="874"/>
      <c r="L162" s="874"/>
      <c r="M162" s="333"/>
      <c r="N162" s="116"/>
      <c r="O162" s="1019">
        <f>'WK2 - Notional General Income'!$E349</f>
        <v>0</v>
      </c>
      <c r="P162" s="1020">
        <f>'WK3 - Notional GI Yr1 YIELD'!$E349</f>
        <v>0</v>
      </c>
      <c r="Q162" s="101"/>
      <c r="R162" s="325"/>
      <c r="S162" s="1003" t="str">
        <f t="shared" si="146"/>
        <v>.</v>
      </c>
      <c r="T162" s="1004" t="str">
        <f t="shared" si="147"/>
        <v>.</v>
      </c>
      <c r="U162" s="1004" t="str">
        <f t="shared" si="144"/>
        <v>.</v>
      </c>
      <c r="V162" s="1004" t="str">
        <f t="shared" si="144"/>
        <v>.</v>
      </c>
      <c r="W162" s="1004" t="str">
        <f t="shared" si="144"/>
        <v>.</v>
      </c>
      <c r="X162" s="1004" t="str">
        <f t="shared" si="144"/>
        <v>.</v>
      </c>
      <c r="Y162" s="1005" t="str">
        <f t="shared" si="144"/>
        <v>.</v>
      </c>
      <c r="Z162" s="116"/>
      <c r="AA162" s="1006" t="str">
        <f t="shared" si="142"/>
        <v>.</v>
      </c>
      <c r="AB162" s="1007" t="str">
        <f t="shared" si="130"/>
        <v>.</v>
      </c>
      <c r="AC162" s="1007" t="str">
        <f t="shared" si="131"/>
        <v>.</v>
      </c>
      <c r="AD162" s="1007" t="str">
        <f t="shared" si="132"/>
        <v>.</v>
      </c>
      <c r="AE162" s="1007" t="str">
        <f t="shared" si="133"/>
        <v>.</v>
      </c>
      <c r="AF162" s="1007" t="str">
        <f t="shared" si="134"/>
        <v>.</v>
      </c>
      <c r="AG162" s="990" t="str">
        <f t="shared" si="135"/>
        <v>.</v>
      </c>
      <c r="AH162" s="116"/>
      <c r="AI162" s="1003" t="str">
        <f>IF(S162=".",".",SUM($S162:S162))</f>
        <v>.</v>
      </c>
      <c r="AJ162" s="1004" t="str">
        <f>IF(T162=".",".",SUM($S162:T162))</f>
        <v>.</v>
      </c>
      <c r="AK162" s="1004" t="str">
        <f>IF(U162=".",".",SUM($S162:U162))</f>
        <v>.</v>
      </c>
      <c r="AL162" s="1004" t="str">
        <f>IF(V162=".",".",SUM($S162:V162))</f>
        <v>.</v>
      </c>
      <c r="AM162" s="1004" t="str">
        <f>IF(W162=".",".",SUM($S162:W162))</f>
        <v>.</v>
      </c>
      <c r="AN162" s="1004" t="str">
        <f>IF(X162=".",".",SUM($S162:X162))</f>
        <v>.</v>
      </c>
      <c r="AO162" s="1005" t="str">
        <f>IF(Y162=".",".",SUM($S162:Y162))</f>
        <v>.</v>
      </c>
      <c r="AP162" s="116"/>
      <c r="AQ162" s="1006" t="str">
        <f t="shared" si="143"/>
        <v>.</v>
      </c>
      <c r="AR162" s="1007" t="str">
        <f t="shared" si="136"/>
        <v>.</v>
      </c>
      <c r="AS162" s="1007" t="str">
        <f t="shared" si="137"/>
        <v>.</v>
      </c>
      <c r="AT162" s="1007" t="str">
        <f t="shared" si="138"/>
        <v>.</v>
      </c>
      <c r="AU162" s="1007" t="str">
        <f t="shared" si="139"/>
        <v>.</v>
      </c>
      <c r="AV162" s="1007" t="str">
        <f t="shared" si="140"/>
        <v>.</v>
      </c>
      <c r="AW162" s="990" t="str">
        <f t="shared" si="141"/>
        <v>.</v>
      </c>
      <c r="AX162" s="327"/>
      <c r="AY162" s="116"/>
      <c r="AZ162" s="1474"/>
      <c r="BA162" s="1474"/>
      <c r="BB162" s="1474"/>
    </row>
    <row r="163" spans="1:54" s="189" customFormat="1" x14ac:dyDescent="0.2">
      <c r="A163" s="183"/>
      <c r="B163" s="325"/>
      <c r="C163" s="472" t="s">
        <v>261</v>
      </c>
      <c r="D163" s="473" t="str">
        <f>IF('WK2 - Notional General Income'!D350="","",'WK2 - Notional General Income'!D350)</f>
        <v/>
      </c>
      <c r="E163" s="837" t="str">
        <f>IF('WK2 - Notional General Income'!M350=".",".",'WK2 - Notional General Income'!M350/'WK2 - Notional General Income'!E350)</f>
        <v>.</v>
      </c>
      <c r="F163" s="837" t="str">
        <f>IF('WK3 - Notional GI Yr1 YIELD'!M350=".",".",'WK3 - Notional GI Yr1 YIELD'!M350/'WK3 - Notional GI Yr1 YIELD'!E350)</f>
        <v>.</v>
      </c>
      <c r="G163" s="874"/>
      <c r="H163" s="874"/>
      <c r="I163" s="874"/>
      <c r="J163" s="874"/>
      <c r="K163" s="874"/>
      <c r="L163" s="874"/>
      <c r="M163" s="333"/>
      <c r="N163" s="116"/>
      <c r="O163" s="1019">
        <f>'WK2 - Notional General Income'!$E350</f>
        <v>0</v>
      </c>
      <c r="P163" s="1020">
        <f>'WK3 - Notional GI Yr1 YIELD'!$E350</f>
        <v>0</v>
      </c>
      <c r="Q163" s="101"/>
      <c r="R163" s="325"/>
      <c r="S163" s="1003" t="str">
        <f t="shared" si="146"/>
        <v>.</v>
      </c>
      <c r="T163" s="1004" t="str">
        <f t="shared" si="147"/>
        <v>.</v>
      </c>
      <c r="U163" s="1004" t="str">
        <f t="shared" si="144"/>
        <v>.</v>
      </c>
      <c r="V163" s="1004" t="str">
        <f t="shared" si="144"/>
        <v>.</v>
      </c>
      <c r="W163" s="1004" t="str">
        <f t="shared" si="144"/>
        <v>.</v>
      </c>
      <c r="X163" s="1004" t="str">
        <f t="shared" si="144"/>
        <v>.</v>
      </c>
      <c r="Y163" s="1005" t="str">
        <f t="shared" si="144"/>
        <v>.</v>
      </c>
      <c r="Z163" s="116"/>
      <c r="AA163" s="1006" t="str">
        <f t="shared" si="142"/>
        <v>.</v>
      </c>
      <c r="AB163" s="1007" t="str">
        <f t="shared" si="130"/>
        <v>.</v>
      </c>
      <c r="AC163" s="1007" t="str">
        <f t="shared" si="131"/>
        <v>.</v>
      </c>
      <c r="AD163" s="1007" t="str">
        <f t="shared" si="132"/>
        <v>.</v>
      </c>
      <c r="AE163" s="1007" t="str">
        <f t="shared" si="133"/>
        <v>.</v>
      </c>
      <c r="AF163" s="1007" t="str">
        <f t="shared" si="134"/>
        <v>.</v>
      </c>
      <c r="AG163" s="990" t="str">
        <f t="shared" si="135"/>
        <v>.</v>
      </c>
      <c r="AH163" s="116"/>
      <c r="AI163" s="1003" t="str">
        <f>IF(S163=".",".",SUM($S163:S163))</f>
        <v>.</v>
      </c>
      <c r="AJ163" s="1004" t="str">
        <f>IF(T163=".",".",SUM($S163:T163))</f>
        <v>.</v>
      </c>
      <c r="AK163" s="1004" t="str">
        <f>IF(U163=".",".",SUM($S163:U163))</f>
        <v>.</v>
      </c>
      <c r="AL163" s="1004" t="str">
        <f>IF(V163=".",".",SUM($S163:V163))</f>
        <v>.</v>
      </c>
      <c r="AM163" s="1004" t="str">
        <f>IF(W163=".",".",SUM($S163:W163))</f>
        <v>.</v>
      </c>
      <c r="AN163" s="1004" t="str">
        <f>IF(X163=".",".",SUM($S163:X163))</f>
        <v>.</v>
      </c>
      <c r="AO163" s="1005" t="str">
        <f>IF(Y163=".",".",SUM($S163:Y163))</f>
        <v>.</v>
      </c>
      <c r="AP163" s="116"/>
      <c r="AQ163" s="1006" t="str">
        <f t="shared" si="143"/>
        <v>.</v>
      </c>
      <c r="AR163" s="1007" t="str">
        <f t="shared" si="136"/>
        <v>.</v>
      </c>
      <c r="AS163" s="1007" t="str">
        <f t="shared" si="137"/>
        <v>.</v>
      </c>
      <c r="AT163" s="1007" t="str">
        <f t="shared" si="138"/>
        <v>.</v>
      </c>
      <c r="AU163" s="1007" t="str">
        <f t="shared" si="139"/>
        <v>.</v>
      </c>
      <c r="AV163" s="1007" t="str">
        <f t="shared" si="140"/>
        <v>.</v>
      </c>
      <c r="AW163" s="990" t="str">
        <f t="shared" si="141"/>
        <v>.</v>
      </c>
      <c r="AX163" s="327"/>
      <c r="AY163" s="116"/>
      <c r="AZ163" s="1474"/>
      <c r="BA163" s="1474"/>
      <c r="BB163" s="1474"/>
    </row>
    <row r="164" spans="1:54" s="189" customFormat="1" x14ac:dyDescent="0.2">
      <c r="A164" s="183"/>
      <c r="B164" s="325"/>
      <c r="C164" s="472" t="s">
        <v>261</v>
      </c>
      <c r="D164" s="473" t="str">
        <f>IF('WK2 - Notional General Income'!D351="","",'WK2 - Notional General Income'!D351)</f>
        <v/>
      </c>
      <c r="E164" s="837" t="str">
        <f>IF('WK2 - Notional General Income'!M351=".",".",'WK2 - Notional General Income'!M351/'WK2 - Notional General Income'!E351)</f>
        <v>.</v>
      </c>
      <c r="F164" s="837" t="str">
        <f>IF('WK3 - Notional GI Yr1 YIELD'!M351=".",".",'WK3 - Notional GI Yr1 YIELD'!M351/'WK3 - Notional GI Yr1 YIELD'!E351)</f>
        <v>.</v>
      </c>
      <c r="G164" s="874"/>
      <c r="H164" s="874"/>
      <c r="I164" s="874"/>
      <c r="J164" s="874"/>
      <c r="K164" s="874"/>
      <c r="L164" s="874"/>
      <c r="M164" s="333"/>
      <c r="N164" s="116"/>
      <c r="O164" s="1019">
        <f>'WK2 - Notional General Income'!$E351</f>
        <v>0</v>
      </c>
      <c r="P164" s="1020">
        <f>'WK3 - Notional GI Yr1 YIELD'!$E351</f>
        <v>0</v>
      </c>
      <c r="Q164" s="101"/>
      <c r="R164" s="325"/>
      <c r="S164" s="1003" t="str">
        <f t="shared" si="146"/>
        <v>.</v>
      </c>
      <c r="T164" s="1004" t="str">
        <f t="shared" si="147"/>
        <v>.</v>
      </c>
      <c r="U164" s="1004" t="str">
        <f t="shared" si="144"/>
        <v>.</v>
      </c>
      <c r="V164" s="1004" t="str">
        <f t="shared" si="144"/>
        <v>.</v>
      </c>
      <c r="W164" s="1004" t="str">
        <f t="shared" si="144"/>
        <v>.</v>
      </c>
      <c r="X164" s="1004" t="str">
        <f t="shared" si="144"/>
        <v>.</v>
      </c>
      <c r="Y164" s="1005" t="str">
        <f t="shared" si="144"/>
        <v>.</v>
      </c>
      <c r="Z164" s="116"/>
      <c r="AA164" s="1006" t="str">
        <f t="shared" si="142"/>
        <v>.</v>
      </c>
      <c r="AB164" s="1007" t="str">
        <f t="shared" si="130"/>
        <v>.</v>
      </c>
      <c r="AC164" s="1007" t="str">
        <f t="shared" si="131"/>
        <v>.</v>
      </c>
      <c r="AD164" s="1007" t="str">
        <f t="shared" si="132"/>
        <v>.</v>
      </c>
      <c r="AE164" s="1007" t="str">
        <f t="shared" si="133"/>
        <v>.</v>
      </c>
      <c r="AF164" s="1007" t="str">
        <f t="shared" si="134"/>
        <v>.</v>
      </c>
      <c r="AG164" s="990" t="str">
        <f t="shared" si="135"/>
        <v>.</v>
      </c>
      <c r="AH164" s="116"/>
      <c r="AI164" s="1003" t="str">
        <f>IF(S164=".",".",SUM($S164:S164))</f>
        <v>.</v>
      </c>
      <c r="AJ164" s="1004" t="str">
        <f>IF(T164=".",".",SUM($S164:T164))</f>
        <v>.</v>
      </c>
      <c r="AK164" s="1004" t="str">
        <f>IF(U164=".",".",SUM($S164:U164))</f>
        <v>.</v>
      </c>
      <c r="AL164" s="1004" t="str">
        <f>IF(V164=".",".",SUM($S164:V164))</f>
        <v>.</v>
      </c>
      <c r="AM164" s="1004" t="str">
        <f>IF(W164=".",".",SUM($S164:W164))</f>
        <v>.</v>
      </c>
      <c r="AN164" s="1004" t="str">
        <f>IF(X164=".",".",SUM($S164:X164))</f>
        <v>.</v>
      </c>
      <c r="AO164" s="1005" t="str">
        <f>IF(Y164=".",".",SUM($S164:Y164))</f>
        <v>.</v>
      </c>
      <c r="AP164" s="116"/>
      <c r="AQ164" s="1006" t="str">
        <f t="shared" si="143"/>
        <v>.</v>
      </c>
      <c r="AR164" s="1007" t="str">
        <f t="shared" si="136"/>
        <v>.</v>
      </c>
      <c r="AS164" s="1007" t="str">
        <f t="shared" si="137"/>
        <v>.</v>
      </c>
      <c r="AT164" s="1007" t="str">
        <f t="shared" si="138"/>
        <v>.</v>
      </c>
      <c r="AU164" s="1007" t="str">
        <f t="shared" si="139"/>
        <v>.</v>
      </c>
      <c r="AV164" s="1007" t="str">
        <f t="shared" si="140"/>
        <v>.</v>
      </c>
      <c r="AW164" s="990" t="str">
        <f t="shared" si="141"/>
        <v>.</v>
      </c>
      <c r="AX164" s="327"/>
      <c r="AY164" s="116"/>
      <c r="AZ164" s="1474"/>
      <c r="BA164" s="1474"/>
      <c r="BB164" s="1474"/>
    </row>
    <row r="165" spans="1:54" s="189" customFormat="1" x14ac:dyDescent="0.2">
      <c r="A165" s="183"/>
      <c r="B165" s="325"/>
      <c r="C165" s="472" t="s">
        <v>261</v>
      </c>
      <c r="D165" s="473" t="str">
        <f>IF('WK2 - Notional General Income'!D352="","",'WK2 - Notional General Income'!D352)</f>
        <v/>
      </c>
      <c r="E165" s="837" t="str">
        <f>IF('WK2 - Notional General Income'!M352=".",".",'WK2 - Notional General Income'!M352/'WK2 - Notional General Income'!E352)</f>
        <v>.</v>
      </c>
      <c r="F165" s="837" t="str">
        <f>IF('WK3 - Notional GI Yr1 YIELD'!M352=".",".",'WK3 - Notional GI Yr1 YIELD'!M352/'WK3 - Notional GI Yr1 YIELD'!E352)</f>
        <v>.</v>
      </c>
      <c r="G165" s="874"/>
      <c r="H165" s="874"/>
      <c r="I165" s="874"/>
      <c r="J165" s="874"/>
      <c r="K165" s="874"/>
      <c r="L165" s="874"/>
      <c r="M165" s="333"/>
      <c r="N165" s="116"/>
      <c r="O165" s="1019">
        <f>'WK2 - Notional General Income'!$E352</f>
        <v>0</v>
      </c>
      <c r="P165" s="1020">
        <f>'WK3 - Notional GI Yr1 YIELD'!$E352</f>
        <v>0</v>
      </c>
      <c r="Q165" s="101"/>
      <c r="R165" s="325"/>
      <c r="S165" s="1003" t="str">
        <f t="shared" si="146"/>
        <v>.</v>
      </c>
      <c r="T165" s="1004" t="str">
        <f t="shared" si="147"/>
        <v>.</v>
      </c>
      <c r="U165" s="1004" t="str">
        <f t="shared" si="144"/>
        <v>.</v>
      </c>
      <c r="V165" s="1004" t="str">
        <f t="shared" si="144"/>
        <v>.</v>
      </c>
      <c r="W165" s="1004" t="str">
        <f t="shared" si="144"/>
        <v>.</v>
      </c>
      <c r="X165" s="1004" t="str">
        <f t="shared" si="144"/>
        <v>.</v>
      </c>
      <c r="Y165" s="1005" t="str">
        <f t="shared" si="144"/>
        <v>.</v>
      </c>
      <c r="Z165" s="116"/>
      <c r="AA165" s="1006" t="str">
        <f t="shared" si="142"/>
        <v>.</v>
      </c>
      <c r="AB165" s="1007" t="str">
        <f t="shared" si="130"/>
        <v>.</v>
      </c>
      <c r="AC165" s="1007" t="str">
        <f t="shared" si="131"/>
        <v>.</v>
      </c>
      <c r="AD165" s="1007" t="str">
        <f t="shared" si="132"/>
        <v>.</v>
      </c>
      <c r="AE165" s="1007" t="str">
        <f t="shared" si="133"/>
        <v>.</v>
      </c>
      <c r="AF165" s="1007" t="str">
        <f t="shared" si="134"/>
        <v>.</v>
      </c>
      <c r="AG165" s="990" t="str">
        <f t="shared" si="135"/>
        <v>.</v>
      </c>
      <c r="AH165" s="116"/>
      <c r="AI165" s="1003" t="str">
        <f>IF(S165=".",".",SUM($S165:S165))</f>
        <v>.</v>
      </c>
      <c r="AJ165" s="1004" t="str">
        <f>IF(T165=".",".",SUM($S165:T165))</f>
        <v>.</v>
      </c>
      <c r="AK165" s="1004" t="str">
        <f>IF(U165=".",".",SUM($S165:U165))</f>
        <v>.</v>
      </c>
      <c r="AL165" s="1004" t="str">
        <f>IF(V165=".",".",SUM($S165:V165))</f>
        <v>.</v>
      </c>
      <c r="AM165" s="1004" t="str">
        <f>IF(W165=".",".",SUM($S165:W165))</f>
        <v>.</v>
      </c>
      <c r="AN165" s="1004" t="str">
        <f>IF(X165=".",".",SUM($S165:X165))</f>
        <v>.</v>
      </c>
      <c r="AO165" s="1005" t="str">
        <f>IF(Y165=".",".",SUM($S165:Y165))</f>
        <v>.</v>
      </c>
      <c r="AP165" s="116"/>
      <c r="AQ165" s="1006" t="str">
        <f t="shared" si="143"/>
        <v>.</v>
      </c>
      <c r="AR165" s="1007" t="str">
        <f t="shared" si="136"/>
        <v>.</v>
      </c>
      <c r="AS165" s="1007" t="str">
        <f t="shared" si="137"/>
        <v>.</v>
      </c>
      <c r="AT165" s="1007" t="str">
        <f t="shared" si="138"/>
        <v>.</v>
      </c>
      <c r="AU165" s="1007" t="str">
        <f t="shared" si="139"/>
        <v>.</v>
      </c>
      <c r="AV165" s="1007" t="str">
        <f t="shared" si="140"/>
        <v>.</v>
      </c>
      <c r="AW165" s="990" t="str">
        <f t="shared" si="141"/>
        <v>.</v>
      </c>
      <c r="AX165" s="327"/>
      <c r="AY165" s="116"/>
      <c r="AZ165" s="1474"/>
      <c r="BA165" s="1474"/>
      <c r="BB165" s="1474"/>
    </row>
    <row r="166" spans="1:54" s="189" customFormat="1" x14ac:dyDescent="0.2">
      <c r="A166" s="183"/>
      <c r="B166" s="325"/>
      <c r="C166" s="472" t="s">
        <v>261</v>
      </c>
      <c r="D166" s="473" t="str">
        <f>IF('WK2 - Notional General Income'!D353="","",'WK2 - Notional General Income'!D353)</f>
        <v/>
      </c>
      <c r="E166" s="837" t="str">
        <f>IF('WK2 - Notional General Income'!M353=".",".",'WK2 - Notional General Income'!M353/'WK2 - Notional General Income'!E353)</f>
        <v>.</v>
      </c>
      <c r="F166" s="837" t="str">
        <f>IF('WK3 - Notional GI Yr1 YIELD'!M353=".",".",'WK3 - Notional GI Yr1 YIELD'!M353/'WK3 - Notional GI Yr1 YIELD'!E353)</f>
        <v>.</v>
      </c>
      <c r="G166" s="874"/>
      <c r="H166" s="874"/>
      <c r="I166" s="874"/>
      <c r="J166" s="874"/>
      <c r="K166" s="874"/>
      <c r="L166" s="874"/>
      <c r="M166" s="333"/>
      <c r="N166" s="116"/>
      <c r="O166" s="1019">
        <f>'WK2 - Notional General Income'!$E353</f>
        <v>0</v>
      </c>
      <c r="P166" s="1020">
        <f>'WK3 - Notional GI Yr1 YIELD'!$E353</f>
        <v>0</v>
      </c>
      <c r="Q166" s="101"/>
      <c r="R166" s="325"/>
      <c r="S166" s="1003" t="str">
        <f t="shared" si="146"/>
        <v>.</v>
      </c>
      <c r="T166" s="1004" t="str">
        <f t="shared" si="147"/>
        <v>.</v>
      </c>
      <c r="U166" s="1004" t="str">
        <f t="shared" si="144"/>
        <v>.</v>
      </c>
      <c r="V166" s="1004" t="str">
        <f t="shared" si="144"/>
        <v>.</v>
      </c>
      <c r="W166" s="1004" t="str">
        <f t="shared" si="144"/>
        <v>.</v>
      </c>
      <c r="X166" s="1004" t="str">
        <f t="shared" si="144"/>
        <v>.</v>
      </c>
      <c r="Y166" s="1005" t="str">
        <f t="shared" si="144"/>
        <v>.</v>
      </c>
      <c r="Z166" s="116"/>
      <c r="AA166" s="1006" t="str">
        <f t="shared" si="142"/>
        <v>.</v>
      </c>
      <c r="AB166" s="1007" t="str">
        <f t="shared" si="130"/>
        <v>.</v>
      </c>
      <c r="AC166" s="1007" t="str">
        <f t="shared" si="131"/>
        <v>.</v>
      </c>
      <c r="AD166" s="1007" t="str">
        <f t="shared" si="132"/>
        <v>.</v>
      </c>
      <c r="AE166" s="1007" t="str">
        <f t="shared" si="133"/>
        <v>.</v>
      </c>
      <c r="AF166" s="1007" t="str">
        <f t="shared" si="134"/>
        <v>.</v>
      </c>
      <c r="AG166" s="990" t="str">
        <f t="shared" si="135"/>
        <v>.</v>
      </c>
      <c r="AH166" s="116"/>
      <c r="AI166" s="1003" t="str">
        <f>IF(S166=".",".",SUM($S166:S166))</f>
        <v>.</v>
      </c>
      <c r="AJ166" s="1004" t="str">
        <f>IF(T166=".",".",SUM($S166:T166))</f>
        <v>.</v>
      </c>
      <c r="AK166" s="1004" t="str">
        <f>IF(U166=".",".",SUM($S166:U166))</f>
        <v>.</v>
      </c>
      <c r="AL166" s="1004" t="str">
        <f>IF(V166=".",".",SUM($S166:V166))</f>
        <v>.</v>
      </c>
      <c r="AM166" s="1004" t="str">
        <f>IF(W166=".",".",SUM($S166:W166))</f>
        <v>.</v>
      </c>
      <c r="AN166" s="1004" t="str">
        <f>IF(X166=".",".",SUM($S166:X166))</f>
        <v>.</v>
      </c>
      <c r="AO166" s="1005" t="str">
        <f>IF(Y166=".",".",SUM($S166:Y166))</f>
        <v>.</v>
      </c>
      <c r="AP166" s="116"/>
      <c r="AQ166" s="1006" t="str">
        <f t="shared" si="143"/>
        <v>.</v>
      </c>
      <c r="AR166" s="1007" t="str">
        <f t="shared" si="136"/>
        <v>.</v>
      </c>
      <c r="AS166" s="1007" t="str">
        <f t="shared" si="137"/>
        <v>.</v>
      </c>
      <c r="AT166" s="1007" t="str">
        <f t="shared" si="138"/>
        <v>.</v>
      </c>
      <c r="AU166" s="1007" t="str">
        <f t="shared" si="139"/>
        <v>.</v>
      </c>
      <c r="AV166" s="1007" t="str">
        <f t="shared" si="140"/>
        <v>.</v>
      </c>
      <c r="AW166" s="990" t="str">
        <f t="shared" si="141"/>
        <v>.</v>
      </c>
      <c r="AX166" s="327"/>
      <c r="AY166" s="116"/>
      <c r="AZ166" s="1474"/>
      <c r="BA166" s="1474"/>
      <c r="BB166" s="1474"/>
    </row>
    <row r="167" spans="1:54" s="189" customFormat="1" x14ac:dyDescent="0.2">
      <c r="A167" s="183"/>
      <c r="B167" s="325"/>
      <c r="C167" s="472" t="s">
        <v>261</v>
      </c>
      <c r="D167" s="473" t="str">
        <f>IF('WK2 - Notional General Income'!D354="","",'WK2 - Notional General Income'!D354)</f>
        <v/>
      </c>
      <c r="E167" s="837" t="str">
        <f>IF('WK2 - Notional General Income'!M354=".",".",'WK2 - Notional General Income'!M354/'WK2 - Notional General Income'!E354)</f>
        <v>.</v>
      </c>
      <c r="F167" s="837" t="str">
        <f>IF('WK3 - Notional GI Yr1 YIELD'!M354=".",".",'WK3 - Notional GI Yr1 YIELD'!M354/'WK3 - Notional GI Yr1 YIELD'!E354)</f>
        <v>.</v>
      </c>
      <c r="G167" s="874"/>
      <c r="H167" s="874"/>
      <c r="I167" s="874"/>
      <c r="J167" s="874"/>
      <c r="K167" s="874"/>
      <c r="L167" s="874"/>
      <c r="M167" s="333"/>
      <c r="N167" s="116"/>
      <c r="O167" s="1019">
        <f>'WK2 - Notional General Income'!$E354</f>
        <v>0</v>
      </c>
      <c r="P167" s="1020">
        <f>'WK3 - Notional GI Yr1 YIELD'!$E354</f>
        <v>0</v>
      </c>
      <c r="Q167" s="101"/>
      <c r="R167" s="325"/>
      <c r="S167" s="1003" t="str">
        <f t="shared" si="146"/>
        <v>.</v>
      </c>
      <c r="T167" s="1004" t="str">
        <f t="shared" si="147"/>
        <v>.</v>
      </c>
      <c r="U167" s="1004" t="str">
        <f t="shared" si="144"/>
        <v>.</v>
      </c>
      <c r="V167" s="1004" t="str">
        <f t="shared" si="144"/>
        <v>.</v>
      </c>
      <c r="W167" s="1004" t="str">
        <f t="shared" si="144"/>
        <v>.</v>
      </c>
      <c r="X167" s="1004" t="str">
        <f t="shared" si="144"/>
        <v>.</v>
      </c>
      <c r="Y167" s="1005" t="str">
        <f t="shared" si="144"/>
        <v>.</v>
      </c>
      <c r="Z167" s="116"/>
      <c r="AA167" s="1006" t="str">
        <f t="shared" si="142"/>
        <v>.</v>
      </c>
      <c r="AB167" s="1007" t="str">
        <f t="shared" si="130"/>
        <v>.</v>
      </c>
      <c r="AC167" s="1007" t="str">
        <f t="shared" si="131"/>
        <v>.</v>
      </c>
      <c r="AD167" s="1007" t="str">
        <f t="shared" si="132"/>
        <v>.</v>
      </c>
      <c r="AE167" s="1007" t="str">
        <f t="shared" si="133"/>
        <v>.</v>
      </c>
      <c r="AF167" s="1007" t="str">
        <f t="shared" si="134"/>
        <v>.</v>
      </c>
      <c r="AG167" s="990" t="str">
        <f t="shared" si="135"/>
        <v>.</v>
      </c>
      <c r="AH167" s="116"/>
      <c r="AI167" s="1003" t="str">
        <f>IF(S167=".",".",SUM($S167:S167))</f>
        <v>.</v>
      </c>
      <c r="AJ167" s="1004" t="str">
        <f>IF(T167=".",".",SUM($S167:T167))</f>
        <v>.</v>
      </c>
      <c r="AK167" s="1004" t="str">
        <f>IF(U167=".",".",SUM($S167:U167))</f>
        <v>.</v>
      </c>
      <c r="AL167" s="1004" t="str">
        <f>IF(V167=".",".",SUM($S167:V167))</f>
        <v>.</v>
      </c>
      <c r="AM167" s="1004" t="str">
        <f>IF(W167=".",".",SUM($S167:W167))</f>
        <v>.</v>
      </c>
      <c r="AN167" s="1004" t="str">
        <f>IF(X167=".",".",SUM($S167:X167))</f>
        <v>.</v>
      </c>
      <c r="AO167" s="1005" t="str">
        <f>IF(Y167=".",".",SUM($S167:Y167))</f>
        <v>.</v>
      </c>
      <c r="AP167" s="116"/>
      <c r="AQ167" s="1006" t="str">
        <f t="shared" si="143"/>
        <v>.</v>
      </c>
      <c r="AR167" s="1007" t="str">
        <f t="shared" si="136"/>
        <v>.</v>
      </c>
      <c r="AS167" s="1007" t="str">
        <f t="shared" si="137"/>
        <v>.</v>
      </c>
      <c r="AT167" s="1007" t="str">
        <f t="shared" si="138"/>
        <v>.</v>
      </c>
      <c r="AU167" s="1007" t="str">
        <f t="shared" si="139"/>
        <v>.</v>
      </c>
      <c r="AV167" s="1007" t="str">
        <f t="shared" si="140"/>
        <v>.</v>
      </c>
      <c r="AW167" s="990" t="str">
        <f t="shared" si="141"/>
        <v>.</v>
      </c>
      <c r="AX167" s="327"/>
      <c r="AY167" s="116"/>
      <c r="AZ167" s="1474"/>
      <c r="BA167" s="1474"/>
      <c r="BB167" s="1474"/>
    </row>
    <row r="168" spans="1:54" s="189" customFormat="1" x14ac:dyDescent="0.2">
      <c r="A168" s="183"/>
      <c r="B168" s="325"/>
      <c r="C168" s="194" t="s">
        <v>261</v>
      </c>
      <c r="D168" s="198" t="str">
        <f>IF('WK2 - Notional General Income'!D355="","",'WK2 - Notional General Income'!D355)</f>
        <v/>
      </c>
      <c r="E168" s="838" t="str">
        <f>IF('WK2 - Notional General Income'!M355=".",".",'WK2 - Notional General Income'!M355/'WK2 - Notional General Income'!E355)</f>
        <v>.</v>
      </c>
      <c r="F168" s="838" t="str">
        <f>IF('WK3 - Notional GI Yr1 YIELD'!M355=".",".",'WK3 - Notional GI Yr1 YIELD'!M355/'WK3 - Notional GI Yr1 YIELD'!E355)</f>
        <v>.</v>
      </c>
      <c r="G168" s="876"/>
      <c r="H168" s="876"/>
      <c r="I168" s="876"/>
      <c r="J168" s="876"/>
      <c r="K168" s="876"/>
      <c r="L168" s="876"/>
      <c r="M168" s="333"/>
      <c r="N168" s="116"/>
      <c r="O168" s="1019">
        <f>'WK2 - Notional General Income'!$E355</f>
        <v>0</v>
      </c>
      <c r="P168" s="1020">
        <f>'WK3 - Notional GI Yr1 YIELD'!$E355</f>
        <v>0</v>
      </c>
      <c r="Q168" s="101"/>
      <c r="R168" s="325"/>
      <c r="S168" s="1003" t="str">
        <f t="shared" si="146"/>
        <v>.</v>
      </c>
      <c r="T168" s="1004" t="str">
        <f t="shared" si="147"/>
        <v>.</v>
      </c>
      <c r="U168" s="1004" t="str">
        <f t="shared" si="144"/>
        <v>.</v>
      </c>
      <c r="V168" s="1004" t="str">
        <f t="shared" si="144"/>
        <v>.</v>
      </c>
      <c r="W168" s="1004" t="str">
        <f t="shared" si="144"/>
        <v>.</v>
      </c>
      <c r="X168" s="1004" t="str">
        <f t="shared" si="144"/>
        <v>.</v>
      </c>
      <c r="Y168" s="1005" t="str">
        <f t="shared" si="144"/>
        <v>.</v>
      </c>
      <c r="Z168" s="116"/>
      <c r="AA168" s="1006" t="str">
        <f t="shared" si="142"/>
        <v>.</v>
      </c>
      <c r="AB168" s="1007" t="str">
        <f t="shared" si="130"/>
        <v>.</v>
      </c>
      <c r="AC168" s="1007" t="str">
        <f t="shared" si="131"/>
        <v>.</v>
      </c>
      <c r="AD168" s="1007" t="str">
        <f t="shared" si="132"/>
        <v>.</v>
      </c>
      <c r="AE168" s="1007" t="str">
        <f t="shared" si="133"/>
        <v>.</v>
      </c>
      <c r="AF168" s="1007" t="str">
        <f t="shared" si="134"/>
        <v>.</v>
      </c>
      <c r="AG168" s="990" t="str">
        <f t="shared" si="135"/>
        <v>.</v>
      </c>
      <c r="AH168" s="116"/>
      <c r="AI168" s="1003" t="str">
        <f>IF(S168=".",".",SUM($S168:S168))</f>
        <v>.</v>
      </c>
      <c r="AJ168" s="1004" t="str">
        <f>IF(T168=".",".",SUM($S168:T168))</f>
        <v>.</v>
      </c>
      <c r="AK168" s="1004" t="str">
        <f>IF(U168=".",".",SUM($S168:U168))</f>
        <v>.</v>
      </c>
      <c r="AL168" s="1004" t="str">
        <f>IF(V168=".",".",SUM($S168:V168))</f>
        <v>.</v>
      </c>
      <c r="AM168" s="1004" t="str">
        <f>IF(W168=".",".",SUM($S168:W168))</f>
        <v>.</v>
      </c>
      <c r="AN168" s="1004" t="str">
        <f>IF(X168=".",".",SUM($S168:X168))</f>
        <v>.</v>
      </c>
      <c r="AO168" s="1005" t="str">
        <f>IF(Y168=".",".",SUM($S168:Y168))</f>
        <v>.</v>
      </c>
      <c r="AP168" s="116"/>
      <c r="AQ168" s="1006" t="str">
        <f t="shared" si="143"/>
        <v>.</v>
      </c>
      <c r="AR168" s="1007" t="str">
        <f t="shared" si="136"/>
        <v>.</v>
      </c>
      <c r="AS168" s="1007" t="str">
        <f t="shared" si="137"/>
        <v>.</v>
      </c>
      <c r="AT168" s="1007" t="str">
        <f t="shared" si="138"/>
        <v>.</v>
      </c>
      <c r="AU168" s="1007" t="str">
        <f t="shared" si="139"/>
        <v>.</v>
      </c>
      <c r="AV168" s="1007" t="str">
        <f t="shared" si="140"/>
        <v>.</v>
      </c>
      <c r="AW168" s="990" t="str">
        <f t="shared" si="141"/>
        <v>.</v>
      </c>
      <c r="AX168" s="327"/>
      <c r="AY168" s="116"/>
      <c r="AZ168" s="1474"/>
      <c r="BA168" s="1474"/>
      <c r="BB168" s="1474"/>
    </row>
    <row r="169" spans="1:54" s="190" customFormat="1" x14ac:dyDescent="0.2">
      <c r="A169" s="183"/>
      <c r="B169" s="325"/>
      <c r="C169" s="211"/>
      <c r="D169" s="211" t="s">
        <v>256</v>
      </c>
      <c r="E169" s="389">
        <f>IF($O169=0,".",SUMPRODUCT(E151:E168,$O151:$O168)/$O169)</f>
        <v>412762.51874999999</v>
      </c>
      <c r="F169" s="197">
        <f t="shared" ref="F169" si="148">IF($P169=0,".",SUMPRODUCT(F151:F168,$P151:$P168)/$P169)</f>
        <v>474676.9895250001</v>
      </c>
      <c r="G169" s="390">
        <f t="shared" ref="G169:L169" si="149">IF($P169=0,".",SUMPRODUCT(G151:G168,$P151:$P168)/$P169)</f>
        <v>486543.91</v>
      </c>
      <c r="H169" s="390">
        <f t="shared" si="149"/>
        <v>498707.50999999995</v>
      </c>
      <c r="I169" s="390">
        <f t="shared" si="149"/>
        <v>511175.2</v>
      </c>
      <c r="J169" s="390">
        <f t="shared" si="149"/>
        <v>523954.57999999996</v>
      </c>
      <c r="K169" s="390">
        <f t="shared" si="149"/>
        <v>537053.43999999994</v>
      </c>
      <c r="L169" s="390">
        <f t="shared" si="149"/>
        <v>550479.78</v>
      </c>
      <c r="M169" s="333"/>
      <c r="N169" s="144"/>
      <c r="O169" s="1021">
        <f>SUM(O151:O158)</f>
        <v>5</v>
      </c>
      <c r="P169" s="1022">
        <f>SUM(P151:P158)</f>
        <v>5</v>
      </c>
      <c r="Q169" s="102"/>
      <c r="R169" s="334"/>
      <c r="S169" s="1012">
        <f t="shared" si="146"/>
        <v>61914.470775000111</v>
      </c>
      <c r="T169" s="1013">
        <f t="shared" si="147"/>
        <v>11866.920474999875</v>
      </c>
      <c r="U169" s="1013">
        <f t="shared" si="129"/>
        <v>12163.599999999977</v>
      </c>
      <c r="V169" s="1013">
        <f t="shared" si="129"/>
        <v>12467.690000000061</v>
      </c>
      <c r="W169" s="1013">
        <f t="shared" si="129"/>
        <v>12779.379999999946</v>
      </c>
      <c r="X169" s="1013">
        <f t="shared" si="129"/>
        <v>13098.859999999986</v>
      </c>
      <c r="Y169" s="1014">
        <f t="shared" si="129"/>
        <v>13426.340000000084</v>
      </c>
      <c r="Z169" s="144"/>
      <c r="AA169" s="1516">
        <f t="shared" si="142"/>
        <v>0.15000022522030432</v>
      </c>
      <c r="AB169" s="1517">
        <f t="shared" si="130"/>
        <v>2.4999991018892276E-2</v>
      </c>
      <c r="AC169" s="1517">
        <f t="shared" si="131"/>
        <v>2.5000004624454064E-2</v>
      </c>
      <c r="AD169" s="1517">
        <f t="shared" si="132"/>
        <v>2.5000004511662732E-2</v>
      </c>
      <c r="AE169" s="1517">
        <f t="shared" si="133"/>
        <v>2.4999999999999911E-2</v>
      </c>
      <c r="AF169" s="1517">
        <f t="shared" si="134"/>
        <v>2.4999991411469358E-2</v>
      </c>
      <c r="AG169" s="1518">
        <f t="shared" si="135"/>
        <v>2.5000007448048533E-2</v>
      </c>
      <c r="AH169" s="144"/>
      <c r="AI169" s="1012">
        <f>IF(S169=".",".",SUM($S169:S169))</f>
        <v>61914.470775000111</v>
      </c>
      <c r="AJ169" s="1013">
        <f>IF(T169=".",".",SUM($S169:T169))</f>
        <v>73781.391249999986</v>
      </c>
      <c r="AK169" s="1013">
        <f>IF(U169=".",".",SUM($S169:U169))</f>
        <v>85944.991249999963</v>
      </c>
      <c r="AL169" s="1013">
        <f>IF(V169=".",".",SUM($S169:V169))</f>
        <v>98412.681250000023</v>
      </c>
      <c r="AM169" s="1013">
        <f>IF(W169=".",".",SUM($S169:W169))</f>
        <v>111192.06124999997</v>
      </c>
      <c r="AN169" s="1013">
        <f>IF(X169=".",".",SUM($S169:X169))</f>
        <v>124290.92124999996</v>
      </c>
      <c r="AO169" s="1014">
        <f>IF(Y169=".",".",SUM($S169:Y169))</f>
        <v>137717.26125000004</v>
      </c>
      <c r="AP169" s="116"/>
      <c r="AQ169" s="1516">
        <f t="shared" si="143"/>
        <v>0.15000022522030432</v>
      </c>
      <c r="AR169" s="1517">
        <f t="shared" si="136"/>
        <v>0.1787502205225362</v>
      </c>
      <c r="AS169" s="1517">
        <f t="shared" si="137"/>
        <v>0.20821898148667595</v>
      </c>
      <c r="AT169" s="1517">
        <f t="shared" si="138"/>
        <v>0.23842446147491936</v>
      </c>
      <c r="AU169" s="1517">
        <f t="shared" si="139"/>
        <v>0.26938507301179215</v>
      </c>
      <c r="AV169" s="1517">
        <f t="shared" si="140"/>
        <v>0.30111968893493413</v>
      </c>
      <c r="AW169" s="1518">
        <f t="shared" si="141"/>
        <v>0.33364769084911017</v>
      </c>
      <c r="AX169" s="346"/>
      <c r="AY169" s="144"/>
      <c r="AZ169" s="102"/>
      <c r="BA169" s="102"/>
      <c r="BB169" s="102"/>
    </row>
    <row r="170" spans="1:54" s="189" customFormat="1" x14ac:dyDescent="0.2">
      <c r="A170" s="183"/>
      <c r="B170" s="325"/>
      <c r="C170" s="116"/>
      <c r="D170" s="116"/>
      <c r="E170" s="223"/>
      <c r="F170" s="223"/>
      <c r="G170" s="116"/>
      <c r="H170" s="116"/>
      <c r="I170" s="116"/>
      <c r="J170" s="116"/>
      <c r="K170" s="116"/>
      <c r="L170" s="116"/>
      <c r="M170" s="333"/>
      <c r="N170" s="116"/>
      <c r="O170" s="116"/>
      <c r="P170" s="116"/>
      <c r="Q170" s="101"/>
      <c r="R170" s="325"/>
      <c r="S170" s="386"/>
      <c r="T170" s="386"/>
      <c r="U170" s="386"/>
      <c r="V170" s="386"/>
      <c r="W170" s="386"/>
      <c r="X170" s="386"/>
      <c r="Y170" s="38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327"/>
      <c r="AY170" s="116"/>
      <c r="AZ170" s="1474"/>
      <c r="BA170" s="1474"/>
      <c r="BB170" s="1474"/>
    </row>
    <row r="171" spans="1:54" s="189" customFormat="1" x14ac:dyDescent="0.2">
      <c r="A171" s="183"/>
      <c r="B171" s="325"/>
      <c r="C171" s="144"/>
      <c r="D171" s="116"/>
      <c r="E171" s="223"/>
      <c r="F171" s="223"/>
      <c r="G171" s="116"/>
      <c r="H171" s="116"/>
      <c r="I171" s="116"/>
      <c r="J171" s="116"/>
      <c r="K171" s="116"/>
      <c r="L171" s="116"/>
      <c r="M171" s="333"/>
      <c r="N171" s="116"/>
      <c r="O171" s="116"/>
      <c r="P171" s="116"/>
      <c r="Q171" s="101"/>
      <c r="R171" s="325"/>
      <c r="S171" s="386"/>
      <c r="T171" s="386"/>
      <c r="U171" s="386"/>
      <c r="V171" s="386"/>
      <c r="W171" s="386"/>
      <c r="X171" s="386"/>
      <c r="Y171" s="38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327"/>
      <c r="AY171" s="116"/>
      <c r="AZ171" s="1474"/>
      <c r="BA171" s="1474"/>
      <c r="BB171" s="1474"/>
    </row>
    <row r="172" spans="1:54" s="189" customFormat="1" ht="9" customHeight="1" x14ac:dyDescent="0.2">
      <c r="A172" s="183"/>
      <c r="B172" s="325"/>
      <c r="C172" s="144"/>
      <c r="D172" s="116"/>
      <c r="E172" s="223"/>
      <c r="F172" s="223"/>
      <c r="G172" s="116"/>
      <c r="H172" s="116"/>
      <c r="I172" s="116"/>
      <c r="J172" s="116"/>
      <c r="K172" s="116"/>
      <c r="L172" s="116"/>
      <c r="M172" s="333"/>
      <c r="N172" s="116"/>
      <c r="O172" s="116"/>
      <c r="P172" s="116"/>
      <c r="Q172" s="101"/>
      <c r="R172" s="325"/>
      <c r="S172" s="386"/>
      <c r="T172" s="386"/>
      <c r="U172" s="386"/>
      <c r="V172" s="386"/>
      <c r="W172" s="386"/>
      <c r="X172" s="386"/>
      <c r="Y172" s="38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327"/>
      <c r="AY172" s="116"/>
      <c r="AZ172" s="1474"/>
      <c r="BA172" s="1474"/>
      <c r="BB172" s="1474"/>
    </row>
    <row r="173" spans="1:54" s="189" customFormat="1" ht="15" x14ac:dyDescent="0.25">
      <c r="A173" s="183"/>
      <c r="B173" s="325"/>
      <c r="C173" s="267" t="s">
        <v>351</v>
      </c>
      <c r="D173" s="268"/>
      <c r="E173" s="833"/>
      <c r="F173" s="834"/>
      <c r="G173" s="270"/>
      <c r="H173" s="270"/>
      <c r="I173" s="270"/>
      <c r="J173" s="381" t="str">
        <f>$H$21</f>
        <v>$ nominal per year</v>
      </c>
      <c r="K173" s="381"/>
      <c r="L173" s="271" t="str">
        <f>$F$3</f>
        <v>Wyong</v>
      </c>
      <c r="M173" s="333"/>
      <c r="N173" s="116"/>
      <c r="O173" s="996" t="str">
        <f>O73</f>
        <v>Number of Assessments</v>
      </c>
      <c r="P173" s="388"/>
      <c r="Q173" s="101"/>
      <c r="R173" s="325"/>
      <c r="S173" s="1011" t="str">
        <f>S$21</f>
        <v>Annual increases (nominal $ per year)</v>
      </c>
      <c r="T173" s="116"/>
      <c r="U173" s="116"/>
      <c r="V173" s="116"/>
      <c r="W173" s="116"/>
      <c r="X173" s="116"/>
      <c r="Y173" s="116"/>
      <c r="Z173" s="116"/>
      <c r="AA173" s="1011" t="str">
        <f>AA$21</f>
        <v>Annual increases (%)</v>
      </c>
      <c r="AB173" s="116"/>
      <c r="AC173" s="116"/>
      <c r="AD173" s="116"/>
      <c r="AE173" s="116"/>
      <c r="AF173" s="116"/>
      <c r="AG173" s="116"/>
      <c r="AH173" s="116"/>
      <c r="AI173" s="1011" t="str">
        <f>AI$21</f>
        <v>Cumulative increases (nominal $ per year)</v>
      </c>
      <c r="AJ173" s="116"/>
      <c r="AK173" s="116"/>
      <c r="AL173" s="116"/>
      <c r="AM173" s="116"/>
      <c r="AN173" s="116"/>
      <c r="AO173" s="116"/>
      <c r="AP173" s="116"/>
      <c r="AQ173" s="1011" t="str">
        <f>AQ$21</f>
        <v>Cumulative increases (%)</v>
      </c>
      <c r="AR173" s="116"/>
      <c r="AS173" s="116"/>
      <c r="AT173" s="116"/>
      <c r="AU173" s="116"/>
      <c r="AV173" s="116"/>
      <c r="AW173" s="116"/>
      <c r="AX173" s="327"/>
      <c r="AY173" s="116"/>
      <c r="AZ173" s="1474"/>
      <c r="BA173" s="1474"/>
      <c r="BB173" s="1474"/>
    </row>
    <row r="174" spans="1:54" s="189" customFormat="1" ht="39" customHeight="1" x14ac:dyDescent="0.2">
      <c r="A174" s="183"/>
      <c r="B174" s="325"/>
      <c r="C174" s="262" t="s">
        <v>169</v>
      </c>
      <c r="D174" s="263" t="s">
        <v>203</v>
      </c>
      <c r="E174" s="264" t="s">
        <v>338</v>
      </c>
      <c r="F174" s="264" t="s">
        <v>339</v>
      </c>
      <c r="G174" s="264" t="s">
        <v>340</v>
      </c>
      <c r="H174" s="264" t="s">
        <v>341</v>
      </c>
      <c r="I174" s="264" t="s">
        <v>342</v>
      </c>
      <c r="J174" s="264" t="s">
        <v>343</v>
      </c>
      <c r="K174" s="264" t="s">
        <v>344</v>
      </c>
      <c r="L174" s="264" t="s">
        <v>345</v>
      </c>
      <c r="M174" s="333"/>
      <c r="N174" s="116"/>
      <c r="O174" s="392"/>
      <c r="P174" s="124"/>
      <c r="Q174" s="101"/>
      <c r="R174" s="325"/>
      <c r="S174" s="265" t="s">
        <v>537</v>
      </c>
      <c r="T174" s="387"/>
      <c r="U174" s="387"/>
      <c r="V174" s="387"/>
      <c r="W174" s="387"/>
      <c r="X174" s="387"/>
      <c r="Y174" s="388"/>
      <c r="Z174" s="116"/>
      <c r="AA174" s="996" t="str">
        <f>$S174</f>
        <v xml:space="preserve">Average Rates - without proposed special variation </v>
      </c>
      <c r="AB174" s="387"/>
      <c r="AC174" s="387"/>
      <c r="AD174" s="387"/>
      <c r="AE174" s="387"/>
      <c r="AF174" s="387"/>
      <c r="AG174" s="388"/>
      <c r="AH174" s="116"/>
      <c r="AI174" s="996" t="str">
        <f>$S174</f>
        <v xml:space="preserve">Average Rates - without proposed special variation </v>
      </c>
      <c r="AJ174" s="387"/>
      <c r="AK174" s="387"/>
      <c r="AL174" s="387"/>
      <c r="AM174" s="387"/>
      <c r="AN174" s="387"/>
      <c r="AO174" s="388"/>
      <c r="AP174" s="116"/>
      <c r="AQ174" s="996" t="str">
        <f>$S174</f>
        <v xml:space="preserve">Average Rates - without proposed special variation </v>
      </c>
      <c r="AR174" s="387"/>
      <c r="AS174" s="387"/>
      <c r="AT174" s="387"/>
      <c r="AU174" s="387"/>
      <c r="AV174" s="387"/>
      <c r="AW174" s="388"/>
      <c r="AX174" s="327"/>
      <c r="AY174" s="116"/>
      <c r="AZ174" s="1474"/>
      <c r="BA174" s="1474"/>
      <c r="BB174" s="1474"/>
    </row>
    <row r="175" spans="1:54" s="189" customFormat="1" x14ac:dyDescent="0.2">
      <c r="A175" s="183"/>
      <c r="B175" s="325"/>
      <c r="C175" s="194"/>
      <c r="D175" s="194"/>
      <c r="E175" s="835" t="str">
        <f t="shared" ref="E175:L175" si="150">E74</f>
        <v>2020-21</v>
      </c>
      <c r="F175" s="835" t="str">
        <f t="shared" si="150"/>
        <v>2021-22</v>
      </c>
      <c r="G175" s="208" t="str">
        <f t="shared" si="150"/>
        <v>2022-23</v>
      </c>
      <c r="H175" s="208" t="str">
        <f t="shared" si="150"/>
        <v>2023-24</v>
      </c>
      <c r="I175" s="208" t="str">
        <f t="shared" si="150"/>
        <v>2024-25</v>
      </c>
      <c r="J175" s="208" t="str">
        <f t="shared" si="150"/>
        <v>2025-26</v>
      </c>
      <c r="K175" s="208" t="str">
        <f t="shared" si="150"/>
        <v>2026-27</v>
      </c>
      <c r="L175" s="208" t="str">
        <f t="shared" si="150"/>
        <v>2027-28</v>
      </c>
      <c r="M175" s="333"/>
      <c r="N175" s="116"/>
      <c r="O175" s="1015" t="str">
        <f t="shared" ref="O175:P194" si="151">O74</f>
        <v>2020-21</v>
      </c>
      <c r="P175" s="1016" t="str">
        <f t="shared" si="151"/>
        <v>2021-22</v>
      </c>
      <c r="Q175" s="101"/>
      <c r="R175" s="325"/>
      <c r="S175" s="997" t="str">
        <f>S$23</f>
        <v>Year 1</v>
      </c>
      <c r="T175" s="998" t="str">
        <f t="shared" ref="T175:Y175" si="152">T$23</f>
        <v>Year 2</v>
      </c>
      <c r="U175" s="998" t="str">
        <f t="shared" si="152"/>
        <v>Year 3</v>
      </c>
      <c r="V175" s="998" t="str">
        <f t="shared" si="152"/>
        <v>Year 4</v>
      </c>
      <c r="W175" s="998" t="str">
        <f t="shared" si="152"/>
        <v>Year 5</v>
      </c>
      <c r="X175" s="998" t="str">
        <f t="shared" si="152"/>
        <v>Year 6</v>
      </c>
      <c r="Y175" s="999" t="str">
        <f t="shared" si="152"/>
        <v>Year 7</v>
      </c>
      <c r="Z175" s="112"/>
      <c r="AA175" s="997" t="str">
        <f t="shared" ref="AA175:AG175" si="153">AA$23</f>
        <v>Year 1</v>
      </c>
      <c r="AB175" s="998" t="str">
        <f t="shared" si="153"/>
        <v>Year 2</v>
      </c>
      <c r="AC175" s="998" t="str">
        <f t="shared" si="153"/>
        <v>Year 3</v>
      </c>
      <c r="AD175" s="998" t="str">
        <f t="shared" si="153"/>
        <v>Year 4</v>
      </c>
      <c r="AE175" s="998" t="str">
        <f t="shared" si="153"/>
        <v>Year 5</v>
      </c>
      <c r="AF175" s="998" t="str">
        <f t="shared" si="153"/>
        <v>Year 6</v>
      </c>
      <c r="AG175" s="999" t="str">
        <f t="shared" si="153"/>
        <v>Year 7</v>
      </c>
      <c r="AH175" s="112"/>
      <c r="AI175" s="997" t="str">
        <f>AI$23</f>
        <v>Year 1</v>
      </c>
      <c r="AJ175" s="998" t="str">
        <f t="shared" ref="AJ175:AO175" si="154">AJ$23</f>
        <v>Year 2</v>
      </c>
      <c r="AK175" s="998" t="str">
        <f t="shared" si="154"/>
        <v>Year 3</v>
      </c>
      <c r="AL175" s="998" t="str">
        <f t="shared" si="154"/>
        <v>Year 4</v>
      </c>
      <c r="AM175" s="998" t="str">
        <f t="shared" si="154"/>
        <v>Year 5</v>
      </c>
      <c r="AN175" s="998" t="str">
        <f t="shared" si="154"/>
        <v>Year 6</v>
      </c>
      <c r="AO175" s="999" t="str">
        <f t="shared" si="154"/>
        <v>Year 7</v>
      </c>
      <c r="AP175" s="112"/>
      <c r="AQ175" s="997" t="str">
        <f>AQ$23</f>
        <v>Year 1</v>
      </c>
      <c r="AR175" s="998" t="str">
        <f t="shared" ref="AR175:AW175" si="155">AR$23</f>
        <v>Year 2</v>
      </c>
      <c r="AS175" s="998" t="str">
        <f t="shared" si="155"/>
        <v>Year 3</v>
      </c>
      <c r="AT175" s="998" t="str">
        <f t="shared" si="155"/>
        <v>Year 4</v>
      </c>
      <c r="AU175" s="998" t="str">
        <f t="shared" si="155"/>
        <v>Year 5</v>
      </c>
      <c r="AV175" s="998" t="str">
        <f t="shared" si="155"/>
        <v>Year 6</v>
      </c>
      <c r="AW175" s="999" t="str">
        <f t="shared" si="155"/>
        <v>Year 7</v>
      </c>
      <c r="AX175" s="327"/>
      <c r="AY175" s="116"/>
      <c r="AZ175" s="1474"/>
      <c r="BA175" s="1474"/>
      <c r="BB175" s="1474"/>
    </row>
    <row r="176" spans="1:54" s="189" customFormat="1" x14ac:dyDescent="0.2">
      <c r="A176" s="183"/>
      <c r="B176" s="325"/>
      <c r="C176" s="471" t="str">
        <f t="shared" ref="C176:E193" si="156">C75</f>
        <v>Residential</v>
      </c>
      <c r="D176" s="471" t="str">
        <f t="shared" si="156"/>
        <v>Ordinary</v>
      </c>
      <c r="E176" s="836">
        <f t="shared" si="156"/>
        <v>1198.9052020742017</v>
      </c>
      <c r="F176" s="877">
        <v>963.09423327594686</v>
      </c>
      <c r="G176" s="1208">
        <v>987.17158909247416</v>
      </c>
      <c r="H176" s="1208">
        <v>1011.8508787813577</v>
      </c>
      <c r="I176" s="1208">
        <v>1037.1471507624201</v>
      </c>
      <c r="J176" s="1208">
        <v>1063.0758295929661</v>
      </c>
      <c r="K176" s="873">
        <v>1089.6527253443187</v>
      </c>
      <c r="L176" s="1206">
        <v>1116.8940434394983</v>
      </c>
      <c r="M176" s="333"/>
      <c r="N176" s="116"/>
      <c r="O176" s="1019">
        <f t="shared" si="151"/>
        <v>64793</v>
      </c>
      <c r="P176" s="1020">
        <f t="shared" si="151"/>
        <v>65056</v>
      </c>
      <c r="Q176" s="101"/>
      <c r="R176" s="325"/>
      <c r="S176" s="1000">
        <f t="shared" ref="S176:Y195" si="157">IF(F176="",".",F176-E176)</f>
        <v>-235.81096879825486</v>
      </c>
      <c r="T176" s="1001">
        <f t="shared" si="157"/>
        <v>24.077355816527302</v>
      </c>
      <c r="U176" s="1001">
        <f t="shared" si="157"/>
        <v>24.6792896888835</v>
      </c>
      <c r="V176" s="1001">
        <f t="shared" si="157"/>
        <v>25.296271981062432</v>
      </c>
      <c r="W176" s="1001">
        <f t="shared" si="157"/>
        <v>25.928678830546005</v>
      </c>
      <c r="X176" s="1001">
        <f t="shared" si="157"/>
        <v>26.576895751352595</v>
      </c>
      <c r="Y176" s="1002">
        <f t="shared" si="157"/>
        <v>27.241318095179622</v>
      </c>
      <c r="Z176" s="116"/>
      <c r="AA176" s="1513">
        <f t="shared" ref="AA176:AA239" si="158">IFERROR(F176/E176-1,".")</f>
        <v>-0.19668858587841898</v>
      </c>
      <c r="AB176" s="1514">
        <f t="shared" ref="AB176:AB239" si="159">IFERROR(G176/F176-1,".")</f>
        <v>2.4999999984039567E-2</v>
      </c>
      <c r="AC176" s="1514">
        <f t="shared" ref="AC176:AC239" si="160">IFERROR(H176/G176-1,".")</f>
        <v>2.4999999961072161E-2</v>
      </c>
      <c r="AD176" s="1514">
        <f t="shared" ref="AD176:AD239" si="161">IFERROR(I176/H176-1,".")</f>
        <v>2.5000000011393464E-2</v>
      </c>
      <c r="AE176" s="1514">
        <f t="shared" ref="AE176:AE239" si="162">IFERROR(J176/I176-1,".")</f>
        <v>2.5000000059283378E-2</v>
      </c>
      <c r="AF176" s="1514">
        <f t="shared" ref="AF176:AF239" si="163">IFERROR(K176/J176-1,".")</f>
        <v>2.5000000010844348E-2</v>
      </c>
      <c r="AG176" s="1515">
        <f t="shared" ref="AG176:AG239" si="164">IFERROR(L176/K176-1,".")</f>
        <v>2.4999999964733455E-2</v>
      </c>
      <c r="AH176" s="116"/>
      <c r="AI176" s="1000">
        <f>IF(S176=".",".",SUM($S176:S176))</f>
        <v>-235.81096879825486</v>
      </c>
      <c r="AJ176" s="1001">
        <f>IF(T176=".",".",SUM($S176:T176))</f>
        <v>-211.73361298172756</v>
      </c>
      <c r="AK176" s="1001">
        <f>IF(U176=".",".",SUM($S176:U176))</f>
        <v>-187.05432329284406</v>
      </c>
      <c r="AL176" s="1001">
        <f>IF(V176=".",".",SUM($S176:V176))</f>
        <v>-161.75805131178163</v>
      </c>
      <c r="AM176" s="1001">
        <f>IF(W176=".",".",SUM($S176:W176))</f>
        <v>-135.82937248123562</v>
      </c>
      <c r="AN176" s="1001">
        <f>IF(X176=".",".",SUM($S176:X176))</f>
        <v>-109.25247672988303</v>
      </c>
      <c r="AO176" s="1002">
        <f>IF(Y176=".",".",SUM($S176:Y176))</f>
        <v>-82.011158634703406</v>
      </c>
      <c r="AP176" s="116"/>
      <c r="AQ176" s="1513">
        <f t="shared" ref="AQ176:AQ239" si="165">IFERROR(F176/$E176-1,".")</f>
        <v>-0.19668858587841898</v>
      </c>
      <c r="AR176" s="1514">
        <f t="shared" ref="AR176:AR239" si="166">IFERROR(G176/$E176-1,".")</f>
        <v>-0.17660580053820063</v>
      </c>
      <c r="AS176" s="1514">
        <f t="shared" ref="AS176:AS239" si="167">IFERROR(H176/$E176-1,".")</f>
        <v>-0.15602094558370849</v>
      </c>
      <c r="AT176" s="1514">
        <f t="shared" ref="AT176:AT239" si="168">IFERROR(I176/$E176-1,".")</f>
        <v>-0.13492146921368531</v>
      </c>
      <c r="AU176" s="1514">
        <f t="shared" ref="AU176:AU239" si="169">IFERROR(J176/$E176-1,".")</f>
        <v>-0.11329450589274281</v>
      </c>
      <c r="AV176" s="1514">
        <f t="shared" ref="AV176:AV239" si="170">IFERROR(K176/$E176-1,".")</f>
        <v>-9.1126868530445493E-2</v>
      </c>
      <c r="AW176" s="1515">
        <f t="shared" ref="AW176:AW239" si="171">IFERROR(L176/$E176-1,".")</f>
        <v>-6.8405040275759554E-2</v>
      </c>
      <c r="AX176" s="327"/>
      <c r="AY176" s="116"/>
      <c r="AZ176" s="1474"/>
      <c r="BA176" s="1474"/>
      <c r="BB176" s="1474"/>
    </row>
    <row r="177" spans="1:54" s="189" customFormat="1" x14ac:dyDescent="0.2">
      <c r="A177" s="183"/>
      <c r="B177" s="325"/>
      <c r="C177" s="473" t="str">
        <f t="shared" si="156"/>
        <v>Residential</v>
      </c>
      <c r="D177" s="473" t="str">
        <f t="shared" si="156"/>
        <v/>
      </c>
      <c r="E177" s="837" t="str">
        <f t="shared" si="156"/>
        <v>.</v>
      </c>
      <c r="F177" s="878"/>
      <c r="G177" s="874"/>
      <c r="H177" s="874"/>
      <c r="I177" s="874"/>
      <c r="J177" s="874"/>
      <c r="K177" s="874"/>
      <c r="L177" s="878"/>
      <c r="M177" s="333"/>
      <c r="N177" s="116"/>
      <c r="O177" s="1019">
        <f t="shared" si="151"/>
        <v>0</v>
      </c>
      <c r="P177" s="1020">
        <f t="shared" si="151"/>
        <v>0</v>
      </c>
      <c r="Q177" s="101"/>
      <c r="R177" s="325"/>
      <c r="S177" s="1003" t="str">
        <f t="shared" si="157"/>
        <v>.</v>
      </c>
      <c r="T177" s="1004" t="str">
        <f t="shared" si="157"/>
        <v>.</v>
      </c>
      <c r="U177" s="1004" t="str">
        <f t="shared" si="157"/>
        <v>.</v>
      </c>
      <c r="V177" s="1004" t="str">
        <f t="shared" si="157"/>
        <v>.</v>
      </c>
      <c r="W177" s="1004" t="str">
        <f t="shared" si="157"/>
        <v>.</v>
      </c>
      <c r="X177" s="1004" t="str">
        <f t="shared" si="157"/>
        <v>.</v>
      </c>
      <c r="Y177" s="1005" t="str">
        <f t="shared" si="157"/>
        <v>.</v>
      </c>
      <c r="Z177" s="116"/>
      <c r="AA177" s="1006" t="str">
        <f t="shared" si="158"/>
        <v>.</v>
      </c>
      <c r="AB177" s="1007" t="str">
        <f t="shared" si="159"/>
        <v>.</v>
      </c>
      <c r="AC177" s="1007" t="str">
        <f t="shared" si="160"/>
        <v>.</v>
      </c>
      <c r="AD177" s="1007" t="str">
        <f t="shared" si="161"/>
        <v>.</v>
      </c>
      <c r="AE177" s="1007" t="str">
        <f t="shared" si="162"/>
        <v>.</v>
      </c>
      <c r="AF177" s="1007" t="str">
        <f t="shared" si="163"/>
        <v>.</v>
      </c>
      <c r="AG177" s="990" t="str">
        <f t="shared" si="164"/>
        <v>.</v>
      </c>
      <c r="AH177" s="116"/>
      <c r="AI177" s="1003" t="str">
        <f>IF(S177=".",".",SUM($S177:S177))</f>
        <v>.</v>
      </c>
      <c r="AJ177" s="1004" t="str">
        <f>IF(T177=".",".",SUM($S177:T177))</f>
        <v>.</v>
      </c>
      <c r="AK177" s="1004" t="str">
        <f>IF(U177=".",".",SUM($S177:U177))</f>
        <v>.</v>
      </c>
      <c r="AL177" s="1004" t="str">
        <f>IF(V177=".",".",SUM($S177:V177))</f>
        <v>.</v>
      </c>
      <c r="AM177" s="1004" t="str">
        <f>IF(W177=".",".",SUM($S177:W177))</f>
        <v>.</v>
      </c>
      <c r="AN177" s="1004" t="str">
        <f>IF(X177=".",".",SUM($S177:X177))</f>
        <v>.</v>
      </c>
      <c r="AO177" s="1005" t="str">
        <f>IF(Y177=".",".",SUM($S177:Y177))</f>
        <v>.</v>
      </c>
      <c r="AP177" s="116"/>
      <c r="AQ177" s="1006" t="str">
        <f t="shared" si="165"/>
        <v>.</v>
      </c>
      <c r="AR177" s="1007" t="str">
        <f t="shared" si="166"/>
        <v>.</v>
      </c>
      <c r="AS177" s="1007" t="str">
        <f t="shared" si="167"/>
        <v>.</v>
      </c>
      <c r="AT177" s="1007" t="str">
        <f t="shared" si="168"/>
        <v>.</v>
      </c>
      <c r="AU177" s="1007" t="str">
        <f t="shared" si="169"/>
        <v>.</v>
      </c>
      <c r="AV177" s="1007" t="str">
        <f t="shared" si="170"/>
        <v>.</v>
      </c>
      <c r="AW177" s="990" t="str">
        <f t="shared" si="171"/>
        <v>.</v>
      </c>
      <c r="AX177" s="327"/>
      <c r="AY177" s="116"/>
      <c r="AZ177" s="1474"/>
      <c r="BA177" s="1474"/>
      <c r="BB177" s="1474"/>
    </row>
    <row r="178" spans="1:54" s="189" customFormat="1" x14ac:dyDescent="0.2">
      <c r="A178" s="183"/>
      <c r="B178" s="325"/>
      <c r="C178" s="473" t="str">
        <f t="shared" si="156"/>
        <v>Residential</v>
      </c>
      <c r="D178" s="473" t="str">
        <f t="shared" si="156"/>
        <v/>
      </c>
      <c r="E178" s="837" t="str">
        <f t="shared" si="156"/>
        <v>.</v>
      </c>
      <c r="F178" s="878"/>
      <c r="G178" s="874"/>
      <c r="H178" s="874"/>
      <c r="I178" s="874"/>
      <c r="J178" s="874"/>
      <c r="K178" s="874"/>
      <c r="L178" s="878"/>
      <c r="M178" s="333"/>
      <c r="N178" s="116"/>
      <c r="O178" s="1019">
        <f t="shared" si="151"/>
        <v>0</v>
      </c>
      <c r="P178" s="1020">
        <f t="shared" si="151"/>
        <v>0</v>
      </c>
      <c r="Q178" s="101"/>
      <c r="R178" s="325"/>
      <c r="S178" s="1003" t="str">
        <f t="shared" si="157"/>
        <v>.</v>
      </c>
      <c r="T178" s="1004" t="str">
        <f t="shared" si="157"/>
        <v>.</v>
      </c>
      <c r="U178" s="1004" t="str">
        <f t="shared" si="157"/>
        <v>.</v>
      </c>
      <c r="V178" s="1004" t="str">
        <f t="shared" si="157"/>
        <v>.</v>
      </c>
      <c r="W178" s="1004" t="str">
        <f t="shared" si="157"/>
        <v>.</v>
      </c>
      <c r="X178" s="1004" t="str">
        <f t="shared" si="157"/>
        <v>.</v>
      </c>
      <c r="Y178" s="1005" t="str">
        <f t="shared" si="157"/>
        <v>.</v>
      </c>
      <c r="Z178" s="116"/>
      <c r="AA178" s="1006" t="str">
        <f t="shared" si="158"/>
        <v>.</v>
      </c>
      <c r="AB178" s="1007" t="str">
        <f t="shared" si="159"/>
        <v>.</v>
      </c>
      <c r="AC178" s="1007" t="str">
        <f t="shared" si="160"/>
        <v>.</v>
      </c>
      <c r="AD178" s="1007" t="str">
        <f t="shared" si="161"/>
        <v>.</v>
      </c>
      <c r="AE178" s="1007" t="str">
        <f t="shared" si="162"/>
        <v>.</v>
      </c>
      <c r="AF178" s="1007" t="str">
        <f t="shared" si="163"/>
        <v>.</v>
      </c>
      <c r="AG178" s="990" t="str">
        <f t="shared" si="164"/>
        <v>.</v>
      </c>
      <c r="AH178" s="116"/>
      <c r="AI178" s="1003" t="str">
        <f>IF(S178=".",".",SUM($S178:S178))</f>
        <v>.</v>
      </c>
      <c r="AJ178" s="1004" t="str">
        <f>IF(T178=".",".",SUM($S178:T178))</f>
        <v>.</v>
      </c>
      <c r="AK178" s="1004" t="str">
        <f>IF(U178=".",".",SUM($S178:U178))</f>
        <v>.</v>
      </c>
      <c r="AL178" s="1004" t="str">
        <f>IF(V178=".",".",SUM($S178:V178))</f>
        <v>.</v>
      </c>
      <c r="AM178" s="1004" t="str">
        <f>IF(W178=".",".",SUM($S178:W178))</f>
        <v>.</v>
      </c>
      <c r="AN178" s="1004" t="str">
        <f>IF(X178=".",".",SUM($S178:X178))</f>
        <v>.</v>
      </c>
      <c r="AO178" s="1005" t="str">
        <f>IF(Y178=".",".",SUM($S178:Y178))</f>
        <v>.</v>
      </c>
      <c r="AP178" s="116"/>
      <c r="AQ178" s="1006" t="str">
        <f t="shared" si="165"/>
        <v>.</v>
      </c>
      <c r="AR178" s="1007" t="str">
        <f t="shared" si="166"/>
        <v>.</v>
      </c>
      <c r="AS178" s="1007" t="str">
        <f t="shared" si="167"/>
        <v>.</v>
      </c>
      <c r="AT178" s="1007" t="str">
        <f t="shared" si="168"/>
        <v>.</v>
      </c>
      <c r="AU178" s="1007" t="str">
        <f t="shared" si="169"/>
        <v>.</v>
      </c>
      <c r="AV178" s="1007" t="str">
        <f t="shared" si="170"/>
        <v>.</v>
      </c>
      <c r="AW178" s="990" t="str">
        <f t="shared" si="171"/>
        <v>.</v>
      </c>
      <c r="AX178" s="327"/>
      <c r="AY178" s="116"/>
      <c r="AZ178" s="1474"/>
      <c r="BA178" s="1474"/>
      <c r="BB178" s="1474"/>
    </row>
    <row r="179" spans="1:54" s="189" customFormat="1" x14ac:dyDescent="0.2">
      <c r="A179" s="183"/>
      <c r="B179" s="325"/>
      <c r="C179" s="473" t="str">
        <f t="shared" si="156"/>
        <v>Residential</v>
      </c>
      <c r="D179" s="473" t="str">
        <f t="shared" si="156"/>
        <v/>
      </c>
      <c r="E179" s="837" t="str">
        <f t="shared" si="156"/>
        <v>.</v>
      </c>
      <c r="F179" s="878"/>
      <c r="G179" s="874"/>
      <c r="H179" s="874"/>
      <c r="I179" s="874"/>
      <c r="J179" s="874"/>
      <c r="K179" s="874"/>
      <c r="L179" s="878"/>
      <c r="M179" s="333"/>
      <c r="N179" s="116"/>
      <c r="O179" s="1019">
        <f t="shared" si="151"/>
        <v>0</v>
      </c>
      <c r="P179" s="1020">
        <f t="shared" si="151"/>
        <v>0</v>
      </c>
      <c r="Q179" s="101"/>
      <c r="R179" s="325"/>
      <c r="S179" s="1003" t="str">
        <f t="shared" si="157"/>
        <v>.</v>
      </c>
      <c r="T179" s="1004" t="str">
        <f t="shared" si="157"/>
        <v>.</v>
      </c>
      <c r="U179" s="1004" t="str">
        <f t="shared" si="157"/>
        <v>.</v>
      </c>
      <c r="V179" s="1004" t="str">
        <f t="shared" si="157"/>
        <v>.</v>
      </c>
      <c r="W179" s="1004" t="str">
        <f t="shared" si="157"/>
        <v>.</v>
      </c>
      <c r="X179" s="1004" t="str">
        <f t="shared" si="157"/>
        <v>.</v>
      </c>
      <c r="Y179" s="1005" t="str">
        <f t="shared" si="157"/>
        <v>.</v>
      </c>
      <c r="Z179" s="116"/>
      <c r="AA179" s="1006" t="str">
        <f t="shared" si="158"/>
        <v>.</v>
      </c>
      <c r="AB179" s="1007" t="str">
        <f t="shared" si="159"/>
        <v>.</v>
      </c>
      <c r="AC179" s="1007" t="str">
        <f t="shared" si="160"/>
        <v>.</v>
      </c>
      <c r="AD179" s="1007" t="str">
        <f t="shared" si="161"/>
        <v>.</v>
      </c>
      <c r="AE179" s="1007" t="str">
        <f t="shared" si="162"/>
        <v>.</v>
      </c>
      <c r="AF179" s="1007" t="str">
        <f t="shared" si="163"/>
        <v>.</v>
      </c>
      <c r="AG179" s="990" t="str">
        <f t="shared" si="164"/>
        <v>.</v>
      </c>
      <c r="AH179" s="116"/>
      <c r="AI179" s="1003" t="str">
        <f>IF(S179=".",".",SUM($S179:S179))</f>
        <v>.</v>
      </c>
      <c r="AJ179" s="1004" t="str">
        <f>IF(T179=".",".",SUM($S179:T179))</f>
        <v>.</v>
      </c>
      <c r="AK179" s="1004" t="str">
        <f>IF(U179=".",".",SUM($S179:U179))</f>
        <v>.</v>
      </c>
      <c r="AL179" s="1004" t="str">
        <f>IF(V179=".",".",SUM($S179:V179))</f>
        <v>.</v>
      </c>
      <c r="AM179" s="1004" t="str">
        <f>IF(W179=".",".",SUM($S179:W179))</f>
        <v>.</v>
      </c>
      <c r="AN179" s="1004" t="str">
        <f>IF(X179=".",".",SUM($S179:X179))</f>
        <v>.</v>
      </c>
      <c r="AO179" s="1005" t="str">
        <f>IF(Y179=".",".",SUM($S179:Y179))</f>
        <v>.</v>
      </c>
      <c r="AP179" s="116"/>
      <c r="AQ179" s="1006" t="str">
        <f t="shared" si="165"/>
        <v>.</v>
      </c>
      <c r="AR179" s="1007" t="str">
        <f t="shared" si="166"/>
        <v>.</v>
      </c>
      <c r="AS179" s="1007" t="str">
        <f t="shared" si="167"/>
        <v>.</v>
      </c>
      <c r="AT179" s="1007" t="str">
        <f t="shared" si="168"/>
        <v>.</v>
      </c>
      <c r="AU179" s="1007" t="str">
        <f t="shared" si="169"/>
        <v>.</v>
      </c>
      <c r="AV179" s="1007" t="str">
        <f t="shared" si="170"/>
        <v>.</v>
      </c>
      <c r="AW179" s="990" t="str">
        <f t="shared" si="171"/>
        <v>.</v>
      </c>
      <c r="AX179" s="327"/>
      <c r="AY179" s="116"/>
      <c r="AZ179" s="1474"/>
      <c r="BA179" s="1474"/>
      <c r="BB179" s="1474"/>
    </row>
    <row r="180" spans="1:54" s="189" customFormat="1" x14ac:dyDescent="0.2">
      <c r="A180" s="183"/>
      <c r="B180" s="325"/>
      <c r="C180" s="473" t="str">
        <f t="shared" si="156"/>
        <v>Residential</v>
      </c>
      <c r="D180" s="473" t="str">
        <f t="shared" si="156"/>
        <v/>
      </c>
      <c r="E180" s="837" t="str">
        <f t="shared" si="156"/>
        <v>.</v>
      </c>
      <c r="F180" s="878"/>
      <c r="G180" s="874"/>
      <c r="H180" s="874"/>
      <c r="I180" s="874"/>
      <c r="J180" s="874"/>
      <c r="K180" s="874"/>
      <c r="L180" s="878"/>
      <c r="M180" s="333"/>
      <c r="N180" s="116"/>
      <c r="O180" s="1019">
        <f t="shared" si="151"/>
        <v>0</v>
      </c>
      <c r="P180" s="1020">
        <f t="shared" si="151"/>
        <v>0</v>
      </c>
      <c r="Q180" s="101"/>
      <c r="R180" s="325"/>
      <c r="S180" s="1003" t="str">
        <f t="shared" si="157"/>
        <v>.</v>
      </c>
      <c r="T180" s="1004" t="str">
        <f t="shared" si="157"/>
        <v>.</v>
      </c>
      <c r="U180" s="1004" t="str">
        <f t="shared" si="157"/>
        <v>.</v>
      </c>
      <c r="V180" s="1004" t="str">
        <f t="shared" si="157"/>
        <v>.</v>
      </c>
      <c r="W180" s="1004" t="str">
        <f t="shared" si="157"/>
        <v>.</v>
      </c>
      <c r="X180" s="1004" t="str">
        <f t="shared" si="157"/>
        <v>.</v>
      </c>
      <c r="Y180" s="1005" t="str">
        <f t="shared" si="157"/>
        <v>.</v>
      </c>
      <c r="Z180" s="116"/>
      <c r="AA180" s="1006" t="str">
        <f t="shared" si="158"/>
        <v>.</v>
      </c>
      <c r="AB180" s="1007" t="str">
        <f t="shared" si="159"/>
        <v>.</v>
      </c>
      <c r="AC180" s="1007" t="str">
        <f t="shared" si="160"/>
        <v>.</v>
      </c>
      <c r="AD180" s="1007" t="str">
        <f t="shared" si="161"/>
        <v>.</v>
      </c>
      <c r="AE180" s="1007" t="str">
        <f t="shared" si="162"/>
        <v>.</v>
      </c>
      <c r="AF180" s="1007" t="str">
        <f t="shared" si="163"/>
        <v>.</v>
      </c>
      <c r="AG180" s="990" t="str">
        <f t="shared" si="164"/>
        <v>.</v>
      </c>
      <c r="AH180" s="116"/>
      <c r="AI180" s="1003" t="str">
        <f>IF(S180=".",".",SUM($S180:S180))</f>
        <v>.</v>
      </c>
      <c r="AJ180" s="1004" t="str">
        <f>IF(T180=".",".",SUM($S180:T180))</f>
        <v>.</v>
      </c>
      <c r="AK180" s="1004" t="str">
        <f>IF(U180=".",".",SUM($S180:U180))</f>
        <v>.</v>
      </c>
      <c r="AL180" s="1004" t="str">
        <f>IF(V180=".",".",SUM($S180:V180))</f>
        <v>.</v>
      </c>
      <c r="AM180" s="1004" t="str">
        <f>IF(W180=".",".",SUM($S180:W180))</f>
        <v>.</v>
      </c>
      <c r="AN180" s="1004" t="str">
        <f>IF(X180=".",".",SUM($S180:X180))</f>
        <v>.</v>
      </c>
      <c r="AO180" s="1005" t="str">
        <f>IF(Y180=".",".",SUM($S180:Y180))</f>
        <v>.</v>
      </c>
      <c r="AP180" s="116"/>
      <c r="AQ180" s="1006" t="str">
        <f t="shared" si="165"/>
        <v>.</v>
      </c>
      <c r="AR180" s="1007" t="str">
        <f t="shared" si="166"/>
        <v>.</v>
      </c>
      <c r="AS180" s="1007" t="str">
        <f t="shared" si="167"/>
        <v>.</v>
      </c>
      <c r="AT180" s="1007" t="str">
        <f t="shared" si="168"/>
        <v>.</v>
      </c>
      <c r="AU180" s="1007" t="str">
        <f t="shared" si="169"/>
        <v>.</v>
      </c>
      <c r="AV180" s="1007" t="str">
        <f t="shared" si="170"/>
        <v>.</v>
      </c>
      <c r="AW180" s="990" t="str">
        <f t="shared" si="171"/>
        <v>.</v>
      </c>
      <c r="AX180" s="327"/>
      <c r="AY180" s="116"/>
      <c r="AZ180" s="1474"/>
      <c r="BA180" s="1474"/>
      <c r="BB180" s="1474"/>
    </row>
    <row r="181" spans="1:54" s="189" customFormat="1" x14ac:dyDescent="0.2">
      <c r="A181" s="183"/>
      <c r="B181" s="325"/>
      <c r="C181" s="473" t="str">
        <f t="shared" si="156"/>
        <v>Residential</v>
      </c>
      <c r="D181" s="473" t="str">
        <f t="shared" si="156"/>
        <v/>
      </c>
      <c r="E181" s="837" t="str">
        <f t="shared" si="156"/>
        <v>.</v>
      </c>
      <c r="F181" s="878"/>
      <c r="G181" s="874"/>
      <c r="H181" s="874"/>
      <c r="I181" s="874"/>
      <c r="J181" s="874"/>
      <c r="K181" s="874"/>
      <c r="L181" s="878"/>
      <c r="M181" s="333"/>
      <c r="N181" s="116"/>
      <c r="O181" s="1019">
        <f t="shared" si="151"/>
        <v>0</v>
      </c>
      <c r="P181" s="1020">
        <f t="shared" si="151"/>
        <v>0</v>
      </c>
      <c r="Q181" s="101"/>
      <c r="R181" s="325"/>
      <c r="S181" s="1003" t="str">
        <f t="shared" si="157"/>
        <v>.</v>
      </c>
      <c r="T181" s="1004" t="str">
        <f t="shared" si="157"/>
        <v>.</v>
      </c>
      <c r="U181" s="1004" t="str">
        <f t="shared" si="157"/>
        <v>.</v>
      </c>
      <c r="V181" s="1004" t="str">
        <f t="shared" si="157"/>
        <v>.</v>
      </c>
      <c r="W181" s="1004" t="str">
        <f t="shared" si="157"/>
        <v>.</v>
      </c>
      <c r="X181" s="1004" t="str">
        <f t="shared" si="157"/>
        <v>.</v>
      </c>
      <c r="Y181" s="1005" t="str">
        <f t="shared" si="157"/>
        <v>.</v>
      </c>
      <c r="Z181" s="116"/>
      <c r="AA181" s="1006" t="str">
        <f t="shared" si="158"/>
        <v>.</v>
      </c>
      <c r="AB181" s="1007" t="str">
        <f t="shared" si="159"/>
        <v>.</v>
      </c>
      <c r="AC181" s="1007" t="str">
        <f t="shared" si="160"/>
        <v>.</v>
      </c>
      <c r="AD181" s="1007" t="str">
        <f t="shared" si="161"/>
        <v>.</v>
      </c>
      <c r="AE181" s="1007" t="str">
        <f t="shared" si="162"/>
        <v>.</v>
      </c>
      <c r="AF181" s="1007" t="str">
        <f t="shared" si="163"/>
        <v>.</v>
      </c>
      <c r="AG181" s="990" t="str">
        <f t="shared" si="164"/>
        <v>.</v>
      </c>
      <c r="AH181" s="116"/>
      <c r="AI181" s="1003" t="str">
        <f>IF(S181=".",".",SUM($S181:S181))</f>
        <v>.</v>
      </c>
      <c r="AJ181" s="1004" t="str">
        <f>IF(T181=".",".",SUM($S181:T181))</f>
        <v>.</v>
      </c>
      <c r="AK181" s="1004" t="str">
        <f>IF(U181=".",".",SUM($S181:U181))</f>
        <v>.</v>
      </c>
      <c r="AL181" s="1004" t="str">
        <f>IF(V181=".",".",SUM($S181:V181))</f>
        <v>.</v>
      </c>
      <c r="AM181" s="1004" t="str">
        <f>IF(W181=".",".",SUM($S181:W181))</f>
        <v>.</v>
      </c>
      <c r="AN181" s="1004" t="str">
        <f>IF(X181=".",".",SUM($S181:X181))</f>
        <v>.</v>
      </c>
      <c r="AO181" s="1005" t="str">
        <f>IF(Y181=".",".",SUM($S181:Y181))</f>
        <v>.</v>
      </c>
      <c r="AP181" s="116"/>
      <c r="AQ181" s="1006" t="str">
        <f t="shared" si="165"/>
        <v>.</v>
      </c>
      <c r="AR181" s="1007" t="str">
        <f t="shared" si="166"/>
        <v>.</v>
      </c>
      <c r="AS181" s="1007" t="str">
        <f t="shared" si="167"/>
        <v>.</v>
      </c>
      <c r="AT181" s="1007" t="str">
        <f t="shared" si="168"/>
        <v>.</v>
      </c>
      <c r="AU181" s="1007" t="str">
        <f t="shared" si="169"/>
        <v>.</v>
      </c>
      <c r="AV181" s="1007" t="str">
        <f t="shared" si="170"/>
        <v>.</v>
      </c>
      <c r="AW181" s="990" t="str">
        <f t="shared" si="171"/>
        <v>.</v>
      </c>
      <c r="AX181" s="327"/>
      <c r="AY181" s="116"/>
      <c r="AZ181" s="1474"/>
      <c r="BA181" s="1474"/>
      <c r="BB181" s="1474"/>
    </row>
    <row r="182" spans="1:54" s="189" customFormat="1" x14ac:dyDescent="0.2">
      <c r="A182" s="183"/>
      <c r="B182" s="325"/>
      <c r="C182" s="473" t="str">
        <f t="shared" si="156"/>
        <v>Residential</v>
      </c>
      <c r="D182" s="473" t="str">
        <f t="shared" si="156"/>
        <v/>
      </c>
      <c r="E182" s="837" t="str">
        <f t="shared" si="156"/>
        <v>.</v>
      </c>
      <c r="F182" s="878"/>
      <c r="G182" s="874"/>
      <c r="H182" s="874"/>
      <c r="I182" s="874"/>
      <c r="J182" s="874"/>
      <c r="K182" s="874"/>
      <c r="L182" s="878"/>
      <c r="M182" s="333"/>
      <c r="N182" s="116"/>
      <c r="O182" s="1019">
        <f t="shared" si="151"/>
        <v>0</v>
      </c>
      <c r="P182" s="1020">
        <f t="shared" si="151"/>
        <v>0</v>
      </c>
      <c r="Q182" s="101"/>
      <c r="R182" s="325"/>
      <c r="S182" s="1003" t="str">
        <f t="shared" si="157"/>
        <v>.</v>
      </c>
      <c r="T182" s="1004" t="str">
        <f t="shared" si="157"/>
        <v>.</v>
      </c>
      <c r="U182" s="1004" t="str">
        <f t="shared" si="157"/>
        <v>.</v>
      </c>
      <c r="V182" s="1004" t="str">
        <f t="shared" si="157"/>
        <v>.</v>
      </c>
      <c r="W182" s="1004" t="str">
        <f t="shared" si="157"/>
        <v>.</v>
      </c>
      <c r="X182" s="1004" t="str">
        <f t="shared" si="157"/>
        <v>.</v>
      </c>
      <c r="Y182" s="1005" t="str">
        <f t="shared" si="157"/>
        <v>.</v>
      </c>
      <c r="Z182" s="116"/>
      <c r="AA182" s="1006" t="str">
        <f t="shared" si="158"/>
        <v>.</v>
      </c>
      <c r="AB182" s="1007" t="str">
        <f t="shared" si="159"/>
        <v>.</v>
      </c>
      <c r="AC182" s="1007" t="str">
        <f t="shared" si="160"/>
        <v>.</v>
      </c>
      <c r="AD182" s="1007" t="str">
        <f t="shared" si="161"/>
        <v>.</v>
      </c>
      <c r="AE182" s="1007" t="str">
        <f t="shared" si="162"/>
        <v>.</v>
      </c>
      <c r="AF182" s="1007" t="str">
        <f t="shared" si="163"/>
        <v>.</v>
      </c>
      <c r="AG182" s="990" t="str">
        <f t="shared" si="164"/>
        <v>.</v>
      </c>
      <c r="AH182" s="116"/>
      <c r="AI182" s="1003" t="str">
        <f>IF(S182=".",".",SUM($S182:S182))</f>
        <v>.</v>
      </c>
      <c r="AJ182" s="1004" t="str">
        <f>IF(T182=".",".",SUM($S182:T182))</f>
        <v>.</v>
      </c>
      <c r="AK182" s="1004" t="str">
        <f>IF(U182=".",".",SUM($S182:U182))</f>
        <v>.</v>
      </c>
      <c r="AL182" s="1004" t="str">
        <f>IF(V182=".",".",SUM($S182:V182))</f>
        <v>.</v>
      </c>
      <c r="AM182" s="1004" t="str">
        <f>IF(W182=".",".",SUM($S182:W182))</f>
        <v>.</v>
      </c>
      <c r="AN182" s="1004" t="str">
        <f>IF(X182=".",".",SUM($S182:X182))</f>
        <v>.</v>
      </c>
      <c r="AO182" s="1005" t="str">
        <f>IF(Y182=".",".",SUM($S182:Y182))</f>
        <v>.</v>
      </c>
      <c r="AP182" s="116"/>
      <c r="AQ182" s="1006" t="str">
        <f t="shared" si="165"/>
        <v>.</v>
      </c>
      <c r="AR182" s="1007" t="str">
        <f t="shared" si="166"/>
        <v>.</v>
      </c>
      <c r="AS182" s="1007" t="str">
        <f t="shared" si="167"/>
        <v>.</v>
      </c>
      <c r="AT182" s="1007" t="str">
        <f t="shared" si="168"/>
        <v>.</v>
      </c>
      <c r="AU182" s="1007" t="str">
        <f t="shared" si="169"/>
        <v>.</v>
      </c>
      <c r="AV182" s="1007" t="str">
        <f t="shared" si="170"/>
        <v>.</v>
      </c>
      <c r="AW182" s="990" t="str">
        <f t="shared" si="171"/>
        <v>.</v>
      </c>
      <c r="AX182" s="327"/>
      <c r="AY182" s="116"/>
      <c r="AZ182" s="1474"/>
      <c r="BA182" s="1474"/>
      <c r="BB182" s="1474"/>
    </row>
    <row r="183" spans="1:54" s="189" customFormat="1" x14ac:dyDescent="0.2">
      <c r="A183" s="183"/>
      <c r="B183" s="325"/>
      <c r="C183" s="473" t="str">
        <f t="shared" si="156"/>
        <v>Residential</v>
      </c>
      <c r="D183" s="473" t="str">
        <f t="shared" si="156"/>
        <v/>
      </c>
      <c r="E183" s="837" t="str">
        <f t="shared" si="156"/>
        <v>.</v>
      </c>
      <c r="F183" s="878"/>
      <c r="G183" s="874"/>
      <c r="H183" s="874"/>
      <c r="I183" s="874"/>
      <c r="J183" s="874"/>
      <c r="K183" s="874"/>
      <c r="L183" s="878"/>
      <c r="M183" s="333"/>
      <c r="N183" s="116"/>
      <c r="O183" s="1019">
        <f t="shared" si="151"/>
        <v>0</v>
      </c>
      <c r="P183" s="1020">
        <f t="shared" si="151"/>
        <v>0</v>
      </c>
      <c r="Q183" s="101"/>
      <c r="R183" s="325"/>
      <c r="S183" s="1003" t="str">
        <f t="shared" si="157"/>
        <v>.</v>
      </c>
      <c r="T183" s="1004" t="str">
        <f t="shared" si="157"/>
        <v>.</v>
      </c>
      <c r="U183" s="1004" t="str">
        <f t="shared" si="157"/>
        <v>.</v>
      </c>
      <c r="V183" s="1004" t="str">
        <f t="shared" si="157"/>
        <v>.</v>
      </c>
      <c r="W183" s="1004" t="str">
        <f t="shared" si="157"/>
        <v>.</v>
      </c>
      <c r="X183" s="1004" t="str">
        <f t="shared" si="157"/>
        <v>.</v>
      </c>
      <c r="Y183" s="1005" t="str">
        <f t="shared" si="157"/>
        <v>.</v>
      </c>
      <c r="Z183" s="116"/>
      <c r="AA183" s="1006" t="str">
        <f t="shared" si="158"/>
        <v>.</v>
      </c>
      <c r="AB183" s="1007" t="str">
        <f t="shared" si="159"/>
        <v>.</v>
      </c>
      <c r="AC183" s="1007" t="str">
        <f t="shared" si="160"/>
        <v>.</v>
      </c>
      <c r="AD183" s="1007" t="str">
        <f t="shared" si="161"/>
        <v>.</v>
      </c>
      <c r="AE183" s="1007" t="str">
        <f t="shared" si="162"/>
        <v>.</v>
      </c>
      <c r="AF183" s="1007" t="str">
        <f t="shared" si="163"/>
        <v>.</v>
      </c>
      <c r="AG183" s="990" t="str">
        <f t="shared" si="164"/>
        <v>.</v>
      </c>
      <c r="AH183" s="116"/>
      <c r="AI183" s="1003" t="str">
        <f>IF(S183=".",".",SUM($S183:S183))</f>
        <v>.</v>
      </c>
      <c r="AJ183" s="1004" t="str">
        <f>IF(T183=".",".",SUM($S183:T183))</f>
        <v>.</v>
      </c>
      <c r="AK183" s="1004" t="str">
        <f>IF(U183=".",".",SUM($S183:U183))</f>
        <v>.</v>
      </c>
      <c r="AL183" s="1004" t="str">
        <f>IF(V183=".",".",SUM($S183:V183))</f>
        <v>.</v>
      </c>
      <c r="AM183" s="1004" t="str">
        <f>IF(W183=".",".",SUM($S183:W183))</f>
        <v>.</v>
      </c>
      <c r="AN183" s="1004" t="str">
        <f>IF(X183=".",".",SUM($S183:X183))</f>
        <v>.</v>
      </c>
      <c r="AO183" s="1005" t="str">
        <f>IF(Y183=".",".",SUM($S183:Y183))</f>
        <v>.</v>
      </c>
      <c r="AP183" s="116"/>
      <c r="AQ183" s="1006" t="str">
        <f t="shared" si="165"/>
        <v>.</v>
      </c>
      <c r="AR183" s="1007" t="str">
        <f t="shared" si="166"/>
        <v>.</v>
      </c>
      <c r="AS183" s="1007" t="str">
        <f t="shared" si="167"/>
        <v>.</v>
      </c>
      <c r="AT183" s="1007" t="str">
        <f t="shared" si="168"/>
        <v>.</v>
      </c>
      <c r="AU183" s="1007" t="str">
        <f t="shared" si="169"/>
        <v>.</v>
      </c>
      <c r="AV183" s="1007" t="str">
        <f t="shared" si="170"/>
        <v>.</v>
      </c>
      <c r="AW183" s="990" t="str">
        <f t="shared" si="171"/>
        <v>.</v>
      </c>
      <c r="AX183" s="327"/>
      <c r="AY183" s="116"/>
      <c r="AZ183" s="1474"/>
      <c r="BA183" s="1474"/>
      <c r="BB183" s="1474"/>
    </row>
    <row r="184" spans="1:54" s="189" customFormat="1" x14ac:dyDescent="0.2">
      <c r="A184" s="183"/>
      <c r="B184" s="325"/>
      <c r="C184" s="473" t="str">
        <f t="shared" si="156"/>
        <v>Special rate</v>
      </c>
      <c r="D184" s="473" t="str">
        <f t="shared" si="156"/>
        <v/>
      </c>
      <c r="E184" s="837" t="str">
        <f t="shared" si="156"/>
        <v>.</v>
      </c>
      <c r="F184" s="878"/>
      <c r="G184" s="874"/>
      <c r="H184" s="874"/>
      <c r="I184" s="874"/>
      <c r="J184" s="874"/>
      <c r="K184" s="874"/>
      <c r="L184" s="878"/>
      <c r="M184" s="333"/>
      <c r="N184" s="116"/>
      <c r="O184" s="1019">
        <f t="shared" si="151"/>
        <v>0</v>
      </c>
      <c r="P184" s="1020">
        <f t="shared" si="151"/>
        <v>0</v>
      </c>
      <c r="Q184" s="101"/>
      <c r="R184" s="325"/>
      <c r="S184" s="1003" t="str">
        <f t="shared" ref="S184" si="172">IF(F184="",".",F184-E184)</f>
        <v>.</v>
      </c>
      <c r="T184" s="1004" t="str">
        <f t="shared" ref="T184" si="173">IF(G184="",".",G184-F184)</f>
        <v>.</v>
      </c>
      <c r="U184" s="1004" t="str">
        <f t="shared" ref="U184" si="174">IF(H184="",".",H184-G184)</f>
        <v>.</v>
      </c>
      <c r="V184" s="1004" t="str">
        <f t="shared" ref="V184" si="175">IF(I184="",".",I184-H184)</f>
        <v>.</v>
      </c>
      <c r="W184" s="1004" t="str">
        <f t="shared" ref="W184" si="176">IF(J184="",".",J184-I184)</f>
        <v>.</v>
      </c>
      <c r="X184" s="1004" t="str">
        <f t="shared" ref="X184" si="177">IF(K184="",".",K184-J184)</f>
        <v>.</v>
      </c>
      <c r="Y184" s="1005" t="str">
        <f t="shared" ref="Y184" si="178">IF(L184="",".",L184-K184)</f>
        <v>.</v>
      </c>
      <c r="Z184" s="116"/>
      <c r="AA184" s="1006" t="str">
        <f t="shared" si="158"/>
        <v>.</v>
      </c>
      <c r="AB184" s="1007" t="str">
        <f t="shared" si="159"/>
        <v>.</v>
      </c>
      <c r="AC184" s="1007" t="str">
        <f t="shared" si="160"/>
        <v>.</v>
      </c>
      <c r="AD184" s="1007" t="str">
        <f t="shared" si="161"/>
        <v>.</v>
      </c>
      <c r="AE184" s="1007" t="str">
        <f t="shared" si="162"/>
        <v>.</v>
      </c>
      <c r="AF184" s="1007" t="str">
        <f t="shared" si="163"/>
        <v>.</v>
      </c>
      <c r="AG184" s="990" t="str">
        <f t="shared" si="164"/>
        <v>.</v>
      </c>
      <c r="AH184" s="116"/>
      <c r="AI184" s="1003" t="str">
        <f>IF(S184=".",".",SUM($S184:S184))</f>
        <v>.</v>
      </c>
      <c r="AJ184" s="1004" t="str">
        <f>IF(T184=".",".",SUM($S184:T184))</f>
        <v>.</v>
      </c>
      <c r="AK184" s="1004" t="str">
        <f>IF(U184=".",".",SUM($S184:U184))</f>
        <v>.</v>
      </c>
      <c r="AL184" s="1004" t="str">
        <f>IF(V184=".",".",SUM($S184:V184))</f>
        <v>.</v>
      </c>
      <c r="AM184" s="1004" t="str">
        <f>IF(W184=".",".",SUM($S184:W184))</f>
        <v>.</v>
      </c>
      <c r="AN184" s="1004" t="str">
        <f>IF(X184=".",".",SUM($S184:X184))</f>
        <v>.</v>
      </c>
      <c r="AO184" s="1005" t="str">
        <f>IF(Y184=".",".",SUM($S184:Y184))</f>
        <v>.</v>
      </c>
      <c r="AP184" s="116"/>
      <c r="AQ184" s="1006" t="str">
        <f t="shared" si="165"/>
        <v>.</v>
      </c>
      <c r="AR184" s="1007" t="str">
        <f t="shared" si="166"/>
        <v>.</v>
      </c>
      <c r="AS184" s="1007" t="str">
        <f t="shared" si="167"/>
        <v>.</v>
      </c>
      <c r="AT184" s="1007" t="str">
        <f t="shared" si="168"/>
        <v>.</v>
      </c>
      <c r="AU184" s="1007" t="str">
        <f t="shared" si="169"/>
        <v>.</v>
      </c>
      <c r="AV184" s="1007" t="str">
        <f t="shared" si="170"/>
        <v>.</v>
      </c>
      <c r="AW184" s="990" t="str">
        <f t="shared" si="171"/>
        <v>.</v>
      </c>
      <c r="AX184" s="327"/>
      <c r="AY184" s="116"/>
      <c r="AZ184" s="1474"/>
      <c r="BA184" s="1474"/>
      <c r="BB184" s="1474"/>
    </row>
    <row r="185" spans="1:54" s="189" customFormat="1" x14ac:dyDescent="0.2">
      <c r="A185" s="183"/>
      <c r="B185" s="325"/>
      <c r="C185" s="473" t="str">
        <f t="shared" si="156"/>
        <v>Special rate</v>
      </c>
      <c r="D185" s="473" t="str">
        <f t="shared" si="156"/>
        <v/>
      </c>
      <c r="E185" s="837" t="str">
        <f t="shared" si="156"/>
        <v>.</v>
      </c>
      <c r="F185" s="1209"/>
      <c r="G185" s="1209"/>
      <c r="H185" s="1209"/>
      <c r="I185" s="1209"/>
      <c r="J185" s="1209"/>
      <c r="K185" s="1209"/>
      <c r="L185" s="1209"/>
      <c r="M185" s="333"/>
      <c r="N185" s="116"/>
      <c r="O185" s="1019">
        <f t="shared" si="151"/>
        <v>0</v>
      </c>
      <c r="P185" s="1020">
        <f t="shared" si="151"/>
        <v>0</v>
      </c>
      <c r="Q185" s="101"/>
      <c r="R185" s="325"/>
      <c r="S185" s="1003" t="str">
        <f t="shared" si="157"/>
        <v>.</v>
      </c>
      <c r="T185" s="1004" t="str">
        <f t="shared" si="157"/>
        <v>.</v>
      </c>
      <c r="U185" s="1004" t="str">
        <f t="shared" si="157"/>
        <v>.</v>
      </c>
      <c r="V185" s="1004" t="str">
        <f t="shared" si="157"/>
        <v>.</v>
      </c>
      <c r="W185" s="1004" t="str">
        <f t="shared" si="157"/>
        <v>.</v>
      </c>
      <c r="X185" s="1004" t="str">
        <f t="shared" si="157"/>
        <v>.</v>
      </c>
      <c r="Y185" s="1005" t="str">
        <f t="shared" si="157"/>
        <v>.</v>
      </c>
      <c r="Z185" s="116"/>
      <c r="AA185" s="1006" t="str">
        <f t="shared" si="158"/>
        <v>.</v>
      </c>
      <c r="AB185" s="1007" t="str">
        <f t="shared" si="159"/>
        <v>.</v>
      </c>
      <c r="AC185" s="1007" t="str">
        <f t="shared" si="160"/>
        <v>.</v>
      </c>
      <c r="AD185" s="1007" t="str">
        <f t="shared" si="161"/>
        <v>.</v>
      </c>
      <c r="AE185" s="1007" t="str">
        <f t="shared" si="162"/>
        <v>.</v>
      </c>
      <c r="AF185" s="1007" t="str">
        <f t="shared" si="163"/>
        <v>.</v>
      </c>
      <c r="AG185" s="990" t="str">
        <f t="shared" si="164"/>
        <v>.</v>
      </c>
      <c r="AH185" s="116"/>
      <c r="AI185" s="1003" t="str">
        <f>IF(S185=".",".",SUM($S185:S185))</f>
        <v>.</v>
      </c>
      <c r="AJ185" s="1004" t="str">
        <f>IF(T185=".",".",SUM($S185:T185))</f>
        <v>.</v>
      </c>
      <c r="AK185" s="1004" t="str">
        <f>IF(U185=".",".",SUM($S185:U185))</f>
        <v>.</v>
      </c>
      <c r="AL185" s="1004" t="str">
        <f>IF(V185=".",".",SUM($S185:V185))</f>
        <v>.</v>
      </c>
      <c r="AM185" s="1004" t="str">
        <f>IF(W185=".",".",SUM($S185:W185))</f>
        <v>.</v>
      </c>
      <c r="AN185" s="1004" t="str">
        <f>IF(X185=".",".",SUM($S185:X185))</f>
        <v>.</v>
      </c>
      <c r="AO185" s="1005" t="str">
        <f>IF(Y185=".",".",SUM($S185:Y185))</f>
        <v>.</v>
      </c>
      <c r="AP185" s="116"/>
      <c r="AQ185" s="1006" t="str">
        <f t="shared" si="165"/>
        <v>.</v>
      </c>
      <c r="AR185" s="1007" t="str">
        <f t="shared" si="166"/>
        <v>.</v>
      </c>
      <c r="AS185" s="1007" t="str">
        <f t="shared" si="167"/>
        <v>.</v>
      </c>
      <c r="AT185" s="1007" t="str">
        <f t="shared" si="168"/>
        <v>.</v>
      </c>
      <c r="AU185" s="1007" t="str">
        <f t="shared" si="169"/>
        <v>.</v>
      </c>
      <c r="AV185" s="1007" t="str">
        <f t="shared" si="170"/>
        <v>.</v>
      </c>
      <c r="AW185" s="990" t="str">
        <f t="shared" si="171"/>
        <v>.</v>
      </c>
      <c r="AX185" s="327"/>
      <c r="AY185" s="116"/>
      <c r="AZ185" s="1474"/>
      <c r="BA185" s="1474"/>
      <c r="BB185" s="1474"/>
    </row>
    <row r="186" spans="1:54" s="189" customFormat="1" x14ac:dyDescent="0.2">
      <c r="A186" s="183"/>
      <c r="B186" s="325"/>
      <c r="C186" s="473" t="str">
        <f t="shared" si="156"/>
        <v>Special rate</v>
      </c>
      <c r="D186" s="473" t="str">
        <f t="shared" si="156"/>
        <v/>
      </c>
      <c r="E186" s="837" t="str">
        <f t="shared" si="156"/>
        <v>.</v>
      </c>
      <c r="F186" s="878"/>
      <c r="G186" s="874"/>
      <c r="H186" s="874"/>
      <c r="I186" s="874"/>
      <c r="J186" s="874"/>
      <c r="K186" s="874"/>
      <c r="L186" s="878"/>
      <c r="M186" s="333"/>
      <c r="N186" s="116"/>
      <c r="O186" s="1019">
        <f t="shared" si="151"/>
        <v>0</v>
      </c>
      <c r="P186" s="1020">
        <f t="shared" si="151"/>
        <v>0</v>
      </c>
      <c r="Q186" s="101"/>
      <c r="R186" s="325"/>
      <c r="S186" s="1003" t="str">
        <f t="shared" si="157"/>
        <v>.</v>
      </c>
      <c r="T186" s="1004" t="str">
        <f t="shared" si="157"/>
        <v>.</v>
      </c>
      <c r="U186" s="1004" t="str">
        <f t="shared" si="157"/>
        <v>.</v>
      </c>
      <c r="V186" s="1004" t="str">
        <f t="shared" si="157"/>
        <v>.</v>
      </c>
      <c r="W186" s="1004" t="str">
        <f t="shared" si="157"/>
        <v>.</v>
      </c>
      <c r="X186" s="1004" t="str">
        <f t="shared" si="157"/>
        <v>.</v>
      </c>
      <c r="Y186" s="1005" t="str">
        <f t="shared" si="157"/>
        <v>.</v>
      </c>
      <c r="Z186" s="116"/>
      <c r="AA186" s="1006" t="str">
        <f t="shared" si="158"/>
        <v>.</v>
      </c>
      <c r="AB186" s="1007" t="str">
        <f t="shared" si="159"/>
        <v>.</v>
      </c>
      <c r="AC186" s="1007" t="str">
        <f t="shared" si="160"/>
        <v>.</v>
      </c>
      <c r="AD186" s="1007" t="str">
        <f t="shared" si="161"/>
        <v>.</v>
      </c>
      <c r="AE186" s="1007" t="str">
        <f t="shared" si="162"/>
        <v>.</v>
      </c>
      <c r="AF186" s="1007" t="str">
        <f t="shared" si="163"/>
        <v>.</v>
      </c>
      <c r="AG186" s="990" t="str">
        <f t="shared" si="164"/>
        <v>.</v>
      </c>
      <c r="AH186" s="116"/>
      <c r="AI186" s="1003" t="str">
        <f>IF(S186=".",".",SUM($S186:S186))</f>
        <v>.</v>
      </c>
      <c r="AJ186" s="1004" t="str">
        <f>IF(T186=".",".",SUM($S186:T186))</f>
        <v>.</v>
      </c>
      <c r="AK186" s="1004" t="str">
        <f>IF(U186=".",".",SUM($S186:U186))</f>
        <v>.</v>
      </c>
      <c r="AL186" s="1004" t="str">
        <f>IF(V186=".",".",SUM($S186:V186))</f>
        <v>.</v>
      </c>
      <c r="AM186" s="1004" t="str">
        <f>IF(W186=".",".",SUM($S186:W186))</f>
        <v>.</v>
      </c>
      <c r="AN186" s="1004" t="str">
        <f>IF(X186=".",".",SUM($S186:X186))</f>
        <v>.</v>
      </c>
      <c r="AO186" s="1005" t="str">
        <f>IF(Y186=".",".",SUM($S186:Y186))</f>
        <v>.</v>
      </c>
      <c r="AP186" s="116"/>
      <c r="AQ186" s="1006" t="str">
        <f t="shared" si="165"/>
        <v>.</v>
      </c>
      <c r="AR186" s="1007" t="str">
        <f t="shared" si="166"/>
        <v>.</v>
      </c>
      <c r="AS186" s="1007" t="str">
        <f t="shared" si="167"/>
        <v>.</v>
      </c>
      <c r="AT186" s="1007" t="str">
        <f t="shared" si="168"/>
        <v>.</v>
      </c>
      <c r="AU186" s="1007" t="str">
        <f t="shared" si="169"/>
        <v>.</v>
      </c>
      <c r="AV186" s="1007" t="str">
        <f t="shared" si="170"/>
        <v>.</v>
      </c>
      <c r="AW186" s="990" t="str">
        <f t="shared" si="171"/>
        <v>.</v>
      </c>
      <c r="AX186" s="327"/>
      <c r="AY186" s="116"/>
      <c r="AZ186" s="1474"/>
      <c r="BA186" s="1474"/>
      <c r="BB186" s="1474"/>
    </row>
    <row r="187" spans="1:54" s="189" customFormat="1" x14ac:dyDescent="0.2">
      <c r="A187" s="183"/>
      <c r="B187" s="325"/>
      <c r="C187" s="473" t="str">
        <f t="shared" si="156"/>
        <v>Special rate</v>
      </c>
      <c r="D187" s="473" t="str">
        <f t="shared" si="156"/>
        <v/>
      </c>
      <c r="E187" s="837" t="str">
        <f t="shared" si="156"/>
        <v>.</v>
      </c>
      <c r="F187" s="878"/>
      <c r="G187" s="874"/>
      <c r="H187" s="874"/>
      <c r="I187" s="874"/>
      <c r="J187" s="874"/>
      <c r="K187" s="874"/>
      <c r="L187" s="878"/>
      <c r="M187" s="333"/>
      <c r="N187" s="116"/>
      <c r="O187" s="1019">
        <f t="shared" si="151"/>
        <v>0</v>
      </c>
      <c r="P187" s="1020">
        <f t="shared" si="151"/>
        <v>0</v>
      </c>
      <c r="Q187" s="101"/>
      <c r="R187" s="325"/>
      <c r="S187" s="1003" t="str">
        <f t="shared" si="157"/>
        <v>.</v>
      </c>
      <c r="T187" s="1004" t="str">
        <f t="shared" si="157"/>
        <v>.</v>
      </c>
      <c r="U187" s="1004" t="str">
        <f t="shared" si="157"/>
        <v>.</v>
      </c>
      <c r="V187" s="1004" t="str">
        <f t="shared" si="157"/>
        <v>.</v>
      </c>
      <c r="W187" s="1004" t="str">
        <f t="shared" si="157"/>
        <v>.</v>
      </c>
      <c r="X187" s="1004" t="str">
        <f t="shared" si="157"/>
        <v>.</v>
      </c>
      <c r="Y187" s="1005" t="str">
        <f t="shared" si="157"/>
        <v>.</v>
      </c>
      <c r="Z187" s="116"/>
      <c r="AA187" s="1006" t="str">
        <f t="shared" si="158"/>
        <v>.</v>
      </c>
      <c r="AB187" s="1007" t="str">
        <f t="shared" si="159"/>
        <v>.</v>
      </c>
      <c r="AC187" s="1007" t="str">
        <f t="shared" si="160"/>
        <v>.</v>
      </c>
      <c r="AD187" s="1007" t="str">
        <f t="shared" si="161"/>
        <v>.</v>
      </c>
      <c r="AE187" s="1007" t="str">
        <f t="shared" si="162"/>
        <v>.</v>
      </c>
      <c r="AF187" s="1007" t="str">
        <f t="shared" si="163"/>
        <v>.</v>
      </c>
      <c r="AG187" s="990" t="str">
        <f t="shared" si="164"/>
        <v>.</v>
      </c>
      <c r="AH187" s="116"/>
      <c r="AI187" s="1003" t="str">
        <f>IF(S187=".",".",SUM($S187:S187))</f>
        <v>.</v>
      </c>
      <c r="AJ187" s="1004" t="str">
        <f>IF(T187=".",".",SUM($S187:T187))</f>
        <v>.</v>
      </c>
      <c r="AK187" s="1004" t="str">
        <f>IF(U187=".",".",SUM($S187:U187))</f>
        <v>.</v>
      </c>
      <c r="AL187" s="1004" t="str">
        <f>IF(V187=".",".",SUM($S187:V187))</f>
        <v>.</v>
      </c>
      <c r="AM187" s="1004" t="str">
        <f>IF(W187=".",".",SUM($S187:W187))</f>
        <v>.</v>
      </c>
      <c r="AN187" s="1004" t="str">
        <f>IF(X187=".",".",SUM($S187:X187))</f>
        <v>.</v>
      </c>
      <c r="AO187" s="1005" t="str">
        <f>IF(Y187=".",".",SUM($S187:Y187))</f>
        <v>.</v>
      </c>
      <c r="AP187" s="116"/>
      <c r="AQ187" s="1006" t="str">
        <f t="shared" si="165"/>
        <v>.</v>
      </c>
      <c r="AR187" s="1007" t="str">
        <f t="shared" si="166"/>
        <v>.</v>
      </c>
      <c r="AS187" s="1007" t="str">
        <f t="shared" si="167"/>
        <v>.</v>
      </c>
      <c r="AT187" s="1007" t="str">
        <f t="shared" si="168"/>
        <v>.</v>
      </c>
      <c r="AU187" s="1007" t="str">
        <f t="shared" si="169"/>
        <v>.</v>
      </c>
      <c r="AV187" s="1007" t="str">
        <f t="shared" si="170"/>
        <v>.</v>
      </c>
      <c r="AW187" s="990" t="str">
        <f t="shared" si="171"/>
        <v>.</v>
      </c>
      <c r="AX187" s="327"/>
      <c r="AY187" s="116"/>
      <c r="AZ187" s="1474"/>
      <c r="BA187" s="1474"/>
      <c r="BB187" s="1474"/>
    </row>
    <row r="188" spans="1:54" s="189" customFormat="1" x14ac:dyDescent="0.2">
      <c r="A188" s="183"/>
      <c r="B188" s="325"/>
      <c r="C188" s="473" t="str">
        <f t="shared" si="156"/>
        <v>Special rate</v>
      </c>
      <c r="D188" s="473" t="str">
        <f t="shared" si="156"/>
        <v/>
      </c>
      <c r="E188" s="837" t="str">
        <f t="shared" si="156"/>
        <v>.</v>
      </c>
      <c r="F188" s="878"/>
      <c r="G188" s="874"/>
      <c r="H188" s="874"/>
      <c r="I188" s="874"/>
      <c r="J188" s="874"/>
      <c r="K188" s="874"/>
      <c r="L188" s="878"/>
      <c r="M188" s="333"/>
      <c r="N188" s="116"/>
      <c r="O188" s="1019">
        <f t="shared" si="151"/>
        <v>0</v>
      </c>
      <c r="P188" s="1020">
        <f t="shared" si="151"/>
        <v>0</v>
      </c>
      <c r="Q188" s="101"/>
      <c r="R188" s="325"/>
      <c r="S188" s="1003" t="str">
        <f t="shared" si="157"/>
        <v>.</v>
      </c>
      <c r="T188" s="1004" t="str">
        <f t="shared" si="157"/>
        <v>.</v>
      </c>
      <c r="U188" s="1004" t="str">
        <f t="shared" si="157"/>
        <v>.</v>
      </c>
      <c r="V188" s="1004" t="str">
        <f t="shared" si="157"/>
        <v>.</v>
      </c>
      <c r="W188" s="1004" t="str">
        <f t="shared" si="157"/>
        <v>.</v>
      </c>
      <c r="X188" s="1004" t="str">
        <f t="shared" si="157"/>
        <v>.</v>
      </c>
      <c r="Y188" s="1005" t="str">
        <f t="shared" si="157"/>
        <v>.</v>
      </c>
      <c r="Z188" s="116"/>
      <c r="AA188" s="1006" t="str">
        <f t="shared" si="158"/>
        <v>.</v>
      </c>
      <c r="AB188" s="1007" t="str">
        <f t="shared" si="159"/>
        <v>.</v>
      </c>
      <c r="AC188" s="1007" t="str">
        <f t="shared" si="160"/>
        <v>.</v>
      </c>
      <c r="AD188" s="1007" t="str">
        <f t="shared" si="161"/>
        <v>.</v>
      </c>
      <c r="AE188" s="1007" t="str">
        <f t="shared" si="162"/>
        <v>.</v>
      </c>
      <c r="AF188" s="1007" t="str">
        <f t="shared" si="163"/>
        <v>.</v>
      </c>
      <c r="AG188" s="990" t="str">
        <f t="shared" si="164"/>
        <v>.</v>
      </c>
      <c r="AH188" s="116"/>
      <c r="AI188" s="1003" t="str">
        <f>IF(S188=".",".",SUM($S188:S188))</f>
        <v>.</v>
      </c>
      <c r="AJ188" s="1004" t="str">
        <f>IF(T188=".",".",SUM($S188:T188))</f>
        <v>.</v>
      </c>
      <c r="AK188" s="1004" t="str">
        <f>IF(U188=".",".",SUM($S188:U188))</f>
        <v>.</v>
      </c>
      <c r="AL188" s="1004" t="str">
        <f>IF(V188=".",".",SUM($S188:V188))</f>
        <v>.</v>
      </c>
      <c r="AM188" s="1004" t="str">
        <f>IF(W188=".",".",SUM($S188:W188))</f>
        <v>.</v>
      </c>
      <c r="AN188" s="1004" t="str">
        <f>IF(X188=".",".",SUM($S188:X188))</f>
        <v>.</v>
      </c>
      <c r="AO188" s="1005" t="str">
        <f>IF(Y188=".",".",SUM($S188:Y188))</f>
        <v>.</v>
      </c>
      <c r="AP188" s="116"/>
      <c r="AQ188" s="1006" t="str">
        <f t="shared" si="165"/>
        <v>.</v>
      </c>
      <c r="AR188" s="1007" t="str">
        <f t="shared" si="166"/>
        <v>.</v>
      </c>
      <c r="AS188" s="1007" t="str">
        <f t="shared" si="167"/>
        <v>.</v>
      </c>
      <c r="AT188" s="1007" t="str">
        <f t="shared" si="168"/>
        <v>.</v>
      </c>
      <c r="AU188" s="1007" t="str">
        <f t="shared" si="169"/>
        <v>.</v>
      </c>
      <c r="AV188" s="1007" t="str">
        <f t="shared" si="170"/>
        <v>.</v>
      </c>
      <c r="AW188" s="990" t="str">
        <f t="shared" si="171"/>
        <v>.</v>
      </c>
      <c r="AX188" s="327"/>
      <c r="AY188" s="116"/>
      <c r="AZ188" s="1474"/>
      <c r="BA188" s="1474"/>
      <c r="BB188" s="1474"/>
    </row>
    <row r="189" spans="1:54" s="189" customFormat="1" x14ac:dyDescent="0.2">
      <c r="A189" s="183"/>
      <c r="B189" s="325"/>
      <c r="C189" s="473" t="str">
        <f t="shared" si="156"/>
        <v>Special rate</v>
      </c>
      <c r="D189" s="473" t="str">
        <f t="shared" si="156"/>
        <v/>
      </c>
      <c r="E189" s="837" t="str">
        <f t="shared" si="156"/>
        <v>.</v>
      </c>
      <c r="F189" s="878"/>
      <c r="G189" s="874"/>
      <c r="H189" s="874"/>
      <c r="I189" s="874"/>
      <c r="J189" s="874"/>
      <c r="K189" s="874"/>
      <c r="L189" s="878"/>
      <c r="M189" s="333"/>
      <c r="N189" s="116"/>
      <c r="O189" s="1019">
        <f t="shared" si="151"/>
        <v>0</v>
      </c>
      <c r="P189" s="1020">
        <f t="shared" si="151"/>
        <v>0</v>
      </c>
      <c r="Q189" s="101"/>
      <c r="R189" s="325"/>
      <c r="S189" s="1003" t="str">
        <f t="shared" si="157"/>
        <v>.</v>
      </c>
      <c r="T189" s="1004" t="str">
        <f t="shared" si="157"/>
        <v>.</v>
      </c>
      <c r="U189" s="1004" t="str">
        <f t="shared" si="157"/>
        <v>.</v>
      </c>
      <c r="V189" s="1004" t="str">
        <f t="shared" si="157"/>
        <v>.</v>
      </c>
      <c r="W189" s="1004" t="str">
        <f t="shared" si="157"/>
        <v>.</v>
      </c>
      <c r="X189" s="1004" t="str">
        <f t="shared" si="157"/>
        <v>.</v>
      </c>
      <c r="Y189" s="1005" t="str">
        <f t="shared" si="157"/>
        <v>.</v>
      </c>
      <c r="Z189" s="116"/>
      <c r="AA189" s="1006" t="str">
        <f t="shared" si="158"/>
        <v>.</v>
      </c>
      <c r="AB189" s="1007" t="str">
        <f t="shared" si="159"/>
        <v>.</v>
      </c>
      <c r="AC189" s="1007" t="str">
        <f t="shared" si="160"/>
        <v>.</v>
      </c>
      <c r="AD189" s="1007" t="str">
        <f t="shared" si="161"/>
        <v>.</v>
      </c>
      <c r="AE189" s="1007" t="str">
        <f t="shared" si="162"/>
        <v>.</v>
      </c>
      <c r="AF189" s="1007" t="str">
        <f t="shared" si="163"/>
        <v>.</v>
      </c>
      <c r="AG189" s="990" t="str">
        <f t="shared" si="164"/>
        <v>.</v>
      </c>
      <c r="AH189" s="116"/>
      <c r="AI189" s="1003" t="str">
        <f>IF(S189=".",".",SUM($S189:S189))</f>
        <v>.</v>
      </c>
      <c r="AJ189" s="1004" t="str">
        <f>IF(T189=".",".",SUM($S189:T189))</f>
        <v>.</v>
      </c>
      <c r="AK189" s="1004" t="str">
        <f>IF(U189=".",".",SUM($S189:U189))</f>
        <v>.</v>
      </c>
      <c r="AL189" s="1004" t="str">
        <f>IF(V189=".",".",SUM($S189:V189))</f>
        <v>.</v>
      </c>
      <c r="AM189" s="1004" t="str">
        <f>IF(W189=".",".",SUM($S189:W189))</f>
        <v>.</v>
      </c>
      <c r="AN189" s="1004" t="str">
        <f>IF(X189=".",".",SUM($S189:X189))</f>
        <v>.</v>
      </c>
      <c r="AO189" s="1005" t="str">
        <f>IF(Y189=".",".",SUM($S189:Y189))</f>
        <v>.</v>
      </c>
      <c r="AP189" s="116"/>
      <c r="AQ189" s="1006" t="str">
        <f t="shared" si="165"/>
        <v>.</v>
      </c>
      <c r="AR189" s="1007" t="str">
        <f t="shared" si="166"/>
        <v>.</v>
      </c>
      <c r="AS189" s="1007" t="str">
        <f t="shared" si="167"/>
        <v>.</v>
      </c>
      <c r="AT189" s="1007" t="str">
        <f t="shared" si="168"/>
        <v>.</v>
      </c>
      <c r="AU189" s="1007" t="str">
        <f t="shared" si="169"/>
        <v>.</v>
      </c>
      <c r="AV189" s="1007" t="str">
        <f t="shared" si="170"/>
        <v>.</v>
      </c>
      <c r="AW189" s="990" t="str">
        <f t="shared" si="171"/>
        <v>.</v>
      </c>
      <c r="AX189" s="327"/>
      <c r="AY189" s="116"/>
      <c r="AZ189" s="1474"/>
      <c r="BA189" s="1474"/>
      <c r="BB189" s="1474"/>
    </row>
    <row r="190" spans="1:54" s="189" customFormat="1" x14ac:dyDescent="0.2">
      <c r="A190" s="183"/>
      <c r="B190" s="325"/>
      <c r="C190" s="473" t="str">
        <f t="shared" si="156"/>
        <v>Special rate</v>
      </c>
      <c r="D190" s="473" t="str">
        <f t="shared" si="156"/>
        <v/>
      </c>
      <c r="E190" s="837" t="str">
        <f t="shared" si="156"/>
        <v>.</v>
      </c>
      <c r="F190" s="878"/>
      <c r="G190" s="874"/>
      <c r="H190" s="874"/>
      <c r="I190" s="874"/>
      <c r="J190" s="874"/>
      <c r="K190" s="874"/>
      <c r="L190" s="878"/>
      <c r="M190" s="333"/>
      <c r="N190" s="116"/>
      <c r="O190" s="1019">
        <f t="shared" si="151"/>
        <v>0</v>
      </c>
      <c r="P190" s="1020">
        <f t="shared" si="151"/>
        <v>0</v>
      </c>
      <c r="Q190" s="101"/>
      <c r="R190" s="325"/>
      <c r="S190" s="1003" t="str">
        <f t="shared" si="157"/>
        <v>.</v>
      </c>
      <c r="T190" s="1004" t="str">
        <f t="shared" si="157"/>
        <v>.</v>
      </c>
      <c r="U190" s="1004" t="str">
        <f t="shared" si="157"/>
        <v>.</v>
      </c>
      <c r="V190" s="1004" t="str">
        <f t="shared" si="157"/>
        <v>.</v>
      </c>
      <c r="W190" s="1004" t="str">
        <f t="shared" si="157"/>
        <v>.</v>
      </c>
      <c r="X190" s="1004" t="str">
        <f t="shared" si="157"/>
        <v>.</v>
      </c>
      <c r="Y190" s="1005" t="str">
        <f t="shared" si="157"/>
        <v>.</v>
      </c>
      <c r="Z190" s="116"/>
      <c r="AA190" s="1006" t="str">
        <f t="shared" si="158"/>
        <v>.</v>
      </c>
      <c r="AB190" s="1007" t="str">
        <f t="shared" si="159"/>
        <v>.</v>
      </c>
      <c r="AC190" s="1007" t="str">
        <f t="shared" si="160"/>
        <v>.</v>
      </c>
      <c r="AD190" s="1007" t="str">
        <f t="shared" si="161"/>
        <v>.</v>
      </c>
      <c r="AE190" s="1007" t="str">
        <f t="shared" si="162"/>
        <v>.</v>
      </c>
      <c r="AF190" s="1007" t="str">
        <f t="shared" si="163"/>
        <v>.</v>
      </c>
      <c r="AG190" s="990" t="str">
        <f t="shared" si="164"/>
        <v>.</v>
      </c>
      <c r="AH190" s="116"/>
      <c r="AI190" s="1003" t="str">
        <f>IF(S190=".",".",SUM($S190:S190))</f>
        <v>.</v>
      </c>
      <c r="AJ190" s="1004" t="str">
        <f>IF(T190=".",".",SUM($S190:T190))</f>
        <v>.</v>
      </c>
      <c r="AK190" s="1004" t="str">
        <f>IF(U190=".",".",SUM($S190:U190))</f>
        <v>.</v>
      </c>
      <c r="AL190" s="1004" t="str">
        <f>IF(V190=".",".",SUM($S190:V190))</f>
        <v>.</v>
      </c>
      <c r="AM190" s="1004" t="str">
        <f>IF(W190=".",".",SUM($S190:W190))</f>
        <v>.</v>
      </c>
      <c r="AN190" s="1004" t="str">
        <f>IF(X190=".",".",SUM($S190:X190))</f>
        <v>.</v>
      </c>
      <c r="AO190" s="1005" t="str">
        <f>IF(Y190=".",".",SUM($S190:Y190))</f>
        <v>.</v>
      </c>
      <c r="AP190" s="116"/>
      <c r="AQ190" s="1006" t="str">
        <f t="shared" si="165"/>
        <v>.</v>
      </c>
      <c r="AR190" s="1007" t="str">
        <f t="shared" si="166"/>
        <v>.</v>
      </c>
      <c r="AS190" s="1007" t="str">
        <f t="shared" si="167"/>
        <v>.</v>
      </c>
      <c r="AT190" s="1007" t="str">
        <f t="shared" si="168"/>
        <v>.</v>
      </c>
      <c r="AU190" s="1007" t="str">
        <f t="shared" si="169"/>
        <v>.</v>
      </c>
      <c r="AV190" s="1007" t="str">
        <f t="shared" si="170"/>
        <v>.</v>
      </c>
      <c r="AW190" s="990" t="str">
        <f t="shared" si="171"/>
        <v>.</v>
      </c>
      <c r="AX190" s="327"/>
      <c r="AY190" s="116"/>
      <c r="AZ190" s="1474"/>
      <c r="BA190" s="1474"/>
      <c r="BB190" s="1474"/>
    </row>
    <row r="191" spans="1:54" s="189" customFormat="1" x14ac:dyDescent="0.2">
      <c r="A191" s="183"/>
      <c r="B191" s="325"/>
      <c r="C191" s="473" t="str">
        <f t="shared" si="156"/>
        <v>Special rate</v>
      </c>
      <c r="D191" s="473" t="str">
        <f t="shared" si="156"/>
        <v/>
      </c>
      <c r="E191" s="837" t="str">
        <f t="shared" si="156"/>
        <v>.</v>
      </c>
      <c r="F191" s="878"/>
      <c r="G191" s="874"/>
      <c r="H191" s="874"/>
      <c r="I191" s="874"/>
      <c r="J191" s="874"/>
      <c r="K191" s="874"/>
      <c r="L191" s="878"/>
      <c r="M191" s="333"/>
      <c r="N191" s="116"/>
      <c r="O191" s="1019">
        <f t="shared" si="151"/>
        <v>0</v>
      </c>
      <c r="P191" s="1020">
        <f t="shared" si="151"/>
        <v>0</v>
      </c>
      <c r="Q191" s="101"/>
      <c r="R191" s="325"/>
      <c r="S191" s="1003" t="str">
        <f t="shared" si="157"/>
        <v>.</v>
      </c>
      <c r="T191" s="1004" t="str">
        <f t="shared" si="157"/>
        <v>.</v>
      </c>
      <c r="U191" s="1004" t="str">
        <f t="shared" si="157"/>
        <v>.</v>
      </c>
      <c r="V191" s="1004" t="str">
        <f t="shared" si="157"/>
        <v>.</v>
      </c>
      <c r="W191" s="1004" t="str">
        <f t="shared" si="157"/>
        <v>.</v>
      </c>
      <c r="X191" s="1004" t="str">
        <f t="shared" si="157"/>
        <v>.</v>
      </c>
      <c r="Y191" s="1005" t="str">
        <f t="shared" si="157"/>
        <v>.</v>
      </c>
      <c r="Z191" s="116"/>
      <c r="AA191" s="1006" t="str">
        <f t="shared" si="158"/>
        <v>.</v>
      </c>
      <c r="AB191" s="1007" t="str">
        <f t="shared" si="159"/>
        <v>.</v>
      </c>
      <c r="AC191" s="1007" t="str">
        <f t="shared" si="160"/>
        <v>.</v>
      </c>
      <c r="AD191" s="1007" t="str">
        <f t="shared" si="161"/>
        <v>.</v>
      </c>
      <c r="AE191" s="1007" t="str">
        <f t="shared" si="162"/>
        <v>.</v>
      </c>
      <c r="AF191" s="1007" t="str">
        <f t="shared" si="163"/>
        <v>.</v>
      </c>
      <c r="AG191" s="990" t="str">
        <f t="shared" si="164"/>
        <v>.</v>
      </c>
      <c r="AH191" s="116"/>
      <c r="AI191" s="1003" t="str">
        <f>IF(S191=".",".",SUM($S191:S191))</f>
        <v>.</v>
      </c>
      <c r="AJ191" s="1004" t="str">
        <f>IF(T191=".",".",SUM($S191:T191))</f>
        <v>.</v>
      </c>
      <c r="AK191" s="1004" t="str">
        <f>IF(U191=".",".",SUM($S191:U191))</f>
        <v>.</v>
      </c>
      <c r="AL191" s="1004" t="str">
        <f>IF(V191=".",".",SUM($S191:V191))</f>
        <v>.</v>
      </c>
      <c r="AM191" s="1004" t="str">
        <f>IF(W191=".",".",SUM($S191:W191))</f>
        <v>.</v>
      </c>
      <c r="AN191" s="1004" t="str">
        <f>IF(X191=".",".",SUM($S191:X191))</f>
        <v>.</v>
      </c>
      <c r="AO191" s="1005" t="str">
        <f>IF(Y191=".",".",SUM($S191:Y191))</f>
        <v>.</v>
      </c>
      <c r="AP191" s="116"/>
      <c r="AQ191" s="1006" t="str">
        <f t="shared" si="165"/>
        <v>.</v>
      </c>
      <c r="AR191" s="1007" t="str">
        <f t="shared" si="166"/>
        <v>.</v>
      </c>
      <c r="AS191" s="1007" t="str">
        <f t="shared" si="167"/>
        <v>.</v>
      </c>
      <c r="AT191" s="1007" t="str">
        <f t="shared" si="168"/>
        <v>.</v>
      </c>
      <c r="AU191" s="1007" t="str">
        <f t="shared" si="169"/>
        <v>.</v>
      </c>
      <c r="AV191" s="1007" t="str">
        <f t="shared" si="170"/>
        <v>.</v>
      </c>
      <c r="AW191" s="990" t="str">
        <f t="shared" si="171"/>
        <v>.</v>
      </c>
      <c r="AX191" s="327"/>
      <c r="AY191" s="116"/>
      <c r="AZ191" s="1474"/>
      <c r="BA191" s="1474"/>
      <c r="BB191" s="1474"/>
    </row>
    <row r="192" spans="1:54" s="189" customFormat="1" x14ac:dyDescent="0.2">
      <c r="A192" s="183"/>
      <c r="B192" s="325"/>
      <c r="C192" s="473" t="str">
        <f t="shared" si="156"/>
        <v>Special rate</v>
      </c>
      <c r="D192" s="473" t="str">
        <f t="shared" si="156"/>
        <v/>
      </c>
      <c r="E192" s="837" t="str">
        <f t="shared" si="156"/>
        <v>.</v>
      </c>
      <c r="F192" s="878"/>
      <c r="G192" s="874"/>
      <c r="H192" s="874"/>
      <c r="I192" s="874"/>
      <c r="J192" s="874"/>
      <c r="K192" s="874"/>
      <c r="L192" s="878"/>
      <c r="M192" s="333"/>
      <c r="N192" s="116"/>
      <c r="O192" s="1019">
        <f t="shared" si="151"/>
        <v>0</v>
      </c>
      <c r="P192" s="1020">
        <f t="shared" si="151"/>
        <v>0</v>
      </c>
      <c r="Q192" s="101"/>
      <c r="R192" s="325"/>
      <c r="S192" s="1003" t="str">
        <f t="shared" si="157"/>
        <v>.</v>
      </c>
      <c r="T192" s="1004" t="str">
        <f t="shared" si="157"/>
        <v>.</v>
      </c>
      <c r="U192" s="1004" t="str">
        <f t="shared" si="157"/>
        <v>.</v>
      </c>
      <c r="V192" s="1004" t="str">
        <f t="shared" si="157"/>
        <v>.</v>
      </c>
      <c r="W192" s="1004" t="str">
        <f t="shared" si="157"/>
        <v>.</v>
      </c>
      <c r="X192" s="1004" t="str">
        <f t="shared" si="157"/>
        <v>.</v>
      </c>
      <c r="Y192" s="1005" t="str">
        <f t="shared" si="157"/>
        <v>.</v>
      </c>
      <c r="Z192" s="116"/>
      <c r="AA192" s="1006" t="str">
        <f t="shared" si="158"/>
        <v>.</v>
      </c>
      <c r="AB192" s="1007" t="str">
        <f t="shared" si="159"/>
        <v>.</v>
      </c>
      <c r="AC192" s="1007" t="str">
        <f t="shared" si="160"/>
        <v>.</v>
      </c>
      <c r="AD192" s="1007" t="str">
        <f t="shared" si="161"/>
        <v>.</v>
      </c>
      <c r="AE192" s="1007" t="str">
        <f t="shared" si="162"/>
        <v>.</v>
      </c>
      <c r="AF192" s="1007" t="str">
        <f t="shared" si="163"/>
        <v>.</v>
      </c>
      <c r="AG192" s="990" t="str">
        <f t="shared" si="164"/>
        <v>.</v>
      </c>
      <c r="AH192" s="116"/>
      <c r="AI192" s="1003" t="str">
        <f>IF(S192=".",".",SUM($S192:S192))</f>
        <v>.</v>
      </c>
      <c r="AJ192" s="1004" t="str">
        <f>IF(T192=".",".",SUM($S192:T192))</f>
        <v>.</v>
      </c>
      <c r="AK192" s="1004" t="str">
        <f>IF(U192=".",".",SUM($S192:U192))</f>
        <v>.</v>
      </c>
      <c r="AL192" s="1004" t="str">
        <f>IF(V192=".",".",SUM($S192:V192))</f>
        <v>.</v>
      </c>
      <c r="AM192" s="1004" t="str">
        <f>IF(W192=".",".",SUM($S192:W192))</f>
        <v>.</v>
      </c>
      <c r="AN192" s="1004" t="str">
        <f>IF(X192=".",".",SUM($S192:X192))</f>
        <v>.</v>
      </c>
      <c r="AO192" s="1005" t="str">
        <f>IF(Y192=".",".",SUM($S192:Y192))</f>
        <v>.</v>
      </c>
      <c r="AP192" s="116"/>
      <c r="AQ192" s="1006" t="str">
        <f t="shared" si="165"/>
        <v>.</v>
      </c>
      <c r="AR192" s="1007" t="str">
        <f t="shared" si="166"/>
        <v>.</v>
      </c>
      <c r="AS192" s="1007" t="str">
        <f t="shared" si="167"/>
        <v>.</v>
      </c>
      <c r="AT192" s="1007" t="str">
        <f t="shared" si="168"/>
        <v>.</v>
      </c>
      <c r="AU192" s="1007" t="str">
        <f t="shared" si="169"/>
        <v>.</v>
      </c>
      <c r="AV192" s="1007" t="str">
        <f t="shared" si="170"/>
        <v>.</v>
      </c>
      <c r="AW192" s="990" t="str">
        <f t="shared" si="171"/>
        <v>.</v>
      </c>
      <c r="AX192" s="327"/>
      <c r="AY192" s="116"/>
      <c r="AZ192" s="1474"/>
      <c r="BA192" s="1474"/>
      <c r="BB192" s="1474"/>
    </row>
    <row r="193" spans="1:54" s="189" customFormat="1" x14ac:dyDescent="0.2">
      <c r="A193" s="183"/>
      <c r="B193" s="325"/>
      <c r="C193" s="198" t="str">
        <f t="shared" si="156"/>
        <v>Special rate</v>
      </c>
      <c r="D193" s="198" t="str">
        <f t="shared" si="156"/>
        <v/>
      </c>
      <c r="E193" s="838" t="str">
        <f t="shared" si="156"/>
        <v>.</v>
      </c>
      <c r="F193" s="880"/>
      <c r="G193" s="876"/>
      <c r="H193" s="876"/>
      <c r="I193" s="876"/>
      <c r="J193" s="876"/>
      <c r="K193" s="876"/>
      <c r="L193" s="880"/>
      <c r="M193" s="333"/>
      <c r="N193" s="116"/>
      <c r="O193" s="1019">
        <f t="shared" si="151"/>
        <v>0</v>
      </c>
      <c r="P193" s="1020">
        <f t="shared" si="151"/>
        <v>0</v>
      </c>
      <c r="Q193" s="101"/>
      <c r="R193" s="325"/>
      <c r="S193" s="1003" t="str">
        <f t="shared" si="157"/>
        <v>.</v>
      </c>
      <c r="T193" s="1004" t="str">
        <f t="shared" si="157"/>
        <v>.</v>
      </c>
      <c r="U193" s="1004" t="str">
        <f t="shared" si="157"/>
        <v>.</v>
      </c>
      <c r="V193" s="1004" t="str">
        <f t="shared" si="157"/>
        <v>.</v>
      </c>
      <c r="W193" s="1004" t="str">
        <f t="shared" si="157"/>
        <v>.</v>
      </c>
      <c r="X193" s="1004" t="str">
        <f t="shared" si="157"/>
        <v>.</v>
      </c>
      <c r="Y193" s="1005" t="str">
        <f t="shared" si="157"/>
        <v>.</v>
      </c>
      <c r="Z193" s="116"/>
      <c r="AA193" s="1006" t="str">
        <f t="shared" si="158"/>
        <v>.</v>
      </c>
      <c r="AB193" s="1007" t="str">
        <f t="shared" si="159"/>
        <v>.</v>
      </c>
      <c r="AC193" s="1007" t="str">
        <f t="shared" si="160"/>
        <v>.</v>
      </c>
      <c r="AD193" s="1007" t="str">
        <f t="shared" si="161"/>
        <v>.</v>
      </c>
      <c r="AE193" s="1007" t="str">
        <f t="shared" si="162"/>
        <v>.</v>
      </c>
      <c r="AF193" s="1007" t="str">
        <f t="shared" si="163"/>
        <v>.</v>
      </c>
      <c r="AG193" s="990" t="str">
        <f t="shared" si="164"/>
        <v>.</v>
      </c>
      <c r="AH193" s="116"/>
      <c r="AI193" s="1003" t="str">
        <f>IF(S193=".",".",SUM($S193:S193))</f>
        <v>.</v>
      </c>
      <c r="AJ193" s="1004" t="str">
        <f>IF(T193=".",".",SUM($S193:T193))</f>
        <v>.</v>
      </c>
      <c r="AK193" s="1004" t="str">
        <f>IF(U193=".",".",SUM($S193:U193))</f>
        <v>.</v>
      </c>
      <c r="AL193" s="1004" t="str">
        <f>IF(V193=".",".",SUM($S193:V193))</f>
        <v>.</v>
      </c>
      <c r="AM193" s="1004" t="str">
        <f>IF(W193=".",".",SUM($S193:W193))</f>
        <v>.</v>
      </c>
      <c r="AN193" s="1004" t="str">
        <f>IF(X193=".",".",SUM($S193:X193))</f>
        <v>.</v>
      </c>
      <c r="AO193" s="1005" t="str">
        <f>IF(Y193=".",".",SUM($S193:Y193))</f>
        <v>.</v>
      </c>
      <c r="AP193" s="116"/>
      <c r="AQ193" s="1006" t="str">
        <f t="shared" si="165"/>
        <v>.</v>
      </c>
      <c r="AR193" s="1007" t="str">
        <f t="shared" si="166"/>
        <v>.</v>
      </c>
      <c r="AS193" s="1007" t="str">
        <f t="shared" si="167"/>
        <v>.</v>
      </c>
      <c r="AT193" s="1007" t="str">
        <f t="shared" si="168"/>
        <v>.</v>
      </c>
      <c r="AU193" s="1007" t="str">
        <f t="shared" si="169"/>
        <v>.</v>
      </c>
      <c r="AV193" s="1007" t="str">
        <f t="shared" si="170"/>
        <v>.</v>
      </c>
      <c r="AW193" s="990" t="str">
        <f t="shared" si="171"/>
        <v>.</v>
      </c>
      <c r="AX193" s="327"/>
      <c r="AY193" s="116"/>
      <c r="AZ193" s="1474"/>
      <c r="BA193" s="1474"/>
      <c r="BB193" s="1474"/>
    </row>
    <row r="194" spans="1:54" s="190" customFormat="1" ht="11.25" customHeight="1" x14ac:dyDescent="0.2">
      <c r="A194" s="183"/>
      <c r="B194" s="334"/>
      <c r="C194" s="211"/>
      <c r="D194" s="211" t="s">
        <v>256</v>
      </c>
      <c r="E194" s="839">
        <f t="shared" ref="E194:E225" si="179">E93</f>
        <v>1198.9052020742017</v>
      </c>
      <c r="F194" s="390">
        <f t="shared" ref="F194:L194" si="180">IF($P194=0,".",SUMPRODUCT(F176:F193,$P176:$P193)/$P194)</f>
        <v>963.09423327594686</v>
      </c>
      <c r="G194" s="197">
        <f t="shared" si="180"/>
        <v>987.17158909247416</v>
      </c>
      <c r="H194" s="197">
        <f t="shared" si="180"/>
        <v>1011.8508787813577</v>
      </c>
      <c r="I194" s="197">
        <f t="shared" si="180"/>
        <v>1037.1471507624201</v>
      </c>
      <c r="J194" s="197">
        <f t="shared" si="180"/>
        <v>1063.0758295929661</v>
      </c>
      <c r="K194" s="197">
        <f t="shared" si="180"/>
        <v>1089.6527253443187</v>
      </c>
      <c r="L194" s="197">
        <f t="shared" si="180"/>
        <v>1116.8940434394983</v>
      </c>
      <c r="M194" s="333"/>
      <c r="N194" s="144"/>
      <c r="O194" s="1021">
        <f t="shared" si="151"/>
        <v>64793</v>
      </c>
      <c r="P194" s="1022">
        <f t="shared" si="151"/>
        <v>65056</v>
      </c>
      <c r="Q194" s="102"/>
      <c r="R194" s="334"/>
      <c r="S194" s="1012">
        <f t="shared" ref="S194:Y194" si="181">IF(F194=".",".",F194-E194)</f>
        <v>-235.81096879825486</v>
      </c>
      <c r="T194" s="1013">
        <f t="shared" si="181"/>
        <v>24.077355816527302</v>
      </c>
      <c r="U194" s="1013">
        <f t="shared" si="181"/>
        <v>24.6792896888835</v>
      </c>
      <c r="V194" s="1013">
        <f t="shared" si="181"/>
        <v>25.296271981062432</v>
      </c>
      <c r="W194" s="1013">
        <f t="shared" si="181"/>
        <v>25.928678830546005</v>
      </c>
      <c r="X194" s="1013">
        <f t="shared" si="181"/>
        <v>26.576895751352595</v>
      </c>
      <c r="Y194" s="1014">
        <f t="shared" si="181"/>
        <v>27.241318095179622</v>
      </c>
      <c r="Z194" s="144"/>
      <c r="AA194" s="1516">
        <f t="shared" si="158"/>
        <v>-0.19668858587841898</v>
      </c>
      <c r="AB194" s="1517">
        <f t="shared" si="159"/>
        <v>2.4999999984039567E-2</v>
      </c>
      <c r="AC194" s="1517">
        <f t="shared" si="160"/>
        <v>2.4999999961072161E-2</v>
      </c>
      <c r="AD194" s="1517">
        <f t="shared" si="161"/>
        <v>2.5000000011393464E-2</v>
      </c>
      <c r="AE194" s="1517">
        <f t="shared" si="162"/>
        <v>2.5000000059283378E-2</v>
      </c>
      <c r="AF194" s="1517">
        <f t="shared" si="163"/>
        <v>2.5000000010844348E-2</v>
      </c>
      <c r="AG194" s="1518">
        <f t="shared" si="164"/>
        <v>2.4999999964733455E-2</v>
      </c>
      <c r="AH194" s="144"/>
      <c r="AI194" s="1012">
        <f>IF(S194=".",".",SUM($S194:S194))</f>
        <v>-235.81096879825486</v>
      </c>
      <c r="AJ194" s="1013">
        <f>IF(T194=".",".",SUM($S194:T194))</f>
        <v>-211.73361298172756</v>
      </c>
      <c r="AK194" s="1013">
        <f>IF(U194=".",".",SUM($S194:U194))</f>
        <v>-187.05432329284406</v>
      </c>
      <c r="AL194" s="1013">
        <f>IF(V194=".",".",SUM($S194:V194))</f>
        <v>-161.75805131178163</v>
      </c>
      <c r="AM194" s="1013">
        <f>IF(W194=".",".",SUM($S194:W194))</f>
        <v>-135.82937248123562</v>
      </c>
      <c r="AN194" s="1013">
        <f>IF(X194=".",".",SUM($S194:X194))</f>
        <v>-109.25247672988303</v>
      </c>
      <c r="AO194" s="1014">
        <f>IF(Y194=".",".",SUM($S194:Y194))</f>
        <v>-82.011158634703406</v>
      </c>
      <c r="AP194" s="144"/>
      <c r="AQ194" s="1516">
        <f t="shared" si="165"/>
        <v>-0.19668858587841898</v>
      </c>
      <c r="AR194" s="1517">
        <f t="shared" si="166"/>
        <v>-0.17660580053820063</v>
      </c>
      <c r="AS194" s="1517">
        <f t="shared" si="167"/>
        <v>-0.15602094558370849</v>
      </c>
      <c r="AT194" s="1517">
        <f t="shared" si="168"/>
        <v>-0.13492146921368531</v>
      </c>
      <c r="AU194" s="1517">
        <f t="shared" si="169"/>
        <v>-0.11329450589274281</v>
      </c>
      <c r="AV194" s="1517">
        <f t="shared" si="170"/>
        <v>-9.1126868530445493E-2</v>
      </c>
      <c r="AW194" s="1518">
        <f t="shared" si="171"/>
        <v>-6.8405040275759554E-2</v>
      </c>
      <c r="AX194" s="346"/>
      <c r="AY194" s="144"/>
      <c r="AZ194" s="102"/>
      <c r="BA194" s="102"/>
      <c r="BB194" s="102"/>
    </row>
    <row r="195" spans="1:54" s="189" customFormat="1" x14ac:dyDescent="0.2">
      <c r="A195" s="183"/>
      <c r="B195" s="325"/>
      <c r="C195" s="471" t="str">
        <f t="shared" ref="C195:D214" si="182">C94</f>
        <v>Business</v>
      </c>
      <c r="D195" s="471" t="str">
        <f t="shared" si="182"/>
        <v>Ordinary</v>
      </c>
      <c r="E195" s="836">
        <f t="shared" si="179"/>
        <v>3573.318393903276</v>
      </c>
      <c r="F195" s="877">
        <v>2515.33</v>
      </c>
      <c r="G195" s="1208">
        <v>2578.2199999999998</v>
      </c>
      <c r="H195" s="1208">
        <v>2642.67</v>
      </c>
      <c r="I195" s="1208">
        <v>2708.74</v>
      </c>
      <c r="J195" s="1208">
        <v>2776.46</v>
      </c>
      <c r="K195" s="1208">
        <v>2845.87</v>
      </c>
      <c r="L195" s="1208">
        <v>2917.02</v>
      </c>
      <c r="M195" s="333"/>
      <c r="N195" s="116"/>
      <c r="O195" s="1017">
        <f t="shared" ref="O195:P214" si="183">O94</f>
        <v>2976</v>
      </c>
      <c r="P195" s="1018">
        <f t="shared" si="183"/>
        <v>3008</v>
      </c>
      <c r="Q195" s="101"/>
      <c r="R195" s="325"/>
      <c r="S195" s="1000">
        <f t="shared" si="157"/>
        <v>-1057.9883939032761</v>
      </c>
      <c r="T195" s="1001">
        <f t="shared" si="157"/>
        <v>62.889999999999873</v>
      </c>
      <c r="U195" s="1001">
        <f t="shared" si="157"/>
        <v>64.450000000000273</v>
      </c>
      <c r="V195" s="1001">
        <f t="shared" si="157"/>
        <v>66.069999999999709</v>
      </c>
      <c r="W195" s="1001">
        <f t="shared" si="157"/>
        <v>67.720000000000255</v>
      </c>
      <c r="X195" s="1001">
        <f t="shared" si="157"/>
        <v>69.409999999999854</v>
      </c>
      <c r="Y195" s="1002">
        <f t="shared" si="157"/>
        <v>71.150000000000091</v>
      </c>
      <c r="Z195" s="116"/>
      <c r="AA195" s="1513">
        <f t="shared" si="158"/>
        <v>-0.29608007943215886</v>
      </c>
      <c r="AB195" s="1514">
        <f t="shared" si="159"/>
        <v>2.5002683544504967E-2</v>
      </c>
      <c r="AC195" s="1514">
        <f t="shared" si="160"/>
        <v>2.4997866745273933E-2</v>
      </c>
      <c r="AD195" s="1514">
        <f t="shared" si="161"/>
        <v>2.5001229816813852E-2</v>
      </c>
      <c r="AE195" s="1514">
        <f t="shared" si="162"/>
        <v>2.5000553763004252E-2</v>
      </c>
      <c r="AF195" s="1514">
        <f t="shared" si="163"/>
        <v>2.4999459743702435E-2</v>
      </c>
      <c r="AG195" s="1515">
        <f t="shared" si="164"/>
        <v>2.500114200578385E-2</v>
      </c>
      <c r="AH195" s="116"/>
      <c r="AI195" s="1000">
        <f>IF(S195=".",".",SUM($S195:S195))</f>
        <v>-1057.9883939032761</v>
      </c>
      <c r="AJ195" s="1001">
        <f>IF(T195=".",".",SUM($S195:T195))</f>
        <v>-995.09839390327625</v>
      </c>
      <c r="AK195" s="1001">
        <f>IF(U195=".",".",SUM($S195:U195))</f>
        <v>-930.64839390327597</v>
      </c>
      <c r="AL195" s="1001">
        <f>IF(V195=".",".",SUM($S195:V195))</f>
        <v>-864.57839390327626</v>
      </c>
      <c r="AM195" s="1001">
        <f>IF(W195=".",".",SUM($S195:W195))</f>
        <v>-796.85839390327601</v>
      </c>
      <c r="AN195" s="1001">
        <f>IF(X195=".",".",SUM($S195:X195))</f>
        <v>-727.44839390327616</v>
      </c>
      <c r="AO195" s="1002">
        <f>IF(Y195=".",".",SUM($S195:Y195))</f>
        <v>-656.29839390327606</v>
      </c>
      <c r="AP195" s="116"/>
      <c r="AQ195" s="1513">
        <f t="shared" si="165"/>
        <v>-0.29608007943215886</v>
      </c>
      <c r="AR195" s="1514">
        <f t="shared" si="166"/>
        <v>-0.27848019241752797</v>
      </c>
      <c r="AS195" s="1514">
        <f t="shared" si="167"/>
        <v>-0.2604437364135056</v>
      </c>
      <c r="AT195" s="1514">
        <f t="shared" si="168"/>
        <v>-0.24195392030511542</v>
      </c>
      <c r="AU195" s="1514">
        <f t="shared" si="169"/>
        <v>-0.22300234853486878</v>
      </c>
      <c r="AV195" s="1514">
        <f t="shared" si="170"/>
        <v>-0.20357782702611504</v>
      </c>
      <c r="AW195" s="1515">
        <f t="shared" si="171"/>
        <v>-0.18366636318303997</v>
      </c>
      <c r="AX195" s="327"/>
      <c r="AY195" s="116"/>
      <c r="AZ195" s="1474"/>
      <c r="BA195" s="1474"/>
      <c r="BB195" s="1474"/>
    </row>
    <row r="196" spans="1:54" s="189" customFormat="1" x14ac:dyDescent="0.2">
      <c r="A196" s="183"/>
      <c r="B196" s="325"/>
      <c r="C196" s="473" t="str">
        <f t="shared" si="182"/>
        <v>Business</v>
      </c>
      <c r="D196" s="473" t="str">
        <f t="shared" si="182"/>
        <v>Local Retail</v>
      </c>
      <c r="E196" s="837">
        <f t="shared" si="179"/>
        <v>8557.7744327049986</v>
      </c>
      <c r="F196" s="878">
        <v>6082.94</v>
      </c>
      <c r="G196" s="874">
        <v>6235.01</v>
      </c>
      <c r="H196" s="874">
        <v>6390.89</v>
      </c>
      <c r="I196" s="874">
        <v>6550.66</v>
      </c>
      <c r="J196" s="874">
        <v>6714.42</v>
      </c>
      <c r="K196" s="874">
        <v>6882.29</v>
      </c>
      <c r="L196" s="874">
        <v>7054.34</v>
      </c>
      <c r="M196" s="333"/>
      <c r="N196" s="116"/>
      <c r="O196" s="1019">
        <f t="shared" si="183"/>
        <v>16</v>
      </c>
      <c r="P196" s="1020">
        <f t="shared" si="183"/>
        <v>16</v>
      </c>
      <c r="Q196" s="101"/>
      <c r="R196" s="325"/>
      <c r="S196" s="1003">
        <f t="shared" ref="S196:Y219" si="184">IF(F196="",".",F196-E196)</f>
        <v>-2474.834432704999</v>
      </c>
      <c r="T196" s="1004">
        <f t="shared" si="184"/>
        <v>152.07000000000062</v>
      </c>
      <c r="U196" s="1004">
        <f t="shared" si="184"/>
        <v>155.88000000000011</v>
      </c>
      <c r="V196" s="1004">
        <f t="shared" si="184"/>
        <v>159.76999999999953</v>
      </c>
      <c r="W196" s="1004">
        <f t="shared" si="184"/>
        <v>163.76000000000022</v>
      </c>
      <c r="X196" s="1004">
        <f t="shared" si="184"/>
        <v>167.86999999999989</v>
      </c>
      <c r="Y196" s="1005">
        <f t="shared" si="184"/>
        <v>172.05000000000018</v>
      </c>
      <c r="Z196" s="116"/>
      <c r="AA196" s="1006">
        <f t="shared" si="158"/>
        <v>-0.28919136069384999</v>
      </c>
      <c r="AB196" s="1007">
        <f t="shared" si="159"/>
        <v>2.4999424620331778E-2</v>
      </c>
      <c r="AC196" s="1007">
        <f t="shared" si="160"/>
        <v>2.5000761827166373E-2</v>
      </c>
      <c r="AD196" s="1007">
        <f t="shared" si="161"/>
        <v>2.4999647936359226E-2</v>
      </c>
      <c r="AE196" s="1007">
        <f t="shared" si="162"/>
        <v>2.4999007733571998E-2</v>
      </c>
      <c r="AF196" s="1007">
        <f t="shared" si="163"/>
        <v>2.5001414865319704E-2</v>
      </c>
      <c r="AG196" s="990">
        <f t="shared" si="164"/>
        <v>2.4998946571562763E-2</v>
      </c>
      <c r="AH196" s="116"/>
      <c r="AI196" s="1003">
        <f>IF(S196=".",".",SUM($S196:S196))</f>
        <v>-2474.834432704999</v>
      </c>
      <c r="AJ196" s="1004">
        <f>IF(T196=".",".",SUM($S196:T196))</f>
        <v>-2322.7644327049984</v>
      </c>
      <c r="AK196" s="1004">
        <f>IF(U196=".",".",SUM($S196:U196))</f>
        <v>-2166.8844327049983</v>
      </c>
      <c r="AL196" s="1004">
        <f>IF(V196=".",".",SUM($S196:V196))</f>
        <v>-2007.1144327049988</v>
      </c>
      <c r="AM196" s="1004">
        <f>IF(W196=".",".",SUM($S196:W196))</f>
        <v>-1843.3544327049985</v>
      </c>
      <c r="AN196" s="1004">
        <f>IF(X196=".",".",SUM($S196:X196))</f>
        <v>-1675.4844327049987</v>
      </c>
      <c r="AO196" s="1005">
        <f>IF(Y196=".",".",SUM($S196:Y196))</f>
        <v>-1503.4344327049985</v>
      </c>
      <c r="AP196" s="116"/>
      <c r="AQ196" s="1006">
        <f t="shared" si="165"/>
        <v>-0.28919136069384999</v>
      </c>
      <c r="AR196" s="1007">
        <f t="shared" si="166"/>
        <v>-0.27142155369603538</v>
      </c>
      <c r="AS196" s="1007">
        <f t="shared" si="167"/>
        <v>-0.25320653748758304</v>
      </c>
      <c r="AT196" s="1007">
        <f t="shared" si="168"/>
        <v>-0.2345369638435979</v>
      </c>
      <c r="AU196" s="1007">
        <f t="shared" si="169"/>
        <v>-0.21540114748296058</v>
      </c>
      <c r="AV196" s="1007">
        <f t="shared" si="170"/>
        <v>-0.19578506606832824</v>
      </c>
      <c r="AW196" s="990">
        <f t="shared" si="171"/>
        <v>-0.17568053990291754</v>
      </c>
      <c r="AX196" s="327"/>
      <c r="AY196" s="116"/>
      <c r="AZ196" s="1474"/>
      <c r="BA196" s="1474"/>
      <c r="BB196" s="1474"/>
    </row>
    <row r="197" spans="1:54" s="189" customFormat="1" x14ac:dyDescent="0.2">
      <c r="A197" s="183"/>
      <c r="B197" s="325"/>
      <c r="C197" s="473" t="str">
        <f t="shared" si="182"/>
        <v>Business</v>
      </c>
      <c r="D197" s="473" t="str">
        <f t="shared" si="182"/>
        <v>Major Retail</v>
      </c>
      <c r="E197" s="837">
        <f t="shared" si="179"/>
        <v>66339.363455999992</v>
      </c>
      <c r="F197" s="878">
        <v>53221.120000000003</v>
      </c>
      <c r="G197" s="874">
        <v>54551.65</v>
      </c>
      <c r="H197" s="874">
        <v>55915.44</v>
      </c>
      <c r="I197" s="874">
        <v>57313.33</v>
      </c>
      <c r="J197" s="874">
        <v>58746.16</v>
      </c>
      <c r="K197" s="874">
        <v>60214.82</v>
      </c>
      <c r="L197" s="874">
        <v>61720.19</v>
      </c>
      <c r="M197" s="333"/>
      <c r="N197" s="116"/>
      <c r="O197" s="1019">
        <f t="shared" si="183"/>
        <v>20</v>
      </c>
      <c r="P197" s="1020">
        <f t="shared" si="183"/>
        <v>20</v>
      </c>
      <c r="Q197" s="101"/>
      <c r="R197" s="325"/>
      <c r="S197" s="1003">
        <f t="shared" si="184"/>
        <v>-13118.243455999989</v>
      </c>
      <c r="T197" s="1004">
        <f t="shared" si="184"/>
        <v>1330.5299999999988</v>
      </c>
      <c r="U197" s="1004">
        <f t="shared" si="184"/>
        <v>1363.7900000000009</v>
      </c>
      <c r="V197" s="1004">
        <f t="shared" si="184"/>
        <v>1397.8899999999994</v>
      </c>
      <c r="W197" s="1004">
        <f t="shared" si="184"/>
        <v>1432.8300000000017</v>
      </c>
      <c r="X197" s="1004">
        <f t="shared" si="184"/>
        <v>1468.6599999999962</v>
      </c>
      <c r="Y197" s="1005">
        <f t="shared" si="184"/>
        <v>1505.3700000000026</v>
      </c>
      <c r="Z197" s="116"/>
      <c r="AA197" s="1006">
        <f t="shared" si="158"/>
        <v>-0.19774448792685129</v>
      </c>
      <c r="AB197" s="1007">
        <f t="shared" si="159"/>
        <v>2.5000037579066436E-2</v>
      </c>
      <c r="AC197" s="1007">
        <f t="shared" si="160"/>
        <v>2.4999977085935932E-2</v>
      </c>
      <c r="AD197" s="1007">
        <f t="shared" si="161"/>
        <v>2.5000071536591673E-2</v>
      </c>
      <c r="AE197" s="1007">
        <f t="shared" si="162"/>
        <v>2.4999943294169213E-2</v>
      </c>
      <c r="AF197" s="1007">
        <f t="shared" si="163"/>
        <v>2.5000102134335123E-2</v>
      </c>
      <c r="AG197" s="990">
        <f t="shared" si="164"/>
        <v>2.4999991696396329E-2</v>
      </c>
      <c r="AH197" s="116"/>
      <c r="AI197" s="1003">
        <f>IF(S197=".",".",SUM($S197:S197))</f>
        <v>-13118.243455999989</v>
      </c>
      <c r="AJ197" s="1004">
        <f>IF(T197=".",".",SUM($S197:T197))</f>
        <v>-11787.71345599999</v>
      </c>
      <c r="AK197" s="1004">
        <f>IF(U197=".",".",SUM($S197:U197))</f>
        <v>-10423.92345599999</v>
      </c>
      <c r="AL197" s="1004">
        <f>IF(V197=".",".",SUM($S197:V197))</f>
        <v>-9026.0334559999901</v>
      </c>
      <c r="AM197" s="1004">
        <f>IF(W197=".",".",SUM($S197:W197))</f>
        <v>-7593.2034559999884</v>
      </c>
      <c r="AN197" s="1004">
        <f>IF(X197=".",".",SUM($S197:X197))</f>
        <v>-6124.5434559999921</v>
      </c>
      <c r="AO197" s="1005">
        <f>IF(Y197=".",".",SUM($S197:Y197))</f>
        <v>-4619.1734559999895</v>
      </c>
      <c r="AP197" s="116"/>
      <c r="AQ197" s="1006">
        <f t="shared" si="165"/>
        <v>-0.19774448792685129</v>
      </c>
      <c r="AR197" s="1007">
        <f t="shared" si="166"/>
        <v>-0.17768806997700948</v>
      </c>
      <c r="AS197" s="1007">
        <f t="shared" si="167"/>
        <v>-0.1571302905689429</v>
      </c>
      <c r="AT197" s="1007">
        <f t="shared" si="168"/>
        <v>-0.13605848753714023</v>
      </c>
      <c r="AU197" s="1007">
        <f t="shared" si="169"/>
        <v>-0.11445999871609003</v>
      </c>
      <c r="AV197" s="1007">
        <f t="shared" si="170"/>
        <v>-9.232140823995294E-2</v>
      </c>
      <c r="AW197" s="990">
        <f t="shared" si="171"/>
        <v>-6.9629450982955032E-2</v>
      </c>
      <c r="AX197" s="327"/>
      <c r="AY197" s="116"/>
      <c r="AZ197" s="1474"/>
      <c r="BA197" s="1474"/>
      <c r="BB197" s="1474"/>
    </row>
    <row r="198" spans="1:54" s="189" customFormat="1" x14ac:dyDescent="0.2">
      <c r="A198" s="183"/>
      <c r="B198" s="325"/>
      <c r="C198" s="473" t="str">
        <f t="shared" si="182"/>
        <v>Business</v>
      </c>
      <c r="D198" s="473" t="str">
        <f t="shared" si="182"/>
        <v/>
      </c>
      <c r="E198" s="837" t="str">
        <f t="shared" si="179"/>
        <v>.</v>
      </c>
      <c r="F198" s="878"/>
      <c r="G198" s="874"/>
      <c r="H198" s="874"/>
      <c r="I198" s="874"/>
      <c r="J198" s="874"/>
      <c r="K198" s="874"/>
      <c r="L198" s="874"/>
      <c r="M198" s="333"/>
      <c r="N198" s="116"/>
      <c r="O198" s="1019">
        <f t="shared" si="183"/>
        <v>0</v>
      </c>
      <c r="P198" s="1020">
        <f t="shared" si="183"/>
        <v>0</v>
      </c>
      <c r="Q198" s="101"/>
      <c r="R198" s="325"/>
      <c r="S198" s="1003" t="str">
        <f t="shared" si="184"/>
        <v>.</v>
      </c>
      <c r="T198" s="1004" t="str">
        <f t="shared" si="184"/>
        <v>.</v>
      </c>
      <c r="U198" s="1004" t="str">
        <f t="shared" si="184"/>
        <v>.</v>
      </c>
      <c r="V198" s="1004" t="str">
        <f t="shared" si="184"/>
        <v>.</v>
      </c>
      <c r="W198" s="1004" t="str">
        <f t="shared" si="184"/>
        <v>.</v>
      </c>
      <c r="X198" s="1004" t="str">
        <f t="shared" si="184"/>
        <v>.</v>
      </c>
      <c r="Y198" s="1005" t="str">
        <f t="shared" si="184"/>
        <v>.</v>
      </c>
      <c r="Z198" s="116"/>
      <c r="AA198" s="1006" t="str">
        <f t="shared" si="158"/>
        <v>.</v>
      </c>
      <c r="AB198" s="1007" t="str">
        <f t="shared" si="159"/>
        <v>.</v>
      </c>
      <c r="AC198" s="1007" t="str">
        <f t="shared" si="160"/>
        <v>.</v>
      </c>
      <c r="AD198" s="1007" t="str">
        <f t="shared" si="161"/>
        <v>.</v>
      </c>
      <c r="AE198" s="1007" t="str">
        <f t="shared" si="162"/>
        <v>.</v>
      </c>
      <c r="AF198" s="1007" t="str">
        <f t="shared" si="163"/>
        <v>.</v>
      </c>
      <c r="AG198" s="990" t="str">
        <f t="shared" si="164"/>
        <v>.</v>
      </c>
      <c r="AH198" s="116"/>
      <c r="AI198" s="1003" t="str">
        <f>IF(S198=".",".",SUM($S198:S198))</f>
        <v>.</v>
      </c>
      <c r="AJ198" s="1004" t="str">
        <f>IF(T198=".",".",SUM($S198:T198))</f>
        <v>.</v>
      </c>
      <c r="AK198" s="1004" t="str">
        <f>IF(U198=".",".",SUM($S198:U198))</f>
        <v>.</v>
      </c>
      <c r="AL198" s="1004" t="str">
        <f>IF(V198=".",".",SUM($S198:V198))</f>
        <v>.</v>
      </c>
      <c r="AM198" s="1004" t="str">
        <f>IF(W198=".",".",SUM($S198:W198))</f>
        <v>.</v>
      </c>
      <c r="AN198" s="1004" t="str">
        <f>IF(X198=".",".",SUM($S198:X198))</f>
        <v>.</v>
      </c>
      <c r="AO198" s="1005" t="str">
        <f>IF(Y198=".",".",SUM($S198:Y198))</f>
        <v>.</v>
      </c>
      <c r="AP198" s="116"/>
      <c r="AQ198" s="1006" t="str">
        <f t="shared" si="165"/>
        <v>.</v>
      </c>
      <c r="AR198" s="1007" t="str">
        <f t="shared" si="166"/>
        <v>.</v>
      </c>
      <c r="AS198" s="1007" t="str">
        <f t="shared" si="167"/>
        <v>.</v>
      </c>
      <c r="AT198" s="1007" t="str">
        <f t="shared" si="168"/>
        <v>.</v>
      </c>
      <c r="AU198" s="1007" t="str">
        <f t="shared" si="169"/>
        <v>.</v>
      </c>
      <c r="AV198" s="1007" t="str">
        <f t="shared" si="170"/>
        <v>.</v>
      </c>
      <c r="AW198" s="990" t="str">
        <f t="shared" si="171"/>
        <v>.</v>
      </c>
      <c r="AX198" s="327"/>
      <c r="AY198" s="116"/>
      <c r="AZ198" s="1474"/>
      <c r="BA198" s="1474"/>
      <c r="BB198" s="1474"/>
    </row>
    <row r="199" spans="1:54" s="189" customFormat="1" x14ac:dyDescent="0.2">
      <c r="A199" s="183"/>
      <c r="B199" s="325"/>
      <c r="C199" s="473" t="str">
        <f t="shared" si="182"/>
        <v>Business</v>
      </c>
      <c r="D199" s="473" t="str">
        <f t="shared" si="182"/>
        <v/>
      </c>
      <c r="E199" s="837" t="str">
        <f t="shared" si="179"/>
        <v>.</v>
      </c>
      <c r="F199" s="878"/>
      <c r="G199" s="874"/>
      <c r="H199" s="874"/>
      <c r="I199" s="874"/>
      <c r="J199" s="874"/>
      <c r="K199" s="874"/>
      <c r="L199" s="874"/>
      <c r="M199" s="333"/>
      <c r="N199" s="116"/>
      <c r="O199" s="1019">
        <f t="shared" si="183"/>
        <v>0</v>
      </c>
      <c r="P199" s="1020">
        <f t="shared" si="183"/>
        <v>0</v>
      </c>
      <c r="Q199" s="101"/>
      <c r="R199" s="325"/>
      <c r="S199" s="1003" t="str">
        <f t="shared" si="184"/>
        <v>.</v>
      </c>
      <c r="T199" s="1004" t="str">
        <f t="shared" si="184"/>
        <v>.</v>
      </c>
      <c r="U199" s="1004" t="str">
        <f t="shared" si="184"/>
        <v>.</v>
      </c>
      <c r="V199" s="1004" t="str">
        <f t="shared" si="184"/>
        <v>.</v>
      </c>
      <c r="W199" s="1004" t="str">
        <f t="shared" si="184"/>
        <v>.</v>
      </c>
      <c r="X199" s="1004" t="str">
        <f t="shared" si="184"/>
        <v>.</v>
      </c>
      <c r="Y199" s="1005" t="str">
        <f t="shared" si="184"/>
        <v>.</v>
      </c>
      <c r="Z199" s="116"/>
      <c r="AA199" s="1006" t="str">
        <f t="shared" si="158"/>
        <v>.</v>
      </c>
      <c r="AB199" s="1007" t="str">
        <f t="shared" si="159"/>
        <v>.</v>
      </c>
      <c r="AC199" s="1007" t="str">
        <f t="shared" si="160"/>
        <v>.</v>
      </c>
      <c r="AD199" s="1007" t="str">
        <f t="shared" si="161"/>
        <v>.</v>
      </c>
      <c r="AE199" s="1007" t="str">
        <f t="shared" si="162"/>
        <v>.</v>
      </c>
      <c r="AF199" s="1007" t="str">
        <f t="shared" si="163"/>
        <v>.</v>
      </c>
      <c r="AG199" s="990" t="str">
        <f t="shared" si="164"/>
        <v>.</v>
      </c>
      <c r="AH199" s="116"/>
      <c r="AI199" s="1003" t="str">
        <f>IF(S199=".",".",SUM($S199:S199))</f>
        <v>.</v>
      </c>
      <c r="AJ199" s="1004" t="str">
        <f>IF(T199=".",".",SUM($S199:T199))</f>
        <v>.</v>
      </c>
      <c r="AK199" s="1004" t="str">
        <f>IF(U199=".",".",SUM($S199:U199))</f>
        <v>.</v>
      </c>
      <c r="AL199" s="1004" t="str">
        <f>IF(V199=".",".",SUM($S199:V199))</f>
        <v>.</v>
      </c>
      <c r="AM199" s="1004" t="str">
        <f>IF(W199=".",".",SUM($S199:W199))</f>
        <v>.</v>
      </c>
      <c r="AN199" s="1004" t="str">
        <f>IF(X199=".",".",SUM($S199:X199))</f>
        <v>.</v>
      </c>
      <c r="AO199" s="1005" t="str">
        <f>IF(Y199=".",".",SUM($S199:Y199))</f>
        <v>.</v>
      </c>
      <c r="AP199" s="116"/>
      <c r="AQ199" s="1006" t="str">
        <f t="shared" si="165"/>
        <v>.</v>
      </c>
      <c r="AR199" s="1007" t="str">
        <f t="shared" si="166"/>
        <v>.</v>
      </c>
      <c r="AS199" s="1007" t="str">
        <f t="shared" si="167"/>
        <v>.</v>
      </c>
      <c r="AT199" s="1007" t="str">
        <f t="shared" si="168"/>
        <v>.</v>
      </c>
      <c r="AU199" s="1007" t="str">
        <f t="shared" si="169"/>
        <v>.</v>
      </c>
      <c r="AV199" s="1007" t="str">
        <f t="shared" si="170"/>
        <v>.</v>
      </c>
      <c r="AW199" s="990" t="str">
        <f t="shared" si="171"/>
        <v>.</v>
      </c>
      <c r="AX199" s="327"/>
      <c r="AY199" s="116"/>
      <c r="AZ199" s="1474"/>
      <c r="BA199" s="1474"/>
      <c r="BB199" s="1474"/>
    </row>
    <row r="200" spans="1:54" s="189" customFormat="1" x14ac:dyDescent="0.2">
      <c r="A200" s="183"/>
      <c r="B200" s="325"/>
      <c r="C200" s="473" t="str">
        <f t="shared" si="182"/>
        <v>Business</v>
      </c>
      <c r="D200" s="473" t="str">
        <f t="shared" si="182"/>
        <v/>
      </c>
      <c r="E200" s="837" t="str">
        <f t="shared" si="179"/>
        <v>.</v>
      </c>
      <c r="F200" s="878"/>
      <c r="G200" s="874"/>
      <c r="H200" s="874"/>
      <c r="I200" s="874"/>
      <c r="J200" s="874"/>
      <c r="K200" s="874"/>
      <c r="L200" s="874"/>
      <c r="M200" s="333"/>
      <c r="N200" s="116"/>
      <c r="O200" s="1019">
        <f t="shared" si="183"/>
        <v>0</v>
      </c>
      <c r="P200" s="1020">
        <f t="shared" si="183"/>
        <v>0</v>
      </c>
      <c r="Q200" s="101"/>
      <c r="R200" s="325"/>
      <c r="S200" s="1003" t="str">
        <f t="shared" si="184"/>
        <v>.</v>
      </c>
      <c r="T200" s="1004" t="str">
        <f t="shared" si="184"/>
        <v>.</v>
      </c>
      <c r="U200" s="1004" t="str">
        <f t="shared" si="184"/>
        <v>.</v>
      </c>
      <c r="V200" s="1004" t="str">
        <f t="shared" si="184"/>
        <v>.</v>
      </c>
      <c r="W200" s="1004" t="str">
        <f t="shared" si="184"/>
        <v>.</v>
      </c>
      <c r="X200" s="1004" t="str">
        <f t="shared" si="184"/>
        <v>.</v>
      </c>
      <c r="Y200" s="1005" t="str">
        <f t="shared" si="184"/>
        <v>.</v>
      </c>
      <c r="Z200" s="116"/>
      <c r="AA200" s="1006" t="str">
        <f t="shared" si="158"/>
        <v>.</v>
      </c>
      <c r="AB200" s="1007" t="str">
        <f t="shared" si="159"/>
        <v>.</v>
      </c>
      <c r="AC200" s="1007" t="str">
        <f t="shared" si="160"/>
        <v>.</v>
      </c>
      <c r="AD200" s="1007" t="str">
        <f t="shared" si="161"/>
        <v>.</v>
      </c>
      <c r="AE200" s="1007" t="str">
        <f t="shared" si="162"/>
        <v>.</v>
      </c>
      <c r="AF200" s="1007" t="str">
        <f t="shared" si="163"/>
        <v>.</v>
      </c>
      <c r="AG200" s="990" t="str">
        <f t="shared" si="164"/>
        <v>.</v>
      </c>
      <c r="AH200" s="116"/>
      <c r="AI200" s="1003" t="str">
        <f>IF(S200=".",".",SUM($S200:S200))</f>
        <v>.</v>
      </c>
      <c r="AJ200" s="1004" t="str">
        <f>IF(T200=".",".",SUM($S200:T200))</f>
        <v>.</v>
      </c>
      <c r="AK200" s="1004" t="str">
        <f>IF(U200=".",".",SUM($S200:U200))</f>
        <v>.</v>
      </c>
      <c r="AL200" s="1004" t="str">
        <f>IF(V200=".",".",SUM($S200:V200))</f>
        <v>.</v>
      </c>
      <c r="AM200" s="1004" t="str">
        <f>IF(W200=".",".",SUM($S200:W200))</f>
        <v>.</v>
      </c>
      <c r="AN200" s="1004" t="str">
        <f>IF(X200=".",".",SUM($S200:X200))</f>
        <v>.</v>
      </c>
      <c r="AO200" s="1005" t="str">
        <f>IF(Y200=".",".",SUM($S200:Y200))</f>
        <v>.</v>
      </c>
      <c r="AP200" s="116"/>
      <c r="AQ200" s="1006" t="str">
        <f t="shared" si="165"/>
        <v>.</v>
      </c>
      <c r="AR200" s="1007" t="str">
        <f t="shared" si="166"/>
        <v>.</v>
      </c>
      <c r="AS200" s="1007" t="str">
        <f t="shared" si="167"/>
        <v>.</v>
      </c>
      <c r="AT200" s="1007" t="str">
        <f t="shared" si="168"/>
        <v>.</v>
      </c>
      <c r="AU200" s="1007" t="str">
        <f t="shared" si="169"/>
        <v>.</v>
      </c>
      <c r="AV200" s="1007" t="str">
        <f t="shared" si="170"/>
        <v>.</v>
      </c>
      <c r="AW200" s="990" t="str">
        <f t="shared" si="171"/>
        <v>.</v>
      </c>
      <c r="AX200" s="327"/>
      <c r="AY200" s="116"/>
      <c r="AZ200" s="1474"/>
      <c r="BA200" s="1474"/>
      <c r="BB200" s="1474"/>
    </row>
    <row r="201" spans="1:54" s="189" customFormat="1" x14ac:dyDescent="0.2">
      <c r="A201" s="183"/>
      <c r="B201" s="325"/>
      <c r="C201" s="473" t="str">
        <f t="shared" si="182"/>
        <v>Business</v>
      </c>
      <c r="D201" s="473" t="str">
        <f t="shared" si="182"/>
        <v/>
      </c>
      <c r="E201" s="837" t="str">
        <f t="shared" si="179"/>
        <v>.</v>
      </c>
      <c r="F201" s="878"/>
      <c r="G201" s="874"/>
      <c r="H201" s="874"/>
      <c r="I201" s="874"/>
      <c r="J201" s="874"/>
      <c r="K201" s="874"/>
      <c r="L201" s="874"/>
      <c r="M201" s="333"/>
      <c r="N201" s="116"/>
      <c r="O201" s="1019">
        <f t="shared" si="183"/>
        <v>0</v>
      </c>
      <c r="P201" s="1020">
        <f t="shared" si="183"/>
        <v>0</v>
      </c>
      <c r="Q201" s="101"/>
      <c r="R201" s="325"/>
      <c r="S201" s="1003" t="str">
        <f t="shared" si="184"/>
        <v>.</v>
      </c>
      <c r="T201" s="1004" t="str">
        <f t="shared" si="184"/>
        <v>.</v>
      </c>
      <c r="U201" s="1004" t="str">
        <f t="shared" si="184"/>
        <v>.</v>
      </c>
      <c r="V201" s="1004" t="str">
        <f t="shared" si="184"/>
        <v>.</v>
      </c>
      <c r="W201" s="1004" t="str">
        <f t="shared" si="184"/>
        <v>.</v>
      </c>
      <c r="X201" s="1004" t="str">
        <f t="shared" si="184"/>
        <v>.</v>
      </c>
      <c r="Y201" s="1005" t="str">
        <f t="shared" si="184"/>
        <v>.</v>
      </c>
      <c r="Z201" s="116"/>
      <c r="AA201" s="1006" t="str">
        <f t="shared" si="158"/>
        <v>.</v>
      </c>
      <c r="AB201" s="1007" t="str">
        <f t="shared" si="159"/>
        <v>.</v>
      </c>
      <c r="AC201" s="1007" t="str">
        <f t="shared" si="160"/>
        <v>.</v>
      </c>
      <c r="AD201" s="1007" t="str">
        <f t="shared" si="161"/>
        <v>.</v>
      </c>
      <c r="AE201" s="1007" t="str">
        <f t="shared" si="162"/>
        <v>.</v>
      </c>
      <c r="AF201" s="1007" t="str">
        <f t="shared" si="163"/>
        <v>.</v>
      </c>
      <c r="AG201" s="990" t="str">
        <f t="shared" si="164"/>
        <v>.</v>
      </c>
      <c r="AH201" s="116"/>
      <c r="AI201" s="1003" t="str">
        <f>IF(S201=".",".",SUM($S201:S201))</f>
        <v>.</v>
      </c>
      <c r="AJ201" s="1004" t="str">
        <f>IF(T201=".",".",SUM($S201:T201))</f>
        <v>.</v>
      </c>
      <c r="AK201" s="1004" t="str">
        <f>IF(U201=".",".",SUM($S201:U201))</f>
        <v>.</v>
      </c>
      <c r="AL201" s="1004" t="str">
        <f>IF(V201=".",".",SUM($S201:V201))</f>
        <v>.</v>
      </c>
      <c r="AM201" s="1004" t="str">
        <f>IF(W201=".",".",SUM($S201:W201))</f>
        <v>.</v>
      </c>
      <c r="AN201" s="1004" t="str">
        <f>IF(X201=".",".",SUM($S201:X201))</f>
        <v>.</v>
      </c>
      <c r="AO201" s="1005" t="str">
        <f>IF(Y201=".",".",SUM($S201:Y201))</f>
        <v>.</v>
      </c>
      <c r="AP201" s="116"/>
      <c r="AQ201" s="1006" t="str">
        <f t="shared" si="165"/>
        <v>.</v>
      </c>
      <c r="AR201" s="1007" t="str">
        <f t="shared" si="166"/>
        <v>.</v>
      </c>
      <c r="AS201" s="1007" t="str">
        <f t="shared" si="167"/>
        <v>.</v>
      </c>
      <c r="AT201" s="1007" t="str">
        <f t="shared" si="168"/>
        <v>.</v>
      </c>
      <c r="AU201" s="1007" t="str">
        <f t="shared" si="169"/>
        <v>.</v>
      </c>
      <c r="AV201" s="1007" t="str">
        <f t="shared" si="170"/>
        <v>.</v>
      </c>
      <c r="AW201" s="990" t="str">
        <f t="shared" si="171"/>
        <v>.</v>
      </c>
      <c r="AX201" s="327"/>
      <c r="AY201" s="116"/>
      <c r="AZ201" s="1474"/>
      <c r="BA201" s="1474"/>
      <c r="BB201" s="1474"/>
    </row>
    <row r="202" spans="1:54" s="189" customFormat="1" x14ac:dyDescent="0.2">
      <c r="A202" s="183"/>
      <c r="B202" s="325"/>
      <c r="C202" s="473" t="str">
        <f t="shared" si="182"/>
        <v>Business</v>
      </c>
      <c r="D202" s="473" t="str">
        <f t="shared" si="182"/>
        <v/>
      </c>
      <c r="E202" s="837" t="str">
        <f t="shared" si="179"/>
        <v>.</v>
      </c>
      <c r="F202" s="878"/>
      <c r="G202" s="874"/>
      <c r="H202" s="874"/>
      <c r="I202" s="874"/>
      <c r="J202" s="874"/>
      <c r="K202" s="874"/>
      <c r="L202" s="874"/>
      <c r="M202" s="333"/>
      <c r="N202" s="116"/>
      <c r="O202" s="1019">
        <f t="shared" si="183"/>
        <v>0</v>
      </c>
      <c r="P202" s="1020">
        <f t="shared" si="183"/>
        <v>0</v>
      </c>
      <c r="Q202" s="101"/>
      <c r="R202" s="325"/>
      <c r="S202" s="1003" t="str">
        <f t="shared" si="184"/>
        <v>.</v>
      </c>
      <c r="T202" s="1004" t="str">
        <f t="shared" si="184"/>
        <v>.</v>
      </c>
      <c r="U202" s="1004" t="str">
        <f t="shared" si="184"/>
        <v>.</v>
      </c>
      <c r="V202" s="1004" t="str">
        <f t="shared" si="184"/>
        <v>.</v>
      </c>
      <c r="W202" s="1004" t="str">
        <f t="shared" si="184"/>
        <v>.</v>
      </c>
      <c r="X202" s="1004" t="str">
        <f t="shared" si="184"/>
        <v>.</v>
      </c>
      <c r="Y202" s="1005" t="str">
        <f t="shared" si="184"/>
        <v>.</v>
      </c>
      <c r="Z202" s="116"/>
      <c r="AA202" s="1006" t="str">
        <f t="shared" si="158"/>
        <v>.</v>
      </c>
      <c r="AB202" s="1007" t="str">
        <f t="shared" si="159"/>
        <v>.</v>
      </c>
      <c r="AC202" s="1007" t="str">
        <f t="shared" si="160"/>
        <v>.</v>
      </c>
      <c r="AD202" s="1007" t="str">
        <f t="shared" si="161"/>
        <v>.</v>
      </c>
      <c r="AE202" s="1007" t="str">
        <f t="shared" si="162"/>
        <v>.</v>
      </c>
      <c r="AF202" s="1007" t="str">
        <f t="shared" si="163"/>
        <v>.</v>
      </c>
      <c r="AG202" s="990" t="str">
        <f t="shared" si="164"/>
        <v>.</v>
      </c>
      <c r="AH202" s="116"/>
      <c r="AI202" s="1003" t="str">
        <f>IF(S202=".",".",SUM($S202:S202))</f>
        <v>.</v>
      </c>
      <c r="AJ202" s="1004" t="str">
        <f>IF(T202=".",".",SUM($S202:T202))</f>
        <v>.</v>
      </c>
      <c r="AK202" s="1004" t="str">
        <f>IF(U202=".",".",SUM($S202:U202))</f>
        <v>.</v>
      </c>
      <c r="AL202" s="1004" t="str">
        <f>IF(V202=".",".",SUM($S202:V202))</f>
        <v>.</v>
      </c>
      <c r="AM202" s="1004" t="str">
        <f>IF(W202=".",".",SUM($S202:W202))</f>
        <v>.</v>
      </c>
      <c r="AN202" s="1004" t="str">
        <f>IF(X202=".",".",SUM($S202:X202))</f>
        <v>.</v>
      </c>
      <c r="AO202" s="1005" t="str">
        <f>IF(Y202=".",".",SUM($S202:Y202))</f>
        <v>.</v>
      </c>
      <c r="AP202" s="116"/>
      <c r="AQ202" s="1006" t="str">
        <f t="shared" si="165"/>
        <v>.</v>
      </c>
      <c r="AR202" s="1007" t="str">
        <f t="shared" si="166"/>
        <v>.</v>
      </c>
      <c r="AS202" s="1007" t="str">
        <f t="shared" si="167"/>
        <v>.</v>
      </c>
      <c r="AT202" s="1007" t="str">
        <f t="shared" si="168"/>
        <v>.</v>
      </c>
      <c r="AU202" s="1007" t="str">
        <f t="shared" si="169"/>
        <v>.</v>
      </c>
      <c r="AV202" s="1007" t="str">
        <f t="shared" si="170"/>
        <v>.</v>
      </c>
      <c r="AW202" s="990" t="str">
        <f t="shared" si="171"/>
        <v>.</v>
      </c>
      <c r="AX202" s="327"/>
      <c r="AY202" s="116"/>
      <c r="AZ202" s="1474"/>
      <c r="BA202" s="1474"/>
      <c r="BB202" s="1474"/>
    </row>
    <row r="203" spans="1:54" s="189" customFormat="1" x14ac:dyDescent="0.2">
      <c r="A203" s="183"/>
      <c r="B203" s="325"/>
      <c r="C203" s="473" t="str">
        <f t="shared" si="182"/>
        <v>Business</v>
      </c>
      <c r="D203" s="473" t="str">
        <f t="shared" si="182"/>
        <v/>
      </c>
      <c r="E203" s="837" t="str">
        <f t="shared" si="179"/>
        <v>.</v>
      </c>
      <c r="F203" s="878"/>
      <c r="G203" s="874"/>
      <c r="H203" s="874"/>
      <c r="I203" s="874"/>
      <c r="J203" s="874"/>
      <c r="K203" s="874"/>
      <c r="L203" s="874"/>
      <c r="M203" s="333"/>
      <c r="N203" s="116"/>
      <c r="O203" s="1019">
        <f t="shared" si="183"/>
        <v>0</v>
      </c>
      <c r="P203" s="1020">
        <f t="shared" si="183"/>
        <v>0</v>
      </c>
      <c r="Q203" s="101"/>
      <c r="R203" s="325"/>
      <c r="S203" s="1003" t="str">
        <f t="shared" si="184"/>
        <v>.</v>
      </c>
      <c r="T203" s="1004" t="str">
        <f t="shared" si="184"/>
        <v>.</v>
      </c>
      <c r="U203" s="1004" t="str">
        <f t="shared" si="184"/>
        <v>.</v>
      </c>
      <c r="V203" s="1004" t="str">
        <f t="shared" si="184"/>
        <v>.</v>
      </c>
      <c r="W203" s="1004" t="str">
        <f t="shared" si="184"/>
        <v>.</v>
      </c>
      <c r="X203" s="1004" t="str">
        <f t="shared" si="184"/>
        <v>.</v>
      </c>
      <c r="Y203" s="1005" t="str">
        <f t="shared" si="184"/>
        <v>.</v>
      </c>
      <c r="Z203" s="116"/>
      <c r="AA203" s="1006" t="str">
        <f t="shared" si="158"/>
        <v>.</v>
      </c>
      <c r="AB203" s="1007" t="str">
        <f t="shared" si="159"/>
        <v>.</v>
      </c>
      <c r="AC203" s="1007" t="str">
        <f t="shared" si="160"/>
        <v>.</v>
      </c>
      <c r="AD203" s="1007" t="str">
        <f t="shared" si="161"/>
        <v>.</v>
      </c>
      <c r="AE203" s="1007" t="str">
        <f t="shared" si="162"/>
        <v>.</v>
      </c>
      <c r="AF203" s="1007" t="str">
        <f t="shared" si="163"/>
        <v>.</v>
      </c>
      <c r="AG203" s="990" t="str">
        <f t="shared" si="164"/>
        <v>.</v>
      </c>
      <c r="AH203" s="116"/>
      <c r="AI203" s="1003" t="str">
        <f>IF(S203=".",".",SUM($S203:S203))</f>
        <v>.</v>
      </c>
      <c r="AJ203" s="1004" t="str">
        <f>IF(T203=".",".",SUM($S203:T203))</f>
        <v>.</v>
      </c>
      <c r="AK203" s="1004" t="str">
        <f>IF(U203=".",".",SUM($S203:U203))</f>
        <v>.</v>
      </c>
      <c r="AL203" s="1004" t="str">
        <f>IF(V203=".",".",SUM($S203:V203))</f>
        <v>.</v>
      </c>
      <c r="AM203" s="1004" t="str">
        <f>IF(W203=".",".",SUM($S203:W203))</f>
        <v>.</v>
      </c>
      <c r="AN203" s="1004" t="str">
        <f>IF(X203=".",".",SUM($S203:X203))</f>
        <v>.</v>
      </c>
      <c r="AO203" s="1005" t="str">
        <f>IF(Y203=".",".",SUM($S203:Y203))</f>
        <v>.</v>
      </c>
      <c r="AP203" s="116"/>
      <c r="AQ203" s="1006" t="str">
        <f t="shared" si="165"/>
        <v>.</v>
      </c>
      <c r="AR203" s="1007" t="str">
        <f t="shared" si="166"/>
        <v>.</v>
      </c>
      <c r="AS203" s="1007" t="str">
        <f t="shared" si="167"/>
        <v>.</v>
      </c>
      <c r="AT203" s="1007" t="str">
        <f t="shared" si="168"/>
        <v>.</v>
      </c>
      <c r="AU203" s="1007" t="str">
        <f t="shared" si="169"/>
        <v>.</v>
      </c>
      <c r="AV203" s="1007" t="str">
        <f t="shared" si="170"/>
        <v>.</v>
      </c>
      <c r="AW203" s="990" t="str">
        <f t="shared" si="171"/>
        <v>.</v>
      </c>
      <c r="AX203" s="327"/>
      <c r="AY203" s="116"/>
      <c r="AZ203" s="1474"/>
      <c r="BA203" s="1474"/>
      <c r="BB203" s="1474"/>
    </row>
    <row r="204" spans="1:54" s="189" customFormat="1" x14ac:dyDescent="0.2">
      <c r="A204" s="183"/>
      <c r="B204" s="325"/>
      <c r="C204" s="473" t="str">
        <f t="shared" si="182"/>
        <v>Business</v>
      </c>
      <c r="D204" s="473" t="str">
        <f t="shared" si="182"/>
        <v/>
      </c>
      <c r="E204" s="837" t="str">
        <f t="shared" si="179"/>
        <v>.</v>
      </c>
      <c r="F204" s="878"/>
      <c r="G204" s="874"/>
      <c r="H204" s="874"/>
      <c r="I204" s="874"/>
      <c r="J204" s="874"/>
      <c r="K204" s="874"/>
      <c r="L204" s="874"/>
      <c r="M204" s="333"/>
      <c r="N204" s="116"/>
      <c r="O204" s="1019">
        <f t="shared" si="183"/>
        <v>0</v>
      </c>
      <c r="P204" s="1020">
        <f t="shared" si="183"/>
        <v>0</v>
      </c>
      <c r="Q204" s="101"/>
      <c r="R204" s="325"/>
      <c r="S204" s="1003" t="str">
        <f t="shared" si="184"/>
        <v>.</v>
      </c>
      <c r="T204" s="1004" t="str">
        <f t="shared" si="184"/>
        <v>.</v>
      </c>
      <c r="U204" s="1004" t="str">
        <f t="shared" si="184"/>
        <v>.</v>
      </c>
      <c r="V204" s="1004" t="str">
        <f t="shared" si="184"/>
        <v>.</v>
      </c>
      <c r="W204" s="1004" t="str">
        <f t="shared" si="184"/>
        <v>.</v>
      </c>
      <c r="X204" s="1004" t="str">
        <f t="shared" si="184"/>
        <v>.</v>
      </c>
      <c r="Y204" s="1005" t="str">
        <f t="shared" si="184"/>
        <v>.</v>
      </c>
      <c r="Z204" s="116"/>
      <c r="AA204" s="1006" t="str">
        <f t="shared" si="158"/>
        <v>.</v>
      </c>
      <c r="AB204" s="1007" t="str">
        <f t="shared" si="159"/>
        <v>.</v>
      </c>
      <c r="AC204" s="1007" t="str">
        <f t="shared" si="160"/>
        <v>.</v>
      </c>
      <c r="AD204" s="1007" t="str">
        <f t="shared" si="161"/>
        <v>.</v>
      </c>
      <c r="AE204" s="1007" t="str">
        <f t="shared" si="162"/>
        <v>.</v>
      </c>
      <c r="AF204" s="1007" t="str">
        <f t="shared" si="163"/>
        <v>.</v>
      </c>
      <c r="AG204" s="990" t="str">
        <f t="shared" si="164"/>
        <v>.</v>
      </c>
      <c r="AH204" s="116"/>
      <c r="AI204" s="1003" t="str">
        <f>IF(S204=".",".",SUM($S204:S204))</f>
        <v>.</v>
      </c>
      <c r="AJ204" s="1004" t="str">
        <f>IF(T204=".",".",SUM($S204:T204))</f>
        <v>.</v>
      </c>
      <c r="AK204" s="1004" t="str">
        <f>IF(U204=".",".",SUM($S204:U204))</f>
        <v>.</v>
      </c>
      <c r="AL204" s="1004" t="str">
        <f>IF(V204=".",".",SUM($S204:V204))</f>
        <v>.</v>
      </c>
      <c r="AM204" s="1004" t="str">
        <f>IF(W204=".",".",SUM($S204:W204))</f>
        <v>.</v>
      </c>
      <c r="AN204" s="1004" t="str">
        <f>IF(X204=".",".",SUM($S204:X204))</f>
        <v>.</v>
      </c>
      <c r="AO204" s="1005" t="str">
        <f>IF(Y204=".",".",SUM($S204:Y204))</f>
        <v>.</v>
      </c>
      <c r="AP204" s="116"/>
      <c r="AQ204" s="1006" t="str">
        <f t="shared" si="165"/>
        <v>.</v>
      </c>
      <c r="AR204" s="1007" t="str">
        <f t="shared" si="166"/>
        <v>.</v>
      </c>
      <c r="AS204" s="1007" t="str">
        <f t="shared" si="167"/>
        <v>.</v>
      </c>
      <c r="AT204" s="1007" t="str">
        <f t="shared" si="168"/>
        <v>.</v>
      </c>
      <c r="AU204" s="1007" t="str">
        <f t="shared" si="169"/>
        <v>.</v>
      </c>
      <c r="AV204" s="1007" t="str">
        <f t="shared" si="170"/>
        <v>.</v>
      </c>
      <c r="AW204" s="990" t="str">
        <f t="shared" si="171"/>
        <v>.</v>
      </c>
      <c r="AX204" s="327"/>
      <c r="AY204" s="116"/>
      <c r="AZ204" s="1474"/>
      <c r="BA204" s="1474"/>
      <c r="BB204" s="1474"/>
    </row>
    <row r="205" spans="1:54" s="189" customFormat="1" x14ac:dyDescent="0.2">
      <c r="A205" s="183"/>
      <c r="B205" s="325"/>
      <c r="C205" s="473" t="str">
        <f t="shared" si="182"/>
        <v>Business</v>
      </c>
      <c r="D205" s="473" t="str">
        <f t="shared" si="182"/>
        <v/>
      </c>
      <c r="E205" s="837" t="str">
        <f t="shared" si="179"/>
        <v>.</v>
      </c>
      <c r="F205" s="878"/>
      <c r="G205" s="874"/>
      <c r="H205" s="874"/>
      <c r="I205" s="874"/>
      <c r="J205" s="874"/>
      <c r="K205" s="874"/>
      <c r="L205" s="874"/>
      <c r="M205" s="333"/>
      <c r="N205" s="116"/>
      <c r="O205" s="1019">
        <f t="shared" si="183"/>
        <v>0</v>
      </c>
      <c r="P205" s="1020">
        <f t="shared" si="183"/>
        <v>0</v>
      </c>
      <c r="Q205" s="101"/>
      <c r="R205" s="325"/>
      <c r="S205" s="1003" t="str">
        <f t="shared" si="184"/>
        <v>.</v>
      </c>
      <c r="T205" s="1004" t="str">
        <f t="shared" si="184"/>
        <v>.</v>
      </c>
      <c r="U205" s="1004" t="str">
        <f t="shared" si="184"/>
        <v>.</v>
      </c>
      <c r="V205" s="1004" t="str">
        <f t="shared" si="184"/>
        <v>.</v>
      </c>
      <c r="W205" s="1004" t="str">
        <f t="shared" si="184"/>
        <v>.</v>
      </c>
      <c r="X205" s="1004" t="str">
        <f t="shared" si="184"/>
        <v>.</v>
      </c>
      <c r="Y205" s="1005" t="str">
        <f t="shared" si="184"/>
        <v>.</v>
      </c>
      <c r="Z205" s="116"/>
      <c r="AA205" s="1006" t="str">
        <f t="shared" si="158"/>
        <v>.</v>
      </c>
      <c r="AB205" s="1007" t="str">
        <f t="shared" si="159"/>
        <v>.</v>
      </c>
      <c r="AC205" s="1007" t="str">
        <f t="shared" si="160"/>
        <v>.</v>
      </c>
      <c r="AD205" s="1007" t="str">
        <f t="shared" si="161"/>
        <v>.</v>
      </c>
      <c r="AE205" s="1007" t="str">
        <f t="shared" si="162"/>
        <v>.</v>
      </c>
      <c r="AF205" s="1007" t="str">
        <f t="shared" si="163"/>
        <v>.</v>
      </c>
      <c r="AG205" s="990" t="str">
        <f t="shared" si="164"/>
        <v>.</v>
      </c>
      <c r="AH205" s="116"/>
      <c r="AI205" s="1003" t="str">
        <f>IF(S205=".",".",SUM($S205:S205))</f>
        <v>.</v>
      </c>
      <c r="AJ205" s="1004" t="str">
        <f>IF(T205=".",".",SUM($S205:T205))</f>
        <v>.</v>
      </c>
      <c r="AK205" s="1004" t="str">
        <f>IF(U205=".",".",SUM($S205:U205))</f>
        <v>.</v>
      </c>
      <c r="AL205" s="1004" t="str">
        <f>IF(V205=".",".",SUM($S205:V205))</f>
        <v>.</v>
      </c>
      <c r="AM205" s="1004" t="str">
        <f>IF(W205=".",".",SUM($S205:W205))</f>
        <v>.</v>
      </c>
      <c r="AN205" s="1004" t="str">
        <f>IF(X205=".",".",SUM($S205:X205))</f>
        <v>.</v>
      </c>
      <c r="AO205" s="1005" t="str">
        <f>IF(Y205=".",".",SUM($S205:Y205))</f>
        <v>.</v>
      </c>
      <c r="AP205" s="116"/>
      <c r="AQ205" s="1006" t="str">
        <f t="shared" si="165"/>
        <v>.</v>
      </c>
      <c r="AR205" s="1007" t="str">
        <f t="shared" si="166"/>
        <v>.</v>
      </c>
      <c r="AS205" s="1007" t="str">
        <f t="shared" si="167"/>
        <v>.</v>
      </c>
      <c r="AT205" s="1007" t="str">
        <f t="shared" si="168"/>
        <v>.</v>
      </c>
      <c r="AU205" s="1007" t="str">
        <f t="shared" si="169"/>
        <v>.</v>
      </c>
      <c r="AV205" s="1007" t="str">
        <f t="shared" si="170"/>
        <v>.</v>
      </c>
      <c r="AW205" s="990" t="str">
        <f t="shared" si="171"/>
        <v>.</v>
      </c>
      <c r="AX205" s="327"/>
      <c r="AY205" s="116"/>
      <c r="AZ205" s="1474"/>
      <c r="BA205" s="1474"/>
      <c r="BB205" s="1474"/>
    </row>
    <row r="206" spans="1:54" s="189" customFormat="1" x14ac:dyDescent="0.2">
      <c r="A206" s="183"/>
      <c r="B206" s="325"/>
      <c r="C206" s="473" t="str">
        <f t="shared" si="182"/>
        <v>Business</v>
      </c>
      <c r="D206" s="473" t="str">
        <f t="shared" si="182"/>
        <v/>
      </c>
      <c r="E206" s="837" t="str">
        <f t="shared" si="179"/>
        <v>.</v>
      </c>
      <c r="F206" s="878"/>
      <c r="G206" s="874"/>
      <c r="H206" s="874"/>
      <c r="I206" s="874"/>
      <c r="J206" s="874"/>
      <c r="K206" s="874"/>
      <c r="L206" s="874"/>
      <c r="M206" s="333"/>
      <c r="N206" s="116"/>
      <c r="O206" s="1019">
        <f t="shared" si="183"/>
        <v>0</v>
      </c>
      <c r="P206" s="1020">
        <f t="shared" si="183"/>
        <v>0</v>
      </c>
      <c r="Q206" s="101"/>
      <c r="R206" s="325"/>
      <c r="S206" s="1003" t="str">
        <f t="shared" si="184"/>
        <v>.</v>
      </c>
      <c r="T206" s="1004" t="str">
        <f t="shared" si="184"/>
        <v>.</v>
      </c>
      <c r="U206" s="1004" t="str">
        <f t="shared" si="184"/>
        <v>.</v>
      </c>
      <c r="V206" s="1004" t="str">
        <f t="shared" si="184"/>
        <v>.</v>
      </c>
      <c r="W206" s="1004" t="str">
        <f t="shared" si="184"/>
        <v>.</v>
      </c>
      <c r="X206" s="1004" t="str">
        <f t="shared" si="184"/>
        <v>.</v>
      </c>
      <c r="Y206" s="1005" t="str">
        <f t="shared" si="184"/>
        <v>.</v>
      </c>
      <c r="Z206" s="116"/>
      <c r="AA206" s="1006" t="str">
        <f t="shared" si="158"/>
        <v>.</v>
      </c>
      <c r="AB206" s="1007" t="str">
        <f t="shared" si="159"/>
        <v>.</v>
      </c>
      <c r="AC206" s="1007" t="str">
        <f t="shared" si="160"/>
        <v>.</v>
      </c>
      <c r="AD206" s="1007" t="str">
        <f t="shared" si="161"/>
        <v>.</v>
      </c>
      <c r="AE206" s="1007" t="str">
        <f t="shared" si="162"/>
        <v>.</v>
      </c>
      <c r="AF206" s="1007" t="str">
        <f t="shared" si="163"/>
        <v>.</v>
      </c>
      <c r="AG206" s="990" t="str">
        <f t="shared" si="164"/>
        <v>.</v>
      </c>
      <c r="AH206" s="116"/>
      <c r="AI206" s="1003" t="str">
        <f>IF(S206=".",".",SUM($S206:S206))</f>
        <v>.</v>
      </c>
      <c r="AJ206" s="1004" t="str">
        <f>IF(T206=".",".",SUM($S206:T206))</f>
        <v>.</v>
      </c>
      <c r="AK206" s="1004" t="str">
        <f>IF(U206=".",".",SUM($S206:U206))</f>
        <v>.</v>
      </c>
      <c r="AL206" s="1004" t="str">
        <f>IF(V206=".",".",SUM($S206:V206))</f>
        <v>.</v>
      </c>
      <c r="AM206" s="1004" t="str">
        <f>IF(W206=".",".",SUM($S206:W206))</f>
        <v>.</v>
      </c>
      <c r="AN206" s="1004" t="str">
        <f>IF(X206=".",".",SUM($S206:X206))</f>
        <v>.</v>
      </c>
      <c r="AO206" s="1005" t="str">
        <f>IF(Y206=".",".",SUM($S206:Y206))</f>
        <v>.</v>
      </c>
      <c r="AP206" s="116"/>
      <c r="AQ206" s="1006" t="str">
        <f t="shared" si="165"/>
        <v>.</v>
      </c>
      <c r="AR206" s="1007" t="str">
        <f t="shared" si="166"/>
        <v>.</v>
      </c>
      <c r="AS206" s="1007" t="str">
        <f t="shared" si="167"/>
        <v>.</v>
      </c>
      <c r="AT206" s="1007" t="str">
        <f t="shared" si="168"/>
        <v>.</v>
      </c>
      <c r="AU206" s="1007" t="str">
        <f t="shared" si="169"/>
        <v>.</v>
      </c>
      <c r="AV206" s="1007" t="str">
        <f t="shared" si="170"/>
        <v>.</v>
      </c>
      <c r="AW206" s="990" t="str">
        <f t="shared" si="171"/>
        <v>.</v>
      </c>
      <c r="AX206" s="327"/>
      <c r="AY206" s="116"/>
      <c r="AZ206" s="1474"/>
      <c r="BA206" s="1474"/>
      <c r="BB206" s="1474"/>
    </row>
    <row r="207" spans="1:54" s="189" customFormat="1" x14ac:dyDescent="0.2">
      <c r="A207" s="183"/>
      <c r="B207" s="325"/>
      <c r="C207" s="473" t="str">
        <f t="shared" si="182"/>
        <v>Business</v>
      </c>
      <c r="D207" s="473" t="str">
        <f t="shared" si="182"/>
        <v/>
      </c>
      <c r="E207" s="837" t="str">
        <f t="shared" si="179"/>
        <v>.</v>
      </c>
      <c r="F207" s="878"/>
      <c r="G207" s="874"/>
      <c r="H207" s="874"/>
      <c r="I207" s="874"/>
      <c r="J207" s="874"/>
      <c r="K207" s="874"/>
      <c r="L207" s="874"/>
      <c r="M207" s="333"/>
      <c r="N207" s="116"/>
      <c r="O207" s="1019">
        <f t="shared" si="183"/>
        <v>0</v>
      </c>
      <c r="P207" s="1020">
        <f t="shared" si="183"/>
        <v>0</v>
      </c>
      <c r="Q207" s="101"/>
      <c r="R207" s="325"/>
      <c r="S207" s="1003" t="str">
        <f t="shared" si="184"/>
        <v>.</v>
      </c>
      <c r="T207" s="1004" t="str">
        <f t="shared" si="184"/>
        <v>.</v>
      </c>
      <c r="U207" s="1004" t="str">
        <f t="shared" si="184"/>
        <v>.</v>
      </c>
      <c r="V207" s="1004" t="str">
        <f t="shared" si="184"/>
        <v>.</v>
      </c>
      <c r="W207" s="1004" t="str">
        <f t="shared" si="184"/>
        <v>.</v>
      </c>
      <c r="X207" s="1004" t="str">
        <f t="shared" si="184"/>
        <v>.</v>
      </c>
      <c r="Y207" s="1005" t="str">
        <f t="shared" si="184"/>
        <v>.</v>
      </c>
      <c r="Z207" s="116"/>
      <c r="AA207" s="1006" t="str">
        <f t="shared" si="158"/>
        <v>.</v>
      </c>
      <c r="AB207" s="1007" t="str">
        <f t="shared" si="159"/>
        <v>.</v>
      </c>
      <c r="AC207" s="1007" t="str">
        <f t="shared" si="160"/>
        <v>.</v>
      </c>
      <c r="AD207" s="1007" t="str">
        <f t="shared" si="161"/>
        <v>.</v>
      </c>
      <c r="AE207" s="1007" t="str">
        <f t="shared" si="162"/>
        <v>.</v>
      </c>
      <c r="AF207" s="1007" t="str">
        <f t="shared" si="163"/>
        <v>.</v>
      </c>
      <c r="AG207" s="990" t="str">
        <f t="shared" si="164"/>
        <v>.</v>
      </c>
      <c r="AH207" s="116"/>
      <c r="AI207" s="1003" t="str">
        <f>IF(S207=".",".",SUM($S207:S207))</f>
        <v>.</v>
      </c>
      <c r="AJ207" s="1004" t="str">
        <f>IF(T207=".",".",SUM($S207:T207))</f>
        <v>.</v>
      </c>
      <c r="AK207" s="1004" t="str">
        <f>IF(U207=".",".",SUM($S207:U207))</f>
        <v>.</v>
      </c>
      <c r="AL207" s="1004" t="str">
        <f>IF(V207=".",".",SUM($S207:V207))</f>
        <v>.</v>
      </c>
      <c r="AM207" s="1004" t="str">
        <f>IF(W207=".",".",SUM($S207:W207))</f>
        <v>.</v>
      </c>
      <c r="AN207" s="1004" t="str">
        <f>IF(X207=".",".",SUM($S207:X207))</f>
        <v>.</v>
      </c>
      <c r="AO207" s="1005" t="str">
        <f>IF(Y207=".",".",SUM($S207:Y207))</f>
        <v>.</v>
      </c>
      <c r="AP207" s="116"/>
      <c r="AQ207" s="1006" t="str">
        <f t="shared" si="165"/>
        <v>.</v>
      </c>
      <c r="AR207" s="1007" t="str">
        <f t="shared" si="166"/>
        <v>.</v>
      </c>
      <c r="AS207" s="1007" t="str">
        <f t="shared" si="167"/>
        <v>.</v>
      </c>
      <c r="AT207" s="1007" t="str">
        <f t="shared" si="168"/>
        <v>.</v>
      </c>
      <c r="AU207" s="1007" t="str">
        <f t="shared" si="169"/>
        <v>.</v>
      </c>
      <c r="AV207" s="1007" t="str">
        <f t="shared" si="170"/>
        <v>.</v>
      </c>
      <c r="AW207" s="990" t="str">
        <f t="shared" si="171"/>
        <v>.</v>
      </c>
      <c r="AX207" s="327"/>
      <c r="AY207" s="116"/>
      <c r="AZ207" s="1474"/>
      <c r="BA207" s="1474"/>
      <c r="BB207" s="1474"/>
    </row>
    <row r="208" spans="1:54" s="189" customFormat="1" x14ac:dyDescent="0.2">
      <c r="A208" s="183"/>
      <c r="B208" s="325"/>
      <c r="C208" s="473" t="str">
        <f t="shared" si="182"/>
        <v>Business</v>
      </c>
      <c r="D208" s="473" t="str">
        <f t="shared" si="182"/>
        <v/>
      </c>
      <c r="E208" s="837" t="str">
        <f t="shared" si="179"/>
        <v>.</v>
      </c>
      <c r="F208" s="878"/>
      <c r="G208" s="874"/>
      <c r="H208" s="874"/>
      <c r="I208" s="874"/>
      <c r="J208" s="874"/>
      <c r="K208" s="874"/>
      <c r="L208" s="874"/>
      <c r="M208" s="333"/>
      <c r="N208" s="116"/>
      <c r="O208" s="1019">
        <f t="shared" si="183"/>
        <v>0</v>
      </c>
      <c r="P208" s="1020">
        <f t="shared" si="183"/>
        <v>0</v>
      </c>
      <c r="Q208" s="101"/>
      <c r="R208" s="325"/>
      <c r="S208" s="1003" t="str">
        <f t="shared" si="184"/>
        <v>.</v>
      </c>
      <c r="T208" s="1004" t="str">
        <f t="shared" si="184"/>
        <v>.</v>
      </c>
      <c r="U208" s="1004" t="str">
        <f t="shared" si="184"/>
        <v>.</v>
      </c>
      <c r="V208" s="1004" t="str">
        <f t="shared" si="184"/>
        <v>.</v>
      </c>
      <c r="W208" s="1004" t="str">
        <f t="shared" si="184"/>
        <v>.</v>
      </c>
      <c r="X208" s="1004" t="str">
        <f t="shared" si="184"/>
        <v>.</v>
      </c>
      <c r="Y208" s="1005" t="str">
        <f t="shared" si="184"/>
        <v>.</v>
      </c>
      <c r="Z208" s="116"/>
      <c r="AA208" s="1006" t="str">
        <f t="shared" si="158"/>
        <v>.</v>
      </c>
      <c r="AB208" s="1007" t="str">
        <f t="shared" si="159"/>
        <v>.</v>
      </c>
      <c r="AC208" s="1007" t="str">
        <f t="shared" si="160"/>
        <v>.</v>
      </c>
      <c r="AD208" s="1007" t="str">
        <f t="shared" si="161"/>
        <v>.</v>
      </c>
      <c r="AE208" s="1007" t="str">
        <f t="shared" si="162"/>
        <v>.</v>
      </c>
      <c r="AF208" s="1007" t="str">
        <f t="shared" si="163"/>
        <v>.</v>
      </c>
      <c r="AG208" s="990" t="str">
        <f t="shared" si="164"/>
        <v>.</v>
      </c>
      <c r="AH208" s="116"/>
      <c r="AI208" s="1003" t="str">
        <f>IF(S208=".",".",SUM($S208:S208))</f>
        <v>.</v>
      </c>
      <c r="AJ208" s="1004" t="str">
        <f>IF(T208=".",".",SUM($S208:T208))</f>
        <v>.</v>
      </c>
      <c r="AK208" s="1004" t="str">
        <f>IF(U208=".",".",SUM($S208:U208))</f>
        <v>.</v>
      </c>
      <c r="AL208" s="1004" t="str">
        <f>IF(V208=".",".",SUM($S208:V208))</f>
        <v>.</v>
      </c>
      <c r="AM208" s="1004" t="str">
        <f>IF(W208=".",".",SUM($S208:W208))</f>
        <v>.</v>
      </c>
      <c r="AN208" s="1004" t="str">
        <f>IF(X208=".",".",SUM($S208:X208))</f>
        <v>.</v>
      </c>
      <c r="AO208" s="1005" t="str">
        <f>IF(Y208=".",".",SUM($S208:Y208))</f>
        <v>.</v>
      </c>
      <c r="AP208" s="116"/>
      <c r="AQ208" s="1006" t="str">
        <f t="shared" si="165"/>
        <v>.</v>
      </c>
      <c r="AR208" s="1007" t="str">
        <f t="shared" si="166"/>
        <v>.</v>
      </c>
      <c r="AS208" s="1007" t="str">
        <f t="shared" si="167"/>
        <v>.</v>
      </c>
      <c r="AT208" s="1007" t="str">
        <f t="shared" si="168"/>
        <v>.</v>
      </c>
      <c r="AU208" s="1007" t="str">
        <f t="shared" si="169"/>
        <v>.</v>
      </c>
      <c r="AV208" s="1007" t="str">
        <f t="shared" si="170"/>
        <v>.</v>
      </c>
      <c r="AW208" s="990" t="str">
        <f t="shared" si="171"/>
        <v>.</v>
      </c>
      <c r="AX208" s="327"/>
      <c r="AY208" s="116"/>
      <c r="AZ208" s="1474"/>
      <c r="BA208" s="1474"/>
      <c r="BB208" s="1474"/>
    </row>
    <row r="209" spans="1:54" s="189" customFormat="1" x14ac:dyDescent="0.2">
      <c r="A209" s="183"/>
      <c r="B209" s="325"/>
      <c r="C209" s="473" t="str">
        <f t="shared" si="182"/>
        <v>Business</v>
      </c>
      <c r="D209" s="473" t="str">
        <f t="shared" si="182"/>
        <v/>
      </c>
      <c r="E209" s="837" t="str">
        <f t="shared" si="179"/>
        <v>.</v>
      </c>
      <c r="F209" s="878"/>
      <c r="G209" s="874"/>
      <c r="H209" s="874"/>
      <c r="I209" s="874"/>
      <c r="J209" s="874"/>
      <c r="K209" s="874"/>
      <c r="L209" s="874"/>
      <c r="M209" s="333"/>
      <c r="N209" s="116"/>
      <c r="O209" s="1019">
        <f t="shared" si="183"/>
        <v>0</v>
      </c>
      <c r="P209" s="1020">
        <f t="shared" si="183"/>
        <v>0</v>
      </c>
      <c r="Q209" s="101"/>
      <c r="R209" s="325"/>
      <c r="S209" s="1003" t="str">
        <f t="shared" si="184"/>
        <v>.</v>
      </c>
      <c r="T209" s="1004" t="str">
        <f t="shared" si="184"/>
        <v>.</v>
      </c>
      <c r="U209" s="1004" t="str">
        <f t="shared" si="184"/>
        <v>.</v>
      </c>
      <c r="V209" s="1004" t="str">
        <f t="shared" si="184"/>
        <v>.</v>
      </c>
      <c r="W209" s="1004" t="str">
        <f t="shared" si="184"/>
        <v>.</v>
      </c>
      <c r="X209" s="1004" t="str">
        <f t="shared" si="184"/>
        <v>.</v>
      </c>
      <c r="Y209" s="1005" t="str">
        <f t="shared" si="184"/>
        <v>.</v>
      </c>
      <c r="Z209" s="116"/>
      <c r="AA209" s="1006" t="str">
        <f t="shared" si="158"/>
        <v>.</v>
      </c>
      <c r="AB209" s="1007" t="str">
        <f t="shared" si="159"/>
        <v>.</v>
      </c>
      <c r="AC209" s="1007" t="str">
        <f t="shared" si="160"/>
        <v>.</v>
      </c>
      <c r="AD209" s="1007" t="str">
        <f t="shared" si="161"/>
        <v>.</v>
      </c>
      <c r="AE209" s="1007" t="str">
        <f t="shared" si="162"/>
        <v>.</v>
      </c>
      <c r="AF209" s="1007" t="str">
        <f t="shared" si="163"/>
        <v>.</v>
      </c>
      <c r="AG209" s="990" t="str">
        <f t="shared" si="164"/>
        <v>.</v>
      </c>
      <c r="AH209" s="116"/>
      <c r="AI209" s="1003" t="str">
        <f>IF(S209=".",".",SUM($S209:S209))</f>
        <v>.</v>
      </c>
      <c r="AJ209" s="1004" t="str">
        <f>IF(T209=".",".",SUM($S209:T209))</f>
        <v>.</v>
      </c>
      <c r="AK209" s="1004" t="str">
        <f>IF(U209=".",".",SUM($S209:U209))</f>
        <v>.</v>
      </c>
      <c r="AL209" s="1004" t="str">
        <f>IF(V209=".",".",SUM($S209:V209))</f>
        <v>.</v>
      </c>
      <c r="AM209" s="1004" t="str">
        <f>IF(W209=".",".",SUM($S209:W209))</f>
        <v>.</v>
      </c>
      <c r="AN209" s="1004" t="str">
        <f>IF(X209=".",".",SUM($S209:X209))</f>
        <v>.</v>
      </c>
      <c r="AO209" s="1005" t="str">
        <f>IF(Y209=".",".",SUM($S209:Y209))</f>
        <v>.</v>
      </c>
      <c r="AP209" s="116"/>
      <c r="AQ209" s="1006" t="str">
        <f t="shared" si="165"/>
        <v>.</v>
      </c>
      <c r="AR209" s="1007" t="str">
        <f t="shared" si="166"/>
        <v>.</v>
      </c>
      <c r="AS209" s="1007" t="str">
        <f t="shared" si="167"/>
        <v>.</v>
      </c>
      <c r="AT209" s="1007" t="str">
        <f t="shared" si="168"/>
        <v>.</v>
      </c>
      <c r="AU209" s="1007" t="str">
        <f t="shared" si="169"/>
        <v>.</v>
      </c>
      <c r="AV209" s="1007" t="str">
        <f t="shared" si="170"/>
        <v>.</v>
      </c>
      <c r="AW209" s="990" t="str">
        <f t="shared" si="171"/>
        <v>.</v>
      </c>
      <c r="AX209" s="327"/>
      <c r="AY209" s="116"/>
      <c r="AZ209" s="1474"/>
      <c r="BA209" s="1474"/>
      <c r="BB209" s="1474"/>
    </row>
    <row r="210" spans="1:54" s="189" customFormat="1" x14ac:dyDescent="0.2">
      <c r="A210" s="183"/>
      <c r="B210" s="325"/>
      <c r="C210" s="473" t="str">
        <f t="shared" si="182"/>
        <v>Business</v>
      </c>
      <c r="D210" s="473" t="str">
        <f t="shared" si="182"/>
        <v/>
      </c>
      <c r="E210" s="837" t="str">
        <f t="shared" si="179"/>
        <v>.</v>
      </c>
      <c r="F210" s="878"/>
      <c r="G210" s="874"/>
      <c r="H210" s="874"/>
      <c r="I210" s="874"/>
      <c r="J210" s="874"/>
      <c r="K210" s="874"/>
      <c r="L210" s="874"/>
      <c r="M210" s="333"/>
      <c r="N210" s="116"/>
      <c r="O210" s="1019">
        <f t="shared" si="183"/>
        <v>0</v>
      </c>
      <c r="P210" s="1020">
        <f t="shared" si="183"/>
        <v>0</v>
      </c>
      <c r="Q210" s="101"/>
      <c r="R210" s="325"/>
      <c r="S210" s="1003" t="str">
        <f t="shared" si="184"/>
        <v>.</v>
      </c>
      <c r="T210" s="1004" t="str">
        <f t="shared" si="184"/>
        <v>.</v>
      </c>
      <c r="U210" s="1004" t="str">
        <f t="shared" si="184"/>
        <v>.</v>
      </c>
      <c r="V210" s="1004" t="str">
        <f t="shared" si="184"/>
        <v>.</v>
      </c>
      <c r="W210" s="1004" t="str">
        <f t="shared" si="184"/>
        <v>.</v>
      </c>
      <c r="X210" s="1004" t="str">
        <f t="shared" si="184"/>
        <v>.</v>
      </c>
      <c r="Y210" s="1005" t="str">
        <f t="shared" si="184"/>
        <v>.</v>
      </c>
      <c r="Z210" s="116"/>
      <c r="AA210" s="1006" t="str">
        <f t="shared" si="158"/>
        <v>.</v>
      </c>
      <c r="AB210" s="1007" t="str">
        <f t="shared" si="159"/>
        <v>.</v>
      </c>
      <c r="AC210" s="1007" t="str">
        <f t="shared" si="160"/>
        <v>.</v>
      </c>
      <c r="AD210" s="1007" t="str">
        <f t="shared" si="161"/>
        <v>.</v>
      </c>
      <c r="AE210" s="1007" t="str">
        <f t="shared" si="162"/>
        <v>.</v>
      </c>
      <c r="AF210" s="1007" t="str">
        <f t="shared" si="163"/>
        <v>.</v>
      </c>
      <c r="AG210" s="990" t="str">
        <f t="shared" si="164"/>
        <v>.</v>
      </c>
      <c r="AH210" s="116"/>
      <c r="AI210" s="1003" t="str">
        <f>IF(S210=".",".",SUM($S210:S210))</f>
        <v>.</v>
      </c>
      <c r="AJ210" s="1004" t="str">
        <f>IF(T210=".",".",SUM($S210:T210))</f>
        <v>.</v>
      </c>
      <c r="AK210" s="1004" t="str">
        <f>IF(U210=".",".",SUM($S210:U210))</f>
        <v>.</v>
      </c>
      <c r="AL210" s="1004" t="str">
        <f>IF(V210=".",".",SUM($S210:V210))</f>
        <v>.</v>
      </c>
      <c r="AM210" s="1004" t="str">
        <f>IF(W210=".",".",SUM($S210:W210))</f>
        <v>.</v>
      </c>
      <c r="AN210" s="1004" t="str">
        <f>IF(X210=".",".",SUM($S210:X210))</f>
        <v>.</v>
      </c>
      <c r="AO210" s="1005" t="str">
        <f>IF(Y210=".",".",SUM($S210:Y210))</f>
        <v>.</v>
      </c>
      <c r="AP210" s="116"/>
      <c r="AQ210" s="1006" t="str">
        <f t="shared" si="165"/>
        <v>.</v>
      </c>
      <c r="AR210" s="1007" t="str">
        <f t="shared" si="166"/>
        <v>.</v>
      </c>
      <c r="AS210" s="1007" t="str">
        <f t="shared" si="167"/>
        <v>.</v>
      </c>
      <c r="AT210" s="1007" t="str">
        <f t="shared" si="168"/>
        <v>.</v>
      </c>
      <c r="AU210" s="1007" t="str">
        <f t="shared" si="169"/>
        <v>.</v>
      </c>
      <c r="AV210" s="1007" t="str">
        <f t="shared" si="170"/>
        <v>.</v>
      </c>
      <c r="AW210" s="990" t="str">
        <f t="shared" si="171"/>
        <v>.</v>
      </c>
      <c r="AX210" s="327"/>
      <c r="AY210" s="116"/>
      <c r="AZ210" s="1474"/>
      <c r="BA210" s="1474"/>
      <c r="BB210" s="1474"/>
    </row>
    <row r="211" spans="1:54" s="189" customFormat="1" x14ac:dyDescent="0.2">
      <c r="A211" s="183"/>
      <c r="B211" s="325"/>
      <c r="C211" s="473" t="str">
        <f t="shared" si="182"/>
        <v>Business</v>
      </c>
      <c r="D211" s="473" t="str">
        <f t="shared" si="182"/>
        <v/>
      </c>
      <c r="E211" s="837" t="str">
        <f t="shared" si="179"/>
        <v>.</v>
      </c>
      <c r="F211" s="878"/>
      <c r="G211" s="874"/>
      <c r="H211" s="874"/>
      <c r="I211" s="874"/>
      <c r="J211" s="874"/>
      <c r="K211" s="874"/>
      <c r="L211" s="874"/>
      <c r="M211" s="333"/>
      <c r="N211" s="116"/>
      <c r="O211" s="1019">
        <f t="shared" si="183"/>
        <v>0</v>
      </c>
      <c r="P211" s="1020">
        <f t="shared" si="183"/>
        <v>0</v>
      </c>
      <c r="Q211" s="101"/>
      <c r="R211" s="325"/>
      <c r="S211" s="1003" t="str">
        <f t="shared" si="184"/>
        <v>.</v>
      </c>
      <c r="T211" s="1004" t="str">
        <f t="shared" si="184"/>
        <v>.</v>
      </c>
      <c r="U211" s="1004" t="str">
        <f t="shared" si="184"/>
        <v>.</v>
      </c>
      <c r="V211" s="1004" t="str">
        <f t="shared" si="184"/>
        <v>.</v>
      </c>
      <c r="W211" s="1004" t="str">
        <f t="shared" si="184"/>
        <v>.</v>
      </c>
      <c r="X211" s="1004" t="str">
        <f t="shared" si="184"/>
        <v>.</v>
      </c>
      <c r="Y211" s="1005" t="str">
        <f t="shared" si="184"/>
        <v>.</v>
      </c>
      <c r="Z211" s="116"/>
      <c r="AA211" s="1006" t="str">
        <f t="shared" si="158"/>
        <v>.</v>
      </c>
      <c r="AB211" s="1007" t="str">
        <f t="shared" si="159"/>
        <v>.</v>
      </c>
      <c r="AC211" s="1007" t="str">
        <f t="shared" si="160"/>
        <v>.</v>
      </c>
      <c r="AD211" s="1007" t="str">
        <f t="shared" si="161"/>
        <v>.</v>
      </c>
      <c r="AE211" s="1007" t="str">
        <f t="shared" si="162"/>
        <v>.</v>
      </c>
      <c r="AF211" s="1007" t="str">
        <f t="shared" si="163"/>
        <v>.</v>
      </c>
      <c r="AG211" s="990" t="str">
        <f t="shared" si="164"/>
        <v>.</v>
      </c>
      <c r="AH211" s="116"/>
      <c r="AI211" s="1003" t="str">
        <f>IF(S211=".",".",SUM($S211:S211))</f>
        <v>.</v>
      </c>
      <c r="AJ211" s="1004" t="str">
        <f>IF(T211=".",".",SUM($S211:T211))</f>
        <v>.</v>
      </c>
      <c r="AK211" s="1004" t="str">
        <f>IF(U211=".",".",SUM($S211:U211))</f>
        <v>.</v>
      </c>
      <c r="AL211" s="1004" t="str">
        <f>IF(V211=".",".",SUM($S211:V211))</f>
        <v>.</v>
      </c>
      <c r="AM211" s="1004" t="str">
        <f>IF(W211=".",".",SUM($S211:W211))</f>
        <v>.</v>
      </c>
      <c r="AN211" s="1004" t="str">
        <f>IF(X211=".",".",SUM($S211:X211))</f>
        <v>.</v>
      </c>
      <c r="AO211" s="1005" t="str">
        <f>IF(Y211=".",".",SUM($S211:Y211))</f>
        <v>.</v>
      </c>
      <c r="AP211" s="116"/>
      <c r="AQ211" s="1006" t="str">
        <f t="shared" si="165"/>
        <v>.</v>
      </c>
      <c r="AR211" s="1007" t="str">
        <f t="shared" si="166"/>
        <v>.</v>
      </c>
      <c r="AS211" s="1007" t="str">
        <f t="shared" si="167"/>
        <v>.</v>
      </c>
      <c r="AT211" s="1007" t="str">
        <f t="shared" si="168"/>
        <v>.</v>
      </c>
      <c r="AU211" s="1007" t="str">
        <f t="shared" si="169"/>
        <v>.</v>
      </c>
      <c r="AV211" s="1007" t="str">
        <f t="shared" si="170"/>
        <v>.</v>
      </c>
      <c r="AW211" s="990" t="str">
        <f t="shared" si="171"/>
        <v>.</v>
      </c>
      <c r="AX211" s="327"/>
      <c r="AY211" s="116"/>
      <c r="AZ211" s="1474"/>
      <c r="BA211" s="1474"/>
      <c r="BB211" s="1474"/>
    </row>
    <row r="212" spans="1:54" s="189" customFormat="1" x14ac:dyDescent="0.2">
      <c r="A212" s="183"/>
      <c r="B212" s="325"/>
      <c r="C212" s="473" t="str">
        <f t="shared" si="182"/>
        <v>Special rate</v>
      </c>
      <c r="D212" s="473" t="str">
        <f t="shared" si="182"/>
        <v>The Entrance</v>
      </c>
      <c r="E212" s="837">
        <f t="shared" si="179"/>
        <v>993.35149895538711</v>
      </c>
      <c r="F212" s="878">
        <v>1013.22</v>
      </c>
      <c r="G212" s="1209">
        <v>1038.55</v>
      </c>
      <c r="H212" s="1209">
        <v>1064.51</v>
      </c>
      <c r="I212" s="1209">
        <v>1091.1300000000001</v>
      </c>
      <c r="J212" s="1209">
        <v>1118.4000000000001</v>
      </c>
      <c r="K212" s="1209">
        <v>1146.3599999999999</v>
      </c>
      <c r="L212" s="1209">
        <v>1175.02</v>
      </c>
      <c r="M212" s="333"/>
      <c r="N212" s="116"/>
      <c r="O212" s="1019">
        <f t="shared" si="183"/>
        <v>581</v>
      </c>
      <c r="P212" s="1020">
        <f t="shared" si="183"/>
        <v>581</v>
      </c>
      <c r="Q212" s="101"/>
      <c r="R212" s="325"/>
      <c r="S212" s="1003">
        <f t="shared" si="184"/>
        <v>19.868501044612913</v>
      </c>
      <c r="T212" s="1004">
        <f t="shared" si="184"/>
        <v>25.329999999999927</v>
      </c>
      <c r="U212" s="1004">
        <f t="shared" si="184"/>
        <v>25.960000000000036</v>
      </c>
      <c r="V212" s="1004">
        <f t="shared" si="184"/>
        <v>26.620000000000118</v>
      </c>
      <c r="W212" s="1004">
        <f t="shared" si="184"/>
        <v>27.269999999999982</v>
      </c>
      <c r="X212" s="1004">
        <f t="shared" si="184"/>
        <v>27.959999999999809</v>
      </c>
      <c r="Y212" s="1005">
        <f t="shared" si="184"/>
        <v>28.660000000000082</v>
      </c>
      <c r="Z212" s="116"/>
      <c r="AA212" s="1006">
        <f t="shared" si="158"/>
        <v>2.0001480911345793E-2</v>
      </c>
      <c r="AB212" s="1007">
        <f t="shared" si="159"/>
        <v>2.4999506523755821E-2</v>
      </c>
      <c r="AC212" s="1007">
        <f t="shared" si="160"/>
        <v>2.4996389196475954E-2</v>
      </c>
      <c r="AD212" s="1007">
        <f t="shared" si="161"/>
        <v>2.5006810645273436E-2</v>
      </c>
      <c r="AE212" s="1007">
        <f t="shared" si="162"/>
        <v>2.499243903109627E-2</v>
      </c>
      <c r="AF212" s="1007">
        <f t="shared" si="163"/>
        <v>2.4999999999999911E-2</v>
      </c>
      <c r="AG212" s="990">
        <f t="shared" si="164"/>
        <v>2.5000872326319978E-2</v>
      </c>
      <c r="AH212" s="116"/>
      <c r="AI212" s="1003">
        <f>IF(S212=".",".",SUM($S212:S212))</f>
        <v>19.868501044612913</v>
      </c>
      <c r="AJ212" s="1004">
        <f>IF(T212=".",".",SUM($S212:T212))</f>
        <v>45.19850104461284</v>
      </c>
      <c r="AK212" s="1004">
        <f>IF(U212=".",".",SUM($S212:U212))</f>
        <v>71.158501044612876</v>
      </c>
      <c r="AL212" s="1004">
        <f>IF(V212=".",".",SUM($S212:V212))</f>
        <v>97.778501044612995</v>
      </c>
      <c r="AM212" s="1004">
        <f>IF(W212=".",".",SUM($S212:W212))</f>
        <v>125.04850104461298</v>
      </c>
      <c r="AN212" s="1004">
        <f>IF(X212=".",".",SUM($S212:X212))</f>
        <v>153.00850104461279</v>
      </c>
      <c r="AO212" s="1005">
        <f>IF(Y212=".",".",SUM($S212:Y212))</f>
        <v>181.66850104461287</v>
      </c>
      <c r="AP212" s="116"/>
      <c r="AQ212" s="1006">
        <f t="shared" si="165"/>
        <v>2.0001480911345793E-2</v>
      </c>
      <c r="AR212" s="1007">
        <f t="shared" si="166"/>
        <v>4.5501014587629562E-2</v>
      </c>
      <c r="AS212" s="1007">
        <f t="shared" si="167"/>
        <v>7.1634764853572452E-2</v>
      </c>
      <c r="AT212" s="1007">
        <f t="shared" si="168"/>
        <v>9.8432932499157966E-2</v>
      </c>
      <c r="AU212" s="1007">
        <f t="shared" si="169"/>
        <v>0.12588545059439138</v>
      </c>
      <c r="AV212" s="1007">
        <f t="shared" si="170"/>
        <v>0.15403258685925092</v>
      </c>
      <c r="AW212" s="990">
        <f t="shared" si="171"/>
        <v>0.18288440822373175</v>
      </c>
      <c r="AX212" s="327"/>
      <c r="AY212" s="116"/>
      <c r="AZ212" s="1474"/>
      <c r="BA212" s="1474"/>
      <c r="BB212" s="1474"/>
    </row>
    <row r="213" spans="1:54" s="189" customFormat="1" x14ac:dyDescent="0.2">
      <c r="A213" s="183"/>
      <c r="B213" s="325"/>
      <c r="C213" s="473" t="str">
        <f t="shared" si="182"/>
        <v>Special rate</v>
      </c>
      <c r="D213" s="473" t="str">
        <f t="shared" si="182"/>
        <v>Toukley</v>
      </c>
      <c r="E213" s="837">
        <f t="shared" si="179"/>
        <v>896.63587649108911</v>
      </c>
      <c r="F213" s="1209">
        <v>914.57</v>
      </c>
      <c r="G213" s="1209">
        <v>937.43</v>
      </c>
      <c r="H213" s="1209">
        <v>960.87</v>
      </c>
      <c r="I213" s="1209">
        <v>984.89</v>
      </c>
      <c r="J213" s="1209">
        <v>1009.51</v>
      </c>
      <c r="K213" s="1209">
        <v>1034.75</v>
      </c>
      <c r="L213" s="1209">
        <v>1060.6199999999999</v>
      </c>
      <c r="M213" s="333"/>
      <c r="N213" s="116"/>
      <c r="O213" s="1019">
        <f t="shared" si="183"/>
        <v>202</v>
      </c>
      <c r="P213" s="1020">
        <f t="shared" si="183"/>
        <v>202</v>
      </c>
      <c r="Q213" s="101"/>
      <c r="R213" s="325"/>
      <c r="S213" s="1003">
        <f t="shared" si="184"/>
        <v>17.934123508910943</v>
      </c>
      <c r="T213" s="1004">
        <f t="shared" si="184"/>
        <v>22.8599999999999</v>
      </c>
      <c r="U213" s="1004">
        <f t="shared" si="184"/>
        <v>23.440000000000055</v>
      </c>
      <c r="V213" s="1004">
        <f t="shared" si="184"/>
        <v>24.019999999999982</v>
      </c>
      <c r="W213" s="1004">
        <f t="shared" si="184"/>
        <v>24.620000000000005</v>
      </c>
      <c r="X213" s="1004">
        <f t="shared" si="184"/>
        <v>25.240000000000009</v>
      </c>
      <c r="Y213" s="1005">
        <f t="shared" si="184"/>
        <v>25.869999999999891</v>
      </c>
      <c r="Z213" s="116"/>
      <c r="AA213" s="1006">
        <f t="shared" si="158"/>
        <v>2.0001568060263875E-2</v>
      </c>
      <c r="AB213" s="1007">
        <f t="shared" si="159"/>
        <v>2.4995353007424059E-2</v>
      </c>
      <c r="AC213" s="1007">
        <f t="shared" si="160"/>
        <v>2.5004533671847629E-2</v>
      </c>
      <c r="AD213" s="1007">
        <f t="shared" si="161"/>
        <v>2.4998178733855791E-2</v>
      </c>
      <c r="AE213" s="1007">
        <f t="shared" si="162"/>
        <v>2.4997715480916671E-2</v>
      </c>
      <c r="AF213" s="1007">
        <f t="shared" si="163"/>
        <v>2.5002228804073212E-2</v>
      </c>
      <c r="AG213" s="990">
        <f t="shared" si="164"/>
        <v>2.5001208021261156E-2</v>
      </c>
      <c r="AH213" s="116"/>
      <c r="AI213" s="1003">
        <f>IF(S213=".",".",SUM($S213:S213))</f>
        <v>17.934123508910943</v>
      </c>
      <c r="AJ213" s="1004">
        <f>IF(T213=".",".",SUM($S213:T213))</f>
        <v>40.794123508910843</v>
      </c>
      <c r="AK213" s="1004">
        <f>IF(U213=".",".",SUM($S213:U213))</f>
        <v>64.234123508910898</v>
      </c>
      <c r="AL213" s="1004">
        <f>IF(V213=".",".",SUM($S213:V213))</f>
        <v>88.25412350891088</v>
      </c>
      <c r="AM213" s="1004">
        <f>IF(W213=".",".",SUM($S213:W213))</f>
        <v>112.87412350891088</v>
      </c>
      <c r="AN213" s="1004">
        <f>IF(X213=".",".",SUM($S213:X213))</f>
        <v>138.11412350891089</v>
      </c>
      <c r="AO213" s="1005">
        <f>IF(Y213=".",".",SUM($S213:Y213))</f>
        <v>163.98412350891078</v>
      </c>
      <c r="AP213" s="116"/>
      <c r="AQ213" s="1006">
        <f t="shared" si="165"/>
        <v>2.0001568060263875E-2</v>
      </c>
      <c r="AR213" s="1007">
        <f t="shared" si="166"/>
        <v>4.5496867322056378E-2</v>
      </c>
      <c r="AS213" s="1007">
        <f t="shared" si="167"/>
        <v>7.1639028944821881E-2</v>
      </c>
      <c r="AT213" s="1007">
        <f t="shared" si="168"/>
        <v>9.8428052928560161E-2</v>
      </c>
      <c r="AU213" s="1007">
        <f t="shared" si="169"/>
        <v>0.12588624487192557</v>
      </c>
      <c r="AV213" s="1007">
        <f t="shared" si="170"/>
        <v>0.15403591037357245</v>
      </c>
      <c r="AW213" s="990">
        <f t="shared" si="171"/>
        <v>0.18288820223282753</v>
      </c>
      <c r="AX213" s="327"/>
      <c r="AY213" s="116"/>
      <c r="AZ213" s="1474"/>
      <c r="BA213" s="1474"/>
      <c r="BB213" s="1474"/>
    </row>
    <row r="214" spans="1:54" s="189" customFormat="1" x14ac:dyDescent="0.2">
      <c r="A214" s="183"/>
      <c r="B214" s="325"/>
      <c r="C214" s="473" t="str">
        <f t="shared" si="182"/>
        <v>Special rate</v>
      </c>
      <c r="D214" s="473" t="str">
        <f t="shared" si="182"/>
        <v>Wyong</v>
      </c>
      <c r="E214" s="837">
        <f t="shared" si="179"/>
        <v>476.19120845238092</v>
      </c>
      <c r="F214" s="878">
        <v>485.71</v>
      </c>
      <c r="G214" s="1209">
        <v>497.86</v>
      </c>
      <c r="H214" s="1209">
        <v>510.3</v>
      </c>
      <c r="I214" s="1209">
        <v>523.05999999999995</v>
      </c>
      <c r="J214" s="1209">
        <v>536.14</v>
      </c>
      <c r="K214" s="1209">
        <v>549.54</v>
      </c>
      <c r="L214" s="1209">
        <v>563.28</v>
      </c>
      <c r="M214" s="333"/>
      <c r="N214" s="116"/>
      <c r="O214" s="1019">
        <f t="shared" si="183"/>
        <v>168</v>
      </c>
      <c r="P214" s="1020">
        <f t="shared" si="183"/>
        <v>168</v>
      </c>
      <c r="Q214" s="101"/>
      <c r="R214" s="325"/>
      <c r="S214" s="1003">
        <f t="shared" si="184"/>
        <v>9.5187915476190597</v>
      </c>
      <c r="T214" s="1004">
        <f t="shared" si="184"/>
        <v>12.150000000000034</v>
      </c>
      <c r="U214" s="1004">
        <f t="shared" si="184"/>
        <v>12.439999999999998</v>
      </c>
      <c r="V214" s="1004">
        <f t="shared" si="184"/>
        <v>12.759999999999934</v>
      </c>
      <c r="W214" s="1004">
        <f t="shared" si="184"/>
        <v>13.080000000000041</v>
      </c>
      <c r="X214" s="1004">
        <f t="shared" si="184"/>
        <v>13.399999999999977</v>
      </c>
      <c r="Y214" s="1005">
        <f t="shared" si="184"/>
        <v>13.740000000000009</v>
      </c>
      <c r="Z214" s="116"/>
      <c r="AA214" s="1006">
        <f t="shared" si="158"/>
        <v>1.9989431511251654E-2</v>
      </c>
      <c r="AB214" s="1007">
        <f t="shared" si="159"/>
        <v>2.5014926602293652E-2</v>
      </c>
      <c r="AC214" s="1007">
        <f t="shared" si="160"/>
        <v>2.498694412083724E-2</v>
      </c>
      <c r="AD214" s="1007">
        <f t="shared" si="161"/>
        <v>2.5004899078973075E-2</v>
      </c>
      <c r="AE214" s="1007">
        <f t="shared" si="162"/>
        <v>2.500669139295697E-2</v>
      </c>
      <c r="AF214" s="1007">
        <f t="shared" si="163"/>
        <v>2.4993471854366289E-2</v>
      </c>
      <c r="AG214" s="990">
        <f t="shared" si="164"/>
        <v>2.5002729555628322E-2</v>
      </c>
      <c r="AH214" s="116"/>
      <c r="AI214" s="1003">
        <f>IF(S214=".",".",SUM($S214:S214))</f>
        <v>9.5187915476190597</v>
      </c>
      <c r="AJ214" s="1004">
        <f>IF(T214=".",".",SUM($S214:T214))</f>
        <v>21.668791547619094</v>
      </c>
      <c r="AK214" s="1004">
        <f>IF(U214=".",".",SUM($S214:U214))</f>
        <v>34.108791547619091</v>
      </c>
      <c r="AL214" s="1004">
        <f>IF(V214=".",".",SUM($S214:V214))</f>
        <v>46.868791547619026</v>
      </c>
      <c r="AM214" s="1004">
        <f>IF(W214=".",".",SUM($S214:W214))</f>
        <v>59.948791547619066</v>
      </c>
      <c r="AN214" s="1004">
        <f>IF(X214=".",".",SUM($S214:X214))</f>
        <v>73.348791547619044</v>
      </c>
      <c r="AO214" s="1005">
        <f>IF(Y214=".",".",SUM($S214:Y214))</f>
        <v>87.088791547619053</v>
      </c>
      <c r="AP214" s="116"/>
      <c r="AQ214" s="1006">
        <f t="shared" si="165"/>
        <v>1.9989431511251654E-2</v>
      </c>
      <c r="AR214" s="1007">
        <f t="shared" si="166"/>
        <v>4.5504392275620864E-2</v>
      </c>
      <c r="AS214" s="1007">
        <f t="shared" si="167"/>
        <v>7.1628352103501713E-2</v>
      </c>
      <c r="AT214" s="1007">
        <f t="shared" si="168"/>
        <v>9.8424310898015843E-2</v>
      </c>
      <c r="AU214" s="1007">
        <f t="shared" si="169"/>
        <v>0.12589226865916392</v>
      </c>
      <c r="AV214" s="1007">
        <f t="shared" si="170"/>
        <v>0.1540322253869455</v>
      </c>
      <c r="AW214" s="990">
        <f t="shared" si="171"/>
        <v>0.18288618101677523</v>
      </c>
      <c r="AX214" s="327"/>
      <c r="AY214" s="116"/>
      <c r="AZ214" s="1474"/>
      <c r="BA214" s="1474"/>
      <c r="BB214" s="1474"/>
    </row>
    <row r="215" spans="1:54" s="189" customFormat="1" x14ac:dyDescent="0.2">
      <c r="A215" s="183"/>
      <c r="B215" s="325"/>
      <c r="C215" s="473" t="str">
        <f t="shared" ref="C215:D231" si="185">C114</f>
        <v>Special rate</v>
      </c>
      <c r="D215" s="473" t="str">
        <f t="shared" si="185"/>
        <v/>
      </c>
      <c r="E215" s="837" t="str">
        <f t="shared" si="179"/>
        <v>.</v>
      </c>
      <c r="F215" s="878"/>
      <c r="G215" s="1209"/>
      <c r="H215" s="1209"/>
      <c r="I215" s="1209"/>
      <c r="J215" s="1209"/>
      <c r="K215" s="1209"/>
      <c r="L215" s="1209"/>
      <c r="M215" s="333"/>
      <c r="N215" s="116"/>
      <c r="O215" s="1019">
        <f t="shared" ref="O215:P234" si="186">O114</f>
        <v>0</v>
      </c>
      <c r="P215" s="1020">
        <f t="shared" si="186"/>
        <v>0</v>
      </c>
      <c r="Q215" s="101"/>
      <c r="R215" s="325"/>
      <c r="S215" s="1003" t="str">
        <f t="shared" si="184"/>
        <v>.</v>
      </c>
      <c r="T215" s="1004" t="str">
        <f t="shared" si="184"/>
        <v>.</v>
      </c>
      <c r="U215" s="1004" t="str">
        <f t="shared" si="184"/>
        <v>.</v>
      </c>
      <c r="V215" s="1004" t="str">
        <f t="shared" si="184"/>
        <v>.</v>
      </c>
      <c r="W215" s="1004" t="str">
        <f t="shared" si="184"/>
        <v>.</v>
      </c>
      <c r="X215" s="1004" t="str">
        <f t="shared" si="184"/>
        <v>.</v>
      </c>
      <c r="Y215" s="1005" t="str">
        <f t="shared" si="184"/>
        <v>.</v>
      </c>
      <c r="Z215" s="116"/>
      <c r="AA215" s="1006" t="str">
        <f t="shared" si="158"/>
        <v>.</v>
      </c>
      <c r="AB215" s="1007" t="str">
        <f t="shared" si="159"/>
        <v>.</v>
      </c>
      <c r="AC215" s="1007" t="str">
        <f t="shared" si="160"/>
        <v>.</v>
      </c>
      <c r="AD215" s="1007" t="str">
        <f t="shared" si="161"/>
        <v>.</v>
      </c>
      <c r="AE215" s="1007" t="str">
        <f t="shared" si="162"/>
        <v>.</v>
      </c>
      <c r="AF215" s="1007" t="str">
        <f t="shared" si="163"/>
        <v>.</v>
      </c>
      <c r="AG215" s="990" t="str">
        <f t="shared" si="164"/>
        <v>.</v>
      </c>
      <c r="AH215" s="116"/>
      <c r="AI215" s="1003" t="str">
        <f>IF(S215=".",".",SUM($S215:S215))</f>
        <v>.</v>
      </c>
      <c r="AJ215" s="1004" t="str">
        <f>IF(T215=".",".",SUM($S215:T215))</f>
        <v>.</v>
      </c>
      <c r="AK215" s="1004" t="str">
        <f>IF(U215=".",".",SUM($S215:U215))</f>
        <v>.</v>
      </c>
      <c r="AL215" s="1004" t="str">
        <f>IF(V215=".",".",SUM($S215:V215))</f>
        <v>.</v>
      </c>
      <c r="AM215" s="1004" t="str">
        <f>IF(W215=".",".",SUM($S215:W215))</f>
        <v>.</v>
      </c>
      <c r="AN215" s="1004" t="str">
        <f>IF(X215=".",".",SUM($S215:X215))</f>
        <v>.</v>
      </c>
      <c r="AO215" s="1005" t="str">
        <f>IF(Y215=".",".",SUM($S215:Y215))</f>
        <v>.</v>
      </c>
      <c r="AP215" s="116"/>
      <c r="AQ215" s="1006" t="str">
        <f t="shared" si="165"/>
        <v>.</v>
      </c>
      <c r="AR215" s="1007" t="str">
        <f t="shared" si="166"/>
        <v>.</v>
      </c>
      <c r="AS215" s="1007" t="str">
        <f t="shared" si="167"/>
        <v>.</v>
      </c>
      <c r="AT215" s="1007" t="str">
        <f t="shared" si="168"/>
        <v>.</v>
      </c>
      <c r="AU215" s="1007" t="str">
        <f t="shared" si="169"/>
        <v>.</v>
      </c>
      <c r="AV215" s="1007" t="str">
        <f t="shared" si="170"/>
        <v>.</v>
      </c>
      <c r="AW215" s="990" t="str">
        <f t="shared" si="171"/>
        <v>.</v>
      </c>
      <c r="AX215" s="327"/>
      <c r="AY215" s="116"/>
      <c r="AZ215" s="1474"/>
      <c r="BA215" s="1474"/>
      <c r="BB215" s="1474"/>
    </row>
    <row r="216" spans="1:54" s="189" customFormat="1" x14ac:dyDescent="0.2">
      <c r="A216" s="183"/>
      <c r="B216" s="325"/>
      <c r="C216" s="473" t="str">
        <f t="shared" si="185"/>
        <v>Special rate</v>
      </c>
      <c r="D216" s="473" t="str">
        <f t="shared" si="185"/>
        <v/>
      </c>
      <c r="E216" s="837" t="str">
        <f t="shared" si="179"/>
        <v>.</v>
      </c>
      <c r="F216" s="878"/>
      <c r="G216" s="874"/>
      <c r="H216" s="874"/>
      <c r="I216" s="874"/>
      <c r="J216" s="874"/>
      <c r="K216" s="874"/>
      <c r="L216" s="874"/>
      <c r="M216" s="333"/>
      <c r="N216" s="116"/>
      <c r="O216" s="1019">
        <f t="shared" si="186"/>
        <v>0</v>
      </c>
      <c r="P216" s="1020">
        <f t="shared" si="186"/>
        <v>0</v>
      </c>
      <c r="Q216" s="101"/>
      <c r="R216" s="325"/>
      <c r="S216" s="1003" t="str">
        <f t="shared" si="184"/>
        <v>.</v>
      </c>
      <c r="T216" s="1004" t="str">
        <f t="shared" si="184"/>
        <v>.</v>
      </c>
      <c r="U216" s="1004" t="str">
        <f t="shared" si="184"/>
        <v>.</v>
      </c>
      <c r="V216" s="1004" t="str">
        <f t="shared" si="184"/>
        <v>.</v>
      </c>
      <c r="W216" s="1004" t="str">
        <f t="shared" si="184"/>
        <v>.</v>
      </c>
      <c r="X216" s="1004" t="str">
        <f t="shared" si="184"/>
        <v>.</v>
      </c>
      <c r="Y216" s="1005" t="str">
        <f t="shared" si="184"/>
        <v>.</v>
      </c>
      <c r="Z216" s="116"/>
      <c r="AA216" s="1006" t="str">
        <f t="shared" si="158"/>
        <v>.</v>
      </c>
      <c r="AB216" s="1007" t="str">
        <f t="shared" si="159"/>
        <v>.</v>
      </c>
      <c r="AC216" s="1007" t="str">
        <f t="shared" si="160"/>
        <v>.</v>
      </c>
      <c r="AD216" s="1007" t="str">
        <f t="shared" si="161"/>
        <v>.</v>
      </c>
      <c r="AE216" s="1007" t="str">
        <f t="shared" si="162"/>
        <v>.</v>
      </c>
      <c r="AF216" s="1007" t="str">
        <f t="shared" si="163"/>
        <v>.</v>
      </c>
      <c r="AG216" s="990" t="str">
        <f t="shared" si="164"/>
        <v>.</v>
      </c>
      <c r="AH216" s="116"/>
      <c r="AI216" s="1003" t="str">
        <f>IF(S216=".",".",SUM($S216:S216))</f>
        <v>.</v>
      </c>
      <c r="AJ216" s="1004" t="str">
        <f>IF(T216=".",".",SUM($S216:T216))</f>
        <v>.</v>
      </c>
      <c r="AK216" s="1004" t="str">
        <f>IF(U216=".",".",SUM($S216:U216))</f>
        <v>.</v>
      </c>
      <c r="AL216" s="1004" t="str">
        <f>IF(V216=".",".",SUM($S216:V216))</f>
        <v>.</v>
      </c>
      <c r="AM216" s="1004" t="str">
        <f>IF(W216=".",".",SUM($S216:W216))</f>
        <v>.</v>
      </c>
      <c r="AN216" s="1004" t="str">
        <f>IF(X216=".",".",SUM($S216:X216))</f>
        <v>.</v>
      </c>
      <c r="AO216" s="1005" t="str">
        <f>IF(Y216=".",".",SUM($S216:Y216))</f>
        <v>.</v>
      </c>
      <c r="AP216" s="116"/>
      <c r="AQ216" s="1006" t="str">
        <f t="shared" si="165"/>
        <v>.</v>
      </c>
      <c r="AR216" s="1007" t="str">
        <f t="shared" si="166"/>
        <v>.</v>
      </c>
      <c r="AS216" s="1007" t="str">
        <f t="shared" si="167"/>
        <v>.</v>
      </c>
      <c r="AT216" s="1007" t="str">
        <f t="shared" si="168"/>
        <v>.</v>
      </c>
      <c r="AU216" s="1007" t="str">
        <f t="shared" si="169"/>
        <v>.</v>
      </c>
      <c r="AV216" s="1007" t="str">
        <f t="shared" si="170"/>
        <v>.</v>
      </c>
      <c r="AW216" s="990" t="str">
        <f t="shared" si="171"/>
        <v>.</v>
      </c>
      <c r="AX216" s="327"/>
      <c r="AY216" s="116"/>
      <c r="AZ216" s="1474"/>
      <c r="BA216" s="1474"/>
      <c r="BB216" s="1474"/>
    </row>
    <row r="217" spans="1:54" s="189" customFormat="1" x14ac:dyDescent="0.2">
      <c r="A217" s="183"/>
      <c r="B217" s="325"/>
      <c r="C217" s="473" t="str">
        <f t="shared" si="185"/>
        <v>Special rate</v>
      </c>
      <c r="D217" s="473" t="str">
        <f t="shared" si="185"/>
        <v/>
      </c>
      <c r="E217" s="837" t="str">
        <f t="shared" si="179"/>
        <v>.</v>
      </c>
      <c r="F217" s="878"/>
      <c r="G217" s="874"/>
      <c r="H217" s="874"/>
      <c r="I217" s="874"/>
      <c r="J217" s="874"/>
      <c r="K217" s="874"/>
      <c r="L217" s="874"/>
      <c r="M217" s="333"/>
      <c r="N217" s="116"/>
      <c r="O217" s="1019">
        <f t="shared" si="186"/>
        <v>0</v>
      </c>
      <c r="P217" s="1020">
        <f t="shared" si="186"/>
        <v>0</v>
      </c>
      <c r="Q217" s="101"/>
      <c r="R217" s="325"/>
      <c r="S217" s="1003" t="str">
        <f t="shared" si="184"/>
        <v>.</v>
      </c>
      <c r="T217" s="1004" t="str">
        <f t="shared" si="184"/>
        <v>.</v>
      </c>
      <c r="U217" s="1004" t="str">
        <f t="shared" si="184"/>
        <v>.</v>
      </c>
      <c r="V217" s="1004" t="str">
        <f t="shared" si="184"/>
        <v>.</v>
      </c>
      <c r="W217" s="1004" t="str">
        <f t="shared" si="184"/>
        <v>.</v>
      </c>
      <c r="X217" s="1004" t="str">
        <f t="shared" si="184"/>
        <v>.</v>
      </c>
      <c r="Y217" s="1005" t="str">
        <f t="shared" si="184"/>
        <v>.</v>
      </c>
      <c r="Z217" s="116"/>
      <c r="AA217" s="1006" t="str">
        <f t="shared" si="158"/>
        <v>.</v>
      </c>
      <c r="AB217" s="1007" t="str">
        <f t="shared" si="159"/>
        <v>.</v>
      </c>
      <c r="AC217" s="1007" t="str">
        <f t="shared" si="160"/>
        <v>.</v>
      </c>
      <c r="AD217" s="1007" t="str">
        <f t="shared" si="161"/>
        <v>.</v>
      </c>
      <c r="AE217" s="1007" t="str">
        <f t="shared" si="162"/>
        <v>.</v>
      </c>
      <c r="AF217" s="1007" t="str">
        <f t="shared" si="163"/>
        <v>.</v>
      </c>
      <c r="AG217" s="990" t="str">
        <f t="shared" si="164"/>
        <v>.</v>
      </c>
      <c r="AH217" s="116"/>
      <c r="AI217" s="1003" t="str">
        <f>IF(S217=".",".",SUM($S217:S217))</f>
        <v>.</v>
      </c>
      <c r="AJ217" s="1004" t="str">
        <f>IF(T217=".",".",SUM($S217:T217))</f>
        <v>.</v>
      </c>
      <c r="AK217" s="1004" t="str">
        <f>IF(U217=".",".",SUM($S217:U217))</f>
        <v>.</v>
      </c>
      <c r="AL217" s="1004" t="str">
        <f>IF(V217=".",".",SUM($S217:V217))</f>
        <v>.</v>
      </c>
      <c r="AM217" s="1004" t="str">
        <f>IF(W217=".",".",SUM($S217:W217))</f>
        <v>.</v>
      </c>
      <c r="AN217" s="1004" t="str">
        <f>IF(X217=".",".",SUM($S217:X217))</f>
        <v>.</v>
      </c>
      <c r="AO217" s="1005" t="str">
        <f>IF(Y217=".",".",SUM($S217:Y217))</f>
        <v>.</v>
      </c>
      <c r="AP217" s="116"/>
      <c r="AQ217" s="1006" t="str">
        <f t="shared" si="165"/>
        <v>.</v>
      </c>
      <c r="AR217" s="1007" t="str">
        <f t="shared" si="166"/>
        <v>.</v>
      </c>
      <c r="AS217" s="1007" t="str">
        <f t="shared" si="167"/>
        <v>.</v>
      </c>
      <c r="AT217" s="1007" t="str">
        <f t="shared" si="168"/>
        <v>.</v>
      </c>
      <c r="AU217" s="1007" t="str">
        <f t="shared" si="169"/>
        <v>.</v>
      </c>
      <c r="AV217" s="1007" t="str">
        <f t="shared" si="170"/>
        <v>.</v>
      </c>
      <c r="AW217" s="990" t="str">
        <f t="shared" si="171"/>
        <v>.</v>
      </c>
      <c r="AX217" s="327"/>
      <c r="AY217" s="116"/>
      <c r="AZ217" s="1474"/>
      <c r="BA217" s="1474"/>
      <c r="BB217" s="1474"/>
    </row>
    <row r="218" spans="1:54" s="189" customFormat="1" x14ac:dyDescent="0.2">
      <c r="A218" s="183"/>
      <c r="B218" s="325"/>
      <c r="C218" s="473" t="str">
        <f t="shared" si="185"/>
        <v>Special rate</v>
      </c>
      <c r="D218" s="473" t="str">
        <f t="shared" si="185"/>
        <v/>
      </c>
      <c r="E218" s="837" t="str">
        <f t="shared" si="179"/>
        <v>.</v>
      </c>
      <c r="F218" s="878"/>
      <c r="G218" s="874"/>
      <c r="H218" s="874"/>
      <c r="I218" s="874"/>
      <c r="J218" s="874"/>
      <c r="K218" s="874"/>
      <c r="L218" s="874"/>
      <c r="M218" s="333"/>
      <c r="N218" s="116"/>
      <c r="O218" s="1019">
        <f t="shared" si="186"/>
        <v>0</v>
      </c>
      <c r="P218" s="1020">
        <f t="shared" si="186"/>
        <v>0</v>
      </c>
      <c r="Q218" s="101"/>
      <c r="R218" s="325"/>
      <c r="S218" s="1003" t="str">
        <f t="shared" si="184"/>
        <v>.</v>
      </c>
      <c r="T218" s="1004" t="str">
        <f t="shared" si="184"/>
        <v>.</v>
      </c>
      <c r="U218" s="1004" t="str">
        <f t="shared" si="184"/>
        <v>.</v>
      </c>
      <c r="V218" s="1004" t="str">
        <f t="shared" si="184"/>
        <v>.</v>
      </c>
      <c r="W218" s="1004" t="str">
        <f t="shared" si="184"/>
        <v>.</v>
      </c>
      <c r="X218" s="1004" t="str">
        <f t="shared" si="184"/>
        <v>.</v>
      </c>
      <c r="Y218" s="1005" t="str">
        <f t="shared" si="184"/>
        <v>.</v>
      </c>
      <c r="Z218" s="116"/>
      <c r="AA218" s="1006" t="str">
        <f t="shared" si="158"/>
        <v>.</v>
      </c>
      <c r="AB218" s="1007" t="str">
        <f t="shared" si="159"/>
        <v>.</v>
      </c>
      <c r="AC218" s="1007" t="str">
        <f t="shared" si="160"/>
        <v>.</v>
      </c>
      <c r="AD218" s="1007" t="str">
        <f t="shared" si="161"/>
        <v>.</v>
      </c>
      <c r="AE218" s="1007" t="str">
        <f t="shared" si="162"/>
        <v>.</v>
      </c>
      <c r="AF218" s="1007" t="str">
        <f t="shared" si="163"/>
        <v>.</v>
      </c>
      <c r="AG218" s="990" t="str">
        <f t="shared" si="164"/>
        <v>.</v>
      </c>
      <c r="AH218" s="116"/>
      <c r="AI218" s="1003" t="str">
        <f>IF(S218=".",".",SUM($S218:S218))</f>
        <v>.</v>
      </c>
      <c r="AJ218" s="1004" t="str">
        <f>IF(T218=".",".",SUM($S218:T218))</f>
        <v>.</v>
      </c>
      <c r="AK218" s="1004" t="str">
        <f>IF(U218=".",".",SUM($S218:U218))</f>
        <v>.</v>
      </c>
      <c r="AL218" s="1004" t="str">
        <f>IF(V218=".",".",SUM($S218:V218))</f>
        <v>.</v>
      </c>
      <c r="AM218" s="1004" t="str">
        <f>IF(W218=".",".",SUM($S218:W218))</f>
        <v>.</v>
      </c>
      <c r="AN218" s="1004" t="str">
        <f>IF(X218=".",".",SUM($S218:X218))</f>
        <v>.</v>
      </c>
      <c r="AO218" s="1005" t="str">
        <f>IF(Y218=".",".",SUM($S218:Y218))</f>
        <v>.</v>
      </c>
      <c r="AP218" s="116"/>
      <c r="AQ218" s="1006" t="str">
        <f t="shared" si="165"/>
        <v>.</v>
      </c>
      <c r="AR218" s="1007" t="str">
        <f t="shared" si="166"/>
        <v>.</v>
      </c>
      <c r="AS218" s="1007" t="str">
        <f t="shared" si="167"/>
        <v>.</v>
      </c>
      <c r="AT218" s="1007" t="str">
        <f t="shared" si="168"/>
        <v>.</v>
      </c>
      <c r="AU218" s="1007" t="str">
        <f t="shared" si="169"/>
        <v>.</v>
      </c>
      <c r="AV218" s="1007" t="str">
        <f t="shared" si="170"/>
        <v>.</v>
      </c>
      <c r="AW218" s="990" t="str">
        <f t="shared" si="171"/>
        <v>.</v>
      </c>
      <c r="AX218" s="327"/>
      <c r="AY218" s="116"/>
      <c r="AZ218" s="1474"/>
      <c r="BA218" s="1474"/>
      <c r="BB218" s="1474"/>
    </row>
    <row r="219" spans="1:54" s="189" customFormat="1" x14ac:dyDescent="0.2">
      <c r="A219" s="183"/>
      <c r="B219" s="325"/>
      <c r="C219" s="473" t="str">
        <f t="shared" si="185"/>
        <v>Special rate</v>
      </c>
      <c r="D219" s="473" t="str">
        <f t="shared" si="185"/>
        <v/>
      </c>
      <c r="E219" s="837" t="str">
        <f t="shared" si="179"/>
        <v>.</v>
      </c>
      <c r="F219" s="878"/>
      <c r="G219" s="874"/>
      <c r="H219" s="874"/>
      <c r="I219" s="874"/>
      <c r="J219" s="874"/>
      <c r="K219" s="874"/>
      <c r="L219" s="874"/>
      <c r="M219" s="333"/>
      <c r="N219" s="116"/>
      <c r="O219" s="1019">
        <f t="shared" si="186"/>
        <v>0</v>
      </c>
      <c r="P219" s="1020">
        <f t="shared" si="186"/>
        <v>0</v>
      </c>
      <c r="Q219" s="101"/>
      <c r="R219" s="325"/>
      <c r="S219" s="1003" t="str">
        <f t="shared" si="184"/>
        <v>.</v>
      </c>
      <c r="T219" s="1004" t="str">
        <f t="shared" si="184"/>
        <v>.</v>
      </c>
      <c r="U219" s="1004" t="str">
        <f t="shared" si="184"/>
        <v>.</v>
      </c>
      <c r="V219" s="1004" t="str">
        <f t="shared" si="184"/>
        <v>.</v>
      </c>
      <c r="W219" s="1004" t="str">
        <f t="shared" si="184"/>
        <v>.</v>
      </c>
      <c r="X219" s="1004" t="str">
        <f t="shared" si="184"/>
        <v>.</v>
      </c>
      <c r="Y219" s="1005" t="str">
        <f t="shared" si="184"/>
        <v>.</v>
      </c>
      <c r="Z219" s="116"/>
      <c r="AA219" s="1006" t="str">
        <f t="shared" si="158"/>
        <v>.</v>
      </c>
      <c r="AB219" s="1007" t="str">
        <f t="shared" si="159"/>
        <v>.</v>
      </c>
      <c r="AC219" s="1007" t="str">
        <f t="shared" si="160"/>
        <v>.</v>
      </c>
      <c r="AD219" s="1007" t="str">
        <f t="shared" si="161"/>
        <v>.</v>
      </c>
      <c r="AE219" s="1007" t="str">
        <f t="shared" si="162"/>
        <v>.</v>
      </c>
      <c r="AF219" s="1007" t="str">
        <f t="shared" si="163"/>
        <v>.</v>
      </c>
      <c r="AG219" s="990" t="str">
        <f t="shared" si="164"/>
        <v>.</v>
      </c>
      <c r="AH219" s="116"/>
      <c r="AI219" s="1003" t="str">
        <f>IF(S219=".",".",SUM($S219:S219))</f>
        <v>.</v>
      </c>
      <c r="AJ219" s="1004" t="str">
        <f>IF(T219=".",".",SUM($S219:T219))</f>
        <v>.</v>
      </c>
      <c r="AK219" s="1004" t="str">
        <f>IF(U219=".",".",SUM($S219:U219))</f>
        <v>.</v>
      </c>
      <c r="AL219" s="1004" t="str">
        <f>IF(V219=".",".",SUM($S219:V219))</f>
        <v>.</v>
      </c>
      <c r="AM219" s="1004" t="str">
        <f>IF(W219=".",".",SUM($S219:W219))</f>
        <v>.</v>
      </c>
      <c r="AN219" s="1004" t="str">
        <f>IF(X219=".",".",SUM($S219:X219))</f>
        <v>.</v>
      </c>
      <c r="AO219" s="1005" t="str">
        <f>IF(Y219=".",".",SUM($S219:Y219))</f>
        <v>.</v>
      </c>
      <c r="AP219" s="116"/>
      <c r="AQ219" s="1006" t="str">
        <f t="shared" si="165"/>
        <v>.</v>
      </c>
      <c r="AR219" s="1007" t="str">
        <f t="shared" si="166"/>
        <v>.</v>
      </c>
      <c r="AS219" s="1007" t="str">
        <f t="shared" si="167"/>
        <v>.</v>
      </c>
      <c r="AT219" s="1007" t="str">
        <f t="shared" si="168"/>
        <v>.</v>
      </c>
      <c r="AU219" s="1007" t="str">
        <f t="shared" si="169"/>
        <v>.</v>
      </c>
      <c r="AV219" s="1007" t="str">
        <f t="shared" si="170"/>
        <v>.</v>
      </c>
      <c r="AW219" s="990" t="str">
        <f t="shared" si="171"/>
        <v>.</v>
      </c>
      <c r="AX219" s="327"/>
      <c r="AY219" s="116"/>
      <c r="AZ219" s="1474"/>
      <c r="BA219" s="1474"/>
      <c r="BB219" s="1474"/>
    </row>
    <row r="220" spans="1:54" s="189" customFormat="1" x14ac:dyDescent="0.2">
      <c r="A220" s="183"/>
      <c r="B220" s="325"/>
      <c r="C220" s="473" t="str">
        <f t="shared" si="185"/>
        <v>Special rate</v>
      </c>
      <c r="D220" s="473" t="str">
        <f t="shared" si="185"/>
        <v/>
      </c>
      <c r="E220" s="837" t="str">
        <f t="shared" si="179"/>
        <v>.</v>
      </c>
      <c r="F220" s="878"/>
      <c r="G220" s="874"/>
      <c r="H220" s="874"/>
      <c r="I220" s="874"/>
      <c r="J220" s="874"/>
      <c r="K220" s="874"/>
      <c r="L220" s="874"/>
      <c r="M220" s="333"/>
      <c r="N220" s="116"/>
      <c r="O220" s="1019">
        <f t="shared" si="186"/>
        <v>0</v>
      </c>
      <c r="P220" s="1020">
        <f t="shared" si="186"/>
        <v>0</v>
      </c>
      <c r="Q220" s="101"/>
      <c r="R220" s="325"/>
      <c r="S220" s="1003" t="str">
        <f t="shared" ref="S220:Y249" si="187">IF(F220="",".",F220-E220)</f>
        <v>.</v>
      </c>
      <c r="T220" s="1004" t="str">
        <f t="shared" si="187"/>
        <v>.</v>
      </c>
      <c r="U220" s="1004" t="str">
        <f t="shared" si="187"/>
        <v>.</v>
      </c>
      <c r="V220" s="1004" t="str">
        <f t="shared" si="187"/>
        <v>.</v>
      </c>
      <c r="W220" s="1004" t="str">
        <f t="shared" si="187"/>
        <v>.</v>
      </c>
      <c r="X220" s="1004" t="str">
        <f t="shared" si="187"/>
        <v>.</v>
      </c>
      <c r="Y220" s="1005" t="str">
        <f t="shared" si="187"/>
        <v>.</v>
      </c>
      <c r="Z220" s="116"/>
      <c r="AA220" s="1006" t="str">
        <f t="shared" si="158"/>
        <v>.</v>
      </c>
      <c r="AB220" s="1007" t="str">
        <f t="shared" si="159"/>
        <v>.</v>
      </c>
      <c r="AC220" s="1007" t="str">
        <f t="shared" si="160"/>
        <v>.</v>
      </c>
      <c r="AD220" s="1007" t="str">
        <f t="shared" si="161"/>
        <v>.</v>
      </c>
      <c r="AE220" s="1007" t="str">
        <f t="shared" si="162"/>
        <v>.</v>
      </c>
      <c r="AF220" s="1007" t="str">
        <f t="shared" si="163"/>
        <v>.</v>
      </c>
      <c r="AG220" s="990" t="str">
        <f t="shared" si="164"/>
        <v>.</v>
      </c>
      <c r="AH220" s="116"/>
      <c r="AI220" s="1003" t="str">
        <f>IF(S220=".",".",SUM($S220:S220))</f>
        <v>.</v>
      </c>
      <c r="AJ220" s="1004" t="str">
        <f>IF(T220=".",".",SUM($S220:T220))</f>
        <v>.</v>
      </c>
      <c r="AK220" s="1004" t="str">
        <f>IF(U220=".",".",SUM($S220:U220))</f>
        <v>.</v>
      </c>
      <c r="AL220" s="1004" t="str">
        <f>IF(V220=".",".",SUM($S220:V220))</f>
        <v>.</v>
      </c>
      <c r="AM220" s="1004" t="str">
        <f>IF(W220=".",".",SUM($S220:W220))</f>
        <v>.</v>
      </c>
      <c r="AN220" s="1004" t="str">
        <f>IF(X220=".",".",SUM($S220:X220))</f>
        <v>.</v>
      </c>
      <c r="AO220" s="1005" t="str">
        <f>IF(Y220=".",".",SUM($S220:Y220))</f>
        <v>.</v>
      </c>
      <c r="AP220" s="116"/>
      <c r="AQ220" s="1006" t="str">
        <f t="shared" si="165"/>
        <v>.</v>
      </c>
      <c r="AR220" s="1007" t="str">
        <f t="shared" si="166"/>
        <v>.</v>
      </c>
      <c r="AS220" s="1007" t="str">
        <f t="shared" si="167"/>
        <v>.</v>
      </c>
      <c r="AT220" s="1007" t="str">
        <f t="shared" si="168"/>
        <v>.</v>
      </c>
      <c r="AU220" s="1007" t="str">
        <f t="shared" si="169"/>
        <v>.</v>
      </c>
      <c r="AV220" s="1007" t="str">
        <f t="shared" si="170"/>
        <v>.</v>
      </c>
      <c r="AW220" s="990" t="str">
        <f t="shared" si="171"/>
        <v>.</v>
      </c>
      <c r="AX220" s="327"/>
      <c r="AY220" s="116"/>
      <c r="AZ220" s="1474"/>
      <c r="BA220" s="1474"/>
      <c r="BB220" s="1474"/>
    </row>
    <row r="221" spans="1:54" s="189" customFormat="1" x14ac:dyDescent="0.2">
      <c r="A221" s="183"/>
      <c r="B221" s="325"/>
      <c r="C221" s="473" t="str">
        <f t="shared" si="185"/>
        <v>Special rate</v>
      </c>
      <c r="D221" s="473" t="str">
        <f t="shared" si="185"/>
        <v/>
      </c>
      <c r="E221" s="837" t="str">
        <f t="shared" si="179"/>
        <v>.</v>
      </c>
      <c r="F221" s="878"/>
      <c r="G221" s="874"/>
      <c r="H221" s="874"/>
      <c r="I221" s="874"/>
      <c r="J221" s="874"/>
      <c r="K221" s="874"/>
      <c r="L221" s="874"/>
      <c r="M221" s="333"/>
      <c r="N221" s="116"/>
      <c r="O221" s="1019">
        <f t="shared" si="186"/>
        <v>0</v>
      </c>
      <c r="P221" s="1020">
        <f t="shared" si="186"/>
        <v>0</v>
      </c>
      <c r="Q221" s="101"/>
      <c r="R221" s="325"/>
      <c r="S221" s="1003" t="str">
        <f t="shared" si="187"/>
        <v>.</v>
      </c>
      <c r="T221" s="1004" t="str">
        <f t="shared" si="187"/>
        <v>.</v>
      </c>
      <c r="U221" s="1004" t="str">
        <f t="shared" si="187"/>
        <v>.</v>
      </c>
      <c r="V221" s="1004" t="str">
        <f t="shared" si="187"/>
        <v>.</v>
      </c>
      <c r="W221" s="1004" t="str">
        <f t="shared" si="187"/>
        <v>.</v>
      </c>
      <c r="X221" s="1004" t="str">
        <f t="shared" si="187"/>
        <v>.</v>
      </c>
      <c r="Y221" s="1005" t="str">
        <f t="shared" si="187"/>
        <v>.</v>
      </c>
      <c r="Z221" s="116"/>
      <c r="AA221" s="1006" t="str">
        <f t="shared" si="158"/>
        <v>.</v>
      </c>
      <c r="AB221" s="1007" t="str">
        <f t="shared" si="159"/>
        <v>.</v>
      </c>
      <c r="AC221" s="1007" t="str">
        <f t="shared" si="160"/>
        <v>.</v>
      </c>
      <c r="AD221" s="1007" t="str">
        <f t="shared" si="161"/>
        <v>.</v>
      </c>
      <c r="AE221" s="1007" t="str">
        <f t="shared" si="162"/>
        <v>.</v>
      </c>
      <c r="AF221" s="1007" t="str">
        <f t="shared" si="163"/>
        <v>.</v>
      </c>
      <c r="AG221" s="990" t="str">
        <f t="shared" si="164"/>
        <v>.</v>
      </c>
      <c r="AH221" s="116"/>
      <c r="AI221" s="1003" t="str">
        <f>IF(S221=".",".",SUM($S221:S221))</f>
        <v>.</v>
      </c>
      <c r="AJ221" s="1004" t="str">
        <f>IF(T221=".",".",SUM($S221:T221))</f>
        <v>.</v>
      </c>
      <c r="AK221" s="1004" t="str">
        <f>IF(U221=".",".",SUM($S221:U221))</f>
        <v>.</v>
      </c>
      <c r="AL221" s="1004" t="str">
        <f>IF(V221=".",".",SUM($S221:V221))</f>
        <v>.</v>
      </c>
      <c r="AM221" s="1004" t="str">
        <f>IF(W221=".",".",SUM($S221:W221))</f>
        <v>.</v>
      </c>
      <c r="AN221" s="1004" t="str">
        <f>IF(X221=".",".",SUM($S221:X221))</f>
        <v>.</v>
      </c>
      <c r="AO221" s="1005" t="str">
        <f>IF(Y221=".",".",SUM($S221:Y221))</f>
        <v>.</v>
      </c>
      <c r="AP221" s="116"/>
      <c r="AQ221" s="1006" t="str">
        <f t="shared" si="165"/>
        <v>.</v>
      </c>
      <c r="AR221" s="1007" t="str">
        <f t="shared" si="166"/>
        <v>.</v>
      </c>
      <c r="AS221" s="1007" t="str">
        <f t="shared" si="167"/>
        <v>.</v>
      </c>
      <c r="AT221" s="1007" t="str">
        <f t="shared" si="168"/>
        <v>.</v>
      </c>
      <c r="AU221" s="1007" t="str">
        <f t="shared" si="169"/>
        <v>.</v>
      </c>
      <c r="AV221" s="1007" t="str">
        <f t="shared" si="170"/>
        <v>.</v>
      </c>
      <c r="AW221" s="990" t="str">
        <f t="shared" si="171"/>
        <v>.</v>
      </c>
      <c r="AX221" s="327"/>
      <c r="AY221" s="116"/>
      <c r="AZ221" s="1474"/>
      <c r="BA221" s="1474"/>
      <c r="BB221" s="1474"/>
    </row>
    <row r="222" spans="1:54" s="189" customFormat="1" x14ac:dyDescent="0.2">
      <c r="A222" s="183"/>
      <c r="B222" s="325"/>
      <c r="C222" s="473" t="str">
        <f t="shared" si="185"/>
        <v>Special rate</v>
      </c>
      <c r="D222" s="473" t="str">
        <f t="shared" si="185"/>
        <v/>
      </c>
      <c r="E222" s="837" t="str">
        <f t="shared" si="179"/>
        <v>.</v>
      </c>
      <c r="F222" s="878"/>
      <c r="G222" s="874"/>
      <c r="H222" s="874"/>
      <c r="I222" s="874"/>
      <c r="J222" s="874"/>
      <c r="K222" s="874"/>
      <c r="L222" s="874"/>
      <c r="M222" s="333"/>
      <c r="N222" s="116"/>
      <c r="O222" s="1019">
        <f t="shared" si="186"/>
        <v>0</v>
      </c>
      <c r="P222" s="1020">
        <f t="shared" si="186"/>
        <v>0</v>
      </c>
      <c r="Q222" s="101"/>
      <c r="R222" s="325"/>
      <c r="S222" s="1003" t="str">
        <f t="shared" si="187"/>
        <v>.</v>
      </c>
      <c r="T222" s="1004" t="str">
        <f t="shared" si="187"/>
        <v>.</v>
      </c>
      <c r="U222" s="1004" t="str">
        <f t="shared" si="187"/>
        <v>.</v>
      </c>
      <c r="V222" s="1004" t="str">
        <f t="shared" si="187"/>
        <v>.</v>
      </c>
      <c r="W222" s="1004" t="str">
        <f t="shared" si="187"/>
        <v>.</v>
      </c>
      <c r="X222" s="1004" t="str">
        <f t="shared" si="187"/>
        <v>.</v>
      </c>
      <c r="Y222" s="1005" t="str">
        <f t="shared" si="187"/>
        <v>.</v>
      </c>
      <c r="Z222" s="116"/>
      <c r="AA222" s="1006" t="str">
        <f t="shared" si="158"/>
        <v>.</v>
      </c>
      <c r="AB222" s="1007" t="str">
        <f t="shared" si="159"/>
        <v>.</v>
      </c>
      <c r="AC222" s="1007" t="str">
        <f t="shared" si="160"/>
        <v>.</v>
      </c>
      <c r="AD222" s="1007" t="str">
        <f t="shared" si="161"/>
        <v>.</v>
      </c>
      <c r="AE222" s="1007" t="str">
        <f t="shared" si="162"/>
        <v>.</v>
      </c>
      <c r="AF222" s="1007" t="str">
        <f t="shared" si="163"/>
        <v>.</v>
      </c>
      <c r="AG222" s="990" t="str">
        <f t="shared" si="164"/>
        <v>.</v>
      </c>
      <c r="AH222" s="116"/>
      <c r="AI222" s="1003" t="str">
        <f>IF(S222=".",".",SUM($S222:S222))</f>
        <v>.</v>
      </c>
      <c r="AJ222" s="1004" t="str">
        <f>IF(T222=".",".",SUM($S222:T222))</f>
        <v>.</v>
      </c>
      <c r="AK222" s="1004" t="str">
        <f>IF(U222=".",".",SUM($S222:U222))</f>
        <v>.</v>
      </c>
      <c r="AL222" s="1004" t="str">
        <f>IF(V222=".",".",SUM($S222:V222))</f>
        <v>.</v>
      </c>
      <c r="AM222" s="1004" t="str">
        <f>IF(W222=".",".",SUM($S222:W222))</f>
        <v>.</v>
      </c>
      <c r="AN222" s="1004" t="str">
        <f>IF(X222=".",".",SUM($S222:X222))</f>
        <v>.</v>
      </c>
      <c r="AO222" s="1005" t="str">
        <f>IF(Y222=".",".",SUM($S222:Y222))</f>
        <v>.</v>
      </c>
      <c r="AP222" s="116"/>
      <c r="AQ222" s="1006" t="str">
        <f t="shared" si="165"/>
        <v>.</v>
      </c>
      <c r="AR222" s="1007" t="str">
        <f t="shared" si="166"/>
        <v>.</v>
      </c>
      <c r="AS222" s="1007" t="str">
        <f t="shared" si="167"/>
        <v>.</v>
      </c>
      <c r="AT222" s="1007" t="str">
        <f t="shared" si="168"/>
        <v>.</v>
      </c>
      <c r="AU222" s="1007" t="str">
        <f t="shared" si="169"/>
        <v>.</v>
      </c>
      <c r="AV222" s="1007" t="str">
        <f t="shared" si="170"/>
        <v>.</v>
      </c>
      <c r="AW222" s="990" t="str">
        <f t="shared" si="171"/>
        <v>.</v>
      </c>
      <c r="AX222" s="327"/>
      <c r="AY222" s="116"/>
      <c r="AZ222" s="1474"/>
      <c r="BA222" s="1474"/>
      <c r="BB222" s="1474"/>
    </row>
    <row r="223" spans="1:54" s="189" customFormat="1" x14ac:dyDescent="0.2">
      <c r="A223" s="183"/>
      <c r="B223" s="325"/>
      <c r="C223" s="473" t="str">
        <f t="shared" si="185"/>
        <v>Special rate</v>
      </c>
      <c r="D223" s="473" t="str">
        <f t="shared" si="185"/>
        <v/>
      </c>
      <c r="E223" s="837" t="str">
        <f t="shared" si="179"/>
        <v>.</v>
      </c>
      <c r="F223" s="878"/>
      <c r="G223" s="874"/>
      <c r="H223" s="874"/>
      <c r="I223" s="874"/>
      <c r="J223" s="874"/>
      <c r="K223" s="874"/>
      <c r="L223" s="874"/>
      <c r="M223" s="333"/>
      <c r="N223" s="116"/>
      <c r="O223" s="1019">
        <f t="shared" si="186"/>
        <v>0</v>
      </c>
      <c r="P223" s="1020">
        <f t="shared" si="186"/>
        <v>0</v>
      </c>
      <c r="Q223" s="101"/>
      <c r="R223" s="325"/>
      <c r="S223" s="1003" t="str">
        <f t="shared" si="187"/>
        <v>.</v>
      </c>
      <c r="T223" s="1004" t="str">
        <f t="shared" si="187"/>
        <v>.</v>
      </c>
      <c r="U223" s="1004" t="str">
        <f t="shared" si="187"/>
        <v>.</v>
      </c>
      <c r="V223" s="1004" t="str">
        <f t="shared" si="187"/>
        <v>.</v>
      </c>
      <c r="W223" s="1004" t="str">
        <f t="shared" si="187"/>
        <v>.</v>
      </c>
      <c r="X223" s="1004" t="str">
        <f t="shared" si="187"/>
        <v>.</v>
      </c>
      <c r="Y223" s="1005" t="str">
        <f t="shared" si="187"/>
        <v>.</v>
      </c>
      <c r="Z223" s="116"/>
      <c r="AA223" s="1006" t="str">
        <f t="shared" si="158"/>
        <v>.</v>
      </c>
      <c r="AB223" s="1007" t="str">
        <f t="shared" si="159"/>
        <v>.</v>
      </c>
      <c r="AC223" s="1007" t="str">
        <f t="shared" si="160"/>
        <v>.</v>
      </c>
      <c r="AD223" s="1007" t="str">
        <f t="shared" si="161"/>
        <v>.</v>
      </c>
      <c r="AE223" s="1007" t="str">
        <f t="shared" si="162"/>
        <v>.</v>
      </c>
      <c r="AF223" s="1007" t="str">
        <f t="shared" si="163"/>
        <v>.</v>
      </c>
      <c r="AG223" s="990" t="str">
        <f t="shared" si="164"/>
        <v>.</v>
      </c>
      <c r="AH223" s="116"/>
      <c r="AI223" s="1003" t="str">
        <f>IF(S223=".",".",SUM($S223:S223))</f>
        <v>.</v>
      </c>
      <c r="AJ223" s="1004" t="str">
        <f>IF(T223=".",".",SUM($S223:T223))</f>
        <v>.</v>
      </c>
      <c r="AK223" s="1004" t="str">
        <f>IF(U223=".",".",SUM($S223:U223))</f>
        <v>.</v>
      </c>
      <c r="AL223" s="1004" t="str">
        <f>IF(V223=".",".",SUM($S223:V223))</f>
        <v>.</v>
      </c>
      <c r="AM223" s="1004" t="str">
        <f>IF(W223=".",".",SUM($S223:W223))</f>
        <v>.</v>
      </c>
      <c r="AN223" s="1004" t="str">
        <f>IF(X223=".",".",SUM($S223:X223))</f>
        <v>.</v>
      </c>
      <c r="AO223" s="1005" t="str">
        <f>IF(Y223=".",".",SUM($S223:Y223))</f>
        <v>.</v>
      </c>
      <c r="AP223" s="116"/>
      <c r="AQ223" s="1006" t="str">
        <f t="shared" si="165"/>
        <v>.</v>
      </c>
      <c r="AR223" s="1007" t="str">
        <f t="shared" si="166"/>
        <v>.</v>
      </c>
      <c r="AS223" s="1007" t="str">
        <f t="shared" si="167"/>
        <v>.</v>
      </c>
      <c r="AT223" s="1007" t="str">
        <f t="shared" si="168"/>
        <v>.</v>
      </c>
      <c r="AU223" s="1007" t="str">
        <f t="shared" si="169"/>
        <v>.</v>
      </c>
      <c r="AV223" s="1007" t="str">
        <f t="shared" si="170"/>
        <v>.</v>
      </c>
      <c r="AW223" s="990" t="str">
        <f t="shared" si="171"/>
        <v>.</v>
      </c>
      <c r="AX223" s="327"/>
      <c r="AY223" s="116"/>
      <c r="AZ223" s="1474"/>
      <c r="BA223" s="1474"/>
      <c r="BB223" s="1474"/>
    </row>
    <row r="224" spans="1:54" s="189" customFormat="1" x14ac:dyDescent="0.2">
      <c r="A224" s="183"/>
      <c r="B224" s="325"/>
      <c r="C224" s="473" t="str">
        <f t="shared" si="185"/>
        <v>Special rate</v>
      </c>
      <c r="D224" s="473" t="str">
        <f t="shared" si="185"/>
        <v/>
      </c>
      <c r="E224" s="837" t="str">
        <f t="shared" si="179"/>
        <v>.</v>
      </c>
      <c r="F224" s="878"/>
      <c r="G224" s="874"/>
      <c r="H224" s="874"/>
      <c r="I224" s="874"/>
      <c r="J224" s="874"/>
      <c r="K224" s="874"/>
      <c r="L224" s="874"/>
      <c r="M224" s="333"/>
      <c r="N224" s="116"/>
      <c r="O224" s="1019">
        <f t="shared" si="186"/>
        <v>0</v>
      </c>
      <c r="P224" s="1020">
        <f t="shared" si="186"/>
        <v>0</v>
      </c>
      <c r="Q224" s="101"/>
      <c r="R224" s="325"/>
      <c r="S224" s="1003" t="str">
        <f t="shared" si="187"/>
        <v>.</v>
      </c>
      <c r="T224" s="1004" t="str">
        <f t="shared" si="187"/>
        <v>.</v>
      </c>
      <c r="U224" s="1004" t="str">
        <f t="shared" si="187"/>
        <v>.</v>
      </c>
      <c r="V224" s="1004" t="str">
        <f t="shared" si="187"/>
        <v>.</v>
      </c>
      <c r="W224" s="1004" t="str">
        <f t="shared" si="187"/>
        <v>.</v>
      </c>
      <c r="X224" s="1004" t="str">
        <f t="shared" si="187"/>
        <v>.</v>
      </c>
      <c r="Y224" s="1005" t="str">
        <f t="shared" si="187"/>
        <v>.</v>
      </c>
      <c r="Z224" s="116"/>
      <c r="AA224" s="1006" t="str">
        <f t="shared" si="158"/>
        <v>.</v>
      </c>
      <c r="AB224" s="1007" t="str">
        <f t="shared" si="159"/>
        <v>.</v>
      </c>
      <c r="AC224" s="1007" t="str">
        <f t="shared" si="160"/>
        <v>.</v>
      </c>
      <c r="AD224" s="1007" t="str">
        <f t="shared" si="161"/>
        <v>.</v>
      </c>
      <c r="AE224" s="1007" t="str">
        <f t="shared" si="162"/>
        <v>.</v>
      </c>
      <c r="AF224" s="1007" t="str">
        <f t="shared" si="163"/>
        <v>.</v>
      </c>
      <c r="AG224" s="990" t="str">
        <f t="shared" si="164"/>
        <v>.</v>
      </c>
      <c r="AH224" s="116"/>
      <c r="AI224" s="1003" t="str">
        <f>IF(S224=".",".",SUM($S224:S224))</f>
        <v>.</v>
      </c>
      <c r="AJ224" s="1004" t="str">
        <f>IF(T224=".",".",SUM($S224:T224))</f>
        <v>.</v>
      </c>
      <c r="AK224" s="1004" t="str">
        <f>IF(U224=".",".",SUM($S224:U224))</f>
        <v>.</v>
      </c>
      <c r="AL224" s="1004" t="str">
        <f>IF(V224=".",".",SUM($S224:V224))</f>
        <v>.</v>
      </c>
      <c r="AM224" s="1004" t="str">
        <f>IF(W224=".",".",SUM($S224:W224))</f>
        <v>.</v>
      </c>
      <c r="AN224" s="1004" t="str">
        <f>IF(X224=".",".",SUM($S224:X224))</f>
        <v>.</v>
      </c>
      <c r="AO224" s="1005" t="str">
        <f>IF(Y224=".",".",SUM($S224:Y224))</f>
        <v>.</v>
      </c>
      <c r="AP224" s="116"/>
      <c r="AQ224" s="1006" t="str">
        <f t="shared" si="165"/>
        <v>.</v>
      </c>
      <c r="AR224" s="1007" t="str">
        <f t="shared" si="166"/>
        <v>.</v>
      </c>
      <c r="AS224" s="1007" t="str">
        <f t="shared" si="167"/>
        <v>.</v>
      </c>
      <c r="AT224" s="1007" t="str">
        <f t="shared" si="168"/>
        <v>.</v>
      </c>
      <c r="AU224" s="1007" t="str">
        <f t="shared" si="169"/>
        <v>.</v>
      </c>
      <c r="AV224" s="1007" t="str">
        <f t="shared" si="170"/>
        <v>.</v>
      </c>
      <c r="AW224" s="990" t="str">
        <f t="shared" si="171"/>
        <v>.</v>
      </c>
      <c r="AX224" s="327"/>
      <c r="AY224" s="116"/>
      <c r="AZ224" s="1474"/>
      <c r="BA224" s="1474"/>
      <c r="BB224" s="1474"/>
    </row>
    <row r="225" spans="1:54" s="189" customFormat="1" x14ac:dyDescent="0.2">
      <c r="A225" s="183"/>
      <c r="B225" s="325"/>
      <c r="C225" s="473" t="str">
        <f t="shared" si="185"/>
        <v>Special rate</v>
      </c>
      <c r="D225" s="473" t="str">
        <f t="shared" si="185"/>
        <v/>
      </c>
      <c r="E225" s="837" t="str">
        <f t="shared" si="179"/>
        <v>.</v>
      </c>
      <c r="F225" s="878"/>
      <c r="G225" s="874"/>
      <c r="H225" s="874"/>
      <c r="I225" s="874"/>
      <c r="J225" s="874"/>
      <c r="K225" s="874"/>
      <c r="L225" s="874"/>
      <c r="M225" s="333"/>
      <c r="N225" s="116"/>
      <c r="O225" s="1019">
        <f t="shared" si="186"/>
        <v>0</v>
      </c>
      <c r="P225" s="1020">
        <f t="shared" si="186"/>
        <v>0</v>
      </c>
      <c r="Q225" s="101"/>
      <c r="R225" s="325"/>
      <c r="S225" s="1003" t="str">
        <f t="shared" si="187"/>
        <v>.</v>
      </c>
      <c r="T225" s="1004" t="str">
        <f t="shared" si="187"/>
        <v>.</v>
      </c>
      <c r="U225" s="1004" t="str">
        <f t="shared" si="187"/>
        <v>.</v>
      </c>
      <c r="V225" s="1004" t="str">
        <f t="shared" si="187"/>
        <v>.</v>
      </c>
      <c r="W225" s="1004" t="str">
        <f t="shared" si="187"/>
        <v>.</v>
      </c>
      <c r="X225" s="1004" t="str">
        <f t="shared" si="187"/>
        <v>.</v>
      </c>
      <c r="Y225" s="1005" t="str">
        <f t="shared" si="187"/>
        <v>.</v>
      </c>
      <c r="Z225" s="116"/>
      <c r="AA225" s="1006" t="str">
        <f t="shared" si="158"/>
        <v>.</v>
      </c>
      <c r="AB225" s="1007" t="str">
        <f t="shared" si="159"/>
        <v>.</v>
      </c>
      <c r="AC225" s="1007" t="str">
        <f t="shared" si="160"/>
        <v>.</v>
      </c>
      <c r="AD225" s="1007" t="str">
        <f t="shared" si="161"/>
        <v>.</v>
      </c>
      <c r="AE225" s="1007" t="str">
        <f t="shared" si="162"/>
        <v>.</v>
      </c>
      <c r="AF225" s="1007" t="str">
        <f t="shared" si="163"/>
        <v>.</v>
      </c>
      <c r="AG225" s="990" t="str">
        <f t="shared" si="164"/>
        <v>.</v>
      </c>
      <c r="AH225" s="116"/>
      <c r="AI225" s="1003" t="str">
        <f>IF(S225=".",".",SUM($S225:S225))</f>
        <v>.</v>
      </c>
      <c r="AJ225" s="1004" t="str">
        <f>IF(T225=".",".",SUM($S225:T225))</f>
        <v>.</v>
      </c>
      <c r="AK225" s="1004" t="str">
        <f>IF(U225=".",".",SUM($S225:U225))</f>
        <v>.</v>
      </c>
      <c r="AL225" s="1004" t="str">
        <f>IF(V225=".",".",SUM($S225:V225))</f>
        <v>.</v>
      </c>
      <c r="AM225" s="1004" t="str">
        <f>IF(W225=".",".",SUM($S225:W225))</f>
        <v>.</v>
      </c>
      <c r="AN225" s="1004" t="str">
        <f>IF(X225=".",".",SUM($S225:X225))</f>
        <v>.</v>
      </c>
      <c r="AO225" s="1005" t="str">
        <f>IF(Y225=".",".",SUM($S225:Y225))</f>
        <v>.</v>
      </c>
      <c r="AP225" s="116"/>
      <c r="AQ225" s="1006" t="str">
        <f t="shared" si="165"/>
        <v>.</v>
      </c>
      <c r="AR225" s="1007" t="str">
        <f t="shared" si="166"/>
        <v>.</v>
      </c>
      <c r="AS225" s="1007" t="str">
        <f t="shared" si="167"/>
        <v>.</v>
      </c>
      <c r="AT225" s="1007" t="str">
        <f t="shared" si="168"/>
        <v>.</v>
      </c>
      <c r="AU225" s="1007" t="str">
        <f t="shared" si="169"/>
        <v>.</v>
      </c>
      <c r="AV225" s="1007" t="str">
        <f t="shared" si="170"/>
        <v>.</v>
      </c>
      <c r="AW225" s="990" t="str">
        <f t="shared" si="171"/>
        <v>.</v>
      </c>
      <c r="AX225" s="327"/>
      <c r="AY225" s="116"/>
      <c r="AZ225" s="1474"/>
      <c r="BA225" s="1474"/>
      <c r="BB225" s="1474"/>
    </row>
    <row r="226" spans="1:54" s="189" customFormat="1" x14ac:dyDescent="0.2">
      <c r="A226" s="183"/>
      <c r="B226" s="325"/>
      <c r="C226" s="473" t="str">
        <f t="shared" si="185"/>
        <v>Special rate</v>
      </c>
      <c r="D226" s="473" t="str">
        <f t="shared" si="185"/>
        <v/>
      </c>
      <c r="E226" s="837" t="str">
        <f t="shared" ref="E226:E257" si="188">E125</f>
        <v>.</v>
      </c>
      <c r="F226" s="878"/>
      <c r="G226" s="874"/>
      <c r="H226" s="874"/>
      <c r="I226" s="874"/>
      <c r="J226" s="874"/>
      <c r="K226" s="874"/>
      <c r="L226" s="874"/>
      <c r="M226" s="333"/>
      <c r="N226" s="116"/>
      <c r="O226" s="1019">
        <f t="shared" si="186"/>
        <v>0</v>
      </c>
      <c r="P226" s="1020">
        <f t="shared" si="186"/>
        <v>0</v>
      </c>
      <c r="Q226" s="101"/>
      <c r="R226" s="325"/>
      <c r="S226" s="1003" t="str">
        <f t="shared" si="187"/>
        <v>.</v>
      </c>
      <c r="T226" s="1004" t="str">
        <f t="shared" si="187"/>
        <v>.</v>
      </c>
      <c r="U226" s="1004" t="str">
        <f t="shared" si="187"/>
        <v>.</v>
      </c>
      <c r="V226" s="1004" t="str">
        <f t="shared" si="187"/>
        <v>.</v>
      </c>
      <c r="W226" s="1004" t="str">
        <f t="shared" si="187"/>
        <v>.</v>
      </c>
      <c r="X226" s="1004" t="str">
        <f t="shared" si="187"/>
        <v>.</v>
      </c>
      <c r="Y226" s="1005" t="str">
        <f t="shared" si="187"/>
        <v>.</v>
      </c>
      <c r="Z226" s="116"/>
      <c r="AA226" s="1006" t="str">
        <f t="shared" si="158"/>
        <v>.</v>
      </c>
      <c r="AB226" s="1007" t="str">
        <f t="shared" si="159"/>
        <v>.</v>
      </c>
      <c r="AC226" s="1007" t="str">
        <f t="shared" si="160"/>
        <v>.</v>
      </c>
      <c r="AD226" s="1007" t="str">
        <f t="shared" si="161"/>
        <v>.</v>
      </c>
      <c r="AE226" s="1007" t="str">
        <f t="shared" si="162"/>
        <v>.</v>
      </c>
      <c r="AF226" s="1007" t="str">
        <f t="shared" si="163"/>
        <v>.</v>
      </c>
      <c r="AG226" s="990" t="str">
        <f t="shared" si="164"/>
        <v>.</v>
      </c>
      <c r="AH226" s="116"/>
      <c r="AI226" s="1003" t="str">
        <f>IF(S226=".",".",SUM($S226:S226))</f>
        <v>.</v>
      </c>
      <c r="AJ226" s="1004" t="str">
        <f>IF(T226=".",".",SUM($S226:T226))</f>
        <v>.</v>
      </c>
      <c r="AK226" s="1004" t="str">
        <f>IF(U226=".",".",SUM($S226:U226))</f>
        <v>.</v>
      </c>
      <c r="AL226" s="1004" t="str">
        <f>IF(V226=".",".",SUM($S226:V226))</f>
        <v>.</v>
      </c>
      <c r="AM226" s="1004" t="str">
        <f>IF(W226=".",".",SUM($S226:W226))</f>
        <v>.</v>
      </c>
      <c r="AN226" s="1004" t="str">
        <f>IF(X226=".",".",SUM($S226:X226))</f>
        <v>.</v>
      </c>
      <c r="AO226" s="1005" t="str">
        <f>IF(Y226=".",".",SUM($S226:Y226))</f>
        <v>.</v>
      </c>
      <c r="AP226" s="116"/>
      <c r="AQ226" s="1006" t="str">
        <f t="shared" si="165"/>
        <v>.</v>
      </c>
      <c r="AR226" s="1007" t="str">
        <f t="shared" si="166"/>
        <v>.</v>
      </c>
      <c r="AS226" s="1007" t="str">
        <f t="shared" si="167"/>
        <v>.</v>
      </c>
      <c r="AT226" s="1007" t="str">
        <f t="shared" si="168"/>
        <v>.</v>
      </c>
      <c r="AU226" s="1007" t="str">
        <f t="shared" si="169"/>
        <v>.</v>
      </c>
      <c r="AV226" s="1007" t="str">
        <f t="shared" si="170"/>
        <v>.</v>
      </c>
      <c r="AW226" s="990" t="str">
        <f t="shared" si="171"/>
        <v>.</v>
      </c>
      <c r="AX226" s="327"/>
      <c r="AY226" s="116"/>
      <c r="AZ226" s="1474"/>
      <c r="BA226" s="1474"/>
      <c r="BB226" s="1474"/>
    </row>
    <row r="227" spans="1:54" s="189" customFormat="1" x14ac:dyDescent="0.2">
      <c r="A227" s="183"/>
      <c r="B227" s="325"/>
      <c r="C227" s="473" t="str">
        <f t="shared" si="185"/>
        <v>Special rate</v>
      </c>
      <c r="D227" s="473" t="str">
        <f t="shared" si="185"/>
        <v/>
      </c>
      <c r="E227" s="837" t="str">
        <f t="shared" si="188"/>
        <v>.</v>
      </c>
      <c r="F227" s="878"/>
      <c r="G227" s="874"/>
      <c r="H227" s="874"/>
      <c r="I227" s="874"/>
      <c r="J227" s="874"/>
      <c r="K227" s="874"/>
      <c r="L227" s="874"/>
      <c r="M227" s="333"/>
      <c r="N227" s="116"/>
      <c r="O227" s="1019">
        <f t="shared" si="186"/>
        <v>0</v>
      </c>
      <c r="P227" s="1020">
        <f t="shared" si="186"/>
        <v>0</v>
      </c>
      <c r="Q227" s="101"/>
      <c r="R227" s="325"/>
      <c r="S227" s="1003" t="str">
        <f t="shared" si="187"/>
        <v>.</v>
      </c>
      <c r="T227" s="1004" t="str">
        <f t="shared" si="187"/>
        <v>.</v>
      </c>
      <c r="U227" s="1004" t="str">
        <f t="shared" si="187"/>
        <v>.</v>
      </c>
      <c r="V227" s="1004" t="str">
        <f t="shared" si="187"/>
        <v>.</v>
      </c>
      <c r="W227" s="1004" t="str">
        <f t="shared" si="187"/>
        <v>.</v>
      </c>
      <c r="X227" s="1004" t="str">
        <f t="shared" si="187"/>
        <v>.</v>
      </c>
      <c r="Y227" s="1005" t="str">
        <f t="shared" si="187"/>
        <v>.</v>
      </c>
      <c r="Z227" s="116"/>
      <c r="AA227" s="1006" t="str">
        <f t="shared" si="158"/>
        <v>.</v>
      </c>
      <c r="AB227" s="1007" t="str">
        <f t="shared" si="159"/>
        <v>.</v>
      </c>
      <c r="AC227" s="1007" t="str">
        <f t="shared" si="160"/>
        <v>.</v>
      </c>
      <c r="AD227" s="1007" t="str">
        <f t="shared" si="161"/>
        <v>.</v>
      </c>
      <c r="AE227" s="1007" t="str">
        <f t="shared" si="162"/>
        <v>.</v>
      </c>
      <c r="AF227" s="1007" t="str">
        <f t="shared" si="163"/>
        <v>.</v>
      </c>
      <c r="AG227" s="990" t="str">
        <f t="shared" si="164"/>
        <v>.</v>
      </c>
      <c r="AH227" s="116"/>
      <c r="AI227" s="1003" t="str">
        <f>IF(S227=".",".",SUM($S227:S227))</f>
        <v>.</v>
      </c>
      <c r="AJ227" s="1004" t="str">
        <f>IF(T227=".",".",SUM($S227:T227))</f>
        <v>.</v>
      </c>
      <c r="AK227" s="1004" t="str">
        <f>IF(U227=".",".",SUM($S227:U227))</f>
        <v>.</v>
      </c>
      <c r="AL227" s="1004" t="str">
        <f>IF(V227=".",".",SUM($S227:V227))</f>
        <v>.</v>
      </c>
      <c r="AM227" s="1004" t="str">
        <f>IF(W227=".",".",SUM($S227:W227))</f>
        <v>.</v>
      </c>
      <c r="AN227" s="1004" t="str">
        <f>IF(X227=".",".",SUM($S227:X227))</f>
        <v>.</v>
      </c>
      <c r="AO227" s="1005" t="str">
        <f>IF(Y227=".",".",SUM($S227:Y227))</f>
        <v>.</v>
      </c>
      <c r="AP227" s="116"/>
      <c r="AQ227" s="1006" t="str">
        <f t="shared" si="165"/>
        <v>.</v>
      </c>
      <c r="AR227" s="1007" t="str">
        <f t="shared" si="166"/>
        <v>.</v>
      </c>
      <c r="AS227" s="1007" t="str">
        <f t="shared" si="167"/>
        <v>.</v>
      </c>
      <c r="AT227" s="1007" t="str">
        <f t="shared" si="168"/>
        <v>.</v>
      </c>
      <c r="AU227" s="1007" t="str">
        <f t="shared" si="169"/>
        <v>.</v>
      </c>
      <c r="AV227" s="1007" t="str">
        <f t="shared" si="170"/>
        <v>.</v>
      </c>
      <c r="AW227" s="990" t="str">
        <f t="shared" si="171"/>
        <v>.</v>
      </c>
      <c r="AX227" s="327"/>
      <c r="AY227" s="116"/>
      <c r="AZ227" s="1474"/>
      <c r="BA227" s="1474"/>
      <c r="BB227" s="1474"/>
    </row>
    <row r="228" spans="1:54" s="189" customFormat="1" x14ac:dyDescent="0.2">
      <c r="A228" s="183"/>
      <c r="B228" s="325"/>
      <c r="C228" s="473" t="str">
        <f t="shared" si="185"/>
        <v>Special rate</v>
      </c>
      <c r="D228" s="473" t="str">
        <f t="shared" si="185"/>
        <v/>
      </c>
      <c r="E228" s="837" t="str">
        <f t="shared" si="188"/>
        <v>.</v>
      </c>
      <c r="F228" s="878"/>
      <c r="G228" s="874"/>
      <c r="H228" s="874"/>
      <c r="I228" s="874"/>
      <c r="J228" s="874"/>
      <c r="K228" s="874"/>
      <c r="L228" s="874"/>
      <c r="M228" s="333"/>
      <c r="N228" s="116"/>
      <c r="O228" s="1019">
        <f t="shared" si="186"/>
        <v>0</v>
      </c>
      <c r="P228" s="1020">
        <f t="shared" si="186"/>
        <v>0</v>
      </c>
      <c r="Q228" s="101"/>
      <c r="R228" s="325"/>
      <c r="S228" s="1003" t="str">
        <f t="shared" si="187"/>
        <v>.</v>
      </c>
      <c r="T228" s="1004" t="str">
        <f t="shared" si="187"/>
        <v>.</v>
      </c>
      <c r="U228" s="1004" t="str">
        <f t="shared" si="187"/>
        <v>.</v>
      </c>
      <c r="V228" s="1004" t="str">
        <f t="shared" si="187"/>
        <v>.</v>
      </c>
      <c r="W228" s="1004" t="str">
        <f t="shared" si="187"/>
        <v>.</v>
      </c>
      <c r="X228" s="1004" t="str">
        <f t="shared" si="187"/>
        <v>.</v>
      </c>
      <c r="Y228" s="1005" t="str">
        <f t="shared" si="187"/>
        <v>.</v>
      </c>
      <c r="Z228" s="116"/>
      <c r="AA228" s="1006" t="str">
        <f t="shared" si="158"/>
        <v>.</v>
      </c>
      <c r="AB228" s="1007" t="str">
        <f t="shared" si="159"/>
        <v>.</v>
      </c>
      <c r="AC228" s="1007" t="str">
        <f t="shared" si="160"/>
        <v>.</v>
      </c>
      <c r="AD228" s="1007" t="str">
        <f t="shared" si="161"/>
        <v>.</v>
      </c>
      <c r="AE228" s="1007" t="str">
        <f t="shared" si="162"/>
        <v>.</v>
      </c>
      <c r="AF228" s="1007" t="str">
        <f t="shared" si="163"/>
        <v>.</v>
      </c>
      <c r="AG228" s="990" t="str">
        <f t="shared" si="164"/>
        <v>.</v>
      </c>
      <c r="AH228" s="116"/>
      <c r="AI228" s="1003" t="str">
        <f>IF(S228=".",".",SUM($S228:S228))</f>
        <v>.</v>
      </c>
      <c r="AJ228" s="1004" t="str">
        <f>IF(T228=".",".",SUM($S228:T228))</f>
        <v>.</v>
      </c>
      <c r="AK228" s="1004" t="str">
        <f>IF(U228=".",".",SUM($S228:U228))</f>
        <v>.</v>
      </c>
      <c r="AL228" s="1004" t="str">
        <f>IF(V228=".",".",SUM($S228:V228))</f>
        <v>.</v>
      </c>
      <c r="AM228" s="1004" t="str">
        <f>IF(W228=".",".",SUM($S228:W228))</f>
        <v>.</v>
      </c>
      <c r="AN228" s="1004" t="str">
        <f>IF(X228=".",".",SUM($S228:X228))</f>
        <v>.</v>
      </c>
      <c r="AO228" s="1005" t="str">
        <f>IF(Y228=".",".",SUM($S228:Y228))</f>
        <v>.</v>
      </c>
      <c r="AP228" s="116"/>
      <c r="AQ228" s="1006" t="str">
        <f t="shared" si="165"/>
        <v>.</v>
      </c>
      <c r="AR228" s="1007" t="str">
        <f t="shared" si="166"/>
        <v>.</v>
      </c>
      <c r="AS228" s="1007" t="str">
        <f t="shared" si="167"/>
        <v>.</v>
      </c>
      <c r="AT228" s="1007" t="str">
        <f t="shared" si="168"/>
        <v>.</v>
      </c>
      <c r="AU228" s="1007" t="str">
        <f t="shared" si="169"/>
        <v>.</v>
      </c>
      <c r="AV228" s="1007" t="str">
        <f t="shared" si="170"/>
        <v>.</v>
      </c>
      <c r="AW228" s="990" t="str">
        <f t="shared" si="171"/>
        <v>.</v>
      </c>
      <c r="AX228" s="327"/>
      <c r="AY228" s="116"/>
      <c r="AZ228" s="1474"/>
      <c r="BA228" s="1474"/>
      <c r="BB228" s="1474"/>
    </row>
    <row r="229" spans="1:54" s="189" customFormat="1" x14ac:dyDescent="0.2">
      <c r="A229" s="183"/>
      <c r="B229" s="325"/>
      <c r="C229" s="473" t="str">
        <f t="shared" si="185"/>
        <v>Special rate</v>
      </c>
      <c r="D229" s="473" t="str">
        <f t="shared" si="185"/>
        <v/>
      </c>
      <c r="E229" s="837" t="str">
        <f t="shared" si="188"/>
        <v>.</v>
      </c>
      <c r="F229" s="878"/>
      <c r="G229" s="874"/>
      <c r="H229" s="874"/>
      <c r="I229" s="874"/>
      <c r="J229" s="874"/>
      <c r="K229" s="874"/>
      <c r="L229" s="874"/>
      <c r="M229" s="333"/>
      <c r="N229" s="116"/>
      <c r="O229" s="1019">
        <f t="shared" si="186"/>
        <v>0</v>
      </c>
      <c r="P229" s="1020">
        <f t="shared" si="186"/>
        <v>0</v>
      </c>
      <c r="Q229" s="101"/>
      <c r="R229" s="325"/>
      <c r="S229" s="1003" t="str">
        <f t="shared" si="187"/>
        <v>.</v>
      </c>
      <c r="T229" s="1004" t="str">
        <f t="shared" si="187"/>
        <v>.</v>
      </c>
      <c r="U229" s="1004" t="str">
        <f t="shared" si="187"/>
        <v>.</v>
      </c>
      <c r="V229" s="1004" t="str">
        <f t="shared" si="187"/>
        <v>.</v>
      </c>
      <c r="W229" s="1004" t="str">
        <f t="shared" si="187"/>
        <v>.</v>
      </c>
      <c r="X229" s="1004" t="str">
        <f t="shared" si="187"/>
        <v>.</v>
      </c>
      <c r="Y229" s="1005" t="str">
        <f t="shared" si="187"/>
        <v>.</v>
      </c>
      <c r="Z229" s="116"/>
      <c r="AA229" s="1006" t="str">
        <f t="shared" si="158"/>
        <v>.</v>
      </c>
      <c r="AB229" s="1007" t="str">
        <f t="shared" si="159"/>
        <v>.</v>
      </c>
      <c r="AC229" s="1007" t="str">
        <f t="shared" si="160"/>
        <v>.</v>
      </c>
      <c r="AD229" s="1007" t="str">
        <f t="shared" si="161"/>
        <v>.</v>
      </c>
      <c r="AE229" s="1007" t="str">
        <f t="shared" si="162"/>
        <v>.</v>
      </c>
      <c r="AF229" s="1007" t="str">
        <f t="shared" si="163"/>
        <v>.</v>
      </c>
      <c r="AG229" s="990" t="str">
        <f t="shared" si="164"/>
        <v>.</v>
      </c>
      <c r="AH229" s="116"/>
      <c r="AI229" s="1003" t="str">
        <f>IF(S229=".",".",SUM($S229:S229))</f>
        <v>.</v>
      </c>
      <c r="AJ229" s="1004" t="str">
        <f>IF(T229=".",".",SUM($S229:T229))</f>
        <v>.</v>
      </c>
      <c r="AK229" s="1004" t="str">
        <f>IF(U229=".",".",SUM($S229:U229))</f>
        <v>.</v>
      </c>
      <c r="AL229" s="1004" t="str">
        <f>IF(V229=".",".",SUM($S229:V229))</f>
        <v>.</v>
      </c>
      <c r="AM229" s="1004" t="str">
        <f>IF(W229=".",".",SUM($S229:W229))</f>
        <v>.</v>
      </c>
      <c r="AN229" s="1004" t="str">
        <f>IF(X229=".",".",SUM($S229:X229))</f>
        <v>.</v>
      </c>
      <c r="AO229" s="1005" t="str">
        <f>IF(Y229=".",".",SUM($S229:Y229))</f>
        <v>.</v>
      </c>
      <c r="AP229" s="116"/>
      <c r="AQ229" s="1006" t="str">
        <f t="shared" si="165"/>
        <v>.</v>
      </c>
      <c r="AR229" s="1007" t="str">
        <f t="shared" si="166"/>
        <v>.</v>
      </c>
      <c r="AS229" s="1007" t="str">
        <f t="shared" si="167"/>
        <v>.</v>
      </c>
      <c r="AT229" s="1007" t="str">
        <f t="shared" si="168"/>
        <v>.</v>
      </c>
      <c r="AU229" s="1007" t="str">
        <f t="shared" si="169"/>
        <v>.</v>
      </c>
      <c r="AV229" s="1007" t="str">
        <f t="shared" si="170"/>
        <v>.</v>
      </c>
      <c r="AW229" s="990" t="str">
        <f t="shared" si="171"/>
        <v>.</v>
      </c>
      <c r="AX229" s="327"/>
      <c r="AY229" s="116"/>
      <c r="AZ229" s="1474"/>
      <c r="BA229" s="1474"/>
      <c r="BB229" s="1474"/>
    </row>
    <row r="230" spans="1:54" s="189" customFormat="1" x14ac:dyDescent="0.2">
      <c r="A230" s="183"/>
      <c r="B230" s="325"/>
      <c r="C230" s="473" t="str">
        <f t="shared" si="185"/>
        <v>Special rate</v>
      </c>
      <c r="D230" s="473" t="str">
        <f t="shared" si="185"/>
        <v/>
      </c>
      <c r="E230" s="837" t="str">
        <f t="shared" si="188"/>
        <v>.</v>
      </c>
      <c r="F230" s="878"/>
      <c r="G230" s="874"/>
      <c r="H230" s="874"/>
      <c r="I230" s="874"/>
      <c r="J230" s="874"/>
      <c r="K230" s="874"/>
      <c r="L230" s="874"/>
      <c r="M230" s="333"/>
      <c r="N230" s="116"/>
      <c r="O230" s="1019">
        <f t="shared" si="186"/>
        <v>0</v>
      </c>
      <c r="P230" s="1020">
        <f t="shared" si="186"/>
        <v>0</v>
      </c>
      <c r="Q230" s="101"/>
      <c r="R230" s="325"/>
      <c r="S230" s="1003" t="str">
        <f t="shared" si="187"/>
        <v>.</v>
      </c>
      <c r="T230" s="1004" t="str">
        <f t="shared" si="187"/>
        <v>.</v>
      </c>
      <c r="U230" s="1004" t="str">
        <f t="shared" si="187"/>
        <v>.</v>
      </c>
      <c r="V230" s="1004" t="str">
        <f t="shared" si="187"/>
        <v>.</v>
      </c>
      <c r="W230" s="1004" t="str">
        <f t="shared" si="187"/>
        <v>.</v>
      </c>
      <c r="X230" s="1004" t="str">
        <f t="shared" si="187"/>
        <v>.</v>
      </c>
      <c r="Y230" s="1005" t="str">
        <f t="shared" si="187"/>
        <v>.</v>
      </c>
      <c r="Z230" s="116"/>
      <c r="AA230" s="1006" t="str">
        <f t="shared" si="158"/>
        <v>.</v>
      </c>
      <c r="AB230" s="1007" t="str">
        <f t="shared" si="159"/>
        <v>.</v>
      </c>
      <c r="AC230" s="1007" t="str">
        <f t="shared" si="160"/>
        <v>.</v>
      </c>
      <c r="AD230" s="1007" t="str">
        <f t="shared" si="161"/>
        <v>.</v>
      </c>
      <c r="AE230" s="1007" t="str">
        <f t="shared" si="162"/>
        <v>.</v>
      </c>
      <c r="AF230" s="1007" t="str">
        <f t="shared" si="163"/>
        <v>.</v>
      </c>
      <c r="AG230" s="990" t="str">
        <f t="shared" si="164"/>
        <v>.</v>
      </c>
      <c r="AH230" s="116"/>
      <c r="AI230" s="1003" t="str">
        <f>IF(S230=".",".",SUM($S230:S230))</f>
        <v>.</v>
      </c>
      <c r="AJ230" s="1004" t="str">
        <f>IF(T230=".",".",SUM($S230:T230))</f>
        <v>.</v>
      </c>
      <c r="AK230" s="1004" t="str">
        <f>IF(U230=".",".",SUM($S230:U230))</f>
        <v>.</v>
      </c>
      <c r="AL230" s="1004" t="str">
        <f>IF(V230=".",".",SUM($S230:V230))</f>
        <v>.</v>
      </c>
      <c r="AM230" s="1004" t="str">
        <f>IF(W230=".",".",SUM($S230:W230))</f>
        <v>.</v>
      </c>
      <c r="AN230" s="1004" t="str">
        <f>IF(X230=".",".",SUM($S230:X230))</f>
        <v>.</v>
      </c>
      <c r="AO230" s="1005" t="str">
        <f>IF(Y230=".",".",SUM($S230:Y230))</f>
        <v>.</v>
      </c>
      <c r="AP230" s="116"/>
      <c r="AQ230" s="1006" t="str">
        <f t="shared" si="165"/>
        <v>.</v>
      </c>
      <c r="AR230" s="1007" t="str">
        <f t="shared" si="166"/>
        <v>.</v>
      </c>
      <c r="AS230" s="1007" t="str">
        <f t="shared" si="167"/>
        <v>.</v>
      </c>
      <c r="AT230" s="1007" t="str">
        <f t="shared" si="168"/>
        <v>.</v>
      </c>
      <c r="AU230" s="1007" t="str">
        <f t="shared" si="169"/>
        <v>.</v>
      </c>
      <c r="AV230" s="1007" t="str">
        <f t="shared" si="170"/>
        <v>.</v>
      </c>
      <c r="AW230" s="990" t="str">
        <f t="shared" si="171"/>
        <v>.</v>
      </c>
      <c r="AX230" s="327"/>
      <c r="AY230" s="116"/>
      <c r="AZ230" s="1474"/>
      <c r="BA230" s="1474"/>
      <c r="BB230" s="1474"/>
    </row>
    <row r="231" spans="1:54" s="189" customFormat="1" x14ac:dyDescent="0.2">
      <c r="A231" s="183"/>
      <c r="B231" s="325"/>
      <c r="C231" s="198" t="str">
        <f t="shared" si="185"/>
        <v>Special rate</v>
      </c>
      <c r="D231" s="198" t="str">
        <f t="shared" si="185"/>
        <v/>
      </c>
      <c r="E231" s="838" t="str">
        <f t="shared" si="188"/>
        <v>.</v>
      </c>
      <c r="F231" s="878"/>
      <c r="G231" s="874"/>
      <c r="H231" s="874"/>
      <c r="I231" s="874"/>
      <c r="J231" s="874"/>
      <c r="K231" s="874"/>
      <c r="L231" s="874"/>
      <c r="M231" s="333"/>
      <c r="N231" s="116"/>
      <c r="O231" s="1019">
        <f t="shared" si="186"/>
        <v>0</v>
      </c>
      <c r="P231" s="1020">
        <f t="shared" si="186"/>
        <v>0</v>
      </c>
      <c r="Q231" s="101"/>
      <c r="R231" s="325"/>
      <c r="S231" s="1003" t="str">
        <f t="shared" si="187"/>
        <v>.</v>
      </c>
      <c r="T231" s="1004" t="str">
        <f t="shared" si="187"/>
        <v>.</v>
      </c>
      <c r="U231" s="1004" t="str">
        <f t="shared" si="187"/>
        <v>.</v>
      </c>
      <c r="V231" s="1004" t="str">
        <f t="shared" si="187"/>
        <v>.</v>
      </c>
      <c r="W231" s="1004" t="str">
        <f t="shared" si="187"/>
        <v>.</v>
      </c>
      <c r="X231" s="1004" t="str">
        <f t="shared" si="187"/>
        <v>.</v>
      </c>
      <c r="Y231" s="1005" t="str">
        <f t="shared" si="187"/>
        <v>.</v>
      </c>
      <c r="Z231" s="116"/>
      <c r="AA231" s="1006" t="str">
        <f t="shared" si="158"/>
        <v>.</v>
      </c>
      <c r="AB231" s="1007" t="str">
        <f t="shared" si="159"/>
        <v>.</v>
      </c>
      <c r="AC231" s="1007" t="str">
        <f t="shared" si="160"/>
        <v>.</v>
      </c>
      <c r="AD231" s="1007" t="str">
        <f t="shared" si="161"/>
        <v>.</v>
      </c>
      <c r="AE231" s="1007" t="str">
        <f t="shared" si="162"/>
        <v>.</v>
      </c>
      <c r="AF231" s="1007" t="str">
        <f t="shared" si="163"/>
        <v>.</v>
      </c>
      <c r="AG231" s="990" t="str">
        <f t="shared" si="164"/>
        <v>.</v>
      </c>
      <c r="AH231" s="116"/>
      <c r="AI231" s="1003" t="str">
        <f>IF(S231=".",".",SUM($S231:S231))</f>
        <v>.</v>
      </c>
      <c r="AJ231" s="1004" t="str">
        <f>IF(T231=".",".",SUM($S231:T231))</f>
        <v>.</v>
      </c>
      <c r="AK231" s="1004" t="str">
        <f>IF(U231=".",".",SUM($S231:U231))</f>
        <v>.</v>
      </c>
      <c r="AL231" s="1004" t="str">
        <f>IF(V231=".",".",SUM($S231:V231))</f>
        <v>.</v>
      </c>
      <c r="AM231" s="1004" t="str">
        <f>IF(W231=".",".",SUM($S231:W231))</f>
        <v>.</v>
      </c>
      <c r="AN231" s="1004" t="str">
        <f>IF(X231=".",".",SUM($S231:X231))</f>
        <v>.</v>
      </c>
      <c r="AO231" s="1005" t="str">
        <f>IF(Y231=".",".",SUM($S231:Y231))</f>
        <v>.</v>
      </c>
      <c r="AP231" s="116"/>
      <c r="AQ231" s="1006" t="str">
        <f t="shared" si="165"/>
        <v>.</v>
      </c>
      <c r="AR231" s="1007" t="str">
        <f t="shared" si="166"/>
        <v>.</v>
      </c>
      <c r="AS231" s="1007" t="str">
        <f t="shared" si="167"/>
        <v>.</v>
      </c>
      <c r="AT231" s="1007" t="str">
        <f t="shared" si="168"/>
        <v>.</v>
      </c>
      <c r="AU231" s="1007" t="str">
        <f t="shared" si="169"/>
        <v>.</v>
      </c>
      <c r="AV231" s="1007" t="str">
        <f t="shared" si="170"/>
        <v>.</v>
      </c>
      <c r="AW231" s="990" t="str">
        <f t="shared" si="171"/>
        <v>.</v>
      </c>
      <c r="AX231" s="327"/>
      <c r="AY231" s="116"/>
      <c r="AZ231" s="1474"/>
      <c r="BA231" s="1474"/>
      <c r="BB231" s="1474"/>
    </row>
    <row r="232" spans="1:54" s="190" customFormat="1" x14ac:dyDescent="0.2">
      <c r="A232" s="183"/>
      <c r="B232" s="334"/>
      <c r="C232" s="211"/>
      <c r="D232" s="211" t="s">
        <v>256</v>
      </c>
      <c r="E232" s="839">
        <f t="shared" si="188"/>
        <v>4294.8754951074734</v>
      </c>
      <c r="F232" s="881">
        <f t="shared" ref="F232:L232" si="189">IF($P232=0,".",SUMPRODUCT(F195:F231,$P195:$P231)/$P232)</f>
        <v>3148.1226412614983</v>
      </c>
      <c r="G232" s="197">
        <f t="shared" si="189"/>
        <v>3226.8323948751645</v>
      </c>
      <c r="H232" s="197">
        <f t="shared" si="189"/>
        <v>3307.4969940867286</v>
      </c>
      <c r="I232" s="197">
        <f t="shared" si="189"/>
        <v>3390.1890505913261</v>
      </c>
      <c r="J232" s="197">
        <f t="shared" si="189"/>
        <v>3474.9436727989491</v>
      </c>
      <c r="K232" s="197">
        <f t="shared" si="189"/>
        <v>3561.8158278580818</v>
      </c>
      <c r="L232" s="197">
        <f t="shared" si="189"/>
        <v>3650.8647503285147</v>
      </c>
      <c r="M232" s="333"/>
      <c r="N232" s="144"/>
      <c r="O232" s="1021">
        <f t="shared" si="186"/>
        <v>3012</v>
      </c>
      <c r="P232" s="1022">
        <f t="shared" si="186"/>
        <v>3044</v>
      </c>
      <c r="Q232" s="102"/>
      <c r="R232" s="334"/>
      <c r="S232" s="1012">
        <f t="shared" ref="S232:Y232" si="190">IF(F232=".",".",F232-E232)</f>
        <v>-1146.7528538459751</v>
      </c>
      <c r="T232" s="1013">
        <f t="shared" si="190"/>
        <v>78.70975361366618</v>
      </c>
      <c r="U232" s="1013">
        <f t="shared" si="190"/>
        <v>80.664599211564109</v>
      </c>
      <c r="V232" s="1013">
        <f t="shared" si="190"/>
        <v>82.692056504597531</v>
      </c>
      <c r="W232" s="1013">
        <f t="shared" si="190"/>
        <v>84.754622207623015</v>
      </c>
      <c r="X232" s="1013">
        <f t="shared" si="190"/>
        <v>86.872155059132638</v>
      </c>
      <c r="Y232" s="1014">
        <f t="shared" si="190"/>
        <v>89.048922470432899</v>
      </c>
      <c r="Z232" s="144"/>
      <c r="AA232" s="1516">
        <f t="shared" si="158"/>
        <v>-0.26700491205211974</v>
      </c>
      <c r="AB232" s="1517">
        <f t="shared" si="159"/>
        <v>2.5002124308005413E-2</v>
      </c>
      <c r="AC232" s="1517">
        <f t="shared" si="160"/>
        <v>2.4998075307436141E-2</v>
      </c>
      <c r="AD232" s="1517">
        <f t="shared" si="161"/>
        <v>2.5001400349701886E-2</v>
      </c>
      <c r="AE232" s="1517">
        <f t="shared" si="162"/>
        <v>2.4999969306384262E-2</v>
      </c>
      <c r="AF232" s="1517">
        <f t="shared" si="163"/>
        <v>2.499958653694101E-2</v>
      </c>
      <c r="AG232" s="1518">
        <f t="shared" si="164"/>
        <v>2.5000990161802683E-2</v>
      </c>
      <c r="AH232" s="144"/>
      <c r="AI232" s="1012">
        <f>IF(S232=".",".",SUM($S232:S232))</f>
        <v>-1146.7528538459751</v>
      </c>
      <c r="AJ232" s="1013">
        <f>IF(T232=".",".",SUM($S232:T232))</f>
        <v>-1068.0431002323089</v>
      </c>
      <c r="AK232" s="1013">
        <f>IF(U232=".",".",SUM($S232:U232))</f>
        <v>-987.37850102074481</v>
      </c>
      <c r="AL232" s="1013">
        <f>IF(V232=".",".",SUM($S232:V232))</f>
        <v>-904.68644451614728</v>
      </c>
      <c r="AM232" s="1013">
        <f>IF(W232=".",".",SUM($S232:W232))</f>
        <v>-819.93182230852426</v>
      </c>
      <c r="AN232" s="1013">
        <f>IF(X232=".",".",SUM($S232:X232))</f>
        <v>-733.05966724939162</v>
      </c>
      <c r="AO232" s="1014">
        <f>IF(Y232=".",".",SUM($S232:Y232))</f>
        <v>-644.01074477895872</v>
      </c>
      <c r="AP232" s="116"/>
      <c r="AQ232" s="1516">
        <f t="shared" si="165"/>
        <v>-0.26700491205211974</v>
      </c>
      <c r="AR232" s="1517">
        <f t="shared" si="166"/>
        <v>-0.24867847774608953</v>
      </c>
      <c r="AS232" s="1517">
        <f t="shared" si="167"/>
        <v>-0.22989688575268863</v>
      </c>
      <c r="AT232" s="1517">
        <f t="shared" si="168"/>
        <v>-0.21064322948283942</v>
      </c>
      <c r="AU232" s="1517">
        <f t="shared" si="169"/>
        <v>-0.19090933444812386</v>
      </c>
      <c r="AV232" s="1517">
        <f t="shared" si="170"/>
        <v>-0.17068240233842857</v>
      </c>
      <c r="AW232" s="1518">
        <f t="shared" si="171"/>
        <v>-0.14994864123828189</v>
      </c>
      <c r="AX232" s="346"/>
      <c r="AY232" s="144"/>
      <c r="AZ232" s="102"/>
      <c r="BA232" s="102"/>
      <c r="BB232" s="102"/>
    </row>
    <row r="233" spans="1:54" s="189" customFormat="1" x14ac:dyDescent="0.2">
      <c r="A233" s="183"/>
      <c r="B233" s="325"/>
      <c r="C233" s="471" t="str">
        <f t="shared" ref="C233:D250" si="191">C132</f>
        <v>Farmland</v>
      </c>
      <c r="D233" s="471" t="str">
        <f t="shared" si="191"/>
        <v>Ordinary</v>
      </c>
      <c r="E233" s="836">
        <f t="shared" si="188"/>
        <v>2909.4508129230767</v>
      </c>
      <c r="F233" s="878">
        <v>1926.73</v>
      </c>
      <c r="G233" s="874">
        <v>1974.9</v>
      </c>
      <c r="H233" s="874">
        <v>2024.27</v>
      </c>
      <c r="I233" s="874">
        <v>2074.88</v>
      </c>
      <c r="J233" s="874">
        <v>2126.75</v>
      </c>
      <c r="K233" s="874">
        <v>2179.92</v>
      </c>
      <c r="L233" s="874">
        <v>2234.41</v>
      </c>
      <c r="M233" s="333"/>
      <c r="N233" s="116"/>
      <c r="O233" s="1017">
        <f t="shared" si="186"/>
        <v>130</v>
      </c>
      <c r="P233" s="1018">
        <f t="shared" si="186"/>
        <v>130</v>
      </c>
      <c r="Q233" s="101"/>
      <c r="R233" s="325"/>
      <c r="S233" s="1000">
        <f t="shared" si="187"/>
        <v>-982.72081292307666</v>
      </c>
      <c r="T233" s="1001">
        <f t="shared" si="187"/>
        <v>48.170000000000073</v>
      </c>
      <c r="U233" s="1001">
        <f t="shared" si="187"/>
        <v>49.369999999999891</v>
      </c>
      <c r="V233" s="1001">
        <f t="shared" si="187"/>
        <v>50.610000000000127</v>
      </c>
      <c r="W233" s="1001">
        <f t="shared" si="187"/>
        <v>51.869999999999891</v>
      </c>
      <c r="X233" s="1001">
        <f t="shared" si="187"/>
        <v>53.170000000000073</v>
      </c>
      <c r="Y233" s="1002">
        <f t="shared" si="187"/>
        <v>54.489999999999782</v>
      </c>
      <c r="Z233" s="116"/>
      <c r="AA233" s="1006">
        <f t="shared" si="158"/>
        <v>-0.3377684917572995</v>
      </c>
      <c r="AB233" s="1007">
        <f t="shared" si="159"/>
        <v>2.5000908274641631E-2</v>
      </c>
      <c r="AC233" s="1007">
        <f t="shared" si="160"/>
        <v>2.4998734113119703E-2</v>
      </c>
      <c r="AD233" s="1007">
        <f t="shared" si="161"/>
        <v>2.5001605517050551E-2</v>
      </c>
      <c r="AE233" s="1007">
        <f t="shared" si="162"/>
        <v>2.4999036088833915E-2</v>
      </c>
      <c r="AF233" s="1007">
        <f t="shared" si="163"/>
        <v>2.5000587751263792E-2</v>
      </c>
      <c r="AG233" s="990">
        <f t="shared" si="164"/>
        <v>2.4996330140555578E-2</v>
      </c>
      <c r="AH233" s="116"/>
      <c r="AI233" s="1000">
        <f>IF(S233=".",".",SUM($S233:S233))</f>
        <v>-982.72081292307666</v>
      </c>
      <c r="AJ233" s="1001">
        <f>IF(T233=".",".",SUM($S233:T233))</f>
        <v>-934.55081292307659</v>
      </c>
      <c r="AK233" s="1001">
        <f>IF(U233=".",".",SUM($S233:U233))</f>
        <v>-885.1808129230767</v>
      </c>
      <c r="AL233" s="1001">
        <f>IF(V233=".",".",SUM($S233:V233))</f>
        <v>-834.57081292307657</v>
      </c>
      <c r="AM233" s="1001">
        <f>IF(W233=".",".",SUM($S233:W233))</f>
        <v>-782.70081292307668</v>
      </c>
      <c r="AN233" s="1001">
        <f>IF(X233=".",".",SUM($S233:X233))</f>
        <v>-729.53081292307661</v>
      </c>
      <c r="AO233" s="1002">
        <f>IF(Y233=".",".",SUM($S233:Y233))</f>
        <v>-675.04081292307683</v>
      </c>
      <c r="AP233" s="116"/>
      <c r="AQ233" s="1006">
        <f t="shared" si="165"/>
        <v>-0.3377684917572995</v>
      </c>
      <c r="AR233" s="1007">
        <f t="shared" si="166"/>
        <v>-0.32121210256314625</v>
      </c>
      <c r="AS233" s="1007">
        <f t="shared" si="167"/>
        <v>-0.30424326439591887</v>
      </c>
      <c r="AT233" s="1007">
        <f t="shared" si="168"/>
        <v>-0.28684822895651474</v>
      </c>
      <c r="AU233" s="1007">
        <f t="shared" si="169"/>
        <v>-0.26902012209538273</v>
      </c>
      <c r="AV233" s="1007">
        <f t="shared" si="170"/>
        <v>-0.25074519551342034</v>
      </c>
      <c r="AW233" s="990">
        <f t="shared" si="171"/>
        <v>-0.23201657506107642</v>
      </c>
      <c r="AX233" s="327"/>
      <c r="AY233" s="116"/>
      <c r="AZ233" s="1474"/>
      <c r="BA233" s="1474"/>
      <c r="BB233" s="1474"/>
    </row>
    <row r="234" spans="1:54" s="189" customFormat="1" x14ac:dyDescent="0.2">
      <c r="A234" s="183"/>
      <c r="B234" s="325"/>
      <c r="C234" s="473" t="str">
        <f t="shared" si="191"/>
        <v>Farmland</v>
      </c>
      <c r="D234" s="473" t="str">
        <f t="shared" si="191"/>
        <v/>
      </c>
      <c r="E234" s="837" t="str">
        <f t="shared" si="188"/>
        <v>.</v>
      </c>
      <c r="F234" s="878"/>
      <c r="G234" s="874"/>
      <c r="H234" s="874"/>
      <c r="I234" s="874"/>
      <c r="J234" s="874"/>
      <c r="K234" s="874"/>
      <c r="L234" s="874"/>
      <c r="M234" s="333"/>
      <c r="N234" s="116"/>
      <c r="O234" s="1019">
        <f t="shared" si="186"/>
        <v>0</v>
      </c>
      <c r="P234" s="1020">
        <f t="shared" si="186"/>
        <v>0</v>
      </c>
      <c r="Q234" s="101"/>
      <c r="R234" s="325"/>
      <c r="S234" s="1003" t="str">
        <f t="shared" si="187"/>
        <v>.</v>
      </c>
      <c r="T234" s="1004" t="str">
        <f t="shared" si="187"/>
        <v>.</v>
      </c>
      <c r="U234" s="1004" t="str">
        <f t="shared" si="187"/>
        <v>.</v>
      </c>
      <c r="V234" s="1004" t="str">
        <f t="shared" si="187"/>
        <v>.</v>
      </c>
      <c r="W234" s="1004" t="str">
        <f t="shared" si="187"/>
        <v>.</v>
      </c>
      <c r="X234" s="1004" t="str">
        <f t="shared" si="187"/>
        <v>.</v>
      </c>
      <c r="Y234" s="1005" t="str">
        <f t="shared" si="187"/>
        <v>.</v>
      </c>
      <c r="Z234" s="116"/>
      <c r="AA234" s="1006" t="str">
        <f t="shared" si="158"/>
        <v>.</v>
      </c>
      <c r="AB234" s="1007" t="str">
        <f t="shared" si="159"/>
        <v>.</v>
      </c>
      <c r="AC234" s="1007" t="str">
        <f t="shared" si="160"/>
        <v>.</v>
      </c>
      <c r="AD234" s="1007" t="str">
        <f t="shared" si="161"/>
        <v>.</v>
      </c>
      <c r="AE234" s="1007" t="str">
        <f t="shared" si="162"/>
        <v>.</v>
      </c>
      <c r="AF234" s="1007" t="str">
        <f t="shared" si="163"/>
        <v>.</v>
      </c>
      <c r="AG234" s="990" t="str">
        <f t="shared" si="164"/>
        <v>.</v>
      </c>
      <c r="AH234" s="116"/>
      <c r="AI234" s="1003" t="str">
        <f>IF(S234=".",".",SUM($S234:S234))</f>
        <v>.</v>
      </c>
      <c r="AJ234" s="1004" t="str">
        <f>IF(T234=".",".",SUM($S234:T234))</f>
        <v>.</v>
      </c>
      <c r="AK234" s="1004" t="str">
        <f>IF(U234=".",".",SUM($S234:U234))</f>
        <v>.</v>
      </c>
      <c r="AL234" s="1004" t="str">
        <f>IF(V234=".",".",SUM($S234:V234))</f>
        <v>.</v>
      </c>
      <c r="AM234" s="1004" t="str">
        <f>IF(W234=".",".",SUM($S234:W234))</f>
        <v>.</v>
      </c>
      <c r="AN234" s="1004" t="str">
        <f>IF(X234=".",".",SUM($S234:X234))</f>
        <v>.</v>
      </c>
      <c r="AO234" s="1005" t="str">
        <f>IF(Y234=".",".",SUM($S234:Y234))</f>
        <v>.</v>
      </c>
      <c r="AP234" s="116"/>
      <c r="AQ234" s="1006" t="str">
        <f t="shared" si="165"/>
        <v>.</v>
      </c>
      <c r="AR234" s="1007" t="str">
        <f t="shared" si="166"/>
        <v>.</v>
      </c>
      <c r="AS234" s="1007" t="str">
        <f t="shared" si="167"/>
        <v>.</v>
      </c>
      <c r="AT234" s="1007" t="str">
        <f t="shared" si="168"/>
        <v>.</v>
      </c>
      <c r="AU234" s="1007" t="str">
        <f t="shared" si="169"/>
        <v>.</v>
      </c>
      <c r="AV234" s="1007" t="str">
        <f t="shared" si="170"/>
        <v>.</v>
      </c>
      <c r="AW234" s="990" t="str">
        <f t="shared" si="171"/>
        <v>.</v>
      </c>
      <c r="AX234" s="327"/>
      <c r="AY234" s="116"/>
      <c r="AZ234" s="1474"/>
      <c r="BA234" s="1474"/>
      <c r="BB234" s="1474"/>
    </row>
    <row r="235" spans="1:54" s="189" customFormat="1" x14ac:dyDescent="0.2">
      <c r="A235" s="183"/>
      <c r="B235" s="325"/>
      <c r="C235" s="473" t="str">
        <f t="shared" si="191"/>
        <v>Farmland</v>
      </c>
      <c r="D235" s="473" t="str">
        <f t="shared" si="191"/>
        <v/>
      </c>
      <c r="E235" s="837" t="str">
        <f t="shared" si="188"/>
        <v>.</v>
      </c>
      <c r="F235" s="878"/>
      <c r="G235" s="874"/>
      <c r="H235" s="874"/>
      <c r="I235" s="874"/>
      <c r="J235" s="874"/>
      <c r="K235" s="874"/>
      <c r="L235" s="874"/>
      <c r="M235" s="333"/>
      <c r="N235" s="116"/>
      <c r="O235" s="1019">
        <f t="shared" ref="O235:P254" si="192">O134</f>
        <v>0</v>
      </c>
      <c r="P235" s="1020">
        <f t="shared" si="192"/>
        <v>0</v>
      </c>
      <c r="Q235" s="101"/>
      <c r="R235" s="325"/>
      <c r="S235" s="1003" t="str">
        <f t="shared" si="187"/>
        <v>.</v>
      </c>
      <c r="T235" s="1004" t="str">
        <f t="shared" si="187"/>
        <v>.</v>
      </c>
      <c r="U235" s="1004" t="str">
        <f t="shared" si="187"/>
        <v>.</v>
      </c>
      <c r="V235" s="1004" t="str">
        <f t="shared" si="187"/>
        <v>.</v>
      </c>
      <c r="W235" s="1004" t="str">
        <f t="shared" si="187"/>
        <v>.</v>
      </c>
      <c r="X235" s="1004" t="str">
        <f t="shared" si="187"/>
        <v>.</v>
      </c>
      <c r="Y235" s="1005" t="str">
        <f t="shared" si="187"/>
        <v>.</v>
      </c>
      <c r="Z235" s="116"/>
      <c r="AA235" s="1006" t="str">
        <f t="shared" si="158"/>
        <v>.</v>
      </c>
      <c r="AB235" s="1007" t="str">
        <f t="shared" si="159"/>
        <v>.</v>
      </c>
      <c r="AC235" s="1007" t="str">
        <f t="shared" si="160"/>
        <v>.</v>
      </c>
      <c r="AD235" s="1007" t="str">
        <f t="shared" si="161"/>
        <v>.</v>
      </c>
      <c r="AE235" s="1007" t="str">
        <f t="shared" si="162"/>
        <v>.</v>
      </c>
      <c r="AF235" s="1007" t="str">
        <f t="shared" si="163"/>
        <v>.</v>
      </c>
      <c r="AG235" s="990" t="str">
        <f t="shared" si="164"/>
        <v>.</v>
      </c>
      <c r="AH235" s="116"/>
      <c r="AI235" s="1003" t="str">
        <f>IF(S235=".",".",SUM($S235:S235))</f>
        <v>.</v>
      </c>
      <c r="AJ235" s="1004" t="str">
        <f>IF(T235=".",".",SUM($S235:T235))</f>
        <v>.</v>
      </c>
      <c r="AK235" s="1004" t="str">
        <f>IF(U235=".",".",SUM($S235:U235))</f>
        <v>.</v>
      </c>
      <c r="AL235" s="1004" t="str">
        <f>IF(V235=".",".",SUM($S235:V235))</f>
        <v>.</v>
      </c>
      <c r="AM235" s="1004" t="str">
        <f>IF(W235=".",".",SUM($S235:W235))</f>
        <v>.</v>
      </c>
      <c r="AN235" s="1004" t="str">
        <f>IF(X235=".",".",SUM($S235:X235))</f>
        <v>.</v>
      </c>
      <c r="AO235" s="1005" t="str">
        <f>IF(Y235=".",".",SUM($S235:Y235))</f>
        <v>.</v>
      </c>
      <c r="AP235" s="116"/>
      <c r="AQ235" s="1006" t="str">
        <f t="shared" si="165"/>
        <v>.</v>
      </c>
      <c r="AR235" s="1007" t="str">
        <f t="shared" si="166"/>
        <v>.</v>
      </c>
      <c r="AS235" s="1007" t="str">
        <f t="shared" si="167"/>
        <v>.</v>
      </c>
      <c r="AT235" s="1007" t="str">
        <f t="shared" si="168"/>
        <v>.</v>
      </c>
      <c r="AU235" s="1007" t="str">
        <f t="shared" si="169"/>
        <v>.</v>
      </c>
      <c r="AV235" s="1007" t="str">
        <f t="shared" si="170"/>
        <v>.</v>
      </c>
      <c r="AW235" s="990" t="str">
        <f t="shared" si="171"/>
        <v>.</v>
      </c>
      <c r="AX235" s="327"/>
      <c r="AY235" s="116"/>
      <c r="AZ235" s="1474"/>
      <c r="BA235" s="1474"/>
      <c r="BB235" s="1474"/>
    </row>
    <row r="236" spans="1:54" s="189" customFormat="1" x14ac:dyDescent="0.2">
      <c r="A236" s="183"/>
      <c r="B236" s="325"/>
      <c r="C236" s="473" t="str">
        <f t="shared" si="191"/>
        <v>Farmland</v>
      </c>
      <c r="D236" s="473" t="str">
        <f t="shared" si="191"/>
        <v/>
      </c>
      <c r="E236" s="837" t="str">
        <f t="shared" si="188"/>
        <v>.</v>
      </c>
      <c r="F236" s="878"/>
      <c r="G236" s="874"/>
      <c r="H236" s="874"/>
      <c r="I236" s="874"/>
      <c r="J236" s="874"/>
      <c r="K236" s="874"/>
      <c r="L236" s="874"/>
      <c r="M236" s="333"/>
      <c r="N236" s="116"/>
      <c r="O236" s="1019">
        <f t="shared" si="192"/>
        <v>0</v>
      </c>
      <c r="P236" s="1020">
        <f t="shared" si="192"/>
        <v>0</v>
      </c>
      <c r="Q236" s="101"/>
      <c r="R236" s="325"/>
      <c r="S236" s="1003" t="str">
        <f t="shared" si="187"/>
        <v>.</v>
      </c>
      <c r="T236" s="1004" t="str">
        <f t="shared" si="187"/>
        <v>.</v>
      </c>
      <c r="U236" s="1004" t="str">
        <f t="shared" si="187"/>
        <v>.</v>
      </c>
      <c r="V236" s="1004" t="str">
        <f t="shared" si="187"/>
        <v>.</v>
      </c>
      <c r="W236" s="1004" t="str">
        <f t="shared" si="187"/>
        <v>.</v>
      </c>
      <c r="X236" s="1004" t="str">
        <f t="shared" si="187"/>
        <v>.</v>
      </c>
      <c r="Y236" s="1005" t="str">
        <f t="shared" si="187"/>
        <v>.</v>
      </c>
      <c r="Z236" s="116"/>
      <c r="AA236" s="1006" t="str">
        <f t="shared" si="158"/>
        <v>.</v>
      </c>
      <c r="AB236" s="1007" t="str">
        <f t="shared" si="159"/>
        <v>.</v>
      </c>
      <c r="AC236" s="1007" t="str">
        <f t="shared" si="160"/>
        <v>.</v>
      </c>
      <c r="AD236" s="1007" t="str">
        <f t="shared" si="161"/>
        <v>.</v>
      </c>
      <c r="AE236" s="1007" t="str">
        <f t="shared" si="162"/>
        <v>.</v>
      </c>
      <c r="AF236" s="1007" t="str">
        <f t="shared" si="163"/>
        <v>.</v>
      </c>
      <c r="AG236" s="990" t="str">
        <f t="shared" si="164"/>
        <v>.</v>
      </c>
      <c r="AH236" s="116"/>
      <c r="AI236" s="1003" t="str">
        <f>IF(S236=".",".",SUM($S236:S236))</f>
        <v>.</v>
      </c>
      <c r="AJ236" s="1004" t="str">
        <f>IF(T236=".",".",SUM($S236:T236))</f>
        <v>.</v>
      </c>
      <c r="AK236" s="1004" t="str">
        <f>IF(U236=".",".",SUM($S236:U236))</f>
        <v>.</v>
      </c>
      <c r="AL236" s="1004" t="str">
        <f>IF(V236=".",".",SUM($S236:V236))</f>
        <v>.</v>
      </c>
      <c r="AM236" s="1004" t="str">
        <f>IF(W236=".",".",SUM($S236:W236))</f>
        <v>.</v>
      </c>
      <c r="AN236" s="1004" t="str">
        <f>IF(X236=".",".",SUM($S236:X236))</f>
        <v>.</v>
      </c>
      <c r="AO236" s="1005" t="str">
        <f>IF(Y236=".",".",SUM($S236:Y236))</f>
        <v>.</v>
      </c>
      <c r="AP236" s="116"/>
      <c r="AQ236" s="1006" t="str">
        <f t="shared" si="165"/>
        <v>.</v>
      </c>
      <c r="AR236" s="1007" t="str">
        <f t="shared" si="166"/>
        <v>.</v>
      </c>
      <c r="AS236" s="1007" t="str">
        <f t="shared" si="167"/>
        <v>.</v>
      </c>
      <c r="AT236" s="1007" t="str">
        <f t="shared" si="168"/>
        <v>.</v>
      </c>
      <c r="AU236" s="1007" t="str">
        <f t="shared" si="169"/>
        <v>.</v>
      </c>
      <c r="AV236" s="1007" t="str">
        <f t="shared" si="170"/>
        <v>.</v>
      </c>
      <c r="AW236" s="990" t="str">
        <f t="shared" si="171"/>
        <v>.</v>
      </c>
      <c r="AX236" s="327"/>
      <c r="AY236" s="116"/>
      <c r="AZ236" s="1474"/>
      <c r="BA236" s="1474"/>
      <c r="BB236" s="1474"/>
    </row>
    <row r="237" spans="1:54" s="189" customFormat="1" x14ac:dyDescent="0.2">
      <c r="A237" s="183"/>
      <c r="B237" s="325"/>
      <c r="C237" s="473" t="str">
        <f t="shared" si="191"/>
        <v>Farmland</v>
      </c>
      <c r="D237" s="473" t="str">
        <f t="shared" si="191"/>
        <v/>
      </c>
      <c r="E237" s="837" t="str">
        <f t="shared" si="188"/>
        <v>.</v>
      </c>
      <c r="F237" s="878"/>
      <c r="G237" s="874"/>
      <c r="H237" s="874"/>
      <c r="I237" s="874"/>
      <c r="J237" s="874"/>
      <c r="K237" s="874"/>
      <c r="L237" s="874"/>
      <c r="M237" s="333"/>
      <c r="N237" s="116"/>
      <c r="O237" s="1019">
        <f t="shared" si="192"/>
        <v>0</v>
      </c>
      <c r="P237" s="1020">
        <f t="shared" si="192"/>
        <v>0</v>
      </c>
      <c r="Q237" s="101"/>
      <c r="R237" s="325"/>
      <c r="S237" s="1003" t="str">
        <f t="shared" si="187"/>
        <v>.</v>
      </c>
      <c r="T237" s="1004" t="str">
        <f t="shared" si="187"/>
        <v>.</v>
      </c>
      <c r="U237" s="1004" t="str">
        <f t="shared" si="187"/>
        <v>.</v>
      </c>
      <c r="V237" s="1004" t="str">
        <f t="shared" si="187"/>
        <v>.</v>
      </c>
      <c r="W237" s="1004" t="str">
        <f t="shared" si="187"/>
        <v>.</v>
      </c>
      <c r="X237" s="1004" t="str">
        <f t="shared" si="187"/>
        <v>.</v>
      </c>
      <c r="Y237" s="1005" t="str">
        <f t="shared" si="187"/>
        <v>.</v>
      </c>
      <c r="Z237" s="116"/>
      <c r="AA237" s="1006" t="str">
        <f t="shared" si="158"/>
        <v>.</v>
      </c>
      <c r="AB237" s="1007" t="str">
        <f t="shared" si="159"/>
        <v>.</v>
      </c>
      <c r="AC237" s="1007" t="str">
        <f t="shared" si="160"/>
        <v>.</v>
      </c>
      <c r="AD237" s="1007" t="str">
        <f t="shared" si="161"/>
        <v>.</v>
      </c>
      <c r="AE237" s="1007" t="str">
        <f t="shared" si="162"/>
        <v>.</v>
      </c>
      <c r="AF237" s="1007" t="str">
        <f t="shared" si="163"/>
        <v>.</v>
      </c>
      <c r="AG237" s="990" t="str">
        <f t="shared" si="164"/>
        <v>.</v>
      </c>
      <c r="AH237" s="116"/>
      <c r="AI237" s="1003" t="str">
        <f>IF(S237=".",".",SUM($S237:S237))</f>
        <v>.</v>
      </c>
      <c r="AJ237" s="1004" t="str">
        <f>IF(T237=".",".",SUM($S237:T237))</f>
        <v>.</v>
      </c>
      <c r="AK237" s="1004" t="str">
        <f>IF(U237=".",".",SUM($S237:U237))</f>
        <v>.</v>
      </c>
      <c r="AL237" s="1004" t="str">
        <f>IF(V237=".",".",SUM($S237:V237))</f>
        <v>.</v>
      </c>
      <c r="AM237" s="1004" t="str">
        <f>IF(W237=".",".",SUM($S237:W237))</f>
        <v>.</v>
      </c>
      <c r="AN237" s="1004" t="str">
        <f>IF(X237=".",".",SUM($S237:X237))</f>
        <v>.</v>
      </c>
      <c r="AO237" s="1005" t="str">
        <f>IF(Y237=".",".",SUM($S237:Y237))</f>
        <v>.</v>
      </c>
      <c r="AP237" s="116"/>
      <c r="AQ237" s="1006" t="str">
        <f t="shared" si="165"/>
        <v>.</v>
      </c>
      <c r="AR237" s="1007" t="str">
        <f t="shared" si="166"/>
        <v>.</v>
      </c>
      <c r="AS237" s="1007" t="str">
        <f t="shared" si="167"/>
        <v>.</v>
      </c>
      <c r="AT237" s="1007" t="str">
        <f t="shared" si="168"/>
        <v>.</v>
      </c>
      <c r="AU237" s="1007" t="str">
        <f t="shared" si="169"/>
        <v>.</v>
      </c>
      <c r="AV237" s="1007" t="str">
        <f t="shared" si="170"/>
        <v>.</v>
      </c>
      <c r="AW237" s="990" t="str">
        <f t="shared" si="171"/>
        <v>.</v>
      </c>
      <c r="AX237" s="327"/>
      <c r="AY237" s="116"/>
      <c r="AZ237" s="1474"/>
      <c r="BA237" s="1474"/>
      <c r="BB237" s="1474"/>
    </row>
    <row r="238" spans="1:54" s="189" customFormat="1" x14ac:dyDescent="0.2">
      <c r="A238" s="183"/>
      <c r="B238" s="325"/>
      <c r="C238" s="473" t="str">
        <f t="shared" si="191"/>
        <v>Farmland</v>
      </c>
      <c r="D238" s="473" t="str">
        <f t="shared" si="191"/>
        <v/>
      </c>
      <c r="E238" s="837" t="str">
        <f t="shared" si="188"/>
        <v>.</v>
      </c>
      <c r="F238" s="878"/>
      <c r="G238" s="874"/>
      <c r="H238" s="874"/>
      <c r="I238" s="874"/>
      <c r="J238" s="874"/>
      <c r="K238" s="874"/>
      <c r="L238" s="874"/>
      <c r="M238" s="333"/>
      <c r="N238" s="116"/>
      <c r="O238" s="1019">
        <f t="shared" si="192"/>
        <v>0</v>
      </c>
      <c r="P238" s="1020">
        <f t="shared" si="192"/>
        <v>0</v>
      </c>
      <c r="Q238" s="101"/>
      <c r="R238" s="325"/>
      <c r="S238" s="1003" t="str">
        <f t="shared" si="187"/>
        <v>.</v>
      </c>
      <c r="T238" s="1004" t="str">
        <f t="shared" si="187"/>
        <v>.</v>
      </c>
      <c r="U238" s="1004" t="str">
        <f t="shared" si="187"/>
        <v>.</v>
      </c>
      <c r="V238" s="1004" t="str">
        <f t="shared" si="187"/>
        <v>.</v>
      </c>
      <c r="W238" s="1004" t="str">
        <f t="shared" si="187"/>
        <v>.</v>
      </c>
      <c r="X238" s="1004" t="str">
        <f t="shared" si="187"/>
        <v>.</v>
      </c>
      <c r="Y238" s="1005" t="str">
        <f t="shared" si="187"/>
        <v>.</v>
      </c>
      <c r="Z238" s="116"/>
      <c r="AA238" s="1006" t="str">
        <f t="shared" si="158"/>
        <v>.</v>
      </c>
      <c r="AB238" s="1007" t="str">
        <f t="shared" si="159"/>
        <v>.</v>
      </c>
      <c r="AC238" s="1007" t="str">
        <f t="shared" si="160"/>
        <v>.</v>
      </c>
      <c r="AD238" s="1007" t="str">
        <f t="shared" si="161"/>
        <v>.</v>
      </c>
      <c r="AE238" s="1007" t="str">
        <f t="shared" si="162"/>
        <v>.</v>
      </c>
      <c r="AF238" s="1007" t="str">
        <f t="shared" si="163"/>
        <v>.</v>
      </c>
      <c r="AG238" s="990" t="str">
        <f t="shared" si="164"/>
        <v>.</v>
      </c>
      <c r="AH238" s="116"/>
      <c r="AI238" s="1003" t="str">
        <f>IF(S238=".",".",SUM($S238:S238))</f>
        <v>.</v>
      </c>
      <c r="AJ238" s="1004" t="str">
        <f>IF(T238=".",".",SUM($S238:T238))</f>
        <v>.</v>
      </c>
      <c r="AK238" s="1004" t="str">
        <f>IF(U238=".",".",SUM($S238:U238))</f>
        <v>.</v>
      </c>
      <c r="AL238" s="1004" t="str">
        <f>IF(V238=".",".",SUM($S238:V238))</f>
        <v>.</v>
      </c>
      <c r="AM238" s="1004" t="str">
        <f>IF(W238=".",".",SUM($S238:W238))</f>
        <v>.</v>
      </c>
      <c r="AN238" s="1004" t="str">
        <f>IF(X238=".",".",SUM($S238:X238))</f>
        <v>.</v>
      </c>
      <c r="AO238" s="1005" t="str">
        <f>IF(Y238=".",".",SUM($S238:Y238))</f>
        <v>.</v>
      </c>
      <c r="AP238" s="116"/>
      <c r="AQ238" s="1006" t="str">
        <f t="shared" si="165"/>
        <v>.</v>
      </c>
      <c r="AR238" s="1007" t="str">
        <f t="shared" si="166"/>
        <v>.</v>
      </c>
      <c r="AS238" s="1007" t="str">
        <f t="shared" si="167"/>
        <v>.</v>
      </c>
      <c r="AT238" s="1007" t="str">
        <f t="shared" si="168"/>
        <v>.</v>
      </c>
      <c r="AU238" s="1007" t="str">
        <f t="shared" si="169"/>
        <v>.</v>
      </c>
      <c r="AV238" s="1007" t="str">
        <f t="shared" si="170"/>
        <v>.</v>
      </c>
      <c r="AW238" s="990" t="str">
        <f t="shared" si="171"/>
        <v>.</v>
      </c>
      <c r="AX238" s="327"/>
      <c r="AY238" s="116"/>
      <c r="AZ238" s="1474"/>
      <c r="BA238" s="1474"/>
      <c r="BB238" s="1474"/>
    </row>
    <row r="239" spans="1:54" s="189" customFormat="1" x14ac:dyDescent="0.2">
      <c r="A239" s="183"/>
      <c r="B239" s="325"/>
      <c r="C239" s="473" t="str">
        <f t="shared" si="191"/>
        <v>Farmland</v>
      </c>
      <c r="D239" s="473" t="str">
        <f t="shared" si="191"/>
        <v/>
      </c>
      <c r="E239" s="837" t="str">
        <f t="shared" si="188"/>
        <v>.</v>
      </c>
      <c r="F239" s="878"/>
      <c r="G239" s="874"/>
      <c r="H239" s="874"/>
      <c r="I239" s="874"/>
      <c r="J239" s="874"/>
      <c r="K239" s="874"/>
      <c r="L239" s="874"/>
      <c r="M239" s="333"/>
      <c r="N239" s="116"/>
      <c r="O239" s="1019">
        <f t="shared" si="192"/>
        <v>0</v>
      </c>
      <c r="P239" s="1020">
        <f t="shared" si="192"/>
        <v>0</v>
      </c>
      <c r="Q239" s="101"/>
      <c r="R239" s="325"/>
      <c r="S239" s="1003" t="str">
        <f t="shared" si="187"/>
        <v>.</v>
      </c>
      <c r="T239" s="1004" t="str">
        <f t="shared" si="187"/>
        <v>.</v>
      </c>
      <c r="U239" s="1004" t="str">
        <f t="shared" si="187"/>
        <v>.</v>
      </c>
      <c r="V239" s="1004" t="str">
        <f t="shared" si="187"/>
        <v>.</v>
      </c>
      <c r="W239" s="1004" t="str">
        <f t="shared" si="187"/>
        <v>.</v>
      </c>
      <c r="X239" s="1004" t="str">
        <f t="shared" si="187"/>
        <v>.</v>
      </c>
      <c r="Y239" s="1005" t="str">
        <f t="shared" si="187"/>
        <v>.</v>
      </c>
      <c r="Z239" s="116"/>
      <c r="AA239" s="1006" t="str">
        <f t="shared" si="158"/>
        <v>.</v>
      </c>
      <c r="AB239" s="1007" t="str">
        <f t="shared" si="159"/>
        <v>.</v>
      </c>
      <c r="AC239" s="1007" t="str">
        <f t="shared" si="160"/>
        <v>.</v>
      </c>
      <c r="AD239" s="1007" t="str">
        <f t="shared" si="161"/>
        <v>.</v>
      </c>
      <c r="AE239" s="1007" t="str">
        <f t="shared" si="162"/>
        <v>.</v>
      </c>
      <c r="AF239" s="1007" t="str">
        <f t="shared" si="163"/>
        <v>.</v>
      </c>
      <c r="AG239" s="990" t="str">
        <f t="shared" si="164"/>
        <v>.</v>
      </c>
      <c r="AH239" s="116"/>
      <c r="AI239" s="1003" t="str">
        <f>IF(S239=".",".",SUM($S239:S239))</f>
        <v>.</v>
      </c>
      <c r="AJ239" s="1004" t="str">
        <f>IF(T239=".",".",SUM($S239:T239))</f>
        <v>.</v>
      </c>
      <c r="AK239" s="1004" t="str">
        <f>IF(U239=".",".",SUM($S239:U239))</f>
        <v>.</v>
      </c>
      <c r="AL239" s="1004" t="str">
        <f>IF(V239=".",".",SUM($S239:V239))</f>
        <v>.</v>
      </c>
      <c r="AM239" s="1004" t="str">
        <f>IF(W239=".",".",SUM($S239:W239))</f>
        <v>.</v>
      </c>
      <c r="AN239" s="1004" t="str">
        <f>IF(X239=".",".",SUM($S239:X239))</f>
        <v>.</v>
      </c>
      <c r="AO239" s="1005" t="str">
        <f>IF(Y239=".",".",SUM($S239:Y239))</f>
        <v>.</v>
      </c>
      <c r="AP239" s="116"/>
      <c r="AQ239" s="1006" t="str">
        <f t="shared" si="165"/>
        <v>.</v>
      </c>
      <c r="AR239" s="1007" t="str">
        <f t="shared" si="166"/>
        <v>.</v>
      </c>
      <c r="AS239" s="1007" t="str">
        <f t="shared" si="167"/>
        <v>.</v>
      </c>
      <c r="AT239" s="1007" t="str">
        <f t="shared" si="168"/>
        <v>.</v>
      </c>
      <c r="AU239" s="1007" t="str">
        <f t="shared" si="169"/>
        <v>.</v>
      </c>
      <c r="AV239" s="1007" t="str">
        <f t="shared" si="170"/>
        <v>.</v>
      </c>
      <c r="AW239" s="990" t="str">
        <f t="shared" si="171"/>
        <v>.</v>
      </c>
      <c r="AX239" s="327"/>
      <c r="AY239" s="116"/>
      <c r="AZ239" s="1474"/>
      <c r="BA239" s="1474"/>
      <c r="BB239" s="1474"/>
    </row>
    <row r="240" spans="1:54" s="189" customFormat="1" x14ac:dyDescent="0.2">
      <c r="A240" s="183"/>
      <c r="B240" s="325"/>
      <c r="C240" s="473" t="str">
        <f t="shared" si="191"/>
        <v>Farmland</v>
      </c>
      <c r="D240" s="473" t="str">
        <f t="shared" si="191"/>
        <v/>
      </c>
      <c r="E240" s="837" t="str">
        <f t="shared" si="188"/>
        <v>.</v>
      </c>
      <c r="F240" s="878"/>
      <c r="G240" s="874"/>
      <c r="H240" s="874"/>
      <c r="I240" s="874"/>
      <c r="J240" s="874"/>
      <c r="K240" s="874"/>
      <c r="L240" s="874"/>
      <c r="M240" s="333"/>
      <c r="N240" s="116"/>
      <c r="O240" s="1019">
        <f t="shared" si="192"/>
        <v>0</v>
      </c>
      <c r="P240" s="1020">
        <f t="shared" si="192"/>
        <v>0</v>
      </c>
      <c r="Q240" s="101"/>
      <c r="R240" s="325"/>
      <c r="S240" s="1003" t="str">
        <f t="shared" si="187"/>
        <v>.</v>
      </c>
      <c r="T240" s="1004" t="str">
        <f t="shared" si="187"/>
        <v>.</v>
      </c>
      <c r="U240" s="1004" t="str">
        <f t="shared" si="187"/>
        <v>.</v>
      </c>
      <c r="V240" s="1004" t="str">
        <f t="shared" si="187"/>
        <v>.</v>
      </c>
      <c r="W240" s="1004" t="str">
        <f t="shared" si="187"/>
        <v>.</v>
      </c>
      <c r="X240" s="1004" t="str">
        <f t="shared" si="187"/>
        <v>.</v>
      </c>
      <c r="Y240" s="1005" t="str">
        <f t="shared" si="187"/>
        <v>.</v>
      </c>
      <c r="Z240" s="116"/>
      <c r="AA240" s="1006" t="str">
        <f t="shared" ref="AA240:AA270" si="193">IFERROR(F240/E240-1,".")</f>
        <v>.</v>
      </c>
      <c r="AB240" s="1007" t="str">
        <f t="shared" ref="AB240:AB270" si="194">IFERROR(G240/F240-1,".")</f>
        <v>.</v>
      </c>
      <c r="AC240" s="1007" t="str">
        <f t="shared" ref="AC240:AC270" si="195">IFERROR(H240/G240-1,".")</f>
        <v>.</v>
      </c>
      <c r="AD240" s="1007" t="str">
        <f t="shared" ref="AD240:AD270" si="196">IFERROR(I240/H240-1,".")</f>
        <v>.</v>
      </c>
      <c r="AE240" s="1007" t="str">
        <f t="shared" ref="AE240:AE270" si="197">IFERROR(J240/I240-1,".")</f>
        <v>.</v>
      </c>
      <c r="AF240" s="1007" t="str">
        <f t="shared" ref="AF240:AF270" si="198">IFERROR(K240/J240-1,".")</f>
        <v>.</v>
      </c>
      <c r="AG240" s="990" t="str">
        <f t="shared" ref="AG240:AG270" si="199">IFERROR(L240/K240-1,".")</f>
        <v>.</v>
      </c>
      <c r="AH240" s="116"/>
      <c r="AI240" s="1003" t="str">
        <f>IF(S240=".",".",SUM($S240:S240))</f>
        <v>.</v>
      </c>
      <c r="AJ240" s="1004" t="str">
        <f>IF(T240=".",".",SUM($S240:T240))</f>
        <v>.</v>
      </c>
      <c r="AK240" s="1004" t="str">
        <f>IF(U240=".",".",SUM($S240:U240))</f>
        <v>.</v>
      </c>
      <c r="AL240" s="1004" t="str">
        <f>IF(V240=".",".",SUM($S240:V240))</f>
        <v>.</v>
      </c>
      <c r="AM240" s="1004" t="str">
        <f>IF(W240=".",".",SUM($S240:W240))</f>
        <v>.</v>
      </c>
      <c r="AN240" s="1004" t="str">
        <f>IF(X240=".",".",SUM($S240:X240))</f>
        <v>.</v>
      </c>
      <c r="AO240" s="1005" t="str">
        <f>IF(Y240=".",".",SUM($S240:Y240))</f>
        <v>.</v>
      </c>
      <c r="AP240" s="116"/>
      <c r="AQ240" s="1006" t="str">
        <f t="shared" ref="AQ240:AQ270" si="200">IFERROR(F240/$E240-1,".")</f>
        <v>.</v>
      </c>
      <c r="AR240" s="1007" t="str">
        <f t="shared" ref="AR240:AR270" si="201">IFERROR(G240/$E240-1,".")</f>
        <v>.</v>
      </c>
      <c r="AS240" s="1007" t="str">
        <f t="shared" ref="AS240:AS270" si="202">IFERROR(H240/$E240-1,".")</f>
        <v>.</v>
      </c>
      <c r="AT240" s="1007" t="str">
        <f t="shared" ref="AT240:AT270" si="203">IFERROR(I240/$E240-1,".")</f>
        <v>.</v>
      </c>
      <c r="AU240" s="1007" t="str">
        <f t="shared" ref="AU240:AU270" si="204">IFERROR(J240/$E240-1,".")</f>
        <v>.</v>
      </c>
      <c r="AV240" s="1007" t="str">
        <f t="shared" ref="AV240:AV270" si="205">IFERROR(K240/$E240-1,".")</f>
        <v>.</v>
      </c>
      <c r="AW240" s="990" t="str">
        <f t="shared" ref="AW240:AW270" si="206">IFERROR(L240/$E240-1,".")</f>
        <v>.</v>
      </c>
      <c r="AX240" s="327"/>
      <c r="AY240" s="116"/>
      <c r="AZ240" s="1474"/>
      <c r="BA240" s="1474"/>
      <c r="BB240" s="1474"/>
    </row>
    <row r="241" spans="1:54" s="189" customFormat="1" x14ac:dyDescent="0.2">
      <c r="A241" s="183"/>
      <c r="B241" s="325"/>
      <c r="C241" s="473" t="str">
        <f t="shared" si="191"/>
        <v>Special rate</v>
      </c>
      <c r="D241" s="473" t="str">
        <f t="shared" si="191"/>
        <v/>
      </c>
      <c r="E241" s="837" t="str">
        <f t="shared" si="188"/>
        <v>.</v>
      </c>
      <c r="F241" s="878"/>
      <c r="G241" s="874"/>
      <c r="H241" s="874"/>
      <c r="I241" s="874"/>
      <c r="J241" s="874"/>
      <c r="K241" s="874"/>
      <c r="L241" s="874"/>
      <c r="M241" s="333"/>
      <c r="N241" s="116"/>
      <c r="O241" s="1019">
        <f t="shared" si="192"/>
        <v>0</v>
      </c>
      <c r="P241" s="1020">
        <f t="shared" si="192"/>
        <v>0</v>
      </c>
      <c r="Q241" s="101"/>
      <c r="R241" s="325"/>
      <c r="S241" s="1003" t="str">
        <f t="shared" si="187"/>
        <v>.</v>
      </c>
      <c r="T241" s="1004" t="str">
        <f t="shared" si="187"/>
        <v>.</v>
      </c>
      <c r="U241" s="1004" t="str">
        <f t="shared" si="187"/>
        <v>.</v>
      </c>
      <c r="V241" s="1004" t="str">
        <f t="shared" si="187"/>
        <v>.</v>
      </c>
      <c r="W241" s="1004" t="str">
        <f t="shared" si="187"/>
        <v>.</v>
      </c>
      <c r="X241" s="1004" t="str">
        <f t="shared" si="187"/>
        <v>.</v>
      </c>
      <c r="Y241" s="1005" t="str">
        <f t="shared" si="187"/>
        <v>.</v>
      </c>
      <c r="Z241" s="116"/>
      <c r="AA241" s="1006" t="str">
        <f t="shared" si="193"/>
        <v>.</v>
      </c>
      <c r="AB241" s="1007" t="str">
        <f t="shared" si="194"/>
        <v>.</v>
      </c>
      <c r="AC241" s="1007" t="str">
        <f t="shared" si="195"/>
        <v>.</v>
      </c>
      <c r="AD241" s="1007" t="str">
        <f t="shared" si="196"/>
        <v>.</v>
      </c>
      <c r="AE241" s="1007" t="str">
        <f t="shared" si="197"/>
        <v>.</v>
      </c>
      <c r="AF241" s="1007" t="str">
        <f t="shared" si="198"/>
        <v>.</v>
      </c>
      <c r="AG241" s="990" t="str">
        <f t="shared" si="199"/>
        <v>.</v>
      </c>
      <c r="AH241" s="116"/>
      <c r="AI241" s="1003" t="str">
        <f>IF(S241=".",".",SUM($S241:S241))</f>
        <v>.</v>
      </c>
      <c r="AJ241" s="1004" t="str">
        <f>IF(T241=".",".",SUM($S241:T241))</f>
        <v>.</v>
      </c>
      <c r="AK241" s="1004" t="str">
        <f>IF(U241=".",".",SUM($S241:U241))</f>
        <v>.</v>
      </c>
      <c r="AL241" s="1004" t="str">
        <f>IF(V241=".",".",SUM($S241:V241))</f>
        <v>.</v>
      </c>
      <c r="AM241" s="1004" t="str">
        <f>IF(W241=".",".",SUM($S241:W241))</f>
        <v>.</v>
      </c>
      <c r="AN241" s="1004" t="str">
        <f>IF(X241=".",".",SUM($S241:X241))</f>
        <v>.</v>
      </c>
      <c r="AO241" s="1005" t="str">
        <f>IF(Y241=".",".",SUM($S241:Y241))</f>
        <v>.</v>
      </c>
      <c r="AP241" s="116"/>
      <c r="AQ241" s="1006" t="str">
        <f t="shared" si="200"/>
        <v>.</v>
      </c>
      <c r="AR241" s="1007" t="str">
        <f t="shared" si="201"/>
        <v>.</v>
      </c>
      <c r="AS241" s="1007" t="str">
        <f t="shared" si="202"/>
        <v>.</v>
      </c>
      <c r="AT241" s="1007" t="str">
        <f t="shared" si="203"/>
        <v>.</v>
      </c>
      <c r="AU241" s="1007" t="str">
        <f t="shared" si="204"/>
        <v>.</v>
      </c>
      <c r="AV241" s="1007" t="str">
        <f t="shared" si="205"/>
        <v>.</v>
      </c>
      <c r="AW241" s="990" t="str">
        <f t="shared" si="206"/>
        <v>.</v>
      </c>
      <c r="AX241" s="327"/>
      <c r="AY241" s="116"/>
      <c r="AZ241" s="1474"/>
      <c r="BA241" s="1474"/>
      <c r="BB241" s="1474"/>
    </row>
    <row r="242" spans="1:54" s="189" customFormat="1" x14ac:dyDescent="0.2">
      <c r="A242" s="183"/>
      <c r="B242" s="325"/>
      <c r="C242" s="473" t="str">
        <f t="shared" si="191"/>
        <v>Special rate</v>
      </c>
      <c r="D242" s="473" t="str">
        <f t="shared" si="191"/>
        <v/>
      </c>
      <c r="E242" s="837" t="str">
        <f t="shared" si="188"/>
        <v>.</v>
      </c>
      <c r="F242" s="878"/>
      <c r="G242" s="874"/>
      <c r="H242" s="874"/>
      <c r="I242" s="874"/>
      <c r="J242" s="874"/>
      <c r="K242" s="874"/>
      <c r="L242" s="874"/>
      <c r="M242" s="333"/>
      <c r="N242" s="116"/>
      <c r="O242" s="1019">
        <f t="shared" si="192"/>
        <v>0</v>
      </c>
      <c r="P242" s="1020">
        <f t="shared" si="192"/>
        <v>0</v>
      </c>
      <c r="Q242" s="101"/>
      <c r="R242" s="325"/>
      <c r="S242" s="1003" t="str">
        <f t="shared" si="187"/>
        <v>.</v>
      </c>
      <c r="T242" s="1004" t="str">
        <f t="shared" si="187"/>
        <v>.</v>
      </c>
      <c r="U242" s="1004" t="str">
        <f t="shared" si="187"/>
        <v>.</v>
      </c>
      <c r="V242" s="1004" t="str">
        <f t="shared" si="187"/>
        <v>.</v>
      </c>
      <c r="W242" s="1004" t="str">
        <f t="shared" si="187"/>
        <v>.</v>
      </c>
      <c r="X242" s="1004" t="str">
        <f t="shared" si="187"/>
        <v>.</v>
      </c>
      <c r="Y242" s="1005" t="str">
        <f t="shared" si="187"/>
        <v>.</v>
      </c>
      <c r="Z242" s="116"/>
      <c r="AA242" s="1006" t="str">
        <f t="shared" si="193"/>
        <v>.</v>
      </c>
      <c r="AB242" s="1007" t="str">
        <f t="shared" si="194"/>
        <v>.</v>
      </c>
      <c r="AC242" s="1007" t="str">
        <f t="shared" si="195"/>
        <v>.</v>
      </c>
      <c r="AD242" s="1007" t="str">
        <f t="shared" si="196"/>
        <v>.</v>
      </c>
      <c r="AE242" s="1007" t="str">
        <f t="shared" si="197"/>
        <v>.</v>
      </c>
      <c r="AF242" s="1007" t="str">
        <f t="shared" si="198"/>
        <v>.</v>
      </c>
      <c r="AG242" s="990" t="str">
        <f t="shared" si="199"/>
        <v>.</v>
      </c>
      <c r="AH242" s="116"/>
      <c r="AI242" s="1003" t="str">
        <f>IF(S242=".",".",SUM($S242:S242))</f>
        <v>.</v>
      </c>
      <c r="AJ242" s="1004" t="str">
        <f>IF(T242=".",".",SUM($S242:T242))</f>
        <v>.</v>
      </c>
      <c r="AK242" s="1004" t="str">
        <f>IF(U242=".",".",SUM($S242:U242))</f>
        <v>.</v>
      </c>
      <c r="AL242" s="1004" t="str">
        <f>IF(V242=".",".",SUM($S242:V242))</f>
        <v>.</v>
      </c>
      <c r="AM242" s="1004" t="str">
        <f>IF(W242=".",".",SUM($S242:W242))</f>
        <v>.</v>
      </c>
      <c r="AN242" s="1004" t="str">
        <f>IF(X242=".",".",SUM($S242:X242))</f>
        <v>.</v>
      </c>
      <c r="AO242" s="1005" t="str">
        <f>IF(Y242=".",".",SUM($S242:Y242))</f>
        <v>.</v>
      </c>
      <c r="AP242" s="116"/>
      <c r="AQ242" s="1006" t="str">
        <f t="shared" si="200"/>
        <v>.</v>
      </c>
      <c r="AR242" s="1007" t="str">
        <f t="shared" si="201"/>
        <v>.</v>
      </c>
      <c r="AS242" s="1007" t="str">
        <f t="shared" si="202"/>
        <v>.</v>
      </c>
      <c r="AT242" s="1007" t="str">
        <f t="shared" si="203"/>
        <v>.</v>
      </c>
      <c r="AU242" s="1007" t="str">
        <f t="shared" si="204"/>
        <v>.</v>
      </c>
      <c r="AV242" s="1007" t="str">
        <f t="shared" si="205"/>
        <v>.</v>
      </c>
      <c r="AW242" s="990" t="str">
        <f t="shared" si="206"/>
        <v>.</v>
      </c>
      <c r="AX242" s="327"/>
      <c r="AY242" s="116"/>
      <c r="AZ242" s="1474"/>
      <c r="BA242" s="1474"/>
      <c r="BB242" s="1474"/>
    </row>
    <row r="243" spans="1:54" s="189" customFormat="1" x14ac:dyDescent="0.2">
      <c r="A243" s="183"/>
      <c r="B243" s="325"/>
      <c r="C243" s="473" t="str">
        <f t="shared" si="191"/>
        <v>Special rate</v>
      </c>
      <c r="D243" s="473" t="str">
        <f t="shared" si="191"/>
        <v/>
      </c>
      <c r="E243" s="837" t="str">
        <f t="shared" si="188"/>
        <v>.</v>
      </c>
      <c r="F243" s="878"/>
      <c r="G243" s="874"/>
      <c r="H243" s="874"/>
      <c r="I243" s="874"/>
      <c r="J243" s="874"/>
      <c r="K243" s="874"/>
      <c r="L243" s="874"/>
      <c r="M243" s="333"/>
      <c r="N243" s="116"/>
      <c r="O243" s="1019">
        <f t="shared" si="192"/>
        <v>0</v>
      </c>
      <c r="P243" s="1020">
        <f t="shared" si="192"/>
        <v>0</v>
      </c>
      <c r="Q243" s="101"/>
      <c r="R243" s="325"/>
      <c r="S243" s="1003" t="str">
        <f t="shared" si="187"/>
        <v>.</v>
      </c>
      <c r="T243" s="1004" t="str">
        <f t="shared" si="187"/>
        <v>.</v>
      </c>
      <c r="U243" s="1004" t="str">
        <f t="shared" si="187"/>
        <v>.</v>
      </c>
      <c r="V243" s="1004" t="str">
        <f t="shared" si="187"/>
        <v>.</v>
      </c>
      <c r="W243" s="1004" t="str">
        <f t="shared" si="187"/>
        <v>.</v>
      </c>
      <c r="X243" s="1004" t="str">
        <f t="shared" si="187"/>
        <v>.</v>
      </c>
      <c r="Y243" s="1005" t="str">
        <f t="shared" si="187"/>
        <v>.</v>
      </c>
      <c r="Z243" s="116"/>
      <c r="AA243" s="1006" t="str">
        <f t="shared" si="193"/>
        <v>.</v>
      </c>
      <c r="AB243" s="1007" t="str">
        <f t="shared" si="194"/>
        <v>.</v>
      </c>
      <c r="AC243" s="1007" t="str">
        <f t="shared" si="195"/>
        <v>.</v>
      </c>
      <c r="AD243" s="1007" t="str">
        <f t="shared" si="196"/>
        <v>.</v>
      </c>
      <c r="AE243" s="1007" t="str">
        <f t="shared" si="197"/>
        <v>.</v>
      </c>
      <c r="AF243" s="1007" t="str">
        <f t="shared" si="198"/>
        <v>.</v>
      </c>
      <c r="AG243" s="990" t="str">
        <f t="shared" si="199"/>
        <v>.</v>
      </c>
      <c r="AH243" s="116"/>
      <c r="AI243" s="1003" t="str">
        <f>IF(S243=".",".",SUM($S243:S243))</f>
        <v>.</v>
      </c>
      <c r="AJ243" s="1004" t="str">
        <f>IF(T243=".",".",SUM($S243:T243))</f>
        <v>.</v>
      </c>
      <c r="AK243" s="1004" t="str">
        <f>IF(U243=".",".",SUM($S243:U243))</f>
        <v>.</v>
      </c>
      <c r="AL243" s="1004" t="str">
        <f>IF(V243=".",".",SUM($S243:V243))</f>
        <v>.</v>
      </c>
      <c r="AM243" s="1004" t="str">
        <f>IF(W243=".",".",SUM($S243:W243))</f>
        <v>.</v>
      </c>
      <c r="AN243" s="1004" t="str">
        <f>IF(X243=".",".",SUM($S243:X243))</f>
        <v>.</v>
      </c>
      <c r="AO243" s="1005" t="str">
        <f>IF(Y243=".",".",SUM($S243:Y243))</f>
        <v>.</v>
      </c>
      <c r="AP243" s="116"/>
      <c r="AQ243" s="1006" t="str">
        <f t="shared" si="200"/>
        <v>.</v>
      </c>
      <c r="AR243" s="1007" t="str">
        <f t="shared" si="201"/>
        <v>.</v>
      </c>
      <c r="AS243" s="1007" t="str">
        <f t="shared" si="202"/>
        <v>.</v>
      </c>
      <c r="AT243" s="1007" t="str">
        <f t="shared" si="203"/>
        <v>.</v>
      </c>
      <c r="AU243" s="1007" t="str">
        <f t="shared" si="204"/>
        <v>.</v>
      </c>
      <c r="AV243" s="1007" t="str">
        <f t="shared" si="205"/>
        <v>.</v>
      </c>
      <c r="AW243" s="990" t="str">
        <f t="shared" si="206"/>
        <v>.</v>
      </c>
      <c r="AX243" s="327"/>
      <c r="AY243" s="116"/>
      <c r="AZ243" s="1474"/>
      <c r="BA243" s="1474"/>
      <c r="BB243" s="1474"/>
    </row>
    <row r="244" spans="1:54" s="189" customFormat="1" x14ac:dyDescent="0.2">
      <c r="A244" s="183"/>
      <c r="B244" s="325"/>
      <c r="C244" s="473" t="str">
        <f t="shared" si="191"/>
        <v>Special rate</v>
      </c>
      <c r="D244" s="473" t="str">
        <f t="shared" si="191"/>
        <v/>
      </c>
      <c r="E244" s="837" t="str">
        <f t="shared" si="188"/>
        <v>.</v>
      </c>
      <c r="F244" s="878"/>
      <c r="G244" s="874"/>
      <c r="H244" s="874"/>
      <c r="I244" s="874"/>
      <c r="J244" s="874"/>
      <c r="K244" s="874"/>
      <c r="L244" s="874"/>
      <c r="M244" s="333"/>
      <c r="N244" s="116"/>
      <c r="O244" s="1019">
        <f t="shared" si="192"/>
        <v>0</v>
      </c>
      <c r="P244" s="1020">
        <f t="shared" si="192"/>
        <v>0</v>
      </c>
      <c r="Q244" s="101"/>
      <c r="R244" s="325"/>
      <c r="S244" s="1003" t="str">
        <f t="shared" si="187"/>
        <v>.</v>
      </c>
      <c r="T244" s="1004" t="str">
        <f t="shared" si="187"/>
        <v>.</v>
      </c>
      <c r="U244" s="1004" t="str">
        <f t="shared" si="187"/>
        <v>.</v>
      </c>
      <c r="V244" s="1004" t="str">
        <f t="shared" si="187"/>
        <v>.</v>
      </c>
      <c r="W244" s="1004" t="str">
        <f t="shared" si="187"/>
        <v>.</v>
      </c>
      <c r="X244" s="1004" t="str">
        <f t="shared" si="187"/>
        <v>.</v>
      </c>
      <c r="Y244" s="1005" t="str">
        <f t="shared" si="187"/>
        <v>.</v>
      </c>
      <c r="Z244" s="116"/>
      <c r="AA244" s="1006" t="str">
        <f t="shared" si="193"/>
        <v>.</v>
      </c>
      <c r="AB244" s="1007" t="str">
        <f t="shared" si="194"/>
        <v>.</v>
      </c>
      <c r="AC244" s="1007" t="str">
        <f t="shared" si="195"/>
        <v>.</v>
      </c>
      <c r="AD244" s="1007" t="str">
        <f t="shared" si="196"/>
        <v>.</v>
      </c>
      <c r="AE244" s="1007" t="str">
        <f t="shared" si="197"/>
        <v>.</v>
      </c>
      <c r="AF244" s="1007" t="str">
        <f t="shared" si="198"/>
        <v>.</v>
      </c>
      <c r="AG244" s="990" t="str">
        <f t="shared" si="199"/>
        <v>.</v>
      </c>
      <c r="AH244" s="116"/>
      <c r="AI244" s="1003" t="str">
        <f>IF(S244=".",".",SUM($S244:S244))</f>
        <v>.</v>
      </c>
      <c r="AJ244" s="1004" t="str">
        <f>IF(T244=".",".",SUM($S244:T244))</f>
        <v>.</v>
      </c>
      <c r="AK244" s="1004" t="str">
        <f>IF(U244=".",".",SUM($S244:U244))</f>
        <v>.</v>
      </c>
      <c r="AL244" s="1004" t="str">
        <f>IF(V244=".",".",SUM($S244:V244))</f>
        <v>.</v>
      </c>
      <c r="AM244" s="1004" t="str">
        <f>IF(W244=".",".",SUM($S244:W244))</f>
        <v>.</v>
      </c>
      <c r="AN244" s="1004" t="str">
        <f>IF(X244=".",".",SUM($S244:X244))</f>
        <v>.</v>
      </c>
      <c r="AO244" s="1005" t="str">
        <f>IF(Y244=".",".",SUM($S244:Y244))</f>
        <v>.</v>
      </c>
      <c r="AP244" s="116"/>
      <c r="AQ244" s="1006" t="str">
        <f t="shared" si="200"/>
        <v>.</v>
      </c>
      <c r="AR244" s="1007" t="str">
        <f t="shared" si="201"/>
        <v>.</v>
      </c>
      <c r="AS244" s="1007" t="str">
        <f t="shared" si="202"/>
        <v>.</v>
      </c>
      <c r="AT244" s="1007" t="str">
        <f t="shared" si="203"/>
        <v>.</v>
      </c>
      <c r="AU244" s="1007" t="str">
        <f t="shared" si="204"/>
        <v>.</v>
      </c>
      <c r="AV244" s="1007" t="str">
        <f t="shared" si="205"/>
        <v>.</v>
      </c>
      <c r="AW244" s="990" t="str">
        <f t="shared" si="206"/>
        <v>.</v>
      </c>
      <c r="AX244" s="327"/>
      <c r="AY244" s="116"/>
      <c r="AZ244" s="1474"/>
      <c r="BA244" s="1474"/>
      <c r="BB244" s="1474"/>
    </row>
    <row r="245" spans="1:54" s="189" customFormat="1" x14ac:dyDescent="0.2">
      <c r="A245" s="183"/>
      <c r="B245" s="325"/>
      <c r="C245" s="473" t="str">
        <f t="shared" si="191"/>
        <v>Special rate</v>
      </c>
      <c r="D245" s="473" t="str">
        <f t="shared" si="191"/>
        <v/>
      </c>
      <c r="E245" s="837" t="str">
        <f t="shared" si="188"/>
        <v>.</v>
      </c>
      <c r="F245" s="878"/>
      <c r="G245" s="874"/>
      <c r="H245" s="874"/>
      <c r="I245" s="874"/>
      <c r="J245" s="874"/>
      <c r="K245" s="874"/>
      <c r="L245" s="874"/>
      <c r="M245" s="333"/>
      <c r="N245" s="116"/>
      <c r="O245" s="1019">
        <f t="shared" si="192"/>
        <v>0</v>
      </c>
      <c r="P245" s="1020">
        <f t="shared" si="192"/>
        <v>0</v>
      </c>
      <c r="Q245" s="101"/>
      <c r="R245" s="325"/>
      <c r="S245" s="1003" t="str">
        <f t="shared" si="187"/>
        <v>.</v>
      </c>
      <c r="T245" s="1004" t="str">
        <f t="shared" si="187"/>
        <v>.</v>
      </c>
      <c r="U245" s="1004" t="str">
        <f t="shared" si="187"/>
        <v>.</v>
      </c>
      <c r="V245" s="1004" t="str">
        <f t="shared" si="187"/>
        <v>.</v>
      </c>
      <c r="W245" s="1004" t="str">
        <f t="shared" si="187"/>
        <v>.</v>
      </c>
      <c r="X245" s="1004" t="str">
        <f t="shared" si="187"/>
        <v>.</v>
      </c>
      <c r="Y245" s="1005" t="str">
        <f t="shared" si="187"/>
        <v>.</v>
      </c>
      <c r="Z245" s="116"/>
      <c r="AA245" s="1006" t="str">
        <f t="shared" si="193"/>
        <v>.</v>
      </c>
      <c r="AB245" s="1007" t="str">
        <f t="shared" si="194"/>
        <v>.</v>
      </c>
      <c r="AC245" s="1007" t="str">
        <f t="shared" si="195"/>
        <v>.</v>
      </c>
      <c r="AD245" s="1007" t="str">
        <f t="shared" si="196"/>
        <v>.</v>
      </c>
      <c r="AE245" s="1007" t="str">
        <f t="shared" si="197"/>
        <v>.</v>
      </c>
      <c r="AF245" s="1007" t="str">
        <f t="shared" si="198"/>
        <v>.</v>
      </c>
      <c r="AG245" s="990" t="str">
        <f t="shared" si="199"/>
        <v>.</v>
      </c>
      <c r="AH245" s="116"/>
      <c r="AI245" s="1003" t="str">
        <f>IF(S245=".",".",SUM($S245:S245))</f>
        <v>.</v>
      </c>
      <c r="AJ245" s="1004" t="str">
        <f>IF(T245=".",".",SUM($S245:T245))</f>
        <v>.</v>
      </c>
      <c r="AK245" s="1004" t="str">
        <f>IF(U245=".",".",SUM($S245:U245))</f>
        <v>.</v>
      </c>
      <c r="AL245" s="1004" t="str">
        <f>IF(V245=".",".",SUM($S245:V245))</f>
        <v>.</v>
      </c>
      <c r="AM245" s="1004" t="str">
        <f>IF(W245=".",".",SUM($S245:W245))</f>
        <v>.</v>
      </c>
      <c r="AN245" s="1004" t="str">
        <f>IF(X245=".",".",SUM($S245:X245))</f>
        <v>.</v>
      </c>
      <c r="AO245" s="1005" t="str">
        <f>IF(Y245=".",".",SUM($S245:Y245))</f>
        <v>.</v>
      </c>
      <c r="AP245" s="116"/>
      <c r="AQ245" s="1006" t="str">
        <f t="shared" si="200"/>
        <v>.</v>
      </c>
      <c r="AR245" s="1007" t="str">
        <f t="shared" si="201"/>
        <v>.</v>
      </c>
      <c r="AS245" s="1007" t="str">
        <f t="shared" si="202"/>
        <v>.</v>
      </c>
      <c r="AT245" s="1007" t="str">
        <f t="shared" si="203"/>
        <v>.</v>
      </c>
      <c r="AU245" s="1007" t="str">
        <f t="shared" si="204"/>
        <v>.</v>
      </c>
      <c r="AV245" s="1007" t="str">
        <f t="shared" si="205"/>
        <v>.</v>
      </c>
      <c r="AW245" s="990" t="str">
        <f t="shared" si="206"/>
        <v>.</v>
      </c>
      <c r="AX245" s="327"/>
      <c r="AY245" s="116"/>
      <c r="AZ245" s="1474"/>
      <c r="BA245" s="1474"/>
      <c r="BB245" s="1474"/>
    </row>
    <row r="246" spans="1:54" s="189" customFormat="1" x14ac:dyDescent="0.2">
      <c r="A246" s="183"/>
      <c r="B246" s="325"/>
      <c r="C246" s="473" t="str">
        <f t="shared" si="191"/>
        <v>Special rate</v>
      </c>
      <c r="D246" s="473" t="str">
        <f t="shared" si="191"/>
        <v/>
      </c>
      <c r="E246" s="837" t="str">
        <f t="shared" si="188"/>
        <v>.</v>
      </c>
      <c r="F246" s="878"/>
      <c r="G246" s="874"/>
      <c r="H246" s="874"/>
      <c r="I246" s="874"/>
      <c r="J246" s="874"/>
      <c r="K246" s="874"/>
      <c r="L246" s="874"/>
      <c r="M246" s="333"/>
      <c r="N246" s="116"/>
      <c r="O246" s="1019">
        <f t="shared" si="192"/>
        <v>0</v>
      </c>
      <c r="P246" s="1020">
        <f t="shared" si="192"/>
        <v>0</v>
      </c>
      <c r="Q246" s="101"/>
      <c r="R246" s="325"/>
      <c r="S246" s="1003" t="str">
        <f t="shared" si="187"/>
        <v>.</v>
      </c>
      <c r="T246" s="1004" t="str">
        <f t="shared" si="187"/>
        <v>.</v>
      </c>
      <c r="U246" s="1004" t="str">
        <f t="shared" si="187"/>
        <v>.</v>
      </c>
      <c r="V246" s="1004" t="str">
        <f t="shared" si="187"/>
        <v>.</v>
      </c>
      <c r="W246" s="1004" t="str">
        <f t="shared" si="187"/>
        <v>.</v>
      </c>
      <c r="X246" s="1004" t="str">
        <f t="shared" si="187"/>
        <v>.</v>
      </c>
      <c r="Y246" s="1005" t="str">
        <f t="shared" si="187"/>
        <v>.</v>
      </c>
      <c r="Z246" s="116"/>
      <c r="AA246" s="1006" t="str">
        <f t="shared" si="193"/>
        <v>.</v>
      </c>
      <c r="AB246" s="1007" t="str">
        <f t="shared" si="194"/>
        <v>.</v>
      </c>
      <c r="AC246" s="1007" t="str">
        <f t="shared" si="195"/>
        <v>.</v>
      </c>
      <c r="AD246" s="1007" t="str">
        <f t="shared" si="196"/>
        <v>.</v>
      </c>
      <c r="AE246" s="1007" t="str">
        <f t="shared" si="197"/>
        <v>.</v>
      </c>
      <c r="AF246" s="1007" t="str">
        <f t="shared" si="198"/>
        <v>.</v>
      </c>
      <c r="AG246" s="990" t="str">
        <f t="shared" si="199"/>
        <v>.</v>
      </c>
      <c r="AH246" s="116"/>
      <c r="AI246" s="1003" t="str">
        <f>IF(S246=".",".",SUM($S246:S246))</f>
        <v>.</v>
      </c>
      <c r="AJ246" s="1004" t="str">
        <f>IF(T246=".",".",SUM($S246:T246))</f>
        <v>.</v>
      </c>
      <c r="AK246" s="1004" t="str">
        <f>IF(U246=".",".",SUM($S246:U246))</f>
        <v>.</v>
      </c>
      <c r="AL246" s="1004" t="str">
        <f>IF(V246=".",".",SUM($S246:V246))</f>
        <v>.</v>
      </c>
      <c r="AM246" s="1004" t="str">
        <f>IF(W246=".",".",SUM($S246:W246))</f>
        <v>.</v>
      </c>
      <c r="AN246" s="1004" t="str">
        <f>IF(X246=".",".",SUM($S246:X246))</f>
        <v>.</v>
      </c>
      <c r="AO246" s="1005" t="str">
        <f>IF(Y246=".",".",SUM($S246:Y246))</f>
        <v>.</v>
      </c>
      <c r="AP246" s="116"/>
      <c r="AQ246" s="1006" t="str">
        <f t="shared" si="200"/>
        <v>.</v>
      </c>
      <c r="AR246" s="1007" t="str">
        <f t="shared" si="201"/>
        <v>.</v>
      </c>
      <c r="AS246" s="1007" t="str">
        <f t="shared" si="202"/>
        <v>.</v>
      </c>
      <c r="AT246" s="1007" t="str">
        <f t="shared" si="203"/>
        <v>.</v>
      </c>
      <c r="AU246" s="1007" t="str">
        <f t="shared" si="204"/>
        <v>.</v>
      </c>
      <c r="AV246" s="1007" t="str">
        <f t="shared" si="205"/>
        <v>.</v>
      </c>
      <c r="AW246" s="990" t="str">
        <f t="shared" si="206"/>
        <v>.</v>
      </c>
      <c r="AX246" s="327"/>
      <c r="AY246" s="116"/>
      <c r="AZ246" s="1474"/>
      <c r="BA246" s="1474"/>
      <c r="BB246" s="1474"/>
    </row>
    <row r="247" spans="1:54" s="189" customFormat="1" x14ac:dyDescent="0.2">
      <c r="A247" s="183"/>
      <c r="B247" s="325"/>
      <c r="C247" s="473" t="str">
        <f t="shared" si="191"/>
        <v>Special rate</v>
      </c>
      <c r="D247" s="473" t="str">
        <f t="shared" si="191"/>
        <v/>
      </c>
      <c r="E247" s="837" t="str">
        <f t="shared" si="188"/>
        <v>.</v>
      </c>
      <c r="F247" s="878"/>
      <c r="G247" s="874"/>
      <c r="H247" s="874"/>
      <c r="I247" s="874"/>
      <c r="J247" s="874"/>
      <c r="K247" s="874"/>
      <c r="L247" s="874"/>
      <c r="M247" s="333"/>
      <c r="N247" s="116"/>
      <c r="O247" s="1019">
        <f t="shared" si="192"/>
        <v>0</v>
      </c>
      <c r="P247" s="1020">
        <f t="shared" si="192"/>
        <v>0</v>
      </c>
      <c r="Q247" s="101"/>
      <c r="R247" s="325"/>
      <c r="S247" s="1003" t="str">
        <f t="shared" si="187"/>
        <v>.</v>
      </c>
      <c r="T247" s="1004" t="str">
        <f t="shared" si="187"/>
        <v>.</v>
      </c>
      <c r="U247" s="1004" t="str">
        <f t="shared" si="187"/>
        <v>.</v>
      </c>
      <c r="V247" s="1004" t="str">
        <f t="shared" si="187"/>
        <v>.</v>
      </c>
      <c r="W247" s="1004" t="str">
        <f t="shared" si="187"/>
        <v>.</v>
      </c>
      <c r="X247" s="1004" t="str">
        <f t="shared" si="187"/>
        <v>.</v>
      </c>
      <c r="Y247" s="1005" t="str">
        <f t="shared" si="187"/>
        <v>.</v>
      </c>
      <c r="Z247" s="116"/>
      <c r="AA247" s="1006" t="str">
        <f t="shared" si="193"/>
        <v>.</v>
      </c>
      <c r="AB247" s="1007" t="str">
        <f t="shared" si="194"/>
        <v>.</v>
      </c>
      <c r="AC247" s="1007" t="str">
        <f t="shared" si="195"/>
        <v>.</v>
      </c>
      <c r="AD247" s="1007" t="str">
        <f t="shared" si="196"/>
        <v>.</v>
      </c>
      <c r="AE247" s="1007" t="str">
        <f t="shared" si="197"/>
        <v>.</v>
      </c>
      <c r="AF247" s="1007" t="str">
        <f t="shared" si="198"/>
        <v>.</v>
      </c>
      <c r="AG247" s="990" t="str">
        <f t="shared" si="199"/>
        <v>.</v>
      </c>
      <c r="AH247" s="116"/>
      <c r="AI247" s="1003" t="str">
        <f>IF(S247=".",".",SUM($S247:S247))</f>
        <v>.</v>
      </c>
      <c r="AJ247" s="1004" t="str">
        <f>IF(T247=".",".",SUM($S247:T247))</f>
        <v>.</v>
      </c>
      <c r="AK247" s="1004" t="str">
        <f>IF(U247=".",".",SUM($S247:U247))</f>
        <v>.</v>
      </c>
      <c r="AL247" s="1004" t="str">
        <f>IF(V247=".",".",SUM($S247:V247))</f>
        <v>.</v>
      </c>
      <c r="AM247" s="1004" t="str">
        <f>IF(W247=".",".",SUM($S247:W247))</f>
        <v>.</v>
      </c>
      <c r="AN247" s="1004" t="str">
        <f>IF(X247=".",".",SUM($S247:X247))</f>
        <v>.</v>
      </c>
      <c r="AO247" s="1005" t="str">
        <f>IF(Y247=".",".",SUM($S247:Y247))</f>
        <v>.</v>
      </c>
      <c r="AP247" s="116"/>
      <c r="AQ247" s="1006" t="str">
        <f t="shared" si="200"/>
        <v>.</v>
      </c>
      <c r="AR247" s="1007" t="str">
        <f t="shared" si="201"/>
        <v>.</v>
      </c>
      <c r="AS247" s="1007" t="str">
        <f t="shared" si="202"/>
        <v>.</v>
      </c>
      <c r="AT247" s="1007" t="str">
        <f t="shared" si="203"/>
        <v>.</v>
      </c>
      <c r="AU247" s="1007" t="str">
        <f t="shared" si="204"/>
        <v>.</v>
      </c>
      <c r="AV247" s="1007" t="str">
        <f t="shared" si="205"/>
        <v>.</v>
      </c>
      <c r="AW247" s="990" t="str">
        <f t="shared" si="206"/>
        <v>.</v>
      </c>
      <c r="AX247" s="327"/>
      <c r="AY247" s="116"/>
      <c r="AZ247" s="1474"/>
      <c r="BA247" s="1474"/>
      <c r="BB247" s="1474"/>
    </row>
    <row r="248" spans="1:54" s="189" customFormat="1" x14ac:dyDescent="0.2">
      <c r="A248" s="183"/>
      <c r="B248" s="325"/>
      <c r="C248" s="473" t="str">
        <f t="shared" si="191"/>
        <v>Special rate</v>
      </c>
      <c r="D248" s="473" t="str">
        <f t="shared" si="191"/>
        <v/>
      </c>
      <c r="E248" s="837" t="str">
        <f t="shared" si="188"/>
        <v>.</v>
      </c>
      <c r="F248" s="878"/>
      <c r="G248" s="874"/>
      <c r="H248" s="874"/>
      <c r="I248" s="874"/>
      <c r="J248" s="874"/>
      <c r="K248" s="874"/>
      <c r="L248" s="874"/>
      <c r="M248" s="333"/>
      <c r="N248" s="116"/>
      <c r="O248" s="1019">
        <f t="shared" si="192"/>
        <v>0</v>
      </c>
      <c r="P248" s="1020">
        <f t="shared" si="192"/>
        <v>0</v>
      </c>
      <c r="Q248" s="101"/>
      <c r="R248" s="325"/>
      <c r="S248" s="1003" t="str">
        <f t="shared" si="187"/>
        <v>.</v>
      </c>
      <c r="T248" s="1004" t="str">
        <f t="shared" si="187"/>
        <v>.</v>
      </c>
      <c r="U248" s="1004" t="str">
        <f t="shared" si="187"/>
        <v>.</v>
      </c>
      <c r="V248" s="1004" t="str">
        <f t="shared" si="187"/>
        <v>.</v>
      </c>
      <c r="W248" s="1004" t="str">
        <f t="shared" si="187"/>
        <v>.</v>
      </c>
      <c r="X248" s="1004" t="str">
        <f t="shared" si="187"/>
        <v>.</v>
      </c>
      <c r="Y248" s="1005" t="str">
        <f t="shared" si="187"/>
        <v>.</v>
      </c>
      <c r="Z248" s="116"/>
      <c r="AA248" s="1006" t="str">
        <f t="shared" si="193"/>
        <v>.</v>
      </c>
      <c r="AB248" s="1007" t="str">
        <f t="shared" si="194"/>
        <v>.</v>
      </c>
      <c r="AC248" s="1007" t="str">
        <f t="shared" si="195"/>
        <v>.</v>
      </c>
      <c r="AD248" s="1007" t="str">
        <f t="shared" si="196"/>
        <v>.</v>
      </c>
      <c r="AE248" s="1007" t="str">
        <f t="shared" si="197"/>
        <v>.</v>
      </c>
      <c r="AF248" s="1007" t="str">
        <f t="shared" si="198"/>
        <v>.</v>
      </c>
      <c r="AG248" s="990" t="str">
        <f t="shared" si="199"/>
        <v>.</v>
      </c>
      <c r="AH248" s="116"/>
      <c r="AI248" s="1003" t="str">
        <f>IF(S248=".",".",SUM($S248:S248))</f>
        <v>.</v>
      </c>
      <c r="AJ248" s="1004" t="str">
        <f>IF(T248=".",".",SUM($S248:T248))</f>
        <v>.</v>
      </c>
      <c r="AK248" s="1004" t="str">
        <f>IF(U248=".",".",SUM($S248:U248))</f>
        <v>.</v>
      </c>
      <c r="AL248" s="1004" t="str">
        <f>IF(V248=".",".",SUM($S248:V248))</f>
        <v>.</v>
      </c>
      <c r="AM248" s="1004" t="str">
        <f>IF(W248=".",".",SUM($S248:W248))</f>
        <v>.</v>
      </c>
      <c r="AN248" s="1004" t="str">
        <f>IF(X248=".",".",SUM($S248:X248))</f>
        <v>.</v>
      </c>
      <c r="AO248" s="1005" t="str">
        <f>IF(Y248=".",".",SUM($S248:Y248))</f>
        <v>.</v>
      </c>
      <c r="AP248" s="116"/>
      <c r="AQ248" s="1006" t="str">
        <f t="shared" si="200"/>
        <v>.</v>
      </c>
      <c r="AR248" s="1007" t="str">
        <f t="shared" si="201"/>
        <v>.</v>
      </c>
      <c r="AS248" s="1007" t="str">
        <f t="shared" si="202"/>
        <v>.</v>
      </c>
      <c r="AT248" s="1007" t="str">
        <f t="shared" si="203"/>
        <v>.</v>
      </c>
      <c r="AU248" s="1007" t="str">
        <f t="shared" si="204"/>
        <v>.</v>
      </c>
      <c r="AV248" s="1007" t="str">
        <f t="shared" si="205"/>
        <v>.</v>
      </c>
      <c r="AW248" s="990" t="str">
        <f t="shared" si="206"/>
        <v>.</v>
      </c>
      <c r="AX248" s="327"/>
      <c r="AY248" s="116"/>
      <c r="AZ248" s="1474"/>
      <c r="BA248" s="1474"/>
      <c r="BB248" s="1474"/>
    </row>
    <row r="249" spans="1:54" s="189" customFormat="1" x14ac:dyDescent="0.2">
      <c r="A249" s="183"/>
      <c r="B249" s="325"/>
      <c r="C249" s="473" t="str">
        <f t="shared" si="191"/>
        <v>Special rate</v>
      </c>
      <c r="D249" s="473" t="str">
        <f t="shared" si="191"/>
        <v/>
      </c>
      <c r="E249" s="837" t="str">
        <f t="shared" si="188"/>
        <v>.</v>
      </c>
      <c r="F249" s="878"/>
      <c r="G249" s="874"/>
      <c r="H249" s="874"/>
      <c r="I249" s="874"/>
      <c r="J249" s="874"/>
      <c r="K249" s="874"/>
      <c r="L249" s="874"/>
      <c r="M249" s="333"/>
      <c r="N249" s="116"/>
      <c r="O249" s="1019">
        <f t="shared" si="192"/>
        <v>0</v>
      </c>
      <c r="P249" s="1020">
        <f t="shared" si="192"/>
        <v>0</v>
      </c>
      <c r="Q249" s="101"/>
      <c r="R249" s="325"/>
      <c r="S249" s="1003" t="str">
        <f t="shared" si="187"/>
        <v>.</v>
      </c>
      <c r="T249" s="1004" t="str">
        <f t="shared" si="187"/>
        <v>.</v>
      </c>
      <c r="U249" s="1004" t="str">
        <f t="shared" si="187"/>
        <v>.</v>
      </c>
      <c r="V249" s="1004" t="str">
        <f t="shared" si="187"/>
        <v>.</v>
      </c>
      <c r="W249" s="1004" t="str">
        <f t="shared" si="187"/>
        <v>.</v>
      </c>
      <c r="X249" s="1004" t="str">
        <f t="shared" si="187"/>
        <v>.</v>
      </c>
      <c r="Y249" s="1005" t="str">
        <f t="shared" si="187"/>
        <v>.</v>
      </c>
      <c r="Z249" s="116"/>
      <c r="AA249" s="1006" t="str">
        <f t="shared" si="193"/>
        <v>.</v>
      </c>
      <c r="AB249" s="1007" t="str">
        <f t="shared" si="194"/>
        <v>.</v>
      </c>
      <c r="AC249" s="1007" t="str">
        <f t="shared" si="195"/>
        <v>.</v>
      </c>
      <c r="AD249" s="1007" t="str">
        <f t="shared" si="196"/>
        <v>.</v>
      </c>
      <c r="AE249" s="1007" t="str">
        <f t="shared" si="197"/>
        <v>.</v>
      </c>
      <c r="AF249" s="1007" t="str">
        <f t="shared" si="198"/>
        <v>.</v>
      </c>
      <c r="AG249" s="990" t="str">
        <f t="shared" si="199"/>
        <v>.</v>
      </c>
      <c r="AH249" s="116"/>
      <c r="AI249" s="1003" t="str">
        <f>IF(S249=".",".",SUM($S249:S249))</f>
        <v>.</v>
      </c>
      <c r="AJ249" s="1004" t="str">
        <f>IF(T249=".",".",SUM($S249:T249))</f>
        <v>.</v>
      </c>
      <c r="AK249" s="1004" t="str">
        <f>IF(U249=".",".",SUM($S249:U249))</f>
        <v>.</v>
      </c>
      <c r="AL249" s="1004" t="str">
        <f>IF(V249=".",".",SUM($S249:V249))</f>
        <v>.</v>
      </c>
      <c r="AM249" s="1004" t="str">
        <f>IF(W249=".",".",SUM($S249:W249))</f>
        <v>.</v>
      </c>
      <c r="AN249" s="1004" t="str">
        <f>IF(X249=".",".",SUM($S249:X249))</f>
        <v>.</v>
      </c>
      <c r="AO249" s="1005" t="str">
        <f>IF(Y249=".",".",SUM($S249:Y249))</f>
        <v>.</v>
      </c>
      <c r="AP249" s="116"/>
      <c r="AQ249" s="1006" t="str">
        <f t="shared" si="200"/>
        <v>.</v>
      </c>
      <c r="AR249" s="1007" t="str">
        <f t="shared" si="201"/>
        <v>.</v>
      </c>
      <c r="AS249" s="1007" t="str">
        <f t="shared" si="202"/>
        <v>.</v>
      </c>
      <c r="AT249" s="1007" t="str">
        <f t="shared" si="203"/>
        <v>.</v>
      </c>
      <c r="AU249" s="1007" t="str">
        <f t="shared" si="204"/>
        <v>.</v>
      </c>
      <c r="AV249" s="1007" t="str">
        <f t="shared" si="205"/>
        <v>.</v>
      </c>
      <c r="AW249" s="990" t="str">
        <f t="shared" si="206"/>
        <v>.</v>
      </c>
      <c r="AX249" s="327"/>
      <c r="AY249" s="116"/>
      <c r="AZ249" s="1474"/>
      <c r="BA249" s="1474"/>
      <c r="BB249" s="1474"/>
    </row>
    <row r="250" spans="1:54" s="189" customFormat="1" x14ac:dyDescent="0.2">
      <c r="A250" s="183"/>
      <c r="B250" s="325"/>
      <c r="C250" s="198" t="str">
        <f t="shared" si="191"/>
        <v>Special rate</v>
      </c>
      <c r="D250" s="198" t="str">
        <f t="shared" si="191"/>
        <v/>
      </c>
      <c r="E250" s="838" t="str">
        <f t="shared" si="188"/>
        <v>.</v>
      </c>
      <c r="F250" s="878"/>
      <c r="G250" s="874"/>
      <c r="H250" s="874"/>
      <c r="I250" s="874"/>
      <c r="J250" s="874"/>
      <c r="K250" s="874"/>
      <c r="L250" s="874"/>
      <c r="M250" s="333"/>
      <c r="N250" s="116"/>
      <c r="O250" s="1019">
        <f t="shared" si="192"/>
        <v>0</v>
      </c>
      <c r="P250" s="1020">
        <f t="shared" si="192"/>
        <v>0</v>
      </c>
      <c r="Q250" s="101"/>
      <c r="R250" s="325"/>
      <c r="S250" s="1003" t="str">
        <f t="shared" ref="S250:Y269" si="207">IF(F250="",".",F250-E250)</f>
        <v>.</v>
      </c>
      <c r="T250" s="1004" t="str">
        <f t="shared" si="207"/>
        <v>.</v>
      </c>
      <c r="U250" s="1004" t="str">
        <f t="shared" si="207"/>
        <v>.</v>
      </c>
      <c r="V250" s="1004" t="str">
        <f t="shared" si="207"/>
        <v>.</v>
      </c>
      <c r="W250" s="1004" t="str">
        <f t="shared" si="207"/>
        <v>.</v>
      </c>
      <c r="X250" s="1004" t="str">
        <f t="shared" si="207"/>
        <v>.</v>
      </c>
      <c r="Y250" s="1005" t="str">
        <f t="shared" si="207"/>
        <v>.</v>
      </c>
      <c r="Z250" s="116"/>
      <c r="AA250" s="1006" t="str">
        <f t="shared" si="193"/>
        <v>.</v>
      </c>
      <c r="AB250" s="1007" t="str">
        <f t="shared" si="194"/>
        <v>.</v>
      </c>
      <c r="AC250" s="1007" t="str">
        <f t="shared" si="195"/>
        <v>.</v>
      </c>
      <c r="AD250" s="1007" t="str">
        <f t="shared" si="196"/>
        <v>.</v>
      </c>
      <c r="AE250" s="1007" t="str">
        <f t="shared" si="197"/>
        <v>.</v>
      </c>
      <c r="AF250" s="1007" t="str">
        <f t="shared" si="198"/>
        <v>.</v>
      </c>
      <c r="AG250" s="990" t="str">
        <f t="shared" si="199"/>
        <v>.</v>
      </c>
      <c r="AH250" s="116"/>
      <c r="AI250" s="1003" t="str">
        <f>IF(S250=".",".",SUM($S250:S250))</f>
        <v>.</v>
      </c>
      <c r="AJ250" s="1004" t="str">
        <f>IF(T250=".",".",SUM($S250:T250))</f>
        <v>.</v>
      </c>
      <c r="AK250" s="1004" t="str">
        <f>IF(U250=".",".",SUM($S250:U250))</f>
        <v>.</v>
      </c>
      <c r="AL250" s="1004" t="str">
        <f>IF(V250=".",".",SUM($S250:V250))</f>
        <v>.</v>
      </c>
      <c r="AM250" s="1004" t="str">
        <f>IF(W250=".",".",SUM($S250:W250))</f>
        <v>.</v>
      </c>
      <c r="AN250" s="1004" t="str">
        <f>IF(X250=".",".",SUM($S250:X250))</f>
        <v>.</v>
      </c>
      <c r="AO250" s="1005" t="str">
        <f>IF(Y250=".",".",SUM($S250:Y250))</f>
        <v>.</v>
      </c>
      <c r="AP250" s="116"/>
      <c r="AQ250" s="1006" t="str">
        <f t="shared" si="200"/>
        <v>.</v>
      </c>
      <c r="AR250" s="1007" t="str">
        <f t="shared" si="201"/>
        <v>.</v>
      </c>
      <c r="AS250" s="1007" t="str">
        <f t="shared" si="202"/>
        <v>.</v>
      </c>
      <c r="AT250" s="1007" t="str">
        <f t="shared" si="203"/>
        <v>.</v>
      </c>
      <c r="AU250" s="1007" t="str">
        <f t="shared" si="204"/>
        <v>.</v>
      </c>
      <c r="AV250" s="1007" t="str">
        <f t="shared" si="205"/>
        <v>.</v>
      </c>
      <c r="AW250" s="990" t="str">
        <f t="shared" si="206"/>
        <v>.</v>
      </c>
      <c r="AX250" s="327"/>
      <c r="AY250" s="116"/>
      <c r="AZ250" s="1474"/>
      <c r="BA250" s="1474"/>
      <c r="BB250" s="1474"/>
    </row>
    <row r="251" spans="1:54" s="190" customFormat="1" x14ac:dyDescent="0.2">
      <c r="A251" s="183"/>
      <c r="B251" s="334"/>
      <c r="C251" s="211"/>
      <c r="D251" s="211" t="s">
        <v>256</v>
      </c>
      <c r="E251" s="839">
        <f t="shared" si="188"/>
        <v>2909.4508129230767</v>
      </c>
      <c r="F251" s="881">
        <f t="shared" ref="F251:L251" si="208">IF($P251=0,".",SUMPRODUCT(F233:F250,$P233:$P250)/$P251)</f>
        <v>1926.73</v>
      </c>
      <c r="G251" s="197">
        <f t="shared" si="208"/>
        <v>1974.9</v>
      </c>
      <c r="H251" s="197">
        <f t="shared" si="208"/>
        <v>2024.2699999999998</v>
      </c>
      <c r="I251" s="197">
        <f t="shared" si="208"/>
        <v>2074.88</v>
      </c>
      <c r="J251" s="197">
        <f t="shared" si="208"/>
        <v>2126.75</v>
      </c>
      <c r="K251" s="197">
        <f t="shared" si="208"/>
        <v>2179.92</v>
      </c>
      <c r="L251" s="197">
        <f t="shared" si="208"/>
        <v>2234.41</v>
      </c>
      <c r="M251" s="333"/>
      <c r="N251" s="144"/>
      <c r="O251" s="1021">
        <f t="shared" si="192"/>
        <v>130</v>
      </c>
      <c r="P251" s="1022">
        <f t="shared" si="192"/>
        <v>130</v>
      </c>
      <c r="Q251" s="102"/>
      <c r="R251" s="334"/>
      <c r="S251" s="1012">
        <f t="shared" ref="S251:Y251" si="209">IF(F251=".",".",F251-E251)</f>
        <v>-982.72081292307666</v>
      </c>
      <c r="T251" s="1013">
        <f t="shared" si="209"/>
        <v>48.170000000000073</v>
      </c>
      <c r="U251" s="1013">
        <f t="shared" si="209"/>
        <v>49.369999999999663</v>
      </c>
      <c r="V251" s="1013">
        <f t="shared" si="209"/>
        <v>50.610000000000355</v>
      </c>
      <c r="W251" s="1013">
        <f t="shared" si="209"/>
        <v>51.869999999999891</v>
      </c>
      <c r="X251" s="1013">
        <f t="shared" si="209"/>
        <v>53.170000000000073</v>
      </c>
      <c r="Y251" s="1014">
        <f t="shared" si="209"/>
        <v>54.489999999999782</v>
      </c>
      <c r="Z251" s="144"/>
      <c r="AA251" s="1516">
        <f t="shared" si="193"/>
        <v>-0.3377684917572995</v>
      </c>
      <c r="AB251" s="1517">
        <f t="shared" si="194"/>
        <v>2.5000908274641631E-2</v>
      </c>
      <c r="AC251" s="1517">
        <f t="shared" si="195"/>
        <v>2.4998734113119481E-2</v>
      </c>
      <c r="AD251" s="1517">
        <f t="shared" si="196"/>
        <v>2.5001605517050773E-2</v>
      </c>
      <c r="AE251" s="1517">
        <f t="shared" si="197"/>
        <v>2.4999036088833915E-2</v>
      </c>
      <c r="AF251" s="1517">
        <f t="shared" si="198"/>
        <v>2.5000587751263792E-2</v>
      </c>
      <c r="AG251" s="1518">
        <f t="shared" si="199"/>
        <v>2.4996330140555578E-2</v>
      </c>
      <c r="AH251" s="144"/>
      <c r="AI251" s="1012">
        <f>IF(S251=".",".",SUM($S251:S251))</f>
        <v>-982.72081292307666</v>
      </c>
      <c r="AJ251" s="1013">
        <f>IF(T251=".",".",SUM($S251:T251))</f>
        <v>-934.55081292307659</v>
      </c>
      <c r="AK251" s="1013">
        <f>IF(U251=".",".",SUM($S251:U251))</f>
        <v>-885.18081292307693</v>
      </c>
      <c r="AL251" s="1013">
        <f>IF(V251=".",".",SUM($S251:V251))</f>
        <v>-834.57081292307657</v>
      </c>
      <c r="AM251" s="1013">
        <f>IF(W251=".",".",SUM($S251:W251))</f>
        <v>-782.70081292307668</v>
      </c>
      <c r="AN251" s="1013">
        <f>IF(X251=".",".",SUM($S251:X251))</f>
        <v>-729.53081292307661</v>
      </c>
      <c r="AO251" s="1014">
        <f>IF(Y251=".",".",SUM($S251:Y251))</f>
        <v>-675.04081292307683</v>
      </c>
      <c r="AP251" s="116"/>
      <c r="AQ251" s="1516">
        <f t="shared" si="200"/>
        <v>-0.3377684917572995</v>
      </c>
      <c r="AR251" s="1517">
        <f t="shared" si="201"/>
        <v>-0.32121210256314625</v>
      </c>
      <c r="AS251" s="1517">
        <f t="shared" si="202"/>
        <v>-0.30424326439591898</v>
      </c>
      <c r="AT251" s="1517">
        <f t="shared" si="203"/>
        <v>-0.28684822895651474</v>
      </c>
      <c r="AU251" s="1517">
        <f t="shared" si="204"/>
        <v>-0.26902012209538273</v>
      </c>
      <c r="AV251" s="1517">
        <f t="shared" si="205"/>
        <v>-0.25074519551342034</v>
      </c>
      <c r="AW251" s="1518">
        <f t="shared" si="206"/>
        <v>-0.23201657506107642</v>
      </c>
      <c r="AX251" s="346"/>
      <c r="AY251" s="144"/>
      <c r="AZ251" s="102"/>
      <c r="BA251" s="102"/>
      <c r="BB251" s="102"/>
    </row>
    <row r="252" spans="1:54" s="189" customFormat="1" x14ac:dyDescent="0.2">
      <c r="A252" s="183"/>
      <c r="B252" s="325"/>
      <c r="C252" s="471" t="str">
        <f t="shared" ref="C252:D269" si="210">C151</f>
        <v>Mining</v>
      </c>
      <c r="D252" s="471" t="str">
        <f t="shared" si="210"/>
        <v>Ordinary</v>
      </c>
      <c r="E252" s="836">
        <f t="shared" si="188"/>
        <v>412762.51874999999</v>
      </c>
      <c r="F252" s="878">
        <v>421017.85</v>
      </c>
      <c r="G252" s="874">
        <v>431543.3</v>
      </c>
      <c r="H252" s="874">
        <v>442331.88</v>
      </c>
      <c r="I252" s="874">
        <v>453390.18</v>
      </c>
      <c r="J252" s="874">
        <v>464724.93</v>
      </c>
      <c r="K252" s="874">
        <v>476343.06</v>
      </c>
      <c r="L252" s="874">
        <v>488251.63</v>
      </c>
      <c r="M252" s="333"/>
      <c r="N252" s="116"/>
      <c r="O252" s="1017">
        <f t="shared" si="192"/>
        <v>5</v>
      </c>
      <c r="P252" s="1018">
        <f t="shared" si="192"/>
        <v>5</v>
      </c>
      <c r="Q252" s="101"/>
      <c r="R252" s="325"/>
      <c r="S252" s="1000">
        <f t="shared" si="207"/>
        <v>8255.3312499999884</v>
      </c>
      <c r="T252" s="1001">
        <f t="shared" si="207"/>
        <v>10525.450000000012</v>
      </c>
      <c r="U252" s="1001">
        <f t="shared" si="207"/>
        <v>10788.580000000016</v>
      </c>
      <c r="V252" s="1001">
        <f t="shared" si="207"/>
        <v>11058.299999999988</v>
      </c>
      <c r="W252" s="1001">
        <f t="shared" si="207"/>
        <v>11334.75</v>
      </c>
      <c r="X252" s="1001">
        <f t="shared" si="207"/>
        <v>11618.130000000005</v>
      </c>
      <c r="Y252" s="1002">
        <f t="shared" si="207"/>
        <v>11908.570000000007</v>
      </c>
      <c r="Z252" s="116"/>
      <c r="AA252" s="1006">
        <f t="shared" si="193"/>
        <v>2.0000195935910625E-2</v>
      </c>
      <c r="AB252" s="1007">
        <f t="shared" si="194"/>
        <v>2.5000008906985727E-2</v>
      </c>
      <c r="AC252" s="1007">
        <f t="shared" si="195"/>
        <v>2.4999994206838627E-2</v>
      </c>
      <c r="AD252" s="1007">
        <f t="shared" si="196"/>
        <v>2.5000006782237794E-2</v>
      </c>
      <c r="AE252" s="1007">
        <f t="shared" si="197"/>
        <v>2.4999990074773937E-2</v>
      </c>
      <c r="AF252" s="1007">
        <f t="shared" si="198"/>
        <v>2.5000014524721115E-2</v>
      </c>
      <c r="AG252" s="990">
        <f t="shared" si="199"/>
        <v>2.4999986354372394E-2</v>
      </c>
      <c r="AH252" s="116"/>
      <c r="AI252" s="1000">
        <f>IF(S252=".",".",SUM($S252:S252))</f>
        <v>8255.3312499999884</v>
      </c>
      <c r="AJ252" s="1001">
        <f>IF(T252=".",".",SUM($S252:T252))</f>
        <v>18780.78125</v>
      </c>
      <c r="AK252" s="1001">
        <f>IF(U252=".",".",SUM($S252:U252))</f>
        <v>29569.361250000016</v>
      </c>
      <c r="AL252" s="1001">
        <f>IF(V252=".",".",SUM($S252:V252))</f>
        <v>40627.661250000005</v>
      </c>
      <c r="AM252" s="1001">
        <f>IF(W252=".",".",SUM($S252:W252))</f>
        <v>51962.411250000005</v>
      </c>
      <c r="AN252" s="1001">
        <f>IF(X252=".",".",SUM($S252:X252))</f>
        <v>63580.541250000009</v>
      </c>
      <c r="AO252" s="1002">
        <f>IF(Y252=".",".",SUM($S252:Y252))</f>
        <v>75489.111250000016</v>
      </c>
      <c r="AP252" s="116"/>
      <c r="AQ252" s="1006">
        <f t="shared" si="200"/>
        <v>2.0000195935910625E-2</v>
      </c>
      <c r="AR252" s="1007">
        <f t="shared" si="201"/>
        <v>4.5500209919435708E-2</v>
      </c>
      <c r="AS252" s="1007">
        <f t="shared" si="202"/>
        <v>7.1637709110670134E-2</v>
      </c>
      <c r="AT252" s="1007">
        <f t="shared" si="203"/>
        <v>9.8428659106538641E-2</v>
      </c>
      <c r="AU252" s="1007">
        <f t="shared" si="204"/>
        <v>0.12588936468204937</v>
      </c>
      <c r="AV252" s="1007">
        <f t="shared" si="205"/>
        <v>0.15403661515232958</v>
      </c>
      <c r="AW252" s="990">
        <f t="shared" si="206"/>
        <v>0.182887514783584</v>
      </c>
      <c r="AX252" s="327"/>
      <c r="AY252" s="116"/>
      <c r="AZ252" s="1474"/>
      <c r="BA252" s="1474"/>
      <c r="BB252" s="1474"/>
    </row>
    <row r="253" spans="1:54" s="189" customFormat="1" x14ac:dyDescent="0.2">
      <c r="A253" s="183"/>
      <c r="B253" s="325"/>
      <c r="C253" s="473" t="str">
        <f t="shared" si="210"/>
        <v>Mining</v>
      </c>
      <c r="D253" s="473" t="str">
        <f t="shared" si="210"/>
        <v/>
      </c>
      <c r="E253" s="837" t="str">
        <f t="shared" si="188"/>
        <v>.</v>
      </c>
      <c r="F253" s="878"/>
      <c r="G253" s="874"/>
      <c r="H253" s="874"/>
      <c r="I253" s="874"/>
      <c r="J253" s="874"/>
      <c r="K253" s="874"/>
      <c r="L253" s="874"/>
      <c r="M253" s="333"/>
      <c r="N253" s="116"/>
      <c r="O253" s="1019">
        <f t="shared" si="192"/>
        <v>0</v>
      </c>
      <c r="P253" s="1020">
        <f t="shared" si="192"/>
        <v>0</v>
      </c>
      <c r="Q253" s="101"/>
      <c r="R253" s="325"/>
      <c r="S253" s="1003" t="str">
        <f t="shared" si="207"/>
        <v>.</v>
      </c>
      <c r="T253" s="1004" t="str">
        <f t="shared" si="207"/>
        <v>.</v>
      </c>
      <c r="U253" s="1004" t="str">
        <f t="shared" si="207"/>
        <v>.</v>
      </c>
      <c r="V253" s="1004" t="str">
        <f t="shared" si="207"/>
        <v>.</v>
      </c>
      <c r="W253" s="1004" t="str">
        <f t="shared" si="207"/>
        <v>.</v>
      </c>
      <c r="X253" s="1004" t="str">
        <f t="shared" si="207"/>
        <v>.</v>
      </c>
      <c r="Y253" s="1005" t="str">
        <f t="shared" si="207"/>
        <v>.</v>
      </c>
      <c r="Z253" s="116"/>
      <c r="AA253" s="1006" t="str">
        <f t="shared" si="193"/>
        <v>.</v>
      </c>
      <c r="AB253" s="1007" t="str">
        <f t="shared" si="194"/>
        <v>.</v>
      </c>
      <c r="AC253" s="1007" t="str">
        <f t="shared" si="195"/>
        <v>.</v>
      </c>
      <c r="AD253" s="1007" t="str">
        <f t="shared" si="196"/>
        <v>.</v>
      </c>
      <c r="AE253" s="1007" t="str">
        <f t="shared" si="197"/>
        <v>.</v>
      </c>
      <c r="AF253" s="1007" t="str">
        <f t="shared" si="198"/>
        <v>.</v>
      </c>
      <c r="AG253" s="990" t="str">
        <f t="shared" si="199"/>
        <v>.</v>
      </c>
      <c r="AH253" s="116"/>
      <c r="AI253" s="1003" t="str">
        <f>IF(S253=".",".",SUM($S253:S253))</f>
        <v>.</v>
      </c>
      <c r="AJ253" s="1004" t="str">
        <f>IF(T253=".",".",SUM($S253:T253))</f>
        <v>.</v>
      </c>
      <c r="AK253" s="1004" t="str">
        <f>IF(U253=".",".",SUM($S253:U253))</f>
        <v>.</v>
      </c>
      <c r="AL253" s="1004" t="str">
        <f>IF(V253=".",".",SUM($S253:V253))</f>
        <v>.</v>
      </c>
      <c r="AM253" s="1004" t="str">
        <f>IF(W253=".",".",SUM($S253:W253))</f>
        <v>.</v>
      </c>
      <c r="AN253" s="1004" t="str">
        <f>IF(X253=".",".",SUM($S253:X253))</f>
        <v>.</v>
      </c>
      <c r="AO253" s="1005" t="str">
        <f>IF(Y253=".",".",SUM($S253:Y253))</f>
        <v>.</v>
      </c>
      <c r="AP253" s="116"/>
      <c r="AQ253" s="1006" t="str">
        <f t="shared" si="200"/>
        <v>.</v>
      </c>
      <c r="AR253" s="1007" t="str">
        <f t="shared" si="201"/>
        <v>.</v>
      </c>
      <c r="AS253" s="1007" t="str">
        <f t="shared" si="202"/>
        <v>.</v>
      </c>
      <c r="AT253" s="1007" t="str">
        <f t="shared" si="203"/>
        <v>.</v>
      </c>
      <c r="AU253" s="1007" t="str">
        <f t="shared" si="204"/>
        <v>.</v>
      </c>
      <c r="AV253" s="1007" t="str">
        <f t="shared" si="205"/>
        <v>.</v>
      </c>
      <c r="AW253" s="990" t="str">
        <f t="shared" si="206"/>
        <v>.</v>
      </c>
      <c r="AX253" s="327"/>
      <c r="AY253" s="116"/>
      <c r="AZ253" s="1474"/>
      <c r="BA253" s="1474"/>
      <c r="BB253" s="1474"/>
    </row>
    <row r="254" spans="1:54" s="189" customFormat="1" x14ac:dyDescent="0.2">
      <c r="A254" s="183"/>
      <c r="B254" s="325"/>
      <c r="C254" s="473" t="str">
        <f t="shared" si="210"/>
        <v>Mining</v>
      </c>
      <c r="D254" s="473" t="str">
        <f t="shared" si="210"/>
        <v/>
      </c>
      <c r="E254" s="837" t="str">
        <f t="shared" si="188"/>
        <v>.</v>
      </c>
      <c r="F254" s="878"/>
      <c r="G254" s="874"/>
      <c r="H254" s="874"/>
      <c r="I254" s="874"/>
      <c r="J254" s="874"/>
      <c r="K254" s="874"/>
      <c r="L254" s="874"/>
      <c r="M254" s="333"/>
      <c r="N254" s="116"/>
      <c r="O254" s="1019">
        <f t="shared" si="192"/>
        <v>0</v>
      </c>
      <c r="P254" s="1020">
        <f t="shared" si="192"/>
        <v>0</v>
      </c>
      <c r="Q254" s="101"/>
      <c r="R254" s="325"/>
      <c r="S254" s="1003" t="str">
        <f t="shared" si="207"/>
        <v>.</v>
      </c>
      <c r="T254" s="1004" t="str">
        <f t="shared" si="207"/>
        <v>.</v>
      </c>
      <c r="U254" s="1004" t="str">
        <f t="shared" si="207"/>
        <v>.</v>
      </c>
      <c r="V254" s="1004" t="str">
        <f t="shared" si="207"/>
        <v>.</v>
      </c>
      <c r="W254" s="1004" t="str">
        <f t="shared" si="207"/>
        <v>.</v>
      </c>
      <c r="X254" s="1004" t="str">
        <f t="shared" si="207"/>
        <v>.</v>
      </c>
      <c r="Y254" s="1005" t="str">
        <f t="shared" si="207"/>
        <v>.</v>
      </c>
      <c r="Z254" s="116"/>
      <c r="AA254" s="1006" t="str">
        <f t="shared" si="193"/>
        <v>.</v>
      </c>
      <c r="AB254" s="1007" t="str">
        <f t="shared" si="194"/>
        <v>.</v>
      </c>
      <c r="AC254" s="1007" t="str">
        <f t="shared" si="195"/>
        <v>.</v>
      </c>
      <c r="AD254" s="1007" t="str">
        <f t="shared" si="196"/>
        <v>.</v>
      </c>
      <c r="AE254" s="1007" t="str">
        <f t="shared" si="197"/>
        <v>.</v>
      </c>
      <c r="AF254" s="1007" t="str">
        <f t="shared" si="198"/>
        <v>.</v>
      </c>
      <c r="AG254" s="990" t="str">
        <f t="shared" si="199"/>
        <v>.</v>
      </c>
      <c r="AH254" s="116"/>
      <c r="AI254" s="1003" t="str">
        <f>IF(S254=".",".",SUM($S254:S254))</f>
        <v>.</v>
      </c>
      <c r="AJ254" s="1004" t="str">
        <f>IF(T254=".",".",SUM($S254:T254))</f>
        <v>.</v>
      </c>
      <c r="AK254" s="1004" t="str">
        <f>IF(U254=".",".",SUM($S254:U254))</f>
        <v>.</v>
      </c>
      <c r="AL254" s="1004" t="str">
        <f>IF(V254=".",".",SUM($S254:V254))</f>
        <v>.</v>
      </c>
      <c r="AM254" s="1004" t="str">
        <f>IF(W254=".",".",SUM($S254:W254))</f>
        <v>.</v>
      </c>
      <c r="AN254" s="1004" t="str">
        <f>IF(X254=".",".",SUM($S254:X254))</f>
        <v>.</v>
      </c>
      <c r="AO254" s="1005" t="str">
        <f>IF(Y254=".",".",SUM($S254:Y254))</f>
        <v>.</v>
      </c>
      <c r="AP254" s="116"/>
      <c r="AQ254" s="1006" t="str">
        <f t="shared" si="200"/>
        <v>.</v>
      </c>
      <c r="AR254" s="1007" t="str">
        <f t="shared" si="201"/>
        <v>.</v>
      </c>
      <c r="AS254" s="1007" t="str">
        <f t="shared" si="202"/>
        <v>.</v>
      </c>
      <c r="AT254" s="1007" t="str">
        <f t="shared" si="203"/>
        <v>.</v>
      </c>
      <c r="AU254" s="1007" t="str">
        <f t="shared" si="204"/>
        <v>.</v>
      </c>
      <c r="AV254" s="1007" t="str">
        <f t="shared" si="205"/>
        <v>.</v>
      </c>
      <c r="AW254" s="990" t="str">
        <f t="shared" si="206"/>
        <v>.</v>
      </c>
      <c r="AX254" s="327"/>
      <c r="AY254" s="116"/>
      <c r="AZ254" s="1474"/>
      <c r="BA254" s="1474"/>
      <c r="BB254" s="1474"/>
    </row>
    <row r="255" spans="1:54" s="189" customFormat="1" x14ac:dyDescent="0.2">
      <c r="A255" s="183"/>
      <c r="B255" s="325"/>
      <c r="C255" s="473" t="str">
        <f t="shared" si="210"/>
        <v>Mining</v>
      </c>
      <c r="D255" s="473" t="str">
        <f t="shared" si="210"/>
        <v/>
      </c>
      <c r="E255" s="837" t="str">
        <f t="shared" si="188"/>
        <v>.</v>
      </c>
      <c r="F255" s="878"/>
      <c r="G255" s="874"/>
      <c r="H255" s="874"/>
      <c r="I255" s="874"/>
      <c r="J255" s="874"/>
      <c r="K255" s="874"/>
      <c r="L255" s="874"/>
      <c r="M255" s="333"/>
      <c r="N255" s="116"/>
      <c r="O255" s="1019">
        <f t="shared" ref="O255:P270" si="211">O154</f>
        <v>0</v>
      </c>
      <c r="P255" s="1020">
        <f t="shared" si="211"/>
        <v>0</v>
      </c>
      <c r="Q255" s="101"/>
      <c r="R255" s="325"/>
      <c r="S255" s="1003" t="str">
        <f t="shared" si="207"/>
        <v>.</v>
      </c>
      <c r="T255" s="1004" t="str">
        <f t="shared" si="207"/>
        <v>.</v>
      </c>
      <c r="U255" s="1004" t="str">
        <f t="shared" si="207"/>
        <v>.</v>
      </c>
      <c r="V255" s="1004" t="str">
        <f t="shared" si="207"/>
        <v>.</v>
      </c>
      <c r="W255" s="1004" t="str">
        <f t="shared" si="207"/>
        <v>.</v>
      </c>
      <c r="X255" s="1004" t="str">
        <f t="shared" si="207"/>
        <v>.</v>
      </c>
      <c r="Y255" s="1005" t="str">
        <f t="shared" si="207"/>
        <v>.</v>
      </c>
      <c r="Z255" s="116"/>
      <c r="AA255" s="1006" t="str">
        <f t="shared" si="193"/>
        <v>.</v>
      </c>
      <c r="AB255" s="1007" t="str">
        <f t="shared" si="194"/>
        <v>.</v>
      </c>
      <c r="AC255" s="1007" t="str">
        <f t="shared" si="195"/>
        <v>.</v>
      </c>
      <c r="AD255" s="1007" t="str">
        <f t="shared" si="196"/>
        <v>.</v>
      </c>
      <c r="AE255" s="1007" t="str">
        <f t="shared" si="197"/>
        <v>.</v>
      </c>
      <c r="AF255" s="1007" t="str">
        <f t="shared" si="198"/>
        <v>.</v>
      </c>
      <c r="AG255" s="990" t="str">
        <f t="shared" si="199"/>
        <v>.</v>
      </c>
      <c r="AH255" s="116"/>
      <c r="AI255" s="1003" t="str">
        <f>IF(S255=".",".",SUM($S255:S255))</f>
        <v>.</v>
      </c>
      <c r="AJ255" s="1004" t="str">
        <f>IF(T255=".",".",SUM($S255:T255))</f>
        <v>.</v>
      </c>
      <c r="AK255" s="1004" t="str">
        <f>IF(U255=".",".",SUM($S255:U255))</f>
        <v>.</v>
      </c>
      <c r="AL255" s="1004" t="str">
        <f>IF(V255=".",".",SUM($S255:V255))</f>
        <v>.</v>
      </c>
      <c r="AM255" s="1004" t="str">
        <f>IF(W255=".",".",SUM($S255:W255))</f>
        <v>.</v>
      </c>
      <c r="AN255" s="1004" t="str">
        <f>IF(X255=".",".",SUM($S255:X255))</f>
        <v>.</v>
      </c>
      <c r="AO255" s="1005" t="str">
        <f>IF(Y255=".",".",SUM($S255:Y255))</f>
        <v>.</v>
      </c>
      <c r="AP255" s="116"/>
      <c r="AQ255" s="1006" t="str">
        <f t="shared" si="200"/>
        <v>.</v>
      </c>
      <c r="AR255" s="1007" t="str">
        <f t="shared" si="201"/>
        <v>.</v>
      </c>
      <c r="AS255" s="1007" t="str">
        <f t="shared" si="202"/>
        <v>.</v>
      </c>
      <c r="AT255" s="1007" t="str">
        <f t="shared" si="203"/>
        <v>.</v>
      </c>
      <c r="AU255" s="1007" t="str">
        <f t="shared" si="204"/>
        <v>.</v>
      </c>
      <c r="AV255" s="1007" t="str">
        <f t="shared" si="205"/>
        <v>.</v>
      </c>
      <c r="AW255" s="990" t="str">
        <f t="shared" si="206"/>
        <v>.</v>
      </c>
      <c r="AX255" s="327"/>
      <c r="AY255" s="116"/>
      <c r="AZ255" s="1474"/>
      <c r="BA255" s="1474"/>
      <c r="BB255" s="1474"/>
    </row>
    <row r="256" spans="1:54" s="189" customFormat="1" x14ac:dyDescent="0.2">
      <c r="A256" s="183"/>
      <c r="B256" s="325"/>
      <c r="C256" s="473" t="str">
        <f t="shared" si="210"/>
        <v>Mining</v>
      </c>
      <c r="D256" s="473" t="str">
        <f t="shared" si="210"/>
        <v/>
      </c>
      <c r="E256" s="837" t="str">
        <f t="shared" si="188"/>
        <v>.</v>
      </c>
      <c r="F256" s="878"/>
      <c r="G256" s="874"/>
      <c r="H256" s="874"/>
      <c r="I256" s="874"/>
      <c r="J256" s="874"/>
      <c r="K256" s="874"/>
      <c r="L256" s="874"/>
      <c r="M256" s="333"/>
      <c r="N256" s="116"/>
      <c r="O256" s="1019">
        <f t="shared" si="211"/>
        <v>0</v>
      </c>
      <c r="P256" s="1020">
        <f t="shared" si="211"/>
        <v>0</v>
      </c>
      <c r="Q256" s="101"/>
      <c r="R256" s="325"/>
      <c r="S256" s="1003" t="str">
        <f t="shared" si="207"/>
        <v>.</v>
      </c>
      <c r="T256" s="1004" t="str">
        <f t="shared" si="207"/>
        <v>.</v>
      </c>
      <c r="U256" s="1004" t="str">
        <f t="shared" si="207"/>
        <v>.</v>
      </c>
      <c r="V256" s="1004" t="str">
        <f t="shared" si="207"/>
        <v>.</v>
      </c>
      <c r="W256" s="1004" t="str">
        <f t="shared" si="207"/>
        <v>.</v>
      </c>
      <c r="X256" s="1004" t="str">
        <f t="shared" si="207"/>
        <v>.</v>
      </c>
      <c r="Y256" s="1005" t="str">
        <f t="shared" si="207"/>
        <v>.</v>
      </c>
      <c r="Z256" s="116"/>
      <c r="AA256" s="1006" t="str">
        <f t="shared" si="193"/>
        <v>.</v>
      </c>
      <c r="AB256" s="1007" t="str">
        <f t="shared" si="194"/>
        <v>.</v>
      </c>
      <c r="AC256" s="1007" t="str">
        <f t="shared" si="195"/>
        <v>.</v>
      </c>
      <c r="AD256" s="1007" t="str">
        <f t="shared" si="196"/>
        <v>.</v>
      </c>
      <c r="AE256" s="1007" t="str">
        <f t="shared" si="197"/>
        <v>.</v>
      </c>
      <c r="AF256" s="1007" t="str">
        <f t="shared" si="198"/>
        <v>.</v>
      </c>
      <c r="AG256" s="990" t="str">
        <f t="shared" si="199"/>
        <v>.</v>
      </c>
      <c r="AH256" s="116"/>
      <c r="AI256" s="1003" t="str">
        <f>IF(S256=".",".",SUM($S256:S256))</f>
        <v>.</v>
      </c>
      <c r="AJ256" s="1004" t="str">
        <f>IF(T256=".",".",SUM($S256:T256))</f>
        <v>.</v>
      </c>
      <c r="AK256" s="1004" t="str">
        <f>IF(U256=".",".",SUM($S256:U256))</f>
        <v>.</v>
      </c>
      <c r="AL256" s="1004" t="str">
        <f>IF(V256=".",".",SUM($S256:V256))</f>
        <v>.</v>
      </c>
      <c r="AM256" s="1004" t="str">
        <f>IF(W256=".",".",SUM($S256:W256))</f>
        <v>.</v>
      </c>
      <c r="AN256" s="1004" t="str">
        <f>IF(X256=".",".",SUM($S256:X256))</f>
        <v>.</v>
      </c>
      <c r="AO256" s="1005" t="str">
        <f>IF(Y256=".",".",SUM($S256:Y256))</f>
        <v>.</v>
      </c>
      <c r="AP256" s="116"/>
      <c r="AQ256" s="1006" t="str">
        <f t="shared" si="200"/>
        <v>.</v>
      </c>
      <c r="AR256" s="1007" t="str">
        <f t="shared" si="201"/>
        <v>.</v>
      </c>
      <c r="AS256" s="1007" t="str">
        <f t="shared" si="202"/>
        <v>.</v>
      </c>
      <c r="AT256" s="1007" t="str">
        <f t="shared" si="203"/>
        <v>.</v>
      </c>
      <c r="AU256" s="1007" t="str">
        <f t="shared" si="204"/>
        <v>.</v>
      </c>
      <c r="AV256" s="1007" t="str">
        <f t="shared" si="205"/>
        <v>.</v>
      </c>
      <c r="AW256" s="990" t="str">
        <f t="shared" si="206"/>
        <v>.</v>
      </c>
      <c r="AX256" s="327"/>
      <c r="AY256" s="116"/>
      <c r="AZ256" s="1474"/>
      <c r="BA256" s="1474"/>
      <c r="BB256" s="1474"/>
    </row>
    <row r="257" spans="1:54" s="189" customFormat="1" x14ac:dyDescent="0.2">
      <c r="A257" s="183"/>
      <c r="B257" s="325"/>
      <c r="C257" s="473" t="str">
        <f t="shared" si="210"/>
        <v>Mining</v>
      </c>
      <c r="D257" s="473" t="str">
        <f t="shared" si="210"/>
        <v/>
      </c>
      <c r="E257" s="837" t="str">
        <f t="shared" si="188"/>
        <v>.</v>
      </c>
      <c r="F257" s="878"/>
      <c r="G257" s="874"/>
      <c r="H257" s="874"/>
      <c r="I257" s="874"/>
      <c r="J257" s="874"/>
      <c r="K257" s="874"/>
      <c r="L257" s="874"/>
      <c r="M257" s="333"/>
      <c r="N257" s="116"/>
      <c r="O257" s="1019">
        <f t="shared" si="211"/>
        <v>0</v>
      </c>
      <c r="P257" s="1020">
        <f t="shared" si="211"/>
        <v>0</v>
      </c>
      <c r="Q257" s="101"/>
      <c r="R257" s="325"/>
      <c r="S257" s="1003" t="str">
        <f t="shared" si="207"/>
        <v>.</v>
      </c>
      <c r="T257" s="1004" t="str">
        <f t="shared" si="207"/>
        <v>.</v>
      </c>
      <c r="U257" s="1004" t="str">
        <f t="shared" si="207"/>
        <v>.</v>
      </c>
      <c r="V257" s="1004" t="str">
        <f t="shared" si="207"/>
        <v>.</v>
      </c>
      <c r="W257" s="1004" t="str">
        <f t="shared" si="207"/>
        <v>.</v>
      </c>
      <c r="X257" s="1004" t="str">
        <f t="shared" si="207"/>
        <v>.</v>
      </c>
      <c r="Y257" s="1005" t="str">
        <f t="shared" si="207"/>
        <v>.</v>
      </c>
      <c r="Z257" s="116"/>
      <c r="AA257" s="1006" t="str">
        <f t="shared" si="193"/>
        <v>.</v>
      </c>
      <c r="AB257" s="1007" t="str">
        <f t="shared" si="194"/>
        <v>.</v>
      </c>
      <c r="AC257" s="1007" t="str">
        <f t="shared" si="195"/>
        <v>.</v>
      </c>
      <c r="AD257" s="1007" t="str">
        <f t="shared" si="196"/>
        <v>.</v>
      </c>
      <c r="AE257" s="1007" t="str">
        <f t="shared" si="197"/>
        <v>.</v>
      </c>
      <c r="AF257" s="1007" t="str">
        <f t="shared" si="198"/>
        <v>.</v>
      </c>
      <c r="AG257" s="990" t="str">
        <f t="shared" si="199"/>
        <v>.</v>
      </c>
      <c r="AH257" s="116"/>
      <c r="AI257" s="1003" t="str">
        <f>IF(S257=".",".",SUM($S257:S257))</f>
        <v>.</v>
      </c>
      <c r="AJ257" s="1004" t="str">
        <f>IF(T257=".",".",SUM($S257:T257))</f>
        <v>.</v>
      </c>
      <c r="AK257" s="1004" t="str">
        <f>IF(U257=".",".",SUM($S257:U257))</f>
        <v>.</v>
      </c>
      <c r="AL257" s="1004" t="str">
        <f>IF(V257=".",".",SUM($S257:V257))</f>
        <v>.</v>
      </c>
      <c r="AM257" s="1004" t="str">
        <f>IF(W257=".",".",SUM($S257:W257))</f>
        <v>.</v>
      </c>
      <c r="AN257" s="1004" t="str">
        <f>IF(X257=".",".",SUM($S257:X257))</f>
        <v>.</v>
      </c>
      <c r="AO257" s="1005" t="str">
        <f>IF(Y257=".",".",SUM($S257:Y257))</f>
        <v>.</v>
      </c>
      <c r="AP257" s="116"/>
      <c r="AQ257" s="1006" t="str">
        <f t="shared" si="200"/>
        <v>.</v>
      </c>
      <c r="AR257" s="1007" t="str">
        <f t="shared" si="201"/>
        <v>.</v>
      </c>
      <c r="AS257" s="1007" t="str">
        <f t="shared" si="202"/>
        <v>.</v>
      </c>
      <c r="AT257" s="1007" t="str">
        <f t="shared" si="203"/>
        <v>.</v>
      </c>
      <c r="AU257" s="1007" t="str">
        <f t="shared" si="204"/>
        <v>.</v>
      </c>
      <c r="AV257" s="1007" t="str">
        <f t="shared" si="205"/>
        <v>.</v>
      </c>
      <c r="AW257" s="990" t="str">
        <f t="shared" si="206"/>
        <v>.</v>
      </c>
      <c r="AX257" s="327"/>
      <c r="AY257" s="116"/>
      <c r="AZ257" s="1474"/>
      <c r="BA257" s="1474"/>
      <c r="BB257" s="1474"/>
    </row>
    <row r="258" spans="1:54" s="189" customFormat="1" x14ac:dyDescent="0.2">
      <c r="A258" s="183"/>
      <c r="B258" s="325"/>
      <c r="C258" s="473" t="str">
        <f t="shared" si="210"/>
        <v>Mining</v>
      </c>
      <c r="D258" s="473" t="str">
        <f t="shared" si="210"/>
        <v/>
      </c>
      <c r="E258" s="837" t="str">
        <f t="shared" ref="E258:E270" si="212">E157</f>
        <v>.</v>
      </c>
      <c r="F258" s="878"/>
      <c r="G258" s="874"/>
      <c r="H258" s="874"/>
      <c r="I258" s="874"/>
      <c r="J258" s="874"/>
      <c r="K258" s="874"/>
      <c r="L258" s="874"/>
      <c r="M258" s="333"/>
      <c r="N258" s="116"/>
      <c r="O258" s="1019">
        <f t="shared" si="211"/>
        <v>0</v>
      </c>
      <c r="P258" s="1020">
        <f t="shared" si="211"/>
        <v>0</v>
      </c>
      <c r="Q258" s="101"/>
      <c r="R258" s="325"/>
      <c r="S258" s="1003" t="str">
        <f t="shared" si="207"/>
        <v>.</v>
      </c>
      <c r="T258" s="1004" t="str">
        <f t="shared" si="207"/>
        <v>.</v>
      </c>
      <c r="U258" s="1004" t="str">
        <f t="shared" si="207"/>
        <v>.</v>
      </c>
      <c r="V258" s="1004" t="str">
        <f t="shared" si="207"/>
        <v>.</v>
      </c>
      <c r="W258" s="1004" t="str">
        <f t="shared" si="207"/>
        <v>.</v>
      </c>
      <c r="X258" s="1004" t="str">
        <f t="shared" si="207"/>
        <v>.</v>
      </c>
      <c r="Y258" s="1005" t="str">
        <f t="shared" si="207"/>
        <v>.</v>
      </c>
      <c r="Z258" s="116"/>
      <c r="AA258" s="1006" t="str">
        <f t="shared" si="193"/>
        <v>.</v>
      </c>
      <c r="AB258" s="1007" t="str">
        <f t="shared" si="194"/>
        <v>.</v>
      </c>
      <c r="AC258" s="1007" t="str">
        <f t="shared" si="195"/>
        <v>.</v>
      </c>
      <c r="AD258" s="1007" t="str">
        <f t="shared" si="196"/>
        <v>.</v>
      </c>
      <c r="AE258" s="1007" t="str">
        <f t="shared" si="197"/>
        <v>.</v>
      </c>
      <c r="AF258" s="1007" t="str">
        <f t="shared" si="198"/>
        <v>.</v>
      </c>
      <c r="AG258" s="990" t="str">
        <f t="shared" si="199"/>
        <v>.</v>
      </c>
      <c r="AH258" s="116"/>
      <c r="AI258" s="1003" t="str">
        <f>IF(S258=".",".",SUM($S258:S258))</f>
        <v>.</v>
      </c>
      <c r="AJ258" s="1004" t="str">
        <f>IF(T258=".",".",SUM($S258:T258))</f>
        <v>.</v>
      </c>
      <c r="AK258" s="1004" t="str">
        <f>IF(U258=".",".",SUM($S258:U258))</f>
        <v>.</v>
      </c>
      <c r="AL258" s="1004" t="str">
        <f>IF(V258=".",".",SUM($S258:V258))</f>
        <v>.</v>
      </c>
      <c r="AM258" s="1004" t="str">
        <f>IF(W258=".",".",SUM($S258:W258))</f>
        <v>.</v>
      </c>
      <c r="AN258" s="1004" t="str">
        <f>IF(X258=".",".",SUM($S258:X258))</f>
        <v>.</v>
      </c>
      <c r="AO258" s="1005" t="str">
        <f>IF(Y258=".",".",SUM($S258:Y258))</f>
        <v>.</v>
      </c>
      <c r="AP258" s="116"/>
      <c r="AQ258" s="1006" t="str">
        <f t="shared" si="200"/>
        <v>.</v>
      </c>
      <c r="AR258" s="1007" t="str">
        <f t="shared" si="201"/>
        <v>.</v>
      </c>
      <c r="AS258" s="1007" t="str">
        <f t="shared" si="202"/>
        <v>.</v>
      </c>
      <c r="AT258" s="1007" t="str">
        <f t="shared" si="203"/>
        <v>.</v>
      </c>
      <c r="AU258" s="1007" t="str">
        <f t="shared" si="204"/>
        <v>.</v>
      </c>
      <c r="AV258" s="1007" t="str">
        <f t="shared" si="205"/>
        <v>.</v>
      </c>
      <c r="AW258" s="990" t="str">
        <f t="shared" si="206"/>
        <v>.</v>
      </c>
      <c r="AX258" s="327"/>
      <c r="AY258" s="116"/>
      <c r="AZ258" s="1474"/>
      <c r="BA258" s="1474"/>
      <c r="BB258" s="1474"/>
    </row>
    <row r="259" spans="1:54" s="189" customFormat="1" x14ac:dyDescent="0.2">
      <c r="A259" s="183"/>
      <c r="B259" s="325"/>
      <c r="C259" s="473" t="str">
        <f t="shared" si="210"/>
        <v>Mining</v>
      </c>
      <c r="D259" s="473" t="str">
        <f t="shared" si="210"/>
        <v/>
      </c>
      <c r="E259" s="837" t="str">
        <f t="shared" si="212"/>
        <v>.</v>
      </c>
      <c r="F259" s="878"/>
      <c r="G259" s="874"/>
      <c r="H259" s="874"/>
      <c r="I259" s="874"/>
      <c r="J259" s="874"/>
      <c r="K259" s="874"/>
      <c r="L259" s="874"/>
      <c r="M259" s="333"/>
      <c r="N259" s="116"/>
      <c r="O259" s="1019">
        <f t="shared" si="211"/>
        <v>0</v>
      </c>
      <c r="P259" s="1020">
        <f t="shared" si="211"/>
        <v>0</v>
      </c>
      <c r="Q259" s="101"/>
      <c r="R259" s="325"/>
      <c r="S259" s="1003" t="str">
        <f t="shared" si="207"/>
        <v>.</v>
      </c>
      <c r="T259" s="1004" t="str">
        <f t="shared" si="207"/>
        <v>.</v>
      </c>
      <c r="U259" s="1004" t="str">
        <f t="shared" si="207"/>
        <v>.</v>
      </c>
      <c r="V259" s="1004" t="str">
        <f t="shared" si="207"/>
        <v>.</v>
      </c>
      <c r="W259" s="1004" t="str">
        <f t="shared" si="207"/>
        <v>.</v>
      </c>
      <c r="X259" s="1004" t="str">
        <f t="shared" si="207"/>
        <v>.</v>
      </c>
      <c r="Y259" s="1005" t="str">
        <f t="shared" si="207"/>
        <v>.</v>
      </c>
      <c r="Z259" s="116"/>
      <c r="AA259" s="1006" t="str">
        <f t="shared" si="193"/>
        <v>.</v>
      </c>
      <c r="AB259" s="1007" t="str">
        <f t="shared" si="194"/>
        <v>.</v>
      </c>
      <c r="AC259" s="1007" t="str">
        <f t="shared" si="195"/>
        <v>.</v>
      </c>
      <c r="AD259" s="1007" t="str">
        <f t="shared" si="196"/>
        <v>.</v>
      </c>
      <c r="AE259" s="1007" t="str">
        <f t="shared" si="197"/>
        <v>.</v>
      </c>
      <c r="AF259" s="1007" t="str">
        <f t="shared" si="198"/>
        <v>.</v>
      </c>
      <c r="AG259" s="990" t="str">
        <f t="shared" si="199"/>
        <v>.</v>
      </c>
      <c r="AH259" s="116"/>
      <c r="AI259" s="1003" t="str">
        <f>IF(S259=".",".",SUM($S259:S259))</f>
        <v>.</v>
      </c>
      <c r="AJ259" s="1004" t="str">
        <f>IF(T259=".",".",SUM($S259:T259))</f>
        <v>.</v>
      </c>
      <c r="AK259" s="1004" t="str">
        <f>IF(U259=".",".",SUM($S259:U259))</f>
        <v>.</v>
      </c>
      <c r="AL259" s="1004" t="str">
        <f>IF(V259=".",".",SUM($S259:V259))</f>
        <v>.</v>
      </c>
      <c r="AM259" s="1004" t="str">
        <f>IF(W259=".",".",SUM($S259:W259))</f>
        <v>.</v>
      </c>
      <c r="AN259" s="1004" t="str">
        <f>IF(X259=".",".",SUM($S259:X259))</f>
        <v>.</v>
      </c>
      <c r="AO259" s="1005" t="str">
        <f>IF(Y259=".",".",SUM($S259:Y259))</f>
        <v>.</v>
      </c>
      <c r="AP259" s="116"/>
      <c r="AQ259" s="1006" t="str">
        <f t="shared" si="200"/>
        <v>.</v>
      </c>
      <c r="AR259" s="1007" t="str">
        <f t="shared" si="201"/>
        <v>.</v>
      </c>
      <c r="AS259" s="1007" t="str">
        <f t="shared" si="202"/>
        <v>.</v>
      </c>
      <c r="AT259" s="1007" t="str">
        <f t="shared" si="203"/>
        <v>.</v>
      </c>
      <c r="AU259" s="1007" t="str">
        <f t="shared" si="204"/>
        <v>.</v>
      </c>
      <c r="AV259" s="1007" t="str">
        <f t="shared" si="205"/>
        <v>.</v>
      </c>
      <c r="AW259" s="990" t="str">
        <f t="shared" si="206"/>
        <v>.</v>
      </c>
      <c r="AX259" s="327"/>
      <c r="AY259" s="116"/>
      <c r="AZ259" s="1474"/>
      <c r="BA259" s="1474"/>
      <c r="BB259" s="1474"/>
    </row>
    <row r="260" spans="1:54" s="189" customFormat="1" x14ac:dyDescent="0.2">
      <c r="A260" s="183"/>
      <c r="B260" s="325"/>
      <c r="C260" s="473" t="str">
        <f t="shared" si="210"/>
        <v>Special rate</v>
      </c>
      <c r="D260" s="473" t="str">
        <f t="shared" si="210"/>
        <v/>
      </c>
      <c r="E260" s="837" t="str">
        <f t="shared" si="212"/>
        <v>.</v>
      </c>
      <c r="F260" s="878"/>
      <c r="G260" s="874"/>
      <c r="H260" s="874"/>
      <c r="I260" s="874"/>
      <c r="J260" s="874"/>
      <c r="K260" s="874"/>
      <c r="L260" s="874"/>
      <c r="M260" s="333"/>
      <c r="N260" s="116"/>
      <c r="O260" s="1019">
        <f t="shared" si="211"/>
        <v>0</v>
      </c>
      <c r="P260" s="1020">
        <f t="shared" si="211"/>
        <v>0</v>
      </c>
      <c r="Q260" s="101"/>
      <c r="R260" s="325"/>
      <c r="S260" s="1003" t="str">
        <f t="shared" si="207"/>
        <v>.</v>
      </c>
      <c r="T260" s="1004" t="str">
        <f t="shared" si="207"/>
        <v>.</v>
      </c>
      <c r="U260" s="1004" t="str">
        <f t="shared" si="207"/>
        <v>.</v>
      </c>
      <c r="V260" s="1004" t="str">
        <f t="shared" si="207"/>
        <v>.</v>
      </c>
      <c r="W260" s="1004" t="str">
        <f t="shared" si="207"/>
        <v>.</v>
      </c>
      <c r="X260" s="1004" t="str">
        <f t="shared" si="207"/>
        <v>.</v>
      </c>
      <c r="Y260" s="1005" t="str">
        <f t="shared" si="207"/>
        <v>.</v>
      </c>
      <c r="Z260" s="116"/>
      <c r="AA260" s="1006" t="str">
        <f t="shared" si="193"/>
        <v>.</v>
      </c>
      <c r="AB260" s="1007" t="str">
        <f t="shared" si="194"/>
        <v>.</v>
      </c>
      <c r="AC260" s="1007" t="str">
        <f t="shared" si="195"/>
        <v>.</v>
      </c>
      <c r="AD260" s="1007" t="str">
        <f t="shared" si="196"/>
        <v>.</v>
      </c>
      <c r="AE260" s="1007" t="str">
        <f t="shared" si="197"/>
        <v>.</v>
      </c>
      <c r="AF260" s="1007" t="str">
        <f t="shared" si="198"/>
        <v>.</v>
      </c>
      <c r="AG260" s="990" t="str">
        <f t="shared" si="199"/>
        <v>.</v>
      </c>
      <c r="AH260" s="116"/>
      <c r="AI260" s="1003" t="str">
        <f>IF(S260=".",".",SUM($S260:S260))</f>
        <v>.</v>
      </c>
      <c r="AJ260" s="1004" t="str">
        <f>IF(T260=".",".",SUM($S260:T260))</f>
        <v>.</v>
      </c>
      <c r="AK260" s="1004" t="str">
        <f>IF(U260=".",".",SUM($S260:U260))</f>
        <v>.</v>
      </c>
      <c r="AL260" s="1004" t="str">
        <f>IF(V260=".",".",SUM($S260:V260))</f>
        <v>.</v>
      </c>
      <c r="AM260" s="1004" t="str">
        <f>IF(W260=".",".",SUM($S260:W260))</f>
        <v>.</v>
      </c>
      <c r="AN260" s="1004" t="str">
        <f>IF(X260=".",".",SUM($S260:X260))</f>
        <v>.</v>
      </c>
      <c r="AO260" s="1005" t="str">
        <f>IF(Y260=".",".",SUM($S260:Y260))</f>
        <v>.</v>
      </c>
      <c r="AP260" s="116"/>
      <c r="AQ260" s="1006" t="str">
        <f t="shared" si="200"/>
        <v>.</v>
      </c>
      <c r="AR260" s="1007" t="str">
        <f t="shared" si="201"/>
        <v>.</v>
      </c>
      <c r="AS260" s="1007" t="str">
        <f t="shared" si="202"/>
        <v>.</v>
      </c>
      <c r="AT260" s="1007" t="str">
        <f t="shared" si="203"/>
        <v>.</v>
      </c>
      <c r="AU260" s="1007" t="str">
        <f t="shared" si="204"/>
        <v>.</v>
      </c>
      <c r="AV260" s="1007" t="str">
        <f t="shared" si="205"/>
        <v>.</v>
      </c>
      <c r="AW260" s="990" t="str">
        <f t="shared" si="206"/>
        <v>.</v>
      </c>
      <c r="AX260" s="327"/>
      <c r="AY260" s="116"/>
      <c r="AZ260" s="1474"/>
      <c r="BA260" s="1474"/>
      <c r="BB260" s="1474"/>
    </row>
    <row r="261" spans="1:54" s="189" customFormat="1" x14ac:dyDescent="0.2">
      <c r="A261" s="183"/>
      <c r="B261" s="325"/>
      <c r="C261" s="473" t="str">
        <f t="shared" si="210"/>
        <v>Special rate</v>
      </c>
      <c r="D261" s="473" t="str">
        <f t="shared" si="210"/>
        <v/>
      </c>
      <c r="E261" s="837" t="str">
        <f t="shared" si="212"/>
        <v>.</v>
      </c>
      <c r="F261" s="878"/>
      <c r="G261" s="874"/>
      <c r="H261" s="874"/>
      <c r="I261" s="874"/>
      <c r="J261" s="874"/>
      <c r="K261" s="874"/>
      <c r="L261" s="874"/>
      <c r="M261" s="333"/>
      <c r="N261" s="116"/>
      <c r="O261" s="1019">
        <f t="shared" si="211"/>
        <v>0</v>
      </c>
      <c r="P261" s="1020">
        <f t="shared" si="211"/>
        <v>0</v>
      </c>
      <c r="Q261" s="101"/>
      <c r="R261" s="325"/>
      <c r="S261" s="1003" t="str">
        <f t="shared" si="207"/>
        <v>.</v>
      </c>
      <c r="T261" s="1004" t="str">
        <f t="shared" si="207"/>
        <v>.</v>
      </c>
      <c r="U261" s="1004" t="str">
        <f t="shared" si="207"/>
        <v>.</v>
      </c>
      <c r="V261" s="1004" t="str">
        <f t="shared" si="207"/>
        <v>.</v>
      </c>
      <c r="W261" s="1004" t="str">
        <f t="shared" si="207"/>
        <v>.</v>
      </c>
      <c r="X261" s="1004" t="str">
        <f t="shared" si="207"/>
        <v>.</v>
      </c>
      <c r="Y261" s="1005" t="str">
        <f t="shared" si="207"/>
        <v>.</v>
      </c>
      <c r="Z261" s="116"/>
      <c r="AA261" s="1006" t="str">
        <f t="shared" si="193"/>
        <v>.</v>
      </c>
      <c r="AB261" s="1007" t="str">
        <f t="shared" si="194"/>
        <v>.</v>
      </c>
      <c r="AC261" s="1007" t="str">
        <f t="shared" si="195"/>
        <v>.</v>
      </c>
      <c r="AD261" s="1007" t="str">
        <f t="shared" si="196"/>
        <v>.</v>
      </c>
      <c r="AE261" s="1007" t="str">
        <f t="shared" si="197"/>
        <v>.</v>
      </c>
      <c r="AF261" s="1007" t="str">
        <f t="shared" si="198"/>
        <v>.</v>
      </c>
      <c r="AG261" s="990" t="str">
        <f t="shared" si="199"/>
        <v>.</v>
      </c>
      <c r="AH261" s="116"/>
      <c r="AI261" s="1003" t="str">
        <f>IF(S261=".",".",SUM($S261:S261))</f>
        <v>.</v>
      </c>
      <c r="AJ261" s="1004" t="str">
        <f>IF(T261=".",".",SUM($S261:T261))</f>
        <v>.</v>
      </c>
      <c r="AK261" s="1004" t="str">
        <f>IF(U261=".",".",SUM($S261:U261))</f>
        <v>.</v>
      </c>
      <c r="AL261" s="1004" t="str">
        <f>IF(V261=".",".",SUM($S261:V261))</f>
        <v>.</v>
      </c>
      <c r="AM261" s="1004" t="str">
        <f>IF(W261=".",".",SUM($S261:W261))</f>
        <v>.</v>
      </c>
      <c r="AN261" s="1004" t="str">
        <f>IF(X261=".",".",SUM($S261:X261))</f>
        <v>.</v>
      </c>
      <c r="AO261" s="1005" t="str">
        <f>IF(Y261=".",".",SUM($S261:Y261))</f>
        <v>.</v>
      </c>
      <c r="AP261" s="116"/>
      <c r="AQ261" s="1006" t="str">
        <f t="shared" si="200"/>
        <v>.</v>
      </c>
      <c r="AR261" s="1007" t="str">
        <f t="shared" si="201"/>
        <v>.</v>
      </c>
      <c r="AS261" s="1007" t="str">
        <f t="shared" si="202"/>
        <v>.</v>
      </c>
      <c r="AT261" s="1007" t="str">
        <f t="shared" si="203"/>
        <v>.</v>
      </c>
      <c r="AU261" s="1007" t="str">
        <f t="shared" si="204"/>
        <v>.</v>
      </c>
      <c r="AV261" s="1007" t="str">
        <f t="shared" si="205"/>
        <v>.</v>
      </c>
      <c r="AW261" s="990" t="str">
        <f t="shared" si="206"/>
        <v>.</v>
      </c>
      <c r="AX261" s="327"/>
      <c r="AY261" s="116"/>
      <c r="AZ261" s="1474"/>
      <c r="BA261" s="1474"/>
      <c r="BB261" s="1474"/>
    </row>
    <row r="262" spans="1:54" s="189" customFormat="1" x14ac:dyDescent="0.2">
      <c r="A262" s="183"/>
      <c r="B262" s="325"/>
      <c r="C262" s="473" t="str">
        <f t="shared" si="210"/>
        <v>Special rate</v>
      </c>
      <c r="D262" s="473" t="str">
        <f t="shared" si="210"/>
        <v/>
      </c>
      <c r="E262" s="837" t="str">
        <f t="shared" si="212"/>
        <v>.</v>
      </c>
      <c r="F262" s="878"/>
      <c r="G262" s="874"/>
      <c r="H262" s="874"/>
      <c r="I262" s="874"/>
      <c r="J262" s="874"/>
      <c r="K262" s="874"/>
      <c r="L262" s="874"/>
      <c r="M262" s="333"/>
      <c r="N262" s="116"/>
      <c r="O262" s="1019">
        <f t="shared" si="211"/>
        <v>0</v>
      </c>
      <c r="P262" s="1020">
        <f t="shared" si="211"/>
        <v>0</v>
      </c>
      <c r="Q262" s="101"/>
      <c r="R262" s="325"/>
      <c r="S262" s="1003" t="str">
        <f t="shared" si="207"/>
        <v>.</v>
      </c>
      <c r="T262" s="1004" t="str">
        <f t="shared" si="207"/>
        <v>.</v>
      </c>
      <c r="U262" s="1004" t="str">
        <f t="shared" si="207"/>
        <v>.</v>
      </c>
      <c r="V262" s="1004" t="str">
        <f t="shared" si="207"/>
        <v>.</v>
      </c>
      <c r="W262" s="1004" t="str">
        <f t="shared" si="207"/>
        <v>.</v>
      </c>
      <c r="X262" s="1004" t="str">
        <f t="shared" si="207"/>
        <v>.</v>
      </c>
      <c r="Y262" s="1005" t="str">
        <f t="shared" si="207"/>
        <v>.</v>
      </c>
      <c r="Z262" s="116"/>
      <c r="AA262" s="1006" t="str">
        <f t="shared" si="193"/>
        <v>.</v>
      </c>
      <c r="AB262" s="1007" t="str">
        <f t="shared" si="194"/>
        <v>.</v>
      </c>
      <c r="AC262" s="1007" t="str">
        <f t="shared" si="195"/>
        <v>.</v>
      </c>
      <c r="AD262" s="1007" t="str">
        <f t="shared" si="196"/>
        <v>.</v>
      </c>
      <c r="AE262" s="1007" t="str">
        <f t="shared" si="197"/>
        <v>.</v>
      </c>
      <c r="AF262" s="1007" t="str">
        <f t="shared" si="198"/>
        <v>.</v>
      </c>
      <c r="AG262" s="990" t="str">
        <f t="shared" si="199"/>
        <v>.</v>
      </c>
      <c r="AH262" s="116"/>
      <c r="AI262" s="1003" t="str">
        <f>IF(S262=".",".",SUM($S262:S262))</f>
        <v>.</v>
      </c>
      <c r="AJ262" s="1004" t="str">
        <f>IF(T262=".",".",SUM($S262:T262))</f>
        <v>.</v>
      </c>
      <c r="AK262" s="1004" t="str">
        <f>IF(U262=".",".",SUM($S262:U262))</f>
        <v>.</v>
      </c>
      <c r="AL262" s="1004" t="str">
        <f>IF(V262=".",".",SUM($S262:V262))</f>
        <v>.</v>
      </c>
      <c r="AM262" s="1004" t="str">
        <f>IF(W262=".",".",SUM($S262:W262))</f>
        <v>.</v>
      </c>
      <c r="AN262" s="1004" t="str">
        <f>IF(X262=".",".",SUM($S262:X262))</f>
        <v>.</v>
      </c>
      <c r="AO262" s="1005" t="str">
        <f>IF(Y262=".",".",SUM($S262:Y262))</f>
        <v>.</v>
      </c>
      <c r="AP262" s="116"/>
      <c r="AQ262" s="1006" t="str">
        <f t="shared" si="200"/>
        <v>.</v>
      </c>
      <c r="AR262" s="1007" t="str">
        <f t="shared" si="201"/>
        <v>.</v>
      </c>
      <c r="AS262" s="1007" t="str">
        <f t="shared" si="202"/>
        <v>.</v>
      </c>
      <c r="AT262" s="1007" t="str">
        <f t="shared" si="203"/>
        <v>.</v>
      </c>
      <c r="AU262" s="1007" t="str">
        <f t="shared" si="204"/>
        <v>.</v>
      </c>
      <c r="AV262" s="1007" t="str">
        <f t="shared" si="205"/>
        <v>.</v>
      </c>
      <c r="AW262" s="990" t="str">
        <f t="shared" si="206"/>
        <v>.</v>
      </c>
      <c r="AX262" s="327"/>
      <c r="AY262" s="116"/>
      <c r="AZ262" s="1474"/>
      <c r="BA262" s="1474"/>
      <c r="BB262" s="1474"/>
    </row>
    <row r="263" spans="1:54" s="189" customFormat="1" x14ac:dyDescent="0.2">
      <c r="A263" s="183"/>
      <c r="B263" s="325"/>
      <c r="C263" s="473" t="str">
        <f t="shared" si="210"/>
        <v>Special rate</v>
      </c>
      <c r="D263" s="473" t="str">
        <f t="shared" si="210"/>
        <v/>
      </c>
      <c r="E263" s="837" t="str">
        <f t="shared" si="212"/>
        <v>.</v>
      </c>
      <c r="F263" s="878"/>
      <c r="G263" s="874"/>
      <c r="H263" s="874"/>
      <c r="I263" s="874"/>
      <c r="J263" s="874"/>
      <c r="K263" s="874"/>
      <c r="L263" s="874"/>
      <c r="M263" s="333"/>
      <c r="N263" s="116"/>
      <c r="O263" s="1019">
        <f t="shared" si="211"/>
        <v>0</v>
      </c>
      <c r="P263" s="1020">
        <f t="shared" si="211"/>
        <v>0</v>
      </c>
      <c r="Q263" s="101"/>
      <c r="R263" s="325"/>
      <c r="S263" s="1003" t="str">
        <f t="shared" si="207"/>
        <v>.</v>
      </c>
      <c r="T263" s="1004" t="str">
        <f t="shared" si="207"/>
        <v>.</v>
      </c>
      <c r="U263" s="1004" t="str">
        <f t="shared" si="207"/>
        <v>.</v>
      </c>
      <c r="V263" s="1004" t="str">
        <f t="shared" si="207"/>
        <v>.</v>
      </c>
      <c r="W263" s="1004" t="str">
        <f t="shared" si="207"/>
        <v>.</v>
      </c>
      <c r="X263" s="1004" t="str">
        <f t="shared" si="207"/>
        <v>.</v>
      </c>
      <c r="Y263" s="1005" t="str">
        <f t="shared" si="207"/>
        <v>.</v>
      </c>
      <c r="Z263" s="116"/>
      <c r="AA263" s="1006" t="str">
        <f t="shared" si="193"/>
        <v>.</v>
      </c>
      <c r="AB263" s="1007" t="str">
        <f t="shared" si="194"/>
        <v>.</v>
      </c>
      <c r="AC263" s="1007" t="str">
        <f t="shared" si="195"/>
        <v>.</v>
      </c>
      <c r="AD263" s="1007" t="str">
        <f t="shared" si="196"/>
        <v>.</v>
      </c>
      <c r="AE263" s="1007" t="str">
        <f t="shared" si="197"/>
        <v>.</v>
      </c>
      <c r="AF263" s="1007" t="str">
        <f t="shared" si="198"/>
        <v>.</v>
      </c>
      <c r="AG263" s="990" t="str">
        <f t="shared" si="199"/>
        <v>.</v>
      </c>
      <c r="AH263" s="116"/>
      <c r="AI263" s="1003" t="str">
        <f>IF(S263=".",".",SUM($S263:S263))</f>
        <v>.</v>
      </c>
      <c r="AJ263" s="1004" t="str">
        <f>IF(T263=".",".",SUM($S263:T263))</f>
        <v>.</v>
      </c>
      <c r="AK263" s="1004" t="str">
        <f>IF(U263=".",".",SUM($S263:U263))</f>
        <v>.</v>
      </c>
      <c r="AL263" s="1004" t="str">
        <f>IF(V263=".",".",SUM($S263:V263))</f>
        <v>.</v>
      </c>
      <c r="AM263" s="1004" t="str">
        <f>IF(W263=".",".",SUM($S263:W263))</f>
        <v>.</v>
      </c>
      <c r="AN263" s="1004" t="str">
        <f>IF(X263=".",".",SUM($S263:X263))</f>
        <v>.</v>
      </c>
      <c r="AO263" s="1005" t="str">
        <f>IF(Y263=".",".",SUM($S263:Y263))</f>
        <v>.</v>
      </c>
      <c r="AP263" s="116"/>
      <c r="AQ263" s="1006" t="str">
        <f t="shared" si="200"/>
        <v>.</v>
      </c>
      <c r="AR263" s="1007" t="str">
        <f t="shared" si="201"/>
        <v>.</v>
      </c>
      <c r="AS263" s="1007" t="str">
        <f t="shared" si="202"/>
        <v>.</v>
      </c>
      <c r="AT263" s="1007" t="str">
        <f t="shared" si="203"/>
        <v>.</v>
      </c>
      <c r="AU263" s="1007" t="str">
        <f t="shared" si="204"/>
        <v>.</v>
      </c>
      <c r="AV263" s="1007" t="str">
        <f t="shared" si="205"/>
        <v>.</v>
      </c>
      <c r="AW263" s="990" t="str">
        <f t="shared" si="206"/>
        <v>.</v>
      </c>
      <c r="AX263" s="327"/>
      <c r="AY263" s="116"/>
      <c r="AZ263" s="1474"/>
      <c r="BA263" s="1474"/>
      <c r="BB263" s="1474"/>
    </row>
    <row r="264" spans="1:54" s="189" customFormat="1" x14ac:dyDescent="0.2">
      <c r="A264" s="183"/>
      <c r="B264" s="325"/>
      <c r="C264" s="473" t="str">
        <f t="shared" si="210"/>
        <v>Special rate</v>
      </c>
      <c r="D264" s="473" t="str">
        <f t="shared" si="210"/>
        <v/>
      </c>
      <c r="E264" s="837" t="str">
        <f t="shared" si="212"/>
        <v>.</v>
      </c>
      <c r="F264" s="878"/>
      <c r="G264" s="874"/>
      <c r="H264" s="874"/>
      <c r="I264" s="874"/>
      <c r="J264" s="874"/>
      <c r="K264" s="874"/>
      <c r="L264" s="874"/>
      <c r="M264" s="333"/>
      <c r="N264" s="116"/>
      <c r="O264" s="1019">
        <f t="shared" si="211"/>
        <v>0</v>
      </c>
      <c r="P264" s="1020">
        <f t="shared" si="211"/>
        <v>0</v>
      </c>
      <c r="Q264" s="101"/>
      <c r="R264" s="325"/>
      <c r="S264" s="1003" t="str">
        <f t="shared" si="207"/>
        <v>.</v>
      </c>
      <c r="T264" s="1004" t="str">
        <f t="shared" si="207"/>
        <v>.</v>
      </c>
      <c r="U264" s="1004" t="str">
        <f t="shared" si="207"/>
        <v>.</v>
      </c>
      <c r="V264" s="1004" t="str">
        <f t="shared" si="207"/>
        <v>.</v>
      </c>
      <c r="W264" s="1004" t="str">
        <f t="shared" si="207"/>
        <v>.</v>
      </c>
      <c r="X264" s="1004" t="str">
        <f t="shared" si="207"/>
        <v>.</v>
      </c>
      <c r="Y264" s="1005" t="str">
        <f t="shared" si="207"/>
        <v>.</v>
      </c>
      <c r="Z264" s="116"/>
      <c r="AA264" s="1006" t="str">
        <f t="shared" si="193"/>
        <v>.</v>
      </c>
      <c r="AB264" s="1007" t="str">
        <f t="shared" si="194"/>
        <v>.</v>
      </c>
      <c r="AC264" s="1007" t="str">
        <f t="shared" si="195"/>
        <v>.</v>
      </c>
      <c r="AD264" s="1007" t="str">
        <f t="shared" si="196"/>
        <v>.</v>
      </c>
      <c r="AE264" s="1007" t="str">
        <f t="shared" si="197"/>
        <v>.</v>
      </c>
      <c r="AF264" s="1007" t="str">
        <f t="shared" si="198"/>
        <v>.</v>
      </c>
      <c r="AG264" s="990" t="str">
        <f t="shared" si="199"/>
        <v>.</v>
      </c>
      <c r="AH264" s="116"/>
      <c r="AI264" s="1003" t="str">
        <f>IF(S264=".",".",SUM($S264:S264))</f>
        <v>.</v>
      </c>
      <c r="AJ264" s="1004" t="str">
        <f>IF(T264=".",".",SUM($S264:T264))</f>
        <v>.</v>
      </c>
      <c r="AK264" s="1004" t="str">
        <f>IF(U264=".",".",SUM($S264:U264))</f>
        <v>.</v>
      </c>
      <c r="AL264" s="1004" t="str">
        <f>IF(V264=".",".",SUM($S264:V264))</f>
        <v>.</v>
      </c>
      <c r="AM264" s="1004" t="str">
        <f>IF(W264=".",".",SUM($S264:W264))</f>
        <v>.</v>
      </c>
      <c r="AN264" s="1004" t="str">
        <f>IF(X264=".",".",SUM($S264:X264))</f>
        <v>.</v>
      </c>
      <c r="AO264" s="1005" t="str">
        <f>IF(Y264=".",".",SUM($S264:Y264))</f>
        <v>.</v>
      </c>
      <c r="AP264" s="116"/>
      <c r="AQ264" s="1006" t="str">
        <f t="shared" si="200"/>
        <v>.</v>
      </c>
      <c r="AR264" s="1007" t="str">
        <f t="shared" si="201"/>
        <v>.</v>
      </c>
      <c r="AS264" s="1007" t="str">
        <f t="shared" si="202"/>
        <v>.</v>
      </c>
      <c r="AT264" s="1007" t="str">
        <f t="shared" si="203"/>
        <v>.</v>
      </c>
      <c r="AU264" s="1007" t="str">
        <f t="shared" si="204"/>
        <v>.</v>
      </c>
      <c r="AV264" s="1007" t="str">
        <f t="shared" si="205"/>
        <v>.</v>
      </c>
      <c r="AW264" s="990" t="str">
        <f t="shared" si="206"/>
        <v>.</v>
      </c>
      <c r="AX264" s="327"/>
      <c r="AY264" s="116"/>
      <c r="AZ264" s="1474"/>
      <c r="BA264" s="1474"/>
      <c r="BB264" s="1474"/>
    </row>
    <row r="265" spans="1:54" s="189" customFormat="1" x14ac:dyDescent="0.2">
      <c r="A265" s="183"/>
      <c r="B265" s="325"/>
      <c r="C265" s="473" t="str">
        <f t="shared" si="210"/>
        <v>Special rate</v>
      </c>
      <c r="D265" s="473" t="str">
        <f t="shared" si="210"/>
        <v/>
      </c>
      <c r="E265" s="837" t="str">
        <f t="shared" si="212"/>
        <v>.</v>
      </c>
      <c r="F265" s="878"/>
      <c r="G265" s="874"/>
      <c r="H265" s="874"/>
      <c r="I265" s="874"/>
      <c r="J265" s="874"/>
      <c r="K265" s="874"/>
      <c r="L265" s="874"/>
      <c r="M265" s="333"/>
      <c r="N265" s="116"/>
      <c r="O265" s="1019">
        <f t="shared" si="211"/>
        <v>0</v>
      </c>
      <c r="P265" s="1020">
        <f t="shared" si="211"/>
        <v>0</v>
      </c>
      <c r="Q265" s="101"/>
      <c r="R265" s="325"/>
      <c r="S265" s="1003" t="str">
        <f t="shared" si="207"/>
        <v>.</v>
      </c>
      <c r="T265" s="1004" t="str">
        <f t="shared" si="207"/>
        <v>.</v>
      </c>
      <c r="U265" s="1004" t="str">
        <f t="shared" si="207"/>
        <v>.</v>
      </c>
      <c r="V265" s="1004" t="str">
        <f t="shared" si="207"/>
        <v>.</v>
      </c>
      <c r="W265" s="1004" t="str">
        <f t="shared" si="207"/>
        <v>.</v>
      </c>
      <c r="X265" s="1004" t="str">
        <f t="shared" si="207"/>
        <v>.</v>
      </c>
      <c r="Y265" s="1005" t="str">
        <f t="shared" si="207"/>
        <v>.</v>
      </c>
      <c r="Z265" s="116"/>
      <c r="AA265" s="1006" t="str">
        <f t="shared" si="193"/>
        <v>.</v>
      </c>
      <c r="AB265" s="1007" t="str">
        <f t="shared" si="194"/>
        <v>.</v>
      </c>
      <c r="AC265" s="1007" t="str">
        <f t="shared" si="195"/>
        <v>.</v>
      </c>
      <c r="AD265" s="1007" t="str">
        <f t="shared" si="196"/>
        <v>.</v>
      </c>
      <c r="AE265" s="1007" t="str">
        <f t="shared" si="197"/>
        <v>.</v>
      </c>
      <c r="AF265" s="1007" t="str">
        <f t="shared" si="198"/>
        <v>.</v>
      </c>
      <c r="AG265" s="990" t="str">
        <f t="shared" si="199"/>
        <v>.</v>
      </c>
      <c r="AH265" s="116"/>
      <c r="AI265" s="1003" t="str">
        <f>IF(S265=".",".",SUM($S265:S265))</f>
        <v>.</v>
      </c>
      <c r="AJ265" s="1004" t="str">
        <f>IF(T265=".",".",SUM($S265:T265))</f>
        <v>.</v>
      </c>
      <c r="AK265" s="1004" t="str">
        <f>IF(U265=".",".",SUM($S265:U265))</f>
        <v>.</v>
      </c>
      <c r="AL265" s="1004" t="str">
        <f>IF(V265=".",".",SUM($S265:V265))</f>
        <v>.</v>
      </c>
      <c r="AM265" s="1004" t="str">
        <f>IF(W265=".",".",SUM($S265:W265))</f>
        <v>.</v>
      </c>
      <c r="AN265" s="1004" t="str">
        <f>IF(X265=".",".",SUM($S265:X265))</f>
        <v>.</v>
      </c>
      <c r="AO265" s="1005" t="str">
        <f>IF(Y265=".",".",SUM($S265:Y265))</f>
        <v>.</v>
      </c>
      <c r="AP265" s="116"/>
      <c r="AQ265" s="1006" t="str">
        <f t="shared" si="200"/>
        <v>.</v>
      </c>
      <c r="AR265" s="1007" t="str">
        <f t="shared" si="201"/>
        <v>.</v>
      </c>
      <c r="AS265" s="1007" t="str">
        <f t="shared" si="202"/>
        <v>.</v>
      </c>
      <c r="AT265" s="1007" t="str">
        <f t="shared" si="203"/>
        <v>.</v>
      </c>
      <c r="AU265" s="1007" t="str">
        <f t="shared" si="204"/>
        <v>.</v>
      </c>
      <c r="AV265" s="1007" t="str">
        <f t="shared" si="205"/>
        <v>.</v>
      </c>
      <c r="AW265" s="990" t="str">
        <f t="shared" si="206"/>
        <v>.</v>
      </c>
      <c r="AX265" s="327"/>
      <c r="AY265" s="116"/>
      <c r="AZ265" s="1474"/>
      <c r="BA265" s="1474"/>
      <c r="BB265" s="1474"/>
    </row>
    <row r="266" spans="1:54" s="189" customFormat="1" x14ac:dyDescent="0.2">
      <c r="A266" s="183"/>
      <c r="B266" s="325"/>
      <c r="C266" s="473" t="str">
        <f t="shared" si="210"/>
        <v>Special rate</v>
      </c>
      <c r="D266" s="473" t="str">
        <f t="shared" si="210"/>
        <v/>
      </c>
      <c r="E266" s="837" t="str">
        <f t="shared" si="212"/>
        <v>.</v>
      </c>
      <c r="F266" s="878"/>
      <c r="G266" s="874"/>
      <c r="H266" s="874"/>
      <c r="I266" s="874"/>
      <c r="J266" s="874"/>
      <c r="K266" s="874"/>
      <c r="L266" s="874"/>
      <c r="M266" s="333"/>
      <c r="N266" s="116"/>
      <c r="O266" s="1019">
        <f t="shared" si="211"/>
        <v>0</v>
      </c>
      <c r="P266" s="1020">
        <f t="shared" si="211"/>
        <v>0</v>
      </c>
      <c r="Q266" s="101"/>
      <c r="R266" s="325"/>
      <c r="S266" s="1003" t="str">
        <f t="shared" si="207"/>
        <v>.</v>
      </c>
      <c r="T266" s="1004" t="str">
        <f t="shared" si="207"/>
        <v>.</v>
      </c>
      <c r="U266" s="1004" t="str">
        <f t="shared" si="207"/>
        <v>.</v>
      </c>
      <c r="V266" s="1004" t="str">
        <f t="shared" si="207"/>
        <v>.</v>
      </c>
      <c r="W266" s="1004" t="str">
        <f t="shared" si="207"/>
        <v>.</v>
      </c>
      <c r="X266" s="1004" t="str">
        <f t="shared" si="207"/>
        <v>.</v>
      </c>
      <c r="Y266" s="1005" t="str">
        <f t="shared" si="207"/>
        <v>.</v>
      </c>
      <c r="Z266" s="116"/>
      <c r="AA266" s="1006" t="str">
        <f t="shared" si="193"/>
        <v>.</v>
      </c>
      <c r="AB266" s="1007" t="str">
        <f t="shared" si="194"/>
        <v>.</v>
      </c>
      <c r="AC266" s="1007" t="str">
        <f t="shared" si="195"/>
        <v>.</v>
      </c>
      <c r="AD266" s="1007" t="str">
        <f t="shared" si="196"/>
        <v>.</v>
      </c>
      <c r="AE266" s="1007" t="str">
        <f t="shared" si="197"/>
        <v>.</v>
      </c>
      <c r="AF266" s="1007" t="str">
        <f t="shared" si="198"/>
        <v>.</v>
      </c>
      <c r="AG266" s="990" t="str">
        <f t="shared" si="199"/>
        <v>.</v>
      </c>
      <c r="AH266" s="116"/>
      <c r="AI266" s="1003" t="str">
        <f>IF(S266=".",".",SUM($S266:S266))</f>
        <v>.</v>
      </c>
      <c r="AJ266" s="1004" t="str">
        <f>IF(T266=".",".",SUM($S266:T266))</f>
        <v>.</v>
      </c>
      <c r="AK266" s="1004" t="str">
        <f>IF(U266=".",".",SUM($S266:U266))</f>
        <v>.</v>
      </c>
      <c r="AL266" s="1004" t="str">
        <f>IF(V266=".",".",SUM($S266:V266))</f>
        <v>.</v>
      </c>
      <c r="AM266" s="1004" t="str">
        <f>IF(W266=".",".",SUM($S266:W266))</f>
        <v>.</v>
      </c>
      <c r="AN266" s="1004" t="str">
        <f>IF(X266=".",".",SUM($S266:X266))</f>
        <v>.</v>
      </c>
      <c r="AO266" s="1005" t="str">
        <f>IF(Y266=".",".",SUM($S266:Y266))</f>
        <v>.</v>
      </c>
      <c r="AP266" s="116"/>
      <c r="AQ266" s="1006" t="str">
        <f t="shared" si="200"/>
        <v>.</v>
      </c>
      <c r="AR266" s="1007" t="str">
        <f t="shared" si="201"/>
        <v>.</v>
      </c>
      <c r="AS266" s="1007" t="str">
        <f t="shared" si="202"/>
        <v>.</v>
      </c>
      <c r="AT266" s="1007" t="str">
        <f t="shared" si="203"/>
        <v>.</v>
      </c>
      <c r="AU266" s="1007" t="str">
        <f t="shared" si="204"/>
        <v>.</v>
      </c>
      <c r="AV266" s="1007" t="str">
        <f t="shared" si="205"/>
        <v>.</v>
      </c>
      <c r="AW266" s="990" t="str">
        <f t="shared" si="206"/>
        <v>.</v>
      </c>
      <c r="AX266" s="327"/>
      <c r="AY266" s="116"/>
      <c r="AZ266" s="1474"/>
      <c r="BA266" s="1474"/>
      <c r="BB266" s="1474"/>
    </row>
    <row r="267" spans="1:54" s="189" customFormat="1" x14ac:dyDescent="0.2">
      <c r="A267" s="183"/>
      <c r="B267" s="325"/>
      <c r="C267" s="473" t="str">
        <f t="shared" si="210"/>
        <v>Special rate</v>
      </c>
      <c r="D267" s="473" t="str">
        <f t="shared" si="210"/>
        <v/>
      </c>
      <c r="E267" s="837" t="str">
        <f t="shared" si="212"/>
        <v>.</v>
      </c>
      <c r="F267" s="878"/>
      <c r="G267" s="874"/>
      <c r="H267" s="874"/>
      <c r="I267" s="874"/>
      <c r="J267" s="874"/>
      <c r="K267" s="874"/>
      <c r="L267" s="874"/>
      <c r="M267" s="333"/>
      <c r="N267" s="116"/>
      <c r="O267" s="1019">
        <f t="shared" si="211"/>
        <v>0</v>
      </c>
      <c r="P267" s="1020">
        <f t="shared" si="211"/>
        <v>0</v>
      </c>
      <c r="Q267" s="101"/>
      <c r="R267" s="325"/>
      <c r="S267" s="1003" t="str">
        <f t="shared" si="207"/>
        <v>.</v>
      </c>
      <c r="T267" s="1004" t="str">
        <f t="shared" si="207"/>
        <v>.</v>
      </c>
      <c r="U267" s="1004" t="str">
        <f t="shared" si="207"/>
        <v>.</v>
      </c>
      <c r="V267" s="1004" t="str">
        <f t="shared" si="207"/>
        <v>.</v>
      </c>
      <c r="W267" s="1004" t="str">
        <f t="shared" si="207"/>
        <v>.</v>
      </c>
      <c r="X267" s="1004" t="str">
        <f t="shared" si="207"/>
        <v>.</v>
      </c>
      <c r="Y267" s="1005" t="str">
        <f t="shared" si="207"/>
        <v>.</v>
      </c>
      <c r="Z267" s="116"/>
      <c r="AA267" s="1006" t="str">
        <f t="shared" si="193"/>
        <v>.</v>
      </c>
      <c r="AB267" s="1007" t="str">
        <f t="shared" si="194"/>
        <v>.</v>
      </c>
      <c r="AC267" s="1007" t="str">
        <f t="shared" si="195"/>
        <v>.</v>
      </c>
      <c r="AD267" s="1007" t="str">
        <f t="shared" si="196"/>
        <v>.</v>
      </c>
      <c r="AE267" s="1007" t="str">
        <f t="shared" si="197"/>
        <v>.</v>
      </c>
      <c r="AF267" s="1007" t="str">
        <f t="shared" si="198"/>
        <v>.</v>
      </c>
      <c r="AG267" s="990" t="str">
        <f t="shared" si="199"/>
        <v>.</v>
      </c>
      <c r="AH267" s="116"/>
      <c r="AI267" s="1003" t="str">
        <f>IF(S267=".",".",SUM($S267:S267))</f>
        <v>.</v>
      </c>
      <c r="AJ267" s="1004" t="str">
        <f>IF(T267=".",".",SUM($S267:T267))</f>
        <v>.</v>
      </c>
      <c r="AK267" s="1004" t="str">
        <f>IF(U267=".",".",SUM($S267:U267))</f>
        <v>.</v>
      </c>
      <c r="AL267" s="1004" t="str">
        <f>IF(V267=".",".",SUM($S267:V267))</f>
        <v>.</v>
      </c>
      <c r="AM267" s="1004" t="str">
        <f>IF(W267=".",".",SUM($S267:W267))</f>
        <v>.</v>
      </c>
      <c r="AN267" s="1004" t="str">
        <f>IF(X267=".",".",SUM($S267:X267))</f>
        <v>.</v>
      </c>
      <c r="AO267" s="1005" t="str">
        <f>IF(Y267=".",".",SUM($S267:Y267))</f>
        <v>.</v>
      </c>
      <c r="AP267" s="116"/>
      <c r="AQ267" s="1006" t="str">
        <f t="shared" si="200"/>
        <v>.</v>
      </c>
      <c r="AR267" s="1007" t="str">
        <f t="shared" si="201"/>
        <v>.</v>
      </c>
      <c r="AS267" s="1007" t="str">
        <f t="shared" si="202"/>
        <v>.</v>
      </c>
      <c r="AT267" s="1007" t="str">
        <f t="shared" si="203"/>
        <v>.</v>
      </c>
      <c r="AU267" s="1007" t="str">
        <f t="shared" si="204"/>
        <v>.</v>
      </c>
      <c r="AV267" s="1007" t="str">
        <f t="shared" si="205"/>
        <v>.</v>
      </c>
      <c r="AW267" s="990" t="str">
        <f t="shared" si="206"/>
        <v>.</v>
      </c>
      <c r="AX267" s="327"/>
      <c r="AY267" s="116"/>
      <c r="AZ267" s="1474"/>
      <c r="BA267" s="1474"/>
      <c r="BB267" s="1474"/>
    </row>
    <row r="268" spans="1:54" s="189" customFormat="1" x14ac:dyDescent="0.2">
      <c r="A268" s="183"/>
      <c r="B268" s="325"/>
      <c r="C268" s="473" t="str">
        <f t="shared" si="210"/>
        <v>Special rate</v>
      </c>
      <c r="D268" s="473" t="str">
        <f t="shared" si="210"/>
        <v/>
      </c>
      <c r="E268" s="837" t="str">
        <f t="shared" si="212"/>
        <v>.</v>
      </c>
      <c r="F268" s="878"/>
      <c r="G268" s="874"/>
      <c r="H268" s="874"/>
      <c r="I268" s="874"/>
      <c r="J268" s="874"/>
      <c r="K268" s="874"/>
      <c r="L268" s="874"/>
      <c r="M268" s="333"/>
      <c r="N268" s="116"/>
      <c r="O268" s="1019">
        <f t="shared" si="211"/>
        <v>0</v>
      </c>
      <c r="P268" s="1020">
        <f t="shared" si="211"/>
        <v>0</v>
      </c>
      <c r="Q268" s="101"/>
      <c r="R268" s="325"/>
      <c r="S268" s="1003" t="str">
        <f t="shared" si="207"/>
        <v>.</v>
      </c>
      <c r="T268" s="1004" t="str">
        <f t="shared" si="207"/>
        <v>.</v>
      </c>
      <c r="U268" s="1004" t="str">
        <f t="shared" si="207"/>
        <v>.</v>
      </c>
      <c r="V268" s="1004" t="str">
        <f t="shared" si="207"/>
        <v>.</v>
      </c>
      <c r="W268" s="1004" t="str">
        <f t="shared" si="207"/>
        <v>.</v>
      </c>
      <c r="X268" s="1004" t="str">
        <f t="shared" si="207"/>
        <v>.</v>
      </c>
      <c r="Y268" s="1005" t="str">
        <f t="shared" si="207"/>
        <v>.</v>
      </c>
      <c r="Z268" s="116"/>
      <c r="AA268" s="1006" t="str">
        <f t="shared" si="193"/>
        <v>.</v>
      </c>
      <c r="AB268" s="1007" t="str">
        <f t="shared" si="194"/>
        <v>.</v>
      </c>
      <c r="AC268" s="1007" t="str">
        <f t="shared" si="195"/>
        <v>.</v>
      </c>
      <c r="AD268" s="1007" t="str">
        <f t="shared" si="196"/>
        <v>.</v>
      </c>
      <c r="AE268" s="1007" t="str">
        <f t="shared" si="197"/>
        <v>.</v>
      </c>
      <c r="AF268" s="1007" t="str">
        <f t="shared" si="198"/>
        <v>.</v>
      </c>
      <c r="AG268" s="990" t="str">
        <f t="shared" si="199"/>
        <v>.</v>
      </c>
      <c r="AH268" s="116"/>
      <c r="AI268" s="1003" t="str">
        <f>IF(S268=".",".",SUM($S268:S268))</f>
        <v>.</v>
      </c>
      <c r="AJ268" s="1004" t="str">
        <f>IF(T268=".",".",SUM($S268:T268))</f>
        <v>.</v>
      </c>
      <c r="AK268" s="1004" t="str">
        <f>IF(U268=".",".",SUM($S268:U268))</f>
        <v>.</v>
      </c>
      <c r="AL268" s="1004" t="str">
        <f>IF(V268=".",".",SUM($S268:V268))</f>
        <v>.</v>
      </c>
      <c r="AM268" s="1004" t="str">
        <f>IF(W268=".",".",SUM($S268:W268))</f>
        <v>.</v>
      </c>
      <c r="AN268" s="1004" t="str">
        <f>IF(X268=".",".",SUM($S268:X268))</f>
        <v>.</v>
      </c>
      <c r="AO268" s="1005" t="str">
        <f>IF(Y268=".",".",SUM($S268:Y268))</f>
        <v>.</v>
      </c>
      <c r="AP268" s="116"/>
      <c r="AQ268" s="1006" t="str">
        <f t="shared" si="200"/>
        <v>.</v>
      </c>
      <c r="AR268" s="1007" t="str">
        <f t="shared" si="201"/>
        <v>.</v>
      </c>
      <c r="AS268" s="1007" t="str">
        <f t="shared" si="202"/>
        <v>.</v>
      </c>
      <c r="AT268" s="1007" t="str">
        <f t="shared" si="203"/>
        <v>.</v>
      </c>
      <c r="AU268" s="1007" t="str">
        <f t="shared" si="204"/>
        <v>.</v>
      </c>
      <c r="AV268" s="1007" t="str">
        <f t="shared" si="205"/>
        <v>.</v>
      </c>
      <c r="AW268" s="990" t="str">
        <f t="shared" si="206"/>
        <v>.</v>
      </c>
      <c r="AX268" s="327"/>
      <c r="AY268" s="116"/>
      <c r="AZ268" s="1474"/>
      <c r="BA268" s="1474"/>
      <c r="BB268" s="1474"/>
    </row>
    <row r="269" spans="1:54" s="189" customFormat="1" x14ac:dyDescent="0.2">
      <c r="A269" s="183"/>
      <c r="B269" s="325"/>
      <c r="C269" s="198" t="str">
        <f t="shared" si="210"/>
        <v>Special rate</v>
      </c>
      <c r="D269" s="198" t="str">
        <f t="shared" si="210"/>
        <v/>
      </c>
      <c r="E269" s="838" t="str">
        <f t="shared" si="212"/>
        <v>.</v>
      </c>
      <c r="F269" s="880"/>
      <c r="G269" s="876"/>
      <c r="H269" s="876"/>
      <c r="I269" s="876"/>
      <c r="J269" s="876"/>
      <c r="K269" s="876"/>
      <c r="L269" s="876"/>
      <c r="M269" s="333"/>
      <c r="N269" s="116"/>
      <c r="O269" s="1019">
        <f t="shared" si="211"/>
        <v>0</v>
      </c>
      <c r="P269" s="1020">
        <f t="shared" si="211"/>
        <v>0</v>
      </c>
      <c r="Q269" s="101"/>
      <c r="R269" s="325"/>
      <c r="S269" s="1003" t="str">
        <f t="shared" si="207"/>
        <v>.</v>
      </c>
      <c r="T269" s="1004" t="str">
        <f t="shared" si="207"/>
        <v>.</v>
      </c>
      <c r="U269" s="1004" t="str">
        <f t="shared" si="207"/>
        <v>.</v>
      </c>
      <c r="V269" s="1004" t="str">
        <f t="shared" si="207"/>
        <v>.</v>
      </c>
      <c r="W269" s="1004" t="str">
        <f t="shared" si="207"/>
        <v>.</v>
      </c>
      <c r="X269" s="1004" t="str">
        <f t="shared" si="207"/>
        <v>.</v>
      </c>
      <c r="Y269" s="1005" t="str">
        <f t="shared" si="207"/>
        <v>.</v>
      </c>
      <c r="Z269" s="116"/>
      <c r="AA269" s="1006" t="str">
        <f t="shared" si="193"/>
        <v>.</v>
      </c>
      <c r="AB269" s="1007" t="str">
        <f t="shared" si="194"/>
        <v>.</v>
      </c>
      <c r="AC269" s="1007" t="str">
        <f t="shared" si="195"/>
        <v>.</v>
      </c>
      <c r="AD269" s="1007" t="str">
        <f t="shared" si="196"/>
        <v>.</v>
      </c>
      <c r="AE269" s="1007" t="str">
        <f t="shared" si="197"/>
        <v>.</v>
      </c>
      <c r="AF269" s="1007" t="str">
        <f t="shared" si="198"/>
        <v>.</v>
      </c>
      <c r="AG269" s="990" t="str">
        <f t="shared" si="199"/>
        <v>.</v>
      </c>
      <c r="AH269" s="116"/>
      <c r="AI269" s="1003" t="str">
        <f>IF(S269=".",".",SUM($S269:S269))</f>
        <v>.</v>
      </c>
      <c r="AJ269" s="1004" t="str">
        <f>IF(T269=".",".",SUM($S269:T269))</f>
        <v>.</v>
      </c>
      <c r="AK269" s="1004" t="str">
        <f>IF(U269=".",".",SUM($S269:U269))</f>
        <v>.</v>
      </c>
      <c r="AL269" s="1004" t="str">
        <f>IF(V269=".",".",SUM($S269:V269))</f>
        <v>.</v>
      </c>
      <c r="AM269" s="1004" t="str">
        <f>IF(W269=".",".",SUM($S269:W269))</f>
        <v>.</v>
      </c>
      <c r="AN269" s="1004" t="str">
        <f>IF(X269=".",".",SUM($S269:X269))</f>
        <v>.</v>
      </c>
      <c r="AO269" s="1005" t="str">
        <f>IF(Y269=".",".",SUM($S269:Y269))</f>
        <v>.</v>
      </c>
      <c r="AP269" s="116"/>
      <c r="AQ269" s="1006" t="str">
        <f t="shared" si="200"/>
        <v>.</v>
      </c>
      <c r="AR269" s="1007" t="str">
        <f t="shared" si="201"/>
        <v>.</v>
      </c>
      <c r="AS269" s="1007" t="str">
        <f t="shared" si="202"/>
        <v>.</v>
      </c>
      <c r="AT269" s="1007" t="str">
        <f t="shared" si="203"/>
        <v>.</v>
      </c>
      <c r="AU269" s="1007" t="str">
        <f t="shared" si="204"/>
        <v>.</v>
      </c>
      <c r="AV269" s="1007" t="str">
        <f t="shared" si="205"/>
        <v>.</v>
      </c>
      <c r="AW269" s="990" t="str">
        <f t="shared" si="206"/>
        <v>.</v>
      </c>
      <c r="AX269" s="327"/>
      <c r="AY269" s="116"/>
      <c r="AZ269" s="1474"/>
      <c r="BA269" s="1474"/>
      <c r="BB269" s="1474"/>
    </row>
    <row r="270" spans="1:54" s="190" customFormat="1" x14ac:dyDescent="0.2">
      <c r="A270" s="183"/>
      <c r="B270" s="334"/>
      <c r="C270" s="211"/>
      <c r="D270" s="211" t="s">
        <v>256</v>
      </c>
      <c r="E270" s="389">
        <f t="shared" si="212"/>
        <v>412762.51874999999</v>
      </c>
      <c r="F270" s="390">
        <f t="shared" ref="F270:L270" si="213">IF($P270=0,".",SUMPRODUCT(F252:F269,$P252:$P269)/$P270)</f>
        <v>421017.85</v>
      </c>
      <c r="G270" s="197">
        <f t="shared" si="213"/>
        <v>431543.3</v>
      </c>
      <c r="H270" s="197">
        <f t="shared" si="213"/>
        <v>442331.88</v>
      </c>
      <c r="I270" s="197">
        <f t="shared" si="213"/>
        <v>453390.18</v>
      </c>
      <c r="J270" s="197">
        <f t="shared" si="213"/>
        <v>464724.93</v>
      </c>
      <c r="K270" s="197">
        <f t="shared" si="213"/>
        <v>476343.05999999994</v>
      </c>
      <c r="L270" s="197">
        <f t="shared" si="213"/>
        <v>488251.63</v>
      </c>
      <c r="M270" s="333"/>
      <c r="N270" s="144"/>
      <c r="O270" s="1021">
        <f t="shared" si="211"/>
        <v>5</v>
      </c>
      <c r="P270" s="1022">
        <f t="shared" si="211"/>
        <v>5</v>
      </c>
      <c r="Q270" s="102"/>
      <c r="R270" s="334"/>
      <c r="S270" s="1012">
        <f>IF(F270=".",".",F270-E270)</f>
        <v>8255.3312499999884</v>
      </c>
      <c r="T270" s="1013">
        <f t="shared" ref="T270:Y270" si="214">IF(G270=".",".",G270-F270)</f>
        <v>10525.450000000012</v>
      </c>
      <c r="U270" s="1013">
        <f t="shared" si="214"/>
        <v>10788.580000000016</v>
      </c>
      <c r="V270" s="1013">
        <f t="shared" si="214"/>
        <v>11058.299999999988</v>
      </c>
      <c r="W270" s="1013">
        <f t="shared" si="214"/>
        <v>11334.75</v>
      </c>
      <c r="X270" s="1013">
        <f t="shared" si="214"/>
        <v>11618.129999999946</v>
      </c>
      <c r="Y270" s="1014">
        <f t="shared" si="214"/>
        <v>11908.570000000065</v>
      </c>
      <c r="Z270" s="144"/>
      <c r="AA270" s="1516">
        <f t="shared" si="193"/>
        <v>2.0000195935910625E-2</v>
      </c>
      <c r="AB270" s="1517">
        <f t="shared" si="194"/>
        <v>2.5000008906985727E-2</v>
      </c>
      <c r="AC270" s="1517">
        <f t="shared" si="195"/>
        <v>2.4999994206838627E-2</v>
      </c>
      <c r="AD270" s="1517">
        <f t="shared" si="196"/>
        <v>2.5000006782237794E-2</v>
      </c>
      <c r="AE270" s="1517">
        <f t="shared" si="197"/>
        <v>2.4999990074773937E-2</v>
      </c>
      <c r="AF270" s="1517">
        <f t="shared" si="198"/>
        <v>2.5000014524720893E-2</v>
      </c>
      <c r="AG270" s="1518">
        <f t="shared" si="199"/>
        <v>2.4999986354372616E-2</v>
      </c>
      <c r="AH270" s="144"/>
      <c r="AI270" s="1012">
        <f>IF(S270=".",".",SUM($S270:S270))</f>
        <v>8255.3312499999884</v>
      </c>
      <c r="AJ270" s="1013">
        <f>IF(T270=".",".",SUM($S270:T270))</f>
        <v>18780.78125</v>
      </c>
      <c r="AK270" s="1013">
        <f>IF(U270=".",".",SUM($S270:U270))</f>
        <v>29569.361250000016</v>
      </c>
      <c r="AL270" s="1013">
        <f>IF(V270=".",".",SUM($S270:V270))</f>
        <v>40627.661250000005</v>
      </c>
      <c r="AM270" s="1013">
        <f>IF(W270=".",".",SUM($S270:W270))</f>
        <v>51962.411250000005</v>
      </c>
      <c r="AN270" s="1013">
        <f>IF(X270=".",".",SUM($S270:X270))</f>
        <v>63580.541249999951</v>
      </c>
      <c r="AO270" s="1014">
        <f>IF(Y270=".",".",SUM($S270:Y270))</f>
        <v>75489.111250000016</v>
      </c>
      <c r="AP270" s="116"/>
      <c r="AQ270" s="1516">
        <f t="shared" si="200"/>
        <v>2.0000195935910625E-2</v>
      </c>
      <c r="AR270" s="1517">
        <f t="shared" si="201"/>
        <v>4.5500209919435708E-2</v>
      </c>
      <c r="AS270" s="1517">
        <f t="shared" si="202"/>
        <v>7.1637709110670134E-2</v>
      </c>
      <c r="AT270" s="1517">
        <f t="shared" si="203"/>
        <v>9.8428659106538641E-2</v>
      </c>
      <c r="AU270" s="1517">
        <f t="shared" si="204"/>
        <v>0.12588936468204937</v>
      </c>
      <c r="AV270" s="1517">
        <f t="shared" si="205"/>
        <v>0.15403661515232958</v>
      </c>
      <c r="AW270" s="1518">
        <f t="shared" si="206"/>
        <v>0.182887514783584</v>
      </c>
      <c r="AX270" s="346"/>
      <c r="AY270" s="144"/>
      <c r="AZ270" s="102"/>
      <c r="BA270" s="102"/>
      <c r="BB270" s="102"/>
    </row>
    <row r="271" spans="1:54" s="189" customFormat="1" x14ac:dyDescent="0.2">
      <c r="A271" s="183"/>
      <c r="B271" s="325"/>
      <c r="C271" s="116"/>
      <c r="D271" s="116"/>
      <c r="E271" s="223"/>
      <c r="F271" s="223"/>
      <c r="G271" s="116"/>
      <c r="H271" s="116"/>
      <c r="I271" s="116"/>
      <c r="J271" s="116"/>
      <c r="K271" s="116"/>
      <c r="L271" s="116"/>
      <c r="M271" s="333"/>
      <c r="N271" s="116"/>
      <c r="O271" s="116"/>
      <c r="P271" s="116"/>
      <c r="Q271" s="101"/>
      <c r="R271" s="325"/>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327"/>
      <c r="AY271" s="116"/>
      <c r="AZ271" s="1474"/>
      <c r="BA271" s="1474"/>
      <c r="BB271" s="1474"/>
    </row>
    <row r="272" spans="1:54" s="189" customFormat="1" x14ac:dyDescent="0.2">
      <c r="A272" s="183"/>
      <c r="B272" s="325"/>
      <c r="C272" s="116"/>
      <c r="D272" s="116"/>
      <c r="E272" s="223"/>
      <c r="F272" s="223"/>
      <c r="G272" s="116"/>
      <c r="H272" s="116"/>
      <c r="I272" s="116"/>
      <c r="J272" s="116"/>
      <c r="K272" s="116"/>
      <c r="L272" s="116"/>
      <c r="M272" s="333"/>
      <c r="N272" s="116"/>
      <c r="O272" s="116"/>
      <c r="P272" s="116"/>
      <c r="Q272" s="101"/>
      <c r="R272" s="325"/>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327"/>
      <c r="AY272" s="116"/>
      <c r="AZ272" s="1474"/>
      <c r="BA272" s="1474"/>
      <c r="BB272" s="1474"/>
    </row>
    <row r="273" spans="1:54" s="189" customFormat="1" x14ac:dyDescent="0.2">
      <c r="A273" s="183"/>
      <c r="B273" s="325"/>
      <c r="C273" s="144"/>
      <c r="D273" s="116"/>
      <c r="E273" s="223"/>
      <c r="F273" s="223"/>
      <c r="G273" s="116"/>
      <c r="H273" s="116"/>
      <c r="I273" s="116"/>
      <c r="J273" s="116"/>
      <c r="K273" s="116"/>
      <c r="L273" s="116"/>
      <c r="M273" s="333"/>
      <c r="N273" s="116"/>
      <c r="O273" s="116"/>
      <c r="P273" s="116"/>
      <c r="Q273" s="101"/>
      <c r="R273" s="325"/>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327"/>
      <c r="AY273" s="116"/>
      <c r="AZ273" s="1474"/>
      <c r="BA273" s="1474"/>
      <c r="BB273" s="1474"/>
    </row>
    <row r="274" spans="1:54" s="189" customFormat="1" x14ac:dyDescent="0.2">
      <c r="A274" s="183"/>
      <c r="B274" s="325"/>
      <c r="C274" s="116"/>
      <c r="D274" s="116"/>
      <c r="E274" s="223"/>
      <c r="F274" s="223"/>
      <c r="G274" s="116"/>
      <c r="H274" s="116"/>
      <c r="I274" s="116"/>
      <c r="J274" s="116"/>
      <c r="K274" s="116"/>
      <c r="L274" s="116"/>
      <c r="M274" s="333"/>
      <c r="N274" s="116"/>
      <c r="O274" s="116"/>
      <c r="P274" s="116"/>
      <c r="Q274" s="101"/>
      <c r="R274" s="325"/>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327"/>
      <c r="AY274" s="116"/>
      <c r="AZ274" s="1474"/>
      <c r="BA274" s="1474"/>
      <c r="BB274" s="1474"/>
    </row>
    <row r="275" spans="1:54" s="189" customFormat="1" x14ac:dyDescent="0.2">
      <c r="A275" s="183"/>
      <c r="B275" s="325"/>
      <c r="C275" s="116"/>
      <c r="D275" s="116"/>
      <c r="E275" s="223"/>
      <c r="F275" s="223"/>
      <c r="G275" s="116"/>
      <c r="H275" s="116"/>
      <c r="I275" s="116"/>
      <c r="J275" s="116"/>
      <c r="K275" s="116"/>
      <c r="L275" s="116"/>
      <c r="M275" s="333"/>
      <c r="N275" s="116"/>
      <c r="O275" s="116"/>
      <c r="P275" s="116"/>
      <c r="Q275" s="101"/>
      <c r="R275" s="325"/>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327"/>
      <c r="AY275" s="116"/>
      <c r="AZ275" s="1474"/>
      <c r="BA275" s="1474"/>
      <c r="BB275" s="1474"/>
    </row>
    <row r="276" spans="1:54" s="189" customFormat="1" ht="15" x14ac:dyDescent="0.25">
      <c r="A276" s="183"/>
      <c r="B276" s="325"/>
      <c r="C276" s="273" t="s">
        <v>26</v>
      </c>
      <c r="D276" s="274"/>
      <c r="E276" s="840"/>
      <c r="F276" s="841"/>
      <c r="G276" s="302"/>
      <c r="H276" s="382" t="str">
        <f>$H$21</f>
        <v>$ nominal per year</v>
      </c>
      <c r="I276" s="275"/>
      <c r="J276" s="275" t="str">
        <f>$F$3</f>
        <v>Wyong</v>
      </c>
      <c r="K276" s="275"/>
      <c r="L276" s="276"/>
      <c r="M276" s="333"/>
      <c r="N276" s="116"/>
      <c r="O276" s="116"/>
      <c r="P276" s="116"/>
      <c r="Q276" s="101"/>
      <c r="R276" s="325"/>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327"/>
      <c r="AY276" s="116"/>
      <c r="AZ276" s="1474"/>
      <c r="BA276" s="1474"/>
      <c r="BB276" s="1474"/>
    </row>
    <row r="277" spans="1:54" s="189" customFormat="1" x14ac:dyDescent="0.2">
      <c r="A277" s="183"/>
      <c r="B277" s="325"/>
      <c r="C277" s="277" t="s">
        <v>0</v>
      </c>
      <c r="D277" s="278"/>
      <c r="E277" s="842"/>
      <c r="F277" s="843"/>
      <c r="G277" s="279"/>
      <c r="H277" s="279"/>
      <c r="I277" s="279"/>
      <c r="J277" s="279"/>
      <c r="K277" s="279"/>
      <c r="L277" s="280"/>
      <c r="M277" s="333"/>
      <c r="N277" s="116"/>
      <c r="O277" s="116"/>
      <c r="P277" s="116"/>
      <c r="Q277" s="101"/>
      <c r="R277" s="325"/>
      <c r="S277" s="1011" t="str">
        <f>S$21</f>
        <v>Annual increases (nominal $ per year)</v>
      </c>
      <c r="T277" s="116"/>
      <c r="U277" s="116"/>
      <c r="V277" s="116"/>
      <c r="W277" s="116"/>
      <c r="X277" s="116"/>
      <c r="Y277" s="116"/>
      <c r="Z277" s="116"/>
      <c r="AA277" s="1011" t="str">
        <f>AA$21</f>
        <v>Annual increases (%)</v>
      </c>
      <c r="AB277" s="116"/>
      <c r="AC277" s="116"/>
      <c r="AD277" s="116"/>
      <c r="AE277" s="116"/>
      <c r="AF277" s="116"/>
      <c r="AG277" s="116"/>
      <c r="AH277" s="116"/>
      <c r="AI277" s="1011" t="str">
        <f>AI$21</f>
        <v>Cumulative increases (nominal $ per year)</v>
      </c>
      <c r="AJ277" s="116"/>
      <c r="AK277" s="116"/>
      <c r="AL277" s="116"/>
      <c r="AM277" s="116"/>
      <c r="AN277" s="116"/>
      <c r="AO277" s="116"/>
      <c r="AP277" s="116"/>
      <c r="AQ277" s="1011" t="str">
        <f>AQ$21</f>
        <v>Cumulative increases (%)</v>
      </c>
      <c r="AR277" s="116"/>
      <c r="AS277" s="116"/>
      <c r="AT277" s="116"/>
      <c r="AU277" s="116"/>
      <c r="AV277" s="116"/>
      <c r="AW277" s="116"/>
      <c r="AX277" s="327"/>
      <c r="AY277" s="116"/>
      <c r="AZ277" s="1474"/>
      <c r="BA277" s="1474"/>
      <c r="BB277" s="1474"/>
    </row>
    <row r="278" spans="1:54" s="189" customFormat="1" ht="39" customHeight="1" x14ac:dyDescent="0.2">
      <c r="A278" s="183"/>
      <c r="B278" s="325"/>
      <c r="C278" s="265" t="s">
        <v>27</v>
      </c>
      <c r="D278" s="266"/>
      <c r="E278" s="264" t="s">
        <v>346</v>
      </c>
      <c r="F278" s="264" t="s">
        <v>28</v>
      </c>
      <c r="G278" s="264" t="s">
        <v>29</v>
      </c>
      <c r="H278" s="264" t="s">
        <v>30</v>
      </c>
      <c r="I278" s="264" t="s">
        <v>31</v>
      </c>
      <c r="J278" s="264" t="s">
        <v>32</v>
      </c>
      <c r="K278" s="264" t="s">
        <v>33</v>
      </c>
      <c r="L278" s="264" t="s">
        <v>34</v>
      </c>
      <c r="M278" s="333"/>
      <c r="N278" s="116"/>
      <c r="O278" s="116"/>
      <c r="P278" s="116"/>
      <c r="Q278" s="101"/>
      <c r="R278" s="325"/>
      <c r="S278" s="996" t="str">
        <f>C276</f>
        <v>Domestic Waste Management Services - Annual Charge</v>
      </c>
      <c r="T278" s="387"/>
      <c r="U278" s="387"/>
      <c r="V278" s="387"/>
      <c r="W278" s="387"/>
      <c r="X278" s="387"/>
      <c r="Y278" s="388"/>
      <c r="Z278" s="116"/>
      <c r="AA278" s="996" t="str">
        <f>$S278</f>
        <v>Domestic Waste Management Services - Annual Charge</v>
      </c>
      <c r="AB278" s="387"/>
      <c r="AC278" s="387"/>
      <c r="AD278" s="387"/>
      <c r="AE278" s="387"/>
      <c r="AF278" s="387"/>
      <c r="AG278" s="388"/>
      <c r="AH278" s="116"/>
      <c r="AI278" s="996" t="str">
        <f>$S278</f>
        <v>Domestic Waste Management Services - Annual Charge</v>
      </c>
      <c r="AJ278" s="387"/>
      <c r="AK278" s="387"/>
      <c r="AL278" s="387"/>
      <c r="AM278" s="387"/>
      <c r="AN278" s="387"/>
      <c r="AO278" s="388"/>
      <c r="AP278" s="116"/>
      <c r="AQ278" s="996" t="str">
        <f>$S278</f>
        <v>Domestic Waste Management Services - Annual Charge</v>
      </c>
      <c r="AR278" s="387"/>
      <c r="AS278" s="387"/>
      <c r="AT278" s="387"/>
      <c r="AU278" s="387"/>
      <c r="AV278" s="387"/>
      <c r="AW278" s="388"/>
      <c r="AX278" s="327"/>
      <c r="AY278" s="116"/>
      <c r="AZ278" s="1474"/>
      <c r="BA278" s="1474"/>
      <c r="BB278" s="1474"/>
    </row>
    <row r="279" spans="1:54" s="189" customFormat="1" x14ac:dyDescent="0.2">
      <c r="A279" s="183"/>
      <c r="B279" s="325"/>
      <c r="C279" s="125"/>
      <c r="D279" s="126"/>
      <c r="E279" s="208" t="str">
        <f t="shared" ref="E279:L279" si="215">E175</f>
        <v>2020-21</v>
      </c>
      <c r="F279" s="208" t="str">
        <f t="shared" si="215"/>
        <v>2021-22</v>
      </c>
      <c r="G279" s="208" t="str">
        <f t="shared" si="215"/>
        <v>2022-23</v>
      </c>
      <c r="H279" s="208" t="str">
        <f t="shared" si="215"/>
        <v>2023-24</v>
      </c>
      <c r="I279" s="208" t="str">
        <f t="shared" si="215"/>
        <v>2024-25</v>
      </c>
      <c r="J279" s="208" t="str">
        <f t="shared" si="215"/>
        <v>2025-26</v>
      </c>
      <c r="K279" s="208" t="str">
        <f t="shared" si="215"/>
        <v>2026-27</v>
      </c>
      <c r="L279" s="208" t="str">
        <f t="shared" si="215"/>
        <v>2027-28</v>
      </c>
      <c r="M279" s="333"/>
      <c r="N279" s="116"/>
      <c r="O279" s="116"/>
      <c r="P279" s="116"/>
      <c r="Q279" s="101"/>
      <c r="R279" s="325"/>
      <c r="S279" s="997" t="str">
        <f>S$23</f>
        <v>Year 1</v>
      </c>
      <c r="T279" s="998" t="str">
        <f t="shared" ref="T279:Y279" si="216">T$23</f>
        <v>Year 2</v>
      </c>
      <c r="U279" s="998" t="str">
        <f t="shared" si="216"/>
        <v>Year 3</v>
      </c>
      <c r="V279" s="998" t="str">
        <f t="shared" si="216"/>
        <v>Year 4</v>
      </c>
      <c r="W279" s="998" t="str">
        <f t="shared" si="216"/>
        <v>Year 5</v>
      </c>
      <c r="X279" s="998" t="str">
        <f t="shared" si="216"/>
        <v>Year 6</v>
      </c>
      <c r="Y279" s="999" t="str">
        <f t="shared" si="216"/>
        <v>Year 7</v>
      </c>
      <c r="Z279" s="112"/>
      <c r="AA279" s="997" t="str">
        <f t="shared" ref="AA279:AG279" si="217">AA$23</f>
        <v>Year 1</v>
      </c>
      <c r="AB279" s="998" t="str">
        <f t="shared" si="217"/>
        <v>Year 2</v>
      </c>
      <c r="AC279" s="998" t="str">
        <f t="shared" si="217"/>
        <v>Year 3</v>
      </c>
      <c r="AD279" s="998" t="str">
        <f t="shared" si="217"/>
        <v>Year 4</v>
      </c>
      <c r="AE279" s="998" t="str">
        <f t="shared" si="217"/>
        <v>Year 5</v>
      </c>
      <c r="AF279" s="998" t="str">
        <f t="shared" si="217"/>
        <v>Year 6</v>
      </c>
      <c r="AG279" s="999" t="str">
        <f t="shared" si="217"/>
        <v>Year 7</v>
      </c>
      <c r="AH279" s="112"/>
      <c r="AI279" s="997" t="str">
        <f>AI$23</f>
        <v>Year 1</v>
      </c>
      <c r="AJ279" s="998" t="str">
        <f t="shared" ref="AJ279:AO279" si="218">AJ$23</f>
        <v>Year 2</v>
      </c>
      <c r="AK279" s="998" t="str">
        <f t="shared" si="218"/>
        <v>Year 3</v>
      </c>
      <c r="AL279" s="998" t="str">
        <f t="shared" si="218"/>
        <v>Year 4</v>
      </c>
      <c r="AM279" s="998" t="str">
        <f t="shared" si="218"/>
        <v>Year 5</v>
      </c>
      <c r="AN279" s="998" t="str">
        <f t="shared" si="218"/>
        <v>Year 6</v>
      </c>
      <c r="AO279" s="999" t="str">
        <f t="shared" si="218"/>
        <v>Year 7</v>
      </c>
      <c r="AP279" s="112"/>
      <c r="AQ279" s="997" t="str">
        <f>AQ$23</f>
        <v>Year 1</v>
      </c>
      <c r="AR279" s="998" t="str">
        <f t="shared" ref="AR279:AW279" si="219">AR$23</f>
        <v>Year 2</v>
      </c>
      <c r="AS279" s="998" t="str">
        <f t="shared" si="219"/>
        <v>Year 3</v>
      </c>
      <c r="AT279" s="998" t="str">
        <f t="shared" si="219"/>
        <v>Year 4</v>
      </c>
      <c r="AU279" s="998" t="str">
        <f t="shared" si="219"/>
        <v>Year 5</v>
      </c>
      <c r="AV279" s="998" t="str">
        <f t="shared" si="219"/>
        <v>Year 6</v>
      </c>
      <c r="AW279" s="999" t="str">
        <f t="shared" si="219"/>
        <v>Year 7</v>
      </c>
      <c r="AX279" s="327"/>
      <c r="AY279" s="116"/>
      <c r="AZ279" s="1474"/>
      <c r="BA279" s="1474"/>
      <c r="BB279" s="1474"/>
    </row>
    <row r="280" spans="1:54" s="189" customFormat="1" x14ac:dyDescent="0.2">
      <c r="A280" s="183"/>
      <c r="B280" s="325"/>
      <c r="C280" s="1027"/>
      <c r="D280" s="1023"/>
      <c r="E280" s="877"/>
      <c r="F280" s="1208"/>
      <c r="G280" s="1208"/>
      <c r="H280" s="1208"/>
      <c r="I280" s="1208"/>
      <c r="J280" s="1208"/>
      <c r="K280" s="1208"/>
      <c r="L280" s="1208"/>
      <c r="M280" s="333"/>
      <c r="N280" s="116"/>
      <c r="O280" s="116"/>
      <c r="P280" s="116"/>
      <c r="Q280" s="101"/>
      <c r="R280" s="325"/>
      <c r="S280" s="1000" t="str">
        <f t="shared" ref="S280:Y305" si="220">IF(F280="",".",F280-E280)</f>
        <v>.</v>
      </c>
      <c r="T280" s="1001" t="str">
        <f t="shared" si="220"/>
        <v>.</v>
      </c>
      <c r="U280" s="1001" t="str">
        <f t="shared" si="220"/>
        <v>.</v>
      </c>
      <c r="V280" s="1001" t="str">
        <f t="shared" si="220"/>
        <v>.</v>
      </c>
      <c r="W280" s="1001" t="str">
        <f t="shared" si="220"/>
        <v>.</v>
      </c>
      <c r="X280" s="1001" t="str">
        <f t="shared" si="220"/>
        <v>.</v>
      </c>
      <c r="Y280" s="1002" t="str">
        <f t="shared" si="220"/>
        <v>.</v>
      </c>
      <c r="Z280" s="116"/>
      <c r="AA280" s="1507" t="str">
        <f>IFERROR(F280/E280-1,".")</f>
        <v>.</v>
      </c>
      <c r="AB280" s="1508" t="str">
        <f t="shared" ref="AB280:AG295" si="221">IFERROR(G280/F280-1,".")</f>
        <v>.</v>
      </c>
      <c r="AC280" s="1508" t="str">
        <f t="shared" si="221"/>
        <v>.</v>
      </c>
      <c r="AD280" s="1508" t="str">
        <f t="shared" si="221"/>
        <v>.</v>
      </c>
      <c r="AE280" s="1508" t="str">
        <f t="shared" si="221"/>
        <v>.</v>
      </c>
      <c r="AF280" s="1508" t="str">
        <f t="shared" si="221"/>
        <v>.</v>
      </c>
      <c r="AG280" s="1509" t="str">
        <f t="shared" si="221"/>
        <v>.</v>
      </c>
      <c r="AH280" s="116"/>
      <c r="AI280" s="1484" t="str">
        <f>IF(S280=".",".",SUM($S280:S280))</f>
        <v>.</v>
      </c>
      <c r="AJ280" s="1001" t="str">
        <f>IF(T280=".",".",SUM($S280:T280))</f>
        <v>.</v>
      </c>
      <c r="AK280" s="1001" t="str">
        <f>IF(U280=".",".",SUM($S280:U280))</f>
        <v>.</v>
      </c>
      <c r="AL280" s="1001" t="str">
        <f>IF(V280=".",".",SUM($S280:V280))</f>
        <v>.</v>
      </c>
      <c r="AM280" s="1001" t="str">
        <f>IF(W280=".",".",SUM($S280:W280))</f>
        <v>.</v>
      </c>
      <c r="AN280" s="1001" t="str">
        <f>IF(X280=".",".",SUM($S280:X280))</f>
        <v>.</v>
      </c>
      <c r="AO280" s="1002" t="str">
        <f>IF(Y280=".",".",SUM($S280:Y280))</f>
        <v>.</v>
      </c>
      <c r="AP280" s="116"/>
      <c r="AQ280" s="1507" t="str">
        <f t="shared" ref="AQ280:AW305" si="222">IFERROR(F280/$E280-1,".")</f>
        <v>.</v>
      </c>
      <c r="AR280" s="1508" t="str">
        <f t="shared" si="222"/>
        <v>.</v>
      </c>
      <c r="AS280" s="1508" t="str">
        <f t="shared" si="222"/>
        <v>.</v>
      </c>
      <c r="AT280" s="1508" t="str">
        <f t="shared" si="222"/>
        <v>.</v>
      </c>
      <c r="AU280" s="1508" t="str">
        <f t="shared" si="222"/>
        <v>.</v>
      </c>
      <c r="AV280" s="1508" t="str">
        <f t="shared" si="222"/>
        <v>.</v>
      </c>
      <c r="AW280" s="1509" t="str">
        <f t="shared" si="222"/>
        <v>.</v>
      </c>
      <c r="AX280" s="327"/>
      <c r="AY280" s="116"/>
      <c r="AZ280" s="1474"/>
      <c r="BA280" s="1474"/>
      <c r="BB280" s="1474"/>
    </row>
    <row r="281" spans="1:54" s="189" customFormat="1" x14ac:dyDescent="0.2">
      <c r="A281" s="183"/>
      <c r="B281" s="325"/>
      <c r="C281" s="1539"/>
      <c r="D281" s="1024"/>
      <c r="E281" s="878"/>
      <c r="F281" s="878"/>
      <c r="G281" s="1209"/>
      <c r="H281" s="1209"/>
      <c r="I281" s="1209"/>
      <c r="J281" s="1209"/>
      <c r="K281" s="1209"/>
      <c r="L281" s="1209"/>
      <c r="M281" s="333"/>
      <c r="N281" s="116"/>
      <c r="O281" s="116"/>
      <c r="P281" s="116"/>
      <c r="Q281" s="101"/>
      <c r="R281" s="325"/>
      <c r="S281" s="1003" t="str">
        <f t="shared" si="220"/>
        <v>.</v>
      </c>
      <c r="T281" s="1004" t="str">
        <f t="shared" si="220"/>
        <v>.</v>
      </c>
      <c r="U281" s="1004" t="str">
        <f t="shared" si="220"/>
        <v>.</v>
      </c>
      <c r="V281" s="1004" t="str">
        <f t="shared" si="220"/>
        <v>.</v>
      </c>
      <c r="W281" s="1004" t="str">
        <f t="shared" si="220"/>
        <v>.</v>
      </c>
      <c r="X281" s="1004" t="str">
        <f t="shared" si="220"/>
        <v>.</v>
      </c>
      <c r="Y281" s="1005" t="str">
        <f t="shared" si="220"/>
        <v>.</v>
      </c>
      <c r="Z281" s="116"/>
      <c r="AA281" s="1507" t="str">
        <f t="shared" ref="AA281:AG305" si="223">IFERROR(F281/E281-1,".")</f>
        <v>.</v>
      </c>
      <c r="AB281" s="1508" t="str">
        <f t="shared" si="221"/>
        <v>.</v>
      </c>
      <c r="AC281" s="1508" t="str">
        <f t="shared" si="221"/>
        <v>.</v>
      </c>
      <c r="AD281" s="1508" t="str">
        <f t="shared" si="221"/>
        <v>.</v>
      </c>
      <c r="AE281" s="1508" t="str">
        <f t="shared" si="221"/>
        <v>.</v>
      </c>
      <c r="AF281" s="1508" t="str">
        <f t="shared" si="221"/>
        <v>.</v>
      </c>
      <c r="AG281" s="1509" t="str">
        <f t="shared" si="221"/>
        <v>.</v>
      </c>
      <c r="AH281" s="116"/>
      <c r="AI281" s="1003" t="str">
        <f>IF(S281=".",".",SUM($S281:S281))</f>
        <v>.</v>
      </c>
      <c r="AJ281" s="1004" t="str">
        <f>IF(T281=".",".",SUM($S281:T281))</f>
        <v>.</v>
      </c>
      <c r="AK281" s="1004" t="str">
        <f>IF(U281=".",".",SUM($S281:U281))</f>
        <v>.</v>
      </c>
      <c r="AL281" s="1004" t="str">
        <f>IF(V281=".",".",SUM($S281:V281))</f>
        <v>.</v>
      </c>
      <c r="AM281" s="1004" t="str">
        <f>IF(W281=".",".",SUM($S281:W281))</f>
        <v>.</v>
      </c>
      <c r="AN281" s="1004" t="str">
        <f>IF(X281=".",".",SUM($S281:X281))</f>
        <v>.</v>
      </c>
      <c r="AO281" s="1005" t="str">
        <f>IF(Y281=".",".",SUM($S281:Y281))</f>
        <v>.</v>
      </c>
      <c r="AP281" s="116"/>
      <c r="AQ281" s="1507" t="str">
        <f t="shared" si="222"/>
        <v>.</v>
      </c>
      <c r="AR281" s="1508" t="str">
        <f t="shared" si="222"/>
        <v>.</v>
      </c>
      <c r="AS281" s="1508" t="str">
        <f t="shared" si="222"/>
        <v>.</v>
      </c>
      <c r="AT281" s="1508" t="str">
        <f t="shared" si="222"/>
        <v>.</v>
      </c>
      <c r="AU281" s="1508" t="str">
        <f t="shared" si="222"/>
        <v>.</v>
      </c>
      <c r="AV281" s="1508" t="str">
        <f t="shared" si="222"/>
        <v>.</v>
      </c>
      <c r="AW281" s="1509" t="str">
        <f t="shared" si="222"/>
        <v>.</v>
      </c>
      <c r="AX281" s="327"/>
      <c r="AY281" s="116"/>
      <c r="AZ281" s="1474"/>
      <c r="BA281" s="1474"/>
      <c r="BB281" s="1474"/>
    </row>
    <row r="282" spans="1:54" s="189" customFormat="1" x14ac:dyDescent="0.2">
      <c r="A282" s="183"/>
      <c r="B282" s="325"/>
      <c r="C282" s="1028"/>
      <c r="D282" s="1024"/>
      <c r="E282" s="878"/>
      <c r="F282" s="878"/>
      <c r="G282" s="874"/>
      <c r="H282" s="874"/>
      <c r="I282" s="874"/>
      <c r="J282" s="874"/>
      <c r="K282" s="874"/>
      <c r="L282" s="874"/>
      <c r="M282" s="333"/>
      <c r="N282" s="116"/>
      <c r="O282" s="116"/>
      <c r="P282" s="116"/>
      <c r="Q282" s="101"/>
      <c r="R282" s="325"/>
      <c r="S282" s="1003" t="str">
        <f t="shared" si="220"/>
        <v>.</v>
      </c>
      <c r="T282" s="1004" t="str">
        <f t="shared" si="220"/>
        <v>.</v>
      </c>
      <c r="U282" s="1004" t="str">
        <f t="shared" si="220"/>
        <v>.</v>
      </c>
      <c r="V282" s="1004" t="str">
        <f t="shared" si="220"/>
        <v>.</v>
      </c>
      <c r="W282" s="1004" t="str">
        <f t="shared" si="220"/>
        <v>.</v>
      </c>
      <c r="X282" s="1004" t="str">
        <f t="shared" si="220"/>
        <v>.</v>
      </c>
      <c r="Y282" s="1005" t="str">
        <f t="shared" si="220"/>
        <v>.</v>
      </c>
      <c r="Z282" s="116"/>
      <c r="AA282" s="1507" t="str">
        <f t="shared" si="223"/>
        <v>.</v>
      </c>
      <c r="AB282" s="1508" t="str">
        <f t="shared" si="221"/>
        <v>.</v>
      </c>
      <c r="AC282" s="1508" t="str">
        <f t="shared" si="221"/>
        <v>.</v>
      </c>
      <c r="AD282" s="1508" t="str">
        <f t="shared" si="221"/>
        <v>.</v>
      </c>
      <c r="AE282" s="1508" t="str">
        <f t="shared" si="221"/>
        <v>.</v>
      </c>
      <c r="AF282" s="1508" t="str">
        <f t="shared" si="221"/>
        <v>.</v>
      </c>
      <c r="AG282" s="1509" t="str">
        <f t="shared" si="221"/>
        <v>.</v>
      </c>
      <c r="AH282" s="116"/>
      <c r="AI282" s="1003" t="str">
        <f>IF(S282=".",".",SUM($S282:S282))</f>
        <v>.</v>
      </c>
      <c r="AJ282" s="1004" t="str">
        <f>IF(T282=".",".",SUM($S282:T282))</f>
        <v>.</v>
      </c>
      <c r="AK282" s="1004" t="str">
        <f>IF(U282=".",".",SUM($S282:U282))</f>
        <v>.</v>
      </c>
      <c r="AL282" s="1004" t="str">
        <f>IF(V282=".",".",SUM($S282:V282))</f>
        <v>.</v>
      </c>
      <c r="AM282" s="1004" t="str">
        <f>IF(W282=".",".",SUM($S282:W282))</f>
        <v>.</v>
      </c>
      <c r="AN282" s="1004" t="str">
        <f>IF(X282=".",".",SUM($S282:X282))</f>
        <v>.</v>
      </c>
      <c r="AO282" s="1005" t="str">
        <f>IF(Y282=".",".",SUM($S282:Y282))</f>
        <v>.</v>
      </c>
      <c r="AP282" s="116"/>
      <c r="AQ282" s="1507" t="str">
        <f t="shared" si="222"/>
        <v>.</v>
      </c>
      <c r="AR282" s="1508" t="str">
        <f t="shared" si="222"/>
        <v>.</v>
      </c>
      <c r="AS282" s="1508" t="str">
        <f t="shared" si="222"/>
        <v>.</v>
      </c>
      <c r="AT282" s="1508" t="str">
        <f t="shared" si="222"/>
        <v>.</v>
      </c>
      <c r="AU282" s="1508" t="str">
        <f t="shared" si="222"/>
        <v>.</v>
      </c>
      <c r="AV282" s="1508" t="str">
        <f t="shared" si="222"/>
        <v>.</v>
      </c>
      <c r="AW282" s="1509" t="str">
        <f t="shared" si="222"/>
        <v>.</v>
      </c>
      <c r="AX282" s="327"/>
      <c r="AY282" s="116"/>
      <c r="AZ282" s="1474"/>
      <c r="BA282" s="1474"/>
      <c r="BB282" s="1474"/>
    </row>
    <row r="283" spans="1:54" s="189" customFormat="1" x14ac:dyDescent="0.2">
      <c r="A283" s="183"/>
      <c r="B283" s="325"/>
      <c r="C283" s="1028"/>
      <c r="D283" s="1024"/>
      <c r="E283" s="878"/>
      <c r="F283" s="878"/>
      <c r="G283" s="874"/>
      <c r="H283" s="874"/>
      <c r="I283" s="874"/>
      <c r="J283" s="874"/>
      <c r="K283" s="874"/>
      <c r="L283" s="874"/>
      <c r="M283" s="333"/>
      <c r="N283" s="116"/>
      <c r="O283" s="116"/>
      <c r="P283" s="116"/>
      <c r="Q283" s="101"/>
      <c r="R283" s="325"/>
      <c r="S283" s="1003" t="str">
        <f t="shared" si="220"/>
        <v>.</v>
      </c>
      <c r="T283" s="1004" t="str">
        <f t="shared" si="220"/>
        <v>.</v>
      </c>
      <c r="U283" s="1004" t="str">
        <f t="shared" si="220"/>
        <v>.</v>
      </c>
      <c r="V283" s="1004" t="str">
        <f t="shared" si="220"/>
        <v>.</v>
      </c>
      <c r="W283" s="1004" t="str">
        <f t="shared" si="220"/>
        <v>.</v>
      </c>
      <c r="X283" s="1004" t="str">
        <f t="shared" si="220"/>
        <v>.</v>
      </c>
      <c r="Y283" s="1005" t="str">
        <f t="shared" si="220"/>
        <v>.</v>
      </c>
      <c r="Z283" s="116"/>
      <c r="AA283" s="1507" t="str">
        <f t="shared" si="223"/>
        <v>.</v>
      </c>
      <c r="AB283" s="1508" t="str">
        <f t="shared" si="221"/>
        <v>.</v>
      </c>
      <c r="AC283" s="1508" t="str">
        <f t="shared" si="221"/>
        <v>.</v>
      </c>
      <c r="AD283" s="1508" t="str">
        <f t="shared" si="221"/>
        <v>.</v>
      </c>
      <c r="AE283" s="1508" t="str">
        <f t="shared" si="221"/>
        <v>.</v>
      </c>
      <c r="AF283" s="1508" t="str">
        <f t="shared" si="221"/>
        <v>.</v>
      </c>
      <c r="AG283" s="1509" t="str">
        <f t="shared" si="221"/>
        <v>.</v>
      </c>
      <c r="AH283" s="116"/>
      <c r="AI283" s="1003" t="str">
        <f>IF(S283=".",".",SUM($S283:S283))</f>
        <v>.</v>
      </c>
      <c r="AJ283" s="1004" t="str">
        <f>IF(T283=".",".",SUM($S283:T283))</f>
        <v>.</v>
      </c>
      <c r="AK283" s="1004" t="str">
        <f>IF(U283=".",".",SUM($S283:U283))</f>
        <v>.</v>
      </c>
      <c r="AL283" s="1004" t="str">
        <f>IF(V283=".",".",SUM($S283:V283))</f>
        <v>.</v>
      </c>
      <c r="AM283" s="1004" t="str">
        <f>IF(W283=".",".",SUM($S283:W283))</f>
        <v>.</v>
      </c>
      <c r="AN283" s="1004" t="str">
        <f>IF(X283=".",".",SUM($S283:X283))</f>
        <v>.</v>
      </c>
      <c r="AO283" s="1005" t="str">
        <f>IF(Y283=".",".",SUM($S283:Y283))</f>
        <v>.</v>
      </c>
      <c r="AP283" s="116"/>
      <c r="AQ283" s="1507" t="str">
        <f t="shared" si="222"/>
        <v>.</v>
      </c>
      <c r="AR283" s="1508" t="str">
        <f t="shared" si="222"/>
        <v>.</v>
      </c>
      <c r="AS283" s="1508" t="str">
        <f t="shared" si="222"/>
        <v>.</v>
      </c>
      <c r="AT283" s="1508" t="str">
        <f t="shared" si="222"/>
        <v>.</v>
      </c>
      <c r="AU283" s="1508" t="str">
        <f t="shared" si="222"/>
        <v>.</v>
      </c>
      <c r="AV283" s="1508" t="str">
        <f t="shared" si="222"/>
        <v>.</v>
      </c>
      <c r="AW283" s="1509" t="str">
        <f t="shared" si="222"/>
        <v>.</v>
      </c>
      <c r="AX283" s="327"/>
      <c r="AY283" s="116"/>
      <c r="AZ283" s="1474"/>
      <c r="BA283" s="1474"/>
      <c r="BB283" s="1474"/>
    </row>
    <row r="284" spans="1:54" s="189" customFormat="1" x14ac:dyDescent="0.2">
      <c r="A284" s="183"/>
      <c r="B284" s="325"/>
      <c r="C284" s="1028"/>
      <c r="D284" s="1024"/>
      <c r="E284" s="878"/>
      <c r="F284" s="878"/>
      <c r="G284" s="874"/>
      <c r="H284" s="874"/>
      <c r="I284" s="874"/>
      <c r="J284" s="874"/>
      <c r="K284" s="874"/>
      <c r="L284" s="874"/>
      <c r="M284" s="333"/>
      <c r="N284" s="116"/>
      <c r="O284" s="116"/>
      <c r="P284" s="116"/>
      <c r="Q284" s="101"/>
      <c r="R284" s="325"/>
      <c r="S284" s="1003" t="str">
        <f t="shared" si="220"/>
        <v>.</v>
      </c>
      <c r="T284" s="1004" t="str">
        <f t="shared" si="220"/>
        <v>.</v>
      </c>
      <c r="U284" s="1004" t="str">
        <f t="shared" si="220"/>
        <v>.</v>
      </c>
      <c r="V284" s="1004" t="str">
        <f t="shared" si="220"/>
        <v>.</v>
      </c>
      <c r="W284" s="1004" t="str">
        <f t="shared" si="220"/>
        <v>.</v>
      </c>
      <c r="X284" s="1004" t="str">
        <f t="shared" si="220"/>
        <v>.</v>
      </c>
      <c r="Y284" s="1005" t="str">
        <f t="shared" si="220"/>
        <v>.</v>
      </c>
      <c r="Z284" s="116"/>
      <c r="AA284" s="1507" t="str">
        <f t="shared" si="223"/>
        <v>.</v>
      </c>
      <c r="AB284" s="1508" t="str">
        <f t="shared" si="221"/>
        <v>.</v>
      </c>
      <c r="AC284" s="1508" t="str">
        <f t="shared" si="221"/>
        <v>.</v>
      </c>
      <c r="AD284" s="1508" t="str">
        <f t="shared" si="221"/>
        <v>.</v>
      </c>
      <c r="AE284" s="1508" t="str">
        <f t="shared" si="221"/>
        <v>.</v>
      </c>
      <c r="AF284" s="1508" t="str">
        <f t="shared" si="221"/>
        <v>.</v>
      </c>
      <c r="AG284" s="1509" t="str">
        <f t="shared" si="221"/>
        <v>.</v>
      </c>
      <c r="AH284" s="116"/>
      <c r="AI284" s="1003" t="str">
        <f>IF(S284=".",".",SUM($S284:S284))</f>
        <v>.</v>
      </c>
      <c r="AJ284" s="1004" t="str">
        <f>IF(T284=".",".",SUM($S284:T284))</f>
        <v>.</v>
      </c>
      <c r="AK284" s="1004" t="str">
        <f>IF(U284=".",".",SUM($S284:U284))</f>
        <v>.</v>
      </c>
      <c r="AL284" s="1004" t="str">
        <f>IF(V284=".",".",SUM($S284:V284))</f>
        <v>.</v>
      </c>
      <c r="AM284" s="1004" t="str">
        <f>IF(W284=".",".",SUM($S284:W284))</f>
        <v>.</v>
      </c>
      <c r="AN284" s="1004" t="str">
        <f>IF(X284=".",".",SUM($S284:X284))</f>
        <v>.</v>
      </c>
      <c r="AO284" s="1005" t="str">
        <f>IF(Y284=".",".",SUM($S284:Y284))</f>
        <v>.</v>
      </c>
      <c r="AP284" s="116"/>
      <c r="AQ284" s="1507" t="str">
        <f t="shared" si="222"/>
        <v>.</v>
      </c>
      <c r="AR284" s="1508" t="str">
        <f t="shared" si="222"/>
        <v>.</v>
      </c>
      <c r="AS284" s="1508" t="str">
        <f t="shared" si="222"/>
        <v>.</v>
      </c>
      <c r="AT284" s="1508" t="str">
        <f t="shared" si="222"/>
        <v>.</v>
      </c>
      <c r="AU284" s="1508" t="str">
        <f t="shared" si="222"/>
        <v>.</v>
      </c>
      <c r="AV284" s="1508" t="str">
        <f t="shared" si="222"/>
        <v>.</v>
      </c>
      <c r="AW284" s="1509" t="str">
        <f t="shared" si="222"/>
        <v>.</v>
      </c>
      <c r="AX284" s="327"/>
      <c r="AY284" s="116"/>
      <c r="AZ284" s="1474"/>
      <c r="BA284" s="1474"/>
      <c r="BB284" s="1474"/>
    </row>
    <row r="285" spans="1:54" s="189" customFormat="1" x14ac:dyDescent="0.2">
      <c r="A285" s="183"/>
      <c r="B285" s="325"/>
      <c r="C285" s="1028"/>
      <c r="D285" s="1024"/>
      <c r="E285" s="878"/>
      <c r="F285" s="878"/>
      <c r="G285" s="874"/>
      <c r="H285" s="874"/>
      <c r="I285" s="874"/>
      <c r="J285" s="874"/>
      <c r="K285" s="874"/>
      <c r="L285" s="874"/>
      <c r="M285" s="333"/>
      <c r="N285" s="116"/>
      <c r="O285" s="116"/>
      <c r="P285" s="116"/>
      <c r="Q285" s="101"/>
      <c r="R285" s="325"/>
      <c r="S285" s="1003" t="str">
        <f t="shared" si="220"/>
        <v>.</v>
      </c>
      <c r="T285" s="1004" t="str">
        <f t="shared" si="220"/>
        <v>.</v>
      </c>
      <c r="U285" s="1004" t="str">
        <f t="shared" si="220"/>
        <v>.</v>
      </c>
      <c r="V285" s="1004" t="str">
        <f t="shared" si="220"/>
        <v>.</v>
      </c>
      <c r="W285" s="1004" t="str">
        <f t="shared" si="220"/>
        <v>.</v>
      </c>
      <c r="X285" s="1004" t="str">
        <f t="shared" si="220"/>
        <v>.</v>
      </c>
      <c r="Y285" s="1005" t="str">
        <f t="shared" si="220"/>
        <v>.</v>
      </c>
      <c r="Z285" s="116"/>
      <c r="AA285" s="1507" t="str">
        <f t="shared" si="223"/>
        <v>.</v>
      </c>
      <c r="AB285" s="1508" t="str">
        <f t="shared" si="221"/>
        <v>.</v>
      </c>
      <c r="AC285" s="1508" t="str">
        <f t="shared" si="221"/>
        <v>.</v>
      </c>
      <c r="AD285" s="1508" t="str">
        <f t="shared" si="221"/>
        <v>.</v>
      </c>
      <c r="AE285" s="1508" t="str">
        <f t="shared" si="221"/>
        <v>.</v>
      </c>
      <c r="AF285" s="1508" t="str">
        <f t="shared" si="221"/>
        <v>.</v>
      </c>
      <c r="AG285" s="1509" t="str">
        <f t="shared" si="221"/>
        <v>.</v>
      </c>
      <c r="AH285" s="116"/>
      <c r="AI285" s="1003" t="str">
        <f>IF(S285=".",".",SUM($S285:S285))</f>
        <v>.</v>
      </c>
      <c r="AJ285" s="1004" t="str">
        <f>IF(T285=".",".",SUM($S285:T285))</f>
        <v>.</v>
      </c>
      <c r="AK285" s="1004" t="str">
        <f>IF(U285=".",".",SUM($S285:U285))</f>
        <v>.</v>
      </c>
      <c r="AL285" s="1004" t="str">
        <f>IF(V285=".",".",SUM($S285:V285))</f>
        <v>.</v>
      </c>
      <c r="AM285" s="1004" t="str">
        <f>IF(W285=".",".",SUM($S285:W285))</f>
        <v>.</v>
      </c>
      <c r="AN285" s="1004" t="str">
        <f>IF(X285=".",".",SUM($S285:X285))</f>
        <v>.</v>
      </c>
      <c r="AO285" s="1005" t="str">
        <f>IF(Y285=".",".",SUM($S285:Y285))</f>
        <v>.</v>
      </c>
      <c r="AP285" s="116"/>
      <c r="AQ285" s="1507" t="str">
        <f t="shared" si="222"/>
        <v>.</v>
      </c>
      <c r="AR285" s="1508" t="str">
        <f t="shared" si="222"/>
        <v>.</v>
      </c>
      <c r="AS285" s="1508" t="str">
        <f t="shared" si="222"/>
        <v>.</v>
      </c>
      <c r="AT285" s="1508" t="str">
        <f t="shared" si="222"/>
        <v>.</v>
      </c>
      <c r="AU285" s="1508" t="str">
        <f t="shared" si="222"/>
        <v>.</v>
      </c>
      <c r="AV285" s="1508" t="str">
        <f t="shared" si="222"/>
        <v>.</v>
      </c>
      <c r="AW285" s="1509" t="str">
        <f t="shared" si="222"/>
        <v>.</v>
      </c>
      <c r="AX285" s="327"/>
      <c r="AY285" s="116"/>
      <c r="AZ285" s="1474"/>
      <c r="BA285" s="1474"/>
      <c r="BB285" s="1474"/>
    </row>
    <row r="286" spans="1:54" s="189" customFormat="1" x14ac:dyDescent="0.2">
      <c r="A286" s="183"/>
      <c r="B286" s="325"/>
      <c r="C286" s="1028"/>
      <c r="D286" s="1024"/>
      <c r="E286" s="878"/>
      <c r="F286" s="878"/>
      <c r="G286" s="874"/>
      <c r="H286" s="874"/>
      <c r="I286" s="874"/>
      <c r="J286" s="874"/>
      <c r="K286" s="874"/>
      <c r="L286" s="874"/>
      <c r="M286" s="333"/>
      <c r="N286" s="116"/>
      <c r="O286" s="116"/>
      <c r="P286" s="116"/>
      <c r="Q286" s="101"/>
      <c r="R286" s="325"/>
      <c r="S286" s="1003" t="str">
        <f t="shared" si="220"/>
        <v>.</v>
      </c>
      <c r="T286" s="1004" t="str">
        <f t="shared" si="220"/>
        <v>.</v>
      </c>
      <c r="U286" s="1004" t="str">
        <f t="shared" si="220"/>
        <v>.</v>
      </c>
      <c r="V286" s="1004" t="str">
        <f t="shared" si="220"/>
        <v>.</v>
      </c>
      <c r="W286" s="1004" t="str">
        <f t="shared" si="220"/>
        <v>.</v>
      </c>
      <c r="X286" s="1004" t="str">
        <f t="shared" si="220"/>
        <v>.</v>
      </c>
      <c r="Y286" s="1005" t="str">
        <f t="shared" si="220"/>
        <v>.</v>
      </c>
      <c r="Z286" s="116"/>
      <c r="AA286" s="1507" t="str">
        <f t="shared" si="223"/>
        <v>.</v>
      </c>
      <c r="AB286" s="1508" t="str">
        <f t="shared" si="221"/>
        <v>.</v>
      </c>
      <c r="AC286" s="1508" t="str">
        <f t="shared" si="221"/>
        <v>.</v>
      </c>
      <c r="AD286" s="1508" t="str">
        <f t="shared" si="221"/>
        <v>.</v>
      </c>
      <c r="AE286" s="1508" t="str">
        <f t="shared" si="221"/>
        <v>.</v>
      </c>
      <c r="AF286" s="1508" t="str">
        <f t="shared" si="221"/>
        <v>.</v>
      </c>
      <c r="AG286" s="1509" t="str">
        <f t="shared" si="221"/>
        <v>.</v>
      </c>
      <c r="AH286" s="116"/>
      <c r="AI286" s="1003" t="str">
        <f>IF(S286=".",".",SUM($S286:S286))</f>
        <v>.</v>
      </c>
      <c r="AJ286" s="1004" t="str">
        <f>IF(T286=".",".",SUM($S286:T286))</f>
        <v>.</v>
      </c>
      <c r="AK286" s="1004" t="str">
        <f>IF(U286=".",".",SUM($S286:U286))</f>
        <v>.</v>
      </c>
      <c r="AL286" s="1004" t="str">
        <f>IF(V286=".",".",SUM($S286:V286))</f>
        <v>.</v>
      </c>
      <c r="AM286" s="1004" t="str">
        <f>IF(W286=".",".",SUM($S286:W286))</f>
        <v>.</v>
      </c>
      <c r="AN286" s="1004" t="str">
        <f>IF(X286=".",".",SUM($S286:X286))</f>
        <v>.</v>
      </c>
      <c r="AO286" s="1005" t="str">
        <f>IF(Y286=".",".",SUM($S286:Y286))</f>
        <v>.</v>
      </c>
      <c r="AP286" s="116"/>
      <c r="AQ286" s="1507" t="str">
        <f t="shared" si="222"/>
        <v>.</v>
      </c>
      <c r="AR286" s="1508" t="str">
        <f t="shared" si="222"/>
        <v>.</v>
      </c>
      <c r="AS286" s="1508" t="str">
        <f t="shared" si="222"/>
        <v>.</v>
      </c>
      <c r="AT286" s="1508" t="str">
        <f t="shared" si="222"/>
        <v>.</v>
      </c>
      <c r="AU286" s="1508" t="str">
        <f t="shared" si="222"/>
        <v>.</v>
      </c>
      <c r="AV286" s="1508" t="str">
        <f t="shared" si="222"/>
        <v>.</v>
      </c>
      <c r="AW286" s="1509" t="str">
        <f t="shared" si="222"/>
        <v>.</v>
      </c>
      <c r="AX286" s="327"/>
      <c r="AY286" s="116"/>
      <c r="AZ286" s="1474"/>
      <c r="BA286" s="1474"/>
      <c r="BB286" s="1474"/>
    </row>
    <row r="287" spans="1:54" s="189" customFormat="1" x14ac:dyDescent="0.2">
      <c r="A287" s="183"/>
      <c r="B287" s="325"/>
      <c r="C287" s="1028"/>
      <c r="D287" s="1024"/>
      <c r="E287" s="878"/>
      <c r="F287" s="878"/>
      <c r="G287" s="874"/>
      <c r="H287" s="874"/>
      <c r="I287" s="874"/>
      <c r="J287" s="874"/>
      <c r="K287" s="874"/>
      <c r="L287" s="874"/>
      <c r="M287" s="333"/>
      <c r="N287" s="116"/>
      <c r="O287" s="116"/>
      <c r="P287" s="116"/>
      <c r="Q287" s="101"/>
      <c r="R287" s="325"/>
      <c r="S287" s="1003" t="str">
        <f t="shared" si="220"/>
        <v>.</v>
      </c>
      <c r="T287" s="1004" t="str">
        <f t="shared" si="220"/>
        <v>.</v>
      </c>
      <c r="U287" s="1004" t="str">
        <f t="shared" si="220"/>
        <v>.</v>
      </c>
      <c r="V287" s="1004" t="str">
        <f t="shared" si="220"/>
        <v>.</v>
      </c>
      <c r="W287" s="1004" t="str">
        <f t="shared" si="220"/>
        <v>.</v>
      </c>
      <c r="X287" s="1004" t="str">
        <f t="shared" si="220"/>
        <v>.</v>
      </c>
      <c r="Y287" s="1005" t="str">
        <f t="shared" si="220"/>
        <v>.</v>
      </c>
      <c r="Z287" s="116"/>
      <c r="AA287" s="1507" t="str">
        <f t="shared" si="223"/>
        <v>.</v>
      </c>
      <c r="AB287" s="1508" t="str">
        <f t="shared" si="221"/>
        <v>.</v>
      </c>
      <c r="AC287" s="1508" t="str">
        <f t="shared" si="221"/>
        <v>.</v>
      </c>
      <c r="AD287" s="1508" t="str">
        <f t="shared" si="221"/>
        <v>.</v>
      </c>
      <c r="AE287" s="1508" t="str">
        <f t="shared" si="221"/>
        <v>.</v>
      </c>
      <c r="AF287" s="1508" t="str">
        <f t="shared" si="221"/>
        <v>.</v>
      </c>
      <c r="AG287" s="1509" t="str">
        <f t="shared" si="221"/>
        <v>.</v>
      </c>
      <c r="AH287" s="116"/>
      <c r="AI287" s="1003" t="str">
        <f>IF(S287=".",".",SUM($S287:S287))</f>
        <v>.</v>
      </c>
      <c r="AJ287" s="1004" t="str">
        <f>IF(T287=".",".",SUM($S287:T287))</f>
        <v>.</v>
      </c>
      <c r="AK287" s="1004" t="str">
        <f>IF(U287=".",".",SUM($S287:U287))</f>
        <v>.</v>
      </c>
      <c r="AL287" s="1004" t="str">
        <f>IF(V287=".",".",SUM($S287:V287))</f>
        <v>.</v>
      </c>
      <c r="AM287" s="1004" t="str">
        <f>IF(W287=".",".",SUM($S287:W287))</f>
        <v>.</v>
      </c>
      <c r="AN287" s="1004" t="str">
        <f>IF(X287=".",".",SUM($S287:X287))</f>
        <v>.</v>
      </c>
      <c r="AO287" s="1005" t="str">
        <f>IF(Y287=".",".",SUM($S287:Y287))</f>
        <v>.</v>
      </c>
      <c r="AP287" s="116"/>
      <c r="AQ287" s="1507" t="str">
        <f t="shared" si="222"/>
        <v>.</v>
      </c>
      <c r="AR287" s="1508" t="str">
        <f t="shared" si="222"/>
        <v>.</v>
      </c>
      <c r="AS287" s="1508" t="str">
        <f t="shared" si="222"/>
        <v>.</v>
      </c>
      <c r="AT287" s="1508" t="str">
        <f t="shared" si="222"/>
        <v>.</v>
      </c>
      <c r="AU287" s="1508" t="str">
        <f t="shared" si="222"/>
        <v>.</v>
      </c>
      <c r="AV287" s="1508" t="str">
        <f t="shared" si="222"/>
        <v>.</v>
      </c>
      <c r="AW287" s="1509" t="str">
        <f t="shared" si="222"/>
        <v>.</v>
      </c>
      <c r="AX287" s="327"/>
      <c r="AY287" s="116"/>
      <c r="AZ287" s="1474"/>
      <c r="BA287" s="1474"/>
      <c r="BB287" s="1474"/>
    </row>
    <row r="288" spans="1:54" s="189" customFormat="1" x14ac:dyDescent="0.2">
      <c r="A288" s="183"/>
      <c r="B288" s="325"/>
      <c r="C288" s="1028"/>
      <c r="D288" s="1024"/>
      <c r="E288" s="878"/>
      <c r="F288" s="878"/>
      <c r="G288" s="874"/>
      <c r="H288" s="874"/>
      <c r="I288" s="874"/>
      <c r="J288" s="874"/>
      <c r="K288" s="874"/>
      <c r="L288" s="874"/>
      <c r="M288" s="333"/>
      <c r="N288" s="116"/>
      <c r="O288" s="116"/>
      <c r="P288" s="116"/>
      <c r="Q288" s="101"/>
      <c r="R288" s="325"/>
      <c r="S288" s="1003" t="str">
        <f t="shared" si="220"/>
        <v>.</v>
      </c>
      <c r="T288" s="1004" t="str">
        <f t="shared" si="220"/>
        <v>.</v>
      </c>
      <c r="U288" s="1004" t="str">
        <f t="shared" si="220"/>
        <v>.</v>
      </c>
      <c r="V288" s="1004" t="str">
        <f t="shared" si="220"/>
        <v>.</v>
      </c>
      <c r="W288" s="1004" t="str">
        <f t="shared" si="220"/>
        <v>.</v>
      </c>
      <c r="X288" s="1004" t="str">
        <f t="shared" si="220"/>
        <v>.</v>
      </c>
      <c r="Y288" s="1005" t="str">
        <f t="shared" si="220"/>
        <v>.</v>
      </c>
      <c r="Z288" s="116"/>
      <c r="AA288" s="1507" t="str">
        <f t="shared" si="223"/>
        <v>.</v>
      </c>
      <c r="AB288" s="1508" t="str">
        <f t="shared" si="221"/>
        <v>.</v>
      </c>
      <c r="AC288" s="1508" t="str">
        <f t="shared" si="221"/>
        <v>.</v>
      </c>
      <c r="AD288" s="1508" t="str">
        <f t="shared" si="221"/>
        <v>.</v>
      </c>
      <c r="AE288" s="1508" t="str">
        <f t="shared" si="221"/>
        <v>.</v>
      </c>
      <c r="AF288" s="1508" t="str">
        <f t="shared" si="221"/>
        <v>.</v>
      </c>
      <c r="AG288" s="1509" t="str">
        <f t="shared" si="221"/>
        <v>.</v>
      </c>
      <c r="AH288" s="116"/>
      <c r="AI288" s="1003" t="str">
        <f>IF(S288=".",".",SUM($S288:S288))</f>
        <v>.</v>
      </c>
      <c r="AJ288" s="1004" t="str">
        <f>IF(T288=".",".",SUM($S288:T288))</f>
        <v>.</v>
      </c>
      <c r="AK288" s="1004" t="str">
        <f>IF(U288=".",".",SUM($S288:U288))</f>
        <v>.</v>
      </c>
      <c r="AL288" s="1004" t="str">
        <f>IF(V288=".",".",SUM($S288:V288))</f>
        <v>.</v>
      </c>
      <c r="AM288" s="1004" t="str">
        <f>IF(W288=".",".",SUM($S288:W288))</f>
        <v>.</v>
      </c>
      <c r="AN288" s="1004" t="str">
        <f>IF(X288=".",".",SUM($S288:X288))</f>
        <v>.</v>
      </c>
      <c r="AO288" s="1005" t="str">
        <f>IF(Y288=".",".",SUM($S288:Y288))</f>
        <v>.</v>
      </c>
      <c r="AP288" s="116"/>
      <c r="AQ288" s="1507" t="str">
        <f t="shared" si="222"/>
        <v>.</v>
      </c>
      <c r="AR288" s="1508" t="str">
        <f t="shared" si="222"/>
        <v>.</v>
      </c>
      <c r="AS288" s="1508" t="str">
        <f t="shared" si="222"/>
        <v>.</v>
      </c>
      <c r="AT288" s="1508" t="str">
        <f t="shared" si="222"/>
        <v>.</v>
      </c>
      <c r="AU288" s="1508" t="str">
        <f t="shared" si="222"/>
        <v>.</v>
      </c>
      <c r="AV288" s="1508" t="str">
        <f t="shared" si="222"/>
        <v>.</v>
      </c>
      <c r="AW288" s="1509" t="str">
        <f t="shared" si="222"/>
        <v>.</v>
      </c>
      <c r="AX288" s="327"/>
      <c r="AY288" s="116"/>
      <c r="AZ288" s="1474"/>
      <c r="BA288" s="1474"/>
      <c r="BB288" s="1474"/>
    </row>
    <row r="289" spans="1:54" s="189" customFormat="1" x14ac:dyDescent="0.2">
      <c r="A289" s="183"/>
      <c r="B289" s="325"/>
      <c r="C289" s="1028"/>
      <c r="D289" s="1024"/>
      <c r="E289" s="878"/>
      <c r="F289" s="878"/>
      <c r="G289" s="874"/>
      <c r="H289" s="874"/>
      <c r="I289" s="874"/>
      <c r="J289" s="874"/>
      <c r="K289" s="874"/>
      <c r="L289" s="874"/>
      <c r="M289" s="333"/>
      <c r="N289" s="116"/>
      <c r="O289" s="116"/>
      <c r="P289" s="116"/>
      <c r="Q289" s="101"/>
      <c r="R289" s="325"/>
      <c r="S289" s="1003" t="str">
        <f t="shared" si="220"/>
        <v>.</v>
      </c>
      <c r="T289" s="1004" t="str">
        <f t="shared" si="220"/>
        <v>.</v>
      </c>
      <c r="U289" s="1004" t="str">
        <f t="shared" si="220"/>
        <v>.</v>
      </c>
      <c r="V289" s="1004" t="str">
        <f t="shared" si="220"/>
        <v>.</v>
      </c>
      <c r="W289" s="1004" t="str">
        <f t="shared" si="220"/>
        <v>.</v>
      </c>
      <c r="X289" s="1004" t="str">
        <f t="shared" si="220"/>
        <v>.</v>
      </c>
      <c r="Y289" s="1005" t="str">
        <f t="shared" si="220"/>
        <v>.</v>
      </c>
      <c r="Z289" s="116"/>
      <c r="AA289" s="1507" t="str">
        <f t="shared" si="223"/>
        <v>.</v>
      </c>
      <c r="AB289" s="1508" t="str">
        <f t="shared" si="221"/>
        <v>.</v>
      </c>
      <c r="AC289" s="1508" t="str">
        <f t="shared" si="221"/>
        <v>.</v>
      </c>
      <c r="AD289" s="1508" t="str">
        <f t="shared" si="221"/>
        <v>.</v>
      </c>
      <c r="AE289" s="1508" t="str">
        <f t="shared" si="221"/>
        <v>.</v>
      </c>
      <c r="AF289" s="1508" t="str">
        <f t="shared" si="221"/>
        <v>.</v>
      </c>
      <c r="AG289" s="1509" t="str">
        <f t="shared" si="221"/>
        <v>.</v>
      </c>
      <c r="AH289" s="116"/>
      <c r="AI289" s="1003" t="str">
        <f>IF(S289=".",".",SUM($S289:S289))</f>
        <v>.</v>
      </c>
      <c r="AJ289" s="1004" t="str">
        <f>IF(T289=".",".",SUM($S289:T289))</f>
        <v>.</v>
      </c>
      <c r="AK289" s="1004" t="str">
        <f>IF(U289=".",".",SUM($S289:U289))</f>
        <v>.</v>
      </c>
      <c r="AL289" s="1004" t="str">
        <f>IF(V289=".",".",SUM($S289:V289))</f>
        <v>.</v>
      </c>
      <c r="AM289" s="1004" t="str">
        <f>IF(W289=".",".",SUM($S289:W289))</f>
        <v>.</v>
      </c>
      <c r="AN289" s="1004" t="str">
        <f>IF(X289=".",".",SUM($S289:X289))</f>
        <v>.</v>
      </c>
      <c r="AO289" s="1005" t="str">
        <f>IF(Y289=".",".",SUM($S289:Y289))</f>
        <v>.</v>
      </c>
      <c r="AP289" s="116"/>
      <c r="AQ289" s="1507" t="str">
        <f t="shared" si="222"/>
        <v>.</v>
      </c>
      <c r="AR289" s="1508" t="str">
        <f t="shared" si="222"/>
        <v>.</v>
      </c>
      <c r="AS289" s="1508" t="str">
        <f t="shared" si="222"/>
        <v>.</v>
      </c>
      <c r="AT289" s="1508" t="str">
        <f t="shared" si="222"/>
        <v>.</v>
      </c>
      <c r="AU289" s="1508" t="str">
        <f t="shared" si="222"/>
        <v>.</v>
      </c>
      <c r="AV289" s="1508" t="str">
        <f t="shared" si="222"/>
        <v>.</v>
      </c>
      <c r="AW289" s="1509" t="str">
        <f t="shared" si="222"/>
        <v>.</v>
      </c>
      <c r="AX289" s="327"/>
      <c r="AY289" s="116"/>
      <c r="AZ289" s="1474"/>
      <c r="BA289" s="1474"/>
      <c r="BB289" s="1474"/>
    </row>
    <row r="290" spans="1:54" s="189" customFormat="1" x14ac:dyDescent="0.2">
      <c r="A290" s="183"/>
      <c r="B290" s="325"/>
      <c r="C290" s="1028"/>
      <c r="D290" s="1024"/>
      <c r="E290" s="878"/>
      <c r="F290" s="878"/>
      <c r="G290" s="874"/>
      <c r="H290" s="874"/>
      <c r="I290" s="874"/>
      <c r="J290" s="874"/>
      <c r="K290" s="874"/>
      <c r="L290" s="874"/>
      <c r="M290" s="333"/>
      <c r="N290" s="116"/>
      <c r="O290" s="116"/>
      <c r="P290" s="116"/>
      <c r="Q290" s="101"/>
      <c r="R290" s="325"/>
      <c r="S290" s="1003" t="str">
        <f t="shared" si="220"/>
        <v>.</v>
      </c>
      <c r="T290" s="1004" t="str">
        <f t="shared" si="220"/>
        <v>.</v>
      </c>
      <c r="U290" s="1004" t="str">
        <f t="shared" si="220"/>
        <v>.</v>
      </c>
      <c r="V290" s="1004" t="str">
        <f t="shared" si="220"/>
        <v>.</v>
      </c>
      <c r="W290" s="1004" t="str">
        <f t="shared" si="220"/>
        <v>.</v>
      </c>
      <c r="X290" s="1004" t="str">
        <f t="shared" si="220"/>
        <v>.</v>
      </c>
      <c r="Y290" s="1005" t="str">
        <f t="shared" si="220"/>
        <v>.</v>
      </c>
      <c r="Z290" s="116"/>
      <c r="AA290" s="1507" t="str">
        <f t="shared" si="223"/>
        <v>.</v>
      </c>
      <c r="AB290" s="1508" t="str">
        <f t="shared" si="221"/>
        <v>.</v>
      </c>
      <c r="AC290" s="1508" t="str">
        <f t="shared" si="221"/>
        <v>.</v>
      </c>
      <c r="AD290" s="1508" t="str">
        <f t="shared" si="221"/>
        <v>.</v>
      </c>
      <c r="AE290" s="1508" t="str">
        <f t="shared" si="221"/>
        <v>.</v>
      </c>
      <c r="AF290" s="1508" t="str">
        <f t="shared" si="221"/>
        <v>.</v>
      </c>
      <c r="AG290" s="1509" t="str">
        <f t="shared" si="221"/>
        <v>.</v>
      </c>
      <c r="AH290" s="116"/>
      <c r="AI290" s="1003" t="str">
        <f>IF(S290=".",".",SUM($S290:S290))</f>
        <v>.</v>
      </c>
      <c r="AJ290" s="1004" t="str">
        <f>IF(T290=".",".",SUM($S290:T290))</f>
        <v>.</v>
      </c>
      <c r="AK290" s="1004" t="str">
        <f>IF(U290=".",".",SUM($S290:U290))</f>
        <v>.</v>
      </c>
      <c r="AL290" s="1004" t="str">
        <f>IF(V290=".",".",SUM($S290:V290))</f>
        <v>.</v>
      </c>
      <c r="AM290" s="1004" t="str">
        <f>IF(W290=".",".",SUM($S290:W290))</f>
        <v>.</v>
      </c>
      <c r="AN290" s="1004" t="str">
        <f>IF(X290=".",".",SUM($S290:X290))</f>
        <v>.</v>
      </c>
      <c r="AO290" s="1005" t="str">
        <f>IF(Y290=".",".",SUM($S290:Y290))</f>
        <v>.</v>
      </c>
      <c r="AP290" s="116"/>
      <c r="AQ290" s="1507" t="str">
        <f t="shared" si="222"/>
        <v>.</v>
      </c>
      <c r="AR290" s="1508" t="str">
        <f t="shared" si="222"/>
        <v>.</v>
      </c>
      <c r="AS290" s="1508" t="str">
        <f t="shared" si="222"/>
        <v>.</v>
      </c>
      <c r="AT290" s="1508" t="str">
        <f t="shared" si="222"/>
        <v>.</v>
      </c>
      <c r="AU290" s="1508" t="str">
        <f t="shared" si="222"/>
        <v>.</v>
      </c>
      <c r="AV290" s="1508" t="str">
        <f t="shared" si="222"/>
        <v>.</v>
      </c>
      <c r="AW290" s="1509" t="str">
        <f t="shared" si="222"/>
        <v>.</v>
      </c>
      <c r="AX290" s="327"/>
      <c r="AY290" s="116"/>
      <c r="AZ290" s="1474"/>
      <c r="BA290" s="1474"/>
      <c r="BB290" s="1474"/>
    </row>
    <row r="291" spans="1:54" s="189" customFormat="1" x14ac:dyDescent="0.2">
      <c r="A291" s="183"/>
      <c r="B291" s="325"/>
      <c r="C291" s="1028"/>
      <c r="D291" s="1024"/>
      <c r="E291" s="878"/>
      <c r="F291" s="878"/>
      <c r="G291" s="874"/>
      <c r="H291" s="874"/>
      <c r="I291" s="874"/>
      <c r="J291" s="874"/>
      <c r="K291" s="874"/>
      <c r="L291" s="874"/>
      <c r="M291" s="333"/>
      <c r="N291" s="116"/>
      <c r="O291" s="116"/>
      <c r="P291" s="116"/>
      <c r="Q291" s="101"/>
      <c r="R291" s="325"/>
      <c r="S291" s="1003" t="str">
        <f t="shared" si="220"/>
        <v>.</v>
      </c>
      <c r="T291" s="1004" t="str">
        <f t="shared" si="220"/>
        <v>.</v>
      </c>
      <c r="U291" s="1004" t="str">
        <f t="shared" si="220"/>
        <v>.</v>
      </c>
      <c r="V291" s="1004" t="str">
        <f t="shared" si="220"/>
        <v>.</v>
      </c>
      <c r="W291" s="1004" t="str">
        <f t="shared" si="220"/>
        <v>.</v>
      </c>
      <c r="X291" s="1004" t="str">
        <f t="shared" si="220"/>
        <v>.</v>
      </c>
      <c r="Y291" s="1005" t="str">
        <f t="shared" si="220"/>
        <v>.</v>
      </c>
      <c r="Z291" s="116"/>
      <c r="AA291" s="1507" t="str">
        <f t="shared" si="223"/>
        <v>.</v>
      </c>
      <c r="AB291" s="1508" t="str">
        <f t="shared" si="221"/>
        <v>.</v>
      </c>
      <c r="AC291" s="1508" t="str">
        <f t="shared" si="221"/>
        <v>.</v>
      </c>
      <c r="AD291" s="1508" t="str">
        <f t="shared" si="221"/>
        <v>.</v>
      </c>
      <c r="AE291" s="1508" t="str">
        <f t="shared" si="221"/>
        <v>.</v>
      </c>
      <c r="AF291" s="1508" t="str">
        <f t="shared" si="221"/>
        <v>.</v>
      </c>
      <c r="AG291" s="1509" t="str">
        <f t="shared" si="221"/>
        <v>.</v>
      </c>
      <c r="AH291" s="116"/>
      <c r="AI291" s="1003" t="str">
        <f>IF(S291=".",".",SUM($S291:S291))</f>
        <v>.</v>
      </c>
      <c r="AJ291" s="1004" t="str">
        <f>IF(T291=".",".",SUM($S291:T291))</f>
        <v>.</v>
      </c>
      <c r="AK291" s="1004" t="str">
        <f>IF(U291=".",".",SUM($S291:U291))</f>
        <v>.</v>
      </c>
      <c r="AL291" s="1004" t="str">
        <f>IF(V291=".",".",SUM($S291:V291))</f>
        <v>.</v>
      </c>
      <c r="AM291" s="1004" t="str">
        <f>IF(W291=".",".",SUM($S291:W291))</f>
        <v>.</v>
      </c>
      <c r="AN291" s="1004" t="str">
        <f>IF(X291=".",".",SUM($S291:X291))</f>
        <v>.</v>
      </c>
      <c r="AO291" s="1005" t="str">
        <f>IF(Y291=".",".",SUM($S291:Y291))</f>
        <v>.</v>
      </c>
      <c r="AP291" s="116"/>
      <c r="AQ291" s="1507" t="str">
        <f t="shared" si="222"/>
        <v>.</v>
      </c>
      <c r="AR291" s="1508" t="str">
        <f t="shared" si="222"/>
        <v>.</v>
      </c>
      <c r="AS291" s="1508" t="str">
        <f t="shared" si="222"/>
        <v>.</v>
      </c>
      <c r="AT291" s="1508" t="str">
        <f t="shared" si="222"/>
        <v>.</v>
      </c>
      <c r="AU291" s="1508" t="str">
        <f t="shared" si="222"/>
        <v>.</v>
      </c>
      <c r="AV291" s="1508" t="str">
        <f t="shared" si="222"/>
        <v>.</v>
      </c>
      <c r="AW291" s="1509" t="str">
        <f t="shared" si="222"/>
        <v>.</v>
      </c>
      <c r="AX291" s="327"/>
      <c r="AY291" s="116"/>
      <c r="AZ291" s="1474"/>
      <c r="BA291" s="1474"/>
      <c r="BB291" s="1474"/>
    </row>
    <row r="292" spans="1:54" s="189" customFormat="1" x14ac:dyDescent="0.2">
      <c r="A292" s="183"/>
      <c r="B292" s="325"/>
      <c r="C292" s="1028"/>
      <c r="D292" s="1024"/>
      <c r="E292" s="878"/>
      <c r="F292" s="878"/>
      <c r="G292" s="874"/>
      <c r="H292" s="874"/>
      <c r="I292" s="874"/>
      <c r="J292" s="874"/>
      <c r="K292" s="874"/>
      <c r="L292" s="874"/>
      <c r="M292" s="333"/>
      <c r="N292" s="116"/>
      <c r="O292" s="116"/>
      <c r="P292" s="116"/>
      <c r="Q292" s="101"/>
      <c r="R292" s="325"/>
      <c r="S292" s="1003" t="str">
        <f t="shared" si="220"/>
        <v>.</v>
      </c>
      <c r="T292" s="1004" t="str">
        <f t="shared" si="220"/>
        <v>.</v>
      </c>
      <c r="U292" s="1004" t="str">
        <f t="shared" si="220"/>
        <v>.</v>
      </c>
      <c r="V292" s="1004" t="str">
        <f t="shared" si="220"/>
        <v>.</v>
      </c>
      <c r="W292" s="1004" t="str">
        <f t="shared" si="220"/>
        <v>.</v>
      </c>
      <c r="X292" s="1004" t="str">
        <f t="shared" si="220"/>
        <v>.</v>
      </c>
      <c r="Y292" s="1005" t="str">
        <f t="shared" si="220"/>
        <v>.</v>
      </c>
      <c r="Z292" s="116"/>
      <c r="AA292" s="1507" t="str">
        <f t="shared" si="223"/>
        <v>.</v>
      </c>
      <c r="AB292" s="1508" t="str">
        <f t="shared" si="221"/>
        <v>.</v>
      </c>
      <c r="AC292" s="1508" t="str">
        <f t="shared" si="221"/>
        <v>.</v>
      </c>
      <c r="AD292" s="1508" t="str">
        <f t="shared" si="221"/>
        <v>.</v>
      </c>
      <c r="AE292" s="1508" t="str">
        <f t="shared" si="221"/>
        <v>.</v>
      </c>
      <c r="AF292" s="1508" t="str">
        <f t="shared" si="221"/>
        <v>.</v>
      </c>
      <c r="AG292" s="1509" t="str">
        <f t="shared" si="221"/>
        <v>.</v>
      </c>
      <c r="AH292" s="116"/>
      <c r="AI292" s="1003" t="str">
        <f>IF(S292=".",".",SUM($S292:S292))</f>
        <v>.</v>
      </c>
      <c r="AJ292" s="1004" t="str">
        <f>IF(T292=".",".",SUM($S292:T292))</f>
        <v>.</v>
      </c>
      <c r="AK292" s="1004" t="str">
        <f>IF(U292=".",".",SUM($S292:U292))</f>
        <v>.</v>
      </c>
      <c r="AL292" s="1004" t="str">
        <f>IF(V292=".",".",SUM($S292:V292))</f>
        <v>.</v>
      </c>
      <c r="AM292" s="1004" t="str">
        <f>IF(W292=".",".",SUM($S292:W292))</f>
        <v>.</v>
      </c>
      <c r="AN292" s="1004" t="str">
        <f>IF(X292=".",".",SUM($S292:X292))</f>
        <v>.</v>
      </c>
      <c r="AO292" s="1005" t="str">
        <f>IF(Y292=".",".",SUM($S292:Y292))</f>
        <v>.</v>
      </c>
      <c r="AP292" s="116"/>
      <c r="AQ292" s="1507" t="str">
        <f t="shared" si="222"/>
        <v>.</v>
      </c>
      <c r="AR292" s="1508" t="str">
        <f t="shared" si="222"/>
        <v>.</v>
      </c>
      <c r="AS292" s="1508" t="str">
        <f t="shared" si="222"/>
        <v>.</v>
      </c>
      <c r="AT292" s="1508" t="str">
        <f t="shared" si="222"/>
        <v>.</v>
      </c>
      <c r="AU292" s="1508" t="str">
        <f t="shared" si="222"/>
        <v>.</v>
      </c>
      <c r="AV292" s="1508" t="str">
        <f t="shared" si="222"/>
        <v>.</v>
      </c>
      <c r="AW292" s="1509" t="str">
        <f t="shared" si="222"/>
        <v>.</v>
      </c>
      <c r="AX292" s="327"/>
      <c r="AY292" s="116"/>
      <c r="AZ292" s="1474"/>
      <c r="BA292" s="1474"/>
      <c r="BB292" s="1474"/>
    </row>
    <row r="293" spans="1:54" s="189" customFormat="1" x14ac:dyDescent="0.2">
      <c r="A293" s="183"/>
      <c r="B293" s="325"/>
      <c r="C293" s="1028"/>
      <c r="D293" s="1024"/>
      <c r="E293" s="878"/>
      <c r="F293" s="878"/>
      <c r="G293" s="874"/>
      <c r="H293" s="874"/>
      <c r="I293" s="874"/>
      <c r="J293" s="874"/>
      <c r="K293" s="874"/>
      <c r="L293" s="874"/>
      <c r="M293" s="333"/>
      <c r="N293" s="116"/>
      <c r="O293" s="116"/>
      <c r="P293" s="116"/>
      <c r="Q293" s="101"/>
      <c r="R293" s="325"/>
      <c r="S293" s="1003" t="str">
        <f t="shared" si="220"/>
        <v>.</v>
      </c>
      <c r="T293" s="1004" t="str">
        <f t="shared" si="220"/>
        <v>.</v>
      </c>
      <c r="U293" s="1004" t="str">
        <f t="shared" si="220"/>
        <v>.</v>
      </c>
      <c r="V293" s="1004" t="str">
        <f t="shared" si="220"/>
        <v>.</v>
      </c>
      <c r="W293" s="1004" t="str">
        <f t="shared" si="220"/>
        <v>.</v>
      </c>
      <c r="X293" s="1004" t="str">
        <f t="shared" si="220"/>
        <v>.</v>
      </c>
      <c r="Y293" s="1005" t="str">
        <f t="shared" si="220"/>
        <v>.</v>
      </c>
      <c r="Z293" s="116"/>
      <c r="AA293" s="1507" t="str">
        <f t="shared" si="223"/>
        <v>.</v>
      </c>
      <c r="AB293" s="1508" t="str">
        <f t="shared" si="221"/>
        <v>.</v>
      </c>
      <c r="AC293" s="1508" t="str">
        <f t="shared" si="221"/>
        <v>.</v>
      </c>
      <c r="AD293" s="1508" t="str">
        <f t="shared" si="221"/>
        <v>.</v>
      </c>
      <c r="AE293" s="1508" t="str">
        <f t="shared" si="221"/>
        <v>.</v>
      </c>
      <c r="AF293" s="1508" t="str">
        <f t="shared" si="221"/>
        <v>.</v>
      </c>
      <c r="AG293" s="1509" t="str">
        <f t="shared" si="221"/>
        <v>.</v>
      </c>
      <c r="AH293" s="116"/>
      <c r="AI293" s="1003" t="str">
        <f>IF(S293=".",".",SUM($S293:S293))</f>
        <v>.</v>
      </c>
      <c r="AJ293" s="1004" t="str">
        <f>IF(T293=".",".",SUM($S293:T293))</f>
        <v>.</v>
      </c>
      <c r="AK293" s="1004" t="str">
        <f>IF(U293=".",".",SUM($S293:U293))</f>
        <v>.</v>
      </c>
      <c r="AL293" s="1004" t="str">
        <f>IF(V293=".",".",SUM($S293:V293))</f>
        <v>.</v>
      </c>
      <c r="AM293" s="1004" t="str">
        <f>IF(W293=".",".",SUM($S293:W293))</f>
        <v>.</v>
      </c>
      <c r="AN293" s="1004" t="str">
        <f>IF(X293=".",".",SUM($S293:X293))</f>
        <v>.</v>
      </c>
      <c r="AO293" s="1005" t="str">
        <f>IF(Y293=".",".",SUM($S293:Y293))</f>
        <v>.</v>
      </c>
      <c r="AP293" s="116"/>
      <c r="AQ293" s="1507" t="str">
        <f t="shared" si="222"/>
        <v>.</v>
      </c>
      <c r="AR293" s="1508" t="str">
        <f t="shared" si="222"/>
        <v>.</v>
      </c>
      <c r="AS293" s="1508" t="str">
        <f t="shared" si="222"/>
        <v>.</v>
      </c>
      <c r="AT293" s="1508" t="str">
        <f t="shared" si="222"/>
        <v>.</v>
      </c>
      <c r="AU293" s="1508" t="str">
        <f t="shared" si="222"/>
        <v>.</v>
      </c>
      <c r="AV293" s="1508" t="str">
        <f t="shared" si="222"/>
        <v>.</v>
      </c>
      <c r="AW293" s="1509" t="str">
        <f t="shared" si="222"/>
        <v>.</v>
      </c>
      <c r="AX293" s="327"/>
      <c r="AY293" s="116"/>
      <c r="AZ293" s="1474"/>
      <c r="BA293" s="1474"/>
      <c r="BB293" s="1474"/>
    </row>
    <row r="294" spans="1:54" s="189" customFormat="1" x14ac:dyDescent="0.2">
      <c r="A294" s="183"/>
      <c r="B294" s="325"/>
      <c r="C294" s="1028"/>
      <c r="D294" s="1024"/>
      <c r="E294" s="878"/>
      <c r="F294" s="878"/>
      <c r="G294" s="874"/>
      <c r="H294" s="874"/>
      <c r="I294" s="874"/>
      <c r="J294" s="874"/>
      <c r="K294" s="874"/>
      <c r="L294" s="874"/>
      <c r="M294" s="333"/>
      <c r="N294" s="116"/>
      <c r="O294" s="116"/>
      <c r="P294" s="116"/>
      <c r="Q294" s="101"/>
      <c r="R294" s="325"/>
      <c r="S294" s="1003" t="str">
        <f t="shared" si="220"/>
        <v>.</v>
      </c>
      <c r="T294" s="1004" t="str">
        <f t="shared" si="220"/>
        <v>.</v>
      </c>
      <c r="U294" s="1004" t="str">
        <f t="shared" si="220"/>
        <v>.</v>
      </c>
      <c r="V294" s="1004" t="str">
        <f t="shared" si="220"/>
        <v>.</v>
      </c>
      <c r="W294" s="1004" t="str">
        <f t="shared" si="220"/>
        <v>.</v>
      </c>
      <c r="X294" s="1004" t="str">
        <f t="shared" si="220"/>
        <v>.</v>
      </c>
      <c r="Y294" s="1005" t="str">
        <f t="shared" si="220"/>
        <v>.</v>
      </c>
      <c r="Z294" s="116"/>
      <c r="AA294" s="1507" t="str">
        <f t="shared" si="223"/>
        <v>.</v>
      </c>
      <c r="AB294" s="1508" t="str">
        <f t="shared" si="221"/>
        <v>.</v>
      </c>
      <c r="AC294" s="1508" t="str">
        <f t="shared" si="221"/>
        <v>.</v>
      </c>
      <c r="AD294" s="1508" t="str">
        <f t="shared" si="221"/>
        <v>.</v>
      </c>
      <c r="AE294" s="1508" t="str">
        <f t="shared" si="221"/>
        <v>.</v>
      </c>
      <c r="AF294" s="1508" t="str">
        <f t="shared" si="221"/>
        <v>.</v>
      </c>
      <c r="AG294" s="1509" t="str">
        <f t="shared" si="221"/>
        <v>.</v>
      </c>
      <c r="AH294" s="116"/>
      <c r="AI294" s="1003" t="str">
        <f>IF(S294=".",".",SUM($S294:S294))</f>
        <v>.</v>
      </c>
      <c r="AJ294" s="1004" t="str">
        <f>IF(T294=".",".",SUM($S294:T294))</f>
        <v>.</v>
      </c>
      <c r="AK294" s="1004" t="str">
        <f>IF(U294=".",".",SUM($S294:U294))</f>
        <v>.</v>
      </c>
      <c r="AL294" s="1004" t="str">
        <f>IF(V294=".",".",SUM($S294:V294))</f>
        <v>.</v>
      </c>
      <c r="AM294" s="1004" t="str">
        <f>IF(W294=".",".",SUM($S294:W294))</f>
        <v>.</v>
      </c>
      <c r="AN294" s="1004" t="str">
        <f>IF(X294=".",".",SUM($S294:X294))</f>
        <v>.</v>
      </c>
      <c r="AO294" s="1005" t="str">
        <f>IF(Y294=".",".",SUM($S294:Y294))</f>
        <v>.</v>
      </c>
      <c r="AP294" s="116"/>
      <c r="AQ294" s="1507" t="str">
        <f t="shared" si="222"/>
        <v>.</v>
      </c>
      <c r="AR294" s="1508" t="str">
        <f t="shared" si="222"/>
        <v>.</v>
      </c>
      <c r="AS294" s="1508" t="str">
        <f t="shared" si="222"/>
        <v>.</v>
      </c>
      <c r="AT294" s="1508" t="str">
        <f t="shared" si="222"/>
        <v>.</v>
      </c>
      <c r="AU294" s="1508" t="str">
        <f t="shared" si="222"/>
        <v>.</v>
      </c>
      <c r="AV294" s="1508" t="str">
        <f t="shared" si="222"/>
        <v>.</v>
      </c>
      <c r="AW294" s="1509" t="str">
        <f t="shared" si="222"/>
        <v>.</v>
      </c>
      <c r="AX294" s="327"/>
      <c r="AY294" s="116"/>
      <c r="AZ294" s="1474"/>
      <c r="BA294" s="1474"/>
      <c r="BB294" s="1474"/>
    </row>
    <row r="295" spans="1:54" s="189" customFormat="1" x14ac:dyDescent="0.2">
      <c r="A295" s="183"/>
      <c r="B295" s="325"/>
      <c r="C295" s="1028"/>
      <c r="D295" s="1024"/>
      <c r="E295" s="878"/>
      <c r="F295" s="878"/>
      <c r="G295" s="874"/>
      <c r="H295" s="874"/>
      <c r="I295" s="874"/>
      <c r="J295" s="874"/>
      <c r="K295" s="874"/>
      <c r="L295" s="874"/>
      <c r="M295" s="333"/>
      <c r="N295" s="116"/>
      <c r="O295" s="116"/>
      <c r="P295" s="116"/>
      <c r="Q295" s="101"/>
      <c r="R295" s="325"/>
      <c r="S295" s="1003" t="str">
        <f t="shared" si="220"/>
        <v>.</v>
      </c>
      <c r="T295" s="1004" t="str">
        <f t="shared" si="220"/>
        <v>.</v>
      </c>
      <c r="U295" s="1004" t="str">
        <f t="shared" si="220"/>
        <v>.</v>
      </c>
      <c r="V295" s="1004" t="str">
        <f t="shared" si="220"/>
        <v>.</v>
      </c>
      <c r="W295" s="1004" t="str">
        <f t="shared" si="220"/>
        <v>.</v>
      </c>
      <c r="X295" s="1004" t="str">
        <f t="shared" si="220"/>
        <v>.</v>
      </c>
      <c r="Y295" s="1005" t="str">
        <f t="shared" si="220"/>
        <v>.</v>
      </c>
      <c r="Z295" s="116"/>
      <c r="AA295" s="1507" t="str">
        <f t="shared" si="223"/>
        <v>.</v>
      </c>
      <c r="AB295" s="1508" t="str">
        <f t="shared" si="221"/>
        <v>.</v>
      </c>
      <c r="AC295" s="1508" t="str">
        <f t="shared" si="221"/>
        <v>.</v>
      </c>
      <c r="AD295" s="1508" t="str">
        <f t="shared" si="221"/>
        <v>.</v>
      </c>
      <c r="AE295" s="1508" t="str">
        <f t="shared" si="221"/>
        <v>.</v>
      </c>
      <c r="AF295" s="1508" t="str">
        <f t="shared" si="221"/>
        <v>.</v>
      </c>
      <c r="AG295" s="1509" t="str">
        <f t="shared" si="221"/>
        <v>.</v>
      </c>
      <c r="AH295" s="116"/>
      <c r="AI295" s="1003" t="str">
        <f>IF(S295=".",".",SUM($S295:S295))</f>
        <v>.</v>
      </c>
      <c r="AJ295" s="1004" t="str">
        <f>IF(T295=".",".",SUM($S295:T295))</f>
        <v>.</v>
      </c>
      <c r="AK295" s="1004" t="str">
        <f>IF(U295=".",".",SUM($S295:U295))</f>
        <v>.</v>
      </c>
      <c r="AL295" s="1004" t="str">
        <f>IF(V295=".",".",SUM($S295:V295))</f>
        <v>.</v>
      </c>
      <c r="AM295" s="1004" t="str">
        <f>IF(W295=".",".",SUM($S295:W295))</f>
        <v>.</v>
      </c>
      <c r="AN295" s="1004" t="str">
        <f>IF(X295=".",".",SUM($S295:X295))</f>
        <v>.</v>
      </c>
      <c r="AO295" s="1005" t="str">
        <f>IF(Y295=".",".",SUM($S295:Y295))</f>
        <v>.</v>
      </c>
      <c r="AP295" s="116"/>
      <c r="AQ295" s="1507" t="str">
        <f t="shared" si="222"/>
        <v>.</v>
      </c>
      <c r="AR295" s="1508" t="str">
        <f t="shared" si="222"/>
        <v>.</v>
      </c>
      <c r="AS295" s="1508" t="str">
        <f t="shared" si="222"/>
        <v>.</v>
      </c>
      <c r="AT295" s="1508" t="str">
        <f t="shared" si="222"/>
        <v>.</v>
      </c>
      <c r="AU295" s="1508" t="str">
        <f t="shared" si="222"/>
        <v>.</v>
      </c>
      <c r="AV295" s="1508" t="str">
        <f t="shared" si="222"/>
        <v>.</v>
      </c>
      <c r="AW295" s="1509" t="str">
        <f t="shared" si="222"/>
        <v>.</v>
      </c>
      <c r="AX295" s="327"/>
      <c r="AY295" s="116"/>
      <c r="AZ295" s="1474"/>
      <c r="BA295" s="1474"/>
      <c r="BB295" s="1474"/>
    </row>
    <row r="296" spans="1:54" s="189" customFormat="1" x14ac:dyDescent="0.2">
      <c r="A296" s="183"/>
      <c r="B296" s="325"/>
      <c r="C296" s="1028"/>
      <c r="D296" s="1024"/>
      <c r="E296" s="878"/>
      <c r="F296" s="878"/>
      <c r="G296" s="874"/>
      <c r="H296" s="874"/>
      <c r="I296" s="874"/>
      <c r="J296" s="874"/>
      <c r="K296" s="874"/>
      <c r="L296" s="874"/>
      <c r="M296" s="333"/>
      <c r="N296" s="116"/>
      <c r="O296" s="116"/>
      <c r="P296" s="116"/>
      <c r="Q296" s="101"/>
      <c r="R296" s="325"/>
      <c r="S296" s="1003" t="str">
        <f t="shared" si="220"/>
        <v>.</v>
      </c>
      <c r="T296" s="1004" t="str">
        <f t="shared" si="220"/>
        <v>.</v>
      </c>
      <c r="U296" s="1004" t="str">
        <f t="shared" si="220"/>
        <v>.</v>
      </c>
      <c r="V296" s="1004" t="str">
        <f t="shared" si="220"/>
        <v>.</v>
      </c>
      <c r="W296" s="1004" t="str">
        <f t="shared" si="220"/>
        <v>.</v>
      </c>
      <c r="X296" s="1004" t="str">
        <f t="shared" si="220"/>
        <v>.</v>
      </c>
      <c r="Y296" s="1005" t="str">
        <f t="shared" si="220"/>
        <v>.</v>
      </c>
      <c r="Z296" s="116"/>
      <c r="AA296" s="1507" t="str">
        <f t="shared" si="223"/>
        <v>.</v>
      </c>
      <c r="AB296" s="1508" t="str">
        <f t="shared" si="223"/>
        <v>.</v>
      </c>
      <c r="AC296" s="1508" t="str">
        <f t="shared" si="223"/>
        <v>.</v>
      </c>
      <c r="AD296" s="1508" t="str">
        <f t="shared" si="223"/>
        <v>.</v>
      </c>
      <c r="AE296" s="1508" t="str">
        <f t="shared" si="223"/>
        <v>.</v>
      </c>
      <c r="AF296" s="1508" t="str">
        <f t="shared" si="223"/>
        <v>.</v>
      </c>
      <c r="AG296" s="1509" t="str">
        <f t="shared" si="223"/>
        <v>.</v>
      </c>
      <c r="AH296" s="116"/>
      <c r="AI296" s="1003" t="str">
        <f>IF(S296=".",".",SUM($S296:S296))</f>
        <v>.</v>
      </c>
      <c r="AJ296" s="1004" t="str">
        <f>IF(T296=".",".",SUM($S296:T296))</f>
        <v>.</v>
      </c>
      <c r="AK296" s="1004" t="str">
        <f>IF(U296=".",".",SUM($S296:U296))</f>
        <v>.</v>
      </c>
      <c r="AL296" s="1004" t="str">
        <f>IF(V296=".",".",SUM($S296:V296))</f>
        <v>.</v>
      </c>
      <c r="AM296" s="1004" t="str">
        <f>IF(W296=".",".",SUM($S296:W296))</f>
        <v>.</v>
      </c>
      <c r="AN296" s="1004" t="str">
        <f>IF(X296=".",".",SUM($S296:X296))</f>
        <v>.</v>
      </c>
      <c r="AO296" s="1005" t="str">
        <f>IF(Y296=".",".",SUM($S296:Y296))</f>
        <v>.</v>
      </c>
      <c r="AP296" s="116"/>
      <c r="AQ296" s="1507" t="str">
        <f t="shared" si="222"/>
        <v>.</v>
      </c>
      <c r="AR296" s="1508" t="str">
        <f t="shared" si="222"/>
        <v>.</v>
      </c>
      <c r="AS296" s="1508" t="str">
        <f t="shared" si="222"/>
        <v>.</v>
      </c>
      <c r="AT296" s="1508" t="str">
        <f t="shared" si="222"/>
        <v>.</v>
      </c>
      <c r="AU296" s="1508" t="str">
        <f t="shared" si="222"/>
        <v>.</v>
      </c>
      <c r="AV296" s="1508" t="str">
        <f t="shared" si="222"/>
        <v>.</v>
      </c>
      <c r="AW296" s="1509" t="str">
        <f t="shared" si="222"/>
        <v>.</v>
      </c>
      <c r="AX296" s="327"/>
      <c r="AY296" s="116"/>
      <c r="AZ296" s="1474"/>
      <c r="BA296" s="1474"/>
      <c r="BB296" s="1474"/>
    </row>
    <row r="297" spans="1:54" s="189" customFormat="1" x14ac:dyDescent="0.2">
      <c r="A297" s="183"/>
      <c r="B297" s="325"/>
      <c r="C297" s="1028"/>
      <c r="D297" s="1024"/>
      <c r="E297" s="878"/>
      <c r="F297" s="878"/>
      <c r="G297" s="874"/>
      <c r="H297" s="874"/>
      <c r="I297" s="874"/>
      <c r="J297" s="874"/>
      <c r="K297" s="874"/>
      <c r="L297" s="874"/>
      <c r="M297" s="333"/>
      <c r="N297" s="116"/>
      <c r="O297" s="116"/>
      <c r="P297" s="116"/>
      <c r="Q297" s="101"/>
      <c r="R297" s="325"/>
      <c r="S297" s="1003" t="str">
        <f t="shared" si="220"/>
        <v>.</v>
      </c>
      <c r="T297" s="1004" t="str">
        <f t="shared" si="220"/>
        <v>.</v>
      </c>
      <c r="U297" s="1004" t="str">
        <f t="shared" si="220"/>
        <v>.</v>
      </c>
      <c r="V297" s="1004" t="str">
        <f t="shared" si="220"/>
        <v>.</v>
      </c>
      <c r="W297" s="1004" t="str">
        <f t="shared" si="220"/>
        <v>.</v>
      </c>
      <c r="X297" s="1004" t="str">
        <f t="shared" si="220"/>
        <v>.</v>
      </c>
      <c r="Y297" s="1005" t="str">
        <f t="shared" si="220"/>
        <v>.</v>
      </c>
      <c r="Z297" s="116"/>
      <c r="AA297" s="1507" t="str">
        <f t="shared" si="223"/>
        <v>.</v>
      </c>
      <c r="AB297" s="1508" t="str">
        <f t="shared" si="223"/>
        <v>.</v>
      </c>
      <c r="AC297" s="1508" t="str">
        <f t="shared" si="223"/>
        <v>.</v>
      </c>
      <c r="AD297" s="1508" t="str">
        <f t="shared" si="223"/>
        <v>.</v>
      </c>
      <c r="AE297" s="1508" t="str">
        <f t="shared" si="223"/>
        <v>.</v>
      </c>
      <c r="AF297" s="1508" t="str">
        <f t="shared" si="223"/>
        <v>.</v>
      </c>
      <c r="AG297" s="1509" t="str">
        <f t="shared" si="223"/>
        <v>.</v>
      </c>
      <c r="AH297" s="116"/>
      <c r="AI297" s="1003" t="str">
        <f>IF(S297=".",".",SUM($S297:S297))</f>
        <v>.</v>
      </c>
      <c r="AJ297" s="1004" t="str">
        <f>IF(T297=".",".",SUM($S297:T297))</f>
        <v>.</v>
      </c>
      <c r="AK297" s="1004" t="str">
        <f>IF(U297=".",".",SUM($S297:U297))</f>
        <v>.</v>
      </c>
      <c r="AL297" s="1004" t="str">
        <f>IF(V297=".",".",SUM($S297:V297))</f>
        <v>.</v>
      </c>
      <c r="AM297" s="1004" t="str">
        <f>IF(W297=".",".",SUM($S297:W297))</f>
        <v>.</v>
      </c>
      <c r="AN297" s="1004" t="str">
        <f>IF(X297=".",".",SUM($S297:X297))</f>
        <v>.</v>
      </c>
      <c r="AO297" s="1005" t="str">
        <f>IF(Y297=".",".",SUM($S297:Y297))</f>
        <v>.</v>
      </c>
      <c r="AP297" s="116"/>
      <c r="AQ297" s="1507" t="str">
        <f t="shared" si="222"/>
        <v>.</v>
      </c>
      <c r="AR297" s="1508" t="str">
        <f t="shared" si="222"/>
        <v>.</v>
      </c>
      <c r="AS297" s="1508" t="str">
        <f t="shared" si="222"/>
        <v>.</v>
      </c>
      <c r="AT297" s="1508" t="str">
        <f t="shared" si="222"/>
        <v>.</v>
      </c>
      <c r="AU297" s="1508" t="str">
        <f t="shared" si="222"/>
        <v>.</v>
      </c>
      <c r="AV297" s="1508" t="str">
        <f t="shared" si="222"/>
        <v>.</v>
      </c>
      <c r="AW297" s="1509" t="str">
        <f>IFERROR(L297/$E297-1,".")</f>
        <v>.</v>
      </c>
      <c r="AX297" s="327"/>
      <c r="AY297" s="116"/>
      <c r="AZ297" s="1474"/>
      <c r="BA297" s="1474"/>
      <c r="BB297" s="1474"/>
    </row>
    <row r="298" spans="1:54" s="189" customFormat="1" x14ac:dyDescent="0.2">
      <c r="A298" s="183"/>
      <c r="B298" s="325"/>
      <c r="C298" s="1028"/>
      <c r="D298" s="1024"/>
      <c r="E298" s="878"/>
      <c r="F298" s="878"/>
      <c r="G298" s="874"/>
      <c r="H298" s="874"/>
      <c r="I298" s="874"/>
      <c r="J298" s="874"/>
      <c r="K298" s="874"/>
      <c r="L298" s="874"/>
      <c r="M298" s="333"/>
      <c r="N298" s="116"/>
      <c r="O298" s="116"/>
      <c r="P298" s="116"/>
      <c r="Q298" s="101"/>
      <c r="R298" s="325"/>
      <c r="S298" s="1003" t="str">
        <f t="shared" si="220"/>
        <v>.</v>
      </c>
      <c r="T298" s="1004" t="str">
        <f t="shared" si="220"/>
        <v>.</v>
      </c>
      <c r="U298" s="1004" t="str">
        <f t="shared" si="220"/>
        <v>.</v>
      </c>
      <c r="V298" s="1004" t="str">
        <f t="shared" si="220"/>
        <v>.</v>
      </c>
      <c r="W298" s="1004" t="str">
        <f t="shared" si="220"/>
        <v>.</v>
      </c>
      <c r="X298" s="1004" t="str">
        <f t="shared" si="220"/>
        <v>.</v>
      </c>
      <c r="Y298" s="1005" t="str">
        <f t="shared" si="220"/>
        <v>.</v>
      </c>
      <c r="Z298" s="116"/>
      <c r="AA298" s="1507" t="str">
        <f t="shared" si="223"/>
        <v>.</v>
      </c>
      <c r="AB298" s="1508" t="str">
        <f t="shared" si="223"/>
        <v>.</v>
      </c>
      <c r="AC298" s="1508" t="str">
        <f t="shared" si="223"/>
        <v>.</v>
      </c>
      <c r="AD298" s="1508" t="str">
        <f t="shared" si="223"/>
        <v>.</v>
      </c>
      <c r="AE298" s="1508" t="str">
        <f t="shared" si="223"/>
        <v>.</v>
      </c>
      <c r="AF298" s="1508" t="str">
        <f t="shared" si="223"/>
        <v>.</v>
      </c>
      <c r="AG298" s="1509" t="str">
        <f t="shared" si="223"/>
        <v>.</v>
      </c>
      <c r="AH298" s="116"/>
      <c r="AI298" s="1003" t="str">
        <f>IF(S298=".",".",SUM($S298:S298))</f>
        <v>.</v>
      </c>
      <c r="AJ298" s="1004" t="str">
        <f>IF(T298=".",".",SUM($S298:T298))</f>
        <v>.</v>
      </c>
      <c r="AK298" s="1004" t="str">
        <f>IF(U298=".",".",SUM($S298:U298))</f>
        <v>.</v>
      </c>
      <c r="AL298" s="1004" t="str">
        <f>IF(V298=".",".",SUM($S298:V298))</f>
        <v>.</v>
      </c>
      <c r="AM298" s="1004" t="str">
        <f>IF(W298=".",".",SUM($S298:W298))</f>
        <v>.</v>
      </c>
      <c r="AN298" s="1004" t="str">
        <f>IF(X298=".",".",SUM($S298:X298))</f>
        <v>.</v>
      </c>
      <c r="AO298" s="1005" t="str">
        <f>IF(Y298=".",".",SUM($S298:Y298))</f>
        <v>.</v>
      </c>
      <c r="AP298" s="116"/>
      <c r="AQ298" s="1507" t="str">
        <f t="shared" si="222"/>
        <v>.</v>
      </c>
      <c r="AR298" s="1508" t="str">
        <f t="shared" si="222"/>
        <v>.</v>
      </c>
      <c r="AS298" s="1508" t="str">
        <f t="shared" si="222"/>
        <v>.</v>
      </c>
      <c r="AT298" s="1508" t="str">
        <f t="shared" si="222"/>
        <v>.</v>
      </c>
      <c r="AU298" s="1508" t="str">
        <f t="shared" si="222"/>
        <v>.</v>
      </c>
      <c r="AV298" s="1508" t="str">
        <f t="shared" si="222"/>
        <v>.</v>
      </c>
      <c r="AW298" s="1509" t="str">
        <f t="shared" si="222"/>
        <v>.</v>
      </c>
      <c r="AX298" s="327"/>
      <c r="AY298" s="116"/>
      <c r="AZ298" s="1474"/>
      <c r="BA298" s="1474"/>
      <c r="BB298" s="1474"/>
    </row>
    <row r="299" spans="1:54" s="189" customFormat="1" x14ac:dyDescent="0.2">
      <c r="A299" s="183"/>
      <c r="B299" s="325"/>
      <c r="C299" s="1028"/>
      <c r="D299" s="1024"/>
      <c r="E299" s="878"/>
      <c r="F299" s="878"/>
      <c r="G299" s="874"/>
      <c r="H299" s="874"/>
      <c r="I299" s="874"/>
      <c r="J299" s="874"/>
      <c r="K299" s="874"/>
      <c r="L299" s="874"/>
      <c r="M299" s="333"/>
      <c r="N299" s="116"/>
      <c r="O299" s="116"/>
      <c r="P299" s="116"/>
      <c r="Q299" s="101"/>
      <c r="R299" s="325"/>
      <c r="S299" s="1003" t="str">
        <f t="shared" si="220"/>
        <v>.</v>
      </c>
      <c r="T299" s="1004" t="str">
        <f t="shared" si="220"/>
        <v>.</v>
      </c>
      <c r="U299" s="1004" t="str">
        <f t="shared" si="220"/>
        <v>.</v>
      </c>
      <c r="V299" s="1004" t="str">
        <f t="shared" si="220"/>
        <v>.</v>
      </c>
      <c r="W299" s="1004" t="str">
        <f t="shared" si="220"/>
        <v>.</v>
      </c>
      <c r="X299" s="1004" t="str">
        <f t="shared" si="220"/>
        <v>.</v>
      </c>
      <c r="Y299" s="1005" t="str">
        <f t="shared" si="220"/>
        <v>.</v>
      </c>
      <c r="Z299" s="116"/>
      <c r="AA299" s="1507" t="str">
        <f t="shared" si="223"/>
        <v>.</v>
      </c>
      <c r="AB299" s="1508" t="str">
        <f t="shared" si="223"/>
        <v>.</v>
      </c>
      <c r="AC299" s="1508" t="str">
        <f t="shared" si="223"/>
        <v>.</v>
      </c>
      <c r="AD299" s="1508" t="str">
        <f t="shared" si="223"/>
        <v>.</v>
      </c>
      <c r="AE299" s="1508" t="str">
        <f t="shared" si="223"/>
        <v>.</v>
      </c>
      <c r="AF299" s="1508" t="str">
        <f t="shared" si="223"/>
        <v>.</v>
      </c>
      <c r="AG299" s="1509" t="str">
        <f t="shared" si="223"/>
        <v>.</v>
      </c>
      <c r="AH299" s="116"/>
      <c r="AI299" s="1003" t="str">
        <f>IF(S299=".",".",SUM($S299:S299))</f>
        <v>.</v>
      </c>
      <c r="AJ299" s="1004" t="str">
        <f>IF(T299=".",".",SUM($S299:T299))</f>
        <v>.</v>
      </c>
      <c r="AK299" s="1004" t="str">
        <f>IF(U299=".",".",SUM($S299:U299))</f>
        <v>.</v>
      </c>
      <c r="AL299" s="1004" t="str">
        <f>IF(V299=".",".",SUM($S299:V299))</f>
        <v>.</v>
      </c>
      <c r="AM299" s="1004" t="str">
        <f>IF(W299=".",".",SUM($S299:W299))</f>
        <v>.</v>
      </c>
      <c r="AN299" s="1004" t="str">
        <f>IF(X299=".",".",SUM($S299:X299))</f>
        <v>.</v>
      </c>
      <c r="AO299" s="1005" t="str">
        <f>IF(Y299=".",".",SUM($S299:Y299))</f>
        <v>.</v>
      </c>
      <c r="AP299" s="116"/>
      <c r="AQ299" s="1507" t="str">
        <f t="shared" si="222"/>
        <v>.</v>
      </c>
      <c r="AR299" s="1508" t="str">
        <f t="shared" si="222"/>
        <v>.</v>
      </c>
      <c r="AS299" s="1508" t="str">
        <f t="shared" si="222"/>
        <v>.</v>
      </c>
      <c r="AT299" s="1508" t="str">
        <f t="shared" si="222"/>
        <v>.</v>
      </c>
      <c r="AU299" s="1508" t="str">
        <f t="shared" si="222"/>
        <v>.</v>
      </c>
      <c r="AV299" s="1508" t="str">
        <f t="shared" si="222"/>
        <v>.</v>
      </c>
      <c r="AW299" s="1509" t="str">
        <f t="shared" si="222"/>
        <v>.</v>
      </c>
      <c r="AX299" s="327"/>
      <c r="AY299" s="116"/>
      <c r="AZ299" s="1474"/>
      <c r="BA299" s="1474"/>
      <c r="BB299" s="1474"/>
    </row>
    <row r="300" spans="1:54" s="189" customFormat="1" x14ac:dyDescent="0.2">
      <c r="A300" s="183"/>
      <c r="B300" s="325"/>
      <c r="C300" s="1028"/>
      <c r="D300" s="1024"/>
      <c r="E300" s="878"/>
      <c r="F300" s="878"/>
      <c r="G300" s="874"/>
      <c r="H300" s="874"/>
      <c r="I300" s="874"/>
      <c r="J300" s="874"/>
      <c r="K300" s="874"/>
      <c r="L300" s="874"/>
      <c r="M300" s="333"/>
      <c r="N300" s="116"/>
      <c r="O300" s="116"/>
      <c r="P300" s="116"/>
      <c r="Q300" s="101"/>
      <c r="R300" s="325"/>
      <c r="S300" s="1003" t="str">
        <f t="shared" si="220"/>
        <v>.</v>
      </c>
      <c r="T300" s="1004" t="str">
        <f t="shared" si="220"/>
        <v>.</v>
      </c>
      <c r="U300" s="1004" t="str">
        <f t="shared" si="220"/>
        <v>.</v>
      </c>
      <c r="V300" s="1004" t="str">
        <f t="shared" si="220"/>
        <v>.</v>
      </c>
      <c r="W300" s="1004" t="str">
        <f t="shared" si="220"/>
        <v>.</v>
      </c>
      <c r="X300" s="1004" t="str">
        <f t="shared" si="220"/>
        <v>.</v>
      </c>
      <c r="Y300" s="1005" t="str">
        <f t="shared" si="220"/>
        <v>.</v>
      </c>
      <c r="Z300" s="116"/>
      <c r="AA300" s="1507" t="str">
        <f t="shared" si="223"/>
        <v>.</v>
      </c>
      <c r="AB300" s="1508" t="str">
        <f t="shared" si="223"/>
        <v>.</v>
      </c>
      <c r="AC300" s="1508" t="str">
        <f t="shared" si="223"/>
        <v>.</v>
      </c>
      <c r="AD300" s="1508" t="str">
        <f t="shared" si="223"/>
        <v>.</v>
      </c>
      <c r="AE300" s="1508" t="str">
        <f t="shared" si="223"/>
        <v>.</v>
      </c>
      <c r="AF300" s="1508" t="str">
        <f t="shared" si="223"/>
        <v>.</v>
      </c>
      <c r="AG300" s="1509" t="str">
        <f t="shared" si="223"/>
        <v>.</v>
      </c>
      <c r="AH300" s="116"/>
      <c r="AI300" s="1003" t="str">
        <f>IF(S300=".",".",SUM($S300:S300))</f>
        <v>.</v>
      </c>
      <c r="AJ300" s="1004" t="str">
        <f>IF(T300=".",".",SUM($S300:T300))</f>
        <v>.</v>
      </c>
      <c r="AK300" s="1004" t="str">
        <f>IF(U300=".",".",SUM($S300:U300))</f>
        <v>.</v>
      </c>
      <c r="AL300" s="1004" t="str">
        <f>IF(V300=".",".",SUM($S300:V300))</f>
        <v>.</v>
      </c>
      <c r="AM300" s="1004" t="str">
        <f>IF(W300=".",".",SUM($S300:W300))</f>
        <v>.</v>
      </c>
      <c r="AN300" s="1004" t="str">
        <f>IF(X300=".",".",SUM($S300:X300))</f>
        <v>.</v>
      </c>
      <c r="AO300" s="1005" t="str">
        <f>IF(Y300=".",".",SUM($S300:Y300))</f>
        <v>.</v>
      </c>
      <c r="AP300" s="116"/>
      <c r="AQ300" s="1507" t="str">
        <f t="shared" si="222"/>
        <v>.</v>
      </c>
      <c r="AR300" s="1508" t="str">
        <f t="shared" si="222"/>
        <v>.</v>
      </c>
      <c r="AS300" s="1508" t="str">
        <f t="shared" si="222"/>
        <v>.</v>
      </c>
      <c r="AT300" s="1508" t="str">
        <f t="shared" si="222"/>
        <v>.</v>
      </c>
      <c r="AU300" s="1508" t="str">
        <f t="shared" si="222"/>
        <v>.</v>
      </c>
      <c r="AV300" s="1508" t="str">
        <f t="shared" si="222"/>
        <v>.</v>
      </c>
      <c r="AW300" s="1509" t="str">
        <f t="shared" si="222"/>
        <v>.</v>
      </c>
      <c r="AX300" s="327"/>
      <c r="AY300" s="116"/>
      <c r="AZ300" s="1474"/>
      <c r="BA300" s="1474"/>
      <c r="BB300" s="1474"/>
    </row>
    <row r="301" spans="1:54" s="189" customFormat="1" x14ac:dyDescent="0.2">
      <c r="A301" s="183"/>
      <c r="B301" s="325"/>
      <c r="C301" s="1028"/>
      <c r="D301" s="1024"/>
      <c r="E301" s="878"/>
      <c r="F301" s="878"/>
      <c r="G301" s="874"/>
      <c r="H301" s="874"/>
      <c r="I301" s="874"/>
      <c r="J301" s="874"/>
      <c r="K301" s="874"/>
      <c r="L301" s="874"/>
      <c r="M301" s="333"/>
      <c r="N301" s="116"/>
      <c r="O301" s="116"/>
      <c r="P301" s="116"/>
      <c r="Q301" s="101"/>
      <c r="R301" s="325"/>
      <c r="S301" s="1003" t="str">
        <f t="shared" si="220"/>
        <v>.</v>
      </c>
      <c r="T301" s="1004" t="str">
        <f t="shared" si="220"/>
        <v>.</v>
      </c>
      <c r="U301" s="1004" t="str">
        <f t="shared" si="220"/>
        <v>.</v>
      </c>
      <c r="V301" s="1004" t="str">
        <f t="shared" si="220"/>
        <v>.</v>
      </c>
      <c r="W301" s="1004" t="str">
        <f t="shared" si="220"/>
        <v>.</v>
      </c>
      <c r="X301" s="1004" t="str">
        <f t="shared" si="220"/>
        <v>.</v>
      </c>
      <c r="Y301" s="1005" t="str">
        <f t="shared" si="220"/>
        <v>.</v>
      </c>
      <c r="Z301" s="116"/>
      <c r="AA301" s="1507" t="str">
        <f t="shared" si="223"/>
        <v>.</v>
      </c>
      <c r="AB301" s="1508" t="str">
        <f t="shared" si="223"/>
        <v>.</v>
      </c>
      <c r="AC301" s="1508" t="str">
        <f t="shared" si="223"/>
        <v>.</v>
      </c>
      <c r="AD301" s="1508" t="str">
        <f t="shared" si="223"/>
        <v>.</v>
      </c>
      <c r="AE301" s="1508" t="str">
        <f t="shared" si="223"/>
        <v>.</v>
      </c>
      <c r="AF301" s="1508" t="str">
        <f t="shared" si="223"/>
        <v>.</v>
      </c>
      <c r="AG301" s="1509" t="str">
        <f t="shared" si="223"/>
        <v>.</v>
      </c>
      <c r="AH301" s="116"/>
      <c r="AI301" s="1003" t="str">
        <f>IF(S301=".",".",SUM($S301:S301))</f>
        <v>.</v>
      </c>
      <c r="AJ301" s="1004" t="str">
        <f>IF(T301=".",".",SUM($S301:T301))</f>
        <v>.</v>
      </c>
      <c r="AK301" s="1004" t="str">
        <f>IF(U301=".",".",SUM($S301:U301))</f>
        <v>.</v>
      </c>
      <c r="AL301" s="1004" t="str">
        <f>IF(V301=".",".",SUM($S301:V301))</f>
        <v>.</v>
      </c>
      <c r="AM301" s="1004" t="str">
        <f>IF(W301=".",".",SUM($S301:W301))</f>
        <v>.</v>
      </c>
      <c r="AN301" s="1004" t="str">
        <f>IF(X301=".",".",SUM($S301:X301))</f>
        <v>.</v>
      </c>
      <c r="AO301" s="1005" t="str">
        <f>IF(Y301=".",".",SUM($S301:Y301))</f>
        <v>.</v>
      </c>
      <c r="AP301" s="116"/>
      <c r="AQ301" s="1507" t="str">
        <f t="shared" si="222"/>
        <v>.</v>
      </c>
      <c r="AR301" s="1508" t="str">
        <f t="shared" si="222"/>
        <v>.</v>
      </c>
      <c r="AS301" s="1508" t="str">
        <f t="shared" si="222"/>
        <v>.</v>
      </c>
      <c r="AT301" s="1508" t="str">
        <f t="shared" si="222"/>
        <v>.</v>
      </c>
      <c r="AU301" s="1508" t="str">
        <f t="shared" si="222"/>
        <v>.</v>
      </c>
      <c r="AV301" s="1508" t="str">
        <f t="shared" si="222"/>
        <v>.</v>
      </c>
      <c r="AW301" s="1509" t="str">
        <f t="shared" si="222"/>
        <v>.</v>
      </c>
      <c r="AX301" s="327"/>
      <c r="AY301" s="116"/>
      <c r="AZ301" s="1474"/>
      <c r="BA301" s="1474"/>
      <c r="BB301" s="1474"/>
    </row>
    <row r="302" spans="1:54" s="189" customFormat="1" x14ac:dyDescent="0.2">
      <c r="A302" s="183"/>
      <c r="B302" s="325"/>
      <c r="C302" s="1028"/>
      <c r="D302" s="1024"/>
      <c r="E302" s="878"/>
      <c r="F302" s="878"/>
      <c r="G302" s="874"/>
      <c r="H302" s="874"/>
      <c r="I302" s="874"/>
      <c r="J302" s="874"/>
      <c r="K302" s="874"/>
      <c r="L302" s="874"/>
      <c r="M302" s="333"/>
      <c r="N302" s="116"/>
      <c r="O302" s="116"/>
      <c r="P302" s="116"/>
      <c r="Q302" s="101"/>
      <c r="R302" s="325"/>
      <c r="S302" s="1003" t="str">
        <f t="shared" si="220"/>
        <v>.</v>
      </c>
      <c r="T302" s="1004" t="str">
        <f t="shared" si="220"/>
        <v>.</v>
      </c>
      <c r="U302" s="1004" t="str">
        <f t="shared" si="220"/>
        <v>.</v>
      </c>
      <c r="V302" s="1004" t="str">
        <f t="shared" si="220"/>
        <v>.</v>
      </c>
      <c r="W302" s="1004" t="str">
        <f t="shared" si="220"/>
        <v>.</v>
      </c>
      <c r="X302" s="1004" t="str">
        <f t="shared" si="220"/>
        <v>.</v>
      </c>
      <c r="Y302" s="1005" t="str">
        <f t="shared" si="220"/>
        <v>.</v>
      </c>
      <c r="Z302" s="116"/>
      <c r="AA302" s="1507" t="str">
        <f t="shared" si="223"/>
        <v>.</v>
      </c>
      <c r="AB302" s="1508" t="str">
        <f t="shared" si="223"/>
        <v>.</v>
      </c>
      <c r="AC302" s="1508" t="str">
        <f t="shared" si="223"/>
        <v>.</v>
      </c>
      <c r="AD302" s="1508" t="str">
        <f t="shared" si="223"/>
        <v>.</v>
      </c>
      <c r="AE302" s="1508" t="str">
        <f t="shared" si="223"/>
        <v>.</v>
      </c>
      <c r="AF302" s="1508" t="str">
        <f t="shared" si="223"/>
        <v>.</v>
      </c>
      <c r="AG302" s="1509" t="str">
        <f t="shared" si="223"/>
        <v>.</v>
      </c>
      <c r="AH302" s="116"/>
      <c r="AI302" s="1003" t="str">
        <f>IF(S302=".",".",SUM($S302:S302))</f>
        <v>.</v>
      </c>
      <c r="AJ302" s="1004" t="str">
        <f>IF(T302=".",".",SUM($S302:T302))</f>
        <v>.</v>
      </c>
      <c r="AK302" s="1004" t="str">
        <f>IF(U302=".",".",SUM($S302:U302))</f>
        <v>.</v>
      </c>
      <c r="AL302" s="1004" t="str">
        <f>IF(V302=".",".",SUM($S302:V302))</f>
        <v>.</v>
      </c>
      <c r="AM302" s="1004" t="str">
        <f>IF(W302=".",".",SUM($S302:W302))</f>
        <v>.</v>
      </c>
      <c r="AN302" s="1004" t="str">
        <f>IF(X302=".",".",SUM($S302:X302))</f>
        <v>.</v>
      </c>
      <c r="AO302" s="1005" t="str">
        <f>IF(Y302=".",".",SUM($S302:Y302))</f>
        <v>.</v>
      </c>
      <c r="AP302" s="116"/>
      <c r="AQ302" s="1507" t="str">
        <f t="shared" si="222"/>
        <v>.</v>
      </c>
      <c r="AR302" s="1508" t="str">
        <f t="shared" si="222"/>
        <v>.</v>
      </c>
      <c r="AS302" s="1508" t="str">
        <f t="shared" si="222"/>
        <v>.</v>
      </c>
      <c r="AT302" s="1508" t="str">
        <f t="shared" si="222"/>
        <v>.</v>
      </c>
      <c r="AU302" s="1508" t="str">
        <f t="shared" si="222"/>
        <v>.</v>
      </c>
      <c r="AV302" s="1508" t="str">
        <f t="shared" si="222"/>
        <v>.</v>
      </c>
      <c r="AW302" s="1509" t="str">
        <f t="shared" si="222"/>
        <v>.</v>
      </c>
      <c r="AX302" s="327"/>
      <c r="AY302" s="116"/>
      <c r="AZ302" s="1474"/>
      <c r="BA302" s="1474"/>
      <c r="BB302" s="1474"/>
    </row>
    <row r="303" spans="1:54" s="189" customFormat="1" x14ac:dyDescent="0.2">
      <c r="A303" s="183"/>
      <c r="B303" s="325"/>
      <c r="C303" s="1028"/>
      <c r="D303" s="1024"/>
      <c r="E303" s="878"/>
      <c r="F303" s="878"/>
      <c r="G303" s="874"/>
      <c r="H303" s="874"/>
      <c r="I303" s="874"/>
      <c r="J303" s="874"/>
      <c r="K303" s="874"/>
      <c r="L303" s="874"/>
      <c r="M303" s="333"/>
      <c r="N303" s="116"/>
      <c r="O303" s="116"/>
      <c r="P303" s="116"/>
      <c r="Q303" s="101"/>
      <c r="R303" s="325"/>
      <c r="S303" s="1003" t="str">
        <f t="shared" si="220"/>
        <v>.</v>
      </c>
      <c r="T303" s="1004" t="str">
        <f t="shared" si="220"/>
        <v>.</v>
      </c>
      <c r="U303" s="1004" t="str">
        <f t="shared" si="220"/>
        <v>.</v>
      </c>
      <c r="V303" s="1004" t="str">
        <f t="shared" si="220"/>
        <v>.</v>
      </c>
      <c r="W303" s="1004" t="str">
        <f t="shared" si="220"/>
        <v>.</v>
      </c>
      <c r="X303" s="1004" t="str">
        <f t="shared" si="220"/>
        <v>.</v>
      </c>
      <c r="Y303" s="1005" t="str">
        <f t="shared" si="220"/>
        <v>.</v>
      </c>
      <c r="Z303" s="116"/>
      <c r="AA303" s="1507" t="str">
        <f t="shared" si="223"/>
        <v>.</v>
      </c>
      <c r="AB303" s="1508" t="str">
        <f t="shared" si="223"/>
        <v>.</v>
      </c>
      <c r="AC303" s="1508" t="str">
        <f t="shared" si="223"/>
        <v>.</v>
      </c>
      <c r="AD303" s="1508" t="str">
        <f t="shared" si="223"/>
        <v>.</v>
      </c>
      <c r="AE303" s="1508" t="str">
        <f t="shared" si="223"/>
        <v>.</v>
      </c>
      <c r="AF303" s="1508" t="str">
        <f t="shared" si="223"/>
        <v>.</v>
      </c>
      <c r="AG303" s="1509" t="str">
        <f t="shared" si="223"/>
        <v>.</v>
      </c>
      <c r="AH303" s="116"/>
      <c r="AI303" s="1003" t="str">
        <f>IF(S303=".",".",SUM($S303:S303))</f>
        <v>.</v>
      </c>
      <c r="AJ303" s="1004" t="str">
        <f>IF(T303=".",".",SUM($S303:T303))</f>
        <v>.</v>
      </c>
      <c r="AK303" s="1004" t="str">
        <f>IF(U303=".",".",SUM($S303:U303))</f>
        <v>.</v>
      </c>
      <c r="AL303" s="1004" t="str">
        <f>IF(V303=".",".",SUM($S303:V303))</f>
        <v>.</v>
      </c>
      <c r="AM303" s="1004" t="str">
        <f>IF(W303=".",".",SUM($S303:W303))</f>
        <v>.</v>
      </c>
      <c r="AN303" s="1004" t="str">
        <f>IF(X303=".",".",SUM($S303:X303))</f>
        <v>.</v>
      </c>
      <c r="AO303" s="1005" t="str">
        <f>IF(Y303=".",".",SUM($S303:Y303))</f>
        <v>.</v>
      </c>
      <c r="AP303" s="116"/>
      <c r="AQ303" s="1507" t="str">
        <f t="shared" si="222"/>
        <v>.</v>
      </c>
      <c r="AR303" s="1508" t="str">
        <f t="shared" si="222"/>
        <v>.</v>
      </c>
      <c r="AS303" s="1508" t="str">
        <f t="shared" si="222"/>
        <v>.</v>
      </c>
      <c r="AT303" s="1508" t="str">
        <f t="shared" si="222"/>
        <v>.</v>
      </c>
      <c r="AU303" s="1508" t="str">
        <f t="shared" si="222"/>
        <v>.</v>
      </c>
      <c r="AV303" s="1508" t="str">
        <f t="shared" si="222"/>
        <v>.</v>
      </c>
      <c r="AW303" s="1509" t="str">
        <f t="shared" si="222"/>
        <v>.</v>
      </c>
      <c r="AX303" s="327"/>
      <c r="AY303" s="116"/>
      <c r="AZ303" s="1474"/>
      <c r="BA303" s="1474"/>
      <c r="BB303" s="1474"/>
    </row>
    <row r="304" spans="1:54" s="189" customFormat="1" x14ac:dyDescent="0.2">
      <c r="A304" s="183"/>
      <c r="B304" s="325"/>
      <c r="C304" s="1028"/>
      <c r="D304" s="1024"/>
      <c r="E304" s="878"/>
      <c r="F304" s="878"/>
      <c r="G304" s="874"/>
      <c r="H304" s="874"/>
      <c r="I304" s="874"/>
      <c r="J304" s="874"/>
      <c r="K304" s="874"/>
      <c r="L304" s="874"/>
      <c r="M304" s="333"/>
      <c r="N304" s="116"/>
      <c r="O304" s="116"/>
      <c r="P304" s="116"/>
      <c r="Q304" s="101"/>
      <c r="R304" s="325"/>
      <c r="S304" s="1003" t="str">
        <f t="shared" si="220"/>
        <v>.</v>
      </c>
      <c r="T304" s="1004" t="str">
        <f t="shared" si="220"/>
        <v>.</v>
      </c>
      <c r="U304" s="1004" t="str">
        <f t="shared" si="220"/>
        <v>.</v>
      </c>
      <c r="V304" s="1004" t="str">
        <f t="shared" si="220"/>
        <v>.</v>
      </c>
      <c r="W304" s="1004" t="str">
        <f t="shared" si="220"/>
        <v>.</v>
      </c>
      <c r="X304" s="1004" t="str">
        <f t="shared" si="220"/>
        <v>.</v>
      </c>
      <c r="Y304" s="1005" t="str">
        <f t="shared" si="220"/>
        <v>.</v>
      </c>
      <c r="Z304" s="116"/>
      <c r="AA304" s="1507" t="str">
        <f t="shared" si="223"/>
        <v>.</v>
      </c>
      <c r="AB304" s="1508" t="str">
        <f t="shared" si="223"/>
        <v>.</v>
      </c>
      <c r="AC304" s="1508" t="str">
        <f t="shared" si="223"/>
        <v>.</v>
      </c>
      <c r="AD304" s="1508" t="str">
        <f t="shared" si="223"/>
        <v>.</v>
      </c>
      <c r="AE304" s="1508" t="str">
        <f t="shared" si="223"/>
        <v>.</v>
      </c>
      <c r="AF304" s="1508" t="str">
        <f t="shared" si="223"/>
        <v>.</v>
      </c>
      <c r="AG304" s="1509" t="str">
        <f t="shared" si="223"/>
        <v>.</v>
      </c>
      <c r="AH304" s="116"/>
      <c r="AI304" s="1003" t="str">
        <f>IF(S304=".",".",SUM($S304:S304))</f>
        <v>.</v>
      </c>
      <c r="AJ304" s="1004" t="str">
        <f>IF(T304=".",".",SUM($S304:T304))</f>
        <v>.</v>
      </c>
      <c r="AK304" s="1004" t="str">
        <f>IF(U304=".",".",SUM($S304:U304))</f>
        <v>.</v>
      </c>
      <c r="AL304" s="1004" t="str">
        <f>IF(V304=".",".",SUM($S304:V304))</f>
        <v>.</v>
      </c>
      <c r="AM304" s="1004" t="str">
        <f>IF(W304=".",".",SUM($S304:W304))</f>
        <v>.</v>
      </c>
      <c r="AN304" s="1004" t="str">
        <f>IF(X304=".",".",SUM($S304:X304))</f>
        <v>.</v>
      </c>
      <c r="AO304" s="1005" t="str">
        <f>IF(Y304=".",".",SUM($S304:Y304))</f>
        <v>.</v>
      </c>
      <c r="AP304" s="116"/>
      <c r="AQ304" s="1507" t="str">
        <f t="shared" si="222"/>
        <v>.</v>
      </c>
      <c r="AR304" s="1508" t="str">
        <f t="shared" si="222"/>
        <v>.</v>
      </c>
      <c r="AS304" s="1508" t="str">
        <f t="shared" si="222"/>
        <v>.</v>
      </c>
      <c r="AT304" s="1508" t="str">
        <f t="shared" si="222"/>
        <v>.</v>
      </c>
      <c r="AU304" s="1508" t="str">
        <f t="shared" si="222"/>
        <v>.</v>
      </c>
      <c r="AV304" s="1508" t="str">
        <f t="shared" si="222"/>
        <v>.</v>
      </c>
      <c r="AW304" s="1509" t="str">
        <f t="shared" si="222"/>
        <v>.</v>
      </c>
      <c r="AX304" s="327"/>
      <c r="AY304" s="116"/>
      <c r="AZ304" s="1474"/>
      <c r="BA304" s="1474"/>
      <c r="BB304" s="1474"/>
    </row>
    <row r="305" spans="1:54" s="189" customFormat="1" x14ac:dyDescent="0.2">
      <c r="A305" s="183"/>
      <c r="B305" s="325"/>
      <c r="C305" s="1029"/>
      <c r="D305" s="1025"/>
      <c r="E305" s="880"/>
      <c r="F305" s="880"/>
      <c r="G305" s="876"/>
      <c r="H305" s="876"/>
      <c r="I305" s="876"/>
      <c r="J305" s="876"/>
      <c r="K305" s="876"/>
      <c r="L305" s="876"/>
      <c r="M305" s="333"/>
      <c r="N305" s="116"/>
      <c r="O305" s="116"/>
      <c r="P305" s="116"/>
      <c r="Q305" s="101"/>
      <c r="R305" s="325"/>
      <c r="S305" s="1008" t="str">
        <f t="shared" si="220"/>
        <v>.</v>
      </c>
      <c r="T305" s="1009" t="str">
        <f t="shared" si="220"/>
        <v>.</v>
      </c>
      <c r="U305" s="1009" t="str">
        <f t="shared" si="220"/>
        <v>.</v>
      </c>
      <c r="V305" s="1009" t="str">
        <f t="shared" si="220"/>
        <v>.</v>
      </c>
      <c r="W305" s="1009" t="str">
        <f t="shared" si="220"/>
        <v>.</v>
      </c>
      <c r="X305" s="1009" t="str">
        <f t="shared" si="220"/>
        <v>.</v>
      </c>
      <c r="Y305" s="1010" t="str">
        <f t="shared" si="220"/>
        <v>.</v>
      </c>
      <c r="Z305" s="116"/>
      <c r="AA305" s="1507" t="str">
        <f t="shared" si="223"/>
        <v>.</v>
      </c>
      <c r="AB305" s="1508" t="str">
        <f t="shared" si="223"/>
        <v>.</v>
      </c>
      <c r="AC305" s="1508" t="str">
        <f t="shared" si="223"/>
        <v>.</v>
      </c>
      <c r="AD305" s="1508" t="str">
        <f t="shared" si="223"/>
        <v>.</v>
      </c>
      <c r="AE305" s="1508" t="str">
        <f t="shared" si="223"/>
        <v>.</v>
      </c>
      <c r="AF305" s="1508" t="str">
        <f t="shared" si="223"/>
        <v>.</v>
      </c>
      <c r="AG305" s="1509" t="str">
        <f t="shared" si="223"/>
        <v>.</v>
      </c>
      <c r="AH305" s="116"/>
      <c r="AI305" s="1008" t="str">
        <f>IF(S305=".",".",SUM($S305:S305))</f>
        <v>.</v>
      </c>
      <c r="AJ305" s="1009" t="str">
        <f>IF(T305=".",".",SUM($S305:T305))</f>
        <v>.</v>
      </c>
      <c r="AK305" s="1009" t="str">
        <f>IF(U305=".",".",SUM($S305:U305))</f>
        <v>.</v>
      </c>
      <c r="AL305" s="1009" t="str">
        <f>IF(V305=".",".",SUM($S305:V305))</f>
        <v>.</v>
      </c>
      <c r="AM305" s="1009" t="str">
        <f>IF(W305=".",".",SUM($S305:W305))</f>
        <v>.</v>
      </c>
      <c r="AN305" s="1009" t="str">
        <f>IF(X305=".",".",SUM($S305:X305))</f>
        <v>.</v>
      </c>
      <c r="AO305" s="1010" t="str">
        <f>IF(Y305=".",".",SUM($S305:Y305))</f>
        <v>.</v>
      </c>
      <c r="AP305" s="116"/>
      <c r="AQ305" s="1510" t="str">
        <f t="shared" si="222"/>
        <v>.</v>
      </c>
      <c r="AR305" s="1511" t="str">
        <f t="shared" si="222"/>
        <v>.</v>
      </c>
      <c r="AS305" s="1511" t="str">
        <f t="shared" si="222"/>
        <v>.</v>
      </c>
      <c r="AT305" s="1511" t="str">
        <f t="shared" si="222"/>
        <v>.</v>
      </c>
      <c r="AU305" s="1511" t="str">
        <f t="shared" si="222"/>
        <v>.</v>
      </c>
      <c r="AV305" s="1511" t="str">
        <f t="shared" si="222"/>
        <v>.</v>
      </c>
      <c r="AW305" s="1512" t="str">
        <f t="shared" si="222"/>
        <v>.</v>
      </c>
      <c r="AX305" s="327"/>
      <c r="AY305" s="116"/>
      <c r="AZ305" s="1474"/>
      <c r="BA305" s="1474"/>
      <c r="BB305" s="1474"/>
    </row>
    <row r="306" spans="1:54" s="189" customFormat="1" x14ac:dyDescent="0.2">
      <c r="A306" s="183"/>
      <c r="B306" s="325"/>
      <c r="C306" s="116"/>
      <c r="D306" s="116"/>
      <c r="E306" s="223"/>
      <c r="F306" s="223"/>
      <c r="G306" s="116"/>
      <c r="H306" s="116"/>
      <c r="I306" s="116"/>
      <c r="J306" s="116"/>
      <c r="K306" s="116"/>
      <c r="L306" s="116"/>
      <c r="M306" s="333"/>
      <c r="N306" s="116"/>
      <c r="O306" s="116"/>
      <c r="P306" s="116"/>
      <c r="Q306" s="101"/>
      <c r="R306" s="325"/>
      <c r="S306" s="116"/>
      <c r="T306" s="116"/>
      <c r="U306" s="116"/>
      <c r="V306" s="116"/>
      <c r="W306" s="116"/>
      <c r="X306" s="116"/>
      <c r="Y306" s="116"/>
      <c r="Z306" s="116"/>
      <c r="AA306" s="114"/>
      <c r="AB306" s="114"/>
      <c r="AC306" s="114"/>
      <c r="AD306" s="114"/>
      <c r="AE306" s="114"/>
      <c r="AF306" s="114"/>
      <c r="AG306" s="114"/>
      <c r="AH306" s="116"/>
      <c r="AI306" s="116"/>
      <c r="AJ306" s="116"/>
      <c r="AK306" s="116"/>
      <c r="AL306" s="116"/>
      <c r="AM306" s="116"/>
      <c r="AN306" s="116"/>
      <c r="AO306" s="116"/>
      <c r="AP306" s="116"/>
      <c r="AQ306" s="116"/>
      <c r="AR306" s="116"/>
      <c r="AS306" s="116"/>
      <c r="AT306" s="116"/>
      <c r="AU306" s="116"/>
      <c r="AV306" s="116"/>
      <c r="AW306" s="116"/>
      <c r="AX306" s="327"/>
      <c r="AY306" s="116"/>
      <c r="AZ306" s="1474"/>
      <c r="BA306" s="1474"/>
      <c r="BB306" s="1474"/>
    </row>
    <row r="307" spans="1:54" s="189" customFormat="1" x14ac:dyDescent="0.2">
      <c r="A307" s="183"/>
      <c r="B307" s="325"/>
      <c r="C307" s="116"/>
      <c r="D307" s="116"/>
      <c r="E307" s="223"/>
      <c r="F307" s="223"/>
      <c r="G307" s="116"/>
      <c r="H307" s="116"/>
      <c r="I307" s="116"/>
      <c r="J307" s="116"/>
      <c r="K307" s="116"/>
      <c r="L307" s="116"/>
      <c r="M307" s="333"/>
      <c r="N307" s="116"/>
      <c r="O307" s="116"/>
      <c r="P307" s="116"/>
      <c r="Q307" s="101"/>
      <c r="R307" s="325"/>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327"/>
      <c r="AY307" s="116"/>
      <c r="AZ307" s="1474"/>
      <c r="BA307" s="1474"/>
      <c r="BB307" s="1474"/>
    </row>
    <row r="308" spans="1:54" s="189" customFormat="1" x14ac:dyDescent="0.2">
      <c r="A308" s="183"/>
      <c r="B308" s="325"/>
      <c r="C308" s="144" t="s">
        <v>35</v>
      </c>
      <c r="D308" s="116"/>
      <c r="E308" s="223"/>
      <c r="F308" s="223"/>
      <c r="G308" s="116"/>
      <c r="H308" s="116"/>
      <c r="I308" s="116"/>
      <c r="J308" s="116"/>
      <c r="K308" s="116"/>
      <c r="L308" s="116"/>
      <c r="M308" s="333"/>
      <c r="N308" s="116"/>
      <c r="O308" s="116"/>
      <c r="P308" s="116"/>
      <c r="Q308" s="101"/>
      <c r="R308" s="325"/>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327"/>
      <c r="AY308" s="116"/>
      <c r="AZ308" s="1474"/>
      <c r="BA308" s="1474"/>
      <c r="BB308" s="1474"/>
    </row>
    <row r="309" spans="1:54" s="189" customFormat="1" x14ac:dyDescent="0.2">
      <c r="A309" s="183"/>
      <c r="B309" s="325"/>
      <c r="C309" s="116"/>
      <c r="D309" s="116"/>
      <c r="E309" s="223"/>
      <c r="F309" s="223"/>
      <c r="G309" s="116"/>
      <c r="H309" s="116"/>
      <c r="I309" s="116"/>
      <c r="J309" s="116"/>
      <c r="K309" s="116"/>
      <c r="L309" s="116"/>
      <c r="M309" s="333"/>
      <c r="N309" s="116"/>
      <c r="O309" s="116"/>
      <c r="P309" s="116"/>
      <c r="Q309" s="101"/>
      <c r="R309" s="325"/>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327"/>
      <c r="AY309" s="116"/>
      <c r="AZ309" s="1474"/>
      <c r="BA309" s="1474"/>
      <c r="BB309" s="1474"/>
    </row>
    <row r="310" spans="1:54" s="189" customFormat="1" ht="15" x14ac:dyDescent="0.25">
      <c r="A310" s="183"/>
      <c r="B310" s="325"/>
      <c r="C310" s="273" t="s">
        <v>35</v>
      </c>
      <c r="D310" s="274"/>
      <c r="E310" s="840"/>
      <c r="F310" s="844" t="str">
        <f>$H$21</f>
        <v>$ nominal per year</v>
      </c>
      <c r="G310" s="275"/>
      <c r="H310" s="275"/>
      <c r="I310" s="275"/>
      <c r="J310" s="275" t="str">
        <f>$F$3</f>
        <v>Wyong</v>
      </c>
      <c r="K310" s="275"/>
      <c r="L310" s="276"/>
      <c r="M310" s="333"/>
      <c r="N310" s="116"/>
      <c r="O310" s="116"/>
      <c r="P310" s="116"/>
      <c r="Q310" s="101"/>
      <c r="R310" s="325"/>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327"/>
      <c r="AY310" s="116"/>
      <c r="AZ310" s="1474"/>
      <c r="BA310" s="1474"/>
      <c r="BB310" s="1474"/>
    </row>
    <row r="311" spans="1:54" s="189" customFormat="1" x14ac:dyDescent="0.2">
      <c r="A311" s="183"/>
      <c r="B311" s="325"/>
      <c r="C311" s="277" t="s">
        <v>0</v>
      </c>
      <c r="D311" s="278"/>
      <c r="E311" s="842"/>
      <c r="F311" s="845"/>
      <c r="G311" s="279"/>
      <c r="H311" s="279"/>
      <c r="I311" s="279"/>
      <c r="J311" s="279"/>
      <c r="K311" s="279"/>
      <c r="L311" s="280"/>
      <c r="M311" s="333"/>
      <c r="N311" s="116"/>
      <c r="O311" s="116"/>
      <c r="P311" s="116"/>
      <c r="Q311" s="101"/>
      <c r="R311" s="325"/>
      <c r="S311" s="1011" t="str">
        <f>S$21</f>
        <v>Annual increases (nominal $ per year)</v>
      </c>
      <c r="T311" s="116"/>
      <c r="U311" s="116"/>
      <c r="V311" s="116"/>
      <c r="W311" s="116"/>
      <c r="X311" s="116"/>
      <c r="Y311" s="116"/>
      <c r="Z311" s="116"/>
      <c r="AA311" s="1011" t="str">
        <f>AA$21</f>
        <v>Annual increases (%)</v>
      </c>
      <c r="AB311" s="116"/>
      <c r="AC311" s="116"/>
      <c r="AD311" s="116"/>
      <c r="AE311" s="116"/>
      <c r="AF311" s="116"/>
      <c r="AG311" s="116"/>
      <c r="AH311" s="116"/>
      <c r="AI311" s="1011" t="str">
        <f>AI$21</f>
        <v>Cumulative increases (nominal $ per year)</v>
      </c>
      <c r="AJ311" s="116"/>
      <c r="AK311" s="116"/>
      <c r="AL311" s="116"/>
      <c r="AM311" s="116"/>
      <c r="AN311" s="116"/>
      <c r="AO311" s="116"/>
      <c r="AP311" s="116"/>
      <c r="AQ311" s="1011" t="str">
        <f>AQ$21</f>
        <v>Cumulative increases (%)</v>
      </c>
      <c r="AR311" s="116"/>
      <c r="AS311" s="116"/>
      <c r="AT311" s="116"/>
      <c r="AU311" s="116"/>
      <c r="AV311" s="116"/>
      <c r="AW311" s="116"/>
      <c r="AX311" s="327"/>
      <c r="AY311" s="116"/>
      <c r="AZ311" s="1474"/>
      <c r="BA311" s="1474"/>
      <c r="BB311" s="1474"/>
    </row>
    <row r="312" spans="1:54" s="189" customFormat="1" ht="39" customHeight="1" x14ac:dyDescent="0.2">
      <c r="A312" s="183"/>
      <c r="B312" s="325"/>
      <c r="C312" s="265" t="s">
        <v>27</v>
      </c>
      <c r="D312" s="266"/>
      <c r="E312" s="264" t="s">
        <v>346</v>
      </c>
      <c r="F312" s="264" t="s">
        <v>28</v>
      </c>
      <c r="G312" s="264" t="s">
        <v>29</v>
      </c>
      <c r="H312" s="264" t="s">
        <v>30</v>
      </c>
      <c r="I312" s="264" t="s">
        <v>31</v>
      </c>
      <c r="J312" s="264" t="s">
        <v>32</v>
      </c>
      <c r="K312" s="264" t="s">
        <v>33</v>
      </c>
      <c r="L312" s="264" t="s">
        <v>34</v>
      </c>
      <c r="M312" s="333"/>
      <c r="N312" s="116"/>
      <c r="O312" s="116"/>
      <c r="P312" s="116"/>
      <c r="Q312" s="101"/>
      <c r="R312" s="325"/>
      <c r="S312" s="996" t="str">
        <f>C310</f>
        <v>Water Supply Services - Annual Charge</v>
      </c>
      <c r="T312" s="387"/>
      <c r="U312" s="387"/>
      <c r="V312" s="387"/>
      <c r="W312" s="387"/>
      <c r="X312" s="387"/>
      <c r="Y312" s="388"/>
      <c r="Z312" s="116"/>
      <c r="AA312" s="1485" t="str">
        <f>$S312</f>
        <v>Water Supply Services - Annual Charge</v>
      </c>
      <c r="AB312" s="387"/>
      <c r="AC312" s="387"/>
      <c r="AD312" s="387"/>
      <c r="AE312" s="387"/>
      <c r="AF312" s="387"/>
      <c r="AG312" s="388"/>
      <c r="AH312" s="116"/>
      <c r="AI312" s="1485" t="str">
        <f>$S312</f>
        <v>Water Supply Services - Annual Charge</v>
      </c>
      <c r="AJ312" s="387"/>
      <c r="AK312" s="387"/>
      <c r="AL312" s="387"/>
      <c r="AM312" s="387"/>
      <c r="AN312" s="387"/>
      <c r="AO312" s="388"/>
      <c r="AP312" s="116"/>
      <c r="AQ312" s="1485" t="str">
        <f>$S312</f>
        <v>Water Supply Services - Annual Charge</v>
      </c>
      <c r="AR312" s="387"/>
      <c r="AS312" s="387"/>
      <c r="AT312" s="387"/>
      <c r="AU312" s="387"/>
      <c r="AV312" s="387"/>
      <c r="AW312" s="388"/>
      <c r="AX312" s="327"/>
      <c r="AY312" s="116"/>
      <c r="AZ312" s="1474"/>
      <c r="BA312" s="1474"/>
      <c r="BB312" s="1474"/>
    </row>
    <row r="313" spans="1:54" s="189" customFormat="1" x14ac:dyDescent="0.2">
      <c r="A313" s="183"/>
      <c r="B313" s="325"/>
      <c r="C313" s="125"/>
      <c r="D313" s="126"/>
      <c r="E313" s="208" t="str">
        <f>E279</f>
        <v>2020-21</v>
      </c>
      <c r="F313" s="208" t="str">
        <f>F279</f>
        <v>2021-22</v>
      </c>
      <c r="G313" s="208" t="str">
        <f t="shared" ref="G313:L313" si="224">G279</f>
        <v>2022-23</v>
      </c>
      <c r="H313" s="208" t="str">
        <f t="shared" si="224"/>
        <v>2023-24</v>
      </c>
      <c r="I313" s="208" t="str">
        <f t="shared" si="224"/>
        <v>2024-25</v>
      </c>
      <c r="J313" s="208" t="str">
        <f t="shared" si="224"/>
        <v>2025-26</v>
      </c>
      <c r="K313" s="208" t="str">
        <f t="shared" si="224"/>
        <v>2026-27</v>
      </c>
      <c r="L313" s="208" t="str">
        <f t="shared" si="224"/>
        <v>2027-28</v>
      </c>
      <c r="M313" s="333"/>
      <c r="N313" s="116"/>
      <c r="O313" s="116"/>
      <c r="P313" s="116"/>
      <c r="Q313" s="101"/>
      <c r="R313" s="325"/>
      <c r="S313" s="997" t="str">
        <f>S$23</f>
        <v>Year 1</v>
      </c>
      <c r="T313" s="998" t="str">
        <f t="shared" ref="T313:Y313" si="225">T$23</f>
        <v>Year 2</v>
      </c>
      <c r="U313" s="998" t="str">
        <f t="shared" si="225"/>
        <v>Year 3</v>
      </c>
      <c r="V313" s="998" t="str">
        <f t="shared" si="225"/>
        <v>Year 4</v>
      </c>
      <c r="W313" s="998" t="str">
        <f t="shared" si="225"/>
        <v>Year 5</v>
      </c>
      <c r="X313" s="998" t="str">
        <f t="shared" si="225"/>
        <v>Year 6</v>
      </c>
      <c r="Y313" s="999" t="str">
        <f t="shared" si="225"/>
        <v>Year 7</v>
      </c>
      <c r="Z313" s="112"/>
      <c r="AA313" s="997" t="str">
        <f t="shared" ref="AA313:AG313" si="226">AA$23</f>
        <v>Year 1</v>
      </c>
      <c r="AB313" s="998" t="str">
        <f t="shared" si="226"/>
        <v>Year 2</v>
      </c>
      <c r="AC313" s="998" t="str">
        <f t="shared" si="226"/>
        <v>Year 3</v>
      </c>
      <c r="AD313" s="998" t="str">
        <f t="shared" si="226"/>
        <v>Year 4</v>
      </c>
      <c r="AE313" s="998" t="str">
        <f t="shared" si="226"/>
        <v>Year 5</v>
      </c>
      <c r="AF313" s="998" t="str">
        <f t="shared" si="226"/>
        <v>Year 6</v>
      </c>
      <c r="AG313" s="999" t="str">
        <f t="shared" si="226"/>
        <v>Year 7</v>
      </c>
      <c r="AH313" s="112"/>
      <c r="AI313" s="997" t="str">
        <f>AI$23</f>
        <v>Year 1</v>
      </c>
      <c r="AJ313" s="998" t="str">
        <f t="shared" ref="AJ313:AO313" si="227">AJ$23</f>
        <v>Year 2</v>
      </c>
      <c r="AK313" s="998" t="str">
        <f t="shared" si="227"/>
        <v>Year 3</v>
      </c>
      <c r="AL313" s="998" t="str">
        <f t="shared" si="227"/>
        <v>Year 4</v>
      </c>
      <c r="AM313" s="998" t="str">
        <f t="shared" si="227"/>
        <v>Year 5</v>
      </c>
      <c r="AN313" s="998" t="str">
        <f t="shared" si="227"/>
        <v>Year 6</v>
      </c>
      <c r="AO313" s="999" t="str">
        <f t="shared" si="227"/>
        <v>Year 7</v>
      </c>
      <c r="AP313" s="112"/>
      <c r="AQ313" s="997" t="str">
        <f>AQ$23</f>
        <v>Year 1</v>
      </c>
      <c r="AR313" s="998" t="str">
        <f t="shared" ref="AR313:AW313" si="228">AR$23</f>
        <v>Year 2</v>
      </c>
      <c r="AS313" s="998" t="str">
        <f t="shared" si="228"/>
        <v>Year 3</v>
      </c>
      <c r="AT313" s="998" t="str">
        <f t="shared" si="228"/>
        <v>Year 4</v>
      </c>
      <c r="AU313" s="998" t="str">
        <f t="shared" si="228"/>
        <v>Year 5</v>
      </c>
      <c r="AV313" s="998" t="str">
        <f t="shared" si="228"/>
        <v>Year 6</v>
      </c>
      <c r="AW313" s="999" t="str">
        <f t="shared" si="228"/>
        <v>Year 7</v>
      </c>
      <c r="AX313" s="327"/>
      <c r="AY313" s="116"/>
      <c r="AZ313" s="1474"/>
      <c r="BA313" s="1474"/>
      <c r="BB313" s="1474"/>
    </row>
    <row r="314" spans="1:54" s="189" customFormat="1" x14ac:dyDescent="0.2">
      <c r="A314" s="183"/>
      <c r="B314" s="325"/>
      <c r="C314" s="1027"/>
      <c r="D314" s="1023"/>
      <c r="E314" s="877"/>
      <c r="F314" s="877"/>
      <c r="G314" s="873"/>
      <c r="H314" s="873"/>
      <c r="I314" s="873"/>
      <c r="J314" s="873"/>
      <c r="K314" s="873"/>
      <c r="L314" s="873"/>
      <c r="M314" s="333"/>
      <c r="N314" s="116"/>
      <c r="O314" s="116"/>
      <c r="P314" s="116"/>
      <c r="Q314" s="101"/>
      <c r="R314" s="325"/>
      <c r="S314" s="1003" t="str">
        <f t="shared" ref="S314:Y333" si="229">IF(F314="",".",F314-E314)</f>
        <v>.</v>
      </c>
      <c r="T314" s="1004" t="str">
        <f t="shared" si="229"/>
        <v>.</v>
      </c>
      <c r="U314" s="1004" t="str">
        <f t="shared" si="229"/>
        <v>.</v>
      </c>
      <c r="V314" s="1004" t="str">
        <f t="shared" si="229"/>
        <v>.</v>
      </c>
      <c r="W314" s="1004" t="str">
        <f t="shared" si="229"/>
        <v>.</v>
      </c>
      <c r="X314" s="1004" t="str">
        <f t="shared" si="229"/>
        <v>.</v>
      </c>
      <c r="Y314" s="1005" t="str">
        <f t="shared" si="229"/>
        <v>.</v>
      </c>
      <c r="Z314" s="116"/>
      <c r="AA314" s="1507" t="str">
        <f t="shared" ref="AA314:AG333" si="230">IFERROR(F314/E314-1,".")</f>
        <v>.</v>
      </c>
      <c r="AB314" s="1508" t="str">
        <f t="shared" si="230"/>
        <v>.</v>
      </c>
      <c r="AC314" s="1508" t="str">
        <f t="shared" si="230"/>
        <v>.</v>
      </c>
      <c r="AD314" s="1508" t="str">
        <f t="shared" si="230"/>
        <v>.</v>
      </c>
      <c r="AE314" s="1508" t="str">
        <f t="shared" si="230"/>
        <v>.</v>
      </c>
      <c r="AF314" s="1508" t="str">
        <f t="shared" si="230"/>
        <v>.</v>
      </c>
      <c r="AG314" s="1509" t="str">
        <f t="shared" si="230"/>
        <v>.</v>
      </c>
      <c r="AH314" s="116"/>
      <c r="AI314" s="1003" t="str">
        <f>IF(S314=".",".",SUM($S314:S314))</f>
        <v>.</v>
      </c>
      <c r="AJ314" s="1004" t="str">
        <f>IF(T314=".",".",SUM($S314:T314))</f>
        <v>.</v>
      </c>
      <c r="AK314" s="1004" t="str">
        <f>IF(U314=".",".",SUM($S314:U314))</f>
        <v>.</v>
      </c>
      <c r="AL314" s="1004" t="str">
        <f>IF(V314=".",".",SUM($S314:V314))</f>
        <v>.</v>
      </c>
      <c r="AM314" s="1004" t="str">
        <f>IF(W314=".",".",SUM($S314:W314))</f>
        <v>.</v>
      </c>
      <c r="AN314" s="1004" t="str">
        <f>IF(X314=".",".",SUM($S314:X314))</f>
        <v>.</v>
      </c>
      <c r="AO314" s="1005" t="str">
        <f>IF(Y314=".",".",SUM($S314:Y314))</f>
        <v>.</v>
      </c>
      <c r="AP314" s="116"/>
      <c r="AQ314" s="1507" t="str">
        <f t="shared" ref="AQ314:AW333" si="231">IFERROR(F314/$E314-1,".")</f>
        <v>.</v>
      </c>
      <c r="AR314" s="1508" t="str">
        <f t="shared" si="231"/>
        <v>.</v>
      </c>
      <c r="AS314" s="1508" t="str">
        <f t="shared" si="231"/>
        <v>.</v>
      </c>
      <c r="AT314" s="1508" t="str">
        <f t="shared" si="231"/>
        <v>.</v>
      </c>
      <c r="AU314" s="1508" t="str">
        <f t="shared" si="231"/>
        <v>.</v>
      </c>
      <c r="AV314" s="1508" t="str">
        <f t="shared" si="231"/>
        <v>.</v>
      </c>
      <c r="AW314" s="1509" t="str">
        <f t="shared" si="231"/>
        <v>.</v>
      </c>
      <c r="AX314" s="327"/>
      <c r="AY314" s="116"/>
      <c r="AZ314" s="1474"/>
      <c r="BA314" s="1474"/>
      <c r="BB314" s="1474"/>
    </row>
    <row r="315" spans="1:54" s="189" customFormat="1" x14ac:dyDescent="0.2">
      <c r="A315" s="183"/>
      <c r="B315" s="325"/>
      <c r="C315" s="1028"/>
      <c r="D315" s="1024"/>
      <c r="E315" s="878"/>
      <c r="F315" s="878"/>
      <c r="G315" s="874"/>
      <c r="H315" s="874"/>
      <c r="I315" s="874"/>
      <c r="J315" s="874"/>
      <c r="K315" s="874"/>
      <c r="L315" s="874"/>
      <c r="M315" s="333"/>
      <c r="N315" s="116"/>
      <c r="O315" s="116"/>
      <c r="P315" s="116"/>
      <c r="Q315" s="101"/>
      <c r="R315" s="325"/>
      <c r="S315" s="1003" t="str">
        <f t="shared" si="229"/>
        <v>.</v>
      </c>
      <c r="T315" s="1004" t="str">
        <f t="shared" si="229"/>
        <v>.</v>
      </c>
      <c r="U315" s="1004" t="str">
        <f t="shared" si="229"/>
        <v>.</v>
      </c>
      <c r="V315" s="1004" t="str">
        <f t="shared" si="229"/>
        <v>.</v>
      </c>
      <c r="W315" s="1004" t="str">
        <f t="shared" si="229"/>
        <v>.</v>
      </c>
      <c r="X315" s="1004" t="str">
        <f t="shared" si="229"/>
        <v>.</v>
      </c>
      <c r="Y315" s="1005" t="str">
        <f t="shared" si="229"/>
        <v>.</v>
      </c>
      <c r="Z315" s="116"/>
      <c r="AA315" s="1507" t="str">
        <f t="shared" si="230"/>
        <v>.</v>
      </c>
      <c r="AB315" s="1508" t="str">
        <f t="shared" si="230"/>
        <v>.</v>
      </c>
      <c r="AC315" s="1508" t="str">
        <f t="shared" si="230"/>
        <v>.</v>
      </c>
      <c r="AD315" s="1508" t="str">
        <f t="shared" si="230"/>
        <v>.</v>
      </c>
      <c r="AE315" s="1508" t="str">
        <f t="shared" si="230"/>
        <v>.</v>
      </c>
      <c r="AF315" s="1508" t="str">
        <f t="shared" si="230"/>
        <v>.</v>
      </c>
      <c r="AG315" s="1509" t="str">
        <f t="shared" si="230"/>
        <v>.</v>
      </c>
      <c r="AH315" s="116"/>
      <c r="AI315" s="1003" t="str">
        <f>IF(S315=".",".",SUM($S315:S315))</f>
        <v>.</v>
      </c>
      <c r="AJ315" s="1004" t="str">
        <f>IF(T315=".",".",SUM($S315:T315))</f>
        <v>.</v>
      </c>
      <c r="AK315" s="1004" t="str">
        <f>IF(U315=".",".",SUM($S315:U315))</f>
        <v>.</v>
      </c>
      <c r="AL315" s="1004" t="str">
        <f>IF(V315=".",".",SUM($S315:V315))</f>
        <v>.</v>
      </c>
      <c r="AM315" s="1004" t="str">
        <f>IF(W315=".",".",SUM($S315:W315))</f>
        <v>.</v>
      </c>
      <c r="AN315" s="1004" t="str">
        <f>IF(X315=".",".",SUM($S315:X315))</f>
        <v>.</v>
      </c>
      <c r="AO315" s="1005" t="str">
        <f>IF(Y315=".",".",SUM($S315:Y315))</f>
        <v>.</v>
      </c>
      <c r="AP315" s="116"/>
      <c r="AQ315" s="1507" t="str">
        <f t="shared" si="231"/>
        <v>.</v>
      </c>
      <c r="AR315" s="1508" t="str">
        <f t="shared" si="231"/>
        <v>.</v>
      </c>
      <c r="AS315" s="1508" t="str">
        <f t="shared" si="231"/>
        <v>.</v>
      </c>
      <c r="AT315" s="1508" t="str">
        <f t="shared" si="231"/>
        <v>.</v>
      </c>
      <c r="AU315" s="1508" t="str">
        <f t="shared" si="231"/>
        <v>.</v>
      </c>
      <c r="AV315" s="1508" t="str">
        <f t="shared" si="231"/>
        <v>.</v>
      </c>
      <c r="AW315" s="1509" t="str">
        <f t="shared" si="231"/>
        <v>.</v>
      </c>
      <c r="AX315" s="327"/>
      <c r="AY315" s="116"/>
      <c r="AZ315" s="1474"/>
      <c r="BA315" s="1474"/>
      <c r="BB315" s="1474"/>
    </row>
    <row r="316" spans="1:54" s="189" customFormat="1" x14ac:dyDescent="0.2">
      <c r="A316" s="183"/>
      <c r="B316" s="325"/>
      <c r="C316" s="1028"/>
      <c r="D316" s="1024"/>
      <c r="E316" s="878"/>
      <c r="F316" s="878"/>
      <c r="G316" s="874"/>
      <c r="H316" s="874"/>
      <c r="I316" s="874"/>
      <c r="J316" s="874"/>
      <c r="K316" s="874"/>
      <c r="L316" s="874"/>
      <c r="M316" s="333"/>
      <c r="N316" s="116"/>
      <c r="O316" s="116"/>
      <c r="P316" s="116"/>
      <c r="Q316" s="101"/>
      <c r="R316" s="325"/>
      <c r="S316" s="1003" t="str">
        <f t="shared" si="229"/>
        <v>.</v>
      </c>
      <c r="T316" s="1004" t="str">
        <f t="shared" si="229"/>
        <v>.</v>
      </c>
      <c r="U316" s="1004" t="str">
        <f t="shared" si="229"/>
        <v>.</v>
      </c>
      <c r="V316" s="1004" t="str">
        <f t="shared" si="229"/>
        <v>.</v>
      </c>
      <c r="W316" s="1004" t="str">
        <f t="shared" si="229"/>
        <v>.</v>
      </c>
      <c r="X316" s="1004" t="str">
        <f t="shared" si="229"/>
        <v>.</v>
      </c>
      <c r="Y316" s="1005" t="str">
        <f t="shared" si="229"/>
        <v>.</v>
      </c>
      <c r="Z316" s="116"/>
      <c r="AA316" s="1507" t="str">
        <f t="shared" si="230"/>
        <v>.</v>
      </c>
      <c r="AB316" s="1508" t="str">
        <f t="shared" si="230"/>
        <v>.</v>
      </c>
      <c r="AC316" s="1508" t="str">
        <f t="shared" si="230"/>
        <v>.</v>
      </c>
      <c r="AD316" s="1508" t="str">
        <f t="shared" si="230"/>
        <v>.</v>
      </c>
      <c r="AE316" s="1508" t="str">
        <f t="shared" si="230"/>
        <v>.</v>
      </c>
      <c r="AF316" s="1508" t="str">
        <f t="shared" si="230"/>
        <v>.</v>
      </c>
      <c r="AG316" s="1509" t="str">
        <f t="shared" si="230"/>
        <v>.</v>
      </c>
      <c r="AH316" s="116"/>
      <c r="AI316" s="1003" t="str">
        <f>IF(S316=".",".",SUM($S316:S316))</f>
        <v>.</v>
      </c>
      <c r="AJ316" s="1004" t="str">
        <f>IF(T316=".",".",SUM($S316:T316))</f>
        <v>.</v>
      </c>
      <c r="AK316" s="1004" t="str">
        <f>IF(U316=".",".",SUM($S316:U316))</f>
        <v>.</v>
      </c>
      <c r="AL316" s="1004" t="str">
        <f>IF(V316=".",".",SUM($S316:V316))</f>
        <v>.</v>
      </c>
      <c r="AM316" s="1004" t="str">
        <f>IF(W316=".",".",SUM($S316:W316))</f>
        <v>.</v>
      </c>
      <c r="AN316" s="1004" t="str">
        <f>IF(X316=".",".",SUM($S316:X316))</f>
        <v>.</v>
      </c>
      <c r="AO316" s="1005" t="str">
        <f>IF(Y316=".",".",SUM($S316:Y316))</f>
        <v>.</v>
      </c>
      <c r="AP316" s="116"/>
      <c r="AQ316" s="1507" t="str">
        <f t="shared" si="231"/>
        <v>.</v>
      </c>
      <c r="AR316" s="1508" t="str">
        <f t="shared" si="231"/>
        <v>.</v>
      </c>
      <c r="AS316" s="1508" t="str">
        <f t="shared" si="231"/>
        <v>.</v>
      </c>
      <c r="AT316" s="1508" t="str">
        <f t="shared" si="231"/>
        <v>.</v>
      </c>
      <c r="AU316" s="1508" t="str">
        <f t="shared" si="231"/>
        <v>.</v>
      </c>
      <c r="AV316" s="1508" t="str">
        <f t="shared" si="231"/>
        <v>.</v>
      </c>
      <c r="AW316" s="1509" t="str">
        <f t="shared" si="231"/>
        <v>.</v>
      </c>
      <c r="AX316" s="327"/>
      <c r="AY316" s="116"/>
      <c r="AZ316" s="1474"/>
      <c r="BA316" s="1474"/>
      <c r="BB316" s="1474"/>
    </row>
    <row r="317" spans="1:54" s="189" customFormat="1" x14ac:dyDescent="0.2">
      <c r="A317" s="183"/>
      <c r="B317" s="325"/>
      <c r="C317" s="1028"/>
      <c r="D317" s="1024"/>
      <c r="E317" s="878"/>
      <c r="F317" s="878"/>
      <c r="G317" s="874"/>
      <c r="H317" s="874"/>
      <c r="I317" s="874"/>
      <c r="J317" s="874"/>
      <c r="K317" s="874"/>
      <c r="L317" s="874"/>
      <c r="M317" s="333"/>
      <c r="N317" s="116"/>
      <c r="O317" s="116"/>
      <c r="P317" s="116"/>
      <c r="Q317" s="101"/>
      <c r="R317" s="325"/>
      <c r="S317" s="1003" t="str">
        <f t="shared" si="229"/>
        <v>.</v>
      </c>
      <c r="T317" s="1004" t="str">
        <f t="shared" si="229"/>
        <v>.</v>
      </c>
      <c r="U317" s="1004" t="str">
        <f t="shared" si="229"/>
        <v>.</v>
      </c>
      <c r="V317" s="1004" t="str">
        <f t="shared" si="229"/>
        <v>.</v>
      </c>
      <c r="W317" s="1004" t="str">
        <f t="shared" si="229"/>
        <v>.</v>
      </c>
      <c r="X317" s="1004" t="str">
        <f t="shared" si="229"/>
        <v>.</v>
      </c>
      <c r="Y317" s="1005" t="str">
        <f t="shared" si="229"/>
        <v>.</v>
      </c>
      <c r="Z317" s="116"/>
      <c r="AA317" s="1507" t="str">
        <f t="shared" si="230"/>
        <v>.</v>
      </c>
      <c r="AB317" s="1508" t="str">
        <f t="shared" si="230"/>
        <v>.</v>
      </c>
      <c r="AC317" s="1508" t="str">
        <f t="shared" si="230"/>
        <v>.</v>
      </c>
      <c r="AD317" s="1508" t="str">
        <f t="shared" si="230"/>
        <v>.</v>
      </c>
      <c r="AE317" s="1508" t="str">
        <f t="shared" si="230"/>
        <v>.</v>
      </c>
      <c r="AF317" s="1508" t="str">
        <f t="shared" si="230"/>
        <v>.</v>
      </c>
      <c r="AG317" s="1509" t="str">
        <f t="shared" si="230"/>
        <v>.</v>
      </c>
      <c r="AH317" s="116"/>
      <c r="AI317" s="1003" t="str">
        <f>IF(S317=".",".",SUM($S317:S317))</f>
        <v>.</v>
      </c>
      <c r="AJ317" s="1004" t="str">
        <f>IF(T317=".",".",SUM($S317:T317))</f>
        <v>.</v>
      </c>
      <c r="AK317" s="1004" t="str">
        <f>IF(U317=".",".",SUM($S317:U317))</f>
        <v>.</v>
      </c>
      <c r="AL317" s="1004" t="str">
        <f>IF(V317=".",".",SUM($S317:V317))</f>
        <v>.</v>
      </c>
      <c r="AM317" s="1004" t="str">
        <f>IF(W317=".",".",SUM($S317:W317))</f>
        <v>.</v>
      </c>
      <c r="AN317" s="1004" t="str">
        <f>IF(X317=".",".",SUM($S317:X317))</f>
        <v>.</v>
      </c>
      <c r="AO317" s="1005" t="str">
        <f>IF(Y317=".",".",SUM($S317:Y317))</f>
        <v>.</v>
      </c>
      <c r="AP317" s="116"/>
      <c r="AQ317" s="1507" t="str">
        <f t="shared" si="231"/>
        <v>.</v>
      </c>
      <c r="AR317" s="1508" t="str">
        <f t="shared" si="231"/>
        <v>.</v>
      </c>
      <c r="AS317" s="1508" t="str">
        <f t="shared" si="231"/>
        <v>.</v>
      </c>
      <c r="AT317" s="1508" t="str">
        <f t="shared" si="231"/>
        <v>.</v>
      </c>
      <c r="AU317" s="1508" t="str">
        <f t="shared" si="231"/>
        <v>.</v>
      </c>
      <c r="AV317" s="1508" t="str">
        <f t="shared" si="231"/>
        <v>.</v>
      </c>
      <c r="AW317" s="1509" t="str">
        <f t="shared" si="231"/>
        <v>.</v>
      </c>
      <c r="AX317" s="327"/>
      <c r="AY317" s="116"/>
      <c r="AZ317" s="1474"/>
      <c r="BA317" s="1474"/>
      <c r="BB317" s="1474"/>
    </row>
    <row r="318" spans="1:54" s="189" customFormat="1" x14ac:dyDescent="0.2">
      <c r="A318" s="183"/>
      <c r="B318" s="325"/>
      <c r="C318" s="1028"/>
      <c r="D318" s="1024"/>
      <c r="E318" s="878"/>
      <c r="F318" s="878"/>
      <c r="G318" s="874"/>
      <c r="H318" s="874"/>
      <c r="I318" s="874"/>
      <c r="J318" s="874"/>
      <c r="K318" s="874"/>
      <c r="L318" s="874"/>
      <c r="M318" s="333"/>
      <c r="N318" s="116"/>
      <c r="O318" s="116"/>
      <c r="P318" s="116"/>
      <c r="Q318" s="101"/>
      <c r="R318" s="325"/>
      <c r="S318" s="1003" t="str">
        <f t="shared" si="229"/>
        <v>.</v>
      </c>
      <c r="T318" s="1004" t="str">
        <f t="shared" si="229"/>
        <v>.</v>
      </c>
      <c r="U318" s="1004" t="str">
        <f t="shared" si="229"/>
        <v>.</v>
      </c>
      <c r="V318" s="1004" t="str">
        <f t="shared" si="229"/>
        <v>.</v>
      </c>
      <c r="W318" s="1004" t="str">
        <f t="shared" si="229"/>
        <v>.</v>
      </c>
      <c r="X318" s="1004" t="str">
        <f t="shared" si="229"/>
        <v>.</v>
      </c>
      <c r="Y318" s="1005" t="str">
        <f t="shared" si="229"/>
        <v>.</v>
      </c>
      <c r="Z318" s="116"/>
      <c r="AA318" s="1507" t="str">
        <f t="shared" si="230"/>
        <v>.</v>
      </c>
      <c r="AB318" s="1508" t="str">
        <f t="shared" si="230"/>
        <v>.</v>
      </c>
      <c r="AC318" s="1508" t="str">
        <f t="shared" si="230"/>
        <v>.</v>
      </c>
      <c r="AD318" s="1508" t="str">
        <f t="shared" si="230"/>
        <v>.</v>
      </c>
      <c r="AE318" s="1508" t="str">
        <f t="shared" si="230"/>
        <v>.</v>
      </c>
      <c r="AF318" s="1508" t="str">
        <f t="shared" si="230"/>
        <v>.</v>
      </c>
      <c r="AG318" s="1509" t="str">
        <f t="shared" si="230"/>
        <v>.</v>
      </c>
      <c r="AH318" s="116"/>
      <c r="AI318" s="1003" t="str">
        <f>IF(S318=".",".",SUM($S318:S318))</f>
        <v>.</v>
      </c>
      <c r="AJ318" s="1004" t="str">
        <f>IF(T318=".",".",SUM($S318:T318))</f>
        <v>.</v>
      </c>
      <c r="AK318" s="1004" t="str">
        <f>IF(U318=".",".",SUM($S318:U318))</f>
        <v>.</v>
      </c>
      <c r="AL318" s="1004" t="str">
        <f>IF(V318=".",".",SUM($S318:V318))</f>
        <v>.</v>
      </c>
      <c r="AM318" s="1004" t="str">
        <f>IF(W318=".",".",SUM($S318:W318))</f>
        <v>.</v>
      </c>
      <c r="AN318" s="1004" t="str">
        <f>IF(X318=".",".",SUM($S318:X318))</f>
        <v>.</v>
      </c>
      <c r="AO318" s="1005" t="str">
        <f>IF(Y318=".",".",SUM($S318:Y318))</f>
        <v>.</v>
      </c>
      <c r="AP318" s="116"/>
      <c r="AQ318" s="1507" t="str">
        <f t="shared" si="231"/>
        <v>.</v>
      </c>
      <c r="AR318" s="1508" t="str">
        <f t="shared" si="231"/>
        <v>.</v>
      </c>
      <c r="AS318" s="1508" t="str">
        <f t="shared" si="231"/>
        <v>.</v>
      </c>
      <c r="AT318" s="1508" t="str">
        <f t="shared" si="231"/>
        <v>.</v>
      </c>
      <c r="AU318" s="1508" t="str">
        <f t="shared" si="231"/>
        <v>.</v>
      </c>
      <c r="AV318" s="1508" t="str">
        <f t="shared" si="231"/>
        <v>.</v>
      </c>
      <c r="AW318" s="1509" t="str">
        <f t="shared" si="231"/>
        <v>.</v>
      </c>
      <c r="AX318" s="327"/>
      <c r="AY318" s="116"/>
      <c r="AZ318" s="1474"/>
      <c r="BA318" s="1474"/>
      <c r="BB318" s="1474"/>
    </row>
    <row r="319" spans="1:54" s="189" customFormat="1" x14ac:dyDescent="0.2">
      <c r="A319" s="183"/>
      <c r="B319" s="325"/>
      <c r="C319" s="1028"/>
      <c r="D319" s="1024"/>
      <c r="E319" s="878"/>
      <c r="F319" s="878"/>
      <c r="G319" s="874"/>
      <c r="H319" s="874"/>
      <c r="I319" s="874"/>
      <c r="J319" s="874"/>
      <c r="K319" s="874"/>
      <c r="L319" s="874"/>
      <c r="M319" s="333"/>
      <c r="N319" s="116"/>
      <c r="O319" s="116"/>
      <c r="P319" s="116"/>
      <c r="Q319" s="101"/>
      <c r="R319" s="325"/>
      <c r="S319" s="1003" t="str">
        <f t="shared" si="229"/>
        <v>.</v>
      </c>
      <c r="T319" s="1004" t="str">
        <f t="shared" si="229"/>
        <v>.</v>
      </c>
      <c r="U319" s="1004" t="str">
        <f t="shared" si="229"/>
        <v>.</v>
      </c>
      <c r="V319" s="1004" t="str">
        <f t="shared" si="229"/>
        <v>.</v>
      </c>
      <c r="W319" s="1004" t="str">
        <f t="shared" si="229"/>
        <v>.</v>
      </c>
      <c r="X319" s="1004" t="str">
        <f t="shared" si="229"/>
        <v>.</v>
      </c>
      <c r="Y319" s="1005" t="str">
        <f t="shared" si="229"/>
        <v>.</v>
      </c>
      <c r="Z319" s="116"/>
      <c r="AA319" s="1507" t="str">
        <f t="shared" si="230"/>
        <v>.</v>
      </c>
      <c r="AB319" s="1508" t="str">
        <f t="shared" si="230"/>
        <v>.</v>
      </c>
      <c r="AC319" s="1508" t="str">
        <f t="shared" si="230"/>
        <v>.</v>
      </c>
      <c r="AD319" s="1508" t="str">
        <f t="shared" si="230"/>
        <v>.</v>
      </c>
      <c r="AE319" s="1508" t="str">
        <f t="shared" si="230"/>
        <v>.</v>
      </c>
      <c r="AF319" s="1508" t="str">
        <f t="shared" si="230"/>
        <v>.</v>
      </c>
      <c r="AG319" s="1509" t="str">
        <f t="shared" si="230"/>
        <v>.</v>
      </c>
      <c r="AH319" s="116"/>
      <c r="AI319" s="1003" t="str">
        <f>IF(S319=".",".",SUM($S319:S319))</f>
        <v>.</v>
      </c>
      <c r="AJ319" s="1004" t="str">
        <f>IF(T319=".",".",SUM($S319:T319))</f>
        <v>.</v>
      </c>
      <c r="AK319" s="1004" t="str">
        <f>IF(U319=".",".",SUM($S319:U319))</f>
        <v>.</v>
      </c>
      <c r="AL319" s="1004" t="str">
        <f>IF(V319=".",".",SUM($S319:V319))</f>
        <v>.</v>
      </c>
      <c r="AM319" s="1004" t="str">
        <f>IF(W319=".",".",SUM($S319:W319))</f>
        <v>.</v>
      </c>
      <c r="AN319" s="1004" t="str">
        <f>IF(X319=".",".",SUM($S319:X319))</f>
        <v>.</v>
      </c>
      <c r="AO319" s="1005" t="str">
        <f>IF(Y319=".",".",SUM($S319:Y319))</f>
        <v>.</v>
      </c>
      <c r="AP319" s="116"/>
      <c r="AQ319" s="1507" t="str">
        <f t="shared" si="231"/>
        <v>.</v>
      </c>
      <c r="AR319" s="1508" t="str">
        <f t="shared" si="231"/>
        <v>.</v>
      </c>
      <c r="AS319" s="1508" t="str">
        <f t="shared" si="231"/>
        <v>.</v>
      </c>
      <c r="AT319" s="1508" t="str">
        <f t="shared" si="231"/>
        <v>.</v>
      </c>
      <c r="AU319" s="1508" t="str">
        <f t="shared" si="231"/>
        <v>.</v>
      </c>
      <c r="AV319" s="1508" t="str">
        <f t="shared" si="231"/>
        <v>.</v>
      </c>
      <c r="AW319" s="1509" t="str">
        <f t="shared" si="231"/>
        <v>.</v>
      </c>
      <c r="AX319" s="327"/>
      <c r="AY319" s="116"/>
      <c r="AZ319" s="1474"/>
      <c r="BA319" s="1474"/>
      <c r="BB319" s="1474"/>
    </row>
    <row r="320" spans="1:54" s="189" customFormat="1" x14ac:dyDescent="0.2">
      <c r="A320" s="183"/>
      <c r="B320" s="325"/>
      <c r="C320" s="1028"/>
      <c r="D320" s="1024"/>
      <c r="E320" s="878"/>
      <c r="F320" s="878"/>
      <c r="G320" s="874"/>
      <c r="H320" s="874"/>
      <c r="I320" s="874"/>
      <c r="J320" s="874"/>
      <c r="K320" s="874"/>
      <c r="L320" s="874"/>
      <c r="M320" s="333"/>
      <c r="N320" s="116"/>
      <c r="O320" s="116"/>
      <c r="P320" s="116"/>
      <c r="Q320" s="101"/>
      <c r="R320" s="325"/>
      <c r="S320" s="1003" t="str">
        <f t="shared" si="229"/>
        <v>.</v>
      </c>
      <c r="T320" s="1004" t="str">
        <f t="shared" si="229"/>
        <v>.</v>
      </c>
      <c r="U320" s="1004" t="str">
        <f t="shared" si="229"/>
        <v>.</v>
      </c>
      <c r="V320" s="1004" t="str">
        <f t="shared" si="229"/>
        <v>.</v>
      </c>
      <c r="W320" s="1004" t="str">
        <f t="shared" si="229"/>
        <v>.</v>
      </c>
      <c r="X320" s="1004" t="str">
        <f t="shared" si="229"/>
        <v>.</v>
      </c>
      <c r="Y320" s="1005" t="str">
        <f t="shared" si="229"/>
        <v>.</v>
      </c>
      <c r="Z320" s="116"/>
      <c r="AA320" s="1507" t="str">
        <f t="shared" si="230"/>
        <v>.</v>
      </c>
      <c r="AB320" s="1508" t="str">
        <f t="shared" si="230"/>
        <v>.</v>
      </c>
      <c r="AC320" s="1508" t="str">
        <f t="shared" si="230"/>
        <v>.</v>
      </c>
      <c r="AD320" s="1508" t="str">
        <f t="shared" si="230"/>
        <v>.</v>
      </c>
      <c r="AE320" s="1508" t="str">
        <f t="shared" si="230"/>
        <v>.</v>
      </c>
      <c r="AF320" s="1508" t="str">
        <f t="shared" si="230"/>
        <v>.</v>
      </c>
      <c r="AG320" s="1509" t="str">
        <f t="shared" si="230"/>
        <v>.</v>
      </c>
      <c r="AH320" s="116"/>
      <c r="AI320" s="1003" t="str">
        <f>IF(S320=".",".",SUM($S320:S320))</f>
        <v>.</v>
      </c>
      <c r="AJ320" s="1004" t="str">
        <f>IF(T320=".",".",SUM($S320:T320))</f>
        <v>.</v>
      </c>
      <c r="AK320" s="1004" t="str">
        <f>IF(U320=".",".",SUM($S320:U320))</f>
        <v>.</v>
      </c>
      <c r="AL320" s="1004" t="str">
        <f>IF(V320=".",".",SUM($S320:V320))</f>
        <v>.</v>
      </c>
      <c r="AM320" s="1004" t="str">
        <f>IF(W320=".",".",SUM($S320:W320))</f>
        <v>.</v>
      </c>
      <c r="AN320" s="1004" t="str">
        <f>IF(X320=".",".",SUM($S320:X320))</f>
        <v>.</v>
      </c>
      <c r="AO320" s="1005" t="str">
        <f>IF(Y320=".",".",SUM($S320:Y320))</f>
        <v>.</v>
      </c>
      <c r="AP320" s="116"/>
      <c r="AQ320" s="1507" t="str">
        <f t="shared" si="231"/>
        <v>.</v>
      </c>
      <c r="AR320" s="1508" t="str">
        <f t="shared" si="231"/>
        <v>.</v>
      </c>
      <c r="AS320" s="1508" t="str">
        <f t="shared" si="231"/>
        <v>.</v>
      </c>
      <c r="AT320" s="1508" t="str">
        <f t="shared" si="231"/>
        <v>.</v>
      </c>
      <c r="AU320" s="1508" t="str">
        <f t="shared" si="231"/>
        <v>.</v>
      </c>
      <c r="AV320" s="1508" t="str">
        <f t="shared" si="231"/>
        <v>.</v>
      </c>
      <c r="AW320" s="1509" t="str">
        <f t="shared" si="231"/>
        <v>.</v>
      </c>
      <c r="AX320" s="327"/>
      <c r="AY320" s="116"/>
      <c r="AZ320" s="1474"/>
      <c r="BA320" s="1474"/>
      <c r="BB320" s="1474"/>
    </row>
    <row r="321" spans="1:54" s="189" customFormat="1" x14ac:dyDescent="0.2">
      <c r="A321" s="183"/>
      <c r="B321" s="325"/>
      <c r="C321" s="1028"/>
      <c r="D321" s="1024"/>
      <c r="E321" s="878"/>
      <c r="F321" s="878"/>
      <c r="G321" s="874"/>
      <c r="H321" s="874"/>
      <c r="I321" s="874"/>
      <c r="J321" s="874"/>
      <c r="K321" s="874"/>
      <c r="L321" s="874"/>
      <c r="M321" s="333"/>
      <c r="N321" s="116"/>
      <c r="O321" s="116"/>
      <c r="P321" s="116"/>
      <c r="Q321" s="101"/>
      <c r="R321" s="325"/>
      <c r="S321" s="1003" t="str">
        <f t="shared" si="229"/>
        <v>.</v>
      </c>
      <c r="T321" s="1004" t="str">
        <f t="shared" si="229"/>
        <v>.</v>
      </c>
      <c r="U321" s="1004" t="str">
        <f t="shared" si="229"/>
        <v>.</v>
      </c>
      <c r="V321" s="1004" t="str">
        <f t="shared" si="229"/>
        <v>.</v>
      </c>
      <c r="W321" s="1004" t="str">
        <f t="shared" si="229"/>
        <v>.</v>
      </c>
      <c r="X321" s="1004" t="str">
        <f t="shared" si="229"/>
        <v>.</v>
      </c>
      <c r="Y321" s="1005" t="str">
        <f t="shared" si="229"/>
        <v>.</v>
      </c>
      <c r="Z321" s="116"/>
      <c r="AA321" s="1507" t="str">
        <f t="shared" si="230"/>
        <v>.</v>
      </c>
      <c r="AB321" s="1508" t="str">
        <f t="shared" si="230"/>
        <v>.</v>
      </c>
      <c r="AC321" s="1508" t="str">
        <f t="shared" si="230"/>
        <v>.</v>
      </c>
      <c r="AD321" s="1508" t="str">
        <f t="shared" si="230"/>
        <v>.</v>
      </c>
      <c r="AE321" s="1508" t="str">
        <f t="shared" si="230"/>
        <v>.</v>
      </c>
      <c r="AF321" s="1508" t="str">
        <f t="shared" si="230"/>
        <v>.</v>
      </c>
      <c r="AG321" s="1509" t="str">
        <f t="shared" si="230"/>
        <v>.</v>
      </c>
      <c r="AH321" s="116"/>
      <c r="AI321" s="1003" t="str">
        <f>IF(S321=".",".",SUM($S321:S321))</f>
        <v>.</v>
      </c>
      <c r="AJ321" s="1004" t="str">
        <f>IF(T321=".",".",SUM($S321:T321))</f>
        <v>.</v>
      </c>
      <c r="AK321" s="1004" t="str">
        <f>IF(U321=".",".",SUM($S321:U321))</f>
        <v>.</v>
      </c>
      <c r="AL321" s="1004" t="str">
        <f>IF(V321=".",".",SUM($S321:V321))</f>
        <v>.</v>
      </c>
      <c r="AM321" s="1004" t="str">
        <f>IF(W321=".",".",SUM($S321:W321))</f>
        <v>.</v>
      </c>
      <c r="AN321" s="1004" t="str">
        <f>IF(X321=".",".",SUM($S321:X321))</f>
        <v>.</v>
      </c>
      <c r="AO321" s="1005" t="str">
        <f>IF(Y321=".",".",SUM($S321:Y321))</f>
        <v>.</v>
      </c>
      <c r="AP321" s="116"/>
      <c r="AQ321" s="1507" t="str">
        <f t="shared" si="231"/>
        <v>.</v>
      </c>
      <c r="AR321" s="1508" t="str">
        <f t="shared" si="231"/>
        <v>.</v>
      </c>
      <c r="AS321" s="1508" t="str">
        <f t="shared" si="231"/>
        <v>.</v>
      </c>
      <c r="AT321" s="1508" t="str">
        <f t="shared" si="231"/>
        <v>.</v>
      </c>
      <c r="AU321" s="1508" t="str">
        <f t="shared" si="231"/>
        <v>.</v>
      </c>
      <c r="AV321" s="1508" t="str">
        <f t="shared" si="231"/>
        <v>.</v>
      </c>
      <c r="AW321" s="1509" t="str">
        <f t="shared" si="231"/>
        <v>.</v>
      </c>
      <c r="AX321" s="327"/>
      <c r="AY321" s="116"/>
      <c r="AZ321" s="1474"/>
      <c r="BA321" s="1474"/>
      <c r="BB321" s="1474"/>
    </row>
    <row r="322" spans="1:54" s="189" customFormat="1" x14ac:dyDescent="0.2">
      <c r="A322" s="183"/>
      <c r="B322" s="325"/>
      <c r="C322" s="1028"/>
      <c r="D322" s="1024"/>
      <c r="E322" s="878"/>
      <c r="F322" s="878"/>
      <c r="G322" s="874"/>
      <c r="H322" s="874"/>
      <c r="I322" s="874"/>
      <c r="J322" s="874"/>
      <c r="K322" s="874"/>
      <c r="L322" s="874"/>
      <c r="M322" s="333"/>
      <c r="N322" s="116"/>
      <c r="O322" s="116"/>
      <c r="P322" s="116"/>
      <c r="Q322" s="101"/>
      <c r="R322" s="325"/>
      <c r="S322" s="1003" t="str">
        <f t="shared" si="229"/>
        <v>.</v>
      </c>
      <c r="T322" s="1004" t="str">
        <f t="shared" si="229"/>
        <v>.</v>
      </c>
      <c r="U322" s="1004" t="str">
        <f t="shared" si="229"/>
        <v>.</v>
      </c>
      <c r="V322" s="1004" t="str">
        <f t="shared" si="229"/>
        <v>.</v>
      </c>
      <c r="W322" s="1004" t="str">
        <f t="shared" si="229"/>
        <v>.</v>
      </c>
      <c r="X322" s="1004" t="str">
        <f t="shared" si="229"/>
        <v>.</v>
      </c>
      <c r="Y322" s="1005" t="str">
        <f t="shared" si="229"/>
        <v>.</v>
      </c>
      <c r="Z322" s="116"/>
      <c r="AA322" s="1507" t="str">
        <f t="shared" si="230"/>
        <v>.</v>
      </c>
      <c r="AB322" s="1508" t="str">
        <f t="shared" si="230"/>
        <v>.</v>
      </c>
      <c r="AC322" s="1508" t="str">
        <f t="shared" si="230"/>
        <v>.</v>
      </c>
      <c r="AD322" s="1508" t="str">
        <f t="shared" si="230"/>
        <v>.</v>
      </c>
      <c r="AE322" s="1508" t="str">
        <f t="shared" si="230"/>
        <v>.</v>
      </c>
      <c r="AF322" s="1508" t="str">
        <f t="shared" si="230"/>
        <v>.</v>
      </c>
      <c r="AG322" s="1509" t="str">
        <f t="shared" si="230"/>
        <v>.</v>
      </c>
      <c r="AH322" s="116"/>
      <c r="AI322" s="1003" t="str">
        <f>IF(S322=".",".",SUM($S322:S322))</f>
        <v>.</v>
      </c>
      <c r="AJ322" s="1004" t="str">
        <f>IF(T322=".",".",SUM($S322:T322))</f>
        <v>.</v>
      </c>
      <c r="AK322" s="1004" t="str">
        <f>IF(U322=".",".",SUM($S322:U322))</f>
        <v>.</v>
      </c>
      <c r="AL322" s="1004" t="str">
        <f>IF(V322=".",".",SUM($S322:V322))</f>
        <v>.</v>
      </c>
      <c r="AM322" s="1004" t="str">
        <f>IF(W322=".",".",SUM($S322:W322))</f>
        <v>.</v>
      </c>
      <c r="AN322" s="1004" t="str">
        <f>IF(X322=".",".",SUM($S322:X322))</f>
        <v>.</v>
      </c>
      <c r="AO322" s="1005" t="str">
        <f>IF(Y322=".",".",SUM($S322:Y322))</f>
        <v>.</v>
      </c>
      <c r="AP322" s="116"/>
      <c r="AQ322" s="1507" t="str">
        <f t="shared" si="231"/>
        <v>.</v>
      </c>
      <c r="AR322" s="1508" t="str">
        <f t="shared" si="231"/>
        <v>.</v>
      </c>
      <c r="AS322" s="1508" t="str">
        <f t="shared" si="231"/>
        <v>.</v>
      </c>
      <c r="AT322" s="1508" t="str">
        <f t="shared" si="231"/>
        <v>.</v>
      </c>
      <c r="AU322" s="1508" t="str">
        <f t="shared" si="231"/>
        <v>.</v>
      </c>
      <c r="AV322" s="1508" t="str">
        <f t="shared" si="231"/>
        <v>.</v>
      </c>
      <c r="AW322" s="1509" t="str">
        <f t="shared" si="231"/>
        <v>.</v>
      </c>
      <c r="AX322" s="327"/>
      <c r="AY322" s="116"/>
      <c r="AZ322" s="1474"/>
      <c r="BA322" s="1474"/>
      <c r="BB322" s="1474"/>
    </row>
    <row r="323" spans="1:54" s="189" customFormat="1" x14ac:dyDescent="0.2">
      <c r="A323" s="183"/>
      <c r="B323" s="325"/>
      <c r="C323" s="1028"/>
      <c r="D323" s="1024"/>
      <c r="E323" s="878"/>
      <c r="F323" s="878"/>
      <c r="G323" s="874"/>
      <c r="H323" s="874"/>
      <c r="I323" s="874"/>
      <c r="J323" s="874"/>
      <c r="K323" s="874"/>
      <c r="L323" s="874"/>
      <c r="M323" s="333"/>
      <c r="N323" s="116"/>
      <c r="O323" s="116"/>
      <c r="P323" s="116"/>
      <c r="Q323" s="101"/>
      <c r="R323" s="325"/>
      <c r="S323" s="1003" t="str">
        <f t="shared" si="229"/>
        <v>.</v>
      </c>
      <c r="T323" s="1004" t="str">
        <f t="shared" si="229"/>
        <v>.</v>
      </c>
      <c r="U323" s="1004" t="str">
        <f t="shared" si="229"/>
        <v>.</v>
      </c>
      <c r="V323" s="1004" t="str">
        <f t="shared" si="229"/>
        <v>.</v>
      </c>
      <c r="W323" s="1004" t="str">
        <f t="shared" si="229"/>
        <v>.</v>
      </c>
      <c r="X323" s="1004" t="str">
        <f t="shared" si="229"/>
        <v>.</v>
      </c>
      <c r="Y323" s="1005" t="str">
        <f t="shared" si="229"/>
        <v>.</v>
      </c>
      <c r="Z323" s="116"/>
      <c r="AA323" s="1507" t="str">
        <f t="shared" si="230"/>
        <v>.</v>
      </c>
      <c r="AB323" s="1508" t="str">
        <f t="shared" si="230"/>
        <v>.</v>
      </c>
      <c r="AC323" s="1508" t="str">
        <f t="shared" si="230"/>
        <v>.</v>
      </c>
      <c r="AD323" s="1508" t="str">
        <f t="shared" si="230"/>
        <v>.</v>
      </c>
      <c r="AE323" s="1508" t="str">
        <f t="shared" si="230"/>
        <v>.</v>
      </c>
      <c r="AF323" s="1508" t="str">
        <f t="shared" si="230"/>
        <v>.</v>
      </c>
      <c r="AG323" s="1509" t="str">
        <f t="shared" si="230"/>
        <v>.</v>
      </c>
      <c r="AH323" s="116"/>
      <c r="AI323" s="1003" t="str">
        <f>IF(S323=".",".",SUM($S323:S323))</f>
        <v>.</v>
      </c>
      <c r="AJ323" s="1004" t="str">
        <f>IF(T323=".",".",SUM($S323:T323))</f>
        <v>.</v>
      </c>
      <c r="AK323" s="1004" t="str">
        <f>IF(U323=".",".",SUM($S323:U323))</f>
        <v>.</v>
      </c>
      <c r="AL323" s="1004" t="str">
        <f>IF(V323=".",".",SUM($S323:V323))</f>
        <v>.</v>
      </c>
      <c r="AM323" s="1004" t="str">
        <f>IF(W323=".",".",SUM($S323:W323))</f>
        <v>.</v>
      </c>
      <c r="AN323" s="1004" t="str">
        <f>IF(X323=".",".",SUM($S323:X323))</f>
        <v>.</v>
      </c>
      <c r="AO323" s="1005" t="str">
        <f>IF(Y323=".",".",SUM($S323:Y323))</f>
        <v>.</v>
      </c>
      <c r="AP323" s="116"/>
      <c r="AQ323" s="1507" t="str">
        <f t="shared" si="231"/>
        <v>.</v>
      </c>
      <c r="AR323" s="1508" t="str">
        <f t="shared" si="231"/>
        <v>.</v>
      </c>
      <c r="AS323" s="1508" t="str">
        <f t="shared" si="231"/>
        <v>.</v>
      </c>
      <c r="AT323" s="1508" t="str">
        <f t="shared" si="231"/>
        <v>.</v>
      </c>
      <c r="AU323" s="1508" t="str">
        <f t="shared" si="231"/>
        <v>.</v>
      </c>
      <c r="AV323" s="1508" t="str">
        <f t="shared" si="231"/>
        <v>.</v>
      </c>
      <c r="AW323" s="1509" t="str">
        <f t="shared" si="231"/>
        <v>.</v>
      </c>
      <c r="AX323" s="327"/>
      <c r="AY323" s="116"/>
      <c r="AZ323" s="1474"/>
      <c r="BA323" s="1474"/>
      <c r="BB323" s="1474"/>
    </row>
    <row r="324" spans="1:54" s="189" customFormat="1" x14ac:dyDescent="0.2">
      <c r="A324" s="183"/>
      <c r="B324" s="325"/>
      <c r="C324" s="1028"/>
      <c r="D324" s="1024"/>
      <c r="E324" s="878"/>
      <c r="F324" s="878"/>
      <c r="G324" s="874"/>
      <c r="H324" s="874"/>
      <c r="I324" s="874"/>
      <c r="J324" s="874"/>
      <c r="K324" s="874"/>
      <c r="L324" s="874"/>
      <c r="M324" s="333"/>
      <c r="N324" s="116"/>
      <c r="O324" s="116"/>
      <c r="P324" s="116"/>
      <c r="Q324" s="101"/>
      <c r="R324" s="325"/>
      <c r="S324" s="1003" t="str">
        <f t="shared" si="229"/>
        <v>.</v>
      </c>
      <c r="T324" s="1004" t="str">
        <f t="shared" si="229"/>
        <v>.</v>
      </c>
      <c r="U324" s="1004" t="str">
        <f t="shared" si="229"/>
        <v>.</v>
      </c>
      <c r="V324" s="1004" t="str">
        <f t="shared" si="229"/>
        <v>.</v>
      </c>
      <c r="W324" s="1004" t="str">
        <f t="shared" si="229"/>
        <v>.</v>
      </c>
      <c r="X324" s="1004" t="str">
        <f t="shared" si="229"/>
        <v>.</v>
      </c>
      <c r="Y324" s="1005" t="str">
        <f t="shared" si="229"/>
        <v>.</v>
      </c>
      <c r="Z324" s="116"/>
      <c r="AA324" s="1507" t="str">
        <f t="shared" si="230"/>
        <v>.</v>
      </c>
      <c r="AB324" s="1508" t="str">
        <f t="shared" si="230"/>
        <v>.</v>
      </c>
      <c r="AC324" s="1508" t="str">
        <f t="shared" si="230"/>
        <v>.</v>
      </c>
      <c r="AD324" s="1508" t="str">
        <f t="shared" si="230"/>
        <v>.</v>
      </c>
      <c r="AE324" s="1508" t="str">
        <f t="shared" si="230"/>
        <v>.</v>
      </c>
      <c r="AF324" s="1508" t="str">
        <f t="shared" si="230"/>
        <v>.</v>
      </c>
      <c r="AG324" s="1509" t="str">
        <f t="shared" si="230"/>
        <v>.</v>
      </c>
      <c r="AH324" s="116"/>
      <c r="AI324" s="1003" t="str">
        <f>IF(S324=".",".",SUM($S324:S324))</f>
        <v>.</v>
      </c>
      <c r="AJ324" s="1004" t="str">
        <f>IF(T324=".",".",SUM($S324:T324))</f>
        <v>.</v>
      </c>
      <c r="AK324" s="1004" t="str">
        <f>IF(U324=".",".",SUM($S324:U324))</f>
        <v>.</v>
      </c>
      <c r="AL324" s="1004" t="str">
        <f>IF(V324=".",".",SUM($S324:V324))</f>
        <v>.</v>
      </c>
      <c r="AM324" s="1004" t="str">
        <f>IF(W324=".",".",SUM($S324:W324))</f>
        <v>.</v>
      </c>
      <c r="AN324" s="1004" t="str">
        <f>IF(X324=".",".",SUM($S324:X324))</f>
        <v>.</v>
      </c>
      <c r="AO324" s="1005" t="str">
        <f>IF(Y324=".",".",SUM($S324:Y324))</f>
        <v>.</v>
      </c>
      <c r="AP324" s="116"/>
      <c r="AQ324" s="1507" t="str">
        <f t="shared" si="231"/>
        <v>.</v>
      </c>
      <c r="AR324" s="1508" t="str">
        <f t="shared" si="231"/>
        <v>.</v>
      </c>
      <c r="AS324" s="1508" t="str">
        <f t="shared" si="231"/>
        <v>.</v>
      </c>
      <c r="AT324" s="1508" t="str">
        <f t="shared" si="231"/>
        <v>.</v>
      </c>
      <c r="AU324" s="1508" t="str">
        <f t="shared" si="231"/>
        <v>.</v>
      </c>
      <c r="AV324" s="1508" t="str">
        <f t="shared" si="231"/>
        <v>.</v>
      </c>
      <c r="AW324" s="1509" t="str">
        <f t="shared" si="231"/>
        <v>.</v>
      </c>
      <c r="AX324" s="327"/>
      <c r="AY324" s="116"/>
      <c r="AZ324" s="1474"/>
      <c r="BA324" s="1474"/>
      <c r="BB324" s="1474"/>
    </row>
    <row r="325" spans="1:54" s="189" customFormat="1" x14ac:dyDescent="0.2">
      <c r="A325" s="183"/>
      <c r="B325" s="325"/>
      <c r="C325" s="1028"/>
      <c r="D325" s="1024"/>
      <c r="E325" s="878"/>
      <c r="F325" s="878"/>
      <c r="G325" s="874"/>
      <c r="H325" s="874"/>
      <c r="I325" s="874"/>
      <c r="J325" s="874"/>
      <c r="K325" s="874"/>
      <c r="L325" s="874"/>
      <c r="M325" s="333"/>
      <c r="N325" s="116"/>
      <c r="O325" s="116"/>
      <c r="P325" s="116"/>
      <c r="Q325" s="101"/>
      <c r="R325" s="325"/>
      <c r="S325" s="1003" t="str">
        <f t="shared" si="229"/>
        <v>.</v>
      </c>
      <c r="T325" s="1004" t="str">
        <f t="shared" si="229"/>
        <v>.</v>
      </c>
      <c r="U325" s="1004" t="str">
        <f t="shared" si="229"/>
        <v>.</v>
      </c>
      <c r="V325" s="1004" t="str">
        <f t="shared" si="229"/>
        <v>.</v>
      </c>
      <c r="W325" s="1004" t="str">
        <f t="shared" si="229"/>
        <v>.</v>
      </c>
      <c r="X325" s="1004" t="str">
        <f t="shared" si="229"/>
        <v>.</v>
      </c>
      <c r="Y325" s="1005" t="str">
        <f t="shared" si="229"/>
        <v>.</v>
      </c>
      <c r="Z325" s="116"/>
      <c r="AA325" s="1507" t="str">
        <f t="shared" si="230"/>
        <v>.</v>
      </c>
      <c r="AB325" s="1508" t="str">
        <f t="shared" si="230"/>
        <v>.</v>
      </c>
      <c r="AC325" s="1508" t="str">
        <f t="shared" si="230"/>
        <v>.</v>
      </c>
      <c r="AD325" s="1508" t="str">
        <f t="shared" si="230"/>
        <v>.</v>
      </c>
      <c r="AE325" s="1508" t="str">
        <f t="shared" si="230"/>
        <v>.</v>
      </c>
      <c r="AF325" s="1508" t="str">
        <f t="shared" si="230"/>
        <v>.</v>
      </c>
      <c r="AG325" s="1509" t="str">
        <f t="shared" si="230"/>
        <v>.</v>
      </c>
      <c r="AH325" s="116"/>
      <c r="AI325" s="1003" t="str">
        <f>IF(S325=".",".",SUM($S325:S325))</f>
        <v>.</v>
      </c>
      <c r="AJ325" s="1004" t="str">
        <f>IF(T325=".",".",SUM($S325:T325))</f>
        <v>.</v>
      </c>
      <c r="AK325" s="1004" t="str">
        <f>IF(U325=".",".",SUM($S325:U325))</f>
        <v>.</v>
      </c>
      <c r="AL325" s="1004" t="str">
        <f>IF(V325=".",".",SUM($S325:V325))</f>
        <v>.</v>
      </c>
      <c r="AM325" s="1004" t="str">
        <f>IF(W325=".",".",SUM($S325:W325))</f>
        <v>.</v>
      </c>
      <c r="AN325" s="1004" t="str">
        <f>IF(X325=".",".",SUM($S325:X325))</f>
        <v>.</v>
      </c>
      <c r="AO325" s="1005" t="str">
        <f>IF(Y325=".",".",SUM($S325:Y325))</f>
        <v>.</v>
      </c>
      <c r="AP325" s="116"/>
      <c r="AQ325" s="1507" t="str">
        <f t="shared" si="231"/>
        <v>.</v>
      </c>
      <c r="AR325" s="1508" t="str">
        <f t="shared" si="231"/>
        <v>.</v>
      </c>
      <c r="AS325" s="1508" t="str">
        <f t="shared" si="231"/>
        <v>.</v>
      </c>
      <c r="AT325" s="1508" t="str">
        <f t="shared" si="231"/>
        <v>.</v>
      </c>
      <c r="AU325" s="1508" t="str">
        <f t="shared" si="231"/>
        <v>.</v>
      </c>
      <c r="AV325" s="1508" t="str">
        <f t="shared" si="231"/>
        <v>.</v>
      </c>
      <c r="AW325" s="1509" t="str">
        <f t="shared" si="231"/>
        <v>.</v>
      </c>
      <c r="AX325" s="327"/>
      <c r="AY325" s="116"/>
      <c r="AZ325" s="1474"/>
      <c r="BA325" s="1474"/>
      <c r="BB325" s="1474"/>
    </row>
    <row r="326" spans="1:54" s="189" customFormat="1" x14ac:dyDescent="0.2">
      <c r="A326" s="183"/>
      <c r="B326" s="325"/>
      <c r="C326" s="1028"/>
      <c r="D326" s="1024"/>
      <c r="E326" s="878"/>
      <c r="F326" s="878"/>
      <c r="G326" s="874"/>
      <c r="H326" s="874"/>
      <c r="I326" s="874"/>
      <c r="J326" s="874"/>
      <c r="K326" s="874"/>
      <c r="L326" s="874"/>
      <c r="M326" s="333"/>
      <c r="N326" s="116"/>
      <c r="O326" s="116"/>
      <c r="P326" s="116"/>
      <c r="Q326" s="101"/>
      <c r="R326" s="325"/>
      <c r="S326" s="1003" t="str">
        <f t="shared" si="229"/>
        <v>.</v>
      </c>
      <c r="T326" s="1004" t="str">
        <f t="shared" si="229"/>
        <v>.</v>
      </c>
      <c r="U326" s="1004" t="str">
        <f t="shared" si="229"/>
        <v>.</v>
      </c>
      <c r="V326" s="1004" t="str">
        <f t="shared" si="229"/>
        <v>.</v>
      </c>
      <c r="W326" s="1004" t="str">
        <f t="shared" si="229"/>
        <v>.</v>
      </c>
      <c r="X326" s="1004" t="str">
        <f t="shared" si="229"/>
        <v>.</v>
      </c>
      <c r="Y326" s="1005" t="str">
        <f t="shared" si="229"/>
        <v>.</v>
      </c>
      <c r="Z326" s="116"/>
      <c r="AA326" s="1507" t="str">
        <f t="shared" si="230"/>
        <v>.</v>
      </c>
      <c r="AB326" s="1508" t="str">
        <f t="shared" si="230"/>
        <v>.</v>
      </c>
      <c r="AC326" s="1508" t="str">
        <f t="shared" si="230"/>
        <v>.</v>
      </c>
      <c r="AD326" s="1508" t="str">
        <f t="shared" si="230"/>
        <v>.</v>
      </c>
      <c r="AE326" s="1508" t="str">
        <f t="shared" si="230"/>
        <v>.</v>
      </c>
      <c r="AF326" s="1508" t="str">
        <f t="shared" si="230"/>
        <v>.</v>
      </c>
      <c r="AG326" s="1509" t="str">
        <f t="shared" si="230"/>
        <v>.</v>
      </c>
      <c r="AH326" s="116"/>
      <c r="AI326" s="1003" t="str">
        <f>IF(S326=".",".",SUM($S326:S326))</f>
        <v>.</v>
      </c>
      <c r="AJ326" s="1004" t="str">
        <f>IF(T326=".",".",SUM($S326:T326))</f>
        <v>.</v>
      </c>
      <c r="AK326" s="1004" t="str">
        <f>IF(U326=".",".",SUM($S326:U326))</f>
        <v>.</v>
      </c>
      <c r="AL326" s="1004" t="str">
        <f>IF(V326=".",".",SUM($S326:V326))</f>
        <v>.</v>
      </c>
      <c r="AM326" s="1004" t="str">
        <f>IF(W326=".",".",SUM($S326:W326))</f>
        <v>.</v>
      </c>
      <c r="AN326" s="1004" t="str">
        <f>IF(X326=".",".",SUM($S326:X326))</f>
        <v>.</v>
      </c>
      <c r="AO326" s="1005" t="str">
        <f>IF(Y326=".",".",SUM($S326:Y326))</f>
        <v>.</v>
      </c>
      <c r="AP326" s="116"/>
      <c r="AQ326" s="1507" t="str">
        <f t="shared" si="231"/>
        <v>.</v>
      </c>
      <c r="AR326" s="1508" t="str">
        <f t="shared" si="231"/>
        <v>.</v>
      </c>
      <c r="AS326" s="1508" t="str">
        <f t="shared" si="231"/>
        <v>.</v>
      </c>
      <c r="AT326" s="1508" t="str">
        <f t="shared" si="231"/>
        <v>.</v>
      </c>
      <c r="AU326" s="1508" t="str">
        <f t="shared" si="231"/>
        <v>.</v>
      </c>
      <c r="AV326" s="1508" t="str">
        <f t="shared" si="231"/>
        <v>.</v>
      </c>
      <c r="AW326" s="1509" t="str">
        <f t="shared" si="231"/>
        <v>.</v>
      </c>
      <c r="AX326" s="327"/>
      <c r="AY326" s="116"/>
      <c r="AZ326" s="1474"/>
      <c r="BA326" s="1474"/>
      <c r="BB326" s="1474"/>
    </row>
    <row r="327" spans="1:54" s="189" customFormat="1" x14ac:dyDescent="0.2">
      <c r="A327" s="183"/>
      <c r="B327" s="325"/>
      <c r="C327" s="1028"/>
      <c r="D327" s="1024"/>
      <c r="E327" s="878"/>
      <c r="F327" s="878"/>
      <c r="G327" s="874"/>
      <c r="H327" s="874"/>
      <c r="I327" s="874"/>
      <c r="J327" s="874"/>
      <c r="K327" s="874"/>
      <c r="L327" s="874"/>
      <c r="M327" s="333"/>
      <c r="N327" s="116"/>
      <c r="O327" s="116"/>
      <c r="P327" s="116"/>
      <c r="Q327" s="101"/>
      <c r="R327" s="325"/>
      <c r="S327" s="1003" t="str">
        <f t="shared" si="229"/>
        <v>.</v>
      </c>
      <c r="T327" s="1004" t="str">
        <f t="shared" si="229"/>
        <v>.</v>
      </c>
      <c r="U327" s="1004" t="str">
        <f t="shared" si="229"/>
        <v>.</v>
      </c>
      <c r="V327" s="1004" t="str">
        <f t="shared" si="229"/>
        <v>.</v>
      </c>
      <c r="W327" s="1004" t="str">
        <f t="shared" si="229"/>
        <v>.</v>
      </c>
      <c r="X327" s="1004" t="str">
        <f t="shared" si="229"/>
        <v>.</v>
      </c>
      <c r="Y327" s="1005" t="str">
        <f t="shared" si="229"/>
        <v>.</v>
      </c>
      <c r="Z327" s="116"/>
      <c r="AA327" s="1507" t="str">
        <f t="shared" si="230"/>
        <v>.</v>
      </c>
      <c r="AB327" s="1508" t="str">
        <f t="shared" si="230"/>
        <v>.</v>
      </c>
      <c r="AC327" s="1508" t="str">
        <f t="shared" si="230"/>
        <v>.</v>
      </c>
      <c r="AD327" s="1508" t="str">
        <f t="shared" si="230"/>
        <v>.</v>
      </c>
      <c r="AE327" s="1508" t="str">
        <f t="shared" si="230"/>
        <v>.</v>
      </c>
      <c r="AF327" s="1508" t="str">
        <f t="shared" si="230"/>
        <v>.</v>
      </c>
      <c r="AG327" s="1509" t="str">
        <f t="shared" si="230"/>
        <v>.</v>
      </c>
      <c r="AH327" s="116"/>
      <c r="AI327" s="1003" t="str">
        <f>IF(S327=".",".",SUM($S327:S327))</f>
        <v>.</v>
      </c>
      <c r="AJ327" s="1004" t="str">
        <f>IF(T327=".",".",SUM($S327:T327))</f>
        <v>.</v>
      </c>
      <c r="AK327" s="1004" t="str">
        <f>IF(U327=".",".",SUM($S327:U327))</f>
        <v>.</v>
      </c>
      <c r="AL327" s="1004" t="str">
        <f>IF(V327=".",".",SUM($S327:V327))</f>
        <v>.</v>
      </c>
      <c r="AM327" s="1004" t="str">
        <f>IF(W327=".",".",SUM($S327:W327))</f>
        <v>.</v>
      </c>
      <c r="AN327" s="1004" t="str">
        <f>IF(X327=".",".",SUM($S327:X327))</f>
        <v>.</v>
      </c>
      <c r="AO327" s="1005" t="str">
        <f>IF(Y327=".",".",SUM($S327:Y327))</f>
        <v>.</v>
      </c>
      <c r="AP327" s="116"/>
      <c r="AQ327" s="1507" t="str">
        <f t="shared" si="231"/>
        <v>.</v>
      </c>
      <c r="AR327" s="1508" t="str">
        <f t="shared" si="231"/>
        <v>.</v>
      </c>
      <c r="AS327" s="1508" t="str">
        <f t="shared" si="231"/>
        <v>.</v>
      </c>
      <c r="AT327" s="1508" t="str">
        <f t="shared" si="231"/>
        <v>.</v>
      </c>
      <c r="AU327" s="1508" t="str">
        <f t="shared" si="231"/>
        <v>.</v>
      </c>
      <c r="AV327" s="1508" t="str">
        <f t="shared" si="231"/>
        <v>.</v>
      </c>
      <c r="AW327" s="1509" t="str">
        <f t="shared" si="231"/>
        <v>.</v>
      </c>
      <c r="AX327" s="327"/>
      <c r="AY327" s="116"/>
      <c r="AZ327" s="1474"/>
      <c r="BA327" s="1474"/>
      <c r="BB327" s="1474"/>
    </row>
    <row r="328" spans="1:54" s="189" customFormat="1" x14ac:dyDescent="0.2">
      <c r="A328" s="183"/>
      <c r="B328" s="325"/>
      <c r="C328" s="1028"/>
      <c r="D328" s="1024"/>
      <c r="E328" s="878"/>
      <c r="F328" s="878"/>
      <c r="G328" s="874"/>
      <c r="H328" s="874"/>
      <c r="I328" s="874"/>
      <c r="J328" s="874"/>
      <c r="K328" s="874"/>
      <c r="L328" s="874"/>
      <c r="M328" s="333"/>
      <c r="N328" s="116"/>
      <c r="O328" s="116"/>
      <c r="P328" s="116"/>
      <c r="Q328" s="101"/>
      <c r="R328" s="325"/>
      <c r="S328" s="1003" t="str">
        <f t="shared" si="229"/>
        <v>.</v>
      </c>
      <c r="T328" s="1004" t="str">
        <f t="shared" si="229"/>
        <v>.</v>
      </c>
      <c r="U328" s="1004" t="str">
        <f t="shared" si="229"/>
        <v>.</v>
      </c>
      <c r="V328" s="1004" t="str">
        <f t="shared" si="229"/>
        <v>.</v>
      </c>
      <c r="W328" s="1004" t="str">
        <f t="shared" si="229"/>
        <v>.</v>
      </c>
      <c r="X328" s="1004" t="str">
        <f t="shared" si="229"/>
        <v>.</v>
      </c>
      <c r="Y328" s="1005" t="str">
        <f t="shared" si="229"/>
        <v>.</v>
      </c>
      <c r="Z328" s="116"/>
      <c r="AA328" s="1507" t="str">
        <f t="shared" si="230"/>
        <v>.</v>
      </c>
      <c r="AB328" s="1508" t="str">
        <f t="shared" si="230"/>
        <v>.</v>
      </c>
      <c r="AC328" s="1508" t="str">
        <f t="shared" si="230"/>
        <v>.</v>
      </c>
      <c r="AD328" s="1508" t="str">
        <f t="shared" si="230"/>
        <v>.</v>
      </c>
      <c r="AE328" s="1508" t="str">
        <f t="shared" si="230"/>
        <v>.</v>
      </c>
      <c r="AF328" s="1508" t="str">
        <f t="shared" si="230"/>
        <v>.</v>
      </c>
      <c r="AG328" s="1509" t="str">
        <f t="shared" si="230"/>
        <v>.</v>
      </c>
      <c r="AH328" s="116"/>
      <c r="AI328" s="1003" t="str">
        <f>IF(S328=".",".",SUM($S328:S328))</f>
        <v>.</v>
      </c>
      <c r="AJ328" s="1004" t="str">
        <f>IF(T328=".",".",SUM($S328:T328))</f>
        <v>.</v>
      </c>
      <c r="AK328" s="1004" t="str">
        <f>IF(U328=".",".",SUM($S328:U328))</f>
        <v>.</v>
      </c>
      <c r="AL328" s="1004" t="str">
        <f>IF(V328=".",".",SUM($S328:V328))</f>
        <v>.</v>
      </c>
      <c r="AM328" s="1004" t="str">
        <f>IF(W328=".",".",SUM($S328:W328))</f>
        <v>.</v>
      </c>
      <c r="AN328" s="1004" t="str">
        <f>IF(X328=".",".",SUM($S328:X328))</f>
        <v>.</v>
      </c>
      <c r="AO328" s="1005" t="str">
        <f>IF(Y328=".",".",SUM($S328:Y328))</f>
        <v>.</v>
      </c>
      <c r="AP328" s="116"/>
      <c r="AQ328" s="1507" t="str">
        <f t="shared" si="231"/>
        <v>.</v>
      </c>
      <c r="AR328" s="1508" t="str">
        <f t="shared" si="231"/>
        <v>.</v>
      </c>
      <c r="AS328" s="1508" t="str">
        <f t="shared" si="231"/>
        <v>.</v>
      </c>
      <c r="AT328" s="1508" t="str">
        <f t="shared" si="231"/>
        <v>.</v>
      </c>
      <c r="AU328" s="1508" t="str">
        <f t="shared" si="231"/>
        <v>.</v>
      </c>
      <c r="AV328" s="1508" t="str">
        <f t="shared" si="231"/>
        <v>.</v>
      </c>
      <c r="AW328" s="1509" t="str">
        <f t="shared" si="231"/>
        <v>.</v>
      </c>
      <c r="AX328" s="327"/>
      <c r="AY328" s="116"/>
      <c r="AZ328" s="1474"/>
      <c r="BA328" s="1474"/>
      <c r="BB328" s="1474"/>
    </row>
    <row r="329" spans="1:54" s="189" customFormat="1" x14ac:dyDescent="0.2">
      <c r="A329" s="183"/>
      <c r="B329" s="325"/>
      <c r="C329" s="1028"/>
      <c r="D329" s="1024"/>
      <c r="E329" s="878"/>
      <c r="F329" s="878"/>
      <c r="G329" s="874"/>
      <c r="H329" s="874"/>
      <c r="I329" s="874"/>
      <c r="J329" s="874"/>
      <c r="K329" s="874"/>
      <c r="L329" s="874"/>
      <c r="M329" s="333"/>
      <c r="N329" s="116"/>
      <c r="O329" s="116"/>
      <c r="P329" s="116"/>
      <c r="Q329" s="101"/>
      <c r="R329" s="325"/>
      <c r="S329" s="1003" t="str">
        <f t="shared" si="229"/>
        <v>.</v>
      </c>
      <c r="T329" s="1004" t="str">
        <f t="shared" si="229"/>
        <v>.</v>
      </c>
      <c r="U329" s="1004" t="str">
        <f t="shared" si="229"/>
        <v>.</v>
      </c>
      <c r="V329" s="1004" t="str">
        <f t="shared" si="229"/>
        <v>.</v>
      </c>
      <c r="W329" s="1004" t="str">
        <f t="shared" si="229"/>
        <v>.</v>
      </c>
      <c r="X329" s="1004" t="str">
        <f t="shared" si="229"/>
        <v>.</v>
      </c>
      <c r="Y329" s="1005" t="str">
        <f t="shared" si="229"/>
        <v>.</v>
      </c>
      <c r="Z329" s="116"/>
      <c r="AA329" s="1507" t="str">
        <f t="shared" si="230"/>
        <v>.</v>
      </c>
      <c r="AB329" s="1508" t="str">
        <f t="shared" si="230"/>
        <v>.</v>
      </c>
      <c r="AC329" s="1508" t="str">
        <f t="shared" si="230"/>
        <v>.</v>
      </c>
      <c r="AD329" s="1508" t="str">
        <f t="shared" si="230"/>
        <v>.</v>
      </c>
      <c r="AE329" s="1508" t="str">
        <f t="shared" si="230"/>
        <v>.</v>
      </c>
      <c r="AF329" s="1508" t="str">
        <f t="shared" si="230"/>
        <v>.</v>
      </c>
      <c r="AG329" s="1509" t="str">
        <f t="shared" si="230"/>
        <v>.</v>
      </c>
      <c r="AH329" s="116"/>
      <c r="AI329" s="1003" t="str">
        <f>IF(S329=".",".",SUM($S329:S329))</f>
        <v>.</v>
      </c>
      <c r="AJ329" s="1004" t="str">
        <f>IF(T329=".",".",SUM($S329:T329))</f>
        <v>.</v>
      </c>
      <c r="AK329" s="1004" t="str">
        <f>IF(U329=".",".",SUM($S329:U329))</f>
        <v>.</v>
      </c>
      <c r="AL329" s="1004" t="str">
        <f>IF(V329=".",".",SUM($S329:V329))</f>
        <v>.</v>
      </c>
      <c r="AM329" s="1004" t="str">
        <f>IF(W329=".",".",SUM($S329:W329))</f>
        <v>.</v>
      </c>
      <c r="AN329" s="1004" t="str">
        <f>IF(X329=".",".",SUM($S329:X329))</f>
        <v>.</v>
      </c>
      <c r="AO329" s="1005" t="str">
        <f>IF(Y329=".",".",SUM($S329:Y329))</f>
        <v>.</v>
      </c>
      <c r="AP329" s="116"/>
      <c r="AQ329" s="1507" t="str">
        <f t="shared" si="231"/>
        <v>.</v>
      </c>
      <c r="AR329" s="1508" t="str">
        <f t="shared" si="231"/>
        <v>.</v>
      </c>
      <c r="AS329" s="1508" t="str">
        <f t="shared" si="231"/>
        <v>.</v>
      </c>
      <c r="AT329" s="1508" t="str">
        <f t="shared" si="231"/>
        <v>.</v>
      </c>
      <c r="AU329" s="1508" t="str">
        <f t="shared" si="231"/>
        <v>.</v>
      </c>
      <c r="AV329" s="1508" t="str">
        <f t="shared" si="231"/>
        <v>.</v>
      </c>
      <c r="AW329" s="1509" t="str">
        <f t="shared" si="231"/>
        <v>.</v>
      </c>
      <c r="AX329" s="327"/>
      <c r="AY329" s="116"/>
      <c r="AZ329" s="1474"/>
      <c r="BA329" s="1474"/>
      <c r="BB329" s="1474"/>
    </row>
    <row r="330" spans="1:54" s="189" customFormat="1" x14ac:dyDescent="0.2">
      <c r="A330" s="183"/>
      <c r="B330" s="325"/>
      <c r="C330" s="1028"/>
      <c r="D330" s="1024"/>
      <c r="E330" s="878"/>
      <c r="F330" s="878"/>
      <c r="G330" s="874"/>
      <c r="H330" s="874"/>
      <c r="I330" s="874"/>
      <c r="J330" s="874"/>
      <c r="K330" s="874"/>
      <c r="L330" s="874"/>
      <c r="M330" s="333"/>
      <c r="N330" s="116"/>
      <c r="O330" s="116"/>
      <c r="P330" s="116"/>
      <c r="Q330" s="101"/>
      <c r="R330" s="325"/>
      <c r="S330" s="1003" t="str">
        <f t="shared" si="229"/>
        <v>.</v>
      </c>
      <c r="T330" s="1004" t="str">
        <f t="shared" si="229"/>
        <v>.</v>
      </c>
      <c r="U330" s="1004" t="str">
        <f t="shared" si="229"/>
        <v>.</v>
      </c>
      <c r="V330" s="1004" t="str">
        <f t="shared" si="229"/>
        <v>.</v>
      </c>
      <c r="W330" s="1004" t="str">
        <f t="shared" si="229"/>
        <v>.</v>
      </c>
      <c r="X330" s="1004" t="str">
        <f t="shared" si="229"/>
        <v>.</v>
      </c>
      <c r="Y330" s="1005" t="str">
        <f t="shared" si="229"/>
        <v>.</v>
      </c>
      <c r="Z330" s="116"/>
      <c r="AA330" s="1507" t="str">
        <f t="shared" si="230"/>
        <v>.</v>
      </c>
      <c r="AB330" s="1508" t="str">
        <f t="shared" si="230"/>
        <v>.</v>
      </c>
      <c r="AC330" s="1508" t="str">
        <f t="shared" si="230"/>
        <v>.</v>
      </c>
      <c r="AD330" s="1508" t="str">
        <f t="shared" si="230"/>
        <v>.</v>
      </c>
      <c r="AE330" s="1508" t="str">
        <f t="shared" si="230"/>
        <v>.</v>
      </c>
      <c r="AF330" s="1508" t="str">
        <f t="shared" si="230"/>
        <v>.</v>
      </c>
      <c r="AG330" s="1509" t="str">
        <f t="shared" si="230"/>
        <v>.</v>
      </c>
      <c r="AH330" s="116"/>
      <c r="AI330" s="1003" t="str">
        <f>IF(S330=".",".",SUM($S330:S330))</f>
        <v>.</v>
      </c>
      <c r="AJ330" s="1004" t="str">
        <f>IF(T330=".",".",SUM($S330:T330))</f>
        <v>.</v>
      </c>
      <c r="AK330" s="1004" t="str">
        <f>IF(U330=".",".",SUM($S330:U330))</f>
        <v>.</v>
      </c>
      <c r="AL330" s="1004" t="str">
        <f>IF(V330=".",".",SUM($S330:V330))</f>
        <v>.</v>
      </c>
      <c r="AM330" s="1004" t="str">
        <f>IF(W330=".",".",SUM($S330:W330))</f>
        <v>.</v>
      </c>
      <c r="AN330" s="1004" t="str">
        <f>IF(X330=".",".",SUM($S330:X330))</f>
        <v>.</v>
      </c>
      <c r="AO330" s="1005" t="str">
        <f>IF(Y330=".",".",SUM($S330:Y330))</f>
        <v>.</v>
      </c>
      <c r="AP330" s="116"/>
      <c r="AQ330" s="1507" t="str">
        <f t="shared" si="231"/>
        <v>.</v>
      </c>
      <c r="AR330" s="1508" t="str">
        <f t="shared" si="231"/>
        <v>.</v>
      </c>
      <c r="AS330" s="1508" t="str">
        <f t="shared" si="231"/>
        <v>.</v>
      </c>
      <c r="AT330" s="1508" t="str">
        <f t="shared" si="231"/>
        <v>.</v>
      </c>
      <c r="AU330" s="1508" t="str">
        <f t="shared" si="231"/>
        <v>.</v>
      </c>
      <c r="AV330" s="1508" t="str">
        <f t="shared" si="231"/>
        <v>.</v>
      </c>
      <c r="AW330" s="1509" t="str">
        <f t="shared" si="231"/>
        <v>.</v>
      </c>
      <c r="AX330" s="327"/>
      <c r="AY330" s="116"/>
      <c r="AZ330" s="1474"/>
      <c r="BA330" s="1474"/>
      <c r="BB330" s="1474"/>
    </row>
    <row r="331" spans="1:54" s="189" customFormat="1" x14ac:dyDescent="0.2">
      <c r="A331" s="183"/>
      <c r="B331" s="325"/>
      <c r="C331" s="1028"/>
      <c r="D331" s="1024"/>
      <c r="E331" s="878"/>
      <c r="F331" s="878"/>
      <c r="G331" s="874"/>
      <c r="H331" s="874"/>
      <c r="I331" s="874"/>
      <c r="J331" s="874"/>
      <c r="K331" s="874"/>
      <c r="L331" s="874"/>
      <c r="M331" s="333"/>
      <c r="N331" s="116"/>
      <c r="O331" s="116"/>
      <c r="P331" s="116"/>
      <c r="Q331" s="101"/>
      <c r="R331" s="325"/>
      <c r="S331" s="1003" t="str">
        <f t="shared" si="229"/>
        <v>.</v>
      </c>
      <c r="T331" s="1004" t="str">
        <f t="shared" si="229"/>
        <v>.</v>
      </c>
      <c r="U331" s="1004" t="str">
        <f t="shared" si="229"/>
        <v>.</v>
      </c>
      <c r="V331" s="1004" t="str">
        <f t="shared" si="229"/>
        <v>.</v>
      </c>
      <c r="W331" s="1004" t="str">
        <f t="shared" si="229"/>
        <v>.</v>
      </c>
      <c r="X331" s="1004" t="str">
        <f t="shared" si="229"/>
        <v>.</v>
      </c>
      <c r="Y331" s="1005" t="str">
        <f t="shared" si="229"/>
        <v>.</v>
      </c>
      <c r="Z331" s="116"/>
      <c r="AA331" s="1507" t="str">
        <f t="shared" si="230"/>
        <v>.</v>
      </c>
      <c r="AB331" s="1508" t="str">
        <f t="shared" si="230"/>
        <v>.</v>
      </c>
      <c r="AC331" s="1508" t="str">
        <f t="shared" si="230"/>
        <v>.</v>
      </c>
      <c r="AD331" s="1508" t="str">
        <f t="shared" si="230"/>
        <v>.</v>
      </c>
      <c r="AE331" s="1508" t="str">
        <f t="shared" si="230"/>
        <v>.</v>
      </c>
      <c r="AF331" s="1508" t="str">
        <f t="shared" si="230"/>
        <v>.</v>
      </c>
      <c r="AG331" s="1509" t="str">
        <f t="shared" si="230"/>
        <v>.</v>
      </c>
      <c r="AH331" s="116"/>
      <c r="AI331" s="1003" t="str">
        <f>IF(S331=".",".",SUM($S331:S331))</f>
        <v>.</v>
      </c>
      <c r="AJ331" s="1004" t="str">
        <f>IF(T331=".",".",SUM($S331:T331))</f>
        <v>.</v>
      </c>
      <c r="AK331" s="1004" t="str">
        <f>IF(U331=".",".",SUM($S331:U331))</f>
        <v>.</v>
      </c>
      <c r="AL331" s="1004" t="str">
        <f>IF(V331=".",".",SUM($S331:V331))</f>
        <v>.</v>
      </c>
      <c r="AM331" s="1004" t="str">
        <f>IF(W331=".",".",SUM($S331:W331))</f>
        <v>.</v>
      </c>
      <c r="AN331" s="1004" t="str">
        <f>IF(X331=".",".",SUM($S331:X331))</f>
        <v>.</v>
      </c>
      <c r="AO331" s="1005" t="str">
        <f>IF(Y331=".",".",SUM($S331:Y331))</f>
        <v>.</v>
      </c>
      <c r="AP331" s="116"/>
      <c r="AQ331" s="1507" t="str">
        <f t="shared" si="231"/>
        <v>.</v>
      </c>
      <c r="AR331" s="1508" t="str">
        <f t="shared" si="231"/>
        <v>.</v>
      </c>
      <c r="AS331" s="1508" t="str">
        <f t="shared" si="231"/>
        <v>.</v>
      </c>
      <c r="AT331" s="1508" t="str">
        <f t="shared" si="231"/>
        <v>.</v>
      </c>
      <c r="AU331" s="1508" t="str">
        <f t="shared" si="231"/>
        <v>.</v>
      </c>
      <c r="AV331" s="1508" t="str">
        <f t="shared" si="231"/>
        <v>.</v>
      </c>
      <c r="AW331" s="1509" t="str">
        <f t="shared" si="231"/>
        <v>.</v>
      </c>
      <c r="AX331" s="327"/>
      <c r="AY331" s="116"/>
      <c r="AZ331" s="1474"/>
      <c r="BA331" s="1474"/>
      <c r="BB331" s="1474"/>
    </row>
    <row r="332" spans="1:54" s="189" customFormat="1" x14ac:dyDescent="0.2">
      <c r="A332" s="183"/>
      <c r="B332" s="325"/>
      <c r="C332" s="1028"/>
      <c r="D332" s="1024"/>
      <c r="E332" s="878"/>
      <c r="F332" s="878"/>
      <c r="G332" s="874"/>
      <c r="H332" s="874"/>
      <c r="I332" s="874"/>
      <c r="J332" s="874"/>
      <c r="K332" s="874"/>
      <c r="L332" s="874"/>
      <c r="M332" s="333"/>
      <c r="N332" s="116"/>
      <c r="O332" s="116"/>
      <c r="P332" s="116"/>
      <c r="Q332" s="101"/>
      <c r="R332" s="325"/>
      <c r="S332" s="1003" t="str">
        <f t="shared" si="229"/>
        <v>.</v>
      </c>
      <c r="T332" s="1004" t="str">
        <f t="shared" si="229"/>
        <v>.</v>
      </c>
      <c r="U332" s="1004" t="str">
        <f t="shared" si="229"/>
        <v>.</v>
      </c>
      <c r="V332" s="1004" t="str">
        <f t="shared" si="229"/>
        <v>.</v>
      </c>
      <c r="W332" s="1004" t="str">
        <f t="shared" si="229"/>
        <v>.</v>
      </c>
      <c r="X332" s="1004" t="str">
        <f t="shared" si="229"/>
        <v>.</v>
      </c>
      <c r="Y332" s="1005" t="str">
        <f t="shared" si="229"/>
        <v>.</v>
      </c>
      <c r="Z332" s="116"/>
      <c r="AA332" s="1507" t="str">
        <f t="shared" si="230"/>
        <v>.</v>
      </c>
      <c r="AB332" s="1508" t="str">
        <f t="shared" si="230"/>
        <v>.</v>
      </c>
      <c r="AC332" s="1508" t="str">
        <f t="shared" si="230"/>
        <v>.</v>
      </c>
      <c r="AD332" s="1508" t="str">
        <f t="shared" si="230"/>
        <v>.</v>
      </c>
      <c r="AE332" s="1508" t="str">
        <f t="shared" si="230"/>
        <v>.</v>
      </c>
      <c r="AF332" s="1508" t="str">
        <f t="shared" si="230"/>
        <v>.</v>
      </c>
      <c r="AG332" s="1509" t="str">
        <f t="shared" si="230"/>
        <v>.</v>
      </c>
      <c r="AH332" s="116"/>
      <c r="AI332" s="1003" t="str">
        <f>IF(S332=".",".",SUM($S332:S332))</f>
        <v>.</v>
      </c>
      <c r="AJ332" s="1004" t="str">
        <f>IF(T332=".",".",SUM($S332:T332))</f>
        <v>.</v>
      </c>
      <c r="AK332" s="1004" t="str">
        <f>IF(U332=".",".",SUM($S332:U332))</f>
        <v>.</v>
      </c>
      <c r="AL332" s="1004" t="str">
        <f>IF(V332=".",".",SUM($S332:V332))</f>
        <v>.</v>
      </c>
      <c r="AM332" s="1004" t="str">
        <f>IF(W332=".",".",SUM($S332:W332))</f>
        <v>.</v>
      </c>
      <c r="AN332" s="1004" t="str">
        <f>IF(X332=".",".",SUM($S332:X332))</f>
        <v>.</v>
      </c>
      <c r="AO332" s="1005" t="str">
        <f>IF(Y332=".",".",SUM($S332:Y332))</f>
        <v>.</v>
      </c>
      <c r="AP332" s="116"/>
      <c r="AQ332" s="1507" t="str">
        <f t="shared" si="231"/>
        <v>.</v>
      </c>
      <c r="AR332" s="1508" t="str">
        <f t="shared" si="231"/>
        <v>.</v>
      </c>
      <c r="AS332" s="1508" t="str">
        <f t="shared" si="231"/>
        <v>.</v>
      </c>
      <c r="AT332" s="1508" t="str">
        <f t="shared" si="231"/>
        <v>.</v>
      </c>
      <c r="AU332" s="1508" t="str">
        <f t="shared" si="231"/>
        <v>.</v>
      </c>
      <c r="AV332" s="1508" t="str">
        <f t="shared" si="231"/>
        <v>.</v>
      </c>
      <c r="AW332" s="1509" t="str">
        <f t="shared" si="231"/>
        <v>.</v>
      </c>
      <c r="AX332" s="327"/>
      <c r="AY332" s="116"/>
      <c r="AZ332" s="1474"/>
      <c r="BA332" s="1474"/>
      <c r="BB332" s="1474"/>
    </row>
    <row r="333" spans="1:54" s="189" customFormat="1" x14ac:dyDescent="0.2">
      <c r="A333" s="183"/>
      <c r="B333" s="325"/>
      <c r="C333" s="1030"/>
      <c r="D333" s="1026"/>
      <c r="E333" s="880"/>
      <c r="F333" s="880"/>
      <c r="G333" s="876"/>
      <c r="H333" s="876"/>
      <c r="I333" s="876"/>
      <c r="J333" s="876"/>
      <c r="K333" s="876"/>
      <c r="L333" s="876"/>
      <c r="M333" s="333"/>
      <c r="N333" s="116"/>
      <c r="O333" s="116"/>
      <c r="P333" s="116"/>
      <c r="Q333" s="101"/>
      <c r="R333" s="325"/>
      <c r="S333" s="1008" t="str">
        <f t="shared" si="229"/>
        <v>.</v>
      </c>
      <c r="T333" s="1009" t="str">
        <f t="shared" si="229"/>
        <v>.</v>
      </c>
      <c r="U333" s="1009" t="str">
        <f t="shared" si="229"/>
        <v>.</v>
      </c>
      <c r="V333" s="1009" t="str">
        <f t="shared" si="229"/>
        <v>.</v>
      </c>
      <c r="W333" s="1009" t="str">
        <f t="shared" si="229"/>
        <v>.</v>
      </c>
      <c r="X333" s="1009" t="str">
        <f t="shared" si="229"/>
        <v>.</v>
      </c>
      <c r="Y333" s="1010" t="str">
        <f t="shared" si="229"/>
        <v>.</v>
      </c>
      <c r="Z333" s="116"/>
      <c r="AA333" s="1510" t="str">
        <f t="shared" si="230"/>
        <v>.</v>
      </c>
      <c r="AB333" s="1511" t="str">
        <f t="shared" si="230"/>
        <v>.</v>
      </c>
      <c r="AC333" s="1511" t="str">
        <f t="shared" si="230"/>
        <v>.</v>
      </c>
      <c r="AD333" s="1511" t="str">
        <f t="shared" si="230"/>
        <v>.</v>
      </c>
      <c r="AE333" s="1511" t="str">
        <f t="shared" si="230"/>
        <v>.</v>
      </c>
      <c r="AF333" s="1511" t="str">
        <f t="shared" si="230"/>
        <v>.</v>
      </c>
      <c r="AG333" s="1512" t="str">
        <f t="shared" si="230"/>
        <v>.</v>
      </c>
      <c r="AH333" s="116"/>
      <c r="AI333" s="1008" t="str">
        <f>IF(S333=".",".",SUM($S333:S333))</f>
        <v>.</v>
      </c>
      <c r="AJ333" s="1009" t="str">
        <f>IF(T333=".",".",SUM($S333:T333))</f>
        <v>.</v>
      </c>
      <c r="AK333" s="1009" t="str">
        <f>IF(U333=".",".",SUM($S333:U333))</f>
        <v>.</v>
      </c>
      <c r="AL333" s="1009" t="str">
        <f>IF(V333=".",".",SUM($S333:V333))</f>
        <v>.</v>
      </c>
      <c r="AM333" s="1009" t="str">
        <f>IF(W333=".",".",SUM($S333:W333))</f>
        <v>.</v>
      </c>
      <c r="AN333" s="1009" t="str">
        <f>IF(X333=".",".",SUM($S333:X333))</f>
        <v>.</v>
      </c>
      <c r="AO333" s="1010" t="str">
        <f>IF(Y333=".",".",SUM($S333:Y333))</f>
        <v>.</v>
      </c>
      <c r="AP333" s="116"/>
      <c r="AQ333" s="1510" t="str">
        <f t="shared" si="231"/>
        <v>.</v>
      </c>
      <c r="AR333" s="1511" t="str">
        <f t="shared" si="231"/>
        <v>.</v>
      </c>
      <c r="AS333" s="1511" t="str">
        <f t="shared" si="231"/>
        <v>.</v>
      </c>
      <c r="AT333" s="1511" t="str">
        <f t="shared" si="231"/>
        <v>.</v>
      </c>
      <c r="AU333" s="1511" t="str">
        <f t="shared" si="231"/>
        <v>.</v>
      </c>
      <c r="AV333" s="1511" t="str">
        <f t="shared" si="231"/>
        <v>.</v>
      </c>
      <c r="AW333" s="1512" t="str">
        <f t="shared" si="231"/>
        <v>.</v>
      </c>
      <c r="AX333" s="327"/>
      <c r="AY333" s="116"/>
      <c r="AZ333" s="1474"/>
      <c r="BA333" s="1474"/>
      <c r="BB333" s="1474"/>
    </row>
    <row r="334" spans="1:54" s="189" customFormat="1" x14ac:dyDescent="0.2">
      <c r="A334" s="183"/>
      <c r="B334" s="325"/>
      <c r="C334" s="116"/>
      <c r="D334" s="116"/>
      <c r="E334" s="223"/>
      <c r="F334" s="223"/>
      <c r="G334" s="116"/>
      <c r="H334" s="116"/>
      <c r="I334" s="116"/>
      <c r="J334" s="116"/>
      <c r="K334" s="116"/>
      <c r="L334" s="116"/>
      <c r="M334" s="333"/>
      <c r="N334" s="116"/>
      <c r="O334" s="116"/>
      <c r="P334" s="116"/>
      <c r="Q334" s="101"/>
      <c r="R334" s="325"/>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327"/>
      <c r="AY334" s="116"/>
      <c r="AZ334" s="1474"/>
      <c r="BA334" s="1474"/>
      <c r="BB334" s="1474"/>
    </row>
    <row r="335" spans="1:54" s="189" customFormat="1" x14ac:dyDescent="0.2">
      <c r="A335" s="183"/>
      <c r="B335" s="325"/>
      <c r="C335" s="116"/>
      <c r="D335" s="116"/>
      <c r="E335" s="223"/>
      <c r="F335" s="223"/>
      <c r="G335" s="116"/>
      <c r="H335" s="116"/>
      <c r="I335" s="116"/>
      <c r="J335" s="116"/>
      <c r="K335" s="116"/>
      <c r="L335" s="116"/>
      <c r="M335" s="333"/>
      <c r="N335" s="116"/>
      <c r="O335" s="116"/>
      <c r="P335" s="116"/>
      <c r="Q335" s="101"/>
      <c r="R335" s="325"/>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327"/>
      <c r="AY335" s="116"/>
      <c r="AZ335" s="1474"/>
      <c r="BA335" s="1474"/>
      <c r="BB335" s="1474"/>
    </row>
    <row r="336" spans="1:54" s="189" customFormat="1" x14ac:dyDescent="0.2">
      <c r="A336" s="183"/>
      <c r="B336" s="325"/>
      <c r="C336" s="144"/>
      <c r="D336" s="116"/>
      <c r="E336" s="223"/>
      <c r="F336" s="223"/>
      <c r="G336" s="116"/>
      <c r="H336" s="116"/>
      <c r="I336" s="116"/>
      <c r="J336" s="116"/>
      <c r="K336" s="116"/>
      <c r="L336" s="116"/>
      <c r="M336" s="333"/>
      <c r="N336" s="116"/>
      <c r="O336" s="116"/>
      <c r="P336" s="116"/>
      <c r="Q336" s="101"/>
      <c r="R336" s="325"/>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327"/>
      <c r="AY336" s="116"/>
      <c r="AZ336" s="1474"/>
      <c r="BA336" s="1474"/>
      <c r="BB336" s="1474"/>
    </row>
    <row r="337" spans="1:54" s="189" customFormat="1" x14ac:dyDescent="0.2">
      <c r="A337" s="183"/>
      <c r="B337" s="325"/>
      <c r="C337" s="116"/>
      <c r="D337" s="116"/>
      <c r="E337" s="223"/>
      <c r="F337" s="223"/>
      <c r="G337" s="116"/>
      <c r="H337" s="116"/>
      <c r="I337" s="116"/>
      <c r="J337" s="116"/>
      <c r="K337" s="116"/>
      <c r="L337" s="116"/>
      <c r="M337" s="333"/>
      <c r="N337" s="116"/>
      <c r="O337" s="116"/>
      <c r="P337" s="116"/>
      <c r="Q337" s="101"/>
      <c r="R337" s="325"/>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327"/>
      <c r="AY337" s="116"/>
      <c r="AZ337" s="1474"/>
      <c r="BA337" s="1474"/>
      <c r="BB337" s="1474"/>
    </row>
    <row r="338" spans="1:54" s="189" customFormat="1" ht="15" x14ac:dyDescent="0.25">
      <c r="A338" s="183"/>
      <c r="B338" s="325"/>
      <c r="C338" s="273" t="s">
        <v>36</v>
      </c>
      <c r="D338" s="274"/>
      <c r="E338" s="840"/>
      <c r="F338" s="844" t="str">
        <f>$H$21</f>
        <v>$ nominal per year</v>
      </c>
      <c r="G338" s="275"/>
      <c r="H338" s="275"/>
      <c r="I338" s="275"/>
      <c r="J338" s="275" t="str">
        <f>$F$3</f>
        <v>Wyong</v>
      </c>
      <c r="K338" s="275"/>
      <c r="L338" s="276"/>
      <c r="M338" s="333"/>
      <c r="N338" s="116"/>
      <c r="O338" s="116"/>
      <c r="P338" s="116"/>
      <c r="Q338" s="101"/>
      <c r="R338" s="325"/>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327"/>
      <c r="AY338" s="116"/>
      <c r="AZ338" s="1474"/>
      <c r="BA338" s="1474"/>
      <c r="BB338" s="1474"/>
    </row>
    <row r="339" spans="1:54" s="189" customFormat="1" x14ac:dyDescent="0.2">
      <c r="A339" s="183"/>
      <c r="B339" s="325"/>
      <c r="C339" s="277" t="s">
        <v>0</v>
      </c>
      <c r="D339" s="278"/>
      <c r="E339" s="842"/>
      <c r="F339" s="845"/>
      <c r="G339" s="279"/>
      <c r="H339" s="279"/>
      <c r="I339" s="279"/>
      <c r="J339" s="279"/>
      <c r="K339" s="279"/>
      <c r="L339" s="280"/>
      <c r="M339" s="333"/>
      <c r="N339" s="116"/>
      <c r="O339" s="116"/>
      <c r="P339" s="116"/>
      <c r="Q339" s="101"/>
      <c r="R339" s="325"/>
      <c r="S339" s="1011" t="str">
        <f>S$21</f>
        <v>Annual increases (nominal $ per year)</v>
      </c>
      <c r="T339" s="116"/>
      <c r="U339" s="116"/>
      <c r="V339" s="116"/>
      <c r="W339" s="116"/>
      <c r="X339" s="116"/>
      <c r="Y339" s="116"/>
      <c r="Z339" s="116"/>
      <c r="AA339" s="1011" t="str">
        <f>AA$21</f>
        <v>Annual increases (%)</v>
      </c>
      <c r="AB339" s="116"/>
      <c r="AC339" s="116"/>
      <c r="AD339" s="116"/>
      <c r="AE339" s="116"/>
      <c r="AF339" s="116"/>
      <c r="AG339" s="116"/>
      <c r="AH339" s="116"/>
      <c r="AI339" s="1011" t="str">
        <f>AI$21</f>
        <v>Cumulative increases (nominal $ per year)</v>
      </c>
      <c r="AJ339" s="116"/>
      <c r="AK339" s="116"/>
      <c r="AL339" s="116"/>
      <c r="AM339" s="116"/>
      <c r="AN339" s="116"/>
      <c r="AO339" s="116"/>
      <c r="AP339" s="116"/>
      <c r="AQ339" s="1011" t="str">
        <f>AQ$21</f>
        <v>Cumulative increases (%)</v>
      </c>
      <c r="AR339" s="116"/>
      <c r="AS339" s="116"/>
      <c r="AT339" s="116"/>
      <c r="AU339" s="116"/>
      <c r="AV339" s="116"/>
      <c r="AW339" s="116"/>
      <c r="AX339" s="327"/>
      <c r="AY339" s="116"/>
      <c r="AZ339" s="1474"/>
      <c r="BA339" s="1474"/>
      <c r="BB339" s="1474"/>
    </row>
    <row r="340" spans="1:54" s="189" customFormat="1" ht="39" customHeight="1" x14ac:dyDescent="0.2">
      <c r="A340" s="183"/>
      <c r="B340" s="325"/>
      <c r="C340" s="265" t="s">
        <v>27</v>
      </c>
      <c r="D340" s="266"/>
      <c r="E340" s="264" t="s">
        <v>346</v>
      </c>
      <c r="F340" s="264" t="s">
        <v>28</v>
      </c>
      <c r="G340" s="264" t="s">
        <v>29</v>
      </c>
      <c r="H340" s="264" t="s">
        <v>30</v>
      </c>
      <c r="I340" s="264" t="s">
        <v>31</v>
      </c>
      <c r="J340" s="264" t="s">
        <v>32</v>
      </c>
      <c r="K340" s="264" t="s">
        <v>33</v>
      </c>
      <c r="L340" s="264" t="s">
        <v>34</v>
      </c>
      <c r="M340" s="333"/>
      <c r="N340" s="116"/>
      <c r="O340" s="116"/>
      <c r="P340" s="116"/>
      <c r="Q340" s="101"/>
      <c r="R340" s="325"/>
      <c r="S340" s="996" t="str">
        <f>C338</f>
        <v>Sewerage Services - Annual Charge</v>
      </c>
      <c r="T340" s="387"/>
      <c r="U340" s="387"/>
      <c r="V340" s="387"/>
      <c r="W340" s="387"/>
      <c r="X340" s="387"/>
      <c r="Y340" s="388"/>
      <c r="Z340" s="116"/>
      <c r="AA340" s="1485" t="str">
        <f>$S340</f>
        <v>Sewerage Services - Annual Charge</v>
      </c>
      <c r="AB340" s="387"/>
      <c r="AC340" s="387"/>
      <c r="AD340" s="387"/>
      <c r="AE340" s="387"/>
      <c r="AF340" s="387"/>
      <c r="AG340" s="388"/>
      <c r="AH340" s="116"/>
      <c r="AI340" s="1485" t="str">
        <f>$S340</f>
        <v>Sewerage Services - Annual Charge</v>
      </c>
      <c r="AJ340" s="387"/>
      <c r="AK340" s="387"/>
      <c r="AL340" s="387"/>
      <c r="AM340" s="387"/>
      <c r="AN340" s="387"/>
      <c r="AO340" s="388"/>
      <c r="AP340" s="116"/>
      <c r="AQ340" s="1485" t="str">
        <f>$S340</f>
        <v>Sewerage Services - Annual Charge</v>
      </c>
      <c r="AR340" s="387"/>
      <c r="AS340" s="387"/>
      <c r="AT340" s="387"/>
      <c r="AU340" s="387"/>
      <c r="AV340" s="387"/>
      <c r="AW340" s="388"/>
      <c r="AX340" s="327"/>
      <c r="AY340" s="116"/>
      <c r="AZ340" s="1474"/>
      <c r="BA340" s="1474"/>
      <c r="BB340" s="1474"/>
    </row>
    <row r="341" spans="1:54" s="189" customFormat="1" x14ac:dyDescent="0.2">
      <c r="A341" s="183"/>
      <c r="B341" s="325"/>
      <c r="C341" s="125"/>
      <c r="D341" s="126"/>
      <c r="E341" s="208" t="str">
        <f>E313</f>
        <v>2020-21</v>
      </c>
      <c r="F341" s="208" t="str">
        <f t="shared" ref="F341:L341" si="232">F313</f>
        <v>2021-22</v>
      </c>
      <c r="G341" s="208" t="str">
        <f t="shared" si="232"/>
        <v>2022-23</v>
      </c>
      <c r="H341" s="208" t="str">
        <f t="shared" si="232"/>
        <v>2023-24</v>
      </c>
      <c r="I341" s="208" t="str">
        <f t="shared" si="232"/>
        <v>2024-25</v>
      </c>
      <c r="J341" s="208" t="str">
        <f t="shared" si="232"/>
        <v>2025-26</v>
      </c>
      <c r="K341" s="208" t="str">
        <f t="shared" si="232"/>
        <v>2026-27</v>
      </c>
      <c r="L341" s="208" t="str">
        <f t="shared" si="232"/>
        <v>2027-28</v>
      </c>
      <c r="M341" s="333"/>
      <c r="N341" s="116"/>
      <c r="O341" s="116"/>
      <c r="P341" s="116"/>
      <c r="Q341" s="101"/>
      <c r="R341" s="325"/>
      <c r="S341" s="997" t="str">
        <f>S$23</f>
        <v>Year 1</v>
      </c>
      <c r="T341" s="998" t="str">
        <f t="shared" ref="T341:Y341" si="233">T$23</f>
        <v>Year 2</v>
      </c>
      <c r="U341" s="998" t="str">
        <f t="shared" si="233"/>
        <v>Year 3</v>
      </c>
      <c r="V341" s="998" t="str">
        <f t="shared" si="233"/>
        <v>Year 4</v>
      </c>
      <c r="W341" s="998" t="str">
        <f t="shared" si="233"/>
        <v>Year 5</v>
      </c>
      <c r="X341" s="998" t="str">
        <f t="shared" si="233"/>
        <v>Year 6</v>
      </c>
      <c r="Y341" s="999" t="str">
        <f t="shared" si="233"/>
        <v>Year 7</v>
      </c>
      <c r="Z341" s="112"/>
      <c r="AA341" s="997" t="str">
        <f t="shared" ref="AA341:AG341" si="234">AA$23</f>
        <v>Year 1</v>
      </c>
      <c r="AB341" s="998" t="str">
        <f t="shared" si="234"/>
        <v>Year 2</v>
      </c>
      <c r="AC341" s="998" t="str">
        <f t="shared" si="234"/>
        <v>Year 3</v>
      </c>
      <c r="AD341" s="998" t="str">
        <f t="shared" si="234"/>
        <v>Year 4</v>
      </c>
      <c r="AE341" s="998" t="str">
        <f t="shared" si="234"/>
        <v>Year 5</v>
      </c>
      <c r="AF341" s="998" t="str">
        <f t="shared" si="234"/>
        <v>Year 6</v>
      </c>
      <c r="AG341" s="999" t="str">
        <f t="shared" si="234"/>
        <v>Year 7</v>
      </c>
      <c r="AH341" s="112"/>
      <c r="AI341" s="997" t="str">
        <f>AI$23</f>
        <v>Year 1</v>
      </c>
      <c r="AJ341" s="998" t="str">
        <f t="shared" ref="AJ341:AO341" si="235">AJ$23</f>
        <v>Year 2</v>
      </c>
      <c r="AK341" s="998" t="str">
        <f t="shared" si="235"/>
        <v>Year 3</v>
      </c>
      <c r="AL341" s="998" t="str">
        <f t="shared" si="235"/>
        <v>Year 4</v>
      </c>
      <c r="AM341" s="998" t="str">
        <f t="shared" si="235"/>
        <v>Year 5</v>
      </c>
      <c r="AN341" s="998" t="str">
        <f t="shared" si="235"/>
        <v>Year 6</v>
      </c>
      <c r="AO341" s="999" t="str">
        <f t="shared" si="235"/>
        <v>Year 7</v>
      </c>
      <c r="AP341" s="112"/>
      <c r="AQ341" s="997" t="str">
        <f>AQ$23</f>
        <v>Year 1</v>
      </c>
      <c r="AR341" s="998" t="str">
        <f t="shared" ref="AR341:AW341" si="236">AR$23</f>
        <v>Year 2</v>
      </c>
      <c r="AS341" s="998" t="str">
        <f t="shared" si="236"/>
        <v>Year 3</v>
      </c>
      <c r="AT341" s="998" t="str">
        <f t="shared" si="236"/>
        <v>Year 4</v>
      </c>
      <c r="AU341" s="998" t="str">
        <f t="shared" si="236"/>
        <v>Year 5</v>
      </c>
      <c r="AV341" s="998" t="str">
        <f t="shared" si="236"/>
        <v>Year 6</v>
      </c>
      <c r="AW341" s="999" t="str">
        <f t="shared" si="236"/>
        <v>Year 7</v>
      </c>
      <c r="AX341" s="327"/>
      <c r="AY341" s="116"/>
      <c r="AZ341" s="1474"/>
      <c r="BA341" s="1474"/>
      <c r="BB341" s="1474"/>
    </row>
    <row r="342" spans="1:54" s="189" customFormat="1" x14ac:dyDescent="0.2">
      <c r="A342" s="183"/>
      <c r="B342" s="325"/>
      <c r="C342" s="1027"/>
      <c r="D342" s="1023"/>
      <c r="E342" s="877"/>
      <c r="F342" s="877"/>
      <c r="G342" s="873"/>
      <c r="H342" s="873"/>
      <c r="I342" s="873"/>
      <c r="J342" s="873"/>
      <c r="K342" s="873"/>
      <c r="L342" s="873"/>
      <c r="M342" s="333"/>
      <c r="N342" s="116"/>
      <c r="O342" s="116"/>
      <c r="P342" s="116"/>
      <c r="Q342" s="101"/>
      <c r="R342" s="325"/>
      <c r="S342" s="1003" t="str">
        <f t="shared" ref="S342:Y361" si="237">IF(F342="",".",F342-E342)</f>
        <v>.</v>
      </c>
      <c r="T342" s="1004" t="str">
        <f t="shared" si="237"/>
        <v>.</v>
      </c>
      <c r="U342" s="1004" t="str">
        <f t="shared" si="237"/>
        <v>.</v>
      </c>
      <c r="V342" s="1004" t="str">
        <f t="shared" si="237"/>
        <v>.</v>
      </c>
      <c r="W342" s="1004" t="str">
        <f t="shared" si="237"/>
        <v>.</v>
      </c>
      <c r="X342" s="1004" t="str">
        <f t="shared" si="237"/>
        <v>.</v>
      </c>
      <c r="Y342" s="1005" t="str">
        <f t="shared" si="237"/>
        <v>.</v>
      </c>
      <c r="Z342" s="116"/>
      <c r="AA342" s="1507" t="str">
        <f t="shared" ref="AA342:AG361" si="238">IFERROR(F342/E342-1,".")</f>
        <v>.</v>
      </c>
      <c r="AB342" s="1508" t="str">
        <f t="shared" si="238"/>
        <v>.</v>
      </c>
      <c r="AC342" s="1508" t="str">
        <f t="shared" si="238"/>
        <v>.</v>
      </c>
      <c r="AD342" s="1508" t="str">
        <f t="shared" si="238"/>
        <v>.</v>
      </c>
      <c r="AE342" s="1508" t="str">
        <f t="shared" si="238"/>
        <v>.</v>
      </c>
      <c r="AF342" s="1508" t="str">
        <f t="shared" si="238"/>
        <v>.</v>
      </c>
      <c r="AG342" s="1509" t="str">
        <f t="shared" si="238"/>
        <v>.</v>
      </c>
      <c r="AH342" s="116"/>
      <c r="AI342" s="1003" t="str">
        <f>IF(S342=".",".",SUM($S342:S342))</f>
        <v>.</v>
      </c>
      <c r="AJ342" s="1004" t="str">
        <f>IF(T342=".",".",SUM($S342:T342))</f>
        <v>.</v>
      </c>
      <c r="AK342" s="1004" t="str">
        <f>IF(U342=".",".",SUM($S342:U342))</f>
        <v>.</v>
      </c>
      <c r="AL342" s="1004" t="str">
        <f>IF(V342=".",".",SUM($S342:V342))</f>
        <v>.</v>
      </c>
      <c r="AM342" s="1004" t="str">
        <f>IF(W342=".",".",SUM($S342:W342))</f>
        <v>.</v>
      </c>
      <c r="AN342" s="1004" t="str">
        <f>IF(X342=".",".",SUM($S342:X342))</f>
        <v>.</v>
      </c>
      <c r="AO342" s="1005" t="str">
        <f>IF(Y342=".",".",SUM($S342:Y342))</f>
        <v>.</v>
      </c>
      <c r="AP342" s="116"/>
      <c r="AQ342" s="1507" t="str">
        <f t="shared" ref="AQ342:AW361" si="239">IFERROR(F342/$E342-1,".")</f>
        <v>.</v>
      </c>
      <c r="AR342" s="1508" t="str">
        <f t="shared" si="239"/>
        <v>.</v>
      </c>
      <c r="AS342" s="1508" t="str">
        <f t="shared" si="239"/>
        <v>.</v>
      </c>
      <c r="AT342" s="1508" t="str">
        <f t="shared" si="239"/>
        <v>.</v>
      </c>
      <c r="AU342" s="1508" t="str">
        <f t="shared" si="239"/>
        <v>.</v>
      </c>
      <c r="AV342" s="1508" t="str">
        <f t="shared" si="239"/>
        <v>.</v>
      </c>
      <c r="AW342" s="1509" t="str">
        <f t="shared" si="239"/>
        <v>.</v>
      </c>
      <c r="AX342" s="327"/>
      <c r="AY342" s="116"/>
      <c r="AZ342" s="1474"/>
      <c r="BA342" s="1474"/>
      <c r="BB342" s="1474"/>
    </row>
    <row r="343" spans="1:54" s="189" customFormat="1" x14ac:dyDescent="0.2">
      <c r="A343" s="183"/>
      <c r="B343" s="325"/>
      <c r="C343" s="1028"/>
      <c r="D343" s="1024"/>
      <c r="E343" s="878"/>
      <c r="F343" s="878"/>
      <c r="G343" s="874"/>
      <c r="H343" s="874"/>
      <c r="I343" s="874"/>
      <c r="J343" s="874"/>
      <c r="K343" s="874"/>
      <c r="L343" s="874"/>
      <c r="M343" s="333"/>
      <c r="N343" s="116"/>
      <c r="O343" s="116"/>
      <c r="P343" s="116"/>
      <c r="Q343" s="101"/>
      <c r="R343" s="325"/>
      <c r="S343" s="1003" t="str">
        <f t="shared" si="237"/>
        <v>.</v>
      </c>
      <c r="T343" s="1004" t="str">
        <f t="shared" si="237"/>
        <v>.</v>
      </c>
      <c r="U343" s="1004" t="str">
        <f t="shared" si="237"/>
        <v>.</v>
      </c>
      <c r="V343" s="1004" t="str">
        <f t="shared" si="237"/>
        <v>.</v>
      </c>
      <c r="W343" s="1004" t="str">
        <f t="shared" si="237"/>
        <v>.</v>
      </c>
      <c r="X343" s="1004" t="str">
        <f t="shared" si="237"/>
        <v>.</v>
      </c>
      <c r="Y343" s="1005" t="str">
        <f t="shared" si="237"/>
        <v>.</v>
      </c>
      <c r="Z343" s="116"/>
      <c r="AA343" s="1507" t="str">
        <f t="shared" si="238"/>
        <v>.</v>
      </c>
      <c r="AB343" s="1508" t="str">
        <f t="shared" si="238"/>
        <v>.</v>
      </c>
      <c r="AC343" s="1508" t="str">
        <f t="shared" si="238"/>
        <v>.</v>
      </c>
      <c r="AD343" s="1508" t="str">
        <f t="shared" si="238"/>
        <v>.</v>
      </c>
      <c r="AE343" s="1508" t="str">
        <f t="shared" si="238"/>
        <v>.</v>
      </c>
      <c r="AF343" s="1508" t="str">
        <f t="shared" si="238"/>
        <v>.</v>
      </c>
      <c r="AG343" s="1509" t="str">
        <f t="shared" si="238"/>
        <v>.</v>
      </c>
      <c r="AH343" s="116"/>
      <c r="AI343" s="1003" t="str">
        <f>IF(S343=".",".",SUM($S343:S343))</f>
        <v>.</v>
      </c>
      <c r="AJ343" s="1004" t="str">
        <f>IF(T343=".",".",SUM($S343:T343))</f>
        <v>.</v>
      </c>
      <c r="AK343" s="1004" t="str">
        <f>IF(U343=".",".",SUM($S343:U343))</f>
        <v>.</v>
      </c>
      <c r="AL343" s="1004" t="str">
        <f>IF(V343=".",".",SUM($S343:V343))</f>
        <v>.</v>
      </c>
      <c r="AM343" s="1004" t="str">
        <f>IF(W343=".",".",SUM($S343:W343))</f>
        <v>.</v>
      </c>
      <c r="AN343" s="1004" t="str">
        <f>IF(X343=".",".",SUM($S343:X343))</f>
        <v>.</v>
      </c>
      <c r="AO343" s="1005" t="str">
        <f>IF(Y343=".",".",SUM($S343:Y343))</f>
        <v>.</v>
      </c>
      <c r="AP343" s="116"/>
      <c r="AQ343" s="1507" t="str">
        <f t="shared" si="239"/>
        <v>.</v>
      </c>
      <c r="AR343" s="1508" t="str">
        <f t="shared" si="239"/>
        <v>.</v>
      </c>
      <c r="AS343" s="1508" t="str">
        <f t="shared" si="239"/>
        <v>.</v>
      </c>
      <c r="AT343" s="1508" t="str">
        <f t="shared" si="239"/>
        <v>.</v>
      </c>
      <c r="AU343" s="1508" t="str">
        <f t="shared" si="239"/>
        <v>.</v>
      </c>
      <c r="AV343" s="1508" t="str">
        <f t="shared" si="239"/>
        <v>.</v>
      </c>
      <c r="AW343" s="1509" t="str">
        <f t="shared" si="239"/>
        <v>.</v>
      </c>
      <c r="AX343" s="327"/>
      <c r="AY343" s="116"/>
      <c r="AZ343" s="1474"/>
      <c r="BA343" s="1474"/>
      <c r="BB343" s="1474"/>
    </row>
    <row r="344" spans="1:54" s="189" customFormat="1" x14ac:dyDescent="0.2">
      <c r="A344" s="183"/>
      <c r="B344" s="325"/>
      <c r="C344" s="1028"/>
      <c r="D344" s="1024"/>
      <c r="E344" s="878"/>
      <c r="F344" s="878"/>
      <c r="G344" s="874"/>
      <c r="H344" s="874"/>
      <c r="I344" s="874"/>
      <c r="J344" s="874"/>
      <c r="K344" s="874"/>
      <c r="L344" s="874"/>
      <c r="M344" s="333"/>
      <c r="N344" s="116"/>
      <c r="O344" s="116"/>
      <c r="P344" s="116"/>
      <c r="Q344" s="101"/>
      <c r="R344" s="325"/>
      <c r="S344" s="1003" t="str">
        <f t="shared" si="237"/>
        <v>.</v>
      </c>
      <c r="T344" s="1004" t="str">
        <f t="shared" si="237"/>
        <v>.</v>
      </c>
      <c r="U344" s="1004" t="str">
        <f t="shared" si="237"/>
        <v>.</v>
      </c>
      <c r="V344" s="1004" t="str">
        <f t="shared" si="237"/>
        <v>.</v>
      </c>
      <c r="W344" s="1004" t="str">
        <f t="shared" si="237"/>
        <v>.</v>
      </c>
      <c r="X344" s="1004" t="str">
        <f t="shared" si="237"/>
        <v>.</v>
      </c>
      <c r="Y344" s="1005" t="str">
        <f t="shared" si="237"/>
        <v>.</v>
      </c>
      <c r="Z344" s="116"/>
      <c r="AA344" s="1507" t="str">
        <f t="shared" si="238"/>
        <v>.</v>
      </c>
      <c r="AB344" s="1508" t="str">
        <f t="shared" si="238"/>
        <v>.</v>
      </c>
      <c r="AC344" s="1508" t="str">
        <f t="shared" si="238"/>
        <v>.</v>
      </c>
      <c r="AD344" s="1508" t="str">
        <f t="shared" si="238"/>
        <v>.</v>
      </c>
      <c r="AE344" s="1508" t="str">
        <f t="shared" si="238"/>
        <v>.</v>
      </c>
      <c r="AF344" s="1508" t="str">
        <f t="shared" si="238"/>
        <v>.</v>
      </c>
      <c r="AG344" s="1509" t="str">
        <f t="shared" si="238"/>
        <v>.</v>
      </c>
      <c r="AH344" s="116"/>
      <c r="AI344" s="1003" t="str">
        <f>IF(S344=".",".",SUM($S344:S344))</f>
        <v>.</v>
      </c>
      <c r="AJ344" s="1004" t="str">
        <f>IF(T344=".",".",SUM($S344:T344))</f>
        <v>.</v>
      </c>
      <c r="AK344" s="1004" t="str">
        <f>IF(U344=".",".",SUM($S344:U344))</f>
        <v>.</v>
      </c>
      <c r="AL344" s="1004" t="str">
        <f>IF(V344=".",".",SUM($S344:V344))</f>
        <v>.</v>
      </c>
      <c r="AM344" s="1004" t="str">
        <f>IF(W344=".",".",SUM($S344:W344))</f>
        <v>.</v>
      </c>
      <c r="AN344" s="1004" t="str">
        <f>IF(X344=".",".",SUM($S344:X344))</f>
        <v>.</v>
      </c>
      <c r="AO344" s="1005" t="str">
        <f>IF(Y344=".",".",SUM($S344:Y344))</f>
        <v>.</v>
      </c>
      <c r="AP344" s="116"/>
      <c r="AQ344" s="1507" t="str">
        <f t="shared" si="239"/>
        <v>.</v>
      </c>
      <c r="AR344" s="1508" t="str">
        <f t="shared" si="239"/>
        <v>.</v>
      </c>
      <c r="AS344" s="1508" t="str">
        <f t="shared" si="239"/>
        <v>.</v>
      </c>
      <c r="AT344" s="1508" t="str">
        <f t="shared" si="239"/>
        <v>.</v>
      </c>
      <c r="AU344" s="1508" t="str">
        <f t="shared" si="239"/>
        <v>.</v>
      </c>
      <c r="AV344" s="1508" t="str">
        <f t="shared" si="239"/>
        <v>.</v>
      </c>
      <c r="AW344" s="1509" t="str">
        <f t="shared" si="239"/>
        <v>.</v>
      </c>
      <c r="AX344" s="327"/>
      <c r="AY344" s="116"/>
      <c r="AZ344" s="1474"/>
      <c r="BA344" s="1474"/>
      <c r="BB344" s="1474"/>
    </row>
    <row r="345" spans="1:54" s="189" customFormat="1" x14ac:dyDescent="0.2">
      <c r="A345" s="183"/>
      <c r="B345" s="325"/>
      <c r="C345" s="1028"/>
      <c r="D345" s="1024"/>
      <c r="E345" s="878"/>
      <c r="F345" s="878"/>
      <c r="G345" s="874"/>
      <c r="H345" s="874"/>
      <c r="I345" s="874"/>
      <c r="J345" s="874"/>
      <c r="K345" s="874"/>
      <c r="L345" s="874"/>
      <c r="M345" s="333"/>
      <c r="N345" s="116"/>
      <c r="O345" s="116"/>
      <c r="P345" s="116"/>
      <c r="Q345" s="101"/>
      <c r="R345" s="325"/>
      <c r="S345" s="1003" t="str">
        <f t="shared" si="237"/>
        <v>.</v>
      </c>
      <c r="T345" s="1004" t="str">
        <f t="shared" si="237"/>
        <v>.</v>
      </c>
      <c r="U345" s="1004" t="str">
        <f t="shared" si="237"/>
        <v>.</v>
      </c>
      <c r="V345" s="1004" t="str">
        <f t="shared" si="237"/>
        <v>.</v>
      </c>
      <c r="W345" s="1004" t="str">
        <f t="shared" si="237"/>
        <v>.</v>
      </c>
      <c r="X345" s="1004" t="str">
        <f t="shared" si="237"/>
        <v>.</v>
      </c>
      <c r="Y345" s="1005" t="str">
        <f t="shared" si="237"/>
        <v>.</v>
      </c>
      <c r="Z345" s="116"/>
      <c r="AA345" s="1507" t="str">
        <f t="shared" si="238"/>
        <v>.</v>
      </c>
      <c r="AB345" s="1508" t="str">
        <f t="shared" si="238"/>
        <v>.</v>
      </c>
      <c r="AC345" s="1508" t="str">
        <f t="shared" si="238"/>
        <v>.</v>
      </c>
      <c r="AD345" s="1508" t="str">
        <f t="shared" si="238"/>
        <v>.</v>
      </c>
      <c r="AE345" s="1508" t="str">
        <f t="shared" si="238"/>
        <v>.</v>
      </c>
      <c r="AF345" s="1508" t="str">
        <f t="shared" si="238"/>
        <v>.</v>
      </c>
      <c r="AG345" s="1509" t="str">
        <f t="shared" si="238"/>
        <v>.</v>
      </c>
      <c r="AH345" s="116"/>
      <c r="AI345" s="1003" t="str">
        <f>IF(S345=".",".",SUM($S345:S345))</f>
        <v>.</v>
      </c>
      <c r="AJ345" s="1004" t="str">
        <f>IF(T345=".",".",SUM($S345:T345))</f>
        <v>.</v>
      </c>
      <c r="AK345" s="1004" t="str">
        <f>IF(U345=".",".",SUM($S345:U345))</f>
        <v>.</v>
      </c>
      <c r="AL345" s="1004" t="str">
        <f>IF(V345=".",".",SUM($S345:V345))</f>
        <v>.</v>
      </c>
      <c r="AM345" s="1004" t="str">
        <f>IF(W345=".",".",SUM($S345:W345))</f>
        <v>.</v>
      </c>
      <c r="AN345" s="1004" t="str">
        <f>IF(X345=".",".",SUM($S345:X345))</f>
        <v>.</v>
      </c>
      <c r="AO345" s="1005" t="str">
        <f>IF(Y345=".",".",SUM($S345:Y345))</f>
        <v>.</v>
      </c>
      <c r="AP345" s="116"/>
      <c r="AQ345" s="1507" t="str">
        <f t="shared" si="239"/>
        <v>.</v>
      </c>
      <c r="AR345" s="1508" t="str">
        <f t="shared" si="239"/>
        <v>.</v>
      </c>
      <c r="AS345" s="1508" t="str">
        <f t="shared" si="239"/>
        <v>.</v>
      </c>
      <c r="AT345" s="1508" t="str">
        <f t="shared" si="239"/>
        <v>.</v>
      </c>
      <c r="AU345" s="1508" t="str">
        <f t="shared" si="239"/>
        <v>.</v>
      </c>
      <c r="AV345" s="1508" t="str">
        <f t="shared" si="239"/>
        <v>.</v>
      </c>
      <c r="AW345" s="1509" t="str">
        <f t="shared" si="239"/>
        <v>.</v>
      </c>
      <c r="AX345" s="327"/>
      <c r="AY345" s="116"/>
      <c r="AZ345" s="1474"/>
      <c r="BA345" s="1474"/>
      <c r="BB345" s="1474"/>
    </row>
    <row r="346" spans="1:54" s="189" customFormat="1" x14ac:dyDescent="0.2">
      <c r="A346" s="183"/>
      <c r="B346" s="325"/>
      <c r="C346" s="1028"/>
      <c r="D346" s="1024"/>
      <c r="E346" s="878"/>
      <c r="F346" s="878"/>
      <c r="G346" s="874"/>
      <c r="H346" s="874"/>
      <c r="I346" s="874"/>
      <c r="J346" s="874"/>
      <c r="K346" s="874"/>
      <c r="L346" s="874"/>
      <c r="M346" s="333"/>
      <c r="N346" s="116"/>
      <c r="O346" s="116"/>
      <c r="P346" s="116"/>
      <c r="Q346" s="101"/>
      <c r="R346" s="325"/>
      <c r="S346" s="1003" t="str">
        <f t="shared" si="237"/>
        <v>.</v>
      </c>
      <c r="T346" s="1004" t="str">
        <f t="shared" si="237"/>
        <v>.</v>
      </c>
      <c r="U346" s="1004" t="str">
        <f t="shared" si="237"/>
        <v>.</v>
      </c>
      <c r="V346" s="1004" t="str">
        <f t="shared" si="237"/>
        <v>.</v>
      </c>
      <c r="W346" s="1004" t="str">
        <f t="shared" si="237"/>
        <v>.</v>
      </c>
      <c r="X346" s="1004" t="str">
        <f t="shared" si="237"/>
        <v>.</v>
      </c>
      <c r="Y346" s="1005" t="str">
        <f t="shared" si="237"/>
        <v>.</v>
      </c>
      <c r="Z346" s="116"/>
      <c r="AA346" s="1507" t="str">
        <f t="shared" si="238"/>
        <v>.</v>
      </c>
      <c r="AB346" s="1508" t="str">
        <f t="shared" si="238"/>
        <v>.</v>
      </c>
      <c r="AC346" s="1508" t="str">
        <f t="shared" si="238"/>
        <v>.</v>
      </c>
      <c r="AD346" s="1508" t="str">
        <f t="shared" si="238"/>
        <v>.</v>
      </c>
      <c r="AE346" s="1508" t="str">
        <f t="shared" si="238"/>
        <v>.</v>
      </c>
      <c r="AF346" s="1508" t="str">
        <f t="shared" si="238"/>
        <v>.</v>
      </c>
      <c r="AG346" s="1509" t="str">
        <f t="shared" si="238"/>
        <v>.</v>
      </c>
      <c r="AH346" s="116"/>
      <c r="AI346" s="1003" t="str">
        <f>IF(S346=".",".",SUM($S346:S346))</f>
        <v>.</v>
      </c>
      <c r="AJ346" s="1004" t="str">
        <f>IF(T346=".",".",SUM($S346:T346))</f>
        <v>.</v>
      </c>
      <c r="AK346" s="1004" t="str">
        <f>IF(U346=".",".",SUM($S346:U346))</f>
        <v>.</v>
      </c>
      <c r="AL346" s="1004" t="str">
        <f>IF(V346=".",".",SUM($S346:V346))</f>
        <v>.</v>
      </c>
      <c r="AM346" s="1004" t="str">
        <f>IF(W346=".",".",SUM($S346:W346))</f>
        <v>.</v>
      </c>
      <c r="AN346" s="1004" t="str">
        <f>IF(X346=".",".",SUM($S346:X346))</f>
        <v>.</v>
      </c>
      <c r="AO346" s="1005" t="str">
        <f>IF(Y346=".",".",SUM($S346:Y346))</f>
        <v>.</v>
      </c>
      <c r="AP346" s="116"/>
      <c r="AQ346" s="1507" t="str">
        <f t="shared" si="239"/>
        <v>.</v>
      </c>
      <c r="AR346" s="1508" t="str">
        <f t="shared" si="239"/>
        <v>.</v>
      </c>
      <c r="AS346" s="1508" t="str">
        <f t="shared" si="239"/>
        <v>.</v>
      </c>
      <c r="AT346" s="1508" t="str">
        <f t="shared" si="239"/>
        <v>.</v>
      </c>
      <c r="AU346" s="1508" t="str">
        <f t="shared" si="239"/>
        <v>.</v>
      </c>
      <c r="AV346" s="1508" t="str">
        <f t="shared" si="239"/>
        <v>.</v>
      </c>
      <c r="AW346" s="1509" t="str">
        <f t="shared" si="239"/>
        <v>.</v>
      </c>
      <c r="AX346" s="327"/>
      <c r="AY346" s="116"/>
      <c r="AZ346" s="1474"/>
      <c r="BA346" s="1474"/>
      <c r="BB346" s="1474"/>
    </row>
    <row r="347" spans="1:54" s="189" customFormat="1" x14ac:dyDescent="0.2">
      <c r="A347" s="183"/>
      <c r="B347" s="325"/>
      <c r="C347" s="1028"/>
      <c r="D347" s="1024"/>
      <c r="E347" s="878"/>
      <c r="F347" s="878"/>
      <c r="G347" s="874"/>
      <c r="H347" s="874"/>
      <c r="I347" s="874"/>
      <c r="J347" s="874"/>
      <c r="K347" s="874"/>
      <c r="L347" s="874"/>
      <c r="M347" s="333"/>
      <c r="N347" s="116"/>
      <c r="O347" s="116"/>
      <c r="P347" s="116"/>
      <c r="Q347" s="101"/>
      <c r="R347" s="325"/>
      <c r="S347" s="1003" t="str">
        <f t="shared" si="237"/>
        <v>.</v>
      </c>
      <c r="T347" s="1004" t="str">
        <f t="shared" si="237"/>
        <v>.</v>
      </c>
      <c r="U347" s="1004" t="str">
        <f t="shared" si="237"/>
        <v>.</v>
      </c>
      <c r="V347" s="1004" t="str">
        <f t="shared" si="237"/>
        <v>.</v>
      </c>
      <c r="W347" s="1004" t="str">
        <f t="shared" si="237"/>
        <v>.</v>
      </c>
      <c r="X347" s="1004" t="str">
        <f t="shared" si="237"/>
        <v>.</v>
      </c>
      <c r="Y347" s="1005" t="str">
        <f t="shared" si="237"/>
        <v>.</v>
      </c>
      <c r="Z347" s="116"/>
      <c r="AA347" s="1507" t="str">
        <f t="shared" si="238"/>
        <v>.</v>
      </c>
      <c r="AB347" s="1508" t="str">
        <f t="shared" si="238"/>
        <v>.</v>
      </c>
      <c r="AC347" s="1508" t="str">
        <f t="shared" si="238"/>
        <v>.</v>
      </c>
      <c r="AD347" s="1508" t="str">
        <f t="shared" si="238"/>
        <v>.</v>
      </c>
      <c r="AE347" s="1508" t="str">
        <f t="shared" si="238"/>
        <v>.</v>
      </c>
      <c r="AF347" s="1508" t="str">
        <f t="shared" si="238"/>
        <v>.</v>
      </c>
      <c r="AG347" s="1509" t="str">
        <f t="shared" si="238"/>
        <v>.</v>
      </c>
      <c r="AH347" s="116"/>
      <c r="AI347" s="1003" t="str">
        <f>IF(S347=".",".",SUM($S347:S347))</f>
        <v>.</v>
      </c>
      <c r="AJ347" s="1004" t="str">
        <f>IF(T347=".",".",SUM($S347:T347))</f>
        <v>.</v>
      </c>
      <c r="AK347" s="1004" t="str">
        <f>IF(U347=".",".",SUM($S347:U347))</f>
        <v>.</v>
      </c>
      <c r="AL347" s="1004" t="str">
        <f>IF(V347=".",".",SUM($S347:V347))</f>
        <v>.</v>
      </c>
      <c r="AM347" s="1004" t="str">
        <f>IF(W347=".",".",SUM($S347:W347))</f>
        <v>.</v>
      </c>
      <c r="AN347" s="1004" t="str">
        <f>IF(X347=".",".",SUM($S347:X347))</f>
        <v>.</v>
      </c>
      <c r="AO347" s="1005" t="str">
        <f>IF(Y347=".",".",SUM($S347:Y347))</f>
        <v>.</v>
      </c>
      <c r="AP347" s="116"/>
      <c r="AQ347" s="1507" t="str">
        <f t="shared" si="239"/>
        <v>.</v>
      </c>
      <c r="AR347" s="1508" t="str">
        <f t="shared" si="239"/>
        <v>.</v>
      </c>
      <c r="AS347" s="1508" t="str">
        <f t="shared" si="239"/>
        <v>.</v>
      </c>
      <c r="AT347" s="1508" t="str">
        <f t="shared" si="239"/>
        <v>.</v>
      </c>
      <c r="AU347" s="1508" t="str">
        <f t="shared" si="239"/>
        <v>.</v>
      </c>
      <c r="AV347" s="1508" t="str">
        <f t="shared" si="239"/>
        <v>.</v>
      </c>
      <c r="AW347" s="1509" t="str">
        <f t="shared" si="239"/>
        <v>.</v>
      </c>
      <c r="AX347" s="327"/>
      <c r="AY347" s="116"/>
      <c r="AZ347" s="1474"/>
      <c r="BA347" s="1474"/>
      <c r="BB347" s="1474"/>
    </row>
    <row r="348" spans="1:54" s="189" customFormat="1" x14ac:dyDescent="0.2">
      <c r="A348" s="183"/>
      <c r="B348" s="325"/>
      <c r="C348" s="1028"/>
      <c r="D348" s="1024"/>
      <c r="E348" s="878"/>
      <c r="F348" s="878"/>
      <c r="G348" s="874"/>
      <c r="H348" s="874"/>
      <c r="I348" s="874"/>
      <c r="J348" s="874"/>
      <c r="K348" s="874"/>
      <c r="L348" s="874"/>
      <c r="M348" s="333"/>
      <c r="N348" s="116"/>
      <c r="O348" s="116"/>
      <c r="P348" s="116"/>
      <c r="Q348" s="101"/>
      <c r="R348" s="325"/>
      <c r="S348" s="1003" t="str">
        <f t="shared" si="237"/>
        <v>.</v>
      </c>
      <c r="T348" s="1004" t="str">
        <f t="shared" si="237"/>
        <v>.</v>
      </c>
      <c r="U348" s="1004" t="str">
        <f t="shared" si="237"/>
        <v>.</v>
      </c>
      <c r="V348" s="1004" t="str">
        <f t="shared" si="237"/>
        <v>.</v>
      </c>
      <c r="W348" s="1004" t="str">
        <f t="shared" si="237"/>
        <v>.</v>
      </c>
      <c r="X348" s="1004" t="str">
        <f t="shared" si="237"/>
        <v>.</v>
      </c>
      <c r="Y348" s="1005" t="str">
        <f t="shared" si="237"/>
        <v>.</v>
      </c>
      <c r="Z348" s="116"/>
      <c r="AA348" s="1507" t="str">
        <f t="shared" si="238"/>
        <v>.</v>
      </c>
      <c r="AB348" s="1508" t="str">
        <f t="shared" si="238"/>
        <v>.</v>
      </c>
      <c r="AC348" s="1508" t="str">
        <f t="shared" si="238"/>
        <v>.</v>
      </c>
      <c r="AD348" s="1508" t="str">
        <f t="shared" si="238"/>
        <v>.</v>
      </c>
      <c r="AE348" s="1508" t="str">
        <f t="shared" si="238"/>
        <v>.</v>
      </c>
      <c r="AF348" s="1508" t="str">
        <f t="shared" si="238"/>
        <v>.</v>
      </c>
      <c r="AG348" s="1509" t="str">
        <f t="shared" si="238"/>
        <v>.</v>
      </c>
      <c r="AH348" s="116"/>
      <c r="AI348" s="1003" t="str">
        <f>IF(S348=".",".",SUM($S348:S348))</f>
        <v>.</v>
      </c>
      <c r="AJ348" s="1004" t="str">
        <f>IF(T348=".",".",SUM($S348:T348))</f>
        <v>.</v>
      </c>
      <c r="AK348" s="1004" t="str">
        <f>IF(U348=".",".",SUM($S348:U348))</f>
        <v>.</v>
      </c>
      <c r="AL348" s="1004" t="str">
        <f>IF(V348=".",".",SUM($S348:V348))</f>
        <v>.</v>
      </c>
      <c r="AM348" s="1004" t="str">
        <f>IF(W348=".",".",SUM($S348:W348))</f>
        <v>.</v>
      </c>
      <c r="AN348" s="1004" t="str">
        <f>IF(X348=".",".",SUM($S348:X348))</f>
        <v>.</v>
      </c>
      <c r="AO348" s="1005" t="str">
        <f>IF(Y348=".",".",SUM($S348:Y348))</f>
        <v>.</v>
      </c>
      <c r="AP348" s="116"/>
      <c r="AQ348" s="1507" t="str">
        <f t="shared" si="239"/>
        <v>.</v>
      </c>
      <c r="AR348" s="1508" t="str">
        <f t="shared" si="239"/>
        <v>.</v>
      </c>
      <c r="AS348" s="1508" t="str">
        <f t="shared" si="239"/>
        <v>.</v>
      </c>
      <c r="AT348" s="1508" t="str">
        <f t="shared" si="239"/>
        <v>.</v>
      </c>
      <c r="AU348" s="1508" t="str">
        <f t="shared" si="239"/>
        <v>.</v>
      </c>
      <c r="AV348" s="1508" t="str">
        <f t="shared" si="239"/>
        <v>.</v>
      </c>
      <c r="AW348" s="1509" t="str">
        <f t="shared" si="239"/>
        <v>.</v>
      </c>
      <c r="AX348" s="327"/>
      <c r="AY348" s="116"/>
      <c r="AZ348" s="1474"/>
      <c r="BA348" s="1474"/>
      <c r="BB348" s="1474"/>
    </row>
    <row r="349" spans="1:54" s="189" customFormat="1" x14ac:dyDescent="0.2">
      <c r="A349" s="183"/>
      <c r="B349" s="325"/>
      <c r="C349" s="1028"/>
      <c r="D349" s="1024"/>
      <c r="E349" s="878"/>
      <c r="F349" s="878"/>
      <c r="G349" s="874"/>
      <c r="H349" s="874"/>
      <c r="I349" s="874"/>
      <c r="J349" s="874"/>
      <c r="K349" s="874"/>
      <c r="L349" s="874"/>
      <c r="M349" s="333"/>
      <c r="N349" s="116"/>
      <c r="O349" s="116"/>
      <c r="P349" s="116"/>
      <c r="Q349" s="101"/>
      <c r="R349" s="325"/>
      <c r="S349" s="1003" t="str">
        <f t="shared" si="237"/>
        <v>.</v>
      </c>
      <c r="T349" s="1004" t="str">
        <f t="shared" si="237"/>
        <v>.</v>
      </c>
      <c r="U349" s="1004" t="str">
        <f t="shared" si="237"/>
        <v>.</v>
      </c>
      <c r="V349" s="1004" t="str">
        <f t="shared" si="237"/>
        <v>.</v>
      </c>
      <c r="W349" s="1004" t="str">
        <f t="shared" si="237"/>
        <v>.</v>
      </c>
      <c r="X349" s="1004" t="str">
        <f t="shared" si="237"/>
        <v>.</v>
      </c>
      <c r="Y349" s="1005" t="str">
        <f t="shared" si="237"/>
        <v>.</v>
      </c>
      <c r="Z349" s="116"/>
      <c r="AA349" s="1507" t="str">
        <f t="shared" si="238"/>
        <v>.</v>
      </c>
      <c r="AB349" s="1508" t="str">
        <f t="shared" si="238"/>
        <v>.</v>
      </c>
      <c r="AC349" s="1508" t="str">
        <f t="shared" si="238"/>
        <v>.</v>
      </c>
      <c r="AD349" s="1508" t="str">
        <f t="shared" si="238"/>
        <v>.</v>
      </c>
      <c r="AE349" s="1508" t="str">
        <f t="shared" si="238"/>
        <v>.</v>
      </c>
      <c r="AF349" s="1508" t="str">
        <f t="shared" si="238"/>
        <v>.</v>
      </c>
      <c r="AG349" s="1509" t="str">
        <f t="shared" si="238"/>
        <v>.</v>
      </c>
      <c r="AH349" s="116"/>
      <c r="AI349" s="1003" t="str">
        <f>IF(S349=".",".",SUM($S349:S349))</f>
        <v>.</v>
      </c>
      <c r="AJ349" s="1004" t="str">
        <f>IF(T349=".",".",SUM($S349:T349))</f>
        <v>.</v>
      </c>
      <c r="AK349" s="1004" t="str">
        <f>IF(U349=".",".",SUM($S349:U349))</f>
        <v>.</v>
      </c>
      <c r="AL349" s="1004" t="str">
        <f>IF(V349=".",".",SUM($S349:V349))</f>
        <v>.</v>
      </c>
      <c r="AM349" s="1004" t="str">
        <f>IF(W349=".",".",SUM($S349:W349))</f>
        <v>.</v>
      </c>
      <c r="AN349" s="1004" t="str">
        <f>IF(X349=".",".",SUM($S349:X349))</f>
        <v>.</v>
      </c>
      <c r="AO349" s="1005" t="str">
        <f>IF(Y349=".",".",SUM($S349:Y349))</f>
        <v>.</v>
      </c>
      <c r="AP349" s="116"/>
      <c r="AQ349" s="1507" t="str">
        <f t="shared" si="239"/>
        <v>.</v>
      </c>
      <c r="AR349" s="1508" t="str">
        <f t="shared" si="239"/>
        <v>.</v>
      </c>
      <c r="AS349" s="1508" t="str">
        <f t="shared" si="239"/>
        <v>.</v>
      </c>
      <c r="AT349" s="1508" t="str">
        <f t="shared" si="239"/>
        <v>.</v>
      </c>
      <c r="AU349" s="1508" t="str">
        <f t="shared" si="239"/>
        <v>.</v>
      </c>
      <c r="AV349" s="1508" t="str">
        <f t="shared" si="239"/>
        <v>.</v>
      </c>
      <c r="AW349" s="1509" t="str">
        <f t="shared" si="239"/>
        <v>.</v>
      </c>
      <c r="AX349" s="327"/>
      <c r="AY349" s="116"/>
      <c r="AZ349" s="1474"/>
      <c r="BA349" s="1474"/>
      <c r="BB349" s="1474"/>
    </row>
    <row r="350" spans="1:54" s="189" customFormat="1" x14ac:dyDescent="0.2">
      <c r="A350" s="183"/>
      <c r="B350" s="325"/>
      <c r="C350" s="1028"/>
      <c r="D350" s="1024"/>
      <c r="E350" s="878"/>
      <c r="F350" s="878"/>
      <c r="G350" s="874"/>
      <c r="H350" s="874"/>
      <c r="I350" s="874"/>
      <c r="J350" s="874"/>
      <c r="K350" s="874"/>
      <c r="L350" s="874"/>
      <c r="M350" s="333"/>
      <c r="N350" s="116"/>
      <c r="O350" s="116"/>
      <c r="P350" s="116"/>
      <c r="Q350" s="101"/>
      <c r="R350" s="325"/>
      <c r="S350" s="1003" t="str">
        <f t="shared" si="237"/>
        <v>.</v>
      </c>
      <c r="T350" s="1004" t="str">
        <f t="shared" si="237"/>
        <v>.</v>
      </c>
      <c r="U350" s="1004" t="str">
        <f t="shared" si="237"/>
        <v>.</v>
      </c>
      <c r="V350" s="1004" t="str">
        <f t="shared" si="237"/>
        <v>.</v>
      </c>
      <c r="W350" s="1004" t="str">
        <f t="shared" si="237"/>
        <v>.</v>
      </c>
      <c r="X350" s="1004" t="str">
        <f t="shared" si="237"/>
        <v>.</v>
      </c>
      <c r="Y350" s="1005" t="str">
        <f t="shared" si="237"/>
        <v>.</v>
      </c>
      <c r="Z350" s="116"/>
      <c r="AA350" s="1507" t="str">
        <f t="shared" si="238"/>
        <v>.</v>
      </c>
      <c r="AB350" s="1508" t="str">
        <f t="shared" si="238"/>
        <v>.</v>
      </c>
      <c r="AC350" s="1508" t="str">
        <f t="shared" si="238"/>
        <v>.</v>
      </c>
      <c r="AD350" s="1508" t="str">
        <f t="shared" si="238"/>
        <v>.</v>
      </c>
      <c r="AE350" s="1508" t="str">
        <f t="shared" si="238"/>
        <v>.</v>
      </c>
      <c r="AF350" s="1508" t="str">
        <f t="shared" si="238"/>
        <v>.</v>
      </c>
      <c r="AG350" s="1509" t="str">
        <f t="shared" si="238"/>
        <v>.</v>
      </c>
      <c r="AH350" s="116"/>
      <c r="AI350" s="1003" t="str">
        <f>IF(S350=".",".",SUM($S350:S350))</f>
        <v>.</v>
      </c>
      <c r="AJ350" s="1004" t="str">
        <f>IF(T350=".",".",SUM($S350:T350))</f>
        <v>.</v>
      </c>
      <c r="AK350" s="1004" t="str">
        <f>IF(U350=".",".",SUM($S350:U350))</f>
        <v>.</v>
      </c>
      <c r="AL350" s="1004" t="str">
        <f>IF(V350=".",".",SUM($S350:V350))</f>
        <v>.</v>
      </c>
      <c r="AM350" s="1004" t="str">
        <f>IF(W350=".",".",SUM($S350:W350))</f>
        <v>.</v>
      </c>
      <c r="AN350" s="1004" t="str">
        <f>IF(X350=".",".",SUM($S350:X350))</f>
        <v>.</v>
      </c>
      <c r="AO350" s="1005" t="str">
        <f>IF(Y350=".",".",SUM($S350:Y350))</f>
        <v>.</v>
      </c>
      <c r="AP350" s="116"/>
      <c r="AQ350" s="1507" t="str">
        <f t="shared" si="239"/>
        <v>.</v>
      </c>
      <c r="AR350" s="1508" t="str">
        <f t="shared" si="239"/>
        <v>.</v>
      </c>
      <c r="AS350" s="1508" t="str">
        <f t="shared" si="239"/>
        <v>.</v>
      </c>
      <c r="AT350" s="1508" t="str">
        <f t="shared" si="239"/>
        <v>.</v>
      </c>
      <c r="AU350" s="1508" t="str">
        <f t="shared" si="239"/>
        <v>.</v>
      </c>
      <c r="AV350" s="1508" t="str">
        <f t="shared" si="239"/>
        <v>.</v>
      </c>
      <c r="AW350" s="1509" t="str">
        <f t="shared" si="239"/>
        <v>.</v>
      </c>
      <c r="AX350" s="327"/>
      <c r="AY350" s="116"/>
      <c r="AZ350" s="1474"/>
      <c r="BA350" s="1474"/>
      <c r="BB350" s="1474"/>
    </row>
    <row r="351" spans="1:54" s="189" customFormat="1" x14ac:dyDescent="0.2">
      <c r="A351" s="183"/>
      <c r="B351" s="325"/>
      <c r="C351" s="1028"/>
      <c r="D351" s="1024"/>
      <c r="E351" s="878"/>
      <c r="F351" s="878"/>
      <c r="G351" s="874"/>
      <c r="H351" s="874"/>
      <c r="I351" s="874"/>
      <c r="J351" s="874"/>
      <c r="K351" s="874"/>
      <c r="L351" s="874"/>
      <c r="M351" s="333"/>
      <c r="N351" s="116"/>
      <c r="O351" s="116"/>
      <c r="P351" s="116"/>
      <c r="Q351" s="101"/>
      <c r="R351" s="325"/>
      <c r="S351" s="1003" t="str">
        <f t="shared" si="237"/>
        <v>.</v>
      </c>
      <c r="T351" s="1004" t="str">
        <f t="shared" si="237"/>
        <v>.</v>
      </c>
      <c r="U351" s="1004" t="str">
        <f t="shared" si="237"/>
        <v>.</v>
      </c>
      <c r="V351" s="1004" t="str">
        <f t="shared" si="237"/>
        <v>.</v>
      </c>
      <c r="W351" s="1004" t="str">
        <f t="shared" si="237"/>
        <v>.</v>
      </c>
      <c r="X351" s="1004" t="str">
        <f t="shared" si="237"/>
        <v>.</v>
      </c>
      <c r="Y351" s="1005" t="str">
        <f t="shared" si="237"/>
        <v>.</v>
      </c>
      <c r="Z351" s="116"/>
      <c r="AA351" s="1507" t="str">
        <f t="shared" si="238"/>
        <v>.</v>
      </c>
      <c r="AB351" s="1508" t="str">
        <f t="shared" si="238"/>
        <v>.</v>
      </c>
      <c r="AC351" s="1508" t="str">
        <f t="shared" si="238"/>
        <v>.</v>
      </c>
      <c r="AD351" s="1508" t="str">
        <f t="shared" si="238"/>
        <v>.</v>
      </c>
      <c r="AE351" s="1508" t="str">
        <f t="shared" si="238"/>
        <v>.</v>
      </c>
      <c r="AF351" s="1508" t="str">
        <f t="shared" si="238"/>
        <v>.</v>
      </c>
      <c r="AG351" s="1509" t="str">
        <f t="shared" si="238"/>
        <v>.</v>
      </c>
      <c r="AH351" s="116"/>
      <c r="AI351" s="1003" t="str">
        <f>IF(S351=".",".",SUM($S351:S351))</f>
        <v>.</v>
      </c>
      <c r="AJ351" s="1004" t="str">
        <f>IF(T351=".",".",SUM($S351:T351))</f>
        <v>.</v>
      </c>
      <c r="AK351" s="1004" t="str">
        <f>IF(U351=".",".",SUM($S351:U351))</f>
        <v>.</v>
      </c>
      <c r="AL351" s="1004" t="str">
        <f>IF(V351=".",".",SUM($S351:V351))</f>
        <v>.</v>
      </c>
      <c r="AM351" s="1004" t="str">
        <f>IF(W351=".",".",SUM($S351:W351))</f>
        <v>.</v>
      </c>
      <c r="AN351" s="1004" t="str">
        <f>IF(X351=".",".",SUM($S351:X351))</f>
        <v>.</v>
      </c>
      <c r="AO351" s="1005" t="str">
        <f>IF(Y351=".",".",SUM($S351:Y351))</f>
        <v>.</v>
      </c>
      <c r="AP351" s="116"/>
      <c r="AQ351" s="1507" t="str">
        <f t="shared" si="239"/>
        <v>.</v>
      </c>
      <c r="AR351" s="1508" t="str">
        <f t="shared" si="239"/>
        <v>.</v>
      </c>
      <c r="AS351" s="1508" t="str">
        <f t="shared" si="239"/>
        <v>.</v>
      </c>
      <c r="AT351" s="1508" t="str">
        <f t="shared" si="239"/>
        <v>.</v>
      </c>
      <c r="AU351" s="1508" t="str">
        <f t="shared" si="239"/>
        <v>.</v>
      </c>
      <c r="AV351" s="1508" t="str">
        <f t="shared" si="239"/>
        <v>.</v>
      </c>
      <c r="AW351" s="1509" t="str">
        <f t="shared" si="239"/>
        <v>.</v>
      </c>
      <c r="AX351" s="327"/>
      <c r="AY351" s="116"/>
      <c r="AZ351" s="1474"/>
      <c r="BA351" s="1474"/>
      <c r="BB351" s="1474"/>
    </row>
    <row r="352" spans="1:54" s="189" customFormat="1" x14ac:dyDescent="0.2">
      <c r="A352" s="183"/>
      <c r="B352" s="325"/>
      <c r="C352" s="1028"/>
      <c r="D352" s="1024"/>
      <c r="E352" s="878"/>
      <c r="F352" s="878"/>
      <c r="G352" s="874"/>
      <c r="H352" s="874"/>
      <c r="I352" s="874"/>
      <c r="J352" s="874"/>
      <c r="K352" s="874"/>
      <c r="L352" s="874"/>
      <c r="M352" s="333"/>
      <c r="N352" s="116"/>
      <c r="O352" s="116"/>
      <c r="P352" s="116"/>
      <c r="Q352" s="101"/>
      <c r="R352" s="325"/>
      <c r="S352" s="1003" t="str">
        <f t="shared" si="237"/>
        <v>.</v>
      </c>
      <c r="T352" s="1004" t="str">
        <f t="shared" si="237"/>
        <v>.</v>
      </c>
      <c r="U352" s="1004" t="str">
        <f t="shared" si="237"/>
        <v>.</v>
      </c>
      <c r="V352" s="1004" t="str">
        <f t="shared" si="237"/>
        <v>.</v>
      </c>
      <c r="W352" s="1004" t="str">
        <f t="shared" si="237"/>
        <v>.</v>
      </c>
      <c r="X352" s="1004" t="str">
        <f t="shared" si="237"/>
        <v>.</v>
      </c>
      <c r="Y352" s="1005" t="str">
        <f t="shared" si="237"/>
        <v>.</v>
      </c>
      <c r="Z352" s="116"/>
      <c r="AA352" s="1507" t="str">
        <f t="shared" si="238"/>
        <v>.</v>
      </c>
      <c r="AB352" s="1508" t="str">
        <f t="shared" si="238"/>
        <v>.</v>
      </c>
      <c r="AC352" s="1508" t="str">
        <f t="shared" si="238"/>
        <v>.</v>
      </c>
      <c r="AD352" s="1508" t="str">
        <f t="shared" si="238"/>
        <v>.</v>
      </c>
      <c r="AE352" s="1508" t="str">
        <f t="shared" si="238"/>
        <v>.</v>
      </c>
      <c r="AF352" s="1508" t="str">
        <f t="shared" si="238"/>
        <v>.</v>
      </c>
      <c r="AG352" s="1509" t="str">
        <f t="shared" si="238"/>
        <v>.</v>
      </c>
      <c r="AH352" s="116"/>
      <c r="AI352" s="1003" t="str">
        <f>IF(S352=".",".",SUM($S352:S352))</f>
        <v>.</v>
      </c>
      <c r="AJ352" s="1004" t="str">
        <f>IF(T352=".",".",SUM($S352:T352))</f>
        <v>.</v>
      </c>
      <c r="AK352" s="1004" t="str">
        <f>IF(U352=".",".",SUM($S352:U352))</f>
        <v>.</v>
      </c>
      <c r="AL352" s="1004" t="str">
        <f>IF(V352=".",".",SUM($S352:V352))</f>
        <v>.</v>
      </c>
      <c r="AM352" s="1004" t="str">
        <f>IF(W352=".",".",SUM($S352:W352))</f>
        <v>.</v>
      </c>
      <c r="AN352" s="1004" t="str">
        <f>IF(X352=".",".",SUM($S352:X352))</f>
        <v>.</v>
      </c>
      <c r="AO352" s="1005" t="str">
        <f>IF(Y352=".",".",SUM($S352:Y352))</f>
        <v>.</v>
      </c>
      <c r="AP352" s="116"/>
      <c r="AQ352" s="1507" t="str">
        <f t="shared" si="239"/>
        <v>.</v>
      </c>
      <c r="AR352" s="1508" t="str">
        <f t="shared" si="239"/>
        <v>.</v>
      </c>
      <c r="AS352" s="1508" t="str">
        <f t="shared" si="239"/>
        <v>.</v>
      </c>
      <c r="AT352" s="1508" t="str">
        <f t="shared" si="239"/>
        <v>.</v>
      </c>
      <c r="AU352" s="1508" t="str">
        <f t="shared" si="239"/>
        <v>.</v>
      </c>
      <c r="AV352" s="1508" t="str">
        <f t="shared" si="239"/>
        <v>.</v>
      </c>
      <c r="AW352" s="1509" t="str">
        <f t="shared" si="239"/>
        <v>.</v>
      </c>
      <c r="AX352" s="327"/>
      <c r="AY352" s="116"/>
      <c r="AZ352" s="1474"/>
      <c r="BA352" s="1474"/>
      <c r="BB352" s="1474"/>
    </row>
    <row r="353" spans="1:54" s="189" customFormat="1" x14ac:dyDescent="0.2">
      <c r="A353" s="183"/>
      <c r="B353" s="325"/>
      <c r="C353" s="1028"/>
      <c r="D353" s="1024"/>
      <c r="E353" s="878"/>
      <c r="F353" s="878"/>
      <c r="G353" s="874"/>
      <c r="H353" s="874"/>
      <c r="I353" s="874"/>
      <c r="J353" s="874"/>
      <c r="K353" s="874"/>
      <c r="L353" s="874"/>
      <c r="M353" s="333"/>
      <c r="N353" s="116"/>
      <c r="O353" s="116"/>
      <c r="P353" s="116"/>
      <c r="Q353" s="101"/>
      <c r="R353" s="325"/>
      <c r="S353" s="1003" t="str">
        <f t="shared" si="237"/>
        <v>.</v>
      </c>
      <c r="T353" s="1004" t="str">
        <f t="shared" si="237"/>
        <v>.</v>
      </c>
      <c r="U353" s="1004" t="str">
        <f t="shared" si="237"/>
        <v>.</v>
      </c>
      <c r="V353" s="1004" t="str">
        <f t="shared" si="237"/>
        <v>.</v>
      </c>
      <c r="W353" s="1004" t="str">
        <f t="shared" si="237"/>
        <v>.</v>
      </c>
      <c r="X353" s="1004" t="str">
        <f t="shared" si="237"/>
        <v>.</v>
      </c>
      <c r="Y353" s="1005" t="str">
        <f t="shared" si="237"/>
        <v>.</v>
      </c>
      <c r="Z353" s="116"/>
      <c r="AA353" s="1507" t="str">
        <f t="shared" si="238"/>
        <v>.</v>
      </c>
      <c r="AB353" s="1508" t="str">
        <f t="shared" si="238"/>
        <v>.</v>
      </c>
      <c r="AC353" s="1508" t="str">
        <f t="shared" si="238"/>
        <v>.</v>
      </c>
      <c r="AD353" s="1508" t="str">
        <f t="shared" si="238"/>
        <v>.</v>
      </c>
      <c r="AE353" s="1508" t="str">
        <f t="shared" si="238"/>
        <v>.</v>
      </c>
      <c r="AF353" s="1508" t="str">
        <f t="shared" si="238"/>
        <v>.</v>
      </c>
      <c r="AG353" s="1509" t="str">
        <f t="shared" si="238"/>
        <v>.</v>
      </c>
      <c r="AH353" s="116"/>
      <c r="AI353" s="1003" t="str">
        <f>IF(S353=".",".",SUM($S353:S353))</f>
        <v>.</v>
      </c>
      <c r="AJ353" s="1004" t="str">
        <f>IF(T353=".",".",SUM($S353:T353))</f>
        <v>.</v>
      </c>
      <c r="AK353" s="1004" t="str">
        <f>IF(U353=".",".",SUM($S353:U353))</f>
        <v>.</v>
      </c>
      <c r="AL353" s="1004" t="str">
        <f>IF(V353=".",".",SUM($S353:V353))</f>
        <v>.</v>
      </c>
      <c r="AM353" s="1004" t="str">
        <f>IF(W353=".",".",SUM($S353:W353))</f>
        <v>.</v>
      </c>
      <c r="AN353" s="1004" t="str">
        <f>IF(X353=".",".",SUM($S353:X353))</f>
        <v>.</v>
      </c>
      <c r="AO353" s="1005" t="str">
        <f>IF(Y353=".",".",SUM($S353:Y353))</f>
        <v>.</v>
      </c>
      <c r="AP353" s="116"/>
      <c r="AQ353" s="1507" t="str">
        <f t="shared" si="239"/>
        <v>.</v>
      </c>
      <c r="AR353" s="1508" t="str">
        <f t="shared" si="239"/>
        <v>.</v>
      </c>
      <c r="AS353" s="1508" t="str">
        <f t="shared" si="239"/>
        <v>.</v>
      </c>
      <c r="AT353" s="1508" t="str">
        <f t="shared" si="239"/>
        <v>.</v>
      </c>
      <c r="AU353" s="1508" t="str">
        <f t="shared" si="239"/>
        <v>.</v>
      </c>
      <c r="AV353" s="1508" t="str">
        <f t="shared" si="239"/>
        <v>.</v>
      </c>
      <c r="AW353" s="1509" t="str">
        <f t="shared" si="239"/>
        <v>.</v>
      </c>
      <c r="AX353" s="327"/>
      <c r="AY353" s="116"/>
      <c r="AZ353" s="1474"/>
      <c r="BA353" s="1474"/>
      <c r="BB353" s="1474"/>
    </row>
    <row r="354" spans="1:54" s="189" customFormat="1" x14ac:dyDescent="0.2">
      <c r="A354" s="183"/>
      <c r="B354" s="325"/>
      <c r="C354" s="1028"/>
      <c r="D354" s="1024"/>
      <c r="E354" s="878"/>
      <c r="F354" s="878"/>
      <c r="G354" s="874"/>
      <c r="H354" s="874"/>
      <c r="I354" s="874"/>
      <c r="J354" s="874"/>
      <c r="K354" s="874"/>
      <c r="L354" s="874"/>
      <c r="M354" s="333"/>
      <c r="N354" s="116"/>
      <c r="O354" s="116"/>
      <c r="P354" s="116"/>
      <c r="Q354" s="101"/>
      <c r="R354" s="325"/>
      <c r="S354" s="1003" t="str">
        <f t="shared" si="237"/>
        <v>.</v>
      </c>
      <c r="T354" s="1004" t="str">
        <f t="shared" si="237"/>
        <v>.</v>
      </c>
      <c r="U354" s="1004" t="str">
        <f t="shared" si="237"/>
        <v>.</v>
      </c>
      <c r="V354" s="1004" t="str">
        <f t="shared" si="237"/>
        <v>.</v>
      </c>
      <c r="W354" s="1004" t="str">
        <f t="shared" si="237"/>
        <v>.</v>
      </c>
      <c r="X354" s="1004" t="str">
        <f t="shared" si="237"/>
        <v>.</v>
      </c>
      <c r="Y354" s="1005" t="str">
        <f t="shared" si="237"/>
        <v>.</v>
      </c>
      <c r="Z354" s="116"/>
      <c r="AA354" s="1507" t="str">
        <f t="shared" si="238"/>
        <v>.</v>
      </c>
      <c r="AB354" s="1508" t="str">
        <f t="shared" si="238"/>
        <v>.</v>
      </c>
      <c r="AC354" s="1508" t="str">
        <f t="shared" si="238"/>
        <v>.</v>
      </c>
      <c r="AD354" s="1508" t="str">
        <f t="shared" si="238"/>
        <v>.</v>
      </c>
      <c r="AE354" s="1508" t="str">
        <f t="shared" si="238"/>
        <v>.</v>
      </c>
      <c r="AF354" s="1508" t="str">
        <f t="shared" si="238"/>
        <v>.</v>
      </c>
      <c r="AG354" s="1509" t="str">
        <f t="shared" si="238"/>
        <v>.</v>
      </c>
      <c r="AH354" s="116"/>
      <c r="AI354" s="1003" t="str">
        <f>IF(S354=".",".",SUM($S354:S354))</f>
        <v>.</v>
      </c>
      <c r="AJ354" s="1004" t="str">
        <f>IF(T354=".",".",SUM($S354:T354))</f>
        <v>.</v>
      </c>
      <c r="AK354" s="1004" t="str">
        <f>IF(U354=".",".",SUM($S354:U354))</f>
        <v>.</v>
      </c>
      <c r="AL354" s="1004" t="str">
        <f>IF(V354=".",".",SUM($S354:V354))</f>
        <v>.</v>
      </c>
      <c r="AM354" s="1004" t="str">
        <f>IF(W354=".",".",SUM($S354:W354))</f>
        <v>.</v>
      </c>
      <c r="AN354" s="1004" t="str">
        <f>IF(X354=".",".",SUM($S354:X354))</f>
        <v>.</v>
      </c>
      <c r="AO354" s="1005" t="str">
        <f>IF(Y354=".",".",SUM($S354:Y354))</f>
        <v>.</v>
      </c>
      <c r="AP354" s="116"/>
      <c r="AQ354" s="1507" t="str">
        <f t="shared" si="239"/>
        <v>.</v>
      </c>
      <c r="AR354" s="1508" t="str">
        <f t="shared" si="239"/>
        <v>.</v>
      </c>
      <c r="AS354" s="1508" t="str">
        <f t="shared" si="239"/>
        <v>.</v>
      </c>
      <c r="AT354" s="1508" t="str">
        <f t="shared" si="239"/>
        <v>.</v>
      </c>
      <c r="AU354" s="1508" t="str">
        <f t="shared" si="239"/>
        <v>.</v>
      </c>
      <c r="AV354" s="1508" t="str">
        <f t="shared" si="239"/>
        <v>.</v>
      </c>
      <c r="AW354" s="1509" t="str">
        <f t="shared" si="239"/>
        <v>.</v>
      </c>
      <c r="AX354" s="327"/>
      <c r="AY354" s="116"/>
      <c r="AZ354" s="1474"/>
      <c r="BA354" s="1474"/>
      <c r="BB354" s="1474"/>
    </row>
    <row r="355" spans="1:54" s="189" customFormat="1" x14ac:dyDescent="0.2">
      <c r="A355" s="183"/>
      <c r="B355" s="325"/>
      <c r="C355" s="1028"/>
      <c r="D355" s="1024"/>
      <c r="E355" s="878"/>
      <c r="F355" s="878"/>
      <c r="G355" s="874"/>
      <c r="H355" s="874"/>
      <c r="I355" s="874"/>
      <c r="J355" s="874"/>
      <c r="K355" s="874"/>
      <c r="L355" s="874"/>
      <c r="M355" s="333"/>
      <c r="N355" s="116"/>
      <c r="O355" s="116"/>
      <c r="P355" s="116"/>
      <c r="Q355" s="101"/>
      <c r="R355" s="325"/>
      <c r="S355" s="1003" t="str">
        <f t="shared" si="237"/>
        <v>.</v>
      </c>
      <c r="T355" s="1004" t="str">
        <f t="shared" si="237"/>
        <v>.</v>
      </c>
      <c r="U355" s="1004" t="str">
        <f t="shared" si="237"/>
        <v>.</v>
      </c>
      <c r="V355" s="1004" t="str">
        <f t="shared" si="237"/>
        <v>.</v>
      </c>
      <c r="W355" s="1004" t="str">
        <f t="shared" si="237"/>
        <v>.</v>
      </c>
      <c r="X355" s="1004" t="str">
        <f t="shared" si="237"/>
        <v>.</v>
      </c>
      <c r="Y355" s="1005" t="str">
        <f t="shared" si="237"/>
        <v>.</v>
      </c>
      <c r="Z355" s="116"/>
      <c r="AA355" s="1507" t="str">
        <f t="shared" si="238"/>
        <v>.</v>
      </c>
      <c r="AB355" s="1508" t="str">
        <f t="shared" si="238"/>
        <v>.</v>
      </c>
      <c r="AC355" s="1508" t="str">
        <f t="shared" si="238"/>
        <v>.</v>
      </c>
      <c r="AD355" s="1508" t="str">
        <f t="shared" si="238"/>
        <v>.</v>
      </c>
      <c r="AE355" s="1508" t="str">
        <f t="shared" si="238"/>
        <v>.</v>
      </c>
      <c r="AF355" s="1508" t="str">
        <f t="shared" si="238"/>
        <v>.</v>
      </c>
      <c r="AG355" s="1509" t="str">
        <f t="shared" si="238"/>
        <v>.</v>
      </c>
      <c r="AH355" s="116"/>
      <c r="AI355" s="1003" t="str">
        <f>IF(S355=".",".",SUM($S355:S355))</f>
        <v>.</v>
      </c>
      <c r="AJ355" s="1004" t="str">
        <f>IF(T355=".",".",SUM($S355:T355))</f>
        <v>.</v>
      </c>
      <c r="AK355" s="1004" t="str">
        <f>IF(U355=".",".",SUM($S355:U355))</f>
        <v>.</v>
      </c>
      <c r="AL355" s="1004" t="str">
        <f>IF(V355=".",".",SUM($S355:V355))</f>
        <v>.</v>
      </c>
      <c r="AM355" s="1004" t="str">
        <f>IF(W355=".",".",SUM($S355:W355))</f>
        <v>.</v>
      </c>
      <c r="AN355" s="1004" t="str">
        <f>IF(X355=".",".",SUM($S355:X355))</f>
        <v>.</v>
      </c>
      <c r="AO355" s="1005" t="str">
        <f>IF(Y355=".",".",SUM($S355:Y355))</f>
        <v>.</v>
      </c>
      <c r="AP355" s="116"/>
      <c r="AQ355" s="1507" t="str">
        <f t="shared" si="239"/>
        <v>.</v>
      </c>
      <c r="AR355" s="1508" t="str">
        <f t="shared" si="239"/>
        <v>.</v>
      </c>
      <c r="AS355" s="1508" t="str">
        <f t="shared" si="239"/>
        <v>.</v>
      </c>
      <c r="AT355" s="1508" t="str">
        <f t="shared" si="239"/>
        <v>.</v>
      </c>
      <c r="AU355" s="1508" t="str">
        <f t="shared" si="239"/>
        <v>.</v>
      </c>
      <c r="AV355" s="1508" t="str">
        <f t="shared" si="239"/>
        <v>.</v>
      </c>
      <c r="AW355" s="1509" t="str">
        <f t="shared" si="239"/>
        <v>.</v>
      </c>
      <c r="AX355" s="327"/>
      <c r="AY355" s="116"/>
      <c r="AZ355" s="1474"/>
      <c r="BA355" s="1474"/>
      <c r="BB355" s="1474"/>
    </row>
    <row r="356" spans="1:54" s="189" customFormat="1" x14ac:dyDescent="0.2">
      <c r="A356" s="183"/>
      <c r="B356" s="325"/>
      <c r="C356" s="1028"/>
      <c r="D356" s="1024"/>
      <c r="E356" s="878"/>
      <c r="F356" s="878"/>
      <c r="G356" s="874"/>
      <c r="H356" s="874"/>
      <c r="I356" s="874"/>
      <c r="J356" s="874"/>
      <c r="K356" s="874"/>
      <c r="L356" s="874"/>
      <c r="M356" s="333"/>
      <c r="N356" s="116"/>
      <c r="O356" s="116"/>
      <c r="P356" s="116"/>
      <c r="Q356" s="101"/>
      <c r="R356" s="325"/>
      <c r="S356" s="1003" t="str">
        <f t="shared" si="237"/>
        <v>.</v>
      </c>
      <c r="T356" s="1004" t="str">
        <f t="shared" si="237"/>
        <v>.</v>
      </c>
      <c r="U356" s="1004" t="str">
        <f t="shared" si="237"/>
        <v>.</v>
      </c>
      <c r="V356" s="1004" t="str">
        <f t="shared" si="237"/>
        <v>.</v>
      </c>
      <c r="W356" s="1004" t="str">
        <f t="shared" si="237"/>
        <v>.</v>
      </c>
      <c r="X356" s="1004" t="str">
        <f t="shared" si="237"/>
        <v>.</v>
      </c>
      <c r="Y356" s="1005" t="str">
        <f t="shared" si="237"/>
        <v>.</v>
      </c>
      <c r="Z356" s="116"/>
      <c r="AA356" s="1507" t="str">
        <f t="shared" si="238"/>
        <v>.</v>
      </c>
      <c r="AB356" s="1508" t="str">
        <f t="shared" si="238"/>
        <v>.</v>
      </c>
      <c r="AC356" s="1508" t="str">
        <f t="shared" si="238"/>
        <v>.</v>
      </c>
      <c r="AD356" s="1508" t="str">
        <f t="shared" si="238"/>
        <v>.</v>
      </c>
      <c r="AE356" s="1508" t="str">
        <f t="shared" si="238"/>
        <v>.</v>
      </c>
      <c r="AF356" s="1508" t="str">
        <f t="shared" si="238"/>
        <v>.</v>
      </c>
      <c r="AG356" s="1509" t="str">
        <f t="shared" si="238"/>
        <v>.</v>
      </c>
      <c r="AH356" s="116"/>
      <c r="AI356" s="1003" t="str">
        <f>IF(S356=".",".",SUM($S356:S356))</f>
        <v>.</v>
      </c>
      <c r="AJ356" s="1004" t="str">
        <f>IF(T356=".",".",SUM($S356:T356))</f>
        <v>.</v>
      </c>
      <c r="AK356" s="1004" t="str">
        <f>IF(U356=".",".",SUM($S356:U356))</f>
        <v>.</v>
      </c>
      <c r="AL356" s="1004" t="str">
        <f>IF(V356=".",".",SUM($S356:V356))</f>
        <v>.</v>
      </c>
      <c r="AM356" s="1004" t="str">
        <f>IF(W356=".",".",SUM($S356:W356))</f>
        <v>.</v>
      </c>
      <c r="AN356" s="1004" t="str">
        <f>IF(X356=".",".",SUM($S356:X356))</f>
        <v>.</v>
      </c>
      <c r="AO356" s="1005" t="str">
        <f>IF(Y356=".",".",SUM($S356:Y356))</f>
        <v>.</v>
      </c>
      <c r="AP356" s="116"/>
      <c r="AQ356" s="1507" t="str">
        <f t="shared" si="239"/>
        <v>.</v>
      </c>
      <c r="AR356" s="1508" t="str">
        <f t="shared" si="239"/>
        <v>.</v>
      </c>
      <c r="AS356" s="1508" t="str">
        <f t="shared" si="239"/>
        <v>.</v>
      </c>
      <c r="AT356" s="1508" t="str">
        <f t="shared" si="239"/>
        <v>.</v>
      </c>
      <c r="AU356" s="1508" t="str">
        <f t="shared" si="239"/>
        <v>.</v>
      </c>
      <c r="AV356" s="1508" t="str">
        <f t="shared" si="239"/>
        <v>.</v>
      </c>
      <c r="AW356" s="1509" t="str">
        <f t="shared" si="239"/>
        <v>.</v>
      </c>
      <c r="AX356" s="327"/>
      <c r="AY356" s="116"/>
      <c r="AZ356" s="1474"/>
      <c r="BA356" s="1474"/>
      <c r="BB356" s="1474"/>
    </row>
    <row r="357" spans="1:54" s="189" customFormat="1" x14ac:dyDescent="0.2">
      <c r="A357" s="183"/>
      <c r="B357" s="325"/>
      <c r="C357" s="1028"/>
      <c r="D357" s="1024"/>
      <c r="E357" s="878"/>
      <c r="F357" s="878"/>
      <c r="G357" s="874"/>
      <c r="H357" s="874"/>
      <c r="I357" s="874"/>
      <c r="J357" s="874"/>
      <c r="K357" s="874"/>
      <c r="L357" s="874"/>
      <c r="M357" s="333"/>
      <c r="N357" s="116"/>
      <c r="O357" s="116"/>
      <c r="P357" s="116"/>
      <c r="Q357" s="101"/>
      <c r="R357" s="325"/>
      <c r="S357" s="1003" t="str">
        <f t="shared" si="237"/>
        <v>.</v>
      </c>
      <c r="T357" s="1004" t="str">
        <f t="shared" si="237"/>
        <v>.</v>
      </c>
      <c r="U357" s="1004" t="str">
        <f t="shared" si="237"/>
        <v>.</v>
      </c>
      <c r="V357" s="1004" t="str">
        <f t="shared" si="237"/>
        <v>.</v>
      </c>
      <c r="W357" s="1004" t="str">
        <f t="shared" si="237"/>
        <v>.</v>
      </c>
      <c r="X357" s="1004" t="str">
        <f t="shared" si="237"/>
        <v>.</v>
      </c>
      <c r="Y357" s="1005" t="str">
        <f t="shared" si="237"/>
        <v>.</v>
      </c>
      <c r="Z357" s="116"/>
      <c r="AA357" s="1507" t="str">
        <f t="shared" si="238"/>
        <v>.</v>
      </c>
      <c r="AB357" s="1508" t="str">
        <f t="shared" si="238"/>
        <v>.</v>
      </c>
      <c r="AC357" s="1508" t="str">
        <f t="shared" si="238"/>
        <v>.</v>
      </c>
      <c r="AD357" s="1508" t="str">
        <f t="shared" si="238"/>
        <v>.</v>
      </c>
      <c r="AE357" s="1508" t="str">
        <f t="shared" si="238"/>
        <v>.</v>
      </c>
      <c r="AF357" s="1508" t="str">
        <f t="shared" si="238"/>
        <v>.</v>
      </c>
      <c r="AG357" s="1509" t="str">
        <f t="shared" si="238"/>
        <v>.</v>
      </c>
      <c r="AH357" s="116"/>
      <c r="AI357" s="1003" t="str">
        <f>IF(S357=".",".",SUM($S357:S357))</f>
        <v>.</v>
      </c>
      <c r="AJ357" s="1004" t="str">
        <f>IF(T357=".",".",SUM($S357:T357))</f>
        <v>.</v>
      </c>
      <c r="AK357" s="1004" t="str">
        <f>IF(U357=".",".",SUM($S357:U357))</f>
        <v>.</v>
      </c>
      <c r="AL357" s="1004" t="str">
        <f>IF(V357=".",".",SUM($S357:V357))</f>
        <v>.</v>
      </c>
      <c r="AM357" s="1004" t="str">
        <f>IF(W357=".",".",SUM($S357:W357))</f>
        <v>.</v>
      </c>
      <c r="AN357" s="1004" t="str">
        <f>IF(X357=".",".",SUM($S357:X357))</f>
        <v>.</v>
      </c>
      <c r="AO357" s="1005" t="str">
        <f>IF(Y357=".",".",SUM($S357:Y357))</f>
        <v>.</v>
      </c>
      <c r="AP357" s="116"/>
      <c r="AQ357" s="1507" t="str">
        <f t="shared" si="239"/>
        <v>.</v>
      </c>
      <c r="AR357" s="1508" t="str">
        <f t="shared" si="239"/>
        <v>.</v>
      </c>
      <c r="AS357" s="1508" t="str">
        <f t="shared" si="239"/>
        <v>.</v>
      </c>
      <c r="AT357" s="1508" t="str">
        <f t="shared" si="239"/>
        <v>.</v>
      </c>
      <c r="AU357" s="1508" t="str">
        <f t="shared" si="239"/>
        <v>.</v>
      </c>
      <c r="AV357" s="1508" t="str">
        <f t="shared" si="239"/>
        <v>.</v>
      </c>
      <c r="AW357" s="1509" t="str">
        <f t="shared" si="239"/>
        <v>.</v>
      </c>
      <c r="AX357" s="327"/>
      <c r="AY357" s="116"/>
      <c r="AZ357" s="1474"/>
      <c r="BA357" s="1474"/>
      <c r="BB357" s="1474"/>
    </row>
    <row r="358" spans="1:54" s="189" customFormat="1" x14ac:dyDescent="0.2">
      <c r="A358" s="183"/>
      <c r="B358" s="325"/>
      <c r="C358" s="1028"/>
      <c r="D358" s="1024"/>
      <c r="E358" s="878"/>
      <c r="F358" s="878"/>
      <c r="G358" s="874"/>
      <c r="H358" s="874"/>
      <c r="I358" s="874"/>
      <c r="J358" s="874"/>
      <c r="K358" s="874"/>
      <c r="L358" s="874"/>
      <c r="M358" s="333"/>
      <c r="N358" s="116"/>
      <c r="O358" s="116"/>
      <c r="P358" s="116"/>
      <c r="Q358" s="101"/>
      <c r="R358" s="325"/>
      <c r="S358" s="1003" t="str">
        <f t="shared" si="237"/>
        <v>.</v>
      </c>
      <c r="T358" s="1004" t="str">
        <f t="shared" si="237"/>
        <v>.</v>
      </c>
      <c r="U358" s="1004" t="str">
        <f t="shared" si="237"/>
        <v>.</v>
      </c>
      <c r="V358" s="1004" t="str">
        <f t="shared" si="237"/>
        <v>.</v>
      </c>
      <c r="W358" s="1004" t="str">
        <f t="shared" si="237"/>
        <v>.</v>
      </c>
      <c r="X358" s="1004" t="str">
        <f t="shared" si="237"/>
        <v>.</v>
      </c>
      <c r="Y358" s="1005" t="str">
        <f t="shared" si="237"/>
        <v>.</v>
      </c>
      <c r="Z358" s="116"/>
      <c r="AA358" s="1507" t="str">
        <f t="shared" si="238"/>
        <v>.</v>
      </c>
      <c r="AB358" s="1508" t="str">
        <f t="shared" si="238"/>
        <v>.</v>
      </c>
      <c r="AC358" s="1508" t="str">
        <f t="shared" si="238"/>
        <v>.</v>
      </c>
      <c r="AD358" s="1508" t="str">
        <f t="shared" si="238"/>
        <v>.</v>
      </c>
      <c r="AE358" s="1508" t="str">
        <f t="shared" si="238"/>
        <v>.</v>
      </c>
      <c r="AF358" s="1508" t="str">
        <f t="shared" si="238"/>
        <v>.</v>
      </c>
      <c r="AG358" s="1509" t="str">
        <f t="shared" si="238"/>
        <v>.</v>
      </c>
      <c r="AH358" s="116"/>
      <c r="AI358" s="1003" t="str">
        <f>IF(S358=".",".",SUM($S358:S358))</f>
        <v>.</v>
      </c>
      <c r="AJ358" s="1004" t="str">
        <f>IF(T358=".",".",SUM($S358:T358))</f>
        <v>.</v>
      </c>
      <c r="AK358" s="1004" t="str">
        <f>IF(U358=".",".",SUM($S358:U358))</f>
        <v>.</v>
      </c>
      <c r="AL358" s="1004" t="str">
        <f>IF(V358=".",".",SUM($S358:V358))</f>
        <v>.</v>
      </c>
      <c r="AM358" s="1004" t="str">
        <f>IF(W358=".",".",SUM($S358:W358))</f>
        <v>.</v>
      </c>
      <c r="AN358" s="1004" t="str">
        <f>IF(X358=".",".",SUM($S358:X358))</f>
        <v>.</v>
      </c>
      <c r="AO358" s="1005" t="str">
        <f>IF(Y358=".",".",SUM($S358:Y358))</f>
        <v>.</v>
      </c>
      <c r="AP358" s="116"/>
      <c r="AQ358" s="1507" t="str">
        <f t="shared" si="239"/>
        <v>.</v>
      </c>
      <c r="AR358" s="1508" t="str">
        <f t="shared" si="239"/>
        <v>.</v>
      </c>
      <c r="AS358" s="1508" t="str">
        <f t="shared" si="239"/>
        <v>.</v>
      </c>
      <c r="AT358" s="1508" t="str">
        <f t="shared" si="239"/>
        <v>.</v>
      </c>
      <c r="AU358" s="1508" t="str">
        <f t="shared" si="239"/>
        <v>.</v>
      </c>
      <c r="AV358" s="1508" t="str">
        <f t="shared" si="239"/>
        <v>.</v>
      </c>
      <c r="AW358" s="1509" t="str">
        <f t="shared" si="239"/>
        <v>.</v>
      </c>
      <c r="AX358" s="327"/>
      <c r="AY358" s="116"/>
      <c r="AZ358" s="1474"/>
      <c r="BA358" s="1474"/>
      <c r="BB358" s="1474"/>
    </row>
    <row r="359" spans="1:54" s="189" customFormat="1" x14ac:dyDescent="0.2">
      <c r="A359" s="183"/>
      <c r="B359" s="325"/>
      <c r="C359" s="1028"/>
      <c r="D359" s="1024"/>
      <c r="E359" s="878"/>
      <c r="F359" s="878"/>
      <c r="G359" s="874"/>
      <c r="H359" s="874"/>
      <c r="I359" s="874"/>
      <c r="J359" s="874"/>
      <c r="K359" s="874"/>
      <c r="L359" s="874"/>
      <c r="M359" s="333"/>
      <c r="N359" s="116"/>
      <c r="O359" s="116"/>
      <c r="P359" s="116"/>
      <c r="Q359" s="101"/>
      <c r="R359" s="325"/>
      <c r="S359" s="1003" t="str">
        <f t="shared" si="237"/>
        <v>.</v>
      </c>
      <c r="T359" s="1004" t="str">
        <f t="shared" si="237"/>
        <v>.</v>
      </c>
      <c r="U359" s="1004" t="str">
        <f t="shared" si="237"/>
        <v>.</v>
      </c>
      <c r="V359" s="1004" t="str">
        <f t="shared" si="237"/>
        <v>.</v>
      </c>
      <c r="W359" s="1004" t="str">
        <f t="shared" si="237"/>
        <v>.</v>
      </c>
      <c r="X359" s="1004" t="str">
        <f t="shared" si="237"/>
        <v>.</v>
      </c>
      <c r="Y359" s="1005" t="str">
        <f t="shared" si="237"/>
        <v>.</v>
      </c>
      <c r="Z359" s="116"/>
      <c r="AA359" s="1507" t="str">
        <f t="shared" si="238"/>
        <v>.</v>
      </c>
      <c r="AB359" s="1508" t="str">
        <f t="shared" si="238"/>
        <v>.</v>
      </c>
      <c r="AC359" s="1508" t="str">
        <f t="shared" si="238"/>
        <v>.</v>
      </c>
      <c r="AD359" s="1508" t="str">
        <f t="shared" si="238"/>
        <v>.</v>
      </c>
      <c r="AE359" s="1508" t="str">
        <f t="shared" si="238"/>
        <v>.</v>
      </c>
      <c r="AF359" s="1508" t="str">
        <f t="shared" si="238"/>
        <v>.</v>
      </c>
      <c r="AG359" s="1509" t="str">
        <f t="shared" si="238"/>
        <v>.</v>
      </c>
      <c r="AH359" s="116"/>
      <c r="AI359" s="1003" t="str">
        <f>IF(S359=".",".",SUM($S359:S359))</f>
        <v>.</v>
      </c>
      <c r="AJ359" s="1004" t="str">
        <f>IF(T359=".",".",SUM($S359:T359))</f>
        <v>.</v>
      </c>
      <c r="AK359" s="1004" t="str">
        <f>IF(U359=".",".",SUM($S359:U359))</f>
        <v>.</v>
      </c>
      <c r="AL359" s="1004" t="str">
        <f>IF(V359=".",".",SUM($S359:V359))</f>
        <v>.</v>
      </c>
      <c r="AM359" s="1004" t="str">
        <f>IF(W359=".",".",SUM($S359:W359))</f>
        <v>.</v>
      </c>
      <c r="AN359" s="1004" t="str">
        <f>IF(X359=".",".",SUM($S359:X359))</f>
        <v>.</v>
      </c>
      <c r="AO359" s="1005" t="str">
        <f>IF(Y359=".",".",SUM($S359:Y359))</f>
        <v>.</v>
      </c>
      <c r="AP359" s="116"/>
      <c r="AQ359" s="1507" t="str">
        <f t="shared" si="239"/>
        <v>.</v>
      </c>
      <c r="AR359" s="1508" t="str">
        <f t="shared" si="239"/>
        <v>.</v>
      </c>
      <c r="AS359" s="1508" t="str">
        <f t="shared" si="239"/>
        <v>.</v>
      </c>
      <c r="AT359" s="1508" t="str">
        <f t="shared" si="239"/>
        <v>.</v>
      </c>
      <c r="AU359" s="1508" t="str">
        <f t="shared" si="239"/>
        <v>.</v>
      </c>
      <c r="AV359" s="1508" t="str">
        <f t="shared" si="239"/>
        <v>.</v>
      </c>
      <c r="AW359" s="1509" t="str">
        <f t="shared" si="239"/>
        <v>.</v>
      </c>
      <c r="AX359" s="327"/>
      <c r="AY359" s="116"/>
      <c r="AZ359" s="1474"/>
      <c r="BA359" s="1474"/>
      <c r="BB359" s="1474"/>
    </row>
    <row r="360" spans="1:54" s="189" customFormat="1" x14ac:dyDescent="0.2">
      <c r="A360" s="183"/>
      <c r="B360" s="325"/>
      <c r="C360" s="1028"/>
      <c r="D360" s="1024"/>
      <c r="E360" s="878"/>
      <c r="F360" s="878"/>
      <c r="G360" s="874"/>
      <c r="H360" s="874"/>
      <c r="I360" s="874"/>
      <c r="J360" s="874"/>
      <c r="K360" s="874"/>
      <c r="L360" s="874"/>
      <c r="M360" s="333"/>
      <c r="N360" s="116"/>
      <c r="O360" s="116"/>
      <c r="P360" s="116"/>
      <c r="Q360" s="101"/>
      <c r="R360" s="325"/>
      <c r="S360" s="1003" t="str">
        <f t="shared" si="237"/>
        <v>.</v>
      </c>
      <c r="T360" s="1004" t="str">
        <f t="shared" si="237"/>
        <v>.</v>
      </c>
      <c r="U360" s="1004" t="str">
        <f t="shared" si="237"/>
        <v>.</v>
      </c>
      <c r="V360" s="1004" t="str">
        <f t="shared" si="237"/>
        <v>.</v>
      </c>
      <c r="W360" s="1004" t="str">
        <f t="shared" si="237"/>
        <v>.</v>
      </c>
      <c r="X360" s="1004" t="str">
        <f t="shared" si="237"/>
        <v>.</v>
      </c>
      <c r="Y360" s="1005" t="str">
        <f t="shared" si="237"/>
        <v>.</v>
      </c>
      <c r="Z360" s="116"/>
      <c r="AA360" s="1507" t="str">
        <f t="shared" si="238"/>
        <v>.</v>
      </c>
      <c r="AB360" s="1508" t="str">
        <f t="shared" si="238"/>
        <v>.</v>
      </c>
      <c r="AC360" s="1508" t="str">
        <f t="shared" si="238"/>
        <v>.</v>
      </c>
      <c r="AD360" s="1508" t="str">
        <f t="shared" si="238"/>
        <v>.</v>
      </c>
      <c r="AE360" s="1508" t="str">
        <f t="shared" si="238"/>
        <v>.</v>
      </c>
      <c r="AF360" s="1508" t="str">
        <f t="shared" si="238"/>
        <v>.</v>
      </c>
      <c r="AG360" s="1509" t="str">
        <f t="shared" si="238"/>
        <v>.</v>
      </c>
      <c r="AH360" s="116"/>
      <c r="AI360" s="1003" t="str">
        <f>IF(S360=".",".",SUM($S360:S360))</f>
        <v>.</v>
      </c>
      <c r="AJ360" s="1004" t="str">
        <f>IF(T360=".",".",SUM($S360:T360))</f>
        <v>.</v>
      </c>
      <c r="AK360" s="1004" t="str">
        <f>IF(U360=".",".",SUM($S360:U360))</f>
        <v>.</v>
      </c>
      <c r="AL360" s="1004" t="str">
        <f>IF(V360=".",".",SUM($S360:V360))</f>
        <v>.</v>
      </c>
      <c r="AM360" s="1004" t="str">
        <f>IF(W360=".",".",SUM($S360:W360))</f>
        <v>.</v>
      </c>
      <c r="AN360" s="1004" t="str">
        <f>IF(X360=".",".",SUM($S360:X360))</f>
        <v>.</v>
      </c>
      <c r="AO360" s="1005" t="str">
        <f>IF(Y360=".",".",SUM($S360:Y360))</f>
        <v>.</v>
      </c>
      <c r="AP360" s="116"/>
      <c r="AQ360" s="1507" t="str">
        <f t="shared" si="239"/>
        <v>.</v>
      </c>
      <c r="AR360" s="1508" t="str">
        <f t="shared" si="239"/>
        <v>.</v>
      </c>
      <c r="AS360" s="1508" t="str">
        <f t="shared" si="239"/>
        <v>.</v>
      </c>
      <c r="AT360" s="1508" t="str">
        <f t="shared" si="239"/>
        <v>.</v>
      </c>
      <c r="AU360" s="1508" t="str">
        <f t="shared" si="239"/>
        <v>.</v>
      </c>
      <c r="AV360" s="1508" t="str">
        <f t="shared" si="239"/>
        <v>.</v>
      </c>
      <c r="AW360" s="1509" t="str">
        <f t="shared" si="239"/>
        <v>.</v>
      </c>
      <c r="AX360" s="327"/>
      <c r="AY360" s="116"/>
      <c r="AZ360" s="1474"/>
      <c r="BA360" s="1474"/>
      <c r="BB360" s="1474"/>
    </row>
    <row r="361" spans="1:54" s="189" customFormat="1" x14ac:dyDescent="0.2">
      <c r="A361" s="183"/>
      <c r="B361" s="325"/>
      <c r="C361" s="1029"/>
      <c r="D361" s="1025"/>
      <c r="E361" s="880"/>
      <c r="F361" s="880"/>
      <c r="G361" s="876"/>
      <c r="H361" s="876"/>
      <c r="I361" s="876"/>
      <c r="J361" s="876"/>
      <c r="K361" s="876"/>
      <c r="L361" s="876"/>
      <c r="M361" s="333"/>
      <c r="N361" s="116"/>
      <c r="O361" s="116"/>
      <c r="P361" s="116"/>
      <c r="Q361" s="101"/>
      <c r="R361" s="325"/>
      <c r="S361" s="1008" t="str">
        <f t="shared" si="237"/>
        <v>.</v>
      </c>
      <c r="T361" s="1009" t="str">
        <f t="shared" si="237"/>
        <v>.</v>
      </c>
      <c r="U361" s="1009" t="str">
        <f t="shared" si="237"/>
        <v>.</v>
      </c>
      <c r="V361" s="1009" t="str">
        <f t="shared" si="237"/>
        <v>.</v>
      </c>
      <c r="W361" s="1009" t="str">
        <f t="shared" si="237"/>
        <v>.</v>
      </c>
      <c r="X361" s="1009" t="str">
        <f t="shared" si="237"/>
        <v>.</v>
      </c>
      <c r="Y361" s="1010" t="str">
        <f t="shared" si="237"/>
        <v>.</v>
      </c>
      <c r="Z361" s="116"/>
      <c r="AA361" s="1510" t="str">
        <f t="shared" si="238"/>
        <v>.</v>
      </c>
      <c r="AB361" s="1511" t="str">
        <f t="shared" si="238"/>
        <v>.</v>
      </c>
      <c r="AC361" s="1511" t="str">
        <f t="shared" si="238"/>
        <v>.</v>
      </c>
      <c r="AD361" s="1511" t="str">
        <f t="shared" si="238"/>
        <v>.</v>
      </c>
      <c r="AE361" s="1511" t="str">
        <f t="shared" si="238"/>
        <v>.</v>
      </c>
      <c r="AF361" s="1511" t="str">
        <f t="shared" si="238"/>
        <v>.</v>
      </c>
      <c r="AG361" s="1512" t="str">
        <f t="shared" si="238"/>
        <v>.</v>
      </c>
      <c r="AH361" s="116"/>
      <c r="AI361" s="1008" t="str">
        <f>IF(S361=".",".",SUM($S361:S361))</f>
        <v>.</v>
      </c>
      <c r="AJ361" s="1009" t="str">
        <f>IF(T361=".",".",SUM($S361:T361))</f>
        <v>.</v>
      </c>
      <c r="AK361" s="1009" t="str">
        <f>IF(U361=".",".",SUM($S361:U361))</f>
        <v>.</v>
      </c>
      <c r="AL361" s="1009" t="str">
        <f>IF(V361=".",".",SUM($S361:V361))</f>
        <v>.</v>
      </c>
      <c r="AM361" s="1009" t="str">
        <f>IF(W361=".",".",SUM($S361:W361))</f>
        <v>.</v>
      </c>
      <c r="AN361" s="1009" t="str">
        <f>IF(X361=".",".",SUM($S361:X361))</f>
        <v>.</v>
      </c>
      <c r="AO361" s="1010" t="str">
        <f>IF(Y361=".",".",SUM($S361:Y361))</f>
        <v>.</v>
      </c>
      <c r="AP361" s="116"/>
      <c r="AQ361" s="1510" t="str">
        <f t="shared" si="239"/>
        <v>.</v>
      </c>
      <c r="AR361" s="1511" t="str">
        <f t="shared" si="239"/>
        <v>.</v>
      </c>
      <c r="AS361" s="1511" t="str">
        <f t="shared" si="239"/>
        <v>.</v>
      </c>
      <c r="AT361" s="1511" t="str">
        <f t="shared" si="239"/>
        <v>.</v>
      </c>
      <c r="AU361" s="1511" t="str">
        <f t="shared" si="239"/>
        <v>.</v>
      </c>
      <c r="AV361" s="1511" t="str">
        <f t="shared" si="239"/>
        <v>.</v>
      </c>
      <c r="AW361" s="1512" t="str">
        <f t="shared" si="239"/>
        <v>.</v>
      </c>
      <c r="AX361" s="327"/>
      <c r="AY361" s="116"/>
      <c r="AZ361" s="1474"/>
      <c r="BA361" s="1474"/>
      <c r="BB361" s="1474"/>
    </row>
    <row r="362" spans="1:54" s="189" customFormat="1" x14ac:dyDescent="0.2">
      <c r="A362" s="183"/>
      <c r="B362" s="325"/>
      <c r="C362" s="116"/>
      <c r="D362" s="116"/>
      <c r="E362" s="223"/>
      <c r="F362" s="223"/>
      <c r="G362" s="116"/>
      <c r="H362" s="116"/>
      <c r="I362" s="116"/>
      <c r="J362" s="116"/>
      <c r="K362" s="116"/>
      <c r="L362" s="116"/>
      <c r="M362" s="333"/>
      <c r="N362" s="116"/>
      <c r="O362" s="116"/>
      <c r="P362" s="116"/>
      <c r="Q362" s="101"/>
      <c r="R362" s="325"/>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327"/>
      <c r="AY362" s="116"/>
      <c r="AZ362" s="1474"/>
      <c r="BA362" s="1474"/>
      <c r="BB362" s="1474"/>
    </row>
    <row r="363" spans="1:54" s="189" customFormat="1" x14ac:dyDescent="0.2">
      <c r="A363" s="183"/>
      <c r="B363" s="325"/>
      <c r="C363" s="116"/>
      <c r="D363" s="116"/>
      <c r="E363" s="223"/>
      <c r="F363" s="223"/>
      <c r="G363" s="116"/>
      <c r="H363" s="116"/>
      <c r="I363" s="116"/>
      <c r="J363" s="116"/>
      <c r="K363" s="116"/>
      <c r="L363" s="116"/>
      <c r="M363" s="333"/>
      <c r="N363" s="116"/>
      <c r="O363" s="116"/>
      <c r="P363" s="116"/>
      <c r="Q363" s="101"/>
      <c r="R363" s="325"/>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327"/>
      <c r="AY363" s="116"/>
      <c r="AZ363" s="1474"/>
      <c r="BA363" s="1474"/>
      <c r="BB363" s="1474"/>
    </row>
    <row r="364" spans="1:54" s="189" customFormat="1" x14ac:dyDescent="0.2">
      <c r="A364" s="183"/>
      <c r="B364" s="325"/>
      <c r="C364" s="144"/>
      <c r="D364" s="116"/>
      <c r="E364" s="223"/>
      <c r="F364" s="223"/>
      <c r="G364" s="116"/>
      <c r="H364" s="116"/>
      <c r="I364" s="116"/>
      <c r="J364" s="116"/>
      <c r="K364" s="116"/>
      <c r="L364" s="116"/>
      <c r="M364" s="333"/>
      <c r="N364" s="116"/>
      <c r="O364" s="116"/>
      <c r="P364" s="116"/>
      <c r="Q364" s="101"/>
      <c r="R364" s="325"/>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327"/>
      <c r="AY364" s="116"/>
      <c r="AZ364" s="1474"/>
      <c r="BA364" s="1474"/>
      <c r="BB364" s="1474"/>
    </row>
    <row r="365" spans="1:54" s="189" customFormat="1" x14ac:dyDescent="0.2">
      <c r="A365" s="183"/>
      <c r="B365" s="325"/>
      <c r="C365" s="116"/>
      <c r="D365" s="116"/>
      <c r="E365" s="223"/>
      <c r="F365" s="223"/>
      <c r="G365" s="116"/>
      <c r="H365" s="116"/>
      <c r="I365" s="116"/>
      <c r="J365" s="116"/>
      <c r="K365" s="116"/>
      <c r="L365" s="116"/>
      <c r="M365" s="333"/>
      <c r="N365" s="116"/>
      <c r="O365" s="116"/>
      <c r="P365" s="116"/>
      <c r="Q365" s="101"/>
      <c r="R365" s="325"/>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327"/>
      <c r="AY365" s="116"/>
      <c r="AZ365" s="1474"/>
      <c r="BA365" s="1474"/>
      <c r="BB365" s="1474"/>
    </row>
    <row r="366" spans="1:54" s="189" customFormat="1" ht="15" x14ac:dyDescent="0.25">
      <c r="A366" s="183"/>
      <c r="B366" s="325"/>
      <c r="C366" s="273" t="s">
        <v>37</v>
      </c>
      <c r="D366" s="274"/>
      <c r="E366" s="844" t="str">
        <f>$H$21</f>
        <v>$ nominal per year</v>
      </c>
      <c r="F366" s="841"/>
      <c r="G366" s="275"/>
      <c r="H366" s="275"/>
      <c r="I366" s="275"/>
      <c r="J366" s="275" t="str">
        <f>$F$3</f>
        <v>Wyong</v>
      </c>
      <c r="K366" s="275"/>
      <c r="L366" s="276"/>
      <c r="M366" s="333"/>
      <c r="N366" s="116"/>
      <c r="O366" s="116"/>
      <c r="P366" s="116"/>
      <c r="Q366" s="101"/>
      <c r="R366" s="325"/>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327"/>
      <c r="AY366" s="116"/>
      <c r="AZ366" s="1474"/>
      <c r="BA366" s="1474"/>
      <c r="BB366" s="1474"/>
    </row>
    <row r="367" spans="1:54" s="189" customFormat="1" x14ac:dyDescent="0.2">
      <c r="A367" s="183"/>
      <c r="B367" s="325"/>
      <c r="C367" s="277" t="s">
        <v>0</v>
      </c>
      <c r="D367" s="278"/>
      <c r="E367" s="842"/>
      <c r="F367" s="843"/>
      <c r="G367" s="279"/>
      <c r="H367" s="279"/>
      <c r="I367" s="279"/>
      <c r="J367" s="279"/>
      <c r="K367" s="279"/>
      <c r="L367" s="280"/>
      <c r="M367" s="333"/>
      <c r="N367" s="116"/>
      <c r="O367" s="116"/>
      <c r="P367" s="116"/>
      <c r="Q367" s="101"/>
      <c r="R367" s="325"/>
      <c r="S367" s="1011" t="str">
        <f>S$21</f>
        <v>Annual increases (nominal $ per year)</v>
      </c>
      <c r="T367" s="116"/>
      <c r="U367" s="116"/>
      <c r="V367" s="116"/>
      <c r="W367" s="116"/>
      <c r="X367" s="116"/>
      <c r="Y367" s="116"/>
      <c r="Z367" s="116"/>
      <c r="AA367" s="1011" t="str">
        <f>AA$21</f>
        <v>Annual increases (%)</v>
      </c>
      <c r="AB367" s="116"/>
      <c r="AC367" s="116"/>
      <c r="AD367" s="116"/>
      <c r="AE367" s="116"/>
      <c r="AF367" s="116"/>
      <c r="AG367" s="116"/>
      <c r="AH367" s="116"/>
      <c r="AI367" s="1011" t="str">
        <f>AI$21</f>
        <v>Cumulative increases (nominal $ per year)</v>
      </c>
      <c r="AJ367" s="116"/>
      <c r="AK367" s="116"/>
      <c r="AL367" s="116"/>
      <c r="AM367" s="116"/>
      <c r="AN367" s="116"/>
      <c r="AO367" s="116"/>
      <c r="AP367" s="116"/>
      <c r="AQ367" s="1011" t="str">
        <f>AQ$21</f>
        <v>Cumulative increases (%)</v>
      </c>
      <c r="AR367" s="116"/>
      <c r="AS367" s="116"/>
      <c r="AT367" s="116"/>
      <c r="AU367" s="116"/>
      <c r="AV367" s="116"/>
      <c r="AW367" s="116"/>
      <c r="AX367" s="327"/>
      <c r="AY367" s="116"/>
      <c r="AZ367" s="1474"/>
      <c r="BA367" s="1474"/>
      <c r="BB367" s="1474"/>
    </row>
    <row r="368" spans="1:54" s="189" customFormat="1" ht="39" customHeight="1" x14ac:dyDescent="0.2">
      <c r="A368" s="183"/>
      <c r="B368" s="325"/>
      <c r="C368" s="265" t="s">
        <v>27</v>
      </c>
      <c r="D368" s="266"/>
      <c r="E368" s="264" t="s">
        <v>346</v>
      </c>
      <c r="F368" s="264" t="s">
        <v>28</v>
      </c>
      <c r="G368" s="264" t="s">
        <v>29</v>
      </c>
      <c r="H368" s="264" t="s">
        <v>30</v>
      </c>
      <c r="I368" s="264" t="s">
        <v>31</v>
      </c>
      <c r="J368" s="264" t="s">
        <v>32</v>
      </c>
      <c r="K368" s="264" t="s">
        <v>33</v>
      </c>
      <c r="L368" s="264" t="s">
        <v>34</v>
      </c>
      <c r="M368" s="333"/>
      <c r="N368" s="116"/>
      <c r="O368" s="116"/>
      <c r="P368" s="116"/>
      <c r="Q368" s="101"/>
      <c r="R368" s="325"/>
      <c r="S368" s="996" t="str">
        <f>C366</f>
        <v>Other Annual Charges</v>
      </c>
      <c r="T368" s="387"/>
      <c r="U368" s="387"/>
      <c r="V368" s="387"/>
      <c r="W368" s="387"/>
      <c r="X368" s="387"/>
      <c r="Y368" s="388"/>
      <c r="Z368" s="116"/>
      <c r="AA368" s="1485" t="str">
        <f>$S368</f>
        <v>Other Annual Charges</v>
      </c>
      <c r="AB368" s="387"/>
      <c r="AC368" s="387"/>
      <c r="AD368" s="387"/>
      <c r="AE368" s="387"/>
      <c r="AF368" s="387"/>
      <c r="AG368" s="388"/>
      <c r="AH368" s="116"/>
      <c r="AI368" s="1485" t="str">
        <f>$S368</f>
        <v>Other Annual Charges</v>
      </c>
      <c r="AJ368" s="387"/>
      <c r="AK368" s="387"/>
      <c r="AL368" s="387"/>
      <c r="AM368" s="387"/>
      <c r="AN368" s="387"/>
      <c r="AO368" s="388"/>
      <c r="AP368" s="116"/>
      <c r="AQ368" s="1485" t="str">
        <f>$S368</f>
        <v>Other Annual Charges</v>
      </c>
      <c r="AR368" s="387"/>
      <c r="AS368" s="387"/>
      <c r="AT368" s="387"/>
      <c r="AU368" s="387"/>
      <c r="AV368" s="387"/>
      <c r="AW368" s="388"/>
      <c r="AX368" s="327"/>
      <c r="AY368" s="116"/>
      <c r="AZ368" s="1474"/>
      <c r="BA368" s="1474"/>
      <c r="BB368" s="1474"/>
    </row>
    <row r="369" spans="1:92" s="189" customFormat="1" x14ac:dyDescent="0.2">
      <c r="A369" s="183"/>
      <c r="B369" s="325"/>
      <c r="C369" s="125"/>
      <c r="D369" s="126"/>
      <c r="E369" s="208" t="str">
        <f t="shared" ref="E369:L369" si="240">E341</f>
        <v>2020-21</v>
      </c>
      <c r="F369" s="208" t="str">
        <f t="shared" si="240"/>
        <v>2021-22</v>
      </c>
      <c r="G369" s="208" t="str">
        <f t="shared" si="240"/>
        <v>2022-23</v>
      </c>
      <c r="H369" s="208" t="str">
        <f t="shared" si="240"/>
        <v>2023-24</v>
      </c>
      <c r="I369" s="208" t="str">
        <f t="shared" si="240"/>
        <v>2024-25</v>
      </c>
      <c r="J369" s="208" t="str">
        <f t="shared" si="240"/>
        <v>2025-26</v>
      </c>
      <c r="K369" s="208" t="str">
        <f t="shared" si="240"/>
        <v>2026-27</v>
      </c>
      <c r="L369" s="208" t="str">
        <f t="shared" si="240"/>
        <v>2027-28</v>
      </c>
      <c r="M369" s="333"/>
      <c r="N369" s="116"/>
      <c r="O369" s="116"/>
      <c r="P369" s="116"/>
      <c r="Q369" s="101"/>
      <c r="R369" s="325"/>
      <c r="S369" s="997" t="str">
        <f>S$23</f>
        <v>Year 1</v>
      </c>
      <c r="T369" s="998" t="str">
        <f t="shared" ref="T369:Y369" si="241">T$23</f>
        <v>Year 2</v>
      </c>
      <c r="U369" s="998" t="str">
        <f t="shared" si="241"/>
        <v>Year 3</v>
      </c>
      <c r="V369" s="998" t="str">
        <f t="shared" si="241"/>
        <v>Year 4</v>
      </c>
      <c r="W369" s="998" t="str">
        <f t="shared" si="241"/>
        <v>Year 5</v>
      </c>
      <c r="X369" s="998" t="str">
        <f t="shared" si="241"/>
        <v>Year 6</v>
      </c>
      <c r="Y369" s="999" t="str">
        <f t="shared" si="241"/>
        <v>Year 7</v>
      </c>
      <c r="Z369" s="112"/>
      <c r="AA369" s="997" t="str">
        <f t="shared" ref="AA369:AG369" si="242">AA$23</f>
        <v>Year 1</v>
      </c>
      <c r="AB369" s="998" t="str">
        <f t="shared" si="242"/>
        <v>Year 2</v>
      </c>
      <c r="AC369" s="998" t="str">
        <f t="shared" si="242"/>
        <v>Year 3</v>
      </c>
      <c r="AD369" s="998" t="str">
        <f t="shared" si="242"/>
        <v>Year 4</v>
      </c>
      <c r="AE369" s="998" t="str">
        <f t="shared" si="242"/>
        <v>Year 5</v>
      </c>
      <c r="AF369" s="998" t="str">
        <f t="shared" si="242"/>
        <v>Year 6</v>
      </c>
      <c r="AG369" s="999" t="str">
        <f t="shared" si="242"/>
        <v>Year 7</v>
      </c>
      <c r="AH369" s="112"/>
      <c r="AI369" s="997" t="str">
        <f>AI$23</f>
        <v>Year 1</v>
      </c>
      <c r="AJ369" s="998" t="str">
        <f t="shared" ref="AJ369:AO369" si="243">AJ$23</f>
        <v>Year 2</v>
      </c>
      <c r="AK369" s="998" t="str">
        <f t="shared" si="243"/>
        <v>Year 3</v>
      </c>
      <c r="AL369" s="998" t="str">
        <f t="shared" si="243"/>
        <v>Year 4</v>
      </c>
      <c r="AM369" s="998" t="str">
        <f t="shared" si="243"/>
        <v>Year 5</v>
      </c>
      <c r="AN369" s="998" t="str">
        <f t="shared" si="243"/>
        <v>Year 6</v>
      </c>
      <c r="AO369" s="999" t="str">
        <f t="shared" si="243"/>
        <v>Year 7</v>
      </c>
      <c r="AP369" s="112"/>
      <c r="AQ369" s="997" t="str">
        <f>AQ$23</f>
        <v>Year 1</v>
      </c>
      <c r="AR369" s="998" t="str">
        <f t="shared" ref="AR369:AW369" si="244">AR$23</f>
        <v>Year 2</v>
      </c>
      <c r="AS369" s="998" t="str">
        <f t="shared" si="244"/>
        <v>Year 3</v>
      </c>
      <c r="AT369" s="998" t="str">
        <f t="shared" si="244"/>
        <v>Year 4</v>
      </c>
      <c r="AU369" s="998" t="str">
        <f t="shared" si="244"/>
        <v>Year 5</v>
      </c>
      <c r="AV369" s="998" t="str">
        <f t="shared" si="244"/>
        <v>Year 6</v>
      </c>
      <c r="AW369" s="999" t="str">
        <f t="shared" si="244"/>
        <v>Year 7</v>
      </c>
      <c r="AX369" s="327"/>
      <c r="AY369" s="116"/>
      <c r="AZ369" s="1474"/>
      <c r="BA369" s="1474"/>
      <c r="BB369" s="1474"/>
    </row>
    <row r="370" spans="1:92" s="189" customFormat="1" x14ac:dyDescent="0.2">
      <c r="A370" s="183"/>
      <c r="B370" s="325"/>
      <c r="C370" s="1027"/>
      <c r="D370" s="1023"/>
      <c r="E370" s="877"/>
      <c r="F370" s="877"/>
      <c r="G370" s="873"/>
      <c r="H370" s="873"/>
      <c r="I370" s="873"/>
      <c r="J370" s="873"/>
      <c r="K370" s="873"/>
      <c r="L370" s="873"/>
      <c r="M370" s="333"/>
      <c r="N370" s="116"/>
      <c r="O370" s="116"/>
      <c r="P370" s="116"/>
      <c r="Q370" s="101"/>
      <c r="R370" s="325"/>
      <c r="S370" s="1003" t="str">
        <f t="shared" ref="S370:Y379" si="245">IF(F370="",".",F370-E370)</f>
        <v>.</v>
      </c>
      <c r="T370" s="1004" t="str">
        <f t="shared" si="245"/>
        <v>.</v>
      </c>
      <c r="U370" s="1004" t="str">
        <f t="shared" si="245"/>
        <v>.</v>
      </c>
      <c r="V370" s="1004" t="str">
        <f t="shared" si="245"/>
        <v>.</v>
      </c>
      <c r="W370" s="1004" t="str">
        <f t="shared" si="245"/>
        <v>.</v>
      </c>
      <c r="X370" s="1004" t="str">
        <f t="shared" si="245"/>
        <v>.</v>
      </c>
      <c r="Y370" s="1005" t="str">
        <f t="shared" si="245"/>
        <v>.</v>
      </c>
      <c r="Z370" s="116"/>
      <c r="AA370" s="1507" t="str">
        <f t="shared" ref="AA370:AG379" si="246">IFERROR(F370/E370-1,".")</f>
        <v>.</v>
      </c>
      <c r="AB370" s="1508" t="str">
        <f t="shared" si="246"/>
        <v>.</v>
      </c>
      <c r="AC370" s="1508" t="str">
        <f t="shared" si="246"/>
        <v>.</v>
      </c>
      <c r="AD370" s="1508" t="str">
        <f t="shared" si="246"/>
        <v>.</v>
      </c>
      <c r="AE370" s="1508" t="str">
        <f t="shared" si="246"/>
        <v>.</v>
      </c>
      <c r="AF370" s="1508" t="str">
        <f t="shared" si="246"/>
        <v>.</v>
      </c>
      <c r="AG370" s="1509" t="str">
        <f t="shared" si="246"/>
        <v>.</v>
      </c>
      <c r="AH370" s="116"/>
      <c r="AI370" s="1003" t="str">
        <f>IF(S370=".",".",SUM($S370:S370))</f>
        <v>.</v>
      </c>
      <c r="AJ370" s="1004" t="str">
        <f>IF(T370=".",".",SUM($S370:T370))</f>
        <v>.</v>
      </c>
      <c r="AK370" s="1004" t="str">
        <f>IF(U370=".",".",SUM($S370:U370))</f>
        <v>.</v>
      </c>
      <c r="AL370" s="1004" t="str">
        <f>IF(V370=".",".",SUM($S370:V370))</f>
        <v>.</v>
      </c>
      <c r="AM370" s="1004" t="str">
        <f>IF(W370=".",".",SUM($S370:W370))</f>
        <v>.</v>
      </c>
      <c r="AN370" s="1004" t="str">
        <f>IF(X370=".",".",SUM($S370:X370))</f>
        <v>.</v>
      </c>
      <c r="AO370" s="1005" t="str">
        <f>IF(Y370=".",".",SUM($S370:Y370))</f>
        <v>.</v>
      </c>
      <c r="AP370" s="116"/>
      <c r="AQ370" s="1507" t="str">
        <f t="shared" ref="AQ370:AW379" si="247">IFERROR(F370/$E370-1,".")</f>
        <v>.</v>
      </c>
      <c r="AR370" s="1508" t="str">
        <f t="shared" si="247"/>
        <v>.</v>
      </c>
      <c r="AS370" s="1508" t="str">
        <f t="shared" si="247"/>
        <v>.</v>
      </c>
      <c r="AT370" s="1508" t="str">
        <f t="shared" si="247"/>
        <v>.</v>
      </c>
      <c r="AU370" s="1508" t="str">
        <f t="shared" si="247"/>
        <v>.</v>
      </c>
      <c r="AV370" s="1508" t="str">
        <f t="shared" si="247"/>
        <v>.</v>
      </c>
      <c r="AW370" s="1509" t="str">
        <f t="shared" si="247"/>
        <v>.</v>
      </c>
      <c r="AX370" s="327"/>
      <c r="AY370" s="116"/>
      <c r="AZ370" s="1474"/>
      <c r="BA370" s="1474"/>
      <c r="BB370" s="1474"/>
    </row>
    <row r="371" spans="1:92" s="189" customFormat="1" x14ac:dyDescent="0.2">
      <c r="A371" s="183"/>
      <c r="B371" s="325"/>
      <c r="C371" s="1028"/>
      <c r="D371" s="1024"/>
      <c r="E371" s="878"/>
      <c r="F371" s="878"/>
      <c r="G371" s="874"/>
      <c r="H371" s="874"/>
      <c r="I371" s="874"/>
      <c r="J371" s="874"/>
      <c r="K371" s="874"/>
      <c r="L371" s="874"/>
      <c r="M371" s="333"/>
      <c r="N371" s="116"/>
      <c r="O371" s="116"/>
      <c r="P371" s="116"/>
      <c r="Q371" s="101"/>
      <c r="R371" s="325"/>
      <c r="S371" s="1003" t="str">
        <f t="shared" si="245"/>
        <v>.</v>
      </c>
      <c r="T371" s="1004" t="str">
        <f t="shared" si="245"/>
        <v>.</v>
      </c>
      <c r="U371" s="1004" t="str">
        <f t="shared" si="245"/>
        <v>.</v>
      </c>
      <c r="V371" s="1004" t="str">
        <f t="shared" si="245"/>
        <v>.</v>
      </c>
      <c r="W371" s="1004" t="str">
        <f t="shared" si="245"/>
        <v>.</v>
      </c>
      <c r="X371" s="1004" t="str">
        <f t="shared" si="245"/>
        <v>.</v>
      </c>
      <c r="Y371" s="1005" t="str">
        <f t="shared" si="245"/>
        <v>.</v>
      </c>
      <c r="Z371" s="116"/>
      <c r="AA371" s="1507" t="str">
        <f t="shared" si="246"/>
        <v>.</v>
      </c>
      <c r="AB371" s="1508" t="str">
        <f t="shared" si="246"/>
        <v>.</v>
      </c>
      <c r="AC371" s="1508" t="str">
        <f t="shared" si="246"/>
        <v>.</v>
      </c>
      <c r="AD371" s="1508" t="str">
        <f t="shared" si="246"/>
        <v>.</v>
      </c>
      <c r="AE371" s="1508" t="str">
        <f t="shared" si="246"/>
        <v>.</v>
      </c>
      <c r="AF371" s="1508" t="str">
        <f t="shared" si="246"/>
        <v>.</v>
      </c>
      <c r="AG371" s="1509" t="str">
        <f t="shared" si="246"/>
        <v>.</v>
      </c>
      <c r="AH371" s="116"/>
      <c r="AI371" s="1003" t="str">
        <f>IF(S371=".",".",SUM($S371:S371))</f>
        <v>.</v>
      </c>
      <c r="AJ371" s="1004" t="str">
        <f>IF(T371=".",".",SUM($S371:T371))</f>
        <v>.</v>
      </c>
      <c r="AK371" s="1004" t="str">
        <f>IF(U371=".",".",SUM($S371:U371))</f>
        <v>.</v>
      </c>
      <c r="AL371" s="1004" t="str">
        <f>IF(V371=".",".",SUM($S371:V371))</f>
        <v>.</v>
      </c>
      <c r="AM371" s="1004" t="str">
        <f>IF(W371=".",".",SUM($S371:W371))</f>
        <v>.</v>
      </c>
      <c r="AN371" s="1004" t="str">
        <f>IF(X371=".",".",SUM($S371:X371))</f>
        <v>.</v>
      </c>
      <c r="AO371" s="1005" t="str">
        <f>IF(Y371=".",".",SUM($S371:Y371))</f>
        <v>.</v>
      </c>
      <c r="AP371" s="116"/>
      <c r="AQ371" s="1507" t="str">
        <f t="shared" si="247"/>
        <v>.</v>
      </c>
      <c r="AR371" s="1508" t="str">
        <f t="shared" si="247"/>
        <v>.</v>
      </c>
      <c r="AS371" s="1508" t="str">
        <f t="shared" si="247"/>
        <v>.</v>
      </c>
      <c r="AT371" s="1508" t="str">
        <f t="shared" si="247"/>
        <v>.</v>
      </c>
      <c r="AU371" s="1508" t="str">
        <f t="shared" si="247"/>
        <v>.</v>
      </c>
      <c r="AV371" s="1508" t="str">
        <f t="shared" si="247"/>
        <v>.</v>
      </c>
      <c r="AW371" s="1509" t="str">
        <f t="shared" si="247"/>
        <v>.</v>
      </c>
      <c r="AX371" s="327"/>
      <c r="AY371" s="116"/>
      <c r="AZ371" s="1474"/>
      <c r="BA371" s="1474"/>
      <c r="BB371" s="1474"/>
    </row>
    <row r="372" spans="1:92" s="189" customFormat="1" x14ac:dyDescent="0.2">
      <c r="A372" s="183"/>
      <c r="B372" s="325"/>
      <c r="C372" s="1028"/>
      <c r="D372" s="1024"/>
      <c r="E372" s="878"/>
      <c r="F372" s="878"/>
      <c r="G372" s="874"/>
      <c r="H372" s="874"/>
      <c r="I372" s="874"/>
      <c r="J372" s="874"/>
      <c r="K372" s="874"/>
      <c r="L372" s="874"/>
      <c r="M372" s="333"/>
      <c r="N372" s="116"/>
      <c r="O372" s="116"/>
      <c r="P372" s="116"/>
      <c r="Q372" s="101"/>
      <c r="R372" s="325"/>
      <c r="S372" s="1003" t="str">
        <f t="shared" si="245"/>
        <v>.</v>
      </c>
      <c r="T372" s="1004" t="str">
        <f t="shared" si="245"/>
        <v>.</v>
      </c>
      <c r="U372" s="1004" t="str">
        <f t="shared" si="245"/>
        <v>.</v>
      </c>
      <c r="V372" s="1004" t="str">
        <f t="shared" si="245"/>
        <v>.</v>
      </c>
      <c r="W372" s="1004" t="str">
        <f t="shared" si="245"/>
        <v>.</v>
      </c>
      <c r="X372" s="1004" t="str">
        <f t="shared" si="245"/>
        <v>.</v>
      </c>
      <c r="Y372" s="1005" t="str">
        <f t="shared" si="245"/>
        <v>.</v>
      </c>
      <c r="Z372" s="116"/>
      <c r="AA372" s="1507" t="str">
        <f t="shared" si="246"/>
        <v>.</v>
      </c>
      <c r="AB372" s="1508" t="str">
        <f t="shared" si="246"/>
        <v>.</v>
      </c>
      <c r="AC372" s="1508" t="str">
        <f t="shared" si="246"/>
        <v>.</v>
      </c>
      <c r="AD372" s="1508" t="str">
        <f t="shared" si="246"/>
        <v>.</v>
      </c>
      <c r="AE372" s="1508" t="str">
        <f t="shared" si="246"/>
        <v>.</v>
      </c>
      <c r="AF372" s="1508" t="str">
        <f t="shared" si="246"/>
        <v>.</v>
      </c>
      <c r="AG372" s="1509" t="str">
        <f t="shared" si="246"/>
        <v>.</v>
      </c>
      <c r="AH372" s="116"/>
      <c r="AI372" s="1003" t="str">
        <f>IF(S372=".",".",SUM($S372:S372))</f>
        <v>.</v>
      </c>
      <c r="AJ372" s="1004" t="str">
        <f>IF(T372=".",".",SUM($S372:T372))</f>
        <v>.</v>
      </c>
      <c r="AK372" s="1004" t="str">
        <f>IF(U372=".",".",SUM($S372:U372))</f>
        <v>.</v>
      </c>
      <c r="AL372" s="1004" t="str">
        <f>IF(V372=".",".",SUM($S372:V372))</f>
        <v>.</v>
      </c>
      <c r="AM372" s="1004" t="str">
        <f>IF(W372=".",".",SUM($S372:W372))</f>
        <v>.</v>
      </c>
      <c r="AN372" s="1004" t="str">
        <f>IF(X372=".",".",SUM($S372:X372))</f>
        <v>.</v>
      </c>
      <c r="AO372" s="1005" t="str">
        <f>IF(Y372=".",".",SUM($S372:Y372))</f>
        <v>.</v>
      </c>
      <c r="AP372" s="116"/>
      <c r="AQ372" s="1507" t="str">
        <f t="shared" si="247"/>
        <v>.</v>
      </c>
      <c r="AR372" s="1508" t="str">
        <f t="shared" si="247"/>
        <v>.</v>
      </c>
      <c r="AS372" s="1508" t="str">
        <f t="shared" si="247"/>
        <v>.</v>
      </c>
      <c r="AT372" s="1508" t="str">
        <f t="shared" si="247"/>
        <v>.</v>
      </c>
      <c r="AU372" s="1508" t="str">
        <f t="shared" si="247"/>
        <v>.</v>
      </c>
      <c r="AV372" s="1508" t="str">
        <f t="shared" si="247"/>
        <v>.</v>
      </c>
      <c r="AW372" s="1509" t="str">
        <f t="shared" si="247"/>
        <v>.</v>
      </c>
      <c r="AX372" s="327"/>
      <c r="AY372" s="116"/>
      <c r="AZ372" s="1474"/>
      <c r="BA372" s="1474"/>
      <c r="BB372" s="1474"/>
    </row>
    <row r="373" spans="1:92" s="189" customFormat="1" x14ac:dyDescent="0.2">
      <c r="A373" s="183"/>
      <c r="B373" s="325"/>
      <c r="C373" s="1028"/>
      <c r="D373" s="1024"/>
      <c r="E373" s="878"/>
      <c r="F373" s="878"/>
      <c r="G373" s="874"/>
      <c r="H373" s="874"/>
      <c r="I373" s="874"/>
      <c r="J373" s="874"/>
      <c r="K373" s="874"/>
      <c r="L373" s="874"/>
      <c r="M373" s="333"/>
      <c r="N373" s="116"/>
      <c r="O373" s="116"/>
      <c r="P373" s="116"/>
      <c r="Q373" s="101"/>
      <c r="R373" s="325"/>
      <c r="S373" s="1003" t="str">
        <f t="shared" si="245"/>
        <v>.</v>
      </c>
      <c r="T373" s="1004" t="str">
        <f t="shared" si="245"/>
        <v>.</v>
      </c>
      <c r="U373" s="1004" t="str">
        <f t="shared" si="245"/>
        <v>.</v>
      </c>
      <c r="V373" s="1004" t="str">
        <f t="shared" si="245"/>
        <v>.</v>
      </c>
      <c r="W373" s="1004" t="str">
        <f t="shared" si="245"/>
        <v>.</v>
      </c>
      <c r="X373" s="1004" t="str">
        <f t="shared" si="245"/>
        <v>.</v>
      </c>
      <c r="Y373" s="1005" t="str">
        <f t="shared" si="245"/>
        <v>.</v>
      </c>
      <c r="Z373" s="116"/>
      <c r="AA373" s="1507" t="str">
        <f t="shared" si="246"/>
        <v>.</v>
      </c>
      <c r="AB373" s="1508" t="str">
        <f t="shared" si="246"/>
        <v>.</v>
      </c>
      <c r="AC373" s="1508" t="str">
        <f t="shared" si="246"/>
        <v>.</v>
      </c>
      <c r="AD373" s="1508" t="str">
        <f t="shared" si="246"/>
        <v>.</v>
      </c>
      <c r="AE373" s="1508" t="str">
        <f t="shared" si="246"/>
        <v>.</v>
      </c>
      <c r="AF373" s="1508" t="str">
        <f t="shared" si="246"/>
        <v>.</v>
      </c>
      <c r="AG373" s="1509" t="str">
        <f t="shared" si="246"/>
        <v>.</v>
      </c>
      <c r="AH373" s="116"/>
      <c r="AI373" s="1003" t="str">
        <f>IF(S373=".",".",SUM($S373:S373))</f>
        <v>.</v>
      </c>
      <c r="AJ373" s="1004" t="str">
        <f>IF(T373=".",".",SUM($S373:T373))</f>
        <v>.</v>
      </c>
      <c r="AK373" s="1004" t="str">
        <f>IF(U373=".",".",SUM($S373:U373))</f>
        <v>.</v>
      </c>
      <c r="AL373" s="1004" t="str">
        <f>IF(V373=".",".",SUM($S373:V373))</f>
        <v>.</v>
      </c>
      <c r="AM373" s="1004" t="str">
        <f>IF(W373=".",".",SUM($S373:W373))</f>
        <v>.</v>
      </c>
      <c r="AN373" s="1004" t="str">
        <f>IF(X373=".",".",SUM($S373:X373))</f>
        <v>.</v>
      </c>
      <c r="AO373" s="1005" t="str">
        <f>IF(Y373=".",".",SUM($S373:Y373))</f>
        <v>.</v>
      </c>
      <c r="AP373" s="116"/>
      <c r="AQ373" s="1507" t="str">
        <f t="shared" si="247"/>
        <v>.</v>
      </c>
      <c r="AR373" s="1508" t="str">
        <f t="shared" si="247"/>
        <v>.</v>
      </c>
      <c r="AS373" s="1508" t="str">
        <f t="shared" si="247"/>
        <v>.</v>
      </c>
      <c r="AT373" s="1508" t="str">
        <f t="shared" si="247"/>
        <v>.</v>
      </c>
      <c r="AU373" s="1508" t="str">
        <f t="shared" si="247"/>
        <v>.</v>
      </c>
      <c r="AV373" s="1508" t="str">
        <f t="shared" si="247"/>
        <v>.</v>
      </c>
      <c r="AW373" s="1509" t="str">
        <f t="shared" si="247"/>
        <v>.</v>
      </c>
      <c r="AX373" s="327"/>
      <c r="AY373" s="116"/>
      <c r="AZ373" s="1474"/>
      <c r="BA373" s="1474"/>
      <c r="BB373" s="1474"/>
    </row>
    <row r="374" spans="1:92" s="189" customFormat="1" x14ac:dyDescent="0.2">
      <c r="A374" s="183"/>
      <c r="B374" s="325"/>
      <c r="C374" s="1028"/>
      <c r="D374" s="1024"/>
      <c r="E374" s="878"/>
      <c r="F374" s="878"/>
      <c r="G374" s="874"/>
      <c r="H374" s="874"/>
      <c r="I374" s="874"/>
      <c r="J374" s="874"/>
      <c r="K374" s="874"/>
      <c r="L374" s="874"/>
      <c r="M374" s="333"/>
      <c r="N374" s="116"/>
      <c r="O374" s="116"/>
      <c r="P374" s="116"/>
      <c r="Q374" s="101"/>
      <c r="R374" s="325"/>
      <c r="S374" s="1003" t="str">
        <f t="shared" si="245"/>
        <v>.</v>
      </c>
      <c r="T374" s="1004" t="str">
        <f t="shared" si="245"/>
        <v>.</v>
      </c>
      <c r="U374" s="1004" t="str">
        <f t="shared" si="245"/>
        <v>.</v>
      </c>
      <c r="V374" s="1004" t="str">
        <f t="shared" si="245"/>
        <v>.</v>
      </c>
      <c r="W374" s="1004" t="str">
        <f t="shared" si="245"/>
        <v>.</v>
      </c>
      <c r="X374" s="1004" t="str">
        <f t="shared" si="245"/>
        <v>.</v>
      </c>
      <c r="Y374" s="1005" t="str">
        <f t="shared" si="245"/>
        <v>.</v>
      </c>
      <c r="Z374" s="116"/>
      <c r="AA374" s="1507" t="str">
        <f t="shared" si="246"/>
        <v>.</v>
      </c>
      <c r="AB374" s="1508" t="str">
        <f t="shared" si="246"/>
        <v>.</v>
      </c>
      <c r="AC374" s="1508" t="str">
        <f t="shared" si="246"/>
        <v>.</v>
      </c>
      <c r="AD374" s="1508" t="str">
        <f t="shared" si="246"/>
        <v>.</v>
      </c>
      <c r="AE374" s="1508" t="str">
        <f t="shared" si="246"/>
        <v>.</v>
      </c>
      <c r="AF374" s="1508" t="str">
        <f t="shared" si="246"/>
        <v>.</v>
      </c>
      <c r="AG374" s="1509" t="str">
        <f t="shared" si="246"/>
        <v>.</v>
      </c>
      <c r="AH374" s="116"/>
      <c r="AI374" s="1003" t="str">
        <f>IF(S374=".",".",SUM($S374:S374))</f>
        <v>.</v>
      </c>
      <c r="AJ374" s="1004" t="str">
        <f>IF(T374=".",".",SUM($S374:T374))</f>
        <v>.</v>
      </c>
      <c r="AK374" s="1004" t="str">
        <f>IF(U374=".",".",SUM($S374:U374))</f>
        <v>.</v>
      </c>
      <c r="AL374" s="1004" t="str">
        <f>IF(V374=".",".",SUM($S374:V374))</f>
        <v>.</v>
      </c>
      <c r="AM374" s="1004" t="str">
        <f>IF(W374=".",".",SUM($S374:W374))</f>
        <v>.</v>
      </c>
      <c r="AN374" s="1004" t="str">
        <f>IF(X374=".",".",SUM($S374:X374))</f>
        <v>.</v>
      </c>
      <c r="AO374" s="1005" t="str">
        <f>IF(Y374=".",".",SUM($S374:Y374))</f>
        <v>.</v>
      </c>
      <c r="AP374" s="116"/>
      <c r="AQ374" s="1507" t="str">
        <f t="shared" si="247"/>
        <v>.</v>
      </c>
      <c r="AR374" s="1508" t="str">
        <f t="shared" si="247"/>
        <v>.</v>
      </c>
      <c r="AS374" s="1508" t="str">
        <f t="shared" si="247"/>
        <v>.</v>
      </c>
      <c r="AT374" s="1508" t="str">
        <f t="shared" si="247"/>
        <v>.</v>
      </c>
      <c r="AU374" s="1508" t="str">
        <f t="shared" si="247"/>
        <v>.</v>
      </c>
      <c r="AV374" s="1508" t="str">
        <f t="shared" si="247"/>
        <v>.</v>
      </c>
      <c r="AW374" s="1509" t="str">
        <f t="shared" si="247"/>
        <v>.</v>
      </c>
      <c r="AX374" s="327"/>
      <c r="AY374" s="116"/>
      <c r="AZ374" s="1474"/>
      <c r="BA374" s="1474"/>
      <c r="BB374" s="1474"/>
    </row>
    <row r="375" spans="1:92" s="189" customFormat="1" x14ac:dyDescent="0.2">
      <c r="A375" s="183"/>
      <c r="B375" s="325"/>
      <c r="C375" s="1028"/>
      <c r="D375" s="1024"/>
      <c r="E375" s="878"/>
      <c r="F375" s="878"/>
      <c r="G375" s="874"/>
      <c r="H375" s="874"/>
      <c r="I375" s="874"/>
      <c r="J375" s="874"/>
      <c r="K375" s="874"/>
      <c r="L375" s="874"/>
      <c r="M375" s="333"/>
      <c r="N375" s="116"/>
      <c r="O375" s="116"/>
      <c r="P375" s="116"/>
      <c r="Q375" s="101"/>
      <c r="R375" s="325"/>
      <c r="S375" s="1003" t="str">
        <f t="shared" si="245"/>
        <v>.</v>
      </c>
      <c r="T375" s="1004" t="str">
        <f t="shared" si="245"/>
        <v>.</v>
      </c>
      <c r="U375" s="1004" t="str">
        <f t="shared" si="245"/>
        <v>.</v>
      </c>
      <c r="V375" s="1004" t="str">
        <f t="shared" si="245"/>
        <v>.</v>
      </c>
      <c r="W375" s="1004" t="str">
        <f t="shared" si="245"/>
        <v>.</v>
      </c>
      <c r="X375" s="1004" t="str">
        <f t="shared" si="245"/>
        <v>.</v>
      </c>
      <c r="Y375" s="1005" t="str">
        <f t="shared" si="245"/>
        <v>.</v>
      </c>
      <c r="Z375" s="116"/>
      <c r="AA375" s="1507" t="str">
        <f t="shared" si="246"/>
        <v>.</v>
      </c>
      <c r="AB375" s="1508" t="str">
        <f t="shared" si="246"/>
        <v>.</v>
      </c>
      <c r="AC375" s="1508" t="str">
        <f t="shared" si="246"/>
        <v>.</v>
      </c>
      <c r="AD375" s="1508" t="str">
        <f t="shared" si="246"/>
        <v>.</v>
      </c>
      <c r="AE375" s="1508" t="str">
        <f t="shared" si="246"/>
        <v>.</v>
      </c>
      <c r="AF375" s="1508" t="str">
        <f t="shared" si="246"/>
        <v>.</v>
      </c>
      <c r="AG375" s="1509" t="str">
        <f t="shared" si="246"/>
        <v>.</v>
      </c>
      <c r="AH375" s="116"/>
      <c r="AI375" s="1003" t="str">
        <f>IF(S375=".",".",SUM($S375:S375))</f>
        <v>.</v>
      </c>
      <c r="AJ375" s="1004" t="str">
        <f>IF(T375=".",".",SUM($S375:T375))</f>
        <v>.</v>
      </c>
      <c r="AK375" s="1004" t="str">
        <f>IF(U375=".",".",SUM($S375:U375))</f>
        <v>.</v>
      </c>
      <c r="AL375" s="1004" t="str">
        <f>IF(V375=".",".",SUM($S375:V375))</f>
        <v>.</v>
      </c>
      <c r="AM375" s="1004" t="str">
        <f>IF(W375=".",".",SUM($S375:W375))</f>
        <v>.</v>
      </c>
      <c r="AN375" s="1004" t="str">
        <f>IF(X375=".",".",SUM($S375:X375))</f>
        <v>.</v>
      </c>
      <c r="AO375" s="1005" t="str">
        <f>IF(Y375=".",".",SUM($S375:Y375))</f>
        <v>.</v>
      </c>
      <c r="AP375" s="116"/>
      <c r="AQ375" s="1507" t="str">
        <f t="shared" si="247"/>
        <v>.</v>
      </c>
      <c r="AR375" s="1508" t="str">
        <f t="shared" si="247"/>
        <v>.</v>
      </c>
      <c r="AS375" s="1508" t="str">
        <f t="shared" si="247"/>
        <v>.</v>
      </c>
      <c r="AT375" s="1508" t="str">
        <f t="shared" si="247"/>
        <v>.</v>
      </c>
      <c r="AU375" s="1508" t="str">
        <f t="shared" si="247"/>
        <v>.</v>
      </c>
      <c r="AV375" s="1508" t="str">
        <f t="shared" si="247"/>
        <v>.</v>
      </c>
      <c r="AW375" s="1509" t="str">
        <f t="shared" si="247"/>
        <v>.</v>
      </c>
      <c r="AX375" s="327"/>
      <c r="AY375" s="116"/>
      <c r="AZ375" s="1474"/>
      <c r="BA375" s="1474"/>
      <c r="BB375" s="1474"/>
    </row>
    <row r="376" spans="1:92" s="189" customFormat="1" x14ac:dyDescent="0.2">
      <c r="A376" s="183"/>
      <c r="B376" s="325"/>
      <c r="C376" s="1028"/>
      <c r="D376" s="1024"/>
      <c r="E376" s="878"/>
      <c r="F376" s="878"/>
      <c r="G376" s="874"/>
      <c r="H376" s="874"/>
      <c r="I376" s="874"/>
      <c r="J376" s="874"/>
      <c r="K376" s="874"/>
      <c r="L376" s="874"/>
      <c r="M376" s="333"/>
      <c r="N376" s="116"/>
      <c r="O376" s="116"/>
      <c r="P376" s="116"/>
      <c r="Q376" s="101"/>
      <c r="R376" s="325"/>
      <c r="S376" s="1003" t="str">
        <f t="shared" si="245"/>
        <v>.</v>
      </c>
      <c r="T376" s="1004" t="str">
        <f t="shared" si="245"/>
        <v>.</v>
      </c>
      <c r="U376" s="1004" t="str">
        <f t="shared" si="245"/>
        <v>.</v>
      </c>
      <c r="V376" s="1004" t="str">
        <f t="shared" si="245"/>
        <v>.</v>
      </c>
      <c r="W376" s="1004" t="str">
        <f t="shared" si="245"/>
        <v>.</v>
      </c>
      <c r="X376" s="1004" t="str">
        <f t="shared" si="245"/>
        <v>.</v>
      </c>
      <c r="Y376" s="1005" t="str">
        <f t="shared" si="245"/>
        <v>.</v>
      </c>
      <c r="Z376" s="116"/>
      <c r="AA376" s="1507" t="str">
        <f t="shared" si="246"/>
        <v>.</v>
      </c>
      <c r="AB376" s="1508" t="str">
        <f t="shared" si="246"/>
        <v>.</v>
      </c>
      <c r="AC376" s="1508" t="str">
        <f t="shared" si="246"/>
        <v>.</v>
      </c>
      <c r="AD376" s="1508" t="str">
        <f t="shared" si="246"/>
        <v>.</v>
      </c>
      <c r="AE376" s="1508" t="str">
        <f t="shared" si="246"/>
        <v>.</v>
      </c>
      <c r="AF376" s="1508" t="str">
        <f t="shared" si="246"/>
        <v>.</v>
      </c>
      <c r="AG376" s="1509" t="str">
        <f t="shared" si="246"/>
        <v>.</v>
      </c>
      <c r="AH376" s="116"/>
      <c r="AI376" s="1003" t="str">
        <f>IF(S376=".",".",SUM($S376:S376))</f>
        <v>.</v>
      </c>
      <c r="AJ376" s="1004" t="str">
        <f>IF(T376=".",".",SUM($S376:T376))</f>
        <v>.</v>
      </c>
      <c r="AK376" s="1004" t="str">
        <f>IF(U376=".",".",SUM($S376:U376))</f>
        <v>.</v>
      </c>
      <c r="AL376" s="1004" t="str">
        <f>IF(V376=".",".",SUM($S376:V376))</f>
        <v>.</v>
      </c>
      <c r="AM376" s="1004" t="str">
        <f>IF(W376=".",".",SUM($S376:W376))</f>
        <v>.</v>
      </c>
      <c r="AN376" s="1004" t="str">
        <f>IF(X376=".",".",SUM($S376:X376))</f>
        <v>.</v>
      </c>
      <c r="AO376" s="1005" t="str">
        <f>IF(Y376=".",".",SUM($S376:Y376))</f>
        <v>.</v>
      </c>
      <c r="AP376" s="116"/>
      <c r="AQ376" s="1507" t="str">
        <f t="shared" si="247"/>
        <v>.</v>
      </c>
      <c r="AR376" s="1508" t="str">
        <f t="shared" si="247"/>
        <v>.</v>
      </c>
      <c r="AS376" s="1508" t="str">
        <f t="shared" si="247"/>
        <v>.</v>
      </c>
      <c r="AT376" s="1508" t="str">
        <f t="shared" si="247"/>
        <v>.</v>
      </c>
      <c r="AU376" s="1508" t="str">
        <f t="shared" si="247"/>
        <v>.</v>
      </c>
      <c r="AV376" s="1508" t="str">
        <f t="shared" si="247"/>
        <v>.</v>
      </c>
      <c r="AW376" s="1509" t="str">
        <f t="shared" si="247"/>
        <v>.</v>
      </c>
      <c r="AX376" s="327"/>
      <c r="AY376" s="116"/>
      <c r="AZ376" s="1474"/>
      <c r="BA376" s="1474"/>
      <c r="BB376" s="1474"/>
    </row>
    <row r="377" spans="1:92" s="189" customFormat="1" x14ac:dyDescent="0.2">
      <c r="A377" s="183"/>
      <c r="B377" s="325"/>
      <c r="C377" s="1028"/>
      <c r="D377" s="1024"/>
      <c r="E377" s="878"/>
      <c r="F377" s="878"/>
      <c r="G377" s="874"/>
      <c r="H377" s="874"/>
      <c r="I377" s="874"/>
      <c r="J377" s="874"/>
      <c r="K377" s="874"/>
      <c r="L377" s="874"/>
      <c r="M377" s="333"/>
      <c r="N377" s="116"/>
      <c r="O377" s="116"/>
      <c r="P377" s="116"/>
      <c r="Q377" s="101"/>
      <c r="R377" s="325"/>
      <c r="S377" s="1003" t="str">
        <f t="shared" si="245"/>
        <v>.</v>
      </c>
      <c r="T377" s="1004" t="str">
        <f t="shared" si="245"/>
        <v>.</v>
      </c>
      <c r="U377" s="1004" t="str">
        <f t="shared" si="245"/>
        <v>.</v>
      </c>
      <c r="V377" s="1004" t="str">
        <f t="shared" si="245"/>
        <v>.</v>
      </c>
      <c r="W377" s="1004" t="str">
        <f t="shared" si="245"/>
        <v>.</v>
      </c>
      <c r="X377" s="1004" t="str">
        <f t="shared" si="245"/>
        <v>.</v>
      </c>
      <c r="Y377" s="1005" t="str">
        <f t="shared" si="245"/>
        <v>.</v>
      </c>
      <c r="Z377" s="116"/>
      <c r="AA377" s="1507" t="str">
        <f t="shared" si="246"/>
        <v>.</v>
      </c>
      <c r="AB377" s="1508" t="str">
        <f t="shared" si="246"/>
        <v>.</v>
      </c>
      <c r="AC377" s="1508" t="str">
        <f t="shared" si="246"/>
        <v>.</v>
      </c>
      <c r="AD377" s="1508" t="str">
        <f t="shared" si="246"/>
        <v>.</v>
      </c>
      <c r="AE377" s="1508" t="str">
        <f t="shared" si="246"/>
        <v>.</v>
      </c>
      <c r="AF377" s="1508" t="str">
        <f t="shared" si="246"/>
        <v>.</v>
      </c>
      <c r="AG377" s="1509" t="str">
        <f t="shared" si="246"/>
        <v>.</v>
      </c>
      <c r="AH377" s="116"/>
      <c r="AI377" s="1003" t="str">
        <f>IF(S377=".",".",SUM($S377:S377))</f>
        <v>.</v>
      </c>
      <c r="AJ377" s="1004" t="str">
        <f>IF(T377=".",".",SUM($S377:T377))</f>
        <v>.</v>
      </c>
      <c r="AK377" s="1004" t="str">
        <f>IF(U377=".",".",SUM($S377:U377))</f>
        <v>.</v>
      </c>
      <c r="AL377" s="1004" t="str">
        <f>IF(V377=".",".",SUM($S377:V377))</f>
        <v>.</v>
      </c>
      <c r="AM377" s="1004" t="str">
        <f>IF(W377=".",".",SUM($S377:W377))</f>
        <v>.</v>
      </c>
      <c r="AN377" s="1004" t="str">
        <f>IF(X377=".",".",SUM($S377:X377))</f>
        <v>.</v>
      </c>
      <c r="AO377" s="1005" t="str">
        <f>IF(Y377=".",".",SUM($S377:Y377))</f>
        <v>.</v>
      </c>
      <c r="AP377" s="116"/>
      <c r="AQ377" s="1507" t="str">
        <f t="shared" si="247"/>
        <v>.</v>
      </c>
      <c r="AR377" s="1508" t="str">
        <f t="shared" si="247"/>
        <v>.</v>
      </c>
      <c r="AS377" s="1508" t="str">
        <f t="shared" si="247"/>
        <v>.</v>
      </c>
      <c r="AT377" s="1508" t="str">
        <f t="shared" si="247"/>
        <v>.</v>
      </c>
      <c r="AU377" s="1508" t="str">
        <f t="shared" si="247"/>
        <v>.</v>
      </c>
      <c r="AV377" s="1508" t="str">
        <f t="shared" si="247"/>
        <v>.</v>
      </c>
      <c r="AW377" s="1509" t="str">
        <f t="shared" si="247"/>
        <v>.</v>
      </c>
      <c r="AX377" s="327"/>
      <c r="AY377" s="116"/>
      <c r="AZ377" s="1474"/>
      <c r="BA377" s="1474"/>
      <c r="BB377" s="1474"/>
    </row>
    <row r="378" spans="1:92" s="189" customFormat="1" x14ac:dyDescent="0.2">
      <c r="A378" s="183"/>
      <c r="B378" s="325"/>
      <c r="C378" s="1028"/>
      <c r="D378" s="1024"/>
      <c r="E378" s="878"/>
      <c r="F378" s="878"/>
      <c r="G378" s="874"/>
      <c r="H378" s="874"/>
      <c r="I378" s="874"/>
      <c r="J378" s="874"/>
      <c r="K378" s="874"/>
      <c r="L378" s="874"/>
      <c r="M378" s="333"/>
      <c r="N378" s="116"/>
      <c r="O378" s="116"/>
      <c r="P378" s="116"/>
      <c r="Q378" s="101"/>
      <c r="R378" s="325"/>
      <c r="S378" s="1003" t="str">
        <f t="shared" si="245"/>
        <v>.</v>
      </c>
      <c r="T378" s="1004" t="str">
        <f t="shared" si="245"/>
        <v>.</v>
      </c>
      <c r="U378" s="1004" t="str">
        <f t="shared" si="245"/>
        <v>.</v>
      </c>
      <c r="V378" s="1004" t="str">
        <f t="shared" si="245"/>
        <v>.</v>
      </c>
      <c r="W378" s="1004" t="str">
        <f t="shared" si="245"/>
        <v>.</v>
      </c>
      <c r="X378" s="1004" t="str">
        <f t="shared" si="245"/>
        <v>.</v>
      </c>
      <c r="Y378" s="1005" t="str">
        <f t="shared" si="245"/>
        <v>.</v>
      </c>
      <c r="Z378" s="116"/>
      <c r="AA378" s="1507" t="str">
        <f t="shared" si="246"/>
        <v>.</v>
      </c>
      <c r="AB378" s="1508" t="str">
        <f t="shared" si="246"/>
        <v>.</v>
      </c>
      <c r="AC378" s="1508" t="str">
        <f t="shared" si="246"/>
        <v>.</v>
      </c>
      <c r="AD378" s="1508" t="str">
        <f t="shared" si="246"/>
        <v>.</v>
      </c>
      <c r="AE378" s="1508" t="str">
        <f t="shared" si="246"/>
        <v>.</v>
      </c>
      <c r="AF378" s="1508" t="str">
        <f t="shared" si="246"/>
        <v>.</v>
      </c>
      <c r="AG378" s="1509" t="str">
        <f t="shared" si="246"/>
        <v>.</v>
      </c>
      <c r="AH378" s="116"/>
      <c r="AI378" s="1003" t="str">
        <f>IF(S378=".",".",SUM($S378:S378))</f>
        <v>.</v>
      </c>
      <c r="AJ378" s="1004" t="str">
        <f>IF(T378=".",".",SUM($S378:T378))</f>
        <v>.</v>
      </c>
      <c r="AK378" s="1004" t="str">
        <f>IF(U378=".",".",SUM($S378:U378))</f>
        <v>.</v>
      </c>
      <c r="AL378" s="1004" t="str">
        <f>IF(V378=".",".",SUM($S378:V378))</f>
        <v>.</v>
      </c>
      <c r="AM378" s="1004" t="str">
        <f>IF(W378=".",".",SUM($S378:W378))</f>
        <v>.</v>
      </c>
      <c r="AN378" s="1004" t="str">
        <f>IF(X378=".",".",SUM($S378:X378))</f>
        <v>.</v>
      </c>
      <c r="AO378" s="1005" t="str">
        <f>IF(Y378=".",".",SUM($S378:Y378))</f>
        <v>.</v>
      </c>
      <c r="AP378" s="116"/>
      <c r="AQ378" s="1507" t="str">
        <f t="shared" si="247"/>
        <v>.</v>
      </c>
      <c r="AR378" s="1508" t="str">
        <f t="shared" si="247"/>
        <v>.</v>
      </c>
      <c r="AS378" s="1508" t="str">
        <f t="shared" si="247"/>
        <v>.</v>
      </c>
      <c r="AT378" s="1508" t="str">
        <f t="shared" si="247"/>
        <v>.</v>
      </c>
      <c r="AU378" s="1508" t="str">
        <f t="shared" si="247"/>
        <v>.</v>
      </c>
      <c r="AV378" s="1508" t="str">
        <f t="shared" si="247"/>
        <v>.</v>
      </c>
      <c r="AW378" s="1509" t="str">
        <f t="shared" si="247"/>
        <v>.</v>
      </c>
      <c r="AX378" s="327"/>
      <c r="AY378" s="116"/>
      <c r="AZ378" s="1474"/>
      <c r="BA378" s="1474"/>
      <c r="BB378" s="1474"/>
    </row>
    <row r="379" spans="1:92" s="189" customFormat="1" x14ac:dyDescent="0.2">
      <c r="A379" s="183"/>
      <c r="B379" s="325"/>
      <c r="C379" s="1029"/>
      <c r="D379" s="1025"/>
      <c r="E379" s="880"/>
      <c r="F379" s="880"/>
      <c r="G379" s="876"/>
      <c r="H379" s="876"/>
      <c r="I379" s="876"/>
      <c r="J379" s="876"/>
      <c r="K379" s="876"/>
      <c r="L379" s="876"/>
      <c r="M379" s="333"/>
      <c r="N379" s="116"/>
      <c r="O379" s="116"/>
      <c r="P379" s="116"/>
      <c r="Q379" s="101"/>
      <c r="R379" s="325"/>
      <c r="S379" s="1008" t="str">
        <f t="shared" si="245"/>
        <v>.</v>
      </c>
      <c r="T379" s="1009" t="str">
        <f t="shared" si="245"/>
        <v>.</v>
      </c>
      <c r="U379" s="1009" t="str">
        <f t="shared" si="245"/>
        <v>.</v>
      </c>
      <c r="V379" s="1009" t="str">
        <f t="shared" si="245"/>
        <v>.</v>
      </c>
      <c r="W379" s="1009" t="str">
        <f t="shared" si="245"/>
        <v>.</v>
      </c>
      <c r="X379" s="1009" t="str">
        <f t="shared" si="245"/>
        <v>.</v>
      </c>
      <c r="Y379" s="1010" t="str">
        <f t="shared" si="245"/>
        <v>.</v>
      </c>
      <c r="Z379" s="116"/>
      <c r="AA379" s="1510" t="str">
        <f t="shared" si="246"/>
        <v>.</v>
      </c>
      <c r="AB379" s="1511" t="str">
        <f t="shared" si="246"/>
        <v>.</v>
      </c>
      <c r="AC379" s="1511" t="str">
        <f t="shared" si="246"/>
        <v>.</v>
      </c>
      <c r="AD379" s="1511" t="str">
        <f t="shared" si="246"/>
        <v>.</v>
      </c>
      <c r="AE379" s="1511" t="str">
        <f t="shared" si="246"/>
        <v>.</v>
      </c>
      <c r="AF379" s="1511" t="str">
        <f t="shared" si="246"/>
        <v>.</v>
      </c>
      <c r="AG379" s="1512" t="str">
        <f t="shared" si="246"/>
        <v>.</v>
      </c>
      <c r="AH379" s="116"/>
      <c r="AI379" s="1008" t="str">
        <f>IF(S379=".",".",SUM($S379:S379))</f>
        <v>.</v>
      </c>
      <c r="AJ379" s="1009" t="str">
        <f>IF(T379=".",".",SUM($S379:T379))</f>
        <v>.</v>
      </c>
      <c r="AK379" s="1009" t="str">
        <f>IF(U379=".",".",SUM($S379:U379))</f>
        <v>.</v>
      </c>
      <c r="AL379" s="1009" t="str">
        <f>IF(V379=".",".",SUM($S379:V379))</f>
        <v>.</v>
      </c>
      <c r="AM379" s="1009" t="str">
        <f>IF(W379=".",".",SUM($S379:W379))</f>
        <v>.</v>
      </c>
      <c r="AN379" s="1009" t="str">
        <f>IF(X379=".",".",SUM($S379:X379))</f>
        <v>.</v>
      </c>
      <c r="AO379" s="1010" t="str">
        <f>IF(Y379=".",".",SUM($S379:Y379))</f>
        <v>.</v>
      </c>
      <c r="AP379" s="116"/>
      <c r="AQ379" s="1510" t="str">
        <f t="shared" si="247"/>
        <v>.</v>
      </c>
      <c r="AR379" s="1511" t="str">
        <f t="shared" si="247"/>
        <v>.</v>
      </c>
      <c r="AS379" s="1511" t="str">
        <f t="shared" si="247"/>
        <v>.</v>
      </c>
      <c r="AT379" s="1511" t="str">
        <f t="shared" si="247"/>
        <v>.</v>
      </c>
      <c r="AU379" s="1511" t="str">
        <f t="shared" si="247"/>
        <v>.</v>
      </c>
      <c r="AV379" s="1511" t="str">
        <f t="shared" si="247"/>
        <v>.</v>
      </c>
      <c r="AW379" s="1512" t="str">
        <f t="shared" si="247"/>
        <v>.</v>
      </c>
      <c r="AX379" s="327"/>
      <c r="AY379" s="116"/>
      <c r="AZ379" s="1474"/>
      <c r="BA379" s="1474"/>
      <c r="BB379" s="1474"/>
    </row>
    <row r="380" spans="1:92" s="189" customFormat="1" ht="12.75" thickBot="1" x14ac:dyDescent="0.25">
      <c r="A380" s="183"/>
      <c r="B380" s="335"/>
      <c r="C380" s="336"/>
      <c r="D380" s="336"/>
      <c r="E380" s="846"/>
      <c r="F380" s="846"/>
      <c r="G380" s="336"/>
      <c r="H380" s="336"/>
      <c r="I380" s="336"/>
      <c r="J380" s="336"/>
      <c r="K380" s="336"/>
      <c r="L380" s="336"/>
      <c r="M380" s="337"/>
      <c r="N380" s="116"/>
      <c r="O380" s="116"/>
      <c r="P380" s="116"/>
      <c r="Q380" s="101"/>
      <c r="R380" s="335"/>
      <c r="S380" s="441"/>
      <c r="T380" s="441"/>
      <c r="U380" s="441"/>
      <c r="V380" s="441"/>
      <c r="W380" s="441"/>
      <c r="X380" s="441"/>
      <c r="Y380" s="441"/>
      <c r="Z380" s="441"/>
      <c r="AA380" s="441"/>
      <c r="AB380" s="441"/>
      <c r="AC380" s="441"/>
      <c r="AD380" s="441"/>
      <c r="AE380" s="441"/>
      <c r="AF380" s="441"/>
      <c r="AG380" s="441"/>
      <c r="AH380" s="441"/>
      <c r="AI380" s="441"/>
      <c r="AJ380" s="441"/>
      <c r="AK380" s="441"/>
      <c r="AL380" s="441"/>
      <c r="AM380" s="441"/>
      <c r="AN380" s="441"/>
      <c r="AO380" s="441"/>
      <c r="AP380" s="441"/>
      <c r="AQ380" s="441"/>
      <c r="AR380" s="441"/>
      <c r="AS380" s="441"/>
      <c r="AT380" s="441"/>
      <c r="AU380" s="441"/>
      <c r="AV380" s="441"/>
      <c r="AW380" s="441"/>
      <c r="AX380" s="351"/>
      <c r="AY380" s="116"/>
      <c r="AZ380" s="1474"/>
      <c r="BA380" s="1474"/>
      <c r="BB380" s="1474"/>
    </row>
    <row r="381" spans="1:92" s="214" customFormat="1" ht="12.75" customHeight="1" x14ac:dyDescent="0.2">
      <c r="A381" s="183"/>
      <c r="B381" s="183"/>
      <c r="C381" s="123"/>
      <c r="D381" s="183"/>
      <c r="E381" s="514"/>
      <c r="F381" s="514"/>
      <c r="G381" s="183"/>
      <c r="H381" s="183"/>
      <c r="I381" s="183"/>
      <c r="J381" s="183"/>
      <c r="K381" s="183"/>
      <c r="L381" s="183"/>
      <c r="M381" s="255"/>
      <c r="N381" s="116"/>
      <c r="O381" s="116"/>
      <c r="P381" s="116"/>
      <c r="Q381" s="1474"/>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474"/>
      <c r="BA381" s="1474"/>
      <c r="BB381" s="1474"/>
      <c r="CI381" s="1474"/>
      <c r="CJ381" s="1474"/>
      <c r="CK381" s="1474"/>
      <c r="CL381" s="1474"/>
      <c r="CM381" s="1474"/>
      <c r="CN381" s="1474"/>
    </row>
    <row r="382" spans="1:92" x14ac:dyDescent="0.2">
      <c r="A382" s="180"/>
      <c r="B382" s="1478"/>
      <c r="C382" s="1478"/>
      <c r="D382" s="1478"/>
      <c r="E382" s="1481"/>
      <c r="F382" s="1481"/>
      <c r="G382" s="1478"/>
      <c r="H382" s="1478"/>
      <c r="I382" s="1478"/>
      <c r="J382" s="1478"/>
      <c r="K382" s="1478"/>
      <c r="L382" s="1478"/>
      <c r="M382" s="1478"/>
      <c r="N382" s="180"/>
      <c r="O382" s="180"/>
      <c r="P382" s="180"/>
      <c r="Q382" s="1469"/>
      <c r="R382" s="180"/>
      <c r="S382" s="180"/>
      <c r="T382" s="180"/>
      <c r="U382" s="180"/>
      <c r="V382" s="180"/>
      <c r="W382" s="180"/>
      <c r="X382" s="180"/>
      <c r="Y382" s="180"/>
      <c r="Z382" s="180"/>
      <c r="AA382" s="180"/>
      <c r="AB382" s="180"/>
      <c r="AC382" s="180"/>
      <c r="AD382" s="180"/>
      <c r="AE382" s="180"/>
      <c r="AF382" s="180"/>
      <c r="AG382" s="180"/>
      <c r="AH382" s="180"/>
      <c r="AI382" s="180"/>
      <c r="AJ382" s="180"/>
      <c r="AK382" s="180"/>
      <c r="AL382" s="180"/>
      <c r="AM382" s="180"/>
      <c r="AN382" s="180"/>
      <c r="AO382" s="180"/>
      <c r="AP382" s="180"/>
      <c r="AQ382" s="180"/>
      <c r="AR382" s="180"/>
      <c r="AS382" s="180"/>
      <c r="AT382" s="180"/>
      <c r="AU382" s="180"/>
      <c r="AV382" s="180"/>
      <c r="AW382" s="180"/>
      <c r="AX382" s="180"/>
      <c r="AY382" s="180"/>
      <c r="AZ382" s="1469"/>
      <c r="BA382" s="1469"/>
      <c r="BB382" s="1478"/>
      <c r="CI382" s="1478"/>
      <c r="CJ382" s="1478"/>
      <c r="CK382" s="1478"/>
      <c r="CL382" s="1478"/>
      <c r="CM382" s="1478"/>
      <c r="CN382" s="1478"/>
    </row>
    <row r="383" spans="1:92" x14ac:dyDescent="0.2">
      <c r="A383" s="180"/>
      <c r="B383" s="1478"/>
      <c r="C383" s="1478"/>
      <c r="D383" s="1478"/>
      <c r="E383" s="1481"/>
      <c r="F383" s="1481"/>
      <c r="G383" s="1478"/>
      <c r="H383" s="1478"/>
      <c r="I383" s="1478"/>
      <c r="J383" s="1478"/>
      <c r="K383" s="1478"/>
      <c r="L383" s="1478"/>
      <c r="M383" s="1478"/>
      <c r="N383" s="180"/>
      <c r="O383" s="180"/>
      <c r="P383" s="180"/>
      <c r="Q383" s="1469"/>
      <c r="R383" s="180"/>
      <c r="S383" s="180"/>
      <c r="T383" s="180"/>
      <c r="U383" s="180"/>
      <c r="V383" s="180"/>
      <c r="W383" s="180"/>
      <c r="X383" s="180"/>
      <c r="Y383" s="180"/>
      <c r="Z383" s="180"/>
      <c r="AA383" s="180"/>
      <c r="AB383" s="180"/>
      <c r="AC383" s="180"/>
      <c r="AD383" s="180"/>
      <c r="AE383" s="180"/>
      <c r="AF383" s="180"/>
      <c r="AG383" s="180"/>
      <c r="AH383" s="180"/>
      <c r="AI383" s="180"/>
      <c r="AJ383" s="180"/>
      <c r="AK383" s="180"/>
      <c r="AL383" s="180"/>
      <c r="AM383" s="180"/>
      <c r="AN383" s="180"/>
      <c r="AO383" s="180"/>
      <c r="AP383" s="180"/>
      <c r="AQ383" s="180"/>
      <c r="AR383" s="180"/>
      <c r="AS383" s="180"/>
      <c r="AT383" s="180"/>
      <c r="AU383" s="180"/>
      <c r="AV383" s="180"/>
      <c r="AW383" s="180"/>
      <c r="AX383" s="180"/>
      <c r="AY383" s="180"/>
      <c r="AZ383" s="1469"/>
      <c r="BA383" s="1469"/>
      <c r="BB383" s="1478"/>
      <c r="CI383" s="1478"/>
      <c r="CJ383" s="1478"/>
      <c r="CK383" s="1478"/>
      <c r="CL383" s="1478"/>
      <c r="CM383" s="1478"/>
      <c r="CN383" s="1478"/>
    </row>
    <row r="384" spans="1:92" x14ac:dyDescent="0.2">
      <c r="A384" s="180"/>
      <c r="B384" s="1478"/>
      <c r="C384" s="1478"/>
      <c r="D384" s="1478"/>
      <c r="E384" s="1481"/>
      <c r="F384" s="1481"/>
      <c r="G384" s="1478"/>
      <c r="H384" s="1478"/>
      <c r="I384" s="1478"/>
      <c r="J384" s="1478"/>
      <c r="K384" s="1478"/>
      <c r="L384" s="1478"/>
      <c r="M384" s="1478"/>
      <c r="N384" s="180"/>
      <c r="O384" s="180"/>
      <c r="P384" s="180"/>
      <c r="Q384" s="1469"/>
      <c r="R384" s="180"/>
      <c r="S384" s="180"/>
      <c r="T384" s="180"/>
      <c r="U384" s="180"/>
      <c r="V384" s="180"/>
      <c r="W384" s="180"/>
      <c r="X384" s="180"/>
      <c r="Y384" s="180"/>
      <c r="Z384" s="180"/>
      <c r="AA384" s="180"/>
      <c r="AB384" s="180"/>
      <c r="AC384" s="180"/>
      <c r="AD384" s="180"/>
      <c r="AE384" s="180"/>
      <c r="AF384" s="180"/>
      <c r="AG384" s="180"/>
      <c r="AH384" s="180"/>
      <c r="AI384" s="180"/>
      <c r="AJ384" s="180"/>
      <c r="AK384" s="180"/>
      <c r="AL384" s="180"/>
      <c r="AM384" s="180"/>
      <c r="AN384" s="180"/>
      <c r="AO384" s="180"/>
      <c r="AP384" s="180"/>
      <c r="AQ384" s="180"/>
      <c r="AR384" s="180"/>
      <c r="AS384" s="180"/>
      <c r="AT384" s="180"/>
      <c r="AU384" s="180"/>
      <c r="AV384" s="180"/>
      <c r="AW384" s="180"/>
      <c r="AX384" s="180"/>
      <c r="AY384" s="180"/>
      <c r="AZ384" s="1469"/>
      <c r="BA384" s="1469"/>
      <c r="BB384" s="1478"/>
      <c r="CI384" s="1478"/>
      <c r="CJ384" s="1478"/>
      <c r="CK384" s="1478"/>
      <c r="CL384" s="1478"/>
      <c r="CM384" s="1478"/>
      <c r="CN384" s="1478"/>
    </row>
    <row r="385" spans="1:92" x14ac:dyDescent="0.2">
      <c r="A385" s="180"/>
      <c r="B385" s="1478"/>
      <c r="C385" s="1478"/>
      <c r="D385" s="1478"/>
      <c r="E385" s="1481"/>
      <c r="F385" s="1481"/>
      <c r="G385" s="1478"/>
      <c r="H385" s="1478"/>
      <c r="I385" s="1478"/>
      <c r="J385" s="1478"/>
      <c r="K385" s="1478"/>
      <c r="L385" s="1478"/>
      <c r="M385" s="1478"/>
      <c r="N385" s="180"/>
      <c r="O385" s="180"/>
      <c r="P385" s="180"/>
      <c r="Q385" s="1469"/>
      <c r="R385" s="180"/>
      <c r="S385" s="180"/>
      <c r="T385" s="180"/>
      <c r="U385" s="180"/>
      <c r="V385" s="180"/>
      <c r="W385" s="180"/>
      <c r="X385" s="180"/>
      <c r="Y385" s="180"/>
      <c r="Z385" s="180"/>
      <c r="AA385" s="180"/>
      <c r="AB385" s="180"/>
      <c r="AC385" s="180"/>
      <c r="AD385" s="180"/>
      <c r="AE385" s="180"/>
      <c r="AF385" s="180"/>
      <c r="AG385" s="180"/>
      <c r="AH385" s="180"/>
      <c r="AI385" s="180"/>
      <c r="AJ385" s="180"/>
      <c r="AK385" s="180"/>
      <c r="AL385" s="180"/>
      <c r="AM385" s="180"/>
      <c r="AN385" s="180"/>
      <c r="AO385" s="180"/>
      <c r="AP385" s="180"/>
      <c r="AQ385" s="180"/>
      <c r="AR385" s="180"/>
      <c r="AS385" s="180"/>
      <c r="AT385" s="180"/>
      <c r="AU385" s="180"/>
      <c r="AV385" s="180"/>
      <c r="AW385" s="180"/>
      <c r="AX385" s="180"/>
      <c r="AY385" s="180"/>
      <c r="AZ385" s="1469"/>
      <c r="BA385" s="1469"/>
      <c r="BB385" s="1478"/>
      <c r="CI385" s="1478"/>
      <c r="CJ385" s="1478"/>
      <c r="CK385" s="1478"/>
      <c r="CL385" s="1478"/>
      <c r="CM385" s="1478"/>
      <c r="CN385" s="1478"/>
    </row>
    <row r="386" spans="1:92" x14ac:dyDescent="0.2">
      <c r="A386" s="180"/>
      <c r="B386" s="1478"/>
      <c r="C386" s="1478"/>
      <c r="D386" s="1478"/>
      <c r="E386" s="1481"/>
      <c r="F386" s="1481"/>
      <c r="G386" s="1478"/>
      <c r="H386" s="1478"/>
      <c r="I386" s="1478"/>
      <c r="J386" s="1478"/>
      <c r="K386" s="1478"/>
      <c r="L386" s="1478"/>
      <c r="M386" s="1478"/>
      <c r="N386" s="180"/>
      <c r="O386" s="180"/>
      <c r="P386" s="180"/>
      <c r="Q386" s="1469"/>
      <c r="R386" s="180"/>
      <c r="S386" s="180"/>
      <c r="T386" s="180"/>
      <c r="U386" s="180"/>
      <c r="V386" s="180"/>
      <c r="W386" s="180"/>
      <c r="X386" s="180"/>
      <c r="Y386" s="180"/>
      <c r="Z386" s="180"/>
      <c r="AA386" s="180"/>
      <c r="AB386" s="180"/>
      <c r="AC386" s="180"/>
      <c r="AD386" s="180"/>
      <c r="AE386" s="180"/>
      <c r="AF386" s="180"/>
      <c r="AG386" s="180"/>
      <c r="AH386" s="180"/>
      <c r="AI386" s="180"/>
      <c r="AJ386" s="180"/>
      <c r="AK386" s="180"/>
      <c r="AL386" s="180"/>
      <c r="AM386" s="180"/>
      <c r="AN386" s="180"/>
      <c r="AO386" s="180"/>
      <c r="AP386" s="180"/>
      <c r="AQ386" s="180"/>
      <c r="AR386" s="180"/>
      <c r="AS386" s="180"/>
      <c r="AT386" s="180"/>
      <c r="AU386" s="180"/>
      <c r="AV386" s="180"/>
      <c r="AW386" s="180"/>
      <c r="AX386" s="180"/>
      <c r="AY386" s="180"/>
      <c r="AZ386" s="1469"/>
      <c r="BA386" s="1469"/>
      <c r="BB386" s="1478"/>
      <c r="CI386" s="1478"/>
      <c r="CJ386" s="1478"/>
      <c r="CK386" s="1478"/>
      <c r="CL386" s="1478"/>
      <c r="CM386" s="1478"/>
      <c r="CN386" s="1478"/>
    </row>
    <row r="387" spans="1:92" x14ac:dyDescent="0.2">
      <c r="A387" s="180"/>
      <c r="B387" s="1478"/>
      <c r="C387" s="1478"/>
      <c r="D387" s="1478"/>
      <c r="E387" s="1481"/>
      <c r="F387" s="1481"/>
      <c r="G387" s="1478"/>
      <c r="H387" s="1478"/>
      <c r="I387" s="1478"/>
      <c r="J387" s="1478"/>
      <c r="K387" s="1478"/>
      <c r="L387" s="1478"/>
      <c r="M387" s="1478"/>
      <c r="N387" s="180"/>
      <c r="O387" s="180"/>
      <c r="P387" s="180"/>
      <c r="Q387" s="1469"/>
      <c r="R387" s="180"/>
      <c r="S387" s="180"/>
      <c r="T387" s="180"/>
      <c r="U387" s="180"/>
      <c r="V387" s="180"/>
      <c r="W387" s="180"/>
      <c r="X387" s="180"/>
      <c r="Y387" s="180"/>
      <c r="Z387" s="180"/>
      <c r="AA387" s="180"/>
      <c r="AB387" s="180"/>
      <c r="AC387" s="180"/>
      <c r="AD387" s="180"/>
      <c r="AE387" s="180"/>
      <c r="AF387" s="180"/>
      <c r="AG387" s="180"/>
      <c r="AH387" s="180"/>
      <c r="AI387" s="180"/>
      <c r="AJ387" s="180"/>
      <c r="AK387" s="180"/>
      <c r="AL387" s="180"/>
      <c r="AM387" s="180"/>
      <c r="AN387" s="180"/>
      <c r="AO387" s="180"/>
      <c r="AP387" s="180"/>
      <c r="AQ387" s="180"/>
      <c r="AR387" s="180"/>
      <c r="AS387" s="180"/>
      <c r="AT387" s="180"/>
      <c r="AU387" s="180"/>
      <c r="AV387" s="180"/>
      <c r="AW387" s="180"/>
      <c r="AX387" s="180"/>
      <c r="AY387" s="180"/>
      <c r="AZ387" s="1469"/>
      <c r="BA387" s="1469"/>
      <c r="BB387" s="1478"/>
      <c r="CI387" s="1478"/>
      <c r="CJ387" s="1478"/>
      <c r="CK387" s="1478"/>
      <c r="CL387" s="1478"/>
      <c r="CM387" s="1478"/>
      <c r="CN387" s="1478"/>
    </row>
    <row r="388" spans="1:92" x14ac:dyDescent="0.2">
      <c r="A388" s="180"/>
      <c r="B388" s="1478"/>
      <c r="C388" s="1478"/>
      <c r="D388" s="1478"/>
      <c r="E388" s="1481"/>
      <c r="F388" s="1481"/>
      <c r="G388" s="1478"/>
      <c r="H388" s="1478"/>
      <c r="I388" s="1478"/>
      <c r="J388" s="1478"/>
      <c r="K388" s="1478"/>
      <c r="L388" s="1478"/>
      <c r="M388" s="1478"/>
      <c r="N388" s="180"/>
      <c r="O388" s="180"/>
      <c r="P388" s="180"/>
      <c r="Q388" s="1469"/>
      <c r="R388" s="180"/>
      <c r="S388" s="180"/>
      <c r="T388" s="180"/>
      <c r="U388" s="180"/>
      <c r="V388" s="180"/>
      <c r="W388" s="180"/>
      <c r="X388" s="180"/>
      <c r="Y388" s="180"/>
      <c r="Z388" s="180"/>
      <c r="AA388" s="180"/>
      <c r="AB388" s="180"/>
      <c r="AC388" s="180"/>
      <c r="AD388" s="180"/>
      <c r="AE388" s="180"/>
      <c r="AF388" s="180"/>
      <c r="AG388" s="180"/>
      <c r="AH388" s="180"/>
      <c r="AI388" s="180"/>
      <c r="AJ388" s="180"/>
      <c r="AK388" s="180"/>
      <c r="AL388" s="180"/>
      <c r="AM388" s="180"/>
      <c r="AN388" s="180"/>
      <c r="AO388" s="180"/>
      <c r="AP388" s="180"/>
      <c r="AQ388" s="180"/>
      <c r="AR388" s="180"/>
      <c r="AS388" s="180"/>
      <c r="AT388" s="180"/>
      <c r="AU388" s="180"/>
      <c r="AV388" s="180"/>
      <c r="AW388" s="180"/>
      <c r="AX388" s="180"/>
      <c r="AY388" s="180"/>
      <c r="AZ388" s="1469"/>
      <c r="BA388" s="1469"/>
      <c r="BB388" s="1478"/>
      <c r="CI388" s="1478"/>
      <c r="CJ388" s="1478"/>
      <c r="CK388" s="1478"/>
      <c r="CL388" s="1478"/>
      <c r="CM388" s="1478"/>
      <c r="CN388" s="1478"/>
    </row>
    <row r="389" spans="1:92" x14ac:dyDescent="0.2">
      <c r="A389" s="180"/>
      <c r="B389" s="1478"/>
      <c r="C389" s="1478"/>
      <c r="D389" s="1478"/>
      <c r="E389" s="1481"/>
      <c r="F389" s="1481"/>
      <c r="G389" s="1478"/>
      <c r="H389" s="1478"/>
      <c r="I389" s="1478"/>
      <c r="J389" s="1478"/>
      <c r="K389" s="1478"/>
      <c r="L389" s="1478"/>
      <c r="M389" s="1478"/>
      <c r="N389" s="180"/>
      <c r="O389" s="180"/>
      <c r="P389" s="180"/>
      <c r="Q389" s="1469"/>
      <c r="R389" s="180"/>
      <c r="S389" s="180"/>
      <c r="T389" s="180"/>
      <c r="U389" s="180"/>
      <c r="V389" s="180"/>
      <c r="W389" s="180"/>
      <c r="X389" s="180"/>
      <c r="Y389" s="180"/>
      <c r="Z389" s="180"/>
      <c r="AA389" s="180"/>
      <c r="AB389" s="180"/>
      <c r="AC389" s="180"/>
      <c r="AD389" s="180"/>
      <c r="AE389" s="180"/>
      <c r="AF389" s="180"/>
      <c r="AG389" s="180"/>
      <c r="AH389" s="180"/>
      <c r="AI389" s="180"/>
      <c r="AJ389" s="180"/>
      <c r="AK389" s="180"/>
      <c r="AL389" s="180"/>
      <c r="AM389" s="180"/>
      <c r="AN389" s="180"/>
      <c r="AO389" s="180"/>
      <c r="AP389" s="180"/>
      <c r="AQ389" s="180"/>
      <c r="AR389" s="180"/>
      <c r="AS389" s="180"/>
      <c r="AT389" s="180"/>
      <c r="AU389" s="180"/>
      <c r="AV389" s="180"/>
      <c r="AW389" s="180"/>
      <c r="AX389" s="180"/>
      <c r="AY389" s="180"/>
      <c r="AZ389" s="1469"/>
      <c r="BA389" s="1469"/>
      <c r="BB389" s="1478"/>
      <c r="CI389" s="1478"/>
      <c r="CJ389" s="1478"/>
      <c r="CK389" s="1478"/>
      <c r="CL389" s="1478"/>
      <c r="CM389" s="1478"/>
      <c r="CN389" s="1478"/>
    </row>
    <row r="390" spans="1:92" x14ac:dyDescent="0.2">
      <c r="A390" s="180"/>
      <c r="B390" s="1478"/>
      <c r="C390" s="1478"/>
      <c r="D390" s="1478"/>
      <c r="E390" s="1481"/>
      <c r="F390" s="1481"/>
      <c r="G390" s="1478"/>
      <c r="H390" s="1478"/>
      <c r="I390" s="1478"/>
      <c r="J390" s="1478"/>
      <c r="K390" s="1478"/>
      <c r="L390" s="1478"/>
      <c r="M390" s="1478"/>
      <c r="N390" s="180"/>
      <c r="O390" s="180"/>
      <c r="P390" s="180"/>
      <c r="Q390" s="1469"/>
      <c r="R390" s="180"/>
      <c r="S390" s="180"/>
      <c r="T390" s="180"/>
      <c r="U390" s="180"/>
      <c r="V390" s="180"/>
      <c r="W390" s="180"/>
      <c r="X390" s="180"/>
      <c r="Y390" s="180"/>
      <c r="Z390" s="180"/>
      <c r="AA390" s="180"/>
      <c r="AB390" s="180"/>
      <c r="AC390" s="180"/>
      <c r="AD390" s="180"/>
      <c r="AE390" s="180"/>
      <c r="AF390" s="180"/>
      <c r="AG390" s="180"/>
      <c r="AH390" s="180"/>
      <c r="AI390" s="180"/>
      <c r="AJ390" s="180"/>
      <c r="AK390" s="180"/>
      <c r="AL390" s="180"/>
      <c r="AM390" s="180"/>
      <c r="AN390" s="180"/>
      <c r="AO390" s="180"/>
      <c r="AP390" s="180"/>
      <c r="AQ390" s="180"/>
      <c r="AR390" s="180"/>
      <c r="AS390" s="180"/>
      <c r="AT390" s="180"/>
      <c r="AU390" s="180"/>
      <c r="AV390" s="180"/>
      <c r="AW390" s="180"/>
      <c r="AX390" s="180"/>
      <c r="AY390" s="180"/>
      <c r="AZ390" s="1469"/>
      <c r="BA390" s="1469"/>
      <c r="BB390" s="1478"/>
      <c r="CI390" s="1478"/>
      <c r="CJ390" s="1478"/>
      <c r="CK390" s="1478"/>
      <c r="CL390" s="1478"/>
      <c r="CM390" s="1478"/>
      <c r="CN390" s="1478"/>
    </row>
    <row r="391" spans="1:92" x14ac:dyDescent="0.2">
      <c r="A391" s="180"/>
      <c r="B391" s="1478"/>
      <c r="C391" s="1478"/>
      <c r="D391" s="1478"/>
      <c r="E391" s="1481"/>
      <c r="F391" s="1481"/>
      <c r="G391" s="1478"/>
      <c r="H391" s="1478"/>
      <c r="I391" s="1478"/>
      <c r="J391" s="1478"/>
      <c r="K391" s="1478"/>
      <c r="L391" s="1478"/>
      <c r="M391" s="1478"/>
      <c r="N391" s="180"/>
      <c r="O391" s="180"/>
      <c r="P391" s="180"/>
      <c r="Q391" s="1469"/>
      <c r="R391" s="180"/>
      <c r="S391" s="180"/>
      <c r="T391" s="180"/>
      <c r="U391" s="180"/>
      <c r="V391" s="180"/>
      <c r="W391" s="180"/>
      <c r="X391" s="180"/>
      <c r="Y391" s="180"/>
      <c r="Z391" s="180"/>
      <c r="AA391" s="180"/>
      <c r="AB391" s="180"/>
      <c r="AC391" s="180"/>
      <c r="AD391" s="180"/>
      <c r="AE391" s="180"/>
      <c r="AF391" s="180"/>
      <c r="AG391" s="180"/>
      <c r="AH391" s="180"/>
      <c r="AI391" s="180"/>
      <c r="AJ391" s="180"/>
      <c r="AK391" s="180"/>
      <c r="AL391" s="180"/>
      <c r="AM391" s="180"/>
      <c r="AN391" s="180"/>
      <c r="AO391" s="180"/>
      <c r="AP391" s="180"/>
      <c r="AQ391" s="180"/>
      <c r="AR391" s="180"/>
      <c r="AS391" s="180"/>
      <c r="AT391" s="180"/>
      <c r="AU391" s="180"/>
      <c r="AV391" s="180"/>
      <c r="AW391" s="180"/>
      <c r="AX391" s="180"/>
      <c r="AY391" s="180"/>
      <c r="AZ391" s="1469"/>
      <c r="BA391" s="1469"/>
      <c r="BB391" s="1478"/>
      <c r="CI391" s="1478"/>
      <c r="CJ391" s="1478"/>
      <c r="CK391" s="1478"/>
      <c r="CL391" s="1478"/>
      <c r="CM391" s="1478"/>
      <c r="CN391" s="1478"/>
    </row>
    <row r="392" spans="1:92" x14ac:dyDescent="0.2">
      <c r="A392" s="180"/>
      <c r="B392" s="1478"/>
      <c r="C392" s="1478"/>
      <c r="D392" s="1478"/>
      <c r="E392" s="1481"/>
      <c r="F392" s="1481"/>
      <c r="G392" s="1478"/>
      <c r="H392" s="1478"/>
      <c r="I392" s="1478"/>
      <c r="J392" s="1478"/>
      <c r="K392" s="1478"/>
      <c r="L392" s="1478"/>
      <c r="M392" s="1478"/>
      <c r="N392" s="180"/>
      <c r="O392" s="180"/>
      <c r="P392" s="180"/>
      <c r="Q392" s="1469"/>
      <c r="R392" s="180"/>
      <c r="S392" s="180"/>
      <c r="T392" s="180"/>
      <c r="U392" s="180"/>
      <c r="V392" s="180"/>
      <c r="W392" s="180"/>
      <c r="X392" s="180"/>
      <c r="Y392" s="180"/>
      <c r="Z392" s="180"/>
      <c r="AA392" s="180"/>
      <c r="AB392" s="180"/>
      <c r="AC392" s="180"/>
      <c r="AD392" s="180"/>
      <c r="AE392" s="180"/>
      <c r="AF392" s="180"/>
      <c r="AG392" s="180"/>
      <c r="AH392" s="180"/>
      <c r="AI392" s="180"/>
      <c r="AJ392" s="180"/>
      <c r="AK392" s="180"/>
      <c r="AL392" s="180"/>
      <c r="AM392" s="180"/>
      <c r="AN392" s="180"/>
      <c r="AO392" s="180"/>
      <c r="AP392" s="180"/>
      <c r="AQ392" s="180"/>
      <c r="AR392" s="180"/>
      <c r="AS392" s="180"/>
      <c r="AT392" s="180"/>
      <c r="AU392" s="180"/>
      <c r="AV392" s="180"/>
      <c r="AW392" s="180"/>
      <c r="AX392" s="180"/>
      <c r="AY392" s="180"/>
      <c r="AZ392" s="1469"/>
      <c r="BA392" s="1469"/>
      <c r="BB392" s="1478"/>
      <c r="CI392" s="1478"/>
      <c r="CJ392" s="1478"/>
      <c r="CK392" s="1478"/>
      <c r="CL392" s="1478"/>
      <c r="CM392" s="1478"/>
      <c r="CN392" s="1478"/>
    </row>
    <row r="393" spans="1:92" x14ac:dyDescent="0.2">
      <c r="A393" s="180"/>
      <c r="B393" s="1478"/>
      <c r="C393" s="1478"/>
      <c r="D393" s="1478"/>
      <c r="E393" s="1481"/>
      <c r="F393" s="1481"/>
      <c r="G393" s="1478"/>
      <c r="H393" s="1478"/>
      <c r="I393" s="1478"/>
      <c r="J393" s="1478"/>
      <c r="K393" s="1478"/>
      <c r="L393" s="1478"/>
      <c r="M393" s="1478"/>
      <c r="N393" s="180"/>
      <c r="O393" s="180"/>
      <c r="P393" s="180"/>
      <c r="Q393" s="1469"/>
      <c r="R393" s="180"/>
      <c r="S393" s="180"/>
      <c r="T393" s="180"/>
      <c r="U393" s="180"/>
      <c r="V393" s="180"/>
      <c r="W393" s="180"/>
      <c r="X393" s="180"/>
      <c r="Y393" s="180"/>
      <c r="Z393" s="180"/>
      <c r="AA393" s="180"/>
      <c r="AB393" s="180"/>
      <c r="AC393" s="180"/>
      <c r="AD393" s="180"/>
      <c r="AE393" s="180"/>
      <c r="AF393" s="180"/>
      <c r="AG393" s="180"/>
      <c r="AH393" s="180"/>
      <c r="AI393" s="180"/>
      <c r="AJ393" s="180"/>
      <c r="AK393" s="180"/>
      <c r="AL393" s="180"/>
      <c r="AM393" s="180"/>
      <c r="AN393" s="180"/>
      <c r="AO393" s="180"/>
      <c r="AP393" s="180"/>
      <c r="AQ393" s="180"/>
      <c r="AR393" s="180"/>
      <c r="AS393" s="180"/>
      <c r="AT393" s="180"/>
      <c r="AU393" s="180"/>
      <c r="AV393" s="180"/>
      <c r="AW393" s="180"/>
      <c r="AX393" s="180"/>
      <c r="AY393" s="180"/>
      <c r="AZ393" s="1469"/>
      <c r="BA393" s="1469"/>
      <c r="BB393" s="1478"/>
      <c r="CI393" s="1478"/>
      <c r="CJ393" s="1478"/>
      <c r="CK393" s="1478"/>
      <c r="CL393" s="1478"/>
      <c r="CM393" s="1478"/>
      <c r="CN393" s="1478"/>
    </row>
    <row r="394" spans="1:92" x14ac:dyDescent="0.2">
      <c r="A394" s="180"/>
      <c r="B394" s="1478"/>
      <c r="C394" s="1478"/>
      <c r="D394" s="1478"/>
      <c r="E394" s="1481"/>
      <c r="F394" s="1481"/>
      <c r="G394" s="1478"/>
      <c r="H394" s="1478"/>
      <c r="I394" s="1478"/>
      <c r="J394" s="1478"/>
      <c r="K394" s="1478"/>
      <c r="L394" s="1478"/>
      <c r="M394" s="1478"/>
      <c r="N394" s="180"/>
      <c r="O394" s="180"/>
      <c r="P394" s="180"/>
      <c r="Q394" s="1469"/>
      <c r="R394" s="180"/>
      <c r="S394" s="180"/>
      <c r="T394" s="180"/>
      <c r="U394" s="180"/>
      <c r="V394" s="180"/>
      <c r="W394" s="180"/>
      <c r="X394" s="180"/>
      <c r="Y394" s="180"/>
      <c r="Z394" s="180"/>
      <c r="AA394" s="180"/>
      <c r="AB394" s="180"/>
      <c r="AC394" s="180"/>
      <c r="AD394" s="180"/>
      <c r="AE394" s="180"/>
      <c r="AF394" s="180"/>
      <c r="AG394" s="180"/>
      <c r="AH394" s="180"/>
      <c r="AI394" s="180"/>
      <c r="AJ394" s="180"/>
      <c r="AK394" s="180"/>
      <c r="AL394" s="180"/>
      <c r="AM394" s="180"/>
      <c r="AN394" s="180"/>
      <c r="AO394" s="180"/>
      <c r="AP394" s="180"/>
      <c r="AQ394" s="180"/>
      <c r="AR394" s="180"/>
      <c r="AS394" s="180"/>
      <c r="AT394" s="180"/>
      <c r="AU394" s="180"/>
      <c r="AV394" s="180"/>
      <c r="AW394" s="180"/>
      <c r="AX394" s="180"/>
      <c r="AY394" s="180"/>
      <c r="AZ394" s="1469"/>
      <c r="BA394" s="1469"/>
      <c r="BB394" s="1478"/>
      <c r="CI394" s="1478"/>
      <c r="CJ394" s="1478"/>
      <c r="CK394" s="1478"/>
      <c r="CL394" s="1478"/>
      <c r="CM394" s="1478"/>
      <c r="CN394" s="1478"/>
    </row>
    <row r="395" spans="1:92" x14ac:dyDescent="0.2">
      <c r="A395" s="180"/>
      <c r="B395" s="1478"/>
      <c r="C395" s="1478"/>
      <c r="D395" s="1478"/>
      <c r="E395" s="1481"/>
      <c r="F395" s="1481"/>
      <c r="G395" s="1478"/>
      <c r="H395" s="1478"/>
      <c r="I395" s="1478"/>
      <c r="J395" s="1478"/>
      <c r="K395" s="1478"/>
      <c r="L395" s="1478"/>
      <c r="M395" s="1478"/>
      <c r="N395" s="180"/>
      <c r="O395" s="180"/>
      <c r="P395" s="180"/>
      <c r="Q395" s="1469"/>
      <c r="R395" s="180"/>
      <c r="S395" s="180"/>
      <c r="T395" s="180"/>
      <c r="U395" s="180"/>
      <c r="V395" s="180"/>
      <c r="W395" s="180"/>
      <c r="X395" s="180"/>
      <c r="Y395" s="180"/>
      <c r="Z395" s="180"/>
      <c r="AA395" s="180"/>
      <c r="AB395" s="180"/>
      <c r="AC395" s="180"/>
      <c r="AD395" s="180"/>
      <c r="AE395" s="180"/>
      <c r="AF395" s="180"/>
      <c r="AG395" s="180"/>
      <c r="AH395" s="180"/>
      <c r="AI395" s="180"/>
      <c r="AJ395" s="180"/>
      <c r="AK395" s="180"/>
      <c r="AL395" s="180"/>
      <c r="AM395" s="180"/>
      <c r="AN395" s="180"/>
      <c r="AO395" s="180"/>
      <c r="AP395" s="180"/>
      <c r="AQ395" s="180"/>
      <c r="AR395" s="180"/>
      <c r="AS395" s="180"/>
      <c r="AT395" s="180"/>
      <c r="AU395" s="180"/>
      <c r="AV395" s="180"/>
      <c r="AW395" s="180"/>
      <c r="AX395" s="180"/>
      <c r="AY395" s="180"/>
      <c r="AZ395" s="1469"/>
      <c r="BA395" s="1469"/>
      <c r="BB395" s="1478"/>
      <c r="CI395" s="1478"/>
      <c r="CJ395" s="1478"/>
      <c r="CK395" s="1478"/>
      <c r="CL395" s="1478"/>
      <c r="CM395" s="1478"/>
      <c r="CN395" s="1478"/>
    </row>
    <row r="396" spans="1:92" x14ac:dyDescent="0.2">
      <c r="A396" s="180"/>
      <c r="B396" s="1478"/>
      <c r="C396" s="1478"/>
      <c r="D396" s="1478"/>
      <c r="E396" s="1481"/>
      <c r="F396" s="1481"/>
      <c r="G396" s="1478"/>
      <c r="H396" s="1478"/>
      <c r="I396" s="1478"/>
      <c r="J396" s="1478"/>
      <c r="K396" s="1478"/>
      <c r="L396" s="1478"/>
      <c r="M396" s="1478"/>
      <c r="N396" s="180"/>
      <c r="O396" s="180"/>
      <c r="P396" s="180"/>
      <c r="Q396" s="1469"/>
      <c r="R396" s="180"/>
      <c r="S396" s="180"/>
      <c r="T396" s="180"/>
      <c r="U396" s="180"/>
      <c r="V396" s="180"/>
      <c r="W396" s="180"/>
      <c r="X396" s="180"/>
      <c r="Y396" s="180"/>
      <c r="Z396" s="180"/>
      <c r="AA396" s="180"/>
      <c r="AB396" s="180"/>
      <c r="AC396" s="180"/>
      <c r="AD396" s="180"/>
      <c r="AE396" s="180"/>
      <c r="AF396" s="180"/>
      <c r="AG396" s="180"/>
      <c r="AH396" s="180"/>
      <c r="AI396" s="180"/>
      <c r="AJ396" s="180"/>
      <c r="AK396" s="180"/>
      <c r="AL396" s="180"/>
      <c r="AM396" s="180"/>
      <c r="AN396" s="180"/>
      <c r="AO396" s="180"/>
      <c r="AP396" s="180"/>
      <c r="AQ396" s="180"/>
      <c r="AR396" s="180"/>
      <c r="AS396" s="180"/>
      <c r="AT396" s="180"/>
      <c r="AU396" s="180"/>
      <c r="AV396" s="180"/>
      <c r="AW396" s="180"/>
      <c r="AX396" s="180"/>
      <c r="AY396" s="180"/>
      <c r="AZ396" s="1469"/>
      <c r="BA396" s="1469"/>
      <c r="BB396" s="1478"/>
      <c r="CI396" s="1478"/>
      <c r="CJ396" s="1478"/>
      <c r="CK396" s="1478"/>
      <c r="CL396" s="1478"/>
      <c r="CM396" s="1478"/>
      <c r="CN396" s="1478"/>
    </row>
    <row r="397" spans="1:92" x14ac:dyDescent="0.2">
      <c r="A397" s="180"/>
      <c r="B397" s="1478"/>
      <c r="C397" s="1478"/>
      <c r="D397" s="1478"/>
      <c r="E397" s="1481"/>
      <c r="F397" s="1481"/>
      <c r="G397" s="1478"/>
      <c r="H397" s="1478"/>
      <c r="I397" s="1478"/>
      <c r="J397" s="1478"/>
      <c r="K397" s="1478"/>
      <c r="L397" s="1478"/>
      <c r="M397" s="1478"/>
      <c r="N397" s="180"/>
      <c r="O397" s="180"/>
      <c r="P397" s="180"/>
      <c r="Q397" s="1469"/>
      <c r="R397" s="180"/>
      <c r="S397" s="180"/>
      <c r="T397" s="180"/>
      <c r="U397" s="180"/>
      <c r="V397" s="180"/>
      <c r="W397" s="180"/>
      <c r="X397" s="180"/>
      <c r="Y397" s="180"/>
      <c r="Z397" s="180"/>
      <c r="AA397" s="180"/>
      <c r="AB397" s="180"/>
      <c r="AC397" s="180"/>
      <c r="AD397" s="180"/>
      <c r="AE397" s="180"/>
      <c r="AF397" s="180"/>
      <c r="AG397" s="180"/>
      <c r="AH397" s="180"/>
      <c r="AI397" s="180"/>
      <c r="AJ397" s="180"/>
      <c r="AK397" s="180"/>
      <c r="AL397" s="180"/>
      <c r="AM397" s="180"/>
      <c r="AN397" s="180"/>
      <c r="AO397" s="180"/>
      <c r="AP397" s="180"/>
      <c r="AQ397" s="180"/>
      <c r="AR397" s="180"/>
      <c r="AS397" s="180"/>
      <c r="AT397" s="180"/>
      <c r="AU397" s="180"/>
      <c r="AV397" s="180"/>
      <c r="AW397" s="180"/>
      <c r="AX397" s="180"/>
      <c r="AY397" s="180"/>
      <c r="AZ397" s="1469"/>
      <c r="BA397" s="1469"/>
      <c r="BB397" s="1478"/>
      <c r="CI397" s="1478"/>
      <c r="CJ397" s="1478"/>
      <c r="CK397" s="1478"/>
      <c r="CL397" s="1478"/>
      <c r="CM397" s="1478"/>
      <c r="CN397" s="1478"/>
    </row>
    <row r="398" spans="1:92" x14ac:dyDescent="0.2">
      <c r="A398" s="180"/>
      <c r="B398" s="1478"/>
      <c r="C398" s="1478"/>
      <c r="D398" s="1478"/>
      <c r="E398" s="1481"/>
      <c r="F398" s="1481"/>
      <c r="G398" s="1478"/>
      <c r="H398" s="1478"/>
      <c r="I398" s="1478"/>
      <c r="J398" s="1478"/>
      <c r="K398" s="1478"/>
      <c r="L398" s="1478"/>
      <c r="M398" s="1478"/>
      <c r="N398" s="180"/>
      <c r="O398" s="180"/>
      <c r="P398" s="180"/>
      <c r="Q398" s="1469"/>
      <c r="R398" s="180"/>
      <c r="S398" s="180"/>
      <c r="T398" s="180"/>
      <c r="U398" s="180"/>
      <c r="V398" s="180"/>
      <c r="W398" s="180"/>
      <c r="X398" s="180"/>
      <c r="Y398" s="180"/>
      <c r="Z398" s="180"/>
      <c r="AA398" s="180"/>
      <c r="AB398" s="180"/>
      <c r="AC398" s="180"/>
      <c r="AD398" s="180"/>
      <c r="AE398" s="180"/>
      <c r="AF398" s="180"/>
      <c r="AG398" s="180"/>
      <c r="AH398" s="180"/>
      <c r="AI398" s="180"/>
      <c r="AJ398" s="180"/>
      <c r="AK398" s="180"/>
      <c r="AL398" s="180"/>
      <c r="AM398" s="180"/>
      <c r="AN398" s="180"/>
      <c r="AO398" s="180"/>
      <c r="AP398" s="180"/>
      <c r="AQ398" s="180"/>
      <c r="AR398" s="180"/>
      <c r="AS398" s="180"/>
      <c r="AT398" s="180"/>
      <c r="AU398" s="180"/>
      <c r="AV398" s="180"/>
      <c r="AW398" s="180"/>
      <c r="AX398" s="180"/>
      <c r="AY398" s="180"/>
      <c r="AZ398" s="1469"/>
      <c r="BA398" s="1469"/>
      <c r="BB398" s="1478"/>
      <c r="CI398" s="1478"/>
      <c r="CJ398" s="1478"/>
      <c r="CK398" s="1478"/>
      <c r="CL398" s="1478"/>
      <c r="CM398" s="1478"/>
      <c r="CN398" s="1478"/>
    </row>
    <row r="399" spans="1:92" x14ac:dyDescent="0.2">
      <c r="A399" s="180"/>
      <c r="B399" s="1478"/>
      <c r="C399" s="1478"/>
      <c r="D399" s="1478"/>
      <c r="E399" s="1481"/>
      <c r="F399" s="1481"/>
      <c r="G399" s="1478"/>
      <c r="H399" s="1478"/>
      <c r="I399" s="1478"/>
      <c r="J399" s="1478"/>
      <c r="K399" s="1478"/>
      <c r="L399" s="1478"/>
      <c r="M399" s="1478"/>
      <c r="N399" s="180"/>
      <c r="O399" s="180"/>
      <c r="P399" s="180"/>
      <c r="Q399" s="1469"/>
      <c r="R399" s="180"/>
      <c r="S399" s="180"/>
      <c r="T399" s="180"/>
      <c r="U399" s="180"/>
      <c r="V399" s="180"/>
      <c r="W399" s="180"/>
      <c r="X399" s="180"/>
      <c r="Y399" s="180"/>
      <c r="Z399" s="180"/>
      <c r="AA399" s="180"/>
      <c r="AB399" s="180"/>
      <c r="AC399" s="180"/>
      <c r="AD399" s="180"/>
      <c r="AE399" s="180"/>
      <c r="AF399" s="180"/>
      <c r="AG399" s="180"/>
      <c r="AH399" s="180"/>
      <c r="AI399" s="180"/>
      <c r="AJ399" s="180"/>
      <c r="AK399" s="180"/>
      <c r="AL399" s="180"/>
      <c r="AM399" s="180"/>
      <c r="AN399" s="180"/>
      <c r="AO399" s="180"/>
      <c r="AP399" s="180"/>
      <c r="AQ399" s="180"/>
      <c r="AR399" s="180"/>
      <c r="AS399" s="180"/>
      <c r="AT399" s="180"/>
      <c r="AU399" s="180"/>
      <c r="AV399" s="180"/>
      <c r="AW399" s="180"/>
      <c r="AX399" s="180"/>
      <c r="AY399" s="180"/>
      <c r="AZ399" s="1469"/>
      <c r="BA399" s="1469"/>
      <c r="BB399" s="1478"/>
      <c r="CI399" s="1478"/>
      <c r="CJ399" s="1478"/>
      <c r="CK399" s="1478"/>
      <c r="CL399" s="1478"/>
      <c r="CM399" s="1478"/>
      <c r="CN399" s="1478"/>
    </row>
    <row r="400" spans="1:92" x14ac:dyDescent="0.2">
      <c r="A400" s="180"/>
      <c r="B400" s="1478"/>
      <c r="C400" s="1478"/>
      <c r="D400" s="1478"/>
      <c r="E400" s="1481"/>
      <c r="F400" s="1481"/>
      <c r="G400" s="1478"/>
      <c r="H400" s="1478"/>
      <c r="I400" s="1478"/>
      <c r="J400" s="1478"/>
      <c r="K400" s="1478"/>
      <c r="L400" s="1478"/>
      <c r="M400" s="1478"/>
      <c r="N400" s="180"/>
      <c r="O400" s="180"/>
      <c r="P400" s="180"/>
      <c r="Q400" s="1469"/>
      <c r="R400" s="180"/>
      <c r="S400" s="180"/>
      <c r="T400" s="180"/>
      <c r="U400" s="180"/>
      <c r="V400" s="180"/>
      <c r="W400" s="180"/>
      <c r="X400" s="180"/>
      <c r="Y400" s="180"/>
      <c r="Z400" s="180"/>
      <c r="AA400" s="180"/>
      <c r="AB400" s="180"/>
      <c r="AC400" s="180"/>
      <c r="AD400" s="180"/>
      <c r="AE400" s="180"/>
      <c r="AF400" s="180"/>
      <c r="AG400" s="180"/>
      <c r="AH400" s="180"/>
      <c r="AI400" s="180"/>
      <c r="AJ400" s="180"/>
      <c r="AK400" s="180"/>
      <c r="AL400" s="180"/>
      <c r="AM400" s="180"/>
      <c r="AN400" s="180"/>
      <c r="AO400" s="180"/>
      <c r="AP400" s="180"/>
      <c r="AQ400" s="180"/>
      <c r="AR400" s="180"/>
      <c r="AS400" s="180"/>
      <c r="AT400" s="180"/>
      <c r="AU400" s="180"/>
      <c r="AV400" s="180"/>
      <c r="AW400" s="180"/>
      <c r="AX400" s="180"/>
      <c r="AY400" s="180"/>
      <c r="AZ400" s="1469"/>
      <c r="BA400" s="1469"/>
      <c r="BB400" s="1478"/>
      <c r="CI400" s="1478"/>
      <c r="CJ400" s="1478"/>
      <c r="CK400" s="1478"/>
      <c r="CL400" s="1478"/>
      <c r="CM400" s="1478"/>
      <c r="CN400" s="1478"/>
    </row>
    <row r="401" spans="1:92" x14ac:dyDescent="0.2">
      <c r="A401" s="180"/>
      <c r="B401" s="1478"/>
      <c r="C401" s="1478"/>
      <c r="D401" s="1478"/>
      <c r="E401" s="1481"/>
      <c r="F401" s="1481"/>
      <c r="G401" s="1478"/>
      <c r="H401" s="1478"/>
      <c r="I401" s="1478"/>
      <c r="J401" s="1478"/>
      <c r="K401" s="1478"/>
      <c r="L401" s="1478"/>
      <c r="M401" s="1478"/>
      <c r="N401" s="180"/>
      <c r="O401" s="180"/>
      <c r="P401" s="180"/>
      <c r="Q401" s="1469"/>
      <c r="R401" s="180"/>
      <c r="S401" s="180"/>
      <c r="T401" s="180"/>
      <c r="U401" s="180"/>
      <c r="V401" s="180"/>
      <c r="W401" s="180"/>
      <c r="X401" s="180"/>
      <c r="Y401" s="180"/>
      <c r="Z401" s="180"/>
      <c r="AA401" s="180"/>
      <c r="AB401" s="180"/>
      <c r="AC401" s="180"/>
      <c r="AD401" s="180"/>
      <c r="AE401" s="180"/>
      <c r="AF401" s="180"/>
      <c r="AG401" s="180"/>
      <c r="AH401" s="180"/>
      <c r="AI401" s="180"/>
      <c r="AJ401" s="180"/>
      <c r="AK401" s="180"/>
      <c r="AL401" s="180"/>
      <c r="AM401" s="180"/>
      <c r="AN401" s="180"/>
      <c r="AO401" s="180"/>
      <c r="AP401" s="180"/>
      <c r="AQ401" s="180"/>
      <c r="AR401" s="180"/>
      <c r="AS401" s="180"/>
      <c r="AT401" s="180"/>
      <c r="AU401" s="180"/>
      <c r="AV401" s="180"/>
      <c r="AW401" s="180"/>
      <c r="AX401" s="180"/>
      <c r="AY401" s="180"/>
      <c r="AZ401" s="1469"/>
      <c r="BA401" s="1469"/>
      <c r="BB401" s="1478"/>
      <c r="CI401" s="1478"/>
      <c r="CJ401" s="1478"/>
      <c r="CK401" s="1478"/>
      <c r="CL401" s="1478"/>
      <c r="CM401" s="1478"/>
      <c r="CN401" s="1478"/>
    </row>
    <row r="402" spans="1:92" x14ac:dyDescent="0.2">
      <c r="A402" s="180"/>
      <c r="B402" s="1478"/>
      <c r="C402" s="1478"/>
      <c r="D402" s="1478"/>
      <c r="E402" s="1481"/>
      <c r="F402" s="1481"/>
      <c r="G402" s="1478"/>
      <c r="H402" s="1478"/>
      <c r="I402" s="1478"/>
      <c r="J402" s="1478"/>
      <c r="K402" s="1478"/>
      <c r="L402" s="1478"/>
      <c r="M402" s="1478"/>
      <c r="N402" s="180"/>
      <c r="O402" s="180"/>
      <c r="P402" s="180"/>
      <c r="Q402" s="1469"/>
      <c r="R402" s="180"/>
      <c r="S402" s="180"/>
      <c r="T402" s="180"/>
      <c r="U402" s="180"/>
      <c r="V402" s="180"/>
      <c r="W402" s="180"/>
      <c r="X402" s="180"/>
      <c r="Y402" s="180"/>
      <c r="Z402" s="180"/>
      <c r="AA402" s="180"/>
      <c r="AB402" s="180"/>
      <c r="AC402" s="180"/>
      <c r="AD402" s="180"/>
      <c r="AE402" s="180"/>
      <c r="AF402" s="180"/>
      <c r="AG402" s="180"/>
      <c r="AH402" s="180"/>
      <c r="AI402" s="180"/>
      <c r="AJ402" s="180"/>
      <c r="AK402" s="180"/>
      <c r="AL402" s="180"/>
      <c r="AM402" s="180"/>
      <c r="AN402" s="180"/>
      <c r="AO402" s="180"/>
      <c r="AP402" s="180"/>
      <c r="AQ402" s="180"/>
      <c r="AR402" s="180"/>
      <c r="AS402" s="180"/>
      <c r="AT402" s="180"/>
      <c r="AU402" s="180"/>
      <c r="AV402" s="180"/>
      <c r="AW402" s="180"/>
      <c r="AX402" s="180"/>
      <c r="AY402" s="180"/>
      <c r="AZ402" s="1469"/>
      <c r="BA402" s="1469"/>
      <c r="BB402" s="1478"/>
      <c r="CI402" s="1478"/>
      <c r="CJ402" s="1478"/>
      <c r="CK402" s="1478"/>
      <c r="CL402" s="1478"/>
      <c r="CM402" s="1478"/>
      <c r="CN402" s="1478"/>
    </row>
    <row r="403" spans="1:92" x14ac:dyDescent="0.2">
      <c r="A403" s="180"/>
      <c r="B403" s="1478"/>
      <c r="C403" s="1478"/>
      <c r="D403" s="1478"/>
      <c r="E403" s="1481"/>
      <c r="F403" s="1481"/>
      <c r="G403" s="1478"/>
      <c r="H403" s="1478"/>
      <c r="I403" s="1478"/>
      <c r="J403" s="1478"/>
      <c r="K403" s="1478"/>
      <c r="L403" s="1478"/>
      <c r="M403" s="1478"/>
      <c r="N403" s="180"/>
      <c r="O403" s="180"/>
      <c r="P403" s="180"/>
      <c r="Q403" s="1469"/>
      <c r="R403" s="180"/>
      <c r="S403" s="180"/>
      <c r="T403" s="180"/>
      <c r="U403" s="180"/>
      <c r="V403" s="180"/>
      <c r="W403" s="180"/>
      <c r="X403" s="180"/>
      <c r="Y403" s="180"/>
      <c r="Z403" s="180"/>
      <c r="AA403" s="180"/>
      <c r="AB403" s="180"/>
      <c r="AC403" s="180"/>
      <c r="AD403" s="180"/>
      <c r="AE403" s="180"/>
      <c r="AF403" s="180"/>
      <c r="AG403" s="180"/>
      <c r="AH403" s="180"/>
      <c r="AI403" s="180"/>
      <c r="AJ403" s="180"/>
      <c r="AK403" s="180"/>
      <c r="AL403" s="180"/>
      <c r="AM403" s="180"/>
      <c r="AN403" s="180"/>
      <c r="AO403" s="180"/>
      <c r="AP403" s="180"/>
      <c r="AQ403" s="180"/>
      <c r="AR403" s="180"/>
      <c r="AS403" s="180"/>
      <c r="AT403" s="180"/>
      <c r="AU403" s="180"/>
      <c r="AV403" s="180"/>
      <c r="AW403" s="180"/>
      <c r="AX403" s="180"/>
      <c r="AY403" s="180"/>
      <c r="AZ403" s="1469"/>
      <c r="BA403" s="1469"/>
      <c r="BB403" s="1478"/>
      <c r="CI403" s="1478"/>
      <c r="CJ403" s="1478"/>
      <c r="CK403" s="1478"/>
      <c r="CL403" s="1478"/>
      <c r="CM403" s="1478"/>
      <c r="CN403" s="1478"/>
    </row>
    <row r="404" spans="1:92" x14ac:dyDescent="0.2">
      <c r="A404" s="180"/>
      <c r="B404" s="1478"/>
      <c r="C404" s="1478"/>
      <c r="D404" s="1478"/>
      <c r="E404" s="1481"/>
      <c r="F404" s="1481"/>
      <c r="G404" s="1478"/>
      <c r="H404" s="1478"/>
      <c r="I404" s="1478"/>
      <c r="J404" s="1478"/>
      <c r="K404" s="1478"/>
      <c r="L404" s="1478"/>
      <c r="M404" s="1478"/>
      <c r="N404" s="180"/>
      <c r="O404" s="180"/>
      <c r="P404" s="180"/>
      <c r="Q404" s="1469"/>
      <c r="R404" s="180"/>
      <c r="S404" s="180"/>
      <c r="T404" s="180"/>
      <c r="U404" s="180"/>
      <c r="V404" s="180"/>
      <c r="W404" s="180"/>
      <c r="X404" s="180"/>
      <c r="Y404" s="180"/>
      <c r="Z404" s="180"/>
      <c r="AA404" s="180"/>
      <c r="AB404" s="180"/>
      <c r="AC404" s="180"/>
      <c r="AD404" s="180"/>
      <c r="AE404" s="180"/>
      <c r="AF404" s="180"/>
      <c r="AG404" s="180"/>
      <c r="AH404" s="180"/>
      <c r="AI404" s="180"/>
      <c r="AJ404" s="180"/>
      <c r="AK404" s="180"/>
      <c r="AL404" s="180"/>
      <c r="AM404" s="180"/>
      <c r="AN404" s="180"/>
      <c r="AO404" s="180"/>
      <c r="AP404" s="180"/>
      <c r="AQ404" s="180"/>
      <c r="AR404" s="180"/>
      <c r="AS404" s="180"/>
      <c r="AT404" s="180"/>
      <c r="AU404" s="180"/>
      <c r="AV404" s="180"/>
      <c r="AW404" s="180"/>
      <c r="AX404" s="180"/>
      <c r="AY404" s="180"/>
      <c r="AZ404" s="1469"/>
      <c r="BA404" s="1469"/>
      <c r="BB404" s="1478"/>
      <c r="CI404" s="1478"/>
      <c r="CJ404" s="1478"/>
      <c r="CK404" s="1478"/>
      <c r="CL404" s="1478"/>
      <c r="CM404" s="1478"/>
      <c r="CN404" s="1478"/>
    </row>
    <row r="405" spans="1:92" x14ac:dyDescent="0.2">
      <c r="A405" s="180"/>
      <c r="B405" s="1478"/>
      <c r="C405" s="1478"/>
      <c r="D405" s="1478"/>
      <c r="E405" s="1481"/>
      <c r="F405" s="1481"/>
      <c r="G405" s="1478"/>
      <c r="H405" s="1478"/>
      <c r="I405" s="1478"/>
      <c r="J405" s="1478"/>
      <c r="K405" s="1478"/>
      <c r="L405" s="1478"/>
      <c r="M405" s="1478"/>
      <c r="N405" s="180"/>
      <c r="O405" s="180"/>
      <c r="P405" s="180"/>
      <c r="Q405" s="1469"/>
      <c r="R405" s="180"/>
      <c r="S405" s="180"/>
      <c r="T405" s="180"/>
      <c r="U405" s="180"/>
      <c r="V405" s="180"/>
      <c r="W405" s="180"/>
      <c r="X405" s="180"/>
      <c r="Y405" s="180"/>
      <c r="Z405" s="180"/>
      <c r="AA405" s="180"/>
      <c r="AB405" s="180"/>
      <c r="AC405" s="180"/>
      <c r="AD405" s="180"/>
      <c r="AE405" s="180"/>
      <c r="AF405" s="180"/>
      <c r="AG405" s="180"/>
      <c r="AH405" s="180"/>
      <c r="AI405" s="180"/>
      <c r="AJ405" s="180"/>
      <c r="AK405" s="180"/>
      <c r="AL405" s="180"/>
      <c r="AM405" s="180"/>
      <c r="AN405" s="180"/>
      <c r="AO405" s="180"/>
      <c r="AP405" s="180"/>
      <c r="AQ405" s="180"/>
      <c r="AR405" s="180"/>
      <c r="AS405" s="180"/>
      <c r="AT405" s="180"/>
      <c r="AU405" s="180"/>
      <c r="AV405" s="180"/>
      <c r="AW405" s="180"/>
      <c r="AX405" s="180"/>
      <c r="AY405" s="180"/>
      <c r="AZ405" s="1469"/>
      <c r="BA405" s="1469"/>
      <c r="BB405" s="1478"/>
      <c r="CI405" s="1478"/>
      <c r="CJ405" s="1478"/>
      <c r="CK405" s="1478"/>
      <c r="CL405" s="1478"/>
      <c r="CM405" s="1478"/>
      <c r="CN405" s="1478"/>
    </row>
    <row r="406" spans="1:92" x14ac:dyDescent="0.2">
      <c r="A406" s="180"/>
      <c r="B406" s="1478"/>
      <c r="C406" s="1478"/>
      <c r="D406" s="1478"/>
      <c r="E406" s="1481"/>
      <c r="F406" s="1481"/>
      <c r="G406" s="1478"/>
      <c r="H406" s="1478"/>
      <c r="I406" s="1478"/>
      <c r="J406" s="1478"/>
      <c r="K406" s="1478"/>
      <c r="L406" s="1478"/>
      <c r="M406" s="1478"/>
      <c r="N406" s="180"/>
      <c r="O406" s="180"/>
      <c r="P406" s="180"/>
      <c r="Q406" s="1469"/>
      <c r="R406" s="180"/>
      <c r="S406" s="180"/>
      <c r="T406" s="180"/>
      <c r="U406" s="180"/>
      <c r="V406" s="180"/>
      <c r="W406" s="180"/>
      <c r="X406" s="180"/>
      <c r="Y406" s="180"/>
      <c r="Z406" s="180"/>
      <c r="AA406" s="180"/>
      <c r="AB406" s="180"/>
      <c r="AC406" s="180"/>
      <c r="AD406" s="180"/>
      <c r="AE406" s="180"/>
      <c r="AF406" s="180"/>
      <c r="AG406" s="180"/>
      <c r="AH406" s="180"/>
      <c r="AI406" s="180"/>
      <c r="AJ406" s="180"/>
      <c r="AK406" s="180"/>
      <c r="AL406" s="180"/>
      <c r="AM406" s="180"/>
      <c r="AN406" s="180"/>
      <c r="AO406" s="180"/>
      <c r="AP406" s="180"/>
      <c r="AQ406" s="180"/>
      <c r="AR406" s="180"/>
      <c r="AS406" s="180"/>
      <c r="AT406" s="180"/>
      <c r="AU406" s="180"/>
      <c r="AV406" s="180"/>
      <c r="AW406" s="180"/>
      <c r="AX406" s="180"/>
      <c r="AY406" s="180"/>
      <c r="AZ406" s="1469"/>
      <c r="BA406" s="1469"/>
      <c r="BB406" s="1478"/>
      <c r="CI406" s="1478"/>
      <c r="CJ406" s="1478"/>
      <c r="CK406" s="1478"/>
      <c r="CL406" s="1478"/>
      <c r="CM406" s="1478"/>
      <c r="CN406" s="1478"/>
    </row>
    <row r="407" spans="1:92" x14ac:dyDescent="0.2">
      <c r="A407" s="180"/>
      <c r="B407" s="1478"/>
      <c r="C407" s="1478"/>
      <c r="D407" s="1478"/>
      <c r="E407" s="1481"/>
      <c r="F407" s="1481"/>
      <c r="G407" s="1478"/>
      <c r="H407" s="1478"/>
      <c r="I407" s="1478"/>
      <c r="J407" s="1478"/>
      <c r="K407" s="1478"/>
      <c r="L407" s="1478"/>
      <c r="M407" s="1478"/>
      <c r="N407" s="180"/>
      <c r="O407" s="180"/>
      <c r="P407" s="180"/>
      <c r="Q407" s="1469"/>
      <c r="R407" s="180"/>
      <c r="S407" s="180"/>
      <c r="T407" s="180"/>
      <c r="U407" s="180"/>
      <c r="V407" s="180"/>
      <c r="W407" s="180"/>
      <c r="X407" s="180"/>
      <c r="Y407" s="180"/>
      <c r="Z407" s="180"/>
      <c r="AA407" s="180"/>
      <c r="AB407" s="180"/>
      <c r="AC407" s="180"/>
      <c r="AD407" s="180"/>
      <c r="AE407" s="180"/>
      <c r="AF407" s="180"/>
      <c r="AG407" s="180"/>
      <c r="AH407" s="180"/>
      <c r="AI407" s="180"/>
      <c r="AJ407" s="180"/>
      <c r="AK407" s="180"/>
      <c r="AL407" s="180"/>
      <c r="AM407" s="180"/>
      <c r="AN407" s="180"/>
      <c r="AO407" s="180"/>
      <c r="AP407" s="180"/>
      <c r="AQ407" s="180"/>
      <c r="AR407" s="180"/>
      <c r="AS407" s="180"/>
      <c r="AT407" s="180"/>
      <c r="AU407" s="180"/>
      <c r="AV407" s="180"/>
      <c r="AW407" s="180"/>
      <c r="AX407" s="180"/>
      <c r="AY407" s="180"/>
      <c r="AZ407" s="1469"/>
      <c r="BA407" s="1469"/>
      <c r="BB407" s="1478"/>
      <c r="CI407" s="1478"/>
      <c r="CJ407" s="1478"/>
      <c r="CK407" s="1478"/>
      <c r="CL407" s="1478"/>
      <c r="CM407" s="1478"/>
      <c r="CN407" s="1478"/>
    </row>
    <row r="408" spans="1:92" x14ac:dyDescent="0.2">
      <c r="A408" s="180"/>
      <c r="B408" s="1478"/>
      <c r="C408" s="1478"/>
      <c r="D408" s="1478"/>
      <c r="E408" s="1481"/>
      <c r="F408" s="1481"/>
      <c r="G408" s="1478"/>
      <c r="H408" s="1478"/>
      <c r="I408" s="1478"/>
      <c r="J408" s="1478"/>
      <c r="K408" s="1478"/>
      <c r="L408" s="1478"/>
      <c r="M408" s="1478"/>
      <c r="N408" s="180"/>
      <c r="O408" s="180"/>
      <c r="P408" s="180"/>
      <c r="Q408" s="1469"/>
      <c r="R408" s="180"/>
      <c r="S408" s="180"/>
      <c r="T408" s="180"/>
      <c r="U408" s="180"/>
      <c r="V408" s="180"/>
      <c r="W408" s="180"/>
      <c r="X408" s="180"/>
      <c r="Y408" s="180"/>
      <c r="Z408" s="180"/>
      <c r="AA408" s="180"/>
      <c r="AB408" s="180"/>
      <c r="AC408" s="180"/>
      <c r="AD408" s="180"/>
      <c r="AE408" s="180"/>
      <c r="AF408" s="180"/>
      <c r="AG408" s="180"/>
      <c r="AH408" s="180"/>
      <c r="AI408" s="180"/>
      <c r="AJ408" s="180"/>
      <c r="AK408" s="180"/>
      <c r="AL408" s="180"/>
      <c r="AM408" s="180"/>
      <c r="AN408" s="180"/>
      <c r="AO408" s="180"/>
      <c r="AP408" s="180"/>
      <c r="AQ408" s="180"/>
      <c r="AR408" s="180"/>
      <c r="AS408" s="180"/>
      <c r="AT408" s="180"/>
      <c r="AU408" s="180"/>
      <c r="AV408" s="180"/>
      <c r="AW408" s="180"/>
      <c r="AX408" s="180"/>
      <c r="AY408" s="180"/>
      <c r="AZ408" s="1469"/>
      <c r="BA408" s="1469"/>
      <c r="BB408" s="1478"/>
      <c r="CI408" s="1478"/>
      <c r="CJ408" s="1478"/>
      <c r="CK408" s="1478"/>
      <c r="CL408" s="1478"/>
      <c r="CM408" s="1478"/>
      <c r="CN408" s="1478"/>
    </row>
    <row r="409" spans="1:92" x14ac:dyDescent="0.2">
      <c r="A409" s="180"/>
      <c r="B409" s="1478"/>
      <c r="C409" s="1478"/>
      <c r="D409" s="1478"/>
      <c r="E409" s="1481"/>
      <c r="F409" s="1481"/>
      <c r="G409" s="1478"/>
      <c r="H409" s="1478"/>
      <c r="I409" s="1478"/>
      <c r="J409" s="1478"/>
      <c r="K409" s="1478"/>
      <c r="L409" s="1478"/>
      <c r="M409" s="1478"/>
      <c r="N409" s="180"/>
      <c r="O409" s="180"/>
      <c r="P409" s="180"/>
      <c r="Q409" s="1469"/>
      <c r="R409" s="180"/>
      <c r="S409" s="180"/>
      <c r="T409" s="180"/>
      <c r="U409" s="180"/>
      <c r="V409" s="180"/>
      <c r="W409" s="180"/>
      <c r="X409" s="180"/>
      <c r="Y409" s="180"/>
      <c r="Z409" s="180"/>
      <c r="AA409" s="180"/>
      <c r="AB409" s="180"/>
      <c r="AC409" s="180"/>
      <c r="AD409" s="180"/>
      <c r="AE409" s="180"/>
      <c r="AF409" s="180"/>
      <c r="AG409" s="180"/>
      <c r="AH409" s="180"/>
      <c r="AI409" s="180"/>
      <c r="AJ409" s="180"/>
      <c r="AK409" s="180"/>
      <c r="AL409" s="180"/>
      <c r="AM409" s="180"/>
      <c r="AN409" s="180"/>
      <c r="AO409" s="180"/>
      <c r="AP409" s="180"/>
      <c r="AQ409" s="180"/>
      <c r="AR409" s="180"/>
      <c r="AS409" s="180"/>
      <c r="AT409" s="180"/>
      <c r="AU409" s="180"/>
      <c r="AV409" s="180"/>
      <c r="AW409" s="180"/>
      <c r="AX409" s="180"/>
      <c r="AY409" s="180"/>
      <c r="AZ409" s="1469"/>
      <c r="BA409" s="1469"/>
      <c r="BB409" s="1478"/>
      <c r="CI409" s="1478"/>
      <c r="CJ409" s="1478"/>
      <c r="CK409" s="1478"/>
      <c r="CL409" s="1478"/>
      <c r="CM409" s="1478"/>
      <c r="CN409" s="1478"/>
    </row>
    <row r="410" spans="1:92" x14ac:dyDescent="0.2">
      <c r="A410" s="180"/>
      <c r="B410" s="1478"/>
      <c r="C410" s="1478"/>
      <c r="D410" s="1478"/>
      <c r="E410" s="1481"/>
      <c r="F410" s="1481"/>
      <c r="G410" s="1478"/>
      <c r="H410" s="1478"/>
      <c r="I410" s="1478"/>
      <c r="J410" s="1478"/>
      <c r="K410" s="1478"/>
      <c r="L410" s="1478"/>
      <c r="M410" s="1478"/>
      <c r="N410" s="180"/>
      <c r="O410" s="180"/>
      <c r="P410" s="180"/>
      <c r="Q410" s="1469"/>
      <c r="R410" s="180"/>
      <c r="S410" s="180"/>
      <c r="T410" s="180"/>
      <c r="U410" s="180"/>
      <c r="V410" s="180"/>
      <c r="W410" s="180"/>
      <c r="X410" s="180"/>
      <c r="Y410" s="180"/>
      <c r="Z410" s="180"/>
      <c r="AA410" s="180"/>
      <c r="AB410" s="180"/>
      <c r="AC410" s="180"/>
      <c r="AD410" s="180"/>
      <c r="AE410" s="180"/>
      <c r="AF410" s="180"/>
      <c r="AG410" s="180"/>
      <c r="AH410" s="180"/>
      <c r="AI410" s="180"/>
      <c r="AJ410" s="180"/>
      <c r="AK410" s="180"/>
      <c r="AL410" s="180"/>
      <c r="AM410" s="180"/>
      <c r="AN410" s="180"/>
      <c r="AO410" s="180"/>
      <c r="AP410" s="180"/>
      <c r="AQ410" s="180"/>
      <c r="AR410" s="180"/>
      <c r="AS410" s="180"/>
      <c r="AT410" s="180"/>
      <c r="AU410" s="180"/>
      <c r="AV410" s="180"/>
      <c r="AW410" s="180"/>
      <c r="AX410" s="180"/>
      <c r="AY410" s="180"/>
      <c r="AZ410" s="1469"/>
      <c r="BA410" s="1469"/>
      <c r="BB410" s="1478"/>
      <c r="CI410" s="1478"/>
      <c r="CJ410" s="1478"/>
      <c r="CK410" s="1478"/>
      <c r="CL410" s="1478"/>
      <c r="CM410" s="1478"/>
      <c r="CN410" s="1478"/>
    </row>
    <row r="411" spans="1:92" x14ac:dyDescent="0.2">
      <c r="A411" s="180"/>
      <c r="B411" s="1478"/>
      <c r="C411" s="1478"/>
      <c r="D411" s="1478"/>
      <c r="E411" s="1481"/>
      <c r="F411" s="1481"/>
      <c r="G411" s="1478"/>
      <c r="H411" s="1478"/>
      <c r="I411" s="1478"/>
      <c r="J411" s="1478"/>
      <c r="K411" s="1478"/>
      <c r="L411" s="1478"/>
      <c r="M411" s="1478"/>
      <c r="N411" s="180"/>
      <c r="O411" s="180"/>
      <c r="P411" s="180"/>
      <c r="Q411" s="1469"/>
      <c r="R411" s="180"/>
      <c r="S411" s="180"/>
      <c r="T411" s="180"/>
      <c r="U411" s="180"/>
      <c r="V411" s="180"/>
      <c r="W411" s="180"/>
      <c r="X411" s="180"/>
      <c r="Y411" s="180"/>
      <c r="Z411" s="180"/>
      <c r="AA411" s="180"/>
      <c r="AB411" s="180"/>
      <c r="AC411" s="180"/>
      <c r="AD411" s="180"/>
      <c r="AE411" s="180"/>
      <c r="AF411" s="180"/>
      <c r="AG411" s="180"/>
      <c r="AH411" s="180"/>
      <c r="AI411" s="180"/>
      <c r="AJ411" s="180"/>
      <c r="AK411" s="180"/>
      <c r="AL411" s="180"/>
      <c r="AM411" s="180"/>
      <c r="AN411" s="180"/>
      <c r="AO411" s="180"/>
      <c r="AP411" s="180"/>
      <c r="AQ411" s="180"/>
      <c r="AR411" s="180"/>
      <c r="AS411" s="180"/>
      <c r="AT411" s="180"/>
      <c r="AU411" s="180"/>
      <c r="AV411" s="180"/>
      <c r="AW411" s="180"/>
      <c r="AX411" s="180"/>
      <c r="AY411" s="180"/>
      <c r="AZ411" s="1469"/>
      <c r="BA411" s="1469"/>
      <c r="BB411" s="1478"/>
      <c r="CI411" s="1478"/>
      <c r="CJ411" s="1478"/>
      <c r="CK411" s="1478"/>
      <c r="CL411" s="1478"/>
      <c r="CM411" s="1478"/>
      <c r="CN411" s="1478"/>
    </row>
    <row r="412" spans="1:92" x14ac:dyDescent="0.2">
      <c r="A412" s="180"/>
      <c r="B412" s="1478"/>
      <c r="C412" s="1478"/>
      <c r="D412" s="1478"/>
      <c r="E412" s="1481"/>
      <c r="F412" s="1481"/>
      <c r="G412" s="1478"/>
      <c r="H412" s="1478"/>
      <c r="I412" s="1478"/>
      <c r="J412" s="1478"/>
      <c r="K412" s="1478"/>
      <c r="L412" s="1478"/>
      <c r="M412" s="1478"/>
      <c r="N412" s="180"/>
      <c r="O412" s="180"/>
      <c r="P412" s="180"/>
      <c r="Q412" s="1469"/>
      <c r="R412" s="180"/>
      <c r="S412" s="180"/>
      <c r="T412" s="180"/>
      <c r="U412" s="180"/>
      <c r="V412" s="180"/>
      <c r="W412" s="180"/>
      <c r="X412" s="180"/>
      <c r="Y412" s="180"/>
      <c r="Z412" s="180"/>
      <c r="AA412" s="180"/>
      <c r="AB412" s="180"/>
      <c r="AC412" s="180"/>
      <c r="AD412" s="180"/>
      <c r="AE412" s="180"/>
      <c r="AF412" s="180"/>
      <c r="AG412" s="180"/>
      <c r="AH412" s="180"/>
      <c r="AI412" s="180"/>
      <c r="AJ412" s="180"/>
      <c r="AK412" s="180"/>
      <c r="AL412" s="180"/>
      <c r="AM412" s="180"/>
      <c r="AN412" s="180"/>
      <c r="AO412" s="180"/>
      <c r="AP412" s="180"/>
      <c r="AQ412" s="180"/>
      <c r="AR412" s="180"/>
      <c r="AS412" s="180"/>
      <c r="AT412" s="180"/>
      <c r="AU412" s="180"/>
      <c r="AV412" s="180"/>
      <c r="AW412" s="180"/>
      <c r="AX412" s="180"/>
      <c r="AY412" s="180"/>
      <c r="AZ412" s="1469"/>
      <c r="BA412" s="1469"/>
      <c r="BB412" s="1478"/>
      <c r="CI412" s="1478"/>
      <c r="CJ412" s="1478"/>
      <c r="CK412" s="1478"/>
      <c r="CL412" s="1478"/>
      <c r="CM412" s="1478"/>
      <c r="CN412" s="1478"/>
    </row>
    <row r="413" spans="1:92" x14ac:dyDescent="0.2">
      <c r="A413" s="180"/>
      <c r="B413" s="1478"/>
      <c r="C413" s="1478"/>
      <c r="D413" s="1478"/>
      <c r="E413" s="1481"/>
      <c r="F413" s="1481"/>
      <c r="G413" s="1478"/>
      <c r="H413" s="1478"/>
      <c r="I413" s="1478"/>
      <c r="J413" s="1478"/>
      <c r="K413" s="1478"/>
      <c r="L413" s="1478"/>
      <c r="M413" s="1478"/>
      <c r="N413" s="180"/>
      <c r="O413" s="180"/>
      <c r="P413" s="180"/>
      <c r="Q413" s="1469"/>
      <c r="R413" s="180"/>
      <c r="S413" s="180"/>
      <c r="T413" s="180"/>
      <c r="U413" s="180"/>
      <c r="V413" s="180"/>
      <c r="W413" s="180"/>
      <c r="X413" s="180"/>
      <c r="Y413" s="180"/>
      <c r="Z413" s="180"/>
      <c r="AA413" s="180"/>
      <c r="AB413" s="180"/>
      <c r="AC413" s="180"/>
      <c r="AD413" s="180"/>
      <c r="AE413" s="180"/>
      <c r="AF413" s="180"/>
      <c r="AG413" s="180"/>
      <c r="AH413" s="180"/>
      <c r="AI413" s="180"/>
      <c r="AJ413" s="180"/>
      <c r="AK413" s="180"/>
      <c r="AL413" s="180"/>
      <c r="AM413" s="180"/>
      <c r="AN413" s="180"/>
      <c r="AO413" s="180"/>
      <c r="AP413" s="180"/>
      <c r="AQ413" s="180"/>
      <c r="AR413" s="180"/>
      <c r="AS413" s="180"/>
      <c r="AT413" s="180"/>
      <c r="AU413" s="180"/>
      <c r="AV413" s="180"/>
      <c r="AW413" s="180"/>
      <c r="AX413" s="180"/>
      <c r="AY413" s="180"/>
      <c r="AZ413" s="1469"/>
      <c r="BA413" s="1469"/>
      <c r="BB413" s="1478"/>
      <c r="CI413" s="1478"/>
      <c r="CJ413" s="1478"/>
      <c r="CK413" s="1478"/>
      <c r="CL413" s="1478"/>
      <c r="CM413" s="1478"/>
      <c r="CN413" s="1478"/>
    </row>
    <row r="414" spans="1:92" x14ac:dyDescent="0.2">
      <c r="A414" s="180"/>
      <c r="B414" s="1478"/>
      <c r="C414" s="1478"/>
      <c r="D414" s="1478"/>
      <c r="E414" s="1481"/>
      <c r="F414" s="1481"/>
      <c r="G414" s="1478"/>
      <c r="H414" s="1478"/>
      <c r="I414" s="1478"/>
      <c r="J414" s="1478"/>
      <c r="K414" s="1478"/>
      <c r="L414" s="1478"/>
      <c r="M414" s="1478"/>
      <c r="N414" s="180"/>
      <c r="O414" s="180"/>
      <c r="P414" s="180"/>
      <c r="Q414" s="1469"/>
      <c r="R414" s="180"/>
      <c r="S414" s="180"/>
      <c r="T414" s="180"/>
      <c r="U414" s="180"/>
      <c r="V414" s="180"/>
      <c r="W414" s="180"/>
      <c r="X414" s="180"/>
      <c r="Y414" s="180"/>
      <c r="Z414" s="180"/>
      <c r="AA414" s="180"/>
      <c r="AB414" s="180"/>
      <c r="AC414" s="180"/>
      <c r="AD414" s="180"/>
      <c r="AE414" s="180"/>
      <c r="AF414" s="180"/>
      <c r="AG414" s="180"/>
      <c r="AH414" s="180"/>
      <c r="AI414" s="180"/>
      <c r="AJ414" s="180"/>
      <c r="AK414" s="180"/>
      <c r="AL414" s="180"/>
      <c r="AM414" s="180"/>
      <c r="AN414" s="180"/>
      <c r="AO414" s="180"/>
      <c r="AP414" s="180"/>
      <c r="AQ414" s="180"/>
      <c r="AR414" s="180"/>
      <c r="AS414" s="180"/>
      <c r="AT414" s="180"/>
      <c r="AU414" s="180"/>
      <c r="AV414" s="180"/>
      <c r="AW414" s="180"/>
      <c r="AX414" s="180"/>
      <c r="AY414" s="180"/>
      <c r="AZ414" s="1469"/>
      <c r="BA414" s="1469"/>
      <c r="BB414" s="1478"/>
      <c r="CI414" s="1478"/>
      <c r="CJ414" s="1478"/>
      <c r="CK414" s="1478"/>
      <c r="CL414" s="1478"/>
      <c r="CM414" s="1478"/>
      <c r="CN414" s="1478"/>
    </row>
    <row r="415" spans="1:92" x14ac:dyDescent="0.2">
      <c r="A415" s="180"/>
      <c r="B415" s="1478"/>
      <c r="C415" s="1478"/>
      <c r="D415" s="1478"/>
      <c r="E415" s="1481"/>
      <c r="F415" s="1481"/>
      <c r="G415" s="1478"/>
      <c r="H415" s="1478"/>
      <c r="I415" s="1478"/>
      <c r="J415" s="1478"/>
      <c r="K415" s="1478"/>
      <c r="L415" s="1478"/>
      <c r="M415" s="1478"/>
      <c r="N415" s="180"/>
      <c r="O415" s="180"/>
      <c r="P415" s="180"/>
      <c r="Q415" s="1469"/>
      <c r="R415" s="180"/>
      <c r="S415" s="180"/>
      <c r="T415" s="180"/>
      <c r="U415" s="180"/>
      <c r="V415" s="180"/>
      <c r="W415" s="180"/>
      <c r="X415" s="180"/>
      <c r="Y415" s="180"/>
      <c r="Z415" s="180"/>
      <c r="AA415" s="180"/>
      <c r="AB415" s="180"/>
      <c r="AC415" s="180"/>
      <c r="AD415" s="180"/>
      <c r="AE415" s="180"/>
      <c r="AF415" s="180"/>
      <c r="AG415" s="180"/>
      <c r="AH415" s="180"/>
      <c r="AI415" s="180"/>
      <c r="AJ415" s="180"/>
      <c r="AK415" s="180"/>
      <c r="AL415" s="180"/>
      <c r="AM415" s="180"/>
      <c r="AN415" s="180"/>
      <c r="AO415" s="180"/>
      <c r="AP415" s="180"/>
      <c r="AQ415" s="180"/>
      <c r="AR415" s="180"/>
      <c r="AS415" s="180"/>
      <c r="AT415" s="180"/>
      <c r="AU415" s="180"/>
      <c r="AV415" s="180"/>
      <c r="AW415" s="180"/>
      <c r="AX415" s="180"/>
      <c r="AY415" s="180"/>
      <c r="AZ415" s="1469"/>
      <c r="BA415" s="1469"/>
      <c r="BB415" s="1478"/>
      <c r="CI415" s="1478"/>
      <c r="CJ415" s="1478"/>
      <c r="CK415" s="1478"/>
      <c r="CL415" s="1478"/>
      <c r="CM415" s="1478"/>
      <c r="CN415" s="1478"/>
    </row>
    <row r="416" spans="1:92" x14ac:dyDescent="0.2">
      <c r="A416" s="180"/>
      <c r="B416" s="1478"/>
      <c r="C416" s="1478"/>
      <c r="D416" s="1478"/>
      <c r="E416" s="1481"/>
      <c r="F416" s="1481"/>
      <c r="G416" s="1478"/>
      <c r="H416" s="1478"/>
      <c r="I416" s="1478"/>
      <c r="J416" s="1478"/>
      <c r="K416" s="1478"/>
      <c r="L416" s="1478"/>
      <c r="M416" s="1478"/>
      <c r="N416" s="180"/>
      <c r="O416" s="180"/>
      <c r="P416" s="180"/>
      <c r="Q416" s="1469"/>
      <c r="R416" s="180"/>
      <c r="S416" s="180"/>
      <c r="T416" s="180"/>
      <c r="U416" s="180"/>
      <c r="V416" s="180"/>
      <c r="W416" s="180"/>
      <c r="X416" s="180"/>
      <c r="Y416" s="180"/>
      <c r="Z416" s="180"/>
      <c r="AA416" s="180"/>
      <c r="AB416" s="180"/>
      <c r="AC416" s="180"/>
      <c r="AD416" s="180"/>
      <c r="AE416" s="180"/>
      <c r="AF416" s="180"/>
      <c r="AG416" s="180"/>
      <c r="AH416" s="180"/>
      <c r="AI416" s="180"/>
      <c r="AJ416" s="180"/>
      <c r="AK416" s="180"/>
      <c r="AL416" s="180"/>
      <c r="AM416" s="180"/>
      <c r="AN416" s="180"/>
      <c r="AO416" s="180"/>
      <c r="AP416" s="180"/>
      <c r="AQ416" s="180"/>
      <c r="AR416" s="180"/>
      <c r="AS416" s="180"/>
      <c r="AT416" s="180"/>
      <c r="AU416" s="180"/>
      <c r="AV416" s="180"/>
      <c r="AW416" s="180"/>
      <c r="AX416" s="180"/>
      <c r="AY416" s="180"/>
      <c r="AZ416" s="1469"/>
      <c r="BA416" s="1469"/>
      <c r="BB416" s="1478"/>
      <c r="CI416" s="1478"/>
      <c r="CJ416" s="1478"/>
      <c r="CK416" s="1478"/>
      <c r="CL416" s="1478"/>
      <c r="CM416" s="1478"/>
      <c r="CN416" s="1478"/>
    </row>
    <row r="417" spans="1:92" x14ac:dyDescent="0.2">
      <c r="A417" s="180"/>
      <c r="B417" s="1478"/>
      <c r="C417" s="1478"/>
      <c r="D417" s="1478"/>
      <c r="E417" s="1481"/>
      <c r="F417" s="1481"/>
      <c r="G417" s="1478"/>
      <c r="H417" s="1478"/>
      <c r="I417" s="1478"/>
      <c r="J417" s="1478"/>
      <c r="K417" s="1478"/>
      <c r="L417" s="1478"/>
      <c r="M417" s="1478"/>
      <c r="N417" s="180"/>
      <c r="O417" s="180"/>
      <c r="P417" s="180"/>
      <c r="Q417" s="1469"/>
      <c r="R417" s="180"/>
      <c r="S417" s="180"/>
      <c r="T417" s="180"/>
      <c r="U417" s="180"/>
      <c r="V417" s="180"/>
      <c r="W417" s="180"/>
      <c r="X417" s="180"/>
      <c r="Y417" s="180"/>
      <c r="Z417" s="180"/>
      <c r="AA417" s="180"/>
      <c r="AB417" s="180"/>
      <c r="AC417" s="180"/>
      <c r="AD417" s="180"/>
      <c r="AE417" s="180"/>
      <c r="AF417" s="180"/>
      <c r="AG417" s="180"/>
      <c r="AH417" s="180"/>
      <c r="AI417" s="180"/>
      <c r="AJ417" s="180"/>
      <c r="AK417" s="180"/>
      <c r="AL417" s="180"/>
      <c r="AM417" s="180"/>
      <c r="AN417" s="180"/>
      <c r="AO417" s="180"/>
      <c r="AP417" s="180"/>
      <c r="AQ417" s="180"/>
      <c r="AR417" s="180"/>
      <c r="AS417" s="180"/>
      <c r="AT417" s="180"/>
      <c r="AU417" s="180"/>
      <c r="AV417" s="180"/>
      <c r="AW417" s="180"/>
      <c r="AX417" s="180"/>
      <c r="AY417" s="180"/>
      <c r="AZ417" s="1469"/>
      <c r="BA417" s="1469"/>
      <c r="BB417" s="1478"/>
      <c r="CI417" s="1478"/>
      <c r="CJ417" s="1478"/>
      <c r="CK417" s="1478"/>
      <c r="CL417" s="1478"/>
      <c r="CM417" s="1478"/>
      <c r="CN417" s="1478"/>
    </row>
    <row r="418" spans="1:92" x14ac:dyDescent="0.2">
      <c r="A418" s="180"/>
      <c r="B418" s="1478"/>
      <c r="C418" s="1478"/>
      <c r="D418" s="1478"/>
      <c r="E418" s="1481"/>
      <c r="F418" s="1481"/>
      <c r="G418" s="1478"/>
      <c r="H418" s="1478"/>
      <c r="I418" s="1478"/>
      <c r="J418" s="1478"/>
      <c r="K418" s="1478"/>
      <c r="L418" s="1478"/>
      <c r="M418" s="1478"/>
      <c r="N418" s="180"/>
      <c r="O418" s="180"/>
      <c r="P418" s="180"/>
      <c r="Q418" s="1469"/>
      <c r="R418" s="180"/>
      <c r="S418" s="180"/>
      <c r="T418" s="180"/>
      <c r="U418" s="180"/>
      <c r="V418" s="180"/>
      <c r="W418" s="180"/>
      <c r="X418" s="180"/>
      <c r="Y418" s="180"/>
      <c r="Z418" s="180"/>
      <c r="AA418" s="180"/>
      <c r="AB418" s="180"/>
      <c r="AC418" s="180"/>
      <c r="AD418" s="180"/>
      <c r="AE418" s="180"/>
      <c r="AF418" s="180"/>
      <c r="AG418" s="180"/>
      <c r="AH418" s="180"/>
      <c r="AI418" s="180"/>
      <c r="AJ418" s="180"/>
      <c r="AK418" s="180"/>
      <c r="AL418" s="180"/>
      <c r="AM418" s="180"/>
      <c r="AN418" s="180"/>
      <c r="AO418" s="180"/>
      <c r="AP418" s="180"/>
      <c r="AQ418" s="180"/>
      <c r="AR418" s="180"/>
      <c r="AS418" s="180"/>
      <c r="AT418" s="180"/>
      <c r="AU418" s="180"/>
      <c r="AV418" s="180"/>
      <c r="AW418" s="180"/>
      <c r="AX418" s="180"/>
      <c r="AY418" s="180"/>
      <c r="AZ418" s="1469"/>
      <c r="BA418" s="1469"/>
      <c r="BB418" s="1478"/>
      <c r="CI418" s="1478"/>
      <c r="CJ418" s="1478"/>
      <c r="CK418" s="1478"/>
      <c r="CL418" s="1478"/>
      <c r="CM418" s="1478"/>
      <c r="CN418" s="1478"/>
    </row>
    <row r="419" spans="1:92" x14ac:dyDescent="0.2">
      <c r="A419" s="180"/>
      <c r="B419" s="1478"/>
      <c r="C419" s="1478"/>
      <c r="D419" s="1478"/>
      <c r="E419" s="1481"/>
      <c r="F419" s="1481"/>
      <c r="G419" s="1478"/>
      <c r="H419" s="1478"/>
      <c r="I419" s="1478"/>
      <c r="J419" s="1478"/>
      <c r="K419" s="1478"/>
      <c r="L419" s="1478"/>
      <c r="M419" s="1478"/>
      <c r="N419" s="180"/>
      <c r="O419" s="180"/>
      <c r="P419" s="180"/>
      <c r="Q419" s="1469"/>
      <c r="R419" s="180"/>
      <c r="S419" s="180"/>
      <c r="T419" s="180"/>
      <c r="U419" s="180"/>
      <c r="V419" s="180"/>
      <c r="W419" s="180"/>
      <c r="X419" s="180"/>
      <c r="Y419" s="180"/>
      <c r="Z419" s="180"/>
      <c r="AA419" s="180"/>
      <c r="AB419" s="180"/>
      <c r="AC419" s="180"/>
      <c r="AD419" s="180"/>
      <c r="AE419" s="180"/>
      <c r="AF419" s="180"/>
      <c r="AG419" s="180"/>
      <c r="AH419" s="180"/>
      <c r="AI419" s="180"/>
      <c r="AJ419" s="180"/>
      <c r="AK419" s="180"/>
      <c r="AL419" s="180"/>
      <c r="AM419" s="180"/>
      <c r="AN419" s="180"/>
      <c r="AO419" s="180"/>
      <c r="AP419" s="180"/>
      <c r="AQ419" s="180"/>
      <c r="AR419" s="180"/>
      <c r="AS419" s="180"/>
      <c r="AT419" s="180"/>
      <c r="AU419" s="180"/>
      <c r="AV419" s="180"/>
      <c r="AW419" s="180"/>
      <c r="AX419" s="180"/>
      <c r="AY419" s="180"/>
      <c r="AZ419" s="1469"/>
      <c r="BA419" s="1469"/>
      <c r="BB419" s="1478"/>
      <c r="CI419" s="1478"/>
      <c r="CJ419" s="1478"/>
      <c r="CK419" s="1478"/>
      <c r="CL419" s="1478"/>
      <c r="CM419" s="1478"/>
      <c r="CN419" s="1478"/>
    </row>
    <row r="420" spans="1:92" x14ac:dyDescent="0.2">
      <c r="A420" s="180"/>
      <c r="B420" s="1478"/>
      <c r="C420" s="1478"/>
      <c r="D420" s="1478"/>
      <c r="E420" s="1481"/>
      <c r="F420" s="1481"/>
      <c r="G420" s="1478"/>
      <c r="H420" s="1478"/>
      <c r="I420" s="1478"/>
      <c r="J420" s="1478"/>
      <c r="K420" s="1478"/>
      <c r="L420" s="1478"/>
      <c r="M420" s="1478"/>
      <c r="N420" s="180"/>
      <c r="O420" s="180"/>
      <c r="P420" s="180"/>
      <c r="Q420" s="1469"/>
      <c r="R420" s="180"/>
      <c r="S420" s="180"/>
      <c r="T420" s="180"/>
      <c r="U420" s="180"/>
      <c r="V420" s="180"/>
      <c r="W420" s="180"/>
      <c r="X420" s="180"/>
      <c r="Y420" s="180"/>
      <c r="Z420" s="180"/>
      <c r="AA420" s="180"/>
      <c r="AB420" s="180"/>
      <c r="AC420" s="180"/>
      <c r="AD420" s="180"/>
      <c r="AE420" s="180"/>
      <c r="AF420" s="180"/>
      <c r="AG420" s="180"/>
      <c r="AH420" s="180"/>
      <c r="AI420" s="180"/>
      <c r="AJ420" s="180"/>
      <c r="AK420" s="180"/>
      <c r="AL420" s="180"/>
      <c r="AM420" s="180"/>
      <c r="AN420" s="180"/>
      <c r="AO420" s="180"/>
      <c r="AP420" s="180"/>
      <c r="AQ420" s="180"/>
      <c r="AR420" s="180"/>
      <c r="AS420" s="180"/>
      <c r="AT420" s="180"/>
      <c r="AU420" s="180"/>
      <c r="AV420" s="180"/>
      <c r="AW420" s="180"/>
      <c r="AX420" s="180"/>
      <c r="AY420" s="180"/>
      <c r="AZ420" s="1469"/>
      <c r="BA420" s="1469"/>
      <c r="BB420" s="1478"/>
      <c r="CI420" s="1478"/>
      <c r="CJ420" s="1478"/>
      <c r="CK420" s="1478"/>
      <c r="CL420" s="1478"/>
      <c r="CM420" s="1478"/>
      <c r="CN420" s="1478"/>
    </row>
    <row r="421" spans="1:92" x14ac:dyDescent="0.2">
      <c r="A421" s="180"/>
      <c r="B421" s="1478"/>
      <c r="C421" s="1478"/>
      <c r="D421" s="1478"/>
      <c r="E421" s="1481"/>
      <c r="F421" s="1481"/>
      <c r="G421" s="1478"/>
      <c r="H421" s="1478"/>
      <c r="I421" s="1478"/>
      <c r="J421" s="1478"/>
      <c r="K421" s="1478"/>
      <c r="L421" s="1478"/>
      <c r="M421" s="1478"/>
      <c r="N421" s="180"/>
      <c r="O421" s="180"/>
      <c r="P421" s="180"/>
      <c r="Q421" s="1469"/>
      <c r="R421" s="180"/>
      <c r="S421" s="180"/>
      <c r="T421" s="180"/>
      <c r="U421" s="180"/>
      <c r="V421" s="180"/>
      <c r="W421" s="180"/>
      <c r="X421" s="180"/>
      <c r="Y421" s="180"/>
      <c r="Z421" s="180"/>
      <c r="AA421" s="180"/>
      <c r="AB421" s="180"/>
      <c r="AC421" s="180"/>
      <c r="AD421" s="180"/>
      <c r="AE421" s="180"/>
      <c r="AF421" s="180"/>
      <c r="AG421" s="180"/>
      <c r="AH421" s="180"/>
      <c r="AI421" s="180"/>
      <c r="AJ421" s="180"/>
      <c r="AK421" s="180"/>
      <c r="AL421" s="180"/>
      <c r="AM421" s="180"/>
      <c r="AN421" s="180"/>
      <c r="AO421" s="180"/>
      <c r="AP421" s="180"/>
      <c r="AQ421" s="180"/>
      <c r="AR421" s="180"/>
      <c r="AS421" s="180"/>
      <c r="AT421" s="180"/>
      <c r="AU421" s="180"/>
      <c r="AV421" s="180"/>
      <c r="AW421" s="180"/>
      <c r="AX421" s="180"/>
      <c r="AY421" s="180"/>
      <c r="AZ421" s="1469"/>
      <c r="BA421" s="1469"/>
      <c r="BB421" s="1478"/>
      <c r="CI421" s="1478"/>
      <c r="CJ421" s="1478"/>
      <c r="CK421" s="1478"/>
      <c r="CL421" s="1478"/>
      <c r="CM421" s="1478"/>
      <c r="CN421" s="1478"/>
    </row>
    <row r="422" spans="1:92" x14ac:dyDescent="0.2">
      <c r="A422" s="180"/>
      <c r="B422" s="1478"/>
      <c r="C422" s="1478"/>
      <c r="D422" s="1478"/>
      <c r="E422" s="1481"/>
      <c r="F422" s="1481"/>
      <c r="G422" s="1478"/>
      <c r="H422" s="1478"/>
      <c r="I422" s="1478"/>
      <c r="J422" s="1478"/>
      <c r="K422" s="1478"/>
      <c r="L422" s="1478"/>
      <c r="M422" s="1478"/>
      <c r="N422" s="180"/>
      <c r="O422" s="180"/>
      <c r="P422" s="180"/>
      <c r="Q422" s="1469"/>
      <c r="R422" s="180"/>
      <c r="S422" s="180"/>
      <c r="T422" s="180"/>
      <c r="U422" s="180"/>
      <c r="V422" s="180"/>
      <c r="W422" s="180"/>
      <c r="X422" s="180"/>
      <c r="Y422" s="180"/>
      <c r="Z422" s="180"/>
      <c r="AA422" s="180"/>
      <c r="AB422" s="180"/>
      <c r="AC422" s="180"/>
      <c r="AD422" s="180"/>
      <c r="AE422" s="180"/>
      <c r="AF422" s="180"/>
      <c r="AG422" s="180"/>
      <c r="AH422" s="180"/>
      <c r="AI422" s="180"/>
      <c r="AJ422" s="180"/>
      <c r="AK422" s="180"/>
      <c r="AL422" s="180"/>
      <c r="AM422" s="180"/>
      <c r="AN422" s="180"/>
      <c r="AO422" s="180"/>
      <c r="AP422" s="180"/>
      <c r="AQ422" s="180"/>
      <c r="AR422" s="180"/>
      <c r="AS422" s="180"/>
      <c r="AT422" s="180"/>
      <c r="AU422" s="180"/>
      <c r="AV422" s="180"/>
      <c r="AW422" s="180"/>
      <c r="AX422" s="180"/>
      <c r="AY422" s="180"/>
      <c r="AZ422" s="1469"/>
      <c r="BA422" s="1469"/>
      <c r="BB422" s="1478"/>
      <c r="CI422" s="1478"/>
      <c r="CJ422" s="1478"/>
      <c r="CK422" s="1478"/>
      <c r="CL422" s="1478"/>
      <c r="CM422" s="1478"/>
      <c r="CN422" s="1478"/>
    </row>
    <row r="423" spans="1:92" x14ac:dyDescent="0.2">
      <c r="A423" s="180"/>
      <c r="B423" s="1478"/>
      <c r="C423" s="1478"/>
      <c r="D423" s="1478"/>
      <c r="E423" s="1481"/>
      <c r="F423" s="1481"/>
      <c r="G423" s="1478"/>
      <c r="H423" s="1478"/>
      <c r="I423" s="1478"/>
      <c r="J423" s="1478"/>
      <c r="K423" s="1478"/>
      <c r="L423" s="1478"/>
      <c r="M423" s="1478"/>
      <c r="N423" s="180"/>
      <c r="O423" s="180"/>
      <c r="P423" s="180"/>
      <c r="Q423" s="1469"/>
      <c r="R423" s="180"/>
      <c r="S423" s="180"/>
      <c r="T423" s="180"/>
      <c r="U423" s="180"/>
      <c r="V423" s="180"/>
      <c r="W423" s="180"/>
      <c r="X423" s="180"/>
      <c r="Y423" s="180"/>
      <c r="Z423" s="180"/>
      <c r="AA423" s="180"/>
      <c r="AB423" s="180"/>
      <c r="AC423" s="180"/>
      <c r="AD423" s="180"/>
      <c r="AE423" s="180"/>
      <c r="AF423" s="180"/>
      <c r="AG423" s="180"/>
      <c r="AH423" s="180"/>
      <c r="AI423" s="180"/>
      <c r="AJ423" s="180"/>
      <c r="AK423" s="180"/>
      <c r="AL423" s="180"/>
      <c r="AM423" s="180"/>
      <c r="AN423" s="180"/>
      <c r="AO423" s="180"/>
      <c r="AP423" s="180"/>
      <c r="AQ423" s="180"/>
      <c r="AR423" s="180"/>
      <c r="AS423" s="180"/>
      <c r="AT423" s="180"/>
      <c r="AU423" s="180"/>
      <c r="AV423" s="180"/>
      <c r="AW423" s="180"/>
      <c r="AX423" s="180"/>
      <c r="AY423" s="180"/>
      <c r="AZ423" s="1469"/>
      <c r="BA423" s="1469"/>
      <c r="BB423" s="1478"/>
      <c r="CI423" s="1478"/>
      <c r="CJ423" s="1478"/>
      <c r="CK423" s="1478"/>
      <c r="CL423" s="1478"/>
      <c r="CM423" s="1478"/>
      <c r="CN423" s="1478"/>
    </row>
    <row r="424" spans="1:92" x14ac:dyDescent="0.2">
      <c r="A424" s="180"/>
      <c r="B424" s="1478"/>
      <c r="C424" s="1478"/>
      <c r="D424" s="1478"/>
      <c r="E424" s="1481"/>
      <c r="F424" s="1481"/>
      <c r="G424" s="1478"/>
      <c r="H424" s="1478"/>
      <c r="I424" s="1478"/>
      <c r="J424" s="1478"/>
      <c r="K424" s="1478"/>
      <c r="L424" s="1478"/>
      <c r="M424" s="1478"/>
      <c r="N424" s="180"/>
      <c r="O424" s="180"/>
      <c r="P424" s="180"/>
      <c r="Q424" s="1469"/>
      <c r="R424" s="180"/>
      <c r="S424" s="180"/>
      <c r="T424" s="180"/>
      <c r="U424" s="180"/>
      <c r="V424" s="180"/>
      <c r="W424" s="180"/>
      <c r="X424" s="180"/>
      <c r="Y424" s="180"/>
      <c r="Z424" s="180"/>
      <c r="AA424" s="180"/>
      <c r="AB424" s="180"/>
      <c r="AC424" s="180"/>
      <c r="AD424" s="180"/>
      <c r="AE424" s="180"/>
      <c r="AF424" s="180"/>
      <c r="AG424" s="180"/>
      <c r="AH424" s="180"/>
      <c r="AI424" s="180"/>
      <c r="AJ424" s="180"/>
      <c r="AK424" s="180"/>
      <c r="AL424" s="180"/>
      <c r="AM424" s="180"/>
      <c r="AN424" s="180"/>
      <c r="AO424" s="180"/>
      <c r="AP424" s="180"/>
      <c r="AQ424" s="180"/>
      <c r="AR424" s="180"/>
      <c r="AS424" s="180"/>
      <c r="AT424" s="180"/>
      <c r="AU424" s="180"/>
      <c r="AV424" s="180"/>
      <c r="AW424" s="180"/>
      <c r="AX424" s="180"/>
      <c r="AY424" s="180"/>
      <c r="AZ424" s="1469"/>
      <c r="BA424" s="1469"/>
      <c r="BB424" s="1478"/>
      <c r="CI424" s="1478"/>
      <c r="CJ424" s="1478"/>
      <c r="CK424" s="1478"/>
      <c r="CL424" s="1478"/>
      <c r="CM424" s="1478"/>
      <c r="CN424" s="1478"/>
    </row>
    <row r="425" spans="1:92" x14ac:dyDescent="0.2">
      <c r="A425" s="180"/>
      <c r="B425" s="1478"/>
      <c r="C425" s="1478"/>
      <c r="D425" s="1478"/>
      <c r="E425" s="1481"/>
      <c r="F425" s="1481"/>
      <c r="G425" s="1478"/>
      <c r="H425" s="1478"/>
      <c r="I425" s="1478"/>
      <c r="J425" s="1478"/>
      <c r="K425" s="1478"/>
      <c r="L425" s="1478"/>
      <c r="M425" s="1478"/>
      <c r="N425" s="180"/>
      <c r="O425" s="180"/>
      <c r="P425" s="180"/>
      <c r="Q425" s="1469"/>
      <c r="R425" s="180"/>
      <c r="S425" s="180"/>
      <c r="T425" s="180"/>
      <c r="U425" s="180"/>
      <c r="V425" s="180"/>
      <c r="W425" s="180"/>
      <c r="X425" s="180"/>
      <c r="Y425" s="180"/>
      <c r="Z425" s="180"/>
      <c r="AA425" s="180"/>
      <c r="AB425" s="180"/>
      <c r="AC425" s="180"/>
      <c r="AD425" s="180"/>
      <c r="AE425" s="180"/>
      <c r="AF425" s="180"/>
      <c r="AG425" s="180"/>
      <c r="AH425" s="180"/>
      <c r="AI425" s="180"/>
      <c r="AJ425" s="180"/>
      <c r="AK425" s="180"/>
      <c r="AL425" s="180"/>
      <c r="AM425" s="180"/>
      <c r="AN425" s="180"/>
      <c r="AO425" s="180"/>
      <c r="AP425" s="180"/>
      <c r="AQ425" s="180"/>
      <c r="AR425" s="180"/>
      <c r="AS425" s="180"/>
      <c r="AT425" s="180"/>
      <c r="AU425" s="180"/>
      <c r="AV425" s="180"/>
      <c r="AW425" s="180"/>
      <c r="AX425" s="180"/>
      <c r="AY425" s="180"/>
      <c r="AZ425" s="1469"/>
      <c r="BA425" s="1469"/>
      <c r="BB425" s="1478"/>
      <c r="CI425" s="1478"/>
      <c r="CJ425" s="1478"/>
      <c r="CK425" s="1478"/>
      <c r="CL425" s="1478"/>
      <c r="CM425" s="1478"/>
      <c r="CN425" s="1478"/>
    </row>
    <row r="426" spans="1:92" x14ac:dyDescent="0.2">
      <c r="A426" s="180"/>
      <c r="B426" s="1478"/>
      <c r="C426" s="1478"/>
      <c r="D426" s="1478"/>
      <c r="E426" s="1481"/>
      <c r="F426" s="1481"/>
      <c r="G426" s="1478"/>
      <c r="H426" s="1478"/>
      <c r="I426" s="1478"/>
      <c r="J426" s="1478"/>
      <c r="K426" s="1478"/>
      <c r="L426" s="1478"/>
      <c r="M426" s="1478"/>
      <c r="N426" s="180"/>
      <c r="O426" s="180"/>
      <c r="P426" s="180"/>
      <c r="Q426" s="1469"/>
      <c r="R426" s="180"/>
      <c r="S426" s="180"/>
      <c r="T426" s="180"/>
      <c r="U426" s="180"/>
      <c r="V426" s="180"/>
      <c r="W426" s="180"/>
      <c r="X426" s="180"/>
      <c r="Y426" s="180"/>
      <c r="Z426" s="180"/>
      <c r="AA426" s="180"/>
      <c r="AB426" s="180"/>
      <c r="AC426" s="180"/>
      <c r="AD426" s="180"/>
      <c r="AE426" s="180"/>
      <c r="AF426" s="180"/>
      <c r="AG426" s="180"/>
      <c r="AH426" s="180"/>
      <c r="AI426" s="180"/>
      <c r="AJ426" s="180"/>
      <c r="AK426" s="180"/>
      <c r="AL426" s="180"/>
      <c r="AM426" s="180"/>
      <c r="AN426" s="180"/>
      <c r="AO426" s="180"/>
      <c r="AP426" s="180"/>
      <c r="AQ426" s="180"/>
      <c r="AR426" s="180"/>
      <c r="AS426" s="180"/>
      <c r="AT426" s="180"/>
      <c r="AU426" s="180"/>
      <c r="AV426" s="180"/>
      <c r="AW426" s="180"/>
      <c r="AX426" s="180"/>
      <c r="AY426" s="180"/>
      <c r="AZ426" s="1469"/>
      <c r="BA426" s="1469"/>
      <c r="BB426" s="1478"/>
      <c r="CI426" s="1478"/>
      <c r="CJ426" s="1478"/>
      <c r="CK426" s="1478"/>
      <c r="CL426" s="1478"/>
      <c r="CM426" s="1478"/>
      <c r="CN426" s="1478"/>
    </row>
    <row r="427" spans="1:92" x14ac:dyDescent="0.2">
      <c r="A427" s="180"/>
      <c r="B427" s="1478"/>
      <c r="C427" s="1478"/>
      <c r="D427" s="1478"/>
      <c r="E427" s="1481"/>
      <c r="F427" s="1481"/>
      <c r="G427" s="1478"/>
      <c r="H427" s="1478"/>
      <c r="I427" s="1478"/>
      <c r="J427" s="1478"/>
      <c r="K427" s="1478"/>
      <c r="L427" s="1478"/>
      <c r="M427" s="1478"/>
      <c r="N427" s="180"/>
      <c r="O427" s="180"/>
      <c r="P427" s="180"/>
      <c r="Q427" s="1469"/>
      <c r="R427" s="180"/>
      <c r="S427" s="180"/>
      <c r="T427" s="180"/>
      <c r="U427" s="180"/>
      <c r="V427" s="180"/>
      <c r="W427" s="180"/>
      <c r="X427" s="180"/>
      <c r="Y427" s="180"/>
      <c r="Z427" s="180"/>
      <c r="AA427" s="180"/>
      <c r="AB427" s="180"/>
      <c r="AC427" s="180"/>
      <c r="AD427" s="180"/>
      <c r="AE427" s="180"/>
      <c r="AF427" s="180"/>
      <c r="AG427" s="180"/>
      <c r="AH427" s="180"/>
      <c r="AI427" s="180"/>
      <c r="AJ427" s="180"/>
      <c r="AK427" s="180"/>
      <c r="AL427" s="180"/>
      <c r="AM427" s="180"/>
      <c r="AN427" s="180"/>
      <c r="AO427" s="180"/>
      <c r="AP427" s="180"/>
      <c r="AQ427" s="180"/>
      <c r="AR427" s="180"/>
      <c r="AS427" s="180"/>
      <c r="AT427" s="180"/>
      <c r="AU427" s="180"/>
      <c r="AV427" s="180"/>
      <c r="AW427" s="180"/>
      <c r="AX427" s="180"/>
      <c r="AY427" s="180"/>
      <c r="AZ427" s="1469"/>
      <c r="BA427" s="1469"/>
      <c r="BB427" s="1478"/>
      <c r="CI427" s="1478"/>
      <c r="CJ427" s="1478"/>
      <c r="CK427" s="1478"/>
      <c r="CL427" s="1478"/>
      <c r="CM427" s="1478"/>
      <c r="CN427" s="1478"/>
    </row>
    <row r="428" spans="1:92" x14ac:dyDescent="0.2">
      <c r="A428" s="180"/>
      <c r="B428" s="1478"/>
      <c r="C428" s="1478"/>
      <c r="D428" s="1478"/>
      <c r="E428" s="1481"/>
      <c r="F428" s="1481"/>
      <c r="G428" s="1478"/>
      <c r="H428" s="1478"/>
      <c r="I428" s="1478"/>
      <c r="J428" s="1478"/>
      <c r="K428" s="1478"/>
      <c r="L428" s="1478"/>
      <c r="M428" s="1478"/>
      <c r="N428" s="180"/>
      <c r="O428" s="180"/>
      <c r="P428" s="180"/>
      <c r="Q428" s="1469"/>
      <c r="R428" s="180"/>
      <c r="S428" s="180"/>
      <c r="T428" s="180"/>
      <c r="U428" s="180"/>
      <c r="V428" s="180"/>
      <c r="W428" s="180"/>
      <c r="X428" s="180"/>
      <c r="Y428" s="180"/>
      <c r="Z428" s="180"/>
      <c r="AA428" s="180"/>
      <c r="AB428" s="180"/>
      <c r="AC428" s="180"/>
      <c r="AD428" s="180"/>
      <c r="AE428" s="180"/>
      <c r="AF428" s="180"/>
      <c r="AG428" s="180"/>
      <c r="AH428" s="180"/>
      <c r="AI428" s="180"/>
      <c r="AJ428" s="180"/>
      <c r="AK428" s="180"/>
      <c r="AL428" s="180"/>
      <c r="AM428" s="180"/>
      <c r="AN428" s="180"/>
      <c r="AO428" s="180"/>
      <c r="AP428" s="180"/>
      <c r="AQ428" s="180"/>
      <c r="AR428" s="180"/>
      <c r="AS428" s="180"/>
      <c r="AT428" s="180"/>
      <c r="AU428" s="180"/>
      <c r="AV428" s="180"/>
      <c r="AW428" s="180"/>
      <c r="AX428" s="180"/>
      <c r="AY428" s="180"/>
      <c r="AZ428" s="1469"/>
      <c r="BA428" s="1469"/>
      <c r="BB428" s="1478"/>
      <c r="CI428" s="1478"/>
      <c r="CJ428" s="1478"/>
      <c r="CK428" s="1478"/>
      <c r="CL428" s="1478"/>
      <c r="CM428" s="1478"/>
      <c r="CN428" s="1478"/>
    </row>
    <row r="429" spans="1:92" x14ac:dyDescent="0.2">
      <c r="A429" s="180"/>
      <c r="B429" s="1478"/>
      <c r="C429" s="1478"/>
      <c r="D429" s="1478"/>
      <c r="E429" s="1481"/>
      <c r="F429" s="1481"/>
      <c r="G429" s="1478"/>
      <c r="H429" s="1478"/>
      <c r="I429" s="1478"/>
      <c r="J429" s="1478"/>
      <c r="K429" s="1478"/>
      <c r="L429" s="1478"/>
      <c r="M429" s="1478"/>
      <c r="N429" s="180"/>
      <c r="O429" s="180"/>
      <c r="P429" s="180"/>
      <c r="Q429" s="1469"/>
      <c r="R429" s="180"/>
      <c r="S429" s="180"/>
      <c r="T429" s="180"/>
      <c r="U429" s="180"/>
      <c r="V429" s="180"/>
      <c r="W429" s="180"/>
      <c r="X429" s="180"/>
      <c r="Y429" s="180"/>
      <c r="Z429" s="180"/>
      <c r="AA429" s="180"/>
      <c r="AB429" s="180"/>
      <c r="AC429" s="180"/>
      <c r="AD429" s="180"/>
      <c r="AE429" s="180"/>
      <c r="AF429" s="180"/>
      <c r="AG429" s="180"/>
      <c r="AH429" s="180"/>
      <c r="AI429" s="180"/>
      <c r="AJ429" s="180"/>
      <c r="AK429" s="180"/>
      <c r="AL429" s="180"/>
      <c r="AM429" s="180"/>
      <c r="AN429" s="180"/>
      <c r="AO429" s="180"/>
      <c r="AP429" s="180"/>
      <c r="AQ429" s="180"/>
      <c r="AR429" s="180"/>
      <c r="AS429" s="180"/>
      <c r="AT429" s="180"/>
      <c r="AU429" s="180"/>
      <c r="AV429" s="180"/>
      <c r="AW429" s="180"/>
      <c r="AX429" s="180"/>
      <c r="AY429" s="180"/>
      <c r="AZ429" s="1469"/>
      <c r="BA429" s="1469"/>
      <c r="BB429" s="1478"/>
      <c r="CI429" s="1478"/>
      <c r="CJ429" s="1478"/>
      <c r="CK429" s="1478"/>
      <c r="CL429" s="1478"/>
      <c r="CM429" s="1478"/>
      <c r="CN429" s="1478"/>
    </row>
    <row r="430" spans="1:92" x14ac:dyDescent="0.2">
      <c r="A430" s="180"/>
      <c r="B430" s="1478"/>
      <c r="C430" s="1478"/>
      <c r="D430" s="1478"/>
      <c r="E430" s="1481"/>
      <c r="F430" s="1481"/>
      <c r="G430" s="1478"/>
      <c r="H430" s="1478"/>
      <c r="I430" s="1478"/>
      <c r="J430" s="1478"/>
      <c r="K430" s="1478"/>
      <c r="L430" s="1478"/>
      <c r="M430" s="1478"/>
      <c r="N430" s="180"/>
      <c r="O430" s="180"/>
      <c r="P430" s="180"/>
      <c r="Q430" s="1469"/>
      <c r="R430" s="180"/>
      <c r="S430" s="180"/>
      <c r="T430" s="180"/>
      <c r="U430" s="180"/>
      <c r="V430" s="180"/>
      <c r="W430" s="180"/>
      <c r="X430" s="180"/>
      <c r="Y430" s="180"/>
      <c r="Z430" s="180"/>
      <c r="AA430" s="180"/>
      <c r="AB430" s="180"/>
      <c r="AC430" s="180"/>
      <c r="AD430" s="180"/>
      <c r="AE430" s="180"/>
      <c r="AF430" s="180"/>
      <c r="AG430" s="180"/>
      <c r="AH430" s="180"/>
      <c r="AI430" s="180"/>
      <c r="AJ430" s="180"/>
      <c r="AK430" s="180"/>
      <c r="AL430" s="180"/>
      <c r="AM430" s="180"/>
      <c r="AN430" s="180"/>
      <c r="AO430" s="180"/>
      <c r="AP430" s="180"/>
      <c r="AQ430" s="180"/>
      <c r="AR430" s="180"/>
      <c r="AS430" s="180"/>
      <c r="AT430" s="180"/>
      <c r="AU430" s="180"/>
      <c r="AV430" s="180"/>
      <c r="AW430" s="180"/>
      <c r="AX430" s="180"/>
      <c r="AY430" s="180"/>
      <c r="AZ430" s="1469"/>
      <c r="BA430" s="1469"/>
      <c r="BB430" s="1478"/>
      <c r="CI430" s="1478"/>
      <c r="CJ430" s="1478"/>
      <c r="CK430" s="1478"/>
      <c r="CL430" s="1478"/>
      <c r="CM430" s="1478"/>
      <c r="CN430" s="1478"/>
    </row>
    <row r="431" spans="1:92" x14ac:dyDescent="0.2">
      <c r="A431" s="180"/>
      <c r="B431" s="1478"/>
      <c r="C431" s="1478"/>
      <c r="D431" s="1478"/>
      <c r="E431" s="1481"/>
      <c r="F431" s="1481"/>
      <c r="G431" s="1478"/>
      <c r="H431" s="1478"/>
      <c r="I431" s="1478"/>
      <c r="J431" s="1478"/>
      <c r="K431" s="1478"/>
      <c r="L431" s="1478"/>
      <c r="M431" s="1478"/>
      <c r="N431" s="180"/>
      <c r="O431" s="180"/>
      <c r="P431" s="180"/>
      <c r="Q431" s="1469"/>
      <c r="R431" s="180"/>
      <c r="S431" s="180"/>
      <c r="T431" s="180"/>
      <c r="U431" s="180"/>
      <c r="V431" s="180"/>
      <c r="W431" s="180"/>
      <c r="X431" s="180"/>
      <c r="Y431" s="180"/>
      <c r="Z431" s="180"/>
      <c r="AA431" s="180"/>
      <c r="AB431" s="180"/>
      <c r="AC431" s="180"/>
      <c r="AD431" s="180"/>
      <c r="AE431" s="180"/>
      <c r="AF431" s="180"/>
      <c r="AG431" s="180"/>
      <c r="AH431" s="180"/>
      <c r="AI431" s="180"/>
      <c r="AJ431" s="180"/>
      <c r="AK431" s="180"/>
      <c r="AL431" s="180"/>
      <c r="AM431" s="180"/>
      <c r="AN431" s="180"/>
      <c r="AO431" s="180"/>
      <c r="AP431" s="180"/>
      <c r="AQ431" s="180"/>
      <c r="AR431" s="180"/>
      <c r="AS431" s="180"/>
      <c r="AT431" s="180"/>
      <c r="AU431" s="180"/>
      <c r="AV431" s="180"/>
      <c r="AW431" s="180"/>
      <c r="AX431" s="180"/>
      <c r="AY431" s="180"/>
      <c r="AZ431" s="1469"/>
      <c r="BA431" s="1469"/>
      <c r="BB431" s="1478"/>
      <c r="CI431" s="1478"/>
      <c r="CJ431" s="1478"/>
      <c r="CK431" s="1478"/>
      <c r="CL431" s="1478"/>
      <c r="CM431" s="1478"/>
      <c r="CN431" s="1478"/>
    </row>
    <row r="432" spans="1:92" x14ac:dyDescent="0.2">
      <c r="A432" s="180"/>
      <c r="B432" s="1478"/>
      <c r="C432" s="1478"/>
      <c r="D432" s="1478"/>
      <c r="E432" s="1481"/>
      <c r="F432" s="1481"/>
      <c r="G432" s="1478"/>
      <c r="H432" s="1478"/>
      <c r="I432" s="1478"/>
      <c r="J432" s="1478"/>
      <c r="K432" s="1478"/>
      <c r="L432" s="1478"/>
      <c r="M432" s="1478"/>
      <c r="N432" s="180"/>
      <c r="O432" s="180"/>
      <c r="P432" s="180"/>
      <c r="Q432" s="1469"/>
      <c r="R432" s="180"/>
      <c r="S432" s="180"/>
      <c r="T432" s="180"/>
      <c r="U432" s="180"/>
      <c r="V432" s="180"/>
      <c r="W432" s="180"/>
      <c r="X432" s="180"/>
      <c r="Y432" s="180"/>
      <c r="Z432" s="180"/>
      <c r="AA432" s="180"/>
      <c r="AB432" s="180"/>
      <c r="AC432" s="180"/>
      <c r="AD432" s="180"/>
      <c r="AE432" s="180"/>
      <c r="AF432" s="180"/>
      <c r="AG432" s="180"/>
      <c r="AH432" s="180"/>
      <c r="AI432" s="180"/>
      <c r="AJ432" s="180"/>
      <c r="AK432" s="180"/>
      <c r="AL432" s="180"/>
      <c r="AM432" s="180"/>
      <c r="AN432" s="180"/>
      <c r="AO432" s="180"/>
      <c r="AP432" s="180"/>
      <c r="AQ432" s="180"/>
      <c r="AR432" s="180"/>
      <c r="AS432" s="180"/>
      <c r="AT432" s="180"/>
      <c r="AU432" s="180"/>
      <c r="AV432" s="180"/>
      <c r="AW432" s="180"/>
      <c r="AX432" s="180"/>
      <c r="AY432" s="180"/>
      <c r="AZ432" s="1469"/>
      <c r="BA432" s="1469"/>
      <c r="BB432" s="1478"/>
      <c r="CI432" s="1478"/>
      <c r="CJ432" s="1478"/>
      <c r="CK432" s="1478"/>
      <c r="CL432" s="1478"/>
      <c r="CM432" s="1478"/>
      <c r="CN432" s="1478"/>
    </row>
    <row r="433" spans="1:92" x14ac:dyDescent="0.2">
      <c r="A433" s="180"/>
      <c r="B433" s="1478"/>
      <c r="C433" s="1478"/>
      <c r="D433" s="1478"/>
      <c r="E433" s="1481"/>
      <c r="F433" s="1481"/>
      <c r="G433" s="1478"/>
      <c r="H433" s="1478"/>
      <c r="I433" s="1478"/>
      <c r="J433" s="1478"/>
      <c r="K433" s="1478"/>
      <c r="L433" s="1478"/>
      <c r="M433" s="1478"/>
      <c r="N433" s="180"/>
      <c r="O433" s="180"/>
      <c r="P433" s="180"/>
      <c r="Q433" s="1469"/>
      <c r="R433" s="180"/>
      <c r="S433" s="180"/>
      <c r="T433" s="180"/>
      <c r="U433" s="180"/>
      <c r="V433" s="180"/>
      <c r="W433" s="180"/>
      <c r="X433" s="180"/>
      <c r="Y433" s="180"/>
      <c r="Z433" s="180"/>
      <c r="AA433" s="180"/>
      <c r="AB433" s="180"/>
      <c r="AC433" s="180"/>
      <c r="AD433" s="180"/>
      <c r="AE433" s="180"/>
      <c r="AF433" s="180"/>
      <c r="AG433" s="180"/>
      <c r="AH433" s="180"/>
      <c r="AI433" s="180"/>
      <c r="AJ433" s="180"/>
      <c r="AK433" s="180"/>
      <c r="AL433" s="180"/>
      <c r="AM433" s="180"/>
      <c r="AN433" s="180"/>
      <c r="AO433" s="180"/>
      <c r="AP433" s="180"/>
      <c r="AQ433" s="180"/>
      <c r="AR433" s="180"/>
      <c r="AS433" s="180"/>
      <c r="AT433" s="180"/>
      <c r="AU433" s="180"/>
      <c r="AV433" s="180"/>
      <c r="AW433" s="180"/>
      <c r="AX433" s="180"/>
      <c r="AY433" s="180"/>
      <c r="AZ433" s="1469"/>
      <c r="BA433" s="1469"/>
      <c r="BB433" s="1478"/>
      <c r="CI433" s="1478"/>
      <c r="CJ433" s="1478"/>
      <c r="CK433" s="1478"/>
      <c r="CL433" s="1478"/>
      <c r="CM433" s="1478"/>
      <c r="CN433" s="1478"/>
    </row>
    <row r="434" spans="1:92" x14ac:dyDescent="0.2">
      <c r="A434" s="180"/>
      <c r="B434" s="1478"/>
      <c r="C434" s="1478"/>
      <c r="D434" s="1478"/>
      <c r="E434" s="1481"/>
      <c r="F434" s="1481"/>
      <c r="G434" s="1478"/>
      <c r="H434" s="1478"/>
      <c r="I434" s="1478"/>
      <c r="J434" s="1478"/>
      <c r="K434" s="1478"/>
      <c r="L434" s="1478"/>
      <c r="M434" s="1478"/>
      <c r="N434" s="180"/>
      <c r="O434" s="180"/>
      <c r="P434" s="180"/>
      <c r="Q434" s="1469"/>
      <c r="R434" s="180"/>
      <c r="S434" s="180"/>
      <c r="T434" s="180"/>
      <c r="U434" s="180"/>
      <c r="V434" s="180"/>
      <c r="W434" s="180"/>
      <c r="X434" s="180"/>
      <c r="Y434" s="180"/>
      <c r="Z434" s="180"/>
      <c r="AA434" s="180"/>
      <c r="AB434" s="180"/>
      <c r="AC434" s="180"/>
      <c r="AD434" s="180"/>
      <c r="AE434" s="180"/>
      <c r="AF434" s="180"/>
      <c r="AG434" s="180"/>
      <c r="AH434" s="180"/>
      <c r="AI434" s="180"/>
      <c r="AJ434" s="180"/>
      <c r="AK434" s="180"/>
      <c r="AL434" s="180"/>
      <c r="AM434" s="180"/>
      <c r="AN434" s="180"/>
      <c r="AO434" s="180"/>
      <c r="AP434" s="180"/>
      <c r="AQ434" s="180"/>
      <c r="AR434" s="180"/>
      <c r="AS434" s="180"/>
      <c r="AT434" s="180"/>
      <c r="AU434" s="180"/>
      <c r="AV434" s="180"/>
      <c r="AW434" s="180"/>
      <c r="AX434" s="180"/>
      <c r="AY434" s="180"/>
      <c r="AZ434" s="1469"/>
      <c r="BA434" s="1469"/>
      <c r="BB434" s="1478"/>
      <c r="CI434" s="1478"/>
      <c r="CJ434" s="1478"/>
      <c r="CK434" s="1478"/>
      <c r="CL434" s="1478"/>
      <c r="CM434" s="1478"/>
      <c r="CN434" s="1478"/>
    </row>
    <row r="435" spans="1:92" x14ac:dyDescent="0.2">
      <c r="A435" s="180"/>
      <c r="B435" s="1478"/>
      <c r="C435" s="1478"/>
      <c r="D435" s="1478"/>
      <c r="E435" s="1481"/>
      <c r="F435" s="1481"/>
      <c r="G435" s="1478"/>
      <c r="H435" s="1478"/>
      <c r="I435" s="1478"/>
      <c r="J435" s="1478"/>
      <c r="K435" s="1478"/>
      <c r="L435" s="1478"/>
      <c r="M435" s="1478"/>
      <c r="N435" s="180"/>
      <c r="O435" s="180"/>
      <c r="P435" s="180"/>
      <c r="Q435" s="1469"/>
      <c r="R435" s="180"/>
      <c r="S435" s="180"/>
      <c r="T435" s="180"/>
      <c r="U435" s="180"/>
      <c r="V435" s="180"/>
      <c r="W435" s="180"/>
      <c r="X435" s="180"/>
      <c r="Y435" s="180"/>
      <c r="Z435" s="180"/>
      <c r="AA435" s="180"/>
      <c r="AB435" s="180"/>
      <c r="AC435" s="180"/>
      <c r="AD435" s="180"/>
      <c r="AE435" s="180"/>
      <c r="AF435" s="180"/>
      <c r="AG435" s="180"/>
      <c r="AH435" s="180"/>
      <c r="AI435" s="180"/>
      <c r="AJ435" s="180"/>
      <c r="AK435" s="180"/>
      <c r="AL435" s="180"/>
      <c r="AM435" s="180"/>
      <c r="AN435" s="180"/>
      <c r="AO435" s="180"/>
      <c r="AP435" s="180"/>
      <c r="AQ435" s="180"/>
      <c r="AR435" s="180"/>
      <c r="AS435" s="180"/>
      <c r="AT435" s="180"/>
      <c r="AU435" s="180"/>
      <c r="AV435" s="180"/>
      <c r="AW435" s="180"/>
      <c r="AX435" s="180"/>
      <c r="AY435" s="180"/>
      <c r="AZ435" s="1469"/>
      <c r="BA435" s="1469"/>
      <c r="BB435" s="1478"/>
      <c r="CI435" s="1478"/>
      <c r="CJ435" s="1478"/>
      <c r="CK435" s="1478"/>
      <c r="CL435" s="1478"/>
      <c r="CM435" s="1478"/>
      <c r="CN435" s="1478"/>
    </row>
    <row r="436" spans="1:92" x14ac:dyDescent="0.2">
      <c r="A436" s="180"/>
      <c r="B436" s="1478"/>
      <c r="C436" s="1478"/>
      <c r="D436" s="1478"/>
      <c r="E436" s="1481"/>
      <c r="F436" s="1481"/>
      <c r="G436" s="1478"/>
      <c r="H436" s="1478"/>
      <c r="I436" s="1478"/>
      <c r="J436" s="1478"/>
      <c r="K436" s="1478"/>
      <c r="L436" s="1478"/>
      <c r="M436" s="1478"/>
      <c r="N436" s="180"/>
      <c r="O436" s="180"/>
      <c r="P436" s="180"/>
      <c r="Q436" s="1469"/>
      <c r="R436" s="180"/>
      <c r="S436" s="180"/>
      <c r="T436" s="180"/>
      <c r="U436" s="180"/>
      <c r="V436" s="180"/>
      <c r="W436" s="180"/>
      <c r="X436" s="180"/>
      <c r="Y436" s="180"/>
      <c r="Z436" s="180"/>
      <c r="AA436" s="180"/>
      <c r="AB436" s="180"/>
      <c r="AC436" s="180"/>
      <c r="AD436" s="180"/>
      <c r="AE436" s="180"/>
      <c r="AF436" s="180"/>
      <c r="AG436" s="180"/>
      <c r="AH436" s="180"/>
      <c r="AI436" s="180"/>
      <c r="AJ436" s="180"/>
      <c r="AK436" s="180"/>
      <c r="AL436" s="180"/>
      <c r="AM436" s="180"/>
      <c r="AN436" s="180"/>
      <c r="AO436" s="180"/>
      <c r="AP436" s="180"/>
      <c r="AQ436" s="180"/>
      <c r="AR436" s="180"/>
      <c r="AS436" s="180"/>
      <c r="AT436" s="180"/>
      <c r="AU436" s="180"/>
      <c r="AV436" s="180"/>
      <c r="AW436" s="180"/>
      <c r="AX436" s="180"/>
      <c r="AY436" s="180"/>
      <c r="AZ436" s="1469"/>
      <c r="BA436" s="1469"/>
      <c r="BB436" s="1478"/>
      <c r="CI436" s="1478"/>
      <c r="CJ436" s="1478"/>
      <c r="CK436" s="1478"/>
      <c r="CL436" s="1478"/>
      <c r="CM436" s="1478"/>
      <c r="CN436" s="1478"/>
    </row>
    <row r="437" spans="1:92" x14ac:dyDescent="0.2">
      <c r="A437" s="180"/>
      <c r="B437" s="1478"/>
      <c r="C437" s="1478"/>
      <c r="D437" s="1478"/>
      <c r="E437" s="1481"/>
      <c r="F437" s="1481"/>
      <c r="G437" s="1478"/>
      <c r="H437" s="1478"/>
      <c r="I437" s="1478"/>
      <c r="J437" s="1478"/>
      <c r="K437" s="1478"/>
      <c r="L437" s="1478"/>
      <c r="M437" s="1478"/>
      <c r="N437" s="180"/>
      <c r="O437" s="180"/>
      <c r="P437" s="180"/>
      <c r="Q437" s="1469"/>
      <c r="R437" s="180"/>
      <c r="S437" s="180"/>
      <c r="T437" s="180"/>
      <c r="U437" s="180"/>
      <c r="V437" s="180"/>
      <c r="W437" s="180"/>
      <c r="X437" s="180"/>
      <c r="Y437" s="180"/>
      <c r="Z437" s="180"/>
      <c r="AA437" s="180"/>
      <c r="AB437" s="180"/>
      <c r="AC437" s="180"/>
      <c r="AD437" s="180"/>
      <c r="AE437" s="180"/>
      <c r="AF437" s="180"/>
      <c r="AG437" s="180"/>
      <c r="AH437" s="180"/>
      <c r="AI437" s="180"/>
      <c r="AJ437" s="180"/>
      <c r="AK437" s="180"/>
      <c r="AL437" s="180"/>
      <c r="AM437" s="180"/>
      <c r="AN437" s="180"/>
      <c r="AO437" s="180"/>
      <c r="AP437" s="180"/>
      <c r="AQ437" s="180"/>
      <c r="AR437" s="180"/>
      <c r="AS437" s="180"/>
      <c r="AT437" s="180"/>
      <c r="AU437" s="180"/>
      <c r="AV437" s="180"/>
      <c r="AW437" s="180"/>
      <c r="AX437" s="180"/>
      <c r="AY437" s="180"/>
      <c r="AZ437" s="1469"/>
      <c r="BA437" s="1469"/>
      <c r="BB437" s="1478"/>
      <c r="CI437" s="1478"/>
      <c r="CJ437" s="1478"/>
      <c r="CK437" s="1478"/>
      <c r="CL437" s="1478"/>
      <c r="CM437" s="1478"/>
      <c r="CN437" s="1478"/>
    </row>
    <row r="438" spans="1:92" x14ac:dyDescent="0.2">
      <c r="A438" s="180"/>
      <c r="B438" s="1478"/>
      <c r="C438" s="1478"/>
      <c r="D438" s="1478"/>
      <c r="E438" s="1481"/>
      <c r="F438" s="1481"/>
      <c r="G438" s="1478"/>
      <c r="H438" s="1478"/>
      <c r="I438" s="1478"/>
      <c r="J438" s="1478"/>
      <c r="K438" s="1478"/>
      <c r="L438" s="1478"/>
      <c r="M438" s="1478"/>
      <c r="N438" s="180"/>
      <c r="O438" s="180"/>
      <c r="P438" s="180"/>
      <c r="Q438" s="1469"/>
      <c r="R438" s="180"/>
      <c r="S438" s="180"/>
      <c r="T438" s="180"/>
      <c r="U438" s="180"/>
      <c r="V438" s="180"/>
      <c r="W438" s="180"/>
      <c r="X438" s="180"/>
      <c r="Y438" s="180"/>
      <c r="Z438" s="180"/>
      <c r="AA438" s="180"/>
      <c r="AB438" s="180"/>
      <c r="AC438" s="180"/>
      <c r="AD438" s="180"/>
      <c r="AE438" s="180"/>
      <c r="AF438" s="180"/>
      <c r="AG438" s="180"/>
      <c r="AH438" s="180"/>
      <c r="AI438" s="180"/>
      <c r="AJ438" s="180"/>
      <c r="AK438" s="180"/>
      <c r="AL438" s="180"/>
      <c r="AM438" s="180"/>
      <c r="AN438" s="180"/>
      <c r="AO438" s="180"/>
      <c r="AP438" s="180"/>
      <c r="AQ438" s="180"/>
      <c r="AR438" s="180"/>
      <c r="AS438" s="180"/>
      <c r="AT438" s="180"/>
      <c r="AU438" s="180"/>
      <c r="AV438" s="180"/>
      <c r="AW438" s="180"/>
      <c r="AX438" s="180"/>
      <c r="AY438" s="180"/>
      <c r="AZ438" s="1469"/>
      <c r="BA438" s="1469"/>
      <c r="BB438" s="1478"/>
      <c r="CI438" s="1478"/>
      <c r="CJ438" s="1478"/>
      <c r="CK438" s="1478"/>
      <c r="CL438" s="1478"/>
      <c r="CM438" s="1478"/>
      <c r="CN438" s="1478"/>
    </row>
    <row r="439" spans="1:92" x14ac:dyDescent="0.2">
      <c r="A439" s="180"/>
      <c r="B439" s="1478"/>
      <c r="C439" s="1478"/>
      <c r="D439" s="1478"/>
      <c r="E439" s="1481"/>
      <c r="F439" s="1481"/>
      <c r="G439" s="1478"/>
      <c r="H439" s="1478"/>
      <c r="I439" s="1478"/>
      <c r="J439" s="1478"/>
      <c r="K439" s="1478"/>
      <c r="L439" s="1478"/>
      <c r="M439" s="1478"/>
      <c r="N439" s="180"/>
      <c r="O439" s="180"/>
      <c r="P439" s="180"/>
      <c r="Q439" s="1469"/>
      <c r="R439" s="180"/>
      <c r="S439" s="180"/>
      <c r="T439" s="180"/>
      <c r="U439" s="180"/>
      <c r="V439" s="180"/>
      <c r="W439" s="180"/>
      <c r="X439" s="180"/>
      <c r="Y439" s="180"/>
      <c r="Z439" s="180"/>
      <c r="AA439" s="180"/>
      <c r="AB439" s="180"/>
      <c r="AC439" s="180"/>
      <c r="AD439" s="180"/>
      <c r="AE439" s="180"/>
      <c r="AF439" s="180"/>
      <c r="AG439" s="180"/>
      <c r="AH439" s="180"/>
      <c r="AI439" s="180"/>
      <c r="AJ439" s="180"/>
      <c r="AK439" s="180"/>
      <c r="AL439" s="180"/>
      <c r="AM439" s="180"/>
      <c r="AN439" s="180"/>
      <c r="AO439" s="180"/>
      <c r="AP439" s="180"/>
      <c r="AQ439" s="180"/>
      <c r="AR439" s="180"/>
      <c r="AS439" s="180"/>
      <c r="AT439" s="180"/>
      <c r="AU439" s="180"/>
      <c r="AV439" s="180"/>
      <c r="AW439" s="180"/>
      <c r="AX439" s="180"/>
      <c r="AY439" s="180"/>
      <c r="AZ439" s="1469"/>
      <c r="BA439" s="1469"/>
      <c r="BB439" s="1478"/>
      <c r="CI439" s="1478"/>
      <c r="CJ439" s="1478"/>
      <c r="CK439" s="1478"/>
      <c r="CL439" s="1478"/>
      <c r="CM439" s="1478"/>
      <c r="CN439" s="1478"/>
    </row>
    <row r="440" spans="1:92" x14ac:dyDescent="0.2">
      <c r="A440" s="180"/>
      <c r="B440" s="1478"/>
      <c r="C440" s="1478"/>
      <c r="D440" s="1478"/>
      <c r="E440" s="1481"/>
      <c r="F440" s="1481"/>
      <c r="G440" s="1478"/>
      <c r="H440" s="1478"/>
      <c r="I440" s="1478"/>
      <c r="J440" s="1478"/>
      <c r="K440" s="1478"/>
      <c r="L440" s="1478"/>
      <c r="M440" s="1478"/>
      <c r="N440" s="180"/>
      <c r="O440" s="180"/>
      <c r="P440" s="180"/>
      <c r="Q440" s="1469"/>
      <c r="R440" s="180"/>
      <c r="S440" s="180"/>
      <c r="T440" s="180"/>
      <c r="U440" s="180"/>
      <c r="V440" s="180"/>
      <c r="W440" s="180"/>
      <c r="X440" s="180"/>
      <c r="Y440" s="180"/>
      <c r="Z440" s="180"/>
      <c r="AA440" s="180"/>
      <c r="AB440" s="180"/>
      <c r="AC440" s="180"/>
      <c r="AD440" s="180"/>
      <c r="AE440" s="180"/>
      <c r="AF440" s="180"/>
      <c r="AG440" s="180"/>
      <c r="AH440" s="180"/>
      <c r="AI440" s="180"/>
      <c r="AJ440" s="180"/>
      <c r="AK440" s="180"/>
      <c r="AL440" s="180"/>
      <c r="AM440" s="180"/>
      <c r="AN440" s="180"/>
      <c r="AO440" s="180"/>
      <c r="AP440" s="180"/>
      <c r="AQ440" s="180"/>
      <c r="AR440" s="180"/>
      <c r="AS440" s="180"/>
      <c r="AT440" s="180"/>
      <c r="AU440" s="180"/>
      <c r="AV440" s="180"/>
      <c r="AW440" s="180"/>
      <c r="AX440" s="180"/>
      <c r="AY440" s="180"/>
      <c r="AZ440" s="1469"/>
      <c r="BA440" s="1469"/>
      <c r="BB440" s="1478"/>
      <c r="CI440" s="1478"/>
      <c r="CJ440" s="1478"/>
      <c r="CK440" s="1478"/>
      <c r="CL440" s="1478"/>
      <c r="CM440" s="1478"/>
      <c r="CN440" s="1478"/>
    </row>
    <row r="441" spans="1:92" x14ac:dyDescent="0.2">
      <c r="A441" s="180"/>
      <c r="B441" s="1478"/>
      <c r="C441" s="1478"/>
      <c r="D441" s="1478"/>
      <c r="E441" s="1481"/>
      <c r="F441" s="1481"/>
      <c r="G441" s="1478"/>
      <c r="H441" s="1478"/>
      <c r="I441" s="1478"/>
      <c r="J441" s="1478"/>
      <c r="K441" s="1478"/>
      <c r="L441" s="1478"/>
      <c r="M441" s="1478"/>
      <c r="N441" s="180"/>
      <c r="O441" s="180"/>
      <c r="P441" s="180"/>
      <c r="Q441" s="1469"/>
      <c r="R441" s="180"/>
      <c r="S441" s="180"/>
      <c r="T441" s="180"/>
      <c r="U441" s="180"/>
      <c r="V441" s="180"/>
      <c r="W441" s="180"/>
      <c r="X441" s="180"/>
      <c r="Y441" s="180"/>
      <c r="Z441" s="180"/>
      <c r="AA441" s="180"/>
      <c r="AB441" s="180"/>
      <c r="AC441" s="180"/>
      <c r="AD441" s="180"/>
      <c r="AE441" s="180"/>
      <c r="AF441" s="180"/>
      <c r="AG441" s="180"/>
      <c r="AH441" s="180"/>
      <c r="AI441" s="180"/>
      <c r="AJ441" s="180"/>
      <c r="AK441" s="180"/>
      <c r="AL441" s="180"/>
      <c r="AM441" s="180"/>
      <c r="AN441" s="180"/>
      <c r="AO441" s="180"/>
      <c r="AP441" s="180"/>
      <c r="AQ441" s="180"/>
      <c r="AR441" s="180"/>
      <c r="AS441" s="180"/>
      <c r="AT441" s="180"/>
      <c r="AU441" s="180"/>
      <c r="AV441" s="180"/>
      <c r="AW441" s="180"/>
      <c r="AX441" s="180"/>
      <c r="AY441" s="180"/>
      <c r="AZ441" s="1469"/>
      <c r="BA441" s="1469"/>
      <c r="BB441" s="1478"/>
      <c r="CI441" s="1478"/>
      <c r="CJ441" s="1478"/>
      <c r="CK441" s="1478"/>
      <c r="CL441" s="1478"/>
      <c r="CM441" s="1478"/>
      <c r="CN441" s="1478"/>
    </row>
    <row r="442" spans="1:92" x14ac:dyDescent="0.2">
      <c r="A442" s="180"/>
      <c r="B442" s="1478"/>
      <c r="C442" s="1478"/>
      <c r="D442" s="1478"/>
      <c r="E442" s="1481"/>
      <c r="F442" s="1481"/>
      <c r="G442" s="1478"/>
      <c r="H442" s="1478"/>
      <c r="I442" s="1478"/>
      <c r="J442" s="1478"/>
      <c r="K442" s="1478"/>
      <c r="L442" s="1478"/>
      <c r="M442" s="1478"/>
      <c r="N442" s="180"/>
      <c r="O442" s="180"/>
      <c r="P442" s="180"/>
      <c r="Q442" s="1469"/>
      <c r="R442" s="180"/>
      <c r="S442" s="180"/>
      <c r="T442" s="180"/>
      <c r="U442" s="180"/>
      <c r="V442" s="180"/>
      <c r="W442" s="180"/>
      <c r="X442" s="180"/>
      <c r="Y442" s="180"/>
      <c r="Z442" s="180"/>
      <c r="AA442" s="180"/>
      <c r="AB442" s="180"/>
      <c r="AC442" s="180"/>
      <c r="AD442" s="180"/>
      <c r="AE442" s="180"/>
      <c r="AF442" s="180"/>
      <c r="AG442" s="180"/>
      <c r="AH442" s="180"/>
      <c r="AI442" s="180"/>
      <c r="AJ442" s="180"/>
      <c r="AK442" s="180"/>
      <c r="AL442" s="180"/>
      <c r="AM442" s="180"/>
      <c r="AN442" s="180"/>
      <c r="AO442" s="180"/>
      <c r="AP442" s="180"/>
      <c r="AQ442" s="180"/>
      <c r="AR442" s="180"/>
      <c r="AS442" s="180"/>
      <c r="AT442" s="180"/>
      <c r="AU442" s="180"/>
      <c r="AV442" s="180"/>
      <c r="AW442" s="180"/>
      <c r="AX442" s="180"/>
      <c r="AY442" s="180"/>
      <c r="AZ442" s="1469"/>
      <c r="BA442" s="1469"/>
      <c r="BB442" s="1478"/>
      <c r="CI442" s="1478"/>
      <c r="CJ442" s="1478"/>
      <c r="CK442" s="1478"/>
      <c r="CL442" s="1478"/>
      <c r="CM442" s="1478"/>
      <c r="CN442" s="1478"/>
    </row>
    <row r="443" spans="1:92" x14ac:dyDescent="0.2">
      <c r="A443" s="180"/>
      <c r="B443" s="1478"/>
      <c r="C443" s="1478"/>
      <c r="D443" s="1478"/>
      <c r="E443" s="1481"/>
      <c r="F443" s="1481"/>
      <c r="G443" s="1478"/>
      <c r="H443" s="1478"/>
      <c r="I443" s="1478"/>
      <c r="J443" s="1478"/>
      <c r="K443" s="1478"/>
      <c r="L443" s="1478"/>
      <c r="M443" s="1478"/>
      <c r="N443" s="180"/>
      <c r="O443" s="180"/>
      <c r="P443" s="180"/>
      <c r="Q443" s="1469"/>
      <c r="R443" s="180"/>
      <c r="S443" s="180"/>
      <c r="T443" s="180"/>
      <c r="U443" s="180"/>
      <c r="V443" s="180"/>
      <c r="W443" s="180"/>
      <c r="X443" s="180"/>
      <c r="Y443" s="180"/>
      <c r="Z443" s="180"/>
      <c r="AA443" s="180"/>
      <c r="AB443" s="180"/>
      <c r="AC443" s="180"/>
      <c r="AD443" s="180"/>
      <c r="AE443" s="180"/>
      <c r="AF443" s="180"/>
      <c r="AG443" s="180"/>
      <c r="AH443" s="180"/>
      <c r="AI443" s="180"/>
      <c r="AJ443" s="180"/>
      <c r="AK443" s="180"/>
      <c r="AL443" s="180"/>
      <c r="AM443" s="180"/>
      <c r="AN443" s="180"/>
      <c r="AO443" s="180"/>
      <c r="AP443" s="180"/>
      <c r="AQ443" s="180"/>
      <c r="AR443" s="180"/>
      <c r="AS443" s="180"/>
      <c r="AT443" s="180"/>
      <c r="AU443" s="180"/>
      <c r="AV443" s="180"/>
      <c r="AW443" s="180"/>
      <c r="AX443" s="180"/>
      <c r="AY443" s="180"/>
      <c r="AZ443" s="1469"/>
      <c r="BA443" s="1469"/>
      <c r="BB443" s="1478"/>
      <c r="CI443" s="1478"/>
      <c r="CJ443" s="1478"/>
      <c r="CK443" s="1478"/>
      <c r="CL443" s="1478"/>
      <c r="CM443" s="1478"/>
      <c r="CN443" s="1478"/>
    </row>
    <row r="444" spans="1:92" x14ac:dyDescent="0.2">
      <c r="A444" s="180"/>
      <c r="B444" s="1478"/>
      <c r="C444" s="1478"/>
      <c r="D444" s="1478"/>
      <c r="E444" s="1481"/>
      <c r="F444" s="1481"/>
      <c r="G444" s="1478"/>
      <c r="H444" s="1478"/>
      <c r="I444" s="1478"/>
      <c r="J444" s="1478"/>
      <c r="K444" s="1478"/>
      <c r="L444" s="1478"/>
      <c r="M444" s="1478"/>
      <c r="N444" s="180"/>
      <c r="O444" s="180"/>
      <c r="P444" s="180"/>
      <c r="Q444" s="1469"/>
      <c r="R444" s="180"/>
      <c r="S444" s="180"/>
      <c r="T444" s="180"/>
      <c r="U444" s="180"/>
      <c r="V444" s="180"/>
      <c r="W444" s="180"/>
      <c r="X444" s="180"/>
      <c r="Y444" s="180"/>
      <c r="Z444" s="180"/>
      <c r="AA444" s="180"/>
      <c r="AB444" s="180"/>
      <c r="AC444" s="180"/>
      <c r="AD444" s="180"/>
      <c r="AE444" s="180"/>
      <c r="AF444" s="180"/>
      <c r="AG444" s="180"/>
      <c r="AH444" s="180"/>
      <c r="AI444" s="180"/>
      <c r="AJ444" s="180"/>
      <c r="AK444" s="180"/>
      <c r="AL444" s="180"/>
      <c r="AM444" s="180"/>
      <c r="AN444" s="180"/>
      <c r="AO444" s="180"/>
      <c r="AP444" s="180"/>
      <c r="AQ444" s="180"/>
      <c r="AR444" s="180"/>
      <c r="AS444" s="180"/>
      <c r="AT444" s="180"/>
      <c r="AU444" s="180"/>
      <c r="AV444" s="180"/>
      <c r="AW444" s="180"/>
      <c r="AX444" s="180"/>
      <c r="AY444" s="180"/>
      <c r="AZ444" s="1469"/>
      <c r="BA444" s="1469"/>
      <c r="BB444" s="1478"/>
      <c r="CI444" s="1478"/>
      <c r="CJ444" s="1478"/>
      <c r="CK444" s="1478"/>
      <c r="CL444" s="1478"/>
      <c r="CM444" s="1478"/>
      <c r="CN444" s="1478"/>
    </row>
    <row r="445" spans="1:92" x14ac:dyDescent="0.2">
      <c r="A445" s="180"/>
      <c r="B445" s="1478"/>
      <c r="C445" s="1478"/>
      <c r="D445" s="1478"/>
      <c r="E445" s="1481"/>
      <c r="F445" s="1481"/>
      <c r="G445" s="1478"/>
      <c r="H445" s="1478"/>
      <c r="I445" s="1478"/>
      <c r="J445" s="1478"/>
      <c r="K445" s="1478"/>
      <c r="L445" s="1478"/>
      <c r="M445" s="1478"/>
      <c r="N445" s="180"/>
      <c r="O445" s="180"/>
      <c r="P445" s="180"/>
      <c r="Q445" s="1469"/>
      <c r="R445" s="180"/>
      <c r="S445" s="180"/>
      <c r="T445" s="180"/>
      <c r="U445" s="180"/>
      <c r="V445" s="180"/>
      <c r="W445" s="180"/>
      <c r="X445" s="180"/>
      <c r="Y445" s="180"/>
      <c r="Z445" s="180"/>
      <c r="AA445" s="180"/>
      <c r="AB445" s="180"/>
      <c r="AC445" s="180"/>
      <c r="AD445" s="180"/>
      <c r="AE445" s="180"/>
      <c r="AF445" s="180"/>
      <c r="AG445" s="180"/>
      <c r="AH445" s="180"/>
      <c r="AI445" s="180"/>
      <c r="AJ445" s="180"/>
      <c r="AK445" s="180"/>
      <c r="AL445" s="180"/>
      <c r="AM445" s="180"/>
      <c r="AN445" s="180"/>
      <c r="AO445" s="180"/>
      <c r="AP445" s="180"/>
      <c r="AQ445" s="180"/>
      <c r="AR445" s="180"/>
      <c r="AS445" s="180"/>
      <c r="AT445" s="180"/>
      <c r="AU445" s="180"/>
      <c r="AV445" s="180"/>
      <c r="AW445" s="180"/>
      <c r="AX445" s="180"/>
      <c r="AY445" s="180"/>
      <c r="AZ445" s="1469"/>
      <c r="BA445" s="1469"/>
      <c r="BB445" s="1478"/>
      <c r="CI445" s="1478"/>
      <c r="CJ445" s="1478"/>
      <c r="CK445" s="1478"/>
      <c r="CL445" s="1478"/>
      <c r="CM445" s="1478"/>
      <c r="CN445" s="1478"/>
    </row>
    <row r="446" spans="1:92" x14ac:dyDescent="0.2">
      <c r="A446" s="180"/>
      <c r="B446" s="1478"/>
      <c r="C446" s="1478"/>
      <c r="D446" s="1478"/>
      <c r="E446" s="1481"/>
      <c r="F446" s="1481"/>
      <c r="G446" s="1478"/>
      <c r="H446" s="1478"/>
      <c r="I446" s="1478"/>
      <c r="J446" s="1478"/>
      <c r="K446" s="1478"/>
      <c r="L446" s="1478"/>
      <c r="M446" s="1478"/>
      <c r="N446" s="180"/>
      <c r="O446" s="180"/>
      <c r="P446" s="180"/>
      <c r="Q446" s="1469"/>
      <c r="R446" s="180"/>
      <c r="S446" s="180"/>
      <c r="T446" s="180"/>
      <c r="U446" s="180"/>
      <c r="V446" s="180"/>
      <c r="W446" s="180"/>
      <c r="X446" s="180"/>
      <c r="Y446" s="180"/>
      <c r="Z446" s="180"/>
      <c r="AA446" s="180"/>
      <c r="AB446" s="180"/>
      <c r="AC446" s="180"/>
      <c r="AD446" s="180"/>
      <c r="AE446" s="180"/>
      <c r="AF446" s="180"/>
      <c r="AG446" s="180"/>
      <c r="AH446" s="180"/>
      <c r="AI446" s="180"/>
      <c r="AJ446" s="180"/>
      <c r="AK446" s="180"/>
      <c r="AL446" s="180"/>
      <c r="AM446" s="180"/>
      <c r="AN446" s="180"/>
      <c r="AO446" s="180"/>
      <c r="AP446" s="180"/>
      <c r="AQ446" s="180"/>
      <c r="AR446" s="180"/>
      <c r="AS446" s="180"/>
      <c r="AT446" s="180"/>
      <c r="AU446" s="180"/>
      <c r="AV446" s="180"/>
      <c r="AW446" s="180"/>
      <c r="AX446" s="180"/>
      <c r="AY446" s="180"/>
      <c r="AZ446" s="1469"/>
      <c r="BA446" s="1469"/>
      <c r="BB446" s="1478"/>
      <c r="CI446" s="1478"/>
      <c r="CJ446" s="1478"/>
      <c r="CK446" s="1478"/>
      <c r="CL446" s="1478"/>
      <c r="CM446" s="1478"/>
      <c r="CN446" s="1478"/>
    </row>
    <row r="447" spans="1:92" x14ac:dyDescent="0.2">
      <c r="A447" s="180"/>
      <c r="B447" s="1478"/>
      <c r="C447" s="1478"/>
      <c r="D447" s="1478"/>
      <c r="E447" s="1481"/>
      <c r="F447" s="1481"/>
      <c r="G447" s="1478"/>
      <c r="H447" s="1478"/>
      <c r="I447" s="1478"/>
      <c r="J447" s="1478"/>
      <c r="K447" s="1478"/>
      <c r="L447" s="1478"/>
      <c r="M447" s="1478"/>
      <c r="N447" s="180"/>
      <c r="O447" s="180"/>
      <c r="P447" s="180"/>
      <c r="Q447" s="1469"/>
      <c r="R447" s="180"/>
      <c r="S447" s="180"/>
      <c r="T447" s="180"/>
      <c r="U447" s="180"/>
      <c r="V447" s="180"/>
      <c r="W447" s="180"/>
      <c r="X447" s="180"/>
      <c r="Y447" s="180"/>
      <c r="Z447" s="180"/>
      <c r="AA447" s="180"/>
      <c r="AB447" s="180"/>
      <c r="AC447" s="180"/>
      <c r="AD447" s="180"/>
      <c r="AE447" s="180"/>
      <c r="AF447" s="180"/>
      <c r="AG447" s="180"/>
      <c r="AH447" s="180"/>
      <c r="AI447" s="180"/>
      <c r="AJ447" s="180"/>
      <c r="AK447" s="180"/>
      <c r="AL447" s="180"/>
      <c r="AM447" s="180"/>
      <c r="AN447" s="180"/>
      <c r="AO447" s="180"/>
      <c r="AP447" s="180"/>
      <c r="AQ447" s="180"/>
      <c r="AR447" s="180"/>
      <c r="AS447" s="180"/>
      <c r="AT447" s="180"/>
      <c r="AU447" s="180"/>
      <c r="AV447" s="180"/>
      <c r="AW447" s="180"/>
      <c r="AX447" s="180"/>
      <c r="AY447" s="180"/>
      <c r="AZ447" s="1469"/>
      <c r="BA447" s="1469"/>
      <c r="BB447" s="1478"/>
      <c r="CI447" s="1478"/>
      <c r="CJ447" s="1478"/>
      <c r="CK447" s="1478"/>
      <c r="CL447" s="1478"/>
      <c r="CM447" s="1478"/>
      <c r="CN447" s="1478"/>
    </row>
    <row r="448" spans="1:92" x14ac:dyDescent="0.2">
      <c r="A448" s="180"/>
      <c r="B448" s="1478"/>
      <c r="C448" s="1478"/>
      <c r="D448" s="1478"/>
      <c r="E448" s="1481"/>
      <c r="F448" s="1481"/>
      <c r="G448" s="1478"/>
      <c r="H448" s="1478"/>
      <c r="I448" s="1478"/>
      <c r="J448" s="1478"/>
      <c r="K448" s="1478"/>
      <c r="L448" s="1478"/>
      <c r="M448" s="1478"/>
      <c r="N448" s="180"/>
      <c r="O448" s="180"/>
      <c r="P448" s="180"/>
      <c r="Q448" s="1469"/>
      <c r="R448" s="180"/>
      <c r="S448" s="180"/>
      <c r="T448" s="180"/>
      <c r="U448" s="180"/>
      <c r="V448" s="180"/>
      <c r="W448" s="180"/>
      <c r="X448" s="180"/>
      <c r="Y448" s="180"/>
      <c r="Z448" s="180"/>
      <c r="AA448" s="180"/>
      <c r="AB448" s="180"/>
      <c r="AC448" s="180"/>
      <c r="AD448" s="180"/>
      <c r="AE448" s="180"/>
      <c r="AF448" s="180"/>
      <c r="AG448" s="180"/>
      <c r="AH448" s="180"/>
      <c r="AI448" s="180"/>
      <c r="AJ448" s="180"/>
      <c r="AK448" s="180"/>
      <c r="AL448" s="180"/>
      <c r="AM448" s="180"/>
      <c r="AN448" s="180"/>
      <c r="AO448" s="180"/>
      <c r="AP448" s="180"/>
      <c r="AQ448" s="180"/>
      <c r="AR448" s="180"/>
      <c r="AS448" s="180"/>
      <c r="AT448" s="180"/>
      <c r="AU448" s="180"/>
      <c r="AV448" s="180"/>
      <c r="AW448" s="180"/>
      <c r="AX448" s="180"/>
      <c r="AY448" s="180"/>
      <c r="AZ448" s="1469"/>
      <c r="BA448" s="1469"/>
      <c r="BB448" s="1478"/>
      <c r="CI448" s="1478"/>
      <c r="CJ448" s="1478"/>
      <c r="CK448" s="1478"/>
      <c r="CL448" s="1478"/>
      <c r="CM448" s="1478"/>
      <c r="CN448" s="1478"/>
    </row>
    <row r="449" spans="1:92" x14ac:dyDescent="0.2">
      <c r="A449" s="180"/>
      <c r="B449" s="1478"/>
      <c r="C449" s="1478"/>
      <c r="D449" s="1478"/>
      <c r="E449" s="1481"/>
      <c r="F449" s="1481"/>
      <c r="G449" s="1478"/>
      <c r="H449" s="1478"/>
      <c r="I449" s="1478"/>
      <c r="J449" s="1478"/>
      <c r="K449" s="1478"/>
      <c r="L449" s="1478"/>
      <c r="M449" s="1478"/>
      <c r="N449" s="180"/>
      <c r="O449" s="180"/>
      <c r="P449" s="180"/>
      <c r="Q449" s="1469"/>
      <c r="R449" s="180"/>
      <c r="S449" s="180"/>
      <c r="T449" s="180"/>
      <c r="U449" s="180"/>
      <c r="V449" s="180"/>
      <c r="W449" s="180"/>
      <c r="X449" s="180"/>
      <c r="Y449" s="180"/>
      <c r="Z449" s="180"/>
      <c r="AA449" s="180"/>
      <c r="AB449" s="180"/>
      <c r="AC449" s="180"/>
      <c r="AD449" s="180"/>
      <c r="AE449" s="180"/>
      <c r="AF449" s="180"/>
      <c r="AG449" s="180"/>
      <c r="AH449" s="180"/>
      <c r="AI449" s="180"/>
      <c r="AJ449" s="180"/>
      <c r="AK449" s="180"/>
      <c r="AL449" s="180"/>
      <c r="AM449" s="180"/>
      <c r="AN449" s="180"/>
      <c r="AO449" s="180"/>
      <c r="AP449" s="180"/>
      <c r="AQ449" s="180"/>
      <c r="AR449" s="180"/>
      <c r="AS449" s="180"/>
      <c r="AT449" s="180"/>
      <c r="AU449" s="180"/>
      <c r="AV449" s="180"/>
      <c r="AW449" s="180"/>
      <c r="AX449" s="180"/>
      <c r="AY449" s="180"/>
      <c r="AZ449" s="1469"/>
      <c r="BA449" s="1469"/>
      <c r="BB449" s="1478"/>
      <c r="CI449" s="1478"/>
      <c r="CJ449" s="1478"/>
      <c r="CK449" s="1478"/>
      <c r="CL449" s="1478"/>
      <c r="CM449" s="1478"/>
      <c r="CN449" s="1478"/>
    </row>
    <row r="450" spans="1:92" x14ac:dyDescent="0.2">
      <c r="A450" s="180"/>
      <c r="B450" s="1478"/>
      <c r="C450" s="1478"/>
      <c r="D450" s="1478"/>
      <c r="E450" s="1481"/>
      <c r="F450" s="1481"/>
      <c r="G450" s="1478"/>
      <c r="H450" s="1478"/>
      <c r="I450" s="1478"/>
      <c r="J450" s="1478"/>
      <c r="K450" s="1478"/>
      <c r="L450" s="1478"/>
      <c r="M450" s="1478"/>
      <c r="N450" s="180"/>
      <c r="O450" s="180"/>
      <c r="P450" s="180"/>
      <c r="Q450" s="1469"/>
      <c r="R450" s="180"/>
      <c r="S450" s="180"/>
      <c r="T450" s="180"/>
      <c r="U450" s="180"/>
      <c r="V450" s="180"/>
      <c r="W450" s="180"/>
      <c r="X450" s="180"/>
      <c r="Y450" s="180"/>
      <c r="Z450" s="180"/>
      <c r="AA450" s="180"/>
      <c r="AB450" s="180"/>
      <c r="AC450" s="180"/>
      <c r="AD450" s="180"/>
      <c r="AE450" s="180"/>
      <c r="AF450" s="180"/>
      <c r="AG450" s="180"/>
      <c r="AH450" s="180"/>
      <c r="AI450" s="180"/>
      <c r="AJ450" s="180"/>
      <c r="AK450" s="180"/>
      <c r="AL450" s="180"/>
      <c r="AM450" s="180"/>
      <c r="AN450" s="180"/>
      <c r="AO450" s="180"/>
      <c r="AP450" s="180"/>
      <c r="AQ450" s="180"/>
      <c r="AR450" s="180"/>
      <c r="AS450" s="180"/>
      <c r="AT450" s="180"/>
      <c r="AU450" s="180"/>
      <c r="AV450" s="180"/>
      <c r="AW450" s="180"/>
      <c r="AX450" s="180"/>
      <c r="AY450" s="180"/>
      <c r="AZ450" s="1469"/>
      <c r="BA450" s="1469"/>
      <c r="BB450" s="1478"/>
      <c r="CI450" s="1478"/>
      <c r="CJ450" s="1478"/>
      <c r="CK450" s="1478"/>
      <c r="CL450" s="1478"/>
      <c r="CM450" s="1478"/>
      <c r="CN450" s="1478"/>
    </row>
    <row r="451" spans="1:92" x14ac:dyDescent="0.2">
      <c r="A451" s="180"/>
      <c r="B451" s="1478"/>
      <c r="C451" s="1478"/>
      <c r="D451" s="1478"/>
      <c r="E451" s="1481"/>
      <c r="F451" s="1481"/>
      <c r="G451" s="1478"/>
      <c r="H451" s="1478"/>
      <c r="I451" s="1478"/>
      <c r="J451" s="1478"/>
      <c r="K451" s="1478"/>
      <c r="L451" s="1478"/>
      <c r="M451" s="1478"/>
      <c r="N451" s="180"/>
      <c r="O451" s="180"/>
      <c r="P451" s="180"/>
      <c r="Q451" s="1469"/>
      <c r="R451" s="180"/>
      <c r="S451" s="180"/>
      <c r="T451" s="180"/>
      <c r="U451" s="180"/>
      <c r="V451" s="180"/>
      <c r="W451" s="180"/>
      <c r="X451" s="180"/>
      <c r="Y451" s="180"/>
      <c r="Z451" s="180"/>
      <c r="AA451" s="180"/>
      <c r="AB451" s="180"/>
      <c r="AC451" s="180"/>
      <c r="AD451" s="180"/>
      <c r="AE451" s="180"/>
      <c r="AF451" s="180"/>
      <c r="AG451" s="180"/>
      <c r="AH451" s="180"/>
      <c r="AI451" s="180"/>
      <c r="AJ451" s="180"/>
      <c r="AK451" s="180"/>
      <c r="AL451" s="180"/>
      <c r="AM451" s="180"/>
      <c r="AN451" s="180"/>
      <c r="AO451" s="180"/>
      <c r="AP451" s="180"/>
      <c r="AQ451" s="180"/>
      <c r="AR451" s="180"/>
      <c r="AS451" s="180"/>
      <c r="AT451" s="180"/>
      <c r="AU451" s="180"/>
      <c r="AV451" s="180"/>
      <c r="AW451" s="180"/>
      <c r="AX451" s="180"/>
      <c r="AY451" s="180"/>
      <c r="AZ451" s="1469"/>
      <c r="BA451" s="1469"/>
      <c r="BB451" s="1478"/>
      <c r="CI451" s="1478"/>
      <c r="CJ451" s="1478"/>
      <c r="CK451" s="1478"/>
      <c r="CL451" s="1478"/>
      <c r="CM451" s="1478"/>
      <c r="CN451" s="1478"/>
    </row>
    <row r="452" spans="1:92" x14ac:dyDescent="0.2">
      <c r="A452" s="180"/>
      <c r="B452" s="1478"/>
      <c r="C452" s="1478"/>
      <c r="D452" s="1478"/>
      <c r="E452" s="1481"/>
      <c r="F452" s="1481"/>
      <c r="G452" s="1478"/>
      <c r="H452" s="1478"/>
      <c r="I452" s="1478"/>
      <c r="J452" s="1478"/>
      <c r="K452" s="1478"/>
      <c r="L452" s="1478"/>
      <c r="M452" s="1478"/>
      <c r="N452" s="180"/>
      <c r="O452" s="180"/>
      <c r="P452" s="180"/>
      <c r="Q452" s="1469"/>
      <c r="R452" s="180"/>
      <c r="S452" s="180"/>
      <c r="T452" s="180"/>
      <c r="U452" s="180"/>
      <c r="V452" s="180"/>
      <c r="W452" s="180"/>
      <c r="X452" s="180"/>
      <c r="Y452" s="180"/>
      <c r="Z452" s="180"/>
      <c r="AA452" s="180"/>
      <c r="AB452" s="180"/>
      <c r="AC452" s="180"/>
      <c r="AD452" s="180"/>
      <c r="AE452" s="180"/>
      <c r="AF452" s="180"/>
      <c r="AG452" s="180"/>
      <c r="AH452" s="180"/>
      <c r="AI452" s="180"/>
      <c r="AJ452" s="180"/>
      <c r="AK452" s="180"/>
      <c r="AL452" s="180"/>
      <c r="AM452" s="180"/>
      <c r="AN452" s="180"/>
      <c r="AO452" s="180"/>
      <c r="AP452" s="180"/>
      <c r="AQ452" s="180"/>
      <c r="AR452" s="180"/>
      <c r="AS452" s="180"/>
      <c r="AT452" s="180"/>
      <c r="AU452" s="180"/>
      <c r="AV452" s="180"/>
      <c r="AW452" s="180"/>
      <c r="AX452" s="180"/>
      <c r="AY452" s="180"/>
      <c r="AZ452" s="1469"/>
      <c r="BA452" s="1469"/>
      <c r="BB452" s="1478"/>
      <c r="CI452" s="1478"/>
      <c r="CJ452" s="1478"/>
      <c r="CK452" s="1478"/>
      <c r="CL452" s="1478"/>
      <c r="CM452" s="1478"/>
      <c r="CN452" s="1478"/>
    </row>
    <row r="453" spans="1:92" x14ac:dyDescent="0.2">
      <c r="A453" s="180"/>
      <c r="B453" s="1478"/>
      <c r="C453" s="1478"/>
      <c r="D453" s="1478"/>
      <c r="E453" s="1481"/>
      <c r="F453" s="1481"/>
      <c r="G453" s="1478"/>
      <c r="H453" s="1478"/>
      <c r="I453" s="1478"/>
      <c r="J453" s="1478"/>
      <c r="K453" s="1478"/>
      <c r="L453" s="1478"/>
      <c r="M453" s="1478"/>
      <c r="N453" s="180"/>
      <c r="O453" s="180"/>
      <c r="P453" s="180"/>
      <c r="Q453" s="1469"/>
      <c r="R453" s="180"/>
      <c r="S453" s="180"/>
      <c r="T453" s="180"/>
      <c r="U453" s="180"/>
      <c r="V453" s="180"/>
      <c r="W453" s="180"/>
      <c r="X453" s="180"/>
      <c r="Y453" s="180"/>
      <c r="Z453" s="180"/>
      <c r="AA453" s="180"/>
      <c r="AB453" s="180"/>
      <c r="AC453" s="180"/>
      <c r="AD453" s="180"/>
      <c r="AE453" s="180"/>
      <c r="AF453" s="180"/>
      <c r="AG453" s="180"/>
      <c r="AH453" s="180"/>
      <c r="AI453" s="180"/>
      <c r="AJ453" s="180"/>
      <c r="AK453" s="180"/>
      <c r="AL453" s="180"/>
      <c r="AM453" s="180"/>
      <c r="AN453" s="180"/>
      <c r="AO453" s="180"/>
      <c r="AP453" s="180"/>
      <c r="AQ453" s="180"/>
      <c r="AR453" s="180"/>
      <c r="AS453" s="180"/>
      <c r="AT453" s="180"/>
      <c r="AU453" s="180"/>
      <c r="AV453" s="180"/>
      <c r="AW453" s="180"/>
      <c r="AX453" s="180"/>
      <c r="AY453" s="180"/>
      <c r="AZ453" s="1469"/>
      <c r="BA453" s="1469"/>
      <c r="BB453" s="1478"/>
      <c r="CI453" s="1478"/>
      <c r="CJ453" s="1478"/>
      <c r="CK453" s="1478"/>
      <c r="CL453" s="1478"/>
      <c r="CM453" s="1478"/>
      <c r="CN453" s="1478"/>
    </row>
    <row r="454" spans="1:92" x14ac:dyDescent="0.2">
      <c r="A454" s="180"/>
      <c r="B454" s="1478"/>
      <c r="C454" s="1478"/>
      <c r="D454" s="1478"/>
      <c r="E454" s="1481"/>
      <c r="F454" s="1481"/>
      <c r="G454" s="1478"/>
      <c r="H454" s="1478"/>
      <c r="I454" s="1478"/>
      <c r="J454" s="1478"/>
      <c r="K454" s="1478"/>
      <c r="L454" s="1478"/>
      <c r="M454" s="1478"/>
      <c r="N454" s="180"/>
      <c r="O454" s="180"/>
      <c r="P454" s="180"/>
      <c r="Q454" s="1469"/>
      <c r="R454" s="180"/>
      <c r="S454" s="180"/>
      <c r="T454" s="180"/>
      <c r="U454" s="180"/>
      <c r="V454" s="180"/>
      <c r="W454" s="180"/>
      <c r="X454" s="180"/>
      <c r="Y454" s="180"/>
      <c r="Z454" s="180"/>
      <c r="AA454" s="180"/>
      <c r="AB454" s="180"/>
      <c r="AC454" s="180"/>
      <c r="AD454" s="180"/>
      <c r="AE454" s="180"/>
      <c r="AF454" s="180"/>
      <c r="AG454" s="180"/>
      <c r="AH454" s="180"/>
      <c r="AI454" s="180"/>
      <c r="AJ454" s="180"/>
      <c r="AK454" s="180"/>
      <c r="AL454" s="180"/>
      <c r="AM454" s="180"/>
      <c r="AN454" s="180"/>
      <c r="AO454" s="180"/>
      <c r="AP454" s="180"/>
      <c r="AQ454" s="180"/>
      <c r="AR454" s="180"/>
      <c r="AS454" s="180"/>
      <c r="AT454" s="180"/>
      <c r="AU454" s="180"/>
      <c r="AV454" s="180"/>
      <c r="AW454" s="180"/>
      <c r="AX454" s="180"/>
      <c r="AY454" s="180"/>
      <c r="AZ454" s="1469"/>
      <c r="BA454" s="1469"/>
      <c r="BB454" s="1478"/>
      <c r="CI454" s="1478"/>
      <c r="CJ454" s="1478"/>
      <c r="CK454" s="1478"/>
      <c r="CL454" s="1478"/>
      <c r="CM454" s="1478"/>
      <c r="CN454" s="1478"/>
    </row>
    <row r="455" spans="1:92" x14ac:dyDescent="0.2">
      <c r="A455" s="180"/>
      <c r="B455" s="1478"/>
      <c r="C455" s="1478"/>
      <c r="D455" s="1478"/>
      <c r="E455" s="1481"/>
      <c r="F455" s="1481"/>
      <c r="G455" s="1478"/>
      <c r="H455" s="1478"/>
      <c r="I455" s="1478"/>
      <c r="J455" s="1478"/>
      <c r="K455" s="1478"/>
      <c r="L455" s="1478"/>
      <c r="M455" s="1478"/>
      <c r="N455" s="180"/>
      <c r="O455" s="180"/>
      <c r="P455" s="180"/>
      <c r="Q455" s="1469"/>
      <c r="R455" s="180"/>
      <c r="S455" s="180"/>
      <c r="T455" s="180"/>
      <c r="U455" s="180"/>
      <c r="V455" s="180"/>
      <c r="W455" s="180"/>
      <c r="X455" s="180"/>
      <c r="Y455" s="180"/>
      <c r="Z455" s="180"/>
      <c r="AA455" s="180"/>
      <c r="AB455" s="180"/>
      <c r="AC455" s="180"/>
      <c r="AD455" s="180"/>
      <c r="AE455" s="180"/>
      <c r="AF455" s="180"/>
      <c r="AG455" s="180"/>
      <c r="AH455" s="180"/>
      <c r="AI455" s="180"/>
      <c r="AJ455" s="180"/>
      <c r="AK455" s="180"/>
      <c r="AL455" s="180"/>
      <c r="AM455" s="180"/>
      <c r="AN455" s="180"/>
      <c r="AO455" s="180"/>
      <c r="AP455" s="180"/>
      <c r="AQ455" s="180"/>
      <c r="AR455" s="180"/>
      <c r="AS455" s="180"/>
      <c r="AT455" s="180"/>
      <c r="AU455" s="180"/>
      <c r="AV455" s="180"/>
      <c r="AW455" s="180"/>
      <c r="AX455" s="180"/>
      <c r="AY455" s="180"/>
      <c r="AZ455" s="1469"/>
      <c r="BA455" s="1469"/>
      <c r="BB455" s="1478"/>
      <c r="CI455" s="1478"/>
      <c r="CJ455" s="1478"/>
      <c r="CK455" s="1478"/>
      <c r="CL455" s="1478"/>
      <c r="CM455" s="1478"/>
      <c r="CN455" s="1478"/>
    </row>
    <row r="456" spans="1:92" x14ac:dyDescent="0.2">
      <c r="A456" s="180"/>
      <c r="B456" s="1478"/>
      <c r="C456" s="1478"/>
      <c r="D456" s="1478"/>
      <c r="E456" s="1481"/>
      <c r="F456" s="1481"/>
      <c r="G456" s="1478"/>
      <c r="H456" s="1478"/>
      <c r="I456" s="1478"/>
      <c r="J456" s="1478"/>
      <c r="K456" s="1478"/>
      <c r="L456" s="1478"/>
      <c r="M456" s="1478"/>
      <c r="N456" s="180"/>
      <c r="O456" s="180"/>
      <c r="P456" s="180"/>
      <c r="Q456" s="1469"/>
      <c r="R456" s="180"/>
      <c r="S456" s="180"/>
      <c r="T456" s="180"/>
      <c r="U456" s="180"/>
      <c r="V456" s="180"/>
      <c r="W456" s="180"/>
      <c r="X456" s="180"/>
      <c r="Y456" s="180"/>
      <c r="Z456" s="180"/>
      <c r="AA456" s="180"/>
      <c r="AB456" s="180"/>
      <c r="AC456" s="180"/>
      <c r="AD456" s="180"/>
      <c r="AE456" s="180"/>
      <c r="AF456" s="180"/>
      <c r="AG456" s="180"/>
      <c r="AH456" s="180"/>
      <c r="AI456" s="180"/>
      <c r="AJ456" s="180"/>
      <c r="AK456" s="180"/>
      <c r="AL456" s="180"/>
      <c r="AM456" s="180"/>
      <c r="AN456" s="180"/>
      <c r="AO456" s="180"/>
      <c r="AP456" s="180"/>
      <c r="AQ456" s="180"/>
      <c r="AR456" s="180"/>
      <c r="AS456" s="180"/>
      <c r="AT456" s="180"/>
      <c r="AU456" s="180"/>
      <c r="AV456" s="180"/>
      <c r="AW456" s="180"/>
      <c r="AX456" s="180"/>
      <c r="AY456" s="180"/>
      <c r="AZ456" s="1469"/>
      <c r="BA456" s="1469"/>
      <c r="BB456" s="1478"/>
      <c r="CI456" s="1478"/>
      <c r="CJ456" s="1478"/>
      <c r="CK456" s="1478"/>
      <c r="CL456" s="1478"/>
      <c r="CM456" s="1478"/>
      <c r="CN456" s="1478"/>
    </row>
    <row r="457" spans="1:92" x14ac:dyDescent="0.2">
      <c r="A457" s="180"/>
      <c r="B457" s="1478"/>
      <c r="C457" s="1478"/>
      <c r="D457" s="1478"/>
      <c r="E457" s="1481"/>
      <c r="F457" s="1481"/>
      <c r="G457" s="1478"/>
      <c r="H457" s="1478"/>
      <c r="I457" s="1478"/>
      <c r="J457" s="1478"/>
      <c r="K457" s="1478"/>
      <c r="L457" s="1478"/>
      <c r="M457" s="1478"/>
      <c r="N457" s="180"/>
      <c r="O457" s="180"/>
      <c r="P457" s="180"/>
      <c r="Q457" s="1469"/>
      <c r="R457" s="180"/>
      <c r="S457" s="180"/>
      <c r="T457" s="180"/>
      <c r="U457" s="180"/>
      <c r="V457" s="180"/>
      <c r="W457" s="180"/>
      <c r="X457" s="180"/>
      <c r="Y457" s="180"/>
      <c r="Z457" s="180"/>
      <c r="AA457" s="180"/>
      <c r="AB457" s="180"/>
      <c r="AC457" s="180"/>
      <c r="AD457" s="180"/>
      <c r="AE457" s="180"/>
      <c r="AF457" s="180"/>
      <c r="AG457" s="180"/>
      <c r="AH457" s="180"/>
      <c r="AI457" s="180"/>
      <c r="AJ457" s="180"/>
      <c r="AK457" s="180"/>
      <c r="AL457" s="180"/>
      <c r="AM457" s="180"/>
      <c r="AN457" s="180"/>
      <c r="AO457" s="180"/>
      <c r="AP457" s="180"/>
      <c r="AQ457" s="180"/>
      <c r="AR457" s="180"/>
      <c r="AS457" s="180"/>
      <c r="AT457" s="180"/>
      <c r="AU457" s="180"/>
      <c r="AV457" s="180"/>
      <c r="AW457" s="180"/>
      <c r="AX457" s="180"/>
      <c r="AY457" s="180"/>
      <c r="AZ457" s="1469"/>
      <c r="BA457" s="1469"/>
      <c r="BB457" s="1478"/>
      <c r="CI457" s="1478"/>
      <c r="CJ457" s="1478"/>
      <c r="CK457" s="1478"/>
      <c r="CL457" s="1478"/>
      <c r="CM457" s="1478"/>
      <c r="CN457" s="1478"/>
    </row>
    <row r="458" spans="1:92" x14ac:dyDescent="0.2">
      <c r="A458" s="180"/>
      <c r="B458" s="1478"/>
      <c r="C458" s="1478"/>
      <c r="D458" s="1478"/>
      <c r="E458" s="1481"/>
      <c r="F458" s="1481"/>
      <c r="G458" s="1478"/>
      <c r="H458" s="1478"/>
      <c r="I458" s="1478"/>
      <c r="J458" s="1478"/>
      <c r="K458" s="1478"/>
      <c r="L458" s="1478"/>
      <c r="M458" s="1478"/>
      <c r="N458" s="180"/>
      <c r="O458" s="180"/>
      <c r="P458" s="180"/>
      <c r="Q458" s="1469"/>
      <c r="R458" s="180"/>
      <c r="S458" s="180"/>
      <c r="T458" s="180"/>
      <c r="U458" s="180"/>
      <c r="V458" s="180"/>
      <c r="W458" s="180"/>
      <c r="X458" s="180"/>
      <c r="Y458" s="180"/>
      <c r="Z458" s="180"/>
      <c r="AA458" s="180"/>
      <c r="AB458" s="180"/>
      <c r="AC458" s="180"/>
      <c r="AD458" s="180"/>
      <c r="AE458" s="180"/>
      <c r="AF458" s="180"/>
      <c r="AG458" s="180"/>
      <c r="AH458" s="180"/>
      <c r="AI458" s="180"/>
      <c r="AJ458" s="180"/>
      <c r="AK458" s="180"/>
      <c r="AL458" s="180"/>
      <c r="AM458" s="180"/>
      <c r="AN458" s="180"/>
      <c r="AO458" s="180"/>
      <c r="AP458" s="180"/>
      <c r="AQ458" s="180"/>
      <c r="AR458" s="180"/>
      <c r="AS458" s="180"/>
      <c r="AT458" s="180"/>
      <c r="AU458" s="180"/>
      <c r="AV458" s="180"/>
      <c r="AW458" s="180"/>
      <c r="AX458" s="180"/>
      <c r="AY458" s="180"/>
      <c r="AZ458" s="1469"/>
      <c r="BA458" s="1469"/>
      <c r="BB458" s="1478"/>
      <c r="CI458" s="1478"/>
      <c r="CJ458" s="1478"/>
      <c r="CK458" s="1478"/>
      <c r="CL458" s="1478"/>
      <c r="CM458" s="1478"/>
      <c r="CN458" s="1478"/>
    </row>
    <row r="459" spans="1:92" x14ac:dyDescent="0.2">
      <c r="A459" s="180"/>
      <c r="B459" s="1478"/>
      <c r="C459" s="1478"/>
      <c r="D459" s="1478"/>
      <c r="E459" s="1481"/>
      <c r="F459" s="1481"/>
      <c r="G459" s="1478"/>
      <c r="H459" s="1478"/>
      <c r="I459" s="1478"/>
      <c r="J459" s="1478"/>
      <c r="K459" s="1478"/>
      <c r="L459" s="1478"/>
      <c r="M459" s="1478"/>
      <c r="N459" s="180"/>
      <c r="O459" s="180"/>
      <c r="P459" s="180"/>
      <c r="Q459" s="1469"/>
      <c r="R459" s="180"/>
      <c r="S459" s="180"/>
      <c r="T459" s="180"/>
      <c r="U459" s="180"/>
      <c r="V459" s="180"/>
      <c r="W459" s="180"/>
      <c r="X459" s="180"/>
      <c r="Y459" s="180"/>
      <c r="Z459" s="180"/>
      <c r="AA459" s="180"/>
      <c r="AB459" s="180"/>
      <c r="AC459" s="180"/>
      <c r="AD459" s="180"/>
      <c r="AE459" s="180"/>
      <c r="AF459" s="180"/>
      <c r="AG459" s="180"/>
      <c r="AH459" s="180"/>
      <c r="AI459" s="180"/>
      <c r="AJ459" s="180"/>
      <c r="AK459" s="180"/>
      <c r="AL459" s="180"/>
      <c r="AM459" s="180"/>
      <c r="AN459" s="180"/>
      <c r="AO459" s="180"/>
      <c r="AP459" s="180"/>
      <c r="AQ459" s="180"/>
      <c r="AR459" s="180"/>
      <c r="AS459" s="180"/>
      <c r="AT459" s="180"/>
      <c r="AU459" s="180"/>
      <c r="AV459" s="180"/>
      <c r="AW459" s="180"/>
      <c r="AX459" s="180"/>
      <c r="AY459" s="180"/>
      <c r="AZ459" s="1469"/>
      <c r="BA459" s="1469"/>
      <c r="BB459" s="1478"/>
      <c r="CI459" s="1478"/>
      <c r="CJ459" s="1478"/>
      <c r="CK459" s="1478"/>
      <c r="CL459" s="1478"/>
      <c r="CM459" s="1478"/>
      <c r="CN459" s="1478"/>
    </row>
    <row r="460" spans="1:92" x14ac:dyDescent="0.2">
      <c r="A460" s="180"/>
      <c r="B460" s="1478"/>
      <c r="C460" s="1478"/>
      <c r="D460" s="1478"/>
      <c r="E460" s="1481"/>
      <c r="F460" s="1481"/>
      <c r="G460" s="1478"/>
      <c r="H460" s="1478"/>
      <c r="I460" s="1478"/>
      <c r="J460" s="1478"/>
      <c r="K460" s="1478"/>
      <c r="L460" s="1478"/>
      <c r="M460" s="1478"/>
      <c r="N460" s="180"/>
      <c r="O460" s="180"/>
      <c r="P460" s="180"/>
      <c r="Q460" s="1469"/>
      <c r="R460" s="180"/>
      <c r="S460" s="180"/>
      <c r="T460" s="180"/>
      <c r="U460" s="180"/>
      <c r="V460" s="180"/>
      <c r="W460" s="180"/>
      <c r="X460" s="180"/>
      <c r="Y460" s="180"/>
      <c r="Z460" s="180"/>
      <c r="AA460" s="180"/>
      <c r="AB460" s="180"/>
      <c r="AC460" s="180"/>
      <c r="AD460" s="180"/>
      <c r="AE460" s="180"/>
      <c r="AF460" s="180"/>
      <c r="AG460" s="180"/>
      <c r="AH460" s="180"/>
      <c r="AI460" s="180"/>
      <c r="AJ460" s="180"/>
      <c r="AK460" s="180"/>
      <c r="AL460" s="180"/>
      <c r="AM460" s="180"/>
      <c r="AN460" s="180"/>
      <c r="AO460" s="180"/>
      <c r="AP460" s="180"/>
      <c r="AQ460" s="180"/>
      <c r="AR460" s="180"/>
      <c r="AS460" s="180"/>
      <c r="AT460" s="180"/>
      <c r="AU460" s="180"/>
      <c r="AV460" s="180"/>
      <c r="AW460" s="180"/>
      <c r="AX460" s="180"/>
      <c r="AY460" s="180"/>
      <c r="AZ460" s="1469"/>
      <c r="BA460" s="1469"/>
      <c r="BB460" s="1478"/>
      <c r="CI460" s="1478"/>
      <c r="CJ460" s="1478"/>
      <c r="CK460" s="1478"/>
      <c r="CL460" s="1478"/>
      <c r="CM460" s="1478"/>
      <c r="CN460" s="1478"/>
    </row>
    <row r="461" spans="1:92" x14ac:dyDescent="0.2">
      <c r="A461" s="180"/>
      <c r="B461" s="1478"/>
      <c r="C461" s="1478"/>
      <c r="D461" s="1478"/>
      <c r="E461" s="1481"/>
      <c r="F461" s="1481"/>
      <c r="G461" s="1478"/>
      <c r="H461" s="1478"/>
      <c r="I461" s="1478"/>
      <c r="J461" s="1478"/>
      <c r="K461" s="1478"/>
      <c r="L461" s="1478"/>
      <c r="M461" s="1478"/>
      <c r="N461" s="180"/>
      <c r="O461" s="180"/>
      <c r="P461" s="180"/>
      <c r="Q461" s="1469"/>
      <c r="R461" s="180"/>
      <c r="S461" s="180"/>
      <c r="T461" s="180"/>
      <c r="U461" s="180"/>
      <c r="V461" s="180"/>
      <c r="W461" s="180"/>
      <c r="X461" s="180"/>
      <c r="Y461" s="180"/>
      <c r="Z461" s="180"/>
      <c r="AA461" s="180"/>
      <c r="AB461" s="180"/>
      <c r="AC461" s="180"/>
      <c r="AD461" s="180"/>
      <c r="AE461" s="180"/>
      <c r="AF461" s="180"/>
      <c r="AG461" s="180"/>
      <c r="AH461" s="180"/>
      <c r="AI461" s="180"/>
      <c r="AJ461" s="180"/>
      <c r="AK461" s="180"/>
      <c r="AL461" s="180"/>
      <c r="AM461" s="180"/>
      <c r="AN461" s="180"/>
      <c r="AO461" s="180"/>
      <c r="AP461" s="180"/>
      <c r="AQ461" s="180"/>
      <c r="AR461" s="180"/>
      <c r="AS461" s="180"/>
      <c r="AT461" s="180"/>
      <c r="AU461" s="180"/>
      <c r="AV461" s="180"/>
      <c r="AW461" s="180"/>
      <c r="AX461" s="180"/>
      <c r="AY461" s="180"/>
      <c r="AZ461" s="1469"/>
      <c r="BA461" s="1469"/>
      <c r="BB461" s="1478"/>
      <c r="CI461" s="1478"/>
      <c r="CJ461" s="1478"/>
      <c r="CK461" s="1478"/>
      <c r="CL461" s="1478"/>
      <c r="CM461" s="1478"/>
      <c r="CN461" s="1478"/>
    </row>
    <row r="462" spans="1:92" x14ac:dyDescent="0.2">
      <c r="A462" s="180"/>
      <c r="B462" s="1478"/>
      <c r="C462" s="1478"/>
      <c r="D462" s="1478"/>
      <c r="E462" s="1481"/>
      <c r="F462" s="1481"/>
      <c r="G462" s="1478"/>
      <c r="H462" s="1478"/>
      <c r="I462" s="1478"/>
      <c r="J462" s="1478"/>
      <c r="K462" s="1478"/>
      <c r="L462" s="1478"/>
      <c r="M462" s="1478"/>
      <c r="N462" s="180"/>
      <c r="O462" s="180"/>
      <c r="P462" s="180"/>
      <c r="Q462" s="1469"/>
      <c r="R462" s="180"/>
      <c r="S462" s="180"/>
      <c r="T462" s="180"/>
      <c r="U462" s="180"/>
      <c r="V462" s="180"/>
      <c r="W462" s="180"/>
      <c r="X462" s="180"/>
      <c r="Y462" s="180"/>
      <c r="Z462" s="180"/>
      <c r="AA462" s="180"/>
      <c r="AB462" s="180"/>
      <c r="AC462" s="180"/>
      <c r="AD462" s="180"/>
      <c r="AE462" s="180"/>
      <c r="AF462" s="180"/>
      <c r="AG462" s="180"/>
      <c r="AH462" s="180"/>
      <c r="AI462" s="180"/>
      <c r="AJ462" s="180"/>
      <c r="AK462" s="180"/>
      <c r="AL462" s="180"/>
      <c r="AM462" s="180"/>
      <c r="AN462" s="180"/>
      <c r="AO462" s="180"/>
      <c r="AP462" s="180"/>
      <c r="AQ462" s="180"/>
      <c r="AR462" s="180"/>
      <c r="AS462" s="180"/>
      <c r="AT462" s="180"/>
      <c r="AU462" s="180"/>
      <c r="AV462" s="180"/>
      <c r="AW462" s="180"/>
      <c r="AX462" s="180"/>
      <c r="AY462" s="180"/>
      <c r="AZ462" s="1469"/>
      <c r="BA462" s="1469"/>
      <c r="BB462" s="1478"/>
      <c r="CI462" s="1478"/>
      <c r="CJ462" s="1478"/>
      <c r="CK462" s="1478"/>
      <c r="CL462" s="1478"/>
      <c r="CM462" s="1478"/>
      <c r="CN462" s="1478"/>
    </row>
    <row r="463" spans="1:92" x14ac:dyDescent="0.2">
      <c r="A463" s="180"/>
      <c r="B463" s="1478"/>
      <c r="C463" s="1478"/>
      <c r="D463" s="1478"/>
      <c r="E463" s="1481"/>
      <c r="F463" s="1481"/>
      <c r="G463" s="1478"/>
      <c r="H463" s="1478"/>
      <c r="I463" s="1478"/>
      <c r="J463" s="1478"/>
      <c r="K463" s="1478"/>
      <c r="L463" s="1478"/>
      <c r="M463" s="1478"/>
      <c r="N463" s="180"/>
      <c r="O463" s="180"/>
      <c r="P463" s="180"/>
      <c r="Q463" s="1469"/>
      <c r="R463" s="180"/>
      <c r="S463" s="180"/>
      <c r="T463" s="180"/>
      <c r="U463" s="180"/>
      <c r="V463" s="180"/>
      <c r="W463" s="180"/>
      <c r="X463" s="180"/>
      <c r="Y463" s="180"/>
      <c r="Z463" s="180"/>
      <c r="AA463" s="180"/>
      <c r="AB463" s="180"/>
      <c r="AC463" s="180"/>
      <c r="AD463" s="180"/>
      <c r="AE463" s="180"/>
      <c r="AF463" s="180"/>
      <c r="AG463" s="180"/>
      <c r="AH463" s="180"/>
      <c r="AI463" s="180"/>
      <c r="AJ463" s="180"/>
      <c r="AK463" s="180"/>
      <c r="AL463" s="180"/>
      <c r="AM463" s="180"/>
      <c r="AN463" s="180"/>
      <c r="AO463" s="180"/>
      <c r="AP463" s="180"/>
      <c r="AQ463" s="180"/>
      <c r="AR463" s="180"/>
      <c r="AS463" s="180"/>
      <c r="AT463" s="180"/>
      <c r="AU463" s="180"/>
      <c r="AV463" s="180"/>
      <c r="AW463" s="180"/>
      <c r="AX463" s="180"/>
      <c r="AY463" s="180"/>
      <c r="AZ463" s="1469"/>
      <c r="BA463" s="1469"/>
      <c r="BB463" s="1478"/>
      <c r="CI463" s="1478"/>
      <c r="CJ463" s="1478"/>
      <c r="CK463" s="1478"/>
      <c r="CL463" s="1478"/>
      <c r="CM463" s="1478"/>
      <c r="CN463" s="1478"/>
    </row>
    <row r="464" spans="1:92" x14ac:dyDescent="0.2">
      <c r="A464" s="180"/>
      <c r="B464" s="1478"/>
      <c r="C464" s="1478"/>
      <c r="D464" s="1478"/>
      <c r="E464" s="1481"/>
      <c r="F464" s="1481"/>
      <c r="G464" s="1478"/>
      <c r="H464" s="1478"/>
      <c r="I464" s="1478"/>
      <c r="J464" s="1478"/>
      <c r="K464" s="1478"/>
      <c r="L464" s="1478"/>
      <c r="M464" s="1478"/>
      <c r="N464" s="180"/>
      <c r="O464" s="180"/>
      <c r="P464" s="180"/>
      <c r="Q464" s="1469"/>
      <c r="R464" s="180"/>
      <c r="S464" s="180"/>
      <c r="T464" s="180"/>
      <c r="U464" s="180"/>
      <c r="V464" s="180"/>
      <c r="W464" s="180"/>
      <c r="X464" s="180"/>
      <c r="Y464" s="180"/>
      <c r="Z464" s="180"/>
      <c r="AA464" s="180"/>
      <c r="AB464" s="180"/>
      <c r="AC464" s="180"/>
      <c r="AD464" s="180"/>
      <c r="AE464" s="180"/>
      <c r="AF464" s="180"/>
      <c r="AG464" s="180"/>
      <c r="AH464" s="180"/>
      <c r="AI464" s="180"/>
      <c r="AJ464" s="180"/>
      <c r="AK464" s="180"/>
      <c r="AL464" s="180"/>
      <c r="AM464" s="180"/>
      <c r="AN464" s="180"/>
      <c r="AO464" s="180"/>
      <c r="AP464" s="180"/>
      <c r="AQ464" s="180"/>
      <c r="AR464" s="180"/>
      <c r="AS464" s="180"/>
      <c r="AT464" s="180"/>
      <c r="AU464" s="180"/>
      <c r="AV464" s="180"/>
      <c r="AW464" s="180"/>
      <c r="AX464" s="180"/>
      <c r="AY464" s="180"/>
      <c r="AZ464" s="1469"/>
      <c r="BA464" s="1469"/>
      <c r="BB464" s="1478"/>
      <c r="CI464" s="1478"/>
      <c r="CJ464" s="1478"/>
      <c r="CK464" s="1478"/>
      <c r="CL464" s="1478"/>
      <c r="CM464" s="1478"/>
      <c r="CN464" s="1478"/>
    </row>
    <row r="465" spans="1:92" x14ac:dyDescent="0.2">
      <c r="A465" s="180"/>
      <c r="B465" s="1478"/>
      <c r="C465" s="1478"/>
      <c r="D465" s="1478"/>
      <c r="E465" s="1481"/>
      <c r="F465" s="1481"/>
      <c r="G465" s="1478"/>
      <c r="H465" s="1478"/>
      <c r="I465" s="1478"/>
      <c r="J465" s="1478"/>
      <c r="K465" s="1478"/>
      <c r="L465" s="1478"/>
      <c r="M465" s="1478"/>
      <c r="N465" s="180"/>
      <c r="O465" s="180"/>
      <c r="P465" s="180"/>
      <c r="Q465" s="1469"/>
      <c r="R465" s="180"/>
      <c r="S465" s="180"/>
      <c r="T465" s="180"/>
      <c r="U465" s="180"/>
      <c r="V465" s="180"/>
      <c r="W465" s="180"/>
      <c r="X465" s="180"/>
      <c r="Y465" s="180"/>
      <c r="Z465" s="180"/>
      <c r="AA465" s="180"/>
      <c r="AB465" s="180"/>
      <c r="AC465" s="180"/>
      <c r="AD465" s="180"/>
      <c r="AE465" s="180"/>
      <c r="AF465" s="180"/>
      <c r="AG465" s="180"/>
      <c r="AH465" s="180"/>
      <c r="AI465" s="180"/>
      <c r="AJ465" s="180"/>
      <c r="AK465" s="180"/>
      <c r="AL465" s="180"/>
      <c r="AM465" s="180"/>
      <c r="AN465" s="180"/>
      <c r="AO465" s="180"/>
      <c r="AP465" s="180"/>
      <c r="AQ465" s="180"/>
      <c r="AR465" s="180"/>
      <c r="AS465" s="180"/>
      <c r="AT465" s="180"/>
      <c r="AU465" s="180"/>
      <c r="AV465" s="180"/>
      <c r="AW465" s="180"/>
      <c r="AX465" s="180"/>
      <c r="AY465" s="180"/>
      <c r="AZ465" s="1469"/>
      <c r="BA465" s="1469"/>
      <c r="BB465" s="1478"/>
      <c r="CI465" s="1478"/>
      <c r="CJ465" s="1478"/>
      <c r="CK465" s="1478"/>
      <c r="CL465" s="1478"/>
      <c r="CM465" s="1478"/>
      <c r="CN465" s="1478"/>
    </row>
    <row r="466" spans="1:92" x14ac:dyDescent="0.2">
      <c r="A466" s="180"/>
      <c r="B466" s="1478"/>
      <c r="C466" s="1478"/>
      <c r="D466" s="1478"/>
      <c r="E466" s="1481"/>
      <c r="F466" s="1481"/>
      <c r="G466" s="1478"/>
      <c r="H466" s="1478"/>
      <c r="I466" s="1478"/>
      <c r="J466" s="1478"/>
      <c r="K466" s="1478"/>
      <c r="L466" s="1478"/>
      <c r="M466" s="1478"/>
      <c r="N466" s="180"/>
      <c r="O466" s="180"/>
      <c r="P466" s="180"/>
      <c r="Q466" s="1469"/>
      <c r="R466" s="180"/>
      <c r="S466" s="180"/>
      <c r="T466" s="180"/>
      <c r="U466" s="180"/>
      <c r="V466" s="180"/>
      <c r="W466" s="180"/>
      <c r="X466" s="180"/>
      <c r="Y466" s="180"/>
      <c r="Z466" s="180"/>
      <c r="AA466" s="180"/>
      <c r="AB466" s="180"/>
      <c r="AC466" s="180"/>
      <c r="AD466" s="180"/>
      <c r="AE466" s="180"/>
      <c r="AF466" s="180"/>
      <c r="AG466" s="180"/>
      <c r="AH466" s="180"/>
      <c r="AI466" s="180"/>
      <c r="AJ466" s="180"/>
      <c r="AK466" s="180"/>
      <c r="AL466" s="180"/>
      <c r="AM466" s="180"/>
      <c r="AN466" s="180"/>
      <c r="AO466" s="180"/>
      <c r="AP466" s="180"/>
      <c r="AQ466" s="180"/>
      <c r="AR466" s="180"/>
      <c r="AS466" s="180"/>
      <c r="AT466" s="180"/>
      <c r="AU466" s="180"/>
      <c r="AV466" s="180"/>
      <c r="AW466" s="180"/>
      <c r="AX466" s="180"/>
      <c r="AY466" s="180"/>
      <c r="AZ466" s="1469"/>
      <c r="BA466" s="1469"/>
      <c r="BB466" s="1478"/>
      <c r="CI466" s="1478"/>
      <c r="CJ466" s="1478"/>
      <c r="CK466" s="1478"/>
      <c r="CL466" s="1478"/>
      <c r="CM466" s="1478"/>
      <c r="CN466" s="1478"/>
    </row>
    <row r="467" spans="1:92" x14ac:dyDescent="0.2">
      <c r="A467" s="180"/>
      <c r="B467" s="1478"/>
      <c r="C467" s="1478"/>
      <c r="D467" s="1478"/>
      <c r="E467" s="1481"/>
      <c r="F467" s="1481"/>
      <c r="G467" s="1478"/>
      <c r="H467" s="1478"/>
      <c r="I467" s="1478"/>
      <c r="J467" s="1478"/>
      <c r="K467" s="1478"/>
      <c r="L467" s="1478"/>
      <c r="M467" s="1478"/>
      <c r="N467" s="180"/>
      <c r="O467" s="180"/>
      <c r="P467" s="180"/>
      <c r="Q467" s="1469"/>
      <c r="R467" s="180"/>
      <c r="S467" s="180"/>
      <c r="T467" s="180"/>
      <c r="U467" s="180"/>
      <c r="V467" s="180"/>
      <c r="W467" s="180"/>
      <c r="X467" s="180"/>
      <c r="Y467" s="180"/>
      <c r="Z467" s="180"/>
      <c r="AA467" s="180"/>
      <c r="AB467" s="180"/>
      <c r="AC467" s="180"/>
      <c r="AD467" s="180"/>
      <c r="AE467" s="180"/>
      <c r="AF467" s="180"/>
      <c r="AG467" s="180"/>
      <c r="AH467" s="180"/>
      <c r="AI467" s="180"/>
      <c r="AJ467" s="180"/>
      <c r="AK467" s="180"/>
      <c r="AL467" s="180"/>
      <c r="AM467" s="180"/>
      <c r="AN467" s="180"/>
      <c r="AO467" s="180"/>
      <c r="AP467" s="180"/>
      <c r="AQ467" s="180"/>
      <c r="AR467" s="180"/>
      <c r="AS467" s="180"/>
      <c r="AT467" s="180"/>
      <c r="AU467" s="180"/>
      <c r="AV467" s="180"/>
      <c r="AW467" s="180"/>
      <c r="AX467" s="180"/>
      <c r="AY467" s="180"/>
      <c r="AZ467" s="1469"/>
      <c r="BA467" s="1469"/>
      <c r="BB467" s="1478"/>
      <c r="CI467" s="1478"/>
      <c r="CJ467" s="1478"/>
      <c r="CK467" s="1478"/>
      <c r="CL467" s="1478"/>
      <c r="CM467" s="1478"/>
      <c r="CN467" s="1478"/>
    </row>
    <row r="468" spans="1:92" x14ac:dyDescent="0.2">
      <c r="A468" s="180"/>
      <c r="B468" s="1478"/>
      <c r="C468" s="1478"/>
      <c r="D468" s="1478"/>
      <c r="E468" s="1481"/>
      <c r="F468" s="1481"/>
      <c r="G468" s="1478"/>
      <c r="H468" s="1478"/>
      <c r="I468" s="1478"/>
      <c r="J468" s="1478"/>
      <c r="K468" s="1478"/>
      <c r="L468" s="1478"/>
      <c r="M468" s="1478"/>
      <c r="N468" s="180"/>
      <c r="O468" s="180"/>
      <c r="P468" s="180"/>
      <c r="Q468" s="1469"/>
      <c r="R468" s="180"/>
      <c r="S468" s="180"/>
      <c r="T468" s="180"/>
      <c r="U468" s="180"/>
      <c r="V468" s="180"/>
      <c r="W468" s="180"/>
      <c r="X468" s="180"/>
      <c r="Y468" s="180"/>
      <c r="Z468" s="180"/>
      <c r="AA468" s="180"/>
      <c r="AB468" s="180"/>
      <c r="AC468" s="180"/>
      <c r="AD468" s="180"/>
      <c r="AE468" s="180"/>
      <c r="AF468" s="180"/>
      <c r="AG468" s="180"/>
      <c r="AH468" s="180"/>
      <c r="AI468" s="180"/>
      <c r="AJ468" s="180"/>
      <c r="AK468" s="180"/>
      <c r="AL468" s="180"/>
      <c r="AM468" s="180"/>
      <c r="AN468" s="180"/>
      <c r="AO468" s="180"/>
      <c r="AP468" s="180"/>
      <c r="AQ468" s="180"/>
      <c r="AR468" s="180"/>
      <c r="AS468" s="180"/>
      <c r="AT468" s="180"/>
      <c r="AU468" s="180"/>
      <c r="AV468" s="180"/>
      <c r="AW468" s="180"/>
      <c r="AX468" s="180"/>
      <c r="AY468" s="180"/>
      <c r="AZ468" s="1469"/>
      <c r="BA468" s="1469"/>
      <c r="BB468" s="1478"/>
      <c r="CI468" s="1478"/>
      <c r="CJ468" s="1478"/>
      <c r="CK468" s="1478"/>
      <c r="CL468" s="1478"/>
      <c r="CM468" s="1478"/>
      <c r="CN468" s="1478"/>
    </row>
    <row r="469" spans="1:92" x14ac:dyDescent="0.2">
      <c r="A469" s="180"/>
      <c r="B469" s="1478"/>
      <c r="C469" s="1478"/>
      <c r="D469" s="1478"/>
      <c r="E469" s="1481"/>
      <c r="F469" s="1481"/>
      <c r="G469" s="1478"/>
      <c r="H469" s="1478"/>
      <c r="I469" s="1478"/>
      <c r="J469" s="1478"/>
      <c r="K469" s="1478"/>
      <c r="L469" s="1478"/>
      <c r="M469" s="1478"/>
      <c r="N469" s="180"/>
      <c r="O469" s="180"/>
      <c r="P469" s="180"/>
      <c r="Q469" s="1469"/>
      <c r="R469" s="180"/>
      <c r="S469" s="180"/>
      <c r="T469" s="180"/>
      <c r="U469" s="180"/>
      <c r="V469" s="180"/>
      <c r="W469" s="180"/>
      <c r="X469" s="180"/>
      <c r="Y469" s="180"/>
      <c r="Z469" s="180"/>
      <c r="AA469" s="180"/>
      <c r="AB469" s="180"/>
      <c r="AC469" s="180"/>
      <c r="AD469" s="180"/>
      <c r="AE469" s="180"/>
      <c r="AF469" s="180"/>
      <c r="AG469" s="180"/>
      <c r="AH469" s="180"/>
      <c r="AI469" s="180"/>
      <c r="AJ469" s="180"/>
      <c r="AK469" s="180"/>
      <c r="AL469" s="180"/>
      <c r="AM469" s="180"/>
      <c r="AN469" s="180"/>
      <c r="AO469" s="180"/>
      <c r="AP469" s="180"/>
      <c r="AQ469" s="180"/>
      <c r="AR469" s="180"/>
      <c r="AS469" s="180"/>
      <c r="AT469" s="180"/>
      <c r="AU469" s="180"/>
      <c r="AV469" s="180"/>
      <c r="AW469" s="180"/>
      <c r="AX469" s="180"/>
      <c r="AY469" s="180"/>
      <c r="AZ469" s="1469"/>
      <c r="BA469" s="1469"/>
      <c r="BB469" s="1478"/>
      <c r="CI469" s="1478"/>
      <c r="CJ469" s="1478"/>
      <c r="CK469" s="1478"/>
      <c r="CL469" s="1478"/>
      <c r="CM469" s="1478"/>
      <c r="CN469" s="1478"/>
    </row>
    <row r="470" spans="1:92" x14ac:dyDescent="0.2">
      <c r="A470" s="180"/>
      <c r="B470" s="1478"/>
      <c r="C470" s="1478"/>
      <c r="D470" s="1478"/>
      <c r="E470" s="1481"/>
      <c r="F470" s="1481"/>
      <c r="G470" s="1478"/>
      <c r="H470" s="1478"/>
      <c r="I470" s="1478"/>
      <c r="J470" s="1478"/>
      <c r="K470" s="1478"/>
      <c r="L470" s="1478"/>
      <c r="M470" s="1478"/>
      <c r="N470" s="180"/>
      <c r="O470" s="180"/>
      <c r="P470" s="180"/>
      <c r="Q470" s="1469"/>
      <c r="R470" s="180"/>
      <c r="S470" s="180"/>
      <c r="T470" s="180"/>
      <c r="U470" s="180"/>
      <c r="V470" s="180"/>
      <c r="W470" s="180"/>
      <c r="X470" s="180"/>
      <c r="Y470" s="180"/>
      <c r="Z470" s="180"/>
      <c r="AA470" s="180"/>
      <c r="AB470" s="180"/>
      <c r="AC470" s="180"/>
      <c r="AD470" s="180"/>
      <c r="AE470" s="180"/>
      <c r="AF470" s="180"/>
      <c r="AG470" s="180"/>
      <c r="AH470" s="180"/>
      <c r="AI470" s="180"/>
      <c r="AJ470" s="180"/>
      <c r="AK470" s="180"/>
      <c r="AL470" s="180"/>
      <c r="AM470" s="180"/>
      <c r="AN470" s="180"/>
      <c r="AO470" s="180"/>
      <c r="AP470" s="180"/>
      <c r="AQ470" s="180"/>
      <c r="AR470" s="180"/>
      <c r="AS470" s="180"/>
      <c r="AT470" s="180"/>
      <c r="AU470" s="180"/>
      <c r="AV470" s="180"/>
      <c r="AW470" s="180"/>
      <c r="AX470" s="180"/>
      <c r="AY470" s="180"/>
      <c r="AZ470" s="1469"/>
      <c r="BA470" s="1469"/>
      <c r="BB470" s="1478"/>
      <c r="CI470" s="1478"/>
      <c r="CJ470" s="1478"/>
      <c r="CK470" s="1478"/>
      <c r="CL470" s="1478"/>
      <c r="CM470" s="1478"/>
      <c r="CN470" s="1478"/>
    </row>
    <row r="471" spans="1:92" x14ac:dyDescent="0.2">
      <c r="A471" s="180"/>
      <c r="B471" s="1478"/>
      <c r="C471" s="1478"/>
      <c r="D471" s="1478"/>
      <c r="E471" s="1481"/>
      <c r="F471" s="1481"/>
      <c r="G471" s="1478"/>
      <c r="H471" s="1478"/>
      <c r="I471" s="1478"/>
      <c r="J471" s="1478"/>
      <c r="K471" s="1478"/>
      <c r="L471" s="1478"/>
      <c r="M471" s="1478"/>
      <c r="N471" s="180"/>
      <c r="O471" s="180"/>
      <c r="P471" s="180"/>
      <c r="Q471" s="1469"/>
      <c r="R471" s="180"/>
      <c r="S471" s="180"/>
      <c r="T471" s="180"/>
      <c r="U471" s="180"/>
      <c r="V471" s="180"/>
      <c r="W471" s="180"/>
      <c r="X471" s="180"/>
      <c r="Y471" s="180"/>
      <c r="Z471" s="180"/>
      <c r="AA471" s="180"/>
      <c r="AB471" s="180"/>
      <c r="AC471" s="180"/>
      <c r="AD471" s="180"/>
      <c r="AE471" s="180"/>
      <c r="AF471" s="180"/>
      <c r="AG471" s="180"/>
      <c r="AH471" s="180"/>
      <c r="AI471" s="180"/>
      <c r="AJ471" s="180"/>
      <c r="AK471" s="180"/>
      <c r="AL471" s="180"/>
      <c r="AM471" s="180"/>
      <c r="AN471" s="180"/>
      <c r="AO471" s="180"/>
      <c r="AP471" s="180"/>
      <c r="AQ471" s="180"/>
      <c r="AR471" s="180"/>
      <c r="AS471" s="180"/>
      <c r="AT471" s="180"/>
      <c r="AU471" s="180"/>
      <c r="AV471" s="180"/>
      <c r="AW471" s="180"/>
      <c r="AX471" s="180"/>
      <c r="AY471" s="180"/>
      <c r="AZ471" s="1469"/>
      <c r="BA471" s="1469"/>
      <c r="BB471" s="1478"/>
      <c r="CI471" s="1478"/>
      <c r="CJ471" s="1478"/>
      <c r="CK471" s="1478"/>
      <c r="CL471" s="1478"/>
      <c r="CM471" s="1478"/>
      <c r="CN471" s="1478"/>
    </row>
    <row r="472" spans="1:92" x14ac:dyDescent="0.2">
      <c r="A472" s="180"/>
      <c r="B472" s="1478"/>
      <c r="C472" s="1478"/>
      <c r="D472" s="1478"/>
      <c r="E472" s="1481"/>
      <c r="F472" s="1481"/>
      <c r="G472" s="1478"/>
      <c r="H472" s="1478"/>
      <c r="I472" s="1478"/>
      <c r="J472" s="1478"/>
      <c r="K472" s="1478"/>
      <c r="L472" s="1478"/>
      <c r="M472" s="1478"/>
      <c r="N472" s="180"/>
      <c r="O472" s="180"/>
      <c r="P472" s="180"/>
      <c r="Q472" s="1469"/>
      <c r="R472" s="180"/>
      <c r="S472" s="180"/>
      <c r="T472" s="180"/>
      <c r="U472" s="180"/>
      <c r="V472" s="180"/>
      <c r="W472" s="180"/>
      <c r="X472" s="180"/>
      <c r="Y472" s="180"/>
      <c r="Z472" s="180"/>
      <c r="AA472" s="180"/>
      <c r="AB472" s="180"/>
      <c r="AC472" s="180"/>
      <c r="AD472" s="180"/>
      <c r="AE472" s="180"/>
      <c r="AF472" s="180"/>
      <c r="AG472" s="180"/>
      <c r="AH472" s="180"/>
      <c r="AI472" s="180"/>
      <c r="AJ472" s="180"/>
      <c r="AK472" s="180"/>
      <c r="AL472" s="180"/>
      <c r="AM472" s="180"/>
      <c r="AN472" s="180"/>
      <c r="AO472" s="180"/>
      <c r="AP472" s="180"/>
      <c r="AQ472" s="180"/>
      <c r="AR472" s="180"/>
      <c r="AS472" s="180"/>
      <c r="AT472" s="180"/>
      <c r="AU472" s="180"/>
      <c r="AV472" s="180"/>
      <c r="AW472" s="180"/>
      <c r="AX472" s="180"/>
      <c r="AY472" s="180"/>
      <c r="AZ472" s="1469"/>
      <c r="BA472" s="1469"/>
      <c r="BB472" s="1478"/>
      <c r="CI472" s="1478"/>
      <c r="CJ472" s="1478"/>
      <c r="CK472" s="1478"/>
      <c r="CL472" s="1478"/>
      <c r="CM472" s="1478"/>
      <c r="CN472" s="1478"/>
    </row>
    <row r="473" spans="1:92" x14ac:dyDescent="0.2">
      <c r="A473" s="180"/>
      <c r="B473" s="1478"/>
      <c r="C473" s="1478"/>
      <c r="D473" s="1478"/>
      <c r="E473" s="1481"/>
      <c r="F473" s="1481"/>
      <c r="G473" s="1478"/>
      <c r="H473" s="1478"/>
      <c r="I473" s="1478"/>
      <c r="J473" s="1478"/>
      <c r="K473" s="1478"/>
      <c r="L473" s="1478"/>
      <c r="M473" s="1478"/>
      <c r="N473" s="180"/>
      <c r="O473" s="180"/>
      <c r="P473" s="180"/>
      <c r="Q473" s="1469"/>
      <c r="R473" s="180"/>
      <c r="S473" s="180"/>
      <c r="T473" s="180"/>
      <c r="U473" s="180"/>
      <c r="V473" s="180"/>
      <c r="W473" s="180"/>
      <c r="X473" s="180"/>
      <c r="Y473" s="180"/>
      <c r="Z473" s="180"/>
      <c r="AA473" s="180"/>
      <c r="AB473" s="180"/>
      <c r="AC473" s="180"/>
      <c r="AD473" s="180"/>
      <c r="AE473" s="180"/>
      <c r="AF473" s="180"/>
      <c r="AG473" s="180"/>
      <c r="AH473" s="180"/>
      <c r="AI473" s="180"/>
      <c r="AJ473" s="180"/>
      <c r="AK473" s="180"/>
      <c r="AL473" s="180"/>
      <c r="AM473" s="180"/>
      <c r="AN473" s="180"/>
      <c r="AO473" s="180"/>
      <c r="AP473" s="180"/>
      <c r="AQ473" s="180"/>
      <c r="AR473" s="180"/>
      <c r="AS473" s="180"/>
      <c r="AT473" s="180"/>
      <c r="AU473" s="180"/>
      <c r="AV473" s="180"/>
      <c r="AW473" s="180"/>
      <c r="AX473" s="180"/>
      <c r="AY473" s="180"/>
      <c r="AZ473" s="1469"/>
      <c r="BA473" s="1469"/>
      <c r="BB473" s="1478"/>
      <c r="CI473" s="1478"/>
      <c r="CJ473" s="1478"/>
      <c r="CK473" s="1478"/>
      <c r="CL473" s="1478"/>
      <c r="CM473" s="1478"/>
      <c r="CN473" s="1478"/>
    </row>
    <row r="474" spans="1:92" x14ac:dyDescent="0.2">
      <c r="A474" s="180"/>
      <c r="B474" s="1478"/>
      <c r="C474" s="1478"/>
      <c r="D474" s="1478"/>
      <c r="E474" s="1481"/>
      <c r="F474" s="1481"/>
      <c r="G474" s="1478"/>
      <c r="H474" s="1478"/>
      <c r="I474" s="1478"/>
      <c r="J474" s="1478"/>
      <c r="K474" s="1478"/>
      <c r="L474" s="1478"/>
      <c r="M474" s="1478"/>
      <c r="N474" s="180"/>
      <c r="O474" s="180"/>
      <c r="P474" s="180"/>
      <c r="Q474" s="1469"/>
      <c r="R474" s="180"/>
      <c r="S474" s="180"/>
      <c r="T474" s="180"/>
      <c r="U474" s="180"/>
      <c r="V474" s="180"/>
      <c r="W474" s="180"/>
      <c r="X474" s="180"/>
      <c r="Y474" s="180"/>
      <c r="Z474" s="180"/>
      <c r="AA474" s="180"/>
      <c r="AB474" s="180"/>
      <c r="AC474" s="180"/>
      <c r="AD474" s="180"/>
      <c r="AE474" s="180"/>
      <c r="AF474" s="180"/>
      <c r="AG474" s="180"/>
      <c r="AH474" s="180"/>
      <c r="AI474" s="180"/>
      <c r="AJ474" s="180"/>
      <c r="AK474" s="180"/>
      <c r="AL474" s="180"/>
      <c r="AM474" s="180"/>
      <c r="AN474" s="180"/>
      <c r="AO474" s="180"/>
      <c r="AP474" s="180"/>
      <c r="AQ474" s="180"/>
      <c r="AR474" s="180"/>
      <c r="AS474" s="180"/>
      <c r="AT474" s="180"/>
      <c r="AU474" s="180"/>
      <c r="AV474" s="180"/>
      <c r="AW474" s="180"/>
      <c r="AX474" s="180"/>
      <c r="AY474" s="180"/>
      <c r="AZ474" s="1469"/>
      <c r="BA474" s="1469"/>
      <c r="BB474" s="1478"/>
      <c r="CI474" s="1478"/>
      <c r="CJ474" s="1478"/>
      <c r="CK474" s="1478"/>
      <c r="CL474" s="1478"/>
      <c r="CM474" s="1478"/>
      <c r="CN474" s="1478"/>
    </row>
  </sheetData>
  <sheetProtection algorithmName="SHA-512" hashValue="uTqCh8V8JkzAv4UyFo+80X8TQJPXvpmSd0HNg6r3gOfrDxx5im6jpHF/6AZN/G+vItT6WdoAKo7wKKyUX+tw3A==" saltValue="kZzuzo/JxQzfqvQ9AX+M/A==" spinCount="100000" sheet="1" objects="1" scenarios="1" formatColumns="0" formatRows="0"/>
  <conditionalFormatting sqref="C3">
    <cfRule type="cellIs" dxfId="20" priority="1" operator="equal">
      <formula>0</formula>
    </cfRule>
  </conditionalFormatting>
  <dataValidations count="1">
    <dataValidation type="decimal" operator="greaterThan" allowBlank="1" showInputMessage="1" showErrorMessage="1" errorTitle="Minimum Amounts" error="Enter the proposed minimum amount for each category or sub-category." sqref="H60:H68 J60:J68 J53:J58 H53:H58 F53:F58 F60:F68" xr:uid="{00000000-0002-0000-0900-000000000000}">
      <formula1>0</formula1>
    </dataValidation>
  </dataValidations>
  <pageMargins left="0.7" right="0.7" top="0.75" bottom="0.75" header="0.3" footer="0.3"/>
  <pageSetup paperSize="9" scale="62" orientation="landscape" r:id="rId1"/>
  <rowBreaks count="2" manualBreakCount="2">
    <brk id="71" max="49" man="1"/>
    <brk id="319" max="49" man="1"/>
  </rowBreaks>
  <colBreaks count="1" manualBreakCount="1">
    <brk id="17" max="368"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N474"/>
  <sheetViews>
    <sheetView zoomScaleNormal="100" workbookViewId="0"/>
  </sheetViews>
  <sheetFormatPr defaultColWidth="9.140625" defaultRowHeight="12" outlineLevelCol="1" x14ac:dyDescent="0.2"/>
  <cols>
    <col min="1" max="1" width="2.42578125" style="88" customWidth="1"/>
    <col min="2" max="2" width="2.85546875" style="196" customWidth="1"/>
    <col min="3" max="3" width="12.42578125" style="188" customWidth="1"/>
    <col min="4" max="4" width="26.140625" style="188" customWidth="1"/>
    <col min="5" max="6" width="12.7109375" style="90" customWidth="1"/>
    <col min="7" max="12" width="12.7109375" style="188" customWidth="1"/>
    <col min="13" max="13" width="3.85546875" style="188" customWidth="1"/>
    <col min="14" max="14" width="3.7109375" style="88" hidden="1" customWidth="1" outlineLevel="1"/>
    <col min="15" max="15" width="14" style="88" hidden="1" customWidth="1" outlineLevel="1"/>
    <col min="16" max="16" width="8" style="88" hidden="1" customWidth="1" outlineLevel="1"/>
    <col min="17" max="17" width="7" style="1354" customWidth="1" collapsed="1"/>
    <col min="18" max="18" width="2.140625" style="88" customWidth="1"/>
    <col min="19" max="19" width="8.140625" style="88" customWidth="1"/>
    <col min="20" max="23" width="7.85546875" style="88" bestFit="1" customWidth="1"/>
    <col min="24" max="25" width="7.42578125" style="88" customWidth="1"/>
    <col min="26" max="26" width="1.140625" style="88" customWidth="1"/>
    <col min="27" max="27" width="7.42578125" style="88" customWidth="1"/>
    <col min="28" max="28" width="9.42578125" style="88" customWidth="1"/>
    <col min="29" max="29" width="8.42578125" style="88" customWidth="1"/>
    <col min="30" max="31" width="7.42578125" style="88" customWidth="1"/>
    <col min="32" max="32" width="8.5703125" style="88" bestFit="1" customWidth="1"/>
    <col min="33" max="33" width="7.42578125" style="88" customWidth="1"/>
    <col min="34" max="34" width="1.140625" style="88" customWidth="1"/>
    <col min="35" max="41" width="8.7109375" style="88" customWidth="1"/>
    <col min="42" max="42" width="1.42578125" style="88" customWidth="1"/>
    <col min="43" max="43" width="9.140625" style="88" customWidth="1"/>
    <col min="44" max="44" width="10.140625" style="88" customWidth="1"/>
    <col min="45" max="49" width="7.42578125" style="88" customWidth="1"/>
    <col min="50" max="50" width="1.140625" style="88" customWidth="1"/>
    <col min="51" max="51" width="7.42578125" style="88" customWidth="1"/>
    <col min="52" max="52" width="9.140625" style="86"/>
    <col min="53" max="53" width="9.140625" style="1468"/>
    <col min="54" max="86" width="9.140625" style="1479"/>
    <col min="87" max="16384" width="9.140625" style="188"/>
  </cols>
  <sheetData>
    <row r="1" spans="1:54" s="196" customFormat="1" ht="12.75" thickBot="1" x14ac:dyDescent="0.25">
      <c r="A1" s="183"/>
      <c r="B1" s="101"/>
      <c r="C1" s="101"/>
      <c r="D1" s="101"/>
      <c r="E1" s="219"/>
      <c r="F1" s="219"/>
      <c r="G1" s="101"/>
      <c r="H1" s="101"/>
      <c r="I1" s="101"/>
      <c r="J1" s="101"/>
      <c r="K1" s="101"/>
      <c r="L1" s="101"/>
      <c r="M1" s="101"/>
      <c r="N1" s="183"/>
      <c r="O1" s="183"/>
      <c r="P1" s="183"/>
      <c r="Q1" s="10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478"/>
      <c r="BA1" s="1478"/>
      <c r="BB1" s="1478"/>
    </row>
    <row r="2" spans="1:54" s="246" customFormat="1" ht="15" x14ac:dyDescent="0.2">
      <c r="A2" s="183"/>
      <c r="B2" s="322"/>
      <c r="C2" s="323"/>
      <c r="D2" s="323"/>
      <c r="E2" s="829"/>
      <c r="F2" s="829"/>
      <c r="G2" s="323"/>
      <c r="H2" s="323"/>
      <c r="I2" s="323"/>
      <c r="J2" s="323"/>
      <c r="K2" s="323"/>
      <c r="L2" s="323"/>
      <c r="M2" s="324"/>
      <c r="N2" s="116"/>
      <c r="O2" s="116"/>
      <c r="P2" s="116"/>
      <c r="Q2" s="207"/>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207"/>
      <c r="BA2" s="207"/>
      <c r="BB2" s="207"/>
    </row>
    <row r="3" spans="1:54" s="246" customFormat="1" ht="15" x14ac:dyDescent="0.2">
      <c r="A3" s="183"/>
      <c r="B3" s="325"/>
      <c r="C3" s="994" t="str">
        <f>'WK2 - Notional General Income'!$C$3</f>
        <v>Central Coast Council</v>
      </c>
      <c r="D3" s="339"/>
      <c r="E3" s="830" t="s">
        <v>858</v>
      </c>
      <c r="F3" s="830" t="str">
        <f>G5</f>
        <v>.</v>
      </c>
      <c r="G3" s="340"/>
      <c r="H3" s="285"/>
      <c r="I3" s="285"/>
      <c r="J3" s="285"/>
      <c r="K3" s="285"/>
      <c r="L3" s="285"/>
      <c r="M3" s="326"/>
      <c r="N3" s="285"/>
      <c r="O3" s="285"/>
      <c r="P3" s="285"/>
      <c r="Q3" s="207"/>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07"/>
      <c r="BA3" s="207"/>
      <c r="BB3" s="207"/>
    </row>
    <row r="4" spans="1:54" s="246" customFormat="1" ht="15" x14ac:dyDescent="0.2">
      <c r="A4" s="183"/>
      <c r="B4" s="325"/>
      <c r="C4" s="116"/>
      <c r="D4" s="116"/>
      <c r="E4" s="223"/>
      <c r="F4" s="223"/>
      <c r="G4" s="116"/>
      <c r="H4" s="116"/>
      <c r="I4" s="116"/>
      <c r="J4" s="116"/>
      <c r="K4" s="207"/>
      <c r="L4" s="116"/>
      <c r="M4" s="327"/>
      <c r="N4" s="116"/>
      <c r="O4" s="116"/>
      <c r="P4" s="116"/>
      <c r="Q4" s="207"/>
      <c r="R4" s="116"/>
      <c r="S4" s="116"/>
      <c r="T4" s="285"/>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207"/>
      <c r="BA4" s="207"/>
      <c r="BB4" s="207"/>
    </row>
    <row r="5" spans="1:54" s="246" customFormat="1" ht="15.75" x14ac:dyDescent="0.25">
      <c r="A5" s="191"/>
      <c r="B5" s="328"/>
      <c r="C5" s="191"/>
      <c r="D5" s="111"/>
      <c r="E5" s="831"/>
      <c r="F5" s="831" t="s">
        <v>214</v>
      </c>
      <c r="G5" s="1407" t="str">
        <f>'WK1 - Identification'!$E$18</f>
        <v>.</v>
      </c>
      <c r="H5" s="111"/>
      <c r="I5" s="111"/>
      <c r="J5" s="111"/>
      <c r="K5" s="207"/>
      <c r="L5" s="111"/>
      <c r="M5" s="329"/>
      <c r="N5" s="165"/>
      <c r="O5" s="165"/>
      <c r="P5" s="165"/>
      <c r="Q5" s="207"/>
      <c r="R5" s="165"/>
      <c r="S5" s="165"/>
      <c r="T5" s="285"/>
      <c r="U5" s="165"/>
      <c r="V5" s="165"/>
      <c r="W5" s="165"/>
      <c r="X5" s="165"/>
      <c r="Y5" s="165"/>
      <c r="Z5" s="165"/>
      <c r="AA5" s="165"/>
      <c r="AB5" s="165"/>
      <c r="AC5" s="165"/>
      <c r="AD5" s="165"/>
      <c r="AE5" s="165"/>
      <c r="AF5" s="165"/>
      <c r="AG5" s="165"/>
      <c r="AH5" s="165"/>
      <c r="AI5" s="165"/>
      <c r="AJ5" s="165"/>
      <c r="AK5" s="165"/>
      <c r="AL5" s="165"/>
      <c r="AM5" s="165"/>
      <c r="AN5" s="165"/>
      <c r="AO5" s="165"/>
      <c r="AP5" s="165"/>
      <c r="AQ5" s="165"/>
      <c r="AR5" s="165"/>
      <c r="AS5" s="165"/>
      <c r="AT5" s="165"/>
      <c r="AU5" s="165"/>
      <c r="AV5" s="165"/>
      <c r="AW5" s="165"/>
      <c r="AX5" s="165"/>
      <c r="AY5" s="165"/>
      <c r="AZ5" s="207"/>
      <c r="BA5" s="207"/>
      <c r="BB5" s="207"/>
    </row>
    <row r="6" spans="1:54" s="246" customFormat="1" ht="15" x14ac:dyDescent="0.2">
      <c r="A6" s="191"/>
      <c r="B6" s="328"/>
      <c r="C6" s="164"/>
      <c r="D6" s="164"/>
      <c r="E6" s="832"/>
      <c r="F6" s="832"/>
      <c r="G6" s="164"/>
      <c r="H6" s="164"/>
      <c r="I6" s="164"/>
      <c r="J6" s="164"/>
      <c r="K6" s="164"/>
      <c r="L6" s="164"/>
      <c r="M6" s="330"/>
      <c r="N6" s="164"/>
      <c r="O6" s="164"/>
      <c r="P6" s="164"/>
      <c r="Q6" s="207"/>
      <c r="R6" s="164"/>
      <c r="S6" s="164"/>
      <c r="T6" s="164"/>
      <c r="U6" s="164"/>
      <c r="V6" s="164"/>
      <c r="W6" s="164"/>
      <c r="X6" s="207"/>
      <c r="Y6" s="164"/>
      <c r="Z6" s="164"/>
      <c r="AA6" s="164"/>
      <c r="AB6" s="164"/>
      <c r="AC6" s="164"/>
      <c r="AD6" s="164"/>
      <c r="AE6" s="164"/>
      <c r="AF6" s="164"/>
      <c r="AG6" s="164"/>
      <c r="AH6" s="164"/>
      <c r="AI6" s="164"/>
      <c r="AJ6" s="164"/>
      <c r="AK6" s="164"/>
      <c r="AL6" s="164"/>
      <c r="AM6" s="164"/>
      <c r="AN6" s="164"/>
      <c r="AO6" s="164"/>
      <c r="AP6" s="164"/>
      <c r="AQ6" s="164"/>
      <c r="AR6" s="164"/>
      <c r="AS6" s="164"/>
      <c r="AT6" s="164"/>
      <c r="AU6" s="164"/>
      <c r="AV6" s="164"/>
      <c r="AW6" s="164"/>
      <c r="AX6" s="164"/>
      <c r="AY6" s="164"/>
      <c r="AZ6" s="207"/>
      <c r="BA6" s="207"/>
      <c r="BB6" s="207"/>
    </row>
    <row r="7" spans="1:54" s="246" customFormat="1" ht="15.75" x14ac:dyDescent="0.25">
      <c r="A7" s="191"/>
      <c r="B7" s="328"/>
      <c r="C7" s="164"/>
      <c r="D7" s="164"/>
      <c r="E7" s="832"/>
      <c r="F7" s="181" t="s">
        <v>210</v>
      </c>
      <c r="G7" s="164"/>
      <c r="H7" s="164"/>
      <c r="I7" s="164"/>
      <c r="J7" s="164"/>
      <c r="L7" s="164"/>
      <c r="M7" s="330"/>
      <c r="N7" s="164"/>
      <c r="O7" s="164"/>
      <c r="P7" s="164"/>
      <c r="Q7" s="207"/>
      <c r="R7" s="164"/>
      <c r="S7" s="164"/>
      <c r="T7" s="164"/>
      <c r="U7" s="164"/>
      <c r="V7" s="164"/>
      <c r="W7" s="164"/>
      <c r="X7" s="164"/>
      <c r="Y7" s="164"/>
      <c r="Z7" s="164"/>
      <c r="AA7" s="164"/>
      <c r="AB7" s="164"/>
      <c r="AC7" s="164"/>
      <c r="AD7" s="164"/>
      <c r="AE7" s="164"/>
      <c r="AF7" s="164"/>
      <c r="AG7" s="164"/>
      <c r="AH7" s="164"/>
      <c r="AI7" s="164"/>
      <c r="AJ7" s="164"/>
      <c r="AK7" s="164"/>
      <c r="AL7" s="164"/>
      <c r="AM7" s="164"/>
      <c r="AN7" s="164"/>
      <c r="AO7" s="164"/>
      <c r="AP7" s="164"/>
      <c r="AQ7" s="164"/>
      <c r="AR7" s="207"/>
      <c r="AS7" s="164"/>
      <c r="AT7" s="164"/>
      <c r="AU7" s="164"/>
      <c r="AV7" s="164"/>
      <c r="AW7" s="164"/>
      <c r="AX7" s="164"/>
      <c r="AY7" s="164"/>
      <c r="AZ7" s="207"/>
      <c r="BA7" s="207"/>
      <c r="BB7" s="207"/>
    </row>
    <row r="8" spans="1:54" s="246" customFormat="1" ht="22.5" customHeight="1" x14ac:dyDescent="0.25">
      <c r="A8" s="191"/>
      <c r="B8" s="328"/>
      <c r="C8" s="181"/>
      <c r="D8" s="164"/>
      <c r="E8" s="832"/>
      <c r="F8" s="250" t="s">
        <v>362</v>
      </c>
      <c r="G8" s="165"/>
      <c r="H8" s="165"/>
      <c r="I8" s="165"/>
      <c r="J8" s="142"/>
      <c r="K8" s="285"/>
      <c r="L8" s="164"/>
      <c r="M8" s="330"/>
      <c r="N8" s="164"/>
      <c r="O8" s="164"/>
      <c r="P8" s="164"/>
      <c r="Q8" s="207"/>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c r="AZ8" s="207"/>
      <c r="BA8" s="207"/>
      <c r="BB8" s="207"/>
    </row>
    <row r="9" spans="1:54" s="246" customFormat="1" ht="9.75" customHeight="1" x14ac:dyDescent="0.2">
      <c r="A9" s="183"/>
      <c r="B9" s="325"/>
      <c r="C9" s="183"/>
      <c r="D9" s="216"/>
      <c r="E9" s="143"/>
      <c r="F9" s="216"/>
      <c r="G9" s="216"/>
      <c r="H9" s="216"/>
      <c r="I9" s="216"/>
      <c r="J9" s="216"/>
      <c r="K9" s="216"/>
      <c r="L9" s="216"/>
      <c r="M9" s="331"/>
      <c r="N9" s="216"/>
      <c r="O9" s="216"/>
      <c r="P9" s="216"/>
      <c r="Q9" s="207"/>
      <c r="R9" s="216"/>
      <c r="S9" s="216"/>
      <c r="T9" s="216"/>
      <c r="U9" s="216"/>
      <c r="V9" s="216"/>
      <c r="W9" s="216"/>
      <c r="X9" s="216"/>
      <c r="Y9" s="216"/>
      <c r="Z9" s="216"/>
      <c r="AA9" s="216"/>
      <c r="AB9" s="216"/>
      <c r="AC9" s="216"/>
      <c r="AD9" s="216"/>
      <c r="AE9" s="216"/>
      <c r="AF9" s="216"/>
      <c r="AG9" s="216"/>
      <c r="AH9" s="216"/>
      <c r="AI9" s="216"/>
      <c r="AJ9" s="216"/>
      <c r="AK9" s="216"/>
      <c r="AL9" s="216"/>
      <c r="AM9" s="216"/>
      <c r="AN9" s="216"/>
      <c r="AO9" s="216"/>
      <c r="AP9" s="216"/>
      <c r="AQ9" s="216"/>
      <c r="AR9" s="216"/>
      <c r="AS9" s="216"/>
      <c r="AT9" s="216"/>
      <c r="AU9" s="216"/>
      <c r="AV9" s="216"/>
      <c r="AW9" s="216"/>
      <c r="AX9" s="216"/>
      <c r="AY9" s="216"/>
      <c r="AZ9" s="207"/>
      <c r="BA9" s="207"/>
      <c r="BB9" s="207"/>
    </row>
    <row r="10" spans="1:54" s="246" customFormat="1" ht="15.75" customHeight="1" x14ac:dyDescent="0.2">
      <c r="A10" s="183"/>
      <c r="B10" s="325"/>
      <c r="C10" s="183"/>
      <c r="D10" s="116" t="s">
        <v>514</v>
      </c>
      <c r="E10" s="143"/>
      <c r="F10" s="216"/>
      <c r="G10" s="216"/>
      <c r="H10" s="216"/>
      <c r="I10" s="216"/>
      <c r="J10" s="216"/>
      <c r="K10" s="216"/>
      <c r="L10" s="216"/>
      <c r="M10" s="331"/>
      <c r="N10" s="116"/>
      <c r="O10" s="116"/>
      <c r="P10" s="116"/>
      <c r="Q10" s="207"/>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c r="AT10" s="116"/>
      <c r="AU10" s="116"/>
      <c r="AV10" s="116"/>
      <c r="AW10" s="116"/>
      <c r="AX10" s="116"/>
      <c r="AY10" s="116"/>
      <c r="AZ10" s="207"/>
      <c r="BA10" s="207"/>
      <c r="BB10" s="207"/>
    </row>
    <row r="11" spans="1:54" s="246" customFormat="1" ht="15.75" customHeight="1" x14ac:dyDescent="0.2">
      <c r="A11" s="183"/>
      <c r="B11" s="325"/>
      <c r="C11" s="183"/>
      <c r="D11" s="116" t="s">
        <v>515</v>
      </c>
      <c r="E11" s="143"/>
      <c r="F11" s="216"/>
      <c r="G11" s="216"/>
      <c r="H11" s="216"/>
      <c r="I11" s="216"/>
      <c r="J11" s="216"/>
      <c r="K11" s="216"/>
      <c r="L11" s="216"/>
      <c r="M11" s="331"/>
      <c r="N11" s="116"/>
      <c r="O11" s="116"/>
      <c r="P11" s="116"/>
      <c r="Q11" s="207"/>
      <c r="R11" s="116"/>
      <c r="S11" s="116"/>
      <c r="T11" s="116"/>
      <c r="U11" s="116"/>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c r="AT11" s="116"/>
      <c r="AU11" s="116"/>
      <c r="AV11" s="116"/>
      <c r="AW11" s="116"/>
      <c r="AX11" s="116"/>
      <c r="AY11" s="116"/>
      <c r="AZ11" s="207"/>
      <c r="BA11" s="207"/>
      <c r="BB11" s="207"/>
    </row>
    <row r="12" spans="1:54" s="246" customFormat="1" ht="15.75" customHeight="1" x14ac:dyDescent="0.2">
      <c r="A12" s="183"/>
      <c r="B12" s="325"/>
      <c r="C12" s="183"/>
      <c r="D12" s="116" t="s">
        <v>516</v>
      </c>
      <c r="E12" s="143"/>
      <c r="F12" s="216"/>
      <c r="G12" s="216"/>
      <c r="H12" s="216"/>
      <c r="I12" s="216"/>
      <c r="J12" s="216"/>
      <c r="K12" s="216"/>
      <c r="L12" s="216"/>
      <c r="M12" s="331"/>
      <c r="N12" s="116"/>
      <c r="O12" s="116"/>
      <c r="P12" s="116"/>
      <c r="Q12" s="207"/>
      <c r="R12" s="116"/>
      <c r="S12" s="116"/>
      <c r="T12" s="116"/>
      <c r="U12" s="116"/>
      <c r="V12" s="116"/>
      <c r="W12" s="116"/>
      <c r="X12" s="116"/>
      <c r="Y12" s="116"/>
      <c r="Z12" s="116"/>
      <c r="AA12" s="116"/>
      <c r="AB12" s="116"/>
      <c r="AC12" s="116"/>
      <c r="AD12" s="116"/>
      <c r="AE12" s="116"/>
      <c r="AF12" s="116"/>
      <c r="AG12" s="116"/>
      <c r="AH12" s="116"/>
      <c r="AI12" s="116"/>
      <c r="AJ12" s="116"/>
      <c r="AK12" s="116"/>
      <c r="AL12" s="116"/>
      <c r="AM12" s="116"/>
      <c r="AN12" s="116"/>
      <c r="AO12" s="116"/>
      <c r="AP12" s="116"/>
      <c r="AQ12" s="116"/>
      <c r="AR12" s="116"/>
      <c r="AS12" s="116"/>
      <c r="AT12" s="116"/>
      <c r="AU12" s="116"/>
      <c r="AV12" s="116"/>
      <c r="AW12" s="116"/>
      <c r="AX12" s="116"/>
      <c r="AY12" s="116"/>
      <c r="AZ12" s="207"/>
      <c r="BA12" s="207"/>
      <c r="BB12" s="207"/>
    </row>
    <row r="13" spans="1:54" s="246" customFormat="1" ht="15.75" customHeight="1" x14ac:dyDescent="0.2">
      <c r="A13" s="183"/>
      <c r="B13" s="325"/>
      <c r="C13" s="183"/>
      <c r="D13" s="116" t="s">
        <v>517</v>
      </c>
      <c r="E13" s="143"/>
      <c r="F13" s="216"/>
      <c r="G13" s="216"/>
      <c r="H13" s="216"/>
      <c r="I13" s="216"/>
      <c r="J13" s="216"/>
      <c r="K13" s="216"/>
      <c r="L13" s="216"/>
      <c r="M13" s="331"/>
      <c r="N13" s="116"/>
      <c r="O13" s="116"/>
      <c r="P13" s="116"/>
      <c r="Q13" s="207"/>
      <c r="R13" s="116"/>
      <c r="S13" s="116"/>
      <c r="T13" s="116"/>
      <c r="U13" s="116"/>
      <c r="V13" s="116"/>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c r="AT13" s="116"/>
      <c r="AU13" s="116"/>
      <c r="AV13" s="116"/>
      <c r="AW13" s="116"/>
      <c r="AX13" s="116"/>
      <c r="AY13" s="116"/>
      <c r="AZ13" s="207"/>
      <c r="BA13" s="207"/>
      <c r="BB13" s="207"/>
    </row>
    <row r="14" spans="1:54" s="196" customFormat="1" ht="15.75" customHeight="1" x14ac:dyDescent="0.2">
      <c r="A14" s="183"/>
      <c r="B14" s="325"/>
      <c r="C14" s="183"/>
      <c r="D14" s="258" t="s">
        <v>513</v>
      </c>
      <c r="E14" s="143"/>
      <c r="F14" s="216"/>
      <c r="G14" s="216"/>
      <c r="H14" s="216"/>
      <c r="I14" s="216"/>
      <c r="J14" s="216"/>
      <c r="K14" s="216"/>
      <c r="L14" s="216"/>
      <c r="M14" s="331"/>
      <c r="N14" s="116"/>
      <c r="O14" s="116"/>
      <c r="P14" s="116"/>
      <c r="Q14" s="207"/>
      <c r="R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478"/>
      <c r="BA14" s="1478"/>
      <c r="BB14" s="1478"/>
    </row>
    <row r="15" spans="1:54" s="196" customFormat="1" ht="8.25" customHeight="1" x14ac:dyDescent="0.2">
      <c r="A15" s="183"/>
      <c r="B15" s="325"/>
      <c r="C15" s="116"/>
      <c r="D15" s="116"/>
      <c r="E15" s="223"/>
      <c r="F15" s="112"/>
      <c r="G15" s="116"/>
      <c r="H15" s="116"/>
      <c r="I15" s="116"/>
      <c r="J15" s="116"/>
      <c r="K15" s="116"/>
      <c r="L15" s="116"/>
      <c r="M15" s="327"/>
      <c r="N15" s="116"/>
      <c r="O15" s="116"/>
      <c r="P15" s="116"/>
      <c r="Q15" s="103"/>
      <c r="R15" s="116"/>
      <c r="S15" s="116"/>
      <c r="T15" s="116"/>
      <c r="U15" s="116"/>
      <c r="V15" s="1478"/>
      <c r="W15" s="116"/>
      <c r="X15" s="116"/>
      <c r="Y15" s="116"/>
      <c r="Z15" s="116"/>
      <c r="AA15" s="116"/>
      <c r="AB15" s="116"/>
      <c r="AC15" s="116"/>
      <c r="AD15" s="116"/>
      <c r="AE15" s="116"/>
      <c r="AF15" s="116"/>
      <c r="AG15" s="116"/>
      <c r="AH15" s="116"/>
      <c r="AI15" s="116"/>
      <c r="AJ15" s="116"/>
      <c r="AK15" s="116"/>
      <c r="AL15" s="116"/>
      <c r="AM15" s="116"/>
      <c r="AN15" s="116"/>
      <c r="AO15" s="116"/>
      <c r="AP15" s="116"/>
      <c r="AQ15" s="116"/>
      <c r="AR15" s="116"/>
      <c r="AS15" s="116"/>
      <c r="AT15" s="116"/>
      <c r="AU15" s="116"/>
      <c r="AV15" s="116"/>
      <c r="AW15" s="116"/>
      <c r="AX15" s="116"/>
      <c r="AY15" s="116"/>
      <c r="AZ15" s="1478"/>
      <c r="BA15" s="1478"/>
      <c r="BB15" s="1478"/>
    </row>
    <row r="16" spans="1:54" s="393" customFormat="1" ht="15.75" customHeight="1" x14ac:dyDescent="0.2">
      <c r="A16" s="116"/>
      <c r="B16" s="325"/>
      <c r="C16" s="183"/>
      <c r="D16" s="116"/>
      <c r="E16" s="223"/>
      <c r="F16" s="216" t="s">
        <v>211</v>
      </c>
      <c r="G16" s="116"/>
      <c r="H16" s="116"/>
      <c r="I16" s="116"/>
      <c r="J16" s="116"/>
      <c r="K16" s="116"/>
      <c r="L16" s="284"/>
      <c r="M16" s="332"/>
      <c r="N16" s="284"/>
      <c r="O16" s="183"/>
      <c r="P16" s="183"/>
      <c r="Q16" s="192"/>
      <c r="R16" s="284"/>
      <c r="S16" s="116"/>
      <c r="T16" s="116"/>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116"/>
      <c r="AT16" s="116"/>
      <c r="AU16" s="116"/>
      <c r="AV16" s="116"/>
      <c r="AW16" s="116"/>
      <c r="AX16" s="284"/>
      <c r="AY16" s="284"/>
      <c r="AZ16" s="192"/>
      <c r="BA16" s="192"/>
      <c r="BB16" s="192"/>
    </row>
    <row r="17" spans="1:54" s="394" customFormat="1" ht="18.75" customHeight="1" thickBot="1" x14ac:dyDescent="0.25">
      <c r="A17" s="116"/>
      <c r="B17" s="325"/>
      <c r="C17" s="183"/>
      <c r="D17" s="116" t="s">
        <v>518</v>
      </c>
      <c r="E17" s="223"/>
      <c r="F17" s="112"/>
      <c r="G17" s="116"/>
      <c r="H17" s="116"/>
      <c r="I17" s="116"/>
      <c r="J17" s="116"/>
      <c r="K17" s="116"/>
      <c r="L17" s="116"/>
      <c r="M17" s="327"/>
      <c r="N17" s="116"/>
      <c r="O17" s="193"/>
      <c r="P17" s="116"/>
      <c r="Q17" s="193"/>
      <c r="R17" s="193"/>
      <c r="S17" s="193"/>
      <c r="T17" s="193"/>
      <c r="U17" s="193"/>
      <c r="V17" s="193"/>
      <c r="W17" s="193"/>
      <c r="X17" s="193"/>
      <c r="Y17" s="193"/>
      <c r="Z17" s="193"/>
      <c r="AA17" s="193"/>
      <c r="AB17" s="193"/>
      <c r="AC17" s="193"/>
      <c r="AD17" s="193"/>
      <c r="AE17" s="193"/>
      <c r="AF17" s="193"/>
      <c r="AG17" s="193"/>
      <c r="AH17" s="193"/>
      <c r="AI17" s="193"/>
      <c r="AJ17" s="193"/>
      <c r="AK17" s="193"/>
      <c r="AL17" s="193"/>
      <c r="AM17" s="193"/>
      <c r="AN17" s="193"/>
      <c r="AO17" s="193"/>
      <c r="AP17" s="193"/>
      <c r="AQ17" s="193"/>
      <c r="AR17" s="193"/>
      <c r="AS17" s="193"/>
      <c r="AT17" s="193"/>
      <c r="AU17" s="193"/>
      <c r="AV17" s="193"/>
      <c r="AW17" s="193"/>
      <c r="AX17" s="193"/>
      <c r="AY17" s="193"/>
      <c r="AZ17" s="193"/>
      <c r="BA17" s="193"/>
      <c r="BB17" s="193"/>
    </row>
    <row r="18" spans="1:54" s="394" customFormat="1" x14ac:dyDescent="0.2">
      <c r="A18" s="116"/>
      <c r="B18" s="325"/>
      <c r="C18" s="183"/>
      <c r="D18" s="116" t="s">
        <v>519</v>
      </c>
      <c r="E18" s="223"/>
      <c r="F18" s="223"/>
      <c r="G18" s="116"/>
      <c r="H18" s="116"/>
      <c r="I18" s="116"/>
      <c r="J18" s="116"/>
      <c r="K18" s="116"/>
      <c r="L18" s="116"/>
      <c r="M18" s="327"/>
      <c r="N18" s="116"/>
      <c r="O18" s="116"/>
      <c r="P18" s="116"/>
      <c r="Q18" s="193"/>
      <c r="R18" s="322"/>
      <c r="S18" s="437"/>
      <c r="T18" s="437"/>
      <c r="U18" s="437"/>
      <c r="V18" s="437"/>
      <c r="W18" s="437"/>
      <c r="X18" s="437"/>
      <c r="Y18" s="437"/>
      <c r="Z18" s="437"/>
      <c r="AA18" s="437"/>
      <c r="AB18" s="437"/>
      <c r="AC18" s="437"/>
      <c r="AD18" s="437"/>
      <c r="AE18" s="437"/>
      <c r="AF18" s="437"/>
      <c r="AG18" s="437"/>
      <c r="AH18" s="437"/>
      <c r="AI18" s="437"/>
      <c r="AJ18" s="437"/>
      <c r="AK18" s="437"/>
      <c r="AL18" s="437"/>
      <c r="AM18" s="437"/>
      <c r="AN18" s="437"/>
      <c r="AO18" s="437"/>
      <c r="AP18" s="437"/>
      <c r="AQ18" s="437"/>
      <c r="AR18" s="437"/>
      <c r="AS18" s="437"/>
      <c r="AT18" s="437"/>
      <c r="AU18" s="437"/>
      <c r="AV18" s="437"/>
      <c r="AW18" s="437"/>
      <c r="AX18" s="438"/>
      <c r="AY18" s="1469"/>
      <c r="AZ18" s="193"/>
      <c r="BA18" s="193"/>
      <c r="BB18" s="193"/>
    </row>
    <row r="19" spans="1:54" s="394" customFormat="1" ht="15" x14ac:dyDescent="0.25">
      <c r="A19" s="116"/>
      <c r="B19" s="325"/>
      <c r="C19" s="183"/>
      <c r="D19" s="116" t="s">
        <v>520</v>
      </c>
      <c r="E19" s="223"/>
      <c r="F19" s="223"/>
      <c r="G19" s="116"/>
      <c r="H19" s="116"/>
      <c r="I19" s="116"/>
      <c r="J19" s="116"/>
      <c r="K19" s="116"/>
      <c r="L19" s="116"/>
      <c r="M19" s="327"/>
      <c r="N19" s="116"/>
      <c r="O19" s="193"/>
      <c r="P19" s="193"/>
      <c r="Q19" s="193"/>
      <c r="R19" s="325"/>
      <c r="S19" s="267" t="s">
        <v>542</v>
      </c>
      <c r="T19" s="268"/>
      <c r="U19" s="268"/>
      <c r="V19" s="268"/>
      <c r="W19" s="268"/>
      <c r="X19" s="268"/>
      <c r="Y19" s="268"/>
      <c r="Z19" s="268"/>
      <c r="AA19" s="268"/>
      <c r="AB19" s="268"/>
      <c r="AC19" s="268"/>
      <c r="AD19" s="268"/>
      <c r="AE19" s="268"/>
      <c r="AF19" s="268"/>
      <c r="AG19" s="268"/>
      <c r="AH19" s="268"/>
      <c r="AI19" s="268"/>
      <c r="AJ19" s="268"/>
      <c r="AK19" s="268"/>
      <c r="AL19" s="268"/>
      <c r="AM19" s="268"/>
      <c r="AN19" s="268"/>
      <c r="AO19" s="268"/>
      <c r="AP19" s="268"/>
      <c r="AQ19" s="268"/>
      <c r="AR19" s="268"/>
      <c r="AS19" s="268"/>
      <c r="AT19" s="268"/>
      <c r="AU19" s="268"/>
      <c r="AV19" s="268"/>
      <c r="AW19" s="442"/>
      <c r="AX19" s="327"/>
      <c r="AY19" s="1469"/>
      <c r="AZ19" s="193"/>
      <c r="BA19" s="193"/>
      <c r="BB19" s="193"/>
    </row>
    <row r="20" spans="1:54" s="394" customFormat="1" ht="12.75" customHeight="1" x14ac:dyDescent="0.2">
      <c r="A20" s="116"/>
      <c r="B20" s="325"/>
      <c r="C20" s="122"/>
      <c r="D20" s="116"/>
      <c r="E20" s="223"/>
      <c r="F20" s="223"/>
      <c r="G20" s="116"/>
      <c r="H20" s="116"/>
      <c r="I20" s="116"/>
      <c r="J20" s="116"/>
      <c r="K20" s="116"/>
      <c r="L20" s="116"/>
      <c r="M20" s="327"/>
      <c r="N20" s="116"/>
      <c r="O20" s="193"/>
      <c r="P20" s="193"/>
      <c r="Q20" s="193"/>
      <c r="R20" s="325"/>
      <c r="S20" s="144"/>
      <c r="T20" s="116"/>
      <c r="U20" s="116"/>
      <c r="V20" s="116"/>
      <c r="W20" s="116"/>
      <c r="X20" s="116"/>
      <c r="Y20" s="116"/>
      <c r="Z20" s="116"/>
      <c r="AA20" s="144"/>
      <c r="AB20" s="116"/>
      <c r="AC20" s="116"/>
      <c r="AD20" s="116"/>
      <c r="AE20" s="116"/>
      <c r="AF20" s="116"/>
      <c r="AG20" s="116"/>
      <c r="AH20" s="116"/>
      <c r="AI20" s="144"/>
      <c r="AJ20" s="116"/>
      <c r="AK20" s="116"/>
      <c r="AL20" s="116"/>
      <c r="AM20" s="116"/>
      <c r="AN20" s="116"/>
      <c r="AO20" s="116"/>
      <c r="AP20" s="116"/>
      <c r="AQ20" s="144"/>
      <c r="AR20" s="116"/>
      <c r="AS20" s="116"/>
      <c r="AT20" s="116"/>
      <c r="AU20" s="116"/>
      <c r="AV20" s="116"/>
      <c r="AW20" s="116"/>
      <c r="AX20" s="327"/>
      <c r="AY20" s="116"/>
      <c r="AZ20" s="193"/>
      <c r="BA20" s="193"/>
      <c r="BB20" s="193"/>
    </row>
    <row r="21" spans="1:54" s="214" customFormat="1" ht="16.5" customHeight="1" x14ac:dyDescent="0.25">
      <c r="A21" s="183"/>
      <c r="B21" s="325"/>
      <c r="C21" s="267" t="s">
        <v>521</v>
      </c>
      <c r="D21" s="268"/>
      <c r="E21" s="833"/>
      <c r="F21" s="834"/>
      <c r="G21" s="270"/>
      <c r="H21" s="281" t="str">
        <f>'WK0 - Input data'!$C$63</f>
        <v>$ nominal per year</v>
      </c>
      <c r="I21" s="270"/>
      <c r="J21" s="270" t="str">
        <f>$F$3</f>
        <v>.</v>
      </c>
      <c r="K21" s="270"/>
      <c r="L21" s="271"/>
      <c r="M21" s="331"/>
      <c r="N21" s="116"/>
      <c r="O21" s="265" t="s">
        <v>543</v>
      </c>
      <c r="P21" s="384"/>
      <c r="Q21" s="101"/>
      <c r="R21" s="325"/>
      <c r="S21" s="249" t="s">
        <v>539</v>
      </c>
      <c r="T21" s="254"/>
      <c r="U21" s="254"/>
      <c r="V21" s="254"/>
      <c r="W21" s="254"/>
      <c r="X21" s="254"/>
      <c r="Y21" s="306"/>
      <c r="Z21" s="116"/>
      <c r="AA21" s="249" t="s">
        <v>535</v>
      </c>
      <c r="AB21" s="254"/>
      <c r="AC21" s="254"/>
      <c r="AD21" s="254"/>
      <c r="AE21" s="254"/>
      <c r="AF21" s="254"/>
      <c r="AG21" s="306"/>
      <c r="AH21" s="183"/>
      <c r="AI21" s="249" t="s">
        <v>540</v>
      </c>
      <c r="AJ21" s="254"/>
      <c r="AK21" s="254"/>
      <c r="AL21" s="254"/>
      <c r="AM21" s="254"/>
      <c r="AN21" s="254"/>
      <c r="AO21" s="306"/>
      <c r="AP21" s="116"/>
      <c r="AQ21" s="249" t="s">
        <v>536</v>
      </c>
      <c r="AR21" s="254"/>
      <c r="AS21" s="254"/>
      <c r="AT21" s="254"/>
      <c r="AU21" s="254"/>
      <c r="AV21" s="254"/>
      <c r="AW21" s="306"/>
      <c r="AX21" s="327"/>
      <c r="AY21" s="116"/>
      <c r="AZ21" s="1474"/>
      <c r="BA21" s="1474"/>
      <c r="BB21" s="1474"/>
    </row>
    <row r="22" spans="1:54" s="214" customFormat="1" ht="36" x14ac:dyDescent="0.2">
      <c r="A22" s="116"/>
      <c r="B22" s="325"/>
      <c r="C22" s="262" t="s">
        <v>169</v>
      </c>
      <c r="D22" s="263" t="s">
        <v>203</v>
      </c>
      <c r="E22" s="264" t="s">
        <v>330</v>
      </c>
      <c r="F22" s="264" t="s">
        <v>331</v>
      </c>
      <c r="G22" s="264" t="s">
        <v>332</v>
      </c>
      <c r="H22" s="264" t="s">
        <v>333</v>
      </c>
      <c r="I22" s="264" t="s">
        <v>334</v>
      </c>
      <c r="J22" s="264" t="s">
        <v>335</v>
      </c>
      <c r="K22" s="264" t="s">
        <v>336</v>
      </c>
      <c r="L22" s="264" t="s">
        <v>337</v>
      </c>
      <c r="M22" s="333"/>
      <c r="N22" s="116"/>
      <c r="O22" s="443" t="s">
        <v>544</v>
      </c>
      <c r="P22" s="124"/>
      <c r="Q22" s="101"/>
      <c r="R22" s="325"/>
      <c r="S22" s="995" t="str">
        <f>C21</f>
        <v>Minimum Rates - with proposed special variation</v>
      </c>
      <c r="T22" s="144"/>
      <c r="U22" s="144"/>
      <c r="V22" s="144"/>
      <c r="W22" s="144"/>
      <c r="X22" s="144"/>
      <c r="Y22" s="120"/>
      <c r="Z22" s="116"/>
      <c r="AA22" s="996" t="str">
        <f>$S22</f>
        <v>Minimum Rates - with proposed special variation</v>
      </c>
      <c r="AB22" s="387"/>
      <c r="AC22" s="387"/>
      <c r="AD22" s="387"/>
      <c r="AE22" s="387"/>
      <c r="AF22" s="387"/>
      <c r="AG22" s="388"/>
      <c r="AH22" s="116"/>
      <c r="AI22" s="996" t="str">
        <f>$S22</f>
        <v>Minimum Rates - with proposed special variation</v>
      </c>
      <c r="AJ22" s="387"/>
      <c r="AK22" s="387"/>
      <c r="AL22" s="387"/>
      <c r="AM22" s="387"/>
      <c r="AN22" s="387"/>
      <c r="AO22" s="388"/>
      <c r="AP22" s="116"/>
      <c r="AQ22" s="996" t="str">
        <f>$S22</f>
        <v>Minimum Rates - with proposed special variation</v>
      </c>
      <c r="AR22" s="387"/>
      <c r="AS22" s="387"/>
      <c r="AT22" s="387"/>
      <c r="AU22" s="387"/>
      <c r="AV22" s="387"/>
      <c r="AW22" s="388"/>
      <c r="AX22" s="346"/>
      <c r="AY22" s="144"/>
      <c r="AZ22" s="1474"/>
      <c r="BA22" s="1474"/>
      <c r="BB22" s="1474"/>
    </row>
    <row r="23" spans="1:54" s="214" customFormat="1" ht="13.5" customHeight="1" x14ac:dyDescent="0.2">
      <c r="A23" s="116"/>
      <c r="B23" s="325"/>
      <c r="C23" s="194"/>
      <c r="D23" s="194"/>
      <c r="E23" s="208" t="str">
        <f>'WK1 - Identification'!F$61</f>
        <v>2020-21</v>
      </c>
      <c r="F23" s="208" t="str">
        <f>'WK1 - Identification'!G$61</f>
        <v>2021-22</v>
      </c>
      <c r="G23" s="208" t="str">
        <f>'WK1 - Identification'!H$61</f>
        <v>2022-23</v>
      </c>
      <c r="H23" s="208" t="str">
        <f>'WK1 - Identification'!I$61</f>
        <v>2023-24</v>
      </c>
      <c r="I23" s="208" t="str">
        <f>'WK1 - Identification'!J$61</f>
        <v>2024-25</v>
      </c>
      <c r="J23" s="208" t="str">
        <f>'WK1 - Identification'!K$61</f>
        <v>2025-26</v>
      </c>
      <c r="K23" s="209" t="str">
        <f>'WK1 - Identification'!L$61</f>
        <v>2026-27</v>
      </c>
      <c r="L23" s="208" t="str">
        <f>'WK1 - Identification'!M$61</f>
        <v>2027-28</v>
      </c>
      <c r="M23" s="333"/>
      <c r="N23" s="116"/>
      <c r="O23" s="811" t="s">
        <v>545</v>
      </c>
      <c r="P23" s="126"/>
      <c r="Q23" s="101"/>
      <c r="R23" s="325"/>
      <c r="S23" s="997" t="str">
        <f>'WK0 - Input data'!G55</f>
        <v>Year 1</v>
      </c>
      <c r="T23" s="998" t="str">
        <f>'WK0 - Input data'!H55</f>
        <v>Year 2</v>
      </c>
      <c r="U23" s="998" t="str">
        <f>'WK0 - Input data'!I55</f>
        <v>Year 3</v>
      </c>
      <c r="V23" s="998" t="str">
        <f>'WK0 - Input data'!J55</f>
        <v>Year 4</v>
      </c>
      <c r="W23" s="998" t="str">
        <f>'WK0 - Input data'!K55</f>
        <v>Year 5</v>
      </c>
      <c r="X23" s="998" t="str">
        <f>'WK0 - Input data'!L55</f>
        <v>Year 6</v>
      </c>
      <c r="Y23" s="999" t="str">
        <f>'WK0 - Input data'!M55</f>
        <v>Year 7</v>
      </c>
      <c r="Z23" s="112"/>
      <c r="AA23" s="997" t="str">
        <f t="shared" ref="AA23:AG23" si="0">AI23</f>
        <v>Year 1</v>
      </c>
      <c r="AB23" s="998" t="str">
        <f t="shared" si="0"/>
        <v>Year 2</v>
      </c>
      <c r="AC23" s="998" t="str">
        <f t="shared" si="0"/>
        <v>Year 3</v>
      </c>
      <c r="AD23" s="998" t="str">
        <f t="shared" si="0"/>
        <v>Year 4</v>
      </c>
      <c r="AE23" s="998" t="str">
        <f t="shared" si="0"/>
        <v>Year 5</v>
      </c>
      <c r="AF23" s="998" t="str">
        <f t="shared" si="0"/>
        <v>Year 6</v>
      </c>
      <c r="AG23" s="999" t="str">
        <f t="shared" si="0"/>
        <v>Year 7</v>
      </c>
      <c r="AH23" s="112"/>
      <c r="AI23" s="997" t="str">
        <f>S23</f>
        <v>Year 1</v>
      </c>
      <c r="AJ23" s="998" t="str">
        <f t="shared" ref="AJ23:AM23" si="1">T23</f>
        <v>Year 2</v>
      </c>
      <c r="AK23" s="998" t="str">
        <f t="shared" si="1"/>
        <v>Year 3</v>
      </c>
      <c r="AL23" s="998" t="str">
        <f t="shared" si="1"/>
        <v>Year 4</v>
      </c>
      <c r="AM23" s="998" t="str">
        <f t="shared" si="1"/>
        <v>Year 5</v>
      </c>
      <c r="AN23" s="998" t="str">
        <f>X23</f>
        <v>Year 6</v>
      </c>
      <c r="AO23" s="999" t="str">
        <f>Y23</f>
        <v>Year 7</v>
      </c>
      <c r="AP23" s="112"/>
      <c r="AQ23" s="997" t="str">
        <f t="shared" ref="AQ23:AW23" si="2">AA23</f>
        <v>Year 1</v>
      </c>
      <c r="AR23" s="998" t="str">
        <f t="shared" si="2"/>
        <v>Year 2</v>
      </c>
      <c r="AS23" s="998" t="str">
        <f t="shared" si="2"/>
        <v>Year 3</v>
      </c>
      <c r="AT23" s="998" t="str">
        <f t="shared" si="2"/>
        <v>Year 4</v>
      </c>
      <c r="AU23" s="998" t="str">
        <f t="shared" si="2"/>
        <v>Year 5</v>
      </c>
      <c r="AV23" s="998" t="str">
        <f t="shared" si="2"/>
        <v>Year 6</v>
      </c>
      <c r="AW23" s="999" t="str">
        <f t="shared" si="2"/>
        <v>Year 7</v>
      </c>
      <c r="AX23" s="439"/>
      <c r="AY23" s="383"/>
      <c r="AZ23" s="1474"/>
      <c r="BA23" s="1474"/>
      <c r="BB23" s="1474"/>
    </row>
    <row r="24" spans="1:54" s="214" customFormat="1" x14ac:dyDescent="0.2">
      <c r="A24" s="116"/>
      <c r="B24" s="325"/>
      <c r="C24" s="882" t="str">
        <f>'WK3 - Notional GI Yr1 YIELD'!C20</f>
        <v>Residential</v>
      </c>
      <c r="D24" s="1639" t="str">
        <f>IF('WK2 - Notional General Income'!D38="","",'WK2 - Notional General Income'!D38)</f>
        <v/>
      </c>
      <c r="E24" s="877"/>
      <c r="F24" s="877"/>
      <c r="G24" s="877"/>
      <c r="H24" s="877"/>
      <c r="I24" s="877"/>
      <c r="J24" s="877"/>
      <c r="K24" s="877"/>
      <c r="L24" s="877"/>
      <c r="M24" s="333"/>
      <c r="N24" s="116"/>
      <c r="O24" s="443"/>
      <c r="P24" s="124"/>
      <c r="Q24" s="101"/>
      <c r="R24" s="325"/>
      <c r="S24" s="1000" t="str">
        <f>IF(F24=0,".",F24-E24)</f>
        <v>.</v>
      </c>
      <c r="T24" s="1001" t="str">
        <f t="shared" ref="T24:Y60" si="3">IF(G24="",".",G24-F24)</f>
        <v>.</v>
      </c>
      <c r="U24" s="1001" t="str">
        <f t="shared" si="3"/>
        <v>.</v>
      </c>
      <c r="V24" s="1001" t="str">
        <f t="shared" si="3"/>
        <v>.</v>
      </c>
      <c r="W24" s="1001" t="str">
        <f t="shared" si="3"/>
        <v>.</v>
      </c>
      <c r="X24" s="1001" t="str">
        <f t="shared" si="3"/>
        <v>.</v>
      </c>
      <c r="Y24" s="1002" t="str">
        <f t="shared" si="3"/>
        <v>.</v>
      </c>
      <c r="Z24" s="116"/>
      <c r="AA24" s="1504" t="str">
        <f>IFERROR(F24/E24-1,".")</f>
        <v>.</v>
      </c>
      <c r="AB24" s="1505" t="str">
        <f t="shared" ref="AB24:AG60" si="4">IFERROR(G24/F24-1,".")</f>
        <v>.</v>
      </c>
      <c r="AC24" s="1505" t="str">
        <f t="shared" si="4"/>
        <v>.</v>
      </c>
      <c r="AD24" s="1505" t="str">
        <f t="shared" si="4"/>
        <v>.</v>
      </c>
      <c r="AE24" s="1505" t="str">
        <f t="shared" si="4"/>
        <v>.</v>
      </c>
      <c r="AF24" s="1505" t="str">
        <f t="shared" si="4"/>
        <v>.</v>
      </c>
      <c r="AG24" s="1506" t="str">
        <f t="shared" si="4"/>
        <v>.</v>
      </c>
      <c r="AH24" s="116"/>
      <c r="AI24" s="1484" t="str">
        <f>IF(S24=".",".",SUM($S24:S24))</f>
        <v>.</v>
      </c>
      <c r="AJ24" s="1001" t="str">
        <f>IF(T24=".",".",SUM($S24:T24))</f>
        <v>.</v>
      </c>
      <c r="AK24" s="1001" t="str">
        <f>IF(U24=".",".",SUM($S24:U24))</f>
        <v>.</v>
      </c>
      <c r="AL24" s="1001" t="str">
        <f>IF(V24=".",".",SUM($S24:V24))</f>
        <v>.</v>
      </c>
      <c r="AM24" s="1001" t="str">
        <f>IF(W24=".",".",SUM($S24:W24))</f>
        <v>.</v>
      </c>
      <c r="AN24" s="1001" t="str">
        <f>IF(X24=".",".",SUM($S24:X24))</f>
        <v>.</v>
      </c>
      <c r="AO24" s="1002" t="str">
        <f>IF(Y24=".",".",SUM($S24:Y24))</f>
        <v>.</v>
      </c>
      <c r="AP24" s="116"/>
      <c r="AQ24" s="1504" t="str">
        <f>IFERROR(F24/$E24-1,".")</f>
        <v>.</v>
      </c>
      <c r="AR24" s="1505" t="str">
        <f t="shared" ref="AR24:AW60" si="5">IFERROR(G24/$E24-1,".")</f>
        <v>.</v>
      </c>
      <c r="AS24" s="1505" t="str">
        <f t="shared" si="5"/>
        <v>.</v>
      </c>
      <c r="AT24" s="1505" t="str">
        <f t="shared" si="5"/>
        <v>.</v>
      </c>
      <c r="AU24" s="1505" t="str">
        <f t="shared" si="5"/>
        <v>.</v>
      </c>
      <c r="AV24" s="1505" t="str">
        <f t="shared" si="5"/>
        <v>.</v>
      </c>
      <c r="AW24" s="1506" t="str">
        <f t="shared" si="5"/>
        <v>.</v>
      </c>
      <c r="AX24" s="327"/>
      <c r="AY24" s="116"/>
      <c r="AZ24" s="1474"/>
      <c r="BA24" s="1474"/>
      <c r="BB24" s="1474"/>
    </row>
    <row r="25" spans="1:54" s="214" customFormat="1" x14ac:dyDescent="0.2">
      <c r="A25" s="116"/>
      <c r="B25" s="325"/>
      <c r="C25" s="883" t="str">
        <f>C24</f>
        <v>Residential</v>
      </c>
      <c r="D25" s="1639" t="str">
        <f>IF('WK2 - Notional General Income'!D39="","",'WK2 - Notional General Income'!D39)</f>
        <v/>
      </c>
      <c r="E25" s="878"/>
      <c r="F25" s="878"/>
      <c r="G25" s="878"/>
      <c r="H25" s="878"/>
      <c r="I25" s="878"/>
      <c r="J25" s="879"/>
      <c r="K25" s="878"/>
      <c r="L25" s="878"/>
      <c r="M25" s="333"/>
      <c r="N25" s="116"/>
      <c r="O25" s="443"/>
      <c r="P25" s="124"/>
      <c r="Q25" s="101"/>
      <c r="R25" s="325"/>
      <c r="S25" s="1003" t="str">
        <f>IF(F25="",".",F25-E25)</f>
        <v>.</v>
      </c>
      <c r="T25" s="1004" t="str">
        <f t="shared" si="3"/>
        <v>.</v>
      </c>
      <c r="U25" s="1004" t="str">
        <f t="shared" si="3"/>
        <v>.</v>
      </c>
      <c r="V25" s="1004" t="str">
        <f t="shared" si="3"/>
        <v>.</v>
      </c>
      <c r="W25" s="1004" t="str">
        <f t="shared" si="3"/>
        <v>.</v>
      </c>
      <c r="X25" s="1004" t="str">
        <f t="shared" si="3"/>
        <v>.</v>
      </c>
      <c r="Y25" s="1005" t="str">
        <f t="shared" si="3"/>
        <v>.</v>
      </c>
      <c r="Z25" s="116"/>
      <c r="AA25" s="1507" t="str">
        <f t="shared" ref="AA25:AA60" si="6">IFERROR(F25/E25-1,".")</f>
        <v>.</v>
      </c>
      <c r="AB25" s="1508" t="str">
        <f t="shared" si="4"/>
        <v>.</v>
      </c>
      <c r="AC25" s="1508" t="str">
        <f t="shared" si="4"/>
        <v>.</v>
      </c>
      <c r="AD25" s="1508" t="str">
        <f t="shared" si="4"/>
        <v>.</v>
      </c>
      <c r="AE25" s="1508" t="str">
        <f t="shared" si="4"/>
        <v>.</v>
      </c>
      <c r="AF25" s="1508" t="str">
        <f t="shared" si="4"/>
        <v>.</v>
      </c>
      <c r="AG25" s="1509" t="str">
        <f t="shared" si="4"/>
        <v>.</v>
      </c>
      <c r="AH25" s="116"/>
      <c r="AI25" s="1003" t="str">
        <f>IF(S25=".",".",SUM($S25:S25))</f>
        <v>.</v>
      </c>
      <c r="AJ25" s="1004" t="str">
        <f>IF(T25=".",".",SUM($S25:T25))</f>
        <v>.</v>
      </c>
      <c r="AK25" s="1004" t="str">
        <f>IF(U25=".",".",SUM($S25:U25))</f>
        <v>.</v>
      </c>
      <c r="AL25" s="1004" t="str">
        <f>IF(V25=".",".",SUM($S25:V25))</f>
        <v>.</v>
      </c>
      <c r="AM25" s="1004" t="str">
        <f>IF(W25=".",".",SUM($S25:W25))</f>
        <v>.</v>
      </c>
      <c r="AN25" s="1004" t="str">
        <f>IF(X25=".",".",SUM($S25:X25))</f>
        <v>.</v>
      </c>
      <c r="AO25" s="1005" t="str">
        <f>IF(Y25=".",".",SUM($S25:Y25))</f>
        <v>.</v>
      </c>
      <c r="AP25" s="116"/>
      <c r="AQ25" s="1507" t="str">
        <f t="shared" ref="AQ25:AQ60" si="7">IFERROR(F25/$E25-1,".")</f>
        <v>.</v>
      </c>
      <c r="AR25" s="1508" t="str">
        <f t="shared" si="5"/>
        <v>.</v>
      </c>
      <c r="AS25" s="1508" t="str">
        <f t="shared" si="5"/>
        <v>.</v>
      </c>
      <c r="AT25" s="1508" t="str">
        <f t="shared" si="5"/>
        <v>.</v>
      </c>
      <c r="AU25" s="1508" t="str">
        <f t="shared" si="5"/>
        <v>.</v>
      </c>
      <c r="AV25" s="1508" t="str">
        <f t="shared" si="5"/>
        <v>.</v>
      </c>
      <c r="AW25" s="1509" t="str">
        <f t="shared" si="5"/>
        <v>.</v>
      </c>
      <c r="AX25" s="327"/>
      <c r="AY25" s="116"/>
      <c r="AZ25" s="1474"/>
      <c r="BA25" s="1474"/>
      <c r="BB25" s="1474"/>
    </row>
    <row r="26" spans="1:54" s="189" customFormat="1" x14ac:dyDescent="0.2">
      <c r="A26" s="116"/>
      <c r="B26" s="325"/>
      <c r="C26" s="883" t="str">
        <f t="shared" ref="C26:C31" si="8">C25</f>
        <v>Residential</v>
      </c>
      <c r="D26" s="1639" t="str">
        <f>IF('WK2 - Notional General Income'!D40="","",'WK2 - Notional General Income'!D40)</f>
        <v/>
      </c>
      <c r="E26" s="1209"/>
      <c r="F26" s="1209"/>
      <c r="G26" s="1209"/>
      <c r="H26" s="1209"/>
      <c r="I26" s="1209"/>
      <c r="J26" s="1210"/>
      <c r="K26" s="1209"/>
      <c r="L26" s="1209"/>
      <c r="M26" s="333"/>
      <c r="N26" s="116"/>
      <c r="O26" s="443"/>
      <c r="P26" s="124"/>
      <c r="Q26" s="101"/>
      <c r="R26" s="325"/>
      <c r="S26" s="1003" t="str">
        <f t="shared" ref="S26:S60" si="9">IF(F26="",".",F26-E26)</f>
        <v>.</v>
      </c>
      <c r="T26" s="1004" t="str">
        <f t="shared" si="3"/>
        <v>.</v>
      </c>
      <c r="U26" s="1004" t="str">
        <f t="shared" si="3"/>
        <v>.</v>
      </c>
      <c r="V26" s="1004" t="str">
        <f t="shared" si="3"/>
        <v>.</v>
      </c>
      <c r="W26" s="1004" t="str">
        <f t="shared" si="3"/>
        <v>.</v>
      </c>
      <c r="X26" s="1004" t="str">
        <f t="shared" si="3"/>
        <v>.</v>
      </c>
      <c r="Y26" s="1005" t="str">
        <f t="shared" si="3"/>
        <v>.</v>
      </c>
      <c r="Z26" s="116"/>
      <c r="AA26" s="1507" t="str">
        <f t="shared" si="6"/>
        <v>.</v>
      </c>
      <c r="AB26" s="1508" t="str">
        <f t="shared" si="4"/>
        <v>.</v>
      </c>
      <c r="AC26" s="1508" t="str">
        <f t="shared" si="4"/>
        <v>.</v>
      </c>
      <c r="AD26" s="1508" t="str">
        <f t="shared" si="4"/>
        <v>.</v>
      </c>
      <c r="AE26" s="1508" t="str">
        <f t="shared" si="4"/>
        <v>.</v>
      </c>
      <c r="AF26" s="1508" t="str">
        <f t="shared" si="4"/>
        <v>.</v>
      </c>
      <c r="AG26" s="1509" t="str">
        <f t="shared" si="4"/>
        <v>.</v>
      </c>
      <c r="AH26" s="116"/>
      <c r="AI26" s="1003" t="str">
        <f>IF(S26=".",".",SUM($S26:S26))</f>
        <v>.</v>
      </c>
      <c r="AJ26" s="1004" t="str">
        <f>IF(T26=".",".",SUM($S26:T26))</f>
        <v>.</v>
      </c>
      <c r="AK26" s="1004" t="str">
        <f>IF(U26=".",".",SUM($S26:U26))</f>
        <v>.</v>
      </c>
      <c r="AL26" s="1004" t="str">
        <f>IF(V26=".",".",SUM($S26:V26))</f>
        <v>.</v>
      </c>
      <c r="AM26" s="1004" t="str">
        <f>IF(W26=".",".",SUM($S26:W26))</f>
        <v>.</v>
      </c>
      <c r="AN26" s="1004" t="str">
        <f>IF(X26=".",".",SUM($S26:X26))</f>
        <v>.</v>
      </c>
      <c r="AO26" s="1005" t="str">
        <f>IF(Y26=".",".",SUM($S26:Y26))</f>
        <v>.</v>
      </c>
      <c r="AP26" s="116"/>
      <c r="AQ26" s="1507" t="str">
        <f t="shared" si="7"/>
        <v>.</v>
      </c>
      <c r="AR26" s="1508" t="str">
        <f t="shared" si="5"/>
        <v>.</v>
      </c>
      <c r="AS26" s="1508" t="str">
        <f t="shared" si="5"/>
        <v>.</v>
      </c>
      <c r="AT26" s="1508" t="str">
        <f t="shared" si="5"/>
        <v>.</v>
      </c>
      <c r="AU26" s="1508" t="str">
        <f t="shared" si="5"/>
        <v>.</v>
      </c>
      <c r="AV26" s="1508" t="str">
        <f t="shared" si="5"/>
        <v>.</v>
      </c>
      <c r="AW26" s="1509" t="str">
        <f t="shared" si="5"/>
        <v>.</v>
      </c>
      <c r="AX26" s="327"/>
      <c r="AY26" s="116"/>
      <c r="AZ26" s="1474"/>
      <c r="BA26" s="1474"/>
      <c r="BB26" s="1474"/>
    </row>
    <row r="27" spans="1:54" s="189" customFormat="1" x14ac:dyDescent="0.2">
      <c r="A27" s="116"/>
      <c r="B27" s="325"/>
      <c r="C27" s="883" t="str">
        <f t="shared" si="8"/>
        <v>Residential</v>
      </c>
      <c r="D27" s="1639" t="str">
        <f>IF('WK2 - Notional General Income'!D41="","",'WK2 - Notional General Income'!D41)</f>
        <v/>
      </c>
      <c r="E27" s="1209"/>
      <c r="F27" s="1209"/>
      <c r="G27" s="1209"/>
      <c r="H27" s="1209"/>
      <c r="I27" s="1209"/>
      <c r="J27" s="1210"/>
      <c r="K27" s="1209"/>
      <c r="L27" s="1209"/>
      <c r="M27" s="333"/>
      <c r="N27" s="116"/>
      <c r="O27" s="443"/>
      <c r="P27" s="124"/>
      <c r="Q27" s="101"/>
      <c r="R27" s="325"/>
      <c r="S27" s="1003" t="str">
        <f t="shared" si="9"/>
        <v>.</v>
      </c>
      <c r="T27" s="1004" t="str">
        <f t="shared" si="3"/>
        <v>.</v>
      </c>
      <c r="U27" s="1004" t="str">
        <f t="shared" si="3"/>
        <v>.</v>
      </c>
      <c r="V27" s="1004" t="str">
        <f t="shared" si="3"/>
        <v>.</v>
      </c>
      <c r="W27" s="1004" t="str">
        <f t="shared" si="3"/>
        <v>.</v>
      </c>
      <c r="X27" s="1004" t="str">
        <f t="shared" si="3"/>
        <v>.</v>
      </c>
      <c r="Y27" s="1005" t="str">
        <f t="shared" si="3"/>
        <v>.</v>
      </c>
      <c r="Z27" s="116"/>
      <c r="AA27" s="1507" t="str">
        <f t="shared" si="6"/>
        <v>.</v>
      </c>
      <c r="AB27" s="1508" t="str">
        <f t="shared" si="4"/>
        <v>.</v>
      </c>
      <c r="AC27" s="1508" t="str">
        <f t="shared" si="4"/>
        <v>.</v>
      </c>
      <c r="AD27" s="1508" t="str">
        <f t="shared" si="4"/>
        <v>.</v>
      </c>
      <c r="AE27" s="1508" t="str">
        <f t="shared" si="4"/>
        <v>.</v>
      </c>
      <c r="AF27" s="1508" t="str">
        <f t="shared" si="4"/>
        <v>.</v>
      </c>
      <c r="AG27" s="1509" t="str">
        <f t="shared" si="4"/>
        <v>.</v>
      </c>
      <c r="AH27" s="116"/>
      <c r="AI27" s="1003" t="str">
        <f>IF(S27=".",".",SUM($S27:S27))</f>
        <v>.</v>
      </c>
      <c r="AJ27" s="1004" t="str">
        <f>IF(T27=".",".",SUM($S27:T27))</f>
        <v>.</v>
      </c>
      <c r="AK27" s="1004" t="str">
        <f>IF(U27=".",".",SUM($S27:U27))</f>
        <v>.</v>
      </c>
      <c r="AL27" s="1004" t="str">
        <f>IF(V27=".",".",SUM($S27:V27))</f>
        <v>.</v>
      </c>
      <c r="AM27" s="1004" t="str">
        <f>IF(W27=".",".",SUM($S27:W27))</f>
        <v>.</v>
      </c>
      <c r="AN27" s="1004" t="str">
        <f>IF(X27=".",".",SUM($S27:X27))</f>
        <v>.</v>
      </c>
      <c r="AO27" s="1005" t="str">
        <f>IF(Y27=".",".",SUM($S27:Y27))</f>
        <v>.</v>
      </c>
      <c r="AP27" s="116"/>
      <c r="AQ27" s="1507" t="str">
        <f t="shared" si="7"/>
        <v>.</v>
      </c>
      <c r="AR27" s="1508" t="str">
        <f t="shared" si="5"/>
        <v>.</v>
      </c>
      <c r="AS27" s="1508" t="str">
        <f t="shared" si="5"/>
        <v>.</v>
      </c>
      <c r="AT27" s="1508" t="str">
        <f t="shared" si="5"/>
        <v>.</v>
      </c>
      <c r="AU27" s="1508" t="str">
        <f t="shared" si="5"/>
        <v>.</v>
      </c>
      <c r="AV27" s="1508" t="str">
        <f t="shared" si="5"/>
        <v>.</v>
      </c>
      <c r="AW27" s="1509" t="str">
        <f t="shared" si="5"/>
        <v>.</v>
      </c>
      <c r="AX27" s="327"/>
      <c r="AY27" s="116"/>
      <c r="AZ27" s="1474"/>
      <c r="BA27" s="1474"/>
      <c r="BB27" s="1474"/>
    </row>
    <row r="28" spans="1:54" s="189" customFormat="1" x14ac:dyDescent="0.2">
      <c r="A28" s="116"/>
      <c r="B28" s="325"/>
      <c r="C28" s="883" t="str">
        <f t="shared" si="8"/>
        <v>Residential</v>
      </c>
      <c r="D28" s="1639" t="str">
        <f>IF('WK2 - Notional General Income'!D42="","",'WK2 - Notional General Income'!D42)</f>
        <v/>
      </c>
      <c r="E28" s="878"/>
      <c r="F28" s="878"/>
      <c r="G28" s="878"/>
      <c r="H28" s="878"/>
      <c r="I28" s="878"/>
      <c r="J28" s="879"/>
      <c r="K28" s="878"/>
      <c r="L28" s="878"/>
      <c r="M28" s="333"/>
      <c r="N28" s="116"/>
      <c r="O28" s="443"/>
      <c r="P28" s="124"/>
      <c r="Q28" s="101"/>
      <c r="R28" s="325"/>
      <c r="S28" s="1003" t="str">
        <f t="shared" si="9"/>
        <v>.</v>
      </c>
      <c r="T28" s="1004" t="str">
        <f t="shared" si="3"/>
        <v>.</v>
      </c>
      <c r="U28" s="1004" t="str">
        <f t="shared" si="3"/>
        <v>.</v>
      </c>
      <c r="V28" s="1004" t="str">
        <f t="shared" si="3"/>
        <v>.</v>
      </c>
      <c r="W28" s="1004" t="str">
        <f t="shared" si="3"/>
        <v>.</v>
      </c>
      <c r="X28" s="1004" t="str">
        <f t="shared" si="3"/>
        <v>.</v>
      </c>
      <c r="Y28" s="1005" t="str">
        <f t="shared" si="3"/>
        <v>.</v>
      </c>
      <c r="Z28" s="116"/>
      <c r="AA28" s="1507" t="str">
        <f t="shared" si="6"/>
        <v>.</v>
      </c>
      <c r="AB28" s="1508" t="str">
        <f t="shared" si="4"/>
        <v>.</v>
      </c>
      <c r="AC28" s="1508" t="str">
        <f t="shared" si="4"/>
        <v>.</v>
      </c>
      <c r="AD28" s="1508" t="str">
        <f t="shared" si="4"/>
        <v>.</v>
      </c>
      <c r="AE28" s="1508" t="str">
        <f t="shared" si="4"/>
        <v>.</v>
      </c>
      <c r="AF28" s="1508" t="str">
        <f t="shared" si="4"/>
        <v>.</v>
      </c>
      <c r="AG28" s="1509" t="str">
        <f t="shared" si="4"/>
        <v>.</v>
      </c>
      <c r="AH28" s="116"/>
      <c r="AI28" s="1003" t="str">
        <f>IF(S28=".",".",SUM($S28:S28))</f>
        <v>.</v>
      </c>
      <c r="AJ28" s="1004" t="str">
        <f>IF(T28=".",".",SUM($S28:T28))</f>
        <v>.</v>
      </c>
      <c r="AK28" s="1004" t="str">
        <f>IF(U28=".",".",SUM($S28:U28))</f>
        <v>.</v>
      </c>
      <c r="AL28" s="1004" t="str">
        <f>IF(V28=".",".",SUM($S28:V28))</f>
        <v>.</v>
      </c>
      <c r="AM28" s="1004" t="str">
        <f>IF(W28=".",".",SUM($S28:W28))</f>
        <v>.</v>
      </c>
      <c r="AN28" s="1004" t="str">
        <f>IF(X28=".",".",SUM($S28:X28))</f>
        <v>.</v>
      </c>
      <c r="AO28" s="1005" t="str">
        <f>IF(Y28=".",".",SUM($S28:Y28))</f>
        <v>.</v>
      </c>
      <c r="AP28" s="116"/>
      <c r="AQ28" s="1507" t="str">
        <f t="shared" si="7"/>
        <v>.</v>
      </c>
      <c r="AR28" s="1508" t="str">
        <f t="shared" si="5"/>
        <v>.</v>
      </c>
      <c r="AS28" s="1508" t="str">
        <f t="shared" si="5"/>
        <v>.</v>
      </c>
      <c r="AT28" s="1508" t="str">
        <f t="shared" si="5"/>
        <v>.</v>
      </c>
      <c r="AU28" s="1508" t="str">
        <f t="shared" si="5"/>
        <v>.</v>
      </c>
      <c r="AV28" s="1508" t="str">
        <f t="shared" si="5"/>
        <v>.</v>
      </c>
      <c r="AW28" s="1509" t="str">
        <f t="shared" si="5"/>
        <v>.</v>
      </c>
      <c r="AX28" s="327"/>
      <c r="AY28" s="116"/>
      <c r="AZ28" s="1474"/>
      <c r="BA28" s="1474"/>
      <c r="BB28" s="1474"/>
    </row>
    <row r="29" spans="1:54" s="189" customFormat="1" x14ac:dyDescent="0.2">
      <c r="A29" s="116"/>
      <c r="B29" s="325"/>
      <c r="C29" s="883" t="str">
        <f t="shared" si="8"/>
        <v>Residential</v>
      </c>
      <c r="D29" s="1639" t="str">
        <f>IF('WK2 - Notional General Income'!D43="","",'WK2 - Notional General Income'!D43)</f>
        <v/>
      </c>
      <c r="E29" s="878"/>
      <c r="F29" s="878"/>
      <c r="G29" s="878"/>
      <c r="H29" s="878"/>
      <c r="I29" s="878"/>
      <c r="J29" s="879"/>
      <c r="K29" s="878"/>
      <c r="L29" s="878"/>
      <c r="M29" s="333"/>
      <c r="N29" s="116"/>
      <c r="O29" s="443"/>
      <c r="P29" s="124"/>
      <c r="Q29" s="1474"/>
      <c r="R29" s="325"/>
      <c r="S29" s="1003" t="str">
        <f t="shared" ref="S29:S31" si="10">IF(F29="",".",F29-E29)</f>
        <v>.</v>
      </c>
      <c r="T29" s="1004" t="str">
        <f t="shared" ref="T29:T31" si="11">IF(G29="",".",G29-F29)</f>
        <v>.</v>
      </c>
      <c r="U29" s="1004" t="str">
        <f t="shared" ref="U29:U31" si="12">IF(H29="",".",H29-G29)</f>
        <v>.</v>
      </c>
      <c r="V29" s="1004" t="str">
        <f t="shared" ref="V29:V31" si="13">IF(I29="",".",I29-H29)</f>
        <v>.</v>
      </c>
      <c r="W29" s="1004" t="str">
        <f t="shared" ref="W29:W31" si="14">IF(J29="",".",J29-I29)</f>
        <v>.</v>
      </c>
      <c r="X29" s="1004" t="str">
        <f t="shared" ref="X29:X31" si="15">IF(K29="",".",K29-J29)</f>
        <v>.</v>
      </c>
      <c r="Y29" s="1005" t="str">
        <f t="shared" ref="Y29:Y31" si="16">IF(L29="",".",L29-K29)</f>
        <v>.</v>
      </c>
      <c r="Z29" s="116"/>
      <c r="AA29" s="1507" t="str">
        <f t="shared" ref="AA29:AA31" si="17">IFERROR(F29/E29-1,".")</f>
        <v>.</v>
      </c>
      <c r="AB29" s="1508" t="str">
        <f t="shared" ref="AB29:AB31" si="18">IFERROR(G29/F29-1,".")</f>
        <v>.</v>
      </c>
      <c r="AC29" s="1508" t="str">
        <f t="shared" ref="AC29:AC31" si="19">IFERROR(H29/G29-1,".")</f>
        <v>.</v>
      </c>
      <c r="AD29" s="1508" t="str">
        <f t="shared" ref="AD29:AD31" si="20">IFERROR(I29/H29-1,".")</f>
        <v>.</v>
      </c>
      <c r="AE29" s="1508" t="str">
        <f t="shared" ref="AE29:AE31" si="21">IFERROR(J29/I29-1,".")</f>
        <v>.</v>
      </c>
      <c r="AF29" s="1508" t="str">
        <f t="shared" ref="AF29:AF31" si="22">IFERROR(K29/J29-1,".")</f>
        <v>.</v>
      </c>
      <c r="AG29" s="1509" t="str">
        <f t="shared" ref="AG29:AG31" si="23">IFERROR(L29/K29-1,".")</f>
        <v>.</v>
      </c>
      <c r="AH29" s="116"/>
      <c r="AI29" s="1003" t="str">
        <f>IF(S29=".",".",SUM($S29:S29))</f>
        <v>.</v>
      </c>
      <c r="AJ29" s="1004" t="str">
        <f>IF(T29=".",".",SUM($S29:T29))</f>
        <v>.</v>
      </c>
      <c r="AK29" s="1004" t="str">
        <f>IF(U29=".",".",SUM($S29:U29))</f>
        <v>.</v>
      </c>
      <c r="AL29" s="1004" t="str">
        <f>IF(V29=".",".",SUM($S29:V29))</f>
        <v>.</v>
      </c>
      <c r="AM29" s="1004" t="str">
        <f>IF(W29=".",".",SUM($S29:W29))</f>
        <v>.</v>
      </c>
      <c r="AN29" s="1004" t="str">
        <f>IF(X29=".",".",SUM($S29:X29))</f>
        <v>.</v>
      </c>
      <c r="AO29" s="1005" t="str">
        <f>IF(Y29=".",".",SUM($S29:Y29))</f>
        <v>.</v>
      </c>
      <c r="AP29" s="116"/>
      <c r="AQ29" s="1507" t="str">
        <f t="shared" ref="AQ29:AQ31" si="24">IFERROR(F29/$E29-1,".")</f>
        <v>.</v>
      </c>
      <c r="AR29" s="1508" t="str">
        <f t="shared" ref="AR29:AR31" si="25">IFERROR(G29/$E29-1,".")</f>
        <v>.</v>
      </c>
      <c r="AS29" s="1508" t="str">
        <f t="shared" ref="AS29:AS31" si="26">IFERROR(H29/$E29-1,".")</f>
        <v>.</v>
      </c>
      <c r="AT29" s="1508" t="str">
        <f t="shared" ref="AT29:AT31" si="27">IFERROR(I29/$E29-1,".")</f>
        <v>.</v>
      </c>
      <c r="AU29" s="1508" t="str">
        <f t="shared" ref="AU29:AU31" si="28">IFERROR(J29/$E29-1,".")</f>
        <v>.</v>
      </c>
      <c r="AV29" s="1508" t="str">
        <f t="shared" ref="AV29:AV31" si="29">IFERROR(K29/$E29-1,".")</f>
        <v>.</v>
      </c>
      <c r="AW29" s="1509" t="str">
        <f t="shared" ref="AW29:AW31" si="30">IFERROR(L29/$E29-1,".")</f>
        <v>.</v>
      </c>
      <c r="AX29" s="327"/>
      <c r="AY29" s="116"/>
      <c r="AZ29" s="1474"/>
      <c r="BA29" s="1474"/>
      <c r="BB29" s="1474"/>
    </row>
    <row r="30" spans="1:54" s="189" customFormat="1" x14ac:dyDescent="0.2">
      <c r="A30" s="116"/>
      <c r="B30" s="325"/>
      <c r="C30" s="883" t="str">
        <f t="shared" si="8"/>
        <v>Residential</v>
      </c>
      <c r="D30" s="1639" t="str">
        <f>IF('WK2 - Notional General Income'!D44="","",'WK2 - Notional General Income'!D44)</f>
        <v/>
      </c>
      <c r="E30" s="878"/>
      <c r="F30" s="878"/>
      <c r="G30" s="878"/>
      <c r="H30" s="878"/>
      <c r="I30" s="878"/>
      <c r="J30" s="879"/>
      <c r="K30" s="878"/>
      <c r="L30" s="878"/>
      <c r="M30" s="333"/>
      <c r="N30" s="116"/>
      <c r="O30" s="443"/>
      <c r="P30" s="124"/>
      <c r="Q30" s="1474"/>
      <c r="R30" s="325"/>
      <c r="S30" s="1003" t="str">
        <f t="shared" si="10"/>
        <v>.</v>
      </c>
      <c r="T30" s="1004" t="str">
        <f t="shared" si="11"/>
        <v>.</v>
      </c>
      <c r="U30" s="1004" t="str">
        <f t="shared" si="12"/>
        <v>.</v>
      </c>
      <c r="V30" s="1004" t="str">
        <f t="shared" si="13"/>
        <v>.</v>
      </c>
      <c r="W30" s="1004" t="str">
        <f t="shared" si="14"/>
        <v>.</v>
      </c>
      <c r="X30" s="1004" t="str">
        <f t="shared" si="15"/>
        <v>.</v>
      </c>
      <c r="Y30" s="1005" t="str">
        <f t="shared" si="16"/>
        <v>.</v>
      </c>
      <c r="Z30" s="116"/>
      <c r="AA30" s="1507" t="str">
        <f t="shared" si="17"/>
        <v>.</v>
      </c>
      <c r="AB30" s="1508" t="str">
        <f t="shared" si="18"/>
        <v>.</v>
      </c>
      <c r="AC30" s="1508" t="str">
        <f t="shared" si="19"/>
        <v>.</v>
      </c>
      <c r="AD30" s="1508" t="str">
        <f t="shared" si="20"/>
        <v>.</v>
      </c>
      <c r="AE30" s="1508" t="str">
        <f t="shared" si="21"/>
        <v>.</v>
      </c>
      <c r="AF30" s="1508" t="str">
        <f t="shared" si="22"/>
        <v>.</v>
      </c>
      <c r="AG30" s="1509" t="str">
        <f t="shared" si="23"/>
        <v>.</v>
      </c>
      <c r="AH30" s="116"/>
      <c r="AI30" s="1003" t="str">
        <f>IF(S30=".",".",SUM($S30:S30))</f>
        <v>.</v>
      </c>
      <c r="AJ30" s="1004" t="str">
        <f>IF(T30=".",".",SUM($S30:T30))</f>
        <v>.</v>
      </c>
      <c r="AK30" s="1004" t="str">
        <f>IF(U30=".",".",SUM($S30:U30))</f>
        <v>.</v>
      </c>
      <c r="AL30" s="1004" t="str">
        <f>IF(V30=".",".",SUM($S30:V30))</f>
        <v>.</v>
      </c>
      <c r="AM30" s="1004" t="str">
        <f>IF(W30=".",".",SUM($S30:W30))</f>
        <v>.</v>
      </c>
      <c r="AN30" s="1004" t="str">
        <f>IF(X30=".",".",SUM($S30:X30))</f>
        <v>.</v>
      </c>
      <c r="AO30" s="1005" t="str">
        <f>IF(Y30=".",".",SUM($S30:Y30))</f>
        <v>.</v>
      </c>
      <c r="AP30" s="116"/>
      <c r="AQ30" s="1507" t="str">
        <f t="shared" si="24"/>
        <v>.</v>
      </c>
      <c r="AR30" s="1508" t="str">
        <f t="shared" si="25"/>
        <v>.</v>
      </c>
      <c r="AS30" s="1508" t="str">
        <f t="shared" si="26"/>
        <v>.</v>
      </c>
      <c r="AT30" s="1508" t="str">
        <f t="shared" si="27"/>
        <v>.</v>
      </c>
      <c r="AU30" s="1508" t="str">
        <f t="shared" si="28"/>
        <v>.</v>
      </c>
      <c r="AV30" s="1508" t="str">
        <f t="shared" si="29"/>
        <v>.</v>
      </c>
      <c r="AW30" s="1509" t="str">
        <f t="shared" si="30"/>
        <v>.</v>
      </c>
      <c r="AX30" s="327"/>
      <c r="AY30" s="116"/>
      <c r="AZ30" s="1474"/>
      <c r="BA30" s="1474"/>
      <c r="BB30" s="1474"/>
    </row>
    <row r="31" spans="1:54" s="189" customFormat="1" x14ac:dyDescent="0.2">
      <c r="A31" s="116"/>
      <c r="B31" s="325"/>
      <c r="C31" s="883" t="str">
        <f t="shared" si="8"/>
        <v>Residential</v>
      </c>
      <c r="D31" s="1639" t="str">
        <f>IF('WK2 - Notional General Income'!D45="","",'WK2 - Notional General Income'!D45)</f>
        <v/>
      </c>
      <c r="E31" s="878"/>
      <c r="F31" s="878"/>
      <c r="G31" s="878"/>
      <c r="H31" s="878"/>
      <c r="I31" s="878"/>
      <c r="J31" s="879"/>
      <c r="K31" s="878"/>
      <c r="L31" s="878"/>
      <c r="M31" s="333"/>
      <c r="N31" s="116"/>
      <c r="O31" s="443"/>
      <c r="P31" s="124"/>
      <c r="Q31" s="1474"/>
      <c r="R31" s="325"/>
      <c r="S31" s="1003" t="str">
        <f t="shared" si="10"/>
        <v>.</v>
      </c>
      <c r="T31" s="1004" t="str">
        <f t="shared" si="11"/>
        <v>.</v>
      </c>
      <c r="U31" s="1004" t="str">
        <f t="shared" si="12"/>
        <v>.</v>
      </c>
      <c r="V31" s="1004" t="str">
        <f t="shared" si="13"/>
        <v>.</v>
      </c>
      <c r="W31" s="1004" t="str">
        <f t="shared" si="14"/>
        <v>.</v>
      </c>
      <c r="X31" s="1004" t="str">
        <f t="shared" si="15"/>
        <v>.</v>
      </c>
      <c r="Y31" s="1005" t="str">
        <f t="shared" si="16"/>
        <v>.</v>
      </c>
      <c r="Z31" s="116"/>
      <c r="AA31" s="1507" t="str">
        <f t="shared" si="17"/>
        <v>.</v>
      </c>
      <c r="AB31" s="1508" t="str">
        <f t="shared" si="18"/>
        <v>.</v>
      </c>
      <c r="AC31" s="1508" t="str">
        <f t="shared" si="19"/>
        <v>.</v>
      </c>
      <c r="AD31" s="1508" t="str">
        <f t="shared" si="20"/>
        <v>.</v>
      </c>
      <c r="AE31" s="1508" t="str">
        <f t="shared" si="21"/>
        <v>.</v>
      </c>
      <c r="AF31" s="1508" t="str">
        <f t="shared" si="22"/>
        <v>.</v>
      </c>
      <c r="AG31" s="1509" t="str">
        <f t="shared" si="23"/>
        <v>.</v>
      </c>
      <c r="AH31" s="116"/>
      <c r="AI31" s="1003" t="str">
        <f>IF(S31=".",".",SUM($S31:S31))</f>
        <v>.</v>
      </c>
      <c r="AJ31" s="1004" t="str">
        <f>IF(T31=".",".",SUM($S31:T31))</f>
        <v>.</v>
      </c>
      <c r="AK31" s="1004" t="str">
        <f>IF(U31=".",".",SUM($S31:U31))</f>
        <v>.</v>
      </c>
      <c r="AL31" s="1004" t="str">
        <f>IF(V31=".",".",SUM($S31:V31))</f>
        <v>.</v>
      </c>
      <c r="AM31" s="1004" t="str">
        <f>IF(W31=".",".",SUM($S31:W31))</f>
        <v>.</v>
      </c>
      <c r="AN31" s="1004" t="str">
        <f>IF(X31=".",".",SUM($S31:X31))</f>
        <v>.</v>
      </c>
      <c r="AO31" s="1005" t="str">
        <f>IF(Y31=".",".",SUM($S31:Y31))</f>
        <v>.</v>
      </c>
      <c r="AP31" s="116"/>
      <c r="AQ31" s="1507" t="str">
        <f t="shared" si="24"/>
        <v>.</v>
      </c>
      <c r="AR31" s="1508" t="str">
        <f t="shared" si="25"/>
        <v>.</v>
      </c>
      <c r="AS31" s="1508" t="str">
        <f t="shared" si="26"/>
        <v>.</v>
      </c>
      <c r="AT31" s="1508" t="str">
        <f t="shared" si="27"/>
        <v>.</v>
      </c>
      <c r="AU31" s="1508" t="str">
        <f t="shared" si="28"/>
        <v>.</v>
      </c>
      <c r="AV31" s="1508" t="str">
        <f t="shared" si="29"/>
        <v>.</v>
      </c>
      <c r="AW31" s="1509" t="str">
        <f t="shared" si="30"/>
        <v>.</v>
      </c>
      <c r="AX31" s="327"/>
      <c r="AY31" s="116"/>
      <c r="AZ31" s="1474"/>
      <c r="BA31" s="1474"/>
      <c r="BB31" s="1474"/>
    </row>
    <row r="32" spans="1:54" s="189" customFormat="1" x14ac:dyDescent="0.2">
      <c r="A32" s="116"/>
      <c r="B32" s="325"/>
      <c r="C32" s="883"/>
      <c r="D32" s="883"/>
      <c r="E32" s="883"/>
      <c r="F32" s="883"/>
      <c r="G32" s="883"/>
      <c r="H32" s="883"/>
      <c r="I32" s="883"/>
      <c r="J32" s="883"/>
      <c r="K32" s="883"/>
      <c r="L32" s="883"/>
      <c r="M32" s="333"/>
      <c r="N32" s="116"/>
      <c r="O32" s="443"/>
      <c r="P32" s="124"/>
      <c r="Q32" s="101"/>
      <c r="R32" s="325"/>
      <c r="S32" s="1003"/>
      <c r="T32" s="1004"/>
      <c r="U32" s="1004"/>
      <c r="V32" s="1004"/>
      <c r="W32" s="1004"/>
      <c r="X32" s="1004"/>
      <c r="Y32" s="1005"/>
      <c r="Z32" s="116"/>
      <c r="AA32" s="1507"/>
      <c r="AB32" s="1508"/>
      <c r="AC32" s="1508"/>
      <c r="AD32" s="1508"/>
      <c r="AE32" s="1508"/>
      <c r="AF32" s="1508"/>
      <c r="AG32" s="1509"/>
      <c r="AH32" s="116"/>
      <c r="AI32" s="1003"/>
      <c r="AJ32" s="1004"/>
      <c r="AK32" s="1004"/>
      <c r="AL32" s="1004"/>
      <c r="AM32" s="1004"/>
      <c r="AN32" s="1004"/>
      <c r="AO32" s="1005"/>
      <c r="AP32" s="116"/>
      <c r="AQ32" s="1507"/>
      <c r="AR32" s="1508"/>
      <c r="AS32" s="1508"/>
      <c r="AT32" s="1508"/>
      <c r="AU32" s="1508"/>
      <c r="AV32" s="1508"/>
      <c r="AW32" s="1509"/>
      <c r="AX32" s="327"/>
      <c r="AY32" s="116"/>
      <c r="AZ32" s="1474"/>
      <c r="BA32" s="1474"/>
      <c r="BB32" s="1474"/>
    </row>
    <row r="33" spans="1:54" s="189" customFormat="1" x14ac:dyDescent="0.2">
      <c r="A33" s="116"/>
      <c r="B33" s="325"/>
      <c r="C33" s="883" t="str">
        <f>'WK3 - Notional GI Yr1 YIELD'!C66</f>
        <v>Business</v>
      </c>
      <c r="D33" s="1639" t="str">
        <f>IF('WK2 - Notional General Income'!D102="","",'WK2 - Notional General Income'!D102)</f>
        <v/>
      </c>
      <c r="E33" s="878"/>
      <c r="F33" s="878"/>
      <c r="G33" s="878"/>
      <c r="H33" s="878"/>
      <c r="I33" s="878"/>
      <c r="J33" s="879"/>
      <c r="K33" s="878"/>
      <c r="L33" s="878"/>
      <c r="M33" s="333"/>
      <c r="N33" s="116"/>
      <c r="O33" s="443"/>
      <c r="P33" s="124"/>
      <c r="Q33" s="101"/>
      <c r="R33" s="325"/>
      <c r="S33" s="1003" t="str">
        <f t="shared" si="9"/>
        <v>.</v>
      </c>
      <c r="T33" s="1004" t="str">
        <f t="shared" si="3"/>
        <v>.</v>
      </c>
      <c r="U33" s="1004" t="str">
        <f t="shared" si="3"/>
        <v>.</v>
      </c>
      <c r="V33" s="1004" t="str">
        <f t="shared" si="3"/>
        <v>.</v>
      </c>
      <c r="W33" s="1004" t="str">
        <f t="shared" si="3"/>
        <v>.</v>
      </c>
      <c r="X33" s="1004" t="str">
        <f t="shared" si="3"/>
        <v>.</v>
      </c>
      <c r="Y33" s="1005" t="str">
        <f t="shared" si="3"/>
        <v>.</v>
      </c>
      <c r="Z33" s="116"/>
      <c r="AA33" s="1507" t="str">
        <f t="shared" si="6"/>
        <v>.</v>
      </c>
      <c r="AB33" s="1508" t="str">
        <f t="shared" si="4"/>
        <v>.</v>
      </c>
      <c r="AC33" s="1508" t="str">
        <f t="shared" si="4"/>
        <v>.</v>
      </c>
      <c r="AD33" s="1508" t="str">
        <f t="shared" si="4"/>
        <v>.</v>
      </c>
      <c r="AE33" s="1508" t="str">
        <f t="shared" si="4"/>
        <v>.</v>
      </c>
      <c r="AF33" s="1508" t="str">
        <f t="shared" si="4"/>
        <v>.</v>
      </c>
      <c r="AG33" s="1509" t="str">
        <f t="shared" si="4"/>
        <v>.</v>
      </c>
      <c r="AH33" s="116"/>
      <c r="AI33" s="1003" t="str">
        <f>IF(S33=".",".",SUM($S33:S33))</f>
        <v>.</v>
      </c>
      <c r="AJ33" s="1004" t="str">
        <f>IF(T33=".",".",SUM($S33:T33))</f>
        <v>.</v>
      </c>
      <c r="AK33" s="1004" t="str">
        <f>IF(U33=".",".",SUM($S33:U33))</f>
        <v>.</v>
      </c>
      <c r="AL33" s="1004" t="str">
        <f>IF(V33=".",".",SUM($S33:V33))</f>
        <v>.</v>
      </c>
      <c r="AM33" s="1004" t="str">
        <f>IF(W33=".",".",SUM($S33:W33))</f>
        <v>.</v>
      </c>
      <c r="AN33" s="1004" t="str">
        <f>IF(X33=".",".",SUM($S33:X33))</f>
        <v>.</v>
      </c>
      <c r="AO33" s="1005" t="str">
        <f>IF(Y33=".",".",SUM($S33:Y33))</f>
        <v>.</v>
      </c>
      <c r="AP33" s="116"/>
      <c r="AQ33" s="1507" t="str">
        <f t="shared" si="7"/>
        <v>.</v>
      </c>
      <c r="AR33" s="1508" t="str">
        <f t="shared" si="5"/>
        <v>.</v>
      </c>
      <c r="AS33" s="1508" t="str">
        <f t="shared" si="5"/>
        <v>.</v>
      </c>
      <c r="AT33" s="1508" t="str">
        <f t="shared" si="5"/>
        <v>.</v>
      </c>
      <c r="AU33" s="1508" t="str">
        <f t="shared" si="5"/>
        <v>.</v>
      </c>
      <c r="AV33" s="1508" t="str">
        <f t="shared" si="5"/>
        <v>.</v>
      </c>
      <c r="AW33" s="1509" t="str">
        <f t="shared" si="5"/>
        <v>.</v>
      </c>
      <c r="AX33" s="327"/>
      <c r="AY33" s="116"/>
      <c r="AZ33" s="1474"/>
      <c r="BA33" s="1474"/>
      <c r="BB33" s="1474"/>
    </row>
    <row r="34" spans="1:54" s="189" customFormat="1" x14ac:dyDescent="0.2">
      <c r="A34" s="116"/>
      <c r="B34" s="325"/>
      <c r="C34" s="883" t="str">
        <f>C33</f>
        <v>Business</v>
      </c>
      <c r="D34" s="1639" t="str">
        <f>IF('WK2 - Notional General Income'!D103="","",'WK2 - Notional General Income'!D103)</f>
        <v/>
      </c>
      <c r="E34" s="878"/>
      <c r="F34" s="878"/>
      <c r="G34" s="878"/>
      <c r="H34" s="878"/>
      <c r="I34" s="878"/>
      <c r="J34" s="879"/>
      <c r="K34" s="878"/>
      <c r="L34" s="878"/>
      <c r="M34" s="333"/>
      <c r="N34" s="116"/>
      <c r="O34" s="443"/>
      <c r="P34" s="124"/>
      <c r="Q34" s="101"/>
      <c r="R34" s="325"/>
      <c r="S34" s="1003" t="str">
        <f t="shared" si="9"/>
        <v>.</v>
      </c>
      <c r="T34" s="1004" t="str">
        <f t="shared" si="3"/>
        <v>.</v>
      </c>
      <c r="U34" s="1004" t="str">
        <f t="shared" si="3"/>
        <v>.</v>
      </c>
      <c r="V34" s="1004" t="str">
        <f t="shared" si="3"/>
        <v>.</v>
      </c>
      <c r="W34" s="1004" t="str">
        <f t="shared" si="3"/>
        <v>.</v>
      </c>
      <c r="X34" s="1004" t="str">
        <f t="shared" si="3"/>
        <v>.</v>
      </c>
      <c r="Y34" s="1005" t="str">
        <f t="shared" si="3"/>
        <v>.</v>
      </c>
      <c r="Z34" s="116"/>
      <c r="AA34" s="1507" t="str">
        <f t="shared" si="6"/>
        <v>.</v>
      </c>
      <c r="AB34" s="1508" t="str">
        <f t="shared" si="4"/>
        <v>.</v>
      </c>
      <c r="AC34" s="1508" t="str">
        <f t="shared" si="4"/>
        <v>.</v>
      </c>
      <c r="AD34" s="1508" t="str">
        <f t="shared" si="4"/>
        <v>.</v>
      </c>
      <c r="AE34" s="1508" t="str">
        <f t="shared" si="4"/>
        <v>.</v>
      </c>
      <c r="AF34" s="1508" t="str">
        <f t="shared" si="4"/>
        <v>.</v>
      </c>
      <c r="AG34" s="1509" t="str">
        <f t="shared" si="4"/>
        <v>.</v>
      </c>
      <c r="AH34" s="116"/>
      <c r="AI34" s="1003" t="str">
        <f>IF(S34=".",".",SUM($S34:S34))</f>
        <v>.</v>
      </c>
      <c r="AJ34" s="1004" t="str">
        <f>IF(T34=".",".",SUM($S34:T34))</f>
        <v>.</v>
      </c>
      <c r="AK34" s="1004" t="str">
        <f>IF(U34=".",".",SUM($S34:U34))</f>
        <v>.</v>
      </c>
      <c r="AL34" s="1004" t="str">
        <f>IF(V34=".",".",SUM($S34:V34))</f>
        <v>.</v>
      </c>
      <c r="AM34" s="1004" t="str">
        <f>IF(W34=".",".",SUM($S34:W34))</f>
        <v>.</v>
      </c>
      <c r="AN34" s="1004" t="str">
        <f>IF(X34=".",".",SUM($S34:X34))</f>
        <v>.</v>
      </c>
      <c r="AO34" s="1005" t="str">
        <f>IF(Y34=".",".",SUM($S34:Y34))</f>
        <v>.</v>
      </c>
      <c r="AP34" s="116"/>
      <c r="AQ34" s="1507" t="str">
        <f t="shared" si="7"/>
        <v>.</v>
      </c>
      <c r="AR34" s="1508" t="str">
        <f t="shared" si="5"/>
        <v>.</v>
      </c>
      <c r="AS34" s="1508" t="str">
        <f t="shared" si="5"/>
        <v>.</v>
      </c>
      <c r="AT34" s="1508" t="str">
        <f t="shared" si="5"/>
        <v>.</v>
      </c>
      <c r="AU34" s="1508" t="str">
        <f t="shared" si="5"/>
        <v>.</v>
      </c>
      <c r="AV34" s="1508" t="str">
        <f t="shared" si="5"/>
        <v>.</v>
      </c>
      <c r="AW34" s="1509" t="str">
        <f t="shared" si="5"/>
        <v>.</v>
      </c>
      <c r="AX34" s="327"/>
      <c r="AY34" s="116"/>
      <c r="AZ34" s="1474"/>
      <c r="BA34" s="1474"/>
      <c r="BB34" s="1474"/>
    </row>
    <row r="35" spans="1:54" s="189" customFormat="1" x14ac:dyDescent="0.2">
      <c r="A35" s="116"/>
      <c r="B35" s="325"/>
      <c r="C35" s="883" t="str">
        <f t="shared" ref="C35:C49" si="31">C34</f>
        <v>Business</v>
      </c>
      <c r="D35" s="1639" t="str">
        <f>IF('WK2 - Notional General Income'!D104="","",'WK2 - Notional General Income'!D104)</f>
        <v/>
      </c>
      <c r="E35" s="878"/>
      <c r="F35" s="878"/>
      <c r="G35" s="878"/>
      <c r="H35" s="878"/>
      <c r="I35" s="878"/>
      <c r="J35" s="879"/>
      <c r="K35" s="878"/>
      <c r="L35" s="878"/>
      <c r="M35" s="333"/>
      <c r="N35" s="116"/>
      <c r="O35" s="443"/>
      <c r="P35" s="124"/>
      <c r="Q35" s="101"/>
      <c r="R35" s="325"/>
      <c r="S35" s="1003" t="str">
        <f t="shared" ref="S35:S49" si="32">IF(F35="",".",F35-E35)</f>
        <v>.</v>
      </c>
      <c r="T35" s="1004" t="str">
        <f t="shared" ref="T35:T49" si="33">IF(G35="",".",G35-F35)</f>
        <v>.</v>
      </c>
      <c r="U35" s="1004" t="str">
        <f t="shared" ref="U35:U49" si="34">IF(H35="",".",H35-G35)</f>
        <v>.</v>
      </c>
      <c r="V35" s="1004" t="str">
        <f t="shared" ref="V35:V49" si="35">IF(I35="",".",I35-H35)</f>
        <v>.</v>
      </c>
      <c r="W35" s="1004" t="str">
        <f t="shared" ref="W35:W49" si="36">IF(J35="",".",J35-I35)</f>
        <v>.</v>
      </c>
      <c r="X35" s="1004" t="str">
        <f t="shared" ref="X35:X49" si="37">IF(K35="",".",K35-J35)</f>
        <v>.</v>
      </c>
      <c r="Y35" s="1005" t="str">
        <f t="shared" ref="Y35:Y49" si="38">IF(L35="",".",L35-K35)</f>
        <v>.</v>
      </c>
      <c r="Z35" s="116"/>
      <c r="AA35" s="1507" t="str">
        <f t="shared" ref="AA35:AA49" si="39">IFERROR(F35/E35-1,".")</f>
        <v>.</v>
      </c>
      <c r="AB35" s="1508" t="str">
        <f t="shared" ref="AB35:AB49" si="40">IFERROR(G35/F35-1,".")</f>
        <v>.</v>
      </c>
      <c r="AC35" s="1508" t="str">
        <f t="shared" ref="AC35:AC49" si="41">IFERROR(H35/G35-1,".")</f>
        <v>.</v>
      </c>
      <c r="AD35" s="1508" t="str">
        <f t="shared" ref="AD35:AD49" si="42">IFERROR(I35/H35-1,".")</f>
        <v>.</v>
      </c>
      <c r="AE35" s="1508" t="str">
        <f t="shared" ref="AE35:AE49" si="43">IFERROR(J35/I35-1,".")</f>
        <v>.</v>
      </c>
      <c r="AF35" s="1508" t="str">
        <f t="shared" ref="AF35:AF49" si="44">IFERROR(K35/J35-1,".")</f>
        <v>.</v>
      </c>
      <c r="AG35" s="1509" t="str">
        <f t="shared" ref="AG35:AG49" si="45">IFERROR(L35/K35-1,".")</f>
        <v>.</v>
      </c>
      <c r="AH35" s="116"/>
      <c r="AI35" s="1003" t="str">
        <f>IF(S35=".",".",SUM($S35:S35))</f>
        <v>.</v>
      </c>
      <c r="AJ35" s="1004" t="str">
        <f>IF(T35=".",".",SUM($S35:T35))</f>
        <v>.</v>
      </c>
      <c r="AK35" s="1004" t="str">
        <f>IF(U35=".",".",SUM($S35:U35))</f>
        <v>.</v>
      </c>
      <c r="AL35" s="1004" t="str">
        <f>IF(V35=".",".",SUM($S35:V35))</f>
        <v>.</v>
      </c>
      <c r="AM35" s="1004" t="str">
        <f>IF(W35=".",".",SUM($S35:W35))</f>
        <v>.</v>
      </c>
      <c r="AN35" s="1004" t="str">
        <f>IF(X35=".",".",SUM($S35:X35))</f>
        <v>.</v>
      </c>
      <c r="AO35" s="1005" t="str">
        <f>IF(Y35=".",".",SUM($S35:Y35))</f>
        <v>.</v>
      </c>
      <c r="AP35" s="116"/>
      <c r="AQ35" s="1507" t="str">
        <f t="shared" ref="AQ35:AQ49" si="46">IFERROR(F35/$E35-1,".")</f>
        <v>.</v>
      </c>
      <c r="AR35" s="1508" t="str">
        <f t="shared" ref="AR35:AR49" si="47">IFERROR(G35/$E35-1,".")</f>
        <v>.</v>
      </c>
      <c r="AS35" s="1508" t="str">
        <f t="shared" ref="AS35:AS49" si="48">IFERROR(H35/$E35-1,".")</f>
        <v>.</v>
      </c>
      <c r="AT35" s="1508" t="str">
        <f t="shared" ref="AT35:AT49" si="49">IFERROR(I35/$E35-1,".")</f>
        <v>.</v>
      </c>
      <c r="AU35" s="1508" t="str">
        <f t="shared" ref="AU35:AU49" si="50">IFERROR(J35/$E35-1,".")</f>
        <v>.</v>
      </c>
      <c r="AV35" s="1508" t="str">
        <f t="shared" ref="AV35:AV49" si="51">IFERROR(K35/$E35-1,".")</f>
        <v>.</v>
      </c>
      <c r="AW35" s="1509" t="str">
        <f t="shared" ref="AW35:AW49" si="52">IFERROR(L35/$E35-1,".")</f>
        <v>.</v>
      </c>
      <c r="AX35" s="327"/>
      <c r="AY35" s="116"/>
      <c r="AZ35" s="1474"/>
      <c r="BA35" s="1474"/>
      <c r="BB35" s="1474"/>
    </row>
    <row r="36" spans="1:54" s="189" customFormat="1" x14ac:dyDescent="0.2">
      <c r="A36" s="116"/>
      <c r="B36" s="325"/>
      <c r="C36" s="883" t="str">
        <f t="shared" si="31"/>
        <v>Business</v>
      </c>
      <c r="D36" s="1639" t="str">
        <f>IF('WK2 - Notional General Income'!D105="","",'WK2 - Notional General Income'!D105)</f>
        <v/>
      </c>
      <c r="E36" s="878"/>
      <c r="F36" s="878"/>
      <c r="G36" s="878"/>
      <c r="H36" s="878"/>
      <c r="I36" s="878"/>
      <c r="J36" s="879"/>
      <c r="K36" s="878"/>
      <c r="L36" s="878"/>
      <c r="M36" s="333"/>
      <c r="N36" s="116"/>
      <c r="O36" s="443"/>
      <c r="P36" s="124"/>
      <c r="Q36" s="101"/>
      <c r="R36" s="325"/>
      <c r="S36" s="1003" t="str">
        <f t="shared" si="32"/>
        <v>.</v>
      </c>
      <c r="T36" s="1004" t="str">
        <f t="shared" si="33"/>
        <v>.</v>
      </c>
      <c r="U36" s="1004" t="str">
        <f t="shared" si="34"/>
        <v>.</v>
      </c>
      <c r="V36" s="1004" t="str">
        <f t="shared" si="35"/>
        <v>.</v>
      </c>
      <c r="W36" s="1004" t="str">
        <f t="shared" si="36"/>
        <v>.</v>
      </c>
      <c r="X36" s="1004" t="str">
        <f t="shared" si="37"/>
        <v>.</v>
      </c>
      <c r="Y36" s="1005" t="str">
        <f t="shared" si="38"/>
        <v>.</v>
      </c>
      <c r="Z36" s="116"/>
      <c r="AA36" s="1507" t="str">
        <f t="shared" si="39"/>
        <v>.</v>
      </c>
      <c r="AB36" s="1508" t="str">
        <f t="shared" si="40"/>
        <v>.</v>
      </c>
      <c r="AC36" s="1508" t="str">
        <f t="shared" si="41"/>
        <v>.</v>
      </c>
      <c r="AD36" s="1508" t="str">
        <f t="shared" si="42"/>
        <v>.</v>
      </c>
      <c r="AE36" s="1508" t="str">
        <f t="shared" si="43"/>
        <v>.</v>
      </c>
      <c r="AF36" s="1508" t="str">
        <f t="shared" si="44"/>
        <v>.</v>
      </c>
      <c r="AG36" s="1509" t="str">
        <f t="shared" si="45"/>
        <v>.</v>
      </c>
      <c r="AH36" s="116"/>
      <c r="AI36" s="1003" t="str">
        <f>IF(S36=".",".",SUM($S36:S36))</f>
        <v>.</v>
      </c>
      <c r="AJ36" s="1004" t="str">
        <f>IF(T36=".",".",SUM($S36:T36))</f>
        <v>.</v>
      </c>
      <c r="AK36" s="1004" t="str">
        <f>IF(U36=".",".",SUM($S36:U36))</f>
        <v>.</v>
      </c>
      <c r="AL36" s="1004" t="str">
        <f>IF(V36=".",".",SUM($S36:V36))</f>
        <v>.</v>
      </c>
      <c r="AM36" s="1004" t="str">
        <f>IF(W36=".",".",SUM($S36:W36))</f>
        <v>.</v>
      </c>
      <c r="AN36" s="1004" t="str">
        <f>IF(X36=".",".",SUM($S36:X36))</f>
        <v>.</v>
      </c>
      <c r="AO36" s="1005" t="str">
        <f>IF(Y36=".",".",SUM($S36:Y36))</f>
        <v>.</v>
      </c>
      <c r="AP36" s="116"/>
      <c r="AQ36" s="1507" t="str">
        <f t="shared" si="46"/>
        <v>.</v>
      </c>
      <c r="AR36" s="1508" t="str">
        <f t="shared" si="47"/>
        <v>.</v>
      </c>
      <c r="AS36" s="1508" t="str">
        <f t="shared" si="48"/>
        <v>.</v>
      </c>
      <c r="AT36" s="1508" t="str">
        <f t="shared" si="49"/>
        <v>.</v>
      </c>
      <c r="AU36" s="1508" t="str">
        <f t="shared" si="50"/>
        <v>.</v>
      </c>
      <c r="AV36" s="1508" t="str">
        <f t="shared" si="51"/>
        <v>.</v>
      </c>
      <c r="AW36" s="1509" t="str">
        <f t="shared" si="52"/>
        <v>.</v>
      </c>
      <c r="AX36" s="327"/>
      <c r="AY36" s="116"/>
      <c r="AZ36" s="1474"/>
      <c r="BA36" s="1474"/>
      <c r="BB36" s="1474"/>
    </row>
    <row r="37" spans="1:54" s="189" customFormat="1" x14ac:dyDescent="0.2">
      <c r="A37" s="116"/>
      <c r="B37" s="325"/>
      <c r="C37" s="883" t="str">
        <f t="shared" si="31"/>
        <v>Business</v>
      </c>
      <c r="D37" s="1639" t="str">
        <f>IF('WK2 - Notional General Income'!D106="","",'WK2 - Notional General Income'!D106)</f>
        <v/>
      </c>
      <c r="E37" s="878"/>
      <c r="F37" s="878"/>
      <c r="G37" s="878"/>
      <c r="H37" s="878"/>
      <c r="I37" s="878"/>
      <c r="J37" s="879"/>
      <c r="K37" s="878"/>
      <c r="L37" s="878"/>
      <c r="M37" s="333"/>
      <c r="N37" s="116"/>
      <c r="O37" s="443"/>
      <c r="P37" s="124"/>
      <c r="Q37" s="101"/>
      <c r="R37" s="325"/>
      <c r="S37" s="1003" t="str">
        <f t="shared" si="32"/>
        <v>.</v>
      </c>
      <c r="T37" s="1004" t="str">
        <f t="shared" si="33"/>
        <v>.</v>
      </c>
      <c r="U37" s="1004" t="str">
        <f t="shared" si="34"/>
        <v>.</v>
      </c>
      <c r="V37" s="1004" t="str">
        <f t="shared" si="35"/>
        <v>.</v>
      </c>
      <c r="W37" s="1004" t="str">
        <f t="shared" si="36"/>
        <v>.</v>
      </c>
      <c r="X37" s="1004" t="str">
        <f t="shared" si="37"/>
        <v>.</v>
      </c>
      <c r="Y37" s="1005" t="str">
        <f t="shared" si="38"/>
        <v>.</v>
      </c>
      <c r="Z37" s="116"/>
      <c r="AA37" s="1507" t="str">
        <f t="shared" si="39"/>
        <v>.</v>
      </c>
      <c r="AB37" s="1508" t="str">
        <f t="shared" si="40"/>
        <v>.</v>
      </c>
      <c r="AC37" s="1508" t="str">
        <f t="shared" si="41"/>
        <v>.</v>
      </c>
      <c r="AD37" s="1508" t="str">
        <f t="shared" si="42"/>
        <v>.</v>
      </c>
      <c r="AE37" s="1508" t="str">
        <f t="shared" si="43"/>
        <v>.</v>
      </c>
      <c r="AF37" s="1508" t="str">
        <f t="shared" si="44"/>
        <v>.</v>
      </c>
      <c r="AG37" s="1509" t="str">
        <f t="shared" si="45"/>
        <v>.</v>
      </c>
      <c r="AH37" s="116"/>
      <c r="AI37" s="1003" t="str">
        <f>IF(S37=".",".",SUM($S37:S37))</f>
        <v>.</v>
      </c>
      <c r="AJ37" s="1004" t="str">
        <f>IF(T37=".",".",SUM($S37:T37))</f>
        <v>.</v>
      </c>
      <c r="AK37" s="1004" t="str">
        <f>IF(U37=".",".",SUM($S37:U37))</f>
        <v>.</v>
      </c>
      <c r="AL37" s="1004" t="str">
        <f>IF(V37=".",".",SUM($S37:V37))</f>
        <v>.</v>
      </c>
      <c r="AM37" s="1004" t="str">
        <f>IF(W37=".",".",SUM($S37:W37))</f>
        <v>.</v>
      </c>
      <c r="AN37" s="1004" t="str">
        <f>IF(X37=".",".",SUM($S37:X37))</f>
        <v>.</v>
      </c>
      <c r="AO37" s="1005" t="str">
        <f>IF(Y37=".",".",SUM($S37:Y37))</f>
        <v>.</v>
      </c>
      <c r="AP37" s="116"/>
      <c r="AQ37" s="1507" t="str">
        <f t="shared" si="46"/>
        <v>.</v>
      </c>
      <c r="AR37" s="1508" t="str">
        <f t="shared" si="47"/>
        <v>.</v>
      </c>
      <c r="AS37" s="1508" t="str">
        <f t="shared" si="48"/>
        <v>.</v>
      </c>
      <c r="AT37" s="1508" t="str">
        <f t="shared" si="49"/>
        <v>.</v>
      </c>
      <c r="AU37" s="1508" t="str">
        <f t="shared" si="50"/>
        <v>.</v>
      </c>
      <c r="AV37" s="1508" t="str">
        <f t="shared" si="51"/>
        <v>.</v>
      </c>
      <c r="AW37" s="1509" t="str">
        <f t="shared" si="52"/>
        <v>.</v>
      </c>
      <c r="AX37" s="327"/>
      <c r="AY37" s="116"/>
      <c r="AZ37" s="1474"/>
      <c r="BA37" s="1474"/>
      <c r="BB37" s="1474"/>
    </row>
    <row r="38" spans="1:54" s="189" customFormat="1" x14ac:dyDescent="0.2">
      <c r="A38" s="116"/>
      <c r="B38" s="325"/>
      <c r="C38" s="883" t="str">
        <f t="shared" si="31"/>
        <v>Business</v>
      </c>
      <c r="D38" s="1639" t="str">
        <f>IF('WK2 - Notional General Income'!D107="","",'WK2 - Notional General Income'!D107)</f>
        <v/>
      </c>
      <c r="E38" s="878"/>
      <c r="F38" s="878"/>
      <c r="G38" s="878"/>
      <c r="H38" s="878"/>
      <c r="I38" s="878"/>
      <c r="J38" s="879"/>
      <c r="K38" s="878"/>
      <c r="L38" s="878"/>
      <c r="M38" s="333"/>
      <c r="N38" s="116"/>
      <c r="O38" s="443"/>
      <c r="P38" s="124"/>
      <c r="Q38" s="101"/>
      <c r="R38" s="325"/>
      <c r="S38" s="1003" t="str">
        <f t="shared" si="32"/>
        <v>.</v>
      </c>
      <c r="T38" s="1004" t="str">
        <f t="shared" si="33"/>
        <v>.</v>
      </c>
      <c r="U38" s="1004" t="str">
        <f t="shared" si="34"/>
        <v>.</v>
      </c>
      <c r="V38" s="1004" t="str">
        <f t="shared" si="35"/>
        <v>.</v>
      </c>
      <c r="W38" s="1004" t="str">
        <f t="shared" si="36"/>
        <v>.</v>
      </c>
      <c r="X38" s="1004" t="str">
        <f t="shared" si="37"/>
        <v>.</v>
      </c>
      <c r="Y38" s="1005" t="str">
        <f t="shared" si="38"/>
        <v>.</v>
      </c>
      <c r="Z38" s="116"/>
      <c r="AA38" s="1507" t="str">
        <f t="shared" si="39"/>
        <v>.</v>
      </c>
      <c r="AB38" s="1508" t="str">
        <f t="shared" si="40"/>
        <v>.</v>
      </c>
      <c r="AC38" s="1508" t="str">
        <f t="shared" si="41"/>
        <v>.</v>
      </c>
      <c r="AD38" s="1508" t="str">
        <f t="shared" si="42"/>
        <v>.</v>
      </c>
      <c r="AE38" s="1508" t="str">
        <f t="shared" si="43"/>
        <v>.</v>
      </c>
      <c r="AF38" s="1508" t="str">
        <f t="shared" si="44"/>
        <v>.</v>
      </c>
      <c r="AG38" s="1509" t="str">
        <f t="shared" si="45"/>
        <v>.</v>
      </c>
      <c r="AH38" s="116"/>
      <c r="AI38" s="1003" t="str">
        <f>IF(S38=".",".",SUM($S38:S38))</f>
        <v>.</v>
      </c>
      <c r="AJ38" s="1004" t="str">
        <f>IF(T38=".",".",SUM($S38:T38))</f>
        <v>.</v>
      </c>
      <c r="AK38" s="1004" t="str">
        <f>IF(U38=".",".",SUM($S38:U38))</f>
        <v>.</v>
      </c>
      <c r="AL38" s="1004" t="str">
        <f>IF(V38=".",".",SUM($S38:V38))</f>
        <v>.</v>
      </c>
      <c r="AM38" s="1004" t="str">
        <f>IF(W38=".",".",SUM($S38:W38))</f>
        <v>.</v>
      </c>
      <c r="AN38" s="1004" t="str">
        <f>IF(X38=".",".",SUM($S38:X38))</f>
        <v>.</v>
      </c>
      <c r="AO38" s="1005" t="str">
        <f>IF(Y38=".",".",SUM($S38:Y38))</f>
        <v>.</v>
      </c>
      <c r="AP38" s="116"/>
      <c r="AQ38" s="1507" t="str">
        <f t="shared" si="46"/>
        <v>.</v>
      </c>
      <c r="AR38" s="1508" t="str">
        <f t="shared" si="47"/>
        <v>.</v>
      </c>
      <c r="AS38" s="1508" t="str">
        <f t="shared" si="48"/>
        <v>.</v>
      </c>
      <c r="AT38" s="1508" t="str">
        <f t="shared" si="49"/>
        <v>.</v>
      </c>
      <c r="AU38" s="1508" t="str">
        <f t="shared" si="50"/>
        <v>.</v>
      </c>
      <c r="AV38" s="1508" t="str">
        <f t="shared" si="51"/>
        <v>.</v>
      </c>
      <c r="AW38" s="1509" t="str">
        <f t="shared" si="52"/>
        <v>.</v>
      </c>
      <c r="AX38" s="327"/>
      <c r="AY38" s="116"/>
      <c r="AZ38" s="1474"/>
      <c r="BA38" s="1474"/>
      <c r="BB38" s="1474"/>
    </row>
    <row r="39" spans="1:54" s="189" customFormat="1" x14ac:dyDescent="0.2">
      <c r="A39" s="116"/>
      <c r="B39" s="325"/>
      <c r="C39" s="883" t="str">
        <f t="shared" si="31"/>
        <v>Business</v>
      </c>
      <c r="D39" s="1639" t="str">
        <f>IF('WK2 - Notional General Income'!D108="","",'WK2 - Notional General Income'!D108)</f>
        <v/>
      </c>
      <c r="E39" s="878"/>
      <c r="F39" s="878"/>
      <c r="G39" s="878"/>
      <c r="H39" s="878"/>
      <c r="I39" s="878"/>
      <c r="J39" s="879"/>
      <c r="K39" s="878"/>
      <c r="L39" s="878"/>
      <c r="M39" s="333"/>
      <c r="N39" s="116"/>
      <c r="O39" s="443"/>
      <c r="P39" s="124"/>
      <c r="Q39" s="101"/>
      <c r="R39" s="325"/>
      <c r="S39" s="1003" t="str">
        <f t="shared" si="32"/>
        <v>.</v>
      </c>
      <c r="T39" s="1004" t="str">
        <f t="shared" si="33"/>
        <v>.</v>
      </c>
      <c r="U39" s="1004" t="str">
        <f t="shared" si="34"/>
        <v>.</v>
      </c>
      <c r="V39" s="1004" t="str">
        <f t="shared" si="35"/>
        <v>.</v>
      </c>
      <c r="W39" s="1004" t="str">
        <f t="shared" si="36"/>
        <v>.</v>
      </c>
      <c r="X39" s="1004" t="str">
        <f t="shared" si="37"/>
        <v>.</v>
      </c>
      <c r="Y39" s="1005" t="str">
        <f t="shared" si="38"/>
        <v>.</v>
      </c>
      <c r="Z39" s="116"/>
      <c r="AA39" s="1507" t="str">
        <f t="shared" si="39"/>
        <v>.</v>
      </c>
      <c r="AB39" s="1508" t="str">
        <f t="shared" si="40"/>
        <v>.</v>
      </c>
      <c r="AC39" s="1508" t="str">
        <f t="shared" si="41"/>
        <v>.</v>
      </c>
      <c r="AD39" s="1508" t="str">
        <f t="shared" si="42"/>
        <v>.</v>
      </c>
      <c r="AE39" s="1508" t="str">
        <f t="shared" si="43"/>
        <v>.</v>
      </c>
      <c r="AF39" s="1508" t="str">
        <f t="shared" si="44"/>
        <v>.</v>
      </c>
      <c r="AG39" s="1509" t="str">
        <f t="shared" si="45"/>
        <v>.</v>
      </c>
      <c r="AH39" s="116"/>
      <c r="AI39" s="1003" t="str">
        <f>IF(S39=".",".",SUM($S39:S39))</f>
        <v>.</v>
      </c>
      <c r="AJ39" s="1004" t="str">
        <f>IF(T39=".",".",SUM($S39:T39))</f>
        <v>.</v>
      </c>
      <c r="AK39" s="1004" t="str">
        <f>IF(U39=".",".",SUM($S39:U39))</f>
        <v>.</v>
      </c>
      <c r="AL39" s="1004" t="str">
        <f>IF(V39=".",".",SUM($S39:V39))</f>
        <v>.</v>
      </c>
      <c r="AM39" s="1004" t="str">
        <f>IF(W39=".",".",SUM($S39:W39))</f>
        <v>.</v>
      </c>
      <c r="AN39" s="1004" t="str">
        <f>IF(X39=".",".",SUM($S39:X39))</f>
        <v>.</v>
      </c>
      <c r="AO39" s="1005" t="str">
        <f>IF(Y39=".",".",SUM($S39:Y39))</f>
        <v>.</v>
      </c>
      <c r="AP39" s="116"/>
      <c r="AQ39" s="1507" t="str">
        <f t="shared" si="46"/>
        <v>.</v>
      </c>
      <c r="AR39" s="1508" t="str">
        <f t="shared" si="47"/>
        <v>.</v>
      </c>
      <c r="AS39" s="1508" t="str">
        <f t="shared" si="48"/>
        <v>.</v>
      </c>
      <c r="AT39" s="1508" t="str">
        <f t="shared" si="49"/>
        <v>.</v>
      </c>
      <c r="AU39" s="1508" t="str">
        <f t="shared" si="50"/>
        <v>.</v>
      </c>
      <c r="AV39" s="1508" t="str">
        <f t="shared" si="51"/>
        <v>.</v>
      </c>
      <c r="AW39" s="1509" t="str">
        <f t="shared" si="52"/>
        <v>.</v>
      </c>
      <c r="AX39" s="327"/>
      <c r="AY39" s="116"/>
      <c r="AZ39" s="1474"/>
      <c r="BA39" s="1474"/>
      <c r="BB39" s="1474"/>
    </row>
    <row r="40" spans="1:54" s="189" customFormat="1" x14ac:dyDescent="0.2">
      <c r="A40" s="116"/>
      <c r="B40" s="325"/>
      <c r="C40" s="883" t="str">
        <f t="shared" si="31"/>
        <v>Business</v>
      </c>
      <c r="D40" s="1639" t="str">
        <f>IF('WK2 - Notional General Income'!D109="","",'WK2 - Notional General Income'!D109)</f>
        <v/>
      </c>
      <c r="E40" s="878"/>
      <c r="F40" s="878"/>
      <c r="G40" s="878"/>
      <c r="H40" s="878"/>
      <c r="I40" s="878"/>
      <c r="J40" s="879"/>
      <c r="K40" s="878"/>
      <c r="L40" s="878"/>
      <c r="M40" s="333"/>
      <c r="N40" s="116"/>
      <c r="O40" s="443"/>
      <c r="P40" s="124"/>
      <c r="Q40" s="101"/>
      <c r="R40" s="325"/>
      <c r="S40" s="1003" t="str">
        <f t="shared" si="32"/>
        <v>.</v>
      </c>
      <c r="T40" s="1004" t="str">
        <f t="shared" si="33"/>
        <v>.</v>
      </c>
      <c r="U40" s="1004" t="str">
        <f t="shared" si="34"/>
        <v>.</v>
      </c>
      <c r="V40" s="1004" t="str">
        <f t="shared" si="35"/>
        <v>.</v>
      </c>
      <c r="W40" s="1004" t="str">
        <f t="shared" si="36"/>
        <v>.</v>
      </c>
      <c r="X40" s="1004" t="str">
        <f t="shared" si="37"/>
        <v>.</v>
      </c>
      <c r="Y40" s="1005" t="str">
        <f t="shared" si="38"/>
        <v>.</v>
      </c>
      <c r="Z40" s="116"/>
      <c r="AA40" s="1507" t="str">
        <f t="shared" si="39"/>
        <v>.</v>
      </c>
      <c r="AB40" s="1508" t="str">
        <f t="shared" si="40"/>
        <v>.</v>
      </c>
      <c r="AC40" s="1508" t="str">
        <f t="shared" si="41"/>
        <v>.</v>
      </c>
      <c r="AD40" s="1508" t="str">
        <f t="shared" si="42"/>
        <v>.</v>
      </c>
      <c r="AE40" s="1508" t="str">
        <f t="shared" si="43"/>
        <v>.</v>
      </c>
      <c r="AF40" s="1508" t="str">
        <f t="shared" si="44"/>
        <v>.</v>
      </c>
      <c r="AG40" s="1509" t="str">
        <f t="shared" si="45"/>
        <v>.</v>
      </c>
      <c r="AH40" s="116"/>
      <c r="AI40" s="1003" t="str">
        <f>IF(S40=".",".",SUM($S40:S40))</f>
        <v>.</v>
      </c>
      <c r="AJ40" s="1004" t="str">
        <f>IF(T40=".",".",SUM($S40:T40))</f>
        <v>.</v>
      </c>
      <c r="AK40" s="1004" t="str">
        <f>IF(U40=".",".",SUM($S40:U40))</f>
        <v>.</v>
      </c>
      <c r="AL40" s="1004" t="str">
        <f>IF(V40=".",".",SUM($S40:V40))</f>
        <v>.</v>
      </c>
      <c r="AM40" s="1004" t="str">
        <f>IF(W40=".",".",SUM($S40:W40))</f>
        <v>.</v>
      </c>
      <c r="AN40" s="1004" t="str">
        <f>IF(X40=".",".",SUM($S40:X40))</f>
        <v>.</v>
      </c>
      <c r="AO40" s="1005" t="str">
        <f>IF(Y40=".",".",SUM($S40:Y40))</f>
        <v>.</v>
      </c>
      <c r="AP40" s="116"/>
      <c r="AQ40" s="1507" t="str">
        <f t="shared" si="46"/>
        <v>.</v>
      </c>
      <c r="AR40" s="1508" t="str">
        <f t="shared" si="47"/>
        <v>.</v>
      </c>
      <c r="AS40" s="1508" t="str">
        <f t="shared" si="48"/>
        <v>.</v>
      </c>
      <c r="AT40" s="1508" t="str">
        <f t="shared" si="49"/>
        <v>.</v>
      </c>
      <c r="AU40" s="1508" t="str">
        <f t="shared" si="50"/>
        <v>.</v>
      </c>
      <c r="AV40" s="1508" t="str">
        <f t="shared" si="51"/>
        <v>.</v>
      </c>
      <c r="AW40" s="1509" t="str">
        <f t="shared" si="52"/>
        <v>.</v>
      </c>
      <c r="AX40" s="327"/>
      <c r="AY40" s="116"/>
      <c r="AZ40" s="1474"/>
      <c r="BA40" s="1474"/>
      <c r="BB40" s="1474"/>
    </row>
    <row r="41" spans="1:54" s="189" customFormat="1" x14ac:dyDescent="0.2">
      <c r="A41" s="116"/>
      <c r="B41" s="325"/>
      <c r="C41" s="883" t="str">
        <f t="shared" si="31"/>
        <v>Business</v>
      </c>
      <c r="D41" s="1639" t="str">
        <f>IF('WK2 - Notional General Income'!D110="","",'WK2 - Notional General Income'!D110)</f>
        <v/>
      </c>
      <c r="E41" s="878"/>
      <c r="F41" s="878"/>
      <c r="G41" s="878"/>
      <c r="H41" s="878"/>
      <c r="I41" s="878"/>
      <c r="J41" s="879"/>
      <c r="K41" s="878"/>
      <c r="L41" s="878"/>
      <c r="M41" s="333"/>
      <c r="N41" s="116"/>
      <c r="O41" s="443"/>
      <c r="P41" s="124"/>
      <c r="Q41" s="101"/>
      <c r="R41" s="325"/>
      <c r="S41" s="1003" t="str">
        <f t="shared" si="32"/>
        <v>.</v>
      </c>
      <c r="T41" s="1004" t="str">
        <f t="shared" si="33"/>
        <v>.</v>
      </c>
      <c r="U41" s="1004" t="str">
        <f t="shared" si="34"/>
        <v>.</v>
      </c>
      <c r="V41" s="1004" t="str">
        <f t="shared" si="35"/>
        <v>.</v>
      </c>
      <c r="W41" s="1004" t="str">
        <f t="shared" si="36"/>
        <v>.</v>
      </c>
      <c r="X41" s="1004" t="str">
        <f t="shared" si="37"/>
        <v>.</v>
      </c>
      <c r="Y41" s="1005" t="str">
        <f t="shared" si="38"/>
        <v>.</v>
      </c>
      <c r="Z41" s="116"/>
      <c r="AA41" s="1507" t="str">
        <f t="shared" si="39"/>
        <v>.</v>
      </c>
      <c r="AB41" s="1508" t="str">
        <f t="shared" si="40"/>
        <v>.</v>
      </c>
      <c r="AC41" s="1508" t="str">
        <f t="shared" si="41"/>
        <v>.</v>
      </c>
      <c r="AD41" s="1508" t="str">
        <f t="shared" si="42"/>
        <v>.</v>
      </c>
      <c r="AE41" s="1508" t="str">
        <f t="shared" si="43"/>
        <v>.</v>
      </c>
      <c r="AF41" s="1508" t="str">
        <f t="shared" si="44"/>
        <v>.</v>
      </c>
      <c r="AG41" s="1509" t="str">
        <f t="shared" si="45"/>
        <v>.</v>
      </c>
      <c r="AH41" s="116"/>
      <c r="AI41" s="1003" t="str">
        <f>IF(S41=".",".",SUM($S41:S41))</f>
        <v>.</v>
      </c>
      <c r="AJ41" s="1004" t="str">
        <f>IF(T41=".",".",SUM($S41:T41))</f>
        <v>.</v>
      </c>
      <c r="AK41" s="1004" t="str">
        <f>IF(U41=".",".",SUM($S41:U41))</f>
        <v>.</v>
      </c>
      <c r="AL41" s="1004" t="str">
        <f>IF(V41=".",".",SUM($S41:V41))</f>
        <v>.</v>
      </c>
      <c r="AM41" s="1004" t="str">
        <f>IF(W41=".",".",SUM($S41:W41))</f>
        <v>.</v>
      </c>
      <c r="AN41" s="1004" t="str">
        <f>IF(X41=".",".",SUM($S41:X41))</f>
        <v>.</v>
      </c>
      <c r="AO41" s="1005" t="str">
        <f>IF(Y41=".",".",SUM($S41:Y41))</f>
        <v>.</v>
      </c>
      <c r="AP41" s="116"/>
      <c r="AQ41" s="1507" t="str">
        <f t="shared" si="46"/>
        <v>.</v>
      </c>
      <c r="AR41" s="1508" t="str">
        <f t="shared" si="47"/>
        <v>.</v>
      </c>
      <c r="AS41" s="1508" t="str">
        <f t="shared" si="48"/>
        <v>.</v>
      </c>
      <c r="AT41" s="1508" t="str">
        <f t="shared" si="49"/>
        <v>.</v>
      </c>
      <c r="AU41" s="1508" t="str">
        <f t="shared" si="50"/>
        <v>.</v>
      </c>
      <c r="AV41" s="1508" t="str">
        <f t="shared" si="51"/>
        <v>.</v>
      </c>
      <c r="AW41" s="1509" t="str">
        <f t="shared" si="52"/>
        <v>.</v>
      </c>
      <c r="AX41" s="327"/>
      <c r="AY41" s="116"/>
      <c r="AZ41" s="1474"/>
      <c r="BA41" s="1474"/>
      <c r="BB41" s="1474"/>
    </row>
    <row r="42" spans="1:54" s="189" customFormat="1" x14ac:dyDescent="0.2">
      <c r="A42" s="116"/>
      <c r="B42" s="325"/>
      <c r="C42" s="883" t="str">
        <f t="shared" si="31"/>
        <v>Business</v>
      </c>
      <c r="D42" s="1639" t="str">
        <f>IF('WK2 - Notional General Income'!D111="","",'WK2 - Notional General Income'!D111)</f>
        <v/>
      </c>
      <c r="E42" s="878"/>
      <c r="F42" s="878"/>
      <c r="G42" s="878"/>
      <c r="H42" s="878"/>
      <c r="I42" s="878"/>
      <c r="J42" s="879"/>
      <c r="K42" s="878"/>
      <c r="L42" s="878"/>
      <c r="M42" s="333"/>
      <c r="N42" s="116"/>
      <c r="O42" s="443"/>
      <c r="P42" s="124"/>
      <c r="Q42" s="101"/>
      <c r="R42" s="325"/>
      <c r="S42" s="1003" t="str">
        <f t="shared" si="32"/>
        <v>.</v>
      </c>
      <c r="T42" s="1004" t="str">
        <f t="shared" si="33"/>
        <v>.</v>
      </c>
      <c r="U42" s="1004" t="str">
        <f t="shared" si="34"/>
        <v>.</v>
      </c>
      <c r="V42" s="1004" t="str">
        <f t="shared" si="35"/>
        <v>.</v>
      </c>
      <c r="W42" s="1004" t="str">
        <f t="shared" si="36"/>
        <v>.</v>
      </c>
      <c r="X42" s="1004" t="str">
        <f t="shared" si="37"/>
        <v>.</v>
      </c>
      <c r="Y42" s="1005" t="str">
        <f t="shared" si="38"/>
        <v>.</v>
      </c>
      <c r="Z42" s="116"/>
      <c r="AA42" s="1507" t="str">
        <f t="shared" si="39"/>
        <v>.</v>
      </c>
      <c r="AB42" s="1508" t="str">
        <f t="shared" si="40"/>
        <v>.</v>
      </c>
      <c r="AC42" s="1508" t="str">
        <f t="shared" si="41"/>
        <v>.</v>
      </c>
      <c r="AD42" s="1508" t="str">
        <f t="shared" si="42"/>
        <v>.</v>
      </c>
      <c r="AE42" s="1508" t="str">
        <f t="shared" si="43"/>
        <v>.</v>
      </c>
      <c r="AF42" s="1508" t="str">
        <f t="shared" si="44"/>
        <v>.</v>
      </c>
      <c r="AG42" s="1509" t="str">
        <f t="shared" si="45"/>
        <v>.</v>
      </c>
      <c r="AH42" s="116"/>
      <c r="AI42" s="1003" t="str">
        <f>IF(S42=".",".",SUM($S42:S42))</f>
        <v>.</v>
      </c>
      <c r="AJ42" s="1004" t="str">
        <f>IF(T42=".",".",SUM($S42:T42))</f>
        <v>.</v>
      </c>
      <c r="AK42" s="1004" t="str">
        <f>IF(U42=".",".",SUM($S42:U42))</f>
        <v>.</v>
      </c>
      <c r="AL42" s="1004" t="str">
        <f>IF(V42=".",".",SUM($S42:V42))</f>
        <v>.</v>
      </c>
      <c r="AM42" s="1004" t="str">
        <f>IF(W42=".",".",SUM($S42:W42))</f>
        <v>.</v>
      </c>
      <c r="AN42" s="1004" t="str">
        <f>IF(X42=".",".",SUM($S42:X42))</f>
        <v>.</v>
      </c>
      <c r="AO42" s="1005" t="str">
        <f>IF(Y42=".",".",SUM($S42:Y42))</f>
        <v>.</v>
      </c>
      <c r="AP42" s="116"/>
      <c r="AQ42" s="1507" t="str">
        <f t="shared" si="46"/>
        <v>.</v>
      </c>
      <c r="AR42" s="1508" t="str">
        <f t="shared" si="47"/>
        <v>.</v>
      </c>
      <c r="AS42" s="1508" t="str">
        <f t="shared" si="48"/>
        <v>.</v>
      </c>
      <c r="AT42" s="1508" t="str">
        <f t="shared" si="49"/>
        <v>.</v>
      </c>
      <c r="AU42" s="1508" t="str">
        <f t="shared" si="50"/>
        <v>.</v>
      </c>
      <c r="AV42" s="1508" t="str">
        <f t="shared" si="51"/>
        <v>.</v>
      </c>
      <c r="AW42" s="1509" t="str">
        <f t="shared" si="52"/>
        <v>.</v>
      </c>
      <c r="AX42" s="327"/>
      <c r="AY42" s="116"/>
      <c r="AZ42" s="1474"/>
      <c r="BA42" s="1474"/>
      <c r="BB42" s="1474"/>
    </row>
    <row r="43" spans="1:54" s="189" customFormat="1" x14ac:dyDescent="0.2">
      <c r="A43" s="116"/>
      <c r="B43" s="325"/>
      <c r="C43" s="883" t="str">
        <f t="shared" si="31"/>
        <v>Business</v>
      </c>
      <c r="D43" s="1639" t="str">
        <f>IF('WK2 - Notional General Income'!D112="","",'WK2 - Notional General Income'!D112)</f>
        <v/>
      </c>
      <c r="E43" s="878"/>
      <c r="F43" s="878"/>
      <c r="G43" s="878"/>
      <c r="H43" s="878"/>
      <c r="I43" s="878"/>
      <c r="J43" s="879"/>
      <c r="K43" s="878"/>
      <c r="L43" s="878"/>
      <c r="M43" s="333"/>
      <c r="N43" s="116"/>
      <c r="O43" s="443"/>
      <c r="P43" s="124"/>
      <c r="Q43" s="101"/>
      <c r="R43" s="325"/>
      <c r="S43" s="1003" t="str">
        <f t="shared" si="32"/>
        <v>.</v>
      </c>
      <c r="T43" s="1004" t="str">
        <f t="shared" si="33"/>
        <v>.</v>
      </c>
      <c r="U43" s="1004" t="str">
        <f t="shared" si="34"/>
        <v>.</v>
      </c>
      <c r="V43" s="1004" t="str">
        <f t="shared" si="35"/>
        <v>.</v>
      </c>
      <c r="W43" s="1004" t="str">
        <f t="shared" si="36"/>
        <v>.</v>
      </c>
      <c r="X43" s="1004" t="str">
        <f t="shared" si="37"/>
        <v>.</v>
      </c>
      <c r="Y43" s="1005" t="str">
        <f t="shared" si="38"/>
        <v>.</v>
      </c>
      <c r="Z43" s="116"/>
      <c r="AA43" s="1507" t="str">
        <f t="shared" si="39"/>
        <v>.</v>
      </c>
      <c r="AB43" s="1508" t="str">
        <f t="shared" si="40"/>
        <v>.</v>
      </c>
      <c r="AC43" s="1508" t="str">
        <f t="shared" si="41"/>
        <v>.</v>
      </c>
      <c r="AD43" s="1508" t="str">
        <f t="shared" si="42"/>
        <v>.</v>
      </c>
      <c r="AE43" s="1508" t="str">
        <f t="shared" si="43"/>
        <v>.</v>
      </c>
      <c r="AF43" s="1508" t="str">
        <f t="shared" si="44"/>
        <v>.</v>
      </c>
      <c r="AG43" s="1509" t="str">
        <f t="shared" si="45"/>
        <v>.</v>
      </c>
      <c r="AH43" s="116"/>
      <c r="AI43" s="1003" t="str">
        <f>IF(S43=".",".",SUM($S43:S43))</f>
        <v>.</v>
      </c>
      <c r="AJ43" s="1004" t="str">
        <f>IF(T43=".",".",SUM($S43:T43))</f>
        <v>.</v>
      </c>
      <c r="AK43" s="1004" t="str">
        <f>IF(U43=".",".",SUM($S43:U43))</f>
        <v>.</v>
      </c>
      <c r="AL43" s="1004" t="str">
        <f>IF(V43=".",".",SUM($S43:V43))</f>
        <v>.</v>
      </c>
      <c r="AM43" s="1004" t="str">
        <f>IF(W43=".",".",SUM($S43:W43))</f>
        <v>.</v>
      </c>
      <c r="AN43" s="1004" t="str">
        <f>IF(X43=".",".",SUM($S43:X43))</f>
        <v>.</v>
      </c>
      <c r="AO43" s="1005" t="str">
        <f>IF(Y43=".",".",SUM($S43:Y43))</f>
        <v>.</v>
      </c>
      <c r="AP43" s="116"/>
      <c r="AQ43" s="1507" t="str">
        <f t="shared" si="46"/>
        <v>.</v>
      </c>
      <c r="AR43" s="1508" t="str">
        <f t="shared" si="47"/>
        <v>.</v>
      </c>
      <c r="AS43" s="1508" t="str">
        <f t="shared" si="48"/>
        <v>.</v>
      </c>
      <c r="AT43" s="1508" t="str">
        <f t="shared" si="49"/>
        <v>.</v>
      </c>
      <c r="AU43" s="1508" t="str">
        <f t="shared" si="50"/>
        <v>.</v>
      </c>
      <c r="AV43" s="1508" t="str">
        <f t="shared" si="51"/>
        <v>.</v>
      </c>
      <c r="AW43" s="1509" t="str">
        <f t="shared" si="52"/>
        <v>.</v>
      </c>
      <c r="AX43" s="327"/>
      <c r="AY43" s="116"/>
      <c r="AZ43" s="1474"/>
      <c r="BA43" s="1474"/>
      <c r="BB43" s="1474"/>
    </row>
    <row r="44" spans="1:54" s="189" customFormat="1" x14ac:dyDescent="0.2">
      <c r="A44" s="116"/>
      <c r="B44" s="325"/>
      <c r="C44" s="883" t="str">
        <f t="shared" si="31"/>
        <v>Business</v>
      </c>
      <c r="D44" s="1639" t="str">
        <f>IF('WK2 - Notional General Income'!D113="","",'WK2 - Notional General Income'!D113)</f>
        <v/>
      </c>
      <c r="E44" s="878"/>
      <c r="F44" s="878"/>
      <c r="G44" s="878"/>
      <c r="H44" s="878"/>
      <c r="I44" s="878"/>
      <c r="J44" s="879"/>
      <c r="K44" s="878"/>
      <c r="L44" s="878"/>
      <c r="M44" s="333"/>
      <c r="N44" s="116"/>
      <c r="O44" s="443"/>
      <c r="P44" s="124"/>
      <c r="Q44" s="101"/>
      <c r="R44" s="325"/>
      <c r="S44" s="1003" t="str">
        <f t="shared" si="32"/>
        <v>.</v>
      </c>
      <c r="T44" s="1004" t="str">
        <f t="shared" si="33"/>
        <v>.</v>
      </c>
      <c r="U44" s="1004" t="str">
        <f t="shared" si="34"/>
        <v>.</v>
      </c>
      <c r="V44" s="1004" t="str">
        <f t="shared" si="35"/>
        <v>.</v>
      </c>
      <c r="W44" s="1004" t="str">
        <f t="shared" si="36"/>
        <v>.</v>
      </c>
      <c r="X44" s="1004" t="str">
        <f t="shared" si="37"/>
        <v>.</v>
      </c>
      <c r="Y44" s="1005" t="str">
        <f t="shared" si="38"/>
        <v>.</v>
      </c>
      <c r="Z44" s="116"/>
      <c r="AA44" s="1507" t="str">
        <f t="shared" si="39"/>
        <v>.</v>
      </c>
      <c r="AB44" s="1508" t="str">
        <f t="shared" si="40"/>
        <v>.</v>
      </c>
      <c r="AC44" s="1508" t="str">
        <f t="shared" si="41"/>
        <v>.</v>
      </c>
      <c r="AD44" s="1508" t="str">
        <f t="shared" si="42"/>
        <v>.</v>
      </c>
      <c r="AE44" s="1508" t="str">
        <f t="shared" si="43"/>
        <v>.</v>
      </c>
      <c r="AF44" s="1508" t="str">
        <f t="shared" si="44"/>
        <v>.</v>
      </c>
      <c r="AG44" s="1509" t="str">
        <f t="shared" si="45"/>
        <v>.</v>
      </c>
      <c r="AH44" s="116"/>
      <c r="AI44" s="1003" t="str">
        <f>IF(S44=".",".",SUM($S44:S44))</f>
        <v>.</v>
      </c>
      <c r="AJ44" s="1004" t="str">
        <f>IF(T44=".",".",SUM($S44:T44))</f>
        <v>.</v>
      </c>
      <c r="AK44" s="1004" t="str">
        <f>IF(U44=".",".",SUM($S44:U44))</f>
        <v>.</v>
      </c>
      <c r="AL44" s="1004" t="str">
        <f>IF(V44=".",".",SUM($S44:V44))</f>
        <v>.</v>
      </c>
      <c r="AM44" s="1004" t="str">
        <f>IF(W44=".",".",SUM($S44:W44))</f>
        <v>.</v>
      </c>
      <c r="AN44" s="1004" t="str">
        <f>IF(X44=".",".",SUM($S44:X44))</f>
        <v>.</v>
      </c>
      <c r="AO44" s="1005" t="str">
        <f>IF(Y44=".",".",SUM($S44:Y44))</f>
        <v>.</v>
      </c>
      <c r="AP44" s="116"/>
      <c r="AQ44" s="1507" t="str">
        <f t="shared" si="46"/>
        <v>.</v>
      </c>
      <c r="AR44" s="1508" t="str">
        <f t="shared" si="47"/>
        <v>.</v>
      </c>
      <c r="AS44" s="1508" t="str">
        <f t="shared" si="48"/>
        <v>.</v>
      </c>
      <c r="AT44" s="1508" t="str">
        <f t="shared" si="49"/>
        <v>.</v>
      </c>
      <c r="AU44" s="1508" t="str">
        <f t="shared" si="50"/>
        <v>.</v>
      </c>
      <c r="AV44" s="1508" t="str">
        <f t="shared" si="51"/>
        <v>.</v>
      </c>
      <c r="AW44" s="1509" t="str">
        <f t="shared" si="52"/>
        <v>.</v>
      </c>
      <c r="AX44" s="327"/>
      <c r="AY44" s="116"/>
      <c r="AZ44" s="1474"/>
      <c r="BA44" s="1474"/>
      <c r="BB44" s="1474"/>
    </row>
    <row r="45" spans="1:54" s="189" customFormat="1" x14ac:dyDescent="0.2">
      <c r="A45" s="116"/>
      <c r="B45" s="325"/>
      <c r="C45" s="883" t="str">
        <f t="shared" si="31"/>
        <v>Business</v>
      </c>
      <c r="D45" s="1639" t="str">
        <f>IF('WK2 - Notional General Income'!D114="","",'WK2 - Notional General Income'!D114)</f>
        <v/>
      </c>
      <c r="E45" s="878"/>
      <c r="F45" s="878"/>
      <c r="G45" s="878"/>
      <c r="H45" s="878"/>
      <c r="I45" s="878"/>
      <c r="J45" s="879"/>
      <c r="K45" s="878"/>
      <c r="L45" s="878"/>
      <c r="M45" s="333"/>
      <c r="N45" s="116"/>
      <c r="O45" s="443"/>
      <c r="P45" s="124"/>
      <c r="Q45" s="101"/>
      <c r="R45" s="325"/>
      <c r="S45" s="1003" t="str">
        <f t="shared" si="32"/>
        <v>.</v>
      </c>
      <c r="T45" s="1004" t="str">
        <f t="shared" si="33"/>
        <v>.</v>
      </c>
      <c r="U45" s="1004" t="str">
        <f t="shared" si="34"/>
        <v>.</v>
      </c>
      <c r="V45" s="1004" t="str">
        <f t="shared" si="35"/>
        <v>.</v>
      </c>
      <c r="W45" s="1004" t="str">
        <f t="shared" si="36"/>
        <v>.</v>
      </c>
      <c r="X45" s="1004" t="str">
        <f t="shared" si="37"/>
        <v>.</v>
      </c>
      <c r="Y45" s="1005" t="str">
        <f t="shared" si="38"/>
        <v>.</v>
      </c>
      <c r="Z45" s="116"/>
      <c r="AA45" s="1507" t="str">
        <f t="shared" si="39"/>
        <v>.</v>
      </c>
      <c r="AB45" s="1508" t="str">
        <f t="shared" si="40"/>
        <v>.</v>
      </c>
      <c r="AC45" s="1508" t="str">
        <f t="shared" si="41"/>
        <v>.</v>
      </c>
      <c r="AD45" s="1508" t="str">
        <f t="shared" si="42"/>
        <v>.</v>
      </c>
      <c r="AE45" s="1508" t="str">
        <f t="shared" si="43"/>
        <v>.</v>
      </c>
      <c r="AF45" s="1508" t="str">
        <f t="shared" si="44"/>
        <v>.</v>
      </c>
      <c r="AG45" s="1509" t="str">
        <f t="shared" si="45"/>
        <v>.</v>
      </c>
      <c r="AH45" s="116"/>
      <c r="AI45" s="1003" t="str">
        <f>IF(S45=".",".",SUM($S45:S45))</f>
        <v>.</v>
      </c>
      <c r="AJ45" s="1004" t="str">
        <f>IF(T45=".",".",SUM($S45:T45))</f>
        <v>.</v>
      </c>
      <c r="AK45" s="1004" t="str">
        <f>IF(U45=".",".",SUM($S45:U45))</f>
        <v>.</v>
      </c>
      <c r="AL45" s="1004" t="str">
        <f>IF(V45=".",".",SUM($S45:V45))</f>
        <v>.</v>
      </c>
      <c r="AM45" s="1004" t="str">
        <f>IF(W45=".",".",SUM($S45:W45))</f>
        <v>.</v>
      </c>
      <c r="AN45" s="1004" t="str">
        <f>IF(X45=".",".",SUM($S45:X45))</f>
        <v>.</v>
      </c>
      <c r="AO45" s="1005" t="str">
        <f>IF(Y45=".",".",SUM($S45:Y45))</f>
        <v>.</v>
      </c>
      <c r="AP45" s="116"/>
      <c r="AQ45" s="1507" t="str">
        <f t="shared" si="46"/>
        <v>.</v>
      </c>
      <c r="AR45" s="1508" t="str">
        <f t="shared" si="47"/>
        <v>.</v>
      </c>
      <c r="AS45" s="1508" t="str">
        <f t="shared" si="48"/>
        <v>.</v>
      </c>
      <c r="AT45" s="1508" t="str">
        <f t="shared" si="49"/>
        <v>.</v>
      </c>
      <c r="AU45" s="1508" t="str">
        <f t="shared" si="50"/>
        <v>.</v>
      </c>
      <c r="AV45" s="1508" t="str">
        <f t="shared" si="51"/>
        <v>.</v>
      </c>
      <c r="AW45" s="1509" t="str">
        <f t="shared" si="52"/>
        <v>.</v>
      </c>
      <c r="AX45" s="327"/>
      <c r="AY45" s="116"/>
      <c r="AZ45" s="1474"/>
      <c r="BA45" s="1474"/>
      <c r="BB45" s="1474"/>
    </row>
    <row r="46" spans="1:54" s="189" customFormat="1" x14ac:dyDescent="0.2">
      <c r="A46" s="116"/>
      <c r="B46" s="325"/>
      <c r="C46" s="883" t="str">
        <f t="shared" si="31"/>
        <v>Business</v>
      </c>
      <c r="D46" s="1639" t="str">
        <f>IF('WK2 - Notional General Income'!D115="","",'WK2 - Notional General Income'!D115)</f>
        <v/>
      </c>
      <c r="E46" s="878"/>
      <c r="F46" s="878"/>
      <c r="G46" s="878"/>
      <c r="H46" s="878"/>
      <c r="I46" s="878"/>
      <c r="J46" s="879"/>
      <c r="K46" s="878"/>
      <c r="L46" s="878"/>
      <c r="M46" s="333"/>
      <c r="N46" s="116"/>
      <c r="O46" s="443"/>
      <c r="P46" s="124"/>
      <c r="Q46" s="101"/>
      <c r="R46" s="325"/>
      <c r="S46" s="1003" t="str">
        <f t="shared" si="32"/>
        <v>.</v>
      </c>
      <c r="T46" s="1004" t="str">
        <f t="shared" si="33"/>
        <v>.</v>
      </c>
      <c r="U46" s="1004" t="str">
        <f t="shared" si="34"/>
        <v>.</v>
      </c>
      <c r="V46" s="1004" t="str">
        <f t="shared" si="35"/>
        <v>.</v>
      </c>
      <c r="W46" s="1004" t="str">
        <f t="shared" si="36"/>
        <v>.</v>
      </c>
      <c r="X46" s="1004" t="str">
        <f t="shared" si="37"/>
        <v>.</v>
      </c>
      <c r="Y46" s="1005" t="str">
        <f t="shared" si="38"/>
        <v>.</v>
      </c>
      <c r="Z46" s="116"/>
      <c r="AA46" s="1507" t="str">
        <f t="shared" si="39"/>
        <v>.</v>
      </c>
      <c r="AB46" s="1508" t="str">
        <f t="shared" si="40"/>
        <v>.</v>
      </c>
      <c r="AC46" s="1508" t="str">
        <f t="shared" si="41"/>
        <v>.</v>
      </c>
      <c r="AD46" s="1508" t="str">
        <f t="shared" si="42"/>
        <v>.</v>
      </c>
      <c r="AE46" s="1508" t="str">
        <f t="shared" si="43"/>
        <v>.</v>
      </c>
      <c r="AF46" s="1508" t="str">
        <f t="shared" si="44"/>
        <v>.</v>
      </c>
      <c r="AG46" s="1509" t="str">
        <f t="shared" si="45"/>
        <v>.</v>
      </c>
      <c r="AH46" s="116"/>
      <c r="AI46" s="1003" t="str">
        <f>IF(S46=".",".",SUM($S46:S46))</f>
        <v>.</v>
      </c>
      <c r="AJ46" s="1004" t="str">
        <f>IF(T46=".",".",SUM($S46:T46))</f>
        <v>.</v>
      </c>
      <c r="AK46" s="1004" t="str">
        <f>IF(U46=".",".",SUM($S46:U46))</f>
        <v>.</v>
      </c>
      <c r="AL46" s="1004" t="str">
        <f>IF(V46=".",".",SUM($S46:V46))</f>
        <v>.</v>
      </c>
      <c r="AM46" s="1004" t="str">
        <f>IF(W46=".",".",SUM($S46:W46))</f>
        <v>.</v>
      </c>
      <c r="AN46" s="1004" t="str">
        <f>IF(X46=".",".",SUM($S46:X46))</f>
        <v>.</v>
      </c>
      <c r="AO46" s="1005" t="str">
        <f>IF(Y46=".",".",SUM($S46:Y46))</f>
        <v>.</v>
      </c>
      <c r="AP46" s="116"/>
      <c r="AQ46" s="1507" t="str">
        <f t="shared" si="46"/>
        <v>.</v>
      </c>
      <c r="AR46" s="1508" t="str">
        <f t="shared" si="47"/>
        <v>.</v>
      </c>
      <c r="AS46" s="1508" t="str">
        <f t="shared" si="48"/>
        <v>.</v>
      </c>
      <c r="AT46" s="1508" t="str">
        <f t="shared" si="49"/>
        <v>.</v>
      </c>
      <c r="AU46" s="1508" t="str">
        <f t="shared" si="50"/>
        <v>.</v>
      </c>
      <c r="AV46" s="1508" t="str">
        <f t="shared" si="51"/>
        <v>.</v>
      </c>
      <c r="AW46" s="1509" t="str">
        <f t="shared" si="52"/>
        <v>.</v>
      </c>
      <c r="AX46" s="327"/>
      <c r="AY46" s="116"/>
      <c r="AZ46" s="1474"/>
      <c r="BA46" s="1474"/>
      <c r="BB46" s="1474"/>
    </row>
    <row r="47" spans="1:54" s="189" customFormat="1" x14ac:dyDescent="0.2">
      <c r="A47" s="116"/>
      <c r="B47" s="325"/>
      <c r="C47" s="883" t="str">
        <f t="shared" si="31"/>
        <v>Business</v>
      </c>
      <c r="D47" s="1639" t="str">
        <f>IF('WK2 - Notional General Income'!D116="","",'WK2 - Notional General Income'!D116)</f>
        <v/>
      </c>
      <c r="E47" s="878"/>
      <c r="F47" s="878"/>
      <c r="G47" s="878"/>
      <c r="H47" s="878"/>
      <c r="I47" s="878"/>
      <c r="J47" s="879"/>
      <c r="K47" s="878"/>
      <c r="L47" s="878"/>
      <c r="M47" s="333"/>
      <c r="N47" s="116"/>
      <c r="O47" s="443"/>
      <c r="P47" s="124"/>
      <c r="Q47" s="1474"/>
      <c r="R47" s="325"/>
      <c r="S47" s="1003" t="str">
        <f t="shared" si="32"/>
        <v>.</v>
      </c>
      <c r="T47" s="1004" t="str">
        <f t="shared" si="33"/>
        <v>.</v>
      </c>
      <c r="U47" s="1004" t="str">
        <f t="shared" si="34"/>
        <v>.</v>
      </c>
      <c r="V47" s="1004" t="str">
        <f t="shared" si="35"/>
        <v>.</v>
      </c>
      <c r="W47" s="1004" t="str">
        <f t="shared" si="36"/>
        <v>.</v>
      </c>
      <c r="X47" s="1004" t="str">
        <f t="shared" si="37"/>
        <v>.</v>
      </c>
      <c r="Y47" s="1005" t="str">
        <f t="shared" si="38"/>
        <v>.</v>
      </c>
      <c r="Z47" s="116"/>
      <c r="AA47" s="1507" t="str">
        <f t="shared" si="39"/>
        <v>.</v>
      </c>
      <c r="AB47" s="1508" t="str">
        <f t="shared" si="40"/>
        <v>.</v>
      </c>
      <c r="AC47" s="1508" t="str">
        <f t="shared" si="41"/>
        <v>.</v>
      </c>
      <c r="AD47" s="1508" t="str">
        <f t="shared" si="42"/>
        <v>.</v>
      </c>
      <c r="AE47" s="1508" t="str">
        <f t="shared" si="43"/>
        <v>.</v>
      </c>
      <c r="AF47" s="1508" t="str">
        <f t="shared" si="44"/>
        <v>.</v>
      </c>
      <c r="AG47" s="1509" t="str">
        <f t="shared" si="45"/>
        <v>.</v>
      </c>
      <c r="AH47" s="116"/>
      <c r="AI47" s="1003" t="str">
        <f>IF(S47=".",".",SUM($S47:S47))</f>
        <v>.</v>
      </c>
      <c r="AJ47" s="1004" t="str">
        <f>IF(T47=".",".",SUM($S47:T47))</f>
        <v>.</v>
      </c>
      <c r="AK47" s="1004" t="str">
        <f>IF(U47=".",".",SUM($S47:U47))</f>
        <v>.</v>
      </c>
      <c r="AL47" s="1004" t="str">
        <f>IF(V47=".",".",SUM($S47:V47))</f>
        <v>.</v>
      </c>
      <c r="AM47" s="1004" t="str">
        <f>IF(W47=".",".",SUM($S47:W47))</f>
        <v>.</v>
      </c>
      <c r="AN47" s="1004" t="str">
        <f>IF(X47=".",".",SUM($S47:X47))</f>
        <v>.</v>
      </c>
      <c r="AO47" s="1005" t="str">
        <f>IF(Y47=".",".",SUM($S47:Y47))</f>
        <v>.</v>
      </c>
      <c r="AP47" s="116"/>
      <c r="AQ47" s="1507" t="str">
        <f t="shared" si="46"/>
        <v>.</v>
      </c>
      <c r="AR47" s="1508" t="str">
        <f t="shared" si="47"/>
        <v>.</v>
      </c>
      <c r="AS47" s="1508" t="str">
        <f t="shared" si="48"/>
        <v>.</v>
      </c>
      <c r="AT47" s="1508" t="str">
        <f t="shared" si="49"/>
        <v>.</v>
      </c>
      <c r="AU47" s="1508" t="str">
        <f t="shared" si="50"/>
        <v>.</v>
      </c>
      <c r="AV47" s="1508" t="str">
        <f t="shared" si="51"/>
        <v>.</v>
      </c>
      <c r="AW47" s="1509" t="str">
        <f t="shared" si="52"/>
        <v>.</v>
      </c>
      <c r="AX47" s="327"/>
      <c r="AY47" s="116"/>
      <c r="AZ47" s="1474"/>
      <c r="BA47" s="1474"/>
      <c r="BB47" s="1474"/>
    </row>
    <row r="48" spans="1:54" s="189" customFormat="1" x14ac:dyDescent="0.2">
      <c r="A48" s="116"/>
      <c r="B48" s="325"/>
      <c r="C48" s="883" t="str">
        <f t="shared" si="31"/>
        <v>Business</v>
      </c>
      <c r="D48" s="1639" t="str">
        <f>IF('WK2 - Notional General Income'!D117="","",'WK2 - Notional General Income'!D117)</f>
        <v/>
      </c>
      <c r="E48" s="878"/>
      <c r="F48" s="878"/>
      <c r="G48" s="878"/>
      <c r="H48" s="878"/>
      <c r="I48" s="878"/>
      <c r="J48" s="879"/>
      <c r="K48" s="878"/>
      <c r="L48" s="878"/>
      <c r="M48" s="333"/>
      <c r="N48" s="116"/>
      <c r="O48" s="443"/>
      <c r="P48" s="124"/>
      <c r="Q48" s="1474"/>
      <c r="R48" s="325"/>
      <c r="S48" s="1003" t="str">
        <f t="shared" si="32"/>
        <v>.</v>
      </c>
      <c r="T48" s="1004" t="str">
        <f t="shared" si="33"/>
        <v>.</v>
      </c>
      <c r="U48" s="1004" t="str">
        <f t="shared" si="34"/>
        <v>.</v>
      </c>
      <c r="V48" s="1004" t="str">
        <f t="shared" si="35"/>
        <v>.</v>
      </c>
      <c r="W48" s="1004" t="str">
        <f t="shared" si="36"/>
        <v>.</v>
      </c>
      <c r="X48" s="1004" t="str">
        <f t="shared" si="37"/>
        <v>.</v>
      </c>
      <c r="Y48" s="1005" t="str">
        <f t="shared" si="38"/>
        <v>.</v>
      </c>
      <c r="Z48" s="116"/>
      <c r="AA48" s="1507" t="str">
        <f t="shared" si="39"/>
        <v>.</v>
      </c>
      <c r="AB48" s="1508" t="str">
        <f t="shared" si="40"/>
        <v>.</v>
      </c>
      <c r="AC48" s="1508" t="str">
        <f t="shared" si="41"/>
        <v>.</v>
      </c>
      <c r="AD48" s="1508" t="str">
        <f t="shared" si="42"/>
        <v>.</v>
      </c>
      <c r="AE48" s="1508" t="str">
        <f t="shared" si="43"/>
        <v>.</v>
      </c>
      <c r="AF48" s="1508" t="str">
        <f t="shared" si="44"/>
        <v>.</v>
      </c>
      <c r="AG48" s="1509" t="str">
        <f t="shared" si="45"/>
        <v>.</v>
      </c>
      <c r="AH48" s="116"/>
      <c r="AI48" s="1003" t="str">
        <f>IF(S48=".",".",SUM($S48:S48))</f>
        <v>.</v>
      </c>
      <c r="AJ48" s="1004" t="str">
        <f>IF(T48=".",".",SUM($S48:T48))</f>
        <v>.</v>
      </c>
      <c r="AK48" s="1004" t="str">
        <f>IF(U48=".",".",SUM($S48:U48))</f>
        <v>.</v>
      </c>
      <c r="AL48" s="1004" t="str">
        <f>IF(V48=".",".",SUM($S48:V48))</f>
        <v>.</v>
      </c>
      <c r="AM48" s="1004" t="str">
        <f>IF(W48=".",".",SUM($S48:W48))</f>
        <v>.</v>
      </c>
      <c r="AN48" s="1004" t="str">
        <f>IF(X48=".",".",SUM($S48:X48))</f>
        <v>.</v>
      </c>
      <c r="AO48" s="1005" t="str">
        <f>IF(Y48=".",".",SUM($S48:Y48))</f>
        <v>.</v>
      </c>
      <c r="AP48" s="116"/>
      <c r="AQ48" s="1507" t="str">
        <f t="shared" si="46"/>
        <v>.</v>
      </c>
      <c r="AR48" s="1508" t="str">
        <f t="shared" si="47"/>
        <v>.</v>
      </c>
      <c r="AS48" s="1508" t="str">
        <f t="shared" si="48"/>
        <v>.</v>
      </c>
      <c r="AT48" s="1508" t="str">
        <f t="shared" si="49"/>
        <v>.</v>
      </c>
      <c r="AU48" s="1508" t="str">
        <f t="shared" si="50"/>
        <v>.</v>
      </c>
      <c r="AV48" s="1508" t="str">
        <f t="shared" si="51"/>
        <v>.</v>
      </c>
      <c r="AW48" s="1509" t="str">
        <f t="shared" si="52"/>
        <v>.</v>
      </c>
      <c r="AX48" s="327"/>
      <c r="AY48" s="116"/>
      <c r="AZ48" s="1474"/>
      <c r="BA48" s="1474"/>
      <c r="BB48" s="1474"/>
    </row>
    <row r="49" spans="1:54" s="189" customFormat="1" x14ac:dyDescent="0.2">
      <c r="A49" s="116"/>
      <c r="B49" s="325"/>
      <c r="C49" s="883" t="str">
        <f t="shared" si="31"/>
        <v>Business</v>
      </c>
      <c r="D49" s="1639" t="str">
        <f>IF('WK2 - Notional General Income'!D118="","",'WK2 - Notional General Income'!D118)</f>
        <v/>
      </c>
      <c r="E49" s="878"/>
      <c r="F49" s="878"/>
      <c r="G49" s="878"/>
      <c r="H49" s="878"/>
      <c r="I49" s="878"/>
      <c r="J49" s="879"/>
      <c r="K49" s="878"/>
      <c r="L49" s="878"/>
      <c r="M49" s="333"/>
      <c r="N49" s="116"/>
      <c r="O49" s="443"/>
      <c r="P49" s="124"/>
      <c r="Q49" s="1474"/>
      <c r="R49" s="325"/>
      <c r="S49" s="1003" t="str">
        <f t="shared" si="32"/>
        <v>.</v>
      </c>
      <c r="T49" s="1004" t="str">
        <f t="shared" si="33"/>
        <v>.</v>
      </c>
      <c r="U49" s="1004" t="str">
        <f t="shared" si="34"/>
        <v>.</v>
      </c>
      <c r="V49" s="1004" t="str">
        <f t="shared" si="35"/>
        <v>.</v>
      </c>
      <c r="W49" s="1004" t="str">
        <f t="shared" si="36"/>
        <v>.</v>
      </c>
      <c r="X49" s="1004" t="str">
        <f t="shared" si="37"/>
        <v>.</v>
      </c>
      <c r="Y49" s="1005" t="str">
        <f t="shared" si="38"/>
        <v>.</v>
      </c>
      <c r="Z49" s="116"/>
      <c r="AA49" s="1507" t="str">
        <f t="shared" si="39"/>
        <v>.</v>
      </c>
      <c r="AB49" s="1508" t="str">
        <f t="shared" si="40"/>
        <v>.</v>
      </c>
      <c r="AC49" s="1508" t="str">
        <f t="shared" si="41"/>
        <v>.</v>
      </c>
      <c r="AD49" s="1508" t="str">
        <f t="shared" si="42"/>
        <v>.</v>
      </c>
      <c r="AE49" s="1508" t="str">
        <f t="shared" si="43"/>
        <v>.</v>
      </c>
      <c r="AF49" s="1508" t="str">
        <f t="shared" si="44"/>
        <v>.</v>
      </c>
      <c r="AG49" s="1509" t="str">
        <f t="shared" si="45"/>
        <v>.</v>
      </c>
      <c r="AH49" s="116"/>
      <c r="AI49" s="1003" t="str">
        <f>IF(S49=".",".",SUM($S49:S49))</f>
        <v>.</v>
      </c>
      <c r="AJ49" s="1004" t="str">
        <f>IF(T49=".",".",SUM($S49:T49))</f>
        <v>.</v>
      </c>
      <c r="AK49" s="1004" t="str">
        <f>IF(U49=".",".",SUM($S49:U49))</f>
        <v>.</v>
      </c>
      <c r="AL49" s="1004" t="str">
        <f>IF(V49=".",".",SUM($S49:V49))</f>
        <v>.</v>
      </c>
      <c r="AM49" s="1004" t="str">
        <f>IF(W49=".",".",SUM($S49:W49))</f>
        <v>.</v>
      </c>
      <c r="AN49" s="1004" t="str">
        <f>IF(X49=".",".",SUM($S49:X49))</f>
        <v>.</v>
      </c>
      <c r="AO49" s="1005" t="str">
        <f>IF(Y49=".",".",SUM($S49:Y49))</f>
        <v>.</v>
      </c>
      <c r="AP49" s="116"/>
      <c r="AQ49" s="1507" t="str">
        <f t="shared" si="46"/>
        <v>.</v>
      </c>
      <c r="AR49" s="1508" t="str">
        <f t="shared" si="47"/>
        <v>.</v>
      </c>
      <c r="AS49" s="1508" t="str">
        <f t="shared" si="48"/>
        <v>.</v>
      </c>
      <c r="AT49" s="1508" t="str">
        <f t="shared" si="49"/>
        <v>.</v>
      </c>
      <c r="AU49" s="1508" t="str">
        <f t="shared" si="50"/>
        <v>.</v>
      </c>
      <c r="AV49" s="1508" t="str">
        <f t="shared" si="51"/>
        <v>.</v>
      </c>
      <c r="AW49" s="1509" t="str">
        <f t="shared" si="52"/>
        <v>.</v>
      </c>
      <c r="AX49" s="327"/>
      <c r="AY49" s="116"/>
      <c r="AZ49" s="1474"/>
      <c r="BA49" s="1474"/>
      <c r="BB49" s="1474"/>
    </row>
    <row r="50" spans="1:54" s="189" customFormat="1" x14ac:dyDescent="0.2">
      <c r="A50" s="116"/>
      <c r="B50" s="325"/>
      <c r="C50" s="883"/>
      <c r="D50" s="883"/>
      <c r="E50" s="883"/>
      <c r="F50" s="883"/>
      <c r="G50" s="883"/>
      <c r="H50" s="883"/>
      <c r="I50" s="883"/>
      <c r="J50" s="883"/>
      <c r="K50" s="883"/>
      <c r="L50" s="883"/>
      <c r="M50" s="333"/>
      <c r="N50" s="116"/>
      <c r="O50" s="443"/>
      <c r="P50" s="124"/>
      <c r="Q50" s="101"/>
      <c r="R50" s="325"/>
      <c r="S50" s="1003"/>
      <c r="T50" s="1004"/>
      <c r="U50" s="1004"/>
      <c r="V50" s="1004"/>
      <c r="W50" s="1004"/>
      <c r="X50" s="1004"/>
      <c r="Y50" s="1005"/>
      <c r="Z50" s="116"/>
      <c r="AA50" s="1507"/>
      <c r="AB50" s="1508"/>
      <c r="AC50" s="1508"/>
      <c r="AD50" s="1508"/>
      <c r="AE50" s="1508"/>
      <c r="AF50" s="1508"/>
      <c r="AG50" s="1509"/>
      <c r="AH50" s="116"/>
      <c r="AI50" s="1003"/>
      <c r="AJ50" s="1004"/>
      <c r="AK50" s="1004"/>
      <c r="AL50" s="1004"/>
      <c r="AM50" s="1004"/>
      <c r="AN50" s="1004"/>
      <c r="AO50" s="1005"/>
      <c r="AP50" s="116"/>
      <c r="AQ50" s="1507"/>
      <c r="AR50" s="1508"/>
      <c r="AS50" s="1508"/>
      <c r="AT50" s="1508"/>
      <c r="AU50" s="1508"/>
      <c r="AV50" s="1508"/>
      <c r="AW50" s="1509"/>
      <c r="AX50" s="327"/>
      <c r="AY50" s="116"/>
      <c r="AZ50" s="1474"/>
      <c r="BA50" s="1474"/>
      <c r="BB50" s="1474"/>
    </row>
    <row r="51" spans="1:54" s="189" customFormat="1" x14ac:dyDescent="0.2">
      <c r="A51" s="116"/>
      <c r="B51" s="325"/>
      <c r="C51" s="883" t="str">
        <f>'WK3 - Notional GI Yr1 YIELD'!C157</f>
        <v>Farmland</v>
      </c>
      <c r="D51" s="1639" t="str">
        <f>IF('WK2 - Notional General Income'!D175="","",'WK2 - Notional General Income'!D175)</f>
        <v/>
      </c>
      <c r="E51" s="878"/>
      <c r="F51" s="878"/>
      <c r="G51" s="878"/>
      <c r="H51" s="878"/>
      <c r="I51" s="878"/>
      <c r="J51" s="879"/>
      <c r="K51" s="878"/>
      <c r="L51" s="878"/>
      <c r="M51" s="333"/>
      <c r="N51" s="116"/>
      <c r="O51" s="443"/>
      <c r="P51" s="124"/>
      <c r="Q51" s="101"/>
      <c r="R51" s="325"/>
      <c r="S51" s="1003" t="str">
        <f t="shared" si="9"/>
        <v>.</v>
      </c>
      <c r="T51" s="1004" t="str">
        <f t="shared" si="3"/>
        <v>.</v>
      </c>
      <c r="U51" s="1004" t="str">
        <f t="shared" si="3"/>
        <v>.</v>
      </c>
      <c r="V51" s="1004" t="str">
        <f t="shared" si="3"/>
        <v>.</v>
      </c>
      <c r="W51" s="1004" t="str">
        <f t="shared" si="3"/>
        <v>.</v>
      </c>
      <c r="X51" s="1004" t="str">
        <f t="shared" si="3"/>
        <v>.</v>
      </c>
      <c r="Y51" s="1005" t="str">
        <f t="shared" si="3"/>
        <v>.</v>
      </c>
      <c r="Z51" s="116"/>
      <c r="AA51" s="1507" t="str">
        <f t="shared" si="6"/>
        <v>.</v>
      </c>
      <c r="AB51" s="1508" t="str">
        <f t="shared" si="4"/>
        <v>.</v>
      </c>
      <c r="AC51" s="1508" t="str">
        <f t="shared" si="4"/>
        <v>.</v>
      </c>
      <c r="AD51" s="1508" t="str">
        <f t="shared" si="4"/>
        <v>.</v>
      </c>
      <c r="AE51" s="1508" t="str">
        <f t="shared" si="4"/>
        <v>.</v>
      </c>
      <c r="AF51" s="1508" t="str">
        <f t="shared" si="4"/>
        <v>.</v>
      </c>
      <c r="AG51" s="1509" t="str">
        <f t="shared" si="4"/>
        <v>.</v>
      </c>
      <c r="AH51" s="116"/>
      <c r="AI51" s="1003" t="str">
        <f>IF(S51=".",".",SUM($S51:S51))</f>
        <v>.</v>
      </c>
      <c r="AJ51" s="1004" t="str">
        <f>IF(T51=".",".",SUM($S51:T51))</f>
        <v>.</v>
      </c>
      <c r="AK51" s="1004" t="str">
        <f>IF(U51=".",".",SUM($S51:U51))</f>
        <v>.</v>
      </c>
      <c r="AL51" s="1004" t="str">
        <f>IF(V51=".",".",SUM($S51:V51))</f>
        <v>.</v>
      </c>
      <c r="AM51" s="1004" t="str">
        <f>IF(W51=".",".",SUM($S51:W51))</f>
        <v>.</v>
      </c>
      <c r="AN51" s="1004" t="str">
        <f>IF(X51=".",".",SUM($S51:X51))</f>
        <v>.</v>
      </c>
      <c r="AO51" s="1005" t="str">
        <f>IF(Y51=".",".",SUM($S51:Y51))</f>
        <v>.</v>
      </c>
      <c r="AP51" s="116"/>
      <c r="AQ51" s="1507" t="str">
        <f t="shared" si="7"/>
        <v>.</v>
      </c>
      <c r="AR51" s="1508" t="str">
        <f t="shared" si="5"/>
        <v>.</v>
      </c>
      <c r="AS51" s="1508" t="str">
        <f t="shared" si="5"/>
        <v>.</v>
      </c>
      <c r="AT51" s="1508" t="str">
        <f t="shared" si="5"/>
        <v>.</v>
      </c>
      <c r="AU51" s="1508" t="str">
        <f t="shared" si="5"/>
        <v>.</v>
      </c>
      <c r="AV51" s="1508" t="str">
        <f t="shared" si="5"/>
        <v>.</v>
      </c>
      <c r="AW51" s="1509" t="str">
        <f t="shared" si="5"/>
        <v>.</v>
      </c>
      <c r="AX51" s="327"/>
      <c r="AY51" s="116"/>
      <c r="AZ51" s="1474"/>
      <c r="BA51" s="1474"/>
      <c r="BB51" s="1474"/>
    </row>
    <row r="52" spans="1:54" s="189" customFormat="1" x14ac:dyDescent="0.2">
      <c r="A52" s="116"/>
      <c r="B52" s="325"/>
      <c r="C52" s="883" t="str">
        <f t="shared" ref="C52:C58" si="53">C51</f>
        <v>Farmland</v>
      </c>
      <c r="D52" s="1639" t="str">
        <f>IF('WK2 - Notional General Income'!D176="","",'WK2 - Notional General Income'!D176)</f>
        <v/>
      </c>
      <c r="E52" s="878"/>
      <c r="F52" s="878"/>
      <c r="G52" s="878"/>
      <c r="H52" s="878"/>
      <c r="I52" s="878"/>
      <c r="J52" s="879"/>
      <c r="K52" s="878"/>
      <c r="L52" s="878"/>
      <c r="M52" s="333"/>
      <c r="N52" s="116"/>
      <c r="O52" s="443"/>
      <c r="P52" s="124"/>
      <c r="Q52" s="101"/>
      <c r="R52" s="325"/>
      <c r="S52" s="1003" t="str">
        <f t="shared" ref="S52:S58" si="54">IF(F52="",".",F52-E52)</f>
        <v>.</v>
      </c>
      <c r="T52" s="1004" t="str">
        <f t="shared" ref="T52:T58" si="55">IF(G52="",".",G52-F52)</f>
        <v>.</v>
      </c>
      <c r="U52" s="1004" t="str">
        <f t="shared" ref="U52:U58" si="56">IF(H52="",".",H52-G52)</f>
        <v>.</v>
      </c>
      <c r="V52" s="1004" t="str">
        <f t="shared" ref="V52:V58" si="57">IF(I52="",".",I52-H52)</f>
        <v>.</v>
      </c>
      <c r="W52" s="1004" t="str">
        <f t="shared" ref="W52:W58" si="58">IF(J52="",".",J52-I52)</f>
        <v>.</v>
      </c>
      <c r="X52" s="1004" t="str">
        <f t="shared" ref="X52:X58" si="59">IF(K52="",".",K52-J52)</f>
        <v>.</v>
      </c>
      <c r="Y52" s="1005" t="str">
        <f t="shared" ref="Y52:Y58" si="60">IF(L52="",".",L52-K52)</f>
        <v>.</v>
      </c>
      <c r="Z52" s="116"/>
      <c r="AA52" s="1507" t="str">
        <f t="shared" ref="AA52:AA58" si="61">IFERROR(F52/E52-1,".")</f>
        <v>.</v>
      </c>
      <c r="AB52" s="1508" t="str">
        <f t="shared" ref="AB52:AB58" si="62">IFERROR(G52/F52-1,".")</f>
        <v>.</v>
      </c>
      <c r="AC52" s="1508" t="str">
        <f t="shared" ref="AC52:AC58" si="63">IFERROR(H52/G52-1,".")</f>
        <v>.</v>
      </c>
      <c r="AD52" s="1508" t="str">
        <f t="shared" ref="AD52:AD58" si="64">IFERROR(I52/H52-1,".")</f>
        <v>.</v>
      </c>
      <c r="AE52" s="1508" t="str">
        <f t="shared" ref="AE52:AE58" si="65">IFERROR(J52/I52-1,".")</f>
        <v>.</v>
      </c>
      <c r="AF52" s="1508" t="str">
        <f t="shared" ref="AF52:AF58" si="66">IFERROR(K52/J52-1,".")</f>
        <v>.</v>
      </c>
      <c r="AG52" s="1509" t="str">
        <f t="shared" ref="AG52:AG58" si="67">IFERROR(L52/K52-1,".")</f>
        <v>.</v>
      </c>
      <c r="AH52" s="116"/>
      <c r="AI52" s="1003" t="str">
        <f>IF(S52=".",".",SUM($S52:S52))</f>
        <v>.</v>
      </c>
      <c r="AJ52" s="1004" t="str">
        <f>IF(T52=".",".",SUM($S52:T52))</f>
        <v>.</v>
      </c>
      <c r="AK52" s="1004" t="str">
        <f>IF(U52=".",".",SUM($S52:U52))</f>
        <v>.</v>
      </c>
      <c r="AL52" s="1004" t="str">
        <f>IF(V52=".",".",SUM($S52:V52))</f>
        <v>.</v>
      </c>
      <c r="AM52" s="1004" t="str">
        <f>IF(W52=".",".",SUM($S52:W52))</f>
        <v>.</v>
      </c>
      <c r="AN52" s="1004" t="str">
        <f>IF(X52=".",".",SUM($S52:X52))</f>
        <v>.</v>
      </c>
      <c r="AO52" s="1005" t="str">
        <f>IF(Y52=".",".",SUM($S52:Y52))</f>
        <v>.</v>
      </c>
      <c r="AP52" s="116"/>
      <c r="AQ52" s="1507" t="str">
        <f t="shared" ref="AQ52:AQ58" si="68">IFERROR(F52/$E52-1,".")</f>
        <v>.</v>
      </c>
      <c r="AR52" s="1508" t="str">
        <f t="shared" ref="AR52:AR58" si="69">IFERROR(G52/$E52-1,".")</f>
        <v>.</v>
      </c>
      <c r="AS52" s="1508" t="str">
        <f t="shared" ref="AS52:AS58" si="70">IFERROR(H52/$E52-1,".")</f>
        <v>.</v>
      </c>
      <c r="AT52" s="1508" t="str">
        <f t="shared" ref="AT52:AT58" si="71">IFERROR(I52/$E52-1,".")</f>
        <v>.</v>
      </c>
      <c r="AU52" s="1508" t="str">
        <f t="shared" ref="AU52:AU58" si="72">IFERROR(J52/$E52-1,".")</f>
        <v>.</v>
      </c>
      <c r="AV52" s="1508" t="str">
        <f t="shared" ref="AV52:AV58" si="73">IFERROR(K52/$E52-1,".")</f>
        <v>.</v>
      </c>
      <c r="AW52" s="1509" t="str">
        <f t="shared" ref="AW52:AW58" si="74">IFERROR(L52/$E52-1,".")</f>
        <v>.</v>
      </c>
      <c r="AX52" s="327"/>
      <c r="AY52" s="116"/>
      <c r="AZ52" s="1474"/>
      <c r="BA52" s="1474"/>
      <c r="BB52" s="1474"/>
    </row>
    <row r="53" spans="1:54" s="189" customFormat="1" x14ac:dyDescent="0.2">
      <c r="A53" s="116"/>
      <c r="B53" s="325"/>
      <c r="C53" s="883" t="str">
        <f t="shared" si="53"/>
        <v>Farmland</v>
      </c>
      <c r="D53" s="1639" t="str">
        <f>IF('WK2 - Notional General Income'!D177="","",'WK2 - Notional General Income'!D177)</f>
        <v/>
      </c>
      <c r="E53" s="878"/>
      <c r="F53" s="878"/>
      <c r="G53" s="878"/>
      <c r="H53" s="878"/>
      <c r="I53" s="878"/>
      <c r="J53" s="879"/>
      <c r="K53" s="878"/>
      <c r="L53" s="878"/>
      <c r="M53" s="333"/>
      <c r="N53" s="116"/>
      <c r="O53" s="443"/>
      <c r="P53" s="124"/>
      <c r="Q53" s="101"/>
      <c r="R53" s="325"/>
      <c r="S53" s="1003" t="str">
        <f t="shared" si="54"/>
        <v>.</v>
      </c>
      <c r="T53" s="1004" t="str">
        <f t="shared" si="55"/>
        <v>.</v>
      </c>
      <c r="U53" s="1004" t="str">
        <f t="shared" si="56"/>
        <v>.</v>
      </c>
      <c r="V53" s="1004" t="str">
        <f t="shared" si="57"/>
        <v>.</v>
      </c>
      <c r="W53" s="1004" t="str">
        <f t="shared" si="58"/>
        <v>.</v>
      </c>
      <c r="X53" s="1004" t="str">
        <f t="shared" si="59"/>
        <v>.</v>
      </c>
      <c r="Y53" s="1005" t="str">
        <f t="shared" si="60"/>
        <v>.</v>
      </c>
      <c r="Z53" s="116"/>
      <c r="AA53" s="1507" t="str">
        <f t="shared" si="61"/>
        <v>.</v>
      </c>
      <c r="AB53" s="1508" t="str">
        <f t="shared" si="62"/>
        <v>.</v>
      </c>
      <c r="AC53" s="1508" t="str">
        <f t="shared" si="63"/>
        <v>.</v>
      </c>
      <c r="AD53" s="1508" t="str">
        <f t="shared" si="64"/>
        <v>.</v>
      </c>
      <c r="AE53" s="1508" t="str">
        <f t="shared" si="65"/>
        <v>.</v>
      </c>
      <c r="AF53" s="1508" t="str">
        <f t="shared" si="66"/>
        <v>.</v>
      </c>
      <c r="AG53" s="1509" t="str">
        <f t="shared" si="67"/>
        <v>.</v>
      </c>
      <c r="AH53" s="116"/>
      <c r="AI53" s="1003" t="str">
        <f>IF(S53=".",".",SUM($S53:S53))</f>
        <v>.</v>
      </c>
      <c r="AJ53" s="1004" t="str">
        <f>IF(T53=".",".",SUM($S53:T53))</f>
        <v>.</v>
      </c>
      <c r="AK53" s="1004" t="str">
        <f>IF(U53=".",".",SUM($S53:U53))</f>
        <v>.</v>
      </c>
      <c r="AL53" s="1004" t="str">
        <f>IF(V53=".",".",SUM($S53:V53))</f>
        <v>.</v>
      </c>
      <c r="AM53" s="1004" t="str">
        <f>IF(W53=".",".",SUM($S53:W53))</f>
        <v>.</v>
      </c>
      <c r="AN53" s="1004" t="str">
        <f>IF(X53=".",".",SUM($S53:X53))</f>
        <v>.</v>
      </c>
      <c r="AO53" s="1005" t="str">
        <f>IF(Y53=".",".",SUM($S53:Y53))</f>
        <v>.</v>
      </c>
      <c r="AP53" s="116"/>
      <c r="AQ53" s="1507" t="str">
        <f t="shared" si="68"/>
        <v>.</v>
      </c>
      <c r="AR53" s="1508" t="str">
        <f t="shared" si="69"/>
        <v>.</v>
      </c>
      <c r="AS53" s="1508" t="str">
        <f t="shared" si="70"/>
        <v>.</v>
      </c>
      <c r="AT53" s="1508" t="str">
        <f t="shared" si="71"/>
        <v>.</v>
      </c>
      <c r="AU53" s="1508" t="str">
        <f t="shared" si="72"/>
        <v>.</v>
      </c>
      <c r="AV53" s="1508" t="str">
        <f t="shared" si="73"/>
        <v>.</v>
      </c>
      <c r="AW53" s="1509" t="str">
        <f t="shared" si="74"/>
        <v>.</v>
      </c>
      <c r="AX53" s="327"/>
      <c r="AY53" s="116"/>
      <c r="AZ53" s="1474"/>
      <c r="BA53" s="1474"/>
      <c r="BB53" s="1474"/>
    </row>
    <row r="54" spans="1:54" s="189" customFormat="1" x14ac:dyDescent="0.2">
      <c r="A54" s="116"/>
      <c r="B54" s="325"/>
      <c r="C54" s="883" t="str">
        <f t="shared" si="53"/>
        <v>Farmland</v>
      </c>
      <c r="D54" s="1639" t="str">
        <f>IF('WK2 - Notional General Income'!D178="","",'WK2 - Notional General Income'!D178)</f>
        <v/>
      </c>
      <c r="E54" s="878"/>
      <c r="F54" s="878"/>
      <c r="G54" s="878"/>
      <c r="H54" s="878"/>
      <c r="I54" s="878"/>
      <c r="J54" s="879"/>
      <c r="K54" s="878"/>
      <c r="L54" s="878"/>
      <c r="M54" s="333"/>
      <c r="N54" s="116"/>
      <c r="O54" s="443"/>
      <c r="P54" s="124"/>
      <c r="Q54" s="101"/>
      <c r="R54" s="325"/>
      <c r="S54" s="1003" t="str">
        <f t="shared" si="54"/>
        <v>.</v>
      </c>
      <c r="T54" s="1004" t="str">
        <f t="shared" si="55"/>
        <v>.</v>
      </c>
      <c r="U54" s="1004" t="str">
        <f t="shared" si="56"/>
        <v>.</v>
      </c>
      <c r="V54" s="1004" t="str">
        <f t="shared" si="57"/>
        <v>.</v>
      </c>
      <c r="W54" s="1004" t="str">
        <f t="shared" si="58"/>
        <v>.</v>
      </c>
      <c r="X54" s="1004" t="str">
        <f t="shared" si="59"/>
        <v>.</v>
      </c>
      <c r="Y54" s="1005" t="str">
        <f t="shared" si="60"/>
        <v>.</v>
      </c>
      <c r="Z54" s="116"/>
      <c r="AA54" s="1507" t="str">
        <f t="shared" si="61"/>
        <v>.</v>
      </c>
      <c r="AB54" s="1508" t="str">
        <f t="shared" si="62"/>
        <v>.</v>
      </c>
      <c r="AC54" s="1508" t="str">
        <f t="shared" si="63"/>
        <v>.</v>
      </c>
      <c r="AD54" s="1508" t="str">
        <f t="shared" si="64"/>
        <v>.</v>
      </c>
      <c r="AE54" s="1508" t="str">
        <f t="shared" si="65"/>
        <v>.</v>
      </c>
      <c r="AF54" s="1508" t="str">
        <f t="shared" si="66"/>
        <v>.</v>
      </c>
      <c r="AG54" s="1509" t="str">
        <f t="shared" si="67"/>
        <v>.</v>
      </c>
      <c r="AH54" s="116"/>
      <c r="AI54" s="1003" t="str">
        <f>IF(S54=".",".",SUM($S54:S54))</f>
        <v>.</v>
      </c>
      <c r="AJ54" s="1004" t="str">
        <f>IF(T54=".",".",SUM($S54:T54))</f>
        <v>.</v>
      </c>
      <c r="AK54" s="1004" t="str">
        <f>IF(U54=".",".",SUM($S54:U54))</f>
        <v>.</v>
      </c>
      <c r="AL54" s="1004" t="str">
        <f>IF(V54=".",".",SUM($S54:V54))</f>
        <v>.</v>
      </c>
      <c r="AM54" s="1004" t="str">
        <f>IF(W54=".",".",SUM($S54:W54))</f>
        <v>.</v>
      </c>
      <c r="AN54" s="1004" t="str">
        <f>IF(X54=".",".",SUM($S54:X54))</f>
        <v>.</v>
      </c>
      <c r="AO54" s="1005" t="str">
        <f>IF(Y54=".",".",SUM($S54:Y54))</f>
        <v>.</v>
      </c>
      <c r="AP54" s="116"/>
      <c r="AQ54" s="1507" t="str">
        <f t="shared" si="68"/>
        <v>.</v>
      </c>
      <c r="AR54" s="1508" t="str">
        <f t="shared" si="69"/>
        <v>.</v>
      </c>
      <c r="AS54" s="1508" t="str">
        <f t="shared" si="70"/>
        <v>.</v>
      </c>
      <c r="AT54" s="1508" t="str">
        <f t="shared" si="71"/>
        <v>.</v>
      </c>
      <c r="AU54" s="1508" t="str">
        <f t="shared" si="72"/>
        <v>.</v>
      </c>
      <c r="AV54" s="1508" t="str">
        <f t="shared" si="73"/>
        <v>.</v>
      </c>
      <c r="AW54" s="1509" t="str">
        <f t="shared" si="74"/>
        <v>.</v>
      </c>
      <c r="AX54" s="327"/>
      <c r="AY54" s="116"/>
      <c r="AZ54" s="1474"/>
      <c r="BA54" s="1474"/>
      <c r="BB54" s="1474"/>
    </row>
    <row r="55" spans="1:54" s="189" customFormat="1" x14ac:dyDescent="0.2">
      <c r="A55" s="116"/>
      <c r="B55" s="325"/>
      <c r="C55" s="883" t="str">
        <f t="shared" si="53"/>
        <v>Farmland</v>
      </c>
      <c r="D55" s="1639" t="str">
        <f>IF('WK2 - Notional General Income'!D179="","",'WK2 - Notional General Income'!D179)</f>
        <v/>
      </c>
      <c r="E55" s="878"/>
      <c r="F55" s="878"/>
      <c r="G55" s="878"/>
      <c r="H55" s="878"/>
      <c r="I55" s="878"/>
      <c r="J55" s="879"/>
      <c r="K55" s="878"/>
      <c r="L55" s="878"/>
      <c r="M55" s="333"/>
      <c r="N55" s="116"/>
      <c r="O55" s="443"/>
      <c r="P55" s="124"/>
      <c r="Q55" s="101"/>
      <c r="R55" s="325"/>
      <c r="S55" s="1003" t="str">
        <f t="shared" si="54"/>
        <v>.</v>
      </c>
      <c r="T55" s="1004" t="str">
        <f t="shared" si="55"/>
        <v>.</v>
      </c>
      <c r="U55" s="1004" t="str">
        <f t="shared" si="56"/>
        <v>.</v>
      </c>
      <c r="V55" s="1004" t="str">
        <f t="shared" si="57"/>
        <v>.</v>
      </c>
      <c r="W55" s="1004" t="str">
        <f t="shared" si="58"/>
        <v>.</v>
      </c>
      <c r="X55" s="1004" t="str">
        <f t="shared" si="59"/>
        <v>.</v>
      </c>
      <c r="Y55" s="1005" t="str">
        <f t="shared" si="60"/>
        <v>.</v>
      </c>
      <c r="Z55" s="116"/>
      <c r="AA55" s="1507" t="str">
        <f t="shared" si="61"/>
        <v>.</v>
      </c>
      <c r="AB55" s="1508" t="str">
        <f t="shared" si="62"/>
        <v>.</v>
      </c>
      <c r="AC55" s="1508" t="str">
        <f t="shared" si="63"/>
        <v>.</v>
      </c>
      <c r="AD55" s="1508" t="str">
        <f t="shared" si="64"/>
        <v>.</v>
      </c>
      <c r="AE55" s="1508" t="str">
        <f t="shared" si="65"/>
        <v>.</v>
      </c>
      <c r="AF55" s="1508" t="str">
        <f t="shared" si="66"/>
        <v>.</v>
      </c>
      <c r="AG55" s="1509" t="str">
        <f t="shared" si="67"/>
        <v>.</v>
      </c>
      <c r="AH55" s="116"/>
      <c r="AI55" s="1003" t="str">
        <f>IF(S55=".",".",SUM($S55:S55))</f>
        <v>.</v>
      </c>
      <c r="AJ55" s="1004" t="str">
        <f>IF(T55=".",".",SUM($S55:T55))</f>
        <v>.</v>
      </c>
      <c r="AK55" s="1004" t="str">
        <f>IF(U55=".",".",SUM($S55:U55))</f>
        <v>.</v>
      </c>
      <c r="AL55" s="1004" t="str">
        <f>IF(V55=".",".",SUM($S55:V55))</f>
        <v>.</v>
      </c>
      <c r="AM55" s="1004" t="str">
        <f>IF(W55=".",".",SUM($S55:W55))</f>
        <v>.</v>
      </c>
      <c r="AN55" s="1004" t="str">
        <f>IF(X55=".",".",SUM($S55:X55))</f>
        <v>.</v>
      </c>
      <c r="AO55" s="1005" t="str">
        <f>IF(Y55=".",".",SUM($S55:Y55))</f>
        <v>.</v>
      </c>
      <c r="AP55" s="116"/>
      <c r="AQ55" s="1507" t="str">
        <f t="shared" si="68"/>
        <v>.</v>
      </c>
      <c r="AR55" s="1508" t="str">
        <f t="shared" si="69"/>
        <v>.</v>
      </c>
      <c r="AS55" s="1508" t="str">
        <f t="shared" si="70"/>
        <v>.</v>
      </c>
      <c r="AT55" s="1508" t="str">
        <f t="shared" si="71"/>
        <v>.</v>
      </c>
      <c r="AU55" s="1508" t="str">
        <f t="shared" si="72"/>
        <v>.</v>
      </c>
      <c r="AV55" s="1508" t="str">
        <f t="shared" si="73"/>
        <v>.</v>
      </c>
      <c r="AW55" s="1509" t="str">
        <f t="shared" si="74"/>
        <v>.</v>
      </c>
      <c r="AX55" s="327"/>
      <c r="AY55" s="116"/>
      <c r="AZ55" s="1474"/>
      <c r="BA55" s="1474"/>
      <c r="BB55" s="1474"/>
    </row>
    <row r="56" spans="1:54" s="189" customFormat="1" x14ac:dyDescent="0.2">
      <c r="A56" s="116"/>
      <c r="B56" s="325"/>
      <c r="C56" s="883" t="str">
        <f t="shared" si="53"/>
        <v>Farmland</v>
      </c>
      <c r="D56" s="1639" t="str">
        <f>IF('WK2 - Notional General Income'!D180="","",'WK2 - Notional General Income'!D180)</f>
        <v/>
      </c>
      <c r="E56" s="878"/>
      <c r="F56" s="878"/>
      <c r="G56" s="878"/>
      <c r="H56" s="878"/>
      <c r="I56" s="878"/>
      <c r="J56" s="879"/>
      <c r="K56" s="878"/>
      <c r="L56" s="878"/>
      <c r="M56" s="333"/>
      <c r="N56" s="116"/>
      <c r="O56" s="443"/>
      <c r="P56" s="124"/>
      <c r="Q56" s="1474"/>
      <c r="R56" s="325"/>
      <c r="S56" s="1003" t="str">
        <f t="shared" si="54"/>
        <v>.</v>
      </c>
      <c r="T56" s="1004" t="str">
        <f t="shared" si="55"/>
        <v>.</v>
      </c>
      <c r="U56" s="1004" t="str">
        <f t="shared" si="56"/>
        <v>.</v>
      </c>
      <c r="V56" s="1004" t="str">
        <f t="shared" si="57"/>
        <v>.</v>
      </c>
      <c r="W56" s="1004" t="str">
        <f t="shared" si="58"/>
        <v>.</v>
      </c>
      <c r="X56" s="1004" t="str">
        <f t="shared" si="59"/>
        <v>.</v>
      </c>
      <c r="Y56" s="1005" t="str">
        <f t="shared" si="60"/>
        <v>.</v>
      </c>
      <c r="Z56" s="116"/>
      <c r="AA56" s="1507" t="str">
        <f t="shared" si="61"/>
        <v>.</v>
      </c>
      <c r="AB56" s="1508" t="str">
        <f t="shared" si="62"/>
        <v>.</v>
      </c>
      <c r="AC56" s="1508" t="str">
        <f t="shared" si="63"/>
        <v>.</v>
      </c>
      <c r="AD56" s="1508" t="str">
        <f t="shared" si="64"/>
        <v>.</v>
      </c>
      <c r="AE56" s="1508" t="str">
        <f t="shared" si="65"/>
        <v>.</v>
      </c>
      <c r="AF56" s="1508" t="str">
        <f t="shared" si="66"/>
        <v>.</v>
      </c>
      <c r="AG56" s="1509" t="str">
        <f t="shared" si="67"/>
        <v>.</v>
      </c>
      <c r="AH56" s="116"/>
      <c r="AI56" s="1003" t="str">
        <f>IF(S56=".",".",SUM($S56:S56))</f>
        <v>.</v>
      </c>
      <c r="AJ56" s="1004" t="str">
        <f>IF(T56=".",".",SUM($S56:T56))</f>
        <v>.</v>
      </c>
      <c r="AK56" s="1004" t="str">
        <f>IF(U56=".",".",SUM($S56:U56))</f>
        <v>.</v>
      </c>
      <c r="AL56" s="1004" t="str">
        <f>IF(V56=".",".",SUM($S56:V56))</f>
        <v>.</v>
      </c>
      <c r="AM56" s="1004" t="str">
        <f>IF(W56=".",".",SUM($S56:W56))</f>
        <v>.</v>
      </c>
      <c r="AN56" s="1004" t="str">
        <f>IF(X56=".",".",SUM($S56:X56))</f>
        <v>.</v>
      </c>
      <c r="AO56" s="1005" t="str">
        <f>IF(Y56=".",".",SUM($S56:Y56))</f>
        <v>.</v>
      </c>
      <c r="AP56" s="116"/>
      <c r="AQ56" s="1507" t="str">
        <f t="shared" si="68"/>
        <v>.</v>
      </c>
      <c r="AR56" s="1508" t="str">
        <f t="shared" si="69"/>
        <v>.</v>
      </c>
      <c r="AS56" s="1508" t="str">
        <f t="shared" si="70"/>
        <v>.</v>
      </c>
      <c r="AT56" s="1508" t="str">
        <f t="shared" si="71"/>
        <v>.</v>
      </c>
      <c r="AU56" s="1508" t="str">
        <f t="shared" si="72"/>
        <v>.</v>
      </c>
      <c r="AV56" s="1508" t="str">
        <f t="shared" si="73"/>
        <v>.</v>
      </c>
      <c r="AW56" s="1509" t="str">
        <f t="shared" si="74"/>
        <v>.</v>
      </c>
      <c r="AX56" s="327"/>
      <c r="AY56" s="116"/>
      <c r="AZ56" s="1474"/>
      <c r="BA56" s="1474"/>
      <c r="BB56" s="1474"/>
    </row>
    <row r="57" spans="1:54" s="189" customFormat="1" x14ac:dyDescent="0.2">
      <c r="A57" s="116"/>
      <c r="B57" s="325"/>
      <c r="C57" s="883" t="str">
        <f t="shared" si="53"/>
        <v>Farmland</v>
      </c>
      <c r="D57" s="1639" t="str">
        <f>IF('WK2 - Notional General Income'!D181="","",'WK2 - Notional General Income'!D181)</f>
        <v/>
      </c>
      <c r="E57" s="878"/>
      <c r="F57" s="878"/>
      <c r="G57" s="878"/>
      <c r="H57" s="878"/>
      <c r="I57" s="878"/>
      <c r="J57" s="879"/>
      <c r="K57" s="878"/>
      <c r="L57" s="878"/>
      <c r="M57" s="333"/>
      <c r="N57" s="116"/>
      <c r="O57" s="443"/>
      <c r="P57" s="124"/>
      <c r="Q57" s="1474"/>
      <c r="R57" s="325"/>
      <c r="S57" s="1003" t="str">
        <f t="shared" si="54"/>
        <v>.</v>
      </c>
      <c r="T57" s="1004" t="str">
        <f t="shared" si="55"/>
        <v>.</v>
      </c>
      <c r="U57" s="1004" t="str">
        <f t="shared" si="56"/>
        <v>.</v>
      </c>
      <c r="V57" s="1004" t="str">
        <f t="shared" si="57"/>
        <v>.</v>
      </c>
      <c r="W57" s="1004" t="str">
        <f t="shared" si="58"/>
        <v>.</v>
      </c>
      <c r="X57" s="1004" t="str">
        <f t="shared" si="59"/>
        <v>.</v>
      </c>
      <c r="Y57" s="1005" t="str">
        <f t="shared" si="60"/>
        <v>.</v>
      </c>
      <c r="Z57" s="116"/>
      <c r="AA57" s="1507" t="str">
        <f t="shared" si="61"/>
        <v>.</v>
      </c>
      <c r="AB57" s="1508" t="str">
        <f t="shared" si="62"/>
        <v>.</v>
      </c>
      <c r="AC57" s="1508" t="str">
        <f t="shared" si="63"/>
        <v>.</v>
      </c>
      <c r="AD57" s="1508" t="str">
        <f t="shared" si="64"/>
        <v>.</v>
      </c>
      <c r="AE57" s="1508" t="str">
        <f t="shared" si="65"/>
        <v>.</v>
      </c>
      <c r="AF57" s="1508" t="str">
        <f t="shared" si="66"/>
        <v>.</v>
      </c>
      <c r="AG57" s="1509" t="str">
        <f t="shared" si="67"/>
        <v>.</v>
      </c>
      <c r="AH57" s="116"/>
      <c r="AI57" s="1003" t="str">
        <f>IF(S57=".",".",SUM($S57:S57))</f>
        <v>.</v>
      </c>
      <c r="AJ57" s="1004" t="str">
        <f>IF(T57=".",".",SUM($S57:T57))</f>
        <v>.</v>
      </c>
      <c r="AK57" s="1004" t="str">
        <f>IF(U57=".",".",SUM($S57:U57))</f>
        <v>.</v>
      </c>
      <c r="AL57" s="1004" t="str">
        <f>IF(V57=".",".",SUM($S57:V57))</f>
        <v>.</v>
      </c>
      <c r="AM57" s="1004" t="str">
        <f>IF(W57=".",".",SUM($S57:W57))</f>
        <v>.</v>
      </c>
      <c r="AN57" s="1004" t="str">
        <f>IF(X57=".",".",SUM($S57:X57))</f>
        <v>.</v>
      </c>
      <c r="AO57" s="1005" t="str">
        <f>IF(Y57=".",".",SUM($S57:Y57))</f>
        <v>.</v>
      </c>
      <c r="AP57" s="116"/>
      <c r="AQ57" s="1507" t="str">
        <f t="shared" si="68"/>
        <v>.</v>
      </c>
      <c r="AR57" s="1508" t="str">
        <f t="shared" si="69"/>
        <v>.</v>
      </c>
      <c r="AS57" s="1508" t="str">
        <f t="shared" si="70"/>
        <v>.</v>
      </c>
      <c r="AT57" s="1508" t="str">
        <f t="shared" si="71"/>
        <v>.</v>
      </c>
      <c r="AU57" s="1508" t="str">
        <f t="shared" si="72"/>
        <v>.</v>
      </c>
      <c r="AV57" s="1508" t="str">
        <f t="shared" si="73"/>
        <v>.</v>
      </c>
      <c r="AW57" s="1509" t="str">
        <f t="shared" si="74"/>
        <v>.</v>
      </c>
      <c r="AX57" s="327"/>
      <c r="AY57" s="116"/>
      <c r="AZ57" s="1474"/>
      <c r="BA57" s="1474"/>
      <c r="BB57" s="1474"/>
    </row>
    <row r="58" spans="1:54" s="189" customFormat="1" x14ac:dyDescent="0.2">
      <c r="A58" s="116"/>
      <c r="B58" s="325"/>
      <c r="C58" s="883" t="str">
        <f t="shared" si="53"/>
        <v>Farmland</v>
      </c>
      <c r="D58" s="1639" t="str">
        <f>IF('WK2 - Notional General Income'!D182="","",'WK2 - Notional General Income'!D182)</f>
        <v/>
      </c>
      <c r="E58" s="878"/>
      <c r="F58" s="878"/>
      <c r="G58" s="878"/>
      <c r="H58" s="878"/>
      <c r="I58" s="878"/>
      <c r="J58" s="879"/>
      <c r="K58" s="878"/>
      <c r="L58" s="878"/>
      <c r="M58" s="333"/>
      <c r="N58" s="116"/>
      <c r="O58" s="443"/>
      <c r="P58" s="124"/>
      <c r="Q58" s="1474"/>
      <c r="R58" s="325"/>
      <c r="S58" s="1003" t="str">
        <f t="shared" si="54"/>
        <v>.</v>
      </c>
      <c r="T58" s="1004" t="str">
        <f t="shared" si="55"/>
        <v>.</v>
      </c>
      <c r="U58" s="1004" t="str">
        <f t="shared" si="56"/>
        <v>.</v>
      </c>
      <c r="V58" s="1004" t="str">
        <f t="shared" si="57"/>
        <v>.</v>
      </c>
      <c r="W58" s="1004" t="str">
        <f t="shared" si="58"/>
        <v>.</v>
      </c>
      <c r="X58" s="1004" t="str">
        <f t="shared" si="59"/>
        <v>.</v>
      </c>
      <c r="Y58" s="1005" t="str">
        <f t="shared" si="60"/>
        <v>.</v>
      </c>
      <c r="Z58" s="116"/>
      <c r="AA58" s="1507" t="str">
        <f t="shared" si="61"/>
        <v>.</v>
      </c>
      <c r="AB58" s="1508" t="str">
        <f t="shared" si="62"/>
        <v>.</v>
      </c>
      <c r="AC58" s="1508" t="str">
        <f t="shared" si="63"/>
        <v>.</v>
      </c>
      <c r="AD58" s="1508" t="str">
        <f t="shared" si="64"/>
        <v>.</v>
      </c>
      <c r="AE58" s="1508" t="str">
        <f t="shared" si="65"/>
        <v>.</v>
      </c>
      <c r="AF58" s="1508" t="str">
        <f t="shared" si="66"/>
        <v>.</v>
      </c>
      <c r="AG58" s="1509" t="str">
        <f t="shared" si="67"/>
        <v>.</v>
      </c>
      <c r="AH58" s="116"/>
      <c r="AI58" s="1003" t="str">
        <f>IF(S58=".",".",SUM($S58:S58))</f>
        <v>.</v>
      </c>
      <c r="AJ58" s="1004" t="str">
        <f>IF(T58=".",".",SUM($S58:T58))</f>
        <v>.</v>
      </c>
      <c r="AK58" s="1004" t="str">
        <f>IF(U58=".",".",SUM($S58:U58))</f>
        <v>.</v>
      </c>
      <c r="AL58" s="1004" t="str">
        <f>IF(V58=".",".",SUM($S58:V58))</f>
        <v>.</v>
      </c>
      <c r="AM58" s="1004" t="str">
        <f>IF(W58=".",".",SUM($S58:W58))</f>
        <v>.</v>
      </c>
      <c r="AN58" s="1004" t="str">
        <f>IF(X58=".",".",SUM($S58:X58))</f>
        <v>.</v>
      </c>
      <c r="AO58" s="1005" t="str">
        <f>IF(Y58=".",".",SUM($S58:Y58))</f>
        <v>.</v>
      </c>
      <c r="AP58" s="116"/>
      <c r="AQ58" s="1507" t="str">
        <f t="shared" si="68"/>
        <v>.</v>
      </c>
      <c r="AR58" s="1508" t="str">
        <f t="shared" si="69"/>
        <v>.</v>
      </c>
      <c r="AS58" s="1508" t="str">
        <f t="shared" si="70"/>
        <v>.</v>
      </c>
      <c r="AT58" s="1508" t="str">
        <f t="shared" si="71"/>
        <v>.</v>
      </c>
      <c r="AU58" s="1508" t="str">
        <f t="shared" si="72"/>
        <v>.</v>
      </c>
      <c r="AV58" s="1508" t="str">
        <f t="shared" si="73"/>
        <v>.</v>
      </c>
      <c r="AW58" s="1509" t="str">
        <f t="shared" si="74"/>
        <v>.</v>
      </c>
      <c r="AX58" s="327"/>
      <c r="AY58" s="116"/>
      <c r="AZ58" s="1474"/>
      <c r="BA58" s="1474"/>
      <c r="BB58" s="1474"/>
    </row>
    <row r="59" spans="1:54" s="189" customFormat="1" x14ac:dyDescent="0.2">
      <c r="A59" s="116"/>
      <c r="B59" s="325"/>
      <c r="C59" s="883"/>
      <c r="D59" s="883"/>
      <c r="E59" s="883"/>
      <c r="F59" s="883"/>
      <c r="G59" s="883"/>
      <c r="H59" s="883"/>
      <c r="I59" s="883"/>
      <c r="J59" s="883"/>
      <c r="K59" s="883"/>
      <c r="L59" s="883"/>
      <c r="M59" s="333"/>
      <c r="N59" s="116"/>
      <c r="O59" s="443"/>
      <c r="P59" s="124"/>
      <c r="Q59" s="101"/>
      <c r="R59" s="325"/>
      <c r="S59" s="1003"/>
      <c r="T59" s="1004"/>
      <c r="U59" s="1004"/>
      <c r="V59" s="1004"/>
      <c r="W59" s="1004"/>
      <c r="X59" s="1004"/>
      <c r="Y59" s="1005"/>
      <c r="Z59" s="116"/>
      <c r="AA59" s="1507"/>
      <c r="AB59" s="1508"/>
      <c r="AC59" s="1508"/>
      <c r="AD59" s="1508"/>
      <c r="AE59" s="1508"/>
      <c r="AF59" s="1508"/>
      <c r="AG59" s="1509"/>
      <c r="AH59" s="116"/>
      <c r="AI59" s="1003"/>
      <c r="AJ59" s="1004"/>
      <c r="AK59" s="1004"/>
      <c r="AL59" s="1004"/>
      <c r="AM59" s="1004"/>
      <c r="AN59" s="1004"/>
      <c r="AO59" s="1005"/>
      <c r="AP59" s="116"/>
      <c r="AQ59" s="1507"/>
      <c r="AR59" s="1508"/>
      <c r="AS59" s="1508"/>
      <c r="AT59" s="1508"/>
      <c r="AU59" s="1508"/>
      <c r="AV59" s="1508"/>
      <c r="AW59" s="1509"/>
      <c r="AX59" s="327"/>
      <c r="AY59" s="116"/>
      <c r="AZ59" s="1474"/>
      <c r="BA59" s="1474"/>
      <c r="BB59" s="1474"/>
    </row>
    <row r="60" spans="1:54" s="189" customFormat="1" x14ac:dyDescent="0.2">
      <c r="A60" s="116"/>
      <c r="B60" s="325"/>
      <c r="C60" s="883" t="str">
        <f>'WK3 - Notional GI Yr1 YIELD'!C203</f>
        <v>Mining</v>
      </c>
      <c r="D60" s="1639" t="str">
        <f>IF('WK2 - Notional General Income'!D221="","",'WK2 - Notional General Income'!D221)</f>
        <v/>
      </c>
      <c r="E60" s="878"/>
      <c r="F60" s="878"/>
      <c r="G60" s="878"/>
      <c r="H60" s="878"/>
      <c r="I60" s="878"/>
      <c r="J60" s="879"/>
      <c r="K60" s="878"/>
      <c r="L60" s="878"/>
      <c r="M60" s="333"/>
      <c r="N60" s="116"/>
      <c r="O60" s="443"/>
      <c r="P60" s="124"/>
      <c r="Q60" s="101"/>
      <c r="R60" s="325"/>
      <c r="S60" s="1003" t="str">
        <f t="shared" si="9"/>
        <v>.</v>
      </c>
      <c r="T60" s="1004" t="str">
        <f t="shared" si="3"/>
        <v>.</v>
      </c>
      <c r="U60" s="1004" t="str">
        <f t="shared" si="3"/>
        <v>.</v>
      </c>
      <c r="V60" s="1004" t="str">
        <f t="shared" si="3"/>
        <v>.</v>
      </c>
      <c r="W60" s="1004" t="str">
        <f t="shared" si="3"/>
        <v>.</v>
      </c>
      <c r="X60" s="1004" t="str">
        <f t="shared" si="3"/>
        <v>.</v>
      </c>
      <c r="Y60" s="1005" t="str">
        <f t="shared" si="3"/>
        <v>.</v>
      </c>
      <c r="Z60" s="116"/>
      <c r="AA60" s="1507" t="str">
        <f t="shared" si="6"/>
        <v>.</v>
      </c>
      <c r="AB60" s="1508" t="str">
        <f t="shared" si="4"/>
        <v>.</v>
      </c>
      <c r="AC60" s="1508" t="str">
        <f t="shared" si="4"/>
        <v>.</v>
      </c>
      <c r="AD60" s="1508" t="str">
        <f t="shared" si="4"/>
        <v>.</v>
      </c>
      <c r="AE60" s="1508" t="str">
        <f t="shared" si="4"/>
        <v>.</v>
      </c>
      <c r="AF60" s="1508" t="str">
        <f t="shared" si="4"/>
        <v>.</v>
      </c>
      <c r="AG60" s="1509" t="str">
        <f t="shared" si="4"/>
        <v>.</v>
      </c>
      <c r="AH60" s="116"/>
      <c r="AI60" s="1003" t="str">
        <f>IF(S60=".",".",SUM($S60:S60))</f>
        <v>.</v>
      </c>
      <c r="AJ60" s="1004" t="str">
        <f>IF(T60=".",".",SUM($S60:T60))</f>
        <v>.</v>
      </c>
      <c r="AK60" s="1004" t="str">
        <f>IF(U60=".",".",SUM($S60:U60))</f>
        <v>.</v>
      </c>
      <c r="AL60" s="1004" t="str">
        <f>IF(V60=".",".",SUM($S60:V60))</f>
        <v>.</v>
      </c>
      <c r="AM60" s="1004" t="str">
        <f>IF(W60=".",".",SUM($S60:W60))</f>
        <v>.</v>
      </c>
      <c r="AN60" s="1004" t="str">
        <f>IF(X60=".",".",SUM($S60:X60))</f>
        <v>.</v>
      </c>
      <c r="AO60" s="1005" t="str">
        <f>IF(Y60=".",".",SUM($S60:Y60))</f>
        <v>.</v>
      </c>
      <c r="AP60" s="116"/>
      <c r="AQ60" s="1507" t="str">
        <f t="shared" si="7"/>
        <v>.</v>
      </c>
      <c r="AR60" s="1508" t="str">
        <f t="shared" si="5"/>
        <v>.</v>
      </c>
      <c r="AS60" s="1508" t="str">
        <f t="shared" si="5"/>
        <v>.</v>
      </c>
      <c r="AT60" s="1508" t="str">
        <f t="shared" si="5"/>
        <v>.</v>
      </c>
      <c r="AU60" s="1508" t="str">
        <f t="shared" si="5"/>
        <v>.</v>
      </c>
      <c r="AV60" s="1508" t="str">
        <f t="shared" si="5"/>
        <v>.</v>
      </c>
      <c r="AW60" s="1509" t="str">
        <f t="shared" si="5"/>
        <v>.</v>
      </c>
      <c r="AX60" s="327"/>
      <c r="AY60" s="116"/>
      <c r="AZ60" s="1474"/>
      <c r="BA60" s="1474"/>
      <c r="BB60" s="1474"/>
    </row>
    <row r="61" spans="1:54" s="189" customFormat="1" x14ac:dyDescent="0.2">
      <c r="A61" s="116"/>
      <c r="B61" s="325"/>
      <c r="C61" s="883" t="str">
        <f>C60</f>
        <v>Mining</v>
      </c>
      <c r="D61" s="1639" t="str">
        <f>IF('WK2 - Notional General Income'!D222="","",'WK2 - Notional General Income'!D222)</f>
        <v/>
      </c>
      <c r="E61" s="878"/>
      <c r="F61" s="878"/>
      <c r="G61" s="878"/>
      <c r="H61" s="878"/>
      <c r="I61" s="878"/>
      <c r="J61" s="879"/>
      <c r="K61" s="878"/>
      <c r="L61" s="878"/>
      <c r="M61" s="333"/>
      <c r="N61" s="116"/>
      <c r="O61" s="443"/>
      <c r="P61" s="124"/>
      <c r="Q61" s="101"/>
      <c r="R61" s="325"/>
      <c r="S61" s="1003" t="str">
        <f t="shared" ref="S61:S67" si="75">IF(F61="",".",F61-E61)</f>
        <v>.</v>
      </c>
      <c r="T61" s="1004" t="str">
        <f t="shared" ref="T61:T67" si="76">IF(G61="",".",G61-F61)</f>
        <v>.</v>
      </c>
      <c r="U61" s="1004" t="str">
        <f t="shared" ref="U61:U67" si="77">IF(H61="",".",H61-G61)</f>
        <v>.</v>
      </c>
      <c r="V61" s="1004" t="str">
        <f t="shared" ref="V61:V67" si="78">IF(I61="",".",I61-H61)</f>
        <v>.</v>
      </c>
      <c r="W61" s="1004" t="str">
        <f t="shared" ref="W61:W67" si="79">IF(J61="",".",J61-I61)</f>
        <v>.</v>
      </c>
      <c r="X61" s="1004" t="str">
        <f t="shared" ref="X61:X67" si="80">IF(K61="",".",K61-J61)</f>
        <v>.</v>
      </c>
      <c r="Y61" s="1005" t="str">
        <f t="shared" ref="Y61:Y67" si="81">IF(L61="",".",L61-K61)</f>
        <v>.</v>
      </c>
      <c r="Z61" s="116"/>
      <c r="AA61" s="1507" t="str">
        <f t="shared" ref="AA61:AA67" si="82">IFERROR(F61/E61-1,".")</f>
        <v>.</v>
      </c>
      <c r="AB61" s="1508" t="str">
        <f t="shared" ref="AB61:AB67" si="83">IFERROR(G61/F61-1,".")</f>
        <v>.</v>
      </c>
      <c r="AC61" s="1508" t="str">
        <f t="shared" ref="AC61:AC67" si="84">IFERROR(H61/G61-1,".")</f>
        <v>.</v>
      </c>
      <c r="AD61" s="1508" t="str">
        <f t="shared" ref="AD61:AD67" si="85">IFERROR(I61/H61-1,".")</f>
        <v>.</v>
      </c>
      <c r="AE61" s="1508" t="str">
        <f t="shared" ref="AE61:AE67" si="86">IFERROR(J61/I61-1,".")</f>
        <v>.</v>
      </c>
      <c r="AF61" s="1508" t="str">
        <f t="shared" ref="AF61:AF67" si="87">IFERROR(K61/J61-1,".")</f>
        <v>.</v>
      </c>
      <c r="AG61" s="1509" t="str">
        <f t="shared" ref="AG61:AG67" si="88">IFERROR(L61/K61-1,".")</f>
        <v>.</v>
      </c>
      <c r="AH61" s="116"/>
      <c r="AI61" s="1003" t="str">
        <f>IF(S61=".",".",SUM($S61:S61))</f>
        <v>.</v>
      </c>
      <c r="AJ61" s="1004" t="str">
        <f>IF(T61=".",".",SUM($S61:T61))</f>
        <v>.</v>
      </c>
      <c r="AK61" s="1004" t="str">
        <f>IF(U61=".",".",SUM($S61:U61))</f>
        <v>.</v>
      </c>
      <c r="AL61" s="1004" t="str">
        <f>IF(V61=".",".",SUM($S61:V61))</f>
        <v>.</v>
      </c>
      <c r="AM61" s="1004" t="str">
        <f>IF(W61=".",".",SUM($S61:W61))</f>
        <v>.</v>
      </c>
      <c r="AN61" s="1004" t="str">
        <f>IF(X61=".",".",SUM($S61:X61))</f>
        <v>.</v>
      </c>
      <c r="AO61" s="1005" t="str">
        <f>IF(Y61=".",".",SUM($S61:Y61))</f>
        <v>.</v>
      </c>
      <c r="AP61" s="116"/>
      <c r="AQ61" s="1507" t="str">
        <f t="shared" ref="AQ61:AQ67" si="89">IFERROR(F61/$E61-1,".")</f>
        <v>.</v>
      </c>
      <c r="AR61" s="1508" t="str">
        <f t="shared" ref="AR61:AR67" si="90">IFERROR(G61/$E61-1,".")</f>
        <v>.</v>
      </c>
      <c r="AS61" s="1508" t="str">
        <f t="shared" ref="AS61:AS67" si="91">IFERROR(H61/$E61-1,".")</f>
        <v>.</v>
      </c>
      <c r="AT61" s="1508" t="str">
        <f t="shared" ref="AT61:AT67" si="92">IFERROR(I61/$E61-1,".")</f>
        <v>.</v>
      </c>
      <c r="AU61" s="1508" t="str">
        <f t="shared" ref="AU61:AU67" si="93">IFERROR(J61/$E61-1,".")</f>
        <v>.</v>
      </c>
      <c r="AV61" s="1508" t="str">
        <f t="shared" ref="AV61:AV67" si="94">IFERROR(K61/$E61-1,".")</f>
        <v>.</v>
      </c>
      <c r="AW61" s="1509" t="str">
        <f t="shared" ref="AW61:AW67" si="95">IFERROR(L61/$E61-1,".")</f>
        <v>.</v>
      </c>
      <c r="AX61" s="327"/>
      <c r="AY61" s="116"/>
      <c r="AZ61" s="1474"/>
      <c r="BA61" s="1474"/>
      <c r="BB61" s="1474"/>
    </row>
    <row r="62" spans="1:54" s="189" customFormat="1" x14ac:dyDescent="0.2">
      <c r="A62" s="116"/>
      <c r="B62" s="325"/>
      <c r="C62" s="883" t="str">
        <f t="shared" ref="C62:C67" si="96">C61</f>
        <v>Mining</v>
      </c>
      <c r="D62" s="1639" t="str">
        <f>IF('WK2 - Notional General Income'!D223="","",'WK2 - Notional General Income'!D223)</f>
        <v/>
      </c>
      <c r="E62" s="878"/>
      <c r="F62" s="878"/>
      <c r="G62" s="878"/>
      <c r="H62" s="878"/>
      <c r="I62" s="878"/>
      <c r="J62" s="879"/>
      <c r="K62" s="878"/>
      <c r="L62" s="878"/>
      <c r="M62" s="333"/>
      <c r="N62" s="116"/>
      <c r="O62" s="443"/>
      <c r="P62" s="124"/>
      <c r="Q62" s="101"/>
      <c r="R62" s="325"/>
      <c r="S62" s="1003" t="str">
        <f t="shared" si="75"/>
        <v>.</v>
      </c>
      <c r="T62" s="1004" t="str">
        <f t="shared" si="76"/>
        <v>.</v>
      </c>
      <c r="U62" s="1004" t="str">
        <f t="shared" si="77"/>
        <v>.</v>
      </c>
      <c r="V62" s="1004" t="str">
        <f t="shared" si="78"/>
        <v>.</v>
      </c>
      <c r="W62" s="1004" t="str">
        <f t="shared" si="79"/>
        <v>.</v>
      </c>
      <c r="X62" s="1004" t="str">
        <f t="shared" si="80"/>
        <v>.</v>
      </c>
      <c r="Y62" s="1005" t="str">
        <f t="shared" si="81"/>
        <v>.</v>
      </c>
      <c r="Z62" s="116"/>
      <c r="AA62" s="1507" t="str">
        <f t="shared" si="82"/>
        <v>.</v>
      </c>
      <c r="AB62" s="1508" t="str">
        <f t="shared" si="83"/>
        <v>.</v>
      </c>
      <c r="AC62" s="1508" t="str">
        <f t="shared" si="84"/>
        <v>.</v>
      </c>
      <c r="AD62" s="1508" t="str">
        <f t="shared" si="85"/>
        <v>.</v>
      </c>
      <c r="AE62" s="1508" t="str">
        <f t="shared" si="86"/>
        <v>.</v>
      </c>
      <c r="AF62" s="1508" t="str">
        <f t="shared" si="87"/>
        <v>.</v>
      </c>
      <c r="AG62" s="1509" t="str">
        <f t="shared" si="88"/>
        <v>.</v>
      </c>
      <c r="AH62" s="116"/>
      <c r="AI62" s="1003" t="str">
        <f>IF(S62=".",".",SUM($S62:S62))</f>
        <v>.</v>
      </c>
      <c r="AJ62" s="1004" t="str">
        <f>IF(T62=".",".",SUM($S62:T62))</f>
        <v>.</v>
      </c>
      <c r="AK62" s="1004" t="str">
        <f>IF(U62=".",".",SUM($S62:U62))</f>
        <v>.</v>
      </c>
      <c r="AL62" s="1004" t="str">
        <f>IF(V62=".",".",SUM($S62:V62))</f>
        <v>.</v>
      </c>
      <c r="AM62" s="1004" t="str">
        <f>IF(W62=".",".",SUM($S62:W62))</f>
        <v>.</v>
      </c>
      <c r="AN62" s="1004" t="str">
        <f>IF(X62=".",".",SUM($S62:X62))</f>
        <v>.</v>
      </c>
      <c r="AO62" s="1005" t="str">
        <f>IF(Y62=".",".",SUM($S62:Y62))</f>
        <v>.</v>
      </c>
      <c r="AP62" s="116"/>
      <c r="AQ62" s="1507" t="str">
        <f t="shared" si="89"/>
        <v>.</v>
      </c>
      <c r="AR62" s="1508" t="str">
        <f t="shared" si="90"/>
        <v>.</v>
      </c>
      <c r="AS62" s="1508" t="str">
        <f t="shared" si="91"/>
        <v>.</v>
      </c>
      <c r="AT62" s="1508" t="str">
        <f t="shared" si="92"/>
        <v>.</v>
      </c>
      <c r="AU62" s="1508" t="str">
        <f t="shared" si="93"/>
        <v>.</v>
      </c>
      <c r="AV62" s="1508" t="str">
        <f t="shared" si="94"/>
        <v>.</v>
      </c>
      <c r="AW62" s="1509" t="str">
        <f t="shared" si="95"/>
        <v>.</v>
      </c>
      <c r="AX62" s="327"/>
      <c r="AY62" s="116"/>
      <c r="AZ62" s="1474"/>
      <c r="BA62" s="1474"/>
      <c r="BB62" s="1474"/>
    </row>
    <row r="63" spans="1:54" s="189" customFormat="1" x14ac:dyDescent="0.2">
      <c r="A63" s="116"/>
      <c r="B63" s="325"/>
      <c r="C63" s="883" t="str">
        <f t="shared" si="96"/>
        <v>Mining</v>
      </c>
      <c r="D63" s="1639" t="str">
        <f>IF('WK2 - Notional General Income'!D224="","",'WK2 - Notional General Income'!D224)</f>
        <v/>
      </c>
      <c r="E63" s="878"/>
      <c r="F63" s="878"/>
      <c r="G63" s="878"/>
      <c r="H63" s="878"/>
      <c r="I63" s="878"/>
      <c r="J63" s="879"/>
      <c r="K63" s="878"/>
      <c r="L63" s="878"/>
      <c r="M63" s="333"/>
      <c r="N63" s="116"/>
      <c r="O63" s="443"/>
      <c r="P63" s="124"/>
      <c r="Q63" s="101"/>
      <c r="R63" s="325"/>
      <c r="S63" s="1003" t="str">
        <f t="shared" si="75"/>
        <v>.</v>
      </c>
      <c r="T63" s="1004" t="str">
        <f t="shared" si="76"/>
        <v>.</v>
      </c>
      <c r="U63" s="1004" t="str">
        <f t="shared" si="77"/>
        <v>.</v>
      </c>
      <c r="V63" s="1004" t="str">
        <f t="shared" si="78"/>
        <v>.</v>
      </c>
      <c r="W63" s="1004" t="str">
        <f t="shared" si="79"/>
        <v>.</v>
      </c>
      <c r="X63" s="1004" t="str">
        <f t="shared" si="80"/>
        <v>.</v>
      </c>
      <c r="Y63" s="1005" t="str">
        <f t="shared" si="81"/>
        <v>.</v>
      </c>
      <c r="Z63" s="116"/>
      <c r="AA63" s="1507" t="str">
        <f t="shared" si="82"/>
        <v>.</v>
      </c>
      <c r="AB63" s="1508" t="str">
        <f t="shared" si="83"/>
        <v>.</v>
      </c>
      <c r="AC63" s="1508" t="str">
        <f t="shared" si="84"/>
        <v>.</v>
      </c>
      <c r="AD63" s="1508" t="str">
        <f t="shared" si="85"/>
        <v>.</v>
      </c>
      <c r="AE63" s="1508" t="str">
        <f t="shared" si="86"/>
        <v>.</v>
      </c>
      <c r="AF63" s="1508" t="str">
        <f t="shared" si="87"/>
        <v>.</v>
      </c>
      <c r="AG63" s="1509" t="str">
        <f t="shared" si="88"/>
        <v>.</v>
      </c>
      <c r="AH63" s="116"/>
      <c r="AI63" s="1003" t="str">
        <f>IF(S63=".",".",SUM($S63:S63))</f>
        <v>.</v>
      </c>
      <c r="AJ63" s="1004" t="str">
        <f>IF(T63=".",".",SUM($S63:T63))</f>
        <v>.</v>
      </c>
      <c r="AK63" s="1004" t="str">
        <f>IF(U63=".",".",SUM($S63:U63))</f>
        <v>.</v>
      </c>
      <c r="AL63" s="1004" t="str">
        <f>IF(V63=".",".",SUM($S63:V63))</f>
        <v>.</v>
      </c>
      <c r="AM63" s="1004" t="str">
        <f>IF(W63=".",".",SUM($S63:W63))</f>
        <v>.</v>
      </c>
      <c r="AN63" s="1004" t="str">
        <f>IF(X63=".",".",SUM($S63:X63))</f>
        <v>.</v>
      </c>
      <c r="AO63" s="1005" t="str">
        <f>IF(Y63=".",".",SUM($S63:Y63))</f>
        <v>.</v>
      </c>
      <c r="AP63" s="116"/>
      <c r="AQ63" s="1507" t="str">
        <f t="shared" si="89"/>
        <v>.</v>
      </c>
      <c r="AR63" s="1508" t="str">
        <f t="shared" si="90"/>
        <v>.</v>
      </c>
      <c r="AS63" s="1508" t="str">
        <f t="shared" si="91"/>
        <v>.</v>
      </c>
      <c r="AT63" s="1508" t="str">
        <f t="shared" si="92"/>
        <v>.</v>
      </c>
      <c r="AU63" s="1508" t="str">
        <f t="shared" si="93"/>
        <v>.</v>
      </c>
      <c r="AV63" s="1508" t="str">
        <f t="shared" si="94"/>
        <v>.</v>
      </c>
      <c r="AW63" s="1509" t="str">
        <f t="shared" si="95"/>
        <v>.</v>
      </c>
      <c r="AX63" s="327"/>
      <c r="AY63" s="116"/>
      <c r="AZ63" s="1474"/>
      <c r="BA63" s="1474"/>
      <c r="BB63" s="1474"/>
    </row>
    <row r="64" spans="1:54" s="189" customFormat="1" x14ac:dyDescent="0.2">
      <c r="A64" s="116"/>
      <c r="B64" s="325"/>
      <c r="C64" s="883" t="str">
        <f t="shared" si="96"/>
        <v>Mining</v>
      </c>
      <c r="D64" s="1639" t="str">
        <f>IF('WK2 - Notional General Income'!D225="","",'WK2 - Notional General Income'!D225)</f>
        <v/>
      </c>
      <c r="E64" s="878"/>
      <c r="F64" s="878"/>
      <c r="G64" s="878"/>
      <c r="H64" s="878"/>
      <c r="I64" s="878"/>
      <c r="J64" s="879"/>
      <c r="K64" s="878"/>
      <c r="L64" s="878"/>
      <c r="M64" s="333"/>
      <c r="N64" s="116"/>
      <c r="O64" s="443"/>
      <c r="P64" s="124"/>
      <c r="Q64" s="1474"/>
      <c r="R64" s="325"/>
      <c r="S64" s="1003" t="str">
        <f t="shared" si="75"/>
        <v>.</v>
      </c>
      <c r="T64" s="1004" t="str">
        <f t="shared" si="76"/>
        <v>.</v>
      </c>
      <c r="U64" s="1004" t="str">
        <f t="shared" si="77"/>
        <v>.</v>
      </c>
      <c r="V64" s="1004" t="str">
        <f t="shared" si="78"/>
        <v>.</v>
      </c>
      <c r="W64" s="1004" t="str">
        <f t="shared" si="79"/>
        <v>.</v>
      </c>
      <c r="X64" s="1004" t="str">
        <f t="shared" si="80"/>
        <v>.</v>
      </c>
      <c r="Y64" s="1005" t="str">
        <f t="shared" si="81"/>
        <v>.</v>
      </c>
      <c r="Z64" s="116"/>
      <c r="AA64" s="1507" t="str">
        <f t="shared" si="82"/>
        <v>.</v>
      </c>
      <c r="AB64" s="1508" t="str">
        <f t="shared" si="83"/>
        <v>.</v>
      </c>
      <c r="AC64" s="1508" t="str">
        <f t="shared" si="84"/>
        <v>.</v>
      </c>
      <c r="AD64" s="1508" t="str">
        <f t="shared" si="85"/>
        <v>.</v>
      </c>
      <c r="AE64" s="1508" t="str">
        <f t="shared" si="86"/>
        <v>.</v>
      </c>
      <c r="AF64" s="1508" t="str">
        <f t="shared" si="87"/>
        <v>.</v>
      </c>
      <c r="AG64" s="1509" t="str">
        <f t="shared" si="88"/>
        <v>.</v>
      </c>
      <c r="AH64" s="116"/>
      <c r="AI64" s="1003" t="str">
        <f>IF(S64=".",".",SUM($S64:S64))</f>
        <v>.</v>
      </c>
      <c r="AJ64" s="1004" t="str">
        <f>IF(T64=".",".",SUM($S64:T64))</f>
        <v>.</v>
      </c>
      <c r="AK64" s="1004" t="str">
        <f>IF(U64=".",".",SUM($S64:U64))</f>
        <v>.</v>
      </c>
      <c r="AL64" s="1004" t="str">
        <f>IF(V64=".",".",SUM($S64:V64))</f>
        <v>.</v>
      </c>
      <c r="AM64" s="1004" t="str">
        <f>IF(W64=".",".",SUM($S64:W64))</f>
        <v>.</v>
      </c>
      <c r="AN64" s="1004" t="str">
        <f>IF(X64=".",".",SUM($S64:X64))</f>
        <v>.</v>
      </c>
      <c r="AO64" s="1005" t="str">
        <f>IF(Y64=".",".",SUM($S64:Y64))</f>
        <v>.</v>
      </c>
      <c r="AP64" s="116"/>
      <c r="AQ64" s="1507" t="str">
        <f t="shared" si="89"/>
        <v>.</v>
      </c>
      <c r="AR64" s="1508" t="str">
        <f t="shared" si="90"/>
        <v>.</v>
      </c>
      <c r="AS64" s="1508" t="str">
        <f t="shared" si="91"/>
        <v>.</v>
      </c>
      <c r="AT64" s="1508" t="str">
        <f t="shared" si="92"/>
        <v>.</v>
      </c>
      <c r="AU64" s="1508" t="str">
        <f t="shared" si="93"/>
        <v>.</v>
      </c>
      <c r="AV64" s="1508" t="str">
        <f t="shared" si="94"/>
        <v>.</v>
      </c>
      <c r="AW64" s="1509" t="str">
        <f t="shared" si="95"/>
        <v>.</v>
      </c>
      <c r="AX64" s="327"/>
      <c r="AY64" s="116"/>
      <c r="AZ64" s="1474"/>
      <c r="BA64" s="1474"/>
      <c r="BB64" s="1474"/>
    </row>
    <row r="65" spans="1:54" s="189" customFormat="1" x14ac:dyDescent="0.2">
      <c r="A65" s="116"/>
      <c r="B65" s="325"/>
      <c r="C65" s="883" t="str">
        <f t="shared" si="96"/>
        <v>Mining</v>
      </c>
      <c r="D65" s="1639" t="str">
        <f>IF('WK2 - Notional General Income'!D226="","",'WK2 - Notional General Income'!D226)</f>
        <v/>
      </c>
      <c r="E65" s="878"/>
      <c r="F65" s="878"/>
      <c r="G65" s="878"/>
      <c r="H65" s="878"/>
      <c r="I65" s="878"/>
      <c r="J65" s="879"/>
      <c r="K65" s="878"/>
      <c r="L65" s="878"/>
      <c r="M65" s="333"/>
      <c r="N65" s="116"/>
      <c r="O65" s="443"/>
      <c r="P65" s="124"/>
      <c r="Q65" s="1474"/>
      <c r="R65" s="325"/>
      <c r="S65" s="1003" t="str">
        <f t="shared" si="75"/>
        <v>.</v>
      </c>
      <c r="T65" s="1004" t="str">
        <f t="shared" si="76"/>
        <v>.</v>
      </c>
      <c r="U65" s="1004" t="str">
        <f t="shared" si="77"/>
        <v>.</v>
      </c>
      <c r="V65" s="1004" t="str">
        <f t="shared" si="78"/>
        <v>.</v>
      </c>
      <c r="W65" s="1004" t="str">
        <f t="shared" si="79"/>
        <v>.</v>
      </c>
      <c r="X65" s="1004" t="str">
        <f t="shared" si="80"/>
        <v>.</v>
      </c>
      <c r="Y65" s="1005" t="str">
        <f t="shared" si="81"/>
        <v>.</v>
      </c>
      <c r="Z65" s="116"/>
      <c r="AA65" s="1507" t="str">
        <f t="shared" si="82"/>
        <v>.</v>
      </c>
      <c r="AB65" s="1508" t="str">
        <f t="shared" si="83"/>
        <v>.</v>
      </c>
      <c r="AC65" s="1508" t="str">
        <f t="shared" si="84"/>
        <v>.</v>
      </c>
      <c r="AD65" s="1508" t="str">
        <f t="shared" si="85"/>
        <v>.</v>
      </c>
      <c r="AE65" s="1508" t="str">
        <f t="shared" si="86"/>
        <v>.</v>
      </c>
      <c r="AF65" s="1508" t="str">
        <f t="shared" si="87"/>
        <v>.</v>
      </c>
      <c r="AG65" s="1509" t="str">
        <f t="shared" si="88"/>
        <v>.</v>
      </c>
      <c r="AH65" s="116"/>
      <c r="AI65" s="1003" t="str">
        <f>IF(S65=".",".",SUM($S65:S65))</f>
        <v>.</v>
      </c>
      <c r="AJ65" s="1004" t="str">
        <f>IF(T65=".",".",SUM($S65:T65))</f>
        <v>.</v>
      </c>
      <c r="AK65" s="1004" t="str">
        <f>IF(U65=".",".",SUM($S65:U65))</f>
        <v>.</v>
      </c>
      <c r="AL65" s="1004" t="str">
        <f>IF(V65=".",".",SUM($S65:V65))</f>
        <v>.</v>
      </c>
      <c r="AM65" s="1004" t="str">
        <f>IF(W65=".",".",SUM($S65:W65))</f>
        <v>.</v>
      </c>
      <c r="AN65" s="1004" t="str">
        <f>IF(X65=".",".",SUM($S65:X65))</f>
        <v>.</v>
      </c>
      <c r="AO65" s="1005" t="str">
        <f>IF(Y65=".",".",SUM($S65:Y65))</f>
        <v>.</v>
      </c>
      <c r="AP65" s="116"/>
      <c r="AQ65" s="1507" t="str">
        <f t="shared" si="89"/>
        <v>.</v>
      </c>
      <c r="AR65" s="1508" t="str">
        <f t="shared" si="90"/>
        <v>.</v>
      </c>
      <c r="AS65" s="1508" t="str">
        <f t="shared" si="91"/>
        <v>.</v>
      </c>
      <c r="AT65" s="1508" t="str">
        <f t="shared" si="92"/>
        <v>.</v>
      </c>
      <c r="AU65" s="1508" t="str">
        <f t="shared" si="93"/>
        <v>.</v>
      </c>
      <c r="AV65" s="1508" t="str">
        <f t="shared" si="94"/>
        <v>.</v>
      </c>
      <c r="AW65" s="1509" t="str">
        <f t="shared" si="95"/>
        <v>.</v>
      </c>
      <c r="AX65" s="327"/>
      <c r="AY65" s="116"/>
      <c r="AZ65" s="1474"/>
      <c r="BA65" s="1474"/>
      <c r="BB65" s="1474"/>
    </row>
    <row r="66" spans="1:54" s="189" customFormat="1" x14ac:dyDescent="0.2">
      <c r="A66" s="116"/>
      <c r="B66" s="325"/>
      <c r="C66" s="883" t="str">
        <f t="shared" si="96"/>
        <v>Mining</v>
      </c>
      <c r="D66" s="1639" t="str">
        <f>IF('WK2 - Notional General Income'!D227="","",'WK2 - Notional General Income'!D227)</f>
        <v/>
      </c>
      <c r="E66" s="878"/>
      <c r="F66" s="878"/>
      <c r="G66" s="878"/>
      <c r="H66" s="878"/>
      <c r="I66" s="878"/>
      <c r="J66" s="879"/>
      <c r="K66" s="878"/>
      <c r="L66" s="878"/>
      <c r="M66" s="333"/>
      <c r="N66" s="116"/>
      <c r="O66" s="443"/>
      <c r="P66" s="124"/>
      <c r="Q66" s="1474"/>
      <c r="R66" s="325"/>
      <c r="S66" s="1003" t="str">
        <f t="shared" si="75"/>
        <v>.</v>
      </c>
      <c r="T66" s="1004" t="str">
        <f t="shared" si="76"/>
        <v>.</v>
      </c>
      <c r="U66" s="1004" t="str">
        <f t="shared" si="77"/>
        <v>.</v>
      </c>
      <c r="V66" s="1004" t="str">
        <f t="shared" si="78"/>
        <v>.</v>
      </c>
      <c r="W66" s="1004" t="str">
        <f t="shared" si="79"/>
        <v>.</v>
      </c>
      <c r="X66" s="1004" t="str">
        <f t="shared" si="80"/>
        <v>.</v>
      </c>
      <c r="Y66" s="1005" t="str">
        <f t="shared" si="81"/>
        <v>.</v>
      </c>
      <c r="Z66" s="116"/>
      <c r="AA66" s="1507" t="str">
        <f t="shared" si="82"/>
        <v>.</v>
      </c>
      <c r="AB66" s="1508" t="str">
        <f t="shared" si="83"/>
        <v>.</v>
      </c>
      <c r="AC66" s="1508" t="str">
        <f t="shared" si="84"/>
        <v>.</v>
      </c>
      <c r="AD66" s="1508" t="str">
        <f t="shared" si="85"/>
        <v>.</v>
      </c>
      <c r="AE66" s="1508" t="str">
        <f t="shared" si="86"/>
        <v>.</v>
      </c>
      <c r="AF66" s="1508" t="str">
        <f t="shared" si="87"/>
        <v>.</v>
      </c>
      <c r="AG66" s="1509" t="str">
        <f t="shared" si="88"/>
        <v>.</v>
      </c>
      <c r="AH66" s="116"/>
      <c r="AI66" s="1003" t="str">
        <f>IF(S66=".",".",SUM($S66:S66))</f>
        <v>.</v>
      </c>
      <c r="AJ66" s="1004" t="str">
        <f>IF(T66=".",".",SUM($S66:T66))</f>
        <v>.</v>
      </c>
      <c r="AK66" s="1004" t="str">
        <f>IF(U66=".",".",SUM($S66:U66))</f>
        <v>.</v>
      </c>
      <c r="AL66" s="1004" t="str">
        <f>IF(V66=".",".",SUM($S66:V66))</f>
        <v>.</v>
      </c>
      <c r="AM66" s="1004" t="str">
        <f>IF(W66=".",".",SUM($S66:W66))</f>
        <v>.</v>
      </c>
      <c r="AN66" s="1004" t="str">
        <f>IF(X66=".",".",SUM($S66:X66))</f>
        <v>.</v>
      </c>
      <c r="AO66" s="1005" t="str">
        <f>IF(Y66=".",".",SUM($S66:Y66))</f>
        <v>.</v>
      </c>
      <c r="AP66" s="116"/>
      <c r="AQ66" s="1507" t="str">
        <f t="shared" si="89"/>
        <v>.</v>
      </c>
      <c r="AR66" s="1508" t="str">
        <f t="shared" si="90"/>
        <v>.</v>
      </c>
      <c r="AS66" s="1508" t="str">
        <f t="shared" si="91"/>
        <v>.</v>
      </c>
      <c r="AT66" s="1508" t="str">
        <f t="shared" si="92"/>
        <v>.</v>
      </c>
      <c r="AU66" s="1508" t="str">
        <f t="shared" si="93"/>
        <v>.</v>
      </c>
      <c r="AV66" s="1508" t="str">
        <f t="shared" si="94"/>
        <v>.</v>
      </c>
      <c r="AW66" s="1509" t="str">
        <f t="shared" si="95"/>
        <v>.</v>
      </c>
      <c r="AX66" s="327"/>
      <c r="AY66" s="116"/>
      <c r="AZ66" s="1474"/>
      <c r="BA66" s="1474"/>
      <c r="BB66" s="1474"/>
    </row>
    <row r="67" spans="1:54" s="189" customFormat="1" x14ac:dyDescent="0.2">
      <c r="A67" s="116"/>
      <c r="B67" s="325"/>
      <c r="C67" s="883" t="str">
        <f t="shared" si="96"/>
        <v>Mining</v>
      </c>
      <c r="D67" s="1639" t="str">
        <f>IF('WK2 - Notional General Income'!D228="","",'WK2 - Notional General Income'!D228)</f>
        <v/>
      </c>
      <c r="E67" s="878"/>
      <c r="F67" s="878"/>
      <c r="G67" s="878"/>
      <c r="H67" s="878"/>
      <c r="I67" s="878"/>
      <c r="J67" s="879"/>
      <c r="K67" s="878"/>
      <c r="L67" s="878"/>
      <c r="M67" s="333"/>
      <c r="N67" s="116"/>
      <c r="O67" s="443"/>
      <c r="P67" s="124"/>
      <c r="Q67" s="101"/>
      <c r="R67" s="325"/>
      <c r="S67" s="1003" t="str">
        <f t="shared" si="75"/>
        <v>.</v>
      </c>
      <c r="T67" s="1004" t="str">
        <f t="shared" si="76"/>
        <v>.</v>
      </c>
      <c r="U67" s="1004" t="str">
        <f t="shared" si="77"/>
        <v>.</v>
      </c>
      <c r="V67" s="1004" t="str">
        <f t="shared" si="78"/>
        <v>.</v>
      </c>
      <c r="W67" s="1004" t="str">
        <f t="shared" si="79"/>
        <v>.</v>
      </c>
      <c r="X67" s="1004" t="str">
        <f t="shared" si="80"/>
        <v>.</v>
      </c>
      <c r="Y67" s="1005" t="str">
        <f t="shared" si="81"/>
        <v>.</v>
      </c>
      <c r="Z67" s="116"/>
      <c r="AA67" s="1507" t="str">
        <f t="shared" si="82"/>
        <v>.</v>
      </c>
      <c r="AB67" s="1508" t="str">
        <f t="shared" si="83"/>
        <v>.</v>
      </c>
      <c r="AC67" s="1508" t="str">
        <f t="shared" si="84"/>
        <v>.</v>
      </c>
      <c r="AD67" s="1508" t="str">
        <f t="shared" si="85"/>
        <v>.</v>
      </c>
      <c r="AE67" s="1508" t="str">
        <f t="shared" si="86"/>
        <v>.</v>
      </c>
      <c r="AF67" s="1508" t="str">
        <f t="shared" si="87"/>
        <v>.</v>
      </c>
      <c r="AG67" s="1509" t="str">
        <f t="shared" si="88"/>
        <v>.</v>
      </c>
      <c r="AH67" s="116"/>
      <c r="AI67" s="1003" t="str">
        <f>IF(S67=".",".",SUM($S67:S67))</f>
        <v>.</v>
      </c>
      <c r="AJ67" s="1004" t="str">
        <f>IF(T67=".",".",SUM($S67:T67))</f>
        <v>.</v>
      </c>
      <c r="AK67" s="1004" t="str">
        <f>IF(U67=".",".",SUM($S67:U67))</f>
        <v>.</v>
      </c>
      <c r="AL67" s="1004" t="str">
        <f>IF(V67=".",".",SUM($S67:V67))</f>
        <v>.</v>
      </c>
      <c r="AM67" s="1004" t="str">
        <f>IF(W67=".",".",SUM($S67:W67))</f>
        <v>.</v>
      </c>
      <c r="AN67" s="1004" t="str">
        <f>IF(X67=".",".",SUM($S67:X67))</f>
        <v>.</v>
      </c>
      <c r="AO67" s="1005" t="str">
        <f>IF(Y67=".",".",SUM($S67:Y67))</f>
        <v>.</v>
      </c>
      <c r="AP67" s="116"/>
      <c r="AQ67" s="1507" t="str">
        <f t="shared" si="89"/>
        <v>.</v>
      </c>
      <c r="AR67" s="1508" t="str">
        <f t="shared" si="90"/>
        <v>.</v>
      </c>
      <c r="AS67" s="1508" t="str">
        <f t="shared" si="91"/>
        <v>.</v>
      </c>
      <c r="AT67" s="1508" t="str">
        <f t="shared" si="92"/>
        <v>.</v>
      </c>
      <c r="AU67" s="1508" t="str">
        <f t="shared" si="93"/>
        <v>.</v>
      </c>
      <c r="AV67" s="1508" t="str">
        <f t="shared" si="94"/>
        <v>.</v>
      </c>
      <c r="AW67" s="1509" t="str">
        <f t="shared" si="95"/>
        <v>.</v>
      </c>
      <c r="AX67" s="327"/>
      <c r="AY67" s="116"/>
      <c r="AZ67" s="1474"/>
      <c r="BA67" s="1474"/>
      <c r="BB67" s="1474"/>
    </row>
    <row r="68" spans="1:54" s="189" customFormat="1" x14ac:dyDescent="0.2">
      <c r="A68" s="116"/>
      <c r="B68" s="325"/>
      <c r="C68" s="890"/>
      <c r="D68" s="1642"/>
      <c r="E68" s="1643"/>
      <c r="F68" s="1643"/>
      <c r="G68" s="1643"/>
      <c r="H68" s="1643"/>
      <c r="I68" s="1643"/>
      <c r="J68" s="1644"/>
      <c r="K68" s="1643"/>
      <c r="L68" s="1643"/>
      <c r="M68" s="333"/>
      <c r="N68" s="116"/>
      <c r="O68" s="443"/>
      <c r="P68" s="124"/>
      <c r="Q68" s="101"/>
      <c r="R68" s="325"/>
      <c r="S68" s="1008"/>
      <c r="T68" s="1009"/>
      <c r="U68" s="1009"/>
      <c r="V68" s="1009"/>
      <c r="W68" s="1009"/>
      <c r="X68" s="1009"/>
      <c r="Y68" s="1010"/>
      <c r="Z68" s="116"/>
      <c r="AA68" s="1510"/>
      <c r="AB68" s="1511"/>
      <c r="AC68" s="1511"/>
      <c r="AD68" s="1511"/>
      <c r="AE68" s="1511"/>
      <c r="AF68" s="1511"/>
      <c r="AG68" s="1512"/>
      <c r="AH68" s="116"/>
      <c r="AI68" s="1008"/>
      <c r="AJ68" s="1009"/>
      <c r="AK68" s="1009"/>
      <c r="AL68" s="1009"/>
      <c r="AM68" s="1009"/>
      <c r="AN68" s="1009"/>
      <c r="AO68" s="1010"/>
      <c r="AP68" s="116"/>
      <c r="AQ68" s="1510"/>
      <c r="AR68" s="1511"/>
      <c r="AS68" s="1511"/>
      <c r="AT68" s="1511"/>
      <c r="AU68" s="1511"/>
      <c r="AV68" s="1511"/>
      <c r="AW68" s="1512"/>
      <c r="AX68" s="327"/>
      <c r="AY68" s="116"/>
      <c r="AZ68" s="1474"/>
      <c r="BA68" s="1474"/>
      <c r="BB68" s="1474"/>
    </row>
    <row r="69" spans="1:54" s="189" customFormat="1" ht="12" customHeight="1" x14ac:dyDescent="0.2">
      <c r="A69" s="183"/>
      <c r="B69" s="325"/>
      <c r="C69" s="116"/>
      <c r="D69" s="210"/>
      <c r="E69" s="223"/>
      <c r="F69" s="223"/>
      <c r="G69" s="116"/>
      <c r="H69" s="116"/>
      <c r="I69" s="116"/>
      <c r="J69" s="116"/>
      <c r="K69" s="116"/>
      <c r="L69" s="116"/>
      <c r="M69" s="333"/>
      <c r="N69" s="116"/>
      <c r="O69" s="443"/>
      <c r="P69" s="124"/>
      <c r="Q69" s="101"/>
      <c r="R69" s="325"/>
      <c r="S69" s="386"/>
      <c r="T69" s="386"/>
      <c r="U69" s="386"/>
      <c r="V69" s="386"/>
      <c r="W69" s="386"/>
      <c r="X69" s="386"/>
      <c r="Y69" s="38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327"/>
      <c r="AY69" s="116"/>
      <c r="AZ69" s="1474"/>
      <c r="BA69" s="1474"/>
      <c r="BB69" s="1474"/>
    </row>
    <row r="70" spans="1:54" s="189" customFormat="1" x14ac:dyDescent="0.2">
      <c r="A70" s="183"/>
      <c r="B70" s="325"/>
      <c r="C70" s="144"/>
      <c r="D70" s="116"/>
      <c r="E70" s="223"/>
      <c r="F70" s="223"/>
      <c r="G70" s="116"/>
      <c r="H70" s="116"/>
      <c r="I70" s="116"/>
      <c r="J70" s="116"/>
      <c r="K70" s="116"/>
      <c r="L70" s="116"/>
      <c r="M70" s="333"/>
      <c r="N70" s="116"/>
      <c r="O70" s="443"/>
      <c r="P70" s="124"/>
      <c r="Q70" s="101"/>
      <c r="R70" s="325"/>
      <c r="S70" s="144"/>
      <c r="T70" s="116"/>
      <c r="U70" s="116"/>
      <c r="V70" s="116"/>
      <c r="W70" s="116"/>
      <c r="X70" s="116"/>
      <c r="Y70" s="116"/>
      <c r="Z70" s="116"/>
      <c r="AA70" s="144"/>
      <c r="AB70" s="116"/>
      <c r="AC70" s="116"/>
      <c r="AD70" s="116"/>
      <c r="AE70" s="116"/>
      <c r="AF70" s="116"/>
      <c r="AG70" s="116"/>
      <c r="AH70" s="116"/>
      <c r="AI70" s="144"/>
      <c r="AJ70" s="116"/>
      <c r="AK70" s="116"/>
      <c r="AL70" s="116"/>
      <c r="AM70" s="116"/>
      <c r="AN70" s="116"/>
      <c r="AO70" s="116"/>
      <c r="AP70" s="116"/>
      <c r="AQ70" s="144"/>
      <c r="AR70" s="116"/>
      <c r="AS70" s="116"/>
      <c r="AT70" s="116"/>
      <c r="AU70" s="116"/>
      <c r="AV70" s="116"/>
      <c r="AW70" s="116"/>
      <c r="AX70" s="327"/>
      <c r="AY70" s="116"/>
      <c r="AZ70" s="1474"/>
      <c r="BA70" s="1474"/>
      <c r="BB70" s="1474"/>
    </row>
    <row r="71" spans="1:54" s="189" customFormat="1" ht="4.5" customHeight="1" x14ac:dyDescent="0.2">
      <c r="A71" s="183"/>
      <c r="B71" s="325"/>
      <c r="C71" s="144"/>
      <c r="D71" s="116"/>
      <c r="E71" s="223"/>
      <c r="F71" s="223"/>
      <c r="G71" s="116"/>
      <c r="H71" s="116"/>
      <c r="I71" s="116"/>
      <c r="J71" s="116"/>
      <c r="K71" s="116"/>
      <c r="L71" s="116"/>
      <c r="M71" s="333"/>
      <c r="N71" s="116"/>
      <c r="O71" s="443"/>
      <c r="P71" s="124"/>
      <c r="Q71" s="101"/>
      <c r="R71" s="325"/>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327"/>
      <c r="AY71" s="116"/>
      <c r="AZ71" s="1474"/>
      <c r="BA71" s="1474"/>
      <c r="BB71" s="1474"/>
    </row>
    <row r="72" spans="1:54" s="189" customFormat="1" ht="15" x14ac:dyDescent="0.25">
      <c r="A72" s="183"/>
      <c r="B72" s="325"/>
      <c r="C72" s="267" t="s">
        <v>209</v>
      </c>
      <c r="D72" s="268"/>
      <c r="E72" s="833"/>
      <c r="F72" s="834"/>
      <c r="G72" s="270"/>
      <c r="H72" s="381" t="str">
        <f>$H$21</f>
        <v>$ nominal per year</v>
      </c>
      <c r="I72" s="381"/>
      <c r="J72" s="270" t="str">
        <f>$F$3</f>
        <v>.</v>
      </c>
      <c r="K72" s="270"/>
      <c r="L72" s="271"/>
      <c r="M72" s="333"/>
      <c r="N72" s="116"/>
      <c r="O72" s="1021"/>
      <c r="P72" s="126"/>
      <c r="Q72" s="101"/>
      <c r="R72" s="325"/>
      <c r="S72" s="1011" t="str">
        <f>S$21</f>
        <v>Annual increases (nominal $ per year)</v>
      </c>
      <c r="T72" s="116"/>
      <c r="U72" s="116"/>
      <c r="V72" s="116"/>
      <c r="W72" s="116"/>
      <c r="X72" s="116"/>
      <c r="Y72" s="116"/>
      <c r="Z72" s="116"/>
      <c r="AA72" s="1011" t="str">
        <f>AA$21</f>
        <v>Annual increases (%)</v>
      </c>
      <c r="AB72" s="116"/>
      <c r="AC72" s="116"/>
      <c r="AD72" s="116"/>
      <c r="AE72" s="116"/>
      <c r="AF72" s="116"/>
      <c r="AG72" s="116"/>
      <c r="AH72" s="116"/>
      <c r="AI72" s="1011" t="str">
        <f>AI$21</f>
        <v>Cumulative increases (nominal $ per year)</v>
      </c>
      <c r="AJ72" s="116"/>
      <c r="AK72" s="116"/>
      <c r="AL72" s="116"/>
      <c r="AM72" s="116"/>
      <c r="AN72" s="116"/>
      <c r="AO72" s="116"/>
      <c r="AP72" s="116"/>
      <c r="AQ72" s="1011" t="str">
        <f>AQ$21</f>
        <v>Cumulative increases (%)</v>
      </c>
      <c r="AR72" s="116"/>
      <c r="AS72" s="116"/>
      <c r="AT72" s="116"/>
      <c r="AU72" s="116"/>
      <c r="AV72" s="116"/>
      <c r="AW72" s="116"/>
      <c r="AX72" s="327"/>
      <c r="AY72" s="116"/>
      <c r="AZ72" s="1474"/>
      <c r="BA72" s="1474"/>
      <c r="BB72" s="1474"/>
    </row>
    <row r="73" spans="1:54" s="189" customFormat="1" ht="39" customHeight="1" x14ac:dyDescent="0.2">
      <c r="A73" s="183"/>
      <c r="B73" s="325"/>
      <c r="C73" s="262" t="s">
        <v>169</v>
      </c>
      <c r="D73" s="263" t="s">
        <v>203</v>
      </c>
      <c r="E73" s="264" t="s">
        <v>338</v>
      </c>
      <c r="F73" s="264" t="s">
        <v>339</v>
      </c>
      <c r="G73" s="264" t="s">
        <v>340</v>
      </c>
      <c r="H73" s="264" t="s">
        <v>341</v>
      </c>
      <c r="I73" s="264" t="s">
        <v>342</v>
      </c>
      <c r="J73" s="264" t="s">
        <v>343</v>
      </c>
      <c r="K73" s="264" t="s">
        <v>344</v>
      </c>
      <c r="L73" s="264" t="s">
        <v>345</v>
      </c>
      <c r="M73" s="333"/>
      <c r="N73" s="255"/>
      <c r="O73" s="996" t="str">
        <f>'WK2 - Notional General Income'!$E18</f>
        <v>Number of Assessments</v>
      </c>
      <c r="P73" s="384"/>
      <c r="Q73" s="101"/>
      <c r="R73" s="440"/>
      <c r="S73" s="265" t="s">
        <v>538</v>
      </c>
      <c r="T73" s="387"/>
      <c r="U73" s="387"/>
      <c r="V73" s="387"/>
      <c r="W73" s="387"/>
      <c r="X73" s="387"/>
      <c r="Y73" s="388"/>
      <c r="Z73" s="116"/>
      <c r="AA73" s="996" t="str">
        <f>$S73</f>
        <v>Average Rates - with proposed special variation</v>
      </c>
      <c r="AB73" s="387"/>
      <c r="AC73" s="387"/>
      <c r="AD73" s="387"/>
      <c r="AE73" s="387"/>
      <c r="AF73" s="387"/>
      <c r="AG73" s="388"/>
      <c r="AH73" s="116"/>
      <c r="AI73" s="996" t="str">
        <f>$S73</f>
        <v>Average Rates - with proposed special variation</v>
      </c>
      <c r="AJ73" s="387"/>
      <c r="AK73" s="387"/>
      <c r="AL73" s="387"/>
      <c r="AM73" s="387"/>
      <c r="AN73" s="387"/>
      <c r="AO73" s="388"/>
      <c r="AP73" s="116"/>
      <c r="AQ73" s="996" t="str">
        <f>$S73</f>
        <v>Average Rates - with proposed special variation</v>
      </c>
      <c r="AR73" s="387"/>
      <c r="AS73" s="387"/>
      <c r="AT73" s="387"/>
      <c r="AU73" s="387"/>
      <c r="AV73" s="387"/>
      <c r="AW73" s="388"/>
      <c r="AX73" s="333"/>
      <c r="AY73" s="255"/>
      <c r="AZ73" s="1474"/>
      <c r="BA73" s="1474"/>
      <c r="BB73" s="1474"/>
    </row>
    <row r="74" spans="1:54" s="189" customFormat="1" x14ac:dyDescent="0.2">
      <c r="A74" s="183"/>
      <c r="B74" s="325"/>
      <c r="C74" s="194"/>
      <c r="D74" s="194"/>
      <c r="E74" s="208" t="str">
        <f t="shared" ref="E74:L74" si="97">E23</f>
        <v>2020-21</v>
      </c>
      <c r="F74" s="208" t="str">
        <f t="shared" si="97"/>
        <v>2021-22</v>
      </c>
      <c r="G74" s="208" t="str">
        <f t="shared" si="97"/>
        <v>2022-23</v>
      </c>
      <c r="H74" s="208" t="str">
        <f t="shared" si="97"/>
        <v>2023-24</v>
      </c>
      <c r="I74" s="208" t="str">
        <f t="shared" si="97"/>
        <v>2024-25</v>
      </c>
      <c r="J74" s="208" t="str">
        <f t="shared" si="97"/>
        <v>2025-26</v>
      </c>
      <c r="K74" s="208" t="str">
        <f t="shared" si="97"/>
        <v>2026-27</v>
      </c>
      <c r="L74" s="208" t="str">
        <f t="shared" si="97"/>
        <v>2027-28</v>
      </c>
      <c r="M74" s="333"/>
      <c r="N74" s="116"/>
      <c r="O74" s="1015" t="str">
        <f>E74</f>
        <v>2020-21</v>
      </c>
      <c r="P74" s="1016" t="str">
        <f>F74</f>
        <v>2021-22</v>
      </c>
      <c r="Q74" s="101"/>
      <c r="R74" s="325"/>
      <c r="S74" s="997" t="str">
        <f>S$23</f>
        <v>Year 1</v>
      </c>
      <c r="T74" s="998" t="str">
        <f t="shared" ref="T74:Y74" si="98">T$23</f>
        <v>Year 2</v>
      </c>
      <c r="U74" s="998" t="str">
        <f t="shared" si="98"/>
        <v>Year 3</v>
      </c>
      <c r="V74" s="998" t="str">
        <f t="shared" si="98"/>
        <v>Year 4</v>
      </c>
      <c r="W74" s="998" t="str">
        <f t="shared" si="98"/>
        <v>Year 5</v>
      </c>
      <c r="X74" s="998" t="str">
        <f t="shared" si="98"/>
        <v>Year 6</v>
      </c>
      <c r="Y74" s="999" t="str">
        <f t="shared" si="98"/>
        <v>Year 7</v>
      </c>
      <c r="Z74" s="112"/>
      <c r="AA74" s="997" t="str">
        <f t="shared" ref="AA74:AG74" si="99">AA$23</f>
        <v>Year 1</v>
      </c>
      <c r="AB74" s="998" t="str">
        <f t="shared" si="99"/>
        <v>Year 2</v>
      </c>
      <c r="AC74" s="998" t="str">
        <f t="shared" si="99"/>
        <v>Year 3</v>
      </c>
      <c r="AD74" s="998" t="str">
        <f t="shared" si="99"/>
        <v>Year 4</v>
      </c>
      <c r="AE74" s="998" t="str">
        <f t="shared" si="99"/>
        <v>Year 5</v>
      </c>
      <c r="AF74" s="998" t="str">
        <f t="shared" si="99"/>
        <v>Year 6</v>
      </c>
      <c r="AG74" s="999" t="str">
        <f t="shared" si="99"/>
        <v>Year 7</v>
      </c>
      <c r="AH74" s="112"/>
      <c r="AI74" s="997" t="str">
        <f>AI$23</f>
        <v>Year 1</v>
      </c>
      <c r="AJ74" s="998" t="str">
        <f t="shared" ref="AJ74:AO74" si="100">AJ$23</f>
        <v>Year 2</v>
      </c>
      <c r="AK74" s="998" t="str">
        <f t="shared" si="100"/>
        <v>Year 3</v>
      </c>
      <c r="AL74" s="998" t="str">
        <f t="shared" si="100"/>
        <v>Year 4</v>
      </c>
      <c r="AM74" s="998" t="str">
        <f t="shared" si="100"/>
        <v>Year 5</v>
      </c>
      <c r="AN74" s="998" t="str">
        <f t="shared" si="100"/>
        <v>Year 6</v>
      </c>
      <c r="AO74" s="999" t="str">
        <f t="shared" si="100"/>
        <v>Year 7</v>
      </c>
      <c r="AP74" s="112"/>
      <c r="AQ74" s="997" t="str">
        <f>AQ$23</f>
        <v>Year 1</v>
      </c>
      <c r="AR74" s="998" t="str">
        <f t="shared" ref="AR74:AW74" si="101">AR$23</f>
        <v>Year 2</v>
      </c>
      <c r="AS74" s="998" t="str">
        <f t="shared" si="101"/>
        <v>Year 3</v>
      </c>
      <c r="AT74" s="998" t="str">
        <f t="shared" si="101"/>
        <v>Year 4</v>
      </c>
      <c r="AU74" s="998" t="str">
        <f t="shared" si="101"/>
        <v>Year 5</v>
      </c>
      <c r="AV74" s="998" t="str">
        <f t="shared" si="101"/>
        <v>Year 6</v>
      </c>
      <c r="AW74" s="999" t="str">
        <f t="shared" si="101"/>
        <v>Year 7</v>
      </c>
      <c r="AX74" s="327"/>
      <c r="AY74" s="116"/>
      <c r="AZ74" s="1474"/>
      <c r="BA74" s="1474"/>
      <c r="BB74" s="1474"/>
    </row>
    <row r="75" spans="1:54" s="189" customFormat="1" x14ac:dyDescent="0.2">
      <c r="A75" s="183"/>
      <c r="B75" s="325"/>
      <c r="C75" s="470" t="str">
        <f>'WK2 - Notional General Income'!C38</f>
        <v>Residential</v>
      </c>
      <c r="D75" s="471" t="str">
        <f>IF('WK2 - Notional General Income'!D38="","",'WK2 - Notional General Income'!D38)</f>
        <v/>
      </c>
      <c r="E75" s="836" t="str">
        <f>IF('WK2 - Notional General Income'!M38=".",".",'WK2 - Notional General Income'!M38/'WK2 - Notional General Income'!E38)</f>
        <v>.</v>
      </c>
      <c r="F75" s="836" t="str">
        <f>IF('WK3 - Notional GI Yr1 YIELD'!M38=".",".",'WK3 - Notional GI Yr1 YIELD'!M38/'WK3 - Notional GI Yr1 YIELD'!E38)</f>
        <v>.</v>
      </c>
      <c r="G75" s="873"/>
      <c r="H75" s="873"/>
      <c r="I75" s="873"/>
      <c r="J75" s="873"/>
      <c r="K75" s="873"/>
      <c r="L75" s="873"/>
      <c r="M75" s="333"/>
      <c r="N75" s="116"/>
      <c r="O75" s="1017">
        <f>'WK2 - Notional General Income'!$E38</f>
        <v>0</v>
      </c>
      <c r="P75" s="1018">
        <f>'WK3 - Notional GI Yr1 YIELD'!$E38</f>
        <v>0</v>
      </c>
      <c r="Q75" s="101"/>
      <c r="R75" s="325"/>
      <c r="S75" s="1000" t="str">
        <f>IF(OR(E75=".",F75="."),".",F75-E75)</f>
        <v>.</v>
      </c>
      <c r="T75" s="1001" t="str">
        <f t="shared" ref="T75" si="102">IF(OR(F75=".",G75="."),".",G75-F75)</f>
        <v>.</v>
      </c>
      <c r="U75" s="1001" t="str">
        <f t="shared" ref="U75:Y94" si="103">IF(H75="",".",H75-G75)</f>
        <v>.</v>
      </c>
      <c r="V75" s="1001" t="str">
        <f t="shared" si="103"/>
        <v>.</v>
      </c>
      <c r="W75" s="1001" t="str">
        <f t="shared" si="103"/>
        <v>.</v>
      </c>
      <c r="X75" s="1001" t="str">
        <f t="shared" si="103"/>
        <v>.</v>
      </c>
      <c r="Y75" s="1002" t="str">
        <f t="shared" si="103"/>
        <v>.</v>
      </c>
      <c r="Z75" s="116"/>
      <c r="AA75" s="1513" t="str">
        <f>IFERROR(F75/E75-1,".")</f>
        <v>.</v>
      </c>
      <c r="AB75" s="1514" t="str">
        <f t="shared" ref="AB75:AB138" si="104">IFERROR(G75/F75-1,".")</f>
        <v>.</v>
      </c>
      <c r="AC75" s="1514" t="str">
        <f t="shared" ref="AC75:AC138" si="105">IFERROR(H75/G75-1,".")</f>
        <v>.</v>
      </c>
      <c r="AD75" s="1514" t="str">
        <f t="shared" ref="AD75:AD138" si="106">IFERROR(I75/H75-1,".")</f>
        <v>.</v>
      </c>
      <c r="AE75" s="1514" t="str">
        <f t="shared" ref="AE75:AE138" si="107">IFERROR(J75/I75-1,".")</f>
        <v>.</v>
      </c>
      <c r="AF75" s="1514" t="str">
        <f t="shared" ref="AF75:AF138" si="108">IFERROR(K75/J75-1,".")</f>
        <v>.</v>
      </c>
      <c r="AG75" s="1515" t="str">
        <f t="shared" ref="AG75:AG138" si="109">IFERROR(L75/K75-1,".")</f>
        <v>.</v>
      </c>
      <c r="AH75" s="116"/>
      <c r="AI75" s="1000" t="str">
        <f>IF(S75=".",".",SUM($S75:S75))</f>
        <v>.</v>
      </c>
      <c r="AJ75" s="1001" t="str">
        <f>IF(T75=".",".",SUM($S75:T75))</f>
        <v>.</v>
      </c>
      <c r="AK75" s="1001" t="str">
        <f>IF(U75=".",".",SUM($S75:U75))</f>
        <v>.</v>
      </c>
      <c r="AL75" s="1001" t="str">
        <f>IF(V75=".",".",SUM($S75:V75))</f>
        <v>.</v>
      </c>
      <c r="AM75" s="1001" t="str">
        <f>IF(W75=".",".",SUM($S75:W75))</f>
        <v>.</v>
      </c>
      <c r="AN75" s="1001" t="str">
        <f>IF(X75=".",".",SUM($S75:X75))</f>
        <v>.</v>
      </c>
      <c r="AO75" s="1002" t="str">
        <f>IF(Y75=".",".",SUM($S75:Y75))</f>
        <v>.</v>
      </c>
      <c r="AP75" s="116"/>
      <c r="AQ75" s="1513" t="str">
        <f>IFERROR(F75/$E75-1,".")</f>
        <v>.</v>
      </c>
      <c r="AR75" s="1514" t="str">
        <f t="shared" ref="AR75:AR138" si="110">IFERROR(G75/$E75-1,".")</f>
        <v>.</v>
      </c>
      <c r="AS75" s="1514" t="str">
        <f t="shared" ref="AS75:AS138" si="111">IFERROR(H75/$E75-1,".")</f>
        <v>.</v>
      </c>
      <c r="AT75" s="1514" t="str">
        <f t="shared" ref="AT75:AT138" si="112">IFERROR(I75/$E75-1,".")</f>
        <v>.</v>
      </c>
      <c r="AU75" s="1514" t="str">
        <f t="shared" ref="AU75:AU138" si="113">IFERROR(J75/$E75-1,".")</f>
        <v>.</v>
      </c>
      <c r="AV75" s="1514" t="str">
        <f t="shared" ref="AV75:AV138" si="114">IFERROR(K75/$E75-1,".")</f>
        <v>.</v>
      </c>
      <c r="AW75" s="1515" t="str">
        <f t="shared" ref="AW75:AW138" si="115">IFERROR(L75/$E75-1,".")</f>
        <v>.</v>
      </c>
      <c r="AX75" s="327"/>
      <c r="AY75" s="116"/>
      <c r="AZ75" s="1474"/>
      <c r="BA75" s="1474"/>
      <c r="BB75" s="1474"/>
    </row>
    <row r="76" spans="1:54" s="189" customFormat="1" x14ac:dyDescent="0.2">
      <c r="A76" s="183"/>
      <c r="B76" s="325"/>
      <c r="C76" s="472" t="str">
        <f>'WK2 - Notional General Income'!C39</f>
        <v>Residential</v>
      </c>
      <c r="D76" s="473" t="str">
        <f>IF('WK2 - Notional General Income'!D39="","",'WK2 - Notional General Income'!D39)</f>
        <v/>
      </c>
      <c r="E76" s="837" t="str">
        <f>IF('WK2 - Notional General Income'!M39=".",".",'WK2 - Notional General Income'!M39/'WK2 - Notional General Income'!E39)</f>
        <v>.</v>
      </c>
      <c r="F76" s="837" t="str">
        <f>IF('WK3 - Notional GI Yr1 YIELD'!M39=".",".",'WK3 - Notional GI Yr1 YIELD'!M39/'WK3 - Notional GI Yr1 YIELD'!E39)</f>
        <v>.</v>
      </c>
      <c r="G76" s="874"/>
      <c r="H76" s="874"/>
      <c r="I76" s="874"/>
      <c r="J76" s="874"/>
      <c r="K76" s="1207"/>
      <c r="L76" s="878"/>
      <c r="M76" s="333"/>
      <c r="N76" s="116"/>
      <c r="O76" s="1019">
        <f>'WK2 - Notional General Income'!$E39</f>
        <v>0</v>
      </c>
      <c r="P76" s="1020">
        <f>'WK3 - Notional GI Yr1 YIELD'!$E39</f>
        <v>0</v>
      </c>
      <c r="Q76" s="101"/>
      <c r="R76" s="325"/>
      <c r="S76" s="1003" t="str">
        <f t="shared" ref="S76:S93" si="116">IF(OR(E76=".",F76="."),".",F76-E76)</f>
        <v>.</v>
      </c>
      <c r="T76" s="1004" t="str">
        <f t="shared" ref="T76:T93" si="117">IF(OR(F76=".",G76="."),".",G76-F76)</f>
        <v>.</v>
      </c>
      <c r="U76" s="1004" t="str">
        <f t="shared" si="103"/>
        <v>.</v>
      </c>
      <c r="V76" s="1004" t="str">
        <f t="shared" si="103"/>
        <v>.</v>
      </c>
      <c r="W76" s="1004" t="str">
        <f t="shared" si="103"/>
        <v>.</v>
      </c>
      <c r="X76" s="1004" t="str">
        <f t="shared" si="103"/>
        <v>.</v>
      </c>
      <c r="Y76" s="1005" t="str">
        <f t="shared" si="103"/>
        <v>.</v>
      </c>
      <c r="Z76" s="116"/>
      <c r="AA76" s="1006" t="str">
        <f t="shared" ref="AA76:AA139" si="118">IFERROR(F76/E76-1,".")</f>
        <v>.</v>
      </c>
      <c r="AB76" s="1007" t="str">
        <f t="shared" si="104"/>
        <v>.</v>
      </c>
      <c r="AC76" s="1007" t="str">
        <f t="shared" si="105"/>
        <v>.</v>
      </c>
      <c r="AD76" s="1007" t="str">
        <f t="shared" si="106"/>
        <v>.</v>
      </c>
      <c r="AE76" s="1007" t="str">
        <f t="shared" si="107"/>
        <v>.</v>
      </c>
      <c r="AF76" s="1007" t="str">
        <f t="shared" si="108"/>
        <v>.</v>
      </c>
      <c r="AG76" s="990" t="str">
        <f t="shared" si="109"/>
        <v>.</v>
      </c>
      <c r="AH76" s="116"/>
      <c r="AI76" s="1003" t="str">
        <f>IF(S76=".",".",SUM($S76:S76))</f>
        <v>.</v>
      </c>
      <c r="AJ76" s="1004" t="str">
        <f>IF(T76=".",".",SUM($S76:T76))</f>
        <v>.</v>
      </c>
      <c r="AK76" s="1004" t="str">
        <f>IF(U76=".",".",SUM($S76:U76))</f>
        <v>.</v>
      </c>
      <c r="AL76" s="1004" t="str">
        <f>IF(V76=".",".",SUM($S76:V76))</f>
        <v>.</v>
      </c>
      <c r="AM76" s="1004" t="str">
        <f>IF(W76=".",".",SUM($S76:W76))</f>
        <v>.</v>
      </c>
      <c r="AN76" s="1004" t="str">
        <f>IF(X76=".",".",SUM($S76:X76))</f>
        <v>.</v>
      </c>
      <c r="AO76" s="1005" t="str">
        <f>IF(Y76=".",".",SUM($S76:Y76))</f>
        <v>.</v>
      </c>
      <c r="AP76" s="116"/>
      <c r="AQ76" s="1006" t="str">
        <f t="shared" ref="AQ76:AQ139" si="119">IFERROR(F76/$E76-1,".")</f>
        <v>.</v>
      </c>
      <c r="AR76" s="1007" t="str">
        <f t="shared" si="110"/>
        <v>.</v>
      </c>
      <c r="AS76" s="1007" t="str">
        <f t="shared" si="111"/>
        <v>.</v>
      </c>
      <c r="AT76" s="1007" t="str">
        <f t="shared" si="112"/>
        <v>.</v>
      </c>
      <c r="AU76" s="1007" t="str">
        <f t="shared" si="113"/>
        <v>.</v>
      </c>
      <c r="AV76" s="1007" t="str">
        <f t="shared" si="114"/>
        <v>.</v>
      </c>
      <c r="AW76" s="990" t="str">
        <f t="shared" si="115"/>
        <v>.</v>
      </c>
      <c r="AX76" s="327"/>
      <c r="AY76" s="116"/>
      <c r="AZ76" s="1474"/>
      <c r="BA76" s="1474"/>
      <c r="BB76" s="1474"/>
    </row>
    <row r="77" spans="1:54" s="189" customFormat="1" x14ac:dyDescent="0.2">
      <c r="A77" s="183"/>
      <c r="B77" s="325"/>
      <c r="C77" s="472" t="str">
        <f>'WK2 - Notional General Income'!C40</f>
        <v>Residential</v>
      </c>
      <c r="D77" s="473" t="str">
        <f>IF('WK2 - Notional General Income'!D40="","",'WK2 - Notional General Income'!D40)</f>
        <v/>
      </c>
      <c r="E77" s="837" t="str">
        <f>IF('WK2 - Notional General Income'!M40=".",".",'WK2 - Notional General Income'!M40/'WK2 - Notional General Income'!E40)</f>
        <v>.</v>
      </c>
      <c r="F77" s="837" t="str">
        <f>IF('WK3 - Notional GI Yr1 YIELD'!M40=".",".",'WK3 - Notional GI Yr1 YIELD'!M40/'WK3 - Notional GI Yr1 YIELD'!E40)</f>
        <v>.</v>
      </c>
      <c r="G77" s="874"/>
      <c r="H77" s="874"/>
      <c r="I77" s="874"/>
      <c r="J77" s="874"/>
      <c r="K77" s="874"/>
      <c r="L77" s="878"/>
      <c r="M77" s="333"/>
      <c r="N77" s="116"/>
      <c r="O77" s="1019">
        <f>'WK2 - Notional General Income'!$E40</f>
        <v>0</v>
      </c>
      <c r="P77" s="1020">
        <f>'WK3 - Notional GI Yr1 YIELD'!$E40</f>
        <v>0</v>
      </c>
      <c r="Q77" s="101"/>
      <c r="R77" s="325"/>
      <c r="S77" s="1003" t="str">
        <f t="shared" si="116"/>
        <v>.</v>
      </c>
      <c r="T77" s="1004" t="str">
        <f t="shared" si="117"/>
        <v>.</v>
      </c>
      <c r="U77" s="1004" t="str">
        <f t="shared" si="103"/>
        <v>.</v>
      </c>
      <c r="V77" s="1004" t="str">
        <f t="shared" si="103"/>
        <v>.</v>
      </c>
      <c r="W77" s="1004" t="str">
        <f t="shared" si="103"/>
        <v>.</v>
      </c>
      <c r="X77" s="1004" t="str">
        <f t="shared" si="103"/>
        <v>.</v>
      </c>
      <c r="Y77" s="1005" t="str">
        <f t="shared" si="103"/>
        <v>.</v>
      </c>
      <c r="Z77" s="116"/>
      <c r="AA77" s="1006" t="str">
        <f t="shared" si="118"/>
        <v>.</v>
      </c>
      <c r="AB77" s="1007" t="str">
        <f t="shared" si="104"/>
        <v>.</v>
      </c>
      <c r="AC77" s="1007" t="str">
        <f t="shared" si="105"/>
        <v>.</v>
      </c>
      <c r="AD77" s="1007" t="str">
        <f t="shared" si="106"/>
        <v>.</v>
      </c>
      <c r="AE77" s="1007" t="str">
        <f t="shared" si="107"/>
        <v>.</v>
      </c>
      <c r="AF77" s="1007" t="str">
        <f t="shared" si="108"/>
        <v>.</v>
      </c>
      <c r="AG77" s="990" t="str">
        <f t="shared" si="109"/>
        <v>.</v>
      </c>
      <c r="AH77" s="116"/>
      <c r="AI77" s="1003" t="str">
        <f>IF(S77=".",".",SUM($S77:S77))</f>
        <v>.</v>
      </c>
      <c r="AJ77" s="1004" t="str">
        <f>IF(T77=".",".",SUM($S77:T77))</f>
        <v>.</v>
      </c>
      <c r="AK77" s="1004" t="str">
        <f>IF(U77=".",".",SUM($S77:U77))</f>
        <v>.</v>
      </c>
      <c r="AL77" s="1004" t="str">
        <f>IF(V77=".",".",SUM($S77:V77))</f>
        <v>.</v>
      </c>
      <c r="AM77" s="1004" t="str">
        <f>IF(W77=".",".",SUM($S77:W77))</f>
        <v>.</v>
      </c>
      <c r="AN77" s="1004" t="str">
        <f>IF(X77=".",".",SUM($S77:X77))</f>
        <v>.</v>
      </c>
      <c r="AO77" s="1005" t="str">
        <f>IF(Y77=".",".",SUM($S77:Y77))</f>
        <v>.</v>
      </c>
      <c r="AP77" s="116"/>
      <c r="AQ77" s="1006" t="str">
        <f t="shared" si="119"/>
        <v>.</v>
      </c>
      <c r="AR77" s="1007" t="str">
        <f t="shared" si="110"/>
        <v>.</v>
      </c>
      <c r="AS77" s="1007" t="str">
        <f t="shared" si="111"/>
        <v>.</v>
      </c>
      <c r="AT77" s="1007" t="str">
        <f t="shared" si="112"/>
        <v>.</v>
      </c>
      <c r="AU77" s="1007" t="str">
        <f t="shared" si="113"/>
        <v>.</v>
      </c>
      <c r="AV77" s="1007" t="str">
        <f t="shared" si="114"/>
        <v>.</v>
      </c>
      <c r="AW77" s="990" t="str">
        <f t="shared" si="115"/>
        <v>.</v>
      </c>
      <c r="AX77" s="327"/>
      <c r="AY77" s="116"/>
      <c r="AZ77" s="1474"/>
      <c r="BA77" s="1474"/>
      <c r="BB77" s="1474"/>
    </row>
    <row r="78" spans="1:54" s="189" customFormat="1" x14ac:dyDescent="0.2">
      <c r="A78" s="183"/>
      <c r="B78" s="325"/>
      <c r="C78" s="472" t="str">
        <f>'WK2 - Notional General Income'!C41</f>
        <v>Residential</v>
      </c>
      <c r="D78" s="473" t="str">
        <f>IF('WK2 - Notional General Income'!D41="","",'WK2 - Notional General Income'!D41)</f>
        <v/>
      </c>
      <c r="E78" s="837" t="str">
        <f>IF('WK2 - Notional General Income'!M41=".",".",'WK2 - Notional General Income'!M41/'WK2 - Notional General Income'!E41)</f>
        <v>.</v>
      </c>
      <c r="F78" s="837" t="str">
        <f>IF('WK3 - Notional GI Yr1 YIELD'!M41=".",".",'WK3 - Notional GI Yr1 YIELD'!M41/'WK3 - Notional GI Yr1 YIELD'!E41)</f>
        <v>.</v>
      </c>
      <c r="G78" s="874"/>
      <c r="H78" s="874"/>
      <c r="I78" s="874"/>
      <c r="J78" s="874"/>
      <c r="K78" s="874"/>
      <c r="L78" s="878"/>
      <c r="M78" s="333"/>
      <c r="N78" s="116"/>
      <c r="O78" s="1019">
        <f>'WK2 - Notional General Income'!$E41</f>
        <v>0</v>
      </c>
      <c r="P78" s="1020">
        <f>'WK3 - Notional GI Yr1 YIELD'!$E41</f>
        <v>0</v>
      </c>
      <c r="Q78" s="101"/>
      <c r="R78" s="325"/>
      <c r="S78" s="1003" t="str">
        <f t="shared" si="116"/>
        <v>.</v>
      </c>
      <c r="T78" s="1004" t="str">
        <f t="shared" si="117"/>
        <v>.</v>
      </c>
      <c r="U78" s="1004" t="str">
        <f t="shared" si="103"/>
        <v>.</v>
      </c>
      <c r="V78" s="1004" t="str">
        <f t="shared" si="103"/>
        <v>.</v>
      </c>
      <c r="W78" s="1004" t="str">
        <f t="shared" si="103"/>
        <v>.</v>
      </c>
      <c r="X78" s="1004" t="str">
        <f t="shared" si="103"/>
        <v>.</v>
      </c>
      <c r="Y78" s="1005" t="str">
        <f t="shared" si="103"/>
        <v>.</v>
      </c>
      <c r="Z78" s="116"/>
      <c r="AA78" s="1006" t="str">
        <f t="shared" si="118"/>
        <v>.</v>
      </c>
      <c r="AB78" s="1007" t="str">
        <f t="shared" si="104"/>
        <v>.</v>
      </c>
      <c r="AC78" s="1007" t="str">
        <f t="shared" si="105"/>
        <v>.</v>
      </c>
      <c r="AD78" s="1007" t="str">
        <f t="shared" si="106"/>
        <v>.</v>
      </c>
      <c r="AE78" s="1007" t="str">
        <f t="shared" si="107"/>
        <v>.</v>
      </c>
      <c r="AF78" s="1007" t="str">
        <f t="shared" si="108"/>
        <v>.</v>
      </c>
      <c r="AG78" s="990" t="str">
        <f t="shared" si="109"/>
        <v>.</v>
      </c>
      <c r="AH78" s="116"/>
      <c r="AI78" s="1003" t="str">
        <f>IF(S78=".",".",SUM($S78:S78))</f>
        <v>.</v>
      </c>
      <c r="AJ78" s="1004" t="str">
        <f>IF(T78=".",".",SUM($S78:T78))</f>
        <v>.</v>
      </c>
      <c r="AK78" s="1004" t="str">
        <f>IF(U78=".",".",SUM($S78:U78))</f>
        <v>.</v>
      </c>
      <c r="AL78" s="1004" t="str">
        <f>IF(V78=".",".",SUM($S78:V78))</f>
        <v>.</v>
      </c>
      <c r="AM78" s="1004" t="str">
        <f>IF(W78=".",".",SUM($S78:W78))</f>
        <v>.</v>
      </c>
      <c r="AN78" s="1004" t="str">
        <f>IF(X78=".",".",SUM($S78:X78))</f>
        <v>.</v>
      </c>
      <c r="AO78" s="1005" t="str">
        <f>IF(Y78=".",".",SUM($S78:Y78))</f>
        <v>.</v>
      </c>
      <c r="AP78" s="116"/>
      <c r="AQ78" s="1006" t="str">
        <f t="shared" si="119"/>
        <v>.</v>
      </c>
      <c r="AR78" s="1007" t="str">
        <f t="shared" si="110"/>
        <v>.</v>
      </c>
      <c r="AS78" s="1007" t="str">
        <f t="shared" si="111"/>
        <v>.</v>
      </c>
      <c r="AT78" s="1007" t="str">
        <f t="shared" si="112"/>
        <v>.</v>
      </c>
      <c r="AU78" s="1007" t="str">
        <f t="shared" si="113"/>
        <v>.</v>
      </c>
      <c r="AV78" s="1007" t="str">
        <f t="shared" si="114"/>
        <v>.</v>
      </c>
      <c r="AW78" s="990" t="str">
        <f t="shared" si="115"/>
        <v>.</v>
      </c>
      <c r="AX78" s="327"/>
      <c r="AY78" s="116"/>
      <c r="AZ78" s="1474"/>
      <c r="BA78" s="1474"/>
      <c r="BB78" s="1474"/>
    </row>
    <row r="79" spans="1:54" s="189" customFormat="1" x14ac:dyDescent="0.2">
      <c r="A79" s="183"/>
      <c r="B79" s="325"/>
      <c r="C79" s="472" t="str">
        <f>'WK2 - Notional General Income'!C42</f>
        <v>Residential</v>
      </c>
      <c r="D79" s="1424" t="str">
        <f>IF('WK2 - Notional General Income'!D42="","",'WK2 - Notional General Income'!D42)</f>
        <v/>
      </c>
      <c r="E79" s="837" t="str">
        <f>IF('WK2 - Notional General Income'!M42=".",".",'WK2 - Notional General Income'!M42/'WK2 - Notional General Income'!E42)</f>
        <v>.</v>
      </c>
      <c r="F79" s="837" t="str">
        <f>IF('WK3 - Notional GI Yr1 YIELD'!M42=".",".",'WK3 - Notional GI Yr1 YIELD'!M42/'WK3 - Notional GI Yr1 YIELD'!E42)</f>
        <v>.</v>
      </c>
      <c r="G79" s="874"/>
      <c r="H79" s="874"/>
      <c r="I79" s="874"/>
      <c r="J79" s="874"/>
      <c r="K79" s="874"/>
      <c r="L79" s="878"/>
      <c r="M79" s="333"/>
      <c r="N79" s="116"/>
      <c r="O79" s="1019">
        <f>'WK2 - Notional General Income'!$E42</f>
        <v>0</v>
      </c>
      <c r="P79" s="1020">
        <f>'WK3 - Notional GI Yr1 YIELD'!$E42</f>
        <v>0</v>
      </c>
      <c r="Q79" s="101"/>
      <c r="R79" s="325"/>
      <c r="S79" s="1003" t="str">
        <f t="shared" si="116"/>
        <v>.</v>
      </c>
      <c r="T79" s="1004" t="str">
        <f t="shared" si="117"/>
        <v>.</v>
      </c>
      <c r="U79" s="1004" t="str">
        <f t="shared" si="103"/>
        <v>.</v>
      </c>
      <c r="V79" s="1004" t="str">
        <f t="shared" si="103"/>
        <v>.</v>
      </c>
      <c r="W79" s="1004" t="str">
        <f t="shared" si="103"/>
        <v>.</v>
      </c>
      <c r="X79" s="1004" t="str">
        <f t="shared" si="103"/>
        <v>.</v>
      </c>
      <c r="Y79" s="1005" t="str">
        <f t="shared" si="103"/>
        <v>.</v>
      </c>
      <c r="Z79" s="116"/>
      <c r="AA79" s="1006" t="str">
        <f t="shared" si="118"/>
        <v>.</v>
      </c>
      <c r="AB79" s="1007" t="str">
        <f t="shared" si="104"/>
        <v>.</v>
      </c>
      <c r="AC79" s="1007" t="str">
        <f t="shared" si="105"/>
        <v>.</v>
      </c>
      <c r="AD79" s="1007" t="str">
        <f t="shared" si="106"/>
        <v>.</v>
      </c>
      <c r="AE79" s="1007" t="str">
        <f t="shared" si="107"/>
        <v>.</v>
      </c>
      <c r="AF79" s="1007" t="str">
        <f t="shared" si="108"/>
        <v>.</v>
      </c>
      <c r="AG79" s="990" t="str">
        <f t="shared" si="109"/>
        <v>.</v>
      </c>
      <c r="AH79" s="116"/>
      <c r="AI79" s="1003" t="str">
        <f>IF(S79=".",".",SUM($S79:S79))</f>
        <v>.</v>
      </c>
      <c r="AJ79" s="1004" t="str">
        <f>IF(T79=".",".",SUM($S79:T79))</f>
        <v>.</v>
      </c>
      <c r="AK79" s="1004" t="str">
        <f>IF(U79=".",".",SUM($S79:U79))</f>
        <v>.</v>
      </c>
      <c r="AL79" s="1004" t="str">
        <f>IF(V79=".",".",SUM($S79:V79))</f>
        <v>.</v>
      </c>
      <c r="AM79" s="1004" t="str">
        <f>IF(W79=".",".",SUM($S79:W79))</f>
        <v>.</v>
      </c>
      <c r="AN79" s="1004" t="str">
        <f>IF(X79=".",".",SUM($S79:X79))</f>
        <v>.</v>
      </c>
      <c r="AO79" s="1005" t="str">
        <f>IF(Y79=".",".",SUM($S79:Y79))</f>
        <v>.</v>
      </c>
      <c r="AP79" s="116"/>
      <c r="AQ79" s="1006" t="str">
        <f t="shared" si="119"/>
        <v>.</v>
      </c>
      <c r="AR79" s="1007" t="str">
        <f t="shared" si="110"/>
        <v>.</v>
      </c>
      <c r="AS79" s="1007" t="str">
        <f t="shared" si="111"/>
        <v>.</v>
      </c>
      <c r="AT79" s="1007" t="str">
        <f t="shared" si="112"/>
        <v>.</v>
      </c>
      <c r="AU79" s="1007" t="str">
        <f t="shared" si="113"/>
        <v>.</v>
      </c>
      <c r="AV79" s="1007" t="str">
        <f t="shared" si="114"/>
        <v>.</v>
      </c>
      <c r="AW79" s="990" t="str">
        <f t="shared" si="115"/>
        <v>.</v>
      </c>
      <c r="AX79" s="327"/>
      <c r="AY79" s="116"/>
      <c r="AZ79" s="1474"/>
      <c r="BA79" s="1474"/>
      <c r="BB79" s="1474"/>
    </row>
    <row r="80" spans="1:54" s="189" customFormat="1" x14ac:dyDescent="0.2">
      <c r="A80" s="183"/>
      <c r="B80" s="325"/>
      <c r="C80" s="472" t="str">
        <f>'WK2 - Notional General Income'!C43</f>
        <v>Residential</v>
      </c>
      <c r="D80" s="1424" t="str">
        <f>IF('WK2 - Notional General Income'!D43="","",'WK2 - Notional General Income'!D43)</f>
        <v/>
      </c>
      <c r="E80" s="837" t="str">
        <f>IF('WK2 - Notional General Income'!M43=".",".",'WK2 - Notional General Income'!M43/'WK2 - Notional General Income'!E43)</f>
        <v>.</v>
      </c>
      <c r="F80" s="837" t="str">
        <f>IF('WK3 - Notional GI Yr1 YIELD'!M43=".",".",'WK3 - Notional GI Yr1 YIELD'!M43/'WK3 - Notional GI Yr1 YIELD'!E43)</f>
        <v>.</v>
      </c>
      <c r="G80" s="874"/>
      <c r="H80" s="874"/>
      <c r="I80" s="874"/>
      <c r="J80" s="874"/>
      <c r="K80" s="874"/>
      <c r="L80" s="878"/>
      <c r="M80" s="333"/>
      <c r="N80" s="116"/>
      <c r="O80" s="1019">
        <f>'WK2 - Notional General Income'!$E43</f>
        <v>0</v>
      </c>
      <c r="P80" s="1020">
        <f>'WK3 - Notional GI Yr1 YIELD'!$E43</f>
        <v>0</v>
      </c>
      <c r="Q80" s="101"/>
      <c r="R80" s="325"/>
      <c r="S80" s="1003" t="str">
        <f t="shared" si="116"/>
        <v>.</v>
      </c>
      <c r="T80" s="1004" t="str">
        <f t="shared" si="117"/>
        <v>.</v>
      </c>
      <c r="U80" s="1004" t="str">
        <f t="shared" si="103"/>
        <v>.</v>
      </c>
      <c r="V80" s="1004" t="str">
        <f t="shared" si="103"/>
        <v>.</v>
      </c>
      <c r="W80" s="1004" t="str">
        <f t="shared" si="103"/>
        <v>.</v>
      </c>
      <c r="X80" s="1004" t="str">
        <f t="shared" si="103"/>
        <v>.</v>
      </c>
      <c r="Y80" s="1005" t="str">
        <f t="shared" si="103"/>
        <v>.</v>
      </c>
      <c r="Z80" s="116"/>
      <c r="AA80" s="1006" t="str">
        <f t="shared" si="118"/>
        <v>.</v>
      </c>
      <c r="AB80" s="1007" t="str">
        <f t="shared" si="104"/>
        <v>.</v>
      </c>
      <c r="AC80" s="1007" t="str">
        <f t="shared" si="105"/>
        <v>.</v>
      </c>
      <c r="AD80" s="1007" t="str">
        <f t="shared" si="106"/>
        <v>.</v>
      </c>
      <c r="AE80" s="1007" t="str">
        <f t="shared" si="107"/>
        <v>.</v>
      </c>
      <c r="AF80" s="1007" t="str">
        <f t="shared" si="108"/>
        <v>.</v>
      </c>
      <c r="AG80" s="990" t="str">
        <f t="shared" si="109"/>
        <v>.</v>
      </c>
      <c r="AH80" s="116"/>
      <c r="AI80" s="1003" t="str">
        <f>IF(S80=".",".",SUM($S80:S80))</f>
        <v>.</v>
      </c>
      <c r="AJ80" s="1004" t="str">
        <f>IF(T80=".",".",SUM($S80:T80))</f>
        <v>.</v>
      </c>
      <c r="AK80" s="1004" t="str">
        <f>IF(U80=".",".",SUM($S80:U80))</f>
        <v>.</v>
      </c>
      <c r="AL80" s="1004" t="str">
        <f>IF(V80=".",".",SUM($S80:V80))</f>
        <v>.</v>
      </c>
      <c r="AM80" s="1004" t="str">
        <f>IF(W80=".",".",SUM($S80:W80))</f>
        <v>.</v>
      </c>
      <c r="AN80" s="1004" t="str">
        <f>IF(X80=".",".",SUM($S80:X80))</f>
        <v>.</v>
      </c>
      <c r="AO80" s="1005" t="str">
        <f>IF(Y80=".",".",SUM($S80:Y80))</f>
        <v>.</v>
      </c>
      <c r="AP80" s="116"/>
      <c r="AQ80" s="1006" t="str">
        <f t="shared" si="119"/>
        <v>.</v>
      </c>
      <c r="AR80" s="1007" t="str">
        <f t="shared" si="110"/>
        <v>.</v>
      </c>
      <c r="AS80" s="1007" t="str">
        <f t="shared" si="111"/>
        <v>.</v>
      </c>
      <c r="AT80" s="1007" t="str">
        <f t="shared" si="112"/>
        <v>.</v>
      </c>
      <c r="AU80" s="1007" t="str">
        <f t="shared" si="113"/>
        <v>.</v>
      </c>
      <c r="AV80" s="1007" t="str">
        <f t="shared" si="114"/>
        <v>.</v>
      </c>
      <c r="AW80" s="990" t="str">
        <f t="shared" si="115"/>
        <v>.</v>
      </c>
      <c r="AX80" s="327"/>
      <c r="AY80" s="116"/>
      <c r="AZ80" s="1474"/>
      <c r="BA80" s="1474"/>
      <c r="BB80" s="1474"/>
    </row>
    <row r="81" spans="1:54" s="189" customFormat="1" x14ac:dyDescent="0.2">
      <c r="A81" s="183"/>
      <c r="B81" s="325"/>
      <c r="C81" s="472" t="str">
        <f>'WK2 - Notional General Income'!C44</f>
        <v>Residential</v>
      </c>
      <c r="D81" s="1424" t="str">
        <f>IF('WK2 - Notional General Income'!D44="","",'WK2 - Notional General Income'!D44)</f>
        <v/>
      </c>
      <c r="E81" s="837" t="str">
        <f>IF('WK2 - Notional General Income'!M44=".",".",'WK2 - Notional General Income'!M44/'WK2 - Notional General Income'!E44)</f>
        <v>.</v>
      </c>
      <c r="F81" s="837" t="str">
        <f>IF('WK3 - Notional GI Yr1 YIELD'!M44=".",".",'WK3 - Notional GI Yr1 YIELD'!M44/'WK3 - Notional GI Yr1 YIELD'!E44)</f>
        <v>.</v>
      </c>
      <c r="G81" s="874"/>
      <c r="H81" s="874"/>
      <c r="I81" s="874"/>
      <c r="J81" s="874"/>
      <c r="K81" s="874"/>
      <c r="L81" s="878"/>
      <c r="M81" s="333"/>
      <c r="N81" s="116"/>
      <c r="O81" s="1019">
        <f>'WK2 - Notional General Income'!$E44</f>
        <v>0</v>
      </c>
      <c r="P81" s="1020">
        <f>'WK3 - Notional GI Yr1 YIELD'!$E44</f>
        <v>0</v>
      </c>
      <c r="Q81" s="101"/>
      <c r="R81" s="325"/>
      <c r="S81" s="1003" t="str">
        <f t="shared" si="116"/>
        <v>.</v>
      </c>
      <c r="T81" s="1004" t="str">
        <f t="shared" si="117"/>
        <v>.</v>
      </c>
      <c r="U81" s="1004" t="str">
        <f t="shared" si="103"/>
        <v>.</v>
      </c>
      <c r="V81" s="1004" t="str">
        <f t="shared" si="103"/>
        <v>.</v>
      </c>
      <c r="W81" s="1004" t="str">
        <f t="shared" si="103"/>
        <v>.</v>
      </c>
      <c r="X81" s="1004" t="str">
        <f t="shared" si="103"/>
        <v>.</v>
      </c>
      <c r="Y81" s="1005" t="str">
        <f t="shared" si="103"/>
        <v>.</v>
      </c>
      <c r="Z81" s="116"/>
      <c r="AA81" s="1006" t="str">
        <f t="shared" si="118"/>
        <v>.</v>
      </c>
      <c r="AB81" s="1007" t="str">
        <f t="shared" si="104"/>
        <v>.</v>
      </c>
      <c r="AC81" s="1007" t="str">
        <f t="shared" si="105"/>
        <v>.</v>
      </c>
      <c r="AD81" s="1007" t="str">
        <f t="shared" si="106"/>
        <v>.</v>
      </c>
      <c r="AE81" s="1007" t="str">
        <f t="shared" si="107"/>
        <v>.</v>
      </c>
      <c r="AF81" s="1007" t="str">
        <f t="shared" si="108"/>
        <v>.</v>
      </c>
      <c r="AG81" s="990" t="str">
        <f t="shared" si="109"/>
        <v>.</v>
      </c>
      <c r="AH81" s="116"/>
      <c r="AI81" s="1003" t="str">
        <f>IF(S81=".",".",SUM($S81:S81))</f>
        <v>.</v>
      </c>
      <c r="AJ81" s="1004" t="str">
        <f>IF(T81=".",".",SUM($S81:T81))</f>
        <v>.</v>
      </c>
      <c r="AK81" s="1004" t="str">
        <f>IF(U81=".",".",SUM($S81:U81))</f>
        <v>.</v>
      </c>
      <c r="AL81" s="1004" t="str">
        <f>IF(V81=".",".",SUM($S81:V81))</f>
        <v>.</v>
      </c>
      <c r="AM81" s="1004" t="str">
        <f>IF(W81=".",".",SUM($S81:W81))</f>
        <v>.</v>
      </c>
      <c r="AN81" s="1004" t="str">
        <f>IF(X81=".",".",SUM($S81:X81))</f>
        <v>.</v>
      </c>
      <c r="AO81" s="1005" t="str">
        <f>IF(Y81=".",".",SUM($S81:Y81))</f>
        <v>.</v>
      </c>
      <c r="AP81" s="116"/>
      <c r="AQ81" s="1006" t="str">
        <f t="shared" si="119"/>
        <v>.</v>
      </c>
      <c r="AR81" s="1007" t="str">
        <f t="shared" si="110"/>
        <v>.</v>
      </c>
      <c r="AS81" s="1007" t="str">
        <f t="shared" si="111"/>
        <v>.</v>
      </c>
      <c r="AT81" s="1007" t="str">
        <f t="shared" si="112"/>
        <v>.</v>
      </c>
      <c r="AU81" s="1007" t="str">
        <f t="shared" si="113"/>
        <v>.</v>
      </c>
      <c r="AV81" s="1007" t="str">
        <f t="shared" si="114"/>
        <v>.</v>
      </c>
      <c r="AW81" s="990" t="str">
        <f t="shared" si="115"/>
        <v>.</v>
      </c>
      <c r="AX81" s="327"/>
      <c r="AY81" s="116"/>
      <c r="AZ81" s="1474"/>
      <c r="BA81" s="1474"/>
      <c r="BB81" s="1474"/>
    </row>
    <row r="82" spans="1:54" s="189" customFormat="1" ht="12.75" thickBot="1" x14ac:dyDescent="0.25">
      <c r="A82" s="183"/>
      <c r="B82" s="325"/>
      <c r="C82" s="1428" t="str">
        <f>'WK2 - Notional General Income'!C45</f>
        <v>Residential</v>
      </c>
      <c r="D82" s="1431" t="str">
        <f>IF('WK2 - Notional General Income'!D45="","",'WK2 - Notional General Income'!D45)</f>
        <v/>
      </c>
      <c r="E82" s="1430" t="str">
        <f>IF('WK2 - Notional General Income'!M45=".",".",'WK2 - Notional General Income'!M45/'WK2 - Notional General Income'!E45)</f>
        <v>.</v>
      </c>
      <c r="F82" s="1430" t="str">
        <f>IF('WK3 - Notional GI Yr1 YIELD'!M45=".",".",'WK3 - Notional GI Yr1 YIELD'!M45/'WK3 - Notional GI Yr1 YIELD'!E45)</f>
        <v>.</v>
      </c>
      <c r="G82" s="874"/>
      <c r="H82" s="874"/>
      <c r="I82" s="874"/>
      <c r="J82" s="874"/>
      <c r="K82" s="874"/>
      <c r="L82" s="878"/>
      <c r="M82" s="333"/>
      <c r="N82" s="116"/>
      <c r="O82" s="1019">
        <f>'WK2 - Notional General Income'!$E45</f>
        <v>0</v>
      </c>
      <c r="P82" s="1020">
        <f>'WK3 - Notional GI Yr1 YIELD'!$E45</f>
        <v>0</v>
      </c>
      <c r="Q82" s="101"/>
      <c r="R82" s="325"/>
      <c r="S82" s="1003" t="str">
        <f t="shared" si="116"/>
        <v>.</v>
      </c>
      <c r="T82" s="1004" t="str">
        <f t="shared" si="117"/>
        <v>.</v>
      </c>
      <c r="U82" s="1004" t="str">
        <f t="shared" si="103"/>
        <v>.</v>
      </c>
      <c r="V82" s="1004" t="str">
        <f t="shared" si="103"/>
        <v>.</v>
      </c>
      <c r="W82" s="1004" t="str">
        <f t="shared" si="103"/>
        <v>.</v>
      </c>
      <c r="X82" s="1004" t="str">
        <f t="shared" si="103"/>
        <v>.</v>
      </c>
      <c r="Y82" s="1005" t="str">
        <f t="shared" si="103"/>
        <v>.</v>
      </c>
      <c r="Z82" s="116"/>
      <c r="AA82" s="1006" t="str">
        <f t="shared" si="118"/>
        <v>.</v>
      </c>
      <c r="AB82" s="1007" t="str">
        <f t="shared" si="104"/>
        <v>.</v>
      </c>
      <c r="AC82" s="1007" t="str">
        <f t="shared" si="105"/>
        <v>.</v>
      </c>
      <c r="AD82" s="1007" t="str">
        <f t="shared" si="106"/>
        <v>.</v>
      </c>
      <c r="AE82" s="1007" t="str">
        <f t="shared" si="107"/>
        <v>.</v>
      </c>
      <c r="AF82" s="1007" t="str">
        <f t="shared" si="108"/>
        <v>.</v>
      </c>
      <c r="AG82" s="990" t="str">
        <f t="shared" si="109"/>
        <v>.</v>
      </c>
      <c r="AH82" s="116"/>
      <c r="AI82" s="1003" t="str">
        <f>IF(S82=".",".",SUM($S82:S82))</f>
        <v>.</v>
      </c>
      <c r="AJ82" s="1004" t="str">
        <f>IF(T82=".",".",SUM($S82:T82))</f>
        <v>.</v>
      </c>
      <c r="AK82" s="1004" t="str">
        <f>IF(U82=".",".",SUM($S82:U82))</f>
        <v>.</v>
      </c>
      <c r="AL82" s="1004" t="str">
        <f>IF(V82=".",".",SUM($S82:V82))</f>
        <v>.</v>
      </c>
      <c r="AM82" s="1004" t="str">
        <f>IF(W82=".",".",SUM($S82:W82))</f>
        <v>.</v>
      </c>
      <c r="AN82" s="1004" t="str">
        <f>IF(X82=".",".",SUM($S82:X82))</f>
        <v>.</v>
      </c>
      <c r="AO82" s="1005" t="str">
        <f>IF(Y82=".",".",SUM($S82:Y82))</f>
        <v>.</v>
      </c>
      <c r="AP82" s="116"/>
      <c r="AQ82" s="1006" t="str">
        <f t="shared" si="119"/>
        <v>.</v>
      </c>
      <c r="AR82" s="1007" t="str">
        <f t="shared" si="110"/>
        <v>.</v>
      </c>
      <c r="AS82" s="1007" t="str">
        <f t="shared" si="111"/>
        <v>.</v>
      </c>
      <c r="AT82" s="1007" t="str">
        <f t="shared" si="112"/>
        <v>.</v>
      </c>
      <c r="AU82" s="1007" t="str">
        <f t="shared" si="113"/>
        <v>.</v>
      </c>
      <c r="AV82" s="1007" t="str">
        <f t="shared" si="114"/>
        <v>.</v>
      </c>
      <c r="AW82" s="990" t="str">
        <f t="shared" si="115"/>
        <v>.</v>
      </c>
      <c r="AX82" s="327"/>
      <c r="AY82" s="116"/>
      <c r="AZ82" s="1474"/>
      <c r="BA82" s="1474"/>
      <c r="BB82" s="1474"/>
    </row>
    <row r="83" spans="1:54" s="189" customFormat="1" ht="12.75" thickTop="1" x14ac:dyDescent="0.2">
      <c r="A83" s="183"/>
      <c r="B83" s="325"/>
      <c r="C83" s="472" t="s">
        <v>261</v>
      </c>
      <c r="D83" s="473" t="str">
        <f>IF('WK2 - Notional General Income'!D357="","",'WK2 - Notional General Income'!D357)</f>
        <v/>
      </c>
      <c r="E83" s="837" t="str">
        <f>IF('WK2 - Notional General Income'!M357=".",".",'WK2 - Notional General Income'!M357/'WK2 - Notional General Income'!E357)</f>
        <v>.</v>
      </c>
      <c r="F83" s="837" t="str">
        <f>IF('WK3 - Notional GI Yr1 YIELD'!M357=".",".",'WK3 - Notional GI Yr1 YIELD'!M357/'WK3 - Notional GI Yr1 YIELD'!E357)</f>
        <v>.</v>
      </c>
      <c r="G83" s="874"/>
      <c r="H83" s="874"/>
      <c r="I83" s="874"/>
      <c r="J83" s="874"/>
      <c r="K83" s="874"/>
      <c r="L83" s="1207"/>
      <c r="M83" s="333"/>
      <c r="N83" s="116"/>
      <c r="O83" s="1425">
        <f>'WK2 - Notional General Income'!$E357</f>
        <v>0</v>
      </c>
      <c r="P83" s="1426">
        <f>'WK3 - Notional GI Yr1 YIELD'!$E357</f>
        <v>0</v>
      </c>
      <c r="Q83" s="101"/>
      <c r="R83" s="325"/>
      <c r="S83" s="1003" t="str">
        <f t="shared" si="116"/>
        <v>.</v>
      </c>
      <c r="T83" s="1004" t="str">
        <f t="shared" si="117"/>
        <v>.</v>
      </c>
      <c r="U83" s="1004" t="str">
        <f t="shared" si="103"/>
        <v>.</v>
      </c>
      <c r="V83" s="1004" t="str">
        <f t="shared" si="103"/>
        <v>.</v>
      </c>
      <c r="W83" s="1004" t="str">
        <f t="shared" si="103"/>
        <v>.</v>
      </c>
      <c r="X83" s="1004" t="str">
        <f t="shared" si="103"/>
        <v>.</v>
      </c>
      <c r="Y83" s="1005" t="str">
        <f t="shared" si="103"/>
        <v>.</v>
      </c>
      <c r="Z83" s="116"/>
      <c r="AA83" s="1006" t="str">
        <f t="shared" si="118"/>
        <v>.</v>
      </c>
      <c r="AB83" s="1007" t="str">
        <f t="shared" si="104"/>
        <v>.</v>
      </c>
      <c r="AC83" s="1007" t="str">
        <f t="shared" si="105"/>
        <v>.</v>
      </c>
      <c r="AD83" s="1007" t="str">
        <f t="shared" si="106"/>
        <v>.</v>
      </c>
      <c r="AE83" s="1007" t="str">
        <f t="shared" si="107"/>
        <v>.</v>
      </c>
      <c r="AF83" s="1007" t="str">
        <f t="shared" si="108"/>
        <v>.</v>
      </c>
      <c r="AG83" s="990" t="str">
        <f t="shared" si="109"/>
        <v>.</v>
      </c>
      <c r="AH83" s="116"/>
      <c r="AI83" s="1003" t="str">
        <f>IF(S83=".",".",SUM($S83:S83))</f>
        <v>.</v>
      </c>
      <c r="AJ83" s="1004" t="str">
        <f>IF(T83=".",".",SUM($S83:T83))</f>
        <v>.</v>
      </c>
      <c r="AK83" s="1004" t="str">
        <f>IF(U83=".",".",SUM($S83:U83))</f>
        <v>.</v>
      </c>
      <c r="AL83" s="1004" t="str">
        <f>IF(V83=".",".",SUM($S83:V83))</f>
        <v>.</v>
      </c>
      <c r="AM83" s="1004" t="str">
        <f>IF(W83=".",".",SUM($S83:W83))</f>
        <v>.</v>
      </c>
      <c r="AN83" s="1004" t="str">
        <f>IF(X83=".",".",SUM($S83:X83))</f>
        <v>.</v>
      </c>
      <c r="AO83" s="1005" t="str">
        <f>IF(Y83=".",".",SUM($S83:Y83))</f>
        <v>.</v>
      </c>
      <c r="AP83" s="116"/>
      <c r="AQ83" s="1006" t="str">
        <f t="shared" si="119"/>
        <v>.</v>
      </c>
      <c r="AR83" s="1007" t="str">
        <f t="shared" si="110"/>
        <v>.</v>
      </c>
      <c r="AS83" s="1007" t="str">
        <f t="shared" si="111"/>
        <v>.</v>
      </c>
      <c r="AT83" s="1007" t="str">
        <f t="shared" si="112"/>
        <v>.</v>
      </c>
      <c r="AU83" s="1007" t="str">
        <f t="shared" si="113"/>
        <v>.</v>
      </c>
      <c r="AV83" s="1007" t="str">
        <f t="shared" si="114"/>
        <v>.</v>
      </c>
      <c r="AW83" s="990" t="str">
        <f t="shared" si="115"/>
        <v>.</v>
      </c>
      <c r="AX83" s="327"/>
      <c r="AY83" s="116"/>
      <c r="AZ83" s="1474"/>
      <c r="BA83" s="1474"/>
      <c r="BB83" s="1474"/>
    </row>
    <row r="84" spans="1:54" s="189" customFormat="1" x14ac:dyDescent="0.2">
      <c r="A84" s="183"/>
      <c r="B84" s="325"/>
      <c r="C84" s="472" t="s">
        <v>261</v>
      </c>
      <c r="D84" s="473" t="str">
        <f>IF('WK2 - Notional General Income'!D358="","",'WK2 - Notional General Income'!D358)</f>
        <v/>
      </c>
      <c r="E84" s="837" t="str">
        <f>IF('WK2 - Notional General Income'!M358=".",".",'WK2 - Notional General Income'!M358/'WK2 - Notional General Income'!E358)</f>
        <v>.</v>
      </c>
      <c r="F84" s="837" t="str">
        <f>IF('WK3 - Notional GI Yr1 YIELD'!M358=".",".",'WK3 - Notional GI Yr1 YIELD'!M358/'WK3 - Notional GI Yr1 YIELD'!E358)</f>
        <v>.</v>
      </c>
      <c r="G84" s="874"/>
      <c r="H84" s="874"/>
      <c r="I84" s="874"/>
      <c r="J84" s="874"/>
      <c r="K84" s="874"/>
      <c r="L84" s="1207"/>
      <c r="M84" s="333"/>
      <c r="N84" s="116"/>
      <c r="O84" s="1019">
        <f>'WK2 - Notional General Income'!$E358</f>
        <v>0</v>
      </c>
      <c r="P84" s="1020">
        <f>'WK3 - Notional GI Yr1 YIELD'!$E358</f>
        <v>0</v>
      </c>
      <c r="Q84" s="101"/>
      <c r="R84" s="325"/>
      <c r="S84" s="1003" t="str">
        <f t="shared" si="116"/>
        <v>.</v>
      </c>
      <c r="T84" s="1004" t="str">
        <f t="shared" si="117"/>
        <v>.</v>
      </c>
      <c r="U84" s="1004" t="str">
        <f t="shared" si="103"/>
        <v>.</v>
      </c>
      <c r="V84" s="1004" t="str">
        <f t="shared" si="103"/>
        <v>.</v>
      </c>
      <c r="W84" s="1004" t="str">
        <f t="shared" si="103"/>
        <v>.</v>
      </c>
      <c r="X84" s="1004" t="str">
        <f t="shared" si="103"/>
        <v>.</v>
      </c>
      <c r="Y84" s="1005" t="str">
        <f t="shared" si="103"/>
        <v>.</v>
      </c>
      <c r="Z84" s="116"/>
      <c r="AA84" s="1006" t="str">
        <f t="shared" si="118"/>
        <v>.</v>
      </c>
      <c r="AB84" s="1007" t="str">
        <f t="shared" si="104"/>
        <v>.</v>
      </c>
      <c r="AC84" s="1007" t="str">
        <f t="shared" si="105"/>
        <v>.</v>
      </c>
      <c r="AD84" s="1007" t="str">
        <f t="shared" si="106"/>
        <v>.</v>
      </c>
      <c r="AE84" s="1007" t="str">
        <f t="shared" si="107"/>
        <v>.</v>
      </c>
      <c r="AF84" s="1007" t="str">
        <f t="shared" si="108"/>
        <v>.</v>
      </c>
      <c r="AG84" s="990" t="str">
        <f t="shared" si="109"/>
        <v>.</v>
      </c>
      <c r="AH84" s="116"/>
      <c r="AI84" s="1003" t="str">
        <f>IF(S84=".",".",SUM($S84:S84))</f>
        <v>.</v>
      </c>
      <c r="AJ84" s="1004" t="str">
        <f>IF(T84=".",".",SUM($S84:T84))</f>
        <v>.</v>
      </c>
      <c r="AK84" s="1004" t="str">
        <f>IF(U84=".",".",SUM($S84:U84))</f>
        <v>.</v>
      </c>
      <c r="AL84" s="1004" t="str">
        <f>IF(V84=".",".",SUM($S84:V84))</f>
        <v>.</v>
      </c>
      <c r="AM84" s="1004" t="str">
        <f>IF(W84=".",".",SUM($S84:W84))</f>
        <v>.</v>
      </c>
      <c r="AN84" s="1004" t="str">
        <f>IF(X84=".",".",SUM($S84:X84))</f>
        <v>.</v>
      </c>
      <c r="AO84" s="1005" t="str">
        <f>IF(Y84=".",".",SUM($S84:Y84))</f>
        <v>.</v>
      </c>
      <c r="AP84" s="116"/>
      <c r="AQ84" s="1006" t="str">
        <f t="shared" si="119"/>
        <v>.</v>
      </c>
      <c r="AR84" s="1007" t="str">
        <f t="shared" si="110"/>
        <v>.</v>
      </c>
      <c r="AS84" s="1007" t="str">
        <f t="shared" si="111"/>
        <v>.</v>
      </c>
      <c r="AT84" s="1007" t="str">
        <f t="shared" si="112"/>
        <v>.</v>
      </c>
      <c r="AU84" s="1007" t="str">
        <f t="shared" si="113"/>
        <v>.</v>
      </c>
      <c r="AV84" s="1007" t="str">
        <f t="shared" si="114"/>
        <v>.</v>
      </c>
      <c r="AW84" s="990" t="str">
        <f t="shared" si="115"/>
        <v>.</v>
      </c>
      <c r="AX84" s="327"/>
      <c r="AY84" s="116"/>
      <c r="AZ84" s="1474"/>
      <c r="BA84" s="1474"/>
      <c r="BB84" s="1474"/>
    </row>
    <row r="85" spans="1:54" s="189" customFormat="1" x14ac:dyDescent="0.2">
      <c r="A85" s="183"/>
      <c r="B85" s="325"/>
      <c r="C85" s="472" t="s">
        <v>261</v>
      </c>
      <c r="D85" s="473" t="str">
        <f>IF('WK2 - Notional General Income'!D359="","",'WK2 - Notional General Income'!D359)</f>
        <v/>
      </c>
      <c r="E85" s="837" t="str">
        <f>IF('WK2 - Notional General Income'!M359=".",".",'WK2 - Notional General Income'!M359/'WK2 - Notional General Income'!E359)</f>
        <v>.</v>
      </c>
      <c r="F85" s="837" t="str">
        <f>IF('WK3 - Notional GI Yr1 YIELD'!M359=".",".",'WK3 - Notional GI Yr1 YIELD'!M359/'WK3 - Notional GI Yr1 YIELD'!E359)</f>
        <v>.</v>
      </c>
      <c r="G85" s="874"/>
      <c r="H85" s="874"/>
      <c r="I85" s="874"/>
      <c r="J85" s="874"/>
      <c r="K85" s="874"/>
      <c r="L85" s="878"/>
      <c r="M85" s="333"/>
      <c r="N85" s="116"/>
      <c r="O85" s="1019">
        <f>'WK2 - Notional General Income'!$E359</f>
        <v>0</v>
      </c>
      <c r="P85" s="1020">
        <f>'WK3 - Notional GI Yr1 YIELD'!$E359</f>
        <v>0</v>
      </c>
      <c r="Q85" s="101"/>
      <c r="R85" s="325"/>
      <c r="S85" s="1003" t="str">
        <f t="shared" si="116"/>
        <v>.</v>
      </c>
      <c r="T85" s="1004" t="str">
        <f t="shared" si="117"/>
        <v>.</v>
      </c>
      <c r="U85" s="1004" t="str">
        <f t="shared" si="103"/>
        <v>.</v>
      </c>
      <c r="V85" s="1004" t="str">
        <f t="shared" si="103"/>
        <v>.</v>
      </c>
      <c r="W85" s="1004" t="str">
        <f t="shared" si="103"/>
        <v>.</v>
      </c>
      <c r="X85" s="1004" t="str">
        <f t="shared" si="103"/>
        <v>.</v>
      </c>
      <c r="Y85" s="1005" t="str">
        <f t="shared" si="103"/>
        <v>.</v>
      </c>
      <c r="Z85" s="116"/>
      <c r="AA85" s="1006" t="str">
        <f t="shared" si="118"/>
        <v>.</v>
      </c>
      <c r="AB85" s="1007" t="str">
        <f t="shared" si="104"/>
        <v>.</v>
      </c>
      <c r="AC85" s="1007" t="str">
        <f t="shared" si="105"/>
        <v>.</v>
      </c>
      <c r="AD85" s="1007" t="str">
        <f t="shared" si="106"/>
        <v>.</v>
      </c>
      <c r="AE85" s="1007" t="str">
        <f t="shared" si="107"/>
        <v>.</v>
      </c>
      <c r="AF85" s="1007" t="str">
        <f t="shared" si="108"/>
        <v>.</v>
      </c>
      <c r="AG85" s="990" t="str">
        <f t="shared" si="109"/>
        <v>.</v>
      </c>
      <c r="AH85" s="116"/>
      <c r="AI85" s="1003" t="str">
        <f>IF(S85=".",".",SUM($S85:S85))</f>
        <v>.</v>
      </c>
      <c r="AJ85" s="1004" t="str">
        <f>IF(T85=".",".",SUM($S85:T85))</f>
        <v>.</v>
      </c>
      <c r="AK85" s="1004" t="str">
        <f>IF(U85=".",".",SUM($S85:U85))</f>
        <v>.</v>
      </c>
      <c r="AL85" s="1004" t="str">
        <f>IF(V85=".",".",SUM($S85:V85))</f>
        <v>.</v>
      </c>
      <c r="AM85" s="1004" t="str">
        <f>IF(W85=".",".",SUM($S85:W85))</f>
        <v>.</v>
      </c>
      <c r="AN85" s="1004" t="str">
        <f>IF(X85=".",".",SUM($S85:X85))</f>
        <v>.</v>
      </c>
      <c r="AO85" s="1005" t="str">
        <f>IF(Y85=".",".",SUM($S85:Y85))</f>
        <v>.</v>
      </c>
      <c r="AP85" s="116"/>
      <c r="AQ85" s="1006" t="str">
        <f t="shared" si="119"/>
        <v>.</v>
      </c>
      <c r="AR85" s="1007" t="str">
        <f t="shared" si="110"/>
        <v>.</v>
      </c>
      <c r="AS85" s="1007" t="str">
        <f t="shared" si="111"/>
        <v>.</v>
      </c>
      <c r="AT85" s="1007" t="str">
        <f t="shared" si="112"/>
        <v>.</v>
      </c>
      <c r="AU85" s="1007" t="str">
        <f t="shared" si="113"/>
        <v>.</v>
      </c>
      <c r="AV85" s="1007" t="str">
        <f t="shared" si="114"/>
        <v>.</v>
      </c>
      <c r="AW85" s="990" t="str">
        <f t="shared" si="115"/>
        <v>.</v>
      </c>
      <c r="AX85" s="327"/>
      <c r="AY85" s="116"/>
      <c r="AZ85" s="1474"/>
      <c r="BA85" s="1474"/>
      <c r="BB85" s="1474"/>
    </row>
    <row r="86" spans="1:54" s="189" customFormat="1" x14ac:dyDescent="0.2">
      <c r="A86" s="183"/>
      <c r="B86" s="325"/>
      <c r="C86" s="472" t="s">
        <v>261</v>
      </c>
      <c r="D86" s="473" t="str">
        <f>IF('WK2 - Notional General Income'!D360="","",'WK2 - Notional General Income'!D360)</f>
        <v/>
      </c>
      <c r="E86" s="837" t="str">
        <f>IF('WK2 - Notional General Income'!M360=".",".",'WK2 - Notional General Income'!M360/'WK2 - Notional General Income'!E360)</f>
        <v>.</v>
      </c>
      <c r="F86" s="837" t="str">
        <f>IF('WK3 - Notional GI Yr1 YIELD'!M360=".",".",'WK3 - Notional GI Yr1 YIELD'!M360/'WK3 - Notional GI Yr1 YIELD'!E360)</f>
        <v>.</v>
      </c>
      <c r="G86" s="874"/>
      <c r="H86" s="874"/>
      <c r="I86" s="874"/>
      <c r="J86" s="874"/>
      <c r="K86" s="874"/>
      <c r="L86" s="878"/>
      <c r="M86" s="333"/>
      <c r="N86" s="116"/>
      <c r="O86" s="1019">
        <f>'WK2 - Notional General Income'!$E360</f>
        <v>0</v>
      </c>
      <c r="P86" s="1020">
        <f>'WK3 - Notional GI Yr1 YIELD'!$E360</f>
        <v>0</v>
      </c>
      <c r="Q86" s="101"/>
      <c r="R86" s="325"/>
      <c r="S86" s="1003" t="str">
        <f t="shared" si="116"/>
        <v>.</v>
      </c>
      <c r="T86" s="1004" t="str">
        <f t="shared" si="117"/>
        <v>.</v>
      </c>
      <c r="U86" s="1004" t="str">
        <f t="shared" si="103"/>
        <v>.</v>
      </c>
      <c r="V86" s="1004" t="str">
        <f t="shared" si="103"/>
        <v>.</v>
      </c>
      <c r="W86" s="1004" t="str">
        <f t="shared" si="103"/>
        <v>.</v>
      </c>
      <c r="X86" s="1004" t="str">
        <f t="shared" si="103"/>
        <v>.</v>
      </c>
      <c r="Y86" s="1005" t="str">
        <f t="shared" si="103"/>
        <v>.</v>
      </c>
      <c r="Z86" s="116"/>
      <c r="AA86" s="1006" t="str">
        <f t="shared" si="118"/>
        <v>.</v>
      </c>
      <c r="AB86" s="1007" t="str">
        <f t="shared" si="104"/>
        <v>.</v>
      </c>
      <c r="AC86" s="1007" t="str">
        <f t="shared" si="105"/>
        <v>.</v>
      </c>
      <c r="AD86" s="1007" t="str">
        <f t="shared" si="106"/>
        <v>.</v>
      </c>
      <c r="AE86" s="1007" t="str">
        <f t="shared" si="107"/>
        <v>.</v>
      </c>
      <c r="AF86" s="1007" t="str">
        <f t="shared" si="108"/>
        <v>.</v>
      </c>
      <c r="AG86" s="990" t="str">
        <f t="shared" si="109"/>
        <v>.</v>
      </c>
      <c r="AH86" s="116"/>
      <c r="AI86" s="1003" t="str">
        <f>IF(S86=".",".",SUM($S86:S86))</f>
        <v>.</v>
      </c>
      <c r="AJ86" s="1004" t="str">
        <f>IF(T86=".",".",SUM($S86:T86))</f>
        <v>.</v>
      </c>
      <c r="AK86" s="1004" t="str">
        <f>IF(U86=".",".",SUM($S86:U86))</f>
        <v>.</v>
      </c>
      <c r="AL86" s="1004" t="str">
        <f>IF(V86=".",".",SUM($S86:V86))</f>
        <v>.</v>
      </c>
      <c r="AM86" s="1004" t="str">
        <f>IF(W86=".",".",SUM($S86:W86))</f>
        <v>.</v>
      </c>
      <c r="AN86" s="1004" t="str">
        <f>IF(X86=".",".",SUM($S86:X86))</f>
        <v>.</v>
      </c>
      <c r="AO86" s="1005" t="str">
        <f>IF(Y86=".",".",SUM($S86:Y86))</f>
        <v>.</v>
      </c>
      <c r="AP86" s="116"/>
      <c r="AQ86" s="1006" t="str">
        <f t="shared" si="119"/>
        <v>.</v>
      </c>
      <c r="AR86" s="1007" t="str">
        <f t="shared" si="110"/>
        <v>.</v>
      </c>
      <c r="AS86" s="1007" t="str">
        <f t="shared" si="111"/>
        <v>.</v>
      </c>
      <c r="AT86" s="1007" t="str">
        <f t="shared" si="112"/>
        <v>.</v>
      </c>
      <c r="AU86" s="1007" t="str">
        <f t="shared" si="113"/>
        <v>.</v>
      </c>
      <c r="AV86" s="1007" t="str">
        <f t="shared" si="114"/>
        <v>.</v>
      </c>
      <c r="AW86" s="990" t="str">
        <f t="shared" si="115"/>
        <v>.</v>
      </c>
      <c r="AX86" s="327"/>
      <c r="AY86" s="116"/>
      <c r="AZ86" s="1474"/>
      <c r="BA86" s="1474"/>
      <c r="BB86" s="1474"/>
    </row>
    <row r="87" spans="1:54" s="189" customFormat="1" x14ac:dyDescent="0.2">
      <c r="A87" s="183"/>
      <c r="B87" s="325"/>
      <c r="C87" s="472" t="s">
        <v>261</v>
      </c>
      <c r="D87" s="473" t="str">
        <f>IF('WK2 - Notional General Income'!D361="","",'WK2 - Notional General Income'!D361)</f>
        <v/>
      </c>
      <c r="E87" s="837" t="str">
        <f>IF('WK2 - Notional General Income'!M361=".",".",'WK2 - Notional General Income'!M361/'WK2 - Notional General Income'!E361)</f>
        <v>.</v>
      </c>
      <c r="F87" s="837" t="str">
        <f>IF('WK3 - Notional GI Yr1 YIELD'!M361=".",".",'WK3 - Notional GI Yr1 YIELD'!M361/'WK3 - Notional GI Yr1 YIELD'!E361)</f>
        <v>.</v>
      </c>
      <c r="G87" s="874"/>
      <c r="H87" s="874"/>
      <c r="I87" s="874"/>
      <c r="J87" s="874"/>
      <c r="K87" s="874"/>
      <c r="L87" s="878"/>
      <c r="M87" s="333"/>
      <c r="N87" s="116"/>
      <c r="O87" s="1019">
        <f>'WK2 - Notional General Income'!$E361</f>
        <v>0</v>
      </c>
      <c r="P87" s="1020">
        <f>'WK3 - Notional GI Yr1 YIELD'!$E361</f>
        <v>0</v>
      </c>
      <c r="Q87" s="101"/>
      <c r="R87" s="325"/>
      <c r="S87" s="1003" t="str">
        <f t="shared" si="116"/>
        <v>.</v>
      </c>
      <c r="T87" s="1004" t="str">
        <f t="shared" si="117"/>
        <v>.</v>
      </c>
      <c r="U87" s="1004" t="str">
        <f t="shared" si="103"/>
        <v>.</v>
      </c>
      <c r="V87" s="1004" t="str">
        <f t="shared" si="103"/>
        <v>.</v>
      </c>
      <c r="W87" s="1004" t="str">
        <f t="shared" si="103"/>
        <v>.</v>
      </c>
      <c r="X87" s="1004" t="str">
        <f t="shared" si="103"/>
        <v>.</v>
      </c>
      <c r="Y87" s="1005" t="str">
        <f t="shared" si="103"/>
        <v>.</v>
      </c>
      <c r="Z87" s="116"/>
      <c r="AA87" s="1006" t="str">
        <f t="shared" si="118"/>
        <v>.</v>
      </c>
      <c r="AB87" s="1007" t="str">
        <f t="shared" si="104"/>
        <v>.</v>
      </c>
      <c r="AC87" s="1007" t="str">
        <f t="shared" si="105"/>
        <v>.</v>
      </c>
      <c r="AD87" s="1007" t="str">
        <f t="shared" si="106"/>
        <v>.</v>
      </c>
      <c r="AE87" s="1007" t="str">
        <f t="shared" si="107"/>
        <v>.</v>
      </c>
      <c r="AF87" s="1007" t="str">
        <f t="shared" si="108"/>
        <v>.</v>
      </c>
      <c r="AG87" s="990" t="str">
        <f t="shared" si="109"/>
        <v>.</v>
      </c>
      <c r="AH87" s="116"/>
      <c r="AI87" s="1003" t="str">
        <f>IF(S87=".",".",SUM($S87:S87))</f>
        <v>.</v>
      </c>
      <c r="AJ87" s="1004" t="str">
        <f>IF(T87=".",".",SUM($S87:T87))</f>
        <v>.</v>
      </c>
      <c r="AK87" s="1004" t="str">
        <f>IF(U87=".",".",SUM($S87:U87))</f>
        <v>.</v>
      </c>
      <c r="AL87" s="1004" t="str">
        <f>IF(V87=".",".",SUM($S87:V87))</f>
        <v>.</v>
      </c>
      <c r="AM87" s="1004" t="str">
        <f>IF(W87=".",".",SUM($S87:W87))</f>
        <v>.</v>
      </c>
      <c r="AN87" s="1004" t="str">
        <f>IF(X87=".",".",SUM($S87:X87))</f>
        <v>.</v>
      </c>
      <c r="AO87" s="1005" t="str">
        <f>IF(Y87=".",".",SUM($S87:Y87))</f>
        <v>.</v>
      </c>
      <c r="AP87" s="116"/>
      <c r="AQ87" s="1006" t="str">
        <f t="shared" si="119"/>
        <v>.</v>
      </c>
      <c r="AR87" s="1007" t="str">
        <f t="shared" si="110"/>
        <v>.</v>
      </c>
      <c r="AS87" s="1007" t="str">
        <f t="shared" si="111"/>
        <v>.</v>
      </c>
      <c r="AT87" s="1007" t="str">
        <f t="shared" si="112"/>
        <v>.</v>
      </c>
      <c r="AU87" s="1007" t="str">
        <f t="shared" si="113"/>
        <v>.</v>
      </c>
      <c r="AV87" s="1007" t="str">
        <f t="shared" si="114"/>
        <v>.</v>
      </c>
      <c r="AW87" s="990" t="str">
        <f t="shared" si="115"/>
        <v>.</v>
      </c>
      <c r="AX87" s="327"/>
      <c r="AY87" s="116"/>
      <c r="AZ87" s="1474"/>
      <c r="BA87" s="1474"/>
      <c r="BB87" s="1474"/>
    </row>
    <row r="88" spans="1:54" s="189" customFormat="1" x14ac:dyDescent="0.2">
      <c r="A88" s="183"/>
      <c r="B88" s="325"/>
      <c r="C88" s="472" t="s">
        <v>261</v>
      </c>
      <c r="D88" s="473" t="str">
        <f>IF('WK2 - Notional General Income'!D362="","",'WK2 - Notional General Income'!D362)</f>
        <v/>
      </c>
      <c r="E88" s="837" t="str">
        <f>IF('WK2 - Notional General Income'!M362=".",".",'WK2 - Notional General Income'!M362/'WK2 - Notional General Income'!E362)</f>
        <v>.</v>
      </c>
      <c r="F88" s="837" t="str">
        <f>IF('WK3 - Notional GI Yr1 YIELD'!M362=".",".",'WK3 - Notional GI Yr1 YIELD'!M362/'WK3 - Notional GI Yr1 YIELD'!E362)</f>
        <v>.</v>
      </c>
      <c r="G88" s="874"/>
      <c r="H88" s="874"/>
      <c r="I88" s="874"/>
      <c r="J88" s="874"/>
      <c r="K88" s="874"/>
      <c r="L88" s="878"/>
      <c r="M88" s="333"/>
      <c r="N88" s="116"/>
      <c r="O88" s="1019">
        <f>'WK2 - Notional General Income'!$E362</f>
        <v>0</v>
      </c>
      <c r="P88" s="1020">
        <f>'WK3 - Notional GI Yr1 YIELD'!$E362</f>
        <v>0</v>
      </c>
      <c r="Q88" s="101"/>
      <c r="R88" s="325"/>
      <c r="S88" s="1003" t="str">
        <f t="shared" si="116"/>
        <v>.</v>
      </c>
      <c r="T88" s="1004" t="str">
        <f t="shared" si="117"/>
        <v>.</v>
      </c>
      <c r="U88" s="1004" t="str">
        <f t="shared" si="103"/>
        <v>.</v>
      </c>
      <c r="V88" s="1004" t="str">
        <f t="shared" si="103"/>
        <v>.</v>
      </c>
      <c r="W88" s="1004" t="str">
        <f t="shared" si="103"/>
        <v>.</v>
      </c>
      <c r="X88" s="1004" t="str">
        <f t="shared" si="103"/>
        <v>.</v>
      </c>
      <c r="Y88" s="1005" t="str">
        <f t="shared" si="103"/>
        <v>.</v>
      </c>
      <c r="Z88" s="116"/>
      <c r="AA88" s="1006" t="str">
        <f t="shared" si="118"/>
        <v>.</v>
      </c>
      <c r="AB88" s="1007" t="str">
        <f t="shared" si="104"/>
        <v>.</v>
      </c>
      <c r="AC88" s="1007" t="str">
        <f t="shared" si="105"/>
        <v>.</v>
      </c>
      <c r="AD88" s="1007" t="str">
        <f t="shared" si="106"/>
        <v>.</v>
      </c>
      <c r="AE88" s="1007" t="str">
        <f t="shared" si="107"/>
        <v>.</v>
      </c>
      <c r="AF88" s="1007" t="str">
        <f t="shared" si="108"/>
        <v>.</v>
      </c>
      <c r="AG88" s="990" t="str">
        <f t="shared" si="109"/>
        <v>.</v>
      </c>
      <c r="AH88" s="116"/>
      <c r="AI88" s="1003" t="str">
        <f>IF(S88=".",".",SUM($S88:S88))</f>
        <v>.</v>
      </c>
      <c r="AJ88" s="1004" t="str">
        <f>IF(T88=".",".",SUM($S88:T88))</f>
        <v>.</v>
      </c>
      <c r="AK88" s="1004" t="str">
        <f>IF(U88=".",".",SUM($S88:U88))</f>
        <v>.</v>
      </c>
      <c r="AL88" s="1004" t="str">
        <f>IF(V88=".",".",SUM($S88:V88))</f>
        <v>.</v>
      </c>
      <c r="AM88" s="1004" t="str">
        <f>IF(W88=".",".",SUM($S88:W88))</f>
        <v>.</v>
      </c>
      <c r="AN88" s="1004" t="str">
        <f>IF(X88=".",".",SUM($S88:X88))</f>
        <v>.</v>
      </c>
      <c r="AO88" s="1005" t="str">
        <f>IF(Y88=".",".",SUM($S88:Y88))</f>
        <v>.</v>
      </c>
      <c r="AP88" s="116"/>
      <c r="AQ88" s="1006" t="str">
        <f t="shared" si="119"/>
        <v>.</v>
      </c>
      <c r="AR88" s="1007" t="str">
        <f t="shared" si="110"/>
        <v>.</v>
      </c>
      <c r="AS88" s="1007" t="str">
        <f t="shared" si="111"/>
        <v>.</v>
      </c>
      <c r="AT88" s="1007" t="str">
        <f t="shared" si="112"/>
        <v>.</v>
      </c>
      <c r="AU88" s="1007" t="str">
        <f t="shared" si="113"/>
        <v>.</v>
      </c>
      <c r="AV88" s="1007" t="str">
        <f t="shared" si="114"/>
        <v>.</v>
      </c>
      <c r="AW88" s="990" t="str">
        <f t="shared" si="115"/>
        <v>.</v>
      </c>
      <c r="AX88" s="327"/>
      <c r="AY88" s="116"/>
      <c r="AZ88" s="1474"/>
      <c r="BA88" s="1474"/>
      <c r="BB88" s="1474"/>
    </row>
    <row r="89" spans="1:54" s="189" customFormat="1" x14ac:dyDescent="0.2">
      <c r="A89" s="183"/>
      <c r="B89" s="325"/>
      <c r="C89" s="472" t="s">
        <v>261</v>
      </c>
      <c r="D89" s="473" t="str">
        <f>IF('WK2 - Notional General Income'!D363="","",'WK2 - Notional General Income'!D363)</f>
        <v/>
      </c>
      <c r="E89" s="837" t="str">
        <f>IF('WK2 - Notional General Income'!M363=".",".",'WK2 - Notional General Income'!M363/'WK2 - Notional General Income'!E363)</f>
        <v>.</v>
      </c>
      <c r="F89" s="837" t="str">
        <f>IF('WK3 - Notional GI Yr1 YIELD'!M363=".",".",'WK3 - Notional GI Yr1 YIELD'!M363/'WK3 - Notional GI Yr1 YIELD'!E363)</f>
        <v>.</v>
      </c>
      <c r="G89" s="874"/>
      <c r="H89" s="874"/>
      <c r="I89" s="874"/>
      <c r="J89" s="874"/>
      <c r="K89" s="874"/>
      <c r="L89" s="878"/>
      <c r="M89" s="333"/>
      <c r="N89" s="116"/>
      <c r="O89" s="1019">
        <f>'WK2 - Notional General Income'!$E363</f>
        <v>0</v>
      </c>
      <c r="P89" s="1020">
        <f>'WK3 - Notional GI Yr1 YIELD'!$E363</f>
        <v>0</v>
      </c>
      <c r="Q89" s="101"/>
      <c r="R89" s="325"/>
      <c r="S89" s="1003" t="str">
        <f t="shared" si="116"/>
        <v>.</v>
      </c>
      <c r="T89" s="1004" t="str">
        <f t="shared" si="117"/>
        <v>.</v>
      </c>
      <c r="U89" s="1004" t="str">
        <f t="shared" si="103"/>
        <v>.</v>
      </c>
      <c r="V89" s="1004" t="str">
        <f t="shared" si="103"/>
        <v>.</v>
      </c>
      <c r="W89" s="1004" t="str">
        <f t="shared" si="103"/>
        <v>.</v>
      </c>
      <c r="X89" s="1004" t="str">
        <f t="shared" si="103"/>
        <v>.</v>
      </c>
      <c r="Y89" s="1005" t="str">
        <f t="shared" si="103"/>
        <v>.</v>
      </c>
      <c r="Z89" s="116"/>
      <c r="AA89" s="1006" t="str">
        <f t="shared" si="118"/>
        <v>.</v>
      </c>
      <c r="AB89" s="1007" t="str">
        <f t="shared" si="104"/>
        <v>.</v>
      </c>
      <c r="AC89" s="1007" t="str">
        <f t="shared" si="105"/>
        <v>.</v>
      </c>
      <c r="AD89" s="1007" t="str">
        <f t="shared" si="106"/>
        <v>.</v>
      </c>
      <c r="AE89" s="1007" t="str">
        <f t="shared" si="107"/>
        <v>.</v>
      </c>
      <c r="AF89" s="1007" t="str">
        <f t="shared" si="108"/>
        <v>.</v>
      </c>
      <c r="AG89" s="990" t="str">
        <f t="shared" si="109"/>
        <v>.</v>
      </c>
      <c r="AH89" s="116"/>
      <c r="AI89" s="1003" t="str">
        <f>IF(S89=".",".",SUM($S89:S89))</f>
        <v>.</v>
      </c>
      <c r="AJ89" s="1004" t="str">
        <f>IF(T89=".",".",SUM($S89:T89))</f>
        <v>.</v>
      </c>
      <c r="AK89" s="1004" t="str">
        <f>IF(U89=".",".",SUM($S89:U89))</f>
        <v>.</v>
      </c>
      <c r="AL89" s="1004" t="str">
        <f>IF(V89=".",".",SUM($S89:V89))</f>
        <v>.</v>
      </c>
      <c r="AM89" s="1004" t="str">
        <f>IF(W89=".",".",SUM($S89:W89))</f>
        <v>.</v>
      </c>
      <c r="AN89" s="1004" t="str">
        <f>IF(X89=".",".",SUM($S89:X89))</f>
        <v>.</v>
      </c>
      <c r="AO89" s="1005" t="str">
        <f>IF(Y89=".",".",SUM($S89:Y89))</f>
        <v>.</v>
      </c>
      <c r="AP89" s="116"/>
      <c r="AQ89" s="1006" t="str">
        <f t="shared" si="119"/>
        <v>.</v>
      </c>
      <c r="AR89" s="1007" t="str">
        <f t="shared" si="110"/>
        <v>.</v>
      </c>
      <c r="AS89" s="1007" t="str">
        <f t="shared" si="111"/>
        <v>.</v>
      </c>
      <c r="AT89" s="1007" t="str">
        <f t="shared" si="112"/>
        <v>.</v>
      </c>
      <c r="AU89" s="1007" t="str">
        <f t="shared" si="113"/>
        <v>.</v>
      </c>
      <c r="AV89" s="1007" t="str">
        <f t="shared" si="114"/>
        <v>.</v>
      </c>
      <c r="AW89" s="990" t="str">
        <f t="shared" si="115"/>
        <v>.</v>
      </c>
      <c r="AX89" s="327"/>
      <c r="AY89" s="116"/>
      <c r="AZ89" s="1474"/>
      <c r="BA89" s="1474"/>
      <c r="BB89" s="1474"/>
    </row>
    <row r="90" spans="1:54" s="189" customFormat="1" x14ac:dyDescent="0.2">
      <c r="A90" s="183"/>
      <c r="B90" s="325"/>
      <c r="C90" s="472" t="s">
        <v>261</v>
      </c>
      <c r="D90" s="473" t="str">
        <f>IF('WK2 - Notional General Income'!D364="","",'WK2 - Notional General Income'!D364)</f>
        <v/>
      </c>
      <c r="E90" s="837" t="str">
        <f>IF('WK2 - Notional General Income'!M364=".",".",'WK2 - Notional General Income'!M364/'WK2 - Notional General Income'!E364)</f>
        <v>.</v>
      </c>
      <c r="F90" s="837" t="str">
        <f>IF('WK3 - Notional GI Yr1 YIELD'!M364=".",".",'WK3 - Notional GI Yr1 YIELD'!M364/'WK3 - Notional GI Yr1 YIELD'!E364)</f>
        <v>.</v>
      </c>
      <c r="G90" s="874"/>
      <c r="H90" s="874"/>
      <c r="I90" s="874"/>
      <c r="J90" s="874"/>
      <c r="K90" s="874"/>
      <c r="L90" s="878"/>
      <c r="M90" s="333"/>
      <c r="N90" s="116"/>
      <c r="O90" s="1019">
        <f>'WK2 - Notional General Income'!$E364</f>
        <v>0</v>
      </c>
      <c r="P90" s="1020">
        <f>'WK3 - Notional GI Yr1 YIELD'!$E364</f>
        <v>0</v>
      </c>
      <c r="Q90" s="101"/>
      <c r="R90" s="325"/>
      <c r="S90" s="1003" t="str">
        <f t="shared" si="116"/>
        <v>.</v>
      </c>
      <c r="T90" s="1004" t="str">
        <f t="shared" si="117"/>
        <v>.</v>
      </c>
      <c r="U90" s="1004" t="str">
        <f t="shared" si="103"/>
        <v>.</v>
      </c>
      <c r="V90" s="1004" t="str">
        <f t="shared" si="103"/>
        <v>.</v>
      </c>
      <c r="W90" s="1004" t="str">
        <f t="shared" si="103"/>
        <v>.</v>
      </c>
      <c r="X90" s="1004" t="str">
        <f t="shared" si="103"/>
        <v>.</v>
      </c>
      <c r="Y90" s="1005" t="str">
        <f t="shared" si="103"/>
        <v>.</v>
      </c>
      <c r="Z90" s="116"/>
      <c r="AA90" s="1006" t="str">
        <f t="shared" si="118"/>
        <v>.</v>
      </c>
      <c r="AB90" s="1007" t="str">
        <f t="shared" si="104"/>
        <v>.</v>
      </c>
      <c r="AC90" s="1007" t="str">
        <f t="shared" si="105"/>
        <v>.</v>
      </c>
      <c r="AD90" s="1007" t="str">
        <f t="shared" si="106"/>
        <v>.</v>
      </c>
      <c r="AE90" s="1007" t="str">
        <f t="shared" si="107"/>
        <v>.</v>
      </c>
      <c r="AF90" s="1007" t="str">
        <f t="shared" si="108"/>
        <v>.</v>
      </c>
      <c r="AG90" s="990" t="str">
        <f t="shared" si="109"/>
        <v>.</v>
      </c>
      <c r="AH90" s="116"/>
      <c r="AI90" s="1003" t="str">
        <f>IF(S90=".",".",SUM($S90:S90))</f>
        <v>.</v>
      </c>
      <c r="AJ90" s="1004" t="str">
        <f>IF(T90=".",".",SUM($S90:T90))</f>
        <v>.</v>
      </c>
      <c r="AK90" s="1004" t="str">
        <f>IF(U90=".",".",SUM($S90:U90))</f>
        <v>.</v>
      </c>
      <c r="AL90" s="1004" t="str">
        <f>IF(V90=".",".",SUM($S90:V90))</f>
        <v>.</v>
      </c>
      <c r="AM90" s="1004" t="str">
        <f>IF(W90=".",".",SUM($S90:W90))</f>
        <v>.</v>
      </c>
      <c r="AN90" s="1004" t="str">
        <f>IF(X90=".",".",SUM($S90:X90))</f>
        <v>.</v>
      </c>
      <c r="AO90" s="1005" t="str">
        <f>IF(Y90=".",".",SUM($S90:Y90))</f>
        <v>.</v>
      </c>
      <c r="AP90" s="116"/>
      <c r="AQ90" s="1006" t="str">
        <f t="shared" si="119"/>
        <v>.</v>
      </c>
      <c r="AR90" s="1007" t="str">
        <f t="shared" si="110"/>
        <v>.</v>
      </c>
      <c r="AS90" s="1007" t="str">
        <f t="shared" si="111"/>
        <v>.</v>
      </c>
      <c r="AT90" s="1007" t="str">
        <f t="shared" si="112"/>
        <v>.</v>
      </c>
      <c r="AU90" s="1007" t="str">
        <f t="shared" si="113"/>
        <v>.</v>
      </c>
      <c r="AV90" s="1007" t="str">
        <f t="shared" si="114"/>
        <v>.</v>
      </c>
      <c r="AW90" s="990" t="str">
        <f t="shared" si="115"/>
        <v>.</v>
      </c>
      <c r="AX90" s="327"/>
      <c r="AY90" s="116"/>
      <c r="AZ90" s="1474"/>
      <c r="BA90" s="1474"/>
      <c r="BB90" s="1474"/>
    </row>
    <row r="91" spans="1:54" s="189" customFormat="1" x14ac:dyDescent="0.2">
      <c r="A91" s="183"/>
      <c r="B91" s="325"/>
      <c r="C91" s="472" t="s">
        <v>261</v>
      </c>
      <c r="D91" s="473" t="str">
        <f>IF('WK2 - Notional General Income'!D365="","",'WK2 - Notional General Income'!D365)</f>
        <v/>
      </c>
      <c r="E91" s="837" t="str">
        <f>IF('WK2 - Notional General Income'!M365=".",".",'WK2 - Notional General Income'!M365/'WK2 - Notional General Income'!E365)</f>
        <v>.</v>
      </c>
      <c r="F91" s="837" t="str">
        <f>IF('WK3 - Notional GI Yr1 YIELD'!M365=".",".",'WK3 - Notional GI Yr1 YIELD'!M365/'WK3 - Notional GI Yr1 YIELD'!E365)</f>
        <v>.</v>
      </c>
      <c r="G91" s="874"/>
      <c r="H91" s="874"/>
      <c r="I91" s="874"/>
      <c r="J91" s="874"/>
      <c r="K91" s="874"/>
      <c r="L91" s="878"/>
      <c r="M91" s="333"/>
      <c r="N91" s="116"/>
      <c r="O91" s="1019">
        <f>'WK2 - Notional General Income'!$E365</f>
        <v>0</v>
      </c>
      <c r="P91" s="1020">
        <f>'WK3 - Notional GI Yr1 YIELD'!$E365</f>
        <v>0</v>
      </c>
      <c r="Q91" s="101"/>
      <c r="R91" s="325"/>
      <c r="S91" s="1003" t="str">
        <f t="shared" si="116"/>
        <v>.</v>
      </c>
      <c r="T91" s="1004" t="str">
        <f t="shared" si="117"/>
        <v>.</v>
      </c>
      <c r="U91" s="1004" t="str">
        <f t="shared" si="103"/>
        <v>.</v>
      </c>
      <c r="V91" s="1004" t="str">
        <f t="shared" si="103"/>
        <v>.</v>
      </c>
      <c r="W91" s="1004" t="str">
        <f t="shared" si="103"/>
        <v>.</v>
      </c>
      <c r="X91" s="1004" t="str">
        <f t="shared" si="103"/>
        <v>.</v>
      </c>
      <c r="Y91" s="1005" t="str">
        <f t="shared" si="103"/>
        <v>.</v>
      </c>
      <c r="Z91" s="116"/>
      <c r="AA91" s="1006" t="str">
        <f t="shared" si="118"/>
        <v>.</v>
      </c>
      <c r="AB91" s="1007" t="str">
        <f t="shared" si="104"/>
        <v>.</v>
      </c>
      <c r="AC91" s="1007" t="str">
        <f t="shared" si="105"/>
        <v>.</v>
      </c>
      <c r="AD91" s="1007" t="str">
        <f t="shared" si="106"/>
        <v>.</v>
      </c>
      <c r="AE91" s="1007" t="str">
        <f t="shared" si="107"/>
        <v>.</v>
      </c>
      <c r="AF91" s="1007" t="str">
        <f t="shared" si="108"/>
        <v>.</v>
      </c>
      <c r="AG91" s="990" t="str">
        <f t="shared" si="109"/>
        <v>.</v>
      </c>
      <c r="AH91" s="116"/>
      <c r="AI91" s="1003" t="str">
        <f>IF(S91=".",".",SUM($S91:S91))</f>
        <v>.</v>
      </c>
      <c r="AJ91" s="1004" t="str">
        <f>IF(T91=".",".",SUM($S91:T91))</f>
        <v>.</v>
      </c>
      <c r="AK91" s="1004" t="str">
        <f>IF(U91=".",".",SUM($S91:U91))</f>
        <v>.</v>
      </c>
      <c r="AL91" s="1004" t="str">
        <f>IF(V91=".",".",SUM($S91:V91))</f>
        <v>.</v>
      </c>
      <c r="AM91" s="1004" t="str">
        <f>IF(W91=".",".",SUM($S91:W91))</f>
        <v>.</v>
      </c>
      <c r="AN91" s="1004" t="str">
        <f>IF(X91=".",".",SUM($S91:X91))</f>
        <v>.</v>
      </c>
      <c r="AO91" s="1005" t="str">
        <f>IF(Y91=".",".",SUM($S91:Y91))</f>
        <v>.</v>
      </c>
      <c r="AP91" s="116"/>
      <c r="AQ91" s="1006" t="str">
        <f t="shared" si="119"/>
        <v>.</v>
      </c>
      <c r="AR91" s="1007" t="str">
        <f t="shared" si="110"/>
        <v>.</v>
      </c>
      <c r="AS91" s="1007" t="str">
        <f t="shared" si="111"/>
        <v>.</v>
      </c>
      <c r="AT91" s="1007" t="str">
        <f t="shared" si="112"/>
        <v>.</v>
      </c>
      <c r="AU91" s="1007" t="str">
        <f t="shared" si="113"/>
        <v>.</v>
      </c>
      <c r="AV91" s="1007" t="str">
        <f t="shared" si="114"/>
        <v>.</v>
      </c>
      <c r="AW91" s="990" t="str">
        <f t="shared" si="115"/>
        <v>.</v>
      </c>
      <c r="AX91" s="327"/>
      <c r="AY91" s="116"/>
      <c r="AZ91" s="1474"/>
      <c r="BA91" s="1474"/>
      <c r="BB91" s="1474"/>
    </row>
    <row r="92" spans="1:54" s="189" customFormat="1" x14ac:dyDescent="0.2">
      <c r="A92" s="183"/>
      <c r="B92" s="325"/>
      <c r="C92" s="472" t="s">
        <v>261</v>
      </c>
      <c r="D92" s="473" t="str">
        <f>IF('WK2 - Notional General Income'!D366="","",'WK2 - Notional General Income'!D366)</f>
        <v/>
      </c>
      <c r="E92" s="837" t="str">
        <f>IF('WK2 - Notional General Income'!M366=".",".",'WK2 - Notional General Income'!M366/'WK2 - Notional General Income'!E366)</f>
        <v>.</v>
      </c>
      <c r="F92" s="837" t="str">
        <f>IF('WK3 - Notional GI Yr1 YIELD'!M366=".",".",'WK3 - Notional GI Yr1 YIELD'!M366/'WK3 - Notional GI Yr1 YIELD'!E366)</f>
        <v>.</v>
      </c>
      <c r="G92" s="876"/>
      <c r="H92" s="876"/>
      <c r="I92" s="876"/>
      <c r="J92" s="876"/>
      <c r="K92" s="876"/>
      <c r="L92" s="880"/>
      <c r="M92" s="333"/>
      <c r="N92" s="116"/>
      <c r="O92" s="1019">
        <f>'WK2 - Notional General Income'!$E366</f>
        <v>0</v>
      </c>
      <c r="P92" s="1020">
        <f>'WK3 - Notional GI Yr1 YIELD'!$E366</f>
        <v>0</v>
      </c>
      <c r="Q92" s="101"/>
      <c r="R92" s="325"/>
      <c r="S92" s="1003" t="str">
        <f t="shared" si="116"/>
        <v>.</v>
      </c>
      <c r="T92" s="1004" t="str">
        <f t="shared" si="117"/>
        <v>.</v>
      </c>
      <c r="U92" s="1004" t="str">
        <f t="shared" si="103"/>
        <v>.</v>
      </c>
      <c r="V92" s="1004" t="str">
        <f t="shared" si="103"/>
        <v>.</v>
      </c>
      <c r="W92" s="1004" t="str">
        <f t="shared" si="103"/>
        <v>.</v>
      </c>
      <c r="X92" s="1004" t="str">
        <f t="shared" si="103"/>
        <v>.</v>
      </c>
      <c r="Y92" s="1005" t="str">
        <f t="shared" si="103"/>
        <v>.</v>
      </c>
      <c r="Z92" s="116"/>
      <c r="AA92" s="1006" t="str">
        <f t="shared" si="118"/>
        <v>.</v>
      </c>
      <c r="AB92" s="1007" t="str">
        <f t="shared" si="104"/>
        <v>.</v>
      </c>
      <c r="AC92" s="1007" t="str">
        <f t="shared" si="105"/>
        <v>.</v>
      </c>
      <c r="AD92" s="1007" t="str">
        <f t="shared" si="106"/>
        <v>.</v>
      </c>
      <c r="AE92" s="1007" t="str">
        <f t="shared" si="107"/>
        <v>.</v>
      </c>
      <c r="AF92" s="1007" t="str">
        <f t="shared" si="108"/>
        <v>.</v>
      </c>
      <c r="AG92" s="990" t="str">
        <f t="shared" si="109"/>
        <v>.</v>
      </c>
      <c r="AH92" s="116"/>
      <c r="AI92" s="1003" t="str">
        <f>IF(S92=".",".",SUM($S92:S92))</f>
        <v>.</v>
      </c>
      <c r="AJ92" s="1004" t="str">
        <f>IF(T92=".",".",SUM($S92:T92))</f>
        <v>.</v>
      </c>
      <c r="AK92" s="1004" t="str">
        <f>IF(U92=".",".",SUM($S92:U92))</f>
        <v>.</v>
      </c>
      <c r="AL92" s="1004" t="str">
        <f>IF(V92=".",".",SUM($S92:V92))</f>
        <v>.</v>
      </c>
      <c r="AM92" s="1004" t="str">
        <f>IF(W92=".",".",SUM($S92:W92))</f>
        <v>.</v>
      </c>
      <c r="AN92" s="1004" t="str">
        <f>IF(X92=".",".",SUM($S92:X92))</f>
        <v>.</v>
      </c>
      <c r="AO92" s="1005" t="str">
        <f>IF(Y92=".",".",SUM($S92:Y92))</f>
        <v>.</v>
      </c>
      <c r="AP92" s="116"/>
      <c r="AQ92" s="1006" t="str">
        <f t="shared" si="119"/>
        <v>.</v>
      </c>
      <c r="AR92" s="1007" t="str">
        <f t="shared" si="110"/>
        <v>.</v>
      </c>
      <c r="AS92" s="1007" t="str">
        <f t="shared" si="111"/>
        <v>.</v>
      </c>
      <c r="AT92" s="1007" t="str">
        <f t="shared" si="112"/>
        <v>.</v>
      </c>
      <c r="AU92" s="1007" t="str">
        <f t="shared" si="113"/>
        <v>.</v>
      </c>
      <c r="AV92" s="1007" t="str">
        <f t="shared" si="114"/>
        <v>.</v>
      </c>
      <c r="AW92" s="990" t="str">
        <f t="shared" si="115"/>
        <v>.</v>
      </c>
      <c r="AX92" s="327"/>
      <c r="AY92" s="116"/>
      <c r="AZ92" s="1474"/>
      <c r="BA92" s="1474"/>
      <c r="BB92" s="1474"/>
    </row>
    <row r="93" spans="1:54" s="190" customFormat="1" x14ac:dyDescent="0.2">
      <c r="A93" s="183"/>
      <c r="B93" s="325"/>
      <c r="C93" s="211"/>
      <c r="D93" s="211" t="s">
        <v>256</v>
      </c>
      <c r="E93" s="1519" t="str">
        <f>IF($O93=0,".",SUMPRODUCT(E75:E92,$O75:$O92)/$O93)</f>
        <v>.</v>
      </c>
      <c r="F93" s="1520" t="str">
        <f t="shared" ref="F93" si="120">IF($P93=0,".",SUMPRODUCT(F75:F92,$P75:$P92)/$P93)</f>
        <v>.</v>
      </c>
      <c r="G93" s="197" t="str">
        <f t="shared" ref="G93:L93" si="121">IF($P93=0,".",SUMPRODUCT(G75:G92,$P75:$P92)/$P93)</f>
        <v>.</v>
      </c>
      <c r="H93" s="197" t="str">
        <f t="shared" si="121"/>
        <v>.</v>
      </c>
      <c r="I93" s="197" t="str">
        <f t="shared" si="121"/>
        <v>.</v>
      </c>
      <c r="J93" s="197" t="str">
        <f t="shared" si="121"/>
        <v>.</v>
      </c>
      <c r="K93" s="197" t="str">
        <f t="shared" si="121"/>
        <v>.</v>
      </c>
      <c r="L93" s="197" t="str">
        <f t="shared" si="121"/>
        <v>.</v>
      </c>
      <c r="M93" s="333"/>
      <c r="N93" s="383"/>
      <c r="O93" s="1021">
        <f>SUM(O75:O82)</f>
        <v>0</v>
      </c>
      <c r="P93" s="1022">
        <f>SUM(P75:P82)</f>
        <v>0</v>
      </c>
      <c r="Q93" s="102"/>
      <c r="R93" s="334"/>
      <c r="S93" s="1012" t="str">
        <f t="shared" si="116"/>
        <v>.</v>
      </c>
      <c r="T93" s="1013" t="str">
        <f t="shared" si="117"/>
        <v>.</v>
      </c>
      <c r="U93" s="1013" t="str">
        <f t="shared" ref="U93:Y93" si="122">IF(H93=".",".",H93-G93)</f>
        <v>.</v>
      </c>
      <c r="V93" s="1013" t="str">
        <f t="shared" si="122"/>
        <v>.</v>
      </c>
      <c r="W93" s="1013" t="str">
        <f t="shared" si="122"/>
        <v>.</v>
      </c>
      <c r="X93" s="1013" t="str">
        <f t="shared" si="122"/>
        <v>.</v>
      </c>
      <c r="Y93" s="1014" t="str">
        <f t="shared" si="122"/>
        <v>.</v>
      </c>
      <c r="Z93" s="144"/>
      <c r="AA93" s="1516" t="str">
        <f t="shared" si="118"/>
        <v>.</v>
      </c>
      <c r="AB93" s="1517" t="str">
        <f t="shared" si="104"/>
        <v>.</v>
      </c>
      <c r="AC93" s="1517" t="str">
        <f t="shared" si="105"/>
        <v>.</v>
      </c>
      <c r="AD93" s="1517" t="str">
        <f t="shared" si="106"/>
        <v>.</v>
      </c>
      <c r="AE93" s="1517" t="str">
        <f t="shared" si="107"/>
        <v>.</v>
      </c>
      <c r="AF93" s="1517" t="str">
        <f t="shared" si="108"/>
        <v>.</v>
      </c>
      <c r="AG93" s="1518" t="str">
        <f t="shared" si="109"/>
        <v>.</v>
      </c>
      <c r="AH93" s="144"/>
      <c r="AI93" s="1012" t="str">
        <f>IF(S93=".",".",SUM($S93:S93))</f>
        <v>.</v>
      </c>
      <c r="AJ93" s="1013" t="str">
        <f>IF(T93=".",".",SUM($S93:T93))</f>
        <v>.</v>
      </c>
      <c r="AK93" s="1013" t="str">
        <f>IF(U93=".",".",SUM($S93:U93))</f>
        <v>.</v>
      </c>
      <c r="AL93" s="1013" t="str">
        <f>IF(V93=".",".",SUM($S93:V93))</f>
        <v>.</v>
      </c>
      <c r="AM93" s="1013" t="str">
        <f>IF(W93=".",".",SUM($S93:W93))</f>
        <v>.</v>
      </c>
      <c r="AN93" s="1013" t="str">
        <f>IF(X93=".",".",SUM($S93:X93))</f>
        <v>.</v>
      </c>
      <c r="AO93" s="1014" t="str">
        <f>IF(Y93=".",".",SUM($S93:Y93))</f>
        <v>.</v>
      </c>
      <c r="AP93" s="144"/>
      <c r="AQ93" s="1516" t="str">
        <f t="shared" si="119"/>
        <v>.</v>
      </c>
      <c r="AR93" s="1517" t="str">
        <f t="shared" si="110"/>
        <v>.</v>
      </c>
      <c r="AS93" s="1517" t="str">
        <f t="shared" si="111"/>
        <v>.</v>
      </c>
      <c r="AT93" s="1517" t="str">
        <f t="shared" si="112"/>
        <v>.</v>
      </c>
      <c r="AU93" s="1517" t="str">
        <f t="shared" si="113"/>
        <v>.</v>
      </c>
      <c r="AV93" s="1517" t="str">
        <f t="shared" si="114"/>
        <v>.</v>
      </c>
      <c r="AW93" s="1518" t="str">
        <f t="shared" si="115"/>
        <v>.</v>
      </c>
      <c r="AX93" s="346"/>
      <c r="AY93" s="144"/>
      <c r="AZ93" s="102"/>
      <c r="BA93" s="102"/>
      <c r="BB93" s="102"/>
    </row>
    <row r="94" spans="1:54" s="189" customFormat="1" x14ac:dyDescent="0.2">
      <c r="A94" s="183"/>
      <c r="B94" s="325"/>
      <c r="C94" s="470" t="s">
        <v>159</v>
      </c>
      <c r="D94" s="471" t="str">
        <f>IF('WK2 - Notional General Income'!D102="","",'WK2 - Notional General Income'!D102)</f>
        <v/>
      </c>
      <c r="E94" s="836" t="str">
        <f>IF('WK2 - Notional General Income'!M102=".",".",'WK2 - Notional General Income'!M102/'WK2 - Notional General Income'!E102)</f>
        <v>.</v>
      </c>
      <c r="F94" s="836" t="str">
        <f>IF('WK3 - Notional GI Yr1 YIELD'!M102=".",".",'WK3 - Notional GI Yr1 YIELD'!M102/'WK3 - Notional GI Yr1 YIELD'!E102)</f>
        <v>.</v>
      </c>
      <c r="G94" s="873"/>
      <c r="H94" s="873"/>
      <c r="I94" s="873"/>
      <c r="J94" s="873"/>
      <c r="K94" s="1206"/>
      <c r="L94" s="1206"/>
      <c r="M94" s="333"/>
      <c r="N94" s="116"/>
      <c r="O94" s="1017">
        <f>'WK2 - Notional General Income'!$E102</f>
        <v>0</v>
      </c>
      <c r="P94" s="1018">
        <f>'WK3 - Notional GI Yr1 YIELD'!$E102</f>
        <v>0</v>
      </c>
      <c r="Q94" s="101"/>
      <c r="R94" s="325"/>
      <c r="S94" s="1000" t="str">
        <f t="shared" ref="S94:S157" si="123">IF(OR(E94=".",F94="."),".",F94-E94)</f>
        <v>.</v>
      </c>
      <c r="T94" s="1001" t="str">
        <f t="shared" ref="T94:T157" si="124">IF(OR(F94=".",G94="."),".",G94-F94)</f>
        <v>.</v>
      </c>
      <c r="U94" s="1001" t="str">
        <f t="shared" si="103"/>
        <v>.</v>
      </c>
      <c r="V94" s="1001" t="str">
        <f t="shared" si="103"/>
        <v>.</v>
      </c>
      <c r="W94" s="1001" t="str">
        <f t="shared" si="103"/>
        <v>.</v>
      </c>
      <c r="X94" s="1001" t="str">
        <f t="shared" si="103"/>
        <v>.</v>
      </c>
      <c r="Y94" s="1002" t="str">
        <f t="shared" si="103"/>
        <v>.</v>
      </c>
      <c r="Z94" s="116"/>
      <c r="AA94" s="1513" t="str">
        <f t="shared" si="118"/>
        <v>.</v>
      </c>
      <c r="AB94" s="1514" t="str">
        <f t="shared" si="104"/>
        <v>.</v>
      </c>
      <c r="AC94" s="1514" t="str">
        <f t="shared" si="105"/>
        <v>.</v>
      </c>
      <c r="AD94" s="1514" t="str">
        <f t="shared" si="106"/>
        <v>.</v>
      </c>
      <c r="AE94" s="1514" t="str">
        <f t="shared" si="107"/>
        <v>.</v>
      </c>
      <c r="AF94" s="1514" t="str">
        <f t="shared" si="108"/>
        <v>.</v>
      </c>
      <c r="AG94" s="1515" t="str">
        <f t="shared" si="109"/>
        <v>.</v>
      </c>
      <c r="AH94" s="116"/>
      <c r="AI94" s="1000" t="str">
        <f>IF(S94=".",".",SUM($S94:S94))</f>
        <v>.</v>
      </c>
      <c r="AJ94" s="1001" t="str">
        <f>IF(T94=".",".",SUM($S94:T94))</f>
        <v>.</v>
      </c>
      <c r="AK94" s="1001" t="str">
        <f>IF(U94=".",".",SUM($S94:U94))</f>
        <v>.</v>
      </c>
      <c r="AL94" s="1001" t="str">
        <f>IF(V94=".",".",SUM($S94:V94))</f>
        <v>.</v>
      </c>
      <c r="AM94" s="1001" t="str">
        <f>IF(W94=".",".",SUM($S94:W94))</f>
        <v>.</v>
      </c>
      <c r="AN94" s="1001" t="str">
        <f>IF(X94=".",".",SUM($S94:X94))</f>
        <v>.</v>
      </c>
      <c r="AO94" s="1002" t="str">
        <f>IF(Y94=".",".",SUM($S94:Y94))</f>
        <v>.</v>
      </c>
      <c r="AP94" s="116"/>
      <c r="AQ94" s="1513" t="str">
        <f t="shared" si="119"/>
        <v>.</v>
      </c>
      <c r="AR94" s="1514" t="str">
        <f t="shared" si="110"/>
        <v>.</v>
      </c>
      <c r="AS94" s="1514" t="str">
        <f t="shared" si="111"/>
        <v>.</v>
      </c>
      <c r="AT94" s="1514" t="str">
        <f t="shared" si="112"/>
        <v>.</v>
      </c>
      <c r="AU94" s="1514" t="str">
        <f t="shared" si="113"/>
        <v>.</v>
      </c>
      <c r="AV94" s="1514" t="str">
        <f t="shared" si="114"/>
        <v>.</v>
      </c>
      <c r="AW94" s="1515" t="str">
        <f t="shared" si="115"/>
        <v>.</v>
      </c>
      <c r="AX94" s="327"/>
      <c r="AY94" s="116"/>
      <c r="AZ94" s="1474"/>
      <c r="BA94" s="1474"/>
      <c r="BB94" s="1474"/>
    </row>
    <row r="95" spans="1:54" s="189" customFormat="1" x14ac:dyDescent="0.2">
      <c r="A95" s="183"/>
      <c r="B95" s="325"/>
      <c r="C95" s="472" t="s">
        <v>159</v>
      </c>
      <c r="D95" s="473" t="str">
        <f>IF('WK2 - Notional General Income'!D103="","",'WK2 - Notional General Income'!D103)</f>
        <v/>
      </c>
      <c r="E95" s="837" t="str">
        <f>IF('WK2 - Notional General Income'!M103=".",".",'WK2 - Notional General Income'!M103/'WK2 - Notional General Income'!E103)</f>
        <v>.</v>
      </c>
      <c r="F95" s="837" t="str">
        <f>IF('WK3 - Notional GI Yr1 YIELD'!M103=".",".",'WK3 - Notional GI Yr1 YIELD'!M103/'WK3 - Notional GI Yr1 YIELD'!E103)</f>
        <v>.</v>
      </c>
      <c r="G95" s="874"/>
      <c r="H95" s="874"/>
      <c r="I95" s="874"/>
      <c r="J95" s="874"/>
      <c r="K95" s="1207"/>
      <c r="L95" s="1207"/>
      <c r="M95" s="333"/>
      <c r="N95" s="116"/>
      <c r="O95" s="1019">
        <f>'WK2 - Notional General Income'!$E103</f>
        <v>0</v>
      </c>
      <c r="P95" s="1020">
        <f>'WK3 - Notional GI Yr1 YIELD'!$E103</f>
        <v>0</v>
      </c>
      <c r="Q95" s="101"/>
      <c r="R95" s="325"/>
      <c r="S95" s="1003" t="str">
        <f t="shared" si="123"/>
        <v>.</v>
      </c>
      <c r="T95" s="1004" t="str">
        <f t="shared" si="124"/>
        <v>.</v>
      </c>
      <c r="U95" s="1004" t="str">
        <f t="shared" ref="U95:Y118" si="125">IF(H95="",".",H95-G95)</f>
        <v>.</v>
      </c>
      <c r="V95" s="1004" t="str">
        <f t="shared" si="125"/>
        <v>.</v>
      </c>
      <c r="W95" s="1004" t="str">
        <f t="shared" si="125"/>
        <v>.</v>
      </c>
      <c r="X95" s="1004" t="str">
        <f t="shared" si="125"/>
        <v>.</v>
      </c>
      <c r="Y95" s="1005" t="str">
        <f t="shared" si="125"/>
        <v>.</v>
      </c>
      <c r="Z95" s="116"/>
      <c r="AA95" s="1006" t="str">
        <f t="shared" si="118"/>
        <v>.</v>
      </c>
      <c r="AB95" s="1007" t="str">
        <f t="shared" si="104"/>
        <v>.</v>
      </c>
      <c r="AC95" s="1007" t="str">
        <f t="shared" si="105"/>
        <v>.</v>
      </c>
      <c r="AD95" s="1007" t="str">
        <f t="shared" si="106"/>
        <v>.</v>
      </c>
      <c r="AE95" s="1007" t="str">
        <f t="shared" si="107"/>
        <v>.</v>
      </c>
      <c r="AF95" s="1007" t="str">
        <f t="shared" si="108"/>
        <v>.</v>
      </c>
      <c r="AG95" s="990" t="str">
        <f t="shared" si="109"/>
        <v>.</v>
      </c>
      <c r="AH95" s="116"/>
      <c r="AI95" s="1003" t="str">
        <f>IF(S95=".",".",SUM($S95:S95))</f>
        <v>.</v>
      </c>
      <c r="AJ95" s="1004" t="str">
        <f>IF(T95=".",".",SUM($S95:T95))</f>
        <v>.</v>
      </c>
      <c r="AK95" s="1004" t="str">
        <f>IF(U95=".",".",SUM($S95:U95))</f>
        <v>.</v>
      </c>
      <c r="AL95" s="1004" t="str">
        <f>IF(V95=".",".",SUM($S95:V95))</f>
        <v>.</v>
      </c>
      <c r="AM95" s="1004" t="str">
        <f>IF(W95=".",".",SUM($S95:W95))</f>
        <v>.</v>
      </c>
      <c r="AN95" s="1004" t="str">
        <f>IF(X95=".",".",SUM($S95:X95))</f>
        <v>.</v>
      </c>
      <c r="AO95" s="1005" t="str">
        <f>IF(Y95=".",".",SUM($S95:Y95))</f>
        <v>.</v>
      </c>
      <c r="AP95" s="116"/>
      <c r="AQ95" s="1006" t="str">
        <f t="shared" si="119"/>
        <v>.</v>
      </c>
      <c r="AR95" s="1007" t="str">
        <f t="shared" si="110"/>
        <v>.</v>
      </c>
      <c r="AS95" s="1007" t="str">
        <f t="shared" si="111"/>
        <v>.</v>
      </c>
      <c r="AT95" s="1007" t="str">
        <f t="shared" si="112"/>
        <v>.</v>
      </c>
      <c r="AU95" s="1007" t="str">
        <f t="shared" si="113"/>
        <v>.</v>
      </c>
      <c r="AV95" s="1007" t="str">
        <f t="shared" si="114"/>
        <v>.</v>
      </c>
      <c r="AW95" s="990" t="str">
        <f t="shared" si="115"/>
        <v>.</v>
      </c>
      <c r="AX95" s="327"/>
      <c r="AY95" s="116"/>
      <c r="AZ95" s="1474"/>
      <c r="BA95" s="1474"/>
      <c r="BB95" s="1474"/>
    </row>
    <row r="96" spans="1:54" s="189" customFormat="1" x14ac:dyDescent="0.2">
      <c r="A96" s="183"/>
      <c r="B96" s="325"/>
      <c r="C96" s="472" t="s">
        <v>159</v>
      </c>
      <c r="D96" s="473" t="str">
        <f>IF('WK2 - Notional General Income'!D104="","",'WK2 - Notional General Income'!D104)</f>
        <v/>
      </c>
      <c r="E96" s="837" t="str">
        <f>IF('WK2 - Notional General Income'!M104=".",".",'WK2 - Notional General Income'!M104/'WK2 - Notional General Income'!E104)</f>
        <v>.</v>
      </c>
      <c r="F96" s="837" t="str">
        <f>IF('WK3 - Notional GI Yr1 YIELD'!M104=".",".",'WK3 - Notional GI Yr1 YIELD'!M104/'WK3 - Notional GI Yr1 YIELD'!E104)</f>
        <v>.</v>
      </c>
      <c r="G96" s="874"/>
      <c r="H96" s="874"/>
      <c r="I96" s="874"/>
      <c r="J96" s="874"/>
      <c r="K96" s="874"/>
      <c r="L96" s="874"/>
      <c r="M96" s="333"/>
      <c r="N96" s="116"/>
      <c r="O96" s="1019">
        <f>'WK2 - Notional General Income'!$E104</f>
        <v>0</v>
      </c>
      <c r="P96" s="1020">
        <f>'WK3 - Notional GI Yr1 YIELD'!$E104</f>
        <v>0</v>
      </c>
      <c r="Q96" s="101"/>
      <c r="R96" s="325"/>
      <c r="S96" s="1003" t="str">
        <f t="shared" si="123"/>
        <v>.</v>
      </c>
      <c r="T96" s="1004" t="str">
        <f t="shared" si="124"/>
        <v>.</v>
      </c>
      <c r="U96" s="1004" t="str">
        <f t="shared" si="125"/>
        <v>.</v>
      </c>
      <c r="V96" s="1004" t="str">
        <f t="shared" si="125"/>
        <v>.</v>
      </c>
      <c r="W96" s="1004" t="str">
        <f t="shared" si="125"/>
        <v>.</v>
      </c>
      <c r="X96" s="1004" t="str">
        <f t="shared" si="125"/>
        <v>.</v>
      </c>
      <c r="Y96" s="1005" t="str">
        <f t="shared" si="125"/>
        <v>.</v>
      </c>
      <c r="Z96" s="116"/>
      <c r="AA96" s="1006" t="str">
        <f t="shared" si="118"/>
        <v>.</v>
      </c>
      <c r="AB96" s="1007" t="str">
        <f t="shared" si="104"/>
        <v>.</v>
      </c>
      <c r="AC96" s="1007" t="str">
        <f t="shared" si="105"/>
        <v>.</v>
      </c>
      <c r="AD96" s="1007" t="str">
        <f t="shared" si="106"/>
        <v>.</v>
      </c>
      <c r="AE96" s="1007" t="str">
        <f t="shared" si="107"/>
        <v>.</v>
      </c>
      <c r="AF96" s="1007" t="str">
        <f t="shared" si="108"/>
        <v>.</v>
      </c>
      <c r="AG96" s="990" t="str">
        <f t="shared" si="109"/>
        <v>.</v>
      </c>
      <c r="AH96" s="116"/>
      <c r="AI96" s="1003" t="str">
        <f>IF(S96=".",".",SUM($S96:S96))</f>
        <v>.</v>
      </c>
      <c r="AJ96" s="1004" t="str">
        <f>IF(T96=".",".",SUM($S96:T96))</f>
        <v>.</v>
      </c>
      <c r="AK96" s="1004" t="str">
        <f>IF(U96=".",".",SUM($S96:U96))</f>
        <v>.</v>
      </c>
      <c r="AL96" s="1004" t="str">
        <f>IF(V96=".",".",SUM($S96:V96))</f>
        <v>.</v>
      </c>
      <c r="AM96" s="1004" t="str">
        <f>IF(W96=".",".",SUM($S96:W96))</f>
        <v>.</v>
      </c>
      <c r="AN96" s="1004" t="str">
        <f>IF(X96=".",".",SUM($S96:X96))</f>
        <v>.</v>
      </c>
      <c r="AO96" s="1005" t="str">
        <f>IF(Y96=".",".",SUM($S96:Y96))</f>
        <v>.</v>
      </c>
      <c r="AP96" s="116"/>
      <c r="AQ96" s="1006" t="str">
        <f t="shared" si="119"/>
        <v>.</v>
      </c>
      <c r="AR96" s="1007" t="str">
        <f t="shared" si="110"/>
        <v>.</v>
      </c>
      <c r="AS96" s="1007" t="str">
        <f t="shared" si="111"/>
        <v>.</v>
      </c>
      <c r="AT96" s="1007" t="str">
        <f t="shared" si="112"/>
        <v>.</v>
      </c>
      <c r="AU96" s="1007" t="str">
        <f t="shared" si="113"/>
        <v>.</v>
      </c>
      <c r="AV96" s="1007" t="str">
        <f t="shared" si="114"/>
        <v>.</v>
      </c>
      <c r="AW96" s="990" t="str">
        <f t="shared" si="115"/>
        <v>.</v>
      </c>
      <c r="AX96" s="327"/>
      <c r="AY96" s="116"/>
      <c r="AZ96" s="1474"/>
      <c r="BA96" s="1474"/>
      <c r="BB96" s="1474"/>
    </row>
    <row r="97" spans="1:54" s="189" customFormat="1" x14ac:dyDescent="0.2">
      <c r="A97" s="183"/>
      <c r="B97" s="325"/>
      <c r="C97" s="472" t="s">
        <v>159</v>
      </c>
      <c r="D97" s="473" t="str">
        <f>IF('WK2 - Notional General Income'!D105="","",'WK2 - Notional General Income'!D105)</f>
        <v/>
      </c>
      <c r="E97" s="837" t="str">
        <f>IF('WK2 - Notional General Income'!M105=".",".",'WK2 - Notional General Income'!M105/'WK2 - Notional General Income'!E105)</f>
        <v>.</v>
      </c>
      <c r="F97" s="837" t="str">
        <f>IF('WK3 - Notional GI Yr1 YIELD'!M105=".",".",'WK3 - Notional GI Yr1 YIELD'!M105/'WK3 - Notional GI Yr1 YIELD'!E105)</f>
        <v>.</v>
      </c>
      <c r="G97" s="874"/>
      <c r="H97" s="874"/>
      <c r="I97" s="874"/>
      <c r="J97" s="874"/>
      <c r="K97" s="874"/>
      <c r="L97" s="874"/>
      <c r="M97" s="333"/>
      <c r="N97" s="116"/>
      <c r="O97" s="1019">
        <f>'WK2 - Notional General Income'!$E105</f>
        <v>0</v>
      </c>
      <c r="P97" s="1020">
        <f>'WK3 - Notional GI Yr1 YIELD'!$E105</f>
        <v>0</v>
      </c>
      <c r="Q97" s="101"/>
      <c r="R97" s="325"/>
      <c r="S97" s="1003" t="str">
        <f t="shared" si="123"/>
        <v>.</v>
      </c>
      <c r="T97" s="1004" t="str">
        <f t="shared" si="124"/>
        <v>.</v>
      </c>
      <c r="U97" s="1004" t="str">
        <f t="shared" si="125"/>
        <v>.</v>
      </c>
      <c r="V97" s="1004" t="str">
        <f t="shared" si="125"/>
        <v>.</v>
      </c>
      <c r="W97" s="1004" t="str">
        <f t="shared" si="125"/>
        <v>.</v>
      </c>
      <c r="X97" s="1004" t="str">
        <f t="shared" si="125"/>
        <v>.</v>
      </c>
      <c r="Y97" s="1005" t="str">
        <f t="shared" si="125"/>
        <v>.</v>
      </c>
      <c r="Z97" s="116"/>
      <c r="AA97" s="1006" t="str">
        <f t="shared" si="118"/>
        <v>.</v>
      </c>
      <c r="AB97" s="1007" t="str">
        <f t="shared" si="104"/>
        <v>.</v>
      </c>
      <c r="AC97" s="1007" t="str">
        <f t="shared" si="105"/>
        <v>.</v>
      </c>
      <c r="AD97" s="1007" t="str">
        <f t="shared" si="106"/>
        <v>.</v>
      </c>
      <c r="AE97" s="1007" t="str">
        <f t="shared" si="107"/>
        <v>.</v>
      </c>
      <c r="AF97" s="1007" t="str">
        <f t="shared" si="108"/>
        <v>.</v>
      </c>
      <c r="AG97" s="990" t="str">
        <f t="shared" si="109"/>
        <v>.</v>
      </c>
      <c r="AH97" s="116"/>
      <c r="AI97" s="1003" t="str">
        <f>IF(S97=".",".",SUM($S97:S97))</f>
        <v>.</v>
      </c>
      <c r="AJ97" s="1004" t="str">
        <f>IF(T97=".",".",SUM($S97:T97))</f>
        <v>.</v>
      </c>
      <c r="AK97" s="1004" t="str">
        <f>IF(U97=".",".",SUM($S97:U97))</f>
        <v>.</v>
      </c>
      <c r="AL97" s="1004" t="str">
        <f>IF(V97=".",".",SUM($S97:V97))</f>
        <v>.</v>
      </c>
      <c r="AM97" s="1004" t="str">
        <f>IF(W97=".",".",SUM($S97:W97))</f>
        <v>.</v>
      </c>
      <c r="AN97" s="1004" t="str">
        <f>IF(X97=".",".",SUM($S97:X97))</f>
        <v>.</v>
      </c>
      <c r="AO97" s="1005" t="str">
        <f>IF(Y97=".",".",SUM($S97:Y97))</f>
        <v>.</v>
      </c>
      <c r="AP97" s="116"/>
      <c r="AQ97" s="1006" t="str">
        <f t="shared" si="119"/>
        <v>.</v>
      </c>
      <c r="AR97" s="1007" t="str">
        <f t="shared" si="110"/>
        <v>.</v>
      </c>
      <c r="AS97" s="1007" t="str">
        <f t="shared" si="111"/>
        <v>.</v>
      </c>
      <c r="AT97" s="1007" t="str">
        <f t="shared" si="112"/>
        <v>.</v>
      </c>
      <c r="AU97" s="1007" t="str">
        <f t="shared" si="113"/>
        <v>.</v>
      </c>
      <c r="AV97" s="1007" t="str">
        <f t="shared" si="114"/>
        <v>.</v>
      </c>
      <c r="AW97" s="990" t="str">
        <f t="shared" si="115"/>
        <v>.</v>
      </c>
      <c r="AX97" s="327"/>
      <c r="AY97" s="116"/>
      <c r="AZ97" s="1474"/>
      <c r="BA97" s="1474"/>
      <c r="BB97" s="1474"/>
    </row>
    <row r="98" spans="1:54" s="189" customFormat="1" x14ac:dyDescent="0.2">
      <c r="A98" s="183"/>
      <c r="B98" s="325"/>
      <c r="C98" s="472" t="s">
        <v>159</v>
      </c>
      <c r="D98" s="473" t="str">
        <f>IF('WK2 - Notional General Income'!D106="","",'WK2 - Notional General Income'!D106)</f>
        <v/>
      </c>
      <c r="E98" s="837" t="str">
        <f>IF('WK2 - Notional General Income'!M106=".",".",'WK2 - Notional General Income'!M106/'WK2 - Notional General Income'!E106)</f>
        <v>.</v>
      </c>
      <c r="F98" s="837" t="str">
        <f>IF('WK3 - Notional GI Yr1 YIELD'!M106=".",".",'WK3 - Notional GI Yr1 YIELD'!M106/'WK3 - Notional GI Yr1 YIELD'!E106)</f>
        <v>.</v>
      </c>
      <c r="G98" s="874"/>
      <c r="H98" s="874"/>
      <c r="I98" s="874"/>
      <c r="J98" s="874"/>
      <c r="K98" s="874"/>
      <c r="L98" s="874"/>
      <c r="M98" s="333"/>
      <c r="N98" s="116"/>
      <c r="O98" s="1019">
        <f>'WK2 - Notional General Income'!$E106</f>
        <v>0</v>
      </c>
      <c r="P98" s="1020">
        <f>'WK3 - Notional GI Yr1 YIELD'!$E106</f>
        <v>0</v>
      </c>
      <c r="Q98" s="101"/>
      <c r="R98" s="325"/>
      <c r="S98" s="1003" t="str">
        <f t="shared" si="123"/>
        <v>.</v>
      </c>
      <c r="T98" s="1004" t="str">
        <f t="shared" si="124"/>
        <v>.</v>
      </c>
      <c r="U98" s="1004" t="str">
        <f t="shared" si="125"/>
        <v>.</v>
      </c>
      <c r="V98" s="1004" t="str">
        <f t="shared" si="125"/>
        <v>.</v>
      </c>
      <c r="W98" s="1004" t="str">
        <f t="shared" si="125"/>
        <v>.</v>
      </c>
      <c r="X98" s="1004" t="str">
        <f t="shared" si="125"/>
        <v>.</v>
      </c>
      <c r="Y98" s="1005" t="str">
        <f t="shared" si="125"/>
        <v>.</v>
      </c>
      <c r="Z98" s="116"/>
      <c r="AA98" s="1006" t="str">
        <f t="shared" si="118"/>
        <v>.</v>
      </c>
      <c r="AB98" s="1007" t="str">
        <f t="shared" si="104"/>
        <v>.</v>
      </c>
      <c r="AC98" s="1007" t="str">
        <f t="shared" si="105"/>
        <v>.</v>
      </c>
      <c r="AD98" s="1007" t="str">
        <f t="shared" si="106"/>
        <v>.</v>
      </c>
      <c r="AE98" s="1007" t="str">
        <f t="shared" si="107"/>
        <v>.</v>
      </c>
      <c r="AF98" s="1007" t="str">
        <f t="shared" si="108"/>
        <v>.</v>
      </c>
      <c r="AG98" s="990" t="str">
        <f t="shared" si="109"/>
        <v>.</v>
      </c>
      <c r="AH98" s="116"/>
      <c r="AI98" s="1003" t="str">
        <f>IF(S98=".",".",SUM($S98:S98))</f>
        <v>.</v>
      </c>
      <c r="AJ98" s="1004" t="str">
        <f>IF(T98=".",".",SUM($S98:T98))</f>
        <v>.</v>
      </c>
      <c r="AK98" s="1004" t="str">
        <f>IF(U98=".",".",SUM($S98:U98))</f>
        <v>.</v>
      </c>
      <c r="AL98" s="1004" t="str">
        <f>IF(V98=".",".",SUM($S98:V98))</f>
        <v>.</v>
      </c>
      <c r="AM98" s="1004" t="str">
        <f>IF(W98=".",".",SUM($S98:W98))</f>
        <v>.</v>
      </c>
      <c r="AN98" s="1004" t="str">
        <f>IF(X98=".",".",SUM($S98:X98))</f>
        <v>.</v>
      </c>
      <c r="AO98" s="1005" t="str">
        <f>IF(Y98=".",".",SUM($S98:Y98))</f>
        <v>.</v>
      </c>
      <c r="AP98" s="116"/>
      <c r="AQ98" s="1006" t="str">
        <f t="shared" si="119"/>
        <v>.</v>
      </c>
      <c r="AR98" s="1007" t="str">
        <f t="shared" si="110"/>
        <v>.</v>
      </c>
      <c r="AS98" s="1007" t="str">
        <f t="shared" si="111"/>
        <v>.</v>
      </c>
      <c r="AT98" s="1007" t="str">
        <f t="shared" si="112"/>
        <v>.</v>
      </c>
      <c r="AU98" s="1007" t="str">
        <f t="shared" si="113"/>
        <v>.</v>
      </c>
      <c r="AV98" s="1007" t="str">
        <f t="shared" si="114"/>
        <v>.</v>
      </c>
      <c r="AW98" s="990" t="str">
        <f t="shared" si="115"/>
        <v>.</v>
      </c>
      <c r="AX98" s="327"/>
      <c r="AY98" s="116"/>
      <c r="AZ98" s="1474"/>
      <c r="BA98" s="1474"/>
      <c r="BB98" s="1474"/>
    </row>
    <row r="99" spans="1:54" s="189" customFormat="1" x14ac:dyDescent="0.2">
      <c r="A99" s="183"/>
      <c r="B99" s="325"/>
      <c r="C99" s="472" t="s">
        <v>159</v>
      </c>
      <c r="D99" s="473" t="str">
        <f>IF('WK2 - Notional General Income'!D107="","",'WK2 - Notional General Income'!D107)</f>
        <v/>
      </c>
      <c r="E99" s="837" t="str">
        <f>IF('WK2 - Notional General Income'!M107=".",".",'WK2 - Notional General Income'!M107/'WK2 - Notional General Income'!E107)</f>
        <v>.</v>
      </c>
      <c r="F99" s="837" t="str">
        <f>IF('WK3 - Notional GI Yr1 YIELD'!M107=".",".",'WK3 - Notional GI Yr1 YIELD'!M107/'WK3 - Notional GI Yr1 YIELD'!E107)</f>
        <v>.</v>
      </c>
      <c r="G99" s="874"/>
      <c r="H99" s="874"/>
      <c r="I99" s="874"/>
      <c r="J99" s="874"/>
      <c r="K99" s="874"/>
      <c r="L99" s="874"/>
      <c r="M99" s="333"/>
      <c r="N99" s="116"/>
      <c r="O99" s="1019">
        <f>'WK2 - Notional General Income'!$E107</f>
        <v>0</v>
      </c>
      <c r="P99" s="1020">
        <f>'WK3 - Notional GI Yr1 YIELD'!$E107</f>
        <v>0</v>
      </c>
      <c r="Q99" s="101"/>
      <c r="R99" s="325"/>
      <c r="S99" s="1003" t="str">
        <f t="shared" si="123"/>
        <v>.</v>
      </c>
      <c r="T99" s="1004" t="str">
        <f t="shared" si="124"/>
        <v>.</v>
      </c>
      <c r="U99" s="1004" t="str">
        <f t="shared" si="125"/>
        <v>.</v>
      </c>
      <c r="V99" s="1004" t="str">
        <f t="shared" si="125"/>
        <v>.</v>
      </c>
      <c r="W99" s="1004" t="str">
        <f t="shared" si="125"/>
        <v>.</v>
      </c>
      <c r="X99" s="1004" t="str">
        <f t="shared" si="125"/>
        <v>.</v>
      </c>
      <c r="Y99" s="1005" t="str">
        <f t="shared" si="125"/>
        <v>.</v>
      </c>
      <c r="Z99" s="116"/>
      <c r="AA99" s="1006" t="str">
        <f t="shared" si="118"/>
        <v>.</v>
      </c>
      <c r="AB99" s="1007" t="str">
        <f t="shared" si="104"/>
        <v>.</v>
      </c>
      <c r="AC99" s="1007" t="str">
        <f t="shared" si="105"/>
        <v>.</v>
      </c>
      <c r="AD99" s="1007" t="str">
        <f t="shared" si="106"/>
        <v>.</v>
      </c>
      <c r="AE99" s="1007" t="str">
        <f t="shared" si="107"/>
        <v>.</v>
      </c>
      <c r="AF99" s="1007" t="str">
        <f t="shared" si="108"/>
        <v>.</v>
      </c>
      <c r="AG99" s="990" t="str">
        <f t="shared" si="109"/>
        <v>.</v>
      </c>
      <c r="AH99" s="116"/>
      <c r="AI99" s="1003" t="str">
        <f>IF(S99=".",".",SUM($S99:S99))</f>
        <v>.</v>
      </c>
      <c r="AJ99" s="1004" t="str">
        <f>IF(T99=".",".",SUM($S99:T99))</f>
        <v>.</v>
      </c>
      <c r="AK99" s="1004" t="str">
        <f>IF(U99=".",".",SUM($S99:U99))</f>
        <v>.</v>
      </c>
      <c r="AL99" s="1004" t="str">
        <f>IF(V99=".",".",SUM($S99:V99))</f>
        <v>.</v>
      </c>
      <c r="AM99" s="1004" t="str">
        <f>IF(W99=".",".",SUM($S99:W99))</f>
        <v>.</v>
      </c>
      <c r="AN99" s="1004" t="str">
        <f>IF(X99=".",".",SUM($S99:X99))</f>
        <v>.</v>
      </c>
      <c r="AO99" s="1005" t="str">
        <f>IF(Y99=".",".",SUM($S99:Y99))</f>
        <v>.</v>
      </c>
      <c r="AP99" s="116"/>
      <c r="AQ99" s="1006" t="str">
        <f t="shared" si="119"/>
        <v>.</v>
      </c>
      <c r="AR99" s="1007" t="str">
        <f t="shared" si="110"/>
        <v>.</v>
      </c>
      <c r="AS99" s="1007" t="str">
        <f t="shared" si="111"/>
        <v>.</v>
      </c>
      <c r="AT99" s="1007" t="str">
        <f t="shared" si="112"/>
        <v>.</v>
      </c>
      <c r="AU99" s="1007" t="str">
        <f t="shared" si="113"/>
        <v>.</v>
      </c>
      <c r="AV99" s="1007" t="str">
        <f t="shared" si="114"/>
        <v>.</v>
      </c>
      <c r="AW99" s="990" t="str">
        <f t="shared" si="115"/>
        <v>.</v>
      </c>
      <c r="AX99" s="327"/>
      <c r="AY99" s="116"/>
      <c r="AZ99" s="1474"/>
      <c r="BA99" s="1474"/>
      <c r="BB99" s="1474"/>
    </row>
    <row r="100" spans="1:54" s="189" customFormat="1" x14ac:dyDescent="0.2">
      <c r="A100" s="183"/>
      <c r="B100" s="325"/>
      <c r="C100" s="472" t="s">
        <v>159</v>
      </c>
      <c r="D100" s="473" t="str">
        <f>IF('WK2 - Notional General Income'!D108="","",'WK2 - Notional General Income'!D108)</f>
        <v/>
      </c>
      <c r="E100" s="837" t="str">
        <f>IF('WK2 - Notional General Income'!M108=".",".",'WK2 - Notional General Income'!M108/'WK2 - Notional General Income'!E108)</f>
        <v>.</v>
      </c>
      <c r="F100" s="837" t="str">
        <f>IF('WK3 - Notional GI Yr1 YIELD'!M108=".",".",'WK3 - Notional GI Yr1 YIELD'!M108/'WK3 - Notional GI Yr1 YIELD'!E108)</f>
        <v>.</v>
      </c>
      <c r="G100" s="874"/>
      <c r="H100" s="874"/>
      <c r="I100" s="874"/>
      <c r="J100" s="874"/>
      <c r="K100" s="874"/>
      <c r="L100" s="874"/>
      <c r="M100" s="333"/>
      <c r="N100" s="116"/>
      <c r="O100" s="1019">
        <f>'WK2 - Notional General Income'!$E108</f>
        <v>0</v>
      </c>
      <c r="P100" s="1020">
        <f>'WK3 - Notional GI Yr1 YIELD'!$E108</f>
        <v>0</v>
      </c>
      <c r="Q100" s="101"/>
      <c r="R100" s="325"/>
      <c r="S100" s="1003" t="str">
        <f t="shared" si="123"/>
        <v>.</v>
      </c>
      <c r="T100" s="1004" t="str">
        <f t="shared" si="124"/>
        <v>.</v>
      </c>
      <c r="U100" s="1004" t="str">
        <f t="shared" si="125"/>
        <v>.</v>
      </c>
      <c r="V100" s="1004" t="str">
        <f t="shared" si="125"/>
        <v>.</v>
      </c>
      <c r="W100" s="1004" t="str">
        <f t="shared" si="125"/>
        <v>.</v>
      </c>
      <c r="X100" s="1004" t="str">
        <f t="shared" si="125"/>
        <v>.</v>
      </c>
      <c r="Y100" s="1005" t="str">
        <f t="shared" si="125"/>
        <v>.</v>
      </c>
      <c r="Z100" s="116"/>
      <c r="AA100" s="1006" t="str">
        <f t="shared" si="118"/>
        <v>.</v>
      </c>
      <c r="AB100" s="1007" t="str">
        <f t="shared" si="104"/>
        <v>.</v>
      </c>
      <c r="AC100" s="1007" t="str">
        <f t="shared" si="105"/>
        <v>.</v>
      </c>
      <c r="AD100" s="1007" t="str">
        <f t="shared" si="106"/>
        <v>.</v>
      </c>
      <c r="AE100" s="1007" t="str">
        <f t="shared" si="107"/>
        <v>.</v>
      </c>
      <c r="AF100" s="1007" t="str">
        <f t="shared" si="108"/>
        <v>.</v>
      </c>
      <c r="AG100" s="990" t="str">
        <f t="shared" si="109"/>
        <v>.</v>
      </c>
      <c r="AH100" s="116"/>
      <c r="AI100" s="1003" t="str">
        <f>IF(S100=".",".",SUM($S100:S100))</f>
        <v>.</v>
      </c>
      <c r="AJ100" s="1004" t="str">
        <f>IF(T100=".",".",SUM($S100:T100))</f>
        <v>.</v>
      </c>
      <c r="AK100" s="1004" t="str">
        <f>IF(U100=".",".",SUM($S100:U100))</f>
        <v>.</v>
      </c>
      <c r="AL100" s="1004" t="str">
        <f>IF(V100=".",".",SUM($S100:V100))</f>
        <v>.</v>
      </c>
      <c r="AM100" s="1004" t="str">
        <f>IF(W100=".",".",SUM($S100:W100))</f>
        <v>.</v>
      </c>
      <c r="AN100" s="1004" t="str">
        <f>IF(X100=".",".",SUM($S100:X100))</f>
        <v>.</v>
      </c>
      <c r="AO100" s="1005" t="str">
        <f>IF(Y100=".",".",SUM($S100:Y100))</f>
        <v>.</v>
      </c>
      <c r="AP100" s="116"/>
      <c r="AQ100" s="1006" t="str">
        <f t="shared" si="119"/>
        <v>.</v>
      </c>
      <c r="AR100" s="1007" t="str">
        <f t="shared" si="110"/>
        <v>.</v>
      </c>
      <c r="AS100" s="1007" t="str">
        <f t="shared" si="111"/>
        <v>.</v>
      </c>
      <c r="AT100" s="1007" t="str">
        <f t="shared" si="112"/>
        <v>.</v>
      </c>
      <c r="AU100" s="1007" t="str">
        <f t="shared" si="113"/>
        <v>.</v>
      </c>
      <c r="AV100" s="1007" t="str">
        <f t="shared" si="114"/>
        <v>.</v>
      </c>
      <c r="AW100" s="990" t="str">
        <f t="shared" si="115"/>
        <v>.</v>
      </c>
      <c r="AX100" s="327"/>
      <c r="AY100" s="116"/>
      <c r="AZ100" s="1474"/>
      <c r="BA100" s="1474"/>
      <c r="BB100" s="1474"/>
    </row>
    <row r="101" spans="1:54" s="189" customFormat="1" x14ac:dyDescent="0.2">
      <c r="A101" s="183"/>
      <c r="B101" s="325"/>
      <c r="C101" s="472" t="s">
        <v>159</v>
      </c>
      <c r="D101" s="473" t="str">
        <f>IF('WK2 - Notional General Income'!D109="","",'WK2 - Notional General Income'!D109)</f>
        <v/>
      </c>
      <c r="E101" s="837" t="str">
        <f>IF('WK2 - Notional General Income'!M109=".",".",'WK2 - Notional General Income'!M109/'WK2 - Notional General Income'!E109)</f>
        <v>.</v>
      </c>
      <c r="F101" s="837" t="str">
        <f>IF('WK3 - Notional GI Yr1 YIELD'!M109=".",".",'WK3 - Notional GI Yr1 YIELD'!M109/'WK3 - Notional GI Yr1 YIELD'!E109)</f>
        <v>.</v>
      </c>
      <c r="G101" s="874"/>
      <c r="H101" s="874"/>
      <c r="I101" s="874"/>
      <c r="J101" s="874"/>
      <c r="K101" s="874"/>
      <c r="L101" s="874"/>
      <c r="M101" s="333"/>
      <c r="N101" s="116"/>
      <c r="O101" s="1019">
        <f>'WK2 - Notional General Income'!$E109</f>
        <v>0</v>
      </c>
      <c r="P101" s="1020">
        <f>'WK3 - Notional GI Yr1 YIELD'!$E109</f>
        <v>0</v>
      </c>
      <c r="Q101" s="101"/>
      <c r="R101" s="325"/>
      <c r="S101" s="1003" t="str">
        <f t="shared" si="123"/>
        <v>.</v>
      </c>
      <c r="T101" s="1004" t="str">
        <f t="shared" si="124"/>
        <v>.</v>
      </c>
      <c r="U101" s="1004" t="str">
        <f t="shared" si="125"/>
        <v>.</v>
      </c>
      <c r="V101" s="1004" t="str">
        <f t="shared" si="125"/>
        <v>.</v>
      </c>
      <c r="W101" s="1004" t="str">
        <f t="shared" si="125"/>
        <v>.</v>
      </c>
      <c r="X101" s="1004" t="str">
        <f t="shared" si="125"/>
        <v>.</v>
      </c>
      <c r="Y101" s="1005" t="str">
        <f t="shared" si="125"/>
        <v>.</v>
      </c>
      <c r="Z101" s="116"/>
      <c r="AA101" s="1006" t="str">
        <f t="shared" si="118"/>
        <v>.</v>
      </c>
      <c r="AB101" s="1007" t="str">
        <f t="shared" si="104"/>
        <v>.</v>
      </c>
      <c r="AC101" s="1007" t="str">
        <f t="shared" si="105"/>
        <v>.</v>
      </c>
      <c r="AD101" s="1007" t="str">
        <f t="shared" si="106"/>
        <v>.</v>
      </c>
      <c r="AE101" s="1007" t="str">
        <f t="shared" si="107"/>
        <v>.</v>
      </c>
      <c r="AF101" s="1007" t="str">
        <f t="shared" si="108"/>
        <v>.</v>
      </c>
      <c r="AG101" s="990" t="str">
        <f t="shared" si="109"/>
        <v>.</v>
      </c>
      <c r="AH101" s="116"/>
      <c r="AI101" s="1003" t="str">
        <f>IF(S101=".",".",SUM($S101:S101))</f>
        <v>.</v>
      </c>
      <c r="AJ101" s="1004" t="str">
        <f>IF(T101=".",".",SUM($S101:T101))</f>
        <v>.</v>
      </c>
      <c r="AK101" s="1004" t="str">
        <f>IF(U101=".",".",SUM($S101:U101))</f>
        <v>.</v>
      </c>
      <c r="AL101" s="1004" t="str">
        <f>IF(V101=".",".",SUM($S101:V101))</f>
        <v>.</v>
      </c>
      <c r="AM101" s="1004" t="str">
        <f>IF(W101=".",".",SUM($S101:W101))</f>
        <v>.</v>
      </c>
      <c r="AN101" s="1004" t="str">
        <f>IF(X101=".",".",SUM($S101:X101))</f>
        <v>.</v>
      </c>
      <c r="AO101" s="1005" t="str">
        <f>IF(Y101=".",".",SUM($S101:Y101))</f>
        <v>.</v>
      </c>
      <c r="AP101" s="116"/>
      <c r="AQ101" s="1006" t="str">
        <f t="shared" si="119"/>
        <v>.</v>
      </c>
      <c r="AR101" s="1007" t="str">
        <f t="shared" si="110"/>
        <v>.</v>
      </c>
      <c r="AS101" s="1007" t="str">
        <f t="shared" si="111"/>
        <v>.</v>
      </c>
      <c r="AT101" s="1007" t="str">
        <f t="shared" si="112"/>
        <v>.</v>
      </c>
      <c r="AU101" s="1007" t="str">
        <f t="shared" si="113"/>
        <v>.</v>
      </c>
      <c r="AV101" s="1007" t="str">
        <f t="shared" si="114"/>
        <v>.</v>
      </c>
      <c r="AW101" s="990" t="str">
        <f t="shared" si="115"/>
        <v>.</v>
      </c>
      <c r="AX101" s="327"/>
      <c r="AY101" s="116"/>
      <c r="AZ101" s="1474"/>
      <c r="BA101" s="1474"/>
      <c r="BB101" s="1474"/>
    </row>
    <row r="102" spans="1:54" s="189" customFormat="1" x14ac:dyDescent="0.2">
      <c r="A102" s="183"/>
      <c r="B102" s="325"/>
      <c r="C102" s="472" t="s">
        <v>159</v>
      </c>
      <c r="D102" s="473" t="str">
        <f>IF('WK2 - Notional General Income'!D110="","",'WK2 - Notional General Income'!D110)</f>
        <v/>
      </c>
      <c r="E102" s="837" t="str">
        <f>IF('WK2 - Notional General Income'!M110=".",".",'WK2 - Notional General Income'!M110/'WK2 - Notional General Income'!E110)</f>
        <v>.</v>
      </c>
      <c r="F102" s="837" t="str">
        <f>IF('WK3 - Notional GI Yr1 YIELD'!M110=".",".",'WK3 - Notional GI Yr1 YIELD'!M110/'WK3 - Notional GI Yr1 YIELD'!E110)</f>
        <v>.</v>
      </c>
      <c r="G102" s="874"/>
      <c r="H102" s="874"/>
      <c r="I102" s="874"/>
      <c r="J102" s="874"/>
      <c r="K102" s="874"/>
      <c r="L102" s="874"/>
      <c r="M102" s="333"/>
      <c r="N102" s="116"/>
      <c r="O102" s="1019">
        <f>'WK2 - Notional General Income'!$E110</f>
        <v>0</v>
      </c>
      <c r="P102" s="1020">
        <f>'WK3 - Notional GI Yr1 YIELD'!$E110</f>
        <v>0</v>
      </c>
      <c r="Q102" s="101"/>
      <c r="R102" s="325"/>
      <c r="S102" s="1003" t="str">
        <f t="shared" si="123"/>
        <v>.</v>
      </c>
      <c r="T102" s="1004" t="str">
        <f t="shared" si="124"/>
        <v>.</v>
      </c>
      <c r="U102" s="1004" t="str">
        <f t="shared" si="125"/>
        <v>.</v>
      </c>
      <c r="V102" s="1004" t="str">
        <f t="shared" si="125"/>
        <v>.</v>
      </c>
      <c r="W102" s="1004" t="str">
        <f t="shared" si="125"/>
        <v>.</v>
      </c>
      <c r="X102" s="1004" t="str">
        <f t="shared" si="125"/>
        <v>.</v>
      </c>
      <c r="Y102" s="1005" t="str">
        <f t="shared" si="125"/>
        <v>.</v>
      </c>
      <c r="Z102" s="116"/>
      <c r="AA102" s="1006" t="str">
        <f t="shared" si="118"/>
        <v>.</v>
      </c>
      <c r="AB102" s="1007" t="str">
        <f t="shared" si="104"/>
        <v>.</v>
      </c>
      <c r="AC102" s="1007" t="str">
        <f t="shared" si="105"/>
        <v>.</v>
      </c>
      <c r="AD102" s="1007" t="str">
        <f t="shared" si="106"/>
        <v>.</v>
      </c>
      <c r="AE102" s="1007" t="str">
        <f t="shared" si="107"/>
        <v>.</v>
      </c>
      <c r="AF102" s="1007" t="str">
        <f t="shared" si="108"/>
        <v>.</v>
      </c>
      <c r="AG102" s="990" t="str">
        <f t="shared" si="109"/>
        <v>.</v>
      </c>
      <c r="AH102" s="116"/>
      <c r="AI102" s="1003" t="str">
        <f>IF(S102=".",".",SUM($S102:S102))</f>
        <v>.</v>
      </c>
      <c r="AJ102" s="1004" t="str">
        <f>IF(T102=".",".",SUM($S102:T102))</f>
        <v>.</v>
      </c>
      <c r="AK102" s="1004" t="str">
        <f>IF(U102=".",".",SUM($S102:U102))</f>
        <v>.</v>
      </c>
      <c r="AL102" s="1004" t="str">
        <f>IF(V102=".",".",SUM($S102:V102))</f>
        <v>.</v>
      </c>
      <c r="AM102" s="1004" t="str">
        <f>IF(W102=".",".",SUM($S102:W102))</f>
        <v>.</v>
      </c>
      <c r="AN102" s="1004" t="str">
        <f>IF(X102=".",".",SUM($S102:X102))</f>
        <v>.</v>
      </c>
      <c r="AO102" s="1005" t="str">
        <f>IF(Y102=".",".",SUM($S102:Y102))</f>
        <v>.</v>
      </c>
      <c r="AP102" s="116"/>
      <c r="AQ102" s="1006" t="str">
        <f t="shared" si="119"/>
        <v>.</v>
      </c>
      <c r="AR102" s="1007" t="str">
        <f t="shared" si="110"/>
        <v>.</v>
      </c>
      <c r="AS102" s="1007" t="str">
        <f t="shared" si="111"/>
        <v>.</v>
      </c>
      <c r="AT102" s="1007" t="str">
        <f t="shared" si="112"/>
        <v>.</v>
      </c>
      <c r="AU102" s="1007" t="str">
        <f t="shared" si="113"/>
        <v>.</v>
      </c>
      <c r="AV102" s="1007" t="str">
        <f t="shared" si="114"/>
        <v>.</v>
      </c>
      <c r="AW102" s="990" t="str">
        <f t="shared" si="115"/>
        <v>.</v>
      </c>
      <c r="AX102" s="327"/>
      <c r="AY102" s="116"/>
      <c r="AZ102" s="1474"/>
      <c r="BA102" s="1474"/>
      <c r="BB102" s="1474"/>
    </row>
    <row r="103" spans="1:54" s="189" customFormat="1" x14ac:dyDescent="0.2">
      <c r="A103" s="183"/>
      <c r="B103" s="325"/>
      <c r="C103" s="472" t="s">
        <v>159</v>
      </c>
      <c r="D103" s="473" t="str">
        <f>IF('WK2 - Notional General Income'!D111="","",'WK2 - Notional General Income'!D111)</f>
        <v/>
      </c>
      <c r="E103" s="837" t="str">
        <f>IF('WK2 - Notional General Income'!M111=".",".",'WK2 - Notional General Income'!M111/'WK2 - Notional General Income'!E111)</f>
        <v>.</v>
      </c>
      <c r="F103" s="837" t="str">
        <f>IF('WK3 - Notional GI Yr1 YIELD'!M111=".",".",'WK3 - Notional GI Yr1 YIELD'!M111/'WK3 - Notional GI Yr1 YIELD'!E111)</f>
        <v>.</v>
      </c>
      <c r="G103" s="874"/>
      <c r="H103" s="874"/>
      <c r="I103" s="874"/>
      <c r="J103" s="874"/>
      <c r="K103" s="874"/>
      <c r="L103" s="874"/>
      <c r="M103" s="333"/>
      <c r="N103" s="116"/>
      <c r="O103" s="1019">
        <f>'WK2 - Notional General Income'!$E111</f>
        <v>0</v>
      </c>
      <c r="P103" s="1020">
        <f>'WK3 - Notional GI Yr1 YIELD'!$E111</f>
        <v>0</v>
      </c>
      <c r="Q103" s="101"/>
      <c r="R103" s="325"/>
      <c r="S103" s="1003" t="str">
        <f t="shared" si="123"/>
        <v>.</v>
      </c>
      <c r="T103" s="1004" t="str">
        <f t="shared" si="124"/>
        <v>.</v>
      </c>
      <c r="U103" s="1004" t="str">
        <f t="shared" si="125"/>
        <v>.</v>
      </c>
      <c r="V103" s="1004" t="str">
        <f t="shared" si="125"/>
        <v>.</v>
      </c>
      <c r="W103" s="1004" t="str">
        <f t="shared" si="125"/>
        <v>.</v>
      </c>
      <c r="X103" s="1004" t="str">
        <f t="shared" si="125"/>
        <v>.</v>
      </c>
      <c r="Y103" s="1005" t="str">
        <f t="shared" si="125"/>
        <v>.</v>
      </c>
      <c r="Z103" s="116"/>
      <c r="AA103" s="1006" t="str">
        <f t="shared" si="118"/>
        <v>.</v>
      </c>
      <c r="AB103" s="1007" t="str">
        <f t="shared" si="104"/>
        <v>.</v>
      </c>
      <c r="AC103" s="1007" t="str">
        <f t="shared" si="105"/>
        <v>.</v>
      </c>
      <c r="AD103" s="1007" t="str">
        <f t="shared" si="106"/>
        <v>.</v>
      </c>
      <c r="AE103" s="1007" t="str">
        <f t="shared" si="107"/>
        <v>.</v>
      </c>
      <c r="AF103" s="1007" t="str">
        <f t="shared" si="108"/>
        <v>.</v>
      </c>
      <c r="AG103" s="990" t="str">
        <f t="shared" si="109"/>
        <v>.</v>
      </c>
      <c r="AH103" s="116"/>
      <c r="AI103" s="1003" t="str">
        <f>IF(S103=".",".",SUM($S103:S103))</f>
        <v>.</v>
      </c>
      <c r="AJ103" s="1004" t="str">
        <f>IF(T103=".",".",SUM($S103:T103))</f>
        <v>.</v>
      </c>
      <c r="AK103" s="1004" t="str">
        <f>IF(U103=".",".",SUM($S103:U103))</f>
        <v>.</v>
      </c>
      <c r="AL103" s="1004" t="str">
        <f>IF(V103=".",".",SUM($S103:V103))</f>
        <v>.</v>
      </c>
      <c r="AM103" s="1004" t="str">
        <f>IF(W103=".",".",SUM($S103:W103))</f>
        <v>.</v>
      </c>
      <c r="AN103" s="1004" t="str">
        <f>IF(X103=".",".",SUM($S103:X103))</f>
        <v>.</v>
      </c>
      <c r="AO103" s="1005" t="str">
        <f>IF(Y103=".",".",SUM($S103:Y103))</f>
        <v>.</v>
      </c>
      <c r="AP103" s="116"/>
      <c r="AQ103" s="1006" t="str">
        <f t="shared" si="119"/>
        <v>.</v>
      </c>
      <c r="AR103" s="1007" t="str">
        <f t="shared" si="110"/>
        <v>.</v>
      </c>
      <c r="AS103" s="1007" t="str">
        <f t="shared" si="111"/>
        <v>.</v>
      </c>
      <c r="AT103" s="1007" t="str">
        <f t="shared" si="112"/>
        <v>.</v>
      </c>
      <c r="AU103" s="1007" t="str">
        <f t="shared" si="113"/>
        <v>.</v>
      </c>
      <c r="AV103" s="1007" t="str">
        <f t="shared" si="114"/>
        <v>.</v>
      </c>
      <c r="AW103" s="990" t="str">
        <f t="shared" si="115"/>
        <v>.</v>
      </c>
      <c r="AX103" s="327"/>
      <c r="AY103" s="116"/>
      <c r="AZ103" s="1474"/>
      <c r="BA103" s="1474"/>
      <c r="BB103" s="1474"/>
    </row>
    <row r="104" spans="1:54" s="189" customFormat="1" x14ac:dyDescent="0.2">
      <c r="A104" s="183"/>
      <c r="B104" s="325"/>
      <c r="C104" s="472" t="s">
        <v>159</v>
      </c>
      <c r="D104" s="473" t="str">
        <f>IF('WK2 - Notional General Income'!D112="","",'WK2 - Notional General Income'!D112)</f>
        <v/>
      </c>
      <c r="E104" s="837" t="str">
        <f>IF('WK2 - Notional General Income'!M112=".",".",'WK2 - Notional General Income'!M112/'WK2 - Notional General Income'!E112)</f>
        <v>.</v>
      </c>
      <c r="F104" s="837" t="str">
        <f>IF('WK3 - Notional GI Yr1 YIELD'!M112=".",".",'WK3 - Notional GI Yr1 YIELD'!M112/'WK3 - Notional GI Yr1 YIELD'!E112)</f>
        <v>.</v>
      </c>
      <c r="G104" s="874"/>
      <c r="H104" s="874"/>
      <c r="I104" s="874"/>
      <c r="J104" s="874"/>
      <c r="K104" s="874"/>
      <c r="L104" s="874"/>
      <c r="M104" s="333"/>
      <c r="N104" s="116"/>
      <c r="O104" s="1019">
        <f>'WK2 - Notional General Income'!$E112</f>
        <v>0</v>
      </c>
      <c r="P104" s="1020">
        <f>'WK3 - Notional GI Yr1 YIELD'!$E112</f>
        <v>0</v>
      </c>
      <c r="Q104" s="101"/>
      <c r="R104" s="325"/>
      <c r="S104" s="1003" t="str">
        <f t="shared" si="123"/>
        <v>.</v>
      </c>
      <c r="T104" s="1004" t="str">
        <f t="shared" si="124"/>
        <v>.</v>
      </c>
      <c r="U104" s="1004" t="str">
        <f t="shared" si="125"/>
        <v>.</v>
      </c>
      <c r="V104" s="1004" t="str">
        <f t="shared" si="125"/>
        <v>.</v>
      </c>
      <c r="W104" s="1004" t="str">
        <f t="shared" si="125"/>
        <v>.</v>
      </c>
      <c r="X104" s="1004" t="str">
        <f t="shared" si="125"/>
        <v>.</v>
      </c>
      <c r="Y104" s="1005" t="str">
        <f t="shared" si="125"/>
        <v>.</v>
      </c>
      <c r="Z104" s="116"/>
      <c r="AA104" s="1006" t="str">
        <f t="shared" si="118"/>
        <v>.</v>
      </c>
      <c r="AB104" s="1007" t="str">
        <f t="shared" si="104"/>
        <v>.</v>
      </c>
      <c r="AC104" s="1007" t="str">
        <f t="shared" si="105"/>
        <v>.</v>
      </c>
      <c r="AD104" s="1007" t="str">
        <f t="shared" si="106"/>
        <v>.</v>
      </c>
      <c r="AE104" s="1007" t="str">
        <f t="shared" si="107"/>
        <v>.</v>
      </c>
      <c r="AF104" s="1007" t="str">
        <f t="shared" si="108"/>
        <v>.</v>
      </c>
      <c r="AG104" s="990" t="str">
        <f t="shared" si="109"/>
        <v>.</v>
      </c>
      <c r="AH104" s="116"/>
      <c r="AI104" s="1003" t="str">
        <f>IF(S104=".",".",SUM($S104:S104))</f>
        <v>.</v>
      </c>
      <c r="AJ104" s="1004" t="str">
        <f>IF(T104=".",".",SUM($S104:T104))</f>
        <v>.</v>
      </c>
      <c r="AK104" s="1004" t="str">
        <f>IF(U104=".",".",SUM($S104:U104))</f>
        <v>.</v>
      </c>
      <c r="AL104" s="1004" t="str">
        <f>IF(V104=".",".",SUM($S104:V104))</f>
        <v>.</v>
      </c>
      <c r="AM104" s="1004" t="str">
        <f>IF(W104=".",".",SUM($S104:W104))</f>
        <v>.</v>
      </c>
      <c r="AN104" s="1004" t="str">
        <f>IF(X104=".",".",SUM($S104:X104))</f>
        <v>.</v>
      </c>
      <c r="AO104" s="1005" t="str">
        <f>IF(Y104=".",".",SUM($S104:Y104))</f>
        <v>.</v>
      </c>
      <c r="AP104" s="116"/>
      <c r="AQ104" s="1006" t="str">
        <f t="shared" si="119"/>
        <v>.</v>
      </c>
      <c r="AR104" s="1007" t="str">
        <f t="shared" si="110"/>
        <v>.</v>
      </c>
      <c r="AS104" s="1007" t="str">
        <f t="shared" si="111"/>
        <v>.</v>
      </c>
      <c r="AT104" s="1007" t="str">
        <f t="shared" si="112"/>
        <v>.</v>
      </c>
      <c r="AU104" s="1007" t="str">
        <f t="shared" si="113"/>
        <v>.</v>
      </c>
      <c r="AV104" s="1007" t="str">
        <f t="shared" si="114"/>
        <v>.</v>
      </c>
      <c r="AW104" s="990" t="str">
        <f t="shared" si="115"/>
        <v>.</v>
      </c>
      <c r="AX104" s="327"/>
      <c r="AY104" s="116"/>
      <c r="AZ104" s="1474"/>
      <c r="BA104" s="1474"/>
      <c r="BB104" s="1474"/>
    </row>
    <row r="105" spans="1:54" s="189" customFormat="1" x14ac:dyDescent="0.2">
      <c r="A105" s="183"/>
      <c r="B105" s="325"/>
      <c r="C105" s="472" t="s">
        <v>159</v>
      </c>
      <c r="D105" s="473" t="str">
        <f>IF('WK2 - Notional General Income'!D113="","",'WK2 - Notional General Income'!D113)</f>
        <v/>
      </c>
      <c r="E105" s="837" t="str">
        <f>IF('WK2 - Notional General Income'!M113=".",".",'WK2 - Notional General Income'!M113/'WK2 - Notional General Income'!E113)</f>
        <v>.</v>
      </c>
      <c r="F105" s="837" t="str">
        <f>IF('WK3 - Notional GI Yr1 YIELD'!M113=".",".",'WK3 - Notional GI Yr1 YIELD'!M113/'WK3 - Notional GI Yr1 YIELD'!E113)</f>
        <v>.</v>
      </c>
      <c r="G105" s="874"/>
      <c r="H105" s="874"/>
      <c r="I105" s="874"/>
      <c r="J105" s="874"/>
      <c r="K105" s="874"/>
      <c r="L105" s="874"/>
      <c r="M105" s="333"/>
      <c r="N105" s="116"/>
      <c r="O105" s="1019">
        <f>'WK2 - Notional General Income'!$E113</f>
        <v>0</v>
      </c>
      <c r="P105" s="1020">
        <f>'WK3 - Notional GI Yr1 YIELD'!$E113</f>
        <v>0</v>
      </c>
      <c r="Q105" s="101"/>
      <c r="R105" s="325"/>
      <c r="S105" s="1003" t="str">
        <f t="shared" si="123"/>
        <v>.</v>
      </c>
      <c r="T105" s="1004" t="str">
        <f t="shared" si="124"/>
        <v>.</v>
      </c>
      <c r="U105" s="1004" t="str">
        <f t="shared" si="125"/>
        <v>.</v>
      </c>
      <c r="V105" s="1004" t="str">
        <f t="shared" si="125"/>
        <v>.</v>
      </c>
      <c r="W105" s="1004" t="str">
        <f t="shared" si="125"/>
        <v>.</v>
      </c>
      <c r="X105" s="1004" t="str">
        <f t="shared" si="125"/>
        <v>.</v>
      </c>
      <c r="Y105" s="1005" t="str">
        <f t="shared" si="125"/>
        <v>.</v>
      </c>
      <c r="Z105" s="116"/>
      <c r="AA105" s="1006" t="str">
        <f t="shared" si="118"/>
        <v>.</v>
      </c>
      <c r="AB105" s="1007" t="str">
        <f t="shared" si="104"/>
        <v>.</v>
      </c>
      <c r="AC105" s="1007" t="str">
        <f t="shared" si="105"/>
        <v>.</v>
      </c>
      <c r="AD105" s="1007" t="str">
        <f t="shared" si="106"/>
        <v>.</v>
      </c>
      <c r="AE105" s="1007" t="str">
        <f t="shared" si="107"/>
        <v>.</v>
      </c>
      <c r="AF105" s="1007" t="str">
        <f t="shared" si="108"/>
        <v>.</v>
      </c>
      <c r="AG105" s="990" t="str">
        <f t="shared" si="109"/>
        <v>.</v>
      </c>
      <c r="AH105" s="116"/>
      <c r="AI105" s="1003" t="str">
        <f>IF(S105=".",".",SUM($S105:S105))</f>
        <v>.</v>
      </c>
      <c r="AJ105" s="1004" t="str">
        <f>IF(T105=".",".",SUM($S105:T105))</f>
        <v>.</v>
      </c>
      <c r="AK105" s="1004" t="str">
        <f>IF(U105=".",".",SUM($S105:U105))</f>
        <v>.</v>
      </c>
      <c r="AL105" s="1004" t="str">
        <f>IF(V105=".",".",SUM($S105:V105))</f>
        <v>.</v>
      </c>
      <c r="AM105" s="1004" t="str">
        <f>IF(W105=".",".",SUM($S105:W105))</f>
        <v>.</v>
      </c>
      <c r="AN105" s="1004" t="str">
        <f>IF(X105=".",".",SUM($S105:X105))</f>
        <v>.</v>
      </c>
      <c r="AO105" s="1005" t="str">
        <f>IF(Y105=".",".",SUM($S105:Y105))</f>
        <v>.</v>
      </c>
      <c r="AP105" s="116"/>
      <c r="AQ105" s="1006" t="str">
        <f t="shared" si="119"/>
        <v>.</v>
      </c>
      <c r="AR105" s="1007" t="str">
        <f t="shared" si="110"/>
        <v>.</v>
      </c>
      <c r="AS105" s="1007" t="str">
        <f t="shared" si="111"/>
        <v>.</v>
      </c>
      <c r="AT105" s="1007" t="str">
        <f t="shared" si="112"/>
        <v>.</v>
      </c>
      <c r="AU105" s="1007" t="str">
        <f t="shared" si="113"/>
        <v>.</v>
      </c>
      <c r="AV105" s="1007" t="str">
        <f t="shared" si="114"/>
        <v>.</v>
      </c>
      <c r="AW105" s="990" t="str">
        <f t="shared" si="115"/>
        <v>.</v>
      </c>
      <c r="AX105" s="327"/>
      <c r="AY105" s="116"/>
      <c r="AZ105" s="1474"/>
      <c r="BA105" s="1474"/>
      <c r="BB105" s="1474"/>
    </row>
    <row r="106" spans="1:54" s="189" customFormat="1" x14ac:dyDescent="0.2">
      <c r="A106" s="183"/>
      <c r="B106" s="325"/>
      <c r="C106" s="472" t="s">
        <v>159</v>
      </c>
      <c r="D106" s="473" t="str">
        <f>IF('WK2 - Notional General Income'!D114="","",'WK2 - Notional General Income'!D114)</f>
        <v/>
      </c>
      <c r="E106" s="837" t="str">
        <f>IF('WK2 - Notional General Income'!M114=".",".",'WK2 - Notional General Income'!M114/'WK2 - Notional General Income'!E114)</f>
        <v>.</v>
      </c>
      <c r="F106" s="837" t="str">
        <f>IF('WK3 - Notional GI Yr1 YIELD'!M114=".",".",'WK3 - Notional GI Yr1 YIELD'!M114/'WK3 - Notional GI Yr1 YIELD'!E114)</f>
        <v>.</v>
      </c>
      <c r="G106" s="874"/>
      <c r="H106" s="874"/>
      <c r="I106" s="874"/>
      <c r="J106" s="874"/>
      <c r="K106" s="874"/>
      <c r="L106" s="874"/>
      <c r="M106" s="333"/>
      <c r="N106" s="116"/>
      <c r="O106" s="1019">
        <f>'WK2 - Notional General Income'!$E114</f>
        <v>0</v>
      </c>
      <c r="P106" s="1020">
        <f>'WK3 - Notional GI Yr1 YIELD'!$E114</f>
        <v>0</v>
      </c>
      <c r="Q106" s="101"/>
      <c r="R106" s="325"/>
      <c r="S106" s="1003" t="str">
        <f t="shared" si="123"/>
        <v>.</v>
      </c>
      <c r="T106" s="1004" t="str">
        <f t="shared" si="124"/>
        <v>.</v>
      </c>
      <c r="U106" s="1004" t="str">
        <f t="shared" si="125"/>
        <v>.</v>
      </c>
      <c r="V106" s="1004" t="str">
        <f t="shared" si="125"/>
        <v>.</v>
      </c>
      <c r="W106" s="1004" t="str">
        <f t="shared" si="125"/>
        <v>.</v>
      </c>
      <c r="X106" s="1004" t="str">
        <f t="shared" si="125"/>
        <v>.</v>
      </c>
      <c r="Y106" s="1005" t="str">
        <f t="shared" si="125"/>
        <v>.</v>
      </c>
      <c r="Z106" s="116"/>
      <c r="AA106" s="1006" t="str">
        <f t="shared" si="118"/>
        <v>.</v>
      </c>
      <c r="AB106" s="1007" t="str">
        <f t="shared" si="104"/>
        <v>.</v>
      </c>
      <c r="AC106" s="1007" t="str">
        <f t="shared" si="105"/>
        <v>.</v>
      </c>
      <c r="AD106" s="1007" t="str">
        <f t="shared" si="106"/>
        <v>.</v>
      </c>
      <c r="AE106" s="1007" t="str">
        <f t="shared" si="107"/>
        <v>.</v>
      </c>
      <c r="AF106" s="1007" t="str">
        <f t="shared" si="108"/>
        <v>.</v>
      </c>
      <c r="AG106" s="990" t="str">
        <f t="shared" si="109"/>
        <v>.</v>
      </c>
      <c r="AH106" s="116"/>
      <c r="AI106" s="1003" t="str">
        <f>IF(S106=".",".",SUM($S106:S106))</f>
        <v>.</v>
      </c>
      <c r="AJ106" s="1004" t="str">
        <f>IF(T106=".",".",SUM($S106:T106))</f>
        <v>.</v>
      </c>
      <c r="AK106" s="1004" t="str">
        <f>IF(U106=".",".",SUM($S106:U106))</f>
        <v>.</v>
      </c>
      <c r="AL106" s="1004" t="str">
        <f>IF(V106=".",".",SUM($S106:V106))</f>
        <v>.</v>
      </c>
      <c r="AM106" s="1004" t="str">
        <f>IF(W106=".",".",SUM($S106:W106))</f>
        <v>.</v>
      </c>
      <c r="AN106" s="1004" t="str">
        <f>IF(X106=".",".",SUM($S106:X106))</f>
        <v>.</v>
      </c>
      <c r="AO106" s="1005" t="str">
        <f>IF(Y106=".",".",SUM($S106:Y106))</f>
        <v>.</v>
      </c>
      <c r="AP106" s="116"/>
      <c r="AQ106" s="1006" t="str">
        <f t="shared" si="119"/>
        <v>.</v>
      </c>
      <c r="AR106" s="1007" t="str">
        <f t="shared" si="110"/>
        <v>.</v>
      </c>
      <c r="AS106" s="1007" t="str">
        <f t="shared" si="111"/>
        <v>.</v>
      </c>
      <c r="AT106" s="1007" t="str">
        <f t="shared" si="112"/>
        <v>.</v>
      </c>
      <c r="AU106" s="1007" t="str">
        <f t="shared" si="113"/>
        <v>.</v>
      </c>
      <c r="AV106" s="1007" t="str">
        <f t="shared" si="114"/>
        <v>.</v>
      </c>
      <c r="AW106" s="990" t="str">
        <f t="shared" si="115"/>
        <v>.</v>
      </c>
      <c r="AX106" s="327"/>
      <c r="AY106" s="116"/>
      <c r="AZ106" s="1474"/>
      <c r="BA106" s="1474"/>
      <c r="BB106" s="1474"/>
    </row>
    <row r="107" spans="1:54" s="189" customFormat="1" x14ac:dyDescent="0.2">
      <c r="A107" s="183"/>
      <c r="B107" s="325"/>
      <c r="C107" s="472" t="s">
        <v>159</v>
      </c>
      <c r="D107" s="473" t="str">
        <f>IF('WK2 - Notional General Income'!D115="","",'WK2 - Notional General Income'!D115)</f>
        <v/>
      </c>
      <c r="E107" s="837" t="str">
        <f>IF('WK2 - Notional General Income'!M115=".",".",'WK2 - Notional General Income'!M115/'WK2 - Notional General Income'!E115)</f>
        <v>.</v>
      </c>
      <c r="F107" s="837" t="str">
        <f>IF('WK3 - Notional GI Yr1 YIELD'!M115=".",".",'WK3 - Notional GI Yr1 YIELD'!M115/'WK3 - Notional GI Yr1 YIELD'!E115)</f>
        <v>.</v>
      </c>
      <c r="G107" s="874"/>
      <c r="H107" s="874"/>
      <c r="I107" s="874"/>
      <c r="J107" s="874"/>
      <c r="K107" s="874"/>
      <c r="L107" s="874"/>
      <c r="M107" s="333"/>
      <c r="N107" s="116"/>
      <c r="O107" s="1019">
        <f>'WK2 - Notional General Income'!$E115</f>
        <v>0</v>
      </c>
      <c r="P107" s="1020">
        <f>'WK3 - Notional GI Yr1 YIELD'!$E115</f>
        <v>0</v>
      </c>
      <c r="Q107" s="101"/>
      <c r="R107" s="325"/>
      <c r="S107" s="1003" t="str">
        <f t="shared" si="123"/>
        <v>.</v>
      </c>
      <c r="T107" s="1004" t="str">
        <f t="shared" si="124"/>
        <v>.</v>
      </c>
      <c r="U107" s="1004" t="str">
        <f t="shared" si="125"/>
        <v>.</v>
      </c>
      <c r="V107" s="1004" t="str">
        <f t="shared" si="125"/>
        <v>.</v>
      </c>
      <c r="W107" s="1004" t="str">
        <f t="shared" si="125"/>
        <v>.</v>
      </c>
      <c r="X107" s="1004" t="str">
        <f t="shared" si="125"/>
        <v>.</v>
      </c>
      <c r="Y107" s="1005" t="str">
        <f t="shared" si="125"/>
        <v>.</v>
      </c>
      <c r="Z107" s="116"/>
      <c r="AA107" s="1006" t="str">
        <f t="shared" si="118"/>
        <v>.</v>
      </c>
      <c r="AB107" s="1007" t="str">
        <f t="shared" si="104"/>
        <v>.</v>
      </c>
      <c r="AC107" s="1007" t="str">
        <f t="shared" si="105"/>
        <v>.</v>
      </c>
      <c r="AD107" s="1007" t="str">
        <f t="shared" si="106"/>
        <v>.</v>
      </c>
      <c r="AE107" s="1007" t="str">
        <f t="shared" si="107"/>
        <v>.</v>
      </c>
      <c r="AF107" s="1007" t="str">
        <f t="shared" si="108"/>
        <v>.</v>
      </c>
      <c r="AG107" s="990" t="str">
        <f t="shared" si="109"/>
        <v>.</v>
      </c>
      <c r="AH107" s="116"/>
      <c r="AI107" s="1003" t="str">
        <f>IF(S107=".",".",SUM($S107:S107))</f>
        <v>.</v>
      </c>
      <c r="AJ107" s="1004" t="str">
        <f>IF(T107=".",".",SUM($S107:T107))</f>
        <v>.</v>
      </c>
      <c r="AK107" s="1004" t="str">
        <f>IF(U107=".",".",SUM($S107:U107))</f>
        <v>.</v>
      </c>
      <c r="AL107" s="1004" t="str">
        <f>IF(V107=".",".",SUM($S107:V107))</f>
        <v>.</v>
      </c>
      <c r="AM107" s="1004" t="str">
        <f>IF(W107=".",".",SUM($S107:W107))</f>
        <v>.</v>
      </c>
      <c r="AN107" s="1004" t="str">
        <f>IF(X107=".",".",SUM($S107:X107))</f>
        <v>.</v>
      </c>
      <c r="AO107" s="1005" t="str">
        <f>IF(Y107=".",".",SUM($S107:Y107))</f>
        <v>.</v>
      </c>
      <c r="AP107" s="116"/>
      <c r="AQ107" s="1006" t="str">
        <f t="shared" si="119"/>
        <v>.</v>
      </c>
      <c r="AR107" s="1007" t="str">
        <f t="shared" si="110"/>
        <v>.</v>
      </c>
      <c r="AS107" s="1007" t="str">
        <f t="shared" si="111"/>
        <v>.</v>
      </c>
      <c r="AT107" s="1007" t="str">
        <f t="shared" si="112"/>
        <v>.</v>
      </c>
      <c r="AU107" s="1007" t="str">
        <f t="shared" si="113"/>
        <v>.</v>
      </c>
      <c r="AV107" s="1007" t="str">
        <f t="shared" si="114"/>
        <v>.</v>
      </c>
      <c r="AW107" s="990" t="str">
        <f t="shared" si="115"/>
        <v>.</v>
      </c>
      <c r="AX107" s="327"/>
      <c r="AY107" s="116"/>
      <c r="AZ107" s="1474"/>
      <c r="BA107" s="1474"/>
      <c r="BB107" s="1474"/>
    </row>
    <row r="108" spans="1:54" s="189" customFormat="1" x14ac:dyDescent="0.2">
      <c r="A108" s="183"/>
      <c r="B108" s="325"/>
      <c r="C108" s="472" t="s">
        <v>159</v>
      </c>
      <c r="D108" s="473" t="str">
        <f>IF('WK2 - Notional General Income'!D116="","",'WK2 - Notional General Income'!D116)</f>
        <v/>
      </c>
      <c r="E108" s="837" t="str">
        <f>IF('WK2 - Notional General Income'!M116=".",".",'WK2 - Notional General Income'!M116/'WK2 - Notional General Income'!E116)</f>
        <v>.</v>
      </c>
      <c r="F108" s="837" t="str">
        <f>IF('WK3 - Notional GI Yr1 YIELD'!M116=".",".",'WK3 - Notional GI Yr1 YIELD'!M116/'WK3 - Notional GI Yr1 YIELD'!E116)</f>
        <v>.</v>
      </c>
      <c r="G108" s="874"/>
      <c r="H108" s="874"/>
      <c r="I108" s="874"/>
      <c r="J108" s="874"/>
      <c r="K108" s="874"/>
      <c r="L108" s="874"/>
      <c r="M108" s="333"/>
      <c r="N108" s="116"/>
      <c r="O108" s="1019">
        <f>'WK2 - Notional General Income'!$E116</f>
        <v>0</v>
      </c>
      <c r="P108" s="1020">
        <f>'WK3 - Notional GI Yr1 YIELD'!$E116</f>
        <v>0</v>
      </c>
      <c r="Q108" s="101"/>
      <c r="R108" s="325"/>
      <c r="S108" s="1003" t="str">
        <f t="shared" si="123"/>
        <v>.</v>
      </c>
      <c r="T108" s="1004" t="str">
        <f t="shared" si="124"/>
        <v>.</v>
      </c>
      <c r="U108" s="1004" t="str">
        <f t="shared" si="125"/>
        <v>.</v>
      </c>
      <c r="V108" s="1004" t="str">
        <f t="shared" si="125"/>
        <v>.</v>
      </c>
      <c r="W108" s="1004" t="str">
        <f t="shared" si="125"/>
        <v>.</v>
      </c>
      <c r="X108" s="1004" t="str">
        <f t="shared" si="125"/>
        <v>.</v>
      </c>
      <c r="Y108" s="1005" t="str">
        <f t="shared" si="125"/>
        <v>.</v>
      </c>
      <c r="Z108" s="116"/>
      <c r="AA108" s="1006" t="str">
        <f t="shared" si="118"/>
        <v>.</v>
      </c>
      <c r="AB108" s="1007" t="str">
        <f t="shared" si="104"/>
        <v>.</v>
      </c>
      <c r="AC108" s="1007" t="str">
        <f t="shared" si="105"/>
        <v>.</v>
      </c>
      <c r="AD108" s="1007" t="str">
        <f t="shared" si="106"/>
        <v>.</v>
      </c>
      <c r="AE108" s="1007" t="str">
        <f t="shared" si="107"/>
        <v>.</v>
      </c>
      <c r="AF108" s="1007" t="str">
        <f t="shared" si="108"/>
        <v>.</v>
      </c>
      <c r="AG108" s="990" t="str">
        <f t="shared" si="109"/>
        <v>.</v>
      </c>
      <c r="AH108" s="116"/>
      <c r="AI108" s="1003" t="str">
        <f>IF(S108=".",".",SUM($S108:S108))</f>
        <v>.</v>
      </c>
      <c r="AJ108" s="1004" t="str">
        <f>IF(T108=".",".",SUM($S108:T108))</f>
        <v>.</v>
      </c>
      <c r="AK108" s="1004" t="str">
        <f>IF(U108=".",".",SUM($S108:U108))</f>
        <v>.</v>
      </c>
      <c r="AL108" s="1004" t="str">
        <f>IF(V108=".",".",SUM($S108:V108))</f>
        <v>.</v>
      </c>
      <c r="AM108" s="1004" t="str">
        <f>IF(W108=".",".",SUM($S108:W108))</f>
        <v>.</v>
      </c>
      <c r="AN108" s="1004" t="str">
        <f>IF(X108=".",".",SUM($S108:X108))</f>
        <v>.</v>
      </c>
      <c r="AO108" s="1005" t="str">
        <f>IF(Y108=".",".",SUM($S108:Y108))</f>
        <v>.</v>
      </c>
      <c r="AP108" s="116"/>
      <c r="AQ108" s="1006" t="str">
        <f t="shared" si="119"/>
        <v>.</v>
      </c>
      <c r="AR108" s="1007" t="str">
        <f t="shared" si="110"/>
        <v>.</v>
      </c>
      <c r="AS108" s="1007" t="str">
        <f t="shared" si="111"/>
        <v>.</v>
      </c>
      <c r="AT108" s="1007" t="str">
        <f t="shared" si="112"/>
        <v>.</v>
      </c>
      <c r="AU108" s="1007" t="str">
        <f t="shared" si="113"/>
        <v>.</v>
      </c>
      <c r="AV108" s="1007" t="str">
        <f t="shared" si="114"/>
        <v>.</v>
      </c>
      <c r="AW108" s="990" t="str">
        <f t="shared" si="115"/>
        <v>.</v>
      </c>
      <c r="AX108" s="327"/>
      <c r="AY108" s="116"/>
      <c r="AZ108" s="1474"/>
      <c r="BA108" s="1474"/>
      <c r="BB108" s="1474"/>
    </row>
    <row r="109" spans="1:54" s="189" customFormat="1" x14ac:dyDescent="0.2">
      <c r="A109" s="183"/>
      <c r="B109" s="325"/>
      <c r="C109" s="472" t="s">
        <v>159</v>
      </c>
      <c r="D109" s="473" t="str">
        <f>IF('WK2 - Notional General Income'!D117="","",'WK2 - Notional General Income'!D117)</f>
        <v/>
      </c>
      <c r="E109" s="837" t="str">
        <f>IF('WK2 - Notional General Income'!M117=".",".",'WK2 - Notional General Income'!M117/'WK2 - Notional General Income'!E117)</f>
        <v>.</v>
      </c>
      <c r="F109" s="837" t="str">
        <f>IF('WK3 - Notional GI Yr1 YIELD'!M117=".",".",'WK3 - Notional GI Yr1 YIELD'!M117/'WK3 - Notional GI Yr1 YIELD'!E117)</f>
        <v>.</v>
      </c>
      <c r="G109" s="874"/>
      <c r="H109" s="874"/>
      <c r="I109" s="874"/>
      <c r="J109" s="874"/>
      <c r="K109" s="874"/>
      <c r="L109" s="874"/>
      <c r="M109" s="333"/>
      <c r="N109" s="116"/>
      <c r="O109" s="1019">
        <f>'WK2 - Notional General Income'!$E117</f>
        <v>0</v>
      </c>
      <c r="P109" s="1020">
        <f>'WK3 - Notional GI Yr1 YIELD'!$E117</f>
        <v>0</v>
      </c>
      <c r="Q109" s="101"/>
      <c r="R109" s="325"/>
      <c r="S109" s="1003" t="str">
        <f t="shared" si="123"/>
        <v>.</v>
      </c>
      <c r="T109" s="1004" t="str">
        <f t="shared" si="124"/>
        <v>.</v>
      </c>
      <c r="U109" s="1004" t="str">
        <f t="shared" si="125"/>
        <v>.</v>
      </c>
      <c r="V109" s="1004" t="str">
        <f t="shared" si="125"/>
        <v>.</v>
      </c>
      <c r="W109" s="1004" t="str">
        <f t="shared" si="125"/>
        <v>.</v>
      </c>
      <c r="X109" s="1004" t="str">
        <f t="shared" si="125"/>
        <v>.</v>
      </c>
      <c r="Y109" s="1005" t="str">
        <f t="shared" si="125"/>
        <v>.</v>
      </c>
      <c r="Z109" s="116"/>
      <c r="AA109" s="1006" t="str">
        <f t="shared" si="118"/>
        <v>.</v>
      </c>
      <c r="AB109" s="1007" t="str">
        <f t="shared" si="104"/>
        <v>.</v>
      </c>
      <c r="AC109" s="1007" t="str">
        <f t="shared" si="105"/>
        <v>.</v>
      </c>
      <c r="AD109" s="1007" t="str">
        <f t="shared" si="106"/>
        <v>.</v>
      </c>
      <c r="AE109" s="1007" t="str">
        <f t="shared" si="107"/>
        <v>.</v>
      </c>
      <c r="AF109" s="1007" t="str">
        <f t="shared" si="108"/>
        <v>.</v>
      </c>
      <c r="AG109" s="990" t="str">
        <f t="shared" si="109"/>
        <v>.</v>
      </c>
      <c r="AH109" s="116"/>
      <c r="AI109" s="1003" t="str">
        <f>IF(S109=".",".",SUM($S109:S109))</f>
        <v>.</v>
      </c>
      <c r="AJ109" s="1004" t="str">
        <f>IF(T109=".",".",SUM($S109:T109))</f>
        <v>.</v>
      </c>
      <c r="AK109" s="1004" t="str">
        <f>IF(U109=".",".",SUM($S109:U109))</f>
        <v>.</v>
      </c>
      <c r="AL109" s="1004" t="str">
        <f>IF(V109=".",".",SUM($S109:V109))</f>
        <v>.</v>
      </c>
      <c r="AM109" s="1004" t="str">
        <f>IF(W109=".",".",SUM($S109:W109))</f>
        <v>.</v>
      </c>
      <c r="AN109" s="1004" t="str">
        <f>IF(X109=".",".",SUM($S109:X109))</f>
        <v>.</v>
      </c>
      <c r="AO109" s="1005" t="str">
        <f>IF(Y109=".",".",SUM($S109:Y109))</f>
        <v>.</v>
      </c>
      <c r="AP109" s="116"/>
      <c r="AQ109" s="1006" t="str">
        <f t="shared" si="119"/>
        <v>.</v>
      </c>
      <c r="AR109" s="1007" t="str">
        <f t="shared" si="110"/>
        <v>.</v>
      </c>
      <c r="AS109" s="1007" t="str">
        <f t="shared" si="111"/>
        <v>.</v>
      </c>
      <c r="AT109" s="1007" t="str">
        <f t="shared" si="112"/>
        <v>.</v>
      </c>
      <c r="AU109" s="1007" t="str">
        <f t="shared" si="113"/>
        <v>.</v>
      </c>
      <c r="AV109" s="1007" t="str">
        <f t="shared" si="114"/>
        <v>.</v>
      </c>
      <c r="AW109" s="990" t="str">
        <f t="shared" si="115"/>
        <v>.</v>
      </c>
      <c r="AX109" s="327"/>
      <c r="AY109" s="116"/>
      <c r="AZ109" s="1474"/>
      <c r="BA109" s="1474"/>
      <c r="BB109" s="1474"/>
    </row>
    <row r="110" spans="1:54" s="189" customFormat="1" ht="12.75" thickBot="1" x14ac:dyDescent="0.25">
      <c r="A110" s="183"/>
      <c r="B110" s="325"/>
      <c r="C110" s="1428" t="s">
        <v>159</v>
      </c>
      <c r="D110" s="1429" t="str">
        <f>IF('WK2 - Notional General Income'!D118="","",'WK2 - Notional General Income'!D118)</f>
        <v/>
      </c>
      <c r="E110" s="1430" t="str">
        <f>IF('WK2 - Notional General Income'!M118=".",".",'WK2 - Notional General Income'!M118/'WK2 - Notional General Income'!E118)</f>
        <v>.</v>
      </c>
      <c r="F110" s="1430" t="str">
        <f>IF('WK3 - Notional GI Yr1 YIELD'!M118=".",".",'WK3 - Notional GI Yr1 YIELD'!M118/'WK3 - Notional GI Yr1 YIELD'!E118)</f>
        <v>.</v>
      </c>
      <c r="G110" s="874"/>
      <c r="H110" s="874"/>
      <c r="I110" s="874"/>
      <c r="J110" s="874"/>
      <c r="K110" s="874"/>
      <c r="L110" s="874"/>
      <c r="M110" s="333"/>
      <c r="N110" s="116"/>
      <c r="O110" s="1019">
        <f>'WK2 - Notional General Income'!$E118</f>
        <v>0</v>
      </c>
      <c r="P110" s="1020">
        <f>'WK3 - Notional GI Yr1 YIELD'!$E118</f>
        <v>0</v>
      </c>
      <c r="Q110" s="101"/>
      <c r="R110" s="325"/>
      <c r="S110" s="1003" t="str">
        <f t="shared" si="123"/>
        <v>.</v>
      </c>
      <c r="T110" s="1004" t="str">
        <f t="shared" si="124"/>
        <v>.</v>
      </c>
      <c r="U110" s="1004" t="str">
        <f t="shared" si="125"/>
        <v>.</v>
      </c>
      <c r="V110" s="1004" t="str">
        <f t="shared" si="125"/>
        <v>.</v>
      </c>
      <c r="W110" s="1004" t="str">
        <f t="shared" si="125"/>
        <v>.</v>
      </c>
      <c r="X110" s="1004" t="str">
        <f t="shared" si="125"/>
        <v>.</v>
      </c>
      <c r="Y110" s="1005" t="str">
        <f t="shared" si="125"/>
        <v>.</v>
      </c>
      <c r="Z110" s="116"/>
      <c r="AA110" s="1006" t="str">
        <f t="shared" si="118"/>
        <v>.</v>
      </c>
      <c r="AB110" s="1007" t="str">
        <f t="shared" si="104"/>
        <v>.</v>
      </c>
      <c r="AC110" s="1007" t="str">
        <f t="shared" si="105"/>
        <v>.</v>
      </c>
      <c r="AD110" s="1007" t="str">
        <f t="shared" si="106"/>
        <v>.</v>
      </c>
      <c r="AE110" s="1007" t="str">
        <f t="shared" si="107"/>
        <v>.</v>
      </c>
      <c r="AF110" s="1007" t="str">
        <f t="shared" si="108"/>
        <v>.</v>
      </c>
      <c r="AG110" s="990" t="str">
        <f t="shared" si="109"/>
        <v>.</v>
      </c>
      <c r="AH110" s="116"/>
      <c r="AI110" s="1003" t="str">
        <f>IF(S110=".",".",SUM($S110:S110))</f>
        <v>.</v>
      </c>
      <c r="AJ110" s="1004" t="str">
        <f>IF(T110=".",".",SUM($S110:T110))</f>
        <v>.</v>
      </c>
      <c r="AK110" s="1004" t="str">
        <f>IF(U110=".",".",SUM($S110:U110))</f>
        <v>.</v>
      </c>
      <c r="AL110" s="1004" t="str">
        <f>IF(V110=".",".",SUM($S110:V110))</f>
        <v>.</v>
      </c>
      <c r="AM110" s="1004" t="str">
        <f>IF(W110=".",".",SUM($S110:W110))</f>
        <v>.</v>
      </c>
      <c r="AN110" s="1004" t="str">
        <f>IF(X110=".",".",SUM($S110:X110))</f>
        <v>.</v>
      </c>
      <c r="AO110" s="1005" t="str">
        <f>IF(Y110=".",".",SUM($S110:Y110))</f>
        <v>.</v>
      </c>
      <c r="AP110" s="116"/>
      <c r="AQ110" s="1006" t="str">
        <f t="shared" si="119"/>
        <v>.</v>
      </c>
      <c r="AR110" s="1007" t="str">
        <f t="shared" si="110"/>
        <v>.</v>
      </c>
      <c r="AS110" s="1007" t="str">
        <f t="shared" si="111"/>
        <v>.</v>
      </c>
      <c r="AT110" s="1007" t="str">
        <f t="shared" si="112"/>
        <v>.</v>
      </c>
      <c r="AU110" s="1007" t="str">
        <f t="shared" si="113"/>
        <v>.</v>
      </c>
      <c r="AV110" s="1007" t="str">
        <f t="shared" si="114"/>
        <v>.</v>
      </c>
      <c r="AW110" s="990" t="str">
        <f t="shared" si="115"/>
        <v>.</v>
      </c>
      <c r="AX110" s="327"/>
      <c r="AY110" s="116"/>
      <c r="AZ110" s="1474"/>
      <c r="BA110" s="1474"/>
      <c r="BB110" s="1474"/>
    </row>
    <row r="111" spans="1:54" s="189" customFormat="1" ht="12.75" thickTop="1" x14ac:dyDescent="0.2">
      <c r="A111" s="183"/>
      <c r="B111" s="325"/>
      <c r="C111" s="472" t="s">
        <v>261</v>
      </c>
      <c r="D111" s="473" t="str">
        <f>IF('WK2 - Notional General Income'!D367="","",'WK2 - Notional General Income'!D367)</f>
        <v/>
      </c>
      <c r="E111" s="837">
        <f>IF('WK2 - Notional General Income'!M265=".",".",'WK2 - Notional General Income'!M265/'WK2 - Notional General Income'!E265)</f>
        <v>526.93346886192512</v>
      </c>
      <c r="F111" s="837">
        <f>IF('WK3 - Notional GI Yr1 YIELD'!M265=".",".",'WK3 - Notional GI Yr1 YIELD'!M265/'WK3 - Notional GI Yr1 YIELD'!E265)</f>
        <v>601.151810685756</v>
      </c>
      <c r="G111" s="874"/>
      <c r="H111" s="874"/>
      <c r="I111" s="874"/>
      <c r="J111" s="874"/>
      <c r="K111" s="1207"/>
      <c r="L111" s="1207"/>
      <c r="M111" s="333"/>
      <c r="N111" s="116"/>
      <c r="O111" s="1425">
        <f>'WK2 - Notional General Income'!$E367</f>
        <v>0</v>
      </c>
      <c r="P111" s="1426">
        <f>'WK3 - Notional GI Yr1 YIELD'!$E367</f>
        <v>0</v>
      </c>
      <c r="Q111" s="101"/>
      <c r="R111" s="325"/>
      <c r="S111" s="1003">
        <f t="shared" si="123"/>
        <v>74.218341823830883</v>
      </c>
      <c r="T111" s="1004">
        <f t="shared" si="124"/>
        <v>-601.151810685756</v>
      </c>
      <c r="U111" s="1004" t="str">
        <f t="shared" si="125"/>
        <v>.</v>
      </c>
      <c r="V111" s="1004" t="str">
        <f t="shared" si="125"/>
        <v>.</v>
      </c>
      <c r="W111" s="1004" t="str">
        <f t="shared" si="125"/>
        <v>.</v>
      </c>
      <c r="X111" s="1004" t="str">
        <f t="shared" si="125"/>
        <v>.</v>
      </c>
      <c r="Y111" s="1005" t="str">
        <f t="shared" si="125"/>
        <v>.</v>
      </c>
      <c r="Z111" s="116"/>
      <c r="AA111" s="1006">
        <f t="shared" si="118"/>
        <v>0.14084954972423414</v>
      </c>
      <c r="AB111" s="1007">
        <f t="shared" si="104"/>
        <v>-1</v>
      </c>
      <c r="AC111" s="1007" t="str">
        <f t="shared" si="105"/>
        <v>.</v>
      </c>
      <c r="AD111" s="1007" t="str">
        <f t="shared" si="106"/>
        <v>.</v>
      </c>
      <c r="AE111" s="1007" t="str">
        <f t="shared" si="107"/>
        <v>.</v>
      </c>
      <c r="AF111" s="1007" t="str">
        <f t="shared" si="108"/>
        <v>.</v>
      </c>
      <c r="AG111" s="990" t="str">
        <f t="shared" si="109"/>
        <v>.</v>
      </c>
      <c r="AH111" s="116"/>
      <c r="AI111" s="1003">
        <f>IF(S111=".",".",SUM($S111:S111))</f>
        <v>74.218341823830883</v>
      </c>
      <c r="AJ111" s="1004">
        <f>IF(T111=".",".",SUM($S111:T111))</f>
        <v>-526.93346886192512</v>
      </c>
      <c r="AK111" s="1004" t="str">
        <f>IF(U111=".",".",SUM($S111:U111))</f>
        <v>.</v>
      </c>
      <c r="AL111" s="1004" t="str">
        <f>IF(V111=".",".",SUM($S111:V111))</f>
        <v>.</v>
      </c>
      <c r="AM111" s="1004" t="str">
        <f>IF(W111=".",".",SUM($S111:W111))</f>
        <v>.</v>
      </c>
      <c r="AN111" s="1004" t="str">
        <f>IF(X111=".",".",SUM($S111:X111))</f>
        <v>.</v>
      </c>
      <c r="AO111" s="1005" t="str">
        <f>IF(Y111=".",".",SUM($S111:Y111))</f>
        <v>.</v>
      </c>
      <c r="AP111" s="116"/>
      <c r="AQ111" s="1006">
        <f t="shared" si="119"/>
        <v>0.14084954972423414</v>
      </c>
      <c r="AR111" s="1007">
        <f t="shared" si="110"/>
        <v>-1</v>
      </c>
      <c r="AS111" s="1007">
        <f t="shared" si="111"/>
        <v>-1</v>
      </c>
      <c r="AT111" s="1007">
        <f t="shared" si="112"/>
        <v>-1</v>
      </c>
      <c r="AU111" s="1007">
        <f t="shared" si="113"/>
        <v>-1</v>
      </c>
      <c r="AV111" s="1007">
        <f t="shared" si="114"/>
        <v>-1</v>
      </c>
      <c r="AW111" s="990">
        <f t="shared" si="115"/>
        <v>-1</v>
      </c>
      <c r="AX111" s="327"/>
      <c r="AY111" s="116"/>
      <c r="AZ111" s="1474"/>
      <c r="BA111" s="1474"/>
      <c r="BB111" s="1474"/>
    </row>
    <row r="112" spans="1:54" s="189" customFormat="1" x14ac:dyDescent="0.2">
      <c r="A112" s="183"/>
      <c r="B112" s="325"/>
      <c r="C112" s="472" t="s">
        <v>261</v>
      </c>
      <c r="D112" s="473" t="str">
        <f>IF('WK2 - Notional General Income'!D368="","",'WK2 - Notional General Income'!D368)</f>
        <v/>
      </c>
      <c r="E112" s="837">
        <f>IF('WK2 - Notional General Income'!M266=".",".",'WK2 - Notional General Income'!M266/'WK2 - Notional General Income'!E266)</f>
        <v>1374.6766392431284</v>
      </c>
      <c r="F112" s="837">
        <f>IF('WK3 - Notional GI Yr1 YIELD'!M266=".",".",'WK3 - Notional GI Yr1 YIELD'!M266/'WK3 - Notional GI Yr1 YIELD'!E266)</f>
        <v>1568.2996150273209</v>
      </c>
      <c r="G112" s="874"/>
      <c r="H112" s="874"/>
      <c r="I112" s="874"/>
      <c r="J112" s="874"/>
      <c r="K112" s="1207"/>
      <c r="L112" s="1207"/>
      <c r="M112" s="333"/>
      <c r="N112" s="116"/>
      <c r="O112" s="1019">
        <f>'WK2 - Notional General Income'!$E368</f>
        <v>0</v>
      </c>
      <c r="P112" s="1020">
        <f>'WK3 - Notional GI Yr1 YIELD'!$E368</f>
        <v>0</v>
      </c>
      <c r="Q112" s="101"/>
      <c r="R112" s="325"/>
      <c r="S112" s="1003">
        <f t="shared" si="123"/>
        <v>193.62297578419248</v>
      </c>
      <c r="T112" s="1004">
        <f t="shared" si="124"/>
        <v>-1568.2996150273209</v>
      </c>
      <c r="U112" s="1004" t="str">
        <f t="shared" si="125"/>
        <v>.</v>
      </c>
      <c r="V112" s="1004" t="str">
        <f t="shared" si="125"/>
        <v>.</v>
      </c>
      <c r="W112" s="1004" t="str">
        <f t="shared" si="125"/>
        <v>.</v>
      </c>
      <c r="X112" s="1004" t="str">
        <f t="shared" si="125"/>
        <v>.</v>
      </c>
      <c r="Y112" s="1005" t="str">
        <f t="shared" si="125"/>
        <v>.</v>
      </c>
      <c r="Z112" s="116"/>
      <c r="AA112" s="1006">
        <f t="shared" si="118"/>
        <v>0.14084983352215663</v>
      </c>
      <c r="AB112" s="1007">
        <f t="shared" si="104"/>
        <v>-1</v>
      </c>
      <c r="AC112" s="1007" t="str">
        <f t="shared" si="105"/>
        <v>.</v>
      </c>
      <c r="AD112" s="1007" t="str">
        <f t="shared" si="106"/>
        <v>.</v>
      </c>
      <c r="AE112" s="1007" t="str">
        <f t="shared" si="107"/>
        <v>.</v>
      </c>
      <c r="AF112" s="1007" t="str">
        <f t="shared" si="108"/>
        <v>.</v>
      </c>
      <c r="AG112" s="990" t="str">
        <f t="shared" si="109"/>
        <v>.</v>
      </c>
      <c r="AH112" s="116"/>
      <c r="AI112" s="1003">
        <f>IF(S112=".",".",SUM($S112:S112))</f>
        <v>193.62297578419248</v>
      </c>
      <c r="AJ112" s="1004">
        <f>IF(T112=".",".",SUM($S112:T112))</f>
        <v>-1374.6766392431284</v>
      </c>
      <c r="AK112" s="1004" t="str">
        <f>IF(U112=".",".",SUM($S112:U112))</f>
        <v>.</v>
      </c>
      <c r="AL112" s="1004" t="str">
        <f>IF(V112=".",".",SUM($S112:V112))</f>
        <v>.</v>
      </c>
      <c r="AM112" s="1004" t="str">
        <f>IF(W112=".",".",SUM($S112:W112))</f>
        <v>.</v>
      </c>
      <c r="AN112" s="1004" t="str">
        <f>IF(X112=".",".",SUM($S112:X112))</f>
        <v>.</v>
      </c>
      <c r="AO112" s="1005" t="str">
        <f>IF(Y112=".",".",SUM($S112:Y112))</f>
        <v>.</v>
      </c>
      <c r="AP112" s="116"/>
      <c r="AQ112" s="1006">
        <f t="shared" si="119"/>
        <v>0.14084983352215663</v>
      </c>
      <c r="AR112" s="1007">
        <f t="shared" si="110"/>
        <v>-1</v>
      </c>
      <c r="AS112" s="1007">
        <f t="shared" si="111"/>
        <v>-1</v>
      </c>
      <c r="AT112" s="1007">
        <f t="shared" si="112"/>
        <v>-1</v>
      </c>
      <c r="AU112" s="1007">
        <f t="shared" si="113"/>
        <v>-1</v>
      </c>
      <c r="AV112" s="1007">
        <f t="shared" si="114"/>
        <v>-1</v>
      </c>
      <c r="AW112" s="990">
        <f t="shared" si="115"/>
        <v>-1</v>
      </c>
      <c r="AX112" s="327"/>
      <c r="AY112" s="116"/>
      <c r="AZ112" s="1474"/>
      <c r="BA112" s="1474"/>
      <c r="BB112" s="1474"/>
    </row>
    <row r="113" spans="1:54" s="189" customFormat="1" x14ac:dyDescent="0.2">
      <c r="A113" s="183"/>
      <c r="B113" s="325"/>
      <c r="C113" s="472" t="s">
        <v>261</v>
      </c>
      <c r="D113" s="473" t="str">
        <f>IF('WK2 - Notional General Income'!D369="","",'WK2 - Notional General Income'!D369)</f>
        <v/>
      </c>
      <c r="E113" s="837">
        <f>IF('WK2 - Notional General Income'!M267=".",".",'WK2 - Notional General Income'!M267/'WK2 - Notional General Income'!E267)</f>
        <v>268.83297033309356</v>
      </c>
      <c r="F113" s="837">
        <f>IF('WK3 - Notional GI Yr1 YIELD'!M267=".",".",'WK3 - Notional GI Yr1 YIELD'!M267/'WK3 - Notional GI Yr1 YIELD'!E267)</f>
        <v>304.39771674989362</v>
      </c>
      <c r="G113" s="874"/>
      <c r="H113" s="1207"/>
      <c r="I113" s="1207"/>
      <c r="J113" s="1207"/>
      <c r="K113" s="1207"/>
      <c r="L113" s="1207"/>
      <c r="M113" s="333"/>
      <c r="N113" s="116"/>
      <c r="O113" s="1019">
        <f>'WK2 - Notional General Income'!$E369</f>
        <v>0</v>
      </c>
      <c r="P113" s="1020">
        <f>'WK3 - Notional GI Yr1 YIELD'!$E369</f>
        <v>0</v>
      </c>
      <c r="Q113" s="101"/>
      <c r="R113" s="325"/>
      <c r="S113" s="1003">
        <f t="shared" si="123"/>
        <v>35.564746416800062</v>
      </c>
      <c r="T113" s="1004">
        <f t="shared" si="124"/>
        <v>-304.39771674989362</v>
      </c>
      <c r="U113" s="1004" t="str">
        <f t="shared" si="125"/>
        <v>.</v>
      </c>
      <c r="V113" s="1004" t="str">
        <f t="shared" si="125"/>
        <v>.</v>
      </c>
      <c r="W113" s="1004" t="str">
        <f t="shared" si="125"/>
        <v>.</v>
      </c>
      <c r="X113" s="1004" t="str">
        <f t="shared" si="125"/>
        <v>.</v>
      </c>
      <c r="Y113" s="1005" t="str">
        <f t="shared" si="125"/>
        <v>.</v>
      </c>
      <c r="Z113" s="116"/>
      <c r="AA113" s="1006">
        <f t="shared" si="118"/>
        <v>0.13229309772805808</v>
      </c>
      <c r="AB113" s="1007">
        <f t="shared" si="104"/>
        <v>-1</v>
      </c>
      <c r="AC113" s="1007" t="str">
        <f t="shared" si="105"/>
        <v>.</v>
      </c>
      <c r="AD113" s="1007" t="str">
        <f t="shared" si="106"/>
        <v>.</v>
      </c>
      <c r="AE113" s="1007" t="str">
        <f t="shared" si="107"/>
        <v>.</v>
      </c>
      <c r="AF113" s="1007" t="str">
        <f t="shared" si="108"/>
        <v>.</v>
      </c>
      <c r="AG113" s="990" t="str">
        <f t="shared" si="109"/>
        <v>.</v>
      </c>
      <c r="AH113" s="116"/>
      <c r="AI113" s="1003">
        <f>IF(S113=".",".",SUM($S113:S113))</f>
        <v>35.564746416800062</v>
      </c>
      <c r="AJ113" s="1004">
        <f>IF(T113=".",".",SUM($S113:T113))</f>
        <v>-268.83297033309356</v>
      </c>
      <c r="AK113" s="1004" t="str">
        <f>IF(U113=".",".",SUM($S113:U113))</f>
        <v>.</v>
      </c>
      <c r="AL113" s="1004" t="str">
        <f>IF(V113=".",".",SUM($S113:V113))</f>
        <v>.</v>
      </c>
      <c r="AM113" s="1004" t="str">
        <f>IF(W113=".",".",SUM($S113:W113))</f>
        <v>.</v>
      </c>
      <c r="AN113" s="1004" t="str">
        <f>IF(X113=".",".",SUM($S113:X113))</f>
        <v>.</v>
      </c>
      <c r="AO113" s="1005" t="str">
        <f>IF(Y113=".",".",SUM($S113:Y113))</f>
        <v>.</v>
      </c>
      <c r="AP113" s="116"/>
      <c r="AQ113" s="1006">
        <f t="shared" si="119"/>
        <v>0.13229309772805808</v>
      </c>
      <c r="AR113" s="1007">
        <f t="shared" si="110"/>
        <v>-1</v>
      </c>
      <c r="AS113" s="1007">
        <f t="shared" si="111"/>
        <v>-1</v>
      </c>
      <c r="AT113" s="1007">
        <f t="shared" si="112"/>
        <v>-1</v>
      </c>
      <c r="AU113" s="1007">
        <f t="shared" si="113"/>
        <v>-1</v>
      </c>
      <c r="AV113" s="1007">
        <f t="shared" si="114"/>
        <v>-1</v>
      </c>
      <c r="AW113" s="990">
        <f t="shared" si="115"/>
        <v>-1</v>
      </c>
      <c r="AX113" s="327"/>
      <c r="AY113" s="116"/>
      <c r="AZ113" s="1474"/>
      <c r="BA113" s="1474"/>
      <c r="BB113" s="1474"/>
    </row>
    <row r="114" spans="1:54" s="189" customFormat="1" x14ac:dyDescent="0.2">
      <c r="A114" s="183"/>
      <c r="B114" s="325"/>
      <c r="C114" s="472" t="s">
        <v>261</v>
      </c>
      <c r="D114" s="473" t="str">
        <f>IF('WK2 - Notional General Income'!D370="","",'WK2 - Notional General Income'!D370)</f>
        <v/>
      </c>
      <c r="E114" s="837" t="str">
        <f>IF('WK2 - Notional General Income'!M268=".",".",'WK2 - Notional General Income'!M268/'WK2 - Notional General Income'!E268)</f>
        <v>.</v>
      </c>
      <c r="F114" s="837" t="str">
        <f>IF('WK3 - Notional GI Yr1 YIELD'!M268=".",".",'WK3 - Notional GI Yr1 YIELD'!M268/'WK3 - Notional GI Yr1 YIELD'!E268)</f>
        <v>.</v>
      </c>
      <c r="G114" s="874"/>
      <c r="H114" s="1207"/>
      <c r="I114" s="1207"/>
      <c r="J114" s="1207"/>
      <c r="K114" s="1207"/>
      <c r="L114" s="1207"/>
      <c r="M114" s="333"/>
      <c r="N114" s="116"/>
      <c r="O114" s="1019">
        <f>'WK2 - Notional General Income'!$E370</f>
        <v>0</v>
      </c>
      <c r="P114" s="1020">
        <f>'WK3 - Notional GI Yr1 YIELD'!$E370</f>
        <v>0</v>
      </c>
      <c r="Q114" s="101"/>
      <c r="R114" s="325"/>
      <c r="S114" s="1003" t="str">
        <f t="shared" si="123"/>
        <v>.</v>
      </c>
      <c r="T114" s="1004" t="str">
        <f t="shared" si="124"/>
        <v>.</v>
      </c>
      <c r="U114" s="1004" t="str">
        <f t="shared" si="125"/>
        <v>.</v>
      </c>
      <c r="V114" s="1004" t="str">
        <f t="shared" si="125"/>
        <v>.</v>
      </c>
      <c r="W114" s="1004" t="str">
        <f t="shared" si="125"/>
        <v>.</v>
      </c>
      <c r="X114" s="1004" t="str">
        <f t="shared" si="125"/>
        <v>.</v>
      </c>
      <c r="Y114" s="1005" t="str">
        <f t="shared" si="125"/>
        <v>.</v>
      </c>
      <c r="Z114" s="116"/>
      <c r="AA114" s="1006" t="str">
        <f t="shared" si="118"/>
        <v>.</v>
      </c>
      <c r="AB114" s="1007" t="str">
        <f t="shared" si="104"/>
        <v>.</v>
      </c>
      <c r="AC114" s="1007" t="str">
        <f t="shared" si="105"/>
        <v>.</v>
      </c>
      <c r="AD114" s="1007" t="str">
        <f t="shared" si="106"/>
        <v>.</v>
      </c>
      <c r="AE114" s="1007" t="str">
        <f t="shared" si="107"/>
        <v>.</v>
      </c>
      <c r="AF114" s="1007" t="str">
        <f t="shared" si="108"/>
        <v>.</v>
      </c>
      <c r="AG114" s="990" t="str">
        <f t="shared" si="109"/>
        <v>.</v>
      </c>
      <c r="AH114" s="116"/>
      <c r="AI114" s="1003" t="str">
        <f>IF(S114=".",".",SUM($S114:S114))</f>
        <v>.</v>
      </c>
      <c r="AJ114" s="1004" t="str">
        <f>IF(T114=".",".",SUM($S114:T114))</f>
        <v>.</v>
      </c>
      <c r="AK114" s="1004" t="str">
        <f>IF(U114=".",".",SUM($S114:U114))</f>
        <v>.</v>
      </c>
      <c r="AL114" s="1004" t="str">
        <f>IF(V114=".",".",SUM($S114:V114))</f>
        <v>.</v>
      </c>
      <c r="AM114" s="1004" t="str">
        <f>IF(W114=".",".",SUM($S114:W114))</f>
        <v>.</v>
      </c>
      <c r="AN114" s="1004" t="str">
        <f>IF(X114=".",".",SUM($S114:X114))</f>
        <v>.</v>
      </c>
      <c r="AO114" s="1005" t="str">
        <f>IF(Y114=".",".",SUM($S114:Y114))</f>
        <v>.</v>
      </c>
      <c r="AP114" s="116"/>
      <c r="AQ114" s="1006" t="str">
        <f t="shared" si="119"/>
        <v>.</v>
      </c>
      <c r="AR114" s="1007" t="str">
        <f t="shared" si="110"/>
        <v>.</v>
      </c>
      <c r="AS114" s="1007" t="str">
        <f t="shared" si="111"/>
        <v>.</v>
      </c>
      <c r="AT114" s="1007" t="str">
        <f t="shared" si="112"/>
        <v>.</v>
      </c>
      <c r="AU114" s="1007" t="str">
        <f t="shared" si="113"/>
        <v>.</v>
      </c>
      <c r="AV114" s="1007" t="str">
        <f t="shared" si="114"/>
        <v>.</v>
      </c>
      <c r="AW114" s="990" t="str">
        <f t="shared" si="115"/>
        <v>.</v>
      </c>
      <c r="AX114" s="327"/>
      <c r="AY114" s="116"/>
      <c r="AZ114" s="1474"/>
      <c r="BA114" s="1474"/>
      <c r="BB114" s="1474"/>
    </row>
    <row r="115" spans="1:54" s="189" customFormat="1" x14ac:dyDescent="0.2">
      <c r="A115" s="183"/>
      <c r="B115" s="325"/>
      <c r="C115" s="472" t="s">
        <v>261</v>
      </c>
      <c r="D115" s="473" t="str">
        <f>IF('WK2 - Notional General Income'!D371="","",'WK2 - Notional General Income'!D371)</f>
        <v/>
      </c>
      <c r="E115" s="837" t="str">
        <f>IF('WK2 - Notional General Income'!M269=".",".",'WK2 - Notional General Income'!M269/'WK2 - Notional General Income'!E269)</f>
        <v>.</v>
      </c>
      <c r="F115" s="837" t="str">
        <f>IF('WK3 - Notional GI Yr1 YIELD'!M269=".",".",'WK3 - Notional GI Yr1 YIELD'!M269/'WK3 - Notional GI Yr1 YIELD'!E269)</f>
        <v>.</v>
      </c>
      <c r="G115" s="874"/>
      <c r="H115" s="874"/>
      <c r="I115" s="874"/>
      <c r="J115" s="874"/>
      <c r="K115" s="874"/>
      <c r="L115" s="874"/>
      <c r="M115" s="333"/>
      <c r="N115" s="116"/>
      <c r="O115" s="1019">
        <f>'WK2 - Notional General Income'!$E371</f>
        <v>0</v>
      </c>
      <c r="P115" s="1020">
        <f>'WK3 - Notional GI Yr1 YIELD'!$E371</f>
        <v>0</v>
      </c>
      <c r="Q115" s="101"/>
      <c r="R115" s="325"/>
      <c r="S115" s="1003" t="str">
        <f t="shared" si="123"/>
        <v>.</v>
      </c>
      <c r="T115" s="1004" t="str">
        <f t="shared" si="124"/>
        <v>.</v>
      </c>
      <c r="U115" s="1004" t="str">
        <f t="shared" si="125"/>
        <v>.</v>
      </c>
      <c r="V115" s="1004" t="str">
        <f t="shared" si="125"/>
        <v>.</v>
      </c>
      <c r="W115" s="1004" t="str">
        <f t="shared" si="125"/>
        <v>.</v>
      </c>
      <c r="X115" s="1004" t="str">
        <f t="shared" si="125"/>
        <v>.</v>
      </c>
      <c r="Y115" s="1005" t="str">
        <f t="shared" si="125"/>
        <v>.</v>
      </c>
      <c r="Z115" s="116"/>
      <c r="AA115" s="1006" t="str">
        <f t="shared" si="118"/>
        <v>.</v>
      </c>
      <c r="AB115" s="1007" t="str">
        <f t="shared" si="104"/>
        <v>.</v>
      </c>
      <c r="AC115" s="1007" t="str">
        <f t="shared" si="105"/>
        <v>.</v>
      </c>
      <c r="AD115" s="1007" t="str">
        <f t="shared" si="106"/>
        <v>.</v>
      </c>
      <c r="AE115" s="1007" t="str">
        <f t="shared" si="107"/>
        <v>.</v>
      </c>
      <c r="AF115" s="1007" t="str">
        <f t="shared" si="108"/>
        <v>.</v>
      </c>
      <c r="AG115" s="990" t="str">
        <f t="shared" si="109"/>
        <v>.</v>
      </c>
      <c r="AH115" s="116"/>
      <c r="AI115" s="1003" t="str">
        <f>IF(S115=".",".",SUM($S115:S115))</f>
        <v>.</v>
      </c>
      <c r="AJ115" s="1004" t="str">
        <f>IF(T115=".",".",SUM($S115:T115))</f>
        <v>.</v>
      </c>
      <c r="AK115" s="1004" t="str">
        <f>IF(U115=".",".",SUM($S115:U115))</f>
        <v>.</v>
      </c>
      <c r="AL115" s="1004" t="str">
        <f>IF(V115=".",".",SUM($S115:V115))</f>
        <v>.</v>
      </c>
      <c r="AM115" s="1004" t="str">
        <f>IF(W115=".",".",SUM($S115:W115))</f>
        <v>.</v>
      </c>
      <c r="AN115" s="1004" t="str">
        <f>IF(X115=".",".",SUM($S115:X115))</f>
        <v>.</v>
      </c>
      <c r="AO115" s="1005" t="str">
        <f>IF(Y115=".",".",SUM($S115:Y115))</f>
        <v>.</v>
      </c>
      <c r="AP115" s="116"/>
      <c r="AQ115" s="1006" t="str">
        <f t="shared" si="119"/>
        <v>.</v>
      </c>
      <c r="AR115" s="1007" t="str">
        <f t="shared" si="110"/>
        <v>.</v>
      </c>
      <c r="AS115" s="1007" t="str">
        <f t="shared" si="111"/>
        <v>.</v>
      </c>
      <c r="AT115" s="1007" t="str">
        <f t="shared" si="112"/>
        <v>.</v>
      </c>
      <c r="AU115" s="1007" t="str">
        <f t="shared" si="113"/>
        <v>.</v>
      </c>
      <c r="AV115" s="1007" t="str">
        <f t="shared" si="114"/>
        <v>.</v>
      </c>
      <c r="AW115" s="990" t="str">
        <f t="shared" si="115"/>
        <v>.</v>
      </c>
      <c r="AX115" s="327"/>
      <c r="AY115" s="116"/>
      <c r="AZ115" s="1474"/>
      <c r="BA115" s="1474"/>
      <c r="BB115" s="1474"/>
    </row>
    <row r="116" spans="1:54" s="189" customFormat="1" x14ac:dyDescent="0.2">
      <c r="A116" s="183"/>
      <c r="B116" s="325"/>
      <c r="C116" s="472" t="s">
        <v>261</v>
      </c>
      <c r="D116" s="473" t="str">
        <f>IF('WK2 - Notional General Income'!D372="","",'WK2 - Notional General Income'!D372)</f>
        <v/>
      </c>
      <c r="E116" s="837" t="str">
        <f>IF('WK2 - Notional General Income'!M270=".",".",'WK2 - Notional General Income'!M270/'WK2 - Notional General Income'!E270)</f>
        <v>.</v>
      </c>
      <c r="F116" s="837" t="str">
        <f>IF('WK3 - Notional GI Yr1 YIELD'!M270=".",".",'WK3 - Notional GI Yr1 YIELD'!M270/'WK3 - Notional GI Yr1 YIELD'!E270)</f>
        <v>.</v>
      </c>
      <c r="G116" s="874"/>
      <c r="H116" s="874"/>
      <c r="I116" s="874"/>
      <c r="J116" s="874"/>
      <c r="K116" s="874"/>
      <c r="L116" s="874"/>
      <c r="M116" s="333"/>
      <c r="N116" s="116"/>
      <c r="O116" s="1019">
        <f>'WK2 - Notional General Income'!$E372</f>
        <v>0</v>
      </c>
      <c r="P116" s="1020">
        <f>'WK3 - Notional GI Yr1 YIELD'!$E372</f>
        <v>0</v>
      </c>
      <c r="Q116" s="101"/>
      <c r="R116" s="325"/>
      <c r="S116" s="1003" t="str">
        <f t="shared" si="123"/>
        <v>.</v>
      </c>
      <c r="T116" s="1004" t="str">
        <f t="shared" si="124"/>
        <v>.</v>
      </c>
      <c r="U116" s="1004" t="str">
        <f t="shared" si="125"/>
        <v>.</v>
      </c>
      <c r="V116" s="1004" t="str">
        <f t="shared" si="125"/>
        <v>.</v>
      </c>
      <c r="W116" s="1004" t="str">
        <f t="shared" si="125"/>
        <v>.</v>
      </c>
      <c r="X116" s="1004" t="str">
        <f t="shared" si="125"/>
        <v>.</v>
      </c>
      <c r="Y116" s="1005" t="str">
        <f t="shared" si="125"/>
        <v>.</v>
      </c>
      <c r="Z116" s="116"/>
      <c r="AA116" s="1006" t="str">
        <f t="shared" si="118"/>
        <v>.</v>
      </c>
      <c r="AB116" s="1007" t="str">
        <f t="shared" si="104"/>
        <v>.</v>
      </c>
      <c r="AC116" s="1007" t="str">
        <f t="shared" si="105"/>
        <v>.</v>
      </c>
      <c r="AD116" s="1007" t="str">
        <f t="shared" si="106"/>
        <v>.</v>
      </c>
      <c r="AE116" s="1007" t="str">
        <f t="shared" si="107"/>
        <v>.</v>
      </c>
      <c r="AF116" s="1007" t="str">
        <f t="shared" si="108"/>
        <v>.</v>
      </c>
      <c r="AG116" s="990" t="str">
        <f t="shared" si="109"/>
        <v>.</v>
      </c>
      <c r="AH116" s="116"/>
      <c r="AI116" s="1003" t="str">
        <f>IF(S116=".",".",SUM($S116:S116))</f>
        <v>.</v>
      </c>
      <c r="AJ116" s="1004" t="str">
        <f>IF(T116=".",".",SUM($S116:T116))</f>
        <v>.</v>
      </c>
      <c r="AK116" s="1004" t="str">
        <f>IF(U116=".",".",SUM($S116:U116))</f>
        <v>.</v>
      </c>
      <c r="AL116" s="1004" t="str">
        <f>IF(V116=".",".",SUM($S116:V116))</f>
        <v>.</v>
      </c>
      <c r="AM116" s="1004" t="str">
        <f>IF(W116=".",".",SUM($S116:W116))</f>
        <v>.</v>
      </c>
      <c r="AN116" s="1004" t="str">
        <f>IF(X116=".",".",SUM($S116:X116))</f>
        <v>.</v>
      </c>
      <c r="AO116" s="1005" t="str">
        <f>IF(Y116=".",".",SUM($S116:Y116))</f>
        <v>.</v>
      </c>
      <c r="AP116" s="116"/>
      <c r="AQ116" s="1006" t="str">
        <f t="shared" si="119"/>
        <v>.</v>
      </c>
      <c r="AR116" s="1007" t="str">
        <f t="shared" si="110"/>
        <v>.</v>
      </c>
      <c r="AS116" s="1007" t="str">
        <f t="shared" si="111"/>
        <v>.</v>
      </c>
      <c r="AT116" s="1007" t="str">
        <f t="shared" si="112"/>
        <v>.</v>
      </c>
      <c r="AU116" s="1007" t="str">
        <f t="shared" si="113"/>
        <v>.</v>
      </c>
      <c r="AV116" s="1007" t="str">
        <f t="shared" si="114"/>
        <v>.</v>
      </c>
      <c r="AW116" s="990" t="str">
        <f t="shared" si="115"/>
        <v>.</v>
      </c>
      <c r="AX116" s="327"/>
      <c r="AY116" s="116"/>
      <c r="AZ116" s="1474"/>
      <c r="BA116" s="1474"/>
      <c r="BB116" s="1474"/>
    </row>
    <row r="117" spans="1:54" s="189" customFormat="1" x14ac:dyDescent="0.2">
      <c r="A117" s="183"/>
      <c r="B117" s="325"/>
      <c r="C117" s="472" t="s">
        <v>261</v>
      </c>
      <c r="D117" s="473" t="str">
        <f>IF('WK2 - Notional General Income'!D373="","",'WK2 - Notional General Income'!D373)</f>
        <v/>
      </c>
      <c r="E117" s="837" t="str">
        <f>IF('WK2 - Notional General Income'!M271=".",".",'WK2 - Notional General Income'!M271/'WK2 - Notional General Income'!E271)</f>
        <v>.</v>
      </c>
      <c r="F117" s="837" t="str">
        <f>IF('WK3 - Notional GI Yr1 YIELD'!M271=".",".",'WK3 - Notional GI Yr1 YIELD'!M271/'WK3 - Notional GI Yr1 YIELD'!E271)</f>
        <v>.</v>
      </c>
      <c r="G117" s="874"/>
      <c r="H117" s="874"/>
      <c r="I117" s="874"/>
      <c r="J117" s="874"/>
      <c r="K117" s="874"/>
      <c r="L117" s="874"/>
      <c r="M117" s="333"/>
      <c r="N117" s="116"/>
      <c r="O117" s="1019">
        <f>'WK2 - Notional General Income'!$E373</f>
        <v>0</v>
      </c>
      <c r="P117" s="1020">
        <f>'WK3 - Notional GI Yr1 YIELD'!$E373</f>
        <v>0</v>
      </c>
      <c r="Q117" s="101"/>
      <c r="R117" s="325"/>
      <c r="S117" s="1003" t="str">
        <f t="shared" si="123"/>
        <v>.</v>
      </c>
      <c r="T117" s="1004" t="str">
        <f t="shared" si="124"/>
        <v>.</v>
      </c>
      <c r="U117" s="1004" t="str">
        <f t="shared" si="125"/>
        <v>.</v>
      </c>
      <c r="V117" s="1004" t="str">
        <f t="shared" si="125"/>
        <v>.</v>
      </c>
      <c r="W117" s="1004" t="str">
        <f t="shared" si="125"/>
        <v>.</v>
      </c>
      <c r="X117" s="1004" t="str">
        <f t="shared" si="125"/>
        <v>.</v>
      </c>
      <c r="Y117" s="1005" t="str">
        <f t="shared" si="125"/>
        <v>.</v>
      </c>
      <c r="Z117" s="116"/>
      <c r="AA117" s="1006" t="str">
        <f t="shared" si="118"/>
        <v>.</v>
      </c>
      <c r="AB117" s="1007" t="str">
        <f t="shared" si="104"/>
        <v>.</v>
      </c>
      <c r="AC117" s="1007" t="str">
        <f t="shared" si="105"/>
        <v>.</v>
      </c>
      <c r="AD117" s="1007" t="str">
        <f t="shared" si="106"/>
        <v>.</v>
      </c>
      <c r="AE117" s="1007" t="str">
        <f t="shared" si="107"/>
        <v>.</v>
      </c>
      <c r="AF117" s="1007" t="str">
        <f t="shared" si="108"/>
        <v>.</v>
      </c>
      <c r="AG117" s="990" t="str">
        <f t="shared" si="109"/>
        <v>.</v>
      </c>
      <c r="AH117" s="116"/>
      <c r="AI117" s="1003" t="str">
        <f>IF(S117=".",".",SUM($S117:S117))</f>
        <v>.</v>
      </c>
      <c r="AJ117" s="1004" t="str">
        <f>IF(T117=".",".",SUM($S117:T117))</f>
        <v>.</v>
      </c>
      <c r="AK117" s="1004" t="str">
        <f>IF(U117=".",".",SUM($S117:U117))</f>
        <v>.</v>
      </c>
      <c r="AL117" s="1004" t="str">
        <f>IF(V117=".",".",SUM($S117:V117))</f>
        <v>.</v>
      </c>
      <c r="AM117" s="1004" t="str">
        <f>IF(W117=".",".",SUM($S117:W117))</f>
        <v>.</v>
      </c>
      <c r="AN117" s="1004" t="str">
        <f>IF(X117=".",".",SUM($S117:X117))</f>
        <v>.</v>
      </c>
      <c r="AO117" s="1005" t="str">
        <f>IF(Y117=".",".",SUM($S117:Y117))</f>
        <v>.</v>
      </c>
      <c r="AP117" s="116"/>
      <c r="AQ117" s="1006" t="str">
        <f t="shared" si="119"/>
        <v>.</v>
      </c>
      <c r="AR117" s="1007" t="str">
        <f t="shared" si="110"/>
        <v>.</v>
      </c>
      <c r="AS117" s="1007" t="str">
        <f t="shared" si="111"/>
        <v>.</v>
      </c>
      <c r="AT117" s="1007" t="str">
        <f t="shared" si="112"/>
        <v>.</v>
      </c>
      <c r="AU117" s="1007" t="str">
        <f t="shared" si="113"/>
        <v>.</v>
      </c>
      <c r="AV117" s="1007" t="str">
        <f t="shared" si="114"/>
        <v>.</v>
      </c>
      <c r="AW117" s="990" t="str">
        <f t="shared" si="115"/>
        <v>.</v>
      </c>
      <c r="AX117" s="327"/>
      <c r="AY117" s="116"/>
      <c r="AZ117" s="1474"/>
      <c r="BA117" s="1474"/>
      <c r="BB117" s="1474"/>
    </row>
    <row r="118" spans="1:54" s="189" customFormat="1" x14ac:dyDescent="0.2">
      <c r="A118" s="183"/>
      <c r="B118" s="325"/>
      <c r="C118" s="472" t="s">
        <v>261</v>
      </c>
      <c r="D118" s="473" t="str">
        <f>IF('WK2 - Notional General Income'!D374="","",'WK2 - Notional General Income'!D374)</f>
        <v/>
      </c>
      <c r="E118" s="837" t="str">
        <f>IF('WK2 - Notional General Income'!M272=".",".",'WK2 - Notional General Income'!M272/'WK2 - Notional General Income'!E272)</f>
        <v>.</v>
      </c>
      <c r="F118" s="837" t="str">
        <f>IF('WK3 - Notional GI Yr1 YIELD'!M272=".",".",'WK3 - Notional GI Yr1 YIELD'!M272/'WK3 - Notional GI Yr1 YIELD'!E272)</f>
        <v>.</v>
      </c>
      <c r="G118" s="874"/>
      <c r="H118" s="874"/>
      <c r="I118" s="874"/>
      <c r="J118" s="874"/>
      <c r="K118" s="874"/>
      <c r="L118" s="874"/>
      <c r="M118" s="333"/>
      <c r="N118" s="116"/>
      <c r="O118" s="1019">
        <f>'WK2 - Notional General Income'!$E374</f>
        <v>0</v>
      </c>
      <c r="P118" s="1020">
        <f>'WK3 - Notional GI Yr1 YIELD'!$E374</f>
        <v>0</v>
      </c>
      <c r="Q118" s="101"/>
      <c r="R118" s="325"/>
      <c r="S118" s="1003" t="str">
        <f t="shared" si="123"/>
        <v>.</v>
      </c>
      <c r="T118" s="1004" t="str">
        <f t="shared" si="124"/>
        <v>.</v>
      </c>
      <c r="U118" s="1004" t="str">
        <f t="shared" si="125"/>
        <v>.</v>
      </c>
      <c r="V118" s="1004" t="str">
        <f t="shared" si="125"/>
        <v>.</v>
      </c>
      <c r="W118" s="1004" t="str">
        <f t="shared" si="125"/>
        <v>.</v>
      </c>
      <c r="X118" s="1004" t="str">
        <f t="shared" si="125"/>
        <v>.</v>
      </c>
      <c r="Y118" s="1005" t="str">
        <f t="shared" si="125"/>
        <v>.</v>
      </c>
      <c r="Z118" s="116"/>
      <c r="AA118" s="1006" t="str">
        <f t="shared" si="118"/>
        <v>.</v>
      </c>
      <c r="AB118" s="1007" t="str">
        <f t="shared" si="104"/>
        <v>.</v>
      </c>
      <c r="AC118" s="1007" t="str">
        <f t="shared" si="105"/>
        <v>.</v>
      </c>
      <c r="AD118" s="1007" t="str">
        <f t="shared" si="106"/>
        <v>.</v>
      </c>
      <c r="AE118" s="1007" t="str">
        <f t="shared" si="107"/>
        <v>.</v>
      </c>
      <c r="AF118" s="1007" t="str">
        <f t="shared" si="108"/>
        <v>.</v>
      </c>
      <c r="AG118" s="990" t="str">
        <f t="shared" si="109"/>
        <v>.</v>
      </c>
      <c r="AH118" s="116"/>
      <c r="AI118" s="1003" t="str">
        <f>IF(S118=".",".",SUM($S118:S118))</f>
        <v>.</v>
      </c>
      <c r="AJ118" s="1004" t="str">
        <f>IF(T118=".",".",SUM($S118:T118))</f>
        <v>.</v>
      </c>
      <c r="AK118" s="1004" t="str">
        <f>IF(U118=".",".",SUM($S118:U118))</f>
        <v>.</v>
      </c>
      <c r="AL118" s="1004" t="str">
        <f>IF(V118=".",".",SUM($S118:V118))</f>
        <v>.</v>
      </c>
      <c r="AM118" s="1004" t="str">
        <f>IF(W118=".",".",SUM($S118:W118))</f>
        <v>.</v>
      </c>
      <c r="AN118" s="1004" t="str">
        <f>IF(X118=".",".",SUM($S118:X118))</f>
        <v>.</v>
      </c>
      <c r="AO118" s="1005" t="str">
        <f>IF(Y118=".",".",SUM($S118:Y118))</f>
        <v>.</v>
      </c>
      <c r="AP118" s="116"/>
      <c r="AQ118" s="1006" t="str">
        <f t="shared" si="119"/>
        <v>.</v>
      </c>
      <c r="AR118" s="1007" t="str">
        <f t="shared" si="110"/>
        <v>.</v>
      </c>
      <c r="AS118" s="1007" t="str">
        <f t="shared" si="111"/>
        <v>.</v>
      </c>
      <c r="AT118" s="1007" t="str">
        <f t="shared" si="112"/>
        <v>.</v>
      </c>
      <c r="AU118" s="1007" t="str">
        <f t="shared" si="113"/>
        <v>.</v>
      </c>
      <c r="AV118" s="1007" t="str">
        <f t="shared" si="114"/>
        <v>.</v>
      </c>
      <c r="AW118" s="990" t="str">
        <f t="shared" si="115"/>
        <v>.</v>
      </c>
      <c r="AX118" s="327"/>
      <c r="AY118" s="116"/>
      <c r="AZ118" s="1474"/>
      <c r="BA118" s="1474"/>
      <c r="BB118" s="1474"/>
    </row>
    <row r="119" spans="1:54" s="189" customFormat="1" x14ac:dyDescent="0.2">
      <c r="A119" s="183"/>
      <c r="B119" s="325"/>
      <c r="C119" s="472" t="s">
        <v>261</v>
      </c>
      <c r="D119" s="473" t="str">
        <f>IF('WK2 - Notional General Income'!D375="","",'WK2 - Notional General Income'!D375)</f>
        <v/>
      </c>
      <c r="E119" s="837" t="str">
        <f>IF('WK2 - Notional General Income'!M273=".",".",'WK2 - Notional General Income'!M273/'WK2 - Notional General Income'!E273)</f>
        <v>.</v>
      </c>
      <c r="F119" s="837" t="str">
        <f>IF('WK3 - Notional GI Yr1 YIELD'!M273=".",".",'WK3 - Notional GI Yr1 YIELD'!M273/'WK3 - Notional GI Yr1 YIELD'!E273)</f>
        <v>.</v>
      </c>
      <c r="G119" s="874"/>
      <c r="H119" s="874"/>
      <c r="I119" s="874"/>
      <c r="J119" s="874"/>
      <c r="K119" s="874"/>
      <c r="L119" s="874"/>
      <c r="M119" s="333"/>
      <c r="N119" s="116"/>
      <c r="O119" s="1019">
        <f>'WK2 - Notional General Income'!$E375</f>
        <v>0</v>
      </c>
      <c r="P119" s="1020">
        <f>'WK3 - Notional GI Yr1 YIELD'!$E375</f>
        <v>0</v>
      </c>
      <c r="Q119" s="101"/>
      <c r="R119" s="325"/>
      <c r="S119" s="1003" t="str">
        <f t="shared" si="123"/>
        <v>.</v>
      </c>
      <c r="T119" s="1004" t="str">
        <f t="shared" si="124"/>
        <v>.</v>
      </c>
      <c r="U119" s="1004" t="str">
        <f t="shared" ref="U119:Y148" si="126">IF(H119="",".",H119-G119)</f>
        <v>.</v>
      </c>
      <c r="V119" s="1004" t="str">
        <f t="shared" si="126"/>
        <v>.</v>
      </c>
      <c r="W119" s="1004" t="str">
        <f t="shared" si="126"/>
        <v>.</v>
      </c>
      <c r="X119" s="1004" t="str">
        <f t="shared" si="126"/>
        <v>.</v>
      </c>
      <c r="Y119" s="1005" t="str">
        <f t="shared" si="126"/>
        <v>.</v>
      </c>
      <c r="Z119" s="116"/>
      <c r="AA119" s="1006" t="str">
        <f t="shared" si="118"/>
        <v>.</v>
      </c>
      <c r="AB119" s="1007" t="str">
        <f t="shared" si="104"/>
        <v>.</v>
      </c>
      <c r="AC119" s="1007" t="str">
        <f t="shared" si="105"/>
        <v>.</v>
      </c>
      <c r="AD119" s="1007" t="str">
        <f t="shared" si="106"/>
        <v>.</v>
      </c>
      <c r="AE119" s="1007" t="str">
        <f t="shared" si="107"/>
        <v>.</v>
      </c>
      <c r="AF119" s="1007" t="str">
        <f t="shared" si="108"/>
        <v>.</v>
      </c>
      <c r="AG119" s="990" t="str">
        <f t="shared" si="109"/>
        <v>.</v>
      </c>
      <c r="AH119" s="116"/>
      <c r="AI119" s="1003" t="str">
        <f>IF(S119=".",".",SUM($S119:S119))</f>
        <v>.</v>
      </c>
      <c r="AJ119" s="1004" t="str">
        <f>IF(T119=".",".",SUM($S119:T119))</f>
        <v>.</v>
      </c>
      <c r="AK119" s="1004" t="str">
        <f>IF(U119=".",".",SUM($S119:U119))</f>
        <v>.</v>
      </c>
      <c r="AL119" s="1004" t="str">
        <f>IF(V119=".",".",SUM($S119:V119))</f>
        <v>.</v>
      </c>
      <c r="AM119" s="1004" t="str">
        <f>IF(W119=".",".",SUM($S119:W119))</f>
        <v>.</v>
      </c>
      <c r="AN119" s="1004" t="str">
        <f>IF(X119=".",".",SUM($S119:X119))</f>
        <v>.</v>
      </c>
      <c r="AO119" s="1005" t="str">
        <f>IF(Y119=".",".",SUM($S119:Y119))</f>
        <v>.</v>
      </c>
      <c r="AP119" s="116"/>
      <c r="AQ119" s="1006" t="str">
        <f t="shared" si="119"/>
        <v>.</v>
      </c>
      <c r="AR119" s="1007" t="str">
        <f t="shared" si="110"/>
        <v>.</v>
      </c>
      <c r="AS119" s="1007" t="str">
        <f t="shared" si="111"/>
        <v>.</v>
      </c>
      <c r="AT119" s="1007" t="str">
        <f t="shared" si="112"/>
        <v>.</v>
      </c>
      <c r="AU119" s="1007" t="str">
        <f t="shared" si="113"/>
        <v>.</v>
      </c>
      <c r="AV119" s="1007" t="str">
        <f t="shared" si="114"/>
        <v>.</v>
      </c>
      <c r="AW119" s="990" t="str">
        <f t="shared" si="115"/>
        <v>.</v>
      </c>
      <c r="AX119" s="327"/>
      <c r="AY119" s="116"/>
      <c r="AZ119" s="1474"/>
      <c r="BA119" s="1474"/>
      <c r="BB119" s="1474"/>
    </row>
    <row r="120" spans="1:54" s="189" customFormat="1" x14ac:dyDescent="0.2">
      <c r="A120" s="183"/>
      <c r="B120" s="325"/>
      <c r="C120" s="472" t="s">
        <v>261</v>
      </c>
      <c r="D120" s="473" t="str">
        <f>IF('WK2 - Notional General Income'!D376="","",'WK2 - Notional General Income'!D376)</f>
        <v/>
      </c>
      <c r="E120" s="837" t="str">
        <f>IF('WK2 - Notional General Income'!M274=".",".",'WK2 - Notional General Income'!M274/'WK2 - Notional General Income'!E274)</f>
        <v>.</v>
      </c>
      <c r="F120" s="837" t="str">
        <f>IF('WK3 - Notional GI Yr1 YIELD'!M274=".",".",'WK3 - Notional GI Yr1 YIELD'!M274/'WK3 - Notional GI Yr1 YIELD'!E274)</f>
        <v>.</v>
      </c>
      <c r="G120" s="874"/>
      <c r="H120" s="874"/>
      <c r="I120" s="874"/>
      <c r="J120" s="874"/>
      <c r="K120" s="874"/>
      <c r="L120" s="874"/>
      <c r="M120" s="333"/>
      <c r="N120" s="116"/>
      <c r="O120" s="1019">
        <f>'WK2 - Notional General Income'!$E376</f>
        <v>0</v>
      </c>
      <c r="P120" s="1020">
        <f>'WK3 - Notional GI Yr1 YIELD'!$E376</f>
        <v>0</v>
      </c>
      <c r="Q120" s="101"/>
      <c r="R120" s="325"/>
      <c r="S120" s="1003" t="str">
        <f t="shared" si="123"/>
        <v>.</v>
      </c>
      <c r="T120" s="1004" t="str">
        <f t="shared" si="124"/>
        <v>.</v>
      </c>
      <c r="U120" s="1004" t="str">
        <f t="shared" si="126"/>
        <v>.</v>
      </c>
      <c r="V120" s="1004" t="str">
        <f t="shared" si="126"/>
        <v>.</v>
      </c>
      <c r="W120" s="1004" t="str">
        <f t="shared" si="126"/>
        <v>.</v>
      </c>
      <c r="X120" s="1004" t="str">
        <f t="shared" si="126"/>
        <v>.</v>
      </c>
      <c r="Y120" s="1005" t="str">
        <f t="shared" si="126"/>
        <v>.</v>
      </c>
      <c r="Z120" s="116"/>
      <c r="AA120" s="1006" t="str">
        <f t="shared" si="118"/>
        <v>.</v>
      </c>
      <c r="AB120" s="1007" t="str">
        <f t="shared" si="104"/>
        <v>.</v>
      </c>
      <c r="AC120" s="1007" t="str">
        <f t="shared" si="105"/>
        <v>.</v>
      </c>
      <c r="AD120" s="1007" t="str">
        <f t="shared" si="106"/>
        <v>.</v>
      </c>
      <c r="AE120" s="1007" t="str">
        <f t="shared" si="107"/>
        <v>.</v>
      </c>
      <c r="AF120" s="1007" t="str">
        <f t="shared" si="108"/>
        <v>.</v>
      </c>
      <c r="AG120" s="990" t="str">
        <f t="shared" si="109"/>
        <v>.</v>
      </c>
      <c r="AH120" s="116"/>
      <c r="AI120" s="1003" t="str">
        <f>IF(S120=".",".",SUM($S120:S120))</f>
        <v>.</v>
      </c>
      <c r="AJ120" s="1004" t="str">
        <f>IF(T120=".",".",SUM($S120:T120))</f>
        <v>.</v>
      </c>
      <c r="AK120" s="1004" t="str">
        <f>IF(U120=".",".",SUM($S120:U120))</f>
        <v>.</v>
      </c>
      <c r="AL120" s="1004" t="str">
        <f>IF(V120=".",".",SUM($S120:V120))</f>
        <v>.</v>
      </c>
      <c r="AM120" s="1004" t="str">
        <f>IF(W120=".",".",SUM($S120:W120))</f>
        <v>.</v>
      </c>
      <c r="AN120" s="1004" t="str">
        <f>IF(X120=".",".",SUM($S120:X120))</f>
        <v>.</v>
      </c>
      <c r="AO120" s="1005" t="str">
        <f>IF(Y120=".",".",SUM($S120:Y120))</f>
        <v>.</v>
      </c>
      <c r="AP120" s="116"/>
      <c r="AQ120" s="1006" t="str">
        <f t="shared" si="119"/>
        <v>.</v>
      </c>
      <c r="AR120" s="1007" t="str">
        <f t="shared" si="110"/>
        <v>.</v>
      </c>
      <c r="AS120" s="1007" t="str">
        <f t="shared" si="111"/>
        <v>.</v>
      </c>
      <c r="AT120" s="1007" t="str">
        <f t="shared" si="112"/>
        <v>.</v>
      </c>
      <c r="AU120" s="1007" t="str">
        <f t="shared" si="113"/>
        <v>.</v>
      </c>
      <c r="AV120" s="1007" t="str">
        <f t="shared" si="114"/>
        <v>.</v>
      </c>
      <c r="AW120" s="990" t="str">
        <f t="shared" si="115"/>
        <v>.</v>
      </c>
      <c r="AX120" s="327"/>
      <c r="AY120" s="116"/>
      <c r="AZ120" s="1474"/>
      <c r="BA120" s="1474"/>
      <c r="BB120" s="1474"/>
    </row>
    <row r="121" spans="1:54" s="189" customFormat="1" x14ac:dyDescent="0.2">
      <c r="A121" s="183"/>
      <c r="B121" s="325"/>
      <c r="C121" s="472" t="s">
        <v>261</v>
      </c>
      <c r="D121" s="473" t="str">
        <f>IF('WK2 - Notional General Income'!D377="","",'WK2 - Notional General Income'!D377)</f>
        <v/>
      </c>
      <c r="E121" s="837" t="str">
        <f>IF('WK2 - Notional General Income'!M275=".",".",'WK2 - Notional General Income'!M275/'WK2 - Notional General Income'!E275)</f>
        <v>.</v>
      </c>
      <c r="F121" s="837" t="str">
        <f>IF('WK3 - Notional GI Yr1 YIELD'!M275=".",".",'WK3 - Notional GI Yr1 YIELD'!M275/'WK3 - Notional GI Yr1 YIELD'!E275)</f>
        <v>.</v>
      </c>
      <c r="G121" s="874"/>
      <c r="H121" s="874"/>
      <c r="I121" s="874"/>
      <c r="J121" s="874"/>
      <c r="K121" s="874"/>
      <c r="L121" s="874"/>
      <c r="M121" s="333"/>
      <c r="N121" s="116"/>
      <c r="O121" s="1019">
        <f>'WK2 - Notional General Income'!$E377</f>
        <v>0</v>
      </c>
      <c r="P121" s="1020">
        <f>'WK3 - Notional GI Yr1 YIELD'!$E377</f>
        <v>0</v>
      </c>
      <c r="Q121" s="101"/>
      <c r="R121" s="325"/>
      <c r="S121" s="1003" t="str">
        <f t="shared" si="123"/>
        <v>.</v>
      </c>
      <c r="T121" s="1004" t="str">
        <f t="shared" si="124"/>
        <v>.</v>
      </c>
      <c r="U121" s="1004" t="str">
        <f t="shared" si="126"/>
        <v>.</v>
      </c>
      <c r="V121" s="1004" t="str">
        <f t="shared" si="126"/>
        <v>.</v>
      </c>
      <c r="W121" s="1004" t="str">
        <f t="shared" si="126"/>
        <v>.</v>
      </c>
      <c r="X121" s="1004" t="str">
        <f t="shared" si="126"/>
        <v>.</v>
      </c>
      <c r="Y121" s="1005" t="str">
        <f t="shared" si="126"/>
        <v>.</v>
      </c>
      <c r="Z121" s="116"/>
      <c r="AA121" s="1006" t="str">
        <f t="shared" si="118"/>
        <v>.</v>
      </c>
      <c r="AB121" s="1007" t="str">
        <f t="shared" si="104"/>
        <v>.</v>
      </c>
      <c r="AC121" s="1007" t="str">
        <f t="shared" si="105"/>
        <v>.</v>
      </c>
      <c r="AD121" s="1007" t="str">
        <f t="shared" si="106"/>
        <v>.</v>
      </c>
      <c r="AE121" s="1007" t="str">
        <f t="shared" si="107"/>
        <v>.</v>
      </c>
      <c r="AF121" s="1007" t="str">
        <f t="shared" si="108"/>
        <v>.</v>
      </c>
      <c r="AG121" s="990" t="str">
        <f t="shared" si="109"/>
        <v>.</v>
      </c>
      <c r="AH121" s="116"/>
      <c r="AI121" s="1003" t="str">
        <f>IF(S121=".",".",SUM($S121:S121))</f>
        <v>.</v>
      </c>
      <c r="AJ121" s="1004" t="str">
        <f>IF(T121=".",".",SUM($S121:T121))</f>
        <v>.</v>
      </c>
      <c r="AK121" s="1004" t="str">
        <f>IF(U121=".",".",SUM($S121:U121))</f>
        <v>.</v>
      </c>
      <c r="AL121" s="1004" t="str">
        <f>IF(V121=".",".",SUM($S121:V121))</f>
        <v>.</v>
      </c>
      <c r="AM121" s="1004" t="str">
        <f>IF(W121=".",".",SUM($S121:W121))</f>
        <v>.</v>
      </c>
      <c r="AN121" s="1004" t="str">
        <f>IF(X121=".",".",SUM($S121:X121))</f>
        <v>.</v>
      </c>
      <c r="AO121" s="1005" t="str">
        <f>IF(Y121=".",".",SUM($S121:Y121))</f>
        <v>.</v>
      </c>
      <c r="AP121" s="116"/>
      <c r="AQ121" s="1006" t="str">
        <f t="shared" si="119"/>
        <v>.</v>
      </c>
      <c r="AR121" s="1007" t="str">
        <f t="shared" si="110"/>
        <v>.</v>
      </c>
      <c r="AS121" s="1007" t="str">
        <f t="shared" si="111"/>
        <v>.</v>
      </c>
      <c r="AT121" s="1007" t="str">
        <f t="shared" si="112"/>
        <v>.</v>
      </c>
      <c r="AU121" s="1007" t="str">
        <f t="shared" si="113"/>
        <v>.</v>
      </c>
      <c r="AV121" s="1007" t="str">
        <f t="shared" si="114"/>
        <v>.</v>
      </c>
      <c r="AW121" s="990" t="str">
        <f t="shared" si="115"/>
        <v>.</v>
      </c>
      <c r="AX121" s="327"/>
      <c r="AY121" s="116"/>
      <c r="AZ121" s="1474"/>
      <c r="BA121" s="1474"/>
      <c r="BB121" s="1474"/>
    </row>
    <row r="122" spans="1:54" s="189" customFormat="1" x14ac:dyDescent="0.2">
      <c r="A122" s="183"/>
      <c r="B122" s="325"/>
      <c r="C122" s="472" t="s">
        <v>261</v>
      </c>
      <c r="D122" s="473" t="str">
        <f>IF('WK2 - Notional General Income'!D378="","",'WK2 - Notional General Income'!D378)</f>
        <v/>
      </c>
      <c r="E122" s="837" t="str">
        <f>IF('WK2 - Notional General Income'!M276=".",".",'WK2 - Notional General Income'!M276/'WK2 - Notional General Income'!E276)</f>
        <v>.</v>
      </c>
      <c r="F122" s="837" t="str">
        <f>IF('WK3 - Notional GI Yr1 YIELD'!M276=".",".",'WK3 - Notional GI Yr1 YIELD'!M276/'WK3 - Notional GI Yr1 YIELD'!E276)</f>
        <v>.</v>
      </c>
      <c r="G122" s="874"/>
      <c r="H122" s="874"/>
      <c r="I122" s="874"/>
      <c r="J122" s="874"/>
      <c r="K122" s="874"/>
      <c r="L122" s="874"/>
      <c r="M122" s="333"/>
      <c r="N122" s="116"/>
      <c r="O122" s="1019">
        <f>'WK2 - Notional General Income'!$E378</f>
        <v>0</v>
      </c>
      <c r="P122" s="1020">
        <f>'WK3 - Notional GI Yr1 YIELD'!$E378</f>
        <v>0</v>
      </c>
      <c r="Q122" s="101"/>
      <c r="R122" s="325"/>
      <c r="S122" s="1003" t="str">
        <f t="shared" si="123"/>
        <v>.</v>
      </c>
      <c r="T122" s="1004" t="str">
        <f t="shared" si="124"/>
        <v>.</v>
      </c>
      <c r="U122" s="1004" t="str">
        <f t="shared" si="126"/>
        <v>.</v>
      </c>
      <c r="V122" s="1004" t="str">
        <f t="shared" si="126"/>
        <v>.</v>
      </c>
      <c r="W122" s="1004" t="str">
        <f t="shared" si="126"/>
        <v>.</v>
      </c>
      <c r="X122" s="1004" t="str">
        <f t="shared" si="126"/>
        <v>.</v>
      </c>
      <c r="Y122" s="1005" t="str">
        <f t="shared" si="126"/>
        <v>.</v>
      </c>
      <c r="Z122" s="116"/>
      <c r="AA122" s="1006" t="str">
        <f t="shared" si="118"/>
        <v>.</v>
      </c>
      <c r="AB122" s="1007" t="str">
        <f t="shared" si="104"/>
        <v>.</v>
      </c>
      <c r="AC122" s="1007" t="str">
        <f t="shared" si="105"/>
        <v>.</v>
      </c>
      <c r="AD122" s="1007" t="str">
        <f t="shared" si="106"/>
        <v>.</v>
      </c>
      <c r="AE122" s="1007" t="str">
        <f t="shared" si="107"/>
        <v>.</v>
      </c>
      <c r="AF122" s="1007" t="str">
        <f t="shared" si="108"/>
        <v>.</v>
      </c>
      <c r="AG122" s="990" t="str">
        <f t="shared" si="109"/>
        <v>.</v>
      </c>
      <c r="AH122" s="116"/>
      <c r="AI122" s="1003" t="str">
        <f>IF(S122=".",".",SUM($S122:S122))</f>
        <v>.</v>
      </c>
      <c r="AJ122" s="1004" t="str">
        <f>IF(T122=".",".",SUM($S122:T122))</f>
        <v>.</v>
      </c>
      <c r="AK122" s="1004" t="str">
        <f>IF(U122=".",".",SUM($S122:U122))</f>
        <v>.</v>
      </c>
      <c r="AL122" s="1004" t="str">
        <f>IF(V122=".",".",SUM($S122:V122))</f>
        <v>.</v>
      </c>
      <c r="AM122" s="1004" t="str">
        <f>IF(W122=".",".",SUM($S122:W122))</f>
        <v>.</v>
      </c>
      <c r="AN122" s="1004" t="str">
        <f>IF(X122=".",".",SUM($S122:X122))</f>
        <v>.</v>
      </c>
      <c r="AO122" s="1005" t="str">
        <f>IF(Y122=".",".",SUM($S122:Y122))</f>
        <v>.</v>
      </c>
      <c r="AP122" s="116"/>
      <c r="AQ122" s="1006" t="str">
        <f t="shared" si="119"/>
        <v>.</v>
      </c>
      <c r="AR122" s="1007" t="str">
        <f t="shared" si="110"/>
        <v>.</v>
      </c>
      <c r="AS122" s="1007" t="str">
        <f t="shared" si="111"/>
        <v>.</v>
      </c>
      <c r="AT122" s="1007" t="str">
        <f t="shared" si="112"/>
        <v>.</v>
      </c>
      <c r="AU122" s="1007" t="str">
        <f t="shared" si="113"/>
        <v>.</v>
      </c>
      <c r="AV122" s="1007" t="str">
        <f t="shared" si="114"/>
        <v>.</v>
      </c>
      <c r="AW122" s="990" t="str">
        <f t="shared" si="115"/>
        <v>.</v>
      </c>
      <c r="AX122" s="327"/>
      <c r="AY122" s="116"/>
      <c r="AZ122" s="1474"/>
      <c r="BA122" s="1474"/>
      <c r="BB122" s="1474"/>
    </row>
    <row r="123" spans="1:54" s="189" customFormat="1" x14ac:dyDescent="0.2">
      <c r="A123" s="183"/>
      <c r="B123" s="325"/>
      <c r="C123" s="472" t="s">
        <v>261</v>
      </c>
      <c r="D123" s="473" t="str">
        <f>IF('WK2 - Notional General Income'!D379="","",'WK2 - Notional General Income'!D379)</f>
        <v/>
      </c>
      <c r="E123" s="837" t="str">
        <f>IF('WK2 - Notional General Income'!M277=".",".",'WK2 - Notional General Income'!M277/'WK2 - Notional General Income'!E277)</f>
        <v>.</v>
      </c>
      <c r="F123" s="837" t="str">
        <f>IF('WK3 - Notional GI Yr1 YIELD'!M277=".",".",'WK3 - Notional GI Yr1 YIELD'!M277/'WK3 - Notional GI Yr1 YIELD'!E277)</f>
        <v>.</v>
      </c>
      <c r="G123" s="874"/>
      <c r="H123" s="874"/>
      <c r="I123" s="874"/>
      <c r="J123" s="874"/>
      <c r="K123" s="874"/>
      <c r="L123" s="874"/>
      <c r="M123" s="333"/>
      <c r="N123" s="116"/>
      <c r="O123" s="1019">
        <f>'WK2 - Notional General Income'!$E379</f>
        <v>0</v>
      </c>
      <c r="P123" s="1020">
        <f>'WK3 - Notional GI Yr1 YIELD'!$E379</f>
        <v>0</v>
      </c>
      <c r="Q123" s="101"/>
      <c r="R123" s="325"/>
      <c r="S123" s="1003" t="str">
        <f t="shared" si="123"/>
        <v>.</v>
      </c>
      <c r="T123" s="1004" t="str">
        <f t="shared" si="124"/>
        <v>.</v>
      </c>
      <c r="U123" s="1004" t="str">
        <f t="shared" si="126"/>
        <v>.</v>
      </c>
      <c r="V123" s="1004" t="str">
        <f t="shared" si="126"/>
        <v>.</v>
      </c>
      <c r="W123" s="1004" t="str">
        <f t="shared" si="126"/>
        <v>.</v>
      </c>
      <c r="X123" s="1004" t="str">
        <f t="shared" si="126"/>
        <v>.</v>
      </c>
      <c r="Y123" s="1005" t="str">
        <f t="shared" si="126"/>
        <v>.</v>
      </c>
      <c r="Z123" s="116"/>
      <c r="AA123" s="1006" t="str">
        <f t="shared" si="118"/>
        <v>.</v>
      </c>
      <c r="AB123" s="1007" t="str">
        <f t="shared" si="104"/>
        <v>.</v>
      </c>
      <c r="AC123" s="1007" t="str">
        <f t="shared" si="105"/>
        <v>.</v>
      </c>
      <c r="AD123" s="1007" t="str">
        <f t="shared" si="106"/>
        <v>.</v>
      </c>
      <c r="AE123" s="1007" t="str">
        <f t="shared" si="107"/>
        <v>.</v>
      </c>
      <c r="AF123" s="1007" t="str">
        <f t="shared" si="108"/>
        <v>.</v>
      </c>
      <c r="AG123" s="990" t="str">
        <f t="shared" si="109"/>
        <v>.</v>
      </c>
      <c r="AH123" s="116"/>
      <c r="AI123" s="1003" t="str">
        <f>IF(S123=".",".",SUM($S123:S123))</f>
        <v>.</v>
      </c>
      <c r="AJ123" s="1004" t="str">
        <f>IF(T123=".",".",SUM($S123:T123))</f>
        <v>.</v>
      </c>
      <c r="AK123" s="1004" t="str">
        <f>IF(U123=".",".",SUM($S123:U123))</f>
        <v>.</v>
      </c>
      <c r="AL123" s="1004" t="str">
        <f>IF(V123=".",".",SUM($S123:V123))</f>
        <v>.</v>
      </c>
      <c r="AM123" s="1004" t="str">
        <f>IF(W123=".",".",SUM($S123:W123))</f>
        <v>.</v>
      </c>
      <c r="AN123" s="1004" t="str">
        <f>IF(X123=".",".",SUM($S123:X123))</f>
        <v>.</v>
      </c>
      <c r="AO123" s="1005" t="str">
        <f>IF(Y123=".",".",SUM($S123:Y123))</f>
        <v>.</v>
      </c>
      <c r="AP123" s="116"/>
      <c r="AQ123" s="1006" t="str">
        <f t="shared" si="119"/>
        <v>.</v>
      </c>
      <c r="AR123" s="1007" t="str">
        <f t="shared" si="110"/>
        <v>.</v>
      </c>
      <c r="AS123" s="1007" t="str">
        <f t="shared" si="111"/>
        <v>.</v>
      </c>
      <c r="AT123" s="1007" t="str">
        <f t="shared" si="112"/>
        <v>.</v>
      </c>
      <c r="AU123" s="1007" t="str">
        <f t="shared" si="113"/>
        <v>.</v>
      </c>
      <c r="AV123" s="1007" t="str">
        <f t="shared" si="114"/>
        <v>.</v>
      </c>
      <c r="AW123" s="990" t="str">
        <f t="shared" si="115"/>
        <v>.</v>
      </c>
      <c r="AX123" s="327"/>
      <c r="AY123" s="116"/>
      <c r="AZ123" s="1474"/>
      <c r="BA123" s="1474"/>
      <c r="BB123" s="1474"/>
    </row>
    <row r="124" spans="1:54" s="189" customFormat="1" x14ac:dyDescent="0.2">
      <c r="A124" s="183"/>
      <c r="B124" s="325"/>
      <c r="C124" s="472" t="s">
        <v>261</v>
      </c>
      <c r="D124" s="473" t="str">
        <f>IF('WK2 - Notional General Income'!D380="","",'WK2 - Notional General Income'!D380)</f>
        <v/>
      </c>
      <c r="E124" s="837" t="str">
        <f>IF('WK2 - Notional General Income'!M278=".",".",'WK2 - Notional General Income'!M278/'WK2 - Notional General Income'!E278)</f>
        <v>.</v>
      </c>
      <c r="F124" s="837" t="str">
        <f>IF('WK3 - Notional GI Yr1 YIELD'!M278=".",".",'WK3 - Notional GI Yr1 YIELD'!M278/'WK3 - Notional GI Yr1 YIELD'!E278)</f>
        <v>.</v>
      </c>
      <c r="G124" s="874"/>
      <c r="H124" s="874"/>
      <c r="I124" s="874"/>
      <c r="J124" s="874"/>
      <c r="K124" s="874"/>
      <c r="L124" s="874"/>
      <c r="M124" s="333"/>
      <c r="N124" s="116"/>
      <c r="O124" s="1019">
        <f>'WK2 - Notional General Income'!$E380</f>
        <v>0</v>
      </c>
      <c r="P124" s="1020">
        <f>'WK3 - Notional GI Yr1 YIELD'!$E380</f>
        <v>0</v>
      </c>
      <c r="Q124" s="101"/>
      <c r="R124" s="325"/>
      <c r="S124" s="1003" t="str">
        <f t="shared" si="123"/>
        <v>.</v>
      </c>
      <c r="T124" s="1004" t="str">
        <f t="shared" si="124"/>
        <v>.</v>
      </c>
      <c r="U124" s="1004" t="str">
        <f t="shared" si="126"/>
        <v>.</v>
      </c>
      <c r="V124" s="1004" t="str">
        <f t="shared" si="126"/>
        <v>.</v>
      </c>
      <c r="W124" s="1004" t="str">
        <f t="shared" si="126"/>
        <v>.</v>
      </c>
      <c r="X124" s="1004" t="str">
        <f t="shared" si="126"/>
        <v>.</v>
      </c>
      <c r="Y124" s="1005" t="str">
        <f t="shared" si="126"/>
        <v>.</v>
      </c>
      <c r="Z124" s="116"/>
      <c r="AA124" s="1006" t="str">
        <f t="shared" si="118"/>
        <v>.</v>
      </c>
      <c r="AB124" s="1007" t="str">
        <f t="shared" si="104"/>
        <v>.</v>
      </c>
      <c r="AC124" s="1007" t="str">
        <f t="shared" si="105"/>
        <v>.</v>
      </c>
      <c r="AD124" s="1007" t="str">
        <f t="shared" si="106"/>
        <v>.</v>
      </c>
      <c r="AE124" s="1007" t="str">
        <f t="shared" si="107"/>
        <v>.</v>
      </c>
      <c r="AF124" s="1007" t="str">
        <f t="shared" si="108"/>
        <v>.</v>
      </c>
      <c r="AG124" s="990" t="str">
        <f t="shared" si="109"/>
        <v>.</v>
      </c>
      <c r="AH124" s="116"/>
      <c r="AI124" s="1003" t="str">
        <f>IF(S124=".",".",SUM($S124:S124))</f>
        <v>.</v>
      </c>
      <c r="AJ124" s="1004" t="str">
        <f>IF(T124=".",".",SUM($S124:T124))</f>
        <v>.</v>
      </c>
      <c r="AK124" s="1004" t="str">
        <f>IF(U124=".",".",SUM($S124:U124))</f>
        <v>.</v>
      </c>
      <c r="AL124" s="1004" t="str">
        <f>IF(V124=".",".",SUM($S124:V124))</f>
        <v>.</v>
      </c>
      <c r="AM124" s="1004" t="str">
        <f>IF(W124=".",".",SUM($S124:W124))</f>
        <v>.</v>
      </c>
      <c r="AN124" s="1004" t="str">
        <f>IF(X124=".",".",SUM($S124:X124))</f>
        <v>.</v>
      </c>
      <c r="AO124" s="1005" t="str">
        <f>IF(Y124=".",".",SUM($S124:Y124))</f>
        <v>.</v>
      </c>
      <c r="AP124" s="116"/>
      <c r="AQ124" s="1006" t="str">
        <f t="shared" si="119"/>
        <v>.</v>
      </c>
      <c r="AR124" s="1007" t="str">
        <f t="shared" si="110"/>
        <v>.</v>
      </c>
      <c r="AS124" s="1007" t="str">
        <f t="shared" si="111"/>
        <v>.</v>
      </c>
      <c r="AT124" s="1007" t="str">
        <f t="shared" si="112"/>
        <v>.</v>
      </c>
      <c r="AU124" s="1007" t="str">
        <f t="shared" si="113"/>
        <v>.</v>
      </c>
      <c r="AV124" s="1007" t="str">
        <f t="shared" si="114"/>
        <v>.</v>
      </c>
      <c r="AW124" s="990" t="str">
        <f t="shared" si="115"/>
        <v>.</v>
      </c>
      <c r="AX124" s="327"/>
      <c r="AY124" s="116"/>
      <c r="AZ124" s="1474"/>
      <c r="BA124" s="1474"/>
      <c r="BB124" s="1474"/>
    </row>
    <row r="125" spans="1:54" s="189" customFormat="1" x14ac:dyDescent="0.2">
      <c r="A125" s="183"/>
      <c r="B125" s="325"/>
      <c r="C125" s="472" t="s">
        <v>261</v>
      </c>
      <c r="D125" s="473" t="str">
        <f>IF('WK2 - Notional General Income'!D381="","",'WK2 - Notional General Income'!D381)</f>
        <v/>
      </c>
      <c r="E125" s="837" t="str">
        <f>IF('WK2 - Notional General Income'!M279=".",".",'WK2 - Notional General Income'!M279/'WK2 - Notional General Income'!E279)</f>
        <v>.</v>
      </c>
      <c r="F125" s="837" t="str">
        <f>IF('WK3 - Notional GI Yr1 YIELD'!M279=".",".",'WK3 - Notional GI Yr1 YIELD'!M279/'WK3 - Notional GI Yr1 YIELD'!E279)</f>
        <v>.</v>
      </c>
      <c r="G125" s="874"/>
      <c r="H125" s="874"/>
      <c r="I125" s="874"/>
      <c r="J125" s="874"/>
      <c r="K125" s="874"/>
      <c r="L125" s="874"/>
      <c r="M125" s="333"/>
      <c r="N125" s="116"/>
      <c r="O125" s="1019">
        <f>'WK2 - Notional General Income'!$E381</f>
        <v>0</v>
      </c>
      <c r="P125" s="1020">
        <f>'WK3 - Notional GI Yr1 YIELD'!$E381</f>
        <v>0</v>
      </c>
      <c r="Q125" s="101"/>
      <c r="R125" s="325"/>
      <c r="S125" s="1003" t="str">
        <f t="shared" si="123"/>
        <v>.</v>
      </c>
      <c r="T125" s="1004" t="str">
        <f t="shared" si="124"/>
        <v>.</v>
      </c>
      <c r="U125" s="1004" t="str">
        <f t="shared" si="126"/>
        <v>.</v>
      </c>
      <c r="V125" s="1004" t="str">
        <f t="shared" si="126"/>
        <v>.</v>
      </c>
      <c r="W125" s="1004" t="str">
        <f t="shared" si="126"/>
        <v>.</v>
      </c>
      <c r="X125" s="1004" t="str">
        <f t="shared" si="126"/>
        <v>.</v>
      </c>
      <c r="Y125" s="1005" t="str">
        <f t="shared" si="126"/>
        <v>.</v>
      </c>
      <c r="Z125" s="116"/>
      <c r="AA125" s="1006" t="str">
        <f t="shared" si="118"/>
        <v>.</v>
      </c>
      <c r="AB125" s="1007" t="str">
        <f t="shared" si="104"/>
        <v>.</v>
      </c>
      <c r="AC125" s="1007" t="str">
        <f t="shared" si="105"/>
        <v>.</v>
      </c>
      <c r="AD125" s="1007" t="str">
        <f t="shared" si="106"/>
        <v>.</v>
      </c>
      <c r="AE125" s="1007" t="str">
        <f t="shared" si="107"/>
        <v>.</v>
      </c>
      <c r="AF125" s="1007" t="str">
        <f t="shared" si="108"/>
        <v>.</v>
      </c>
      <c r="AG125" s="990" t="str">
        <f t="shared" si="109"/>
        <v>.</v>
      </c>
      <c r="AH125" s="116"/>
      <c r="AI125" s="1003" t="str">
        <f>IF(S125=".",".",SUM($S125:S125))</f>
        <v>.</v>
      </c>
      <c r="AJ125" s="1004" t="str">
        <f>IF(T125=".",".",SUM($S125:T125))</f>
        <v>.</v>
      </c>
      <c r="AK125" s="1004" t="str">
        <f>IF(U125=".",".",SUM($S125:U125))</f>
        <v>.</v>
      </c>
      <c r="AL125" s="1004" t="str">
        <f>IF(V125=".",".",SUM($S125:V125))</f>
        <v>.</v>
      </c>
      <c r="AM125" s="1004" t="str">
        <f>IF(W125=".",".",SUM($S125:W125))</f>
        <v>.</v>
      </c>
      <c r="AN125" s="1004" t="str">
        <f>IF(X125=".",".",SUM($S125:X125))</f>
        <v>.</v>
      </c>
      <c r="AO125" s="1005" t="str">
        <f>IF(Y125=".",".",SUM($S125:Y125))</f>
        <v>.</v>
      </c>
      <c r="AP125" s="116"/>
      <c r="AQ125" s="1006" t="str">
        <f t="shared" si="119"/>
        <v>.</v>
      </c>
      <c r="AR125" s="1007" t="str">
        <f t="shared" si="110"/>
        <v>.</v>
      </c>
      <c r="AS125" s="1007" t="str">
        <f t="shared" si="111"/>
        <v>.</v>
      </c>
      <c r="AT125" s="1007" t="str">
        <f t="shared" si="112"/>
        <v>.</v>
      </c>
      <c r="AU125" s="1007" t="str">
        <f t="shared" si="113"/>
        <v>.</v>
      </c>
      <c r="AV125" s="1007" t="str">
        <f t="shared" si="114"/>
        <v>.</v>
      </c>
      <c r="AW125" s="990" t="str">
        <f t="shared" si="115"/>
        <v>.</v>
      </c>
      <c r="AX125" s="327"/>
      <c r="AY125" s="116"/>
      <c r="AZ125" s="1474"/>
      <c r="BA125" s="1474"/>
      <c r="BB125" s="1474"/>
    </row>
    <row r="126" spans="1:54" s="189" customFormat="1" x14ac:dyDescent="0.2">
      <c r="A126" s="183"/>
      <c r="B126" s="325"/>
      <c r="C126" s="472" t="s">
        <v>261</v>
      </c>
      <c r="D126" s="473" t="str">
        <f>IF('WK2 - Notional General Income'!D382="","",'WK2 - Notional General Income'!D382)</f>
        <v/>
      </c>
      <c r="E126" s="837" t="str">
        <f>IF('WK2 - Notional General Income'!M280=".",".",'WK2 - Notional General Income'!M280/'WK2 - Notional General Income'!E280)</f>
        <v>.</v>
      </c>
      <c r="F126" s="837" t="str">
        <f>IF('WK3 - Notional GI Yr1 YIELD'!M280=".",".",'WK3 - Notional GI Yr1 YIELD'!M280/'WK3 - Notional GI Yr1 YIELD'!E280)</f>
        <v>.</v>
      </c>
      <c r="G126" s="874"/>
      <c r="H126" s="874"/>
      <c r="I126" s="874"/>
      <c r="J126" s="874"/>
      <c r="K126" s="874"/>
      <c r="L126" s="874"/>
      <c r="M126" s="333"/>
      <c r="N126" s="116"/>
      <c r="O126" s="1019">
        <f>'WK2 - Notional General Income'!$E382</f>
        <v>0</v>
      </c>
      <c r="P126" s="1020">
        <f>'WK3 - Notional GI Yr1 YIELD'!$E382</f>
        <v>0</v>
      </c>
      <c r="Q126" s="101"/>
      <c r="R126" s="325"/>
      <c r="S126" s="1003" t="str">
        <f t="shared" si="123"/>
        <v>.</v>
      </c>
      <c r="T126" s="1004" t="str">
        <f t="shared" si="124"/>
        <v>.</v>
      </c>
      <c r="U126" s="1004" t="str">
        <f t="shared" si="126"/>
        <v>.</v>
      </c>
      <c r="V126" s="1004" t="str">
        <f t="shared" si="126"/>
        <v>.</v>
      </c>
      <c r="W126" s="1004" t="str">
        <f t="shared" si="126"/>
        <v>.</v>
      </c>
      <c r="X126" s="1004" t="str">
        <f t="shared" si="126"/>
        <v>.</v>
      </c>
      <c r="Y126" s="1005" t="str">
        <f t="shared" si="126"/>
        <v>.</v>
      </c>
      <c r="Z126" s="116"/>
      <c r="AA126" s="1006" t="str">
        <f t="shared" si="118"/>
        <v>.</v>
      </c>
      <c r="AB126" s="1007" t="str">
        <f t="shared" si="104"/>
        <v>.</v>
      </c>
      <c r="AC126" s="1007" t="str">
        <f t="shared" si="105"/>
        <v>.</v>
      </c>
      <c r="AD126" s="1007" t="str">
        <f t="shared" si="106"/>
        <v>.</v>
      </c>
      <c r="AE126" s="1007" t="str">
        <f t="shared" si="107"/>
        <v>.</v>
      </c>
      <c r="AF126" s="1007" t="str">
        <f t="shared" si="108"/>
        <v>.</v>
      </c>
      <c r="AG126" s="990" t="str">
        <f t="shared" si="109"/>
        <v>.</v>
      </c>
      <c r="AH126" s="116"/>
      <c r="AI126" s="1003" t="str">
        <f>IF(S126=".",".",SUM($S126:S126))</f>
        <v>.</v>
      </c>
      <c r="AJ126" s="1004" t="str">
        <f>IF(T126=".",".",SUM($S126:T126))</f>
        <v>.</v>
      </c>
      <c r="AK126" s="1004" t="str">
        <f>IF(U126=".",".",SUM($S126:U126))</f>
        <v>.</v>
      </c>
      <c r="AL126" s="1004" t="str">
        <f>IF(V126=".",".",SUM($S126:V126))</f>
        <v>.</v>
      </c>
      <c r="AM126" s="1004" t="str">
        <f>IF(W126=".",".",SUM($S126:W126))</f>
        <v>.</v>
      </c>
      <c r="AN126" s="1004" t="str">
        <f>IF(X126=".",".",SUM($S126:X126))</f>
        <v>.</v>
      </c>
      <c r="AO126" s="1005" t="str">
        <f>IF(Y126=".",".",SUM($S126:Y126))</f>
        <v>.</v>
      </c>
      <c r="AP126" s="116"/>
      <c r="AQ126" s="1006" t="str">
        <f t="shared" si="119"/>
        <v>.</v>
      </c>
      <c r="AR126" s="1007" t="str">
        <f t="shared" si="110"/>
        <v>.</v>
      </c>
      <c r="AS126" s="1007" t="str">
        <f t="shared" si="111"/>
        <v>.</v>
      </c>
      <c r="AT126" s="1007" t="str">
        <f t="shared" si="112"/>
        <v>.</v>
      </c>
      <c r="AU126" s="1007" t="str">
        <f t="shared" si="113"/>
        <v>.</v>
      </c>
      <c r="AV126" s="1007" t="str">
        <f t="shared" si="114"/>
        <v>.</v>
      </c>
      <c r="AW126" s="990" t="str">
        <f t="shared" si="115"/>
        <v>.</v>
      </c>
      <c r="AX126" s="327"/>
      <c r="AY126" s="116"/>
      <c r="AZ126" s="1474"/>
      <c r="BA126" s="1474"/>
      <c r="BB126" s="1474"/>
    </row>
    <row r="127" spans="1:54" s="189" customFormat="1" x14ac:dyDescent="0.2">
      <c r="A127" s="183"/>
      <c r="B127" s="325"/>
      <c r="C127" s="472" t="s">
        <v>261</v>
      </c>
      <c r="D127" s="473" t="str">
        <f>IF('WK2 - Notional General Income'!D383="","",'WK2 - Notional General Income'!D383)</f>
        <v/>
      </c>
      <c r="E127" s="837" t="str">
        <f>IF('WK2 - Notional General Income'!M281=".",".",'WK2 - Notional General Income'!M281/'WK2 - Notional General Income'!E281)</f>
        <v>.</v>
      </c>
      <c r="F127" s="837" t="str">
        <f>IF('WK3 - Notional GI Yr1 YIELD'!M281=".",".",'WK3 - Notional GI Yr1 YIELD'!M281/'WK3 - Notional GI Yr1 YIELD'!E281)</f>
        <v>.</v>
      </c>
      <c r="G127" s="874"/>
      <c r="H127" s="874"/>
      <c r="I127" s="874"/>
      <c r="J127" s="874"/>
      <c r="K127" s="874"/>
      <c r="L127" s="874"/>
      <c r="M127" s="333"/>
      <c r="N127" s="116"/>
      <c r="O127" s="1019">
        <f>'WK2 - Notional General Income'!$E383</f>
        <v>0</v>
      </c>
      <c r="P127" s="1020">
        <f>'WK3 - Notional GI Yr1 YIELD'!$E383</f>
        <v>0</v>
      </c>
      <c r="Q127" s="101"/>
      <c r="R127" s="325"/>
      <c r="S127" s="1003" t="str">
        <f t="shared" si="123"/>
        <v>.</v>
      </c>
      <c r="T127" s="1004" t="str">
        <f t="shared" si="124"/>
        <v>.</v>
      </c>
      <c r="U127" s="1004" t="str">
        <f t="shared" si="126"/>
        <v>.</v>
      </c>
      <c r="V127" s="1004" t="str">
        <f t="shared" si="126"/>
        <v>.</v>
      </c>
      <c r="W127" s="1004" t="str">
        <f t="shared" si="126"/>
        <v>.</v>
      </c>
      <c r="X127" s="1004" t="str">
        <f t="shared" si="126"/>
        <v>.</v>
      </c>
      <c r="Y127" s="1005" t="str">
        <f t="shared" si="126"/>
        <v>.</v>
      </c>
      <c r="Z127" s="116"/>
      <c r="AA127" s="1006" t="str">
        <f t="shared" si="118"/>
        <v>.</v>
      </c>
      <c r="AB127" s="1007" t="str">
        <f t="shared" si="104"/>
        <v>.</v>
      </c>
      <c r="AC127" s="1007" t="str">
        <f t="shared" si="105"/>
        <v>.</v>
      </c>
      <c r="AD127" s="1007" t="str">
        <f t="shared" si="106"/>
        <v>.</v>
      </c>
      <c r="AE127" s="1007" t="str">
        <f t="shared" si="107"/>
        <v>.</v>
      </c>
      <c r="AF127" s="1007" t="str">
        <f t="shared" si="108"/>
        <v>.</v>
      </c>
      <c r="AG127" s="990" t="str">
        <f t="shared" si="109"/>
        <v>.</v>
      </c>
      <c r="AH127" s="116"/>
      <c r="AI127" s="1003" t="str">
        <f>IF(S127=".",".",SUM($S127:S127))</f>
        <v>.</v>
      </c>
      <c r="AJ127" s="1004" t="str">
        <f>IF(T127=".",".",SUM($S127:T127))</f>
        <v>.</v>
      </c>
      <c r="AK127" s="1004" t="str">
        <f>IF(U127=".",".",SUM($S127:U127))</f>
        <v>.</v>
      </c>
      <c r="AL127" s="1004" t="str">
        <f>IF(V127=".",".",SUM($S127:V127))</f>
        <v>.</v>
      </c>
      <c r="AM127" s="1004" t="str">
        <f>IF(W127=".",".",SUM($S127:W127))</f>
        <v>.</v>
      </c>
      <c r="AN127" s="1004" t="str">
        <f>IF(X127=".",".",SUM($S127:X127))</f>
        <v>.</v>
      </c>
      <c r="AO127" s="1005" t="str">
        <f>IF(Y127=".",".",SUM($S127:Y127))</f>
        <v>.</v>
      </c>
      <c r="AP127" s="116"/>
      <c r="AQ127" s="1006" t="str">
        <f t="shared" si="119"/>
        <v>.</v>
      </c>
      <c r="AR127" s="1007" t="str">
        <f t="shared" si="110"/>
        <v>.</v>
      </c>
      <c r="AS127" s="1007" t="str">
        <f t="shared" si="111"/>
        <v>.</v>
      </c>
      <c r="AT127" s="1007" t="str">
        <f t="shared" si="112"/>
        <v>.</v>
      </c>
      <c r="AU127" s="1007" t="str">
        <f t="shared" si="113"/>
        <v>.</v>
      </c>
      <c r="AV127" s="1007" t="str">
        <f t="shared" si="114"/>
        <v>.</v>
      </c>
      <c r="AW127" s="990" t="str">
        <f t="shared" si="115"/>
        <v>.</v>
      </c>
      <c r="AX127" s="327"/>
      <c r="AY127" s="116"/>
      <c r="AZ127" s="1474"/>
      <c r="BA127" s="1474"/>
      <c r="BB127" s="1474"/>
    </row>
    <row r="128" spans="1:54" s="189" customFormat="1" x14ac:dyDescent="0.2">
      <c r="A128" s="183"/>
      <c r="B128" s="325"/>
      <c r="C128" s="472" t="s">
        <v>261</v>
      </c>
      <c r="D128" s="473" t="str">
        <f>IF('WK2 - Notional General Income'!D384="","",'WK2 - Notional General Income'!D384)</f>
        <v/>
      </c>
      <c r="E128" s="837" t="str">
        <f>IF('WK2 - Notional General Income'!M282=".",".",'WK2 - Notional General Income'!M282/'WK2 - Notional General Income'!E282)</f>
        <v>.</v>
      </c>
      <c r="F128" s="837" t="str">
        <f>IF('WK3 - Notional GI Yr1 YIELD'!M282=".",".",'WK3 - Notional GI Yr1 YIELD'!M282/'WK3 - Notional GI Yr1 YIELD'!E282)</f>
        <v>.</v>
      </c>
      <c r="G128" s="874"/>
      <c r="H128" s="874"/>
      <c r="I128" s="874"/>
      <c r="J128" s="874"/>
      <c r="K128" s="874"/>
      <c r="L128" s="874"/>
      <c r="M128" s="333"/>
      <c r="N128" s="116"/>
      <c r="O128" s="1019">
        <f>'WK2 - Notional General Income'!$E384</f>
        <v>0</v>
      </c>
      <c r="P128" s="1020">
        <f>'WK3 - Notional GI Yr1 YIELD'!$E384</f>
        <v>0</v>
      </c>
      <c r="Q128" s="101"/>
      <c r="R128" s="325"/>
      <c r="S128" s="1003" t="str">
        <f t="shared" si="123"/>
        <v>.</v>
      </c>
      <c r="T128" s="1004" t="str">
        <f t="shared" si="124"/>
        <v>.</v>
      </c>
      <c r="U128" s="1004" t="str">
        <f t="shared" si="126"/>
        <v>.</v>
      </c>
      <c r="V128" s="1004" t="str">
        <f t="shared" si="126"/>
        <v>.</v>
      </c>
      <c r="W128" s="1004" t="str">
        <f t="shared" si="126"/>
        <v>.</v>
      </c>
      <c r="X128" s="1004" t="str">
        <f t="shared" si="126"/>
        <v>.</v>
      </c>
      <c r="Y128" s="1005" t="str">
        <f t="shared" si="126"/>
        <v>.</v>
      </c>
      <c r="Z128" s="116"/>
      <c r="AA128" s="1006" t="str">
        <f t="shared" si="118"/>
        <v>.</v>
      </c>
      <c r="AB128" s="1007" t="str">
        <f t="shared" si="104"/>
        <v>.</v>
      </c>
      <c r="AC128" s="1007" t="str">
        <f t="shared" si="105"/>
        <v>.</v>
      </c>
      <c r="AD128" s="1007" t="str">
        <f t="shared" si="106"/>
        <v>.</v>
      </c>
      <c r="AE128" s="1007" t="str">
        <f t="shared" si="107"/>
        <v>.</v>
      </c>
      <c r="AF128" s="1007" t="str">
        <f t="shared" si="108"/>
        <v>.</v>
      </c>
      <c r="AG128" s="990" t="str">
        <f t="shared" si="109"/>
        <v>.</v>
      </c>
      <c r="AH128" s="116"/>
      <c r="AI128" s="1003" t="str">
        <f>IF(S128=".",".",SUM($S128:S128))</f>
        <v>.</v>
      </c>
      <c r="AJ128" s="1004" t="str">
        <f>IF(T128=".",".",SUM($S128:T128))</f>
        <v>.</v>
      </c>
      <c r="AK128" s="1004" t="str">
        <f>IF(U128=".",".",SUM($S128:U128))</f>
        <v>.</v>
      </c>
      <c r="AL128" s="1004" t="str">
        <f>IF(V128=".",".",SUM($S128:V128))</f>
        <v>.</v>
      </c>
      <c r="AM128" s="1004" t="str">
        <f>IF(W128=".",".",SUM($S128:W128))</f>
        <v>.</v>
      </c>
      <c r="AN128" s="1004" t="str">
        <f>IF(X128=".",".",SUM($S128:X128))</f>
        <v>.</v>
      </c>
      <c r="AO128" s="1005" t="str">
        <f>IF(Y128=".",".",SUM($S128:Y128))</f>
        <v>.</v>
      </c>
      <c r="AP128" s="116"/>
      <c r="AQ128" s="1006" t="str">
        <f t="shared" si="119"/>
        <v>.</v>
      </c>
      <c r="AR128" s="1007" t="str">
        <f t="shared" si="110"/>
        <v>.</v>
      </c>
      <c r="AS128" s="1007" t="str">
        <f t="shared" si="111"/>
        <v>.</v>
      </c>
      <c r="AT128" s="1007" t="str">
        <f t="shared" si="112"/>
        <v>.</v>
      </c>
      <c r="AU128" s="1007" t="str">
        <f t="shared" si="113"/>
        <v>.</v>
      </c>
      <c r="AV128" s="1007" t="str">
        <f t="shared" si="114"/>
        <v>.</v>
      </c>
      <c r="AW128" s="990" t="str">
        <f t="shared" si="115"/>
        <v>.</v>
      </c>
      <c r="AX128" s="327"/>
      <c r="AY128" s="116"/>
      <c r="AZ128" s="1474"/>
      <c r="BA128" s="1474"/>
      <c r="BB128" s="1474"/>
    </row>
    <row r="129" spans="1:54" s="189" customFormat="1" x14ac:dyDescent="0.2">
      <c r="A129" s="183"/>
      <c r="B129" s="325"/>
      <c r="C129" s="472" t="s">
        <v>261</v>
      </c>
      <c r="D129" s="473" t="str">
        <f>IF('WK2 - Notional General Income'!D385="","",'WK2 - Notional General Income'!D385)</f>
        <v/>
      </c>
      <c r="E129" s="837" t="str">
        <f>IF('WK2 - Notional General Income'!M283=".",".",'WK2 - Notional General Income'!M283/'WK2 - Notional General Income'!E283)</f>
        <v>.</v>
      </c>
      <c r="F129" s="837" t="str">
        <f>IF('WK3 - Notional GI Yr1 YIELD'!M283=".",".",'WK3 - Notional GI Yr1 YIELD'!M283/'WK3 - Notional GI Yr1 YIELD'!E283)</f>
        <v>.</v>
      </c>
      <c r="G129" s="874"/>
      <c r="H129" s="874"/>
      <c r="I129" s="874"/>
      <c r="J129" s="874"/>
      <c r="K129" s="874"/>
      <c r="L129" s="874"/>
      <c r="M129" s="333"/>
      <c r="N129" s="116"/>
      <c r="O129" s="1019">
        <f>'WK2 - Notional General Income'!$E385</f>
        <v>0</v>
      </c>
      <c r="P129" s="1020">
        <f>'WK3 - Notional GI Yr1 YIELD'!$E385</f>
        <v>0</v>
      </c>
      <c r="Q129" s="101"/>
      <c r="R129" s="325"/>
      <c r="S129" s="1003" t="str">
        <f t="shared" si="123"/>
        <v>.</v>
      </c>
      <c r="T129" s="1004" t="str">
        <f t="shared" si="124"/>
        <v>.</v>
      </c>
      <c r="U129" s="1004" t="str">
        <f t="shared" si="126"/>
        <v>.</v>
      </c>
      <c r="V129" s="1004" t="str">
        <f t="shared" si="126"/>
        <v>.</v>
      </c>
      <c r="W129" s="1004" t="str">
        <f t="shared" si="126"/>
        <v>.</v>
      </c>
      <c r="X129" s="1004" t="str">
        <f t="shared" si="126"/>
        <v>.</v>
      </c>
      <c r="Y129" s="1005" t="str">
        <f t="shared" si="126"/>
        <v>.</v>
      </c>
      <c r="Z129" s="116"/>
      <c r="AA129" s="1006" t="str">
        <f t="shared" si="118"/>
        <v>.</v>
      </c>
      <c r="AB129" s="1007" t="str">
        <f t="shared" si="104"/>
        <v>.</v>
      </c>
      <c r="AC129" s="1007" t="str">
        <f t="shared" si="105"/>
        <v>.</v>
      </c>
      <c r="AD129" s="1007" t="str">
        <f t="shared" si="106"/>
        <v>.</v>
      </c>
      <c r="AE129" s="1007" t="str">
        <f t="shared" si="107"/>
        <v>.</v>
      </c>
      <c r="AF129" s="1007" t="str">
        <f t="shared" si="108"/>
        <v>.</v>
      </c>
      <c r="AG129" s="990" t="str">
        <f t="shared" si="109"/>
        <v>.</v>
      </c>
      <c r="AH129" s="116"/>
      <c r="AI129" s="1003" t="str">
        <f>IF(S129=".",".",SUM($S129:S129))</f>
        <v>.</v>
      </c>
      <c r="AJ129" s="1004" t="str">
        <f>IF(T129=".",".",SUM($S129:T129))</f>
        <v>.</v>
      </c>
      <c r="AK129" s="1004" t="str">
        <f>IF(U129=".",".",SUM($S129:U129))</f>
        <v>.</v>
      </c>
      <c r="AL129" s="1004" t="str">
        <f>IF(V129=".",".",SUM($S129:V129))</f>
        <v>.</v>
      </c>
      <c r="AM129" s="1004" t="str">
        <f>IF(W129=".",".",SUM($S129:W129))</f>
        <v>.</v>
      </c>
      <c r="AN129" s="1004" t="str">
        <f>IF(X129=".",".",SUM($S129:X129))</f>
        <v>.</v>
      </c>
      <c r="AO129" s="1005" t="str">
        <f>IF(Y129=".",".",SUM($S129:Y129))</f>
        <v>.</v>
      </c>
      <c r="AP129" s="116"/>
      <c r="AQ129" s="1006" t="str">
        <f t="shared" si="119"/>
        <v>.</v>
      </c>
      <c r="AR129" s="1007" t="str">
        <f t="shared" si="110"/>
        <v>.</v>
      </c>
      <c r="AS129" s="1007" t="str">
        <f t="shared" si="111"/>
        <v>.</v>
      </c>
      <c r="AT129" s="1007" t="str">
        <f t="shared" si="112"/>
        <v>.</v>
      </c>
      <c r="AU129" s="1007" t="str">
        <f t="shared" si="113"/>
        <v>.</v>
      </c>
      <c r="AV129" s="1007" t="str">
        <f t="shared" si="114"/>
        <v>.</v>
      </c>
      <c r="AW129" s="990" t="str">
        <f t="shared" si="115"/>
        <v>.</v>
      </c>
      <c r="AX129" s="327"/>
      <c r="AY129" s="116"/>
      <c r="AZ129" s="1474"/>
      <c r="BA129" s="1474"/>
      <c r="BB129" s="1474"/>
    </row>
    <row r="130" spans="1:54" s="189" customFormat="1" x14ac:dyDescent="0.2">
      <c r="A130" s="183"/>
      <c r="B130" s="325"/>
      <c r="C130" s="194" t="s">
        <v>261</v>
      </c>
      <c r="D130" s="198" t="str">
        <f>IF('WK2 - Notional General Income'!D386="","",'WK2 - Notional General Income'!D386)</f>
        <v/>
      </c>
      <c r="E130" s="838" t="str">
        <f>IF('WK2 - Notional General Income'!M284=".",".",'WK2 - Notional General Income'!M284/'WK2 - Notional General Income'!E284)</f>
        <v>.</v>
      </c>
      <c r="F130" s="838" t="str">
        <f>IF('WK3 - Notional GI Yr1 YIELD'!M284=".",".",'WK3 - Notional GI Yr1 YIELD'!M284/'WK3 - Notional GI Yr1 YIELD'!E284)</f>
        <v>.</v>
      </c>
      <c r="G130" s="876"/>
      <c r="H130" s="876"/>
      <c r="I130" s="876"/>
      <c r="J130" s="876"/>
      <c r="K130" s="876"/>
      <c r="L130" s="876"/>
      <c r="M130" s="333"/>
      <c r="N130" s="116"/>
      <c r="O130" s="1019">
        <f>'WK2 - Notional General Income'!$E386</f>
        <v>0</v>
      </c>
      <c r="P130" s="1020">
        <f>'WK3 - Notional GI Yr1 YIELD'!$E386</f>
        <v>0</v>
      </c>
      <c r="Q130" s="101"/>
      <c r="R130" s="325"/>
      <c r="S130" s="1003" t="str">
        <f t="shared" si="123"/>
        <v>.</v>
      </c>
      <c r="T130" s="1004" t="str">
        <f t="shared" si="124"/>
        <v>.</v>
      </c>
      <c r="U130" s="1004" t="str">
        <f t="shared" si="126"/>
        <v>.</v>
      </c>
      <c r="V130" s="1004" t="str">
        <f t="shared" si="126"/>
        <v>.</v>
      </c>
      <c r="W130" s="1004" t="str">
        <f t="shared" si="126"/>
        <v>.</v>
      </c>
      <c r="X130" s="1004" t="str">
        <f t="shared" si="126"/>
        <v>.</v>
      </c>
      <c r="Y130" s="1005" t="str">
        <f t="shared" si="126"/>
        <v>.</v>
      </c>
      <c r="Z130" s="116"/>
      <c r="AA130" s="1006" t="str">
        <f t="shared" si="118"/>
        <v>.</v>
      </c>
      <c r="AB130" s="1007" t="str">
        <f t="shared" si="104"/>
        <v>.</v>
      </c>
      <c r="AC130" s="1007" t="str">
        <f t="shared" si="105"/>
        <v>.</v>
      </c>
      <c r="AD130" s="1007" t="str">
        <f t="shared" si="106"/>
        <v>.</v>
      </c>
      <c r="AE130" s="1007" t="str">
        <f t="shared" si="107"/>
        <v>.</v>
      </c>
      <c r="AF130" s="1007" t="str">
        <f t="shared" si="108"/>
        <v>.</v>
      </c>
      <c r="AG130" s="990" t="str">
        <f t="shared" si="109"/>
        <v>.</v>
      </c>
      <c r="AH130" s="116"/>
      <c r="AI130" s="1003" t="str">
        <f>IF(S130=".",".",SUM($S130:S130))</f>
        <v>.</v>
      </c>
      <c r="AJ130" s="1004" t="str">
        <f>IF(T130=".",".",SUM($S130:T130))</f>
        <v>.</v>
      </c>
      <c r="AK130" s="1004" t="str">
        <f>IF(U130=".",".",SUM($S130:U130))</f>
        <v>.</v>
      </c>
      <c r="AL130" s="1004" t="str">
        <f>IF(V130=".",".",SUM($S130:V130))</f>
        <v>.</v>
      </c>
      <c r="AM130" s="1004" t="str">
        <f>IF(W130=".",".",SUM($S130:W130))</f>
        <v>.</v>
      </c>
      <c r="AN130" s="1004" t="str">
        <f>IF(X130=".",".",SUM($S130:X130))</f>
        <v>.</v>
      </c>
      <c r="AO130" s="1005" t="str">
        <f>IF(Y130=".",".",SUM($S130:Y130))</f>
        <v>.</v>
      </c>
      <c r="AP130" s="116"/>
      <c r="AQ130" s="1006" t="str">
        <f t="shared" si="119"/>
        <v>.</v>
      </c>
      <c r="AR130" s="1007" t="str">
        <f t="shared" si="110"/>
        <v>.</v>
      </c>
      <c r="AS130" s="1007" t="str">
        <f t="shared" si="111"/>
        <v>.</v>
      </c>
      <c r="AT130" s="1007" t="str">
        <f t="shared" si="112"/>
        <v>.</v>
      </c>
      <c r="AU130" s="1007" t="str">
        <f t="shared" si="113"/>
        <v>.</v>
      </c>
      <c r="AV130" s="1007" t="str">
        <f t="shared" si="114"/>
        <v>.</v>
      </c>
      <c r="AW130" s="990" t="str">
        <f t="shared" si="115"/>
        <v>.</v>
      </c>
      <c r="AX130" s="327"/>
      <c r="AY130" s="116"/>
      <c r="AZ130" s="1474"/>
      <c r="BA130" s="1474"/>
      <c r="BB130" s="1474"/>
    </row>
    <row r="131" spans="1:54" s="190" customFormat="1" x14ac:dyDescent="0.2">
      <c r="A131" s="183"/>
      <c r="B131" s="325"/>
      <c r="C131" s="211"/>
      <c r="D131" s="211" t="s">
        <v>256</v>
      </c>
      <c r="E131" s="839" t="str">
        <f>IF($O131=0,".",SUMPRODUCT(E94:E130,$O94:$O130)/$O131)</f>
        <v>.</v>
      </c>
      <c r="F131" s="197" t="str">
        <f t="shared" ref="F131" si="127">IF($P131=0,".",SUMPRODUCT(F94:F130,$P94:$P130)/$P131)</f>
        <v>.</v>
      </c>
      <c r="G131" s="197" t="str">
        <f t="shared" ref="G131:L131" si="128">IF($P131=0,".",SUMPRODUCT(G94:G130,$P94:$P130)/$P131)</f>
        <v>.</v>
      </c>
      <c r="H131" s="197" t="str">
        <f t="shared" si="128"/>
        <v>.</v>
      </c>
      <c r="I131" s="197" t="str">
        <f t="shared" si="128"/>
        <v>.</v>
      </c>
      <c r="J131" s="197" t="str">
        <f t="shared" si="128"/>
        <v>.</v>
      </c>
      <c r="K131" s="197" t="str">
        <f t="shared" si="128"/>
        <v>.</v>
      </c>
      <c r="L131" s="197" t="str">
        <f t="shared" si="128"/>
        <v>.</v>
      </c>
      <c r="M131" s="333"/>
      <c r="N131" s="144"/>
      <c r="O131" s="1021">
        <f>SUM(O94:O110)</f>
        <v>0</v>
      </c>
      <c r="P131" s="1022">
        <f>SUM(P94:P110)</f>
        <v>0</v>
      </c>
      <c r="Q131" s="102"/>
      <c r="R131" s="334"/>
      <c r="S131" s="1012" t="str">
        <f t="shared" si="123"/>
        <v>.</v>
      </c>
      <c r="T131" s="1013" t="str">
        <f t="shared" si="124"/>
        <v>.</v>
      </c>
      <c r="U131" s="1013" t="str">
        <f t="shared" ref="U131:Y169" si="129">IF(H131=".",".",H131-G131)</f>
        <v>.</v>
      </c>
      <c r="V131" s="1013" t="str">
        <f t="shared" si="129"/>
        <v>.</v>
      </c>
      <c r="W131" s="1013" t="str">
        <f t="shared" si="129"/>
        <v>.</v>
      </c>
      <c r="X131" s="1013" t="str">
        <f t="shared" si="129"/>
        <v>.</v>
      </c>
      <c r="Y131" s="1014" t="str">
        <f t="shared" si="129"/>
        <v>.</v>
      </c>
      <c r="Z131" s="144"/>
      <c r="AA131" s="1516" t="str">
        <f t="shared" si="118"/>
        <v>.</v>
      </c>
      <c r="AB131" s="1517" t="str">
        <f t="shared" si="104"/>
        <v>.</v>
      </c>
      <c r="AC131" s="1517" t="str">
        <f t="shared" si="105"/>
        <v>.</v>
      </c>
      <c r="AD131" s="1517" t="str">
        <f t="shared" si="106"/>
        <v>.</v>
      </c>
      <c r="AE131" s="1517" t="str">
        <f t="shared" si="107"/>
        <v>.</v>
      </c>
      <c r="AF131" s="1517" t="str">
        <f t="shared" si="108"/>
        <v>.</v>
      </c>
      <c r="AG131" s="1518" t="str">
        <f t="shared" si="109"/>
        <v>.</v>
      </c>
      <c r="AH131" s="144"/>
      <c r="AI131" s="1012" t="str">
        <f>IF(S131=".",".",SUM($S131:S131))</f>
        <v>.</v>
      </c>
      <c r="AJ131" s="1013" t="str">
        <f>IF(T131=".",".",SUM($S131:T131))</f>
        <v>.</v>
      </c>
      <c r="AK131" s="1013" t="str">
        <f>IF(U131=".",".",SUM($S131:U131))</f>
        <v>.</v>
      </c>
      <c r="AL131" s="1013" t="str">
        <f>IF(V131=".",".",SUM($S131:V131))</f>
        <v>.</v>
      </c>
      <c r="AM131" s="1013" t="str">
        <f>IF(W131=".",".",SUM($S131:W131))</f>
        <v>.</v>
      </c>
      <c r="AN131" s="1013" t="str">
        <f>IF(X131=".",".",SUM($S131:X131))</f>
        <v>.</v>
      </c>
      <c r="AO131" s="1014" t="str">
        <f>IF(Y131=".",".",SUM($S131:Y131))</f>
        <v>.</v>
      </c>
      <c r="AP131" s="116"/>
      <c r="AQ131" s="1516" t="str">
        <f t="shared" si="119"/>
        <v>.</v>
      </c>
      <c r="AR131" s="1517" t="str">
        <f t="shared" si="110"/>
        <v>.</v>
      </c>
      <c r="AS131" s="1517" t="str">
        <f t="shared" si="111"/>
        <v>.</v>
      </c>
      <c r="AT131" s="1517" t="str">
        <f t="shared" si="112"/>
        <v>.</v>
      </c>
      <c r="AU131" s="1517" t="str">
        <f t="shared" si="113"/>
        <v>.</v>
      </c>
      <c r="AV131" s="1517" t="str">
        <f t="shared" si="114"/>
        <v>.</v>
      </c>
      <c r="AW131" s="1518" t="str">
        <f t="shared" si="115"/>
        <v>.</v>
      </c>
      <c r="AX131" s="346"/>
      <c r="AY131" s="144"/>
      <c r="AZ131" s="102"/>
      <c r="BA131" s="102"/>
      <c r="BB131" s="102"/>
    </row>
    <row r="132" spans="1:54" s="189" customFormat="1" x14ac:dyDescent="0.2">
      <c r="A132" s="183"/>
      <c r="B132" s="325"/>
      <c r="C132" s="470" t="s">
        <v>156</v>
      </c>
      <c r="D132" s="471" t="str">
        <f>IF('WK2 - Notional General Income'!D175="","",'WK2 - Notional General Income'!D175)</f>
        <v/>
      </c>
      <c r="E132" s="836" t="str">
        <f>IF('WK2 - Notional General Income'!M175=".",".",'WK2 - Notional General Income'!M175/'WK2 - Notional General Income'!E175)</f>
        <v>.</v>
      </c>
      <c r="F132" s="836" t="str">
        <f>IF('WK3 - Notional GI Yr1 YIELD'!M175=".",".",'WK3 - Notional GI Yr1 YIELD'!M175/'WK3 - Notional GI Yr1 YIELD'!E175)</f>
        <v>.</v>
      </c>
      <c r="G132" s="873"/>
      <c r="H132" s="873"/>
      <c r="I132" s="873"/>
      <c r="J132" s="873"/>
      <c r="K132" s="873"/>
      <c r="L132" s="873"/>
      <c r="M132" s="333"/>
      <c r="N132" s="116"/>
      <c r="O132" s="1017">
        <f>'WK2 - Notional General Income'!$E175</f>
        <v>0</v>
      </c>
      <c r="P132" s="1018">
        <f>'WK3 - Notional GI Yr1 YIELD'!$E175</f>
        <v>0</v>
      </c>
      <c r="Q132" s="101"/>
      <c r="R132" s="325"/>
      <c r="S132" s="1000" t="str">
        <f t="shared" si="123"/>
        <v>.</v>
      </c>
      <c r="T132" s="1001" t="str">
        <f t="shared" si="124"/>
        <v>.</v>
      </c>
      <c r="U132" s="1001" t="str">
        <f t="shared" si="126"/>
        <v>.</v>
      </c>
      <c r="V132" s="1001" t="str">
        <f t="shared" si="126"/>
        <v>.</v>
      </c>
      <c r="W132" s="1001" t="str">
        <f t="shared" si="126"/>
        <v>.</v>
      </c>
      <c r="X132" s="1001" t="str">
        <f t="shared" si="126"/>
        <v>.</v>
      </c>
      <c r="Y132" s="1002" t="str">
        <f t="shared" si="126"/>
        <v>.</v>
      </c>
      <c r="Z132" s="116"/>
      <c r="AA132" s="1006" t="str">
        <f t="shared" si="118"/>
        <v>.</v>
      </c>
      <c r="AB132" s="1007" t="str">
        <f t="shared" si="104"/>
        <v>.</v>
      </c>
      <c r="AC132" s="1007" t="str">
        <f t="shared" si="105"/>
        <v>.</v>
      </c>
      <c r="AD132" s="1007" t="str">
        <f t="shared" si="106"/>
        <v>.</v>
      </c>
      <c r="AE132" s="1007" t="str">
        <f t="shared" si="107"/>
        <v>.</v>
      </c>
      <c r="AF132" s="1007" t="str">
        <f t="shared" si="108"/>
        <v>.</v>
      </c>
      <c r="AG132" s="990" t="str">
        <f t="shared" si="109"/>
        <v>.</v>
      </c>
      <c r="AH132" s="116"/>
      <c r="AI132" s="1000" t="str">
        <f>IF(S132=".",".",SUM($S132:S132))</f>
        <v>.</v>
      </c>
      <c r="AJ132" s="1001" t="str">
        <f>IF(T132=".",".",SUM($S132:T132))</f>
        <v>.</v>
      </c>
      <c r="AK132" s="1001" t="str">
        <f>IF(U132=".",".",SUM($S132:U132))</f>
        <v>.</v>
      </c>
      <c r="AL132" s="1001" t="str">
        <f>IF(V132=".",".",SUM($S132:V132))</f>
        <v>.</v>
      </c>
      <c r="AM132" s="1001" t="str">
        <f>IF(W132=".",".",SUM($S132:W132))</f>
        <v>.</v>
      </c>
      <c r="AN132" s="1001" t="str">
        <f>IF(X132=".",".",SUM($S132:X132))</f>
        <v>.</v>
      </c>
      <c r="AO132" s="1002" t="str">
        <f>IF(Y132=".",".",SUM($S132:Y132))</f>
        <v>.</v>
      </c>
      <c r="AP132" s="116"/>
      <c r="AQ132" s="1006" t="str">
        <f t="shared" si="119"/>
        <v>.</v>
      </c>
      <c r="AR132" s="1007" t="str">
        <f t="shared" si="110"/>
        <v>.</v>
      </c>
      <c r="AS132" s="1007" t="str">
        <f t="shared" si="111"/>
        <v>.</v>
      </c>
      <c r="AT132" s="1007" t="str">
        <f t="shared" si="112"/>
        <v>.</v>
      </c>
      <c r="AU132" s="1007" t="str">
        <f t="shared" si="113"/>
        <v>.</v>
      </c>
      <c r="AV132" s="1007" t="str">
        <f t="shared" si="114"/>
        <v>.</v>
      </c>
      <c r="AW132" s="990" t="str">
        <f t="shared" si="115"/>
        <v>.</v>
      </c>
      <c r="AX132" s="327"/>
      <c r="AY132" s="116"/>
      <c r="AZ132" s="1474"/>
      <c r="BA132" s="1474"/>
      <c r="BB132" s="1474"/>
    </row>
    <row r="133" spans="1:54" s="189" customFormat="1" x14ac:dyDescent="0.2">
      <c r="A133" s="183"/>
      <c r="B133" s="325"/>
      <c r="C133" s="472" t="s">
        <v>156</v>
      </c>
      <c r="D133" s="473" t="str">
        <f>IF('WK2 - Notional General Income'!D176="","",'WK2 - Notional General Income'!D176)</f>
        <v/>
      </c>
      <c r="E133" s="837" t="str">
        <f>IF('WK2 - Notional General Income'!M176=".",".",'WK2 - Notional General Income'!M176/'WK2 - Notional General Income'!E176)</f>
        <v>.</v>
      </c>
      <c r="F133" s="837" t="str">
        <f>IF('WK3 - Notional GI Yr1 YIELD'!M176=".",".",'WK3 - Notional GI Yr1 YIELD'!M176/'WK3 - Notional GI Yr1 YIELD'!E176)</f>
        <v>.</v>
      </c>
      <c r="G133" s="874"/>
      <c r="H133" s="874"/>
      <c r="I133" s="874"/>
      <c r="J133" s="874"/>
      <c r="K133" s="874"/>
      <c r="L133" s="874"/>
      <c r="M133" s="333"/>
      <c r="N133" s="116"/>
      <c r="O133" s="1019">
        <f>'WK2 - Notional General Income'!$E176</f>
        <v>0</v>
      </c>
      <c r="P133" s="1020">
        <f>'WK3 - Notional GI Yr1 YIELD'!$E176</f>
        <v>0</v>
      </c>
      <c r="Q133" s="101"/>
      <c r="R133" s="325"/>
      <c r="S133" s="1003" t="str">
        <f t="shared" si="123"/>
        <v>.</v>
      </c>
      <c r="T133" s="1004" t="str">
        <f t="shared" si="124"/>
        <v>.</v>
      </c>
      <c r="U133" s="1004" t="str">
        <f t="shared" si="126"/>
        <v>.</v>
      </c>
      <c r="V133" s="1004" t="str">
        <f t="shared" si="126"/>
        <v>.</v>
      </c>
      <c r="W133" s="1004" t="str">
        <f t="shared" si="126"/>
        <v>.</v>
      </c>
      <c r="X133" s="1004" t="str">
        <f t="shared" si="126"/>
        <v>.</v>
      </c>
      <c r="Y133" s="1005" t="str">
        <f t="shared" si="126"/>
        <v>.</v>
      </c>
      <c r="Z133" s="116"/>
      <c r="AA133" s="1006" t="str">
        <f t="shared" si="118"/>
        <v>.</v>
      </c>
      <c r="AB133" s="1007" t="str">
        <f t="shared" si="104"/>
        <v>.</v>
      </c>
      <c r="AC133" s="1007" t="str">
        <f t="shared" si="105"/>
        <v>.</v>
      </c>
      <c r="AD133" s="1007" t="str">
        <f t="shared" si="106"/>
        <v>.</v>
      </c>
      <c r="AE133" s="1007" t="str">
        <f t="shared" si="107"/>
        <v>.</v>
      </c>
      <c r="AF133" s="1007" t="str">
        <f t="shared" si="108"/>
        <v>.</v>
      </c>
      <c r="AG133" s="990" t="str">
        <f t="shared" si="109"/>
        <v>.</v>
      </c>
      <c r="AH133" s="116"/>
      <c r="AI133" s="1003" t="str">
        <f>IF(S133=".",".",SUM($S133:S133))</f>
        <v>.</v>
      </c>
      <c r="AJ133" s="1004" t="str">
        <f>IF(T133=".",".",SUM($S133:T133))</f>
        <v>.</v>
      </c>
      <c r="AK133" s="1004" t="str">
        <f>IF(U133=".",".",SUM($S133:U133))</f>
        <v>.</v>
      </c>
      <c r="AL133" s="1004" t="str">
        <f>IF(V133=".",".",SUM($S133:V133))</f>
        <v>.</v>
      </c>
      <c r="AM133" s="1004" t="str">
        <f>IF(W133=".",".",SUM($S133:W133))</f>
        <v>.</v>
      </c>
      <c r="AN133" s="1004" t="str">
        <f>IF(X133=".",".",SUM($S133:X133))</f>
        <v>.</v>
      </c>
      <c r="AO133" s="1005" t="str">
        <f>IF(Y133=".",".",SUM($S133:Y133))</f>
        <v>.</v>
      </c>
      <c r="AP133" s="116"/>
      <c r="AQ133" s="1006" t="str">
        <f t="shared" si="119"/>
        <v>.</v>
      </c>
      <c r="AR133" s="1007" t="str">
        <f t="shared" si="110"/>
        <v>.</v>
      </c>
      <c r="AS133" s="1007" t="str">
        <f t="shared" si="111"/>
        <v>.</v>
      </c>
      <c r="AT133" s="1007" t="str">
        <f t="shared" si="112"/>
        <v>.</v>
      </c>
      <c r="AU133" s="1007" t="str">
        <f t="shared" si="113"/>
        <v>.</v>
      </c>
      <c r="AV133" s="1007" t="str">
        <f t="shared" si="114"/>
        <v>.</v>
      </c>
      <c r="AW133" s="990" t="str">
        <f t="shared" si="115"/>
        <v>.</v>
      </c>
      <c r="AX133" s="327"/>
      <c r="AY133" s="116"/>
      <c r="AZ133" s="1474"/>
      <c r="BA133" s="1474"/>
      <c r="BB133" s="1474"/>
    </row>
    <row r="134" spans="1:54" s="189" customFormat="1" x14ac:dyDescent="0.2">
      <c r="A134" s="183"/>
      <c r="B134" s="325"/>
      <c r="C134" s="472" t="s">
        <v>156</v>
      </c>
      <c r="D134" s="473" t="str">
        <f>IF('WK2 - Notional General Income'!D177="","",'WK2 - Notional General Income'!D177)</f>
        <v/>
      </c>
      <c r="E134" s="837" t="str">
        <f>IF('WK2 - Notional General Income'!M177=".",".",'WK2 - Notional General Income'!M177/'WK2 - Notional General Income'!E177)</f>
        <v>.</v>
      </c>
      <c r="F134" s="837" t="str">
        <f>IF('WK3 - Notional GI Yr1 YIELD'!M177=".",".",'WK3 - Notional GI Yr1 YIELD'!M177/'WK3 - Notional GI Yr1 YIELD'!E177)</f>
        <v>.</v>
      </c>
      <c r="G134" s="874"/>
      <c r="H134" s="874"/>
      <c r="I134" s="874"/>
      <c r="J134" s="874"/>
      <c r="K134" s="874"/>
      <c r="L134" s="874"/>
      <c r="M134" s="333"/>
      <c r="N134" s="116"/>
      <c r="O134" s="1019">
        <f>'WK2 - Notional General Income'!$E177</f>
        <v>0</v>
      </c>
      <c r="P134" s="1020">
        <f>'WK3 - Notional GI Yr1 YIELD'!$E177</f>
        <v>0</v>
      </c>
      <c r="Q134" s="101"/>
      <c r="R134" s="325"/>
      <c r="S134" s="1003" t="str">
        <f t="shared" si="123"/>
        <v>.</v>
      </c>
      <c r="T134" s="1004" t="str">
        <f t="shared" si="124"/>
        <v>.</v>
      </c>
      <c r="U134" s="1004" t="str">
        <f t="shared" si="126"/>
        <v>.</v>
      </c>
      <c r="V134" s="1004" t="str">
        <f t="shared" si="126"/>
        <v>.</v>
      </c>
      <c r="W134" s="1004" t="str">
        <f t="shared" si="126"/>
        <v>.</v>
      </c>
      <c r="X134" s="1004" t="str">
        <f t="shared" si="126"/>
        <v>.</v>
      </c>
      <c r="Y134" s="1005" t="str">
        <f t="shared" si="126"/>
        <v>.</v>
      </c>
      <c r="Z134" s="116"/>
      <c r="AA134" s="1006" t="str">
        <f t="shared" si="118"/>
        <v>.</v>
      </c>
      <c r="AB134" s="1007" t="str">
        <f t="shared" si="104"/>
        <v>.</v>
      </c>
      <c r="AC134" s="1007" t="str">
        <f t="shared" si="105"/>
        <v>.</v>
      </c>
      <c r="AD134" s="1007" t="str">
        <f t="shared" si="106"/>
        <v>.</v>
      </c>
      <c r="AE134" s="1007" t="str">
        <f t="shared" si="107"/>
        <v>.</v>
      </c>
      <c r="AF134" s="1007" t="str">
        <f t="shared" si="108"/>
        <v>.</v>
      </c>
      <c r="AG134" s="990" t="str">
        <f t="shared" si="109"/>
        <v>.</v>
      </c>
      <c r="AH134" s="116"/>
      <c r="AI134" s="1003" t="str">
        <f>IF(S134=".",".",SUM($S134:S134))</f>
        <v>.</v>
      </c>
      <c r="AJ134" s="1004" t="str">
        <f>IF(T134=".",".",SUM($S134:T134))</f>
        <v>.</v>
      </c>
      <c r="AK134" s="1004" t="str">
        <f>IF(U134=".",".",SUM($S134:U134))</f>
        <v>.</v>
      </c>
      <c r="AL134" s="1004" t="str">
        <f>IF(V134=".",".",SUM($S134:V134))</f>
        <v>.</v>
      </c>
      <c r="AM134" s="1004" t="str">
        <f>IF(W134=".",".",SUM($S134:W134))</f>
        <v>.</v>
      </c>
      <c r="AN134" s="1004" t="str">
        <f>IF(X134=".",".",SUM($S134:X134))</f>
        <v>.</v>
      </c>
      <c r="AO134" s="1005" t="str">
        <f>IF(Y134=".",".",SUM($S134:Y134))</f>
        <v>.</v>
      </c>
      <c r="AP134" s="116"/>
      <c r="AQ134" s="1006" t="str">
        <f t="shared" si="119"/>
        <v>.</v>
      </c>
      <c r="AR134" s="1007" t="str">
        <f t="shared" si="110"/>
        <v>.</v>
      </c>
      <c r="AS134" s="1007" t="str">
        <f t="shared" si="111"/>
        <v>.</v>
      </c>
      <c r="AT134" s="1007" t="str">
        <f t="shared" si="112"/>
        <v>.</v>
      </c>
      <c r="AU134" s="1007" t="str">
        <f t="shared" si="113"/>
        <v>.</v>
      </c>
      <c r="AV134" s="1007" t="str">
        <f t="shared" si="114"/>
        <v>.</v>
      </c>
      <c r="AW134" s="990" t="str">
        <f t="shared" si="115"/>
        <v>.</v>
      </c>
      <c r="AX134" s="327"/>
      <c r="AY134" s="116"/>
      <c r="AZ134" s="1474"/>
      <c r="BA134" s="1474"/>
      <c r="BB134" s="1474"/>
    </row>
    <row r="135" spans="1:54" s="189" customFormat="1" x14ac:dyDescent="0.2">
      <c r="A135" s="183"/>
      <c r="B135" s="325"/>
      <c r="C135" s="472" t="s">
        <v>156</v>
      </c>
      <c r="D135" s="473" t="str">
        <f>IF('WK2 - Notional General Income'!D178="","",'WK2 - Notional General Income'!D178)</f>
        <v/>
      </c>
      <c r="E135" s="837" t="str">
        <f>IF('WK2 - Notional General Income'!M178=".",".",'WK2 - Notional General Income'!M178/'WK2 - Notional General Income'!E178)</f>
        <v>.</v>
      </c>
      <c r="F135" s="837" t="str">
        <f>IF('WK3 - Notional GI Yr1 YIELD'!M178=".",".",'WK3 - Notional GI Yr1 YIELD'!M178/'WK3 - Notional GI Yr1 YIELD'!E178)</f>
        <v>.</v>
      </c>
      <c r="G135" s="874"/>
      <c r="H135" s="874"/>
      <c r="I135" s="874"/>
      <c r="J135" s="874"/>
      <c r="K135" s="874"/>
      <c r="L135" s="874"/>
      <c r="M135" s="333"/>
      <c r="N135" s="116"/>
      <c r="O135" s="1019">
        <f>'WK2 - Notional General Income'!$E178</f>
        <v>0</v>
      </c>
      <c r="P135" s="1020">
        <f>'WK3 - Notional GI Yr1 YIELD'!$E178</f>
        <v>0</v>
      </c>
      <c r="Q135" s="101"/>
      <c r="R135" s="325"/>
      <c r="S135" s="1003" t="str">
        <f t="shared" si="123"/>
        <v>.</v>
      </c>
      <c r="T135" s="1004" t="str">
        <f t="shared" si="124"/>
        <v>.</v>
      </c>
      <c r="U135" s="1004" t="str">
        <f t="shared" si="126"/>
        <v>.</v>
      </c>
      <c r="V135" s="1004" t="str">
        <f t="shared" si="126"/>
        <v>.</v>
      </c>
      <c r="W135" s="1004" t="str">
        <f t="shared" si="126"/>
        <v>.</v>
      </c>
      <c r="X135" s="1004" t="str">
        <f t="shared" si="126"/>
        <v>.</v>
      </c>
      <c r="Y135" s="1005" t="str">
        <f t="shared" si="126"/>
        <v>.</v>
      </c>
      <c r="Z135" s="116"/>
      <c r="AA135" s="1006" t="str">
        <f t="shared" si="118"/>
        <v>.</v>
      </c>
      <c r="AB135" s="1007" t="str">
        <f t="shared" si="104"/>
        <v>.</v>
      </c>
      <c r="AC135" s="1007" t="str">
        <f t="shared" si="105"/>
        <v>.</v>
      </c>
      <c r="AD135" s="1007" t="str">
        <f t="shared" si="106"/>
        <v>.</v>
      </c>
      <c r="AE135" s="1007" t="str">
        <f t="shared" si="107"/>
        <v>.</v>
      </c>
      <c r="AF135" s="1007" t="str">
        <f t="shared" si="108"/>
        <v>.</v>
      </c>
      <c r="AG135" s="990" t="str">
        <f t="shared" si="109"/>
        <v>.</v>
      </c>
      <c r="AH135" s="116"/>
      <c r="AI135" s="1003" t="str">
        <f>IF(S135=".",".",SUM($S135:S135))</f>
        <v>.</v>
      </c>
      <c r="AJ135" s="1004" t="str">
        <f>IF(T135=".",".",SUM($S135:T135))</f>
        <v>.</v>
      </c>
      <c r="AK135" s="1004" t="str">
        <f>IF(U135=".",".",SUM($S135:U135))</f>
        <v>.</v>
      </c>
      <c r="AL135" s="1004" t="str">
        <f>IF(V135=".",".",SUM($S135:V135))</f>
        <v>.</v>
      </c>
      <c r="AM135" s="1004" t="str">
        <f>IF(W135=".",".",SUM($S135:W135))</f>
        <v>.</v>
      </c>
      <c r="AN135" s="1004" t="str">
        <f>IF(X135=".",".",SUM($S135:X135))</f>
        <v>.</v>
      </c>
      <c r="AO135" s="1005" t="str">
        <f>IF(Y135=".",".",SUM($S135:Y135))</f>
        <v>.</v>
      </c>
      <c r="AP135" s="116"/>
      <c r="AQ135" s="1006" t="str">
        <f t="shared" si="119"/>
        <v>.</v>
      </c>
      <c r="AR135" s="1007" t="str">
        <f t="shared" si="110"/>
        <v>.</v>
      </c>
      <c r="AS135" s="1007" t="str">
        <f t="shared" si="111"/>
        <v>.</v>
      </c>
      <c r="AT135" s="1007" t="str">
        <f t="shared" si="112"/>
        <v>.</v>
      </c>
      <c r="AU135" s="1007" t="str">
        <f t="shared" si="113"/>
        <v>.</v>
      </c>
      <c r="AV135" s="1007" t="str">
        <f t="shared" si="114"/>
        <v>.</v>
      </c>
      <c r="AW135" s="990" t="str">
        <f t="shared" si="115"/>
        <v>.</v>
      </c>
      <c r="AX135" s="327"/>
      <c r="AY135" s="116"/>
      <c r="AZ135" s="1474"/>
      <c r="BA135" s="1474"/>
      <c r="BB135" s="1474"/>
    </row>
    <row r="136" spans="1:54" s="189" customFormat="1" x14ac:dyDescent="0.2">
      <c r="A136" s="183"/>
      <c r="B136" s="325"/>
      <c r="C136" s="472" t="s">
        <v>156</v>
      </c>
      <c r="D136" s="473" t="str">
        <f>IF('WK2 - Notional General Income'!D179="","",'WK2 - Notional General Income'!D179)</f>
        <v/>
      </c>
      <c r="E136" s="837" t="str">
        <f>IF('WK2 - Notional General Income'!M179=".",".",'WK2 - Notional General Income'!M179/'WK2 - Notional General Income'!E179)</f>
        <v>.</v>
      </c>
      <c r="F136" s="837" t="str">
        <f>IF('WK3 - Notional GI Yr1 YIELD'!M179=".",".",'WK3 - Notional GI Yr1 YIELD'!M179/'WK3 - Notional GI Yr1 YIELD'!E179)</f>
        <v>.</v>
      </c>
      <c r="G136" s="874"/>
      <c r="H136" s="874"/>
      <c r="I136" s="874"/>
      <c r="J136" s="874"/>
      <c r="K136" s="874"/>
      <c r="L136" s="874"/>
      <c r="M136" s="333"/>
      <c r="N136" s="116"/>
      <c r="O136" s="1019">
        <f>'WK2 - Notional General Income'!$E179</f>
        <v>0</v>
      </c>
      <c r="P136" s="1020">
        <f>'WK3 - Notional GI Yr1 YIELD'!$E179</f>
        <v>0</v>
      </c>
      <c r="Q136" s="101"/>
      <c r="R136" s="325"/>
      <c r="S136" s="1003" t="str">
        <f t="shared" si="123"/>
        <v>.</v>
      </c>
      <c r="T136" s="1004" t="str">
        <f t="shared" si="124"/>
        <v>.</v>
      </c>
      <c r="U136" s="1004" t="str">
        <f t="shared" si="126"/>
        <v>.</v>
      </c>
      <c r="V136" s="1004" t="str">
        <f t="shared" si="126"/>
        <v>.</v>
      </c>
      <c r="W136" s="1004" t="str">
        <f t="shared" si="126"/>
        <v>.</v>
      </c>
      <c r="X136" s="1004" t="str">
        <f t="shared" si="126"/>
        <v>.</v>
      </c>
      <c r="Y136" s="1005" t="str">
        <f t="shared" si="126"/>
        <v>.</v>
      </c>
      <c r="Z136" s="116"/>
      <c r="AA136" s="1006" t="str">
        <f t="shared" si="118"/>
        <v>.</v>
      </c>
      <c r="AB136" s="1007" t="str">
        <f t="shared" si="104"/>
        <v>.</v>
      </c>
      <c r="AC136" s="1007" t="str">
        <f t="shared" si="105"/>
        <v>.</v>
      </c>
      <c r="AD136" s="1007" t="str">
        <f t="shared" si="106"/>
        <v>.</v>
      </c>
      <c r="AE136" s="1007" t="str">
        <f t="shared" si="107"/>
        <v>.</v>
      </c>
      <c r="AF136" s="1007" t="str">
        <f t="shared" si="108"/>
        <v>.</v>
      </c>
      <c r="AG136" s="990" t="str">
        <f t="shared" si="109"/>
        <v>.</v>
      </c>
      <c r="AH136" s="116"/>
      <c r="AI136" s="1003" t="str">
        <f>IF(S136=".",".",SUM($S136:S136))</f>
        <v>.</v>
      </c>
      <c r="AJ136" s="1004" t="str">
        <f>IF(T136=".",".",SUM($S136:T136))</f>
        <v>.</v>
      </c>
      <c r="AK136" s="1004" t="str">
        <f>IF(U136=".",".",SUM($S136:U136))</f>
        <v>.</v>
      </c>
      <c r="AL136" s="1004" t="str">
        <f>IF(V136=".",".",SUM($S136:V136))</f>
        <v>.</v>
      </c>
      <c r="AM136" s="1004" t="str">
        <f>IF(W136=".",".",SUM($S136:W136))</f>
        <v>.</v>
      </c>
      <c r="AN136" s="1004" t="str">
        <f>IF(X136=".",".",SUM($S136:X136))</f>
        <v>.</v>
      </c>
      <c r="AO136" s="1005" t="str">
        <f>IF(Y136=".",".",SUM($S136:Y136))</f>
        <v>.</v>
      </c>
      <c r="AP136" s="116"/>
      <c r="AQ136" s="1006" t="str">
        <f t="shared" si="119"/>
        <v>.</v>
      </c>
      <c r="AR136" s="1007" t="str">
        <f t="shared" si="110"/>
        <v>.</v>
      </c>
      <c r="AS136" s="1007" t="str">
        <f t="shared" si="111"/>
        <v>.</v>
      </c>
      <c r="AT136" s="1007" t="str">
        <f t="shared" si="112"/>
        <v>.</v>
      </c>
      <c r="AU136" s="1007" t="str">
        <f t="shared" si="113"/>
        <v>.</v>
      </c>
      <c r="AV136" s="1007" t="str">
        <f t="shared" si="114"/>
        <v>.</v>
      </c>
      <c r="AW136" s="990" t="str">
        <f t="shared" si="115"/>
        <v>.</v>
      </c>
      <c r="AX136" s="327"/>
      <c r="AY136" s="116"/>
      <c r="AZ136" s="1474"/>
      <c r="BA136" s="1474"/>
      <c r="BB136" s="1474"/>
    </row>
    <row r="137" spans="1:54" s="189" customFormat="1" x14ac:dyDescent="0.2">
      <c r="A137" s="183"/>
      <c r="B137" s="325"/>
      <c r="C137" s="472" t="s">
        <v>156</v>
      </c>
      <c r="D137" s="473" t="str">
        <f>IF('WK2 - Notional General Income'!D180="","",'WK2 - Notional General Income'!D180)</f>
        <v/>
      </c>
      <c r="E137" s="837" t="str">
        <f>IF('WK2 - Notional General Income'!M180=".",".",'WK2 - Notional General Income'!M180/'WK2 - Notional General Income'!E180)</f>
        <v>.</v>
      </c>
      <c r="F137" s="837" t="str">
        <f>IF('WK3 - Notional GI Yr1 YIELD'!M180=".",".",'WK3 - Notional GI Yr1 YIELD'!M180/'WK3 - Notional GI Yr1 YIELD'!E180)</f>
        <v>.</v>
      </c>
      <c r="G137" s="874"/>
      <c r="H137" s="874"/>
      <c r="I137" s="874"/>
      <c r="J137" s="874"/>
      <c r="K137" s="874"/>
      <c r="L137" s="874"/>
      <c r="M137" s="333"/>
      <c r="N137" s="116"/>
      <c r="O137" s="1019">
        <f>'WK2 - Notional General Income'!$E180</f>
        <v>0</v>
      </c>
      <c r="P137" s="1020">
        <f>'WK3 - Notional GI Yr1 YIELD'!$E180</f>
        <v>0</v>
      </c>
      <c r="Q137" s="101"/>
      <c r="R137" s="325"/>
      <c r="S137" s="1003" t="str">
        <f t="shared" si="123"/>
        <v>.</v>
      </c>
      <c r="T137" s="1004" t="str">
        <f t="shared" si="124"/>
        <v>.</v>
      </c>
      <c r="U137" s="1004" t="str">
        <f t="shared" si="126"/>
        <v>.</v>
      </c>
      <c r="V137" s="1004" t="str">
        <f t="shared" si="126"/>
        <v>.</v>
      </c>
      <c r="W137" s="1004" t="str">
        <f t="shared" si="126"/>
        <v>.</v>
      </c>
      <c r="X137" s="1004" t="str">
        <f t="shared" si="126"/>
        <v>.</v>
      </c>
      <c r="Y137" s="1005" t="str">
        <f t="shared" si="126"/>
        <v>.</v>
      </c>
      <c r="Z137" s="116"/>
      <c r="AA137" s="1006" t="str">
        <f t="shared" si="118"/>
        <v>.</v>
      </c>
      <c r="AB137" s="1007" t="str">
        <f t="shared" si="104"/>
        <v>.</v>
      </c>
      <c r="AC137" s="1007" t="str">
        <f t="shared" si="105"/>
        <v>.</v>
      </c>
      <c r="AD137" s="1007" t="str">
        <f t="shared" si="106"/>
        <v>.</v>
      </c>
      <c r="AE137" s="1007" t="str">
        <f t="shared" si="107"/>
        <v>.</v>
      </c>
      <c r="AF137" s="1007" t="str">
        <f t="shared" si="108"/>
        <v>.</v>
      </c>
      <c r="AG137" s="990" t="str">
        <f t="shared" si="109"/>
        <v>.</v>
      </c>
      <c r="AH137" s="116"/>
      <c r="AI137" s="1003" t="str">
        <f>IF(S137=".",".",SUM($S137:S137))</f>
        <v>.</v>
      </c>
      <c r="AJ137" s="1004" t="str">
        <f>IF(T137=".",".",SUM($S137:T137))</f>
        <v>.</v>
      </c>
      <c r="AK137" s="1004" t="str">
        <f>IF(U137=".",".",SUM($S137:U137))</f>
        <v>.</v>
      </c>
      <c r="AL137" s="1004" t="str">
        <f>IF(V137=".",".",SUM($S137:V137))</f>
        <v>.</v>
      </c>
      <c r="AM137" s="1004" t="str">
        <f>IF(W137=".",".",SUM($S137:W137))</f>
        <v>.</v>
      </c>
      <c r="AN137" s="1004" t="str">
        <f>IF(X137=".",".",SUM($S137:X137))</f>
        <v>.</v>
      </c>
      <c r="AO137" s="1005" t="str">
        <f>IF(Y137=".",".",SUM($S137:Y137))</f>
        <v>.</v>
      </c>
      <c r="AP137" s="116"/>
      <c r="AQ137" s="1006" t="str">
        <f t="shared" si="119"/>
        <v>.</v>
      </c>
      <c r="AR137" s="1007" t="str">
        <f t="shared" si="110"/>
        <v>.</v>
      </c>
      <c r="AS137" s="1007" t="str">
        <f t="shared" si="111"/>
        <v>.</v>
      </c>
      <c r="AT137" s="1007" t="str">
        <f t="shared" si="112"/>
        <v>.</v>
      </c>
      <c r="AU137" s="1007" t="str">
        <f t="shared" si="113"/>
        <v>.</v>
      </c>
      <c r="AV137" s="1007" t="str">
        <f t="shared" si="114"/>
        <v>.</v>
      </c>
      <c r="AW137" s="990" t="str">
        <f t="shared" si="115"/>
        <v>.</v>
      </c>
      <c r="AX137" s="327"/>
      <c r="AY137" s="116"/>
      <c r="AZ137" s="1474"/>
      <c r="BA137" s="1474"/>
      <c r="BB137" s="1474"/>
    </row>
    <row r="138" spans="1:54" s="189" customFormat="1" x14ac:dyDescent="0.2">
      <c r="A138" s="183"/>
      <c r="B138" s="325"/>
      <c r="C138" s="472" t="s">
        <v>156</v>
      </c>
      <c r="D138" s="473" t="str">
        <f>IF('WK2 - Notional General Income'!D181="","",'WK2 - Notional General Income'!D181)</f>
        <v/>
      </c>
      <c r="E138" s="837" t="str">
        <f>IF('WK2 - Notional General Income'!M181=".",".",'WK2 - Notional General Income'!M181/'WK2 - Notional General Income'!E181)</f>
        <v>.</v>
      </c>
      <c r="F138" s="837" t="str">
        <f>IF('WK3 - Notional GI Yr1 YIELD'!M181=".",".",'WK3 - Notional GI Yr1 YIELD'!M181/'WK3 - Notional GI Yr1 YIELD'!E181)</f>
        <v>.</v>
      </c>
      <c r="G138" s="874"/>
      <c r="H138" s="874"/>
      <c r="I138" s="874"/>
      <c r="J138" s="874"/>
      <c r="K138" s="874"/>
      <c r="L138" s="874"/>
      <c r="M138" s="333"/>
      <c r="N138" s="116"/>
      <c r="O138" s="1019">
        <f>'WK2 - Notional General Income'!$E181</f>
        <v>0</v>
      </c>
      <c r="P138" s="1020">
        <f>'WK3 - Notional GI Yr1 YIELD'!$E181</f>
        <v>0</v>
      </c>
      <c r="Q138" s="101"/>
      <c r="R138" s="325"/>
      <c r="S138" s="1003" t="str">
        <f t="shared" si="123"/>
        <v>.</v>
      </c>
      <c r="T138" s="1004" t="str">
        <f t="shared" si="124"/>
        <v>.</v>
      </c>
      <c r="U138" s="1004" t="str">
        <f t="shared" si="126"/>
        <v>.</v>
      </c>
      <c r="V138" s="1004" t="str">
        <f t="shared" si="126"/>
        <v>.</v>
      </c>
      <c r="W138" s="1004" t="str">
        <f t="shared" si="126"/>
        <v>.</v>
      </c>
      <c r="X138" s="1004" t="str">
        <f t="shared" si="126"/>
        <v>.</v>
      </c>
      <c r="Y138" s="1005" t="str">
        <f t="shared" si="126"/>
        <v>.</v>
      </c>
      <c r="Z138" s="116"/>
      <c r="AA138" s="1006" t="str">
        <f t="shared" si="118"/>
        <v>.</v>
      </c>
      <c r="AB138" s="1007" t="str">
        <f t="shared" si="104"/>
        <v>.</v>
      </c>
      <c r="AC138" s="1007" t="str">
        <f t="shared" si="105"/>
        <v>.</v>
      </c>
      <c r="AD138" s="1007" t="str">
        <f t="shared" si="106"/>
        <v>.</v>
      </c>
      <c r="AE138" s="1007" t="str">
        <f t="shared" si="107"/>
        <v>.</v>
      </c>
      <c r="AF138" s="1007" t="str">
        <f t="shared" si="108"/>
        <v>.</v>
      </c>
      <c r="AG138" s="990" t="str">
        <f t="shared" si="109"/>
        <v>.</v>
      </c>
      <c r="AH138" s="116"/>
      <c r="AI138" s="1003" t="str">
        <f>IF(S138=".",".",SUM($S138:S138))</f>
        <v>.</v>
      </c>
      <c r="AJ138" s="1004" t="str">
        <f>IF(T138=".",".",SUM($S138:T138))</f>
        <v>.</v>
      </c>
      <c r="AK138" s="1004" t="str">
        <f>IF(U138=".",".",SUM($S138:U138))</f>
        <v>.</v>
      </c>
      <c r="AL138" s="1004" t="str">
        <f>IF(V138=".",".",SUM($S138:V138))</f>
        <v>.</v>
      </c>
      <c r="AM138" s="1004" t="str">
        <f>IF(W138=".",".",SUM($S138:W138))</f>
        <v>.</v>
      </c>
      <c r="AN138" s="1004" t="str">
        <f>IF(X138=".",".",SUM($S138:X138))</f>
        <v>.</v>
      </c>
      <c r="AO138" s="1005" t="str">
        <f>IF(Y138=".",".",SUM($S138:Y138))</f>
        <v>.</v>
      </c>
      <c r="AP138" s="116"/>
      <c r="AQ138" s="1006" t="str">
        <f t="shared" si="119"/>
        <v>.</v>
      </c>
      <c r="AR138" s="1007" t="str">
        <f t="shared" si="110"/>
        <v>.</v>
      </c>
      <c r="AS138" s="1007" t="str">
        <f t="shared" si="111"/>
        <v>.</v>
      </c>
      <c r="AT138" s="1007" t="str">
        <f t="shared" si="112"/>
        <v>.</v>
      </c>
      <c r="AU138" s="1007" t="str">
        <f t="shared" si="113"/>
        <v>.</v>
      </c>
      <c r="AV138" s="1007" t="str">
        <f t="shared" si="114"/>
        <v>.</v>
      </c>
      <c r="AW138" s="990" t="str">
        <f t="shared" si="115"/>
        <v>.</v>
      </c>
      <c r="AX138" s="327"/>
      <c r="AY138" s="116"/>
      <c r="AZ138" s="1474"/>
      <c r="BA138" s="1474"/>
      <c r="BB138" s="1474"/>
    </row>
    <row r="139" spans="1:54" s="189" customFormat="1" ht="12.75" thickBot="1" x14ac:dyDescent="0.25">
      <c r="A139" s="183"/>
      <c r="B139" s="325"/>
      <c r="C139" s="1428" t="s">
        <v>156</v>
      </c>
      <c r="D139" s="1429" t="str">
        <f>IF('WK2 - Notional General Income'!D182="","",'WK2 - Notional General Income'!D182)</f>
        <v/>
      </c>
      <c r="E139" s="1430" t="str">
        <f>IF('WK2 - Notional General Income'!M182=".",".",'WK2 - Notional General Income'!M182/'WK2 - Notional General Income'!E182)</f>
        <v>.</v>
      </c>
      <c r="F139" s="1430" t="str">
        <f>IF('WK3 - Notional GI Yr1 YIELD'!M182=".",".",'WK3 - Notional GI Yr1 YIELD'!M182/'WK3 - Notional GI Yr1 YIELD'!E182)</f>
        <v>.</v>
      </c>
      <c r="G139" s="874"/>
      <c r="H139" s="874"/>
      <c r="I139" s="874"/>
      <c r="J139" s="874"/>
      <c r="K139" s="874"/>
      <c r="L139" s="874"/>
      <c r="M139" s="333"/>
      <c r="N139" s="116"/>
      <c r="O139" s="1019">
        <f>'WK2 - Notional General Income'!$E182</f>
        <v>0</v>
      </c>
      <c r="P139" s="1020">
        <f>'WK3 - Notional GI Yr1 YIELD'!$E182</f>
        <v>0</v>
      </c>
      <c r="Q139" s="101"/>
      <c r="R139" s="325"/>
      <c r="S139" s="1003" t="str">
        <f t="shared" si="123"/>
        <v>.</v>
      </c>
      <c r="T139" s="1004" t="str">
        <f t="shared" si="124"/>
        <v>.</v>
      </c>
      <c r="U139" s="1004" t="str">
        <f t="shared" si="126"/>
        <v>.</v>
      </c>
      <c r="V139" s="1004" t="str">
        <f t="shared" si="126"/>
        <v>.</v>
      </c>
      <c r="W139" s="1004" t="str">
        <f t="shared" si="126"/>
        <v>.</v>
      </c>
      <c r="X139" s="1004" t="str">
        <f t="shared" si="126"/>
        <v>.</v>
      </c>
      <c r="Y139" s="1005" t="str">
        <f t="shared" si="126"/>
        <v>.</v>
      </c>
      <c r="Z139" s="116"/>
      <c r="AA139" s="1006" t="str">
        <f t="shared" si="118"/>
        <v>.</v>
      </c>
      <c r="AB139" s="1007" t="str">
        <f t="shared" ref="AB139:AB169" si="130">IFERROR(G139/F139-1,".")</f>
        <v>.</v>
      </c>
      <c r="AC139" s="1007" t="str">
        <f t="shared" ref="AC139:AC169" si="131">IFERROR(H139/G139-1,".")</f>
        <v>.</v>
      </c>
      <c r="AD139" s="1007" t="str">
        <f t="shared" ref="AD139:AD169" si="132">IFERROR(I139/H139-1,".")</f>
        <v>.</v>
      </c>
      <c r="AE139" s="1007" t="str">
        <f t="shared" ref="AE139:AE169" si="133">IFERROR(J139/I139-1,".")</f>
        <v>.</v>
      </c>
      <c r="AF139" s="1007" t="str">
        <f t="shared" ref="AF139:AF169" si="134">IFERROR(K139/J139-1,".")</f>
        <v>.</v>
      </c>
      <c r="AG139" s="990" t="str">
        <f t="shared" ref="AG139:AG169" si="135">IFERROR(L139/K139-1,".")</f>
        <v>.</v>
      </c>
      <c r="AH139" s="116"/>
      <c r="AI139" s="1003" t="str">
        <f>IF(S139=".",".",SUM($S139:S139))</f>
        <v>.</v>
      </c>
      <c r="AJ139" s="1004" t="str">
        <f>IF(T139=".",".",SUM($S139:T139))</f>
        <v>.</v>
      </c>
      <c r="AK139" s="1004" t="str">
        <f>IF(U139=".",".",SUM($S139:U139))</f>
        <v>.</v>
      </c>
      <c r="AL139" s="1004" t="str">
        <f>IF(V139=".",".",SUM($S139:V139))</f>
        <v>.</v>
      </c>
      <c r="AM139" s="1004" t="str">
        <f>IF(W139=".",".",SUM($S139:W139))</f>
        <v>.</v>
      </c>
      <c r="AN139" s="1004" t="str">
        <f>IF(X139=".",".",SUM($S139:X139))</f>
        <v>.</v>
      </c>
      <c r="AO139" s="1005" t="str">
        <f>IF(Y139=".",".",SUM($S139:Y139))</f>
        <v>.</v>
      </c>
      <c r="AP139" s="116"/>
      <c r="AQ139" s="1006" t="str">
        <f t="shared" si="119"/>
        <v>.</v>
      </c>
      <c r="AR139" s="1007" t="str">
        <f t="shared" ref="AR139:AR169" si="136">IFERROR(G139/$E139-1,".")</f>
        <v>.</v>
      </c>
      <c r="AS139" s="1007" t="str">
        <f t="shared" ref="AS139:AS169" si="137">IFERROR(H139/$E139-1,".")</f>
        <v>.</v>
      </c>
      <c r="AT139" s="1007" t="str">
        <f t="shared" ref="AT139:AT169" si="138">IFERROR(I139/$E139-1,".")</f>
        <v>.</v>
      </c>
      <c r="AU139" s="1007" t="str">
        <f t="shared" ref="AU139:AU169" si="139">IFERROR(J139/$E139-1,".")</f>
        <v>.</v>
      </c>
      <c r="AV139" s="1007" t="str">
        <f t="shared" ref="AV139:AV169" si="140">IFERROR(K139/$E139-1,".")</f>
        <v>.</v>
      </c>
      <c r="AW139" s="990" t="str">
        <f t="shared" ref="AW139:AW169" si="141">IFERROR(L139/$E139-1,".")</f>
        <v>.</v>
      </c>
      <c r="AX139" s="327"/>
      <c r="AY139" s="116"/>
      <c r="AZ139" s="1474"/>
      <c r="BA139" s="1474"/>
      <c r="BB139" s="1474"/>
    </row>
    <row r="140" spans="1:54" s="189" customFormat="1" ht="12.75" thickTop="1" x14ac:dyDescent="0.2">
      <c r="A140" s="183"/>
      <c r="B140" s="325"/>
      <c r="C140" s="472" t="s">
        <v>261</v>
      </c>
      <c r="D140" s="473" t="str">
        <f>IF('WK2 - Notional General Income'!D387="","",'WK2 - Notional General Income'!D387)</f>
        <v/>
      </c>
      <c r="E140" s="837" t="str">
        <f>IF('WK2 - Notional General Income'!M387=".",".",'WK2 - Notional General Income'!M387/'WK2 - Notional General Income'!E387)</f>
        <v>.</v>
      </c>
      <c r="F140" s="837" t="str">
        <f>IF('WK3 - Notional GI Yr1 YIELD'!M387=".",".",'WK3 - Notional GI Yr1 YIELD'!M387/'WK3 - Notional GI Yr1 YIELD'!E387)</f>
        <v>.</v>
      </c>
      <c r="G140" s="874"/>
      <c r="H140" s="874"/>
      <c r="I140" s="874"/>
      <c r="J140" s="874"/>
      <c r="K140" s="874"/>
      <c r="L140" s="874"/>
      <c r="M140" s="333"/>
      <c r="N140" s="116"/>
      <c r="O140" s="1425">
        <f>'WK2 - Notional General Income'!$E387</f>
        <v>0</v>
      </c>
      <c r="P140" s="1426">
        <f>'WK3 - Notional GI Yr1 YIELD'!$E387</f>
        <v>0</v>
      </c>
      <c r="Q140" s="101"/>
      <c r="R140" s="325"/>
      <c r="S140" s="1003" t="str">
        <f t="shared" si="123"/>
        <v>.</v>
      </c>
      <c r="T140" s="1004" t="str">
        <f t="shared" si="124"/>
        <v>.</v>
      </c>
      <c r="U140" s="1004" t="str">
        <f t="shared" si="126"/>
        <v>.</v>
      </c>
      <c r="V140" s="1004" t="str">
        <f t="shared" si="126"/>
        <v>.</v>
      </c>
      <c r="W140" s="1004" t="str">
        <f t="shared" si="126"/>
        <v>.</v>
      </c>
      <c r="X140" s="1004" t="str">
        <f t="shared" si="126"/>
        <v>.</v>
      </c>
      <c r="Y140" s="1005" t="str">
        <f t="shared" si="126"/>
        <v>.</v>
      </c>
      <c r="Z140" s="116"/>
      <c r="AA140" s="1006" t="str">
        <f t="shared" ref="AA140:AA169" si="142">IFERROR(F140/E140-1,".")</f>
        <v>.</v>
      </c>
      <c r="AB140" s="1007" t="str">
        <f t="shared" si="130"/>
        <v>.</v>
      </c>
      <c r="AC140" s="1007" t="str">
        <f t="shared" si="131"/>
        <v>.</v>
      </c>
      <c r="AD140" s="1007" t="str">
        <f t="shared" si="132"/>
        <v>.</v>
      </c>
      <c r="AE140" s="1007" t="str">
        <f t="shared" si="133"/>
        <v>.</v>
      </c>
      <c r="AF140" s="1007" t="str">
        <f t="shared" si="134"/>
        <v>.</v>
      </c>
      <c r="AG140" s="990" t="str">
        <f t="shared" si="135"/>
        <v>.</v>
      </c>
      <c r="AH140" s="116"/>
      <c r="AI140" s="1003" t="str">
        <f>IF(S140=".",".",SUM($S140:S140))</f>
        <v>.</v>
      </c>
      <c r="AJ140" s="1004" t="str">
        <f>IF(T140=".",".",SUM($S140:T140))</f>
        <v>.</v>
      </c>
      <c r="AK140" s="1004" t="str">
        <f>IF(U140=".",".",SUM($S140:U140))</f>
        <v>.</v>
      </c>
      <c r="AL140" s="1004" t="str">
        <f>IF(V140=".",".",SUM($S140:V140))</f>
        <v>.</v>
      </c>
      <c r="AM140" s="1004" t="str">
        <f>IF(W140=".",".",SUM($S140:W140))</f>
        <v>.</v>
      </c>
      <c r="AN140" s="1004" t="str">
        <f>IF(X140=".",".",SUM($S140:X140))</f>
        <v>.</v>
      </c>
      <c r="AO140" s="1005" t="str">
        <f>IF(Y140=".",".",SUM($S140:Y140))</f>
        <v>.</v>
      </c>
      <c r="AP140" s="116"/>
      <c r="AQ140" s="1006" t="str">
        <f t="shared" ref="AQ140:AQ169" si="143">IFERROR(F140/$E140-1,".")</f>
        <v>.</v>
      </c>
      <c r="AR140" s="1007" t="str">
        <f t="shared" si="136"/>
        <v>.</v>
      </c>
      <c r="AS140" s="1007" t="str">
        <f t="shared" si="137"/>
        <v>.</v>
      </c>
      <c r="AT140" s="1007" t="str">
        <f t="shared" si="138"/>
        <v>.</v>
      </c>
      <c r="AU140" s="1007" t="str">
        <f t="shared" si="139"/>
        <v>.</v>
      </c>
      <c r="AV140" s="1007" t="str">
        <f t="shared" si="140"/>
        <v>.</v>
      </c>
      <c r="AW140" s="990" t="str">
        <f t="shared" si="141"/>
        <v>.</v>
      </c>
      <c r="AX140" s="327"/>
      <c r="AY140" s="116"/>
      <c r="AZ140" s="1474"/>
      <c r="BA140" s="1474"/>
      <c r="BB140" s="1474"/>
    </row>
    <row r="141" spans="1:54" s="189" customFormat="1" x14ac:dyDescent="0.2">
      <c r="A141" s="183"/>
      <c r="B141" s="325"/>
      <c r="C141" s="472" t="s">
        <v>261</v>
      </c>
      <c r="D141" s="473" t="str">
        <f>IF('WK2 - Notional General Income'!D388="","",'WK2 - Notional General Income'!D388)</f>
        <v/>
      </c>
      <c r="E141" s="837" t="str">
        <f>IF('WK2 - Notional General Income'!M388=".",".",'WK2 - Notional General Income'!M388/'WK2 - Notional General Income'!E388)</f>
        <v>.</v>
      </c>
      <c r="F141" s="837" t="str">
        <f>IF('WK3 - Notional GI Yr1 YIELD'!M388=".",".",'WK3 - Notional GI Yr1 YIELD'!M388/'WK3 - Notional GI Yr1 YIELD'!E388)</f>
        <v>.</v>
      </c>
      <c r="G141" s="874"/>
      <c r="H141" s="874"/>
      <c r="I141" s="874"/>
      <c r="J141" s="874"/>
      <c r="K141" s="874"/>
      <c r="L141" s="874"/>
      <c r="M141" s="333"/>
      <c r="N141" s="116"/>
      <c r="O141" s="1019">
        <f>'WK2 - Notional General Income'!$E388</f>
        <v>0</v>
      </c>
      <c r="P141" s="1020">
        <f>'WK3 - Notional GI Yr1 YIELD'!$E388</f>
        <v>0</v>
      </c>
      <c r="Q141" s="101"/>
      <c r="R141" s="325"/>
      <c r="S141" s="1003" t="str">
        <f t="shared" si="123"/>
        <v>.</v>
      </c>
      <c r="T141" s="1004" t="str">
        <f t="shared" si="124"/>
        <v>.</v>
      </c>
      <c r="U141" s="1004" t="str">
        <f t="shared" si="126"/>
        <v>.</v>
      </c>
      <c r="V141" s="1004" t="str">
        <f t="shared" si="126"/>
        <v>.</v>
      </c>
      <c r="W141" s="1004" t="str">
        <f t="shared" si="126"/>
        <v>.</v>
      </c>
      <c r="X141" s="1004" t="str">
        <f t="shared" si="126"/>
        <v>.</v>
      </c>
      <c r="Y141" s="1005" t="str">
        <f t="shared" si="126"/>
        <v>.</v>
      </c>
      <c r="Z141" s="116"/>
      <c r="AA141" s="1006" t="str">
        <f t="shared" si="142"/>
        <v>.</v>
      </c>
      <c r="AB141" s="1007" t="str">
        <f t="shared" si="130"/>
        <v>.</v>
      </c>
      <c r="AC141" s="1007" t="str">
        <f t="shared" si="131"/>
        <v>.</v>
      </c>
      <c r="AD141" s="1007" t="str">
        <f t="shared" si="132"/>
        <v>.</v>
      </c>
      <c r="AE141" s="1007" t="str">
        <f t="shared" si="133"/>
        <v>.</v>
      </c>
      <c r="AF141" s="1007" t="str">
        <f t="shared" si="134"/>
        <v>.</v>
      </c>
      <c r="AG141" s="990" t="str">
        <f t="shared" si="135"/>
        <v>.</v>
      </c>
      <c r="AH141" s="116"/>
      <c r="AI141" s="1003" t="str">
        <f>IF(S141=".",".",SUM($S141:S141))</f>
        <v>.</v>
      </c>
      <c r="AJ141" s="1004" t="str">
        <f>IF(T141=".",".",SUM($S141:T141))</f>
        <v>.</v>
      </c>
      <c r="AK141" s="1004" t="str">
        <f>IF(U141=".",".",SUM($S141:U141))</f>
        <v>.</v>
      </c>
      <c r="AL141" s="1004" t="str">
        <f>IF(V141=".",".",SUM($S141:V141))</f>
        <v>.</v>
      </c>
      <c r="AM141" s="1004" t="str">
        <f>IF(W141=".",".",SUM($S141:W141))</f>
        <v>.</v>
      </c>
      <c r="AN141" s="1004" t="str">
        <f>IF(X141=".",".",SUM($S141:X141))</f>
        <v>.</v>
      </c>
      <c r="AO141" s="1005" t="str">
        <f>IF(Y141=".",".",SUM($S141:Y141))</f>
        <v>.</v>
      </c>
      <c r="AP141" s="116"/>
      <c r="AQ141" s="1006" t="str">
        <f t="shared" si="143"/>
        <v>.</v>
      </c>
      <c r="AR141" s="1007" t="str">
        <f t="shared" si="136"/>
        <v>.</v>
      </c>
      <c r="AS141" s="1007" t="str">
        <f t="shared" si="137"/>
        <v>.</v>
      </c>
      <c r="AT141" s="1007" t="str">
        <f t="shared" si="138"/>
        <v>.</v>
      </c>
      <c r="AU141" s="1007" t="str">
        <f t="shared" si="139"/>
        <v>.</v>
      </c>
      <c r="AV141" s="1007" t="str">
        <f t="shared" si="140"/>
        <v>.</v>
      </c>
      <c r="AW141" s="990" t="str">
        <f t="shared" si="141"/>
        <v>.</v>
      </c>
      <c r="AX141" s="327"/>
      <c r="AY141" s="116"/>
      <c r="AZ141" s="1474"/>
      <c r="BA141" s="1474"/>
      <c r="BB141" s="1474"/>
    </row>
    <row r="142" spans="1:54" s="189" customFormat="1" x14ac:dyDescent="0.2">
      <c r="A142" s="183"/>
      <c r="B142" s="325"/>
      <c r="C142" s="472" t="s">
        <v>261</v>
      </c>
      <c r="D142" s="473" t="str">
        <f>IF('WK2 - Notional General Income'!D389="","",'WK2 - Notional General Income'!D389)</f>
        <v/>
      </c>
      <c r="E142" s="837" t="str">
        <f>IF('WK2 - Notional General Income'!M389=".",".",'WK2 - Notional General Income'!M389/'WK2 - Notional General Income'!E389)</f>
        <v>.</v>
      </c>
      <c r="F142" s="837" t="str">
        <f>IF('WK3 - Notional GI Yr1 YIELD'!M389=".",".",'WK3 - Notional GI Yr1 YIELD'!M389/'WK3 - Notional GI Yr1 YIELD'!E389)</f>
        <v>.</v>
      </c>
      <c r="G142" s="874"/>
      <c r="H142" s="874"/>
      <c r="I142" s="874"/>
      <c r="J142" s="874"/>
      <c r="K142" s="874"/>
      <c r="L142" s="874"/>
      <c r="M142" s="333"/>
      <c r="N142" s="116"/>
      <c r="O142" s="1019">
        <f>'WK2 - Notional General Income'!$E389</f>
        <v>0</v>
      </c>
      <c r="P142" s="1020">
        <f>'WK3 - Notional GI Yr1 YIELD'!$E389</f>
        <v>0</v>
      </c>
      <c r="Q142" s="101"/>
      <c r="R142" s="325"/>
      <c r="S142" s="1003" t="str">
        <f t="shared" si="123"/>
        <v>.</v>
      </c>
      <c r="T142" s="1004" t="str">
        <f t="shared" si="124"/>
        <v>.</v>
      </c>
      <c r="U142" s="1004" t="str">
        <f t="shared" si="126"/>
        <v>.</v>
      </c>
      <c r="V142" s="1004" t="str">
        <f t="shared" si="126"/>
        <v>.</v>
      </c>
      <c r="W142" s="1004" t="str">
        <f t="shared" si="126"/>
        <v>.</v>
      </c>
      <c r="X142" s="1004" t="str">
        <f t="shared" si="126"/>
        <v>.</v>
      </c>
      <c r="Y142" s="1005" t="str">
        <f t="shared" si="126"/>
        <v>.</v>
      </c>
      <c r="Z142" s="116"/>
      <c r="AA142" s="1006" t="str">
        <f t="shared" si="142"/>
        <v>.</v>
      </c>
      <c r="AB142" s="1007" t="str">
        <f t="shared" si="130"/>
        <v>.</v>
      </c>
      <c r="AC142" s="1007" t="str">
        <f t="shared" si="131"/>
        <v>.</v>
      </c>
      <c r="AD142" s="1007" t="str">
        <f t="shared" si="132"/>
        <v>.</v>
      </c>
      <c r="AE142" s="1007" t="str">
        <f t="shared" si="133"/>
        <v>.</v>
      </c>
      <c r="AF142" s="1007" t="str">
        <f t="shared" si="134"/>
        <v>.</v>
      </c>
      <c r="AG142" s="990" t="str">
        <f t="shared" si="135"/>
        <v>.</v>
      </c>
      <c r="AH142" s="116"/>
      <c r="AI142" s="1003" t="str">
        <f>IF(S142=".",".",SUM($S142:S142))</f>
        <v>.</v>
      </c>
      <c r="AJ142" s="1004" t="str">
        <f>IF(T142=".",".",SUM($S142:T142))</f>
        <v>.</v>
      </c>
      <c r="AK142" s="1004" t="str">
        <f>IF(U142=".",".",SUM($S142:U142))</f>
        <v>.</v>
      </c>
      <c r="AL142" s="1004" t="str">
        <f>IF(V142=".",".",SUM($S142:V142))</f>
        <v>.</v>
      </c>
      <c r="AM142" s="1004" t="str">
        <f>IF(W142=".",".",SUM($S142:W142))</f>
        <v>.</v>
      </c>
      <c r="AN142" s="1004" t="str">
        <f>IF(X142=".",".",SUM($S142:X142))</f>
        <v>.</v>
      </c>
      <c r="AO142" s="1005" t="str">
        <f>IF(Y142=".",".",SUM($S142:Y142))</f>
        <v>.</v>
      </c>
      <c r="AP142" s="116"/>
      <c r="AQ142" s="1006" t="str">
        <f t="shared" si="143"/>
        <v>.</v>
      </c>
      <c r="AR142" s="1007" t="str">
        <f t="shared" si="136"/>
        <v>.</v>
      </c>
      <c r="AS142" s="1007" t="str">
        <f t="shared" si="137"/>
        <v>.</v>
      </c>
      <c r="AT142" s="1007" t="str">
        <f t="shared" si="138"/>
        <v>.</v>
      </c>
      <c r="AU142" s="1007" t="str">
        <f t="shared" si="139"/>
        <v>.</v>
      </c>
      <c r="AV142" s="1007" t="str">
        <f t="shared" si="140"/>
        <v>.</v>
      </c>
      <c r="AW142" s="990" t="str">
        <f t="shared" si="141"/>
        <v>.</v>
      </c>
      <c r="AX142" s="327"/>
      <c r="AY142" s="116"/>
      <c r="AZ142" s="1474"/>
      <c r="BA142" s="1474"/>
      <c r="BB142" s="1474"/>
    </row>
    <row r="143" spans="1:54" s="189" customFormat="1" x14ac:dyDescent="0.2">
      <c r="A143" s="183"/>
      <c r="B143" s="325"/>
      <c r="C143" s="472" t="s">
        <v>261</v>
      </c>
      <c r="D143" s="473" t="str">
        <f>IF('WK2 - Notional General Income'!D390="","",'WK2 - Notional General Income'!D390)</f>
        <v/>
      </c>
      <c r="E143" s="837" t="str">
        <f>IF('WK2 - Notional General Income'!M390=".",".",'WK2 - Notional General Income'!M390/'WK2 - Notional General Income'!E390)</f>
        <v>.</v>
      </c>
      <c r="F143" s="837" t="str">
        <f>IF('WK3 - Notional GI Yr1 YIELD'!M390=".",".",'WK3 - Notional GI Yr1 YIELD'!M390/'WK3 - Notional GI Yr1 YIELD'!E390)</f>
        <v>.</v>
      </c>
      <c r="G143" s="874"/>
      <c r="H143" s="874"/>
      <c r="I143" s="874"/>
      <c r="J143" s="874"/>
      <c r="K143" s="874"/>
      <c r="L143" s="874"/>
      <c r="M143" s="333"/>
      <c r="N143" s="116"/>
      <c r="O143" s="1019">
        <f>'WK2 - Notional General Income'!$E390</f>
        <v>0</v>
      </c>
      <c r="P143" s="1020">
        <f>'WK3 - Notional GI Yr1 YIELD'!$E390</f>
        <v>0</v>
      </c>
      <c r="Q143" s="101"/>
      <c r="R143" s="325"/>
      <c r="S143" s="1003" t="str">
        <f t="shared" si="123"/>
        <v>.</v>
      </c>
      <c r="T143" s="1004" t="str">
        <f t="shared" si="124"/>
        <v>.</v>
      </c>
      <c r="U143" s="1004" t="str">
        <f t="shared" si="126"/>
        <v>.</v>
      </c>
      <c r="V143" s="1004" t="str">
        <f t="shared" si="126"/>
        <v>.</v>
      </c>
      <c r="W143" s="1004" t="str">
        <f t="shared" si="126"/>
        <v>.</v>
      </c>
      <c r="X143" s="1004" t="str">
        <f t="shared" si="126"/>
        <v>.</v>
      </c>
      <c r="Y143" s="1005" t="str">
        <f t="shared" si="126"/>
        <v>.</v>
      </c>
      <c r="Z143" s="116"/>
      <c r="AA143" s="1006" t="str">
        <f t="shared" si="142"/>
        <v>.</v>
      </c>
      <c r="AB143" s="1007" t="str">
        <f t="shared" si="130"/>
        <v>.</v>
      </c>
      <c r="AC143" s="1007" t="str">
        <f t="shared" si="131"/>
        <v>.</v>
      </c>
      <c r="AD143" s="1007" t="str">
        <f t="shared" si="132"/>
        <v>.</v>
      </c>
      <c r="AE143" s="1007" t="str">
        <f t="shared" si="133"/>
        <v>.</v>
      </c>
      <c r="AF143" s="1007" t="str">
        <f t="shared" si="134"/>
        <v>.</v>
      </c>
      <c r="AG143" s="990" t="str">
        <f t="shared" si="135"/>
        <v>.</v>
      </c>
      <c r="AH143" s="116"/>
      <c r="AI143" s="1003" t="str">
        <f>IF(S143=".",".",SUM($S143:S143))</f>
        <v>.</v>
      </c>
      <c r="AJ143" s="1004" t="str">
        <f>IF(T143=".",".",SUM($S143:T143))</f>
        <v>.</v>
      </c>
      <c r="AK143" s="1004" t="str">
        <f>IF(U143=".",".",SUM($S143:U143))</f>
        <v>.</v>
      </c>
      <c r="AL143" s="1004" t="str">
        <f>IF(V143=".",".",SUM($S143:V143))</f>
        <v>.</v>
      </c>
      <c r="AM143" s="1004" t="str">
        <f>IF(W143=".",".",SUM($S143:W143))</f>
        <v>.</v>
      </c>
      <c r="AN143" s="1004" t="str">
        <f>IF(X143=".",".",SUM($S143:X143))</f>
        <v>.</v>
      </c>
      <c r="AO143" s="1005" t="str">
        <f>IF(Y143=".",".",SUM($S143:Y143))</f>
        <v>.</v>
      </c>
      <c r="AP143" s="116"/>
      <c r="AQ143" s="1006" t="str">
        <f t="shared" si="143"/>
        <v>.</v>
      </c>
      <c r="AR143" s="1007" t="str">
        <f t="shared" si="136"/>
        <v>.</v>
      </c>
      <c r="AS143" s="1007" t="str">
        <f t="shared" si="137"/>
        <v>.</v>
      </c>
      <c r="AT143" s="1007" t="str">
        <f t="shared" si="138"/>
        <v>.</v>
      </c>
      <c r="AU143" s="1007" t="str">
        <f t="shared" si="139"/>
        <v>.</v>
      </c>
      <c r="AV143" s="1007" t="str">
        <f t="shared" si="140"/>
        <v>.</v>
      </c>
      <c r="AW143" s="990" t="str">
        <f t="shared" si="141"/>
        <v>.</v>
      </c>
      <c r="AX143" s="327"/>
      <c r="AY143" s="116"/>
      <c r="AZ143" s="1474"/>
      <c r="BA143" s="1474"/>
      <c r="BB143" s="1474"/>
    </row>
    <row r="144" spans="1:54" s="189" customFormat="1" x14ac:dyDescent="0.2">
      <c r="A144" s="183"/>
      <c r="B144" s="325"/>
      <c r="C144" s="472" t="s">
        <v>261</v>
      </c>
      <c r="D144" s="473" t="str">
        <f>IF('WK2 - Notional General Income'!D391="","",'WK2 - Notional General Income'!D391)</f>
        <v/>
      </c>
      <c r="E144" s="837" t="str">
        <f>IF('WK2 - Notional General Income'!M391=".",".",'WK2 - Notional General Income'!M391/'WK2 - Notional General Income'!E391)</f>
        <v>.</v>
      </c>
      <c r="F144" s="837" t="str">
        <f>IF('WK3 - Notional GI Yr1 YIELD'!M391=".",".",'WK3 - Notional GI Yr1 YIELD'!M391/'WK3 - Notional GI Yr1 YIELD'!E391)</f>
        <v>.</v>
      </c>
      <c r="G144" s="874"/>
      <c r="H144" s="874"/>
      <c r="I144" s="874"/>
      <c r="J144" s="874"/>
      <c r="K144" s="874"/>
      <c r="L144" s="874"/>
      <c r="M144" s="333"/>
      <c r="N144" s="116"/>
      <c r="O144" s="1019">
        <f>'WK2 - Notional General Income'!$E391</f>
        <v>0</v>
      </c>
      <c r="P144" s="1020">
        <f>'WK3 - Notional GI Yr1 YIELD'!$E391</f>
        <v>0</v>
      </c>
      <c r="Q144" s="101"/>
      <c r="R144" s="325"/>
      <c r="S144" s="1003" t="str">
        <f t="shared" si="123"/>
        <v>.</v>
      </c>
      <c r="T144" s="1004" t="str">
        <f t="shared" si="124"/>
        <v>.</v>
      </c>
      <c r="U144" s="1004" t="str">
        <f t="shared" si="126"/>
        <v>.</v>
      </c>
      <c r="V144" s="1004" t="str">
        <f t="shared" si="126"/>
        <v>.</v>
      </c>
      <c r="W144" s="1004" t="str">
        <f t="shared" si="126"/>
        <v>.</v>
      </c>
      <c r="X144" s="1004" t="str">
        <f t="shared" si="126"/>
        <v>.</v>
      </c>
      <c r="Y144" s="1005" t="str">
        <f t="shared" si="126"/>
        <v>.</v>
      </c>
      <c r="Z144" s="116"/>
      <c r="AA144" s="1006" t="str">
        <f t="shared" si="142"/>
        <v>.</v>
      </c>
      <c r="AB144" s="1007" t="str">
        <f t="shared" si="130"/>
        <v>.</v>
      </c>
      <c r="AC144" s="1007" t="str">
        <f t="shared" si="131"/>
        <v>.</v>
      </c>
      <c r="AD144" s="1007" t="str">
        <f t="shared" si="132"/>
        <v>.</v>
      </c>
      <c r="AE144" s="1007" t="str">
        <f t="shared" si="133"/>
        <v>.</v>
      </c>
      <c r="AF144" s="1007" t="str">
        <f t="shared" si="134"/>
        <v>.</v>
      </c>
      <c r="AG144" s="990" t="str">
        <f t="shared" si="135"/>
        <v>.</v>
      </c>
      <c r="AH144" s="116"/>
      <c r="AI144" s="1003" t="str">
        <f>IF(S144=".",".",SUM($S144:S144))</f>
        <v>.</v>
      </c>
      <c r="AJ144" s="1004" t="str">
        <f>IF(T144=".",".",SUM($S144:T144))</f>
        <v>.</v>
      </c>
      <c r="AK144" s="1004" t="str">
        <f>IF(U144=".",".",SUM($S144:U144))</f>
        <v>.</v>
      </c>
      <c r="AL144" s="1004" t="str">
        <f>IF(V144=".",".",SUM($S144:V144))</f>
        <v>.</v>
      </c>
      <c r="AM144" s="1004" t="str">
        <f>IF(W144=".",".",SUM($S144:W144))</f>
        <v>.</v>
      </c>
      <c r="AN144" s="1004" t="str">
        <f>IF(X144=".",".",SUM($S144:X144))</f>
        <v>.</v>
      </c>
      <c r="AO144" s="1005" t="str">
        <f>IF(Y144=".",".",SUM($S144:Y144))</f>
        <v>.</v>
      </c>
      <c r="AP144" s="116"/>
      <c r="AQ144" s="1006" t="str">
        <f t="shared" si="143"/>
        <v>.</v>
      </c>
      <c r="AR144" s="1007" t="str">
        <f t="shared" si="136"/>
        <v>.</v>
      </c>
      <c r="AS144" s="1007" t="str">
        <f t="shared" si="137"/>
        <v>.</v>
      </c>
      <c r="AT144" s="1007" t="str">
        <f t="shared" si="138"/>
        <v>.</v>
      </c>
      <c r="AU144" s="1007" t="str">
        <f t="shared" si="139"/>
        <v>.</v>
      </c>
      <c r="AV144" s="1007" t="str">
        <f t="shared" si="140"/>
        <v>.</v>
      </c>
      <c r="AW144" s="990" t="str">
        <f t="shared" si="141"/>
        <v>.</v>
      </c>
      <c r="AX144" s="327"/>
      <c r="AY144" s="116"/>
      <c r="AZ144" s="1474"/>
      <c r="BA144" s="1474"/>
      <c r="BB144" s="1474"/>
    </row>
    <row r="145" spans="1:54" s="189" customFormat="1" x14ac:dyDescent="0.2">
      <c r="A145" s="183"/>
      <c r="B145" s="325"/>
      <c r="C145" s="472" t="s">
        <v>261</v>
      </c>
      <c r="D145" s="473" t="str">
        <f>IF('WK2 - Notional General Income'!D392="","",'WK2 - Notional General Income'!D392)</f>
        <v/>
      </c>
      <c r="E145" s="837" t="str">
        <f>IF('WK2 - Notional General Income'!M392=".",".",'WK2 - Notional General Income'!M392/'WK2 - Notional General Income'!E392)</f>
        <v>.</v>
      </c>
      <c r="F145" s="837" t="str">
        <f>IF('WK3 - Notional GI Yr1 YIELD'!M392=".",".",'WK3 - Notional GI Yr1 YIELD'!M392/'WK3 - Notional GI Yr1 YIELD'!E392)</f>
        <v>.</v>
      </c>
      <c r="G145" s="874"/>
      <c r="H145" s="874"/>
      <c r="I145" s="874"/>
      <c r="J145" s="874"/>
      <c r="K145" s="874"/>
      <c r="L145" s="874"/>
      <c r="M145" s="333"/>
      <c r="N145" s="116"/>
      <c r="O145" s="1019">
        <f>'WK2 - Notional General Income'!$E392</f>
        <v>0</v>
      </c>
      <c r="P145" s="1020">
        <f>'WK3 - Notional GI Yr1 YIELD'!$E392</f>
        <v>0</v>
      </c>
      <c r="Q145" s="101"/>
      <c r="R145" s="325"/>
      <c r="S145" s="1003" t="str">
        <f t="shared" si="123"/>
        <v>.</v>
      </c>
      <c r="T145" s="1004" t="str">
        <f t="shared" si="124"/>
        <v>.</v>
      </c>
      <c r="U145" s="1004" t="str">
        <f t="shared" si="126"/>
        <v>.</v>
      </c>
      <c r="V145" s="1004" t="str">
        <f t="shared" si="126"/>
        <v>.</v>
      </c>
      <c r="W145" s="1004" t="str">
        <f t="shared" si="126"/>
        <v>.</v>
      </c>
      <c r="X145" s="1004" t="str">
        <f t="shared" si="126"/>
        <v>.</v>
      </c>
      <c r="Y145" s="1005" t="str">
        <f t="shared" si="126"/>
        <v>.</v>
      </c>
      <c r="Z145" s="116"/>
      <c r="AA145" s="1006" t="str">
        <f t="shared" si="142"/>
        <v>.</v>
      </c>
      <c r="AB145" s="1007" t="str">
        <f t="shared" si="130"/>
        <v>.</v>
      </c>
      <c r="AC145" s="1007" t="str">
        <f t="shared" si="131"/>
        <v>.</v>
      </c>
      <c r="AD145" s="1007" t="str">
        <f t="shared" si="132"/>
        <v>.</v>
      </c>
      <c r="AE145" s="1007" t="str">
        <f t="shared" si="133"/>
        <v>.</v>
      </c>
      <c r="AF145" s="1007" t="str">
        <f t="shared" si="134"/>
        <v>.</v>
      </c>
      <c r="AG145" s="990" t="str">
        <f t="shared" si="135"/>
        <v>.</v>
      </c>
      <c r="AH145" s="116"/>
      <c r="AI145" s="1003" t="str">
        <f>IF(S145=".",".",SUM($S145:S145))</f>
        <v>.</v>
      </c>
      <c r="AJ145" s="1004" t="str">
        <f>IF(T145=".",".",SUM($S145:T145))</f>
        <v>.</v>
      </c>
      <c r="AK145" s="1004" t="str">
        <f>IF(U145=".",".",SUM($S145:U145))</f>
        <v>.</v>
      </c>
      <c r="AL145" s="1004" t="str">
        <f>IF(V145=".",".",SUM($S145:V145))</f>
        <v>.</v>
      </c>
      <c r="AM145" s="1004" t="str">
        <f>IF(W145=".",".",SUM($S145:W145))</f>
        <v>.</v>
      </c>
      <c r="AN145" s="1004" t="str">
        <f>IF(X145=".",".",SUM($S145:X145))</f>
        <v>.</v>
      </c>
      <c r="AO145" s="1005" t="str">
        <f>IF(Y145=".",".",SUM($S145:Y145))</f>
        <v>.</v>
      </c>
      <c r="AP145" s="116"/>
      <c r="AQ145" s="1006" t="str">
        <f t="shared" si="143"/>
        <v>.</v>
      </c>
      <c r="AR145" s="1007" t="str">
        <f t="shared" si="136"/>
        <v>.</v>
      </c>
      <c r="AS145" s="1007" t="str">
        <f t="shared" si="137"/>
        <v>.</v>
      </c>
      <c r="AT145" s="1007" t="str">
        <f t="shared" si="138"/>
        <v>.</v>
      </c>
      <c r="AU145" s="1007" t="str">
        <f t="shared" si="139"/>
        <v>.</v>
      </c>
      <c r="AV145" s="1007" t="str">
        <f t="shared" si="140"/>
        <v>.</v>
      </c>
      <c r="AW145" s="990" t="str">
        <f t="shared" si="141"/>
        <v>.</v>
      </c>
      <c r="AX145" s="327"/>
      <c r="AY145" s="116"/>
      <c r="AZ145" s="1474"/>
      <c r="BA145" s="1474"/>
      <c r="BB145" s="1474"/>
    </row>
    <row r="146" spans="1:54" s="189" customFormat="1" x14ac:dyDescent="0.2">
      <c r="A146" s="183"/>
      <c r="B146" s="325"/>
      <c r="C146" s="472" t="s">
        <v>261</v>
      </c>
      <c r="D146" s="473" t="str">
        <f>IF('WK2 - Notional General Income'!D393="","",'WK2 - Notional General Income'!D393)</f>
        <v/>
      </c>
      <c r="E146" s="837" t="str">
        <f>IF('WK2 - Notional General Income'!M393=".",".",'WK2 - Notional General Income'!M393/'WK2 - Notional General Income'!E393)</f>
        <v>.</v>
      </c>
      <c r="F146" s="837" t="str">
        <f>IF('WK3 - Notional GI Yr1 YIELD'!M393=".",".",'WK3 - Notional GI Yr1 YIELD'!M393/'WK3 - Notional GI Yr1 YIELD'!E393)</f>
        <v>.</v>
      </c>
      <c r="G146" s="874"/>
      <c r="H146" s="874"/>
      <c r="I146" s="874"/>
      <c r="J146" s="874"/>
      <c r="K146" s="874"/>
      <c r="L146" s="874"/>
      <c r="M146" s="333"/>
      <c r="N146" s="116"/>
      <c r="O146" s="1019">
        <f>'WK2 - Notional General Income'!$E393</f>
        <v>0</v>
      </c>
      <c r="P146" s="1020">
        <f>'WK3 - Notional GI Yr1 YIELD'!$E393</f>
        <v>0</v>
      </c>
      <c r="Q146" s="101"/>
      <c r="R146" s="325"/>
      <c r="S146" s="1003" t="str">
        <f t="shared" si="123"/>
        <v>.</v>
      </c>
      <c r="T146" s="1004" t="str">
        <f t="shared" si="124"/>
        <v>.</v>
      </c>
      <c r="U146" s="1004" t="str">
        <f t="shared" si="126"/>
        <v>.</v>
      </c>
      <c r="V146" s="1004" t="str">
        <f t="shared" si="126"/>
        <v>.</v>
      </c>
      <c r="W146" s="1004" t="str">
        <f t="shared" si="126"/>
        <v>.</v>
      </c>
      <c r="X146" s="1004" t="str">
        <f t="shared" si="126"/>
        <v>.</v>
      </c>
      <c r="Y146" s="1005" t="str">
        <f t="shared" si="126"/>
        <v>.</v>
      </c>
      <c r="Z146" s="116"/>
      <c r="AA146" s="1006" t="str">
        <f t="shared" si="142"/>
        <v>.</v>
      </c>
      <c r="AB146" s="1007" t="str">
        <f t="shared" si="130"/>
        <v>.</v>
      </c>
      <c r="AC146" s="1007" t="str">
        <f t="shared" si="131"/>
        <v>.</v>
      </c>
      <c r="AD146" s="1007" t="str">
        <f t="shared" si="132"/>
        <v>.</v>
      </c>
      <c r="AE146" s="1007" t="str">
        <f t="shared" si="133"/>
        <v>.</v>
      </c>
      <c r="AF146" s="1007" t="str">
        <f t="shared" si="134"/>
        <v>.</v>
      </c>
      <c r="AG146" s="990" t="str">
        <f t="shared" si="135"/>
        <v>.</v>
      </c>
      <c r="AH146" s="116"/>
      <c r="AI146" s="1003" t="str">
        <f>IF(S146=".",".",SUM($S146:S146))</f>
        <v>.</v>
      </c>
      <c r="AJ146" s="1004" t="str">
        <f>IF(T146=".",".",SUM($S146:T146))</f>
        <v>.</v>
      </c>
      <c r="AK146" s="1004" t="str">
        <f>IF(U146=".",".",SUM($S146:U146))</f>
        <v>.</v>
      </c>
      <c r="AL146" s="1004" t="str">
        <f>IF(V146=".",".",SUM($S146:V146))</f>
        <v>.</v>
      </c>
      <c r="AM146" s="1004" t="str">
        <f>IF(W146=".",".",SUM($S146:W146))</f>
        <v>.</v>
      </c>
      <c r="AN146" s="1004" t="str">
        <f>IF(X146=".",".",SUM($S146:X146))</f>
        <v>.</v>
      </c>
      <c r="AO146" s="1005" t="str">
        <f>IF(Y146=".",".",SUM($S146:Y146))</f>
        <v>.</v>
      </c>
      <c r="AP146" s="116"/>
      <c r="AQ146" s="1006" t="str">
        <f t="shared" si="143"/>
        <v>.</v>
      </c>
      <c r="AR146" s="1007" t="str">
        <f t="shared" si="136"/>
        <v>.</v>
      </c>
      <c r="AS146" s="1007" t="str">
        <f t="shared" si="137"/>
        <v>.</v>
      </c>
      <c r="AT146" s="1007" t="str">
        <f t="shared" si="138"/>
        <v>.</v>
      </c>
      <c r="AU146" s="1007" t="str">
        <f t="shared" si="139"/>
        <v>.</v>
      </c>
      <c r="AV146" s="1007" t="str">
        <f t="shared" si="140"/>
        <v>.</v>
      </c>
      <c r="AW146" s="990" t="str">
        <f t="shared" si="141"/>
        <v>.</v>
      </c>
      <c r="AX146" s="327"/>
      <c r="AY146" s="116"/>
      <c r="AZ146" s="1474"/>
      <c r="BA146" s="1474"/>
      <c r="BB146" s="1474"/>
    </row>
    <row r="147" spans="1:54" s="189" customFormat="1" x14ac:dyDescent="0.2">
      <c r="A147" s="183"/>
      <c r="B147" s="325"/>
      <c r="C147" s="472" t="s">
        <v>261</v>
      </c>
      <c r="D147" s="473" t="str">
        <f>IF('WK2 - Notional General Income'!D394="","",'WK2 - Notional General Income'!D394)</f>
        <v/>
      </c>
      <c r="E147" s="837" t="str">
        <f>IF('WK2 - Notional General Income'!M394=".",".",'WK2 - Notional General Income'!M394/'WK2 - Notional General Income'!E394)</f>
        <v>.</v>
      </c>
      <c r="F147" s="837" t="str">
        <f>IF('WK3 - Notional GI Yr1 YIELD'!M394=".",".",'WK3 - Notional GI Yr1 YIELD'!M394/'WK3 - Notional GI Yr1 YIELD'!E394)</f>
        <v>.</v>
      </c>
      <c r="G147" s="874"/>
      <c r="H147" s="874"/>
      <c r="I147" s="874"/>
      <c r="J147" s="874"/>
      <c r="K147" s="874"/>
      <c r="L147" s="874"/>
      <c r="M147" s="333"/>
      <c r="N147" s="116"/>
      <c r="O147" s="1019">
        <f>'WK2 - Notional General Income'!$E394</f>
        <v>0</v>
      </c>
      <c r="P147" s="1020">
        <f>'WK3 - Notional GI Yr1 YIELD'!$E394</f>
        <v>0</v>
      </c>
      <c r="Q147" s="101"/>
      <c r="R147" s="325"/>
      <c r="S147" s="1003" t="str">
        <f t="shared" si="123"/>
        <v>.</v>
      </c>
      <c r="T147" s="1004" t="str">
        <f t="shared" si="124"/>
        <v>.</v>
      </c>
      <c r="U147" s="1004" t="str">
        <f t="shared" si="126"/>
        <v>.</v>
      </c>
      <c r="V147" s="1004" t="str">
        <f t="shared" si="126"/>
        <v>.</v>
      </c>
      <c r="W147" s="1004" t="str">
        <f t="shared" si="126"/>
        <v>.</v>
      </c>
      <c r="X147" s="1004" t="str">
        <f t="shared" si="126"/>
        <v>.</v>
      </c>
      <c r="Y147" s="1005" t="str">
        <f t="shared" si="126"/>
        <v>.</v>
      </c>
      <c r="Z147" s="116"/>
      <c r="AA147" s="1006" t="str">
        <f t="shared" si="142"/>
        <v>.</v>
      </c>
      <c r="AB147" s="1007" t="str">
        <f t="shared" si="130"/>
        <v>.</v>
      </c>
      <c r="AC147" s="1007" t="str">
        <f t="shared" si="131"/>
        <v>.</v>
      </c>
      <c r="AD147" s="1007" t="str">
        <f t="shared" si="132"/>
        <v>.</v>
      </c>
      <c r="AE147" s="1007" t="str">
        <f t="shared" si="133"/>
        <v>.</v>
      </c>
      <c r="AF147" s="1007" t="str">
        <f t="shared" si="134"/>
        <v>.</v>
      </c>
      <c r="AG147" s="990" t="str">
        <f t="shared" si="135"/>
        <v>.</v>
      </c>
      <c r="AH147" s="116"/>
      <c r="AI147" s="1003" t="str">
        <f>IF(S147=".",".",SUM($S147:S147))</f>
        <v>.</v>
      </c>
      <c r="AJ147" s="1004" t="str">
        <f>IF(T147=".",".",SUM($S147:T147))</f>
        <v>.</v>
      </c>
      <c r="AK147" s="1004" t="str">
        <f>IF(U147=".",".",SUM($S147:U147))</f>
        <v>.</v>
      </c>
      <c r="AL147" s="1004" t="str">
        <f>IF(V147=".",".",SUM($S147:V147))</f>
        <v>.</v>
      </c>
      <c r="AM147" s="1004" t="str">
        <f>IF(W147=".",".",SUM($S147:W147))</f>
        <v>.</v>
      </c>
      <c r="AN147" s="1004" t="str">
        <f>IF(X147=".",".",SUM($S147:X147))</f>
        <v>.</v>
      </c>
      <c r="AO147" s="1005" t="str">
        <f>IF(Y147=".",".",SUM($S147:Y147))</f>
        <v>.</v>
      </c>
      <c r="AP147" s="116"/>
      <c r="AQ147" s="1006" t="str">
        <f t="shared" si="143"/>
        <v>.</v>
      </c>
      <c r="AR147" s="1007" t="str">
        <f t="shared" si="136"/>
        <v>.</v>
      </c>
      <c r="AS147" s="1007" t="str">
        <f t="shared" si="137"/>
        <v>.</v>
      </c>
      <c r="AT147" s="1007" t="str">
        <f t="shared" si="138"/>
        <v>.</v>
      </c>
      <c r="AU147" s="1007" t="str">
        <f t="shared" si="139"/>
        <v>.</v>
      </c>
      <c r="AV147" s="1007" t="str">
        <f t="shared" si="140"/>
        <v>.</v>
      </c>
      <c r="AW147" s="990" t="str">
        <f t="shared" si="141"/>
        <v>.</v>
      </c>
      <c r="AX147" s="327"/>
      <c r="AY147" s="116"/>
      <c r="AZ147" s="1474"/>
      <c r="BA147" s="1474"/>
      <c r="BB147" s="1474"/>
    </row>
    <row r="148" spans="1:54" s="189" customFormat="1" x14ac:dyDescent="0.2">
      <c r="A148" s="183"/>
      <c r="B148" s="325"/>
      <c r="C148" s="472" t="s">
        <v>261</v>
      </c>
      <c r="D148" s="473" t="str">
        <f>IF('WK2 - Notional General Income'!D395="","",'WK2 - Notional General Income'!D395)</f>
        <v/>
      </c>
      <c r="E148" s="837" t="str">
        <f>IF('WK2 - Notional General Income'!M395=".",".",'WK2 - Notional General Income'!M395/'WK2 - Notional General Income'!E395)</f>
        <v>.</v>
      </c>
      <c r="F148" s="837" t="str">
        <f>IF('WK3 - Notional GI Yr1 YIELD'!M395=".",".",'WK3 - Notional GI Yr1 YIELD'!M395/'WK3 - Notional GI Yr1 YIELD'!E395)</f>
        <v>.</v>
      </c>
      <c r="G148" s="874"/>
      <c r="H148" s="874"/>
      <c r="I148" s="874"/>
      <c r="J148" s="874"/>
      <c r="K148" s="874"/>
      <c r="L148" s="874"/>
      <c r="M148" s="333"/>
      <c r="N148" s="116"/>
      <c r="O148" s="1019">
        <f>'WK2 - Notional General Income'!$E395</f>
        <v>0</v>
      </c>
      <c r="P148" s="1020">
        <f>'WK3 - Notional GI Yr1 YIELD'!$E395</f>
        <v>0</v>
      </c>
      <c r="Q148" s="101"/>
      <c r="R148" s="325"/>
      <c r="S148" s="1003" t="str">
        <f t="shared" si="123"/>
        <v>.</v>
      </c>
      <c r="T148" s="1004" t="str">
        <f t="shared" si="124"/>
        <v>.</v>
      </c>
      <c r="U148" s="1004" t="str">
        <f t="shared" si="126"/>
        <v>.</v>
      </c>
      <c r="V148" s="1004" t="str">
        <f t="shared" si="126"/>
        <v>.</v>
      </c>
      <c r="W148" s="1004" t="str">
        <f t="shared" si="126"/>
        <v>.</v>
      </c>
      <c r="X148" s="1004" t="str">
        <f t="shared" si="126"/>
        <v>.</v>
      </c>
      <c r="Y148" s="1005" t="str">
        <f t="shared" si="126"/>
        <v>.</v>
      </c>
      <c r="Z148" s="116"/>
      <c r="AA148" s="1006" t="str">
        <f t="shared" si="142"/>
        <v>.</v>
      </c>
      <c r="AB148" s="1007" t="str">
        <f t="shared" si="130"/>
        <v>.</v>
      </c>
      <c r="AC148" s="1007" t="str">
        <f t="shared" si="131"/>
        <v>.</v>
      </c>
      <c r="AD148" s="1007" t="str">
        <f t="shared" si="132"/>
        <v>.</v>
      </c>
      <c r="AE148" s="1007" t="str">
        <f t="shared" si="133"/>
        <v>.</v>
      </c>
      <c r="AF148" s="1007" t="str">
        <f t="shared" si="134"/>
        <v>.</v>
      </c>
      <c r="AG148" s="990" t="str">
        <f t="shared" si="135"/>
        <v>.</v>
      </c>
      <c r="AH148" s="116"/>
      <c r="AI148" s="1003" t="str">
        <f>IF(S148=".",".",SUM($S148:S148))</f>
        <v>.</v>
      </c>
      <c r="AJ148" s="1004" t="str">
        <f>IF(T148=".",".",SUM($S148:T148))</f>
        <v>.</v>
      </c>
      <c r="AK148" s="1004" t="str">
        <f>IF(U148=".",".",SUM($S148:U148))</f>
        <v>.</v>
      </c>
      <c r="AL148" s="1004" t="str">
        <f>IF(V148=".",".",SUM($S148:V148))</f>
        <v>.</v>
      </c>
      <c r="AM148" s="1004" t="str">
        <f>IF(W148=".",".",SUM($S148:W148))</f>
        <v>.</v>
      </c>
      <c r="AN148" s="1004" t="str">
        <f>IF(X148=".",".",SUM($S148:X148))</f>
        <v>.</v>
      </c>
      <c r="AO148" s="1005" t="str">
        <f>IF(Y148=".",".",SUM($S148:Y148))</f>
        <v>.</v>
      </c>
      <c r="AP148" s="116"/>
      <c r="AQ148" s="1006" t="str">
        <f t="shared" si="143"/>
        <v>.</v>
      </c>
      <c r="AR148" s="1007" t="str">
        <f t="shared" si="136"/>
        <v>.</v>
      </c>
      <c r="AS148" s="1007" t="str">
        <f t="shared" si="137"/>
        <v>.</v>
      </c>
      <c r="AT148" s="1007" t="str">
        <f t="shared" si="138"/>
        <v>.</v>
      </c>
      <c r="AU148" s="1007" t="str">
        <f t="shared" si="139"/>
        <v>.</v>
      </c>
      <c r="AV148" s="1007" t="str">
        <f t="shared" si="140"/>
        <v>.</v>
      </c>
      <c r="AW148" s="990" t="str">
        <f t="shared" si="141"/>
        <v>.</v>
      </c>
      <c r="AX148" s="327"/>
      <c r="AY148" s="116"/>
      <c r="AZ148" s="1474"/>
      <c r="BA148" s="1474"/>
      <c r="BB148" s="1474"/>
    </row>
    <row r="149" spans="1:54" s="189" customFormat="1" x14ac:dyDescent="0.2">
      <c r="A149" s="183"/>
      <c r="B149" s="325"/>
      <c r="C149" s="472" t="s">
        <v>261</v>
      </c>
      <c r="D149" s="198" t="str">
        <f>IF('WK2 - Notional General Income'!D396="","",'WK2 - Notional General Income'!D396)</f>
        <v/>
      </c>
      <c r="E149" s="838" t="str">
        <f>IF('WK2 - Notional General Income'!M396=".",".",'WK2 - Notional General Income'!M396/'WK2 - Notional General Income'!E396)</f>
        <v>.</v>
      </c>
      <c r="F149" s="838" t="str">
        <f>IF('WK3 - Notional GI Yr1 YIELD'!M396=".",".",'WK3 - Notional GI Yr1 YIELD'!M396/'WK3 - Notional GI Yr1 YIELD'!E396)</f>
        <v>.</v>
      </c>
      <c r="G149" s="876"/>
      <c r="H149" s="876"/>
      <c r="I149" s="876"/>
      <c r="J149" s="876"/>
      <c r="K149" s="876"/>
      <c r="L149" s="876"/>
      <c r="M149" s="333"/>
      <c r="N149" s="116"/>
      <c r="O149" s="1019">
        <f>'WK2 - Notional General Income'!$E396</f>
        <v>0</v>
      </c>
      <c r="P149" s="1020">
        <f>'WK3 - Notional GI Yr1 YIELD'!$E396</f>
        <v>0</v>
      </c>
      <c r="Q149" s="101"/>
      <c r="R149" s="325"/>
      <c r="S149" s="1003" t="str">
        <f t="shared" si="123"/>
        <v>.</v>
      </c>
      <c r="T149" s="1004" t="str">
        <f t="shared" si="124"/>
        <v>.</v>
      </c>
      <c r="U149" s="1004" t="str">
        <f t="shared" ref="U149:Y168" si="144">IF(H149="",".",H149-G149)</f>
        <v>.</v>
      </c>
      <c r="V149" s="1004" t="str">
        <f t="shared" si="144"/>
        <v>.</v>
      </c>
      <c r="W149" s="1004" t="str">
        <f t="shared" si="144"/>
        <v>.</v>
      </c>
      <c r="X149" s="1004" t="str">
        <f t="shared" si="144"/>
        <v>.</v>
      </c>
      <c r="Y149" s="1005" t="str">
        <f t="shared" si="144"/>
        <v>.</v>
      </c>
      <c r="Z149" s="116"/>
      <c r="AA149" s="1006" t="str">
        <f t="shared" si="142"/>
        <v>.</v>
      </c>
      <c r="AB149" s="1007" t="str">
        <f t="shared" si="130"/>
        <v>.</v>
      </c>
      <c r="AC149" s="1007" t="str">
        <f t="shared" si="131"/>
        <v>.</v>
      </c>
      <c r="AD149" s="1007" t="str">
        <f t="shared" si="132"/>
        <v>.</v>
      </c>
      <c r="AE149" s="1007" t="str">
        <f t="shared" si="133"/>
        <v>.</v>
      </c>
      <c r="AF149" s="1007" t="str">
        <f t="shared" si="134"/>
        <v>.</v>
      </c>
      <c r="AG149" s="990" t="str">
        <f t="shared" si="135"/>
        <v>.</v>
      </c>
      <c r="AH149" s="116"/>
      <c r="AI149" s="1003" t="str">
        <f>IF(S149=".",".",SUM($S149:S149))</f>
        <v>.</v>
      </c>
      <c r="AJ149" s="1004" t="str">
        <f>IF(T149=".",".",SUM($S149:T149))</f>
        <v>.</v>
      </c>
      <c r="AK149" s="1004" t="str">
        <f>IF(U149=".",".",SUM($S149:U149))</f>
        <v>.</v>
      </c>
      <c r="AL149" s="1004" t="str">
        <f>IF(V149=".",".",SUM($S149:V149))</f>
        <v>.</v>
      </c>
      <c r="AM149" s="1004" t="str">
        <f>IF(W149=".",".",SUM($S149:W149))</f>
        <v>.</v>
      </c>
      <c r="AN149" s="1004" t="str">
        <f>IF(X149=".",".",SUM($S149:X149))</f>
        <v>.</v>
      </c>
      <c r="AO149" s="1005" t="str">
        <f>IF(Y149=".",".",SUM($S149:Y149))</f>
        <v>.</v>
      </c>
      <c r="AP149" s="116"/>
      <c r="AQ149" s="1006" t="str">
        <f t="shared" si="143"/>
        <v>.</v>
      </c>
      <c r="AR149" s="1007" t="str">
        <f t="shared" si="136"/>
        <v>.</v>
      </c>
      <c r="AS149" s="1007" t="str">
        <f t="shared" si="137"/>
        <v>.</v>
      </c>
      <c r="AT149" s="1007" t="str">
        <f t="shared" si="138"/>
        <v>.</v>
      </c>
      <c r="AU149" s="1007" t="str">
        <f t="shared" si="139"/>
        <v>.</v>
      </c>
      <c r="AV149" s="1007" t="str">
        <f t="shared" si="140"/>
        <v>.</v>
      </c>
      <c r="AW149" s="990" t="str">
        <f t="shared" si="141"/>
        <v>.</v>
      </c>
      <c r="AX149" s="327"/>
      <c r="AY149" s="116"/>
      <c r="AZ149" s="1474"/>
      <c r="BA149" s="1474"/>
      <c r="BB149" s="1474"/>
    </row>
    <row r="150" spans="1:54" s="190" customFormat="1" x14ac:dyDescent="0.2">
      <c r="A150" s="183"/>
      <c r="B150" s="325"/>
      <c r="C150" s="211"/>
      <c r="D150" s="1427" t="s">
        <v>256</v>
      </c>
      <c r="E150" s="839" t="str">
        <f>IF($O150=0,".",SUMPRODUCT(E132:E149,$O132:$O149)/$O150)</f>
        <v>.</v>
      </c>
      <c r="F150" s="197" t="str">
        <f t="shared" ref="F150:L150" si="145">IF($P150=0,".",SUMPRODUCT(F132:F149,$P132:$P149)/$P150)</f>
        <v>.</v>
      </c>
      <c r="G150" s="197" t="str">
        <f t="shared" si="145"/>
        <v>.</v>
      </c>
      <c r="H150" s="197" t="str">
        <f t="shared" si="145"/>
        <v>.</v>
      </c>
      <c r="I150" s="197" t="str">
        <f t="shared" si="145"/>
        <v>.</v>
      </c>
      <c r="J150" s="197" t="str">
        <f t="shared" si="145"/>
        <v>.</v>
      </c>
      <c r="K150" s="197" t="str">
        <f t="shared" si="145"/>
        <v>.</v>
      </c>
      <c r="L150" s="197" t="str">
        <f t="shared" si="145"/>
        <v>.</v>
      </c>
      <c r="M150" s="333"/>
      <c r="N150" s="144"/>
      <c r="O150" s="1021">
        <f>SUM(O132:O139)</f>
        <v>0</v>
      </c>
      <c r="P150" s="1022">
        <f>SUM(P132:P139)</f>
        <v>0</v>
      </c>
      <c r="Q150" s="102"/>
      <c r="R150" s="334"/>
      <c r="S150" s="1012" t="str">
        <f t="shared" si="123"/>
        <v>.</v>
      </c>
      <c r="T150" s="1013" t="str">
        <f t="shared" si="124"/>
        <v>.</v>
      </c>
      <c r="U150" s="1013" t="str">
        <f t="shared" si="129"/>
        <v>.</v>
      </c>
      <c r="V150" s="1013" t="str">
        <f t="shared" si="129"/>
        <v>.</v>
      </c>
      <c r="W150" s="1013" t="str">
        <f t="shared" si="129"/>
        <v>.</v>
      </c>
      <c r="X150" s="1013" t="str">
        <f t="shared" si="129"/>
        <v>.</v>
      </c>
      <c r="Y150" s="1014" t="str">
        <f t="shared" si="129"/>
        <v>.</v>
      </c>
      <c r="Z150" s="144"/>
      <c r="AA150" s="1516" t="str">
        <f t="shared" si="142"/>
        <v>.</v>
      </c>
      <c r="AB150" s="1517" t="str">
        <f t="shared" si="130"/>
        <v>.</v>
      </c>
      <c r="AC150" s="1517" t="str">
        <f t="shared" si="131"/>
        <v>.</v>
      </c>
      <c r="AD150" s="1517" t="str">
        <f t="shared" si="132"/>
        <v>.</v>
      </c>
      <c r="AE150" s="1517" t="str">
        <f t="shared" si="133"/>
        <v>.</v>
      </c>
      <c r="AF150" s="1517" t="str">
        <f t="shared" si="134"/>
        <v>.</v>
      </c>
      <c r="AG150" s="1518" t="str">
        <f t="shared" si="135"/>
        <v>.</v>
      </c>
      <c r="AH150" s="144"/>
      <c r="AI150" s="1012" t="str">
        <f>IF(S150=".",".",SUM($S150:S150))</f>
        <v>.</v>
      </c>
      <c r="AJ150" s="1013" t="str">
        <f>IF(T150=".",".",SUM($S150:T150))</f>
        <v>.</v>
      </c>
      <c r="AK150" s="1013" t="str">
        <f>IF(U150=".",".",SUM($S150:U150))</f>
        <v>.</v>
      </c>
      <c r="AL150" s="1013" t="str">
        <f>IF(V150=".",".",SUM($S150:V150))</f>
        <v>.</v>
      </c>
      <c r="AM150" s="1013" t="str">
        <f>IF(W150=".",".",SUM($S150:W150))</f>
        <v>.</v>
      </c>
      <c r="AN150" s="1013" t="str">
        <f>IF(X150=".",".",SUM($S150:X150))</f>
        <v>.</v>
      </c>
      <c r="AO150" s="1014" t="str">
        <f>IF(Y150=".",".",SUM($S150:Y150))</f>
        <v>.</v>
      </c>
      <c r="AP150" s="116"/>
      <c r="AQ150" s="1516" t="str">
        <f t="shared" si="143"/>
        <v>.</v>
      </c>
      <c r="AR150" s="1517" t="str">
        <f t="shared" si="136"/>
        <v>.</v>
      </c>
      <c r="AS150" s="1517" t="str">
        <f t="shared" si="137"/>
        <v>.</v>
      </c>
      <c r="AT150" s="1517" t="str">
        <f t="shared" si="138"/>
        <v>.</v>
      </c>
      <c r="AU150" s="1517" t="str">
        <f t="shared" si="139"/>
        <v>.</v>
      </c>
      <c r="AV150" s="1517" t="str">
        <f t="shared" si="140"/>
        <v>.</v>
      </c>
      <c r="AW150" s="1518" t="str">
        <f t="shared" si="141"/>
        <v>.</v>
      </c>
      <c r="AX150" s="346"/>
      <c r="AY150" s="144"/>
      <c r="AZ150" s="102"/>
      <c r="BA150" s="102"/>
      <c r="BB150" s="102"/>
    </row>
    <row r="151" spans="1:54" s="189" customFormat="1" x14ac:dyDescent="0.2">
      <c r="A151" s="183"/>
      <c r="B151" s="325"/>
      <c r="C151" s="470" t="s">
        <v>158</v>
      </c>
      <c r="D151" s="471" t="str">
        <f>IF('WK2 - Notional General Income'!D221="","",'WK2 - Notional General Income'!D221)</f>
        <v/>
      </c>
      <c r="E151" s="836" t="str">
        <f>IF('WK2 - Notional General Income'!M221=".",".",'WK2 - Notional General Income'!M221/'WK2 - Notional General Income'!E221)</f>
        <v>.</v>
      </c>
      <c r="F151" s="836" t="str">
        <f>IF('WK3 - Notional GI Yr1 YIELD'!M221=".",".",'WK3 - Notional GI Yr1 YIELD'!M221/'WK3 - Notional GI Yr1 YIELD'!E221)</f>
        <v>.</v>
      </c>
      <c r="G151" s="873"/>
      <c r="H151" s="873"/>
      <c r="I151" s="873"/>
      <c r="J151" s="873"/>
      <c r="K151" s="873"/>
      <c r="L151" s="873"/>
      <c r="M151" s="333"/>
      <c r="N151" s="116"/>
      <c r="O151" s="1017">
        <f>'WK2 - Notional General Income'!$E221</f>
        <v>0</v>
      </c>
      <c r="P151" s="1018">
        <f>'WK3 - Notional GI Yr1 YIELD'!$E221</f>
        <v>0</v>
      </c>
      <c r="Q151" s="101"/>
      <c r="R151" s="325"/>
      <c r="S151" s="1000" t="str">
        <f t="shared" si="123"/>
        <v>.</v>
      </c>
      <c r="T151" s="1001" t="str">
        <f t="shared" si="124"/>
        <v>.</v>
      </c>
      <c r="U151" s="1001" t="str">
        <f t="shared" si="144"/>
        <v>.</v>
      </c>
      <c r="V151" s="1001" t="str">
        <f t="shared" si="144"/>
        <v>.</v>
      </c>
      <c r="W151" s="1001" t="str">
        <f t="shared" si="144"/>
        <v>.</v>
      </c>
      <c r="X151" s="1001" t="str">
        <f t="shared" si="144"/>
        <v>.</v>
      </c>
      <c r="Y151" s="1002" t="str">
        <f t="shared" si="144"/>
        <v>.</v>
      </c>
      <c r="Z151" s="116"/>
      <c r="AA151" s="1006" t="str">
        <f t="shared" si="142"/>
        <v>.</v>
      </c>
      <c r="AB151" s="1007" t="str">
        <f t="shared" si="130"/>
        <v>.</v>
      </c>
      <c r="AC151" s="1007" t="str">
        <f t="shared" si="131"/>
        <v>.</v>
      </c>
      <c r="AD151" s="1007" t="str">
        <f t="shared" si="132"/>
        <v>.</v>
      </c>
      <c r="AE151" s="1007" t="str">
        <f t="shared" si="133"/>
        <v>.</v>
      </c>
      <c r="AF151" s="1007" t="str">
        <f t="shared" si="134"/>
        <v>.</v>
      </c>
      <c r="AG151" s="990" t="str">
        <f t="shared" si="135"/>
        <v>.</v>
      </c>
      <c r="AH151" s="116"/>
      <c r="AI151" s="1000" t="str">
        <f>IF(S151=".",".",SUM($S151:S151))</f>
        <v>.</v>
      </c>
      <c r="AJ151" s="1001" t="str">
        <f>IF(T151=".",".",SUM($S151:T151))</f>
        <v>.</v>
      </c>
      <c r="AK151" s="1001" t="str">
        <f>IF(U151=".",".",SUM($S151:U151))</f>
        <v>.</v>
      </c>
      <c r="AL151" s="1001" t="str">
        <f>IF(V151=".",".",SUM($S151:V151))</f>
        <v>.</v>
      </c>
      <c r="AM151" s="1001" t="str">
        <f>IF(W151=".",".",SUM($S151:W151))</f>
        <v>.</v>
      </c>
      <c r="AN151" s="1001" t="str">
        <f>IF(X151=".",".",SUM($S151:X151))</f>
        <v>.</v>
      </c>
      <c r="AO151" s="1002" t="str">
        <f>IF(Y151=".",".",SUM($S151:Y151))</f>
        <v>.</v>
      </c>
      <c r="AP151" s="116"/>
      <c r="AQ151" s="1006" t="str">
        <f t="shared" si="143"/>
        <v>.</v>
      </c>
      <c r="AR151" s="1007" t="str">
        <f t="shared" si="136"/>
        <v>.</v>
      </c>
      <c r="AS151" s="1007" t="str">
        <f t="shared" si="137"/>
        <v>.</v>
      </c>
      <c r="AT151" s="1007" t="str">
        <f t="shared" si="138"/>
        <v>.</v>
      </c>
      <c r="AU151" s="1007" t="str">
        <f t="shared" si="139"/>
        <v>.</v>
      </c>
      <c r="AV151" s="1007" t="str">
        <f t="shared" si="140"/>
        <v>.</v>
      </c>
      <c r="AW151" s="990" t="str">
        <f t="shared" si="141"/>
        <v>.</v>
      </c>
      <c r="AX151" s="327"/>
      <c r="AY151" s="116"/>
      <c r="AZ151" s="1474"/>
      <c r="BA151" s="1474"/>
      <c r="BB151" s="1474"/>
    </row>
    <row r="152" spans="1:54" s="189" customFormat="1" x14ac:dyDescent="0.2">
      <c r="A152" s="183"/>
      <c r="B152" s="325"/>
      <c r="C152" s="472" t="s">
        <v>158</v>
      </c>
      <c r="D152" s="473" t="str">
        <f>IF('WK2 - Notional General Income'!D222="","",'WK2 - Notional General Income'!D222)</f>
        <v/>
      </c>
      <c r="E152" s="837" t="str">
        <f>IF('WK2 - Notional General Income'!M222=".",".",'WK2 - Notional General Income'!M222/'WK2 - Notional General Income'!E222)</f>
        <v>.</v>
      </c>
      <c r="F152" s="837" t="str">
        <f>IF('WK3 - Notional GI Yr1 YIELD'!M222=".",".",'WK3 - Notional GI Yr1 YIELD'!M222/'WK3 - Notional GI Yr1 YIELD'!E222)</f>
        <v>.</v>
      </c>
      <c r="G152" s="874"/>
      <c r="H152" s="874"/>
      <c r="I152" s="874"/>
      <c r="J152" s="874"/>
      <c r="K152" s="874"/>
      <c r="L152" s="874"/>
      <c r="M152" s="333"/>
      <c r="N152" s="116"/>
      <c r="O152" s="1019">
        <f>'WK2 - Notional General Income'!$E222</f>
        <v>0</v>
      </c>
      <c r="P152" s="1020">
        <f>'WK3 - Notional GI Yr1 YIELD'!$E222</f>
        <v>0</v>
      </c>
      <c r="Q152" s="101"/>
      <c r="R152" s="325"/>
      <c r="S152" s="1003" t="str">
        <f t="shared" si="123"/>
        <v>.</v>
      </c>
      <c r="T152" s="1004" t="str">
        <f t="shared" si="124"/>
        <v>.</v>
      </c>
      <c r="U152" s="1004" t="str">
        <f t="shared" si="144"/>
        <v>.</v>
      </c>
      <c r="V152" s="1004" t="str">
        <f t="shared" si="144"/>
        <v>.</v>
      </c>
      <c r="W152" s="1004" t="str">
        <f t="shared" si="144"/>
        <v>.</v>
      </c>
      <c r="X152" s="1004" t="str">
        <f t="shared" si="144"/>
        <v>.</v>
      </c>
      <c r="Y152" s="1005" t="str">
        <f t="shared" si="144"/>
        <v>.</v>
      </c>
      <c r="Z152" s="116"/>
      <c r="AA152" s="1006" t="str">
        <f t="shared" si="142"/>
        <v>.</v>
      </c>
      <c r="AB152" s="1007" t="str">
        <f t="shared" si="130"/>
        <v>.</v>
      </c>
      <c r="AC152" s="1007" t="str">
        <f t="shared" si="131"/>
        <v>.</v>
      </c>
      <c r="AD152" s="1007" t="str">
        <f t="shared" si="132"/>
        <v>.</v>
      </c>
      <c r="AE152" s="1007" t="str">
        <f t="shared" si="133"/>
        <v>.</v>
      </c>
      <c r="AF152" s="1007" t="str">
        <f t="shared" si="134"/>
        <v>.</v>
      </c>
      <c r="AG152" s="990" t="str">
        <f t="shared" si="135"/>
        <v>.</v>
      </c>
      <c r="AH152" s="116"/>
      <c r="AI152" s="1003" t="str">
        <f>IF(S152=".",".",SUM($S152:S152))</f>
        <v>.</v>
      </c>
      <c r="AJ152" s="1004" t="str">
        <f>IF(T152=".",".",SUM($S152:T152))</f>
        <v>.</v>
      </c>
      <c r="AK152" s="1004" t="str">
        <f>IF(U152=".",".",SUM($S152:U152))</f>
        <v>.</v>
      </c>
      <c r="AL152" s="1004" t="str">
        <f>IF(V152=".",".",SUM($S152:V152))</f>
        <v>.</v>
      </c>
      <c r="AM152" s="1004" t="str">
        <f>IF(W152=".",".",SUM($S152:W152))</f>
        <v>.</v>
      </c>
      <c r="AN152" s="1004" t="str">
        <f>IF(X152=".",".",SUM($S152:X152))</f>
        <v>.</v>
      </c>
      <c r="AO152" s="1005" t="str">
        <f>IF(Y152=".",".",SUM($S152:Y152))</f>
        <v>.</v>
      </c>
      <c r="AP152" s="116"/>
      <c r="AQ152" s="1006" t="str">
        <f t="shared" si="143"/>
        <v>.</v>
      </c>
      <c r="AR152" s="1007" t="str">
        <f t="shared" si="136"/>
        <v>.</v>
      </c>
      <c r="AS152" s="1007" t="str">
        <f t="shared" si="137"/>
        <v>.</v>
      </c>
      <c r="AT152" s="1007" t="str">
        <f t="shared" si="138"/>
        <v>.</v>
      </c>
      <c r="AU152" s="1007" t="str">
        <f t="shared" si="139"/>
        <v>.</v>
      </c>
      <c r="AV152" s="1007" t="str">
        <f t="shared" si="140"/>
        <v>.</v>
      </c>
      <c r="AW152" s="990" t="str">
        <f t="shared" si="141"/>
        <v>.</v>
      </c>
      <c r="AX152" s="327"/>
      <c r="AY152" s="116"/>
      <c r="AZ152" s="1474"/>
      <c r="BA152" s="1474"/>
      <c r="BB152" s="1474"/>
    </row>
    <row r="153" spans="1:54" s="189" customFormat="1" x14ac:dyDescent="0.2">
      <c r="A153" s="183"/>
      <c r="B153" s="325"/>
      <c r="C153" s="472" t="s">
        <v>158</v>
      </c>
      <c r="D153" s="473" t="str">
        <f>IF('WK2 - Notional General Income'!D223="","",'WK2 - Notional General Income'!D223)</f>
        <v/>
      </c>
      <c r="E153" s="837" t="str">
        <f>IF('WK2 - Notional General Income'!M223=".",".",'WK2 - Notional General Income'!M223/'WK2 - Notional General Income'!E223)</f>
        <v>.</v>
      </c>
      <c r="F153" s="837" t="str">
        <f>IF('WK3 - Notional GI Yr1 YIELD'!M223=".",".",'WK3 - Notional GI Yr1 YIELD'!M223/'WK3 - Notional GI Yr1 YIELD'!E223)</f>
        <v>.</v>
      </c>
      <c r="G153" s="874"/>
      <c r="H153" s="874"/>
      <c r="I153" s="874"/>
      <c r="J153" s="874"/>
      <c r="K153" s="874"/>
      <c r="L153" s="874"/>
      <c r="M153" s="333"/>
      <c r="N153" s="116"/>
      <c r="O153" s="1019">
        <f>'WK2 - Notional General Income'!$E223</f>
        <v>0</v>
      </c>
      <c r="P153" s="1020">
        <f>'WK3 - Notional GI Yr1 YIELD'!$E223</f>
        <v>0</v>
      </c>
      <c r="Q153" s="101"/>
      <c r="R153" s="325"/>
      <c r="S153" s="1003" t="str">
        <f t="shared" si="123"/>
        <v>.</v>
      </c>
      <c r="T153" s="1004" t="str">
        <f t="shared" si="124"/>
        <v>.</v>
      </c>
      <c r="U153" s="1004" t="str">
        <f t="shared" si="144"/>
        <v>.</v>
      </c>
      <c r="V153" s="1004" t="str">
        <f t="shared" si="144"/>
        <v>.</v>
      </c>
      <c r="W153" s="1004" t="str">
        <f t="shared" si="144"/>
        <v>.</v>
      </c>
      <c r="X153" s="1004" t="str">
        <f t="shared" si="144"/>
        <v>.</v>
      </c>
      <c r="Y153" s="1005" t="str">
        <f t="shared" si="144"/>
        <v>.</v>
      </c>
      <c r="Z153" s="116"/>
      <c r="AA153" s="1006" t="str">
        <f t="shared" si="142"/>
        <v>.</v>
      </c>
      <c r="AB153" s="1007" t="str">
        <f t="shared" si="130"/>
        <v>.</v>
      </c>
      <c r="AC153" s="1007" t="str">
        <f t="shared" si="131"/>
        <v>.</v>
      </c>
      <c r="AD153" s="1007" t="str">
        <f t="shared" si="132"/>
        <v>.</v>
      </c>
      <c r="AE153" s="1007" t="str">
        <f t="shared" si="133"/>
        <v>.</v>
      </c>
      <c r="AF153" s="1007" t="str">
        <f t="shared" si="134"/>
        <v>.</v>
      </c>
      <c r="AG153" s="990" t="str">
        <f t="shared" si="135"/>
        <v>.</v>
      </c>
      <c r="AH153" s="116"/>
      <c r="AI153" s="1003" t="str">
        <f>IF(S153=".",".",SUM($S153:S153))</f>
        <v>.</v>
      </c>
      <c r="AJ153" s="1004" t="str">
        <f>IF(T153=".",".",SUM($S153:T153))</f>
        <v>.</v>
      </c>
      <c r="AK153" s="1004" t="str">
        <f>IF(U153=".",".",SUM($S153:U153))</f>
        <v>.</v>
      </c>
      <c r="AL153" s="1004" t="str">
        <f>IF(V153=".",".",SUM($S153:V153))</f>
        <v>.</v>
      </c>
      <c r="AM153" s="1004" t="str">
        <f>IF(W153=".",".",SUM($S153:W153))</f>
        <v>.</v>
      </c>
      <c r="AN153" s="1004" t="str">
        <f>IF(X153=".",".",SUM($S153:X153))</f>
        <v>.</v>
      </c>
      <c r="AO153" s="1005" t="str">
        <f>IF(Y153=".",".",SUM($S153:Y153))</f>
        <v>.</v>
      </c>
      <c r="AP153" s="116"/>
      <c r="AQ153" s="1006" t="str">
        <f t="shared" si="143"/>
        <v>.</v>
      </c>
      <c r="AR153" s="1007" t="str">
        <f t="shared" si="136"/>
        <v>.</v>
      </c>
      <c r="AS153" s="1007" t="str">
        <f t="shared" si="137"/>
        <v>.</v>
      </c>
      <c r="AT153" s="1007" t="str">
        <f t="shared" si="138"/>
        <v>.</v>
      </c>
      <c r="AU153" s="1007" t="str">
        <f t="shared" si="139"/>
        <v>.</v>
      </c>
      <c r="AV153" s="1007" t="str">
        <f t="shared" si="140"/>
        <v>.</v>
      </c>
      <c r="AW153" s="990" t="str">
        <f t="shared" si="141"/>
        <v>.</v>
      </c>
      <c r="AX153" s="327"/>
      <c r="AY153" s="116"/>
      <c r="AZ153" s="1474"/>
      <c r="BA153" s="1474"/>
      <c r="BB153" s="1474"/>
    </row>
    <row r="154" spans="1:54" s="189" customFormat="1" x14ac:dyDescent="0.2">
      <c r="A154" s="183"/>
      <c r="B154" s="325"/>
      <c r="C154" s="472" t="s">
        <v>158</v>
      </c>
      <c r="D154" s="473" t="str">
        <f>IF('WK2 - Notional General Income'!D224="","",'WK2 - Notional General Income'!D224)</f>
        <v/>
      </c>
      <c r="E154" s="837" t="str">
        <f>IF('WK2 - Notional General Income'!M224=".",".",'WK2 - Notional General Income'!M224/'WK2 - Notional General Income'!E224)</f>
        <v>.</v>
      </c>
      <c r="F154" s="837" t="str">
        <f>IF('WK3 - Notional GI Yr1 YIELD'!M224=".",".",'WK3 - Notional GI Yr1 YIELD'!M224/'WK3 - Notional GI Yr1 YIELD'!E224)</f>
        <v>.</v>
      </c>
      <c r="G154" s="874"/>
      <c r="H154" s="874"/>
      <c r="I154" s="874"/>
      <c r="J154" s="874"/>
      <c r="K154" s="874"/>
      <c r="L154" s="874"/>
      <c r="M154" s="333"/>
      <c r="N154" s="116"/>
      <c r="O154" s="1019">
        <f>'WK2 - Notional General Income'!$E224</f>
        <v>0</v>
      </c>
      <c r="P154" s="1020">
        <f>'WK3 - Notional GI Yr1 YIELD'!$E224</f>
        <v>0</v>
      </c>
      <c r="Q154" s="101"/>
      <c r="R154" s="325"/>
      <c r="S154" s="1003" t="str">
        <f t="shared" si="123"/>
        <v>.</v>
      </c>
      <c r="T154" s="1004" t="str">
        <f t="shared" si="124"/>
        <v>.</v>
      </c>
      <c r="U154" s="1004" t="str">
        <f t="shared" si="144"/>
        <v>.</v>
      </c>
      <c r="V154" s="1004" t="str">
        <f t="shared" si="144"/>
        <v>.</v>
      </c>
      <c r="W154" s="1004" t="str">
        <f t="shared" si="144"/>
        <v>.</v>
      </c>
      <c r="X154" s="1004" t="str">
        <f t="shared" si="144"/>
        <v>.</v>
      </c>
      <c r="Y154" s="1005" t="str">
        <f t="shared" si="144"/>
        <v>.</v>
      </c>
      <c r="Z154" s="116"/>
      <c r="AA154" s="1006" t="str">
        <f t="shared" si="142"/>
        <v>.</v>
      </c>
      <c r="AB154" s="1007" t="str">
        <f t="shared" si="130"/>
        <v>.</v>
      </c>
      <c r="AC154" s="1007" t="str">
        <f t="shared" si="131"/>
        <v>.</v>
      </c>
      <c r="AD154" s="1007" t="str">
        <f t="shared" si="132"/>
        <v>.</v>
      </c>
      <c r="AE154" s="1007" t="str">
        <f t="shared" si="133"/>
        <v>.</v>
      </c>
      <c r="AF154" s="1007" t="str">
        <f t="shared" si="134"/>
        <v>.</v>
      </c>
      <c r="AG154" s="990" t="str">
        <f t="shared" si="135"/>
        <v>.</v>
      </c>
      <c r="AH154" s="116"/>
      <c r="AI154" s="1003" t="str">
        <f>IF(S154=".",".",SUM($S154:S154))</f>
        <v>.</v>
      </c>
      <c r="AJ154" s="1004" t="str">
        <f>IF(T154=".",".",SUM($S154:T154))</f>
        <v>.</v>
      </c>
      <c r="AK154" s="1004" t="str">
        <f>IF(U154=".",".",SUM($S154:U154))</f>
        <v>.</v>
      </c>
      <c r="AL154" s="1004" t="str">
        <f>IF(V154=".",".",SUM($S154:V154))</f>
        <v>.</v>
      </c>
      <c r="AM154" s="1004" t="str">
        <f>IF(W154=".",".",SUM($S154:W154))</f>
        <v>.</v>
      </c>
      <c r="AN154" s="1004" t="str">
        <f>IF(X154=".",".",SUM($S154:X154))</f>
        <v>.</v>
      </c>
      <c r="AO154" s="1005" t="str">
        <f>IF(Y154=".",".",SUM($S154:Y154))</f>
        <v>.</v>
      </c>
      <c r="AP154" s="116"/>
      <c r="AQ154" s="1006" t="str">
        <f t="shared" si="143"/>
        <v>.</v>
      </c>
      <c r="AR154" s="1007" t="str">
        <f t="shared" si="136"/>
        <v>.</v>
      </c>
      <c r="AS154" s="1007" t="str">
        <f t="shared" si="137"/>
        <v>.</v>
      </c>
      <c r="AT154" s="1007" t="str">
        <f t="shared" si="138"/>
        <v>.</v>
      </c>
      <c r="AU154" s="1007" t="str">
        <f t="shared" si="139"/>
        <v>.</v>
      </c>
      <c r="AV154" s="1007" t="str">
        <f t="shared" si="140"/>
        <v>.</v>
      </c>
      <c r="AW154" s="990" t="str">
        <f t="shared" si="141"/>
        <v>.</v>
      </c>
      <c r="AX154" s="327"/>
      <c r="AY154" s="116"/>
      <c r="AZ154" s="1474"/>
      <c r="BA154" s="1474"/>
      <c r="BB154" s="1474"/>
    </row>
    <row r="155" spans="1:54" s="189" customFormat="1" x14ac:dyDescent="0.2">
      <c r="A155" s="183"/>
      <c r="B155" s="325"/>
      <c r="C155" s="472" t="s">
        <v>158</v>
      </c>
      <c r="D155" s="473" t="str">
        <f>IF('WK2 - Notional General Income'!D225="","",'WK2 - Notional General Income'!D225)</f>
        <v/>
      </c>
      <c r="E155" s="837" t="str">
        <f>IF('WK2 - Notional General Income'!M225=".",".",'WK2 - Notional General Income'!M225/'WK2 - Notional General Income'!E225)</f>
        <v>.</v>
      </c>
      <c r="F155" s="837" t="str">
        <f>IF('WK3 - Notional GI Yr1 YIELD'!M225=".",".",'WK3 - Notional GI Yr1 YIELD'!M225/'WK3 - Notional GI Yr1 YIELD'!E225)</f>
        <v>.</v>
      </c>
      <c r="G155" s="874"/>
      <c r="H155" s="874"/>
      <c r="I155" s="874"/>
      <c r="J155" s="874"/>
      <c r="K155" s="874"/>
      <c r="L155" s="874"/>
      <c r="M155" s="333"/>
      <c r="N155" s="116"/>
      <c r="O155" s="1019">
        <f>'WK2 - Notional General Income'!$E225</f>
        <v>0</v>
      </c>
      <c r="P155" s="1020">
        <f>'WK3 - Notional GI Yr1 YIELD'!$E225</f>
        <v>0</v>
      </c>
      <c r="Q155" s="101"/>
      <c r="R155" s="325"/>
      <c r="S155" s="1003" t="str">
        <f t="shared" si="123"/>
        <v>.</v>
      </c>
      <c r="T155" s="1004" t="str">
        <f t="shared" si="124"/>
        <v>.</v>
      </c>
      <c r="U155" s="1004" t="str">
        <f t="shared" si="144"/>
        <v>.</v>
      </c>
      <c r="V155" s="1004" t="str">
        <f t="shared" si="144"/>
        <v>.</v>
      </c>
      <c r="W155" s="1004" t="str">
        <f t="shared" si="144"/>
        <v>.</v>
      </c>
      <c r="X155" s="1004" t="str">
        <f t="shared" si="144"/>
        <v>.</v>
      </c>
      <c r="Y155" s="1005" t="str">
        <f t="shared" si="144"/>
        <v>.</v>
      </c>
      <c r="Z155" s="116"/>
      <c r="AA155" s="1006" t="str">
        <f t="shared" si="142"/>
        <v>.</v>
      </c>
      <c r="AB155" s="1007" t="str">
        <f t="shared" si="130"/>
        <v>.</v>
      </c>
      <c r="AC155" s="1007" t="str">
        <f t="shared" si="131"/>
        <v>.</v>
      </c>
      <c r="AD155" s="1007" t="str">
        <f t="shared" si="132"/>
        <v>.</v>
      </c>
      <c r="AE155" s="1007" t="str">
        <f t="shared" si="133"/>
        <v>.</v>
      </c>
      <c r="AF155" s="1007" t="str">
        <f t="shared" si="134"/>
        <v>.</v>
      </c>
      <c r="AG155" s="990" t="str">
        <f t="shared" si="135"/>
        <v>.</v>
      </c>
      <c r="AH155" s="116"/>
      <c r="AI155" s="1003" t="str">
        <f>IF(S155=".",".",SUM($S155:S155))</f>
        <v>.</v>
      </c>
      <c r="AJ155" s="1004" t="str">
        <f>IF(T155=".",".",SUM($S155:T155))</f>
        <v>.</v>
      </c>
      <c r="AK155" s="1004" t="str">
        <f>IF(U155=".",".",SUM($S155:U155))</f>
        <v>.</v>
      </c>
      <c r="AL155" s="1004" t="str">
        <f>IF(V155=".",".",SUM($S155:V155))</f>
        <v>.</v>
      </c>
      <c r="AM155" s="1004" t="str">
        <f>IF(W155=".",".",SUM($S155:W155))</f>
        <v>.</v>
      </c>
      <c r="AN155" s="1004" t="str">
        <f>IF(X155=".",".",SUM($S155:X155))</f>
        <v>.</v>
      </c>
      <c r="AO155" s="1005" t="str">
        <f>IF(Y155=".",".",SUM($S155:Y155))</f>
        <v>.</v>
      </c>
      <c r="AP155" s="116"/>
      <c r="AQ155" s="1006" t="str">
        <f t="shared" si="143"/>
        <v>.</v>
      </c>
      <c r="AR155" s="1007" t="str">
        <f t="shared" si="136"/>
        <v>.</v>
      </c>
      <c r="AS155" s="1007" t="str">
        <f t="shared" si="137"/>
        <v>.</v>
      </c>
      <c r="AT155" s="1007" t="str">
        <f t="shared" si="138"/>
        <v>.</v>
      </c>
      <c r="AU155" s="1007" t="str">
        <f t="shared" si="139"/>
        <v>.</v>
      </c>
      <c r="AV155" s="1007" t="str">
        <f t="shared" si="140"/>
        <v>.</v>
      </c>
      <c r="AW155" s="990" t="str">
        <f t="shared" si="141"/>
        <v>.</v>
      </c>
      <c r="AX155" s="327"/>
      <c r="AY155" s="116"/>
      <c r="AZ155" s="1474"/>
      <c r="BA155" s="1474"/>
      <c r="BB155" s="1474"/>
    </row>
    <row r="156" spans="1:54" s="189" customFormat="1" x14ac:dyDescent="0.2">
      <c r="A156" s="183"/>
      <c r="B156" s="325"/>
      <c r="C156" s="472" t="s">
        <v>158</v>
      </c>
      <c r="D156" s="473" t="str">
        <f>IF('WK2 - Notional General Income'!D226="","",'WK2 - Notional General Income'!D226)</f>
        <v/>
      </c>
      <c r="E156" s="837" t="str">
        <f>IF('WK2 - Notional General Income'!M226=".",".",'WK2 - Notional General Income'!M226/'WK2 - Notional General Income'!E226)</f>
        <v>.</v>
      </c>
      <c r="F156" s="837" t="str">
        <f>IF('WK3 - Notional GI Yr1 YIELD'!M226=".",".",'WK3 - Notional GI Yr1 YIELD'!M226/'WK3 - Notional GI Yr1 YIELD'!E226)</f>
        <v>.</v>
      </c>
      <c r="G156" s="874"/>
      <c r="H156" s="874"/>
      <c r="I156" s="874"/>
      <c r="J156" s="874"/>
      <c r="K156" s="874"/>
      <c r="L156" s="874"/>
      <c r="M156" s="333"/>
      <c r="N156" s="116"/>
      <c r="O156" s="1019">
        <f>'WK2 - Notional General Income'!$E226</f>
        <v>0</v>
      </c>
      <c r="P156" s="1020">
        <f>'WK3 - Notional GI Yr1 YIELD'!$E226</f>
        <v>0</v>
      </c>
      <c r="Q156" s="101"/>
      <c r="R156" s="325"/>
      <c r="S156" s="1003" t="str">
        <f t="shared" si="123"/>
        <v>.</v>
      </c>
      <c r="T156" s="1004" t="str">
        <f t="shared" si="124"/>
        <v>.</v>
      </c>
      <c r="U156" s="1004" t="str">
        <f t="shared" si="144"/>
        <v>.</v>
      </c>
      <c r="V156" s="1004" t="str">
        <f t="shared" si="144"/>
        <v>.</v>
      </c>
      <c r="W156" s="1004" t="str">
        <f t="shared" si="144"/>
        <v>.</v>
      </c>
      <c r="X156" s="1004" t="str">
        <f t="shared" si="144"/>
        <v>.</v>
      </c>
      <c r="Y156" s="1005" t="str">
        <f t="shared" si="144"/>
        <v>.</v>
      </c>
      <c r="Z156" s="116"/>
      <c r="AA156" s="1006" t="str">
        <f t="shared" si="142"/>
        <v>.</v>
      </c>
      <c r="AB156" s="1007" t="str">
        <f t="shared" si="130"/>
        <v>.</v>
      </c>
      <c r="AC156" s="1007" t="str">
        <f t="shared" si="131"/>
        <v>.</v>
      </c>
      <c r="AD156" s="1007" t="str">
        <f t="shared" si="132"/>
        <v>.</v>
      </c>
      <c r="AE156" s="1007" t="str">
        <f t="shared" si="133"/>
        <v>.</v>
      </c>
      <c r="AF156" s="1007" t="str">
        <f t="shared" si="134"/>
        <v>.</v>
      </c>
      <c r="AG156" s="990" t="str">
        <f t="shared" si="135"/>
        <v>.</v>
      </c>
      <c r="AH156" s="116"/>
      <c r="AI156" s="1003" t="str">
        <f>IF(S156=".",".",SUM($S156:S156))</f>
        <v>.</v>
      </c>
      <c r="AJ156" s="1004" t="str">
        <f>IF(T156=".",".",SUM($S156:T156))</f>
        <v>.</v>
      </c>
      <c r="AK156" s="1004" t="str">
        <f>IF(U156=".",".",SUM($S156:U156))</f>
        <v>.</v>
      </c>
      <c r="AL156" s="1004" t="str">
        <f>IF(V156=".",".",SUM($S156:V156))</f>
        <v>.</v>
      </c>
      <c r="AM156" s="1004" t="str">
        <f>IF(W156=".",".",SUM($S156:W156))</f>
        <v>.</v>
      </c>
      <c r="AN156" s="1004" t="str">
        <f>IF(X156=".",".",SUM($S156:X156))</f>
        <v>.</v>
      </c>
      <c r="AO156" s="1005" t="str">
        <f>IF(Y156=".",".",SUM($S156:Y156))</f>
        <v>.</v>
      </c>
      <c r="AP156" s="116"/>
      <c r="AQ156" s="1006" t="str">
        <f t="shared" si="143"/>
        <v>.</v>
      </c>
      <c r="AR156" s="1007" t="str">
        <f t="shared" si="136"/>
        <v>.</v>
      </c>
      <c r="AS156" s="1007" t="str">
        <f t="shared" si="137"/>
        <v>.</v>
      </c>
      <c r="AT156" s="1007" t="str">
        <f t="shared" si="138"/>
        <v>.</v>
      </c>
      <c r="AU156" s="1007" t="str">
        <f t="shared" si="139"/>
        <v>.</v>
      </c>
      <c r="AV156" s="1007" t="str">
        <f t="shared" si="140"/>
        <v>.</v>
      </c>
      <c r="AW156" s="990" t="str">
        <f t="shared" si="141"/>
        <v>.</v>
      </c>
      <c r="AX156" s="327"/>
      <c r="AY156" s="116"/>
      <c r="AZ156" s="1474"/>
      <c r="BA156" s="1474"/>
      <c r="BB156" s="1474"/>
    </row>
    <row r="157" spans="1:54" s="189" customFormat="1" x14ac:dyDescent="0.2">
      <c r="A157" s="183"/>
      <c r="B157" s="325"/>
      <c r="C157" s="472" t="s">
        <v>158</v>
      </c>
      <c r="D157" s="473" t="str">
        <f>IF('WK2 - Notional General Income'!D227="","",'WK2 - Notional General Income'!D227)</f>
        <v/>
      </c>
      <c r="E157" s="837" t="str">
        <f>IF('WK2 - Notional General Income'!M227=".",".",'WK2 - Notional General Income'!M227/'WK2 - Notional General Income'!E227)</f>
        <v>.</v>
      </c>
      <c r="F157" s="837" t="str">
        <f>IF('WK3 - Notional GI Yr1 YIELD'!M227=".",".",'WK3 - Notional GI Yr1 YIELD'!M227/'WK3 - Notional GI Yr1 YIELD'!E227)</f>
        <v>.</v>
      </c>
      <c r="G157" s="874"/>
      <c r="H157" s="874"/>
      <c r="I157" s="874"/>
      <c r="J157" s="874"/>
      <c r="K157" s="874"/>
      <c r="L157" s="874"/>
      <c r="M157" s="333"/>
      <c r="N157" s="116"/>
      <c r="O157" s="1019">
        <f>'WK2 - Notional General Income'!$E227</f>
        <v>0</v>
      </c>
      <c r="P157" s="1020">
        <f>'WK3 - Notional GI Yr1 YIELD'!$E227</f>
        <v>0</v>
      </c>
      <c r="Q157" s="101"/>
      <c r="R157" s="325"/>
      <c r="S157" s="1003" t="str">
        <f t="shared" si="123"/>
        <v>.</v>
      </c>
      <c r="T157" s="1004" t="str">
        <f t="shared" si="124"/>
        <v>.</v>
      </c>
      <c r="U157" s="1004" t="str">
        <f t="shared" si="144"/>
        <v>.</v>
      </c>
      <c r="V157" s="1004" t="str">
        <f t="shared" si="144"/>
        <v>.</v>
      </c>
      <c r="W157" s="1004" t="str">
        <f t="shared" si="144"/>
        <v>.</v>
      </c>
      <c r="X157" s="1004" t="str">
        <f t="shared" si="144"/>
        <v>.</v>
      </c>
      <c r="Y157" s="1005" t="str">
        <f t="shared" si="144"/>
        <v>.</v>
      </c>
      <c r="Z157" s="116"/>
      <c r="AA157" s="1006" t="str">
        <f t="shared" si="142"/>
        <v>.</v>
      </c>
      <c r="AB157" s="1007" t="str">
        <f t="shared" si="130"/>
        <v>.</v>
      </c>
      <c r="AC157" s="1007" t="str">
        <f t="shared" si="131"/>
        <v>.</v>
      </c>
      <c r="AD157" s="1007" t="str">
        <f t="shared" si="132"/>
        <v>.</v>
      </c>
      <c r="AE157" s="1007" t="str">
        <f t="shared" si="133"/>
        <v>.</v>
      </c>
      <c r="AF157" s="1007" t="str">
        <f t="shared" si="134"/>
        <v>.</v>
      </c>
      <c r="AG157" s="990" t="str">
        <f t="shared" si="135"/>
        <v>.</v>
      </c>
      <c r="AH157" s="116"/>
      <c r="AI157" s="1003" t="str">
        <f>IF(S157=".",".",SUM($S157:S157))</f>
        <v>.</v>
      </c>
      <c r="AJ157" s="1004" t="str">
        <f>IF(T157=".",".",SUM($S157:T157))</f>
        <v>.</v>
      </c>
      <c r="AK157" s="1004" t="str">
        <f>IF(U157=".",".",SUM($S157:U157))</f>
        <v>.</v>
      </c>
      <c r="AL157" s="1004" t="str">
        <f>IF(V157=".",".",SUM($S157:V157))</f>
        <v>.</v>
      </c>
      <c r="AM157" s="1004" t="str">
        <f>IF(W157=".",".",SUM($S157:W157))</f>
        <v>.</v>
      </c>
      <c r="AN157" s="1004" t="str">
        <f>IF(X157=".",".",SUM($S157:X157))</f>
        <v>.</v>
      </c>
      <c r="AO157" s="1005" t="str">
        <f>IF(Y157=".",".",SUM($S157:Y157))</f>
        <v>.</v>
      </c>
      <c r="AP157" s="116"/>
      <c r="AQ157" s="1006" t="str">
        <f t="shared" si="143"/>
        <v>.</v>
      </c>
      <c r="AR157" s="1007" t="str">
        <f t="shared" si="136"/>
        <v>.</v>
      </c>
      <c r="AS157" s="1007" t="str">
        <f t="shared" si="137"/>
        <v>.</v>
      </c>
      <c r="AT157" s="1007" t="str">
        <f t="shared" si="138"/>
        <v>.</v>
      </c>
      <c r="AU157" s="1007" t="str">
        <f t="shared" si="139"/>
        <v>.</v>
      </c>
      <c r="AV157" s="1007" t="str">
        <f t="shared" si="140"/>
        <v>.</v>
      </c>
      <c r="AW157" s="990" t="str">
        <f t="shared" si="141"/>
        <v>.</v>
      </c>
      <c r="AX157" s="327"/>
      <c r="AY157" s="116"/>
      <c r="AZ157" s="1474"/>
      <c r="BA157" s="1474"/>
      <c r="BB157" s="1474"/>
    </row>
    <row r="158" spans="1:54" s="189" customFormat="1" ht="12.75" thickBot="1" x14ac:dyDescent="0.25">
      <c r="A158" s="183"/>
      <c r="B158" s="325"/>
      <c r="C158" s="1428" t="s">
        <v>158</v>
      </c>
      <c r="D158" s="1429" t="str">
        <f>IF('WK2 - Notional General Income'!D228="","",'WK2 - Notional General Income'!D228)</f>
        <v/>
      </c>
      <c r="E158" s="1430" t="str">
        <f>IF('WK2 - Notional General Income'!M228=".",".",'WK2 - Notional General Income'!M228/'WK2 - Notional General Income'!E228)</f>
        <v>.</v>
      </c>
      <c r="F158" s="1430" t="str">
        <f>IF('WK3 - Notional GI Yr1 YIELD'!M228=".",".",'WK3 - Notional GI Yr1 YIELD'!M228/'WK3 - Notional GI Yr1 YIELD'!E228)</f>
        <v>.</v>
      </c>
      <c r="G158" s="874"/>
      <c r="H158" s="874"/>
      <c r="I158" s="874"/>
      <c r="J158" s="874"/>
      <c r="K158" s="874"/>
      <c r="L158" s="874"/>
      <c r="M158" s="333"/>
      <c r="N158" s="116"/>
      <c r="O158" s="1019">
        <f>'WK2 - Notional General Income'!$E228</f>
        <v>0</v>
      </c>
      <c r="P158" s="1020">
        <f>'WK3 - Notional GI Yr1 YIELD'!$E228</f>
        <v>0</v>
      </c>
      <c r="Q158" s="101"/>
      <c r="R158" s="325"/>
      <c r="S158" s="1003" t="str">
        <f t="shared" ref="S158:S169" si="146">IF(OR(E158=".",F158="."),".",F158-E158)</f>
        <v>.</v>
      </c>
      <c r="T158" s="1004" t="str">
        <f t="shared" ref="T158:T169" si="147">IF(OR(F158=".",G158="."),".",G158-F158)</f>
        <v>.</v>
      </c>
      <c r="U158" s="1004" t="str">
        <f t="shared" si="144"/>
        <v>.</v>
      </c>
      <c r="V158" s="1004" t="str">
        <f t="shared" si="144"/>
        <v>.</v>
      </c>
      <c r="W158" s="1004" t="str">
        <f t="shared" si="144"/>
        <v>.</v>
      </c>
      <c r="X158" s="1004" t="str">
        <f t="shared" si="144"/>
        <v>.</v>
      </c>
      <c r="Y158" s="1005" t="str">
        <f t="shared" si="144"/>
        <v>.</v>
      </c>
      <c r="Z158" s="116"/>
      <c r="AA158" s="1006" t="str">
        <f t="shared" si="142"/>
        <v>.</v>
      </c>
      <c r="AB158" s="1007" t="str">
        <f t="shared" si="130"/>
        <v>.</v>
      </c>
      <c r="AC158" s="1007" t="str">
        <f t="shared" si="131"/>
        <v>.</v>
      </c>
      <c r="AD158" s="1007" t="str">
        <f t="shared" si="132"/>
        <v>.</v>
      </c>
      <c r="AE158" s="1007" t="str">
        <f t="shared" si="133"/>
        <v>.</v>
      </c>
      <c r="AF158" s="1007" t="str">
        <f t="shared" si="134"/>
        <v>.</v>
      </c>
      <c r="AG158" s="990" t="str">
        <f t="shared" si="135"/>
        <v>.</v>
      </c>
      <c r="AH158" s="116"/>
      <c r="AI158" s="1003" t="str">
        <f>IF(S158=".",".",SUM($S158:S158))</f>
        <v>.</v>
      </c>
      <c r="AJ158" s="1004" t="str">
        <f>IF(T158=".",".",SUM($S158:T158))</f>
        <v>.</v>
      </c>
      <c r="AK158" s="1004" t="str">
        <f>IF(U158=".",".",SUM($S158:U158))</f>
        <v>.</v>
      </c>
      <c r="AL158" s="1004" t="str">
        <f>IF(V158=".",".",SUM($S158:V158))</f>
        <v>.</v>
      </c>
      <c r="AM158" s="1004" t="str">
        <f>IF(W158=".",".",SUM($S158:W158))</f>
        <v>.</v>
      </c>
      <c r="AN158" s="1004" t="str">
        <f>IF(X158=".",".",SUM($S158:X158))</f>
        <v>.</v>
      </c>
      <c r="AO158" s="1005" t="str">
        <f>IF(Y158=".",".",SUM($S158:Y158))</f>
        <v>.</v>
      </c>
      <c r="AP158" s="116"/>
      <c r="AQ158" s="1006" t="str">
        <f t="shared" si="143"/>
        <v>.</v>
      </c>
      <c r="AR158" s="1007" t="str">
        <f t="shared" si="136"/>
        <v>.</v>
      </c>
      <c r="AS158" s="1007" t="str">
        <f t="shared" si="137"/>
        <v>.</v>
      </c>
      <c r="AT158" s="1007" t="str">
        <f t="shared" si="138"/>
        <v>.</v>
      </c>
      <c r="AU158" s="1007" t="str">
        <f t="shared" si="139"/>
        <v>.</v>
      </c>
      <c r="AV158" s="1007" t="str">
        <f t="shared" si="140"/>
        <v>.</v>
      </c>
      <c r="AW158" s="990" t="str">
        <f t="shared" si="141"/>
        <v>.</v>
      </c>
      <c r="AX158" s="327"/>
      <c r="AY158" s="116"/>
      <c r="AZ158" s="1474"/>
      <c r="BA158" s="1474"/>
      <c r="BB158" s="1474"/>
    </row>
    <row r="159" spans="1:54" s="189" customFormat="1" ht="12.75" thickTop="1" x14ac:dyDescent="0.2">
      <c r="A159" s="183"/>
      <c r="B159" s="325"/>
      <c r="C159" s="472" t="s">
        <v>261</v>
      </c>
      <c r="D159" s="473" t="str">
        <f>IF('WK2 - Notional General Income'!D397="","",'WK2 - Notional General Income'!D397)</f>
        <v/>
      </c>
      <c r="E159" s="837" t="str">
        <f>IF('WK2 - Notional General Income'!M397=".",".",'WK2 - Notional General Income'!M397/'WK2 - Notional General Income'!E397)</f>
        <v>.</v>
      </c>
      <c r="F159" s="837" t="str">
        <f>IF('WK3 - Notional GI Yr1 YIELD'!M397=".",".",'WK3 - Notional GI Yr1 YIELD'!M397/'WK3 - Notional GI Yr1 YIELD'!E397)</f>
        <v>.</v>
      </c>
      <c r="G159" s="874"/>
      <c r="H159" s="874"/>
      <c r="I159" s="874"/>
      <c r="J159" s="874"/>
      <c r="K159" s="874"/>
      <c r="L159" s="874"/>
      <c r="M159" s="333"/>
      <c r="N159" s="116"/>
      <c r="O159" s="1425">
        <f>'WK2 - Notional General Income'!$E397</f>
        <v>0</v>
      </c>
      <c r="P159" s="1426">
        <f>'WK3 - Notional GI Yr1 YIELD'!$E397</f>
        <v>0</v>
      </c>
      <c r="Q159" s="101"/>
      <c r="R159" s="325"/>
      <c r="S159" s="1003" t="str">
        <f t="shared" si="146"/>
        <v>.</v>
      </c>
      <c r="T159" s="1004" t="str">
        <f t="shared" si="147"/>
        <v>.</v>
      </c>
      <c r="U159" s="1004" t="str">
        <f t="shared" si="144"/>
        <v>.</v>
      </c>
      <c r="V159" s="1004" t="str">
        <f t="shared" si="144"/>
        <v>.</v>
      </c>
      <c r="W159" s="1004" t="str">
        <f t="shared" si="144"/>
        <v>.</v>
      </c>
      <c r="X159" s="1004" t="str">
        <f t="shared" si="144"/>
        <v>.</v>
      </c>
      <c r="Y159" s="1005" t="str">
        <f t="shared" si="144"/>
        <v>.</v>
      </c>
      <c r="Z159" s="116"/>
      <c r="AA159" s="1006" t="str">
        <f t="shared" si="142"/>
        <v>.</v>
      </c>
      <c r="AB159" s="1007" t="str">
        <f t="shared" si="130"/>
        <v>.</v>
      </c>
      <c r="AC159" s="1007" t="str">
        <f t="shared" si="131"/>
        <v>.</v>
      </c>
      <c r="AD159" s="1007" t="str">
        <f t="shared" si="132"/>
        <v>.</v>
      </c>
      <c r="AE159" s="1007" t="str">
        <f t="shared" si="133"/>
        <v>.</v>
      </c>
      <c r="AF159" s="1007" t="str">
        <f t="shared" si="134"/>
        <v>.</v>
      </c>
      <c r="AG159" s="990" t="str">
        <f t="shared" si="135"/>
        <v>.</v>
      </c>
      <c r="AH159" s="116"/>
      <c r="AI159" s="1003" t="str">
        <f>IF(S159=".",".",SUM($S159:S159))</f>
        <v>.</v>
      </c>
      <c r="AJ159" s="1004" t="str">
        <f>IF(T159=".",".",SUM($S159:T159))</f>
        <v>.</v>
      </c>
      <c r="AK159" s="1004" t="str">
        <f>IF(U159=".",".",SUM($S159:U159))</f>
        <v>.</v>
      </c>
      <c r="AL159" s="1004" t="str">
        <f>IF(V159=".",".",SUM($S159:V159))</f>
        <v>.</v>
      </c>
      <c r="AM159" s="1004" t="str">
        <f>IF(W159=".",".",SUM($S159:W159))</f>
        <v>.</v>
      </c>
      <c r="AN159" s="1004" t="str">
        <f>IF(X159=".",".",SUM($S159:X159))</f>
        <v>.</v>
      </c>
      <c r="AO159" s="1005" t="str">
        <f>IF(Y159=".",".",SUM($S159:Y159))</f>
        <v>.</v>
      </c>
      <c r="AP159" s="116"/>
      <c r="AQ159" s="1006" t="str">
        <f t="shared" si="143"/>
        <v>.</v>
      </c>
      <c r="AR159" s="1007" t="str">
        <f t="shared" si="136"/>
        <v>.</v>
      </c>
      <c r="AS159" s="1007" t="str">
        <f t="shared" si="137"/>
        <v>.</v>
      </c>
      <c r="AT159" s="1007" t="str">
        <f t="shared" si="138"/>
        <v>.</v>
      </c>
      <c r="AU159" s="1007" t="str">
        <f t="shared" si="139"/>
        <v>.</v>
      </c>
      <c r="AV159" s="1007" t="str">
        <f t="shared" si="140"/>
        <v>.</v>
      </c>
      <c r="AW159" s="990" t="str">
        <f t="shared" si="141"/>
        <v>.</v>
      </c>
      <c r="AX159" s="327"/>
      <c r="AY159" s="116"/>
      <c r="AZ159" s="1474"/>
      <c r="BA159" s="1474"/>
      <c r="BB159" s="1474"/>
    </row>
    <row r="160" spans="1:54" s="189" customFormat="1" x14ac:dyDescent="0.2">
      <c r="A160" s="183"/>
      <c r="B160" s="325"/>
      <c r="C160" s="472" t="s">
        <v>261</v>
      </c>
      <c r="D160" s="473" t="str">
        <f>IF('WK2 - Notional General Income'!D398="","",'WK2 - Notional General Income'!D398)</f>
        <v/>
      </c>
      <c r="E160" s="837" t="str">
        <f>IF('WK2 - Notional General Income'!M398=".",".",'WK2 - Notional General Income'!M398/'WK2 - Notional General Income'!E398)</f>
        <v>.</v>
      </c>
      <c r="F160" s="837" t="str">
        <f>IF('WK3 - Notional GI Yr1 YIELD'!M398=".",".",'WK3 - Notional GI Yr1 YIELD'!M398/'WK3 - Notional GI Yr1 YIELD'!E398)</f>
        <v>.</v>
      </c>
      <c r="G160" s="874"/>
      <c r="H160" s="874"/>
      <c r="I160" s="874"/>
      <c r="J160" s="874"/>
      <c r="K160" s="874"/>
      <c r="L160" s="874"/>
      <c r="M160" s="333"/>
      <c r="N160" s="116"/>
      <c r="O160" s="1019">
        <f>'WK2 - Notional General Income'!$E398</f>
        <v>0</v>
      </c>
      <c r="P160" s="1020">
        <f>'WK3 - Notional GI Yr1 YIELD'!$E398</f>
        <v>0</v>
      </c>
      <c r="Q160" s="101"/>
      <c r="R160" s="325"/>
      <c r="S160" s="1003" t="str">
        <f t="shared" si="146"/>
        <v>.</v>
      </c>
      <c r="T160" s="1004" t="str">
        <f t="shared" si="147"/>
        <v>.</v>
      </c>
      <c r="U160" s="1004" t="str">
        <f t="shared" si="144"/>
        <v>.</v>
      </c>
      <c r="V160" s="1004" t="str">
        <f t="shared" si="144"/>
        <v>.</v>
      </c>
      <c r="W160" s="1004" t="str">
        <f t="shared" si="144"/>
        <v>.</v>
      </c>
      <c r="X160" s="1004" t="str">
        <f t="shared" si="144"/>
        <v>.</v>
      </c>
      <c r="Y160" s="1005" t="str">
        <f t="shared" si="144"/>
        <v>.</v>
      </c>
      <c r="Z160" s="116"/>
      <c r="AA160" s="1006" t="str">
        <f t="shared" si="142"/>
        <v>.</v>
      </c>
      <c r="AB160" s="1007" t="str">
        <f t="shared" si="130"/>
        <v>.</v>
      </c>
      <c r="AC160" s="1007" t="str">
        <f t="shared" si="131"/>
        <v>.</v>
      </c>
      <c r="AD160" s="1007" t="str">
        <f t="shared" si="132"/>
        <v>.</v>
      </c>
      <c r="AE160" s="1007" t="str">
        <f t="shared" si="133"/>
        <v>.</v>
      </c>
      <c r="AF160" s="1007" t="str">
        <f t="shared" si="134"/>
        <v>.</v>
      </c>
      <c r="AG160" s="990" t="str">
        <f t="shared" si="135"/>
        <v>.</v>
      </c>
      <c r="AH160" s="116"/>
      <c r="AI160" s="1003" t="str">
        <f>IF(S160=".",".",SUM($S160:S160))</f>
        <v>.</v>
      </c>
      <c r="AJ160" s="1004" t="str">
        <f>IF(T160=".",".",SUM($S160:T160))</f>
        <v>.</v>
      </c>
      <c r="AK160" s="1004" t="str">
        <f>IF(U160=".",".",SUM($S160:U160))</f>
        <v>.</v>
      </c>
      <c r="AL160" s="1004" t="str">
        <f>IF(V160=".",".",SUM($S160:V160))</f>
        <v>.</v>
      </c>
      <c r="AM160" s="1004" t="str">
        <f>IF(W160=".",".",SUM($S160:W160))</f>
        <v>.</v>
      </c>
      <c r="AN160" s="1004" t="str">
        <f>IF(X160=".",".",SUM($S160:X160))</f>
        <v>.</v>
      </c>
      <c r="AO160" s="1005" t="str">
        <f>IF(Y160=".",".",SUM($S160:Y160))</f>
        <v>.</v>
      </c>
      <c r="AP160" s="116"/>
      <c r="AQ160" s="1006" t="str">
        <f t="shared" si="143"/>
        <v>.</v>
      </c>
      <c r="AR160" s="1007" t="str">
        <f t="shared" si="136"/>
        <v>.</v>
      </c>
      <c r="AS160" s="1007" t="str">
        <f t="shared" si="137"/>
        <v>.</v>
      </c>
      <c r="AT160" s="1007" t="str">
        <f t="shared" si="138"/>
        <v>.</v>
      </c>
      <c r="AU160" s="1007" t="str">
        <f t="shared" si="139"/>
        <v>.</v>
      </c>
      <c r="AV160" s="1007" t="str">
        <f t="shared" si="140"/>
        <v>.</v>
      </c>
      <c r="AW160" s="990" t="str">
        <f t="shared" si="141"/>
        <v>.</v>
      </c>
      <c r="AX160" s="327"/>
      <c r="AY160" s="116"/>
      <c r="AZ160" s="1474"/>
      <c r="BA160" s="1474"/>
      <c r="BB160" s="1474"/>
    </row>
    <row r="161" spans="1:54" s="189" customFormat="1" x14ac:dyDescent="0.2">
      <c r="A161" s="183"/>
      <c r="B161" s="325"/>
      <c r="C161" s="472" t="s">
        <v>261</v>
      </c>
      <c r="D161" s="473" t="str">
        <f>IF('WK2 - Notional General Income'!D399="","",'WK2 - Notional General Income'!D399)</f>
        <v/>
      </c>
      <c r="E161" s="837" t="str">
        <f>IF('WK2 - Notional General Income'!M399=".",".",'WK2 - Notional General Income'!M399/'WK2 - Notional General Income'!E399)</f>
        <v>.</v>
      </c>
      <c r="F161" s="837" t="str">
        <f>IF('WK3 - Notional GI Yr1 YIELD'!M399=".",".",'WK3 - Notional GI Yr1 YIELD'!M399/'WK3 - Notional GI Yr1 YIELD'!E399)</f>
        <v>.</v>
      </c>
      <c r="G161" s="874"/>
      <c r="H161" s="874"/>
      <c r="I161" s="874"/>
      <c r="J161" s="874"/>
      <c r="K161" s="874"/>
      <c r="L161" s="874"/>
      <c r="M161" s="333"/>
      <c r="N161" s="116"/>
      <c r="O161" s="1019">
        <f>'WK2 - Notional General Income'!$E399</f>
        <v>0</v>
      </c>
      <c r="P161" s="1020">
        <f>'WK3 - Notional GI Yr1 YIELD'!$E399</f>
        <v>0</v>
      </c>
      <c r="Q161" s="101"/>
      <c r="R161" s="325"/>
      <c r="S161" s="1003" t="str">
        <f t="shared" si="146"/>
        <v>.</v>
      </c>
      <c r="T161" s="1004" t="str">
        <f t="shared" si="147"/>
        <v>.</v>
      </c>
      <c r="U161" s="1004" t="str">
        <f t="shared" si="144"/>
        <v>.</v>
      </c>
      <c r="V161" s="1004" t="str">
        <f t="shared" si="144"/>
        <v>.</v>
      </c>
      <c r="W161" s="1004" t="str">
        <f t="shared" si="144"/>
        <v>.</v>
      </c>
      <c r="X161" s="1004" t="str">
        <f t="shared" si="144"/>
        <v>.</v>
      </c>
      <c r="Y161" s="1005" t="str">
        <f t="shared" si="144"/>
        <v>.</v>
      </c>
      <c r="Z161" s="116"/>
      <c r="AA161" s="1006" t="str">
        <f t="shared" si="142"/>
        <v>.</v>
      </c>
      <c r="AB161" s="1007" t="str">
        <f t="shared" si="130"/>
        <v>.</v>
      </c>
      <c r="AC161" s="1007" t="str">
        <f t="shared" si="131"/>
        <v>.</v>
      </c>
      <c r="AD161" s="1007" t="str">
        <f t="shared" si="132"/>
        <v>.</v>
      </c>
      <c r="AE161" s="1007" t="str">
        <f t="shared" si="133"/>
        <v>.</v>
      </c>
      <c r="AF161" s="1007" t="str">
        <f t="shared" si="134"/>
        <v>.</v>
      </c>
      <c r="AG161" s="990" t="str">
        <f t="shared" si="135"/>
        <v>.</v>
      </c>
      <c r="AH161" s="116"/>
      <c r="AI161" s="1003" t="str">
        <f>IF(S161=".",".",SUM($S161:S161))</f>
        <v>.</v>
      </c>
      <c r="AJ161" s="1004" t="str">
        <f>IF(T161=".",".",SUM($S161:T161))</f>
        <v>.</v>
      </c>
      <c r="AK161" s="1004" t="str">
        <f>IF(U161=".",".",SUM($S161:U161))</f>
        <v>.</v>
      </c>
      <c r="AL161" s="1004" t="str">
        <f>IF(V161=".",".",SUM($S161:V161))</f>
        <v>.</v>
      </c>
      <c r="AM161" s="1004" t="str">
        <f>IF(W161=".",".",SUM($S161:W161))</f>
        <v>.</v>
      </c>
      <c r="AN161" s="1004" t="str">
        <f>IF(X161=".",".",SUM($S161:X161))</f>
        <v>.</v>
      </c>
      <c r="AO161" s="1005" t="str">
        <f>IF(Y161=".",".",SUM($S161:Y161))</f>
        <v>.</v>
      </c>
      <c r="AP161" s="116"/>
      <c r="AQ161" s="1006" t="str">
        <f t="shared" si="143"/>
        <v>.</v>
      </c>
      <c r="AR161" s="1007" t="str">
        <f t="shared" si="136"/>
        <v>.</v>
      </c>
      <c r="AS161" s="1007" t="str">
        <f t="shared" si="137"/>
        <v>.</v>
      </c>
      <c r="AT161" s="1007" t="str">
        <f t="shared" si="138"/>
        <v>.</v>
      </c>
      <c r="AU161" s="1007" t="str">
        <f t="shared" si="139"/>
        <v>.</v>
      </c>
      <c r="AV161" s="1007" t="str">
        <f t="shared" si="140"/>
        <v>.</v>
      </c>
      <c r="AW161" s="990" t="str">
        <f t="shared" si="141"/>
        <v>.</v>
      </c>
      <c r="AX161" s="327"/>
      <c r="AY161" s="116"/>
      <c r="AZ161" s="1474"/>
      <c r="BA161" s="1474"/>
      <c r="BB161" s="1474"/>
    </row>
    <row r="162" spans="1:54" s="189" customFormat="1" x14ac:dyDescent="0.2">
      <c r="A162" s="183"/>
      <c r="B162" s="325"/>
      <c r="C162" s="472" t="s">
        <v>261</v>
      </c>
      <c r="D162" s="473" t="str">
        <f>IF('WK2 - Notional General Income'!D400="","",'WK2 - Notional General Income'!D400)</f>
        <v/>
      </c>
      <c r="E162" s="837" t="str">
        <f>IF('WK2 - Notional General Income'!M400=".",".",'WK2 - Notional General Income'!M400/'WK2 - Notional General Income'!E400)</f>
        <v>.</v>
      </c>
      <c r="F162" s="837" t="str">
        <f>IF('WK3 - Notional GI Yr1 YIELD'!M400=".",".",'WK3 - Notional GI Yr1 YIELD'!M400/'WK3 - Notional GI Yr1 YIELD'!E400)</f>
        <v>.</v>
      </c>
      <c r="G162" s="874"/>
      <c r="H162" s="874"/>
      <c r="I162" s="874"/>
      <c r="J162" s="874"/>
      <c r="K162" s="874"/>
      <c r="L162" s="874"/>
      <c r="M162" s="333"/>
      <c r="N162" s="116"/>
      <c r="O162" s="1019">
        <f>'WK2 - Notional General Income'!$E400</f>
        <v>0</v>
      </c>
      <c r="P162" s="1020">
        <f>'WK3 - Notional GI Yr1 YIELD'!$E400</f>
        <v>0</v>
      </c>
      <c r="Q162" s="101"/>
      <c r="R162" s="325"/>
      <c r="S162" s="1003" t="str">
        <f t="shared" si="146"/>
        <v>.</v>
      </c>
      <c r="T162" s="1004" t="str">
        <f t="shared" si="147"/>
        <v>.</v>
      </c>
      <c r="U162" s="1004" t="str">
        <f t="shared" si="144"/>
        <v>.</v>
      </c>
      <c r="V162" s="1004" t="str">
        <f t="shared" si="144"/>
        <v>.</v>
      </c>
      <c r="W162" s="1004" t="str">
        <f t="shared" si="144"/>
        <v>.</v>
      </c>
      <c r="X162" s="1004" t="str">
        <f t="shared" si="144"/>
        <v>.</v>
      </c>
      <c r="Y162" s="1005" t="str">
        <f t="shared" si="144"/>
        <v>.</v>
      </c>
      <c r="Z162" s="116"/>
      <c r="AA162" s="1006" t="str">
        <f t="shared" si="142"/>
        <v>.</v>
      </c>
      <c r="AB162" s="1007" t="str">
        <f t="shared" si="130"/>
        <v>.</v>
      </c>
      <c r="AC162" s="1007" t="str">
        <f t="shared" si="131"/>
        <v>.</v>
      </c>
      <c r="AD162" s="1007" t="str">
        <f t="shared" si="132"/>
        <v>.</v>
      </c>
      <c r="AE162" s="1007" t="str">
        <f t="shared" si="133"/>
        <v>.</v>
      </c>
      <c r="AF162" s="1007" t="str">
        <f t="shared" si="134"/>
        <v>.</v>
      </c>
      <c r="AG162" s="990" t="str">
        <f t="shared" si="135"/>
        <v>.</v>
      </c>
      <c r="AH162" s="116"/>
      <c r="AI162" s="1003" t="str">
        <f>IF(S162=".",".",SUM($S162:S162))</f>
        <v>.</v>
      </c>
      <c r="AJ162" s="1004" t="str">
        <f>IF(T162=".",".",SUM($S162:T162))</f>
        <v>.</v>
      </c>
      <c r="AK162" s="1004" t="str">
        <f>IF(U162=".",".",SUM($S162:U162))</f>
        <v>.</v>
      </c>
      <c r="AL162" s="1004" t="str">
        <f>IF(V162=".",".",SUM($S162:V162))</f>
        <v>.</v>
      </c>
      <c r="AM162" s="1004" t="str">
        <f>IF(W162=".",".",SUM($S162:W162))</f>
        <v>.</v>
      </c>
      <c r="AN162" s="1004" t="str">
        <f>IF(X162=".",".",SUM($S162:X162))</f>
        <v>.</v>
      </c>
      <c r="AO162" s="1005" t="str">
        <f>IF(Y162=".",".",SUM($S162:Y162))</f>
        <v>.</v>
      </c>
      <c r="AP162" s="116"/>
      <c r="AQ162" s="1006" t="str">
        <f t="shared" si="143"/>
        <v>.</v>
      </c>
      <c r="AR162" s="1007" t="str">
        <f t="shared" si="136"/>
        <v>.</v>
      </c>
      <c r="AS162" s="1007" t="str">
        <f t="shared" si="137"/>
        <v>.</v>
      </c>
      <c r="AT162" s="1007" t="str">
        <f t="shared" si="138"/>
        <v>.</v>
      </c>
      <c r="AU162" s="1007" t="str">
        <f t="shared" si="139"/>
        <v>.</v>
      </c>
      <c r="AV162" s="1007" t="str">
        <f t="shared" si="140"/>
        <v>.</v>
      </c>
      <c r="AW162" s="990" t="str">
        <f t="shared" si="141"/>
        <v>.</v>
      </c>
      <c r="AX162" s="327"/>
      <c r="AY162" s="116"/>
      <c r="AZ162" s="1474"/>
      <c r="BA162" s="1474"/>
      <c r="BB162" s="1474"/>
    </row>
    <row r="163" spans="1:54" s="189" customFormat="1" x14ac:dyDescent="0.2">
      <c r="A163" s="183"/>
      <c r="B163" s="325"/>
      <c r="C163" s="472" t="s">
        <v>261</v>
      </c>
      <c r="D163" s="473" t="str">
        <f>IF('WK2 - Notional General Income'!D401="","",'WK2 - Notional General Income'!D401)</f>
        <v/>
      </c>
      <c r="E163" s="837" t="str">
        <f>IF('WK2 - Notional General Income'!M401=".",".",'WK2 - Notional General Income'!M401/'WK2 - Notional General Income'!E401)</f>
        <v>.</v>
      </c>
      <c r="F163" s="837" t="str">
        <f>IF('WK3 - Notional GI Yr1 YIELD'!M401=".",".",'WK3 - Notional GI Yr1 YIELD'!M401/'WK3 - Notional GI Yr1 YIELD'!E401)</f>
        <v>.</v>
      </c>
      <c r="G163" s="874"/>
      <c r="H163" s="874"/>
      <c r="I163" s="874"/>
      <c r="J163" s="874"/>
      <c r="K163" s="874"/>
      <c r="L163" s="874"/>
      <c r="M163" s="333"/>
      <c r="N163" s="116"/>
      <c r="O163" s="1019">
        <f>'WK2 - Notional General Income'!$E401</f>
        <v>0</v>
      </c>
      <c r="P163" s="1020">
        <f>'WK3 - Notional GI Yr1 YIELD'!$E401</f>
        <v>0</v>
      </c>
      <c r="Q163" s="101"/>
      <c r="R163" s="325"/>
      <c r="S163" s="1003" t="str">
        <f t="shared" si="146"/>
        <v>.</v>
      </c>
      <c r="T163" s="1004" t="str">
        <f t="shared" si="147"/>
        <v>.</v>
      </c>
      <c r="U163" s="1004" t="str">
        <f t="shared" si="144"/>
        <v>.</v>
      </c>
      <c r="V163" s="1004" t="str">
        <f t="shared" si="144"/>
        <v>.</v>
      </c>
      <c r="W163" s="1004" t="str">
        <f t="shared" si="144"/>
        <v>.</v>
      </c>
      <c r="X163" s="1004" t="str">
        <f t="shared" si="144"/>
        <v>.</v>
      </c>
      <c r="Y163" s="1005" t="str">
        <f t="shared" si="144"/>
        <v>.</v>
      </c>
      <c r="Z163" s="116"/>
      <c r="AA163" s="1006" t="str">
        <f t="shared" si="142"/>
        <v>.</v>
      </c>
      <c r="AB163" s="1007" t="str">
        <f t="shared" si="130"/>
        <v>.</v>
      </c>
      <c r="AC163" s="1007" t="str">
        <f t="shared" si="131"/>
        <v>.</v>
      </c>
      <c r="AD163" s="1007" t="str">
        <f t="shared" si="132"/>
        <v>.</v>
      </c>
      <c r="AE163" s="1007" t="str">
        <f t="shared" si="133"/>
        <v>.</v>
      </c>
      <c r="AF163" s="1007" t="str">
        <f t="shared" si="134"/>
        <v>.</v>
      </c>
      <c r="AG163" s="990" t="str">
        <f t="shared" si="135"/>
        <v>.</v>
      </c>
      <c r="AH163" s="116"/>
      <c r="AI163" s="1003" t="str">
        <f>IF(S163=".",".",SUM($S163:S163))</f>
        <v>.</v>
      </c>
      <c r="AJ163" s="1004" t="str">
        <f>IF(T163=".",".",SUM($S163:T163))</f>
        <v>.</v>
      </c>
      <c r="AK163" s="1004" t="str">
        <f>IF(U163=".",".",SUM($S163:U163))</f>
        <v>.</v>
      </c>
      <c r="AL163" s="1004" t="str">
        <f>IF(V163=".",".",SUM($S163:V163))</f>
        <v>.</v>
      </c>
      <c r="AM163" s="1004" t="str">
        <f>IF(W163=".",".",SUM($S163:W163))</f>
        <v>.</v>
      </c>
      <c r="AN163" s="1004" t="str">
        <f>IF(X163=".",".",SUM($S163:X163))</f>
        <v>.</v>
      </c>
      <c r="AO163" s="1005" t="str">
        <f>IF(Y163=".",".",SUM($S163:Y163))</f>
        <v>.</v>
      </c>
      <c r="AP163" s="116"/>
      <c r="AQ163" s="1006" t="str">
        <f t="shared" si="143"/>
        <v>.</v>
      </c>
      <c r="AR163" s="1007" t="str">
        <f t="shared" si="136"/>
        <v>.</v>
      </c>
      <c r="AS163" s="1007" t="str">
        <f t="shared" si="137"/>
        <v>.</v>
      </c>
      <c r="AT163" s="1007" t="str">
        <f t="shared" si="138"/>
        <v>.</v>
      </c>
      <c r="AU163" s="1007" t="str">
        <f t="shared" si="139"/>
        <v>.</v>
      </c>
      <c r="AV163" s="1007" t="str">
        <f t="shared" si="140"/>
        <v>.</v>
      </c>
      <c r="AW163" s="990" t="str">
        <f t="shared" si="141"/>
        <v>.</v>
      </c>
      <c r="AX163" s="327"/>
      <c r="AY163" s="116"/>
      <c r="AZ163" s="1474"/>
      <c r="BA163" s="1474"/>
      <c r="BB163" s="1474"/>
    </row>
    <row r="164" spans="1:54" s="189" customFormat="1" x14ac:dyDescent="0.2">
      <c r="A164" s="183"/>
      <c r="B164" s="325"/>
      <c r="C164" s="472" t="s">
        <v>261</v>
      </c>
      <c r="D164" s="473" t="str">
        <f>IF('WK2 - Notional General Income'!D402="","",'WK2 - Notional General Income'!D402)</f>
        <v/>
      </c>
      <c r="E164" s="837" t="str">
        <f>IF('WK2 - Notional General Income'!M402=".",".",'WK2 - Notional General Income'!M402/'WK2 - Notional General Income'!E402)</f>
        <v>.</v>
      </c>
      <c r="F164" s="837" t="str">
        <f>IF('WK3 - Notional GI Yr1 YIELD'!M402=".",".",'WK3 - Notional GI Yr1 YIELD'!M402/'WK3 - Notional GI Yr1 YIELD'!E402)</f>
        <v>.</v>
      </c>
      <c r="G164" s="874"/>
      <c r="H164" s="874"/>
      <c r="I164" s="874"/>
      <c r="J164" s="874"/>
      <c r="K164" s="874"/>
      <c r="L164" s="874"/>
      <c r="M164" s="333"/>
      <c r="N164" s="116"/>
      <c r="O164" s="1019">
        <f>'WK2 - Notional General Income'!$E402</f>
        <v>0</v>
      </c>
      <c r="P164" s="1020">
        <f>'WK3 - Notional GI Yr1 YIELD'!$E402</f>
        <v>0</v>
      </c>
      <c r="Q164" s="101"/>
      <c r="R164" s="325"/>
      <c r="S164" s="1003" t="str">
        <f t="shared" si="146"/>
        <v>.</v>
      </c>
      <c r="T164" s="1004" t="str">
        <f t="shared" si="147"/>
        <v>.</v>
      </c>
      <c r="U164" s="1004" t="str">
        <f t="shared" si="144"/>
        <v>.</v>
      </c>
      <c r="V164" s="1004" t="str">
        <f t="shared" si="144"/>
        <v>.</v>
      </c>
      <c r="W164" s="1004" t="str">
        <f t="shared" si="144"/>
        <v>.</v>
      </c>
      <c r="X164" s="1004" t="str">
        <f t="shared" si="144"/>
        <v>.</v>
      </c>
      <c r="Y164" s="1005" t="str">
        <f t="shared" si="144"/>
        <v>.</v>
      </c>
      <c r="Z164" s="116"/>
      <c r="AA164" s="1006" t="str">
        <f t="shared" si="142"/>
        <v>.</v>
      </c>
      <c r="AB164" s="1007" t="str">
        <f t="shared" si="130"/>
        <v>.</v>
      </c>
      <c r="AC164" s="1007" t="str">
        <f t="shared" si="131"/>
        <v>.</v>
      </c>
      <c r="AD164" s="1007" t="str">
        <f t="shared" si="132"/>
        <v>.</v>
      </c>
      <c r="AE164" s="1007" t="str">
        <f t="shared" si="133"/>
        <v>.</v>
      </c>
      <c r="AF164" s="1007" t="str">
        <f t="shared" si="134"/>
        <v>.</v>
      </c>
      <c r="AG164" s="990" t="str">
        <f t="shared" si="135"/>
        <v>.</v>
      </c>
      <c r="AH164" s="116"/>
      <c r="AI164" s="1003" t="str">
        <f>IF(S164=".",".",SUM($S164:S164))</f>
        <v>.</v>
      </c>
      <c r="AJ164" s="1004" t="str">
        <f>IF(T164=".",".",SUM($S164:T164))</f>
        <v>.</v>
      </c>
      <c r="AK164" s="1004" t="str">
        <f>IF(U164=".",".",SUM($S164:U164))</f>
        <v>.</v>
      </c>
      <c r="AL164" s="1004" t="str">
        <f>IF(V164=".",".",SUM($S164:V164))</f>
        <v>.</v>
      </c>
      <c r="AM164" s="1004" t="str">
        <f>IF(W164=".",".",SUM($S164:W164))</f>
        <v>.</v>
      </c>
      <c r="AN164" s="1004" t="str">
        <f>IF(X164=".",".",SUM($S164:X164))</f>
        <v>.</v>
      </c>
      <c r="AO164" s="1005" t="str">
        <f>IF(Y164=".",".",SUM($S164:Y164))</f>
        <v>.</v>
      </c>
      <c r="AP164" s="116"/>
      <c r="AQ164" s="1006" t="str">
        <f t="shared" si="143"/>
        <v>.</v>
      </c>
      <c r="AR164" s="1007" t="str">
        <f t="shared" si="136"/>
        <v>.</v>
      </c>
      <c r="AS164" s="1007" t="str">
        <f t="shared" si="137"/>
        <v>.</v>
      </c>
      <c r="AT164" s="1007" t="str">
        <f t="shared" si="138"/>
        <v>.</v>
      </c>
      <c r="AU164" s="1007" t="str">
        <f t="shared" si="139"/>
        <v>.</v>
      </c>
      <c r="AV164" s="1007" t="str">
        <f t="shared" si="140"/>
        <v>.</v>
      </c>
      <c r="AW164" s="990" t="str">
        <f t="shared" si="141"/>
        <v>.</v>
      </c>
      <c r="AX164" s="327"/>
      <c r="AY164" s="116"/>
      <c r="AZ164" s="1474"/>
      <c r="BA164" s="1474"/>
      <c r="BB164" s="1474"/>
    </row>
    <row r="165" spans="1:54" s="189" customFormat="1" x14ac:dyDescent="0.2">
      <c r="A165" s="183"/>
      <c r="B165" s="325"/>
      <c r="C165" s="472" t="s">
        <v>261</v>
      </c>
      <c r="D165" s="473" t="str">
        <f>IF('WK2 - Notional General Income'!D403="","",'WK2 - Notional General Income'!D403)</f>
        <v/>
      </c>
      <c r="E165" s="837" t="str">
        <f>IF('WK2 - Notional General Income'!M403=".",".",'WK2 - Notional General Income'!M403/'WK2 - Notional General Income'!E403)</f>
        <v>.</v>
      </c>
      <c r="F165" s="837" t="str">
        <f>IF('WK3 - Notional GI Yr1 YIELD'!M403=".",".",'WK3 - Notional GI Yr1 YIELD'!M403/'WK3 - Notional GI Yr1 YIELD'!E403)</f>
        <v>.</v>
      </c>
      <c r="G165" s="874"/>
      <c r="H165" s="874"/>
      <c r="I165" s="874"/>
      <c r="J165" s="874"/>
      <c r="K165" s="874"/>
      <c r="L165" s="874"/>
      <c r="M165" s="333"/>
      <c r="N165" s="116"/>
      <c r="O165" s="1019">
        <f>'WK2 - Notional General Income'!$E403</f>
        <v>0</v>
      </c>
      <c r="P165" s="1020">
        <f>'WK3 - Notional GI Yr1 YIELD'!$E403</f>
        <v>0</v>
      </c>
      <c r="Q165" s="101"/>
      <c r="R165" s="325"/>
      <c r="S165" s="1003" t="str">
        <f t="shared" si="146"/>
        <v>.</v>
      </c>
      <c r="T165" s="1004" t="str">
        <f t="shared" si="147"/>
        <v>.</v>
      </c>
      <c r="U165" s="1004" t="str">
        <f t="shared" si="144"/>
        <v>.</v>
      </c>
      <c r="V165" s="1004" t="str">
        <f t="shared" si="144"/>
        <v>.</v>
      </c>
      <c r="W165" s="1004" t="str">
        <f t="shared" si="144"/>
        <v>.</v>
      </c>
      <c r="X165" s="1004" t="str">
        <f t="shared" si="144"/>
        <v>.</v>
      </c>
      <c r="Y165" s="1005" t="str">
        <f t="shared" si="144"/>
        <v>.</v>
      </c>
      <c r="Z165" s="116"/>
      <c r="AA165" s="1006" t="str">
        <f t="shared" si="142"/>
        <v>.</v>
      </c>
      <c r="AB165" s="1007" t="str">
        <f t="shared" si="130"/>
        <v>.</v>
      </c>
      <c r="AC165" s="1007" t="str">
        <f t="shared" si="131"/>
        <v>.</v>
      </c>
      <c r="AD165" s="1007" t="str">
        <f t="shared" si="132"/>
        <v>.</v>
      </c>
      <c r="AE165" s="1007" t="str">
        <f t="shared" si="133"/>
        <v>.</v>
      </c>
      <c r="AF165" s="1007" t="str">
        <f t="shared" si="134"/>
        <v>.</v>
      </c>
      <c r="AG165" s="990" t="str">
        <f t="shared" si="135"/>
        <v>.</v>
      </c>
      <c r="AH165" s="116"/>
      <c r="AI165" s="1003" t="str">
        <f>IF(S165=".",".",SUM($S165:S165))</f>
        <v>.</v>
      </c>
      <c r="AJ165" s="1004" t="str">
        <f>IF(T165=".",".",SUM($S165:T165))</f>
        <v>.</v>
      </c>
      <c r="AK165" s="1004" t="str">
        <f>IF(U165=".",".",SUM($S165:U165))</f>
        <v>.</v>
      </c>
      <c r="AL165" s="1004" t="str">
        <f>IF(V165=".",".",SUM($S165:V165))</f>
        <v>.</v>
      </c>
      <c r="AM165" s="1004" t="str">
        <f>IF(W165=".",".",SUM($S165:W165))</f>
        <v>.</v>
      </c>
      <c r="AN165" s="1004" t="str">
        <f>IF(X165=".",".",SUM($S165:X165))</f>
        <v>.</v>
      </c>
      <c r="AO165" s="1005" t="str">
        <f>IF(Y165=".",".",SUM($S165:Y165))</f>
        <v>.</v>
      </c>
      <c r="AP165" s="116"/>
      <c r="AQ165" s="1006" t="str">
        <f t="shared" si="143"/>
        <v>.</v>
      </c>
      <c r="AR165" s="1007" t="str">
        <f t="shared" si="136"/>
        <v>.</v>
      </c>
      <c r="AS165" s="1007" t="str">
        <f t="shared" si="137"/>
        <v>.</v>
      </c>
      <c r="AT165" s="1007" t="str">
        <f t="shared" si="138"/>
        <v>.</v>
      </c>
      <c r="AU165" s="1007" t="str">
        <f t="shared" si="139"/>
        <v>.</v>
      </c>
      <c r="AV165" s="1007" t="str">
        <f t="shared" si="140"/>
        <v>.</v>
      </c>
      <c r="AW165" s="990" t="str">
        <f t="shared" si="141"/>
        <v>.</v>
      </c>
      <c r="AX165" s="327"/>
      <c r="AY165" s="116"/>
      <c r="AZ165" s="1474"/>
      <c r="BA165" s="1474"/>
      <c r="BB165" s="1474"/>
    </row>
    <row r="166" spans="1:54" s="189" customFormat="1" x14ac:dyDescent="0.2">
      <c r="A166" s="183"/>
      <c r="B166" s="325"/>
      <c r="C166" s="472" t="s">
        <v>261</v>
      </c>
      <c r="D166" s="473" t="str">
        <f>IF('WK2 - Notional General Income'!D404="","",'WK2 - Notional General Income'!D404)</f>
        <v/>
      </c>
      <c r="E166" s="837" t="str">
        <f>IF('WK2 - Notional General Income'!M404=".",".",'WK2 - Notional General Income'!M404/'WK2 - Notional General Income'!E404)</f>
        <v>.</v>
      </c>
      <c r="F166" s="837" t="str">
        <f>IF('WK3 - Notional GI Yr1 YIELD'!M404=".",".",'WK3 - Notional GI Yr1 YIELD'!M404/'WK3 - Notional GI Yr1 YIELD'!E404)</f>
        <v>.</v>
      </c>
      <c r="G166" s="874"/>
      <c r="H166" s="874"/>
      <c r="I166" s="874"/>
      <c r="J166" s="874"/>
      <c r="K166" s="874"/>
      <c r="L166" s="874"/>
      <c r="M166" s="333"/>
      <c r="N166" s="116"/>
      <c r="O166" s="1019">
        <f>'WK2 - Notional General Income'!$E404</f>
        <v>0</v>
      </c>
      <c r="P166" s="1020">
        <f>'WK3 - Notional GI Yr1 YIELD'!$E404</f>
        <v>0</v>
      </c>
      <c r="Q166" s="101"/>
      <c r="R166" s="325"/>
      <c r="S166" s="1003" t="str">
        <f t="shared" si="146"/>
        <v>.</v>
      </c>
      <c r="T166" s="1004" t="str">
        <f t="shared" si="147"/>
        <v>.</v>
      </c>
      <c r="U166" s="1004" t="str">
        <f t="shared" si="144"/>
        <v>.</v>
      </c>
      <c r="V166" s="1004" t="str">
        <f t="shared" si="144"/>
        <v>.</v>
      </c>
      <c r="W166" s="1004" t="str">
        <f t="shared" si="144"/>
        <v>.</v>
      </c>
      <c r="X166" s="1004" t="str">
        <f t="shared" si="144"/>
        <v>.</v>
      </c>
      <c r="Y166" s="1005" t="str">
        <f t="shared" si="144"/>
        <v>.</v>
      </c>
      <c r="Z166" s="116"/>
      <c r="AA166" s="1006" t="str">
        <f t="shared" si="142"/>
        <v>.</v>
      </c>
      <c r="AB166" s="1007" t="str">
        <f t="shared" si="130"/>
        <v>.</v>
      </c>
      <c r="AC166" s="1007" t="str">
        <f t="shared" si="131"/>
        <v>.</v>
      </c>
      <c r="AD166" s="1007" t="str">
        <f t="shared" si="132"/>
        <v>.</v>
      </c>
      <c r="AE166" s="1007" t="str">
        <f t="shared" si="133"/>
        <v>.</v>
      </c>
      <c r="AF166" s="1007" t="str">
        <f t="shared" si="134"/>
        <v>.</v>
      </c>
      <c r="AG166" s="990" t="str">
        <f t="shared" si="135"/>
        <v>.</v>
      </c>
      <c r="AH166" s="116"/>
      <c r="AI166" s="1003" t="str">
        <f>IF(S166=".",".",SUM($S166:S166))</f>
        <v>.</v>
      </c>
      <c r="AJ166" s="1004" t="str">
        <f>IF(T166=".",".",SUM($S166:T166))</f>
        <v>.</v>
      </c>
      <c r="AK166" s="1004" t="str">
        <f>IF(U166=".",".",SUM($S166:U166))</f>
        <v>.</v>
      </c>
      <c r="AL166" s="1004" t="str">
        <f>IF(V166=".",".",SUM($S166:V166))</f>
        <v>.</v>
      </c>
      <c r="AM166" s="1004" t="str">
        <f>IF(W166=".",".",SUM($S166:W166))</f>
        <v>.</v>
      </c>
      <c r="AN166" s="1004" t="str">
        <f>IF(X166=".",".",SUM($S166:X166))</f>
        <v>.</v>
      </c>
      <c r="AO166" s="1005" t="str">
        <f>IF(Y166=".",".",SUM($S166:Y166))</f>
        <v>.</v>
      </c>
      <c r="AP166" s="116"/>
      <c r="AQ166" s="1006" t="str">
        <f t="shared" si="143"/>
        <v>.</v>
      </c>
      <c r="AR166" s="1007" t="str">
        <f t="shared" si="136"/>
        <v>.</v>
      </c>
      <c r="AS166" s="1007" t="str">
        <f t="shared" si="137"/>
        <v>.</v>
      </c>
      <c r="AT166" s="1007" t="str">
        <f t="shared" si="138"/>
        <v>.</v>
      </c>
      <c r="AU166" s="1007" t="str">
        <f t="shared" si="139"/>
        <v>.</v>
      </c>
      <c r="AV166" s="1007" t="str">
        <f t="shared" si="140"/>
        <v>.</v>
      </c>
      <c r="AW166" s="990" t="str">
        <f t="shared" si="141"/>
        <v>.</v>
      </c>
      <c r="AX166" s="327"/>
      <c r="AY166" s="116"/>
      <c r="AZ166" s="1474"/>
      <c r="BA166" s="1474"/>
      <c r="BB166" s="1474"/>
    </row>
    <row r="167" spans="1:54" s="189" customFormat="1" x14ac:dyDescent="0.2">
      <c r="A167" s="183"/>
      <c r="B167" s="325"/>
      <c r="C167" s="472" t="s">
        <v>261</v>
      </c>
      <c r="D167" s="473" t="str">
        <f>IF('WK2 - Notional General Income'!D405="","",'WK2 - Notional General Income'!D405)</f>
        <v/>
      </c>
      <c r="E167" s="837" t="str">
        <f>IF('WK2 - Notional General Income'!M405=".",".",'WK2 - Notional General Income'!M405/'WK2 - Notional General Income'!E405)</f>
        <v>.</v>
      </c>
      <c r="F167" s="837" t="str">
        <f>IF('WK3 - Notional GI Yr1 YIELD'!M405=".",".",'WK3 - Notional GI Yr1 YIELD'!M405/'WK3 - Notional GI Yr1 YIELD'!E405)</f>
        <v>.</v>
      </c>
      <c r="G167" s="874"/>
      <c r="H167" s="874"/>
      <c r="I167" s="874"/>
      <c r="J167" s="874"/>
      <c r="K167" s="874"/>
      <c r="L167" s="874"/>
      <c r="M167" s="333"/>
      <c r="N167" s="116"/>
      <c r="O167" s="1019">
        <f>'WK2 - Notional General Income'!$E405</f>
        <v>0</v>
      </c>
      <c r="P167" s="1020">
        <f>'WK3 - Notional GI Yr1 YIELD'!$E405</f>
        <v>0</v>
      </c>
      <c r="Q167" s="101"/>
      <c r="R167" s="325"/>
      <c r="S167" s="1003" t="str">
        <f t="shared" si="146"/>
        <v>.</v>
      </c>
      <c r="T167" s="1004" t="str">
        <f t="shared" si="147"/>
        <v>.</v>
      </c>
      <c r="U167" s="1004" t="str">
        <f t="shared" si="144"/>
        <v>.</v>
      </c>
      <c r="V167" s="1004" t="str">
        <f t="shared" si="144"/>
        <v>.</v>
      </c>
      <c r="W167" s="1004" t="str">
        <f t="shared" si="144"/>
        <v>.</v>
      </c>
      <c r="X167" s="1004" t="str">
        <f t="shared" si="144"/>
        <v>.</v>
      </c>
      <c r="Y167" s="1005" t="str">
        <f t="shared" si="144"/>
        <v>.</v>
      </c>
      <c r="Z167" s="116"/>
      <c r="AA167" s="1006" t="str">
        <f t="shared" si="142"/>
        <v>.</v>
      </c>
      <c r="AB167" s="1007" t="str">
        <f t="shared" si="130"/>
        <v>.</v>
      </c>
      <c r="AC167" s="1007" t="str">
        <f t="shared" si="131"/>
        <v>.</v>
      </c>
      <c r="AD167" s="1007" t="str">
        <f t="shared" si="132"/>
        <v>.</v>
      </c>
      <c r="AE167" s="1007" t="str">
        <f t="shared" si="133"/>
        <v>.</v>
      </c>
      <c r="AF167" s="1007" t="str">
        <f t="shared" si="134"/>
        <v>.</v>
      </c>
      <c r="AG167" s="990" t="str">
        <f t="shared" si="135"/>
        <v>.</v>
      </c>
      <c r="AH167" s="116"/>
      <c r="AI167" s="1003" t="str">
        <f>IF(S167=".",".",SUM($S167:S167))</f>
        <v>.</v>
      </c>
      <c r="AJ167" s="1004" t="str">
        <f>IF(T167=".",".",SUM($S167:T167))</f>
        <v>.</v>
      </c>
      <c r="AK167" s="1004" t="str">
        <f>IF(U167=".",".",SUM($S167:U167))</f>
        <v>.</v>
      </c>
      <c r="AL167" s="1004" t="str">
        <f>IF(V167=".",".",SUM($S167:V167))</f>
        <v>.</v>
      </c>
      <c r="AM167" s="1004" t="str">
        <f>IF(W167=".",".",SUM($S167:W167))</f>
        <v>.</v>
      </c>
      <c r="AN167" s="1004" t="str">
        <f>IF(X167=".",".",SUM($S167:X167))</f>
        <v>.</v>
      </c>
      <c r="AO167" s="1005" t="str">
        <f>IF(Y167=".",".",SUM($S167:Y167))</f>
        <v>.</v>
      </c>
      <c r="AP167" s="116"/>
      <c r="AQ167" s="1006" t="str">
        <f t="shared" si="143"/>
        <v>.</v>
      </c>
      <c r="AR167" s="1007" t="str">
        <f t="shared" si="136"/>
        <v>.</v>
      </c>
      <c r="AS167" s="1007" t="str">
        <f t="shared" si="137"/>
        <v>.</v>
      </c>
      <c r="AT167" s="1007" t="str">
        <f t="shared" si="138"/>
        <v>.</v>
      </c>
      <c r="AU167" s="1007" t="str">
        <f t="shared" si="139"/>
        <v>.</v>
      </c>
      <c r="AV167" s="1007" t="str">
        <f t="shared" si="140"/>
        <v>.</v>
      </c>
      <c r="AW167" s="990" t="str">
        <f t="shared" si="141"/>
        <v>.</v>
      </c>
      <c r="AX167" s="327"/>
      <c r="AY167" s="116"/>
      <c r="AZ167" s="1474"/>
      <c r="BA167" s="1474"/>
      <c r="BB167" s="1474"/>
    </row>
    <row r="168" spans="1:54" s="189" customFormat="1" x14ac:dyDescent="0.2">
      <c r="A168" s="183"/>
      <c r="B168" s="325"/>
      <c r="C168" s="194" t="s">
        <v>261</v>
      </c>
      <c r="D168" s="198" t="str">
        <f>IF('WK2 - Notional General Income'!D406="","",'WK2 - Notional General Income'!D406)</f>
        <v/>
      </c>
      <c r="E168" s="838" t="str">
        <f>IF('WK2 - Notional General Income'!M406=".",".",'WK2 - Notional General Income'!M406/'WK2 - Notional General Income'!E406)</f>
        <v>.</v>
      </c>
      <c r="F168" s="838" t="str">
        <f>IF('WK3 - Notional GI Yr1 YIELD'!M406=".",".",'WK3 - Notional GI Yr1 YIELD'!M406/'WK3 - Notional GI Yr1 YIELD'!E406)</f>
        <v>.</v>
      </c>
      <c r="G168" s="876"/>
      <c r="H168" s="876"/>
      <c r="I168" s="876"/>
      <c r="J168" s="876"/>
      <c r="K168" s="876"/>
      <c r="L168" s="876"/>
      <c r="M168" s="333"/>
      <c r="N168" s="116"/>
      <c r="O168" s="1019">
        <f>'WK2 - Notional General Income'!$E406</f>
        <v>0</v>
      </c>
      <c r="P168" s="1020">
        <f>'WK3 - Notional GI Yr1 YIELD'!$E406</f>
        <v>0</v>
      </c>
      <c r="Q168" s="101"/>
      <c r="R168" s="325"/>
      <c r="S168" s="1003" t="str">
        <f t="shared" si="146"/>
        <v>.</v>
      </c>
      <c r="T168" s="1004" t="str">
        <f t="shared" si="147"/>
        <v>.</v>
      </c>
      <c r="U168" s="1004" t="str">
        <f t="shared" si="144"/>
        <v>.</v>
      </c>
      <c r="V168" s="1004" t="str">
        <f t="shared" si="144"/>
        <v>.</v>
      </c>
      <c r="W168" s="1004" t="str">
        <f t="shared" si="144"/>
        <v>.</v>
      </c>
      <c r="X168" s="1004" t="str">
        <f t="shared" si="144"/>
        <v>.</v>
      </c>
      <c r="Y168" s="1005" t="str">
        <f t="shared" si="144"/>
        <v>.</v>
      </c>
      <c r="Z168" s="116"/>
      <c r="AA168" s="1006" t="str">
        <f t="shared" si="142"/>
        <v>.</v>
      </c>
      <c r="AB168" s="1007" t="str">
        <f t="shared" si="130"/>
        <v>.</v>
      </c>
      <c r="AC168" s="1007" t="str">
        <f t="shared" si="131"/>
        <v>.</v>
      </c>
      <c r="AD168" s="1007" t="str">
        <f t="shared" si="132"/>
        <v>.</v>
      </c>
      <c r="AE168" s="1007" t="str">
        <f t="shared" si="133"/>
        <v>.</v>
      </c>
      <c r="AF168" s="1007" t="str">
        <f t="shared" si="134"/>
        <v>.</v>
      </c>
      <c r="AG168" s="990" t="str">
        <f t="shared" si="135"/>
        <v>.</v>
      </c>
      <c r="AH168" s="116"/>
      <c r="AI168" s="1003" t="str">
        <f>IF(S168=".",".",SUM($S168:S168))</f>
        <v>.</v>
      </c>
      <c r="AJ168" s="1004" t="str">
        <f>IF(T168=".",".",SUM($S168:T168))</f>
        <v>.</v>
      </c>
      <c r="AK168" s="1004" t="str">
        <f>IF(U168=".",".",SUM($S168:U168))</f>
        <v>.</v>
      </c>
      <c r="AL168" s="1004" t="str">
        <f>IF(V168=".",".",SUM($S168:V168))</f>
        <v>.</v>
      </c>
      <c r="AM168" s="1004" t="str">
        <f>IF(W168=".",".",SUM($S168:W168))</f>
        <v>.</v>
      </c>
      <c r="AN168" s="1004" t="str">
        <f>IF(X168=".",".",SUM($S168:X168))</f>
        <v>.</v>
      </c>
      <c r="AO168" s="1005" t="str">
        <f>IF(Y168=".",".",SUM($S168:Y168))</f>
        <v>.</v>
      </c>
      <c r="AP168" s="116"/>
      <c r="AQ168" s="1006" t="str">
        <f t="shared" si="143"/>
        <v>.</v>
      </c>
      <c r="AR168" s="1007" t="str">
        <f t="shared" si="136"/>
        <v>.</v>
      </c>
      <c r="AS168" s="1007" t="str">
        <f t="shared" si="137"/>
        <v>.</v>
      </c>
      <c r="AT168" s="1007" t="str">
        <f t="shared" si="138"/>
        <v>.</v>
      </c>
      <c r="AU168" s="1007" t="str">
        <f t="shared" si="139"/>
        <v>.</v>
      </c>
      <c r="AV168" s="1007" t="str">
        <f t="shared" si="140"/>
        <v>.</v>
      </c>
      <c r="AW168" s="990" t="str">
        <f t="shared" si="141"/>
        <v>.</v>
      </c>
      <c r="AX168" s="327"/>
      <c r="AY168" s="116"/>
      <c r="AZ168" s="1474"/>
      <c r="BA168" s="1474"/>
      <c r="BB168" s="1474"/>
    </row>
    <row r="169" spans="1:54" s="190" customFormat="1" x14ac:dyDescent="0.2">
      <c r="A169" s="183"/>
      <c r="B169" s="325"/>
      <c r="C169" s="211"/>
      <c r="D169" s="211" t="s">
        <v>256</v>
      </c>
      <c r="E169" s="389" t="str">
        <f>IF($O169=0,".",SUMPRODUCT(E151:E168,$O151:$O168)/$O169)</f>
        <v>.</v>
      </c>
      <c r="F169" s="197" t="str">
        <f t="shared" ref="F169" si="148">IF($P169=0,".",SUMPRODUCT(F151:F168,$P151:$P168)/$P169)</f>
        <v>.</v>
      </c>
      <c r="G169" s="390" t="str">
        <f t="shared" ref="G169:L169" si="149">IF($P169=0,".",SUMPRODUCT(G151:G168,$P151:$P168)/$P169)</f>
        <v>.</v>
      </c>
      <c r="H169" s="390" t="str">
        <f t="shared" si="149"/>
        <v>.</v>
      </c>
      <c r="I169" s="390" t="str">
        <f t="shared" si="149"/>
        <v>.</v>
      </c>
      <c r="J169" s="390" t="str">
        <f t="shared" si="149"/>
        <v>.</v>
      </c>
      <c r="K169" s="390" t="str">
        <f t="shared" si="149"/>
        <v>.</v>
      </c>
      <c r="L169" s="390" t="str">
        <f t="shared" si="149"/>
        <v>.</v>
      </c>
      <c r="M169" s="333"/>
      <c r="N169" s="144"/>
      <c r="O169" s="1021">
        <f>SUM(O151:O158)</f>
        <v>0</v>
      </c>
      <c r="P169" s="1022">
        <f>SUM(P151:P158)</f>
        <v>0</v>
      </c>
      <c r="Q169" s="102"/>
      <c r="R169" s="334"/>
      <c r="S169" s="1012" t="str">
        <f t="shared" si="146"/>
        <v>.</v>
      </c>
      <c r="T169" s="1013" t="str">
        <f t="shared" si="147"/>
        <v>.</v>
      </c>
      <c r="U169" s="1013" t="str">
        <f t="shared" si="129"/>
        <v>.</v>
      </c>
      <c r="V169" s="1013" t="str">
        <f t="shared" si="129"/>
        <v>.</v>
      </c>
      <c r="W169" s="1013" t="str">
        <f t="shared" si="129"/>
        <v>.</v>
      </c>
      <c r="X169" s="1013" t="str">
        <f t="shared" si="129"/>
        <v>.</v>
      </c>
      <c r="Y169" s="1014" t="str">
        <f t="shared" si="129"/>
        <v>.</v>
      </c>
      <c r="Z169" s="144"/>
      <c r="AA169" s="1516" t="str">
        <f t="shared" si="142"/>
        <v>.</v>
      </c>
      <c r="AB169" s="1517" t="str">
        <f t="shared" si="130"/>
        <v>.</v>
      </c>
      <c r="AC169" s="1517" t="str">
        <f t="shared" si="131"/>
        <v>.</v>
      </c>
      <c r="AD169" s="1517" t="str">
        <f t="shared" si="132"/>
        <v>.</v>
      </c>
      <c r="AE169" s="1517" t="str">
        <f t="shared" si="133"/>
        <v>.</v>
      </c>
      <c r="AF169" s="1517" t="str">
        <f t="shared" si="134"/>
        <v>.</v>
      </c>
      <c r="AG169" s="1518" t="str">
        <f t="shared" si="135"/>
        <v>.</v>
      </c>
      <c r="AH169" s="144"/>
      <c r="AI169" s="1012" t="str">
        <f>IF(S169=".",".",SUM($S169:S169))</f>
        <v>.</v>
      </c>
      <c r="AJ169" s="1013" t="str">
        <f>IF(T169=".",".",SUM($S169:T169))</f>
        <v>.</v>
      </c>
      <c r="AK169" s="1013" t="str">
        <f>IF(U169=".",".",SUM($S169:U169))</f>
        <v>.</v>
      </c>
      <c r="AL169" s="1013" t="str">
        <f>IF(V169=".",".",SUM($S169:V169))</f>
        <v>.</v>
      </c>
      <c r="AM169" s="1013" t="str">
        <f>IF(W169=".",".",SUM($S169:W169))</f>
        <v>.</v>
      </c>
      <c r="AN169" s="1013" t="str">
        <f>IF(X169=".",".",SUM($S169:X169))</f>
        <v>.</v>
      </c>
      <c r="AO169" s="1014" t="str">
        <f>IF(Y169=".",".",SUM($S169:Y169))</f>
        <v>.</v>
      </c>
      <c r="AP169" s="116"/>
      <c r="AQ169" s="1516" t="str">
        <f t="shared" si="143"/>
        <v>.</v>
      </c>
      <c r="AR169" s="1517" t="str">
        <f t="shared" si="136"/>
        <v>.</v>
      </c>
      <c r="AS169" s="1517" t="str">
        <f t="shared" si="137"/>
        <v>.</v>
      </c>
      <c r="AT169" s="1517" t="str">
        <f t="shared" si="138"/>
        <v>.</v>
      </c>
      <c r="AU169" s="1517" t="str">
        <f t="shared" si="139"/>
        <v>.</v>
      </c>
      <c r="AV169" s="1517" t="str">
        <f t="shared" si="140"/>
        <v>.</v>
      </c>
      <c r="AW169" s="1518" t="str">
        <f t="shared" si="141"/>
        <v>.</v>
      </c>
      <c r="AX169" s="346"/>
      <c r="AY169" s="144"/>
      <c r="AZ169" s="102"/>
      <c r="BA169" s="102"/>
      <c r="BB169" s="102"/>
    </row>
    <row r="170" spans="1:54" s="189" customFormat="1" x14ac:dyDescent="0.2">
      <c r="A170" s="183"/>
      <c r="B170" s="325"/>
      <c r="C170" s="116"/>
      <c r="D170" s="116"/>
      <c r="E170" s="223"/>
      <c r="F170" s="223"/>
      <c r="G170" s="116"/>
      <c r="H170" s="116"/>
      <c r="I170" s="116"/>
      <c r="J170" s="116"/>
      <c r="K170" s="116"/>
      <c r="L170" s="116"/>
      <c r="M170" s="333"/>
      <c r="N170" s="116"/>
      <c r="O170" s="116"/>
      <c r="P170" s="116"/>
      <c r="Q170" s="101"/>
      <c r="R170" s="325"/>
      <c r="S170" s="386"/>
      <c r="T170" s="386"/>
      <c r="U170" s="386"/>
      <c r="V170" s="386"/>
      <c r="W170" s="386"/>
      <c r="X170" s="386"/>
      <c r="Y170" s="38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327"/>
      <c r="AY170" s="116"/>
      <c r="AZ170" s="1474"/>
      <c r="BA170" s="1474"/>
      <c r="BB170" s="1474"/>
    </row>
    <row r="171" spans="1:54" s="189" customFormat="1" x14ac:dyDescent="0.2">
      <c r="A171" s="183"/>
      <c r="B171" s="325"/>
      <c r="C171" s="144"/>
      <c r="D171" s="116"/>
      <c r="E171" s="223"/>
      <c r="F171" s="223"/>
      <c r="G171" s="116"/>
      <c r="H171" s="116"/>
      <c r="I171" s="116"/>
      <c r="J171" s="116"/>
      <c r="K171" s="116"/>
      <c r="L171" s="116"/>
      <c r="M171" s="333"/>
      <c r="N171" s="116"/>
      <c r="O171" s="116"/>
      <c r="P171" s="116"/>
      <c r="Q171" s="101"/>
      <c r="R171" s="325"/>
      <c r="S171" s="386"/>
      <c r="T171" s="386"/>
      <c r="U171" s="386"/>
      <c r="V171" s="386"/>
      <c r="W171" s="386"/>
      <c r="X171" s="386"/>
      <c r="Y171" s="38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327"/>
      <c r="AY171" s="116"/>
      <c r="AZ171" s="1474"/>
      <c r="BA171" s="1474"/>
      <c r="BB171" s="1474"/>
    </row>
    <row r="172" spans="1:54" s="189" customFormat="1" ht="9" customHeight="1" x14ac:dyDescent="0.2">
      <c r="A172" s="183"/>
      <c r="B172" s="325"/>
      <c r="C172" s="144"/>
      <c r="D172" s="116"/>
      <c r="E172" s="223"/>
      <c r="F172" s="223"/>
      <c r="G172" s="116"/>
      <c r="H172" s="116"/>
      <c r="I172" s="116"/>
      <c r="J172" s="116"/>
      <c r="K172" s="116"/>
      <c r="L172" s="116"/>
      <c r="M172" s="333"/>
      <c r="N172" s="116"/>
      <c r="O172" s="116"/>
      <c r="P172" s="116"/>
      <c r="Q172" s="101"/>
      <c r="R172" s="325"/>
      <c r="S172" s="386"/>
      <c r="T172" s="386"/>
      <c r="U172" s="386"/>
      <c r="V172" s="386"/>
      <c r="W172" s="386"/>
      <c r="X172" s="386"/>
      <c r="Y172" s="38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327"/>
      <c r="AY172" s="116"/>
      <c r="AZ172" s="1474"/>
      <c r="BA172" s="1474"/>
      <c r="BB172" s="1474"/>
    </row>
    <row r="173" spans="1:54" s="189" customFormat="1" ht="15" x14ac:dyDescent="0.25">
      <c r="A173" s="183"/>
      <c r="B173" s="325"/>
      <c r="C173" s="267" t="s">
        <v>351</v>
      </c>
      <c r="D173" s="268"/>
      <c r="E173" s="833"/>
      <c r="F173" s="834"/>
      <c r="G173" s="270"/>
      <c r="H173" s="270"/>
      <c r="I173" s="270"/>
      <c r="J173" s="381" t="str">
        <f>$H$21</f>
        <v>$ nominal per year</v>
      </c>
      <c r="K173" s="381"/>
      <c r="L173" s="271" t="str">
        <f>$F$3</f>
        <v>.</v>
      </c>
      <c r="M173" s="333"/>
      <c r="N173" s="116"/>
      <c r="O173" s="996" t="str">
        <f>O73</f>
        <v>Number of Assessments</v>
      </c>
      <c r="P173" s="388"/>
      <c r="Q173" s="101"/>
      <c r="R173" s="325"/>
      <c r="S173" s="1011" t="str">
        <f>S$21</f>
        <v>Annual increases (nominal $ per year)</v>
      </c>
      <c r="T173" s="116"/>
      <c r="U173" s="116"/>
      <c r="V173" s="116"/>
      <c r="W173" s="116"/>
      <c r="X173" s="116"/>
      <c r="Y173" s="116"/>
      <c r="Z173" s="116"/>
      <c r="AA173" s="1011" t="str">
        <f>AA$21</f>
        <v>Annual increases (%)</v>
      </c>
      <c r="AB173" s="116"/>
      <c r="AC173" s="116"/>
      <c r="AD173" s="116"/>
      <c r="AE173" s="116"/>
      <c r="AF173" s="116"/>
      <c r="AG173" s="116"/>
      <c r="AH173" s="116"/>
      <c r="AI173" s="1011" t="str">
        <f>AI$21</f>
        <v>Cumulative increases (nominal $ per year)</v>
      </c>
      <c r="AJ173" s="116"/>
      <c r="AK173" s="116"/>
      <c r="AL173" s="116"/>
      <c r="AM173" s="116"/>
      <c r="AN173" s="116"/>
      <c r="AO173" s="116"/>
      <c r="AP173" s="116"/>
      <c r="AQ173" s="1011" t="str">
        <f>AQ$21</f>
        <v>Cumulative increases (%)</v>
      </c>
      <c r="AR173" s="116"/>
      <c r="AS173" s="116"/>
      <c r="AT173" s="116"/>
      <c r="AU173" s="116"/>
      <c r="AV173" s="116"/>
      <c r="AW173" s="116"/>
      <c r="AX173" s="327"/>
      <c r="AY173" s="116"/>
      <c r="AZ173" s="1474"/>
      <c r="BA173" s="1474"/>
      <c r="BB173" s="1474"/>
    </row>
    <row r="174" spans="1:54" s="189" customFormat="1" ht="39" customHeight="1" x14ac:dyDescent="0.2">
      <c r="A174" s="183"/>
      <c r="B174" s="325"/>
      <c r="C174" s="262" t="s">
        <v>169</v>
      </c>
      <c r="D174" s="263" t="s">
        <v>203</v>
      </c>
      <c r="E174" s="264" t="s">
        <v>338</v>
      </c>
      <c r="F174" s="264" t="s">
        <v>339</v>
      </c>
      <c r="G174" s="264" t="s">
        <v>340</v>
      </c>
      <c r="H174" s="264" t="s">
        <v>341</v>
      </c>
      <c r="I174" s="264" t="s">
        <v>342</v>
      </c>
      <c r="J174" s="264" t="s">
        <v>343</v>
      </c>
      <c r="K174" s="264" t="s">
        <v>344</v>
      </c>
      <c r="L174" s="264" t="s">
        <v>345</v>
      </c>
      <c r="M174" s="333"/>
      <c r="N174" s="116"/>
      <c r="O174" s="392"/>
      <c r="P174" s="124"/>
      <c r="Q174" s="101"/>
      <c r="R174" s="325"/>
      <c r="S174" s="265" t="s">
        <v>537</v>
      </c>
      <c r="T174" s="387"/>
      <c r="U174" s="387"/>
      <c r="V174" s="387"/>
      <c r="W174" s="387"/>
      <c r="X174" s="387"/>
      <c r="Y174" s="388"/>
      <c r="Z174" s="116"/>
      <c r="AA174" s="996" t="str">
        <f>$S174</f>
        <v xml:space="preserve">Average Rates - without proposed special variation </v>
      </c>
      <c r="AB174" s="387"/>
      <c r="AC174" s="387"/>
      <c r="AD174" s="387"/>
      <c r="AE174" s="387"/>
      <c r="AF174" s="387"/>
      <c r="AG174" s="388"/>
      <c r="AH174" s="116"/>
      <c r="AI174" s="996" t="str">
        <f>$S174</f>
        <v xml:space="preserve">Average Rates - without proposed special variation </v>
      </c>
      <c r="AJ174" s="387"/>
      <c r="AK174" s="387"/>
      <c r="AL174" s="387"/>
      <c r="AM174" s="387"/>
      <c r="AN174" s="387"/>
      <c r="AO174" s="388"/>
      <c r="AP174" s="116"/>
      <c r="AQ174" s="996" t="str">
        <f>$S174</f>
        <v xml:space="preserve">Average Rates - without proposed special variation </v>
      </c>
      <c r="AR174" s="387"/>
      <c r="AS174" s="387"/>
      <c r="AT174" s="387"/>
      <c r="AU174" s="387"/>
      <c r="AV174" s="387"/>
      <c r="AW174" s="388"/>
      <c r="AX174" s="327"/>
      <c r="AY174" s="116"/>
      <c r="AZ174" s="1474"/>
      <c r="BA174" s="1474"/>
      <c r="BB174" s="1474"/>
    </row>
    <row r="175" spans="1:54" s="189" customFormat="1" x14ac:dyDescent="0.2">
      <c r="A175" s="183"/>
      <c r="B175" s="325"/>
      <c r="C175" s="194"/>
      <c r="D175" s="194"/>
      <c r="E175" s="835" t="str">
        <f t="shared" ref="E175:L175" si="150">E74</f>
        <v>2020-21</v>
      </c>
      <c r="F175" s="835" t="str">
        <f t="shared" si="150"/>
        <v>2021-22</v>
      </c>
      <c r="G175" s="208" t="str">
        <f t="shared" si="150"/>
        <v>2022-23</v>
      </c>
      <c r="H175" s="208" t="str">
        <f t="shared" si="150"/>
        <v>2023-24</v>
      </c>
      <c r="I175" s="208" t="str">
        <f t="shared" si="150"/>
        <v>2024-25</v>
      </c>
      <c r="J175" s="208" t="str">
        <f t="shared" si="150"/>
        <v>2025-26</v>
      </c>
      <c r="K175" s="208" t="str">
        <f t="shared" si="150"/>
        <v>2026-27</v>
      </c>
      <c r="L175" s="208" t="str">
        <f t="shared" si="150"/>
        <v>2027-28</v>
      </c>
      <c r="M175" s="333"/>
      <c r="N175" s="116"/>
      <c r="O175" s="1015" t="str">
        <f t="shared" ref="O175:P194" si="151">O74</f>
        <v>2020-21</v>
      </c>
      <c r="P175" s="1016" t="str">
        <f t="shared" si="151"/>
        <v>2021-22</v>
      </c>
      <c r="Q175" s="101"/>
      <c r="R175" s="325"/>
      <c r="S175" s="997" t="str">
        <f>S$23</f>
        <v>Year 1</v>
      </c>
      <c r="T175" s="998" t="str">
        <f t="shared" ref="T175:Y175" si="152">T$23</f>
        <v>Year 2</v>
      </c>
      <c r="U175" s="998" t="str">
        <f t="shared" si="152"/>
        <v>Year 3</v>
      </c>
      <c r="V175" s="998" t="str">
        <f t="shared" si="152"/>
        <v>Year 4</v>
      </c>
      <c r="W175" s="998" t="str">
        <f t="shared" si="152"/>
        <v>Year 5</v>
      </c>
      <c r="X175" s="998" t="str">
        <f t="shared" si="152"/>
        <v>Year 6</v>
      </c>
      <c r="Y175" s="999" t="str">
        <f t="shared" si="152"/>
        <v>Year 7</v>
      </c>
      <c r="Z175" s="112"/>
      <c r="AA175" s="997" t="str">
        <f t="shared" ref="AA175:AG175" si="153">AA$23</f>
        <v>Year 1</v>
      </c>
      <c r="AB175" s="998" t="str">
        <f t="shared" si="153"/>
        <v>Year 2</v>
      </c>
      <c r="AC175" s="998" t="str">
        <f t="shared" si="153"/>
        <v>Year 3</v>
      </c>
      <c r="AD175" s="998" t="str">
        <f t="shared" si="153"/>
        <v>Year 4</v>
      </c>
      <c r="AE175" s="998" t="str">
        <f t="shared" si="153"/>
        <v>Year 5</v>
      </c>
      <c r="AF175" s="998" t="str">
        <f t="shared" si="153"/>
        <v>Year 6</v>
      </c>
      <c r="AG175" s="999" t="str">
        <f t="shared" si="153"/>
        <v>Year 7</v>
      </c>
      <c r="AH175" s="112"/>
      <c r="AI175" s="997" t="str">
        <f>AI$23</f>
        <v>Year 1</v>
      </c>
      <c r="AJ175" s="998" t="str">
        <f t="shared" ref="AJ175:AO175" si="154">AJ$23</f>
        <v>Year 2</v>
      </c>
      <c r="AK175" s="998" t="str">
        <f t="shared" si="154"/>
        <v>Year 3</v>
      </c>
      <c r="AL175" s="998" t="str">
        <f t="shared" si="154"/>
        <v>Year 4</v>
      </c>
      <c r="AM175" s="998" t="str">
        <f t="shared" si="154"/>
        <v>Year 5</v>
      </c>
      <c r="AN175" s="998" t="str">
        <f t="shared" si="154"/>
        <v>Year 6</v>
      </c>
      <c r="AO175" s="999" t="str">
        <f t="shared" si="154"/>
        <v>Year 7</v>
      </c>
      <c r="AP175" s="112"/>
      <c r="AQ175" s="997" t="str">
        <f>AQ$23</f>
        <v>Year 1</v>
      </c>
      <c r="AR175" s="998" t="str">
        <f t="shared" ref="AR175:AW175" si="155">AR$23</f>
        <v>Year 2</v>
      </c>
      <c r="AS175" s="998" t="str">
        <f t="shared" si="155"/>
        <v>Year 3</v>
      </c>
      <c r="AT175" s="998" t="str">
        <f t="shared" si="155"/>
        <v>Year 4</v>
      </c>
      <c r="AU175" s="998" t="str">
        <f t="shared" si="155"/>
        <v>Year 5</v>
      </c>
      <c r="AV175" s="998" t="str">
        <f t="shared" si="155"/>
        <v>Year 6</v>
      </c>
      <c r="AW175" s="999" t="str">
        <f t="shared" si="155"/>
        <v>Year 7</v>
      </c>
      <c r="AX175" s="327"/>
      <c r="AY175" s="116"/>
      <c r="AZ175" s="1474"/>
      <c r="BA175" s="1474"/>
      <c r="BB175" s="1474"/>
    </row>
    <row r="176" spans="1:54" s="189" customFormat="1" x14ac:dyDescent="0.2">
      <c r="A176" s="183"/>
      <c r="B176" s="325"/>
      <c r="C176" s="471" t="str">
        <f t="shared" ref="C176:E193" si="156">C75</f>
        <v>Residential</v>
      </c>
      <c r="D176" s="471" t="str">
        <f t="shared" si="156"/>
        <v/>
      </c>
      <c r="E176" s="836" t="str">
        <f t="shared" si="156"/>
        <v>.</v>
      </c>
      <c r="F176" s="877"/>
      <c r="G176" s="1208"/>
      <c r="H176" s="1208"/>
      <c r="I176" s="1208"/>
      <c r="J176" s="1208"/>
      <c r="K176" s="873"/>
      <c r="L176" s="1206"/>
      <c r="M176" s="333"/>
      <c r="N176" s="116"/>
      <c r="O176" s="1019">
        <f t="shared" si="151"/>
        <v>0</v>
      </c>
      <c r="P176" s="1020">
        <f t="shared" si="151"/>
        <v>0</v>
      </c>
      <c r="Q176" s="101"/>
      <c r="R176" s="325"/>
      <c r="S176" s="1000" t="str">
        <f t="shared" ref="S176:Y195" si="157">IF(F176="",".",F176-E176)</f>
        <v>.</v>
      </c>
      <c r="T176" s="1001" t="str">
        <f t="shared" si="157"/>
        <v>.</v>
      </c>
      <c r="U176" s="1001" t="str">
        <f t="shared" si="157"/>
        <v>.</v>
      </c>
      <c r="V176" s="1001" t="str">
        <f t="shared" si="157"/>
        <v>.</v>
      </c>
      <c r="W176" s="1001" t="str">
        <f t="shared" si="157"/>
        <v>.</v>
      </c>
      <c r="X176" s="1001" t="str">
        <f t="shared" si="157"/>
        <v>.</v>
      </c>
      <c r="Y176" s="1002" t="str">
        <f t="shared" si="157"/>
        <v>.</v>
      </c>
      <c r="Z176" s="116"/>
      <c r="AA176" s="1513" t="str">
        <f t="shared" ref="AA176:AA239" si="158">IFERROR(F176/E176-1,".")</f>
        <v>.</v>
      </c>
      <c r="AB176" s="1514" t="str">
        <f t="shared" ref="AB176:AB239" si="159">IFERROR(G176/F176-1,".")</f>
        <v>.</v>
      </c>
      <c r="AC176" s="1514" t="str">
        <f t="shared" ref="AC176:AC239" si="160">IFERROR(H176/G176-1,".")</f>
        <v>.</v>
      </c>
      <c r="AD176" s="1514" t="str">
        <f t="shared" ref="AD176:AD239" si="161">IFERROR(I176/H176-1,".")</f>
        <v>.</v>
      </c>
      <c r="AE176" s="1514" t="str">
        <f t="shared" ref="AE176:AE239" si="162">IFERROR(J176/I176-1,".")</f>
        <v>.</v>
      </c>
      <c r="AF176" s="1514" t="str">
        <f t="shared" ref="AF176:AF239" si="163">IFERROR(K176/J176-1,".")</f>
        <v>.</v>
      </c>
      <c r="AG176" s="1515" t="str">
        <f t="shared" ref="AG176:AG239" si="164">IFERROR(L176/K176-1,".")</f>
        <v>.</v>
      </c>
      <c r="AH176" s="116"/>
      <c r="AI176" s="1000" t="str">
        <f>IF(S176=".",".",SUM($S176:S176))</f>
        <v>.</v>
      </c>
      <c r="AJ176" s="1001" t="str">
        <f>IF(T176=".",".",SUM($S176:T176))</f>
        <v>.</v>
      </c>
      <c r="AK176" s="1001" t="str">
        <f>IF(U176=".",".",SUM($S176:U176))</f>
        <v>.</v>
      </c>
      <c r="AL176" s="1001" t="str">
        <f>IF(V176=".",".",SUM($S176:V176))</f>
        <v>.</v>
      </c>
      <c r="AM176" s="1001" t="str">
        <f>IF(W176=".",".",SUM($S176:W176))</f>
        <v>.</v>
      </c>
      <c r="AN176" s="1001" t="str">
        <f>IF(X176=".",".",SUM($S176:X176))</f>
        <v>.</v>
      </c>
      <c r="AO176" s="1002" t="str">
        <f>IF(Y176=".",".",SUM($S176:Y176))</f>
        <v>.</v>
      </c>
      <c r="AP176" s="116"/>
      <c r="AQ176" s="1513" t="str">
        <f t="shared" ref="AQ176:AQ239" si="165">IFERROR(F176/$E176-1,".")</f>
        <v>.</v>
      </c>
      <c r="AR176" s="1514" t="str">
        <f t="shared" ref="AR176:AR239" si="166">IFERROR(G176/$E176-1,".")</f>
        <v>.</v>
      </c>
      <c r="AS176" s="1514" t="str">
        <f t="shared" ref="AS176:AS239" si="167">IFERROR(H176/$E176-1,".")</f>
        <v>.</v>
      </c>
      <c r="AT176" s="1514" t="str">
        <f t="shared" ref="AT176:AT239" si="168">IFERROR(I176/$E176-1,".")</f>
        <v>.</v>
      </c>
      <c r="AU176" s="1514" t="str">
        <f t="shared" ref="AU176:AU239" si="169">IFERROR(J176/$E176-1,".")</f>
        <v>.</v>
      </c>
      <c r="AV176" s="1514" t="str">
        <f t="shared" ref="AV176:AV239" si="170">IFERROR(K176/$E176-1,".")</f>
        <v>.</v>
      </c>
      <c r="AW176" s="1515" t="str">
        <f t="shared" ref="AW176:AW239" si="171">IFERROR(L176/$E176-1,".")</f>
        <v>.</v>
      </c>
      <c r="AX176" s="327"/>
      <c r="AY176" s="116"/>
      <c r="AZ176" s="1474"/>
      <c r="BA176" s="1474"/>
      <c r="BB176" s="1474"/>
    </row>
    <row r="177" spans="1:54" s="189" customFormat="1" x14ac:dyDescent="0.2">
      <c r="A177" s="183"/>
      <c r="B177" s="325"/>
      <c r="C177" s="473" t="str">
        <f t="shared" si="156"/>
        <v>Residential</v>
      </c>
      <c r="D177" s="473" t="str">
        <f t="shared" si="156"/>
        <v/>
      </c>
      <c r="E177" s="837" t="str">
        <f t="shared" si="156"/>
        <v>.</v>
      </c>
      <c r="F177" s="878"/>
      <c r="G177" s="874"/>
      <c r="H177" s="874"/>
      <c r="I177" s="874"/>
      <c r="J177" s="874"/>
      <c r="K177" s="874"/>
      <c r="L177" s="878"/>
      <c r="M177" s="333"/>
      <c r="N177" s="116"/>
      <c r="O177" s="1019">
        <f t="shared" si="151"/>
        <v>0</v>
      </c>
      <c r="P177" s="1020">
        <f t="shared" si="151"/>
        <v>0</v>
      </c>
      <c r="Q177" s="101"/>
      <c r="R177" s="325"/>
      <c r="S177" s="1003" t="str">
        <f t="shared" si="157"/>
        <v>.</v>
      </c>
      <c r="T177" s="1004" t="str">
        <f t="shared" si="157"/>
        <v>.</v>
      </c>
      <c r="U177" s="1004" t="str">
        <f t="shared" si="157"/>
        <v>.</v>
      </c>
      <c r="V177" s="1004" t="str">
        <f t="shared" si="157"/>
        <v>.</v>
      </c>
      <c r="W177" s="1004" t="str">
        <f t="shared" si="157"/>
        <v>.</v>
      </c>
      <c r="X177" s="1004" t="str">
        <f t="shared" si="157"/>
        <v>.</v>
      </c>
      <c r="Y177" s="1005" t="str">
        <f t="shared" si="157"/>
        <v>.</v>
      </c>
      <c r="Z177" s="116"/>
      <c r="AA177" s="1006" t="str">
        <f t="shared" si="158"/>
        <v>.</v>
      </c>
      <c r="AB177" s="1007" t="str">
        <f t="shared" si="159"/>
        <v>.</v>
      </c>
      <c r="AC177" s="1007" t="str">
        <f t="shared" si="160"/>
        <v>.</v>
      </c>
      <c r="AD177" s="1007" t="str">
        <f t="shared" si="161"/>
        <v>.</v>
      </c>
      <c r="AE177" s="1007" t="str">
        <f t="shared" si="162"/>
        <v>.</v>
      </c>
      <c r="AF177" s="1007" t="str">
        <f t="shared" si="163"/>
        <v>.</v>
      </c>
      <c r="AG177" s="990" t="str">
        <f t="shared" si="164"/>
        <v>.</v>
      </c>
      <c r="AH177" s="116"/>
      <c r="AI177" s="1003" t="str">
        <f>IF(S177=".",".",SUM($S177:S177))</f>
        <v>.</v>
      </c>
      <c r="AJ177" s="1004" t="str">
        <f>IF(T177=".",".",SUM($S177:T177))</f>
        <v>.</v>
      </c>
      <c r="AK177" s="1004" t="str">
        <f>IF(U177=".",".",SUM($S177:U177))</f>
        <v>.</v>
      </c>
      <c r="AL177" s="1004" t="str">
        <f>IF(V177=".",".",SUM($S177:V177))</f>
        <v>.</v>
      </c>
      <c r="AM177" s="1004" t="str">
        <f>IF(W177=".",".",SUM($S177:W177))</f>
        <v>.</v>
      </c>
      <c r="AN177" s="1004" t="str">
        <f>IF(X177=".",".",SUM($S177:X177))</f>
        <v>.</v>
      </c>
      <c r="AO177" s="1005" t="str">
        <f>IF(Y177=".",".",SUM($S177:Y177))</f>
        <v>.</v>
      </c>
      <c r="AP177" s="116"/>
      <c r="AQ177" s="1006" t="str">
        <f t="shared" si="165"/>
        <v>.</v>
      </c>
      <c r="AR177" s="1007" t="str">
        <f t="shared" si="166"/>
        <v>.</v>
      </c>
      <c r="AS177" s="1007" t="str">
        <f t="shared" si="167"/>
        <v>.</v>
      </c>
      <c r="AT177" s="1007" t="str">
        <f t="shared" si="168"/>
        <v>.</v>
      </c>
      <c r="AU177" s="1007" t="str">
        <f t="shared" si="169"/>
        <v>.</v>
      </c>
      <c r="AV177" s="1007" t="str">
        <f t="shared" si="170"/>
        <v>.</v>
      </c>
      <c r="AW177" s="990" t="str">
        <f t="shared" si="171"/>
        <v>.</v>
      </c>
      <c r="AX177" s="327"/>
      <c r="AY177" s="116"/>
      <c r="AZ177" s="1474"/>
      <c r="BA177" s="1474"/>
      <c r="BB177" s="1474"/>
    </row>
    <row r="178" spans="1:54" s="189" customFormat="1" x14ac:dyDescent="0.2">
      <c r="A178" s="183"/>
      <c r="B178" s="325"/>
      <c r="C178" s="473" t="str">
        <f t="shared" si="156"/>
        <v>Residential</v>
      </c>
      <c r="D178" s="473" t="str">
        <f t="shared" si="156"/>
        <v/>
      </c>
      <c r="E178" s="837" t="str">
        <f t="shared" si="156"/>
        <v>.</v>
      </c>
      <c r="F178" s="878"/>
      <c r="G178" s="874"/>
      <c r="H178" s="874"/>
      <c r="I178" s="874"/>
      <c r="J178" s="874"/>
      <c r="K178" s="874"/>
      <c r="L178" s="878"/>
      <c r="M178" s="333"/>
      <c r="N178" s="116"/>
      <c r="O178" s="1019">
        <f t="shared" si="151"/>
        <v>0</v>
      </c>
      <c r="P178" s="1020">
        <f t="shared" si="151"/>
        <v>0</v>
      </c>
      <c r="Q178" s="101"/>
      <c r="R178" s="325"/>
      <c r="S178" s="1003" t="str">
        <f t="shared" si="157"/>
        <v>.</v>
      </c>
      <c r="T178" s="1004" t="str">
        <f t="shared" si="157"/>
        <v>.</v>
      </c>
      <c r="U178" s="1004" t="str">
        <f t="shared" si="157"/>
        <v>.</v>
      </c>
      <c r="V178" s="1004" t="str">
        <f t="shared" si="157"/>
        <v>.</v>
      </c>
      <c r="W178" s="1004" t="str">
        <f t="shared" si="157"/>
        <v>.</v>
      </c>
      <c r="X178" s="1004" t="str">
        <f t="shared" si="157"/>
        <v>.</v>
      </c>
      <c r="Y178" s="1005" t="str">
        <f t="shared" si="157"/>
        <v>.</v>
      </c>
      <c r="Z178" s="116"/>
      <c r="AA178" s="1006" t="str">
        <f t="shared" si="158"/>
        <v>.</v>
      </c>
      <c r="AB178" s="1007" t="str">
        <f t="shared" si="159"/>
        <v>.</v>
      </c>
      <c r="AC178" s="1007" t="str">
        <f t="shared" si="160"/>
        <v>.</v>
      </c>
      <c r="AD178" s="1007" t="str">
        <f t="shared" si="161"/>
        <v>.</v>
      </c>
      <c r="AE178" s="1007" t="str">
        <f t="shared" si="162"/>
        <v>.</v>
      </c>
      <c r="AF178" s="1007" t="str">
        <f t="shared" si="163"/>
        <v>.</v>
      </c>
      <c r="AG178" s="990" t="str">
        <f t="shared" si="164"/>
        <v>.</v>
      </c>
      <c r="AH178" s="116"/>
      <c r="AI178" s="1003" t="str">
        <f>IF(S178=".",".",SUM($S178:S178))</f>
        <v>.</v>
      </c>
      <c r="AJ178" s="1004" t="str">
        <f>IF(T178=".",".",SUM($S178:T178))</f>
        <v>.</v>
      </c>
      <c r="AK178" s="1004" t="str">
        <f>IF(U178=".",".",SUM($S178:U178))</f>
        <v>.</v>
      </c>
      <c r="AL178" s="1004" t="str">
        <f>IF(V178=".",".",SUM($S178:V178))</f>
        <v>.</v>
      </c>
      <c r="AM178" s="1004" t="str">
        <f>IF(W178=".",".",SUM($S178:W178))</f>
        <v>.</v>
      </c>
      <c r="AN178" s="1004" t="str">
        <f>IF(X178=".",".",SUM($S178:X178))</f>
        <v>.</v>
      </c>
      <c r="AO178" s="1005" t="str">
        <f>IF(Y178=".",".",SUM($S178:Y178))</f>
        <v>.</v>
      </c>
      <c r="AP178" s="116"/>
      <c r="AQ178" s="1006" t="str">
        <f t="shared" si="165"/>
        <v>.</v>
      </c>
      <c r="AR178" s="1007" t="str">
        <f t="shared" si="166"/>
        <v>.</v>
      </c>
      <c r="AS178" s="1007" t="str">
        <f t="shared" si="167"/>
        <v>.</v>
      </c>
      <c r="AT178" s="1007" t="str">
        <f t="shared" si="168"/>
        <v>.</v>
      </c>
      <c r="AU178" s="1007" t="str">
        <f t="shared" si="169"/>
        <v>.</v>
      </c>
      <c r="AV178" s="1007" t="str">
        <f t="shared" si="170"/>
        <v>.</v>
      </c>
      <c r="AW178" s="990" t="str">
        <f t="shared" si="171"/>
        <v>.</v>
      </c>
      <c r="AX178" s="327"/>
      <c r="AY178" s="116"/>
      <c r="AZ178" s="1474"/>
      <c r="BA178" s="1474"/>
      <c r="BB178" s="1474"/>
    </row>
    <row r="179" spans="1:54" s="189" customFormat="1" x14ac:dyDescent="0.2">
      <c r="A179" s="183"/>
      <c r="B179" s="325"/>
      <c r="C179" s="473" t="str">
        <f t="shared" si="156"/>
        <v>Residential</v>
      </c>
      <c r="D179" s="473" t="str">
        <f t="shared" si="156"/>
        <v/>
      </c>
      <c r="E179" s="837" t="str">
        <f t="shared" si="156"/>
        <v>.</v>
      </c>
      <c r="F179" s="878"/>
      <c r="G179" s="874"/>
      <c r="H179" s="874"/>
      <c r="I179" s="874"/>
      <c r="J179" s="874"/>
      <c r="K179" s="874"/>
      <c r="L179" s="878"/>
      <c r="M179" s="333"/>
      <c r="N179" s="116"/>
      <c r="O179" s="1019">
        <f t="shared" si="151"/>
        <v>0</v>
      </c>
      <c r="P179" s="1020">
        <f t="shared" si="151"/>
        <v>0</v>
      </c>
      <c r="Q179" s="101"/>
      <c r="R179" s="325"/>
      <c r="S179" s="1003" t="str">
        <f t="shared" si="157"/>
        <v>.</v>
      </c>
      <c r="T179" s="1004" t="str">
        <f t="shared" si="157"/>
        <v>.</v>
      </c>
      <c r="U179" s="1004" t="str">
        <f t="shared" si="157"/>
        <v>.</v>
      </c>
      <c r="V179" s="1004" t="str">
        <f t="shared" si="157"/>
        <v>.</v>
      </c>
      <c r="W179" s="1004" t="str">
        <f t="shared" si="157"/>
        <v>.</v>
      </c>
      <c r="X179" s="1004" t="str">
        <f t="shared" si="157"/>
        <v>.</v>
      </c>
      <c r="Y179" s="1005" t="str">
        <f t="shared" si="157"/>
        <v>.</v>
      </c>
      <c r="Z179" s="116"/>
      <c r="AA179" s="1006" t="str">
        <f t="shared" si="158"/>
        <v>.</v>
      </c>
      <c r="AB179" s="1007" t="str">
        <f t="shared" si="159"/>
        <v>.</v>
      </c>
      <c r="AC179" s="1007" t="str">
        <f t="shared" si="160"/>
        <v>.</v>
      </c>
      <c r="AD179" s="1007" t="str">
        <f t="shared" si="161"/>
        <v>.</v>
      </c>
      <c r="AE179" s="1007" t="str">
        <f t="shared" si="162"/>
        <v>.</v>
      </c>
      <c r="AF179" s="1007" t="str">
        <f t="shared" si="163"/>
        <v>.</v>
      </c>
      <c r="AG179" s="990" t="str">
        <f t="shared" si="164"/>
        <v>.</v>
      </c>
      <c r="AH179" s="116"/>
      <c r="AI179" s="1003" t="str">
        <f>IF(S179=".",".",SUM($S179:S179))</f>
        <v>.</v>
      </c>
      <c r="AJ179" s="1004" t="str">
        <f>IF(T179=".",".",SUM($S179:T179))</f>
        <v>.</v>
      </c>
      <c r="AK179" s="1004" t="str">
        <f>IF(U179=".",".",SUM($S179:U179))</f>
        <v>.</v>
      </c>
      <c r="AL179" s="1004" t="str">
        <f>IF(V179=".",".",SUM($S179:V179))</f>
        <v>.</v>
      </c>
      <c r="AM179" s="1004" t="str">
        <f>IF(W179=".",".",SUM($S179:W179))</f>
        <v>.</v>
      </c>
      <c r="AN179" s="1004" t="str">
        <f>IF(X179=".",".",SUM($S179:X179))</f>
        <v>.</v>
      </c>
      <c r="AO179" s="1005" t="str">
        <f>IF(Y179=".",".",SUM($S179:Y179))</f>
        <v>.</v>
      </c>
      <c r="AP179" s="116"/>
      <c r="AQ179" s="1006" t="str">
        <f t="shared" si="165"/>
        <v>.</v>
      </c>
      <c r="AR179" s="1007" t="str">
        <f t="shared" si="166"/>
        <v>.</v>
      </c>
      <c r="AS179" s="1007" t="str">
        <f t="shared" si="167"/>
        <v>.</v>
      </c>
      <c r="AT179" s="1007" t="str">
        <f t="shared" si="168"/>
        <v>.</v>
      </c>
      <c r="AU179" s="1007" t="str">
        <f t="shared" si="169"/>
        <v>.</v>
      </c>
      <c r="AV179" s="1007" t="str">
        <f t="shared" si="170"/>
        <v>.</v>
      </c>
      <c r="AW179" s="990" t="str">
        <f t="shared" si="171"/>
        <v>.</v>
      </c>
      <c r="AX179" s="327"/>
      <c r="AY179" s="116"/>
      <c r="AZ179" s="1474"/>
      <c r="BA179" s="1474"/>
      <c r="BB179" s="1474"/>
    </row>
    <row r="180" spans="1:54" s="189" customFormat="1" x14ac:dyDescent="0.2">
      <c r="A180" s="183"/>
      <c r="B180" s="325"/>
      <c r="C180" s="473" t="str">
        <f t="shared" si="156"/>
        <v>Residential</v>
      </c>
      <c r="D180" s="473" t="str">
        <f t="shared" si="156"/>
        <v/>
      </c>
      <c r="E180" s="837" t="str">
        <f t="shared" si="156"/>
        <v>.</v>
      </c>
      <c r="F180" s="878"/>
      <c r="G180" s="874"/>
      <c r="H180" s="874"/>
      <c r="I180" s="874"/>
      <c r="J180" s="874"/>
      <c r="K180" s="874"/>
      <c r="L180" s="878"/>
      <c r="M180" s="333"/>
      <c r="N180" s="116"/>
      <c r="O180" s="1019">
        <f t="shared" si="151"/>
        <v>0</v>
      </c>
      <c r="P180" s="1020">
        <f t="shared" si="151"/>
        <v>0</v>
      </c>
      <c r="Q180" s="101"/>
      <c r="R180" s="325"/>
      <c r="S180" s="1003" t="str">
        <f t="shared" si="157"/>
        <v>.</v>
      </c>
      <c r="T180" s="1004" t="str">
        <f t="shared" si="157"/>
        <v>.</v>
      </c>
      <c r="U180" s="1004" t="str">
        <f t="shared" si="157"/>
        <v>.</v>
      </c>
      <c r="V180" s="1004" t="str">
        <f t="shared" si="157"/>
        <v>.</v>
      </c>
      <c r="W180" s="1004" t="str">
        <f t="shared" si="157"/>
        <v>.</v>
      </c>
      <c r="X180" s="1004" t="str">
        <f t="shared" si="157"/>
        <v>.</v>
      </c>
      <c r="Y180" s="1005" t="str">
        <f t="shared" si="157"/>
        <v>.</v>
      </c>
      <c r="Z180" s="116"/>
      <c r="AA180" s="1006" t="str">
        <f t="shared" si="158"/>
        <v>.</v>
      </c>
      <c r="AB180" s="1007" t="str">
        <f t="shared" si="159"/>
        <v>.</v>
      </c>
      <c r="AC180" s="1007" t="str">
        <f t="shared" si="160"/>
        <v>.</v>
      </c>
      <c r="AD180" s="1007" t="str">
        <f t="shared" si="161"/>
        <v>.</v>
      </c>
      <c r="AE180" s="1007" t="str">
        <f t="shared" si="162"/>
        <v>.</v>
      </c>
      <c r="AF180" s="1007" t="str">
        <f t="shared" si="163"/>
        <v>.</v>
      </c>
      <c r="AG180" s="990" t="str">
        <f t="shared" si="164"/>
        <v>.</v>
      </c>
      <c r="AH180" s="116"/>
      <c r="AI180" s="1003" t="str">
        <f>IF(S180=".",".",SUM($S180:S180))</f>
        <v>.</v>
      </c>
      <c r="AJ180" s="1004" t="str">
        <f>IF(T180=".",".",SUM($S180:T180))</f>
        <v>.</v>
      </c>
      <c r="AK180" s="1004" t="str">
        <f>IF(U180=".",".",SUM($S180:U180))</f>
        <v>.</v>
      </c>
      <c r="AL180" s="1004" t="str">
        <f>IF(V180=".",".",SUM($S180:V180))</f>
        <v>.</v>
      </c>
      <c r="AM180" s="1004" t="str">
        <f>IF(W180=".",".",SUM($S180:W180))</f>
        <v>.</v>
      </c>
      <c r="AN180" s="1004" t="str">
        <f>IF(X180=".",".",SUM($S180:X180))</f>
        <v>.</v>
      </c>
      <c r="AO180" s="1005" t="str">
        <f>IF(Y180=".",".",SUM($S180:Y180))</f>
        <v>.</v>
      </c>
      <c r="AP180" s="116"/>
      <c r="AQ180" s="1006" t="str">
        <f t="shared" si="165"/>
        <v>.</v>
      </c>
      <c r="AR180" s="1007" t="str">
        <f t="shared" si="166"/>
        <v>.</v>
      </c>
      <c r="AS180" s="1007" t="str">
        <f t="shared" si="167"/>
        <v>.</v>
      </c>
      <c r="AT180" s="1007" t="str">
        <f t="shared" si="168"/>
        <v>.</v>
      </c>
      <c r="AU180" s="1007" t="str">
        <f t="shared" si="169"/>
        <v>.</v>
      </c>
      <c r="AV180" s="1007" t="str">
        <f t="shared" si="170"/>
        <v>.</v>
      </c>
      <c r="AW180" s="990" t="str">
        <f t="shared" si="171"/>
        <v>.</v>
      </c>
      <c r="AX180" s="327"/>
      <c r="AY180" s="116"/>
      <c r="AZ180" s="1474"/>
      <c r="BA180" s="1474"/>
      <c r="BB180" s="1474"/>
    </row>
    <row r="181" spans="1:54" s="189" customFormat="1" x14ac:dyDescent="0.2">
      <c r="A181" s="183"/>
      <c r="B181" s="325"/>
      <c r="C181" s="473" t="str">
        <f t="shared" si="156"/>
        <v>Residential</v>
      </c>
      <c r="D181" s="473" t="str">
        <f t="shared" si="156"/>
        <v/>
      </c>
      <c r="E181" s="837" t="str">
        <f t="shared" si="156"/>
        <v>.</v>
      </c>
      <c r="F181" s="878"/>
      <c r="G181" s="874"/>
      <c r="H181" s="874"/>
      <c r="I181" s="874"/>
      <c r="J181" s="874"/>
      <c r="K181" s="874"/>
      <c r="L181" s="878"/>
      <c r="M181" s="333"/>
      <c r="N181" s="116"/>
      <c r="O181" s="1019">
        <f t="shared" si="151"/>
        <v>0</v>
      </c>
      <c r="P181" s="1020">
        <f t="shared" si="151"/>
        <v>0</v>
      </c>
      <c r="Q181" s="101"/>
      <c r="R181" s="325"/>
      <c r="S181" s="1003" t="str">
        <f t="shared" si="157"/>
        <v>.</v>
      </c>
      <c r="T181" s="1004" t="str">
        <f t="shared" si="157"/>
        <v>.</v>
      </c>
      <c r="U181" s="1004" t="str">
        <f t="shared" si="157"/>
        <v>.</v>
      </c>
      <c r="V181" s="1004" t="str">
        <f t="shared" si="157"/>
        <v>.</v>
      </c>
      <c r="W181" s="1004" t="str">
        <f t="shared" si="157"/>
        <v>.</v>
      </c>
      <c r="X181" s="1004" t="str">
        <f t="shared" si="157"/>
        <v>.</v>
      </c>
      <c r="Y181" s="1005" t="str">
        <f t="shared" si="157"/>
        <v>.</v>
      </c>
      <c r="Z181" s="116"/>
      <c r="AA181" s="1006" t="str">
        <f t="shared" si="158"/>
        <v>.</v>
      </c>
      <c r="AB181" s="1007" t="str">
        <f t="shared" si="159"/>
        <v>.</v>
      </c>
      <c r="AC181" s="1007" t="str">
        <f t="shared" si="160"/>
        <v>.</v>
      </c>
      <c r="AD181" s="1007" t="str">
        <f t="shared" si="161"/>
        <v>.</v>
      </c>
      <c r="AE181" s="1007" t="str">
        <f t="shared" si="162"/>
        <v>.</v>
      </c>
      <c r="AF181" s="1007" t="str">
        <f t="shared" si="163"/>
        <v>.</v>
      </c>
      <c r="AG181" s="990" t="str">
        <f t="shared" si="164"/>
        <v>.</v>
      </c>
      <c r="AH181" s="116"/>
      <c r="AI181" s="1003" t="str">
        <f>IF(S181=".",".",SUM($S181:S181))</f>
        <v>.</v>
      </c>
      <c r="AJ181" s="1004" t="str">
        <f>IF(T181=".",".",SUM($S181:T181))</f>
        <v>.</v>
      </c>
      <c r="AK181" s="1004" t="str">
        <f>IF(U181=".",".",SUM($S181:U181))</f>
        <v>.</v>
      </c>
      <c r="AL181" s="1004" t="str">
        <f>IF(V181=".",".",SUM($S181:V181))</f>
        <v>.</v>
      </c>
      <c r="AM181" s="1004" t="str">
        <f>IF(W181=".",".",SUM($S181:W181))</f>
        <v>.</v>
      </c>
      <c r="AN181" s="1004" t="str">
        <f>IF(X181=".",".",SUM($S181:X181))</f>
        <v>.</v>
      </c>
      <c r="AO181" s="1005" t="str">
        <f>IF(Y181=".",".",SUM($S181:Y181))</f>
        <v>.</v>
      </c>
      <c r="AP181" s="116"/>
      <c r="AQ181" s="1006" t="str">
        <f t="shared" si="165"/>
        <v>.</v>
      </c>
      <c r="AR181" s="1007" t="str">
        <f t="shared" si="166"/>
        <v>.</v>
      </c>
      <c r="AS181" s="1007" t="str">
        <f t="shared" si="167"/>
        <v>.</v>
      </c>
      <c r="AT181" s="1007" t="str">
        <f t="shared" si="168"/>
        <v>.</v>
      </c>
      <c r="AU181" s="1007" t="str">
        <f t="shared" si="169"/>
        <v>.</v>
      </c>
      <c r="AV181" s="1007" t="str">
        <f t="shared" si="170"/>
        <v>.</v>
      </c>
      <c r="AW181" s="990" t="str">
        <f t="shared" si="171"/>
        <v>.</v>
      </c>
      <c r="AX181" s="327"/>
      <c r="AY181" s="116"/>
      <c r="AZ181" s="1474"/>
      <c r="BA181" s="1474"/>
      <c r="BB181" s="1474"/>
    </row>
    <row r="182" spans="1:54" s="189" customFormat="1" x14ac:dyDescent="0.2">
      <c r="A182" s="183"/>
      <c r="B182" s="325"/>
      <c r="C182" s="473" t="str">
        <f t="shared" si="156"/>
        <v>Residential</v>
      </c>
      <c r="D182" s="473" t="str">
        <f t="shared" si="156"/>
        <v/>
      </c>
      <c r="E182" s="837" t="str">
        <f t="shared" si="156"/>
        <v>.</v>
      </c>
      <c r="F182" s="878"/>
      <c r="G182" s="874"/>
      <c r="H182" s="874"/>
      <c r="I182" s="874"/>
      <c r="J182" s="874"/>
      <c r="K182" s="874"/>
      <c r="L182" s="878"/>
      <c r="M182" s="333"/>
      <c r="N182" s="116"/>
      <c r="O182" s="1019">
        <f t="shared" si="151"/>
        <v>0</v>
      </c>
      <c r="P182" s="1020">
        <f t="shared" si="151"/>
        <v>0</v>
      </c>
      <c r="Q182" s="101"/>
      <c r="R182" s="325"/>
      <c r="S182" s="1003" t="str">
        <f t="shared" si="157"/>
        <v>.</v>
      </c>
      <c r="T182" s="1004" t="str">
        <f t="shared" si="157"/>
        <v>.</v>
      </c>
      <c r="U182" s="1004" t="str">
        <f t="shared" si="157"/>
        <v>.</v>
      </c>
      <c r="V182" s="1004" t="str">
        <f t="shared" si="157"/>
        <v>.</v>
      </c>
      <c r="W182" s="1004" t="str">
        <f t="shared" si="157"/>
        <v>.</v>
      </c>
      <c r="X182" s="1004" t="str">
        <f t="shared" si="157"/>
        <v>.</v>
      </c>
      <c r="Y182" s="1005" t="str">
        <f t="shared" si="157"/>
        <v>.</v>
      </c>
      <c r="Z182" s="116"/>
      <c r="AA182" s="1006" t="str">
        <f t="shared" si="158"/>
        <v>.</v>
      </c>
      <c r="AB182" s="1007" t="str">
        <f t="shared" si="159"/>
        <v>.</v>
      </c>
      <c r="AC182" s="1007" t="str">
        <f t="shared" si="160"/>
        <v>.</v>
      </c>
      <c r="AD182" s="1007" t="str">
        <f t="shared" si="161"/>
        <v>.</v>
      </c>
      <c r="AE182" s="1007" t="str">
        <f t="shared" si="162"/>
        <v>.</v>
      </c>
      <c r="AF182" s="1007" t="str">
        <f t="shared" si="163"/>
        <v>.</v>
      </c>
      <c r="AG182" s="990" t="str">
        <f t="shared" si="164"/>
        <v>.</v>
      </c>
      <c r="AH182" s="116"/>
      <c r="AI182" s="1003" t="str">
        <f>IF(S182=".",".",SUM($S182:S182))</f>
        <v>.</v>
      </c>
      <c r="AJ182" s="1004" t="str">
        <f>IF(T182=".",".",SUM($S182:T182))</f>
        <v>.</v>
      </c>
      <c r="AK182" s="1004" t="str">
        <f>IF(U182=".",".",SUM($S182:U182))</f>
        <v>.</v>
      </c>
      <c r="AL182" s="1004" t="str">
        <f>IF(V182=".",".",SUM($S182:V182))</f>
        <v>.</v>
      </c>
      <c r="AM182" s="1004" t="str">
        <f>IF(W182=".",".",SUM($S182:W182))</f>
        <v>.</v>
      </c>
      <c r="AN182" s="1004" t="str">
        <f>IF(X182=".",".",SUM($S182:X182))</f>
        <v>.</v>
      </c>
      <c r="AO182" s="1005" t="str">
        <f>IF(Y182=".",".",SUM($S182:Y182))</f>
        <v>.</v>
      </c>
      <c r="AP182" s="116"/>
      <c r="AQ182" s="1006" t="str">
        <f t="shared" si="165"/>
        <v>.</v>
      </c>
      <c r="AR182" s="1007" t="str">
        <f t="shared" si="166"/>
        <v>.</v>
      </c>
      <c r="AS182" s="1007" t="str">
        <f t="shared" si="167"/>
        <v>.</v>
      </c>
      <c r="AT182" s="1007" t="str">
        <f t="shared" si="168"/>
        <v>.</v>
      </c>
      <c r="AU182" s="1007" t="str">
        <f t="shared" si="169"/>
        <v>.</v>
      </c>
      <c r="AV182" s="1007" t="str">
        <f t="shared" si="170"/>
        <v>.</v>
      </c>
      <c r="AW182" s="990" t="str">
        <f t="shared" si="171"/>
        <v>.</v>
      </c>
      <c r="AX182" s="327"/>
      <c r="AY182" s="116"/>
      <c r="AZ182" s="1474"/>
      <c r="BA182" s="1474"/>
      <c r="BB182" s="1474"/>
    </row>
    <row r="183" spans="1:54" s="189" customFormat="1" x14ac:dyDescent="0.2">
      <c r="A183" s="183"/>
      <c r="B183" s="325"/>
      <c r="C183" s="473" t="str">
        <f t="shared" si="156"/>
        <v>Residential</v>
      </c>
      <c r="D183" s="473" t="str">
        <f t="shared" si="156"/>
        <v/>
      </c>
      <c r="E183" s="837" t="str">
        <f t="shared" si="156"/>
        <v>.</v>
      </c>
      <c r="F183" s="878"/>
      <c r="G183" s="874"/>
      <c r="H183" s="874"/>
      <c r="I183" s="874"/>
      <c r="J183" s="874"/>
      <c r="K183" s="874"/>
      <c r="L183" s="878"/>
      <c r="M183" s="333"/>
      <c r="N183" s="116"/>
      <c r="O183" s="1019">
        <f t="shared" si="151"/>
        <v>0</v>
      </c>
      <c r="P183" s="1020">
        <f t="shared" si="151"/>
        <v>0</v>
      </c>
      <c r="Q183" s="101"/>
      <c r="R183" s="325"/>
      <c r="S183" s="1003" t="str">
        <f t="shared" si="157"/>
        <v>.</v>
      </c>
      <c r="T183" s="1004" t="str">
        <f t="shared" si="157"/>
        <v>.</v>
      </c>
      <c r="U183" s="1004" t="str">
        <f t="shared" si="157"/>
        <v>.</v>
      </c>
      <c r="V183" s="1004" t="str">
        <f t="shared" si="157"/>
        <v>.</v>
      </c>
      <c r="W183" s="1004" t="str">
        <f t="shared" si="157"/>
        <v>.</v>
      </c>
      <c r="X183" s="1004" t="str">
        <f t="shared" si="157"/>
        <v>.</v>
      </c>
      <c r="Y183" s="1005" t="str">
        <f t="shared" si="157"/>
        <v>.</v>
      </c>
      <c r="Z183" s="116"/>
      <c r="AA183" s="1006" t="str">
        <f t="shared" si="158"/>
        <v>.</v>
      </c>
      <c r="AB183" s="1007" t="str">
        <f t="shared" si="159"/>
        <v>.</v>
      </c>
      <c r="AC183" s="1007" t="str">
        <f t="shared" si="160"/>
        <v>.</v>
      </c>
      <c r="AD183" s="1007" t="str">
        <f t="shared" si="161"/>
        <v>.</v>
      </c>
      <c r="AE183" s="1007" t="str">
        <f t="shared" si="162"/>
        <v>.</v>
      </c>
      <c r="AF183" s="1007" t="str">
        <f t="shared" si="163"/>
        <v>.</v>
      </c>
      <c r="AG183" s="990" t="str">
        <f t="shared" si="164"/>
        <v>.</v>
      </c>
      <c r="AH183" s="116"/>
      <c r="AI183" s="1003" t="str">
        <f>IF(S183=".",".",SUM($S183:S183))</f>
        <v>.</v>
      </c>
      <c r="AJ183" s="1004" t="str">
        <f>IF(T183=".",".",SUM($S183:T183))</f>
        <v>.</v>
      </c>
      <c r="AK183" s="1004" t="str">
        <f>IF(U183=".",".",SUM($S183:U183))</f>
        <v>.</v>
      </c>
      <c r="AL183" s="1004" t="str">
        <f>IF(V183=".",".",SUM($S183:V183))</f>
        <v>.</v>
      </c>
      <c r="AM183" s="1004" t="str">
        <f>IF(W183=".",".",SUM($S183:W183))</f>
        <v>.</v>
      </c>
      <c r="AN183" s="1004" t="str">
        <f>IF(X183=".",".",SUM($S183:X183))</f>
        <v>.</v>
      </c>
      <c r="AO183" s="1005" t="str">
        <f>IF(Y183=".",".",SUM($S183:Y183))</f>
        <v>.</v>
      </c>
      <c r="AP183" s="116"/>
      <c r="AQ183" s="1006" t="str">
        <f t="shared" si="165"/>
        <v>.</v>
      </c>
      <c r="AR183" s="1007" t="str">
        <f t="shared" si="166"/>
        <v>.</v>
      </c>
      <c r="AS183" s="1007" t="str">
        <f t="shared" si="167"/>
        <v>.</v>
      </c>
      <c r="AT183" s="1007" t="str">
        <f t="shared" si="168"/>
        <v>.</v>
      </c>
      <c r="AU183" s="1007" t="str">
        <f t="shared" si="169"/>
        <v>.</v>
      </c>
      <c r="AV183" s="1007" t="str">
        <f t="shared" si="170"/>
        <v>.</v>
      </c>
      <c r="AW183" s="990" t="str">
        <f t="shared" si="171"/>
        <v>.</v>
      </c>
      <c r="AX183" s="327"/>
      <c r="AY183" s="116"/>
      <c r="AZ183" s="1474"/>
      <c r="BA183" s="1474"/>
      <c r="BB183" s="1474"/>
    </row>
    <row r="184" spans="1:54" s="189" customFormat="1" x14ac:dyDescent="0.2">
      <c r="A184" s="183"/>
      <c r="B184" s="325"/>
      <c r="C184" s="473" t="str">
        <f t="shared" si="156"/>
        <v>Special rate</v>
      </c>
      <c r="D184" s="473" t="str">
        <f t="shared" si="156"/>
        <v/>
      </c>
      <c r="E184" s="837" t="str">
        <f t="shared" si="156"/>
        <v>.</v>
      </c>
      <c r="F184" s="878"/>
      <c r="G184" s="874"/>
      <c r="H184" s="874"/>
      <c r="I184" s="874"/>
      <c r="J184" s="874"/>
      <c r="K184" s="874"/>
      <c r="L184" s="878"/>
      <c r="M184" s="333"/>
      <c r="N184" s="116"/>
      <c r="O184" s="1019">
        <f t="shared" si="151"/>
        <v>0</v>
      </c>
      <c r="P184" s="1020">
        <f t="shared" si="151"/>
        <v>0</v>
      </c>
      <c r="Q184" s="101"/>
      <c r="R184" s="325"/>
      <c r="S184" s="1003" t="str">
        <f t="shared" ref="S184" si="172">IF(F184="",".",F184-E184)</f>
        <v>.</v>
      </c>
      <c r="T184" s="1004" t="str">
        <f t="shared" ref="T184" si="173">IF(G184="",".",G184-F184)</f>
        <v>.</v>
      </c>
      <c r="U184" s="1004" t="str">
        <f t="shared" ref="U184" si="174">IF(H184="",".",H184-G184)</f>
        <v>.</v>
      </c>
      <c r="V184" s="1004" t="str">
        <f t="shared" ref="V184" si="175">IF(I184="",".",I184-H184)</f>
        <v>.</v>
      </c>
      <c r="W184" s="1004" t="str">
        <f t="shared" ref="W184" si="176">IF(J184="",".",J184-I184)</f>
        <v>.</v>
      </c>
      <c r="X184" s="1004" t="str">
        <f t="shared" ref="X184" si="177">IF(K184="",".",K184-J184)</f>
        <v>.</v>
      </c>
      <c r="Y184" s="1005" t="str">
        <f t="shared" ref="Y184" si="178">IF(L184="",".",L184-K184)</f>
        <v>.</v>
      </c>
      <c r="Z184" s="116"/>
      <c r="AA184" s="1006" t="str">
        <f t="shared" si="158"/>
        <v>.</v>
      </c>
      <c r="AB184" s="1007" t="str">
        <f t="shared" si="159"/>
        <v>.</v>
      </c>
      <c r="AC184" s="1007" t="str">
        <f t="shared" si="160"/>
        <v>.</v>
      </c>
      <c r="AD184" s="1007" t="str">
        <f t="shared" si="161"/>
        <v>.</v>
      </c>
      <c r="AE184" s="1007" t="str">
        <f t="shared" si="162"/>
        <v>.</v>
      </c>
      <c r="AF184" s="1007" t="str">
        <f t="shared" si="163"/>
        <v>.</v>
      </c>
      <c r="AG184" s="990" t="str">
        <f t="shared" si="164"/>
        <v>.</v>
      </c>
      <c r="AH184" s="116"/>
      <c r="AI184" s="1003" t="str">
        <f>IF(S184=".",".",SUM($S184:S184))</f>
        <v>.</v>
      </c>
      <c r="AJ184" s="1004" t="str">
        <f>IF(T184=".",".",SUM($S184:T184))</f>
        <v>.</v>
      </c>
      <c r="AK184" s="1004" t="str">
        <f>IF(U184=".",".",SUM($S184:U184))</f>
        <v>.</v>
      </c>
      <c r="AL184" s="1004" t="str">
        <f>IF(V184=".",".",SUM($S184:V184))</f>
        <v>.</v>
      </c>
      <c r="AM184" s="1004" t="str">
        <f>IF(W184=".",".",SUM($S184:W184))</f>
        <v>.</v>
      </c>
      <c r="AN184" s="1004" t="str">
        <f>IF(X184=".",".",SUM($S184:X184))</f>
        <v>.</v>
      </c>
      <c r="AO184" s="1005" t="str">
        <f>IF(Y184=".",".",SUM($S184:Y184))</f>
        <v>.</v>
      </c>
      <c r="AP184" s="116"/>
      <c r="AQ184" s="1006" t="str">
        <f t="shared" si="165"/>
        <v>.</v>
      </c>
      <c r="AR184" s="1007" t="str">
        <f t="shared" si="166"/>
        <v>.</v>
      </c>
      <c r="AS184" s="1007" t="str">
        <f t="shared" si="167"/>
        <v>.</v>
      </c>
      <c r="AT184" s="1007" t="str">
        <f t="shared" si="168"/>
        <v>.</v>
      </c>
      <c r="AU184" s="1007" t="str">
        <f t="shared" si="169"/>
        <v>.</v>
      </c>
      <c r="AV184" s="1007" t="str">
        <f t="shared" si="170"/>
        <v>.</v>
      </c>
      <c r="AW184" s="990" t="str">
        <f t="shared" si="171"/>
        <v>.</v>
      </c>
      <c r="AX184" s="327"/>
      <c r="AY184" s="116"/>
      <c r="AZ184" s="1474"/>
      <c r="BA184" s="1474"/>
      <c r="BB184" s="1474"/>
    </row>
    <row r="185" spans="1:54" s="189" customFormat="1" x14ac:dyDescent="0.2">
      <c r="A185" s="183"/>
      <c r="B185" s="325"/>
      <c r="C185" s="473" t="str">
        <f t="shared" si="156"/>
        <v>Special rate</v>
      </c>
      <c r="D185" s="473" t="str">
        <f t="shared" si="156"/>
        <v/>
      </c>
      <c r="E185" s="837" t="str">
        <f t="shared" si="156"/>
        <v>.</v>
      </c>
      <c r="F185" s="1209"/>
      <c r="G185" s="1209"/>
      <c r="H185" s="1209"/>
      <c r="I185" s="1209"/>
      <c r="J185" s="1209"/>
      <c r="K185" s="1209"/>
      <c r="L185" s="1209"/>
      <c r="M185" s="333"/>
      <c r="N185" s="116"/>
      <c r="O185" s="1019">
        <f t="shared" si="151"/>
        <v>0</v>
      </c>
      <c r="P185" s="1020">
        <f t="shared" si="151"/>
        <v>0</v>
      </c>
      <c r="Q185" s="101"/>
      <c r="R185" s="325"/>
      <c r="S185" s="1003" t="str">
        <f t="shared" si="157"/>
        <v>.</v>
      </c>
      <c r="T185" s="1004" t="str">
        <f t="shared" si="157"/>
        <v>.</v>
      </c>
      <c r="U185" s="1004" t="str">
        <f t="shared" si="157"/>
        <v>.</v>
      </c>
      <c r="V185" s="1004" t="str">
        <f t="shared" si="157"/>
        <v>.</v>
      </c>
      <c r="W185" s="1004" t="str">
        <f t="shared" si="157"/>
        <v>.</v>
      </c>
      <c r="X185" s="1004" t="str">
        <f t="shared" si="157"/>
        <v>.</v>
      </c>
      <c r="Y185" s="1005" t="str">
        <f t="shared" si="157"/>
        <v>.</v>
      </c>
      <c r="Z185" s="116"/>
      <c r="AA185" s="1006" t="str">
        <f t="shared" si="158"/>
        <v>.</v>
      </c>
      <c r="AB185" s="1007" t="str">
        <f t="shared" si="159"/>
        <v>.</v>
      </c>
      <c r="AC185" s="1007" t="str">
        <f t="shared" si="160"/>
        <v>.</v>
      </c>
      <c r="AD185" s="1007" t="str">
        <f t="shared" si="161"/>
        <v>.</v>
      </c>
      <c r="AE185" s="1007" t="str">
        <f t="shared" si="162"/>
        <v>.</v>
      </c>
      <c r="AF185" s="1007" t="str">
        <f t="shared" si="163"/>
        <v>.</v>
      </c>
      <c r="AG185" s="990" t="str">
        <f t="shared" si="164"/>
        <v>.</v>
      </c>
      <c r="AH185" s="116"/>
      <c r="AI185" s="1003" t="str">
        <f>IF(S185=".",".",SUM($S185:S185))</f>
        <v>.</v>
      </c>
      <c r="AJ185" s="1004" t="str">
        <f>IF(T185=".",".",SUM($S185:T185))</f>
        <v>.</v>
      </c>
      <c r="AK185" s="1004" t="str">
        <f>IF(U185=".",".",SUM($S185:U185))</f>
        <v>.</v>
      </c>
      <c r="AL185" s="1004" t="str">
        <f>IF(V185=".",".",SUM($S185:V185))</f>
        <v>.</v>
      </c>
      <c r="AM185" s="1004" t="str">
        <f>IF(W185=".",".",SUM($S185:W185))</f>
        <v>.</v>
      </c>
      <c r="AN185" s="1004" t="str">
        <f>IF(X185=".",".",SUM($S185:X185))</f>
        <v>.</v>
      </c>
      <c r="AO185" s="1005" t="str">
        <f>IF(Y185=".",".",SUM($S185:Y185))</f>
        <v>.</v>
      </c>
      <c r="AP185" s="116"/>
      <c r="AQ185" s="1006" t="str">
        <f t="shared" si="165"/>
        <v>.</v>
      </c>
      <c r="AR185" s="1007" t="str">
        <f t="shared" si="166"/>
        <v>.</v>
      </c>
      <c r="AS185" s="1007" t="str">
        <f t="shared" si="167"/>
        <v>.</v>
      </c>
      <c r="AT185" s="1007" t="str">
        <f t="shared" si="168"/>
        <v>.</v>
      </c>
      <c r="AU185" s="1007" t="str">
        <f t="shared" si="169"/>
        <v>.</v>
      </c>
      <c r="AV185" s="1007" t="str">
        <f t="shared" si="170"/>
        <v>.</v>
      </c>
      <c r="AW185" s="990" t="str">
        <f t="shared" si="171"/>
        <v>.</v>
      </c>
      <c r="AX185" s="327"/>
      <c r="AY185" s="116"/>
      <c r="AZ185" s="1474"/>
      <c r="BA185" s="1474"/>
      <c r="BB185" s="1474"/>
    </row>
    <row r="186" spans="1:54" s="189" customFormat="1" x14ac:dyDescent="0.2">
      <c r="A186" s="183"/>
      <c r="B186" s="325"/>
      <c r="C186" s="473" t="str">
        <f t="shared" si="156"/>
        <v>Special rate</v>
      </c>
      <c r="D186" s="473" t="str">
        <f t="shared" si="156"/>
        <v/>
      </c>
      <c r="E186" s="837" t="str">
        <f t="shared" si="156"/>
        <v>.</v>
      </c>
      <c r="F186" s="878"/>
      <c r="G186" s="874"/>
      <c r="H186" s="874"/>
      <c r="I186" s="874"/>
      <c r="J186" s="874"/>
      <c r="K186" s="874"/>
      <c r="L186" s="878"/>
      <c r="M186" s="333"/>
      <c r="N186" s="116"/>
      <c r="O186" s="1019">
        <f t="shared" si="151"/>
        <v>0</v>
      </c>
      <c r="P186" s="1020">
        <f t="shared" si="151"/>
        <v>0</v>
      </c>
      <c r="Q186" s="101"/>
      <c r="R186" s="325"/>
      <c r="S186" s="1003" t="str">
        <f t="shared" si="157"/>
        <v>.</v>
      </c>
      <c r="T186" s="1004" t="str">
        <f t="shared" si="157"/>
        <v>.</v>
      </c>
      <c r="U186" s="1004" t="str">
        <f t="shared" si="157"/>
        <v>.</v>
      </c>
      <c r="V186" s="1004" t="str">
        <f t="shared" si="157"/>
        <v>.</v>
      </c>
      <c r="W186" s="1004" t="str">
        <f t="shared" si="157"/>
        <v>.</v>
      </c>
      <c r="X186" s="1004" t="str">
        <f t="shared" si="157"/>
        <v>.</v>
      </c>
      <c r="Y186" s="1005" t="str">
        <f t="shared" si="157"/>
        <v>.</v>
      </c>
      <c r="Z186" s="116"/>
      <c r="AA186" s="1006" t="str">
        <f t="shared" si="158"/>
        <v>.</v>
      </c>
      <c r="AB186" s="1007" t="str">
        <f t="shared" si="159"/>
        <v>.</v>
      </c>
      <c r="AC186" s="1007" t="str">
        <f t="shared" si="160"/>
        <v>.</v>
      </c>
      <c r="AD186" s="1007" t="str">
        <f t="shared" si="161"/>
        <v>.</v>
      </c>
      <c r="AE186" s="1007" t="str">
        <f t="shared" si="162"/>
        <v>.</v>
      </c>
      <c r="AF186" s="1007" t="str">
        <f t="shared" si="163"/>
        <v>.</v>
      </c>
      <c r="AG186" s="990" t="str">
        <f t="shared" si="164"/>
        <v>.</v>
      </c>
      <c r="AH186" s="116"/>
      <c r="AI186" s="1003" t="str">
        <f>IF(S186=".",".",SUM($S186:S186))</f>
        <v>.</v>
      </c>
      <c r="AJ186" s="1004" t="str">
        <f>IF(T186=".",".",SUM($S186:T186))</f>
        <v>.</v>
      </c>
      <c r="AK186" s="1004" t="str">
        <f>IF(U186=".",".",SUM($S186:U186))</f>
        <v>.</v>
      </c>
      <c r="AL186" s="1004" t="str">
        <f>IF(V186=".",".",SUM($S186:V186))</f>
        <v>.</v>
      </c>
      <c r="AM186" s="1004" t="str">
        <f>IF(W186=".",".",SUM($S186:W186))</f>
        <v>.</v>
      </c>
      <c r="AN186" s="1004" t="str">
        <f>IF(X186=".",".",SUM($S186:X186))</f>
        <v>.</v>
      </c>
      <c r="AO186" s="1005" t="str">
        <f>IF(Y186=".",".",SUM($S186:Y186))</f>
        <v>.</v>
      </c>
      <c r="AP186" s="116"/>
      <c r="AQ186" s="1006" t="str">
        <f t="shared" si="165"/>
        <v>.</v>
      </c>
      <c r="AR186" s="1007" t="str">
        <f t="shared" si="166"/>
        <v>.</v>
      </c>
      <c r="AS186" s="1007" t="str">
        <f t="shared" si="167"/>
        <v>.</v>
      </c>
      <c r="AT186" s="1007" t="str">
        <f t="shared" si="168"/>
        <v>.</v>
      </c>
      <c r="AU186" s="1007" t="str">
        <f t="shared" si="169"/>
        <v>.</v>
      </c>
      <c r="AV186" s="1007" t="str">
        <f t="shared" si="170"/>
        <v>.</v>
      </c>
      <c r="AW186" s="990" t="str">
        <f t="shared" si="171"/>
        <v>.</v>
      </c>
      <c r="AX186" s="327"/>
      <c r="AY186" s="116"/>
      <c r="AZ186" s="1474"/>
      <c r="BA186" s="1474"/>
      <c r="BB186" s="1474"/>
    </row>
    <row r="187" spans="1:54" s="189" customFormat="1" x14ac:dyDescent="0.2">
      <c r="A187" s="183"/>
      <c r="B187" s="325"/>
      <c r="C187" s="473" t="str">
        <f t="shared" si="156"/>
        <v>Special rate</v>
      </c>
      <c r="D187" s="473" t="str">
        <f t="shared" si="156"/>
        <v/>
      </c>
      <c r="E187" s="837" t="str">
        <f t="shared" si="156"/>
        <v>.</v>
      </c>
      <c r="F187" s="878"/>
      <c r="G187" s="874"/>
      <c r="H187" s="874"/>
      <c r="I187" s="874"/>
      <c r="J187" s="874"/>
      <c r="K187" s="874"/>
      <c r="L187" s="878"/>
      <c r="M187" s="333"/>
      <c r="N187" s="116"/>
      <c r="O187" s="1019">
        <f t="shared" si="151"/>
        <v>0</v>
      </c>
      <c r="P187" s="1020">
        <f t="shared" si="151"/>
        <v>0</v>
      </c>
      <c r="Q187" s="101"/>
      <c r="R187" s="325"/>
      <c r="S187" s="1003" t="str">
        <f t="shared" si="157"/>
        <v>.</v>
      </c>
      <c r="T187" s="1004" t="str">
        <f t="shared" si="157"/>
        <v>.</v>
      </c>
      <c r="U187" s="1004" t="str">
        <f t="shared" si="157"/>
        <v>.</v>
      </c>
      <c r="V187" s="1004" t="str">
        <f t="shared" si="157"/>
        <v>.</v>
      </c>
      <c r="W187" s="1004" t="str">
        <f t="shared" si="157"/>
        <v>.</v>
      </c>
      <c r="X187" s="1004" t="str">
        <f t="shared" si="157"/>
        <v>.</v>
      </c>
      <c r="Y187" s="1005" t="str">
        <f t="shared" si="157"/>
        <v>.</v>
      </c>
      <c r="Z187" s="116"/>
      <c r="AA187" s="1006" t="str">
        <f t="shared" si="158"/>
        <v>.</v>
      </c>
      <c r="AB187" s="1007" t="str">
        <f t="shared" si="159"/>
        <v>.</v>
      </c>
      <c r="AC187" s="1007" t="str">
        <f t="shared" si="160"/>
        <v>.</v>
      </c>
      <c r="AD187" s="1007" t="str">
        <f t="shared" si="161"/>
        <v>.</v>
      </c>
      <c r="AE187" s="1007" t="str">
        <f t="shared" si="162"/>
        <v>.</v>
      </c>
      <c r="AF187" s="1007" t="str">
        <f t="shared" si="163"/>
        <v>.</v>
      </c>
      <c r="AG187" s="990" t="str">
        <f t="shared" si="164"/>
        <v>.</v>
      </c>
      <c r="AH187" s="116"/>
      <c r="AI187" s="1003" t="str">
        <f>IF(S187=".",".",SUM($S187:S187))</f>
        <v>.</v>
      </c>
      <c r="AJ187" s="1004" t="str">
        <f>IF(T187=".",".",SUM($S187:T187))</f>
        <v>.</v>
      </c>
      <c r="AK187" s="1004" t="str">
        <f>IF(U187=".",".",SUM($S187:U187))</f>
        <v>.</v>
      </c>
      <c r="AL187" s="1004" t="str">
        <f>IF(V187=".",".",SUM($S187:V187))</f>
        <v>.</v>
      </c>
      <c r="AM187" s="1004" t="str">
        <f>IF(W187=".",".",SUM($S187:W187))</f>
        <v>.</v>
      </c>
      <c r="AN187" s="1004" t="str">
        <f>IF(X187=".",".",SUM($S187:X187))</f>
        <v>.</v>
      </c>
      <c r="AO187" s="1005" t="str">
        <f>IF(Y187=".",".",SUM($S187:Y187))</f>
        <v>.</v>
      </c>
      <c r="AP187" s="116"/>
      <c r="AQ187" s="1006" t="str">
        <f t="shared" si="165"/>
        <v>.</v>
      </c>
      <c r="AR187" s="1007" t="str">
        <f t="shared" si="166"/>
        <v>.</v>
      </c>
      <c r="AS187" s="1007" t="str">
        <f t="shared" si="167"/>
        <v>.</v>
      </c>
      <c r="AT187" s="1007" t="str">
        <f t="shared" si="168"/>
        <v>.</v>
      </c>
      <c r="AU187" s="1007" t="str">
        <f t="shared" si="169"/>
        <v>.</v>
      </c>
      <c r="AV187" s="1007" t="str">
        <f t="shared" si="170"/>
        <v>.</v>
      </c>
      <c r="AW187" s="990" t="str">
        <f t="shared" si="171"/>
        <v>.</v>
      </c>
      <c r="AX187" s="327"/>
      <c r="AY187" s="116"/>
      <c r="AZ187" s="1474"/>
      <c r="BA187" s="1474"/>
      <c r="BB187" s="1474"/>
    </row>
    <row r="188" spans="1:54" s="189" customFormat="1" x14ac:dyDescent="0.2">
      <c r="A188" s="183"/>
      <c r="B188" s="325"/>
      <c r="C188" s="473" t="str">
        <f t="shared" si="156"/>
        <v>Special rate</v>
      </c>
      <c r="D188" s="473" t="str">
        <f t="shared" si="156"/>
        <v/>
      </c>
      <c r="E188" s="837" t="str">
        <f t="shared" si="156"/>
        <v>.</v>
      </c>
      <c r="F188" s="878"/>
      <c r="G188" s="874"/>
      <c r="H188" s="874"/>
      <c r="I188" s="874"/>
      <c r="J188" s="874"/>
      <c r="K188" s="874"/>
      <c r="L188" s="878"/>
      <c r="M188" s="333"/>
      <c r="N188" s="116"/>
      <c r="O188" s="1019">
        <f t="shared" si="151"/>
        <v>0</v>
      </c>
      <c r="P188" s="1020">
        <f t="shared" si="151"/>
        <v>0</v>
      </c>
      <c r="Q188" s="101"/>
      <c r="R188" s="325"/>
      <c r="S188" s="1003" t="str">
        <f t="shared" si="157"/>
        <v>.</v>
      </c>
      <c r="T188" s="1004" t="str">
        <f t="shared" si="157"/>
        <v>.</v>
      </c>
      <c r="U188" s="1004" t="str">
        <f t="shared" si="157"/>
        <v>.</v>
      </c>
      <c r="V188" s="1004" t="str">
        <f t="shared" si="157"/>
        <v>.</v>
      </c>
      <c r="W188" s="1004" t="str">
        <f t="shared" si="157"/>
        <v>.</v>
      </c>
      <c r="X188" s="1004" t="str">
        <f t="shared" si="157"/>
        <v>.</v>
      </c>
      <c r="Y188" s="1005" t="str">
        <f t="shared" si="157"/>
        <v>.</v>
      </c>
      <c r="Z188" s="116"/>
      <c r="AA188" s="1006" t="str">
        <f t="shared" si="158"/>
        <v>.</v>
      </c>
      <c r="AB188" s="1007" t="str">
        <f t="shared" si="159"/>
        <v>.</v>
      </c>
      <c r="AC188" s="1007" t="str">
        <f t="shared" si="160"/>
        <v>.</v>
      </c>
      <c r="AD188" s="1007" t="str">
        <f t="shared" si="161"/>
        <v>.</v>
      </c>
      <c r="AE188" s="1007" t="str">
        <f t="shared" si="162"/>
        <v>.</v>
      </c>
      <c r="AF188" s="1007" t="str">
        <f t="shared" si="163"/>
        <v>.</v>
      </c>
      <c r="AG188" s="990" t="str">
        <f t="shared" si="164"/>
        <v>.</v>
      </c>
      <c r="AH188" s="116"/>
      <c r="AI188" s="1003" t="str">
        <f>IF(S188=".",".",SUM($S188:S188))</f>
        <v>.</v>
      </c>
      <c r="AJ188" s="1004" t="str">
        <f>IF(T188=".",".",SUM($S188:T188))</f>
        <v>.</v>
      </c>
      <c r="AK188" s="1004" t="str">
        <f>IF(U188=".",".",SUM($S188:U188))</f>
        <v>.</v>
      </c>
      <c r="AL188" s="1004" t="str">
        <f>IF(V188=".",".",SUM($S188:V188))</f>
        <v>.</v>
      </c>
      <c r="AM188" s="1004" t="str">
        <f>IF(W188=".",".",SUM($S188:W188))</f>
        <v>.</v>
      </c>
      <c r="AN188" s="1004" t="str">
        <f>IF(X188=".",".",SUM($S188:X188))</f>
        <v>.</v>
      </c>
      <c r="AO188" s="1005" t="str">
        <f>IF(Y188=".",".",SUM($S188:Y188))</f>
        <v>.</v>
      </c>
      <c r="AP188" s="116"/>
      <c r="AQ188" s="1006" t="str">
        <f t="shared" si="165"/>
        <v>.</v>
      </c>
      <c r="AR188" s="1007" t="str">
        <f t="shared" si="166"/>
        <v>.</v>
      </c>
      <c r="AS188" s="1007" t="str">
        <f t="shared" si="167"/>
        <v>.</v>
      </c>
      <c r="AT188" s="1007" t="str">
        <f t="shared" si="168"/>
        <v>.</v>
      </c>
      <c r="AU188" s="1007" t="str">
        <f t="shared" si="169"/>
        <v>.</v>
      </c>
      <c r="AV188" s="1007" t="str">
        <f t="shared" si="170"/>
        <v>.</v>
      </c>
      <c r="AW188" s="990" t="str">
        <f t="shared" si="171"/>
        <v>.</v>
      </c>
      <c r="AX188" s="327"/>
      <c r="AY188" s="116"/>
      <c r="AZ188" s="1474"/>
      <c r="BA188" s="1474"/>
      <c r="BB188" s="1474"/>
    </row>
    <row r="189" spans="1:54" s="189" customFormat="1" x14ac:dyDescent="0.2">
      <c r="A189" s="183"/>
      <c r="B189" s="325"/>
      <c r="C189" s="473" t="str">
        <f t="shared" si="156"/>
        <v>Special rate</v>
      </c>
      <c r="D189" s="473" t="str">
        <f t="shared" si="156"/>
        <v/>
      </c>
      <c r="E189" s="837" t="str">
        <f t="shared" si="156"/>
        <v>.</v>
      </c>
      <c r="F189" s="878"/>
      <c r="G189" s="874"/>
      <c r="H189" s="874"/>
      <c r="I189" s="874"/>
      <c r="J189" s="874"/>
      <c r="K189" s="874"/>
      <c r="L189" s="878"/>
      <c r="M189" s="333"/>
      <c r="N189" s="116"/>
      <c r="O189" s="1019">
        <f t="shared" si="151"/>
        <v>0</v>
      </c>
      <c r="P189" s="1020">
        <f t="shared" si="151"/>
        <v>0</v>
      </c>
      <c r="Q189" s="101"/>
      <c r="R189" s="325"/>
      <c r="S189" s="1003" t="str">
        <f t="shared" si="157"/>
        <v>.</v>
      </c>
      <c r="T189" s="1004" t="str">
        <f t="shared" si="157"/>
        <v>.</v>
      </c>
      <c r="U189" s="1004" t="str">
        <f t="shared" si="157"/>
        <v>.</v>
      </c>
      <c r="V189" s="1004" t="str">
        <f t="shared" si="157"/>
        <v>.</v>
      </c>
      <c r="W189" s="1004" t="str">
        <f t="shared" si="157"/>
        <v>.</v>
      </c>
      <c r="X189" s="1004" t="str">
        <f t="shared" si="157"/>
        <v>.</v>
      </c>
      <c r="Y189" s="1005" t="str">
        <f t="shared" si="157"/>
        <v>.</v>
      </c>
      <c r="Z189" s="116"/>
      <c r="AA189" s="1006" t="str">
        <f t="shared" si="158"/>
        <v>.</v>
      </c>
      <c r="AB189" s="1007" t="str">
        <f t="shared" si="159"/>
        <v>.</v>
      </c>
      <c r="AC189" s="1007" t="str">
        <f t="shared" si="160"/>
        <v>.</v>
      </c>
      <c r="AD189" s="1007" t="str">
        <f t="shared" si="161"/>
        <v>.</v>
      </c>
      <c r="AE189" s="1007" t="str">
        <f t="shared" si="162"/>
        <v>.</v>
      </c>
      <c r="AF189" s="1007" t="str">
        <f t="shared" si="163"/>
        <v>.</v>
      </c>
      <c r="AG189" s="990" t="str">
        <f t="shared" si="164"/>
        <v>.</v>
      </c>
      <c r="AH189" s="116"/>
      <c r="AI189" s="1003" t="str">
        <f>IF(S189=".",".",SUM($S189:S189))</f>
        <v>.</v>
      </c>
      <c r="AJ189" s="1004" t="str">
        <f>IF(T189=".",".",SUM($S189:T189))</f>
        <v>.</v>
      </c>
      <c r="AK189" s="1004" t="str">
        <f>IF(U189=".",".",SUM($S189:U189))</f>
        <v>.</v>
      </c>
      <c r="AL189" s="1004" t="str">
        <f>IF(V189=".",".",SUM($S189:V189))</f>
        <v>.</v>
      </c>
      <c r="AM189" s="1004" t="str">
        <f>IF(W189=".",".",SUM($S189:W189))</f>
        <v>.</v>
      </c>
      <c r="AN189" s="1004" t="str">
        <f>IF(X189=".",".",SUM($S189:X189))</f>
        <v>.</v>
      </c>
      <c r="AO189" s="1005" t="str">
        <f>IF(Y189=".",".",SUM($S189:Y189))</f>
        <v>.</v>
      </c>
      <c r="AP189" s="116"/>
      <c r="AQ189" s="1006" t="str">
        <f t="shared" si="165"/>
        <v>.</v>
      </c>
      <c r="AR189" s="1007" t="str">
        <f t="shared" si="166"/>
        <v>.</v>
      </c>
      <c r="AS189" s="1007" t="str">
        <f t="shared" si="167"/>
        <v>.</v>
      </c>
      <c r="AT189" s="1007" t="str">
        <f t="shared" si="168"/>
        <v>.</v>
      </c>
      <c r="AU189" s="1007" t="str">
        <f t="shared" si="169"/>
        <v>.</v>
      </c>
      <c r="AV189" s="1007" t="str">
        <f t="shared" si="170"/>
        <v>.</v>
      </c>
      <c r="AW189" s="990" t="str">
        <f t="shared" si="171"/>
        <v>.</v>
      </c>
      <c r="AX189" s="327"/>
      <c r="AY189" s="116"/>
      <c r="AZ189" s="1474"/>
      <c r="BA189" s="1474"/>
      <c r="BB189" s="1474"/>
    </row>
    <row r="190" spans="1:54" s="189" customFormat="1" x14ac:dyDescent="0.2">
      <c r="A190" s="183"/>
      <c r="B190" s="325"/>
      <c r="C190" s="473" t="str">
        <f t="shared" si="156"/>
        <v>Special rate</v>
      </c>
      <c r="D190" s="473" t="str">
        <f t="shared" si="156"/>
        <v/>
      </c>
      <c r="E190" s="837" t="str">
        <f t="shared" si="156"/>
        <v>.</v>
      </c>
      <c r="F190" s="878"/>
      <c r="G190" s="874"/>
      <c r="H190" s="874"/>
      <c r="I190" s="874"/>
      <c r="J190" s="874"/>
      <c r="K190" s="874"/>
      <c r="L190" s="878"/>
      <c r="M190" s="333"/>
      <c r="N190" s="116"/>
      <c r="O190" s="1019">
        <f t="shared" si="151"/>
        <v>0</v>
      </c>
      <c r="P190" s="1020">
        <f t="shared" si="151"/>
        <v>0</v>
      </c>
      <c r="Q190" s="101"/>
      <c r="R190" s="325"/>
      <c r="S190" s="1003" t="str">
        <f t="shared" si="157"/>
        <v>.</v>
      </c>
      <c r="T190" s="1004" t="str">
        <f t="shared" si="157"/>
        <v>.</v>
      </c>
      <c r="U190" s="1004" t="str">
        <f t="shared" si="157"/>
        <v>.</v>
      </c>
      <c r="V190" s="1004" t="str">
        <f t="shared" si="157"/>
        <v>.</v>
      </c>
      <c r="W190" s="1004" t="str">
        <f t="shared" si="157"/>
        <v>.</v>
      </c>
      <c r="X190" s="1004" t="str">
        <f t="shared" si="157"/>
        <v>.</v>
      </c>
      <c r="Y190" s="1005" t="str">
        <f t="shared" si="157"/>
        <v>.</v>
      </c>
      <c r="Z190" s="116"/>
      <c r="AA190" s="1006" t="str">
        <f t="shared" si="158"/>
        <v>.</v>
      </c>
      <c r="AB190" s="1007" t="str">
        <f t="shared" si="159"/>
        <v>.</v>
      </c>
      <c r="AC190" s="1007" t="str">
        <f t="shared" si="160"/>
        <v>.</v>
      </c>
      <c r="AD190" s="1007" t="str">
        <f t="shared" si="161"/>
        <v>.</v>
      </c>
      <c r="AE190" s="1007" t="str">
        <f t="shared" si="162"/>
        <v>.</v>
      </c>
      <c r="AF190" s="1007" t="str">
        <f t="shared" si="163"/>
        <v>.</v>
      </c>
      <c r="AG190" s="990" t="str">
        <f t="shared" si="164"/>
        <v>.</v>
      </c>
      <c r="AH190" s="116"/>
      <c r="AI190" s="1003" t="str">
        <f>IF(S190=".",".",SUM($S190:S190))</f>
        <v>.</v>
      </c>
      <c r="AJ190" s="1004" t="str">
        <f>IF(T190=".",".",SUM($S190:T190))</f>
        <v>.</v>
      </c>
      <c r="AK190" s="1004" t="str">
        <f>IF(U190=".",".",SUM($S190:U190))</f>
        <v>.</v>
      </c>
      <c r="AL190" s="1004" t="str">
        <f>IF(V190=".",".",SUM($S190:V190))</f>
        <v>.</v>
      </c>
      <c r="AM190" s="1004" t="str">
        <f>IF(W190=".",".",SUM($S190:W190))</f>
        <v>.</v>
      </c>
      <c r="AN190" s="1004" t="str">
        <f>IF(X190=".",".",SUM($S190:X190))</f>
        <v>.</v>
      </c>
      <c r="AO190" s="1005" t="str">
        <f>IF(Y190=".",".",SUM($S190:Y190))</f>
        <v>.</v>
      </c>
      <c r="AP190" s="116"/>
      <c r="AQ190" s="1006" t="str">
        <f t="shared" si="165"/>
        <v>.</v>
      </c>
      <c r="AR190" s="1007" t="str">
        <f t="shared" si="166"/>
        <v>.</v>
      </c>
      <c r="AS190" s="1007" t="str">
        <f t="shared" si="167"/>
        <v>.</v>
      </c>
      <c r="AT190" s="1007" t="str">
        <f t="shared" si="168"/>
        <v>.</v>
      </c>
      <c r="AU190" s="1007" t="str">
        <f t="shared" si="169"/>
        <v>.</v>
      </c>
      <c r="AV190" s="1007" t="str">
        <f t="shared" si="170"/>
        <v>.</v>
      </c>
      <c r="AW190" s="990" t="str">
        <f t="shared" si="171"/>
        <v>.</v>
      </c>
      <c r="AX190" s="327"/>
      <c r="AY190" s="116"/>
      <c r="AZ190" s="1474"/>
      <c r="BA190" s="1474"/>
      <c r="BB190" s="1474"/>
    </row>
    <row r="191" spans="1:54" s="189" customFormat="1" x14ac:dyDescent="0.2">
      <c r="A191" s="183"/>
      <c r="B191" s="325"/>
      <c r="C191" s="473" t="str">
        <f t="shared" si="156"/>
        <v>Special rate</v>
      </c>
      <c r="D191" s="473" t="str">
        <f t="shared" si="156"/>
        <v/>
      </c>
      <c r="E191" s="837" t="str">
        <f t="shared" si="156"/>
        <v>.</v>
      </c>
      <c r="F191" s="878"/>
      <c r="G191" s="874"/>
      <c r="H191" s="874"/>
      <c r="I191" s="874"/>
      <c r="J191" s="874"/>
      <c r="K191" s="874"/>
      <c r="L191" s="878"/>
      <c r="M191" s="333"/>
      <c r="N191" s="116"/>
      <c r="O191" s="1019">
        <f t="shared" si="151"/>
        <v>0</v>
      </c>
      <c r="P191" s="1020">
        <f t="shared" si="151"/>
        <v>0</v>
      </c>
      <c r="Q191" s="101"/>
      <c r="R191" s="325"/>
      <c r="S191" s="1003" t="str">
        <f t="shared" si="157"/>
        <v>.</v>
      </c>
      <c r="T191" s="1004" t="str">
        <f t="shared" si="157"/>
        <v>.</v>
      </c>
      <c r="U191" s="1004" t="str">
        <f t="shared" si="157"/>
        <v>.</v>
      </c>
      <c r="V191" s="1004" t="str">
        <f t="shared" si="157"/>
        <v>.</v>
      </c>
      <c r="W191" s="1004" t="str">
        <f t="shared" si="157"/>
        <v>.</v>
      </c>
      <c r="X191" s="1004" t="str">
        <f t="shared" si="157"/>
        <v>.</v>
      </c>
      <c r="Y191" s="1005" t="str">
        <f t="shared" si="157"/>
        <v>.</v>
      </c>
      <c r="Z191" s="116"/>
      <c r="AA191" s="1006" t="str">
        <f t="shared" si="158"/>
        <v>.</v>
      </c>
      <c r="AB191" s="1007" t="str">
        <f t="shared" si="159"/>
        <v>.</v>
      </c>
      <c r="AC191" s="1007" t="str">
        <f t="shared" si="160"/>
        <v>.</v>
      </c>
      <c r="AD191" s="1007" t="str">
        <f t="shared" si="161"/>
        <v>.</v>
      </c>
      <c r="AE191" s="1007" t="str">
        <f t="shared" si="162"/>
        <v>.</v>
      </c>
      <c r="AF191" s="1007" t="str">
        <f t="shared" si="163"/>
        <v>.</v>
      </c>
      <c r="AG191" s="990" t="str">
        <f t="shared" si="164"/>
        <v>.</v>
      </c>
      <c r="AH191" s="116"/>
      <c r="AI191" s="1003" t="str">
        <f>IF(S191=".",".",SUM($S191:S191))</f>
        <v>.</v>
      </c>
      <c r="AJ191" s="1004" t="str">
        <f>IF(T191=".",".",SUM($S191:T191))</f>
        <v>.</v>
      </c>
      <c r="AK191" s="1004" t="str">
        <f>IF(U191=".",".",SUM($S191:U191))</f>
        <v>.</v>
      </c>
      <c r="AL191" s="1004" t="str">
        <f>IF(V191=".",".",SUM($S191:V191))</f>
        <v>.</v>
      </c>
      <c r="AM191" s="1004" t="str">
        <f>IF(W191=".",".",SUM($S191:W191))</f>
        <v>.</v>
      </c>
      <c r="AN191" s="1004" t="str">
        <f>IF(X191=".",".",SUM($S191:X191))</f>
        <v>.</v>
      </c>
      <c r="AO191" s="1005" t="str">
        <f>IF(Y191=".",".",SUM($S191:Y191))</f>
        <v>.</v>
      </c>
      <c r="AP191" s="116"/>
      <c r="AQ191" s="1006" t="str">
        <f t="shared" si="165"/>
        <v>.</v>
      </c>
      <c r="AR191" s="1007" t="str">
        <f t="shared" si="166"/>
        <v>.</v>
      </c>
      <c r="AS191" s="1007" t="str">
        <f t="shared" si="167"/>
        <v>.</v>
      </c>
      <c r="AT191" s="1007" t="str">
        <f t="shared" si="168"/>
        <v>.</v>
      </c>
      <c r="AU191" s="1007" t="str">
        <f t="shared" si="169"/>
        <v>.</v>
      </c>
      <c r="AV191" s="1007" t="str">
        <f t="shared" si="170"/>
        <v>.</v>
      </c>
      <c r="AW191" s="990" t="str">
        <f t="shared" si="171"/>
        <v>.</v>
      </c>
      <c r="AX191" s="327"/>
      <c r="AY191" s="116"/>
      <c r="AZ191" s="1474"/>
      <c r="BA191" s="1474"/>
      <c r="BB191" s="1474"/>
    </row>
    <row r="192" spans="1:54" s="189" customFormat="1" x14ac:dyDescent="0.2">
      <c r="A192" s="183"/>
      <c r="B192" s="325"/>
      <c r="C192" s="473" t="str">
        <f t="shared" si="156"/>
        <v>Special rate</v>
      </c>
      <c r="D192" s="473" t="str">
        <f t="shared" si="156"/>
        <v/>
      </c>
      <c r="E192" s="837" t="str">
        <f t="shared" si="156"/>
        <v>.</v>
      </c>
      <c r="F192" s="878"/>
      <c r="G192" s="874"/>
      <c r="H192" s="874"/>
      <c r="I192" s="874"/>
      <c r="J192" s="874"/>
      <c r="K192" s="874"/>
      <c r="L192" s="878"/>
      <c r="M192" s="333"/>
      <c r="N192" s="116"/>
      <c r="O192" s="1019">
        <f t="shared" si="151"/>
        <v>0</v>
      </c>
      <c r="P192" s="1020">
        <f t="shared" si="151"/>
        <v>0</v>
      </c>
      <c r="Q192" s="101"/>
      <c r="R192" s="325"/>
      <c r="S192" s="1003" t="str">
        <f t="shared" si="157"/>
        <v>.</v>
      </c>
      <c r="T192" s="1004" t="str">
        <f t="shared" si="157"/>
        <v>.</v>
      </c>
      <c r="U192" s="1004" t="str">
        <f t="shared" si="157"/>
        <v>.</v>
      </c>
      <c r="V192" s="1004" t="str">
        <f t="shared" si="157"/>
        <v>.</v>
      </c>
      <c r="W192" s="1004" t="str">
        <f t="shared" si="157"/>
        <v>.</v>
      </c>
      <c r="X192" s="1004" t="str">
        <f t="shared" si="157"/>
        <v>.</v>
      </c>
      <c r="Y192" s="1005" t="str">
        <f t="shared" si="157"/>
        <v>.</v>
      </c>
      <c r="Z192" s="116"/>
      <c r="AA192" s="1006" t="str">
        <f t="shared" si="158"/>
        <v>.</v>
      </c>
      <c r="AB192" s="1007" t="str">
        <f t="shared" si="159"/>
        <v>.</v>
      </c>
      <c r="AC192" s="1007" t="str">
        <f t="shared" si="160"/>
        <v>.</v>
      </c>
      <c r="AD192" s="1007" t="str">
        <f t="shared" si="161"/>
        <v>.</v>
      </c>
      <c r="AE192" s="1007" t="str">
        <f t="shared" si="162"/>
        <v>.</v>
      </c>
      <c r="AF192" s="1007" t="str">
        <f t="shared" si="163"/>
        <v>.</v>
      </c>
      <c r="AG192" s="990" t="str">
        <f t="shared" si="164"/>
        <v>.</v>
      </c>
      <c r="AH192" s="116"/>
      <c r="AI192" s="1003" t="str">
        <f>IF(S192=".",".",SUM($S192:S192))</f>
        <v>.</v>
      </c>
      <c r="AJ192" s="1004" t="str">
        <f>IF(T192=".",".",SUM($S192:T192))</f>
        <v>.</v>
      </c>
      <c r="AK192" s="1004" t="str">
        <f>IF(U192=".",".",SUM($S192:U192))</f>
        <v>.</v>
      </c>
      <c r="AL192" s="1004" t="str">
        <f>IF(V192=".",".",SUM($S192:V192))</f>
        <v>.</v>
      </c>
      <c r="AM192" s="1004" t="str">
        <f>IF(W192=".",".",SUM($S192:W192))</f>
        <v>.</v>
      </c>
      <c r="AN192" s="1004" t="str">
        <f>IF(X192=".",".",SUM($S192:X192))</f>
        <v>.</v>
      </c>
      <c r="AO192" s="1005" t="str">
        <f>IF(Y192=".",".",SUM($S192:Y192))</f>
        <v>.</v>
      </c>
      <c r="AP192" s="116"/>
      <c r="AQ192" s="1006" t="str">
        <f t="shared" si="165"/>
        <v>.</v>
      </c>
      <c r="AR192" s="1007" t="str">
        <f t="shared" si="166"/>
        <v>.</v>
      </c>
      <c r="AS192" s="1007" t="str">
        <f t="shared" si="167"/>
        <v>.</v>
      </c>
      <c r="AT192" s="1007" t="str">
        <f t="shared" si="168"/>
        <v>.</v>
      </c>
      <c r="AU192" s="1007" t="str">
        <f t="shared" si="169"/>
        <v>.</v>
      </c>
      <c r="AV192" s="1007" t="str">
        <f t="shared" si="170"/>
        <v>.</v>
      </c>
      <c r="AW192" s="990" t="str">
        <f t="shared" si="171"/>
        <v>.</v>
      </c>
      <c r="AX192" s="327"/>
      <c r="AY192" s="116"/>
      <c r="AZ192" s="1474"/>
      <c r="BA192" s="1474"/>
      <c r="BB192" s="1474"/>
    </row>
    <row r="193" spans="1:54" s="189" customFormat="1" x14ac:dyDescent="0.2">
      <c r="A193" s="183"/>
      <c r="B193" s="325"/>
      <c r="C193" s="198" t="str">
        <f t="shared" si="156"/>
        <v>Special rate</v>
      </c>
      <c r="D193" s="198" t="str">
        <f t="shared" si="156"/>
        <v/>
      </c>
      <c r="E193" s="838" t="str">
        <f t="shared" si="156"/>
        <v>.</v>
      </c>
      <c r="F193" s="880"/>
      <c r="G193" s="876"/>
      <c r="H193" s="876"/>
      <c r="I193" s="876"/>
      <c r="J193" s="876"/>
      <c r="K193" s="876"/>
      <c r="L193" s="880"/>
      <c r="M193" s="333"/>
      <c r="N193" s="116"/>
      <c r="O193" s="1019">
        <f t="shared" si="151"/>
        <v>0</v>
      </c>
      <c r="P193" s="1020">
        <f t="shared" si="151"/>
        <v>0</v>
      </c>
      <c r="Q193" s="101"/>
      <c r="R193" s="325"/>
      <c r="S193" s="1003" t="str">
        <f t="shared" si="157"/>
        <v>.</v>
      </c>
      <c r="T193" s="1004" t="str">
        <f t="shared" si="157"/>
        <v>.</v>
      </c>
      <c r="U193" s="1004" t="str">
        <f t="shared" si="157"/>
        <v>.</v>
      </c>
      <c r="V193" s="1004" t="str">
        <f t="shared" si="157"/>
        <v>.</v>
      </c>
      <c r="W193" s="1004" t="str">
        <f t="shared" si="157"/>
        <v>.</v>
      </c>
      <c r="X193" s="1004" t="str">
        <f t="shared" si="157"/>
        <v>.</v>
      </c>
      <c r="Y193" s="1005" t="str">
        <f t="shared" si="157"/>
        <v>.</v>
      </c>
      <c r="Z193" s="116"/>
      <c r="AA193" s="1006" t="str">
        <f t="shared" si="158"/>
        <v>.</v>
      </c>
      <c r="AB193" s="1007" t="str">
        <f t="shared" si="159"/>
        <v>.</v>
      </c>
      <c r="AC193" s="1007" t="str">
        <f t="shared" si="160"/>
        <v>.</v>
      </c>
      <c r="AD193" s="1007" t="str">
        <f t="shared" si="161"/>
        <v>.</v>
      </c>
      <c r="AE193" s="1007" t="str">
        <f t="shared" si="162"/>
        <v>.</v>
      </c>
      <c r="AF193" s="1007" t="str">
        <f t="shared" si="163"/>
        <v>.</v>
      </c>
      <c r="AG193" s="990" t="str">
        <f t="shared" si="164"/>
        <v>.</v>
      </c>
      <c r="AH193" s="116"/>
      <c r="AI193" s="1003" t="str">
        <f>IF(S193=".",".",SUM($S193:S193))</f>
        <v>.</v>
      </c>
      <c r="AJ193" s="1004" t="str">
        <f>IF(T193=".",".",SUM($S193:T193))</f>
        <v>.</v>
      </c>
      <c r="AK193" s="1004" t="str">
        <f>IF(U193=".",".",SUM($S193:U193))</f>
        <v>.</v>
      </c>
      <c r="AL193" s="1004" t="str">
        <f>IF(V193=".",".",SUM($S193:V193))</f>
        <v>.</v>
      </c>
      <c r="AM193" s="1004" t="str">
        <f>IF(W193=".",".",SUM($S193:W193))</f>
        <v>.</v>
      </c>
      <c r="AN193" s="1004" t="str">
        <f>IF(X193=".",".",SUM($S193:X193))</f>
        <v>.</v>
      </c>
      <c r="AO193" s="1005" t="str">
        <f>IF(Y193=".",".",SUM($S193:Y193))</f>
        <v>.</v>
      </c>
      <c r="AP193" s="116"/>
      <c r="AQ193" s="1006" t="str">
        <f t="shared" si="165"/>
        <v>.</v>
      </c>
      <c r="AR193" s="1007" t="str">
        <f t="shared" si="166"/>
        <v>.</v>
      </c>
      <c r="AS193" s="1007" t="str">
        <f t="shared" si="167"/>
        <v>.</v>
      </c>
      <c r="AT193" s="1007" t="str">
        <f t="shared" si="168"/>
        <v>.</v>
      </c>
      <c r="AU193" s="1007" t="str">
        <f t="shared" si="169"/>
        <v>.</v>
      </c>
      <c r="AV193" s="1007" t="str">
        <f t="shared" si="170"/>
        <v>.</v>
      </c>
      <c r="AW193" s="990" t="str">
        <f t="shared" si="171"/>
        <v>.</v>
      </c>
      <c r="AX193" s="327"/>
      <c r="AY193" s="116"/>
      <c r="AZ193" s="1474"/>
      <c r="BA193" s="1474"/>
      <c r="BB193" s="1474"/>
    </row>
    <row r="194" spans="1:54" s="190" customFormat="1" ht="11.25" customHeight="1" x14ac:dyDescent="0.2">
      <c r="A194" s="183"/>
      <c r="B194" s="334"/>
      <c r="C194" s="211"/>
      <c r="D194" s="211" t="s">
        <v>256</v>
      </c>
      <c r="E194" s="839" t="str">
        <f t="shared" ref="E194:E225" si="179">E93</f>
        <v>.</v>
      </c>
      <c r="F194" s="390" t="str">
        <f t="shared" ref="F194:L194" si="180">IF($P194=0,".",SUMPRODUCT(F176:F193,$P176:$P193)/$P194)</f>
        <v>.</v>
      </c>
      <c r="G194" s="197" t="str">
        <f t="shared" si="180"/>
        <v>.</v>
      </c>
      <c r="H194" s="197" t="str">
        <f t="shared" si="180"/>
        <v>.</v>
      </c>
      <c r="I194" s="197" t="str">
        <f t="shared" si="180"/>
        <v>.</v>
      </c>
      <c r="J194" s="197" t="str">
        <f t="shared" si="180"/>
        <v>.</v>
      </c>
      <c r="K194" s="197" t="str">
        <f t="shared" si="180"/>
        <v>.</v>
      </c>
      <c r="L194" s="197" t="str">
        <f t="shared" si="180"/>
        <v>.</v>
      </c>
      <c r="M194" s="333"/>
      <c r="N194" s="144"/>
      <c r="O194" s="1021">
        <f t="shared" si="151"/>
        <v>0</v>
      </c>
      <c r="P194" s="1022">
        <f t="shared" si="151"/>
        <v>0</v>
      </c>
      <c r="Q194" s="102"/>
      <c r="R194" s="334"/>
      <c r="S194" s="1012" t="str">
        <f t="shared" ref="S194:Y194" si="181">IF(F194=".",".",F194-E194)</f>
        <v>.</v>
      </c>
      <c r="T194" s="1013" t="str">
        <f t="shared" si="181"/>
        <v>.</v>
      </c>
      <c r="U194" s="1013" t="str">
        <f t="shared" si="181"/>
        <v>.</v>
      </c>
      <c r="V194" s="1013" t="str">
        <f t="shared" si="181"/>
        <v>.</v>
      </c>
      <c r="W194" s="1013" t="str">
        <f t="shared" si="181"/>
        <v>.</v>
      </c>
      <c r="X194" s="1013" t="str">
        <f t="shared" si="181"/>
        <v>.</v>
      </c>
      <c r="Y194" s="1014" t="str">
        <f t="shared" si="181"/>
        <v>.</v>
      </c>
      <c r="Z194" s="144"/>
      <c r="AA194" s="1516" t="str">
        <f t="shared" si="158"/>
        <v>.</v>
      </c>
      <c r="AB194" s="1517" t="str">
        <f t="shared" si="159"/>
        <v>.</v>
      </c>
      <c r="AC194" s="1517" t="str">
        <f t="shared" si="160"/>
        <v>.</v>
      </c>
      <c r="AD194" s="1517" t="str">
        <f t="shared" si="161"/>
        <v>.</v>
      </c>
      <c r="AE194" s="1517" t="str">
        <f t="shared" si="162"/>
        <v>.</v>
      </c>
      <c r="AF194" s="1517" t="str">
        <f t="shared" si="163"/>
        <v>.</v>
      </c>
      <c r="AG194" s="1518" t="str">
        <f t="shared" si="164"/>
        <v>.</v>
      </c>
      <c r="AH194" s="144"/>
      <c r="AI194" s="1012" t="str">
        <f>IF(S194=".",".",SUM($S194:S194))</f>
        <v>.</v>
      </c>
      <c r="AJ194" s="1013" t="str">
        <f>IF(T194=".",".",SUM($S194:T194))</f>
        <v>.</v>
      </c>
      <c r="AK194" s="1013" t="str">
        <f>IF(U194=".",".",SUM($S194:U194))</f>
        <v>.</v>
      </c>
      <c r="AL194" s="1013" t="str">
        <f>IF(V194=".",".",SUM($S194:V194))</f>
        <v>.</v>
      </c>
      <c r="AM194" s="1013" t="str">
        <f>IF(W194=".",".",SUM($S194:W194))</f>
        <v>.</v>
      </c>
      <c r="AN194" s="1013" t="str">
        <f>IF(X194=".",".",SUM($S194:X194))</f>
        <v>.</v>
      </c>
      <c r="AO194" s="1014" t="str">
        <f>IF(Y194=".",".",SUM($S194:Y194))</f>
        <v>.</v>
      </c>
      <c r="AP194" s="144"/>
      <c r="AQ194" s="1516" t="str">
        <f t="shared" si="165"/>
        <v>.</v>
      </c>
      <c r="AR194" s="1517" t="str">
        <f t="shared" si="166"/>
        <v>.</v>
      </c>
      <c r="AS194" s="1517" t="str">
        <f t="shared" si="167"/>
        <v>.</v>
      </c>
      <c r="AT194" s="1517" t="str">
        <f t="shared" si="168"/>
        <v>.</v>
      </c>
      <c r="AU194" s="1517" t="str">
        <f t="shared" si="169"/>
        <v>.</v>
      </c>
      <c r="AV194" s="1517" t="str">
        <f t="shared" si="170"/>
        <v>.</v>
      </c>
      <c r="AW194" s="1518" t="str">
        <f t="shared" si="171"/>
        <v>.</v>
      </c>
      <c r="AX194" s="346"/>
      <c r="AY194" s="144"/>
      <c r="AZ194" s="102"/>
      <c r="BA194" s="102"/>
      <c r="BB194" s="102"/>
    </row>
    <row r="195" spans="1:54" s="189" customFormat="1" x14ac:dyDescent="0.2">
      <c r="A195" s="183"/>
      <c r="B195" s="325"/>
      <c r="C195" s="471" t="str">
        <f t="shared" ref="C195:D214" si="182">C94</f>
        <v>Business</v>
      </c>
      <c r="D195" s="471" t="str">
        <f t="shared" si="182"/>
        <v/>
      </c>
      <c r="E195" s="836" t="str">
        <f t="shared" si="179"/>
        <v>.</v>
      </c>
      <c r="F195" s="877"/>
      <c r="G195" s="1208"/>
      <c r="H195" s="1208"/>
      <c r="I195" s="1208"/>
      <c r="J195" s="1208"/>
      <c r="K195" s="1208"/>
      <c r="L195" s="1208"/>
      <c r="M195" s="333"/>
      <c r="N195" s="116"/>
      <c r="O195" s="1017">
        <f t="shared" ref="O195:P214" si="183">O94</f>
        <v>0</v>
      </c>
      <c r="P195" s="1018">
        <f t="shared" si="183"/>
        <v>0</v>
      </c>
      <c r="Q195" s="101"/>
      <c r="R195" s="325"/>
      <c r="S195" s="1000" t="str">
        <f t="shared" si="157"/>
        <v>.</v>
      </c>
      <c r="T195" s="1001" t="str">
        <f t="shared" si="157"/>
        <v>.</v>
      </c>
      <c r="U195" s="1001" t="str">
        <f t="shared" si="157"/>
        <v>.</v>
      </c>
      <c r="V195" s="1001" t="str">
        <f t="shared" si="157"/>
        <v>.</v>
      </c>
      <c r="W195" s="1001" t="str">
        <f t="shared" si="157"/>
        <v>.</v>
      </c>
      <c r="X195" s="1001" t="str">
        <f t="shared" si="157"/>
        <v>.</v>
      </c>
      <c r="Y195" s="1002" t="str">
        <f t="shared" si="157"/>
        <v>.</v>
      </c>
      <c r="Z195" s="116"/>
      <c r="AA195" s="1513" t="str">
        <f t="shared" si="158"/>
        <v>.</v>
      </c>
      <c r="AB195" s="1514" t="str">
        <f t="shared" si="159"/>
        <v>.</v>
      </c>
      <c r="AC195" s="1514" t="str">
        <f t="shared" si="160"/>
        <v>.</v>
      </c>
      <c r="AD195" s="1514" t="str">
        <f t="shared" si="161"/>
        <v>.</v>
      </c>
      <c r="AE195" s="1514" t="str">
        <f t="shared" si="162"/>
        <v>.</v>
      </c>
      <c r="AF195" s="1514" t="str">
        <f t="shared" si="163"/>
        <v>.</v>
      </c>
      <c r="AG195" s="1515" t="str">
        <f t="shared" si="164"/>
        <v>.</v>
      </c>
      <c r="AH195" s="116"/>
      <c r="AI195" s="1000" t="str">
        <f>IF(S195=".",".",SUM($S195:S195))</f>
        <v>.</v>
      </c>
      <c r="AJ195" s="1001" t="str">
        <f>IF(T195=".",".",SUM($S195:T195))</f>
        <v>.</v>
      </c>
      <c r="AK195" s="1001" t="str">
        <f>IF(U195=".",".",SUM($S195:U195))</f>
        <v>.</v>
      </c>
      <c r="AL195" s="1001" t="str">
        <f>IF(V195=".",".",SUM($S195:V195))</f>
        <v>.</v>
      </c>
      <c r="AM195" s="1001" t="str">
        <f>IF(W195=".",".",SUM($S195:W195))</f>
        <v>.</v>
      </c>
      <c r="AN195" s="1001" t="str">
        <f>IF(X195=".",".",SUM($S195:X195))</f>
        <v>.</v>
      </c>
      <c r="AO195" s="1002" t="str">
        <f>IF(Y195=".",".",SUM($S195:Y195))</f>
        <v>.</v>
      </c>
      <c r="AP195" s="116"/>
      <c r="AQ195" s="1513" t="str">
        <f t="shared" si="165"/>
        <v>.</v>
      </c>
      <c r="AR195" s="1514" t="str">
        <f t="shared" si="166"/>
        <v>.</v>
      </c>
      <c r="AS195" s="1514" t="str">
        <f t="shared" si="167"/>
        <v>.</v>
      </c>
      <c r="AT195" s="1514" t="str">
        <f t="shared" si="168"/>
        <v>.</v>
      </c>
      <c r="AU195" s="1514" t="str">
        <f t="shared" si="169"/>
        <v>.</v>
      </c>
      <c r="AV195" s="1514" t="str">
        <f t="shared" si="170"/>
        <v>.</v>
      </c>
      <c r="AW195" s="1515" t="str">
        <f t="shared" si="171"/>
        <v>.</v>
      </c>
      <c r="AX195" s="327"/>
      <c r="AY195" s="116"/>
      <c r="AZ195" s="1474"/>
      <c r="BA195" s="1474"/>
      <c r="BB195" s="1474"/>
    </row>
    <row r="196" spans="1:54" s="189" customFormat="1" x14ac:dyDescent="0.2">
      <c r="A196" s="183"/>
      <c r="B196" s="325"/>
      <c r="C196" s="473" t="str">
        <f t="shared" si="182"/>
        <v>Business</v>
      </c>
      <c r="D196" s="473" t="str">
        <f t="shared" si="182"/>
        <v/>
      </c>
      <c r="E196" s="837" t="str">
        <f t="shared" si="179"/>
        <v>.</v>
      </c>
      <c r="F196" s="878"/>
      <c r="G196" s="874"/>
      <c r="H196" s="874"/>
      <c r="I196" s="874"/>
      <c r="J196" s="874"/>
      <c r="K196" s="874"/>
      <c r="L196" s="874"/>
      <c r="M196" s="333"/>
      <c r="N196" s="116"/>
      <c r="O196" s="1019">
        <f t="shared" si="183"/>
        <v>0</v>
      </c>
      <c r="P196" s="1020">
        <f t="shared" si="183"/>
        <v>0</v>
      </c>
      <c r="Q196" s="101"/>
      <c r="R196" s="325"/>
      <c r="S196" s="1003" t="str">
        <f t="shared" ref="S196:Y219" si="184">IF(F196="",".",F196-E196)</f>
        <v>.</v>
      </c>
      <c r="T196" s="1004" t="str">
        <f t="shared" si="184"/>
        <v>.</v>
      </c>
      <c r="U196" s="1004" t="str">
        <f t="shared" si="184"/>
        <v>.</v>
      </c>
      <c r="V196" s="1004" t="str">
        <f t="shared" si="184"/>
        <v>.</v>
      </c>
      <c r="W196" s="1004" t="str">
        <f t="shared" si="184"/>
        <v>.</v>
      </c>
      <c r="X196" s="1004" t="str">
        <f t="shared" si="184"/>
        <v>.</v>
      </c>
      <c r="Y196" s="1005" t="str">
        <f t="shared" si="184"/>
        <v>.</v>
      </c>
      <c r="Z196" s="116"/>
      <c r="AA196" s="1006" t="str">
        <f t="shared" si="158"/>
        <v>.</v>
      </c>
      <c r="AB196" s="1007" t="str">
        <f t="shared" si="159"/>
        <v>.</v>
      </c>
      <c r="AC196" s="1007" t="str">
        <f t="shared" si="160"/>
        <v>.</v>
      </c>
      <c r="AD196" s="1007" t="str">
        <f t="shared" si="161"/>
        <v>.</v>
      </c>
      <c r="AE196" s="1007" t="str">
        <f t="shared" si="162"/>
        <v>.</v>
      </c>
      <c r="AF196" s="1007" t="str">
        <f t="shared" si="163"/>
        <v>.</v>
      </c>
      <c r="AG196" s="990" t="str">
        <f t="shared" si="164"/>
        <v>.</v>
      </c>
      <c r="AH196" s="116"/>
      <c r="AI196" s="1003" t="str">
        <f>IF(S196=".",".",SUM($S196:S196))</f>
        <v>.</v>
      </c>
      <c r="AJ196" s="1004" t="str">
        <f>IF(T196=".",".",SUM($S196:T196))</f>
        <v>.</v>
      </c>
      <c r="AK196" s="1004" t="str">
        <f>IF(U196=".",".",SUM($S196:U196))</f>
        <v>.</v>
      </c>
      <c r="AL196" s="1004" t="str">
        <f>IF(V196=".",".",SUM($S196:V196))</f>
        <v>.</v>
      </c>
      <c r="AM196" s="1004" t="str">
        <f>IF(W196=".",".",SUM($S196:W196))</f>
        <v>.</v>
      </c>
      <c r="AN196" s="1004" t="str">
        <f>IF(X196=".",".",SUM($S196:X196))</f>
        <v>.</v>
      </c>
      <c r="AO196" s="1005" t="str">
        <f>IF(Y196=".",".",SUM($S196:Y196))</f>
        <v>.</v>
      </c>
      <c r="AP196" s="116"/>
      <c r="AQ196" s="1006" t="str">
        <f t="shared" si="165"/>
        <v>.</v>
      </c>
      <c r="AR196" s="1007" t="str">
        <f t="shared" si="166"/>
        <v>.</v>
      </c>
      <c r="AS196" s="1007" t="str">
        <f t="shared" si="167"/>
        <v>.</v>
      </c>
      <c r="AT196" s="1007" t="str">
        <f t="shared" si="168"/>
        <v>.</v>
      </c>
      <c r="AU196" s="1007" t="str">
        <f t="shared" si="169"/>
        <v>.</v>
      </c>
      <c r="AV196" s="1007" t="str">
        <f t="shared" si="170"/>
        <v>.</v>
      </c>
      <c r="AW196" s="990" t="str">
        <f t="shared" si="171"/>
        <v>.</v>
      </c>
      <c r="AX196" s="327"/>
      <c r="AY196" s="116"/>
      <c r="AZ196" s="1474"/>
      <c r="BA196" s="1474"/>
      <c r="BB196" s="1474"/>
    </row>
    <row r="197" spans="1:54" s="189" customFormat="1" x14ac:dyDescent="0.2">
      <c r="A197" s="183"/>
      <c r="B197" s="325"/>
      <c r="C197" s="473" t="str">
        <f t="shared" si="182"/>
        <v>Business</v>
      </c>
      <c r="D197" s="473" t="str">
        <f t="shared" si="182"/>
        <v/>
      </c>
      <c r="E197" s="837" t="str">
        <f t="shared" si="179"/>
        <v>.</v>
      </c>
      <c r="F197" s="878"/>
      <c r="G197" s="874"/>
      <c r="H197" s="874"/>
      <c r="I197" s="874"/>
      <c r="J197" s="874"/>
      <c r="K197" s="874"/>
      <c r="L197" s="874"/>
      <c r="M197" s="333"/>
      <c r="N197" s="116"/>
      <c r="O197" s="1019">
        <f t="shared" si="183"/>
        <v>0</v>
      </c>
      <c r="P197" s="1020">
        <f t="shared" si="183"/>
        <v>0</v>
      </c>
      <c r="Q197" s="101"/>
      <c r="R197" s="325"/>
      <c r="S197" s="1003" t="str">
        <f t="shared" si="184"/>
        <v>.</v>
      </c>
      <c r="T197" s="1004" t="str">
        <f t="shared" si="184"/>
        <v>.</v>
      </c>
      <c r="U197" s="1004" t="str">
        <f t="shared" si="184"/>
        <v>.</v>
      </c>
      <c r="V197" s="1004" t="str">
        <f t="shared" si="184"/>
        <v>.</v>
      </c>
      <c r="W197" s="1004" t="str">
        <f t="shared" si="184"/>
        <v>.</v>
      </c>
      <c r="X197" s="1004" t="str">
        <f t="shared" si="184"/>
        <v>.</v>
      </c>
      <c r="Y197" s="1005" t="str">
        <f t="shared" si="184"/>
        <v>.</v>
      </c>
      <c r="Z197" s="116"/>
      <c r="AA197" s="1006" t="str">
        <f t="shared" si="158"/>
        <v>.</v>
      </c>
      <c r="AB197" s="1007" t="str">
        <f t="shared" si="159"/>
        <v>.</v>
      </c>
      <c r="AC197" s="1007" t="str">
        <f t="shared" si="160"/>
        <v>.</v>
      </c>
      <c r="AD197" s="1007" t="str">
        <f t="shared" si="161"/>
        <v>.</v>
      </c>
      <c r="AE197" s="1007" t="str">
        <f t="shared" si="162"/>
        <v>.</v>
      </c>
      <c r="AF197" s="1007" t="str">
        <f t="shared" si="163"/>
        <v>.</v>
      </c>
      <c r="AG197" s="990" t="str">
        <f t="shared" si="164"/>
        <v>.</v>
      </c>
      <c r="AH197" s="116"/>
      <c r="AI197" s="1003" t="str">
        <f>IF(S197=".",".",SUM($S197:S197))</f>
        <v>.</v>
      </c>
      <c r="AJ197" s="1004" t="str">
        <f>IF(T197=".",".",SUM($S197:T197))</f>
        <v>.</v>
      </c>
      <c r="AK197" s="1004" t="str">
        <f>IF(U197=".",".",SUM($S197:U197))</f>
        <v>.</v>
      </c>
      <c r="AL197" s="1004" t="str">
        <f>IF(V197=".",".",SUM($S197:V197))</f>
        <v>.</v>
      </c>
      <c r="AM197" s="1004" t="str">
        <f>IF(W197=".",".",SUM($S197:W197))</f>
        <v>.</v>
      </c>
      <c r="AN197" s="1004" t="str">
        <f>IF(X197=".",".",SUM($S197:X197))</f>
        <v>.</v>
      </c>
      <c r="AO197" s="1005" t="str">
        <f>IF(Y197=".",".",SUM($S197:Y197))</f>
        <v>.</v>
      </c>
      <c r="AP197" s="116"/>
      <c r="AQ197" s="1006" t="str">
        <f t="shared" si="165"/>
        <v>.</v>
      </c>
      <c r="AR197" s="1007" t="str">
        <f t="shared" si="166"/>
        <v>.</v>
      </c>
      <c r="AS197" s="1007" t="str">
        <f t="shared" si="167"/>
        <v>.</v>
      </c>
      <c r="AT197" s="1007" t="str">
        <f t="shared" si="168"/>
        <v>.</v>
      </c>
      <c r="AU197" s="1007" t="str">
        <f t="shared" si="169"/>
        <v>.</v>
      </c>
      <c r="AV197" s="1007" t="str">
        <f t="shared" si="170"/>
        <v>.</v>
      </c>
      <c r="AW197" s="990" t="str">
        <f t="shared" si="171"/>
        <v>.</v>
      </c>
      <c r="AX197" s="327"/>
      <c r="AY197" s="116"/>
      <c r="AZ197" s="1474"/>
      <c r="BA197" s="1474"/>
      <c r="BB197" s="1474"/>
    </row>
    <row r="198" spans="1:54" s="189" customFormat="1" x14ac:dyDescent="0.2">
      <c r="A198" s="183"/>
      <c r="B198" s="325"/>
      <c r="C198" s="473" t="str">
        <f t="shared" si="182"/>
        <v>Business</v>
      </c>
      <c r="D198" s="473" t="str">
        <f t="shared" si="182"/>
        <v/>
      </c>
      <c r="E198" s="837" t="str">
        <f t="shared" si="179"/>
        <v>.</v>
      </c>
      <c r="F198" s="878"/>
      <c r="G198" s="874"/>
      <c r="H198" s="874"/>
      <c r="I198" s="874"/>
      <c r="J198" s="874"/>
      <c r="K198" s="874"/>
      <c r="L198" s="874"/>
      <c r="M198" s="333"/>
      <c r="N198" s="116"/>
      <c r="O198" s="1019">
        <f t="shared" si="183"/>
        <v>0</v>
      </c>
      <c r="P198" s="1020">
        <f t="shared" si="183"/>
        <v>0</v>
      </c>
      <c r="Q198" s="101"/>
      <c r="R198" s="325"/>
      <c r="S198" s="1003" t="str">
        <f t="shared" si="184"/>
        <v>.</v>
      </c>
      <c r="T198" s="1004" t="str">
        <f t="shared" si="184"/>
        <v>.</v>
      </c>
      <c r="U198" s="1004" t="str">
        <f t="shared" si="184"/>
        <v>.</v>
      </c>
      <c r="V198" s="1004" t="str">
        <f t="shared" si="184"/>
        <v>.</v>
      </c>
      <c r="W198" s="1004" t="str">
        <f t="shared" si="184"/>
        <v>.</v>
      </c>
      <c r="X198" s="1004" t="str">
        <f t="shared" si="184"/>
        <v>.</v>
      </c>
      <c r="Y198" s="1005" t="str">
        <f t="shared" si="184"/>
        <v>.</v>
      </c>
      <c r="Z198" s="116"/>
      <c r="AA198" s="1006" t="str">
        <f t="shared" si="158"/>
        <v>.</v>
      </c>
      <c r="AB198" s="1007" t="str">
        <f t="shared" si="159"/>
        <v>.</v>
      </c>
      <c r="AC198" s="1007" t="str">
        <f t="shared" si="160"/>
        <v>.</v>
      </c>
      <c r="AD198" s="1007" t="str">
        <f t="shared" si="161"/>
        <v>.</v>
      </c>
      <c r="AE198" s="1007" t="str">
        <f t="shared" si="162"/>
        <v>.</v>
      </c>
      <c r="AF198" s="1007" t="str">
        <f t="shared" si="163"/>
        <v>.</v>
      </c>
      <c r="AG198" s="990" t="str">
        <f t="shared" si="164"/>
        <v>.</v>
      </c>
      <c r="AH198" s="116"/>
      <c r="AI198" s="1003" t="str">
        <f>IF(S198=".",".",SUM($S198:S198))</f>
        <v>.</v>
      </c>
      <c r="AJ198" s="1004" t="str">
        <f>IF(T198=".",".",SUM($S198:T198))</f>
        <v>.</v>
      </c>
      <c r="AK198" s="1004" t="str">
        <f>IF(U198=".",".",SUM($S198:U198))</f>
        <v>.</v>
      </c>
      <c r="AL198" s="1004" t="str">
        <f>IF(V198=".",".",SUM($S198:V198))</f>
        <v>.</v>
      </c>
      <c r="AM198" s="1004" t="str">
        <f>IF(W198=".",".",SUM($S198:W198))</f>
        <v>.</v>
      </c>
      <c r="AN198" s="1004" t="str">
        <f>IF(X198=".",".",SUM($S198:X198))</f>
        <v>.</v>
      </c>
      <c r="AO198" s="1005" t="str">
        <f>IF(Y198=".",".",SUM($S198:Y198))</f>
        <v>.</v>
      </c>
      <c r="AP198" s="116"/>
      <c r="AQ198" s="1006" t="str">
        <f t="shared" si="165"/>
        <v>.</v>
      </c>
      <c r="AR198" s="1007" t="str">
        <f t="shared" si="166"/>
        <v>.</v>
      </c>
      <c r="AS198" s="1007" t="str">
        <f t="shared" si="167"/>
        <v>.</v>
      </c>
      <c r="AT198" s="1007" t="str">
        <f t="shared" si="168"/>
        <v>.</v>
      </c>
      <c r="AU198" s="1007" t="str">
        <f t="shared" si="169"/>
        <v>.</v>
      </c>
      <c r="AV198" s="1007" t="str">
        <f t="shared" si="170"/>
        <v>.</v>
      </c>
      <c r="AW198" s="990" t="str">
        <f t="shared" si="171"/>
        <v>.</v>
      </c>
      <c r="AX198" s="327"/>
      <c r="AY198" s="116"/>
      <c r="AZ198" s="1474"/>
      <c r="BA198" s="1474"/>
      <c r="BB198" s="1474"/>
    </row>
    <row r="199" spans="1:54" s="189" customFormat="1" x14ac:dyDescent="0.2">
      <c r="A199" s="183"/>
      <c r="B199" s="325"/>
      <c r="C199" s="473" t="str">
        <f t="shared" si="182"/>
        <v>Business</v>
      </c>
      <c r="D199" s="473" t="str">
        <f t="shared" si="182"/>
        <v/>
      </c>
      <c r="E199" s="837" t="str">
        <f t="shared" si="179"/>
        <v>.</v>
      </c>
      <c r="F199" s="878"/>
      <c r="G199" s="874"/>
      <c r="H199" s="874"/>
      <c r="I199" s="874"/>
      <c r="J199" s="874"/>
      <c r="K199" s="874"/>
      <c r="L199" s="874"/>
      <c r="M199" s="333"/>
      <c r="N199" s="116"/>
      <c r="O199" s="1019">
        <f t="shared" si="183"/>
        <v>0</v>
      </c>
      <c r="P199" s="1020">
        <f t="shared" si="183"/>
        <v>0</v>
      </c>
      <c r="Q199" s="101"/>
      <c r="R199" s="325"/>
      <c r="S199" s="1003" t="str">
        <f t="shared" si="184"/>
        <v>.</v>
      </c>
      <c r="T199" s="1004" t="str">
        <f t="shared" si="184"/>
        <v>.</v>
      </c>
      <c r="U199" s="1004" t="str">
        <f t="shared" si="184"/>
        <v>.</v>
      </c>
      <c r="V199" s="1004" t="str">
        <f t="shared" si="184"/>
        <v>.</v>
      </c>
      <c r="W199" s="1004" t="str">
        <f t="shared" si="184"/>
        <v>.</v>
      </c>
      <c r="X199" s="1004" t="str">
        <f t="shared" si="184"/>
        <v>.</v>
      </c>
      <c r="Y199" s="1005" t="str">
        <f t="shared" si="184"/>
        <v>.</v>
      </c>
      <c r="Z199" s="116"/>
      <c r="AA199" s="1006" t="str">
        <f t="shared" si="158"/>
        <v>.</v>
      </c>
      <c r="AB199" s="1007" t="str">
        <f t="shared" si="159"/>
        <v>.</v>
      </c>
      <c r="AC199" s="1007" t="str">
        <f t="shared" si="160"/>
        <v>.</v>
      </c>
      <c r="AD199" s="1007" t="str">
        <f t="shared" si="161"/>
        <v>.</v>
      </c>
      <c r="AE199" s="1007" t="str">
        <f t="shared" si="162"/>
        <v>.</v>
      </c>
      <c r="AF199" s="1007" t="str">
        <f t="shared" si="163"/>
        <v>.</v>
      </c>
      <c r="AG199" s="990" t="str">
        <f t="shared" si="164"/>
        <v>.</v>
      </c>
      <c r="AH199" s="116"/>
      <c r="AI199" s="1003" t="str">
        <f>IF(S199=".",".",SUM($S199:S199))</f>
        <v>.</v>
      </c>
      <c r="AJ199" s="1004" t="str">
        <f>IF(T199=".",".",SUM($S199:T199))</f>
        <v>.</v>
      </c>
      <c r="AK199" s="1004" t="str">
        <f>IF(U199=".",".",SUM($S199:U199))</f>
        <v>.</v>
      </c>
      <c r="AL199" s="1004" t="str">
        <f>IF(V199=".",".",SUM($S199:V199))</f>
        <v>.</v>
      </c>
      <c r="AM199" s="1004" t="str">
        <f>IF(W199=".",".",SUM($S199:W199))</f>
        <v>.</v>
      </c>
      <c r="AN199" s="1004" t="str">
        <f>IF(X199=".",".",SUM($S199:X199))</f>
        <v>.</v>
      </c>
      <c r="AO199" s="1005" t="str">
        <f>IF(Y199=".",".",SUM($S199:Y199))</f>
        <v>.</v>
      </c>
      <c r="AP199" s="116"/>
      <c r="AQ199" s="1006" t="str">
        <f t="shared" si="165"/>
        <v>.</v>
      </c>
      <c r="AR199" s="1007" t="str">
        <f t="shared" si="166"/>
        <v>.</v>
      </c>
      <c r="AS199" s="1007" t="str">
        <f t="shared" si="167"/>
        <v>.</v>
      </c>
      <c r="AT199" s="1007" t="str">
        <f t="shared" si="168"/>
        <v>.</v>
      </c>
      <c r="AU199" s="1007" t="str">
        <f t="shared" si="169"/>
        <v>.</v>
      </c>
      <c r="AV199" s="1007" t="str">
        <f t="shared" si="170"/>
        <v>.</v>
      </c>
      <c r="AW199" s="990" t="str">
        <f t="shared" si="171"/>
        <v>.</v>
      </c>
      <c r="AX199" s="327"/>
      <c r="AY199" s="116"/>
      <c r="AZ199" s="1474"/>
      <c r="BA199" s="1474"/>
      <c r="BB199" s="1474"/>
    </row>
    <row r="200" spans="1:54" s="189" customFormat="1" x14ac:dyDescent="0.2">
      <c r="A200" s="183"/>
      <c r="B200" s="325"/>
      <c r="C200" s="473" t="str">
        <f t="shared" si="182"/>
        <v>Business</v>
      </c>
      <c r="D200" s="473" t="str">
        <f t="shared" si="182"/>
        <v/>
      </c>
      <c r="E200" s="837" t="str">
        <f t="shared" si="179"/>
        <v>.</v>
      </c>
      <c r="F200" s="878"/>
      <c r="G200" s="874"/>
      <c r="H200" s="874"/>
      <c r="I200" s="874"/>
      <c r="J200" s="874"/>
      <c r="K200" s="874"/>
      <c r="L200" s="874"/>
      <c r="M200" s="333"/>
      <c r="N200" s="116"/>
      <c r="O200" s="1019">
        <f t="shared" si="183"/>
        <v>0</v>
      </c>
      <c r="P200" s="1020">
        <f t="shared" si="183"/>
        <v>0</v>
      </c>
      <c r="Q200" s="101"/>
      <c r="R200" s="325"/>
      <c r="S200" s="1003" t="str">
        <f t="shared" si="184"/>
        <v>.</v>
      </c>
      <c r="T200" s="1004" t="str">
        <f t="shared" si="184"/>
        <v>.</v>
      </c>
      <c r="U200" s="1004" t="str">
        <f t="shared" si="184"/>
        <v>.</v>
      </c>
      <c r="V200" s="1004" t="str">
        <f t="shared" si="184"/>
        <v>.</v>
      </c>
      <c r="W200" s="1004" t="str">
        <f t="shared" si="184"/>
        <v>.</v>
      </c>
      <c r="X200" s="1004" t="str">
        <f t="shared" si="184"/>
        <v>.</v>
      </c>
      <c r="Y200" s="1005" t="str">
        <f t="shared" si="184"/>
        <v>.</v>
      </c>
      <c r="Z200" s="116"/>
      <c r="AA200" s="1006" t="str">
        <f t="shared" si="158"/>
        <v>.</v>
      </c>
      <c r="AB200" s="1007" t="str">
        <f t="shared" si="159"/>
        <v>.</v>
      </c>
      <c r="AC200" s="1007" t="str">
        <f t="shared" si="160"/>
        <v>.</v>
      </c>
      <c r="AD200" s="1007" t="str">
        <f t="shared" si="161"/>
        <v>.</v>
      </c>
      <c r="AE200" s="1007" t="str">
        <f t="shared" si="162"/>
        <v>.</v>
      </c>
      <c r="AF200" s="1007" t="str">
        <f t="shared" si="163"/>
        <v>.</v>
      </c>
      <c r="AG200" s="990" t="str">
        <f t="shared" si="164"/>
        <v>.</v>
      </c>
      <c r="AH200" s="116"/>
      <c r="AI200" s="1003" t="str">
        <f>IF(S200=".",".",SUM($S200:S200))</f>
        <v>.</v>
      </c>
      <c r="AJ200" s="1004" t="str">
        <f>IF(T200=".",".",SUM($S200:T200))</f>
        <v>.</v>
      </c>
      <c r="AK200" s="1004" t="str">
        <f>IF(U200=".",".",SUM($S200:U200))</f>
        <v>.</v>
      </c>
      <c r="AL200" s="1004" t="str">
        <f>IF(V200=".",".",SUM($S200:V200))</f>
        <v>.</v>
      </c>
      <c r="AM200" s="1004" t="str">
        <f>IF(W200=".",".",SUM($S200:W200))</f>
        <v>.</v>
      </c>
      <c r="AN200" s="1004" t="str">
        <f>IF(X200=".",".",SUM($S200:X200))</f>
        <v>.</v>
      </c>
      <c r="AO200" s="1005" t="str">
        <f>IF(Y200=".",".",SUM($S200:Y200))</f>
        <v>.</v>
      </c>
      <c r="AP200" s="116"/>
      <c r="AQ200" s="1006" t="str">
        <f t="shared" si="165"/>
        <v>.</v>
      </c>
      <c r="AR200" s="1007" t="str">
        <f t="shared" si="166"/>
        <v>.</v>
      </c>
      <c r="AS200" s="1007" t="str">
        <f t="shared" si="167"/>
        <v>.</v>
      </c>
      <c r="AT200" s="1007" t="str">
        <f t="shared" si="168"/>
        <v>.</v>
      </c>
      <c r="AU200" s="1007" t="str">
        <f t="shared" si="169"/>
        <v>.</v>
      </c>
      <c r="AV200" s="1007" t="str">
        <f t="shared" si="170"/>
        <v>.</v>
      </c>
      <c r="AW200" s="990" t="str">
        <f t="shared" si="171"/>
        <v>.</v>
      </c>
      <c r="AX200" s="327"/>
      <c r="AY200" s="116"/>
      <c r="AZ200" s="1474"/>
      <c r="BA200" s="1474"/>
      <c r="BB200" s="1474"/>
    </row>
    <row r="201" spans="1:54" s="189" customFormat="1" x14ac:dyDescent="0.2">
      <c r="A201" s="183"/>
      <c r="B201" s="325"/>
      <c r="C201" s="473" t="str">
        <f t="shared" si="182"/>
        <v>Business</v>
      </c>
      <c r="D201" s="473" t="str">
        <f t="shared" si="182"/>
        <v/>
      </c>
      <c r="E201" s="837" t="str">
        <f t="shared" si="179"/>
        <v>.</v>
      </c>
      <c r="F201" s="878"/>
      <c r="G201" s="874"/>
      <c r="H201" s="874"/>
      <c r="I201" s="874"/>
      <c r="J201" s="874"/>
      <c r="K201" s="874"/>
      <c r="L201" s="874"/>
      <c r="M201" s="333"/>
      <c r="N201" s="116"/>
      <c r="O201" s="1019">
        <f t="shared" si="183"/>
        <v>0</v>
      </c>
      <c r="P201" s="1020">
        <f t="shared" si="183"/>
        <v>0</v>
      </c>
      <c r="Q201" s="101"/>
      <c r="R201" s="325"/>
      <c r="S201" s="1003" t="str">
        <f t="shared" si="184"/>
        <v>.</v>
      </c>
      <c r="T201" s="1004" t="str">
        <f t="shared" si="184"/>
        <v>.</v>
      </c>
      <c r="U201" s="1004" t="str">
        <f t="shared" si="184"/>
        <v>.</v>
      </c>
      <c r="V201" s="1004" t="str">
        <f t="shared" si="184"/>
        <v>.</v>
      </c>
      <c r="W201" s="1004" t="str">
        <f t="shared" si="184"/>
        <v>.</v>
      </c>
      <c r="X201" s="1004" t="str">
        <f t="shared" si="184"/>
        <v>.</v>
      </c>
      <c r="Y201" s="1005" t="str">
        <f t="shared" si="184"/>
        <v>.</v>
      </c>
      <c r="Z201" s="116"/>
      <c r="AA201" s="1006" t="str">
        <f t="shared" si="158"/>
        <v>.</v>
      </c>
      <c r="AB201" s="1007" t="str">
        <f t="shared" si="159"/>
        <v>.</v>
      </c>
      <c r="AC201" s="1007" t="str">
        <f t="shared" si="160"/>
        <v>.</v>
      </c>
      <c r="AD201" s="1007" t="str">
        <f t="shared" si="161"/>
        <v>.</v>
      </c>
      <c r="AE201" s="1007" t="str">
        <f t="shared" si="162"/>
        <v>.</v>
      </c>
      <c r="AF201" s="1007" t="str">
        <f t="shared" si="163"/>
        <v>.</v>
      </c>
      <c r="AG201" s="990" t="str">
        <f t="shared" si="164"/>
        <v>.</v>
      </c>
      <c r="AH201" s="116"/>
      <c r="AI201" s="1003" t="str">
        <f>IF(S201=".",".",SUM($S201:S201))</f>
        <v>.</v>
      </c>
      <c r="AJ201" s="1004" t="str">
        <f>IF(T201=".",".",SUM($S201:T201))</f>
        <v>.</v>
      </c>
      <c r="AK201" s="1004" t="str">
        <f>IF(U201=".",".",SUM($S201:U201))</f>
        <v>.</v>
      </c>
      <c r="AL201" s="1004" t="str">
        <f>IF(V201=".",".",SUM($S201:V201))</f>
        <v>.</v>
      </c>
      <c r="AM201" s="1004" t="str">
        <f>IF(W201=".",".",SUM($S201:W201))</f>
        <v>.</v>
      </c>
      <c r="AN201" s="1004" t="str">
        <f>IF(X201=".",".",SUM($S201:X201))</f>
        <v>.</v>
      </c>
      <c r="AO201" s="1005" t="str">
        <f>IF(Y201=".",".",SUM($S201:Y201))</f>
        <v>.</v>
      </c>
      <c r="AP201" s="116"/>
      <c r="AQ201" s="1006" t="str">
        <f t="shared" si="165"/>
        <v>.</v>
      </c>
      <c r="AR201" s="1007" t="str">
        <f t="shared" si="166"/>
        <v>.</v>
      </c>
      <c r="AS201" s="1007" t="str">
        <f t="shared" si="167"/>
        <v>.</v>
      </c>
      <c r="AT201" s="1007" t="str">
        <f t="shared" si="168"/>
        <v>.</v>
      </c>
      <c r="AU201" s="1007" t="str">
        <f t="shared" si="169"/>
        <v>.</v>
      </c>
      <c r="AV201" s="1007" t="str">
        <f t="shared" si="170"/>
        <v>.</v>
      </c>
      <c r="AW201" s="990" t="str">
        <f t="shared" si="171"/>
        <v>.</v>
      </c>
      <c r="AX201" s="327"/>
      <c r="AY201" s="116"/>
      <c r="AZ201" s="1474"/>
      <c r="BA201" s="1474"/>
      <c r="BB201" s="1474"/>
    </row>
    <row r="202" spans="1:54" s="189" customFormat="1" x14ac:dyDescent="0.2">
      <c r="A202" s="183"/>
      <c r="B202" s="325"/>
      <c r="C202" s="473" t="str">
        <f t="shared" si="182"/>
        <v>Business</v>
      </c>
      <c r="D202" s="473" t="str">
        <f t="shared" si="182"/>
        <v/>
      </c>
      <c r="E202" s="837" t="str">
        <f t="shared" si="179"/>
        <v>.</v>
      </c>
      <c r="F202" s="878"/>
      <c r="G202" s="874"/>
      <c r="H202" s="874"/>
      <c r="I202" s="874"/>
      <c r="J202" s="874"/>
      <c r="K202" s="874"/>
      <c r="L202" s="874"/>
      <c r="M202" s="333"/>
      <c r="N202" s="116"/>
      <c r="O202" s="1019">
        <f t="shared" si="183"/>
        <v>0</v>
      </c>
      <c r="P202" s="1020">
        <f t="shared" si="183"/>
        <v>0</v>
      </c>
      <c r="Q202" s="101"/>
      <c r="R202" s="325"/>
      <c r="S202" s="1003" t="str">
        <f t="shared" si="184"/>
        <v>.</v>
      </c>
      <c r="T202" s="1004" t="str">
        <f t="shared" si="184"/>
        <v>.</v>
      </c>
      <c r="U202" s="1004" t="str">
        <f t="shared" si="184"/>
        <v>.</v>
      </c>
      <c r="V202" s="1004" t="str">
        <f t="shared" si="184"/>
        <v>.</v>
      </c>
      <c r="W202" s="1004" t="str">
        <f t="shared" si="184"/>
        <v>.</v>
      </c>
      <c r="X202" s="1004" t="str">
        <f t="shared" si="184"/>
        <v>.</v>
      </c>
      <c r="Y202" s="1005" t="str">
        <f t="shared" si="184"/>
        <v>.</v>
      </c>
      <c r="Z202" s="116"/>
      <c r="AA202" s="1006" t="str">
        <f t="shared" si="158"/>
        <v>.</v>
      </c>
      <c r="AB202" s="1007" t="str">
        <f t="shared" si="159"/>
        <v>.</v>
      </c>
      <c r="AC202" s="1007" t="str">
        <f t="shared" si="160"/>
        <v>.</v>
      </c>
      <c r="AD202" s="1007" t="str">
        <f t="shared" si="161"/>
        <v>.</v>
      </c>
      <c r="AE202" s="1007" t="str">
        <f t="shared" si="162"/>
        <v>.</v>
      </c>
      <c r="AF202" s="1007" t="str">
        <f t="shared" si="163"/>
        <v>.</v>
      </c>
      <c r="AG202" s="990" t="str">
        <f t="shared" si="164"/>
        <v>.</v>
      </c>
      <c r="AH202" s="116"/>
      <c r="AI202" s="1003" t="str">
        <f>IF(S202=".",".",SUM($S202:S202))</f>
        <v>.</v>
      </c>
      <c r="AJ202" s="1004" t="str">
        <f>IF(T202=".",".",SUM($S202:T202))</f>
        <v>.</v>
      </c>
      <c r="AK202" s="1004" t="str">
        <f>IF(U202=".",".",SUM($S202:U202))</f>
        <v>.</v>
      </c>
      <c r="AL202" s="1004" t="str">
        <f>IF(V202=".",".",SUM($S202:V202))</f>
        <v>.</v>
      </c>
      <c r="AM202" s="1004" t="str">
        <f>IF(W202=".",".",SUM($S202:W202))</f>
        <v>.</v>
      </c>
      <c r="AN202" s="1004" t="str">
        <f>IF(X202=".",".",SUM($S202:X202))</f>
        <v>.</v>
      </c>
      <c r="AO202" s="1005" t="str">
        <f>IF(Y202=".",".",SUM($S202:Y202))</f>
        <v>.</v>
      </c>
      <c r="AP202" s="116"/>
      <c r="AQ202" s="1006" t="str">
        <f t="shared" si="165"/>
        <v>.</v>
      </c>
      <c r="AR202" s="1007" t="str">
        <f t="shared" si="166"/>
        <v>.</v>
      </c>
      <c r="AS202" s="1007" t="str">
        <f t="shared" si="167"/>
        <v>.</v>
      </c>
      <c r="AT202" s="1007" t="str">
        <f t="shared" si="168"/>
        <v>.</v>
      </c>
      <c r="AU202" s="1007" t="str">
        <f t="shared" si="169"/>
        <v>.</v>
      </c>
      <c r="AV202" s="1007" t="str">
        <f t="shared" si="170"/>
        <v>.</v>
      </c>
      <c r="AW202" s="990" t="str">
        <f t="shared" si="171"/>
        <v>.</v>
      </c>
      <c r="AX202" s="327"/>
      <c r="AY202" s="116"/>
      <c r="AZ202" s="1474"/>
      <c r="BA202" s="1474"/>
      <c r="BB202" s="1474"/>
    </row>
    <row r="203" spans="1:54" s="189" customFormat="1" x14ac:dyDescent="0.2">
      <c r="A203" s="183"/>
      <c r="B203" s="325"/>
      <c r="C203" s="473" t="str">
        <f t="shared" si="182"/>
        <v>Business</v>
      </c>
      <c r="D203" s="473" t="str">
        <f t="shared" si="182"/>
        <v/>
      </c>
      <c r="E203" s="837" t="str">
        <f t="shared" si="179"/>
        <v>.</v>
      </c>
      <c r="F203" s="878"/>
      <c r="G203" s="874"/>
      <c r="H203" s="874"/>
      <c r="I203" s="874"/>
      <c r="J203" s="874"/>
      <c r="K203" s="874"/>
      <c r="L203" s="874"/>
      <c r="M203" s="333"/>
      <c r="N203" s="116"/>
      <c r="O203" s="1019">
        <f t="shared" si="183"/>
        <v>0</v>
      </c>
      <c r="P203" s="1020">
        <f t="shared" si="183"/>
        <v>0</v>
      </c>
      <c r="Q203" s="101"/>
      <c r="R203" s="325"/>
      <c r="S203" s="1003" t="str">
        <f t="shared" si="184"/>
        <v>.</v>
      </c>
      <c r="T203" s="1004" t="str">
        <f t="shared" si="184"/>
        <v>.</v>
      </c>
      <c r="U203" s="1004" t="str">
        <f t="shared" si="184"/>
        <v>.</v>
      </c>
      <c r="V203" s="1004" t="str">
        <f t="shared" si="184"/>
        <v>.</v>
      </c>
      <c r="W203" s="1004" t="str">
        <f t="shared" si="184"/>
        <v>.</v>
      </c>
      <c r="X203" s="1004" t="str">
        <f t="shared" si="184"/>
        <v>.</v>
      </c>
      <c r="Y203" s="1005" t="str">
        <f t="shared" si="184"/>
        <v>.</v>
      </c>
      <c r="Z203" s="116"/>
      <c r="AA203" s="1006" t="str">
        <f t="shared" si="158"/>
        <v>.</v>
      </c>
      <c r="AB203" s="1007" t="str">
        <f t="shared" si="159"/>
        <v>.</v>
      </c>
      <c r="AC203" s="1007" t="str">
        <f t="shared" si="160"/>
        <v>.</v>
      </c>
      <c r="AD203" s="1007" t="str">
        <f t="shared" si="161"/>
        <v>.</v>
      </c>
      <c r="AE203" s="1007" t="str">
        <f t="shared" si="162"/>
        <v>.</v>
      </c>
      <c r="AF203" s="1007" t="str">
        <f t="shared" si="163"/>
        <v>.</v>
      </c>
      <c r="AG203" s="990" t="str">
        <f t="shared" si="164"/>
        <v>.</v>
      </c>
      <c r="AH203" s="116"/>
      <c r="AI203" s="1003" t="str">
        <f>IF(S203=".",".",SUM($S203:S203))</f>
        <v>.</v>
      </c>
      <c r="AJ203" s="1004" t="str">
        <f>IF(T203=".",".",SUM($S203:T203))</f>
        <v>.</v>
      </c>
      <c r="AK203" s="1004" t="str">
        <f>IF(U203=".",".",SUM($S203:U203))</f>
        <v>.</v>
      </c>
      <c r="AL203" s="1004" t="str">
        <f>IF(V203=".",".",SUM($S203:V203))</f>
        <v>.</v>
      </c>
      <c r="AM203" s="1004" t="str">
        <f>IF(W203=".",".",SUM($S203:W203))</f>
        <v>.</v>
      </c>
      <c r="AN203" s="1004" t="str">
        <f>IF(X203=".",".",SUM($S203:X203))</f>
        <v>.</v>
      </c>
      <c r="AO203" s="1005" t="str">
        <f>IF(Y203=".",".",SUM($S203:Y203))</f>
        <v>.</v>
      </c>
      <c r="AP203" s="116"/>
      <c r="AQ203" s="1006" t="str">
        <f t="shared" si="165"/>
        <v>.</v>
      </c>
      <c r="AR203" s="1007" t="str">
        <f t="shared" si="166"/>
        <v>.</v>
      </c>
      <c r="AS203" s="1007" t="str">
        <f t="shared" si="167"/>
        <v>.</v>
      </c>
      <c r="AT203" s="1007" t="str">
        <f t="shared" si="168"/>
        <v>.</v>
      </c>
      <c r="AU203" s="1007" t="str">
        <f t="shared" si="169"/>
        <v>.</v>
      </c>
      <c r="AV203" s="1007" t="str">
        <f t="shared" si="170"/>
        <v>.</v>
      </c>
      <c r="AW203" s="990" t="str">
        <f t="shared" si="171"/>
        <v>.</v>
      </c>
      <c r="AX203" s="327"/>
      <c r="AY203" s="116"/>
      <c r="AZ203" s="1474"/>
      <c r="BA203" s="1474"/>
      <c r="BB203" s="1474"/>
    </row>
    <row r="204" spans="1:54" s="189" customFormat="1" x14ac:dyDescent="0.2">
      <c r="A204" s="183"/>
      <c r="B204" s="325"/>
      <c r="C204" s="473" t="str">
        <f t="shared" si="182"/>
        <v>Business</v>
      </c>
      <c r="D204" s="473" t="str">
        <f t="shared" si="182"/>
        <v/>
      </c>
      <c r="E204" s="837" t="str">
        <f t="shared" si="179"/>
        <v>.</v>
      </c>
      <c r="F204" s="878"/>
      <c r="G204" s="874"/>
      <c r="H204" s="874"/>
      <c r="I204" s="874"/>
      <c r="J204" s="874"/>
      <c r="K204" s="874"/>
      <c r="L204" s="874"/>
      <c r="M204" s="333"/>
      <c r="N204" s="116"/>
      <c r="O204" s="1019">
        <f t="shared" si="183"/>
        <v>0</v>
      </c>
      <c r="P204" s="1020">
        <f t="shared" si="183"/>
        <v>0</v>
      </c>
      <c r="Q204" s="101"/>
      <c r="R204" s="325"/>
      <c r="S204" s="1003" t="str">
        <f t="shared" si="184"/>
        <v>.</v>
      </c>
      <c r="T204" s="1004" t="str">
        <f t="shared" si="184"/>
        <v>.</v>
      </c>
      <c r="U204" s="1004" t="str">
        <f t="shared" si="184"/>
        <v>.</v>
      </c>
      <c r="V204" s="1004" t="str">
        <f t="shared" si="184"/>
        <v>.</v>
      </c>
      <c r="W204" s="1004" t="str">
        <f t="shared" si="184"/>
        <v>.</v>
      </c>
      <c r="X204" s="1004" t="str">
        <f t="shared" si="184"/>
        <v>.</v>
      </c>
      <c r="Y204" s="1005" t="str">
        <f t="shared" si="184"/>
        <v>.</v>
      </c>
      <c r="Z204" s="116"/>
      <c r="AA204" s="1006" t="str">
        <f t="shared" si="158"/>
        <v>.</v>
      </c>
      <c r="AB204" s="1007" t="str">
        <f t="shared" si="159"/>
        <v>.</v>
      </c>
      <c r="AC204" s="1007" t="str">
        <f t="shared" si="160"/>
        <v>.</v>
      </c>
      <c r="AD204" s="1007" t="str">
        <f t="shared" si="161"/>
        <v>.</v>
      </c>
      <c r="AE204" s="1007" t="str">
        <f t="shared" si="162"/>
        <v>.</v>
      </c>
      <c r="AF204" s="1007" t="str">
        <f t="shared" si="163"/>
        <v>.</v>
      </c>
      <c r="AG204" s="990" t="str">
        <f t="shared" si="164"/>
        <v>.</v>
      </c>
      <c r="AH204" s="116"/>
      <c r="AI204" s="1003" t="str">
        <f>IF(S204=".",".",SUM($S204:S204))</f>
        <v>.</v>
      </c>
      <c r="AJ204" s="1004" t="str">
        <f>IF(T204=".",".",SUM($S204:T204))</f>
        <v>.</v>
      </c>
      <c r="AK204" s="1004" t="str">
        <f>IF(U204=".",".",SUM($S204:U204))</f>
        <v>.</v>
      </c>
      <c r="AL204" s="1004" t="str">
        <f>IF(V204=".",".",SUM($S204:V204))</f>
        <v>.</v>
      </c>
      <c r="AM204" s="1004" t="str">
        <f>IF(W204=".",".",SUM($S204:W204))</f>
        <v>.</v>
      </c>
      <c r="AN204" s="1004" t="str">
        <f>IF(X204=".",".",SUM($S204:X204))</f>
        <v>.</v>
      </c>
      <c r="AO204" s="1005" t="str">
        <f>IF(Y204=".",".",SUM($S204:Y204))</f>
        <v>.</v>
      </c>
      <c r="AP204" s="116"/>
      <c r="AQ204" s="1006" t="str">
        <f t="shared" si="165"/>
        <v>.</v>
      </c>
      <c r="AR204" s="1007" t="str">
        <f t="shared" si="166"/>
        <v>.</v>
      </c>
      <c r="AS204" s="1007" t="str">
        <f t="shared" si="167"/>
        <v>.</v>
      </c>
      <c r="AT204" s="1007" t="str">
        <f t="shared" si="168"/>
        <v>.</v>
      </c>
      <c r="AU204" s="1007" t="str">
        <f t="shared" si="169"/>
        <v>.</v>
      </c>
      <c r="AV204" s="1007" t="str">
        <f t="shared" si="170"/>
        <v>.</v>
      </c>
      <c r="AW204" s="990" t="str">
        <f t="shared" si="171"/>
        <v>.</v>
      </c>
      <c r="AX204" s="327"/>
      <c r="AY204" s="116"/>
      <c r="AZ204" s="1474"/>
      <c r="BA204" s="1474"/>
      <c r="BB204" s="1474"/>
    </row>
    <row r="205" spans="1:54" s="189" customFormat="1" x14ac:dyDescent="0.2">
      <c r="A205" s="183"/>
      <c r="B205" s="325"/>
      <c r="C205" s="473" t="str">
        <f t="shared" si="182"/>
        <v>Business</v>
      </c>
      <c r="D205" s="473" t="str">
        <f t="shared" si="182"/>
        <v/>
      </c>
      <c r="E205" s="837" t="str">
        <f t="shared" si="179"/>
        <v>.</v>
      </c>
      <c r="F205" s="878"/>
      <c r="G205" s="874"/>
      <c r="H205" s="874"/>
      <c r="I205" s="874"/>
      <c r="J205" s="874"/>
      <c r="K205" s="874"/>
      <c r="L205" s="874"/>
      <c r="M205" s="333"/>
      <c r="N205" s="116"/>
      <c r="O205" s="1019">
        <f t="shared" si="183"/>
        <v>0</v>
      </c>
      <c r="P205" s="1020">
        <f t="shared" si="183"/>
        <v>0</v>
      </c>
      <c r="Q205" s="101"/>
      <c r="R205" s="325"/>
      <c r="S205" s="1003" t="str">
        <f t="shared" si="184"/>
        <v>.</v>
      </c>
      <c r="T205" s="1004" t="str">
        <f t="shared" si="184"/>
        <v>.</v>
      </c>
      <c r="U205" s="1004" t="str">
        <f t="shared" si="184"/>
        <v>.</v>
      </c>
      <c r="V205" s="1004" t="str">
        <f t="shared" si="184"/>
        <v>.</v>
      </c>
      <c r="W205" s="1004" t="str">
        <f t="shared" si="184"/>
        <v>.</v>
      </c>
      <c r="X205" s="1004" t="str">
        <f t="shared" si="184"/>
        <v>.</v>
      </c>
      <c r="Y205" s="1005" t="str">
        <f t="shared" si="184"/>
        <v>.</v>
      </c>
      <c r="Z205" s="116"/>
      <c r="AA205" s="1006" t="str">
        <f t="shared" si="158"/>
        <v>.</v>
      </c>
      <c r="AB205" s="1007" t="str">
        <f t="shared" si="159"/>
        <v>.</v>
      </c>
      <c r="AC205" s="1007" t="str">
        <f t="shared" si="160"/>
        <v>.</v>
      </c>
      <c r="AD205" s="1007" t="str">
        <f t="shared" si="161"/>
        <v>.</v>
      </c>
      <c r="AE205" s="1007" t="str">
        <f t="shared" si="162"/>
        <v>.</v>
      </c>
      <c r="AF205" s="1007" t="str">
        <f t="shared" si="163"/>
        <v>.</v>
      </c>
      <c r="AG205" s="990" t="str">
        <f t="shared" si="164"/>
        <v>.</v>
      </c>
      <c r="AH205" s="116"/>
      <c r="AI205" s="1003" t="str">
        <f>IF(S205=".",".",SUM($S205:S205))</f>
        <v>.</v>
      </c>
      <c r="AJ205" s="1004" t="str">
        <f>IF(T205=".",".",SUM($S205:T205))</f>
        <v>.</v>
      </c>
      <c r="AK205" s="1004" t="str">
        <f>IF(U205=".",".",SUM($S205:U205))</f>
        <v>.</v>
      </c>
      <c r="AL205" s="1004" t="str">
        <f>IF(V205=".",".",SUM($S205:V205))</f>
        <v>.</v>
      </c>
      <c r="AM205" s="1004" t="str">
        <f>IF(W205=".",".",SUM($S205:W205))</f>
        <v>.</v>
      </c>
      <c r="AN205" s="1004" t="str">
        <f>IF(X205=".",".",SUM($S205:X205))</f>
        <v>.</v>
      </c>
      <c r="AO205" s="1005" t="str">
        <f>IF(Y205=".",".",SUM($S205:Y205))</f>
        <v>.</v>
      </c>
      <c r="AP205" s="116"/>
      <c r="AQ205" s="1006" t="str">
        <f t="shared" si="165"/>
        <v>.</v>
      </c>
      <c r="AR205" s="1007" t="str">
        <f t="shared" si="166"/>
        <v>.</v>
      </c>
      <c r="AS205" s="1007" t="str">
        <f t="shared" si="167"/>
        <v>.</v>
      </c>
      <c r="AT205" s="1007" t="str">
        <f t="shared" si="168"/>
        <v>.</v>
      </c>
      <c r="AU205" s="1007" t="str">
        <f t="shared" si="169"/>
        <v>.</v>
      </c>
      <c r="AV205" s="1007" t="str">
        <f t="shared" si="170"/>
        <v>.</v>
      </c>
      <c r="AW205" s="990" t="str">
        <f t="shared" si="171"/>
        <v>.</v>
      </c>
      <c r="AX205" s="327"/>
      <c r="AY205" s="116"/>
      <c r="AZ205" s="1474"/>
      <c r="BA205" s="1474"/>
      <c r="BB205" s="1474"/>
    </row>
    <row r="206" spans="1:54" s="189" customFormat="1" x14ac:dyDescent="0.2">
      <c r="A206" s="183"/>
      <c r="B206" s="325"/>
      <c r="C206" s="473" t="str">
        <f t="shared" si="182"/>
        <v>Business</v>
      </c>
      <c r="D206" s="473" t="str">
        <f t="shared" si="182"/>
        <v/>
      </c>
      <c r="E206" s="837" t="str">
        <f t="shared" si="179"/>
        <v>.</v>
      </c>
      <c r="F206" s="878"/>
      <c r="G206" s="874"/>
      <c r="H206" s="874"/>
      <c r="I206" s="874"/>
      <c r="J206" s="874"/>
      <c r="K206" s="874"/>
      <c r="L206" s="874"/>
      <c r="M206" s="333"/>
      <c r="N206" s="116"/>
      <c r="O206" s="1019">
        <f t="shared" si="183"/>
        <v>0</v>
      </c>
      <c r="P206" s="1020">
        <f t="shared" si="183"/>
        <v>0</v>
      </c>
      <c r="Q206" s="101"/>
      <c r="R206" s="325"/>
      <c r="S206" s="1003" t="str">
        <f t="shared" si="184"/>
        <v>.</v>
      </c>
      <c r="T206" s="1004" t="str">
        <f t="shared" si="184"/>
        <v>.</v>
      </c>
      <c r="U206" s="1004" t="str">
        <f t="shared" si="184"/>
        <v>.</v>
      </c>
      <c r="V206" s="1004" t="str">
        <f t="shared" si="184"/>
        <v>.</v>
      </c>
      <c r="W206" s="1004" t="str">
        <f t="shared" si="184"/>
        <v>.</v>
      </c>
      <c r="X206" s="1004" t="str">
        <f t="shared" si="184"/>
        <v>.</v>
      </c>
      <c r="Y206" s="1005" t="str">
        <f t="shared" si="184"/>
        <v>.</v>
      </c>
      <c r="Z206" s="116"/>
      <c r="AA206" s="1006" t="str">
        <f t="shared" si="158"/>
        <v>.</v>
      </c>
      <c r="AB206" s="1007" t="str">
        <f t="shared" si="159"/>
        <v>.</v>
      </c>
      <c r="AC206" s="1007" t="str">
        <f t="shared" si="160"/>
        <v>.</v>
      </c>
      <c r="AD206" s="1007" t="str">
        <f t="shared" si="161"/>
        <v>.</v>
      </c>
      <c r="AE206" s="1007" t="str">
        <f t="shared" si="162"/>
        <v>.</v>
      </c>
      <c r="AF206" s="1007" t="str">
        <f t="shared" si="163"/>
        <v>.</v>
      </c>
      <c r="AG206" s="990" t="str">
        <f t="shared" si="164"/>
        <v>.</v>
      </c>
      <c r="AH206" s="116"/>
      <c r="AI206" s="1003" t="str">
        <f>IF(S206=".",".",SUM($S206:S206))</f>
        <v>.</v>
      </c>
      <c r="AJ206" s="1004" t="str">
        <f>IF(T206=".",".",SUM($S206:T206))</f>
        <v>.</v>
      </c>
      <c r="AK206" s="1004" t="str">
        <f>IF(U206=".",".",SUM($S206:U206))</f>
        <v>.</v>
      </c>
      <c r="AL206" s="1004" t="str">
        <f>IF(V206=".",".",SUM($S206:V206))</f>
        <v>.</v>
      </c>
      <c r="AM206" s="1004" t="str">
        <f>IF(W206=".",".",SUM($S206:W206))</f>
        <v>.</v>
      </c>
      <c r="AN206" s="1004" t="str">
        <f>IF(X206=".",".",SUM($S206:X206))</f>
        <v>.</v>
      </c>
      <c r="AO206" s="1005" t="str">
        <f>IF(Y206=".",".",SUM($S206:Y206))</f>
        <v>.</v>
      </c>
      <c r="AP206" s="116"/>
      <c r="AQ206" s="1006" t="str">
        <f t="shared" si="165"/>
        <v>.</v>
      </c>
      <c r="AR206" s="1007" t="str">
        <f t="shared" si="166"/>
        <v>.</v>
      </c>
      <c r="AS206" s="1007" t="str">
        <f t="shared" si="167"/>
        <v>.</v>
      </c>
      <c r="AT206" s="1007" t="str">
        <f t="shared" si="168"/>
        <v>.</v>
      </c>
      <c r="AU206" s="1007" t="str">
        <f t="shared" si="169"/>
        <v>.</v>
      </c>
      <c r="AV206" s="1007" t="str">
        <f t="shared" si="170"/>
        <v>.</v>
      </c>
      <c r="AW206" s="990" t="str">
        <f t="shared" si="171"/>
        <v>.</v>
      </c>
      <c r="AX206" s="327"/>
      <c r="AY206" s="116"/>
      <c r="AZ206" s="1474"/>
      <c r="BA206" s="1474"/>
      <c r="BB206" s="1474"/>
    </row>
    <row r="207" spans="1:54" s="189" customFormat="1" x14ac:dyDescent="0.2">
      <c r="A207" s="183"/>
      <c r="B207" s="325"/>
      <c r="C207" s="473" t="str">
        <f t="shared" si="182"/>
        <v>Business</v>
      </c>
      <c r="D207" s="473" t="str">
        <f t="shared" si="182"/>
        <v/>
      </c>
      <c r="E207" s="837" t="str">
        <f t="shared" si="179"/>
        <v>.</v>
      </c>
      <c r="F207" s="878"/>
      <c r="G207" s="874"/>
      <c r="H207" s="874"/>
      <c r="I207" s="874"/>
      <c r="J207" s="874"/>
      <c r="K207" s="874"/>
      <c r="L207" s="874"/>
      <c r="M207" s="333"/>
      <c r="N207" s="116"/>
      <c r="O207" s="1019">
        <f t="shared" si="183"/>
        <v>0</v>
      </c>
      <c r="P207" s="1020">
        <f t="shared" si="183"/>
        <v>0</v>
      </c>
      <c r="Q207" s="101"/>
      <c r="R207" s="325"/>
      <c r="S207" s="1003" t="str">
        <f t="shared" si="184"/>
        <v>.</v>
      </c>
      <c r="T207" s="1004" t="str">
        <f t="shared" si="184"/>
        <v>.</v>
      </c>
      <c r="U207" s="1004" t="str">
        <f t="shared" si="184"/>
        <v>.</v>
      </c>
      <c r="V207" s="1004" t="str">
        <f t="shared" si="184"/>
        <v>.</v>
      </c>
      <c r="W207" s="1004" t="str">
        <f t="shared" si="184"/>
        <v>.</v>
      </c>
      <c r="X207" s="1004" t="str">
        <f t="shared" si="184"/>
        <v>.</v>
      </c>
      <c r="Y207" s="1005" t="str">
        <f t="shared" si="184"/>
        <v>.</v>
      </c>
      <c r="Z207" s="116"/>
      <c r="AA207" s="1006" t="str">
        <f t="shared" si="158"/>
        <v>.</v>
      </c>
      <c r="AB207" s="1007" t="str">
        <f t="shared" si="159"/>
        <v>.</v>
      </c>
      <c r="AC207" s="1007" t="str">
        <f t="shared" si="160"/>
        <v>.</v>
      </c>
      <c r="AD207" s="1007" t="str">
        <f t="shared" si="161"/>
        <v>.</v>
      </c>
      <c r="AE207" s="1007" t="str">
        <f t="shared" si="162"/>
        <v>.</v>
      </c>
      <c r="AF207" s="1007" t="str">
        <f t="shared" si="163"/>
        <v>.</v>
      </c>
      <c r="AG207" s="990" t="str">
        <f t="shared" si="164"/>
        <v>.</v>
      </c>
      <c r="AH207" s="116"/>
      <c r="AI207" s="1003" t="str">
        <f>IF(S207=".",".",SUM($S207:S207))</f>
        <v>.</v>
      </c>
      <c r="AJ207" s="1004" t="str">
        <f>IF(T207=".",".",SUM($S207:T207))</f>
        <v>.</v>
      </c>
      <c r="AK207" s="1004" t="str">
        <f>IF(U207=".",".",SUM($S207:U207))</f>
        <v>.</v>
      </c>
      <c r="AL207" s="1004" t="str">
        <f>IF(V207=".",".",SUM($S207:V207))</f>
        <v>.</v>
      </c>
      <c r="AM207" s="1004" t="str">
        <f>IF(W207=".",".",SUM($S207:W207))</f>
        <v>.</v>
      </c>
      <c r="AN207" s="1004" t="str">
        <f>IF(X207=".",".",SUM($S207:X207))</f>
        <v>.</v>
      </c>
      <c r="AO207" s="1005" t="str">
        <f>IF(Y207=".",".",SUM($S207:Y207))</f>
        <v>.</v>
      </c>
      <c r="AP207" s="116"/>
      <c r="AQ207" s="1006" t="str">
        <f t="shared" si="165"/>
        <v>.</v>
      </c>
      <c r="AR207" s="1007" t="str">
        <f t="shared" si="166"/>
        <v>.</v>
      </c>
      <c r="AS207" s="1007" t="str">
        <f t="shared" si="167"/>
        <v>.</v>
      </c>
      <c r="AT207" s="1007" t="str">
        <f t="shared" si="168"/>
        <v>.</v>
      </c>
      <c r="AU207" s="1007" t="str">
        <f t="shared" si="169"/>
        <v>.</v>
      </c>
      <c r="AV207" s="1007" t="str">
        <f t="shared" si="170"/>
        <v>.</v>
      </c>
      <c r="AW207" s="990" t="str">
        <f t="shared" si="171"/>
        <v>.</v>
      </c>
      <c r="AX207" s="327"/>
      <c r="AY207" s="116"/>
      <c r="AZ207" s="1474"/>
      <c r="BA207" s="1474"/>
      <c r="BB207" s="1474"/>
    </row>
    <row r="208" spans="1:54" s="189" customFormat="1" x14ac:dyDescent="0.2">
      <c r="A208" s="183"/>
      <c r="B208" s="325"/>
      <c r="C208" s="473" t="str">
        <f t="shared" si="182"/>
        <v>Business</v>
      </c>
      <c r="D208" s="473" t="str">
        <f t="shared" si="182"/>
        <v/>
      </c>
      <c r="E208" s="837" t="str">
        <f t="shared" si="179"/>
        <v>.</v>
      </c>
      <c r="F208" s="878"/>
      <c r="G208" s="874"/>
      <c r="H208" s="874"/>
      <c r="I208" s="874"/>
      <c r="J208" s="874"/>
      <c r="K208" s="874"/>
      <c r="L208" s="874"/>
      <c r="M208" s="333"/>
      <c r="N208" s="116"/>
      <c r="O208" s="1019">
        <f t="shared" si="183"/>
        <v>0</v>
      </c>
      <c r="P208" s="1020">
        <f t="shared" si="183"/>
        <v>0</v>
      </c>
      <c r="Q208" s="101"/>
      <c r="R208" s="325"/>
      <c r="S208" s="1003" t="str">
        <f t="shared" si="184"/>
        <v>.</v>
      </c>
      <c r="T208" s="1004" t="str">
        <f t="shared" si="184"/>
        <v>.</v>
      </c>
      <c r="U208" s="1004" t="str">
        <f t="shared" si="184"/>
        <v>.</v>
      </c>
      <c r="V208" s="1004" t="str">
        <f t="shared" si="184"/>
        <v>.</v>
      </c>
      <c r="W208" s="1004" t="str">
        <f t="shared" si="184"/>
        <v>.</v>
      </c>
      <c r="X208" s="1004" t="str">
        <f t="shared" si="184"/>
        <v>.</v>
      </c>
      <c r="Y208" s="1005" t="str">
        <f t="shared" si="184"/>
        <v>.</v>
      </c>
      <c r="Z208" s="116"/>
      <c r="AA208" s="1006" t="str">
        <f t="shared" si="158"/>
        <v>.</v>
      </c>
      <c r="AB208" s="1007" t="str">
        <f t="shared" si="159"/>
        <v>.</v>
      </c>
      <c r="AC208" s="1007" t="str">
        <f t="shared" si="160"/>
        <v>.</v>
      </c>
      <c r="AD208" s="1007" t="str">
        <f t="shared" si="161"/>
        <v>.</v>
      </c>
      <c r="AE208" s="1007" t="str">
        <f t="shared" si="162"/>
        <v>.</v>
      </c>
      <c r="AF208" s="1007" t="str">
        <f t="shared" si="163"/>
        <v>.</v>
      </c>
      <c r="AG208" s="990" t="str">
        <f t="shared" si="164"/>
        <v>.</v>
      </c>
      <c r="AH208" s="116"/>
      <c r="AI208" s="1003" t="str">
        <f>IF(S208=".",".",SUM($S208:S208))</f>
        <v>.</v>
      </c>
      <c r="AJ208" s="1004" t="str">
        <f>IF(T208=".",".",SUM($S208:T208))</f>
        <v>.</v>
      </c>
      <c r="AK208" s="1004" t="str">
        <f>IF(U208=".",".",SUM($S208:U208))</f>
        <v>.</v>
      </c>
      <c r="AL208" s="1004" t="str">
        <f>IF(V208=".",".",SUM($S208:V208))</f>
        <v>.</v>
      </c>
      <c r="AM208" s="1004" t="str">
        <f>IF(W208=".",".",SUM($S208:W208))</f>
        <v>.</v>
      </c>
      <c r="AN208" s="1004" t="str">
        <f>IF(X208=".",".",SUM($S208:X208))</f>
        <v>.</v>
      </c>
      <c r="AO208" s="1005" t="str">
        <f>IF(Y208=".",".",SUM($S208:Y208))</f>
        <v>.</v>
      </c>
      <c r="AP208" s="116"/>
      <c r="AQ208" s="1006" t="str">
        <f t="shared" si="165"/>
        <v>.</v>
      </c>
      <c r="AR208" s="1007" t="str">
        <f t="shared" si="166"/>
        <v>.</v>
      </c>
      <c r="AS208" s="1007" t="str">
        <f t="shared" si="167"/>
        <v>.</v>
      </c>
      <c r="AT208" s="1007" t="str">
        <f t="shared" si="168"/>
        <v>.</v>
      </c>
      <c r="AU208" s="1007" t="str">
        <f t="shared" si="169"/>
        <v>.</v>
      </c>
      <c r="AV208" s="1007" t="str">
        <f t="shared" si="170"/>
        <v>.</v>
      </c>
      <c r="AW208" s="990" t="str">
        <f t="shared" si="171"/>
        <v>.</v>
      </c>
      <c r="AX208" s="327"/>
      <c r="AY208" s="116"/>
      <c r="AZ208" s="1474"/>
      <c r="BA208" s="1474"/>
      <c r="BB208" s="1474"/>
    </row>
    <row r="209" spans="1:54" s="189" customFormat="1" x14ac:dyDescent="0.2">
      <c r="A209" s="183"/>
      <c r="B209" s="325"/>
      <c r="C209" s="473" t="str">
        <f t="shared" si="182"/>
        <v>Business</v>
      </c>
      <c r="D209" s="473" t="str">
        <f t="shared" si="182"/>
        <v/>
      </c>
      <c r="E209" s="837" t="str">
        <f t="shared" si="179"/>
        <v>.</v>
      </c>
      <c r="F209" s="878"/>
      <c r="G209" s="874"/>
      <c r="H209" s="874"/>
      <c r="I209" s="874"/>
      <c r="J209" s="874"/>
      <c r="K209" s="874"/>
      <c r="L209" s="874"/>
      <c r="M209" s="333"/>
      <c r="N209" s="116"/>
      <c r="O209" s="1019">
        <f t="shared" si="183"/>
        <v>0</v>
      </c>
      <c r="P209" s="1020">
        <f t="shared" si="183"/>
        <v>0</v>
      </c>
      <c r="Q209" s="101"/>
      <c r="R209" s="325"/>
      <c r="S209" s="1003" t="str">
        <f t="shared" si="184"/>
        <v>.</v>
      </c>
      <c r="T209" s="1004" t="str">
        <f t="shared" si="184"/>
        <v>.</v>
      </c>
      <c r="U209" s="1004" t="str">
        <f t="shared" si="184"/>
        <v>.</v>
      </c>
      <c r="V209" s="1004" t="str">
        <f t="shared" si="184"/>
        <v>.</v>
      </c>
      <c r="W209" s="1004" t="str">
        <f t="shared" si="184"/>
        <v>.</v>
      </c>
      <c r="X209" s="1004" t="str">
        <f t="shared" si="184"/>
        <v>.</v>
      </c>
      <c r="Y209" s="1005" t="str">
        <f t="shared" si="184"/>
        <v>.</v>
      </c>
      <c r="Z209" s="116"/>
      <c r="AA209" s="1006" t="str">
        <f t="shared" si="158"/>
        <v>.</v>
      </c>
      <c r="AB209" s="1007" t="str">
        <f t="shared" si="159"/>
        <v>.</v>
      </c>
      <c r="AC209" s="1007" t="str">
        <f t="shared" si="160"/>
        <v>.</v>
      </c>
      <c r="AD209" s="1007" t="str">
        <f t="shared" si="161"/>
        <v>.</v>
      </c>
      <c r="AE209" s="1007" t="str">
        <f t="shared" si="162"/>
        <v>.</v>
      </c>
      <c r="AF209" s="1007" t="str">
        <f t="shared" si="163"/>
        <v>.</v>
      </c>
      <c r="AG209" s="990" t="str">
        <f t="shared" si="164"/>
        <v>.</v>
      </c>
      <c r="AH209" s="116"/>
      <c r="AI209" s="1003" t="str">
        <f>IF(S209=".",".",SUM($S209:S209))</f>
        <v>.</v>
      </c>
      <c r="AJ209" s="1004" t="str">
        <f>IF(T209=".",".",SUM($S209:T209))</f>
        <v>.</v>
      </c>
      <c r="AK209" s="1004" t="str">
        <f>IF(U209=".",".",SUM($S209:U209))</f>
        <v>.</v>
      </c>
      <c r="AL209" s="1004" t="str">
        <f>IF(V209=".",".",SUM($S209:V209))</f>
        <v>.</v>
      </c>
      <c r="AM209" s="1004" t="str">
        <f>IF(W209=".",".",SUM($S209:W209))</f>
        <v>.</v>
      </c>
      <c r="AN209" s="1004" t="str">
        <f>IF(X209=".",".",SUM($S209:X209))</f>
        <v>.</v>
      </c>
      <c r="AO209" s="1005" t="str">
        <f>IF(Y209=".",".",SUM($S209:Y209))</f>
        <v>.</v>
      </c>
      <c r="AP209" s="116"/>
      <c r="AQ209" s="1006" t="str">
        <f t="shared" si="165"/>
        <v>.</v>
      </c>
      <c r="AR209" s="1007" t="str">
        <f t="shared" si="166"/>
        <v>.</v>
      </c>
      <c r="AS209" s="1007" t="str">
        <f t="shared" si="167"/>
        <v>.</v>
      </c>
      <c r="AT209" s="1007" t="str">
        <f t="shared" si="168"/>
        <v>.</v>
      </c>
      <c r="AU209" s="1007" t="str">
        <f t="shared" si="169"/>
        <v>.</v>
      </c>
      <c r="AV209" s="1007" t="str">
        <f t="shared" si="170"/>
        <v>.</v>
      </c>
      <c r="AW209" s="990" t="str">
        <f t="shared" si="171"/>
        <v>.</v>
      </c>
      <c r="AX209" s="327"/>
      <c r="AY209" s="116"/>
      <c r="AZ209" s="1474"/>
      <c r="BA209" s="1474"/>
      <c r="BB209" s="1474"/>
    </row>
    <row r="210" spans="1:54" s="189" customFormat="1" x14ac:dyDescent="0.2">
      <c r="A210" s="183"/>
      <c r="B210" s="325"/>
      <c r="C210" s="473" t="str">
        <f t="shared" si="182"/>
        <v>Business</v>
      </c>
      <c r="D210" s="473" t="str">
        <f t="shared" si="182"/>
        <v/>
      </c>
      <c r="E210" s="837" t="str">
        <f t="shared" si="179"/>
        <v>.</v>
      </c>
      <c r="F210" s="878"/>
      <c r="G210" s="874"/>
      <c r="H210" s="874"/>
      <c r="I210" s="874"/>
      <c r="J210" s="874"/>
      <c r="K210" s="874"/>
      <c r="L210" s="874"/>
      <c r="M210" s="333"/>
      <c r="N210" s="116"/>
      <c r="O210" s="1019">
        <f t="shared" si="183"/>
        <v>0</v>
      </c>
      <c r="P210" s="1020">
        <f t="shared" si="183"/>
        <v>0</v>
      </c>
      <c r="Q210" s="101"/>
      <c r="R210" s="325"/>
      <c r="S210" s="1003" t="str">
        <f t="shared" si="184"/>
        <v>.</v>
      </c>
      <c r="T210" s="1004" t="str">
        <f t="shared" si="184"/>
        <v>.</v>
      </c>
      <c r="U210" s="1004" t="str">
        <f t="shared" si="184"/>
        <v>.</v>
      </c>
      <c r="V210" s="1004" t="str">
        <f t="shared" si="184"/>
        <v>.</v>
      </c>
      <c r="W210" s="1004" t="str">
        <f t="shared" si="184"/>
        <v>.</v>
      </c>
      <c r="X210" s="1004" t="str">
        <f t="shared" si="184"/>
        <v>.</v>
      </c>
      <c r="Y210" s="1005" t="str">
        <f t="shared" si="184"/>
        <v>.</v>
      </c>
      <c r="Z210" s="116"/>
      <c r="AA210" s="1006" t="str">
        <f t="shared" si="158"/>
        <v>.</v>
      </c>
      <c r="AB210" s="1007" t="str">
        <f t="shared" si="159"/>
        <v>.</v>
      </c>
      <c r="AC210" s="1007" t="str">
        <f t="shared" si="160"/>
        <v>.</v>
      </c>
      <c r="AD210" s="1007" t="str">
        <f t="shared" si="161"/>
        <v>.</v>
      </c>
      <c r="AE210" s="1007" t="str">
        <f t="shared" si="162"/>
        <v>.</v>
      </c>
      <c r="AF210" s="1007" t="str">
        <f t="shared" si="163"/>
        <v>.</v>
      </c>
      <c r="AG210" s="990" t="str">
        <f t="shared" si="164"/>
        <v>.</v>
      </c>
      <c r="AH210" s="116"/>
      <c r="AI210" s="1003" t="str">
        <f>IF(S210=".",".",SUM($S210:S210))</f>
        <v>.</v>
      </c>
      <c r="AJ210" s="1004" t="str">
        <f>IF(T210=".",".",SUM($S210:T210))</f>
        <v>.</v>
      </c>
      <c r="AK210" s="1004" t="str">
        <f>IF(U210=".",".",SUM($S210:U210))</f>
        <v>.</v>
      </c>
      <c r="AL210" s="1004" t="str">
        <f>IF(V210=".",".",SUM($S210:V210))</f>
        <v>.</v>
      </c>
      <c r="AM210" s="1004" t="str">
        <f>IF(W210=".",".",SUM($S210:W210))</f>
        <v>.</v>
      </c>
      <c r="AN210" s="1004" t="str">
        <f>IF(X210=".",".",SUM($S210:X210))</f>
        <v>.</v>
      </c>
      <c r="AO210" s="1005" t="str">
        <f>IF(Y210=".",".",SUM($S210:Y210))</f>
        <v>.</v>
      </c>
      <c r="AP210" s="116"/>
      <c r="AQ210" s="1006" t="str">
        <f t="shared" si="165"/>
        <v>.</v>
      </c>
      <c r="AR210" s="1007" t="str">
        <f t="shared" si="166"/>
        <v>.</v>
      </c>
      <c r="AS210" s="1007" t="str">
        <f t="shared" si="167"/>
        <v>.</v>
      </c>
      <c r="AT210" s="1007" t="str">
        <f t="shared" si="168"/>
        <v>.</v>
      </c>
      <c r="AU210" s="1007" t="str">
        <f t="shared" si="169"/>
        <v>.</v>
      </c>
      <c r="AV210" s="1007" t="str">
        <f t="shared" si="170"/>
        <v>.</v>
      </c>
      <c r="AW210" s="990" t="str">
        <f t="shared" si="171"/>
        <v>.</v>
      </c>
      <c r="AX210" s="327"/>
      <c r="AY210" s="116"/>
      <c r="AZ210" s="1474"/>
      <c r="BA210" s="1474"/>
      <c r="BB210" s="1474"/>
    </row>
    <row r="211" spans="1:54" s="189" customFormat="1" x14ac:dyDescent="0.2">
      <c r="A211" s="183"/>
      <c r="B211" s="325"/>
      <c r="C211" s="473" t="str">
        <f t="shared" si="182"/>
        <v>Business</v>
      </c>
      <c r="D211" s="473" t="str">
        <f t="shared" si="182"/>
        <v/>
      </c>
      <c r="E211" s="837" t="str">
        <f t="shared" si="179"/>
        <v>.</v>
      </c>
      <c r="F211" s="878"/>
      <c r="G211" s="874"/>
      <c r="H211" s="874"/>
      <c r="I211" s="874"/>
      <c r="J211" s="874"/>
      <c r="K211" s="874"/>
      <c r="L211" s="874"/>
      <c r="M211" s="333"/>
      <c r="N211" s="116"/>
      <c r="O211" s="1019">
        <f t="shared" si="183"/>
        <v>0</v>
      </c>
      <c r="P211" s="1020">
        <f t="shared" si="183"/>
        <v>0</v>
      </c>
      <c r="Q211" s="101"/>
      <c r="R211" s="325"/>
      <c r="S211" s="1003" t="str">
        <f t="shared" si="184"/>
        <v>.</v>
      </c>
      <c r="T211" s="1004" t="str">
        <f t="shared" si="184"/>
        <v>.</v>
      </c>
      <c r="U211" s="1004" t="str">
        <f t="shared" si="184"/>
        <v>.</v>
      </c>
      <c r="V211" s="1004" t="str">
        <f t="shared" si="184"/>
        <v>.</v>
      </c>
      <c r="W211" s="1004" t="str">
        <f t="shared" si="184"/>
        <v>.</v>
      </c>
      <c r="X211" s="1004" t="str">
        <f t="shared" si="184"/>
        <v>.</v>
      </c>
      <c r="Y211" s="1005" t="str">
        <f t="shared" si="184"/>
        <v>.</v>
      </c>
      <c r="Z211" s="116"/>
      <c r="AA211" s="1006" t="str">
        <f t="shared" si="158"/>
        <v>.</v>
      </c>
      <c r="AB211" s="1007" t="str">
        <f t="shared" si="159"/>
        <v>.</v>
      </c>
      <c r="AC211" s="1007" t="str">
        <f t="shared" si="160"/>
        <v>.</v>
      </c>
      <c r="AD211" s="1007" t="str">
        <f t="shared" si="161"/>
        <v>.</v>
      </c>
      <c r="AE211" s="1007" t="str">
        <f t="shared" si="162"/>
        <v>.</v>
      </c>
      <c r="AF211" s="1007" t="str">
        <f t="shared" si="163"/>
        <v>.</v>
      </c>
      <c r="AG211" s="990" t="str">
        <f t="shared" si="164"/>
        <v>.</v>
      </c>
      <c r="AH211" s="116"/>
      <c r="AI211" s="1003" t="str">
        <f>IF(S211=".",".",SUM($S211:S211))</f>
        <v>.</v>
      </c>
      <c r="AJ211" s="1004" t="str">
        <f>IF(T211=".",".",SUM($S211:T211))</f>
        <v>.</v>
      </c>
      <c r="AK211" s="1004" t="str">
        <f>IF(U211=".",".",SUM($S211:U211))</f>
        <v>.</v>
      </c>
      <c r="AL211" s="1004" t="str">
        <f>IF(V211=".",".",SUM($S211:V211))</f>
        <v>.</v>
      </c>
      <c r="AM211" s="1004" t="str">
        <f>IF(W211=".",".",SUM($S211:W211))</f>
        <v>.</v>
      </c>
      <c r="AN211" s="1004" t="str">
        <f>IF(X211=".",".",SUM($S211:X211))</f>
        <v>.</v>
      </c>
      <c r="AO211" s="1005" t="str">
        <f>IF(Y211=".",".",SUM($S211:Y211))</f>
        <v>.</v>
      </c>
      <c r="AP211" s="116"/>
      <c r="AQ211" s="1006" t="str">
        <f t="shared" si="165"/>
        <v>.</v>
      </c>
      <c r="AR211" s="1007" t="str">
        <f t="shared" si="166"/>
        <v>.</v>
      </c>
      <c r="AS211" s="1007" t="str">
        <f t="shared" si="167"/>
        <v>.</v>
      </c>
      <c r="AT211" s="1007" t="str">
        <f t="shared" si="168"/>
        <v>.</v>
      </c>
      <c r="AU211" s="1007" t="str">
        <f t="shared" si="169"/>
        <v>.</v>
      </c>
      <c r="AV211" s="1007" t="str">
        <f t="shared" si="170"/>
        <v>.</v>
      </c>
      <c r="AW211" s="990" t="str">
        <f t="shared" si="171"/>
        <v>.</v>
      </c>
      <c r="AX211" s="327"/>
      <c r="AY211" s="116"/>
      <c r="AZ211" s="1474"/>
      <c r="BA211" s="1474"/>
      <c r="BB211" s="1474"/>
    </row>
    <row r="212" spans="1:54" s="189" customFormat="1" x14ac:dyDescent="0.2">
      <c r="A212" s="183"/>
      <c r="B212" s="325"/>
      <c r="C212" s="473" t="str">
        <f t="shared" si="182"/>
        <v>Special rate</v>
      </c>
      <c r="D212" s="473" t="str">
        <f t="shared" si="182"/>
        <v/>
      </c>
      <c r="E212" s="837">
        <f t="shared" si="179"/>
        <v>526.93346886192512</v>
      </c>
      <c r="F212" s="878"/>
      <c r="G212" s="1209"/>
      <c r="H212" s="1209"/>
      <c r="I212" s="1209"/>
      <c r="J212" s="1209"/>
      <c r="K212" s="1209"/>
      <c r="L212" s="1209"/>
      <c r="M212" s="333"/>
      <c r="N212" s="116"/>
      <c r="O212" s="1019">
        <f t="shared" si="183"/>
        <v>0</v>
      </c>
      <c r="P212" s="1020">
        <f t="shared" si="183"/>
        <v>0</v>
      </c>
      <c r="Q212" s="101"/>
      <c r="R212" s="325"/>
      <c r="S212" s="1003" t="str">
        <f t="shared" si="184"/>
        <v>.</v>
      </c>
      <c r="T212" s="1004" t="str">
        <f t="shared" si="184"/>
        <v>.</v>
      </c>
      <c r="U212" s="1004" t="str">
        <f t="shared" si="184"/>
        <v>.</v>
      </c>
      <c r="V212" s="1004" t="str">
        <f t="shared" si="184"/>
        <v>.</v>
      </c>
      <c r="W212" s="1004" t="str">
        <f t="shared" si="184"/>
        <v>.</v>
      </c>
      <c r="X212" s="1004" t="str">
        <f t="shared" si="184"/>
        <v>.</v>
      </c>
      <c r="Y212" s="1005" t="str">
        <f t="shared" si="184"/>
        <v>.</v>
      </c>
      <c r="Z212" s="116"/>
      <c r="AA212" s="1006">
        <f t="shared" si="158"/>
        <v>-1</v>
      </c>
      <c r="AB212" s="1007" t="str">
        <f t="shared" si="159"/>
        <v>.</v>
      </c>
      <c r="AC212" s="1007" t="str">
        <f t="shared" si="160"/>
        <v>.</v>
      </c>
      <c r="AD212" s="1007" t="str">
        <f t="shared" si="161"/>
        <v>.</v>
      </c>
      <c r="AE212" s="1007" t="str">
        <f t="shared" si="162"/>
        <v>.</v>
      </c>
      <c r="AF212" s="1007" t="str">
        <f t="shared" si="163"/>
        <v>.</v>
      </c>
      <c r="AG212" s="990" t="str">
        <f t="shared" si="164"/>
        <v>.</v>
      </c>
      <c r="AH212" s="116"/>
      <c r="AI212" s="1003" t="str">
        <f>IF(S212=".",".",SUM($S212:S212))</f>
        <v>.</v>
      </c>
      <c r="AJ212" s="1004" t="str">
        <f>IF(T212=".",".",SUM($S212:T212))</f>
        <v>.</v>
      </c>
      <c r="AK212" s="1004" t="str">
        <f>IF(U212=".",".",SUM($S212:U212))</f>
        <v>.</v>
      </c>
      <c r="AL212" s="1004" t="str">
        <f>IF(V212=".",".",SUM($S212:V212))</f>
        <v>.</v>
      </c>
      <c r="AM212" s="1004" t="str">
        <f>IF(W212=".",".",SUM($S212:W212))</f>
        <v>.</v>
      </c>
      <c r="AN212" s="1004" t="str">
        <f>IF(X212=".",".",SUM($S212:X212))</f>
        <v>.</v>
      </c>
      <c r="AO212" s="1005" t="str">
        <f>IF(Y212=".",".",SUM($S212:Y212))</f>
        <v>.</v>
      </c>
      <c r="AP212" s="116"/>
      <c r="AQ212" s="1006">
        <f t="shared" si="165"/>
        <v>-1</v>
      </c>
      <c r="AR212" s="1007">
        <f t="shared" si="166"/>
        <v>-1</v>
      </c>
      <c r="AS212" s="1007">
        <f t="shared" si="167"/>
        <v>-1</v>
      </c>
      <c r="AT212" s="1007">
        <f t="shared" si="168"/>
        <v>-1</v>
      </c>
      <c r="AU212" s="1007">
        <f t="shared" si="169"/>
        <v>-1</v>
      </c>
      <c r="AV212" s="1007">
        <f t="shared" si="170"/>
        <v>-1</v>
      </c>
      <c r="AW212" s="990">
        <f t="shared" si="171"/>
        <v>-1</v>
      </c>
      <c r="AX212" s="327"/>
      <c r="AY212" s="116"/>
      <c r="AZ212" s="1474"/>
      <c r="BA212" s="1474"/>
      <c r="BB212" s="1474"/>
    </row>
    <row r="213" spans="1:54" s="189" customFormat="1" x14ac:dyDescent="0.2">
      <c r="A213" s="183"/>
      <c r="B213" s="325"/>
      <c r="C213" s="473" t="str">
        <f t="shared" si="182"/>
        <v>Special rate</v>
      </c>
      <c r="D213" s="473" t="str">
        <f t="shared" si="182"/>
        <v/>
      </c>
      <c r="E213" s="837">
        <f t="shared" si="179"/>
        <v>1374.6766392431284</v>
      </c>
      <c r="F213" s="1209"/>
      <c r="G213" s="1209"/>
      <c r="H213" s="1209"/>
      <c r="I213" s="1209"/>
      <c r="J213" s="1209"/>
      <c r="K213" s="1209"/>
      <c r="L213" s="1209"/>
      <c r="M213" s="333"/>
      <c r="N213" s="116"/>
      <c r="O213" s="1019">
        <f t="shared" si="183"/>
        <v>0</v>
      </c>
      <c r="P213" s="1020">
        <f t="shared" si="183"/>
        <v>0</v>
      </c>
      <c r="Q213" s="101"/>
      <c r="R213" s="325"/>
      <c r="S213" s="1003" t="str">
        <f t="shared" si="184"/>
        <v>.</v>
      </c>
      <c r="T213" s="1004" t="str">
        <f t="shared" si="184"/>
        <v>.</v>
      </c>
      <c r="U213" s="1004" t="str">
        <f t="shared" si="184"/>
        <v>.</v>
      </c>
      <c r="V213" s="1004" t="str">
        <f t="shared" si="184"/>
        <v>.</v>
      </c>
      <c r="W213" s="1004" t="str">
        <f t="shared" si="184"/>
        <v>.</v>
      </c>
      <c r="X213" s="1004" t="str">
        <f t="shared" si="184"/>
        <v>.</v>
      </c>
      <c r="Y213" s="1005" t="str">
        <f t="shared" si="184"/>
        <v>.</v>
      </c>
      <c r="Z213" s="116"/>
      <c r="AA213" s="1006">
        <f t="shared" si="158"/>
        <v>-1</v>
      </c>
      <c r="AB213" s="1007" t="str">
        <f t="shared" si="159"/>
        <v>.</v>
      </c>
      <c r="AC213" s="1007" t="str">
        <f t="shared" si="160"/>
        <v>.</v>
      </c>
      <c r="AD213" s="1007" t="str">
        <f t="shared" si="161"/>
        <v>.</v>
      </c>
      <c r="AE213" s="1007" t="str">
        <f t="shared" si="162"/>
        <v>.</v>
      </c>
      <c r="AF213" s="1007" t="str">
        <f t="shared" si="163"/>
        <v>.</v>
      </c>
      <c r="AG213" s="990" t="str">
        <f t="shared" si="164"/>
        <v>.</v>
      </c>
      <c r="AH213" s="116"/>
      <c r="AI213" s="1003" t="str">
        <f>IF(S213=".",".",SUM($S213:S213))</f>
        <v>.</v>
      </c>
      <c r="AJ213" s="1004" t="str">
        <f>IF(T213=".",".",SUM($S213:T213))</f>
        <v>.</v>
      </c>
      <c r="AK213" s="1004" t="str">
        <f>IF(U213=".",".",SUM($S213:U213))</f>
        <v>.</v>
      </c>
      <c r="AL213" s="1004" t="str">
        <f>IF(V213=".",".",SUM($S213:V213))</f>
        <v>.</v>
      </c>
      <c r="AM213" s="1004" t="str">
        <f>IF(W213=".",".",SUM($S213:W213))</f>
        <v>.</v>
      </c>
      <c r="AN213" s="1004" t="str">
        <f>IF(X213=".",".",SUM($S213:X213))</f>
        <v>.</v>
      </c>
      <c r="AO213" s="1005" t="str">
        <f>IF(Y213=".",".",SUM($S213:Y213))</f>
        <v>.</v>
      </c>
      <c r="AP213" s="116"/>
      <c r="AQ213" s="1006">
        <f t="shared" si="165"/>
        <v>-1</v>
      </c>
      <c r="AR213" s="1007">
        <f t="shared" si="166"/>
        <v>-1</v>
      </c>
      <c r="AS213" s="1007">
        <f t="shared" si="167"/>
        <v>-1</v>
      </c>
      <c r="AT213" s="1007">
        <f t="shared" si="168"/>
        <v>-1</v>
      </c>
      <c r="AU213" s="1007">
        <f t="shared" si="169"/>
        <v>-1</v>
      </c>
      <c r="AV213" s="1007">
        <f t="shared" si="170"/>
        <v>-1</v>
      </c>
      <c r="AW213" s="990">
        <f t="shared" si="171"/>
        <v>-1</v>
      </c>
      <c r="AX213" s="327"/>
      <c r="AY213" s="116"/>
      <c r="AZ213" s="1474"/>
      <c r="BA213" s="1474"/>
      <c r="BB213" s="1474"/>
    </row>
    <row r="214" spans="1:54" s="189" customFormat="1" x14ac:dyDescent="0.2">
      <c r="A214" s="183"/>
      <c r="B214" s="325"/>
      <c r="C214" s="473" t="str">
        <f t="shared" si="182"/>
        <v>Special rate</v>
      </c>
      <c r="D214" s="473" t="str">
        <f t="shared" si="182"/>
        <v/>
      </c>
      <c r="E214" s="837">
        <f t="shared" si="179"/>
        <v>268.83297033309356</v>
      </c>
      <c r="F214" s="878"/>
      <c r="G214" s="1209"/>
      <c r="H214" s="1209"/>
      <c r="I214" s="1209"/>
      <c r="J214" s="1209"/>
      <c r="K214" s="1209"/>
      <c r="L214" s="1209"/>
      <c r="M214" s="333"/>
      <c r="N214" s="116"/>
      <c r="O214" s="1019">
        <f t="shared" si="183"/>
        <v>0</v>
      </c>
      <c r="P214" s="1020">
        <f t="shared" si="183"/>
        <v>0</v>
      </c>
      <c r="Q214" s="101"/>
      <c r="R214" s="325"/>
      <c r="S214" s="1003" t="str">
        <f t="shared" si="184"/>
        <v>.</v>
      </c>
      <c r="T214" s="1004" t="str">
        <f t="shared" si="184"/>
        <v>.</v>
      </c>
      <c r="U214" s="1004" t="str">
        <f t="shared" si="184"/>
        <v>.</v>
      </c>
      <c r="V214" s="1004" t="str">
        <f t="shared" si="184"/>
        <v>.</v>
      </c>
      <c r="W214" s="1004" t="str">
        <f t="shared" si="184"/>
        <v>.</v>
      </c>
      <c r="X214" s="1004" t="str">
        <f t="shared" si="184"/>
        <v>.</v>
      </c>
      <c r="Y214" s="1005" t="str">
        <f t="shared" si="184"/>
        <v>.</v>
      </c>
      <c r="Z214" s="116"/>
      <c r="AA214" s="1006">
        <f t="shared" si="158"/>
        <v>-1</v>
      </c>
      <c r="AB214" s="1007" t="str">
        <f t="shared" si="159"/>
        <v>.</v>
      </c>
      <c r="AC214" s="1007" t="str">
        <f t="shared" si="160"/>
        <v>.</v>
      </c>
      <c r="AD214" s="1007" t="str">
        <f t="shared" si="161"/>
        <v>.</v>
      </c>
      <c r="AE214" s="1007" t="str">
        <f t="shared" si="162"/>
        <v>.</v>
      </c>
      <c r="AF214" s="1007" t="str">
        <f t="shared" si="163"/>
        <v>.</v>
      </c>
      <c r="AG214" s="990" t="str">
        <f t="shared" si="164"/>
        <v>.</v>
      </c>
      <c r="AH214" s="116"/>
      <c r="AI214" s="1003" t="str">
        <f>IF(S214=".",".",SUM($S214:S214))</f>
        <v>.</v>
      </c>
      <c r="AJ214" s="1004" t="str">
        <f>IF(T214=".",".",SUM($S214:T214))</f>
        <v>.</v>
      </c>
      <c r="AK214" s="1004" t="str">
        <f>IF(U214=".",".",SUM($S214:U214))</f>
        <v>.</v>
      </c>
      <c r="AL214" s="1004" t="str">
        <f>IF(V214=".",".",SUM($S214:V214))</f>
        <v>.</v>
      </c>
      <c r="AM214" s="1004" t="str">
        <f>IF(W214=".",".",SUM($S214:W214))</f>
        <v>.</v>
      </c>
      <c r="AN214" s="1004" t="str">
        <f>IF(X214=".",".",SUM($S214:X214))</f>
        <v>.</v>
      </c>
      <c r="AO214" s="1005" t="str">
        <f>IF(Y214=".",".",SUM($S214:Y214))</f>
        <v>.</v>
      </c>
      <c r="AP214" s="116"/>
      <c r="AQ214" s="1006">
        <f t="shared" si="165"/>
        <v>-1</v>
      </c>
      <c r="AR214" s="1007">
        <f t="shared" si="166"/>
        <v>-1</v>
      </c>
      <c r="AS214" s="1007">
        <f t="shared" si="167"/>
        <v>-1</v>
      </c>
      <c r="AT214" s="1007">
        <f t="shared" si="168"/>
        <v>-1</v>
      </c>
      <c r="AU214" s="1007">
        <f t="shared" si="169"/>
        <v>-1</v>
      </c>
      <c r="AV214" s="1007">
        <f t="shared" si="170"/>
        <v>-1</v>
      </c>
      <c r="AW214" s="990">
        <f t="shared" si="171"/>
        <v>-1</v>
      </c>
      <c r="AX214" s="327"/>
      <c r="AY214" s="116"/>
      <c r="AZ214" s="1474"/>
      <c r="BA214" s="1474"/>
      <c r="BB214" s="1474"/>
    </row>
    <row r="215" spans="1:54" s="189" customFormat="1" x14ac:dyDescent="0.2">
      <c r="A215" s="183"/>
      <c r="B215" s="325"/>
      <c r="C215" s="473" t="str">
        <f t="shared" ref="C215:D231" si="185">C114</f>
        <v>Special rate</v>
      </c>
      <c r="D215" s="473" t="str">
        <f t="shared" si="185"/>
        <v/>
      </c>
      <c r="E215" s="837" t="str">
        <f t="shared" si="179"/>
        <v>.</v>
      </c>
      <c r="F215" s="878"/>
      <c r="G215" s="1209"/>
      <c r="H215" s="1209"/>
      <c r="I215" s="1209"/>
      <c r="J215" s="1209"/>
      <c r="K215" s="1209"/>
      <c r="L215" s="1209"/>
      <c r="M215" s="333"/>
      <c r="N215" s="116"/>
      <c r="O215" s="1019">
        <f t="shared" ref="O215:P234" si="186">O114</f>
        <v>0</v>
      </c>
      <c r="P215" s="1020">
        <f t="shared" si="186"/>
        <v>0</v>
      </c>
      <c r="Q215" s="101"/>
      <c r="R215" s="325"/>
      <c r="S215" s="1003" t="str">
        <f t="shared" si="184"/>
        <v>.</v>
      </c>
      <c r="T215" s="1004" t="str">
        <f t="shared" si="184"/>
        <v>.</v>
      </c>
      <c r="U215" s="1004" t="str">
        <f t="shared" si="184"/>
        <v>.</v>
      </c>
      <c r="V215" s="1004" t="str">
        <f t="shared" si="184"/>
        <v>.</v>
      </c>
      <c r="W215" s="1004" t="str">
        <f t="shared" si="184"/>
        <v>.</v>
      </c>
      <c r="X215" s="1004" t="str">
        <f t="shared" si="184"/>
        <v>.</v>
      </c>
      <c r="Y215" s="1005" t="str">
        <f t="shared" si="184"/>
        <v>.</v>
      </c>
      <c r="Z215" s="116"/>
      <c r="AA215" s="1006" t="str">
        <f t="shared" si="158"/>
        <v>.</v>
      </c>
      <c r="AB215" s="1007" t="str">
        <f t="shared" si="159"/>
        <v>.</v>
      </c>
      <c r="AC215" s="1007" t="str">
        <f t="shared" si="160"/>
        <v>.</v>
      </c>
      <c r="AD215" s="1007" t="str">
        <f t="shared" si="161"/>
        <v>.</v>
      </c>
      <c r="AE215" s="1007" t="str">
        <f t="shared" si="162"/>
        <v>.</v>
      </c>
      <c r="AF215" s="1007" t="str">
        <f t="shared" si="163"/>
        <v>.</v>
      </c>
      <c r="AG215" s="990" t="str">
        <f t="shared" si="164"/>
        <v>.</v>
      </c>
      <c r="AH215" s="116"/>
      <c r="AI215" s="1003" t="str">
        <f>IF(S215=".",".",SUM($S215:S215))</f>
        <v>.</v>
      </c>
      <c r="AJ215" s="1004" t="str">
        <f>IF(T215=".",".",SUM($S215:T215))</f>
        <v>.</v>
      </c>
      <c r="AK215" s="1004" t="str">
        <f>IF(U215=".",".",SUM($S215:U215))</f>
        <v>.</v>
      </c>
      <c r="AL215" s="1004" t="str">
        <f>IF(V215=".",".",SUM($S215:V215))</f>
        <v>.</v>
      </c>
      <c r="AM215" s="1004" t="str">
        <f>IF(W215=".",".",SUM($S215:W215))</f>
        <v>.</v>
      </c>
      <c r="AN215" s="1004" t="str">
        <f>IF(X215=".",".",SUM($S215:X215))</f>
        <v>.</v>
      </c>
      <c r="AO215" s="1005" t="str">
        <f>IF(Y215=".",".",SUM($S215:Y215))</f>
        <v>.</v>
      </c>
      <c r="AP215" s="116"/>
      <c r="AQ215" s="1006" t="str">
        <f t="shared" si="165"/>
        <v>.</v>
      </c>
      <c r="AR215" s="1007" t="str">
        <f t="shared" si="166"/>
        <v>.</v>
      </c>
      <c r="AS215" s="1007" t="str">
        <f t="shared" si="167"/>
        <v>.</v>
      </c>
      <c r="AT215" s="1007" t="str">
        <f t="shared" si="168"/>
        <v>.</v>
      </c>
      <c r="AU215" s="1007" t="str">
        <f t="shared" si="169"/>
        <v>.</v>
      </c>
      <c r="AV215" s="1007" t="str">
        <f t="shared" si="170"/>
        <v>.</v>
      </c>
      <c r="AW215" s="990" t="str">
        <f t="shared" si="171"/>
        <v>.</v>
      </c>
      <c r="AX215" s="327"/>
      <c r="AY215" s="116"/>
      <c r="AZ215" s="1474"/>
      <c r="BA215" s="1474"/>
      <c r="BB215" s="1474"/>
    </row>
    <row r="216" spans="1:54" s="189" customFormat="1" x14ac:dyDescent="0.2">
      <c r="A216" s="183"/>
      <c r="B216" s="325"/>
      <c r="C216" s="473" t="str">
        <f t="shared" si="185"/>
        <v>Special rate</v>
      </c>
      <c r="D216" s="473" t="str">
        <f t="shared" si="185"/>
        <v/>
      </c>
      <c r="E216" s="837" t="str">
        <f t="shared" si="179"/>
        <v>.</v>
      </c>
      <c r="F216" s="878"/>
      <c r="G216" s="874"/>
      <c r="H216" s="874"/>
      <c r="I216" s="874"/>
      <c r="J216" s="874"/>
      <c r="K216" s="874"/>
      <c r="L216" s="874"/>
      <c r="M216" s="333"/>
      <c r="N216" s="116"/>
      <c r="O216" s="1019">
        <f t="shared" si="186"/>
        <v>0</v>
      </c>
      <c r="P216" s="1020">
        <f t="shared" si="186"/>
        <v>0</v>
      </c>
      <c r="Q216" s="101"/>
      <c r="R216" s="325"/>
      <c r="S216" s="1003" t="str">
        <f t="shared" si="184"/>
        <v>.</v>
      </c>
      <c r="T216" s="1004" t="str">
        <f t="shared" si="184"/>
        <v>.</v>
      </c>
      <c r="U216" s="1004" t="str">
        <f t="shared" si="184"/>
        <v>.</v>
      </c>
      <c r="V216" s="1004" t="str">
        <f t="shared" si="184"/>
        <v>.</v>
      </c>
      <c r="W216" s="1004" t="str">
        <f t="shared" si="184"/>
        <v>.</v>
      </c>
      <c r="X216" s="1004" t="str">
        <f t="shared" si="184"/>
        <v>.</v>
      </c>
      <c r="Y216" s="1005" t="str">
        <f t="shared" si="184"/>
        <v>.</v>
      </c>
      <c r="Z216" s="116"/>
      <c r="AA216" s="1006" t="str">
        <f t="shared" si="158"/>
        <v>.</v>
      </c>
      <c r="AB216" s="1007" t="str">
        <f t="shared" si="159"/>
        <v>.</v>
      </c>
      <c r="AC216" s="1007" t="str">
        <f t="shared" si="160"/>
        <v>.</v>
      </c>
      <c r="AD216" s="1007" t="str">
        <f t="shared" si="161"/>
        <v>.</v>
      </c>
      <c r="AE216" s="1007" t="str">
        <f t="shared" si="162"/>
        <v>.</v>
      </c>
      <c r="AF216" s="1007" t="str">
        <f t="shared" si="163"/>
        <v>.</v>
      </c>
      <c r="AG216" s="990" t="str">
        <f t="shared" si="164"/>
        <v>.</v>
      </c>
      <c r="AH216" s="116"/>
      <c r="AI216" s="1003" t="str">
        <f>IF(S216=".",".",SUM($S216:S216))</f>
        <v>.</v>
      </c>
      <c r="AJ216" s="1004" t="str">
        <f>IF(T216=".",".",SUM($S216:T216))</f>
        <v>.</v>
      </c>
      <c r="AK216" s="1004" t="str">
        <f>IF(U216=".",".",SUM($S216:U216))</f>
        <v>.</v>
      </c>
      <c r="AL216" s="1004" t="str">
        <f>IF(V216=".",".",SUM($S216:V216))</f>
        <v>.</v>
      </c>
      <c r="AM216" s="1004" t="str">
        <f>IF(W216=".",".",SUM($S216:W216))</f>
        <v>.</v>
      </c>
      <c r="AN216" s="1004" t="str">
        <f>IF(X216=".",".",SUM($S216:X216))</f>
        <v>.</v>
      </c>
      <c r="AO216" s="1005" t="str">
        <f>IF(Y216=".",".",SUM($S216:Y216))</f>
        <v>.</v>
      </c>
      <c r="AP216" s="116"/>
      <c r="AQ216" s="1006" t="str">
        <f t="shared" si="165"/>
        <v>.</v>
      </c>
      <c r="AR216" s="1007" t="str">
        <f t="shared" si="166"/>
        <v>.</v>
      </c>
      <c r="AS216" s="1007" t="str">
        <f t="shared" si="167"/>
        <v>.</v>
      </c>
      <c r="AT216" s="1007" t="str">
        <f t="shared" si="168"/>
        <v>.</v>
      </c>
      <c r="AU216" s="1007" t="str">
        <f t="shared" si="169"/>
        <v>.</v>
      </c>
      <c r="AV216" s="1007" t="str">
        <f t="shared" si="170"/>
        <v>.</v>
      </c>
      <c r="AW216" s="990" t="str">
        <f t="shared" si="171"/>
        <v>.</v>
      </c>
      <c r="AX216" s="327"/>
      <c r="AY216" s="116"/>
      <c r="AZ216" s="1474"/>
      <c r="BA216" s="1474"/>
      <c r="BB216" s="1474"/>
    </row>
    <row r="217" spans="1:54" s="189" customFormat="1" x14ac:dyDescent="0.2">
      <c r="A217" s="183"/>
      <c r="B217" s="325"/>
      <c r="C217" s="473" t="str">
        <f t="shared" si="185"/>
        <v>Special rate</v>
      </c>
      <c r="D217" s="473" t="str">
        <f t="shared" si="185"/>
        <v/>
      </c>
      <c r="E217" s="837" t="str">
        <f t="shared" si="179"/>
        <v>.</v>
      </c>
      <c r="F217" s="878"/>
      <c r="G217" s="874"/>
      <c r="H217" s="874"/>
      <c r="I217" s="874"/>
      <c r="J217" s="874"/>
      <c r="K217" s="874"/>
      <c r="L217" s="874"/>
      <c r="M217" s="333"/>
      <c r="N217" s="116"/>
      <c r="O217" s="1019">
        <f t="shared" si="186"/>
        <v>0</v>
      </c>
      <c r="P217" s="1020">
        <f t="shared" si="186"/>
        <v>0</v>
      </c>
      <c r="Q217" s="101"/>
      <c r="R217" s="325"/>
      <c r="S217" s="1003" t="str">
        <f t="shared" si="184"/>
        <v>.</v>
      </c>
      <c r="T217" s="1004" t="str">
        <f t="shared" si="184"/>
        <v>.</v>
      </c>
      <c r="U217" s="1004" t="str">
        <f t="shared" si="184"/>
        <v>.</v>
      </c>
      <c r="V217" s="1004" t="str">
        <f t="shared" si="184"/>
        <v>.</v>
      </c>
      <c r="W217" s="1004" t="str">
        <f t="shared" si="184"/>
        <v>.</v>
      </c>
      <c r="X217" s="1004" t="str">
        <f t="shared" si="184"/>
        <v>.</v>
      </c>
      <c r="Y217" s="1005" t="str">
        <f t="shared" si="184"/>
        <v>.</v>
      </c>
      <c r="Z217" s="116"/>
      <c r="AA217" s="1006" t="str">
        <f t="shared" si="158"/>
        <v>.</v>
      </c>
      <c r="AB217" s="1007" t="str">
        <f t="shared" si="159"/>
        <v>.</v>
      </c>
      <c r="AC217" s="1007" t="str">
        <f t="shared" si="160"/>
        <v>.</v>
      </c>
      <c r="AD217" s="1007" t="str">
        <f t="shared" si="161"/>
        <v>.</v>
      </c>
      <c r="AE217" s="1007" t="str">
        <f t="shared" si="162"/>
        <v>.</v>
      </c>
      <c r="AF217" s="1007" t="str">
        <f t="shared" si="163"/>
        <v>.</v>
      </c>
      <c r="AG217" s="990" t="str">
        <f t="shared" si="164"/>
        <v>.</v>
      </c>
      <c r="AH217" s="116"/>
      <c r="AI217" s="1003" t="str">
        <f>IF(S217=".",".",SUM($S217:S217))</f>
        <v>.</v>
      </c>
      <c r="AJ217" s="1004" t="str">
        <f>IF(T217=".",".",SUM($S217:T217))</f>
        <v>.</v>
      </c>
      <c r="AK217" s="1004" t="str">
        <f>IF(U217=".",".",SUM($S217:U217))</f>
        <v>.</v>
      </c>
      <c r="AL217" s="1004" t="str">
        <f>IF(V217=".",".",SUM($S217:V217))</f>
        <v>.</v>
      </c>
      <c r="AM217" s="1004" t="str">
        <f>IF(W217=".",".",SUM($S217:W217))</f>
        <v>.</v>
      </c>
      <c r="AN217" s="1004" t="str">
        <f>IF(X217=".",".",SUM($S217:X217))</f>
        <v>.</v>
      </c>
      <c r="AO217" s="1005" t="str">
        <f>IF(Y217=".",".",SUM($S217:Y217))</f>
        <v>.</v>
      </c>
      <c r="AP217" s="116"/>
      <c r="AQ217" s="1006" t="str">
        <f t="shared" si="165"/>
        <v>.</v>
      </c>
      <c r="AR217" s="1007" t="str">
        <f t="shared" si="166"/>
        <v>.</v>
      </c>
      <c r="AS217" s="1007" t="str">
        <f t="shared" si="167"/>
        <v>.</v>
      </c>
      <c r="AT217" s="1007" t="str">
        <f t="shared" si="168"/>
        <v>.</v>
      </c>
      <c r="AU217" s="1007" t="str">
        <f t="shared" si="169"/>
        <v>.</v>
      </c>
      <c r="AV217" s="1007" t="str">
        <f t="shared" si="170"/>
        <v>.</v>
      </c>
      <c r="AW217" s="990" t="str">
        <f t="shared" si="171"/>
        <v>.</v>
      </c>
      <c r="AX217" s="327"/>
      <c r="AY217" s="116"/>
      <c r="AZ217" s="1474"/>
      <c r="BA217" s="1474"/>
      <c r="BB217" s="1474"/>
    </row>
    <row r="218" spans="1:54" s="189" customFormat="1" x14ac:dyDescent="0.2">
      <c r="A218" s="183"/>
      <c r="B218" s="325"/>
      <c r="C218" s="473" t="str">
        <f t="shared" si="185"/>
        <v>Special rate</v>
      </c>
      <c r="D218" s="473" t="str">
        <f t="shared" si="185"/>
        <v/>
      </c>
      <c r="E218" s="837" t="str">
        <f t="shared" si="179"/>
        <v>.</v>
      </c>
      <c r="F218" s="878"/>
      <c r="G218" s="874"/>
      <c r="H218" s="874"/>
      <c r="I218" s="874"/>
      <c r="J218" s="874"/>
      <c r="K218" s="874"/>
      <c r="L218" s="874"/>
      <c r="M218" s="333"/>
      <c r="N218" s="116"/>
      <c r="O218" s="1019">
        <f t="shared" si="186"/>
        <v>0</v>
      </c>
      <c r="P218" s="1020">
        <f t="shared" si="186"/>
        <v>0</v>
      </c>
      <c r="Q218" s="101"/>
      <c r="R218" s="325"/>
      <c r="S218" s="1003" t="str">
        <f t="shared" si="184"/>
        <v>.</v>
      </c>
      <c r="T218" s="1004" t="str">
        <f t="shared" si="184"/>
        <v>.</v>
      </c>
      <c r="U218" s="1004" t="str">
        <f t="shared" si="184"/>
        <v>.</v>
      </c>
      <c r="V218" s="1004" t="str">
        <f t="shared" si="184"/>
        <v>.</v>
      </c>
      <c r="W218" s="1004" t="str">
        <f t="shared" si="184"/>
        <v>.</v>
      </c>
      <c r="X218" s="1004" t="str">
        <f t="shared" si="184"/>
        <v>.</v>
      </c>
      <c r="Y218" s="1005" t="str">
        <f t="shared" si="184"/>
        <v>.</v>
      </c>
      <c r="Z218" s="116"/>
      <c r="AA218" s="1006" t="str">
        <f t="shared" si="158"/>
        <v>.</v>
      </c>
      <c r="AB218" s="1007" t="str">
        <f t="shared" si="159"/>
        <v>.</v>
      </c>
      <c r="AC218" s="1007" t="str">
        <f t="shared" si="160"/>
        <v>.</v>
      </c>
      <c r="AD218" s="1007" t="str">
        <f t="shared" si="161"/>
        <v>.</v>
      </c>
      <c r="AE218" s="1007" t="str">
        <f t="shared" si="162"/>
        <v>.</v>
      </c>
      <c r="AF218" s="1007" t="str">
        <f t="shared" si="163"/>
        <v>.</v>
      </c>
      <c r="AG218" s="990" t="str">
        <f t="shared" si="164"/>
        <v>.</v>
      </c>
      <c r="AH218" s="116"/>
      <c r="AI218" s="1003" t="str">
        <f>IF(S218=".",".",SUM($S218:S218))</f>
        <v>.</v>
      </c>
      <c r="AJ218" s="1004" t="str">
        <f>IF(T218=".",".",SUM($S218:T218))</f>
        <v>.</v>
      </c>
      <c r="AK218" s="1004" t="str">
        <f>IF(U218=".",".",SUM($S218:U218))</f>
        <v>.</v>
      </c>
      <c r="AL218" s="1004" t="str">
        <f>IF(V218=".",".",SUM($S218:V218))</f>
        <v>.</v>
      </c>
      <c r="AM218" s="1004" t="str">
        <f>IF(W218=".",".",SUM($S218:W218))</f>
        <v>.</v>
      </c>
      <c r="AN218" s="1004" t="str">
        <f>IF(X218=".",".",SUM($S218:X218))</f>
        <v>.</v>
      </c>
      <c r="AO218" s="1005" t="str">
        <f>IF(Y218=".",".",SUM($S218:Y218))</f>
        <v>.</v>
      </c>
      <c r="AP218" s="116"/>
      <c r="AQ218" s="1006" t="str">
        <f t="shared" si="165"/>
        <v>.</v>
      </c>
      <c r="AR218" s="1007" t="str">
        <f t="shared" si="166"/>
        <v>.</v>
      </c>
      <c r="AS218" s="1007" t="str">
        <f t="shared" si="167"/>
        <v>.</v>
      </c>
      <c r="AT218" s="1007" t="str">
        <f t="shared" si="168"/>
        <v>.</v>
      </c>
      <c r="AU218" s="1007" t="str">
        <f t="shared" si="169"/>
        <v>.</v>
      </c>
      <c r="AV218" s="1007" t="str">
        <f t="shared" si="170"/>
        <v>.</v>
      </c>
      <c r="AW218" s="990" t="str">
        <f t="shared" si="171"/>
        <v>.</v>
      </c>
      <c r="AX218" s="327"/>
      <c r="AY218" s="116"/>
      <c r="AZ218" s="1474"/>
      <c r="BA218" s="1474"/>
      <c r="BB218" s="1474"/>
    </row>
    <row r="219" spans="1:54" s="189" customFormat="1" x14ac:dyDescent="0.2">
      <c r="A219" s="183"/>
      <c r="B219" s="325"/>
      <c r="C219" s="473" t="str">
        <f t="shared" si="185"/>
        <v>Special rate</v>
      </c>
      <c r="D219" s="473" t="str">
        <f t="shared" si="185"/>
        <v/>
      </c>
      <c r="E219" s="837" t="str">
        <f t="shared" si="179"/>
        <v>.</v>
      </c>
      <c r="F219" s="878"/>
      <c r="G219" s="874"/>
      <c r="H219" s="874"/>
      <c r="I219" s="874"/>
      <c r="J219" s="874"/>
      <c r="K219" s="874"/>
      <c r="L219" s="874"/>
      <c r="M219" s="333"/>
      <c r="N219" s="116"/>
      <c r="O219" s="1019">
        <f t="shared" si="186"/>
        <v>0</v>
      </c>
      <c r="P219" s="1020">
        <f t="shared" si="186"/>
        <v>0</v>
      </c>
      <c r="Q219" s="101"/>
      <c r="R219" s="325"/>
      <c r="S219" s="1003" t="str">
        <f t="shared" si="184"/>
        <v>.</v>
      </c>
      <c r="T219" s="1004" t="str">
        <f t="shared" si="184"/>
        <v>.</v>
      </c>
      <c r="U219" s="1004" t="str">
        <f t="shared" si="184"/>
        <v>.</v>
      </c>
      <c r="V219" s="1004" t="str">
        <f t="shared" si="184"/>
        <v>.</v>
      </c>
      <c r="W219" s="1004" t="str">
        <f t="shared" si="184"/>
        <v>.</v>
      </c>
      <c r="X219" s="1004" t="str">
        <f t="shared" si="184"/>
        <v>.</v>
      </c>
      <c r="Y219" s="1005" t="str">
        <f t="shared" si="184"/>
        <v>.</v>
      </c>
      <c r="Z219" s="116"/>
      <c r="AA219" s="1006" t="str">
        <f t="shared" si="158"/>
        <v>.</v>
      </c>
      <c r="AB219" s="1007" t="str">
        <f t="shared" si="159"/>
        <v>.</v>
      </c>
      <c r="AC219" s="1007" t="str">
        <f t="shared" si="160"/>
        <v>.</v>
      </c>
      <c r="AD219" s="1007" t="str">
        <f t="shared" si="161"/>
        <v>.</v>
      </c>
      <c r="AE219" s="1007" t="str">
        <f t="shared" si="162"/>
        <v>.</v>
      </c>
      <c r="AF219" s="1007" t="str">
        <f t="shared" si="163"/>
        <v>.</v>
      </c>
      <c r="AG219" s="990" t="str">
        <f t="shared" si="164"/>
        <v>.</v>
      </c>
      <c r="AH219" s="116"/>
      <c r="AI219" s="1003" t="str">
        <f>IF(S219=".",".",SUM($S219:S219))</f>
        <v>.</v>
      </c>
      <c r="AJ219" s="1004" t="str">
        <f>IF(T219=".",".",SUM($S219:T219))</f>
        <v>.</v>
      </c>
      <c r="AK219" s="1004" t="str">
        <f>IF(U219=".",".",SUM($S219:U219))</f>
        <v>.</v>
      </c>
      <c r="AL219" s="1004" t="str">
        <f>IF(V219=".",".",SUM($S219:V219))</f>
        <v>.</v>
      </c>
      <c r="AM219" s="1004" t="str">
        <f>IF(W219=".",".",SUM($S219:W219))</f>
        <v>.</v>
      </c>
      <c r="AN219" s="1004" t="str">
        <f>IF(X219=".",".",SUM($S219:X219))</f>
        <v>.</v>
      </c>
      <c r="AO219" s="1005" t="str">
        <f>IF(Y219=".",".",SUM($S219:Y219))</f>
        <v>.</v>
      </c>
      <c r="AP219" s="116"/>
      <c r="AQ219" s="1006" t="str">
        <f t="shared" si="165"/>
        <v>.</v>
      </c>
      <c r="AR219" s="1007" t="str">
        <f t="shared" si="166"/>
        <v>.</v>
      </c>
      <c r="AS219" s="1007" t="str">
        <f t="shared" si="167"/>
        <v>.</v>
      </c>
      <c r="AT219" s="1007" t="str">
        <f t="shared" si="168"/>
        <v>.</v>
      </c>
      <c r="AU219" s="1007" t="str">
        <f t="shared" si="169"/>
        <v>.</v>
      </c>
      <c r="AV219" s="1007" t="str">
        <f t="shared" si="170"/>
        <v>.</v>
      </c>
      <c r="AW219" s="990" t="str">
        <f t="shared" si="171"/>
        <v>.</v>
      </c>
      <c r="AX219" s="327"/>
      <c r="AY219" s="116"/>
      <c r="AZ219" s="1474"/>
      <c r="BA219" s="1474"/>
      <c r="BB219" s="1474"/>
    </row>
    <row r="220" spans="1:54" s="189" customFormat="1" x14ac:dyDescent="0.2">
      <c r="A220" s="183"/>
      <c r="B220" s="325"/>
      <c r="C220" s="473" t="str">
        <f t="shared" si="185"/>
        <v>Special rate</v>
      </c>
      <c r="D220" s="473" t="str">
        <f t="shared" si="185"/>
        <v/>
      </c>
      <c r="E220" s="837" t="str">
        <f t="shared" si="179"/>
        <v>.</v>
      </c>
      <c r="F220" s="878"/>
      <c r="G220" s="874"/>
      <c r="H220" s="874"/>
      <c r="I220" s="874"/>
      <c r="J220" s="874"/>
      <c r="K220" s="874"/>
      <c r="L220" s="874"/>
      <c r="M220" s="333"/>
      <c r="N220" s="116"/>
      <c r="O220" s="1019">
        <f t="shared" si="186"/>
        <v>0</v>
      </c>
      <c r="P220" s="1020">
        <f t="shared" si="186"/>
        <v>0</v>
      </c>
      <c r="Q220" s="101"/>
      <c r="R220" s="325"/>
      <c r="S220" s="1003" t="str">
        <f t="shared" ref="S220:Y249" si="187">IF(F220="",".",F220-E220)</f>
        <v>.</v>
      </c>
      <c r="T220" s="1004" t="str">
        <f t="shared" si="187"/>
        <v>.</v>
      </c>
      <c r="U220" s="1004" t="str">
        <f t="shared" si="187"/>
        <v>.</v>
      </c>
      <c r="V220" s="1004" t="str">
        <f t="shared" si="187"/>
        <v>.</v>
      </c>
      <c r="W220" s="1004" t="str">
        <f t="shared" si="187"/>
        <v>.</v>
      </c>
      <c r="X220" s="1004" t="str">
        <f t="shared" si="187"/>
        <v>.</v>
      </c>
      <c r="Y220" s="1005" t="str">
        <f t="shared" si="187"/>
        <v>.</v>
      </c>
      <c r="Z220" s="116"/>
      <c r="AA220" s="1006" t="str">
        <f t="shared" si="158"/>
        <v>.</v>
      </c>
      <c r="AB220" s="1007" t="str">
        <f t="shared" si="159"/>
        <v>.</v>
      </c>
      <c r="AC220" s="1007" t="str">
        <f t="shared" si="160"/>
        <v>.</v>
      </c>
      <c r="AD220" s="1007" t="str">
        <f t="shared" si="161"/>
        <v>.</v>
      </c>
      <c r="AE220" s="1007" t="str">
        <f t="shared" si="162"/>
        <v>.</v>
      </c>
      <c r="AF220" s="1007" t="str">
        <f t="shared" si="163"/>
        <v>.</v>
      </c>
      <c r="AG220" s="990" t="str">
        <f t="shared" si="164"/>
        <v>.</v>
      </c>
      <c r="AH220" s="116"/>
      <c r="AI220" s="1003" t="str">
        <f>IF(S220=".",".",SUM($S220:S220))</f>
        <v>.</v>
      </c>
      <c r="AJ220" s="1004" t="str">
        <f>IF(T220=".",".",SUM($S220:T220))</f>
        <v>.</v>
      </c>
      <c r="AK220" s="1004" t="str">
        <f>IF(U220=".",".",SUM($S220:U220))</f>
        <v>.</v>
      </c>
      <c r="AL220" s="1004" t="str">
        <f>IF(V220=".",".",SUM($S220:V220))</f>
        <v>.</v>
      </c>
      <c r="AM220" s="1004" t="str">
        <f>IF(W220=".",".",SUM($S220:W220))</f>
        <v>.</v>
      </c>
      <c r="AN220" s="1004" t="str">
        <f>IF(X220=".",".",SUM($S220:X220))</f>
        <v>.</v>
      </c>
      <c r="AO220" s="1005" t="str">
        <f>IF(Y220=".",".",SUM($S220:Y220))</f>
        <v>.</v>
      </c>
      <c r="AP220" s="116"/>
      <c r="AQ220" s="1006" t="str">
        <f t="shared" si="165"/>
        <v>.</v>
      </c>
      <c r="AR220" s="1007" t="str">
        <f t="shared" si="166"/>
        <v>.</v>
      </c>
      <c r="AS220" s="1007" t="str">
        <f t="shared" si="167"/>
        <v>.</v>
      </c>
      <c r="AT220" s="1007" t="str">
        <f t="shared" si="168"/>
        <v>.</v>
      </c>
      <c r="AU220" s="1007" t="str">
        <f t="shared" si="169"/>
        <v>.</v>
      </c>
      <c r="AV220" s="1007" t="str">
        <f t="shared" si="170"/>
        <v>.</v>
      </c>
      <c r="AW220" s="990" t="str">
        <f t="shared" si="171"/>
        <v>.</v>
      </c>
      <c r="AX220" s="327"/>
      <c r="AY220" s="116"/>
      <c r="AZ220" s="1474"/>
      <c r="BA220" s="1474"/>
      <c r="BB220" s="1474"/>
    </row>
    <row r="221" spans="1:54" s="189" customFormat="1" x14ac:dyDescent="0.2">
      <c r="A221" s="183"/>
      <c r="B221" s="325"/>
      <c r="C221" s="473" t="str">
        <f t="shared" si="185"/>
        <v>Special rate</v>
      </c>
      <c r="D221" s="473" t="str">
        <f t="shared" si="185"/>
        <v/>
      </c>
      <c r="E221" s="837" t="str">
        <f t="shared" si="179"/>
        <v>.</v>
      </c>
      <c r="F221" s="878"/>
      <c r="G221" s="874"/>
      <c r="H221" s="874"/>
      <c r="I221" s="874"/>
      <c r="J221" s="874"/>
      <c r="K221" s="874"/>
      <c r="L221" s="874"/>
      <c r="M221" s="333"/>
      <c r="N221" s="116"/>
      <c r="O221" s="1019">
        <f t="shared" si="186"/>
        <v>0</v>
      </c>
      <c r="P221" s="1020">
        <f t="shared" si="186"/>
        <v>0</v>
      </c>
      <c r="Q221" s="101"/>
      <c r="R221" s="325"/>
      <c r="S221" s="1003" t="str">
        <f t="shared" si="187"/>
        <v>.</v>
      </c>
      <c r="T221" s="1004" t="str">
        <f t="shared" si="187"/>
        <v>.</v>
      </c>
      <c r="U221" s="1004" t="str">
        <f t="shared" si="187"/>
        <v>.</v>
      </c>
      <c r="V221" s="1004" t="str">
        <f t="shared" si="187"/>
        <v>.</v>
      </c>
      <c r="W221" s="1004" t="str">
        <f t="shared" si="187"/>
        <v>.</v>
      </c>
      <c r="X221" s="1004" t="str">
        <f t="shared" si="187"/>
        <v>.</v>
      </c>
      <c r="Y221" s="1005" t="str">
        <f t="shared" si="187"/>
        <v>.</v>
      </c>
      <c r="Z221" s="116"/>
      <c r="AA221" s="1006" t="str">
        <f t="shared" si="158"/>
        <v>.</v>
      </c>
      <c r="AB221" s="1007" t="str">
        <f t="shared" si="159"/>
        <v>.</v>
      </c>
      <c r="AC221" s="1007" t="str">
        <f t="shared" si="160"/>
        <v>.</v>
      </c>
      <c r="AD221" s="1007" t="str">
        <f t="shared" si="161"/>
        <v>.</v>
      </c>
      <c r="AE221" s="1007" t="str">
        <f t="shared" si="162"/>
        <v>.</v>
      </c>
      <c r="AF221" s="1007" t="str">
        <f t="shared" si="163"/>
        <v>.</v>
      </c>
      <c r="AG221" s="990" t="str">
        <f t="shared" si="164"/>
        <v>.</v>
      </c>
      <c r="AH221" s="116"/>
      <c r="AI221" s="1003" t="str">
        <f>IF(S221=".",".",SUM($S221:S221))</f>
        <v>.</v>
      </c>
      <c r="AJ221" s="1004" t="str">
        <f>IF(T221=".",".",SUM($S221:T221))</f>
        <v>.</v>
      </c>
      <c r="AK221" s="1004" t="str">
        <f>IF(U221=".",".",SUM($S221:U221))</f>
        <v>.</v>
      </c>
      <c r="AL221" s="1004" t="str">
        <f>IF(V221=".",".",SUM($S221:V221))</f>
        <v>.</v>
      </c>
      <c r="AM221" s="1004" t="str">
        <f>IF(W221=".",".",SUM($S221:W221))</f>
        <v>.</v>
      </c>
      <c r="AN221" s="1004" t="str">
        <f>IF(X221=".",".",SUM($S221:X221))</f>
        <v>.</v>
      </c>
      <c r="AO221" s="1005" t="str">
        <f>IF(Y221=".",".",SUM($S221:Y221))</f>
        <v>.</v>
      </c>
      <c r="AP221" s="116"/>
      <c r="AQ221" s="1006" t="str">
        <f t="shared" si="165"/>
        <v>.</v>
      </c>
      <c r="AR221" s="1007" t="str">
        <f t="shared" si="166"/>
        <v>.</v>
      </c>
      <c r="AS221" s="1007" t="str">
        <f t="shared" si="167"/>
        <v>.</v>
      </c>
      <c r="AT221" s="1007" t="str">
        <f t="shared" si="168"/>
        <v>.</v>
      </c>
      <c r="AU221" s="1007" t="str">
        <f t="shared" si="169"/>
        <v>.</v>
      </c>
      <c r="AV221" s="1007" t="str">
        <f t="shared" si="170"/>
        <v>.</v>
      </c>
      <c r="AW221" s="990" t="str">
        <f t="shared" si="171"/>
        <v>.</v>
      </c>
      <c r="AX221" s="327"/>
      <c r="AY221" s="116"/>
      <c r="AZ221" s="1474"/>
      <c r="BA221" s="1474"/>
      <c r="BB221" s="1474"/>
    </row>
    <row r="222" spans="1:54" s="189" customFormat="1" x14ac:dyDescent="0.2">
      <c r="A222" s="183"/>
      <c r="B222" s="325"/>
      <c r="C222" s="473" t="str">
        <f t="shared" si="185"/>
        <v>Special rate</v>
      </c>
      <c r="D222" s="473" t="str">
        <f t="shared" si="185"/>
        <v/>
      </c>
      <c r="E222" s="837" t="str">
        <f t="shared" si="179"/>
        <v>.</v>
      </c>
      <c r="F222" s="878"/>
      <c r="G222" s="874"/>
      <c r="H222" s="874"/>
      <c r="I222" s="874"/>
      <c r="J222" s="874"/>
      <c r="K222" s="874"/>
      <c r="L222" s="874"/>
      <c r="M222" s="333"/>
      <c r="N222" s="116"/>
      <c r="O222" s="1019">
        <f t="shared" si="186"/>
        <v>0</v>
      </c>
      <c r="P222" s="1020">
        <f t="shared" si="186"/>
        <v>0</v>
      </c>
      <c r="Q222" s="101"/>
      <c r="R222" s="325"/>
      <c r="S222" s="1003" t="str">
        <f t="shared" si="187"/>
        <v>.</v>
      </c>
      <c r="T222" s="1004" t="str">
        <f t="shared" si="187"/>
        <v>.</v>
      </c>
      <c r="U222" s="1004" t="str">
        <f t="shared" si="187"/>
        <v>.</v>
      </c>
      <c r="V222" s="1004" t="str">
        <f t="shared" si="187"/>
        <v>.</v>
      </c>
      <c r="W222" s="1004" t="str">
        <f t="shared" si="187"/>
        <v>.</v>
      </c>
      <c r="X222" s="1004" t="str">
        <f t="shared" si="187"/>
        <v>.</v>
      </c>
      <c r="Y222" s="1005" t="str">
        <f t="shared" si="187"/>
        <v>.</v>
      </c>
      <c r="Z222" s="116"/>
      <c r="AA222" s="1006" t="str">
        <f t="shared" si="158"/>
        <v>.</v>
      </c>
      <c r="AB222" s="1007" t="str">
        <f t="shared" si="159"/>
        <v>.</v>
      </c>
      <c r="AC222" s="1007" t="str">
        <f t="shared" si="160"/>
        <v>.</v>
      </c>
      <c r="AD222" s="1007" t="str">
        <f t="shared" si="161"/>
        <v>.</v>
      </c>
      <c r="AE222" s="1007" t="str">
        <f t="shared" si="162"/>
        <v>.</v>
      </c>
      <c r="AF222" s="1007" t="str">
        <f t="shared" si="163"/>
        <v>.</v>
      </c>
      <c r="AG222" s="990" t="str">
        <f t="shared" si="164"/>
        <v>.</v>
      </c>
      <c r="AH222" s="116"/>
      <c r="AI222" s="1003" t="str">
        <f>IF(S222=".",".",SUM($S222:S222))</f>
        <v>.</v>
      </c>
      <c r="AJ222" s="1004" t="str">
        <f>IF(T222=".",".",SUM($S222:T222))</f>
        <v>.</v>
      </c>
      <c r="AK222" s="1004" t="str">
        <f>IF(U222=".",".",SUM($S222:U222))</f>
        <v>.</v>
      </c>
      <c r="AL222" s="1004" t="str">
        <f>IF(V222=".",".",SUM($S222:V222))</f>
        <v>.</v>
      </c>
      <c r="AM222" s="1004" t="str">
        <f>IF(W222=".",".",SUM($S222:W222))</f>
        <v>.</v>
      </c>
      <c r="AN222" s="1004" t="str">
        <f>IF(X222=".",".",SUM($S222:X222))</f>
        <v>.</v>
      </c>
      <c r="AO222" s="1005" t="str">
        <f>IF(Y222=".",".",SUM($S222:Y222))</f>
        <v>.</v>
      </c>
      <c r="AP222" s="116"/>
      <c r="AQ222" s="1006" t="str">
        <f t="shared" si="165"/>
        <v>.</v>
      </c>
      <c r="AR222" s="1007" t="str">
        <f t="shared" si="166"/>
        <v>.</v>
      </c>
      <c r="AS222" s="1007" t="str">
        <f t="shared" si="167"/>
        <v>.</v>
      </c>
      <c r="AT222" s="1007" t="str">
        <f t="shared" si="168"/>
        <v>.</v>
      </c>
      <c r="AU222" s="1007" t="str">
        <f t="shared" si="169"/>
        <v>.</v>
      </c>
      <c r="AV222" s="1007" t="str">
        <f t="shared" si="170"/>
        <v>.</v>
      </c>
      <c r="AW222" s="990" t="str">
        <f t="shared" si="171"/>
        <v>.</v>
      </c>
      <c r="AX222" s="327"/>
      <c r="AY222" s="116"/>
      <c r="AZ222" s="1474"/>
      <c r="BA222" s="1474"/>
      <c r="BB222" s="1474"/>
    </row>
    <row r="223" spans="1:54" s="189" customFormat="1" x14ac:dyDescent="0.2">
      <c r="A223" s="183"/>
      <c r="B223" s="325"/>
      <c r="C223" s="473" t="str">
        <f t="shared" si="185"/>
        <v>Special rate</v>
      </c>
      <c r="D223" s="473" t="str">
        <f t="shared" si="185"/>
        <v/>
      </c>
      <c r="E223" s="837" t="str">
        <f t="shared" si="179"/>
        <v>.</v>
      </c>
      <c r="F223" s="878"/>
      <c r="G223" s="874"/>
      <c r="H223" s="874"/>
      <c r="I223" s="874"/>
      <c r="J223" s="874"/>
      <c r="K223" s="874"/>
      <c r="L223" s="874"/>
      <c r="M223" s="333"/>
      <c r="N223" s="116"/>
      <c r="O223" s="1019">
        <f t="shared" si="186"/>
        <v>0</v>
      </c>
      <c r="P223" s="1020">
        <f t="shared" si="186"/>
        <v>0</v>
      </c>
      <c r="Q223" s="101"/>
      <c r="R223" s="325"/>
      <c r="S223" s="1003" t="str">
        <f t="shared" si="187"/>
        <v>.</v>
      </c>
      <c r="T223" s="1004" t="str">
        <f t="shared" si="187"/>
        <v>.</v>
      </c>
      <c r="U223" s="1004" t="str">
        <f t="shared" si="187"/>
        <v>.</v>
      </c>
      <c r="V223" s="1004" t="str">
        <f t="shared" si="187"/>
        <v>.</v>
      </c>
      <c r="W223" s="1004" t="str">
        <f t="shared" si="187"/>
        <v>.</v>
      </c>
      <c r="X223" s="1004" t="str">
        <f t="shared" si="187"/>
        <v>.</v>
      </c>
      <c r="Y223" s="1005" t="str">
        <f t="shared" si="187"/>
        <v>.</v>
      </c>
      <c r="Z223" s="116"/>
      <c r="AA223" s="1006" t="str">
        <f t="shared" si="158"/>
        <v>.</v>
      </c>
      <c r="AB223" s="1007" t="str">
        <f t="shared" si="159"/>
        <v>.</v>
      </c>
      <c r="AC223" s="1007" t="str">
        <f t="shared" si="160"/>
        <v>.</v>
      </c>
      <c r="AD223" s="1007" t="str">
        <f t="shared" si="161"/>
        <v>.</v>
      </c>
      <c r="AE223" s="1007" t="str">
        <f t="shared" si="162"/>
        <v>.</v>
      </c>
      <c r="AF223" s="1007" t="str">
        <f t="shared" si="163"/>
        <v>.</v>
      </c>
      <c r="AG223" s="990" t="str">
        <f t="shared" si="164"/>
        <v>.</v>
      </c>
      <c r="AH223" s="116"/>
      <c r="AI223" s="1003" t="str">
        <f>IF(S223=".",".",SUM($S223:S223))</f>
        <v>.</v>
      </c>
      <c r="AJ223" s="1004" t="str">
        <f>IF(T223=".",".",SUM($S223:T223))</f>
        <v>.</v>
      </c>
      <c r="AK223" s="1004" t="str">
        <f>IF(U223=".",".",SUM($S223:U223))</f>
        <v>.</v>
      </c>
      <c r="AL223" s="1004" t="str">
        <f>IF(V223=".",".",SUM($S223:V223))</f>
        <v>.</v>
      </c>
      <c r="AM223" s="1004" t="str">
        <f>IF(W223=".",".",SUM($S223:W223))</f>
        <v>.</v>
      </c>
      <c r="AN223" s="1004" t="str">
        <f>IF(X223=".",".",SUM($S223:X223))</f>
        <v>.</v>
      </c>
      <c r="AO223" s="1005" t="str">
        <f>IF(Y223=".",".",SUM($S223:Y223))</f>
        <v>.</v>
      </c>
      <c r="AP223" s="116"/>
      <c r="AQ223" s="1006" t="str">
        <f t="shared" si="165"/>
        <v>.</v>
      </c>
      <c r="AR223" s="1007" t="str">
        <f t="shared" si="166"/>
        <v>.</v>
      </c>
      <c r="AS223" s="1007" t="str">
        <f t="shared" si="167"/>
        <v>.</v>
      </c>
      <c r="AT223" s="1007" t="str">
        <f t="shared" si="168"/>
        <v>.</v>
      </c>
      <c r="AU223" s="1007" t="str">
        <f t="shared" si="169"/>
        <v>.</v>
      </c>
      <c r="AV223" s="1007" t="str">
        <f t="shared" si="170"/>
        <v>.</v>
      </c>
      <c r="AW223" s="990" t="str">
        <f t="shared" si="171"/>
        <v>.</v>
      </c>
      <c r="AX223" s="327"/>
      <c r="AY223" s="116"/>
      <c r="AZ223" s="1474"/>
      <c r="BA223" s="1474"/>
      <c r="BB223" s="1474"/>
    </row>
    <row r="224" spans="1:54" s="189" customFormat="1" x14ac:dyDescent="0.2">
      <c r="A224" s="183"/>
      <c r="B224" s="325"/>
      <c r="C224" s="473" t="str">
        <f t="shared" si="185"/>
        <v>Special rate</v>
      </c>
      <c r="D224" s="473" t="str">
        <f t="shared" si="185"/>
        <v/>
      </c>
      <c r="E224" s="837" t="str">
        <f t="shared" si="179"/>
        <v>.</v>
      </c>
      <c r="F224" s="878"/>
      <c r="G224" s="874"/>
      <c r="H224" s="874"/>
      <c r="I224" s="874"/>
      <c r="J224" s="874"/>
      <c r="K224" s="874"/>
      <c r="L224" s="874"/>
      <c r="M224" s="333"/>
      <c r="N224" s="116"/>
      <c r="O224" s="1019">
        <f t="shared" si="186"/>
        <v>0</v>
      </c>
      <c r="P224" s="1020">
        <f t="shared" si="186"/>
        <v>0</v>
      </c>
      <c r="Q224" s="101"/>
      <c r="R224" s="325"/>
      <c r="S224" s="1003" t="str">
        <f t="shared" si="187"/>
        <v>.</v>
      </c>
      <c r="T224" s="1004" t="str">
        <f t="shared" si="187"/>
        <v>.</v>
      </c>
      <c r="U224" s="1004" t="str">
        <f t="shared" si="187"/>
        <v>.</v>
      </c>
      <c r="V224" s="1004" t="str">
        <f t="shared" si="187"/>
        <v>.</v>
      </c>
      <c r="W224" s="1004" t="str">
        <f t="shared" si="187"/>
        <v>.</v>
      </c>
      <c r="X224" s="1004" t="str">
        <f t="shared" si="187"/>
        <v>.</v>
      </c>
      <c r="Y224" s="1005" t="str">
        <f t="shared" si="187"/>
        <v>.</v>
      </c>
      <c r="Z224" s="116"/>
      <c r="AA224" s="1006" t="str">
        <f t="shared" si="158"/>
        <v>.</v>
      </c>
      <c r="AB224" s="1007" t="str">
        <f t="shared" si="159"/>
        <v>.</v>
      </c>
      <c r="AC224" s="1007" t="str">
        <f t="shared" si="160"/>
        <v>.</v>
      </c>
      <c r="AD224" s="1007" t="str">
        <f t="shared" si="161"/>
        <v>.</v>
      </c>
      <c r="AE224" s="1007" t="str">
        <f t="shared" si="162"/>
        <v>.</v>
      </c>
      <c r="AF224" s="1007" t="str">
        <f t="shared" si="163"/>
        <v>.</v>
      </c>
      <c r="AG224" s="990" t="str">
        <f t="shared" si="164"/>
        <v>.</v>
      </c>
      <c r="AH224" s="116"/>
      <c r="AI224" s="1003" t="str">
        <f>IF(S224=".",".",SUM($S224:S224))</f>
        <v>.</v>
      </c>
      <c r="AJ224" s="1004" t="str">
        <f>IF(T224=".",".",SUM($S224:T224))</f>
        <v>.</v>
      </c>
      <c r="AK224" s="1004" t="str">
        <f>IF(U224=".",".",SUM($S224:U224))</f>
        <v>.</v>
      </c>
      <c r="AL224" s="1004" t="str">
        <f>IF(V224=".",".",SUM($S224:V224))</f>
        <v>.</v>
      </c>
      <c r="AM224" s="1004" t="str">
        <f>IF(W224=".",".",SUM($S224:W224))</f>
        <v>.</v>
      </c>
      <c r="AN224" s="1004" t="str">
        <f>IF(X224=".",".",SUM($S224:X224))</f>
        <v>.</v>
      </c>
      <c r="AO224" s="1005" t="str">
        <f>IF(Y224=".",".",SUM($S224:Y224))</f>
        <v>.</v>
      </c>
      <c r="AP224" s="116"/>
      <c r="AQ224" s="1006" t="str">
        <f t="shared" si="165"/>
        <v>.</v>
      </c>
      <c r="AR224" s="1007" t="str">
        <f t="shared" si="166"/>
        <v>.</v>
      </c>
      <c r="AS224" s="1007" t="str">
        <f t="shared" si="167"/>
        <v>.</v>
      </c>
      <c r="AT224" s="1007" t="str">
        <f t="shared" si="168"/>
        <v>.</v>
      </c>
      <c r="AU224" s="1007" t="str">
        <f t="shared" si="169"/>
        <v>.</v>
      </c>
      <c r="AV224" s="1007" t="str">
        <f t="shared" si="170"/>
        <v>.</v>
      </c>
      <c r="AW224" s="990" t="str">
        <f t="shared" si="171"/>
        <v>.</v>
      </c>
      <c r="AX224" s="327"/>
      <c r="AY224" s="116"/>
      <c r="AZ224" s="1474"/>
      <c r="BA224" s="1474"/>
      <c r="BB224" s="1474"/>
    </row>
    <row r="225" spans="1:54" s="189" customFormat="1" x14ac:dyDescent="0.2">
      <c r="A225" s="183"/>
      <c r="B225" s="325"/>
      <c r="C225" s="473" t="str">
        <f t="shared" si="185"/>
        <v>Special rate</v>
      </c>
      <c r="D225" s="473" t="str">
        <f t="shared" si="185"/>
        <v/>
      </c>
      <c r="E225" s="837" t="str">
        <f t="shared" si="179"/>
        <v>.</v>
      </c>
      <c r="F225" s="878"/>
      <c r="G225" s="874"/>
      <c r="H225" s="874"/>
      <c r="I225" s="874"/>
      <c r="J225" s="874"/>
      <c r="K225" s="874"/>
      <c r="L225" s="874"/>
      <c r="M225" s="333"/>
      <c r="N225" s="116"/>
      <c r="O225" s="1019">
        <f t="shared" si="186"/>
        <v>0</v>
      </c>
      <c r="P225" s="1020">
        <f t="shared" si="186"/>
        <v>0</v>
      </c>
      <c r="Q225" s="101"/>
      <c r="R225" s="325"/>
      <c r="S225" s="1003" t="str">
        <f t="shared" si="187"/>
        <v>.</v>
      </c>
      <c r="T225" s="1004" t="str">
        <f t="shared" si="187"/>
        <v>.</v>
      </c>
      <c r="U225" s="1004" t="str">
        <f t="shared" si="187"/>
        <v>.</v>
      </c>
      <c r="V225" s="1004" t="str">
        <f t="shared" si="187"/>
        <v>.</v>
      </c>
      <c r="W225" s="1004" t="str">
        <f t="shared" si="187"/>
        <v>.</v>
      </c>
      <c r="X225" s="1004" t="str">
        <f t="shared" si="187"/>
        <v>.</v>
      </c>
      <c r="Y225" s="1005" t="str">
        <f t="shared" si="187"/>
        <v>.</v>
      </c>
      <c r="Z225" s="116"/>
      <c r="AA225" s="1006" t="str">
        <f t="shared" si="158"/>
        <v>.</v>
      </c>
      <c r="AB225" s="1007" t="str">
        <f t="shared" si="159"/>
        <v>.</v>
      </c>
      <c r="AC225" s="1007" t="str">
        <f t="shared" si="160"/>
        <v>.</v>
      </c>
      <c r="AD225" s="1007" t="str">
        <f t="shared" si="161"/>
        <v>.</v>
      </c>
      <c r="AE225" s="1007" t="str">
        <f t="shared" si="162"/>
        <v>.</v>
      </c>
      <c r="AF225" s="1007" t="str">
        <f t="shared" si="163"/>
        <v>.</v>
      </c>
      <c r="AG225" s="990" t="str">
        <f t="shared" si="164"/>
        <v>.</v>
      </c>
      <c r="AH225" s="116"/>
      <c r="AI225" s="1003" t="str">
        <f>IF(S225=".",".",SUM($S225:S225))</f>
        <v>.</v>
      </c>
      <c r="AJ225" s="1004" t="str">
        <f>IF(T225=".",".",SUM($S225:T225))</f>
        <v>.</v>
      </c>
      <c r="AK225" s="1004" t="str">
        <f>IF(U225=".",".",SUM($S225:U225))</f>
        <v>.</v>
      </c>
      <c r="AL225" s="1004" t="str">
        <f>IF(V225=".",".",SUM($S225:V225))</f>
        <v>.</v>
      </c>
      <c r="AM225" s="1004" t="str">
        <f>IF(W225=".",".",SUM($S225:W225))</f>
        <v>.</v>
      </c>
      <c r="AN225" s="1004" t="str">
        <f>IF(X225=".",".",SUM($S225:X225))</f>
        <v>.</v>
      </c>
      <c r="AO225" s="1005" t="str">
        <f>IF(Y225=".",".",SUM($S225:Y225))</f>
        <v>.</v>
      </c>
      <c r="AP225" s="116"/>
      <c r="AQ225" s="1006" t="str">
        <f t="shared" si="165"/>
        <v>.</v>
      </c>
      <c r="AR225" s="1007" t="str">
        <f t="shared" si="166"/>
        <v>.</v>
      </c>
      <c r="AS225" s="1007" t="str">
        <f t="shared" si="167"/>
        <v>.</v>
      </c>
      <c r="AT225" s="1007" t="str">
        <f t="shared" si="168"/>
        <v>.</v>
      </c>
      <c r="AU225" s="1007" t="str">
        <f t="shared" si="169"/>
        <v>.</v>
      </c>
      <c r="AV225" s="1007" t="str">
        <f t="shared" si="170"/>
        <v>.</v>
      </c>
      <c r="AW225" s="990" t="str">
        <f t="shared" si="171"/>
        <v>.</v>
      </c>
      <c r="AX225" s="327"/>
      <c r="AY225" s="116"/>
      <c r="AZ225" s="1474"/>
      <c r="BA225" s="1474"/>
      <c r="BB225" s="1474"/>
    </row>
    <row r="226" spans="1:54" s="189" customFormat="1" x14ac:dyDescent="0.2">
      <c r="A226" s="183"/>
      <c r="B226" s="325"/>
      <c r="C226" s="473" t="str">
        <f t="shared" si="185"/>
        <v>Special rate</v>
      </c>
      <c r="D226" s="473" t="str">
        <f t="shared" si="185"/>
        <v/>
      </c>
      <c r="E226" s="837" t="str">
        <f t="shared" ref="E226:E257" si="188">E125</f>
        <v>.</v>
      </c>
      <c r="F226" s="878"/>
      <c r="G226" s="874"/>
      <c r="H226" s="874"/>
      <c r="I226" s="874"/>
      <c r="J226" s="874"/>
      <c r="K226" s="874"/>
      <c r="L226" s="874"/>
      <c r="M226" s="333"/>
      <c r="N226" s="116"/>
      <c r="O226" s="1019">
        <f t="shared" si="186"/>
        <v>0</v>
      </c>
      <c r="P226" s="1020">
        <f t="shared" si="186"/>
        <v>0</v>
      </c>
      <c r="Q226" s="101"/>
      <c r="R226" s="325"/>
      <c r="S226" s="1003" t="str">
        <f t="shared" si="187"/>
        <v>.</v>
      </c>
      <c r="T226" s="1004" t="str">
        <f t="shared" si="187"/>
        <v>.</v>
      </c>
      <c r="U226" s="1004" t="str">
        <f t="shared" si="187"/>
        <v>.</v>
      </c>
      <c r="V226" s="1004" t="str">
        <f t="shared" si="187"/>
        <v>.</v>
      </c>
      <c r="W226" s="1004" t="str">
        <f t="shared" si="187"/>
        <v>.</v>
      </c>
      <c r="X226" s="1004" t="str">
        <f t="shared" si="187"/>
        <v>.</v>
      </c>
      <c r="Y226" s="1005" t="str">
        <f t="shared" si="187"/>
        <v>.</v>
      </c>
      <c r="Z226" s="116"/>
      <c r="AA226" s="1006" t="str">
        <f t="shared" si="158"/>
        <v>.</v>
      </c>
      <c r="AB226" s="1007" t="str">
        <f t="shared" si="159"/>
        <v>.</v>
      </c>
      <c r="AC226" s="1007" t="str">
        <f t="shared" si="160"/>
        <v>.</v>
      </c>
      <c r="AD226" s="1007" t="str">
        <f t="shared" si="161"/>
        <v>.</v>
      </c>
      <c r="AE226" s="1007" t="str">
        <f t="shared" si="162"/>
        <v>.</v>
      </c>
      <c r="AF226" s="1007" t="str">
        <f t="shared" si="163"/>
        <v>.</v>
      </c>
      <c r="AG226" s="990" t="str">
        <f t="shared" si="164"/>
        <v>.</v>
      </c>
      <c r="AH226" s="116"/>
      <c r="AI226" s="1003" t="str">
        <f>IF(S226=".",".",SUM($S226:S226))</f>
        <v>.</v>
      </c>
      <c r="AJ226" s="1004" t="str">
        <f>IF(T226=".",".",SUM($S226:T226))</f>
        <v>.</v>
      </c>
      <c r="AK226" s="1004" t="str">
        <f>IF(U226=".",".",SUM($S226:U226))</f>
        <v>.</v>
      </c>
      <c r="AL226" s="1004" t="str">
        <f>IF(V226=".",".",SUM($S226:V226))</f>
        <v>.</v>
      </c>
      <c r="AM226" s="1004" t="str">
        <f>IF(W226=".",".",SUM($S226:W226))</f>
        <v>.</v>
      </c>
      <c r="AN226" s="1004" t="str">
        <f>IF(X226=".",".",SUM($S226:X226))</f>
        <v>.</v>
      </c>
      <c r="AO226" s="1005" t="str">
        <f>IF(Y226=".",".",SUM($S226:Y226))</f>
        <v>.</v>
      </c>
      <c r="AP226" s="116"/>
      <c r="AQ226" s="1006" t="str">
        <f t="shared" si="165"/>
        <v>.</v>
      </c>
      <c r="AR226" s="1007" t="str">
        <f t="shared" si="166"/>
        <v>.</v>
      </c>
      <c r="AS226" s="1007" t="str">
        <f t="shared" si="167"/>
        <v>.</v>
      </c>
      <c r="AT226" s="1007" t="str">
        <f t="shared" si="168"/>
        <v>.</v>
      </c>
      <c r="AU226" s="1007" t="str">
        <f t="shared" si="169"/>
        <v>.</v>
      </c>
      <c r="AV226" s="1007" t="str">
        <f t="shared" si="170"/>
        <v>.</v>
      </c>
      <c r="AW226" s="990" t="str">
        <f t="shared" si="171"/>
        <v>.</v>
      </c>
      <c r="AX226" s="327"/>
      <c r="AY226" s="116"/>
      <c r="AZ226" s="1474"/>
      <c r="BA226" s="1474"/>
      <c r="BB226" s="1474"/>
    </row>
    <row r="227" spans="1:54" s="189" customFormat="1" x14ac:dyDescent="0.2">
      <c r="A227" s="183"/>
      <c r="B227" s="325"/>
      <c r="C227" s="473" t="str">
        <f t="shared" si="185"/>
        <v>Special rate</v>
      </c>
      <c r="D227" s="473" t="str">
        <f t="shared" si="185"/>
        <v/>
      </c>
      <c r="E227" s="837" t="str">
        <f t="shared" si="188"/>
        <v>.</v>
      </c>
      <c r="F227" s="878"/>
      <c r="G227" s="874"/>
      <c r="H227" s="874"/>
      <c r="I227" s="874"/>
      <c r="J227" s="874"/>
      <c r="K227" s="874"/>
      <c r="L227" s="874"/>
      <c r="M227" s="333"/>
      <c r="N227" s="116"/>
      <c r="O227" s="1019">
        <f t="shared" si="186"/>
        <v>0</v>
      </c>
      <c r="P227" s="1020">
        <f t="shared" si="186"/>
        <v>0</v>
      </c>
      <c r="Q227" s="101"/>
      <c r="R227" s="325"/>
      <c r="S227" s="1003" t="str">
        <f t="shared" si="187"/>
        <v>.</v>
      </c>
      <c r="T227" s="1004" t="str">
        <f t="shared" si="187"/>
        <v>.</v>
      </c>
      <c r="U227" s="1004" t="str">
        <f t="shared" si="187"/>
        <v>.</v>
      </c>
      <c r="V227" s="1004" t="str">
        <f t="shared" si="187"/>
        <v>.</v>
      </c>
      <c r="W227" s="1004" t="str">
        <f t="shared" si="187"/>
        <v>.</v>
      </c>
      <c r="X227" s="1004" t="str">
        <f t="shared" si="187"/>
        <v>.</v>
      </c>
      <c r="Y227" s="1005" t="str">
        <f t="shared" si="187"/>
        <v>.</v>
      </c>
      <c r="Z227" s="116"/>
      <c r="AA227" s="1006" t="str">
        <f t="shared" si="158"/>
        <v>.</v>
      </c>
      <c r="AB227" s="1007" t="str">
        <f t="shared" si="159"/>
        <v>.</v>
      </c>
      <c r="AC227" s="1007" t="str">
        <f t="shared" si="160"/>
        <v>.</v>
      </c>
      <c r="AD227" s="1007" t="str">
        <f t="shared" si="161"/>
        <v>.</v>
      </c>
      <c r="AE227" s="1007" t="str">
        <f t="shared" si="162"/>
        <v>.</v>
      </c>
      <c r="AF227" s="1007" t="str">
        <f t="shared" si="163"/>
        <v>.</v>
      </c>
      <c r="AG227" s="990" t="str">
        <f t="shared" si="164"/>
        <v>.</v>
      </c>
      <c r="AH227" s="116"/>
      <c r="AI227" s="1003" t="str">
        <f>IF(S227=".",".",SUM($S227:S227))</f>
        <v>.</v>
      </c>
      <c r="AJ227" s="1004" t="str">
        <f>IF(T227=".",".",SUM($S227:T227))</f>
        <v>.</v>
      </c>
      <c r="AK227" s="1004" t="str">
        <f>IF(U227=".",".",SUM($S227:U227))</f>
        <v>.</v>
      </c>
      <c r="AL227" s="1004" t="str">
        <f>IF(V227=".",".",SUM($S227:V227))</f>
        <v>.</v>
      </c>
      <c r="AM227" s="1004" t="str">
        <f>IF(W227=".",".",SUM($S227:W227))</f>
        <v>.</v>
      </c>
      <c r="AN227" s="1004" t="str">
        <f>IF(X227=".",".",SUM($S227:X227))</f>
        <v>.</v>
      </c>
      <c r="AO227" s="1005" t="str">
        <f>IF(Y227=".",".",SUM($S227:Y227))</f>
        <v>.</v>
      </c>
      <c r="AP227" s="116"/>
      <c r="AQ227" s="1006" t="str">
        <f t="shared" si="165"/>
        <v>.</v>
      </c>
      <c r="AR227" s="1007" t="str">
        <f t="shared" si="166"/>
        <v>.</v>
      </c>
      <c r="AS227" s="1007" t="str">
        <f t="shared" si="167"/>
        <v>.</v>
      </c>
      <c r="AT227" s="1007" t="str">
        <f t="shared" si="168"/>
        <v>.</v>
      </c>
      <c r="AU227" s="1007" t="str">
        <f t="shared" si="169"/>
        <v>.</v>
      </c>
      <c r="AV227" s="1007" t="str">
        <f t="shared" si="170"/>
        <v>.</v>
      </c>
      <c r="AW227" s="990" t="str">
        <f t="shared" si="171"/>
        <v>.</v>
      </c>
      <c r="AX227" s="327"/>
      <c r="AY227" s="116"/>
      <c r="AZ227" s="1474"/>
      <c r="BA227" s="1474"/>
      <c r="BB227" s="1474"/>
    </row>
    <row r="228" spans="1:54" s="189" customFormat="1" x14ac:dyDescent="0.2">
      <c r="A228" s="183"/>
      <c r="B228" s="325"/>
      <c r="C228" s="473" t="str">
        <f t="shared" si="185"/>
        <v>Special rate</v>
      </c>
      <c r="D228" s="473" t="str">
        <f t="shared" si="185"/>
        <v/>
      </c>
      <c r="E228" s="837" t="str">
        <f t="shared" si="188"/>
        <v>.</v>
      </c>
      <c r="F228" s="878"/>
      <c r="G228" s="874"/>
      <c r="H228" s="874"/>
      <c r="I228" s="874"/>
      <c r="J228" s="874"/>
      <c r="K228" s="874"/>
      <c r="L228" s="874"/>
      <c r="M228" s="333"/>
      <c r="N228" s="116"/>
      <c r="O228" s="1019">
        <f t="shared" si="186"/>
        <v>0</v>
      </c>
      <c r="P228" s="1020">
        <f t="shared" si="186"/>
        <v>0</v>
      </c>
      <c r="Q228" s="101"/>
      <c r="R228" s="325"/>
      <c r="S228" s="1003" t="str">
        <f t="shared" si="187"/>
        <v>.</v>
      </c>
      <c r="T228" s="1004" t="str">
        <f t="shared" si="187"/>
        <v>.</v>
      </c>
      <c r="U228" s="1004" t="str">
        <f t="shared" si="187"/>
        <v>.</v>
      </c>
      <c r="V228" s="1004" t="str">
        <f t="shared" si="187"/>
        <v>.</v>
      </c>
      <c r="W228" s="1004" t="str">
        <f t="shared" si="187"/>
        <v>.</v>
      </c>
      <c r="X228" s="1004" t="str">
        <f t="shared" si="187"/>
        <v>.</v>
      </c>
      <c r="Y228" s="1005" t="str">
        <f t="shared" si="187"/>
        <v>.</v>
      </c>
      <c r="Z228" s="116"/>
      <c r="AA228" s="1006" t="str">
        <f t="shared" si="158"/>
        <v>.</v>
      </c>
      <c r="AB228" s="1007" t="str">
        <f t="shared" si="159"/>
        <v>.</v>
      </c>
      <c r="AC228" s="1007" t="str">
        <f t="shared" si="160"/>
        <v>.</v>
      </c>
      <c r="AD228" s="1007" t="str">
        <f t="shared" si="161"/>
        <v>.</v>
      </c>
      <c r="AE228" s="1007" t="str">
        <f t="shared" si="162"/>
        <v>.</v>
      </c>
      <c r="AF228" s="1007" t="str">
        <f t="shared" si="163"/>
        <v>.</v>
      </c>
      <c r="AG228" s="990" t="str">
        <f t="shared" si="164"/>
        <v>.</v>
      </c>
      <c r="AH228" s="116"/>
      <c r="AI228" s="1003" t="str">
        <f>IF(S228=".",".",SUM($S228:S228))</f>
        <v>.</v>
      </c>
      <c r="AJ228" s="1004" t="str">
        <f>IF(T228=".",".",SUM($S228:T228))</f>
        <v>.</v>
      </c>
      <c r="AK228" s="1004" t="str">
        <f>IF(U228=".",".",SUM($S228:U228))</f>
        <v>.</v>
      </c>
      <c r="AL228" s="1004" t="str">
        <f>IF(V228=".",".",SUM($S228:V228))</f>
        <v>.</v>
      </c>
      <c r="AM228" s="1004" t="str">
        <f>IF(W228=".",".",SUM($S228:W228))</f>
        <v>.</v>
      </c>
      <c r="AN228" s="1004" t="str">
        <f>IF(X228=".",".",SUM($S228:X228))</f>
        <v>.</v>
      </c>
      <c r="AO228" s="1005" t="str">
        <f>IF(Y228=".",".",SUM($S228:Y228))</f>
        <v>.</v>
      </c>
      <c r="AP228" s="116"/>
      <c r="AQ228" s="1006" t="str">
        <f t="shared" si="165"/>
        <v>.</v>
      </c>
      <c r="AR228" s="1007" t="str">
        <f t="shared" si="166"/>
        <v>.</v>
      </c>
      <c r="AS228" s="1007" t="str">
        <f t="shared" si="167"/>
        <v>.</v>
      </c>
      <c r="AT228" s="1007" t="str">
        <f t="shared" si="168"/>
        <v>.</v>
      </c>
      <c r="AU228" s="1007" t="str">
        <f t="shared" si="169"/>
        <v>.</v>
      </c>
      <c r="AV228" s="1007" t="str">
        <f t="shared" si="170"/>
        <v>.</v>
      </c>
      <c r="AW228" s="990" t="str">
        <f t="shared" si="171"/>
        <v>.</v>
      </c>
      <c r="AX228" s="327"/>
      <c r="AY228" s="116"/>
      <c r="AZ228" s="1474"/>
      <c r="BA228" s="1474"/>
      <c r="BB228" s="1474"/>
    </row>
    <row r="229" spans="1:54" s="189" customFormat="1" x14ac:dyDescent="0.2">
      <c r="A229" s="183"/>
      <c r="B229" s="325"/>
      <c r="C229" s="473" t="str">
        <f t="shared" si="185"/>
        <v>Special rate</v>
      </c>
      <c r="D229" s="473" t="str">
        <f t="shared" si="185"/>
        <v/>
      </c>
      <c r="E229" s="837" t="str">
        <f t="shared" si="188"/>
        <v>.</v>
      </c>
      <c r="F229" s="878"/>
      <c r="G229" s="874"/>
      <c r="H229" s="874"/>
      <c r="I229" s="874"/>
      <c r="J229" s="874"/>
      <c r="K229" s="874"/>
      <c r="L229" s="874"/>
      <c r="M229" s="333"/>
      <c r="N229" s="116"/>
      <c r="O229" s="1019">
        <f t="shared" si="186"/>
        <v>0</v>
      </c>
      <c r="P229" s="1020">
        <f t="shared" si="186"/>
        <v>0</v>
      </c>
      <c r="Q229" s="101"/>
      <c r="R229" s="325"/>
      <c r="S229" s="1003" t="str">
        <f t="shared" si="187"/>
        <v>.</v>
      </c>
      <c r="T229" s="1004" t="str">
        <f t="shared" si="187"/>
        <v>.</v>
      </c>
      <c r="U229" s="1004" t="str">
        <f t="shared" si="187"/>
        <v>.</v>
      </c>
      <c r="V229" s="1004" t="str">
        <f t="shared" si="187"/>
        <v>.</v>
      </c>
      <c r="W229" s="1004" t="str">
        <f t="shared" si="187"/>
        <v>.</v>
      </c>
      <c r="X229" s="1004" t="str">
        <f t="shared" si="187"/>
        <v>.</v>
      </c>
      <c r="Y229" s="1005" t="str">
        <f t="shared" si="187"/>
        <v>.</v>
      </c>
      <c r="Z229" s="116"/>
      <c r="AA229" s="1006" t="str">
        <f t="shared" si="158"/>
        <v>.</v>
      </c>
      <c r="AB229" s="1007" t="str">
        <f t="shared" si="159"/>
        <v>.</v>
      </c>
      <c r="AC229" s="1007" t="str">
        <f t="shared" si="160"/>
        <v>.</v>
      </c>
      <c r="AD229" s="1007" t="str">
        <f t="shared" si="161"/>
        <v>.</v>
      </c>
      <c r="AE229" s="1007" t="str">
        <f t="shared" si="162"/>
        <v>.</v>
      </c>
      <c r="AF229" s="1007" t="str">
        <f t="shared" si="163"/>
        <v>.</v>
      </c>
      <c r="AG229" s="990" t="str">
        <f t="shared" si="164"/>
        <v>.</v>
      </c>
      <c r="AH229" s="116"/>
      <c r="AI229" s="1003" t="str">
        <f>IF(S229=".",".",SUM($S229:S229))</f>
        <v>.</v>
      </c>
      <c r="AJ229" s="1004" t="str">
        <f>IF(T229=".",".",SUM($S229:T229))</f>
        <v>.</v>
      </c>
      <c r="AK229" s="1004" t="str">
        <f>IF(U229=".",".",SUM($S229:U229))</f>
        <v>.</v>
      </c>
      <c r="AL229" s="1004" t="str">
        <f>IF(V229=".",".",SUM($S229:V229))</f>
        <v>.</v>
      </c>
      <c r="AM229" s="1004" t="str">
        <f>IF(W229=".",".",SUM($S229:W229))</f>
        <v>.</v>
      </c>
      <c r="AN229" s="1004" t="str">
        <f>IF(X229=".",".",SUM($S229:X229))</f>
        <v>.</v>
      </c>
      <c r="AO229" s="1005" t="str">
        <f>IF(Y229=".",".",SUM($S229:Y229))</f>
        <v>.</v>
      </c>
      <c r="AP229" s="116"/>
      <c r="AQ229" s="1006" t="str">
        <f t="shared" si="165"/>
        <v>.</v>
      </c>
      <c r="AR229" s="1007" t="str">
        <f t="shared" si="166"/>
        <v>.</v>
      </c>
      <c r="AS229" s="1007" t="str">
        <f t="shared" si="167"/>
        <v>.</v>
      </c>
      <c r="AT229" s="1007" t="str">
        <f t="shared" si="168"/>
        <v>.</v>
      </c>
      <c r="AU229" s="1007" t="str">
        <f t="shared" si="169"/>
        <v>.</v>
      </c>
      <c r="AV229" s="1007" t="str">
        <f t="shared" si="170"/>
        <v>.</v>
      </c>
      <c r="AW229" s="990" t="str">
        <f t="shared" si="171"/>
        <v>.</v>
      </c>
      <c r="AX229" s="327"/>
      <c r="AY229" s="116"/>
      <c r="AZ229" s="1474"/>
      <c r="BA229" s="1474"/>
      <c r="BB229" s="1474"/>
    </row>
    <row r="230" spans="1:54" s="189" customFormat="1" x14ac:dyDescent="0.2">
      <c r="A230" s="183"/>
      <c r="B230" s="325"/>
      <c r="C230" s="473" t="str">
        <f t="shared" si="185"/>
        <v>Special rate</v>
      </c>
      <c r="D230" s="473" t="str">
        <f t="shared" si="185"/>
        <v/>
      </c>
      <c r="E230" s="837" t="str">
        <f t="shared" si="188"/>
        <v>.</v>
      </c>
      <c r="F230" s="878"/>
      <c r="G230" s="874"/>
      <c r="H230" s="874"/>
      <c r="I230" s="874"/>
      <c r="J230" s="874"/>
      <c r="K230" s="874"/>
      <c r="L230" s="874"/>
      <c r="M230" s="333"/>
      <c r="N230" s="116"/>
      <c r="O230" s="1019">
        <f t="shared" si="186"/>
        <v>0</v>
      </c>
      <c r="P230" s="1020">
        <f t="shared" si="186"/>
        <v>0</v>
      </c>
      <c r="Q230" s="101"/>
      <c r="R230" s="325"/>
      <c r="S230" s="1003" t="str">
        <f t="shared" si="187"/>
        <v>.</v>
      </c>
      <c r="T230" s="1004" t="str">
        <f t="shared" si="187"/>
        <v>.</v>
      </c>
      <c r="U230" s="1004" t="str">
        <f t="shared" si="187"/>
        <v>.</v>
      </c>
      <c r="V230" s="1004" t="str">
        <f t="shared" si="187"/>
        <v>.</v>
      </c>
      <c r="W230" s="1004" t="str">
        <f t="shared" si="187"/>
        <v>.</v>
      </c>
      <c r="X230" s="1004" t="str">
        <f t="shared" si="187"/>
        <v>.</v>
      </c>
      <c r="Y230" s="1005" t="str">
        <f t="shared" si="187"/>
        <v>.</v>
      </c>
      <c r="Z230" s="116"/>
      <c r="AA230" s="1006" t="str">
        <f t="shared" si="158"/>
        <v>.</v>
      </c>
      <c r="AB230" s="1007" t="str">
        <f t="shared" si="159"/>
        <v>.</v>
      </c>
      <c r="AC230" s="1007" t="str">
        <f t="shared" si="160"/>
        <v>.</v>
      </c>
      <c r="AD230" s="1007" t="str">
        <f t="shared" si="161"/>
        <v>.</v>
      </c>
      <c r="AE230" s="1007" t="str">
        <f t="shared" si="162"/>
        <v>.</v>
      </c>
      <c r="AF230" s="1007" t="str">
        <f t="shared" si="163"/>
        <v>.</v>
      </c>
      <c r="AG230" s="990" t="str">
        <f t="shared" si="164"/>
        <v>.</v>
      </c>
      <c r="AH230" s="116"/>
      <c r="AI230" s="1003" t="str">
        <f>IF(S230=".",".",SUM($S230:S230))</f>
        <v>.</v>
      </c>
      <c r="AJ230" s="1004" t="str">
        <f>IF(T230=".",".",SUM($S230:T230))</f>
        <v>.</v>
      </c>
      <c r="AK230" s="1004" t="str">
        <f>IF(U230=".",".",SUM($S230:U230))</f>
        <v>.</v>
      </c>
      <c r="AL230" s="1004" t="str">
        <f>IF(V230=".",".",SUM($S230:V230))</f>
        <v>.</v>
      </c>
      <c r="AM230" s="1004" t="str">
        <f>IF(W230=".",".",SUM($S230:W230))</f>
        <v>.</v>
      </c>
      <c r="AN230" s="1004" t="str">
        <f>IF(X230=".",".",SUM($S230:X230))</f>
        <v>.</v>
      </c>
      <c r="AO230" s="1005" t="str">
        <f>IF(Y230=".",".",SUM($S230:Y230))</f>
        <v>.</v>
      </c>
      <c r="AP230" s="116"/>
      <c r="AQ230" s="1006" t="str">
        <f t="shared" si="165"/>
        <v>.</v>
      </c>
      <c r="AR230" s="1007" t="str">
        <f t="shared" si="166"/>
        <v>.</v>
      </c>
      <c r="AS230" s="1007" t="str">
        <f t="shared" si="167"/>
        <v>.</v>
      </c>
      <c r="AT230" s="1007" t="str">
        <f t="shared" si="168"/>
        <v>.</v>
      </c>
      <c r="AU230" s="1007" t="str">
        <f t="shared" si="169"/>
        <v>.</v>
      </c>
      <c r="AV230" s="1007" t="str">
        <f t="shared" si="170"/>
        <v>.</v>
      </c>
      <c r="AW230" s="990" t="str">
        <f t="shared" si="171"/>
        <v>.</v>
      </c>
      <c r="AX230" s="327"/>
      <c r="AY230" s="116"/>
      <c r="AZ230" s="1474"/>
      <c r="BA230" s="1474"/>
      <c r="BB230" s="1474"/>
    </row>
    <row r="231" spans="1:54" s="189" customFormat="1" x14ac:dyDescent="0.2">
      <c r="A231" s="183"/>
      <c r="B231" s="325"/>
      <c r="C231" s="198" t="str">
        <f t="shared" si="185"/>
        <v>Special rate</v>
      </c>
      <c r="D231" s="198" t="str">
        <f t="shared" si="185"/>
        <v/>
      </c>
      <c r="E231" s="838" t="str">
        <f t="shared" si="188"/>
        <v>.</v>
      </c>
      <c r="F231" s="878"/>
      <c r="G231" s="874"/>
      <c r="H231" s="874"/>
      <c r="I231" s="874"/>
      <c r="J231" s="874"/>
      <c r="K231" s="874"/>
      <c r="L231" s="874"/>
      <c r="M231" s="333"/>
      <c r="N231" s="116"/>
      <c r="O231" s="1019">
        <f t="shared" si="186"/>
        <v>0</v>
      </c>
      <c r="P231" s="1020">
        <f t="shared" si="186"/>
        <v>0</v>
      </c>
      <c r="Q231" s="101"/>
      <c r="R231" s="325"/>
      <c r="S231" s="1003" t="str">
        <f t="shared" si="187"/>
        <v>.</v>
      </c>
      <c r="T231" s="1004" t="str">
        <f t="shared" si="187"/>
        <v>.</v>
      </c>
      <c r="U231" s="1004" t="str">
        <f t="shared" si="187"/>
        <v>.</v>
      </c>
      <c r="V231" s="1004" t="str">
        <f t="shared" si="187"/>
        <v>.</v>
      </c>
      <c r="W231" s="1004" t="str">
        <f t="shared" si="187"/>
        <v>.</v>
      </c>
      <c r="X231" s="1004" t="str">
        <f t="shared" si="187"/>
        <v>.</v>
      </c>
      <c r="Y231" s="1005" t="str">
        <f t="shared" si="187"/>
        <v>.</v>
      </c>
      <c r="Z231" s="116"/>
      <c r="AA231" s="1006" t="str">
        <f t="shared" si="158"/>
        <v>.</v>
      </c>
      <c r="AB231" s="1007" t="str">
        <f t="shared" si="159"/>
        <v>.</v>
      </c>
      <c r="AC231" s="1007" t="str">
        <f t="shared" si="160"/>
        <v>.</v>
      </c>
      <c r="AD231" s="1007" t="str">
        <f t="shared" si="161"/>
        <v>.</v>
      </c>
      <c r="AE231" s="1007" t="str">
        <f t="shared" si="162"/>
        <v>.</v>
      </c>
      <c r="AF231" s="1007" t="str">
        <f t="shared" si="163"/>
        <v>.</v>
      </c>
      <c r="AG231" s="990" t="str">
        <f t="shared" si="164"/>
        <v>.</v>
      </c>
      <c r="AH231" s="116"/>
      <c r="AI231" s="1003" t="str">
        <f>IF(S231=".",".",SUM($S231:S231))</f>
        <v>.</v>
      </c>
      <c r="AJ231" s="1004" t="str">
        <f>IF(T231=".",".",SUM($S231:T231))</f>
        <v>.</v>
      </c>
      <c r="AK231" s="1004" t="str">
        <f>IF(U231=".",".",SUM($S231:U231))</f>
        <v>.</v>
      </c>
      <c r="AL231" s="1004" t="str">
        <f>IF(V231=".",".",SUM($S231:V231))</f>
        <v>.</v>
      </c>
      <c r="AM231" s="1004" t="str">
        <f>IF(W231=".",".",SUM($S231:W231))</f>
        <v>.</v>
      </c>
      <c r="AN231" s="1004" t="str">
        <f>IF(X231=".",".",SUM($S231:X231))</f>
        <v>.</v>
      </c>
      <c r="AO231" s="1005" t="str">
        <f>IF(Y231=".",".",SUM($S231:Y231))</f>
        <v>.</v>
      </c>
      <c r="AP231" s="116"/>
      <c r="AQ231" s="1006" t="str">
        <f t="shared" si="165"/>
        <v>.</v>
      </c>
      <c r="AR231" s="1007" t="str">
        <f t="shared" si="166"/>
        <v>.</v>
      </c>
      <c r="AS231" s="1007" t="str">
        <f t="shared" si="167"/>
        <v>.</v>
      </c>
      <c r="AT231" s="1007" t="str">
        <f t="shared" si="168"/>
        <v>.</v>
      </c>
      <c r="AU231" s="1007" t="str">
        <f t="shared" si="169"/>
        <v>.</v>
      </c>
      <c r="AV231" s="1007" t="str">
        <f t="shared" si="170"/>
        <v>.</v>
      </c>
      <c r="AW231" s="990" t="str">
        <f t="shared" si="171"/>
        <v>.</v>
      </c>
      <c r="AX231" s="327"/>
      <c r="AY231" s="116"/>
      <c r="AZ231" s="1474"/>
      <c r="BA231" s="1474"/>
      <c r="BB231" s="1474"/>
    </row>
    <row r="232" spans="1:54" s="190" customFormat="1" x14ac:dyDescent="0.2">
      <c r="A232" s="183"/>
      <c r="B232" s="334"/>
      <c r="C232" s="211"/>
      <c r="D232" s="211" t="s">
        <v>256</v>
      </c>
      <c r="E232" s="839" t="str">
        <f t="shared" si="188"/>
        <v>.</v>
      </c>
      <c r="F232" s="881" t="str">
        <f t="shared" ref="F232:L232" si="189">IF($P232=0,".",SUMPRODUCT(F195:F231,$P195:$P231)/$P232)</f>
        <v>.</v>
      </c>
      <c r="G232" s="197" t="str">
        <f t="shared" si="189"/>
        <v>.</v>
      </c>
      <c r="H232" s="197" t="str">
        <f t="shared" si="189"/>
        <v>.</v>
      </c>
      <c r="I232" s="197" t="str">
        <f t="shared" si="189"/>
        <v>.</v>
      </c>
      <c r="J232" s="197" t="str">
        <f t="shared" si="189"/>
        <v>.</v>
      </c>
      <c r="K232" s="197" t="str">
        <f t="shared" si="189"/>
        <v>.</v>
      </c>
      <c r="L232" s="197" t="str">
        <f t="shared" si="189"/>
        <v>.</v>
      </c>
      <c r="M232" s="333"/>
      <c r="N232" s="144"/>
      <c r="O232" s="1021">
        <f t="shared" si="186"/>
        <v>0</v>
      </c>
      <c r="P232" s="1022">
        <f t="shared" si="186"/>
        <v>0</v>
      </c>
      <c r="Q232" s="102"/>
      <c r="R232" s="334"/>
      <c r="S232" s="1012" t="str">
        <f t="shared" ref="S232:Y232" si="190">IF(F232=".",".",F232-E232)</f>
        <v>.</v>
      </c>
      <c r="T232" s="1013" t="str">
        <f t="shared" si="190"/>
        <v>.</v>
      </c>
      <c r="U232" s="1013" t="str">
        <f t="shared" si="190"/>
        <v>.</v>
      </c>
      <c r="V232" s="1013" t="str">
        <f t="shared" si="190"/>
        <v>.</v>
      </c>
      <c r="W232" s="1013" t="str">
        <f t="shared" si="190"/>
        <v>.</v>
      </c>
      <c r="X232" s="1013" t="str">
        <f t="shared" si="190"/>
        <v>.</v>
      </c>
      <c r="Y232" s="1014" t="str">
        <f t="shared" si="190"/>
        <v>.</v>
      </c>
      <c r="Z232" s="144"/>
      <c r="AA232" s="1516" t="str">
        <f t="shared" si="158"/>
        <v>.</v>
      </c>
      <c r="AB232" s="1517" t="str">
        <f t="shared" si="159"/>
        <v>.</v>
      </c>
      <c r="AC232" s="1517" t="str">
        <f t="shared" si="160"/>
        <v>.</v>
      </c>
      <c r="AD232" s="1517" t="str">
        <f t="shared" si="161"/>
        <v>.</v>
      </c>
      <c r="AE232" s="1517" t="str">
        <f t="shared" si="162"/>
        <v>.</v>
      </c>
      <c r="AF232" s="1517" t="str">
        <f t="shared" si="163"/>
        <v>.</v>
      </c>
      <c r="AG232" s="1518" t="str">
        <f t="shared" si="164"/>
        <v>.</v>
      </c>
      <c r="AH232" s="144"/>
      <c r="AI232" s="1012" t="str">
        <f>IF(S232=".",".",SUM($S232:S232))</f>
        <v>.</v>
      </c>
      <c r="AJ232" s="1013" t="str">
        <f>IF(T232=".",".",SUM($S232:T232))</f>
        <v>.</v>
      </c>
      <c r="AK232" s="1013" t="str">
        <f>IF(U232=".",".",SUM($S232:U232))</f>
        <v>.</v>
      </c>
      <c r="AL232" s="1013" t="str">
        <f>IF(V232=".",".",SUM($S232:V232))</f>
        <v>.</v>
      </c>
      <c r="AM232" s="1013" t="str">
        <f>IF(W232=".",".",SUM($S232:W232))</f>
        <v>.</v>
      </c>
      <c r="AN232" s="1013" t="str">
        <f>IF(X232=".",".",SUM($S232:X232))</f>
        <v>.</v>
      </c>
      <c r="AO232" s="1014" t="str">
        <f>IF(Y232=".",".",SUM($S232:Y232))</f>
        <v>.</v>
      </c>
      <c r="AP232" s="116"/>
      <c r="AQ232" s="1516" t="str">
        <f t="shared" si="165"/>
        <v>.</v>
      </c>
      <c r="AR232" s="1517" t="str">
        <f t="shared" si="166"/>
        <v>.</v>
      </c>
      <c r="AS232" s="1517" t="str">
        <f t="shared" si="167"/>
        <v>.</v>
      </c>
      <c r="AT232" s="1517" t="str">
        <f t="shared" si="168"/>
        <v>.</v>
      </c>
      <c r="AU232" s="1517" t="str">
        <f t="shared" si="169"/>
        <v>.</v>
      </c>
      <c r="AV232" s="1517" t="str">
        <f t="shared" si="170"/>
        <v>.</v>
      </c>
      <c r="AW232" s="1518" t="str">
        <f t="shared" si="171"/>
        <v>.</v>
      </c>
      <c r="AX232" s="346"/>
      <c r="AY232" s="144"/>
      <c r="AZ232" s="102"/>
      <c r="BA232" s="102"/>
      <c r="BB232" s="102"/>
    </row>
    <row r="233" spans="1:54" s="189" customFormat="1" x14ac:dyDescent="0.2">
      <c r="A233" s="183"/>
      <c r="B233" s="325"/>
      <c r="C233" s="471" t="str">
        <f t="shared" ref="C233:D250" si="191">C132</f>
        <v>Farmland</v>
      </c>
      <c r="D233" s="471" t="str">
        <f t="shared" si="191"/>
        <v/>
      </c>
      <c r="E233" s="836" t="str">
        <f t="shared" si="188"/>
        <v>.</v>
      </c>
      <c r="F233" s="878"/>
      <c r="G233" s="874"/>
      <c r="H233" s="874"/>
      <c r="I233" s="874"/>
      <c r="J233" s="874"/>
      <c r="K233" s="874"/>
      <c r="L233" s="874"/>
      <c r="M233" s="333"/>
      <c r="N233" s="116"/>
      <c r="O233" s="1017">
        <f t="shared" si="186"/>
        <v>0</v>
      </c>
      <c r="P233" s="1018">
        <f t="shared" si="186"/>
        <v>0</v>
      </c>
      <c r="Q233" s="101"/>
      <c r="R233" s="325"/>
      <c r="S233" s="1000" t="str">
        <f t="shared" si="187"/>
        <v>.</v>
      </c>
      <c r="T233" s="1001" t="str">
        <f t="shared" si="187"/>
        <v>.</v>
      </c>
      <c r="U233" s="1001" t="str">
        <f t="shared" si="187"/>
        <v>.</v>
      </c>
      <c r="V233" s="1001" t="str">
        <f t="shared" si="187"/>
        <v>.</v>
      </c>
      <c r="W233" s="1001" t="str">
        <f t="shared" si="187"/>
        <v>.</v>
      </c>
      <c r="X233" s="1001" t="str">
        <f t="shared" si="187"/>
        <v>.</v>
      </c>
      <c r="Y233" s="1002" t="str">
        <f t="shared" si="187"/>
        <v>.</v>
      </c>
      <c r="Z233" s="116"/>
      <c r="AA233" s="1006" t="str">
        <f t="shared" si="158"/>
        <v>.</v>
      </c>
      <c r="AB233" s="1007" t="str">
        <f t="shared" si="159"/>
        <v>.</v>
      </c>
      <c r="AC233" s="1007" t="str">
        <f t="shared" si="160"/>
        <v>.</v>
      </c>
      <c r="AD233" s="1007" t="str">
        <f t="shared" si="161"/>
        <v>.</v>
      </c>
      <c r="AE233" s="1007" t="str">
        <f t="shared" si="162"/>
        <v>.</v>
      </c>
      <c r="AF233" s="1007" t="str">
        <f t="shared" si="163"/>
        <v>.</v>
      </c>
      <c r="AG233" s="990" t="str">
        <f t="shared" si="164"/>
        <v>.</v>
      </c>
      <c r="AH233" s="116"/>
      <c r="AI233" s="1000" t="str">
        <f>IF(S233=".",".",SUM($S233:S233))</f>
        <v>.</v>
      </c>
      <c r="AJ233" s="1001" t="str">
        <f>IF(T233=".",".",SUM($S233:T233))</f>
        <v>.</v>
      </c>
      <c r="AK233" s="1001" t="str">
        <f>IF(U233=".",".",SUM($S233:U233))</f>
        <v>.</v>
      </c>
      <c r="AL233" s="1001" t="str">
        <f>IF(V233=".",".",SUM($S233:V233))</f>
        <v>.</v>
      </c>
      <c r="AM233" s="1001" t="str">
        <f>IF(W233=".",".",SUM($S233:W233))</f>
        <v>.</v>
      </c>
      <c r="AN233" s="1001" t="str">
        <f>IF(X233=".",".",SUM($S233:X233))</f>
        <v>.</v>
      </c>
      <c r="AO233" s="1002" t="str">
        <f>IF(Y233=".",".",SUM($S233:Y233))</f>
        <v>.</v>
      </c>
      <c r="AP233" s="116"/>
      <c r="AQ233" s="1006" t="str">
        <f t="shared" si="165"/>
        <v>.</v>
      </c>
      <c r="AR233" s="1007" t="str">
        <f t="shared" si="166"/>
        <v>.</v>
      </c>
      <c r="AS233" s="1007" t="str">
        <f t="shared" si="167"/>
        <v>.</v>
      </c>
      <c r="AT233" s="1007" t="str">
        <f t="shared" si="168"/>
        <v>.</v>
      </c>
      <c r="AU233" s="1007" t="str">
        <f t="shared" si="169"/>
        <v>.</v>
      </c>
      <c r="AV233" s="1007" t="str">
        <f t="shared" si="170"/>
        <v>.</v>
      </c>
      <c r="AW233" s="990" t="str">
        <f t="shared" si="171"/>
        <v>.</v>
      </c>
      <c r="AX233" s="327"/>
      <c r="AY233" s="116"/>
      <c r="AZ233" s="1474"/>
      <c r="BA233" s="1474"/>
      <c r="BB233" s="1474"/>
    </row>
    <row r="234" spans="1:54" s="189" customFormat="1" x14ac:dyDescent="0.2">
      <c r="A234" s="183"/>
      <c r="B234" s="325"/>
      <c r="C234" s="473" t="str">
        <f t="shared" si="191"/>
        <v>Farmland</v>
      </c>
      <c r="D234" s="473" t="str">
        <f t="shared" si="191"/>
        <v/>
      </c>
      <c r="E234" s="837" t="str">
        <f t="shared" si="188"/>
        <v>.</v>
      </c>
      <c r="F234" s="878"/>
      <c r="G234" s="874"/>
      <c r="H234" s="874"/>
      <c r="I234" s="874"/>
      <c r="J234" s="874"/>
      <c r="K234" s="874"/>
      <c r="L234" s="874"/>
      <c r="M234" s="333"/>
      <c r="N234" s="116"/>
      <c r="O234" s="1019">
        <f t="shared" si="186"/>
        <v>0</v>
      </c>
      <c r="P234" s="1020">
        <f t="shared" si="186"/>
        <v>0</v>
      </c>
      <c r="Q234" s="101"/>
      <c r="R234" s="325"/>
      <c r="S234" s="1003" t="str">
        <f t="shared" si="187"/>
        <v>.</v>
      </c>
      <c r="T234" s="1004" t="str">
        <f t="shared" si="187"/>
        <v>.</v>
      </c>
      <c r="U234" s="1004" t="str">
        <f t="shared" si="187"/>
        <v>.</v>
      </c>
      <c r="V234" s="1004" t="str">
        <f t="shared" si="187"/>
        <v>.</v>
      </c>
      <c r="W234" s="1004" t="str">
        <f t="shared" si="187"/>
        <v>.</v>
      </c>
      <c r="X234" s="1004" t="str">
        <f t="shared" si="187"/>
        <v>.</v>
      </c>
      <c r="Y234" s="1005" t="str">
        <f t="shared" si="187"/>
        <v>.</v>
      </c>
      <c r="Z234" s="116"/>
      <c r="AA234" s="1006" t="str">
        <f t="shared" si="158"/>
        <v>.</v>
      </c>
      <c r="AB234" s="1007" t="str">
        <f t="shared" si="159"/>
        <v>.</v>
      </c>
      <c r="AC234" s="1007" t="str">
        <f t="shared" si="160"/>
        <v>.</v>
      </c>
      <c r="AD234" s="1007" t="str">
        <f t="shared" si="161"/>
        <v>.</v>
      </c>
      <c r="AE234" s="1007" t="str">
        <f t="shared" si="162"/>
        <v>.</v>
      </c>
      <c r="AF234" s="1007" t="str">
        <f t="shared" si="163"/>
        <v>.</v>
      </c>
      <c r="AG234" s="990" t="str">
        <f t="shared" si="164"/>
        <v>.</v>
      </c>
      <c r="AH234" s="116"/>
      <c r="AI234" s="1003" t="str">
        <f>IF(S234=".",".",SUM($S234:S234))</f>
        <v>.</v>
      </c>
      <c r="AJ234" s="1004" t="str">
        <f>IF(T234=".",".",SUM($S234:T234))</f>
        <v>.</v>
      </c>
      <c r="AK234" s="1004" t="str">
        <f>IF(U234=".",".",SUM($S234:U234))</f>
        <v>.</v>
      </c>
      <c r="AL234" s="1004" t="str">
        <f>IF(V234=".",".",SUM($S234:V234))</f>
        <v>.</v>
      </c>
      <c r="AM234" s="1004" t="str">
        <f>IF(W234=".",".",SUM($S234:W234))</f>
        <v>.</v>
      </c>
      <c r="AN234" s="1004" t="str">
        <f>IF(X234=".",".",SUM($S234:X234))</f>
        <v>.</v>
      </c>
      <c r="AO234" s="1005" t="str">
        <f>IF(Y234=".",".",SUM($S234:Y234))</f>
        <v>.</v>
      </c>
      <c r="AP234" s="116"/>
      <c r="AQ234" s="1006" t="str">
        <f t="shared" si="165"/>
        <v>.</v>
      </c>
      <c r="AR234" s="1007" t="str">
        <f t="shared" si="166"/>
        <v>.</v>
      </c>
      <c r="AS234" s="1007" t="str">
        <f t="shared" si="167"/>
        <v>.</v>
      </c>
      <c r="AT234" s="1007" t="str">
        <f t="shared" si="168"/>
        <v>.</v>
      </c>
      <c r="AU234" s="1007" t="str">
        <f t="shared" si="169"/>
        <v>.</v>
      </c>
      <c r="AV234" s="1007" t="str">
        <f t="shared" si="170"/>
        <v>.</v>
      </c>
      <c r="AW234" s="990" t="str">
        <f t="shared" si="171"/>
        <v>.</v>
      </c>
      <c r="AX234" s="327"/>
      <c r="AY234" s="116"/>
      <c r="AZ234" s="1474"/>
      <c r="BA234" s="1474"/>
      <c r="BB234" s="1474"/>
    </row>
    <row r="235" spans="1:54" s="189" customFormat="1" x14ac:dyDescent="0.2">
      <c r="A235" s="183"/>
      <c r="B235" s="325"/>
      <c r="C235" s="473" t="str">
        <f t="shared" si="191"/>
        <v>Farmland</v>
      </c>
      <c r="D235" s="473" t="str">
        <f t="shared" si="191"/>
        <v/>
      </c>
      <c r="E235" s="837" t="str">
        <f t="shared" si="188"/>
        <v>.</v>
      </c>
      <c r="F235" s="878"/>
      <c r="G235" s="874"/>
      <c r="H235" s="874"/>
      <c r="I235" s="874"/>
      <c r="J235" s="874"/>
      <c r="K235" s="874"/>
      <c r="L235" s="874"/>
      <c r="M235" s="333"/>
      <c r="N235" s="116"/>
      <c r="O235" s="1019">
        <f t="shared" ref="O235:P254" si="192">O134</f>
        <v>0</v>
      </c>
      <c r="P235" s="1020">
        <f t="shared" si="192"/>
        <v>0</v>
      </c>
      <c r="Q235" s="101"/>
      <c r="R235" s="325"/>
      <c r="S235" s="1003" t="str">
        <f t="shared" si="187"/>
        <v>.</v>
      </c>
      <c r="T235" s="1004" t="str">
        <f t="shared" si="187"/>
        <v>.</v>
      </c>
      <c r="U235" s="1004" t="str">
        <f t="shared" si="187"/>
        <v>.</v>
      </c>
      <c r="V235" s="1004" t="str">
        <f t="shared" si="187"/>
        <v>.</v>
      </c>
      <c r="W235" s="1004" t="str">
        <f t="shared" si="187"/>
        <v>.</v>
      </c>
      <c r="X235" s="1004" t="str">
        <f t="shared" si="187"/>
        <v>.</v>
      </c>
      <c r="Y235" s="1005" t="str">
        <f t="shared" si="187"/>
        <v>.</v>
      </c>
      <c r="Z235" s="116"/>
      <c r="AA235" s="1006" t="str">
        <f t="shared" si="158"/>
        <v>.</v>
      </c>
      <c r="AB235" s="1007" t="str">
        <f t="shared" si="159"/>
        <v>.</v>
      </c>
      <c r="AC235" s="1007" t="str">
        <f t="shared" si="160"/>
        <v>.</v>
      </c>
      <c r="AD235" s="1007" t="str">
        <f t="shared" si="161"/>
        <v>.</v>
      </c>
      <c r="AE235" s="1007" t="str">
        <f t="shared" si="162"/>
        <v>.</v>
      </c>
      <c r="AF235" s="1007" t="str">
        <f t="shared" si="163"/>
        <v>.</v>
      </c>
      <c r="AG235" s="990" t="str">
        <f t="shared" si="164"/>
        <v>.</v>
      </c>
      <c r="AH235" s="116"/>
      <c r="AI235" s="1003" t="str">
        <f>IF(S235=".",".",SUM($S235:S235))</f>
        <v>.</v>
      </c>
      <c r="AJ235" s="1004" t="str">
        <f>IF(T235=".",".",SUM($S235:T235))</f>
        <v>.</v>
      </c>
      <c r="AK235" s="1004" t="str">
        <f>IF(U235=".",".",SUM($S235:U235))</f>
        <v>.</v>
      </c>
      <c r="AL235" s="1004" t="str">
        <f>IF(V235=".",".",SUM($S235:V235))</f>
        <v>.</v>
      </c>
      <c r="AM235" s="1004" t="str">
        <f>IF(W235=".",".",SUM($S235:W235))</f>
        <v>.</v>
      </c>
      <c r="AN235" s="1004" t="str">
        <f>IF(X235=".",".",SUM($S235:X235))</f>
        <v>.</v>
      </c>
      <c r="AO235" s="1005" t="str">
        <f>IF(Y235=".",".",SUM($S235:Y235))</f>
        <v>.</v>
      </c>
      <c r="AP235" s="116"/>
      <c r="AQ235" s="1006" t="str">
        <f t="shared" si="165"/>
        <v>.</v>
      </c>
      <c r="AR235" s="1007" t="str">
        <f t="shared" si="166"/>
        <v>.</v>
      </c>
      <c r="AS235" s="1007" t="str">
        <f t="shared" si="167"/>
        <v>.</v>
      </c>
      <c r="AT235" s="1007" t="str">
        <f t="shared" si="168"/>
        <v>.</v>
      </c>
      <c r="AU235" s="1007" t="str">
        <f t="shared" si="169"/>
        <v>.</v>
      </c>
      <c r="AV235" s="1007" t="str">
        <f t="shared" si="170"/>
        <v>.</v>
      </c>
      <c r="AW235" s="990" t="str">
        <f t="shared" si="171"/>
        <v>.</v>
      </c>
      <c r="AX235" s="327"/>
      <c r="AY235" s="116"/>
      <c r="AZ235" s="1474"/>
      <c r="BA235" s="1474"/>
      <c r="BB235" s="1474"/>
    </row>
    <row r="236" spans="1:54" s="189" customFormat="1" x14ac:dyDescent="0.2">
      <c r="A236" s="183"/>
      <c r="B236" s="325"/>
      <c r="C236" s="473" t="str">
        <f t="shared" si="191"/>
        <v>Farmland</v>
      </c>
      <c r="D236" s="473" t="str">
        <f t="shared" si="191"/>
        <v/>
      </c>
      <c r="E236" s="837" t="str">
        <f t="shared" si="188"/>
        <v>.</v>
      </c>
      <c r="F236" s="878"/>
      <c r="G236" s="874"/>
      <c r="H236" s="874"/>
      <c r="I236" s="874"/>
      <c r="J236" s="874"/>
      <c r="K236" s="874"/>
      <c r="L236" s="874"/>
      <c r="M236" s="333"/>
      <c r="N236" s="116"/>
      <c r="O236" s="1019">
        <f t="shared" si="192"/>
        <v>0</v>
      </c>
      <c r="P236" s="1020">
        <f t="shared" si="192"/>
        <v>0</v>
      </c>
      <c r="Q236" s="101"/>
      <c r="R236" s="325"/>
      <c r="S236" s="1003" t="str">
        <f t="shared" si="187"/>
        <v>.</v>
      </c>
      <c r="T236" s="1004" t="str">
        <f t="shared" si="187"/>
        <v>.</v>
      </c>
      <c r="U236" s="1004" t="str">
        <f t="shared" si="187"/>
        <v>.</v>
      </c>
      <c r="V236" s="1004" t="str">
        <f t="shared" si="187"/>
        <v>.</v>
      </c>
      <c r="W236" s="1004" t="str">
        <f t="shared" si="187"/>
        <v>.</v>
      </c>
      <c r="X236" s="1004" t="str">
        <f t="shared" si="187"/>
        <v>.</v>
      </c>
      <c r="Y236" s="1005" t="str">
        <f t="shared" si="187"/>
        <v>.</v>
      </c>
      <c r="Z236" s="116"/>
      <c r="AA236" s="1006" t="str">
        <f t="shared" si="158"/>
        <v>.</v>
      </c>
      <c r="AB236" s="1007" t="str">
        <f t="shared" si="159"/>
        <v>.</v>
      </c>
      <c r="AC236" s="1007" t="str">
        <f t="shared" si="160"/>
        <v>.</v>
      </c>
      <c r="AD236" s="1007" t="str">
        <f t="shared" si="161"/>
        <v>.</v>
      </c>
      <c r="AE236" s="1007" t="str">
        <f t="shared" si="162"/>
        <v>.</v>
      </c>
      <c r="AF236" s="1007" t="str">
        <f t="shared" si="163"/>
        <v>.</v>
      </c>
      <c r="AG236" s="990" t="str">
        <f t="shared" si="164"/>
        <v>.</v>
      </c>
      <c r="AH236" s="116"/>
      <c r="AI236" s="1003" t="str">
        <f>IF(S236=".",".",SUM($S236:S236))</f>
        <v>.</v>
      </c>
      <c r="AJ236" s="1004" t="str">
        <f>IF(T236=".",".",SUM($S236:T236))</f>
        <v>.</v>
      </c>
      <c r="AK236" s="1004" t="str">
        <f>IF(U236=".",".",SUM($S236:U236))</f>
        <v>.</v>
      </c>
      <c r="AL236" s="1004" t="str">
        <f>IF(V236=".",".",SUM($S236:V236))</f>
        <v>.</v>
      </c>
      <c r="AM236" s="1004" t="str">
        <f>IF(W236=".",".",SUM($S236:W236))</f>
        <v>.</v>
      </c>
      <c r="AN236" s="1004" t="str">
        <f>IF(X236=".",".",SUM($S236:X236))</f>
        <v>.</v>
      </c>
      <c r="AO236" s="1005" t="str">
        <f>IF(Y236=".",".",SUM($S236:Y236))</f>
        <v>.</v>
      </c>
      <c r="AP236" s="116"/>
      <c r="AQ236" s="1006" t="str">
        <f t="shared" si="165"/>
        <v>.</v>
      </c>
      <c r="AR236" s="1007" t="str">
        <f t="shared" si="166"/>
        <v>.</v>
      </c>
      <c r="AS236" s="1007" t="str">
        <f t="shared" si="167"/>
        <v>.</v>
      </c>
      <c r="AT236" s="1007" t="str">
        <f t="shared" si="168"/>
        <v>.</v>
      </c>
      <c r="AU236" s="1007" t="str">
        <f t="shared" si="169"/>
        <v>.</v>
      </c>
      <c r="AV236" s="1007" t="str">
        <f t="shared" si="170"/>
        <v>.</v>
      </c>
      <c r="AW236" s="990" t="str">
        <f t="shared" si="171"/>
        <v>.</v>
      </c>
      <c r="AX236" s="327"/>
      <c r="AY236" s="116"/>
      <c r="AZ236" s="1474"/>
      <c r="BA236" s="1474"/>
      <c r="BB236" s="1474"/>
    </row>
    <row r="237" spans="1:54" s="189" customFormat="1" x14ac:dyDescent="0.2">
      <c r="A237" s="183"/>
      <c r="B237" s="325"/>
      <c r="C237" s="473" t="str">
        <f t="shared" si="191"/>
        <v>Farmland</v>
      </c>
      <c r="D237" s="473" t="str">
        <f t="shared" si="191"/>
        <v/>
      </c>
      <c r="E237" s="837" t="str">
        <f t="shared" si="188"/>
        <v>.</v>
      </c>
      <c r="F237" s="878"/>
      <c r="G237" s="874"/>
      <c r="H237" s="874"/>
      <c r="I237" s="874"/>
      <c r="J237" s="874"/>
      <c r="K237" s="874"/>
      <c r="L237" s="874"/>
      <c r="M237" s="333"/>
      <c r="N237" s="116"/>
      <c r="O237" s="1019">
        <f t="shared" si="192"/>
        <v>0</v>
      </c>
      <c r="P237" s="1020">
        <f t="shared" si="192"/>
        <v>0</v>
      </c>
      <c r="Q237" s="101"/>
      <c r="R237" s="325"/>
      <c r="S237" s="1003" t="str">
        <f t="shared" si="187"/>
        <v>.</v>
      </c>
      <c r="T237" s="1004" t="str">
        <f t="shared" si="187"/>
        <v>.</v>
      </c>
      <c r="U237" s="1004" t="str">
        <f t="shared" si="187"/>
        <v>.</v>
      </c>
      <c r="V237" s="1004" t="str">
        <f t="shared" si="187"/>
        <v>.</v>
      </c>
      <c r="W237" s="1004" t="str">
        <f t="shared" si="187"/>
        <v>.</v>
      </c>
      <c r="X237" s="1004" t="str">
        <f t="shared" si="187"/>
        <v>.</v>
      </c>
      <c r="Y237" s="1005" t="str">
        <f t="shared" si="187"/>
        <v>.</v>
      </c>
      <c r="Z237" s="116"/>
      <c r="AA237" s="1006" t="str">
        <f t="shared" si="158"/>
        <v>.</v>
      </c>
      <c r="AB237" s="1007" t="str">
        <f t="shared" si="159"/>
        <v>.</v>
      </c>
      <c r="AC237" s="1007" t="str">
        <f t="shared" si="160"/>
        <v>.</v>
      </c>
      <c r="AD237" s="1007" t="str">
        <f t="shared" si="161"/>
        <v>.</v>
      </c>
      <c r="AE237" s="1007" t="str">
        <f t="shared" si="162"/>
        <v>.</v>
      </c>
      <c r="AF237" s="1007" t="str">
        <f t="shared" si="163"/>
        <v>.</v>
      </c>
      <c r="AG237" s="990" t="str">
        <f t="shared" si="164"/>
        <v>.</v>
      </c>
      <c r="AH237" s="116"/>
      <c r="AI237" s="1003" t="str">
        <f>IF(S237=".",".",SUM($S237:S237))</f>
        <v>.</v>
      </c>
      <c r="AJ237" s="1004" t="str">
        <f>IF(T237=".",".",SUM($S237:T237))</f>
        <v>.</v>
      </c>
      <c r="AK237" s="1004" t="str">
        <f>IF(U237=".",".",SUM($S237:U237))</f>
        <v>.</v>
      </c>
      <c r="AL237" s="1004" t="str">
        <f>IF(V237=".",".",SUM($S237:V237))</f>
        <v>.</v>
      </c>
      <c r="AM237" s="1004" t="str">
        <f>IF(W237=".",".",SUM($S237:W237))</f>
        <v>.</v>
      </c>
      <c r="AN237" s="1004" t="str">
        <f>IF(X237=".",".",SUM($S237:X237))</f>
        <v>.</v>
      </c>
      <c r="AO237" s="1005" t="str">
        <f>IF(Y237=".",".",SUM($S237:Y237))</f>
        <v>.</v>
      </c>
      <c r="AP237" s="116"/>
      <c r="AQ237" s="1006" t="str">
        <f t="shared" si="165"/>
        <v>.</v>
      </c>
      <c r="AR237" s="1007" t="str">
        <f t="shared" si="166"/>
        <v>.</v>
      </c>
      <c r="AS237" s="1007" t="str">
        <f t="shared" si="167"/>
        <v>.</v>
      </c>
      <c r="AT237" s="1007" t="str">
        <f t="shared" si="168"/>
        <v>.</v>
      </c>
      <c r="AU237" s="1007" t="str">
        <f t="shared" si="169"/>
        <v>.</v>
      </c>
      <c r="AV237" s="1007" t="str">
        <f t="shared" si="170"/>
        <v>.</v>
      </c>
      <c r="AW237" s="990" t="str">
        <f t="shared" si="171"/>
        <v>.</v>
      </c>
      <c r="AX237" s="327"/>
      <c r="AY237" s="116"/>
      <c r="AZ237" s="1474"/>
      <c r="BA237" s="1474"/>
      <c r="BB237" s="1474"/>
    </row>
    <row r="238" spans="1:54" s="189" customFormat="1" x14ac:dyDescent="0.2">
      <c r="A238" s="183"/>
      <c r="B238" s="325"/>
      <c r="C238" s="473" t="str">
        <f t="shared" si="191"/>
        <v>Farmland</v>
      </c>
      <c r="D238" s="473" t="str">
        <f t="shared" si="191"/>
        <v/>
      </c>
      <c r="E238" s="837" t="str">
        <f t="shared" si="188"/>
        <v>.</v>
      </c>
      <c r="F238" s="878"/>
      <c r="G238" s="874"/>
      <c r="H238" s="874"/>
      <c r="I238" s="874"/>
      <c r="J238" s="874"/>
      <c r="K238" s="874"/>
      <c r="L238" s="874"/>
      <c r="M238" s="333"/>
      <c r="N238" s="116"/>
      <c r="O238" s="1019">
        <f t="shared" si="192"/>
        <v>0</v>
      </c>
      <c r="P238" s="1020">
        <f t="shared" si="192"/>
        <v>0</v>
      </c>
      <c r="Q238" s="101"/>
      <c r="R238" s="325"/>
      <c r="S238" s="1003" t="str">
        <f t="shared" si="187"/>
        <v>.</v>
      </c>
      <c r="T238" s="1004" t="str">
        <f t="shared" si="187"/>
        <v>.</v>
      </c>
      <c r="U238" s="1004" t="str">
        <f t="shared" si="187"/>
        <v>.</v>
      </c>
      <c r="V238" s="1004" t="str">
        <f t="shared" si="187"/>
        <v>.</v>
      </c>
      <c r="W238" s="1004" t="str">
        <f t="shared" si="187"/>
        <v>.</v>
      </c>
      <c r="X238" s="1004" t="str">
        <f t="shared" si="187"/>
        <v>.</v>
      </c>
      <c r="Y238" s="1005" t="str">
        <f t="shared" si="187"/>
        <v>.</v>
      </c>
      <c r="Z238" s="116"/>
      <c r="AA238" s="1006" t="str">
        <f t="shared" si="158"/>
        <v>.</v>
      </c>
      <c r="AB238" s="1007" t="str">
        <f t="shared" si="159"/>
        <v>.</v>
      </c>
      <c r="AC238" s="1007" t="str">
        <f t="shared" si="160"/>
        <v>.</v>
      </c>
      <c r="AD238" s="1007" t="str">
        <f t="shared" si="161"/>
        <v>.</v>
      </c>
      <c r="AE238" s="1007" t="str">
        <f t="shared" si="162"/>
        <v>.</v>
      </c>
      <c r="AF238" s="1007" t="str">
        <f t="shared" si="163"/>
        <v>.</v>
      </c>
      <c r="AG238" s="990" t="str">
        <f t="shared" si="164"/>
        <v>.</v>
      </c>
      <c r="AH238" s="116"/>
      <c r="AI238" s="1003" t="str">
        <f>IF(S238=".",".",SUM($S238:S238))</f>
        <v>.</v>
      </c>
      <c r="AJ238" s="1004" t="str">
        <f>IF(T238=".",".",SUM($S238:T238))</f>
        <v>.</v>
      </c>
      <c r="AK238" s="1004" t="str">
        <f>IF(U238=".",".",SUM($S238:U238))</f>
        <v>.</v>
      </c>
      <c r="AL238" s="1004" t="str">
        <f>IF(V238=".",".",SUM($S238:V238))</f>
        <v>.</v>
      </c>
      <c r="AM238" s="1004" t="str">
        <f>IF(W238=".",".",SUM($S238:W238))</f>
        <v>.</v>
      </c>
      <c r="AN238" s="1004" t="str">
        <f>IF(X238=".",".",SUM($S238:X238))</f>
        <v>.</v>
      </c>
      <c r="AO238" s="1005" t="str">
        <f>IF(Y238=".",".",SUM($S238:Y238))</f>
        <v>.</v>
      </c>
      <c r="AP238" s="116"/>
      <c r="AQ238" s="1006" t="str">
        <f t="shared" si="165"/>
        <v>.</v>
      </c>
      <c r="AR238" s="1007" t="str">
        <f t="shared" si="166"/>
        <v>.</v>
      </c>
      <c r="AS238" s="1007" t="str">
        <f t="shared" si="167"/>
        <v>.</v>
      </c>
      <c r="AT238" s="1007" t="str">
        <f t="shared" si="168"/>
        <v>.</v>
      </c>
      <c r="AU238" s="1007" t="str">
        <f t="shared" si="169"/>
        <v>.</v>
      </c>
      <c r="AV238" s="1007" t="str">
        <f t="shared" si="170"/>
        <v>.</v>
      </c>
      <c r="AW238" s="990" t="str">
        <f t="shared" si="171"/>
        <v>.</v>
      </c>
      <c r="AX238" s="327"/>
      <c r="AY238" s="116"/>
      <c r="AZ238" s="1474"/>
      <c r="BA238" s="1474"/>
      <c r="BB238" s="1474"/>
    </row>
    <row r="239" spans="1:54" s="189" customFormat="1" x14ac:dyDescent="0.2">
      <c r="A239" s="183"/>
      <c r="B239" s="325"/>
      <c r="C239" s="473" t="str">
        <f t="shared" si="191"/>
        <v>Farmland</v>
      </c>
      <c r="D239" s="473" t="str">
        <f t="shared" si="191"/>
        <v/>
      </c>
      <c r="E239" s="837" t="str">
        <f t="shared" si="188"/>
        <v>.</v>
      </c>
      <c r="F239" s="878"/>
      <c r="G239" s="874"/>
      <c r="H239" s="874"/>
      <c r="I239" s="874"/>
      <c r="J239" s="874"/>
      <c r="K239" s="874"/>
      <c r="L239" s="874"/>
      <c r="M239" s="333"/>
      <c r="N239" s="116"/>
      <c r="O239" s="1019">
        <f t="shared" si="192"/>
        <v>0</v>
      </c>
      <c r="P239" s="1020">
        <f t="shared" si="192"/>
        <v>0</v>
      </c>
      <c r="Q239" s="101"/>
      <c r="R239" s="325"/>
      <c r="S239" s="1003" t="str">
        <f t="shared" si="187"/>
        <v>.</v>
      </c>
      <c r="T239" s="1004" t="str">
        <f t="shared" si="187"/>
        <v>.</v>
      </c>
      <c r="U239" s="1004" t="str">
        <f t="shared" si="187"/>
        <v>.</v>
      </c>
      <c r="V239" s="1004" t="str">
        <f t="shared" si="187"/>
        <v>.</v>
      </c>
      <c r="W239" s="1004" t="str">
        <f t="shared" si="187"/>
        <v>.</v>
      </c>
      <c r="X239" s="1004" t="str">
        <f t="shared" si="187"/>
        <v>.</v>
      </c>
      <c r="Y239" s="1005" t="str">
        <f t="shared" si="187"/>
        <v>.</v>
      </c>
      <c r="Z239" s="116"/>
      <c r="AA239" s="1006" t="str">
        <f t="shared" si="158"/>
        <v>.</v>
      </c>
      <c r="AB239" s="1007" t="str">
        <f t="shared" si="159"/>
        <v>.</v>
      </c>
      <c r="AC239" s="1007" t="str">
        <f t="shared" si="160"/>
        <v>.</v>
      </c>
      <c r="AD239" s="1007" t="str">
        <f t="shared" si="161"/>
        <v>.</v>
      </c>
      <c r="AE239" s="1007" t="str">
        <f t="shared" si="162"/>
        <v>.</v>
      </c>
      <c r="AF239" s="1007" t="str">
        <f t="shared" si="163"/>
        <v>.</v>
      </c>
      <c r="AG239" s="990" t="str">
        <f t="shared" si="164"/>
        <v>.</v>
      </c>
      <c r="AH239" s="116"/>
      <c r="AI239" s="1003" t="str">
        <f>IF(S239=".",".",SUM($S239:S239))</f>
        <v>.</v>
      </c>
      <c r="AJ239" s="1004" t="str">
        <f>IF(T239=".",".",SUM($S239:T239))</f>
        <v>.</v>
      </c>
      <c r="AK239" s="1004" t="str">
        <f>IF(U239=".",".",SUM($S239:U239))</f>
        <v>.</v>
      </c>
      <c r="AL239" s="1004" t="str">
        <f>IF(V239=".",".",SUM($S239:V239))</f>
        <v>.</v>
      </c>
      <c r="AM239" s="1004" t="str">
        <f>IF(W239=".",".",SUM($S239:W239))</f>
        <v>.</v>
      </c>
      <c r="AN239" s="1004" t="str">
        <f>IF(X239=".",".",SUM($S239:X239))</f>
        <v>.</v>
      </c>
      <c r="AO239" s="1005" t="str">
        <f>IF(Y239=".",".",SUM($S239:Y239))</f>
        <v>.</v>
      </c>
      <c r="AP239" s="116"/>
      <c r="AQ239" s="1006" t="str">
        <f t="shared" si="165"/>
        <v>.</v>
      </c>
      <c r="AR239" s="1007" t="str">
        <f t="shared" si="166"/>
        <v>.</v>
      </c>
      <c r="AS239" s="1007" t="str">
        <f t="shared" si="167"/>
        <v>.</v>
      </c>
      <c r="AT239" s="1007" t="str">
        <f t="shared" si="168"/>
        <v>.</v>
      </c>
      <c r="AU239" s="1007" t="str">
        <f t="shared" si="169"/>
        <v>.</v>
      </c>
      <c r="AV239" s="1007" t="str">
        <f t="shared" si="170"/>
        <v>.</v>
      </c>
      <c r="AW239" s="990" t="str">
        <f t="shared" si="171"/>
        <v>.</v>
      </c>
      <c r="AX239" s="327"/>
      <c r="AY239" s="116"/>
      <c r="AZ239" s="1474"/>
      <c r="BA239" s="1474"/>
      <c r="BB239" s="1474"/>
    </row>
    <row r="240" spans="1:54" s="189" customFormat="1" x14ac:dyDescent="0.2">
      <c r="A240" s="183"/>
      <c r="B240" s="325"/>
      <c r="C240" s="473" t="str">
        <f t="shared" si="191"/>
        <v>Farmland</v>
      </c>
      <c r="D240" s="473" t="str">
        <f t="shared" si="191"/>
        <v/>
      </c>
      <c r="E240" s="837" t="str">
        <f t="shared" si="188"/>
        <v>.</v>
      </c>
      <c r="F240" s="878"/>
      <c r="G240" s="874"/>
      <c r="H240" s="874"/>
      <c r="I240" s="874"/>
      <c r="J240" s="874"/>
      <c r="K240" s="874"/>
      <c r="L240" s="874"/>
      <c r="M240" s="333"/>
      <c r="N240" s="116"/>
      <c r="O240" s="1019">
        <f t="shared" si="192"/>
        <v>0</v>
      </c>
      <c r="P240" s="1020">
        <f t="shared" si="192"/>
        <v>0</v>
      </c>
      <c r="Q240" s="101"/>
      <c r="R240" s="325"/>
      <c r="S240" s="1003" t="str">
        <f t="shared" si="187"/>
        <v>.</v>
      </c>
      <c r="T240" s="1004" t="str">
        <f t="shared" si="187"/>
        <v>.</v>
      </c>
      <c r="U240" s="1004" t="str">
        <f t="shared" si="187"/>
        <v>.</v>
      </c>
      <c r="V240" s="1004" t="str">
        <f t="shared" si="187"/>
        <v>.</v>
      </c>
      <c r="W240" s="1004" t="str">
        <f t="shared" si="187"/>
        <v>.</v>
      </c>
      <c r="X240" s="1004" t="str">
        <f t="shared" si="187"/>
        <v>.</v>
      </c>
      <c r="Y240" s="1005" t="str">
        <f t="shared" si="187"/>
        <v>.</v>
      </c>
      <c r="Z240" s="116"/>
      <c r="AA240" s="1006" t="str">
        <f t="shared" ref="AA240:AA270" si="193">IFERROR(F240/E240-1,".")</f>
        <v>.</v>
      </c>
      <c r="AB240" s="1007" t="str">
        <f t="shared" ref="AB240:AB270" si="194">IFERROR(G240/F240-1,".")</f>
        <v>.</v>
      </c>
      <c r="AC240" s="1007" t="str">
        <f t="shared" ref="AC240:AC270" si="195">IFERROR(H240/G240-1,".")</f>
        <v>.</v>
      </c>
      <c r="AD240" s="1007" t="str">
        <f t="shared" ref="AD240:AD270" si="196">IFERROR(I240/H240-1,".")</f>
        <v>.</v>
      </c>
      <c r="AE240" s="1007" t="str">
        <f t="shared" ref="AE240:AE270" si="197">IFERROR(J240/I240-1,".")</f>
        <v>.</v>
      </c>
      <c r="AF240" s="1007" t="str">
        <f t="shared" ref="AF240:AF270" si="198">IFERROR(K240/J240-1,".")</f>
        <v>.</v>
      </c>
      <c r="AG240" s="990" t="str">
        <f t="shared" ref="AG240:AG270" si="199">IFERROR(L240/K240-1,".")</f>
        <v>.</v>
      </c>
      <c r="AH240" s="116"/>
      <c r="AI240" s="1003" t="str">
        <f>IF(S240=".",".",SUM($S240:S240))</f>
        <v>.</v>
      </c>
      <c r="AJ240" s="1004" t="str">
        <f>IF(T240=".",".",SUM($S240:T240))</f>
        <v>.</v>
      </c>
      <c r="AK240" s="1004" t="str">
        <f>IF(U240=".",".",SUM($S240:U240))</f>
        <v>.</v>
      </c>
      <c r="AL240" s="1004" t="str">
        <f>IF(V240=".",".",SUM($S240:V240))</f>
        <v>.</v>
      </c>
      <c r="AM240" s="1004" t="str">
        <f>IF(W240=".",".",SUM($S240:W240))</f>
        <v>.</v>
      </c>
      <c r="AN240" s="1004" t="str">
        <f>IF(X240=".",".",SUM($S240:X240))</f>
        <v>.</v>
      </c>
      <c r="AO240" s="1005" t="str">
        <f>IF(Y240=".",".",SUM($S240:Y240))</f>
        <v>.</v>
      </c>
      <c r="AP240" s="116"/>
      <c r="AQ240" s="1006" t="str">
        <f t="shared" ref="AQ240:AQ270" si="200">IFERROR(F240/$E240-1,".")</f>
        <v>.</v>
      </c>
      <c r="AR240" s="1007" t="str">
        <f t="shared" ref="AR240:AR270" si="201">IFERROR(G240/$E240-1,".")</f>
        <v>.</v>
      </c>
      <c r="AS240" s="1007" t="str">
        <f t="shared" ref="AS240:AS270" si="202">IFERROR(H240/$E240-1,".")</f>
        <v>.</v>
      </c>
      <c r="AT240" s="1007" t="str">
        <f t="shared" ref="AT240:AT270" si="203">IFERROR(I240/$E240-1,".")</f>
        <v>.</v>
      </c>
      <c r="AU240" s="1007" t="str">
        <f t="shared" ref="AU240:AU270" si="204">IFERROR(J240/$E240-1,".")</f>
        <v>.</v>
      </c>
      <c r="AV240" s="1007" t="str">
        <f t="shared" ref="AV240:AV270" si="205">IFERROR(K240/$E240-1,".")</f>
        <v>.</v>
      </c>
      <c r="AW240" s="990" t="str">
        <f t="shared" ref="AW240:AW270" si="206">IFERROR(L240/$E240-1,".")</f>
        <v>.</v>
      </c>
      <c r="AX240" s="327"/>
      <c r="AY240" s="116"/>
      <c r="AZ240" s="1474"/>
      <c r="BA240" s="1474"/>
      <c r="BB240" s="1474"/>
    </row>
    <row r="241" spans="1:54" s="189" customFormat="1" x14ac:dyDescent="0.2">
      <c r="A241" s="183"/>
      <c r="B241" s="325"/>
      <c r="C241" s="473" t="str">
        <f t="shared" si="191"/>
        <v>Special rate</v>
      </c>
      <c r="D241" s="473" t="str">
        <f t="shared" si="191"/>
        <v/>
      </c>
      <c r="E241" s="837" t="str">
        <f t="shared" si="188"/>
        <v>.</v>
      </c>
      <c r="F241" s="878"/>
      <c r="G241" s="874"/>
      <c r="H241" s="874"/>
      <c r="I241" s="874"/>
      <c r="J241" s="874"/>
      <c r="K241" s="874"/>
      <c r="L241" s="874"/>
      <c r="M241" s="333"/>
      <c r="N241" s="116"/>
      <c r="O241" s="1019">
        <f t="shared" si="192"/>
        <v>0</v>
      </c>
      <c r="P241" s="1020">
        <f t="shared" si="192"/>
        <v>0</v>
      </c>
      <c r="Q241" s="101"/>
      <c r="R241" s="325"/>
      <c r="S241" s="1003" t="str">
        <f t="shared" si="187"/>
        <v>.</v>
      </c>
      <c r="T241" s="1004" t="str">
        <f t="shared" si="187"/>
        <v>.</v>
      </c>
      <c r="U241" s="1004" t="str">
        <f t="shared" si="187"/>
        <v>.</v>
      </c>
      <c r="V241" s="1004" t="str">
        <f t="shared" si="187"/>
        <v>.</v>
      </c>
      <c r="W241" s="1004" t="str">
        <f t="shared" si="187"/>
        <v>.</v>
      </c>
      <c r="X241" s="1004" t="str">
        <f t="shared" si="187"/>
        <v>.</v>
      </c>
      <c r="Y241" s="1005" t="str">
        <f t="shared" si="187"/>
        <v>.</v>
      </c>
      <c r="Z241" s="116"/>
      <c r="AA241" s="1006" t="str">
        <f t="shared" si="193"/>
        <v>.</v>
      </c>
      <c r="AB241" s="1007" t="str">
        <f t="shared" si="194"/>
        <v>.</v>
      </c>
      <c r="AC241" s="1007" t="str">
        <f t="shared" si="195"/>
        <v>.</v>
      </c>
      <c r="AD241" s="1007" t="str">
        <f t="shared" si="196"/>
        <v>.</v>
      </c>
      <c r="AE241" s="1007" t="str">
        <f t="shared" si="197"/>
        <v>.</v>
      </c>
      <c r="AF241" s="1007" t="str">
        <f t="shared" si="198"/>
        <v>.</v>
      </c>
      <c r="AG241" s="990" t="str">
        <f t="shared" si="199"/>
        <v>.</v>
      </c>
      <c r="AH241" s="116"/>
      <c r="AI241" s="1003" t="str">
        <f>IF(S241=".",".",SUM($S241:S241))</f>
        <v>.</v>
      </c>
      <c r="AJ241" s="1004" t="str">
        <f>IF(T241=".",".",SUM($S241:T241))</f>
        <v>.</v>
      </c>
      <c r="AK241" s="1004" t="str">
        <f>IF(U241=".",".",SUM($S241:U241))</f>
        <v>.</v>
      </c>
      <c r="AL241" s="1004" t="str">
        <f>IF(V241=".",".",SUM($S241:V241))</f>
        <v>.</v>
      </c>
      <c r="AM241" s="1004" t="str">
        <f>IF(W241=".",".",SUM($S241:W241))</f>
        <v>.</v>
      </c>
      <c r="AN241" s="1004" t="str">
        <f>IF(X241=".",".",SUM($S241:X241))</f>
        <v>.</v>
      </c>
      <c r="AO241" s="1005" t="str">
        <f>IF(Y241=".",".",SUM($S241:Y241))</f>
        <v>.</v>
      </c>
      <c r="AP241" s="116"/>
      <c r="AQ241" s="1006" t="str">
        <f t="shared" si="200"/>
        <v>.</v>
      </c>
      <c r="AR241" s="1007" t="str">
        <f t="shared" si="201"/>
        <v>.</v>
      </c>
      <c r="AS241" s="1007" t="str">
        <f t="shared" si="202"/>
        <v>.</v>
      </c>
      <c r="AT241" s="1007" t="str">
        <f t="shared" si="203"/>
        <v>.</v>
      </c>
      <c r="AU241" s="1007" t="str">
        <f t="shared" si="204"/>
        <v>.</v>
      </c>
      <c r="AV241" s="1007" t="str">
        <f t="shared" si="205"/>
        <v>.</v>
      </c>
      <c r="AW241" s="990" t="str">
        <f t="shared" si="206"/>
        <v>.</v>
      </c>
      <c r="AX241" s="327"/>
      <c r="AY241" s="116"/>
      <c r="AZ241" s="1474"/>
      <c r="BA241" s="1474"/>
      <c r="BB241" s="1474"/>
    </row>
    <row r="242" spans="1:54" s="189" customFormat="1" x14ac:dyDescent="0.2">
      <c r="A242" s="183"/>
      <c r="B242" s="325"/>
      <c r="C242" s="473" t="str">
        <f t="shared" si="191"/>
        <v>Special rate</v>
      </c>
      <c r="D242" s="473" t="str">
        <f t="shared" si="191"/>
        <v/>
      </c>
      <c r="E242" s="837" t="str">
        <f t="shared" si="188"/>
        <v>.</v>
      </c>
      <c r="F242" s="878"/>
      <c r="G242" s="874"/>
      <c r="H242" s="874"/>
      <c r="I242" s="874"/>
      <c r="J242" s="874"/>
      <c r="K242" s="874"/>
      <c r="L242" s="874"/>
      <c r="M242" s="333"/>
      <c r="N242" s="116"/>
      <c r="O242" s="1019">
        <f t="shared" si="192"/>
        <v>0</v>
      </c>
      <c r="P242" s="1020">
        <f t="shared" si="192"/>
        <v>0</v>
      </c>
      <c r="Q242" s="101"/>
      <c r="R242" s="325"/>
      <c r="S242" s="1003" t="str">
        <f t="shared" si="187"/>
        <v>.</v>
      </c>
      <c r="T242" s="1004" t="str">
        <f t="shared" si="187"/>
        <v>.</v>
      </c>
      <c r="U242" s="1004" t="str">
        <f t="shared" si="187"/>
        <v>.</v>
      </c>
      <c r="V242" s="1004" t="str">
        <f t="shared" si="187"/>
        <v>.</v>
      </c>
      <c r="W242" s="1004" t="str">
        <f t="shared" si="187"/>
        <v>.</v>
      </c>
      <c r="X242" s="1004" t="str">
        <f t="shared" si="187"/>
        <v>.</v>
      </c>
      <c r="Y242" s="1005" t="str">
        <f t="shared" si="187"/>
        <v>.</v>
      </c>
      <c r="Z242" s="116"/>
      <c r="AA242" s="1006" t="str">
        <f t="shared" si="193"/>
        <v>.</v>
      </c>
      <c r="AB242" s="1007" t="str">
        <f t="shared" si="194"/>
        <v>.</v>
      </c>
      <c r="AC242" s="1007" t="str">
        <f t="shared" si="195"/>
        <v>.</v>
      </c>
      <c r="AD242" s="1007" t="str">
        <f t="shared" si="196"/>
        <v>.</v>
      </c>
      <c r="AE242" s="1007" t="str">
        <f t="shared" si="197"/>
        <v>.</v>
      </c>
      <c r="AF242" s="1007" t="str">
        <f t="shared" si="198"/>
        <v>.</v>
      </c>
      <c r="AG242" s="990" t="str">
        <f t="shared" si="199"/>
        <v>.</v>
      </c>
      <c r="AH242" s="116"/>
      <c r="AI242" s="1003" t="str">
        <f>IF(S242=".",".",SUM($S242:S242))</f>
        <v>.</v>
      </c>
      <c r="AJ242" s="1004" t="str">
        <f>IF(T242=".",".",SUM($S242:T242))</f>
        <v>.</v>
      </c>
      <c r="AK242" s="1004" t="str">
        <f>IF(U242=".",".",SUM($S242:U242))</f>
        <v>.</v>
      </c>
      <c r="AL242" s="1004" t="str">
        <f>IF(V242=".",".",SUM($S242:V242))</f>
        <v>.</v>
      </c>
      <c r="AM242" s="1004" t="str">
        <f>IF(W242=".",".",SUM($S242:W242))</f>
        <v>.</v>
      </c>
      <c r="AN242" s="1004" t="str">
        <f>IF(X242=".",".",SUM($S242:X242))</f>
        <v>.</v>
      </c>
      <c r="AO242" s="1005" t="str">
        <f>IF(Y242=".",".",SUM($S242:Y242))</f>
        <v>.</v>
      </c>
      <c r="AP242" s="116"/>
      <c r="AQ242" s="1006" t="str">
        <f t="shared" si="200"/>
        <v>.</v>
      </c>
      <c r="AR242" s="1007" t="str">
        <f t="shared" si="201"/>
        <v>.</v>
      </c>
      <c r="AS242" s="1007" t="str">
        <f t="shared" si="202"/>
        <v>.</v>
      </c>
      <c r="AT242" s="1007" t="str">
        <f t="shared" si="203"/>
        <v>.</v>
      </c>
      <c r="AU242" s="1007" t="str">
        <f t="shared" si="204"/>
        <v>.</v>
      </c>
      <c r="AV242" s="1007" t="str">
        <f t="shared" si="205"/>
        <v>.</v>
      </c>
      <c r="AW242" s="990" t="str">
        <f t="shared" si="206"/>
        <v>.</v>
      </c>
      <c r="AX242" s="327"/>
      <c r="AY242" s="116"/>
      <c r="AZ242" s="1474"/>
      <c r="BA242" s="1474"/>
      <c r="BB242" s="1474"/>
    </row>
    <row r="243" spans="1:54" s="189" customFormat="1" x14ac:dyDescent="0.2">
      <c r="A243" s="183"/>
      <c r="B243" s="325"/>
      <c r="C243" s="473" t="str">
        <f t="shared" si="191"/>
        <v>Special rate</v>
      </c>
      <c r="D243" s="473" t="str">
        <f t="shared" si="191"/>
        <v/>
      </c>
      <c r="E243" s="837" t="str">
        <f t="shared" si="188"/>
        <v>.</v>
      </c>
      <c r="F243" s="878"/>
      <c r="G243" s="874"/>
      <c r="H243" s="874"/>
      <c r="I243" s="874"/>
      <c r="J243" s="874"/>
      <c r="K243" s="874"/>
      <c r="L243" s="874"/>
      <c r="M243" s="333"/>
      <c r="N243" s="116"/>
      <c r="O243" s="1019">
        <f t="shared" si="192"/>
        <v>0</v>
      </c>
      <c r="P243" s="1020">
        <f t="shared" si="192"/>
        <v>0</v>
      </c>
      <c r="Q243" s="101"/>
      <c r="R243" s="325"/>
      <c r="S243" s="1003" t="str">
        <f t="shared" si="187"/>
        <v>.</v>
      </c>
      <c r="T243" s="1004" t="str">
        <f t="shared" si="187"/>
        <v>.</v>
      </c>
      <c r="U243" s="1004" t="str">
        <f t="shared" si="187"/>
        <v>.</v>
      </c>
      <c r="V243" s="1004" t="str">
        <f t="shared" si="187"/>
        <v>.</v>
      </c>
      <c r="W243" s="1004" t="str">
        <f t="shared" si="187"/>
        <v>.</v>
      </c>
      <c r="X243" s="1004" t="str">
        <f t="shared" si="187"/>
        <v>.</v>
      </c>
      <c r="Y243" s="1005" t="str">
        <f t="shared" si="187"/>
        <v>.</v>
      </c>
      <c r="Z243" s="116"/>
      <c r="AA243" s="1006" t="str">
        <f t="shared" si="193"/>
        <v>.</v>
      </c>
      <c r="AB243" s="1007" t="str">
        <f t="shared" si="194"/>
        <v>.</v>
      </c>
      <c r="AC243" s="1007" t="str">
        <f t="shared" si="195"/>
        <v>.</v>
      </c>
      <c r="AD243" s="1007" t="str">
        <f t="shared" si="196"/>
        <v>.</v>
      </c>
      <c r="AE243" s="1007" t="str">
        <f t="shared" si="197"/>
        <v>.</v>
      </c>
      <c r="AF243" s="1007" t="str">
        <f t="shared" si="198"/>
        <v>.</v>
      </c>
      <c r="AG243" s="990" t="str">
        <f t="shared" si="199"/>
        <v>.</v>
      </c>
      <c r="AH243" s="116"/>
      <c r="AI243" s="1003" t="str">
        <f>IF(S243=".",".",SUM($S243:S243))</f>
        <v>.</v>
      </c>
      <c r="AJ243" s="1004" t="str">
        <f>IF(T243=".",".",SUM($S243:T243))</f>
        <v>.</v>
      </c>
      <c r="AK243" s="1004" t="str">
        <f>IF(U243=".",".",SUM($S243:U243))</f>
        <v>.</v>
      </c>
      <c r="AL243" s="1004" t="str">
        <f>IF(V243=".",".",SUM($S243:V243))</f>
        <v>.</v>
      </c>
      <c r="AM243" s="1004" t="str">
        <f>IF(W243=".",".",SUM($S243:W243))</f>
        <v>.</v>
      </c>
      <c r="AN243" s="1004" t="str">
        <f>IF(X243=".",".",SUM($S243:X243))</f>
        <v>.</v>
      </c>
      <c r="AO243" s="1005" t="str">
        <f>IF(Y243=".",".",SUM($S243:Y243))</f>
        <v>.</v>
      </c>
      <c r="AP243" s="116"/>
      <c r="AQ243" s="1006" t="str">
        <f t="shared" si="200"/>
        <v>.</v>
      </c>
      <c r="AR243" s="1007" t="str">
        <f t="shared" si="201"/>
        <v>.</v>
      </c>
      <c r="AS243" s="1007" t="str">
        <f t="shared" si="202"/>
        <v>.</v>
      </c>
      <c r="AT243" s="1007" t="str">
        <f t="shared" si="203"/>
        <v>.</v>
      </c>
      <c r="AU243" s="1007" t="str">
        <f t="shared" si="204"/>
        <v>.</v>
      </c>
      <c r="AV243" s="1007" t="str">
        <f t="shared" si="205"/>
        <v>.</v>
      </c>
      <c r="AW243" s="990" t="str">
        <f t="shared" si="206"/>
        <v>.</v>
      </c>
      <c r="AX243" s="327"/>
      <c r="AY243" s="116"/>
      <c r="AZ243" s="1474"/>
      <c r="BA243" s="1474"/>
      <c r="BB243" s="1474"/>
    </row>
    <row r="244" spans="1:54" s="189" customFormat="1" x14ac:dyDescent="0.2">
      <c r="A244" s="183"/>
      <c r="B244" s="325"/>
      <c r="C244" s="473" t="str">
        <f t="shared" si="191"/>
        <v>Special rate</v>
      </c>
      <c r="D244" s="473" t="str">
        <f t="shared" si="191"/>
        <v/>
      </c>
      <c r="E244" s="837" t="str">
        <f t="shared" si="188"/>
        <v>.</v>
      </c>
      <c r="F244" s="878"/>
      <c r="G244" s="874"/>
      <c r="H244" s="874"/>
      <c r="I244" s="874"/>
      <c r="J244" s="874"/>
      <c r="K244" s="874"/>
      <c r="L244" s="874"/>
      <c r="M244" s="333"/>
      <c r="N244" s="116"/>
      <c r="O244" s="1019">
        <f t="shared" si="192"/>
        <v>0</v>
      </c>
      <c r="P244" s="1020">
        <f t="shared" si="192"/>
        <v>0</v>
      </c>
      <c r="Q244" s="101"/>
      <c r="R244" s="325"/>
      <c r="S244" s="1003" t="str">
        <f t="shared" si="187"/>
        <v>.</v>
      </c>
      <c r="T244" s="1004" t="str">
        <f t="shared" si="187"/>
        <v>.</v>
      </c>
      <c r="U244" s="1004" t="str">
        <f t="shared" si="187"/>
        <v>.</v>
      </c>
      <c r="V244" s="1004" t="str">
        <f t="shared" si="187"/>
        <v>.</v>
      </c>
      <c r="W244" s="1004" t="str">
        <f t="shared" si="187"/>
        <v>.</v>
      </c>
      <c r="X244" s="1004" t="str">
        <f t="shared" si="187"/>
        <v>.</v>
      </c>
      <c r="Y244" s="1005" t="str">
        <f t="shared" si="187"/>
        <v>.</v>
      </c>
      <c r="Z244" s="116"/>
      <c r="AA244" s="1006" t="str">
        <f t="shared" si="193"/>
        <v>.</v>
      </c>
      <c r="AB244" s="1007" t="str">
        <f t="shared" si="194"/>
        <v>.</v>
      </c>
      <c r="AC244" s="1007" t="str">
        <f t="shared" si="195"/>
        <v>.</v>
      </c>
      <c r="AD244" s="1007" t="str">
        <f t="shared" si="196"/>
        <v>.</v>
      </c>
      <c r="AE244" s="1007" t="str">
        <f t="shared" si="197"/>
        <v>.</v>
      </c>
      <c r="AF244" s="1007" t="str">
        <f t="shared" si="198"/>
        <v>.</v>
      </c>
      <c r="AG244" s="990" t="str">
        <f t="shared" si="199"/>
        <v>.</v>
      </c>
      <c r="AH244" s="116"/>
      <c r="AI244" s="1003" t="str">
        <f>IF(S244=".",".",SUM($S244:S244))</f>
        <v>.</v>
      </c>
      <c r="AJ244" s="1004" t="str">
        <f>IF(T244=".",".",SUM($S244:T244))</f>
        <v>.</v>
      </c>
      <c r="AK244" s="1004" t="str">
        <f>IF(U244=".",".",SUM($S244:U244))</f>
        <v>.</v>
      </c>
      <c r="AL244" s="1004" t="str">
        <f>IF(V244=".",".",SUM($S244:V244))</f>
        <v>.</v>
      </c>
      <c r="AM244" s="1004" t="str">
        <f>IF(W244=".",".",SUM($S244:W244))</f>
        <v>.</v>
      </c>
      <c r="AN244" s="1004" t="str">
        <f>IF(X244=".",".",SUM($S244:X244))</f>
        <v>.</v>
      </c>
      <c r="AO244" s="1005" t="str">
        <f>IF(Y244=".",".",SUM($S244:Y244))</f>
        <v>.</v>
      </c>
      <c r="AP244" s="116"/>
      <c r="AQ244" s="1006" t="str">
        <f t="shared" si="200"/>
        <v>.</v>
      </c>
      <c r="AR244" s="1007" t="str">
        <f t="shared" si="201"/>
        <v>.</v>
      </c>
      <c r="AS244" s="1007" t="str">
        <f t="shared" si="202"/>
        <v>.</v>
      </c>
      <c r="AT244" s="1007" t="str">
        <f t="shared" si="203"/>
        <v>.</v>
      </c>
      <c r="AU244" s="1007" t="str">
        <f t="shared" si="204"/>
        <v>.</v>
      </c>
      <c r="AV244" s="1007" t="str">
        <f t="shared" si="205"/>
        <v>.</v>
      </c>
      <c r="AW244" s="990" t="str">
        <f t="shared" si="206"/>
        <v>.</v>
      </c>
      <c r="AX244" s="327"/>
      <c r="AY244" s="116"/>
      <c r="AZ244" s="1474"/>
      <c r="BA244" s="1474"/>
      <c r="BB244" s="1474"/>
    </row>
    <row r="245" spans="1:54" s="189" customFormat="1" x14ac:dyDescent="0.2">
      <c r="A245" s="183"/>
      <c r="B245" s="325"/>
      <c r="C245" s="473" t="str">
        <f t="shared" si="191"/>
        <v>Special rate</v>
      </c>
      <c r="D245" s="473" t="str">
        <f t="shared" si="191"/>
        <v/>
      </c>
      <c r="E245" s="837" t="str">
        <f t="shared" si="188"/>
        <v>.</v>
      </c>
      <c r="F245" s="878"/>
      <c r="G245" s="874"/>
      <c r="H245" s="874"/>
      <c r="I245" s="874"/>
      <c r="J245" s="874"/>
      <c r="K245" s="874"/>
      <c r="L245" s="874"/>
      <c r="M245" s="333"/>
      <c r="N245" s="116"/>
      <c r="O245" s="1019">
        <f t="shared" si="192"/>
        <v>0</v>
      </c>
      <c r="P245" s="1020">
        <f t="shared" si="192"/>
        <v>0</v>
      </c>
      <c r="Q245" s="101"/>
      <c r="R245" s="325"/>
      <c r="S245" s="1003" t="str">
        <f t="shared" si="187"/>
        <v>.</v>
      </c>
      <c r="T245" s="1004" t="str">
        <f t="shared" si="187"/>
        <v>.</v>
      </c>
      <c r="U245" s="1004" t="str">
        <f t="shared" si="187"/>
        <v>.</v>
      </c>
      <c r="V245" s="1004" t="str">
        <f t="shared" si="187"/>
        <v>.</v>
      </c>
      <c r="W245" s="1004" t="str">
        <f t="shared" si="187"/>
        <v>.</v>
      </c>
      <c r="X245" s="1004" t="str">
        <f t="shared" si="187"/>
        <v>.</v>
      </c>
      <c r="Y245" s="1005" t="str">
        <f t="shared" si="187"/>
        <v>.</v>
      </c>
      <c r="Z245" s="116"/>
      <c r="AA245" s="1006" t="str">
        <f t="shared" si="193"/>
        <v>.</v>
      </c>
      <c r="AB245" s="1007" t="str">
        <f t="shared" si="194"/>
        <v>.</v>
      </c>
      <c r="AC245" s="1007" t="str">
        <f t="shared" si="195"/>
        <v>.</v>
      </c>
      <c r="AD245" s="1007" t="str">
        <f t="shared" si="196"/>
        <v>.</v>
      </c>
      <c r="AE245" s="1007" t="str">
        <f t="shared" si="197"/>
        <v>.</v>
      </c>
      <c r="AF245" s="1007" t="str">
        <f t="shared" si="198"/>
        <v>.</v>
      </c>
      <c r="AG245" s="990" t="str">
        <f t="shared" si="199"/>
        <v>.</v>
      </c>
      <c r="AH245" s="116"/>
      <c r="AI245" s="1003" t="str">
        <f>IF(S245=".",".",SUM($S245:S245))</f>
        <v>.</v>
      </c>
      <c r="AJ245" s="1004" t="str">
        <f>IF(T245=".",".",SUM($S245:T245))</f>
        <v>.</v>
      </c>
      <c r="AK245" s="1004" t="str">
        <f>IF(U245=".",".",SUM($S245:U245))</f>
        <v>.</v>
      </c>
      <c r="AL245" s="1004" t="str">
        <f>IF(V245=".",".",SUM($S245:V245))</f>
        <v>.</v>
      </c>
      <c r="AM245" s="1004" t="str">
        <f>IF(W245=".",".",SUM($S245:W245))</f>
        <v>.</v>
      </c>
      <c r="AN245" s="1004" t="str">
        <f>IF(X245=".",".",SUM($S245:X245))</f>
        <v>.</v>
      </c>
      <c r="AO245" s="1005" t="str">
        <f>IF(Y245=".",".",SUM($S245:Y245))</f>
        <v>.</v>
      </c>
      <c r="AP245" s="116"/>
      <c r="AQ245" s="1006" t="str">
        <f t="shared" si="200"/>
        <v>.</v>
      </c>
      <c r="AR245" s="1007" t="str">
        <f t="shared" si="201"/>
        <v>.</v>
      </c>
      <c r="AS245" s="1007" t="str">
        <f t="shared" si="202"/>
        <v>.</v>
      </c>
      <c r="AT245" s="1007" t="str">
        <f t="shared" si="203"/>
        <v>.</v>
      </c>
      <c r="AU245" s="1007" t="str">
        <f t="shared" si="204"/>
        <v>.</v>
      </c>
      <c r="AV245" s="1007" t="str">
        <f t="shared" si="205"/>
        <v>.</v>
      </c>
      <c r="AW245" s="990" t="str">
        <f t="shared" si="206"/>
        <v>.</v>
      </c>
      <c r="AX245" s="327"/>
      <c r="AY245" s="116"/>
      <c r="AZ245" s="1474"/>
      <c r="BA245" s="1474"/>
      <c r="BB245" s="1474"/>
    </row>
    <row r="246" spans="1:54" s="189" customFormat="1" x14ac:dyDescent="0.2">
      <c r="A246" s="183"/>
      <c r="B246" s="325"/>
      <c r="C246" s="473" t="str">
        <f t="shared" si="191"/>
        <v>Special rate</v>
      </c>
      <c r="D246" s="473" t="str">
        <f t="shared" si="191"/>
        <v/>
      </c>
      <c r="E246" s="837" t="str">
        <f t="shared" si="188"/>
        <v>.</v>
      </c>
      <c r="F246" s="878"/>
      <c r="G246" s="874"/>
      <c r="H246" s="874"/>
      <c r="I246" s="874"/>
      <c r="J246" s="874"/>
      <c r="K246" s="874"/>
      <c r="L246" s="874"/>
      <c r="M246" s="333"/>
      <c r="N246" s="116"/>
      <c r="O246" s="1019">
        <f t="shared" si="192"/>
        <v>0</v>
      </c>
      <c r="P246" s="1020">
        <f t="shared" si="192"/>
        <v>0</v>
      </c>
      <c r="Q246" s="101"/>
      <c r="R246" s="325"/>
      <c r="S246" s="1003" t="str">
        <f t="shared" si="187"/>
        <v>.</v>
      </c>
      <c r="T246" s="1004" t="str">
        <f t="shared" si="187"/>
        <v>.</v>
      </c>
      <c r="U246" s="1004" t="str">
        <f t="shared" si="187"/>
        <v>.</v>
      </c>
      <c r="V246" s="1004" t="str">
        <f t="shared" si="187"/>
        <v>.</v>
      </c>
      <c r="W246" s="1004" t="str">
        <f t="shared" si="187"/>
        <v>.</v>
      </c>
      <c r="X246" s="1004" t="str">
        <f t="shared" si="187"/>
        <v>.</v>
      </c>
      <c r="Y246" s="1005" t="str">
        <f t="shared" si="187"/>
        <v>.</v>
      </c>
      <c r="Z246" s="116"/>
      <c r="AA246" s="1006" t="str">
        <f t="shared" si="193"/>
        <v>.</v>
      </c>
      <c r="AB246" s="1007" t="str">
        <f t="shared" si="194"/>
        <v>.</v>
      </c>
      <c r="AC246" s="1007" t="str">
        <f t="shared" si="195"/>
        <v>.</v>
      </c>
      <c r="AD246" s="1007" t="str">
        <f t="shared" si="196"/>
        <v>.</v>
      </c>
      <c r="AE246" s="1007" t="str">
        <f t="shared" si="197"/>
        <v>.</v>
      </c>
      <c r="AF246" s="1007" t="str">
        <f t="shared" si="198"/>
        <v>.</v>
      </c>
      <c r="AG246" s="990" t="str">
        <f t="shared" si="199"/>
        <v>.</v>
      </c>
      <c r="AH246" s="116"/>
      <c r="AI246" s="1003" t="str">
        <f>IF(S246=".",".",SUM($S246:S246))</f>
        <v>.</v>
      </c>
      <c r="AJ246" s="1004" t="str">
        <f>IF(T246=".",".",SUM($S246:T246))</f>
        <v>.</v>
      </c>
      <c r="AK246" s="1004" t="str">
        <f>IF(U246=".",".",SUM($S246:U246))</f>
        <v>.</v>
      </c>
      <c r="AL246" s="1004" t="str">
        <f>IF(V246=".",".",SUM($S246:V246))</f>
        <v>.</v>
      </c>
      <c r="AM246" s="1004" t="str">
        <f>IF(W246=".",".",SUM($S246:W246))</f>
        <v>.</v>
      </c>
      <c r="AN246" s="1004" t="str">
        <f>IF(X246=".",".",SUM($S246:X246))</f>
        <v>.</v>
      </c>
      <c r="AO246" s="1005" t="str">
        <f>IF(Y246=".",".",SUM($S246:Y246))</f>
        <v>.</v>
      </c>
      <c r="AP246" s="116"/>
      <c r="AQ246" s="1006" t="str">
        <f t="shared" si="200"/>
        <v>.</v>
      </c>
      <c r="AR246" s="1007" t="str">
        <f t="shared" si="201"/>
        <v>.</v>
      </c>
      <c r="AS246" s="1007" t="str">
        <f t="shared" si="202"/>
        <v>.</v>
      </c>
      <c r="AT246" s="1007" t="str">
        <f t="shared" si="203"/>
        <v>.</v>
      </c>
      <c r="AU246" s="1007" t="str">
        <f t="shared" si="204"/>
        <v>.</v>
      </c>
      <c r="AV246" s="1007" t="str">
        <f t="shared" si="205"/>
        <v>.</v>
      </c>
      <c r="AW246" s="990" t="str">
        <f t="shared" si="206"/>
        <v>.</v>
      </c>
      <c r="AX246" s="327"/>
      <c r="AY246" s="116"/>
      <c r="AZ246" s="1474"/>
      <c r="BA246" s="1474"/>
      <c r="BB246" s="1474"/>
    </row>
    <row r="247" spans="1:54" s="189" customFormat="1" x14ac:dyDescent="0.2">
      <c r="A247" s="183"/>
      <c r="B247" s="325"/>
      <c r="C247" s="473" t="str">
        <f t="shared" si="191"/>
        <v>Special rate</v>
      </c>
      <c r="D247" s="473" t="str">
        <f t="shared" si="191"/>
        <v/>
      </c>
      <c r="E247" s="837" t="str">
        <f t="shared" si="188"/>
        <v>.</v>
      </c>
      <c r="F247" s="878"/>
      <c r="G247" s="874"/>
      <c r="H247" s="874"/>
      <c r="I247" s="874"/>
      <c r="J247" s="874"/>
      <c r="K247" s="874"/>
      <c r="L247" s="874"/>
      <c r="M247" s="333"/>
      <c r="N247" s="116"/>
      <c r="O247" s="1019">
        <f t="shared" si="192"/>
        <v>0</v>
      </c>
      <c r="P247" s="1020">
        <f t="shared" si="192"/>
        <v>0</v>
      </c>
      <c r="Q247" s="101"/>
      <c r="R247" s="325"/>
      <c r="S247" s="1003" t="str">
        <f t="shared" si="187"/>
        <v>.</v>
      </c>
      <c r="T247" s="1004" t="str">
        <f t="shared" si="187"/>
        <v>.</v>
      </c>
      <c r="U247" s="1004" t="str">
        <f t="shared" si="187"/>
        <v>.</v>
      </c>
      <c r="V247" s="1004" t="str">
        <f t="shared" si="187"/>
        <v>.</v>
      </c>
      <c r="W247" s="1004" t="str">
        <f t="shared" si="187"/>
        <v>.</v>
      </c>
      <c r="X247" s="1004" t="str">
        <f t="shared" si="187"/>
        <v>.</v>
      </c>
      <c r="Y247" s="1005" t="str">
        <f t="shared" si="187"/>
        <v>.</v>
      </c>
      <c r="Z247" s="116"/>
      <c r="AA247" s="1006" t="str">
        <f t="shared" si="193"/>
        <v>.</v>
      </c>
      <c r="AB247" s="1007" t="str">
        <f t="shared" si="194"/>
        <v>.</v>
      </c>
      <c r="AC247" s="1007" t="str">
        <f t="shared" si="195"/>
        <v>.</v>
      </c>
      <c r="AD247" s="1007" t="str">
        <f t="shared" si="196"/>
        <v>.</v>
      </c>
      <c r="AE247" s="1007" t="str">
        <f t="shared" si="197"/>
        <v>.</v>
      </c>
      <c r="AF247" s="1007" t="str">
        <f t="shared" si="198"/>
        <v>.</v>
      </c>
      <c r="AG247" s="990" t="str">
        <f t="shared" si="199"/>
        <v>.</v>
      </c>
      <c r="AH247" s="116"/>
      <c r="AI247" s="1003" t="str">
        <f>IF(S247=".",".",SUM($S247:S247))</f>
        <v>.</v>
      </c>
      <c r="AJ247" s="1004" t="str">
        <f>IF(T247=".",".",SUM($S247:T247))</f>
        <v>.</v>
      </c>
      <c r="AK247" s="1004" t="str">
        <f>IF(U247=".",".",SUM($S247:U247))</f>
        <v>.</v>
      </c>
      <c r="AL247" s="1004" t="str">
        <f>IF(V247=".",".",SUM($S247:V247))</f>
        <v>.</v>
      </c>
      <c r="AM247" s="1004" t="str">
        <f>IF(W247=".",".",SUM($S247:W247))</f>
        <v>.</v>
      </c>
      <c r="AN247" s="1004" t="str">
        <f>IF(X247=".",".",SUM($S247:X247))</f>
        <v>.</v>
      </c>
      <c r="AO247" s="1005" t="str">
        <f>IF(Y247=".",".",SUM($S247:Y247))</f>
        <v>.</v>
      </c>
      <c r="AP247" s="116"/>
      <c r="AQ247" s="1006" t="str">
        <f t="shared" si="200"/>
        <v>.</v>
      </c>
      <c r="AR247" s="1007" t="str">
        <f t="shared" si="201"/>
        <v>.</v>
      </c>
      <c r="AS247" s="1007" t="str">
        <f t="shared" si="202"/>
        <v>.</v>
      </c>
      <c r="AT247" s="1007" t="str">
        <f t="shared" si="203"/>
        <v>.</v>
      </c>
      <c r="AU247" s="1007" t="str">
        <f t="shared" si="204"/>
        <v>.</v>
      </c>
      <c r="AV247" s="1007" t="str">
        <f t="shared" si="205"/>
        <v>.</v>
      </c>
      <c r="AW247" s="990" t="str">
        <f t="shared" si="206"/>
        <v>.</v>
      </c>
      <c r="AX247" s="327"/>
      <c r="AY247" s="116"/>
      <c r="AZ247" s="1474"/>
      <c r="BA247" s="1474"/>
      <c r="BB247" s="1474"/>
    </row>
    <row r="248" spans="1:54" s="189" customFormat="1" x14ac:dyDescent="0.2">
      <c r="A248" s="183"/>
      <c r="B248" s="325"/>
      <c r="C248" s="473" t="str">
        <f t="shared" si="191"/>
        <v>Special rate</v>
      </c>
      <c r="D248" s="473" t="str">
        <f t="shared" si="191"/>
        <v/>
      </c>
      <c r="E248" s="837" t="str">
        <f t="shared" si="188"/>
        <v>.</v>
      </c>
      <c r="F248" s="878"/>
      <c r="G248" s="874"/>
      <c r="H248" s="874"/>
      <c r="I248" s="874"/>
      <c r="J248" s="874"/>
      <c r="K248" s="874"/>
      <c r="L248" s="874"/>
      <c r="M248" s="333"/>
      <c r="N248" s="116"/>
      <c r="O248" s="1019">
        <f t="shared" si="192"/>
        <v>0</v>
      </c>
      <c r="P248" s="1020">
        <f t="shared" si="192"/>
        <v>0</v>
      </c>
      <c r="Q248" s="101"/>
      <c r="R248" s="325"/>
      <c r="S248" s="1003" t="str">
        <f t="shared" si="187"/>
        <v>.</v>
      </c>
      <c r="T248" s="1004" t="str">
        <f t="shared" si="187"/>
        <v>.</v>
      </c>
      <c r="U248" s="1004" t="str">
        <f t="shared" si="187"/>
        <v>.</v>
      </c>
      <c r="V248" s="1004" t="str">
        <f t="shared" si="187"/>
        <v>.</v>
      </c>
      <c r="W248" s="1004" t="str">
        <f t="shared" si="187"/>
        <v>.</v>
      </c>
      <c r="X248" s="1004" t="str">
        <f t="shared" si="187"/>
        <v>.</v>
      </c>
      <c r="Y248" s="1005" t="str">
        <f t="shared" si="187"/>
        <v>.</v>
      </c>
      <c r="Z248" s="116"/>
      <c r="AA248" s="1006" t="str">
        <f t="shared" si="193"/>
        <v>.</v>
      </c>
      <c r="AB248" s="1007" t="str">
        <f t="shared" si="194"/>
        <v>.</v>
      </c>
      <c r="AC248" s="1007" t="str">
        <f t="shared" si="195"/>
        <v>.</v>
      </c>
      <c r="AD248" s="1007" t="str">
        <f t="shared" si="196"/>
        <v>.</v>
      </c>
      <c r="AE248" s="1007" t="str">
        <f t="shared" si="197"/>
        <v>.</v>
      </c>
      <c r="AF248" s="1007" t="str">
        <f t="shared" si="198"/>
        <v>.</v>
      </c>
      <c r="AG248" s="990" t="str">
        <f t="shared" si="199"/>
        <v>.</v>
      </c>
      <c r="AH248" s="116"/>
      <c r="AI248" s="1003" t="str">
        <f>IF(S248=".",".",SUM($S248:S248))</f>
        <v>.</v>
      </c>
      <c r="AJ248" s="1004" t="str">
        <f>IF(T248=".",".",SUM($S248:T248))</f>
        <v>.</v>
      </c>
      <c r="AK248" s="1004" t="str">
        <f>IF(U248=".",".",SUM($S248:U248))</f>
        <v>.</v>
      </c>
      <c r="AL248" s="1004" t="str">
        <f>IF(V248=".",".",SUM($S248:V248))</f>
        <v>.</v>
      </c>
      <c r="AM248" s="1004" t="str">
        <f>IF(W248=".",".",SUM($S248:W248))</f>
        <v>.</v>
      </c>
      <c r="AN248" s="1004" t="str">
        <f>IF(X248=".",".",SUM($S248:X248))</f>
        <v>.</v>
      </c>
      <c r="AO248" s="1005" t="str">
        <f>IF(Y248=".",".",SUM($S248:Y248))</f>
        <v>.</v>
      </c>
      <c r="AP248" s="116"/>
      <c r="AQ248" s="1006" t="str">
        <f t="shared" si="200"/>
        <v>.</v>
      </c>
      <c r="AR248" s="1007" t="str">
        <f t="shared" si="201"/>
        <v>.</v>
      </c>
      <c r="AS248" s="1007" t="str">
        <f t="shared" si="202"/>
        <v>.</v>
      </c>
      <c r="AT248" s="1007" t="str">
        <f t="shared" si="203"/>
        <v>.</v>
      </c>
      <c r="AU248" s="1007" t="str">
        <f t="shared" si="204"/>
        <v>.</v>
      </c>
      <c r="AV248" s="1007" t="str">
        <f t="shared" si="205"/>
        <v>.</v>
      </c>
      <c r="AW248" s="990" t="str">
        <f t="shared" si="206"/>
        <v>.</v>
      </c>
      <c r="AX248" s="327"/>
      <c r="AY248" s="116"/>
      <c r="AZ248" s="1474"/>
      <c r="BA248" s="1474"/>
      <c r="BB248" s="1474"/>
    </row>
    <row r="249" spans="1:54" s="189" customFormat="1" x14ac:dyDescent="0.2">
      <c r="A249" s="183"/>
      <c r="B249" s="325"/>
      <c r="C249" s="473" t="str">
        <f t="shared" si="191"/>
        <v>Special rate</v>
      </c>
      <c r="D249" s="473" t="str">
        <f t="shared" si="191"/>
        <v/>
      </c>
      <c r="E249" s="837" t="str">
        <f t="shared" si="188"/>
        <v>.</v>
      </c>
      <c r="F249" s="878"/>
      <c r="G249" s="874"/>
      <c r="H249" s="874"/>
      <c r="I249" s="874"/>
      <c r="J249" s="874"/>
      <c r="K249" s="874"/>
      <c r="L249" s="874"/>
      <c r="M249" s="333"/>
      <c r="N249" s="116"/>
      <c r="O249" s="1019">
        <f t="shared" si="192"/>
        <v>0</v>
      </c>
      <c r="P249" s="1020">
        <f t="shared" si="192"/>
        <v>0</v>
      </c>
      <c r="Q249" s="101"/>
      <c r="R249" s="325"/>
      <c r="S249" s="1003" t="str">
        <f t="shared" si="187"/>
        <v>.</v>
      </c>
      <c r="T249" s="1004" t="str">
        <f t="shared" si="187"/>
        <v>.</v>
      </c>
      <c r="U249" s="1004" t="str">
        <f t="shared" si="187"/>
        <v>.</v>
      </c>
      <c r="V249" s="1004" t="str">
        <f t="shared" si="187"/>
        <v>.</v>
      </c>
      <c r="W249" s="1004" t="str">
        <f t="shared" si="187"/>
        <v>.</v>
      </c>
      <c r="X249" s="1004" t="str">
        <f t="shared" si="187"/>
        <v>.</v>
      </c>
      <c r="Y249" s="1005" t="str">
        <f t="shared" si="187"/>
        <v>.</v>
      </c>
      <c r="Z249" s="116"/>
      <c r="AA249" s="1006" t="str">
        <f t="shared" si="193"/>
        <v>.</v>
      </c>
      <c r="AB249" s="1007" t="str">
        <f t="shared" si="194"/>
        <v>.</v>
      </c>
      <c r="AC249" s="1007" t="str">
        <f t="shared" si="195"/>
        <v>.</v>
      </c>
      <c r="AD249" s="1007" t="str">
        <f t="shared" si="196"/>
        <v>.</v>
      </c>
      <c r="AE249" s="1007" t="str">
        <f t="shared" si="197"/>
        <v>.</v>
      </c>
      <c r="AF249" s="1007" t="str">
        <f t="shared" si="198"/>
        <v>.</v>
      </c>
      <c r="AG249" s="990" t="str">
        <f t="shared" si="199"/>
        <v>.</v>
      </c>
      <c r="AH249" s="116"/>
      <c r="AI249" s="1003" t="str">
        <f>IF(S249=".",".",SUM($S249:S249))</f>
        <v>.</v>
      </c>
      <c r="AJ249" s="1004" t="str">
        <f>IF(T249=".",".",SUM($S249:T249))</f>
        <v>.</v>
      </c>
      <c r="AK249" s="1004" t="str">
        <f>IF(U249=".",".",SUM($S249:U249))</f>
        <v>.</v>
      </c>
      <c r="AL249" s="1004" t="str">
        <f>IF(V249=".",".",SUM($S249:V249))</f>
        <v>.</v>
      </c>
      <c r="AM249" s="1004" t="str">
        <f>IF(W249=".",".",SUM($S249:W249))</f>
        <v>.</v>
      </c>
      <c r="AN249" s="1004" t="str">
        <f>IF(X249=".",".",SUM($S249:X249))</f>
        <v>.</v>
      </c>
      <c r="AO249" s="1005" t="str">
        <f>IF(Y249=".",".",SUM($S249:Y249))</f>
        <v>.</v>
      </c>
      <c r="AP249" s="116"/>
      <c r="AQ249" s="1006" t="str">
        <f t="shared" si="200"/>
        <v>.</v>
      </c>
      <c r="AR249" s="1007" t="str">
        <f t="shared" si="201"/>
        <v>.</v>
      </c>
      <c r="AS249" s="1007" t="str">
        <f t="shared" si="202"/>
        <v>.</v>
      </c>
      <c r="AT249" s="1007" t="str">
        <f t="shared" si="203"/>
        <v>.</v>
      </c>
      <c r="AU249" s="1007" t="str">
        <f t="shared" si="204"/>
        <v>.</v>
      </c>
      <c r="AV249" s="1007" t="str">
        <f t="shared" si="205"/>
        <v>.</v>
      </c>
      <c r="AW249" s="990" t="str">
        <f t="shared" si="206"/>
        <v>.</v>
      </c>
      <c r="AX249" s="327"/>
      <c r="AY249" s="116"/>
      <c r="AZ249" s="1474"/>
      <c r="BA249" s="1474"/>
      <c r="BB249" s="1474"/>
    </row>
    <row r="250" spans="1:54" s="189" customFormat="1" x14ac:dyDescent="0.2">
      <c r="A250" s="183"/>
      <c r="B250" s="325"/>
      <c r="C250" s="198" t="str">
        <f t="shared" si="191"/>
        <v>Special rate</v>
      </c>
      <c r="D250" s="198" t="str">
        <f t="shared" si="191"/>
        <v/>
      </c>
      <c r="E250" s="838" t="str">
        <f t="shared" si="188"/>
        <v>.</v>
      </c>
      <c r="F250" s="878"/>
      <c r="G250" s="874"/>
      <c r="H250" s="874"/>
      <c r="I250" s="874"/>
      <c r="J250" s="874"/>
      <c r="K250" s="874"/>
      <c r="L250" s="874"/>
      <c r="M250" s="333"/>
      <c r="N250" s="116"/>
      <c r="O250" s="1019">
        <f t="shared" si="192"/>
        <v>0</v>
      </c>
      <c r="P250" s="1020">
        <f t="shared" si="192"/>
        <v>0</v>
      </c>
      <c r="Q250" s="101"/>
      <c r="R250" s="325"/>
      <c r="S250" s="1003" t="str">
        <f t="shared" ref="S250:Y269" si="207">IF(F250="",".",F250-E250)</f>
        <v>.</v>
      </c>
      <c r="T250" s="1004" t="str">
        <f t="shared" si="207"/>
        <v>.</v>
      </c>
      <c r="U250" s="1004" t="str">
        <f t="shared" si="207"/>
        <v>.</v>
      </c>
      <c r="V250" s="1004" t="str">
        <f t="shared" si="207"/>
        <v>.</v>
      </c>
      <c r="W250" s="1004" t="str">
        <f t="shared" si="207"/>
        <v>.</v>
      </c>
      <c r="X250" s="1004" t="str">
        <f t="shared" si="207"/>
        <v>.</v>
      </c>
      <c r="Y250" s="1005" t="str">
        <f t="shared" si="207"/>
        <v>.</v>
      </c>
      <c r="Z250" s="116"/>
      <c r="AA250" s="1006" t="str">
        <f t="shared" si="193"/>
        <v>.</v>
      </c>
      <c r="AB250" s="1007" t="str">
        <f t="shared" si="194"/>
        <v>.</v>
      </c>
      <c r="AC250" s="1007" t="str">
        <f t="shared" si="195"/>
        <v>.</v>
      </c>
      <c r="AD250" s="1007" t="str">
        <f t="shared" si="196"/>
        <v>.</v>
      </c>
      <c r="AE250" s="1007" t="str">
        <f t="shared" si="197"/>
        <v>.</v>
      </c>
      <c r="AF250" s="1007" t="str">
        <f t="shared" si="198"/>
        <v>.</v>
      </c>
      <c r="AG250" s="990" t="str">
        <f t="shared" si="199"/>
        <v>.</v>
      </c>
      <c r="AH250" s="116"/>
      <c r="AI250" s="1003" t="str">
        <f>IF(S250=".",".",SUM($S250:S250))</f>
        <v>.</v>
      </c>
      <c r="AJ250" s="1004" t="str">
        <f>IF(T250=".",".",SUM($S250:T250))</f>
        <v>.</v>
      </c>
      <c r="AK250" s="1004" t="str">
        <f>IF(U250=".",".",SUM($S250:U250))</f>
        <v>.</v>
      </c>
      <c r="AL250" s="1004" t="str">
        <f>IF(V250=".",".",SUM($S250:V250))</f>
        <v>.</v>
      </c>
      <c r="AM250" s="1004" t="str">
        <f>IF(W250=".",".",SUM($S250:W250))</f>
        <v>.</v>
      </c>
      <c r="AN250" s="1004" t="str">
        <f>IF(X250=".",".",SUM($S250:X250))</f>
        <v>.</v>
      </c>
      <c r="AO250" s="1005" t="str">
        <f>IF(Y250=".",".",SUM($S250:Y250))</f>
        <v>.</v>
      </c>
      <c r="AP250" s="116"/>
      <c r="AQ250" s="1006" t="str">
        <f t="shared" si="200"/>
        <v>.</v>
      </c>
      <c r="AR250" s="1007" t="str">
        <f t="shared" si="201"/>
        <v>.</v>
      </c>
      <c r="AS250" s="1007" t="str">
        <f t="shared" si="202"/>
        <v>.</v>
      </c>
      <c r="AT250" s="1007" t="str">
        <f t="shared" si="203"/>
        <v>.</v>
      </c>
      <c r="AU250" s="1007" t="str">
        <f t="shared" si="204"/>
        <v>.</v>
      </c>
      <c r="AV250" s="1007" t="str">
        <f t="shared" si="205"/>
        <v>.</v>
      </c>
      <c r="AW250" s="990" t="str">
        <f t="shared" si="206"/>
        <v>.</v>
      </c>
      <c r="AX250" s="327"/>
      <c r="AY250" s="116"/>
      <c r="AZ250" s="1474"/>
      <c r="BA250" s="1474"/>
      <c r="BB250" s="1474"/>
    </row>
    <row r="251" spans="1:54" s="190" customFormat="1" x14ac:dyDescent="0.2">
      <c r="A251" s="183"/>
      <c r="B251" s="334"/>
      <c r="C251" s="211"/>
      <c r="D251" s="211" t="s">
        <v>256</v>
      </c>
      <c r="E251" s="839" t="str">
        <f t="shared" si="188"/>
        <v>.</v>
      </c>
      <c r="F251" s="881" t="str">
        <f t="shared" ref="F251:L251" si="208">IF($P251=0,".",SUMPRODUCT(F233:F250,$P233:$P250)/$P251)</f>
        <v>.</v>
      </c>
      <c r="G251" s="197" t="str">
        <f t="shared" si="208"/>
        <v>.</v>
      </c>
      <c r="H251" s="197" t="str">
        <f t="shared" si="208"/>
        <v>.</v>
      </c>
      <c r="I251" s="197" t="str">
        <f t="shared" si="208"/>
        <v>.</v>
      </c>
      <c r="J251" s="197" t="str">
        <f t="shared" si="208"/>
        <v>.</v>
      </c>
      <c r="K251" s="197" t="str">
        <f t="shared" si="208"/>
        <v>.</v>
      </c>
      <c r="L251" s="197" t="str">
        <f t="shared" si="208"/>
        <v>.</v>
      </c>
      <c r="M251" s="333"/>
      <c r="N251" s="144"/>
      <c r="O251" s="1021">
        <f t="shared" si="192"/>
        <v>0</v>
      </c>
      <c r="P251" s="1022">
        <f t="shared" si="192"/>
        <v>0</v>
      </c>
      <c r="Q251" s="102"/>
      <c r="R251" s="334"/>
      <c r="S251" s="1012" t="str">
        <f t="shared" ref="S251:Y251" si="209">IF(F251=".",".",F251-E251)</f>
        <v>.</v>
      </c>
      <c r="T251" s="1013" t="str">
        <f t="shared" si="209"/>
        <v>.</v>
      </c>
      <c r="U251" s="1013" t="str">
        <f t="shared" si="209"/>
        <v>.</v>
      </c>
      <c r="V251" s="1013" t="str">
        <f t="shared" si="209"/>
        <v>.</v>
      </c>
      <c r="W251" s="1013" t="str">
        <f t="shared" si="209"/>
        <v>.</v>
      </c>
      <c r="X251" s="1013" t="str">
        <f t="shared" si="209"/>
        <v>.</v>
      </c>
      <c r="Y251" s="1014" t="str">
        <f t="shared" si="209"/>
        <v>.</v>
      </c>
      <c r="Z251" s="144"/>
      <c r="AA251" s="1516" t="str">
        <f t="shared" si="193"/>
        <v>.</v>
      </c>
      <c r="AB251" s="1517" t="str">
        <f t="shared" si="194"/>
        <v>.</v>
      </c>
      <c r="AC251" s="1517" t="str">
        <f t="shared" si="195"/>
        <v>.</v>
      </c>
      <c r="AD251" s="1517" t="str">
        <f t="shared" si="196"/>
        <v>.</v>
      </c>
      <c r="AE251" s="1517" t="str">
        <f t="shared" si="197"/>
        <v>.</v>
      </c>
      <c r="AF251" s="1517" t="str">
        <f t="shared" si="198"/>
        <v>.</v>
      </c>
      <c r="AG251" s="1518" t="str">
        <f t="shared" si="199"/>
        <v>.</v>
      </c>
      <c r="AH251" s="144"/>
      <c r="AI251" s="1012" t="str">
        <f>IF(S251=".",".",SUM($S251:S251))</f>
        <v>.</v>
      </c>
      <c r="AJ251" s="1013" t="str">
        <f>IF(T251=".",".",SUM($S251:T251))</f>
        <v>.</v>
      </c>
      <c r="AK251" s="1013" t="str">
        <f>IF(U251=".",".",SUM($S251:U251))</f>
        <v>.</v>
      </c>
      <c r="AL251" s="1013" t="str">
        <f>IF(V251=".",".",SUM($S251:V251))</f>
        <v>.</v>
      </c>
      <c r="AM251" s="1013" t="str">
        <f>IF(W251=".",".",SUM($S251:W251))</f>
        <v>.</v>
      </c>
      <c r="AN251" s="1013" t="str">
        <f>IF(X251=".",".",SUM($S251:X251))</f>
        <v>.</v>
      </c>
      <c r="AO251" s="1014" t="str">
        <f>IF(Y251=".",".",SUM($S251:Y251))</f>
        <v>.</v>
      </c>
      <c r="AP251" s="116"/>
      <c r="AQ251" s="1516" t="str">
        <f t="shared" si="200"/>
        <v>.</v>
      </c>
      <c r="AR251" s="1517" t="str">
        <f t="shared" si="201"/>
        <v>.</v>
      </c>
      <c r="AS251" s="1517" t="str">
        <f t="shared" si="202"/>
        <v>.</v>
      </c>
      <c r="AT251" s="1517" t="str">
        <f t="shared" si="203"/>
        <v>.</v>
      </c>
      <c r="AU251" s="1517" t="str">
        <f t="shared" si="204"/>
        <v>.</v>
      </c>
      <c r="AV251" s="1517" t="str">
        <f t="shared" si="205"/>
        <v>.</v>
      </c>
      <c r="AW251" s="1518" t="str">
        <f t="shared" si="206"/>
        <v>.</v>
      </c>
      <c r="AX251" s="346"/>
      <c r="AY251" s="144"/>
      <c r="AZ251" s="102"/>
      <c r="BA251" s="102"/>
      <c r="BB251" s="102"/>
    </row>
    <row r="252" spans="1:54" s="189" customFormat="1" x14ac:dyDescent="0.2">
      <c r="A252" s="183"/>
      <c r="B252" s="325"/>
      <c r="C252" s="471" t="str">
        <f t="shared" ref="C252:D269" si="210">C151</f>
        <v>Mining</v>
      </c>
      <c r="D252" s="471" t="str">
        <f t="shared" si="210"/>
        <v/>
      </c>
      <c r="E252" s="836" t="str">
        <f t="shared" si="188"/>
        <v>.</v>
      </c>
      <c r="F252" s="878"/>
      <c r="G252" s="874"/>
      <c r="H252" s="874"/>
      <c r="I252" s="874"/>
      <c r="J252" s="874"/>
      <c r="K252" s="874"/>
      <c r="L252" s="874"/>
      <c r="M252" s="333"/>
      <c r="N252" s="116"/>
      <c r="O252" s="1017">
        <f t="shared" si="192"/>
        <v>0</v>
      </c>
      <c r="P252" s="1018">
        <f t="shared" si="192"/>
        <v>0</v>
      </c>
      <c r="Q252" s="101"/>
      <c r="R252" s="325"/>
      <c r="S252" s="1000" t="str">
        <f t="shared" si="207"/>
        <v>.</v>
      </c>
      <c r="T252" s="1001" t="str">
        <f t="shared" si="207"/>
        <v>.</v>
      </c>
      <c r="U252" s="1001" t="str">
        <f t="shared" si="207"/>
        <v>.</v>
      </c>
      <c r="V252" s="1001" t="str">
        <f t="shared" si="207"/>
        <v>.</v>
      </c>
      <c r="W252" s="1001" t="str">
        <f t="shared" si="207"/>
        <v>.</v>
      </c>
      <c r="X252" s="1001" t="str">
        <f t="shared" si="207"/>
        <v>.</v>
      </c>
      <c r="Y252" s="1002" t="str">
        <f t="shared" si="207"/>
        <v>.</v>
      </c>
      <c r="Z252" s="116"/>
      <c r="AA252" s="1006" t="str">
        <f t="shared" si="193"/>
        <v>.</v>
      </c>
      <c r="AB252" s="1007" t="str">
        <f t="shared" si="194"/>
        <v>.</v>
      </c>
      <c r="AC252" s="1007" t="str">
        <f t="shared" si="195"/>
        <v>.</v>
      </c>
      <c r="AD252" s="1007" t="str">
        <f t="shared" si="196"/>
        <v>.</v>
      </c>
      <c r="AE252" s="1007" t="str">
        <f t="shared" si="197"/>
        <v>.</v>
      </c>
      <c r="AF252" s="1007" t="str">
        <f t="shared" si="198"/>
        <v>.</v>
      </c>
      <c r="AG252" s="990" t="str">
        <f t="shared" si="199"/>
        <v>.</v>
      </c>
      <c r="AH252" s="116"/>
      <c r="AI252" s="1000" t="str">
        <f>IF(S252=".",".",SUM($S252:S252))</f>
        <v>.</v>
      </c>
      <c r="AJ252" s="1001" t="str">
        <f>IF(T252=".",".",SUM($S252:T252))</f>
        <v>.</v>
      </c>
      <c r="AK252" s="1001" t="str">
        <f>IF(U252=".",".",SUM($S252:U252))</f>
        <v>.</v>
      </c>
      <c r="AL252" s="1001" t="str">
        <f>IF(V252=".",".",SUM($S252:V252))</f>
        <v>.</v>
      </c>
      <c r="AM252" s="1001" t="str">
        <f>IF(W252=".",".",SUM($S252:W252))</f>
        <v>.</v>
      </c>
      <c r="AN252" s="1001" t="str">
        <f>IF(X252=".",".",SUM($S252:X252))</f>
        <v>.</v>
      </c>
      <c r="AO252" s="1002" t="str">
        <f>IF(Y252=".",".",SUM($S252:Y252))</f>
        <v>.</v>
      </c>
      <c r="AP252" s="116"/>
      <c r="AQ252" s="1006" t="str">
        <f t="shared" si="200"/>
        <v>.</v>
      </c>
      <c r="AR252" s="1007" t="str">
        <f t="shared" si="201"/>
        <v>.</v>
      </c>
      <c r="AS252" s="1007" t="str">
        <f t="shared" si="202"/>
        <v>.</v>
      </c>
      <c r="AT252" s="1007" t="str">
        <f t="shared" si="203"/>
        <v>.</v>
      </c>
      <c r="AU252" s="1007" t="str">
        <f t="shared" si="204"/>
        <v>.</v>
      </c>
      <c r="AV252" s="1007" t="str">
        <f t="shared" si="205"/>
        <v>.</v>
      </c>
      <c r="AW252" s="990" t="str">
        <f t="shared" si="206"/>
        <v>.</v>
      </c>
      <c r="AX252" s="327"/>
      <c r="AY252" s="116"/>
      <c r="AZ252" s="1474"/>
      <c r="BA252" s="1474"/>
      <c r="BB252" s="1474"/>
    </row>
    <row r="253" spans="1:54" s="189" customFormat="1" x14ac:dyDescent="0.2">
      <c r="A253" s="183"/>
      <c r="B253" s="325"/>
      <c r="C253" s="473" t="str">
        <f t="shared" si="210"/>
        <v>Mining</v>
      </c>
      <c r="D253" s="473" t="str">
        <f t="shared" si="210"/>
        <v/>
      </c>
      <c r="E253" s="837" t="str">
        <f t="shared" si="188"/>
        <v>.</v>
      </c>
      <c r="F253" s="878"/>
      <c r="G253" s="874"/>
      <c r="H253" s="874"/>
      <c r="I253" s="874"/>
      <c r="J253" s="874"/>
      <c r="K253" s="874"/>
      <c r="L253" s="874"/>
      <c r="M253" s="333"/>
      <c r="N253" s="116"/>
      <c r="O253" s="1019">
        <f t="shared" si="192"/>
        <v>0</v>
      </c>
      <c r="P253" s="1020">
        <f t="shared" si="192"/>
        <v>0</v>
      </c>
      <c r="Q253" s="101"/>
      <c r="R253" s="325"/>
      <c r="S253" s="1003" t="str">
        <f t="shared" si="207"/>
        <v>.</v>
      </c>
      <c r="T253" s="1004" t="str">
        <f t="shared" si="207"/>
        <v>.</v>
      </c>
      <c r="U253" s="1004" t="str">
        <f t="shared" si="207"/>
        <v>.</v>
      </c>
      <c r="V253" s="1004" t="str">
        <f t="shared" si="207"/>
        <v>.</v>
      </c>
      <c r="W253" s="1004" t="str">
        <f t="shared" si="207"/>
        <v>.</v>
      </c>
      <c r="X253" s="1004" t="str">
        <f t="shared" si="207"/>
        <v>.</v>
      </c>
      <c r="Y253" s="1005" t="str">
        <f t="shared" si="207"/>
        <v>.</v>
      </c>
      <c r="Z253" s="116"/>
      <c r="AA253" s="1006" t="str">
        <f t="shared" si="193"/>
        <v>.</v>
      </c>
      <c r="AB253" s="1007" t="str">
        <f t="shared" si="194"/>
        <v>.</v>
      </c>
      <c r="AC253" s="1007" t="str">
        <f t="shared" si="195"/>
        <v>.</v>
      </c>
      <c r="AD253" s="1007" t="str">
        <f t="shared" si="196"/>
        <v>.</v>
      </c>
      <c r="AE253" s="1007" t="str">
        <f t="shared" si="197"/>
        <v>.</v>
      </c>
      <c r="AF253" s="1007" t="str">
        <f t="shared" si="198"/>
        <v>.</v>
      </c>
      <c r="AG253" s="990" t="str">
        <f t="shared" si="199"/>
        <v>.</v>
      </c>
      <c r="AH253" s="116"/>
      <c r="AI253" s="1003" t="str">
        <f>IF(S253=".",".",SUM($S253:S253))</f>
        <v>.</v>
      </c>
      <c r="AJ253" s="1004" t="str">
        <f>IF(T253=".",".",SUM($S253:T253))</f>
        <v>.</v>
      </c>
      <c r="AK253" s="1004" t="str">
        <f>IF(U253=".",".",SUM($S253:U253))</f>
        <v>.</v>
      </c>
      <c r="AL253" s="1004" t="str">
        <f>IF(V253=".",".",SUM($S253:V253))</f>
        <v>.</v>
      </c>
      <c r="AM253" s="1004" t="str">
        <f>IF(W253=".",".",SUM($S253:W253))</f>
        <v>.</v>
      </c>
      <c r="AN253" s="1004" t="str">
        <f>IF(X253=".",".",SUM($S253:X253))</f>
        <v>.</v>
      </c>
      <c r="AO253" s="1005" t="str">
        <f>IF(Y253=".",".",SUM($S253:Y253))</f>
        <v>.</v>
      </c>
      <c r="AP253" s="116"/>
      <c r="AQ253" s="1006" t="str">
        <f t="shared" si="200"/>
        <v>.</v>
      </c>
      <c r="AR253" s="1007" t="str">
        <f t="shared" si="201"/>
        <v>.</v>
      </c>
      <c r="AS253" s="1007" t="str">
        <f t="shared" si="202"/>
        <v>.</v>
      </c>
      <c r="AT253" s="1007" t="str">
        <f t="shared" si="203"/>
        <v>.</v>
      </c>
      <c r="AU253" s="1007" t="str">
        <f t="shared" si="204"/>
        <v>.</v>
      </c>
      <c r="AV253" s="1007" t="str">
        <f t="shared" si="205"/>
        <v>.</v>
      </c>
      <c r="AW253" s="990" t="str">
        <f t="shared" si="206"/>
        <v>.</v>
      </c>
      <c r="AX253" s="327"/>
      <c r="AY253" s="116"/>
      <c r="AZ253" s="1474"/>
      <c r="BA253" s="1474"/>
      <c r="BB253" s="1474"/>
    </row>
    <row r="254" spans="1:54" s="189" customFormat="1" x14ac:dyDescent="0.2">
      <c r="A254" s="183"/>
      <c r="B254" s="325"/>
      <c r="C254" s="473" t="str">
        <f t="shared" si="210"/>
        <v>Mining</v>
      </c>
      <c r="D254" s="473" t="str">
        <f t="shared" si="210"/>
        <v/>
      </c>
      <c r="E254" s="837" t="str">
        <f t="shared" si="188"/>
        <v>.</v>
      </c>
      <c r="F254" s="878"/>
      <c r="G254" s="874"/>
      <c r="H254" s="874"/>
      <c r="I254" s="874"/>
      <c r="J254" s="874"/>
      <c r="K254" s="874"/>
      <c r="L254" s="874"/>
      <c r="M254" s="333"/>
      <c r="N254" s="116"/>
      <c r="O254" s="1019">
        <f t="shared" si="192"/>
        <v>0</v>
      </c>
      <c r="P254" s="1020">
        <f t="shared" si="192"/>
        <v>0</v>
      </c>
      <c r="Q254" s="101"/>
      <c r="R254" s="325"/>
      <c r="S254" s="1003" t="str">
        <f t="shared" si="207"/>
        <v>.</v>
      </c>
      <c r="T254" s="1004" t="str">
        <f t="shared" si="207"/>
        <v>.</v>
      </c>
      <c r="U254" s="1004" t="str">
        <f t="shared" si="207"/>
        <v>.</v>
      </c>
      <c r="V254" s="1004" t="str">
        <f t="shared" si="207"/>
        <v>.</v>
      </c>
      <c r="W254" s="1004" t="str">
        <f t="shared" si="207"/>
        <v>.</v>
      </c>
      <c r="X254" s="1004" t="str">
        <f t="shared" si="207"/>
        <v>.</v>
      </c>
      <c r="Y254" s="1005" t="str">
        <f t="shared" si="207"/>
        <v>.</v>
      </c>
      <c r="Z254" s="116"/>
      <c r="AA254" s="1006" t="str">
        <f t="shared" si="193"/>
        <v>.</v>
      </c>
      <c r="AB254" s="1007" t="str">
        <f t="shared" si="194"/>
        <v>.</v>
      </c>
      <c r="AC254" s="1007" t="str">
        <f t="shared" si="195"/>
        <v>.</v>
      </c>
      <c r="AD254" s="1007" t="str">
        <f t="shared" si="196"/>
        <v>.</v>
      </c>
      <c r="AE254" s="1007" t="str">
        <f t="shared" si="197"/>
        <v>.</v>
      </c>
      <c r="AF254" s="1007" t="str">
        <f t="shared" si="198"/>
        <v>.</v>
      </c>
      <c r="AG254" s="990" t="str">
        <f t="shared" si="199"/>
        <v>.</v>
      </c>
      <c r="AH254" s="116"/>
      <c r="AI254" s="1003" t="str">
        <f>IF(S254=".",".",SUM($S254:S254))</f>
        <v>.</v>
      </c>
      <c r="AJ254" s="1004" t="str">
        <f>IF(T254=".",".",SUM($S254:T254))</f>
        <v>.</v>
      </c>
      <c r="AK254" s="1004" t="str">
        <f>IF(U254=".",".",SUM($S254:U254))</f>
        <v>.</v>
      </c>
      <c r="AL254" s="1004" t="str">
        <f>IF(V254=".",".",SUM($S254:V254))</f>
        <v>.</v>
      </c>
      <c r="AM254" s="1004" t="str">
        <f>IF(W254=".",".",SUM($S254:W254))</f>
        <v>.</v>
      </c>
      <c r="AN254" s="1004" t="str">
        <f>IF(X254=".",".",SUM($S254:X254))</f>
        <v>.</v>
      </c>
      <c r="AO254" s="1005" t="str">
        <f>IF(Y254=".",".",SUM($S254:Y254))</f>
        <v>.</v>
      </c>
      <c r="AP254" s="116"/>
      <c r="AQ254" s="1006" t="str">
        <f t="shared" si="200"/>
        <v>.</v>
      </c>
      <c r="AR254" s="1007" t="str">
        <f t="shared" si="201"/>
        <v>.</v>
      </c>
      <c r="AS254" s="1007" t="str">
        <f t="shared" si="202"/>
        <v>.</v>
      </c>
      <c r="AT254" s="1007" t="str">
        <f t="shared" si="203"/>
        <v>.</v>
      </c>
      <c r="AU254" s="1007" t="str">
        <f t="shared" si="204"/>
        <v>.</v>
      </c>
      <c r="AV254" s="1007" t="str">
        <f t="shared" si="205"/>
        <v>.</v>
      </c>
      <c r="AW254" s="990" t="str">
        <f t="shared" si="206"/>
        <v>.</v>
      </c>
      <c r="AX254" s="327"/>
      <c r="AY254" s="116"/>
      <c r="AZ254" s="1474"/>
      <c r="BA254" s="1474"/>
      <c r="BB254" s="1474"/>
    </row>
    <row r="255" spans="1:54" s="189" customFormat="1" x14ac:dyDescent="0.2">
      <c r="A255" s="183"/>
      <c r="B255" s="325"/>
      <c r="C255" s="473" t="str">
        <f t="shared" si="210"/>
        <v>Mining</v>
      </c>
      <c r="D255" s="473" t="str">
        <f t="shared" si="210"/>
        <v/>
      </c>
      <c r="E255" s="837" t="str">
        <f t="shared" si="188"/>
        <v>.</v>
      </c>
      <c r="F255" s="878"/>
      <c r="G255" s="874"/>
      <c r="H255" s="874"/>
      <c r="I255" s="874"/>
      <c r="J255" s="874"/>
      <c r="K255" s="874"/>
      <c r="L255" s="874"/>
      <c r="M255" s="333"/>
      <c r="N255" s="116"/>
      <c r="O255" s="1019">
        <f t="shared" ref="O255:P270" si="211">O154</f>
        <v>0</v>
      </c>
      <c r="P255" s="1020">
        <f t="shared" si="211"/>
        <v>0</v>
      </c>
      <c r="Q255" s="101"/>
      <c r="R255" s="325"/>
      <c r="S255" s="1003" t="str">
        <f t="shared" si="207"/>
        <v>.</v>
      </c>
      <c r="T255" s="1004" t="str">
        <f t="shared" si="207"/>
        <v>.</v>
      </c>
      <c r="U255" s="1004" t="str">
        <f t="shared" si="207"/>
        <v>.</v>
      </c>
      <c r="V255" s="1004" t="str">
        <f t="shared" si="207"/>
        <v>.</v>
      </c>
      <c r="W255" s="1004" t="str">
        <f t="shared" si="207"/>
        <v>.</v>
      </c>
      <c r="X255" s="1004" t="str">
        <f t="shared" si="207"/>
        <v>.</v>
      </c>
      <c r="Y255" s="1005" t="str">
        <f t="shared" si="207"/>
        <v>.</v>
      </c>
      <c r="Z255" s="116"/>
      <c r="AA255" s="1006" t="str">
        <f t="shared" si="193"/>
        <v>.</v>
      </c>
      <c r="AB255" s="1007" t="str">
        <f t="shared" si="194"/>
        <v>.</v>
      </c>
      <c r="AC255" s="1007" t="str">
        <f t="shared" si="195"/>
        <v>.</v>
      </c>
      <c r="AD255" s="1007" t="str">
        <f t="shared" si="196"/>
        <v>.</v>
      </c>
      <c r="AE255" s="1007" t="str">
        <f t="shared" si="197"/>
        <v>.</v>
      </c>
      <c r="AF255" s="1007" t="str">
        <f t="shared" si="198"/>
        <v>.</v>
      </c>
      <c r="AG255" s="990" t="str">
        <f t="shared" si="199"/>
        <v>.</v>
      </c>
      <c r="AH255" s="116"/>
      <c r="AI255" s="1003" t="str">
        <f>IF(S255=".",".",SUM($S255:S255))</f>
        <v>.</v>
      </c>
      <c r="AJ255" s="1004" t="str">
        <f>IF(T255=".",".",SUM($S255:T255))</f>
        <v>.</v>
      </c>
      <c r="AK255" s="1004" t="str">
        <f>IF(U255=".",".",SUM($S255:U255))</f>
        <v>.</v>
      </c>
      <c r="AL255" s="1004" t="str">
        <f>IF(V255=".",".",SUM($S255:V255))</f>
        <v>.</v>
      </c>
      <c r="AM255" s="1004" t="str">
        <f>IF(W255=".",".",SUM($S255:W255))</f>
        <v>.</v>
      </c>
      <c r="AN255" s="1004" t="str">
        <f>IF(X255=".",".",SUM($S255:X255))</f>
        <v>.</v>
      </c>
      <c r="AO255" s="1005" t="str">
        <f>IF(Y255=".",".",SUM($S255:Y255))</f>
        <v>.</v>
      </c>
      <c r="AP255" s="116"/>
      <c r="AQ255" s="1006" t="str">
        <f t="shared" si="200"/>
        <v>.</v>
      </c>
      <c r="AR255" s="1007" t="str">
        <f t="shared" si="201"/>
        <v>.</v>
      </c>
      <c r="AS255" s="1007" t="str">
        <f t="shared" si="202"/>
        <v>.</v>
      </c>
      <c r="AT255" s="1007" t="str">
        <f t="shared" si="203"/>
        <v>.</v>
      </c>
      <c r="AU255" s="1007" t="str">
        <f t="shared" si="204"/>
        <v>.</v>
      </c>
      <c r="AV255" s="1007" t="str">
        <f t="shared" si="205"/>
        <v>.</v>
      </c>
      <c r="AW255" s="990" t="str">
        <f t="shared" si="206"/>
        <v>.</v>
      </c>
      <c r="AX255" s="327"/>
      <c r="AY255" s="116"/>
      <c r="AZ255" s="1474"/>
      <c r="BA255" s="1474"/>
      <c r="BB255" s="1474"/>
    </row>
    <row r="256" spans="1:54" s="189" customFormat="1" x14ac:dyDescent="0.2">
      <c r="A256" s="183"/>
      <c r="B256" s="325"/>
      <c r="C256" s="473" t="str">
        <f t="shared" si="210"/>
        <v>Mining</v>
      </c>
      <c r="D256" s="473" t="str">
        <f t="shared" si="210"/>
        <v/>
      </c>
      <c r="E256" s="837" t="str">
        <f t="shared" si="188"/>
        <v>.</v>
      </c>
      <c r="F256" s="878"/>
      <c r="G256" s="874"/>
      <c r="H256" s="874"/>
      <c r="I256" s="874"/>
      <c r="J256" s="874"/>
      <c r="K256" s="874"/>
      <c r="L256" s="874"/>
      <c r="M256" s="333"/>
      <c r="N256" s="116"/>
      <c r="O256" s="1019">
        <f t="shared" si="211"/>
        <v>0</v>
      </c>
      <c r="P256" s="1020">
        <f t="shared" si="211"/>
        <v>0</v>
      </c>
      <c r="Q256" s="101"/>
      <c r="R256" s="325"/>
      <c r="S256" s="1003" t="str">
        <f t="shared" si="207"/>
        <v>.</v>
      </c>
      <c r="T256" s="1004" t="str">
        <f t="shared" si="207"/>
        <v>.</v>
      </c>
      <c r="U256" s="1004" t="str">
        <f t="shared" si="207"/>
        <v>.</v>
      </c>
      <c r="V256" s="1004" t="str">
        <f t="shared" si="207"/>
        <v>.</v>
      </c>
      <c r="W256" s="1004" t="str">
        <f t="shared" si="207"/>
        <v>.</v>
      </c>
      <c r="X256" s="1004" t="str">
        <f t="shared" si="207"/>
        <v>.</v>
      </c>
      <c r="Y256" s="1005" t="str">
        <f t="shared" si="207"/>
        <v>.</v>
      </c>
      <c r="Z256" s="116"/>
      <c r="AA256" s="1006" t="str">
        <f t="shared" si="193"/>
        <v>.</v>
      </c>
      <c r="AB256" s="1007" t="str">
        <f t="shared" si="194"/>
        <v>.</v>
      </c>
      <c r="AC256" s="1007" t="str">
        <f t="shared" si="195"/>
        <v>.</v>
      </c>
      <c r="AD256" s="1007" t="str">
        <f t="shared" si="196"/>
        <v>.</v>
      </c>
      <c r="AE256" s="1007" t="str">
        <f t="shared" si="197"/>
        <v>.</v>
      </c>
      <c r="AF256" s="1007" t="str">
        <f t="shared" si="198"/>
        <v>.</v>
      </c>
      <c r="AG256" s="990" t="str">
        <f t="shared" si="199"/>
        <v>.</v>
      </c>
      <c r="AH256" s="116"/>
      <c r="AI256" s="1003" t="str">
        <f>IF(S256=".",".",SUM($S256:S256))</f>
        <v>.</v>
      </c>
      <c r="AJ256" s="1004" t="str">
        <f>IF(T256=".",".",SUM($S256:T256))</f>
        <v>.</v>
      </c>
      <c r="AK256" s="1004" t="str">
        <f>IF(U256=".",".",SUM($S256:U256))</f>
        <v>.</v>
      </c>
      <c r="AL256" s="1004" t="str">
        <f>IF(V256=".",".",SUM($S256:V256))</f>
        <v>.</v>
      </c>
      <c r="AM256" s="1004" t="str">
        <f>IF(W256=".",".",SUM($S256:W256))</f>
        <v>.</v>
      </c>
      <c r="AN256" s="1004" t="str">
        <f>IF(X256=".",".",SUM($S256:X256))</f>
        <v>.</v>
      </c>
      <c r="AO256" s="1005" t="str">
        <f>IF(Y256=".",".",SUM($S256:Y256))</f>
        <v>.</v>
      </c>
      <c r="AP256" s="116"/>
      <c r="AQ256" s="1006" t="str">
        <f t="shared" si="200"/>
        <v>.</v>
      </c>
      <c r="AR256" s="1007" t="str">
        <f t="shared" si="201"/>
        <v>.</v>
      </c>
      <c r="AS256" s="1007" t="str">
        <f t="shared" si="202"/>
        <v>.</v>
      </c>
      <c r="AT256" s="1007" t="str">
        <f t="shared" si="203"/>
        <v>.</v>
      </c>
      <c r="AU256" s="1007" t="str">
        <f t="shared" si="204"/>
        <v>.</v>
      </c>
      <c r="AV256" s="1007" t="str">
        <f t="shared" si="205"/>
        <v>.</v>
      </c>
      <c r="AW256" s="990" t="str">
        <f t="shared" si="206"/>
        <v>.</v>
      </c>
      <c r="AX256" s="327"/>
      <c r="AY256" s="116"/>
      <c r="AZ256" s="1474"/>
      <c r="BA256" s="1474"/>
      <c r="BB256" s="1474"/>
    </row>
    <row r="257" spans="1:54" s="189" customFormat="1" x14ac:dyDescent="0.2">
      <c r="A257" s="183"/>
      <c r="B257" s="325"/>
      <c r="C257" s="473" t="str">
        <f t="shared" si="210"/>
        <v>Mining</v>
      </c>
      <c r="D257" s="473" t="str">
        <f t="shared" si="210"/>
        <v/>
      </c>
      <c r="E257" s="837" t="str">
        <f t="shared" si="188"/>
        <v>.</v>
      </c>
      <c r="F257" s="878"/>
      <c r="G257" s="874"/>
      <c r="H257" s="874"/>
      <c r="I257" s="874"/>
      <c r="J257" s="874"/>
      <c r="K257" s="874"/>
      <c r="L257" s="874"/>
      <c r="M257" s="333"/>
      <c r="N257" s="116"/>
      <c r="O257" s="1019">
        <f t="shared" si="211"/>
        <v>0</v>
      </c>
      <c r="P257" s="1020">
        <f t="shared" si="211"/>
        <v>0</v>
      </c>
      <c r="Q257" s="101"/>
      <c r="R257" s="325"/>
      <c r="S257" s="1003" t="str">
        <f t="shared" si="207"/>
        <v>.</v>
      </c>
      <c r="T257" s="1004" t="str">
        <f t="shared" si="207"/>
        <v>.</v>
      </c>
      <c r="U257" s="1004" t="str">
        <f t="shared" si="207"/>
        <v>.</v>
      </c>
      <c r="V257" s="1004" t="str">
        <f t="shared" si="207"/>
        <v>.</v>
      </c>
      <c r="W257" s="1004" t="str">
        <f t="shared" si="207"/>
        <v>.</v>
      </c>
      <c r="X257" s="1004" t="str">
        <f t="shared" si="207"/>
        <v>.</v>
      </c>
      <c r="Y257" s="1005" t="str">
        <f t="shared" si="207"/>
        <v>.</v>
      </c>
      <c r="Z257" s="116"/>
      <c r="AA257" s="1006" t="str">
        <f t="shared" si="193"/>
        <v>.</v>
      </c>
      <c r="AB257" s="1007" t="str">
        <f t="shared" si="194"/>
        <v>.</v>
      </c>
      <c r="AC257" s="1007" t="str">
        <f t="shared" si="195"/>
        <v>.</v>
      </c>
      <c r="AD257" s="1007" t="str">
        <f t="shared" si="196"/>
        <v>.</v>
      </c>
      <c r="AE257" s="1007" t="str">
        <f t="shared" si="197"/>
        <v>.</v>
      </c>
      <c r="AF257" s="1007" t="str">
        <f t="shared" si="198"/>
        <v>.</v>
      </c>
      <c r="AG257" s="990" t="str">
        <f t="shared" si="199"/>
        <v>.</v>
      </c>
      <c r="AH257" s="116"/>
      <c r="AI257" s="1003" t="str">
        <f>IF(S257=".",".",SUM($S257:S257))</f>
        <v>.</v>
      </c>
      <c r="AJ257" s="1004" t="str">
        <f>IF(T257=".",".",SUM($S257:T257))</f>
        <v>.</v>
      </c>
      <c r="AK257" s="1004" t="str">
        <f>IF(U257=".",".",SUM($S257:U257))</f>
        <v>.</v>
      </c>
      <c r="AL257" s="1004" t="str">
        <f>IF(V257=".",".",SUM($S257:V257))</f>
        <v>.</v>
      </c>
      <c r="AM257" s="1004" t="str">
        <f>IF(W257=".",".",SUM($S257:W257))</f>
        <v>.</v>
      </c>
      <c r="AN257" s="1004" t="str">
        <f>IF(X257=".",".",SUM($S257:X257))</f>
        <v>.</v>
      </c>
      <c r="AO257" s="1005" t="str">
        <f>IF(Y257=".",".",SUM($S257:Y257))</f>
        <v>.</v>
      </c>
      <c r="AP257" s="116"/>
      <c r="AQ257" s="1006" t="str">
        <f t="shared" si="200"/>
        <v>.</v>
      </c>
      <c r="AR257" s="1007" t="str">
        <f t="shared" si="201"/>
        <v>.</v>
      </c>
      <c r="AS257" s="1007" t="str">
        <f t="shared" si="202"/>
        <v>.</v>
      </c>
      <c r="AT257" s="1007" t="str">
        <f t="shared" si="203"/>
        <v>.</v>
      </c>
      <c r="AU257" s="1007" t="str">
        <f t="shared" si="204"/>
        <v>.</v>
      </c>
      <c r="AV257" s="1007" t="str">
        <f t="shared" si="205"/>
        <v>.</v>
      </c>
      <c r="AW257" s="990" t="str">
        <f t="shared" si="206"/>
        <v>.</v>
      </c>
      <c r="AX257" s="327"/>
      <c r="AY257" s="116"/>
      <c r="AZ257" s="1474"/>
      <c r="BA257" s="1474"/>
      <c r="BB257" s="1474"/>
    </row>
    <row r="258" spans="1:54" s="189" customFormat="1" x14ac:dyDescent="0.2">
      <c r="A258" s="183"/>
      <c r="B258" s="325"/>
      <c r="C258" s="473" t="str">
        <f t="shared" si="210"/>
        <v>Mining</v>
      </c>
      <c r="D258" s="473" t="str">
        <f t="shared" si="210"/>
        <v/>
      </c>
      <c r="E258" s="837" t="str">
        <f t="shared" ref="E258:E270" si="212">E157</f>
        <v>.</v>
      </c>
      <c r="F258" s="878"/>
      <c r="G258" s="874"/>
      <c r="H258" s="874"/>
      <c r="I258" s="874"/>
      <c r="J258" s="874"/>
      <c r="K258" s="874"/>
      <c r="L258" s="874"/>
      <c r="M258" s="333"/>
      <c r="N258" s="116"/>
      <c r="O258" s="1019">
        <f t="shared" si="211"/>
        <v>0</v>
      </c>
      <c r="P258" s="1020">
        <f t="shared" si="211"/>
        <v>0</v>
      </c>
      <c r="Q258" s="101"/>
      <c r="R258" s="325"/>
      <c r="S258" s="1003" t="str">
        <f t="shared" si="207"/>
        <v>.</v>
      </c>
      <c r="T258" s="1004" t="str">
        <f t="shared" si="207"/>
        <v>.</v>
      </c>
      <c r="U258" s="1004" t="str">
        <f t="shared" si="207"/>
        <v>.</v>
      </c>
      <c r="V258" s="1004" t="str">
        <f t="shared" si="207"/>
        <v>.</v>
      </c>
      <c r="W258" s="1004" t="str">
        <f t="shared" si="207"/>
        <v>.</v>
      </c>
      <c r="X258" s="1004" t="str">
        <f t="shared" si="207"/>
        <v>.</v>
      </c>
      <c r="Y258" s="1005" t="str">
        <f t="shared" si="207"/>
        <v>.</v>
      </c>
      <c r="Z258" s="116"/>
      <c r="AA258" s="1006" t="str">
        <f t="shared" si="193"/>
        <v>.</v>
      </c>
      <c r="AB258" s="1007" t="str">
        <f t="shared" si="194"/>
        <v>.</v>
      </c>
      <c r="AC258" s="1007" t="str">
        <f t="shared" si="195"/>
        <v>.</v>
      </c>
      <c r="AD258" s="1007" t="str">
        <f t="shared" si="196"/>
        <v>.</v>
      </c>
      <c r="AE258" s="1007" t="str">
        <f t="shared" si="197"/>
        <v>.</v>
      </c>
      <c r="AF258" s="1007" t="str">
        <f t="shared" si="198"/>
        <v>.</v>
      </c>
      <c r="AG258" s="990" t="str">
        <f t="shared" si="199"/>
        <v>.</v>
      </c>
      <c r="AH258" s="116"/>
      <c r="AI258" s="1003" t="str">
        <f>IF(S258=".",".",SUM($S258:S258))</f>
        <v>.</v>
      </c>
      <c r="AJ258" s="1004" t="str">
        <f>IF(T258=".",".",SUM($S258:T258))</f>
        <v>.</v>
      </c>
      <c r="AK258" s="1004" t="str">
        <f>IF(U258=".",".",SUM($S258:U258))</f>
        <v>.</v>
      </c>
      <c r="AL258" s="1004" t="str">
        <f>IF(V258=".",".",SUM($S258:V258))</f>
        <v>.</v>
      </c>
      <c r="AM258" s="1004" t="str">
        <f>IF(W258=".",".",SUM($S258:W258))</f>
        <v>.</v>
      </c>
      <c r="AN258" s="1004" t="str">
        <f>IF(X258=".",".",SUM($S258:X258))</f>
        <v>.</v>
      </c>
      <c r="AO258" s="1005" t="str">
        <f>IF(Y258=".",".",SUM($S258:Y258))</f>
        <v>.</v>
      </c>
      <c r="AP258" s="116"/>
      <c r="AQ258" s="1006" t="str">
        <f t="shared" si="200"/>
        <v>.</v>
      </c>
      <c r="AR258" s="1007" t="str">
        <f t="shared" si="201"/>
        <v>.</v>
      </c>
      <c r="AS258" s="1007" t="str">
        <f t="shared" si="202"/>
        <v>.</v>
      </c>
      <c r="AT258" s="1007" t="str">
        <f t="shared" si="203"/>
        <v>.</v>
      </c>
      <c r="AU258" s="1007" t="str">
        <f t="shared" si="204"/>
        <v>.</v>
      </c>
      <c r="AV258" s="1007" t="str">
        <f t="shared" si="205"/>
        <v>.</v>
      </c>
      <c r="AW258" s="990" t="str">
        <f t="shared" si="206"/>
        <v>.</v>
      </c>
      <c r="AX258" s="327"/>
      <c r="AY258" s="116"/>
      <c r="AZ258" s="1474"/>
      <c r="BA258" s="1474"/>
      <c r="BB258" s="1474"/>
    </row>
    <row r="259" spans="1:54" s="189" customFormat="1" x14ac:dyDescent="0.2">
      <c r="A259" s="183"/>
      <c r="B259" s="325"/>
      <c r="C259" s="473" t="str">
        <f t="shared" si="210"/>
        <v>Mining</v>
      </c>
      <c r="D259" s="473" t="str">
        <f t="shared" si="210"/>
        <v/>
      </c>
      <c r="E259" s="837" t="str">
        <f t="shared" si="212"/>
        <v>.</v>
      </c>
      <c r="F259" s="878"/>
      <c r="G259" s="874"/>
      <c r="H259" s="874"/>
      <c r="I259" s="874"/>
      <c r="J259" s="874"/>
      <c r="K259" s="874"/>
      <c r="L259" s="874"/>
      <c r="M259" s="333"/>
      <c r="N259" s="116"/>
      <c r="O259" s="1019">
        <f t="shared" si="211"/>
        <v>0</v>
      </c>
      <c r="P259" s="1020">
        <f t="shared" si="211"/>
        <v>0</v>
      </c>
      <c r="Q259" s="101"/>
      <c r="R259" s="325"/>
      <c r="S259" s="1003" t="str">
        <f t="shared" si="207"/>
        <v>.</v>
      </c>
      <c r="T259" s="1004" t="str">
        <f t="shared" si="207"/>
        <v>.</v>
      </c>
      <c r="U259" s="1004" t="str">
        <f t="shared" si="207"/>
        <v>.</v>
      </c>
      <c r="V259" s="1004" t="str">
        <f t="shared" si="207"/>
        <v>.</v>
      </c>
      <c r="W259" s="1004" t="str">
        <f t="shared" si="207"/>
        <v>.</v>
      </c>
      <c r="X259" s="1004" t="str">
        <f t="shared" si="207"/>
        <v>.</v>
      </c>
      <c r="Y259" s="1005" t="str">
        <f t="shared" si="207"/>
        <v>.</v>
      </c>
      <c r="Z259" s="116"/>
      <c r="AA259" s="1006" t="str">
        <f t="shared" si="193"/>
        <v>.</v>
      </c>
      <c r="AB259" s="1007" t="str">
        <f t="shared" si="194"/>
        <v>.</v>
      </c>
      <c r="AC259" s="1007" t="str">
        <f t="shared" si="195"/>
        <v>.</v>
      </c>
      <c r="AD259" s="1007" t="str">
        <f t="shared" si="196"/>
        <v>.</v>
      </c>
      <c r="AE259" s="1007" t="str">
        <f t="shared" si="197"/>
        <v>.</v>
      </c>
      <c r="AF259" s="1007" t="str">
        <f t="shared" si="198"/>
        <v>.</v>
      </c>
      <c r="AG259" s="990" t="str">
        <f t="shared" si="199"/>
        <v>.</v>
      </c>
      <c r="AH259" s="116"/>
      <c r="AI259" s="1003" t="str">
        <f>IF(S259=".",".",SUM($S259:S259))</f>
        <v>.</v>
      </c>
      <c r="AJ259" s="1004" t="str">
        <f>IF(T259=".",".",SUM($S259:T259))</f>
        <v>.</v>
      </c>
      <c r="AK259" s="1004" t="str">
        <f>IF(U259=".",".",SUM($S259:U259))</f>
        <v>.</v>
      </c>
      <c r="AL259" s="1004" t="str">
        <f>IF(V259=".",".",SUM($S259:V259))</f>
        <v>.</v>
      </c>
      <c r="AM259" s="1004" t="str">
        <f>IF(W259=".",".",SUM($S259:W259))</f>
        <v>.</v>
      </c>
      <c r="AN259" s="1004" t="str">
        <f>IF(X259=".",".",SUM($S259:X259))</f>
        <v>.</v>
      </c>
      <c r="AO259" s="1005" t="str">
        <f>IF(Y259=".",".",SUM($S259:Y259))</f>
        <v>.</v>
      </c>
      <c r="AP259" s="116"/>
      <c r="AQ259" s="1006" t="str">
        <f t="shared" si="200"/>
        <v>.</v>
      </c>
      <c r="AR259" s="1007" t="str">
        <f t="shared" si="201"/>
        <v>.</v>
      </c>
      <c r="AS259" s="1007" t="str">
        <f t="shared" si="202"/>
        <v>.</v>
      </c>
      <c r="AT259" s="1007" t="str">
        <f t="shared" si="203"/>
        <v>.</v>
      </c>
      <c r="AU259" s="1007" t="str">
        <f t="shared" si="204"/>
        <v>.</v>
      </c>
      <c r="AV259" s="1007" t="str">
        <f t="shared" si="205"/>
        <v>.</v>
      </c>
      <c r="AW259" s="990" t="str">
        <f t="shared" si="206"/>
        <v>.</v>
      </c>
      <c r="AX259" s="327"/>
      <c r="AY259" s="116"/>
      <c r="AZ259" s="1474"/>
      <c r="BA259" s="1474"/>
      <c r="BB259" s="1474"/>
    </row>
    <row r="260" spans="1:54" s="189" customFormat="1" x14ac:dyDescent="0.2">
      <c r="A260" s="183"/>
      <c r="B260" s="325"/>
      <c r="C260" s="473" t="str">
        <f t="shared" si="210"/>
        <v>Special rate</v>
      </c>
      <c r="D260" s="473" t="str">
        <f t="shared" si="210"/>
        <v/>
      </c>
      <c r="E260" s="837" t="str">
        <f t="shared" si="212"/>
        <v>.</v>
      </c>
      <c r="F260" s="878"/>
      <c r="G260" s="874"/>
      <c r="H260" s="874"/>
      <c r="I260" s="874"/>
      <c r="J260" s="874"/>
      <c r="K260" s="874"/>
      <c r="L260" s="874"/>
      <c r="M260" s="333"/>
      <c r="N260" s="116"/>
      <c r="O260" s="1019">
        <f t="shared" si="211"/>
        <v>0</v>
      </c>
      <c r="P260" s="1020">
        <f t="shared" si="211"/>
        <v>0</v>
      </c>
      <c r="Q260" s="101"/>
      <c r="R260" s="325"/>
      <c r="S260" s="1003" t="str">
        <f t="shared" si="207"/>
        <v>.</v>
      </c>
      <c r="T260" s="1004" t="str">
        <f t="shared" si="207"/>
        <v>.</v>
      </c>
      <c r="U260" s="1004" t="str">
        <f t="shared" si="207"/>
        <v>.</v>
      </c>
      <c r="V260" s="1004" t="str">
        <f t="shared" si="207"/>
        <v>.</v>
      </c>
      <c r="W260" s="1004" t="str">
        <f t="shared" si="207"/>
        <v>.</v>
      </c>
      <c r="X260" s="1004" t="str">
        <f t="shared" si="207"/>
        <v>.</v>
      </c>
      <c r="Y260" s="1005" t="str">
        <f t="shared" si="207"/>
        <v>.</v>
      </c>
      <c r="Z260" s="116"/>
      <c r="AA260" s="1006" t="str">
        <f t="shared" si="193"/>
        <v>.</v>
      </c>
      <c r="AB260" s="1007" t="str">
        <f t="shared" si="194"/>
        <v>.</v>
      </c>
      <c r="AC260" s="1007" t="str">
        <f t="shared" si="195"/>
        <v>.</v>
      </c>
      <c r="AD260" s="1007" t="str">
        <f t="shared" si="196"/>
        <v>.</v>
      </c>
      <c r="AE260" s="1007" t="str">
        <f t="shared" si="197"/>
        <v>.</v>
      </c>
      <c r="AF260" s="1007" t="str">
        <f t="shared" si="198"/>
        <v>.</v>
      </c>
      <c r="AG260" s="990" t="str">
        <f t="shared" si="199"/>
        <v>.</v>
      </c>
      <c r="AH260" s="116"/>
      <c r="AI260" s="1003" t="str">
        <f>IF(S260=".",".",SUM($S260:S260))</f>
        <v>.</v>
      </c>
      <c r="AJ260" s="1004" t="str">
        <f>IF(T260=".",".",SUM($S260:T260))</f>
        <v>.</v>
      </c>
      <c r="AK260" s="1004" t="str">
        <f>IF(U260=".",".",SUM($S260:U260))</f>
        <v>.</v>
      </c>
      <c r="AL260" s="1004" t="str">
        <f>IF(V260=".",".",SUM($S260:V260))</f>
        <v>.</v>
      </c>
      <c r="AM260" s="1004" t="str">
        <f>IF(W260=".",".",SUM($S260:W260))</f>
        <v>.</v>
      </c>
      <c r="AN260" s="1004" t="str">
        <f>IF(X260=".",".",SUM($S260:X260))</f>
        <v>.</v>
      </c>
      <c r="AO260" s="1005" t="str">
        <f>IF(Y260=".",".",SUM($S260:Y260))</f>
        <v>.</v>
      </c>
      <c r="AP260" s="116"/>
      <c r="AQ260" s="1006" t="str">
        <f t="shared" si="200"/>
        <v>.</v>
      </c>
      <c r="AR260" s="1007" t="str">
        <f t="shared" si="201"/>
        <v>.</v>
      </c>
      <c r="AS260" s="1007" t="str">
        <f t="shared" si="202"/>
        <v>.</v>
      </c>
      <c r="AT260" s="1007" t="str">
        <f t="shared" si="203"/>
        <v>.</v>
      </c>
      <c r="AU260" s="1007" t="str">
        <f t="shared" si="204"/>
        <v>.</v>
      </c>
      <c r="AV260" s="1007" t="str">
        <f t="shared" si="205"/>
        <v>.</v>
      </c>
      <c r="AW260" s="990" t="str">
        <f t="shared" si="206"/>
        <v>.</v>
      </c>
      <c r="AX260" s="327"/>
      <c r="AY260" s="116"/>
      <c r="AZ260" s="1474"/>
      <c r="BA260" s="1474"/>
      <c r="BB260" s="1474"/>
    </row>
    <row r="261" spans="1:54" s="189" customFormat="1" x14ac:dyDescent="0.2">
      <c r="A261" s="183"/>
      <c r="B261" s="325"/>
      <c r="C261" s="473" t="str">
        <f t="shared" si="210"/>
        <v>Special rate</v>
      </c>
      <c r="D261" s="473" t="str">
        <f t="shared" si="210"/>
        <v/>
      </c>
      <c r="E261" s="837" t="str">
        <f t="shared" si="212"/>
        <v>.</v>
      </c>
      <c r="F261" s="878"/>
      <c r="G261" s="874"/>
      <c r="H261" s="874"/>
      <c r="I261" s="874"/>
      <c r="J261" s="874"/>
      <c r="K261" s="874"/>
      <c r="L261" s="874"/>
      <c r="M261" s="333"/>
      <c r="N261" s="116"/>
      <c r="O261" s="1019">
        <f t="shared" si="211"/>
        <v>0</v>
      </c>
      <c r="P261" s="1020">
        <f t="shared" si="211"/>
        <v>0</v>
      </c>
      <c r="Q261" s="101"/>
      <c r="R261" s="325"/>
      <c r="S261" s="1003" t="str">
        <f t="shared" si="207"/>
        <v>.</v>
      </c>
      <c r="T261" s="1004" t="str">
        <f t="shared" si="207"/>
        <v>.</v>
      </c>
      <c r="U261" s="1004" t="str">
        <f t="shared" si="207"/>
        <v>.</v>
      </c>
      <c r="V261" s="1004" t="str">
        <f t="shared" si="207"/>
        <v>.</v>
      </c>
      <c r="W261" s="1004" t="str">
        <f t="shared" si="207"/>
        <v>.</v>
      </c>
      <c r="X261" s="1004" t="str">
        <f t="shared" si="207"/>
        <v>.</v>
      </c>
      <c r="Y261" s="1005" t="str">
        <f t="shared" si="207"/>
        <v>.</v>
      </c>
      <c r="Z261" s="116"/>
      <c r="AA261" s="1006" t="str">
        <f t="shared" si="193"/>
        <v>.</v>
      </c>
      <c r="AB261" s="1007" t="str">
        <f t="shared" si="194"/>
        <v>.</v>
      </c>
      <c r="AC261" s="1007" t="str">
        <f t="shared" si="195"/>
        <v>.</v>
      </c>
      <c r="AD261" s="1007" t="str">
        <f t="shared" si="196"/>
        <v>.</v>
      </c>
      <c r="AE261" s="1007" t="str">
        <f t="shared" si="197"/>
        <v>.</v>
      </c>
      <c r="AF261" s="1007" t="str">
        <f t="shared" si="198"/>
        <v>.</v>
      </c>
      <c r="AG261" s="990" t="str">
        <f t="shared" si="199"/>
        <v>.</v>
      </c>
      <c r="AH261" s="116"/>
      <c r="AI261" s="1003" t="str">
        <f>IF(S261=".",".",SUM($S261:S261))</f>
        <v>.</v>
      </c>
      <c r="AJ261" s="1004" t="str">
        <f>IF(T261=".",".",SUM($S261:T261))</f>
        <v>.</v>
      </c>
      <c r="AK261" s="1004" t="str">
        <f>IF(U261=".",".",SUM($S261:U261))</f>
        <v>.</v>
      </c>
      <c r="AL261" s="1004" t="str">
        <f>IF(V261=".",".",SUM($S261:V261))</f>
        <v>.</v>
      </c>
      <c r="AM261" s="1004" t="str">
        <f>IF(W261=".",".",SUM($S261:W261))</f>
        <v>.</v>
      </c>
      <c r="AN261" s="1004" t="str">
        <f>IF(X261=".",".",SUM($S261:X261))</f>
        <v>.</v>
      </c>
      <c r="AO261" s="1005" t="str">
        <f>IF(Y261=".",".",SUM($S261:Y261))</f>
        <v>.</v>
      </c>
      <c r="AP261" s="116"/>
      <c r="AQ261" s="1006" t="str">
        <f t="shared" si="200"/>
        <v>.</v>
      </c>
      <c r="AR261" s="1007" t="str">
        <f t="shared" si="201"/>
        <v>.</v>
      </c>
      <c r="AS261" s="1007" t="str">
        <f t="shared" si="202"/>
        <v>.</v>
      </c>
      <c r="AT261" s="1007" t="str">
        <f t="shared" si="203"/>
        <v>.</v>
      </c>
      <c r="AU261" s="1007" t="str">
        <f t="shared" si="204"/>
        <v>.</v>
      </c>
      <c r="AV261" s="1007" t="str">
        <f t="shared" si="205"/>
        <v>.</v>
      </c>
      <c r="AW261" s="990" t="str">
        <f t="shared" si="206"/>
        <v>.</v>
      </c>
      <c r="AX261" s="327"/>
      <c r="AY261" s="116"/>
      <c r="AZ261" s="1474"/>
      <c r="BA261" s="1474"/>
      <c r="BB261" s="1474"/>
    </row>
    <row r="262" spans="1:54" s="189" customFormat="1" x14ac:dyDescent="0.2">
      <c r="A262" s="183"/>
      <c r="B262" s="325"/>
      <c r="C262" s="473" t="str">
        <f t="shared" si="210"/>
        <v>Special rate</v>
      </c>
      <c r="D262" s="473" t="str">
        <f t="shared" si="210"/>
        <v/>
      </c>
      <c r="E262" s="837" t="str">
        <f t="shared" si="212"/>
        <v>.</v>
      </c>
      <c r="F262" s="878"/>
      <c r="G262" s="874"/>
      <c r="H262" s="874"/>
      <c r="I262" s="874"/>
      <c r="J262" s="874"/>
      <c r="K262" s="874"/>
      <c r="L262" s="874"/>
      <c r="M262" s="333"/>
      <c r="N262" s="116"/>
      <c r="O262" s="1019">
        <f t="shared" si="211"/>
        <v>0</v>
      </c>
      <c r="P262" s="1020">
        <f t="shared" si="211"/>
        <v>0</v>
      </c>
      <c r="Q262" s="101"/>
      <c r="R262" s="325"/>
      <c r="S262" s="1003" t="str">
        <f t="shared" si="207"/>
        <v>.</v>
      </c>
      <c r="T262" s="1004" t="str">
        <f t="shared" si="207"/>
        <v>.</v>
      </c>
      <c r="U262" s="1004" t="str">
        <f t="shared" si="207"/>
        <v>.</v>
      </c>
      <c r="V262" s="1004" t="str">
        <f t="shared" si="207"/>
        <v>.</v>
      </c>
      <c r="W262" s="1004" t="str">
        <f t="shared" si="207"/>
        <v>.</v>
      </c>
      <c r="X262" s="1004" t="str">
        <f t="shared" si="207"/>
        <v>.</v>
      </c>
      <c r="Y262" s="1005" t="str">
        <f t="shared" si="207"/>
        <v>.</v>
      </c>
      <c r="Z262" s="116"/>
      <c r="AA262" s="1006" t="str">
        <f t="shared" si="193"/>
        <v>.</v>
      </c>
      <c r="AB262" s="1007" t="str">
        <f t="shared" si="194"/>
        <v>.</v>
      </c>
      <c r="AC262" s="1007" t="str">
        <f t="shared" si="195"/>
        <v>.</v>
      </c>
      <c r="AD262" s="1007" t="str">
        <f t="shared" si="196"/>
        <v>.</v>
      </c>
      <c r="AE262" s="1007" t="str">
        <f t="shared" si="197"/>
        <v>.</v>
      </c>
      <c r="AF262" s="1007" t="str">
        <f t="shared" si="198"/>
        <v>.</v>
      </c>
      <c r="AG262" s="990" t="str">
        <f t="shared" si="199"/>
        <v>.</v>
      </c>
      <c r="AH262" s="116"/>
      <c r="AI262" s="1003" t="str">
        <f>IF(S262=".",".",SUM($S262:S262))</f>
        <v>.</v>
      </c>
      <c r="AJ262" s="1004" t="str">
        <f>IF(T262=".",".",SUM($S262:T262))</f>
        <v>.</v>
      </c>
      <c r="AK262" s="1004" t="str">
        <f>IF(U262=".",".",SUM($S262:U262))</f>
        <v>.</v>
      </c>
      <c r="AL262" s="1004" t="str">
        <f>IF(V262=".",".",SUM($S262:V262))</f>
        <v>.</v>
      </c>
      <c r="AM262" s="1004" t="str">
        <f>IF(W262=".",".",SUM($S262:W262))</f>
        <v>.</v>
      </c>
      <c r="AN262" s="1004" t="str">
        <f>IF(X262=".",".",SUM($S262:X262))</f>
        <v>.</v>
      </c>
      <c r="AO262" s="1005" t="str">
        <f>IF(Y262=".",".",SUM($S262:Y262))</f>
        <v>.</v>
      </c>
      <c r="AP262" s="116"/>
      <c r="AQ262" s="1006" t="str">
        <f t="shared" si="200"/>
        <v>.</v>
      </c>
      <c r="AR262" s="1007" t="str">
        <f t="shared" si="201"/>
        <v>.</v>
      </c>
      <c r="AS262" s="1007" t="str">
        <f t="shared" si="202"/>
        <v>.</v>
      </c>
      <c r="AT262" s="1007" t="str">
        <f t="shared" si="203"/>
        <v>.</v>
      </c>
      <c r="AU262" s="1007" t="str">
        <f t="shared" si="204"/>
        <v>.</v>
      </c>
      <c r="AV262" s="1007" t="str">
        <f t="shared" si="205"/>
        <v>.</v>
      </c>
      <c r="AW262" s="990" t="str">
        <f t="shared" si="206"/>
        <v>.</v>
      </c>
      <c r="AX262" s="327"/>
      <c r="AY262" s="116"/>
      <c r="AZ262" s="1474"/>
      <c r="BA262" s="1474"/>
      <c r="BB262" s="1474"/>
    </row>
    <row r="263" spans="1:54" s="189" customFormat="1" x14ac:dyDescent="0.2">
      <c r="A263" s="183"/>
      <c r="B263" s="325"/>
      <c r="C263" s="473" t="str">
        <f t="shared" si="210"/>
        <v>Special rate</v>
      </c>
      <c r="D263" s="473" t="str">
        <f t="shared" si="210"/>
        <v/>
      </c>
      <c r="E263" s="837" t="str">
        <f t="shared" si="212"/>
        <v>.</v>
      </c>
      <c r="F263" s="878"/>
      <c r="G263" s="874"/>
      <c r="H263" s="874"/>
      <c r="I263" s="874"/>
      <c r="J263" s="874"/>
      <c r="K263" s="874"/>
      <c r="L263" s="874"/>
      <c r="M263" s="333"/>
      <c r="N263" s="116"/>
      <c r="O263" s="1019">
        <f t="shared" si="211"/>
        <v>0</v>
      </c>
      <c r="P263" s="1020">
        <f t="shared" si="211"/>
        <v>0</v>
      </c>
      <c r="Q263" s="101"/>
      <c r="R263" s="325"/>
      <c r="S263" s="1003" t="str">
        <f t="shared" si="207"/>
        <v>.</v>
      </c>
      <c r="T263" s="1004" t="str">
        <f t="shared" si="207"/>
        <v>.</v>
      </c>
      <c r="U263" s="1004" t="str">
        <f t="shared" si="207"/>
        <v>.</v>
      </c>
      <c r="V263" s="1004" t="str">
        <f t="shared" si="207"/>
        <v>.</v>
      </c>
      <c r="W263" s="1004" t="str">
        <f t="shared" si="207"/>
        <v>.</v>
      </c>
      <c r="X263" s="1004" t="str">
        <f t="shared" si="207"/>
        <v>.</v>
      </c>
      <c r="Y263" s="1005" t="str">
        <f t="shared" si="207"/>
        <v>.</v>
      </c>
      <c r="Z263" s="116"/>
      <c r="AA263" s="1006" t="str">
        <f t="shared" si="193"/>
        <v>.</v>
      </c>
      <c r="AB263" s="1007" t="str">
        <f t="shared" si="194"/>
        <v>.</v>
      </c>
      <c r="AC263" s="1007" t="str">
        <f t="shared" si="195"/>
        <v>.</v>
      </c>
      <c r="AD263" s="1007" t="str">
        <f t="shared" si="196"/>
        <v>.</v>
      </c>
      <c r="AE263" s="1007" t="str">
        <f t="shared" si="197"/>
        <v>.</v>
      </c>
      <c r="AF263" s="1007" t="str">
        <f t="shared" si="198"/>
        <v>.</v>
      </c>
      <c r="AG263" s="990" t="str">
        <f t="shared" si="199"/>
        <v>.</v>
      </c>
      <c r="AH263" s="116"/>
      <c r="AI263" s="1003" t="str">
        <f>IF(S263=".",".",SUM($S263:S263))</f>
        <v>.</v>
      </c>
      <c r="AJ263" s="1004" t="str">
        <f>IF(T263=".",".",SUM($S263:T263))</f>
        <v>.</v>
      </c>
      <c r="AK263" s="1004" t="str">
        <f>IF(U263=".",".",SUM($S263:U263))</f>
        <v>.</v>
      </c>
      <c r="AL263" s="1004" t="str">
        <f>IF(V263=".",".",SUM($S263:V263))</f>
        <v>.</v>
      </c>
      <c r="AM263" s="1004" t="str">
        <f>IF(W263=".",".",SUM($S263:W263))</f>
        <v>.</v>
      </c>
      <c r="AN263" s="1004" t="str">
        <f>IF(X263=".",".",SUM($S263:X263))</f>
        <v>.</v>
      </c>
      <c r="AO263" s="1005" t="str">
        <f>IF(Y263=".",".",SUM($S263:Y263))</f>
        <v>.</v>
      </c>
      <c r="AP263" s="116"/>
      <c r="AQ263" s="1006" t="str">
        <f t="shared" si="200"/>
        <v>.</v>
      </c>
      <c r="AR263" s="1007" t="str">
        <f t="shared" si="201"/>
        <v>.</v>
      </c>
      <c r="AS263" s="1007" t="str">
        <f t="shared" si="202"/>
        <v>.</v>
      </c>
      <c r="AT263" s="1007" t="str">
        <f t="shared" si="203"/>
        <v>.</v>
      </c>
      <c r="AU263" s="1007" t="str">
        <f t="shared" si="204"/>
        <v>.</v>
      </c>
      <c r="AV263" s="1007" t="str">
        <f t="shared" si="205"/>
        <v>.</v>
      </c>
      <c r="AW263" s="990" t="str">
        <f t="shared" si="206"/>
        <v>.</v>
      </c>
      <c r="AX263" s="327"/>
      <c r="AY263" s="116"/>
      <c r="AZ263" s="1474"/>
      <c r="BA263" s="1474"/>
      <c r="BB263" s="1474"/>
    </row>
    <row r="264" spans="1:54" s="189" customFormat="1" x14ac:dyDescent="0.2">
      <c r="A264" s="183"/>
      <c r="B264" s="325"/>
      <c r="C264" s="473" t="str">
        <f t="shared" si="210"/>
        <v>Special rate</v>
      </c>
      <c r="D264" s="473" t="str">
        <f t="shared" si="210"/>
        <v/>
      </c>
      <c r="E264" s="837" t="str">
        <f t="shared" si="212"/>
        <v>.</v>
      </c>
      <c r="F264" s="878"/>
      <c r="G264" s="874"/>
      <c r="H264" s="874"/>
      <c r="I264" s="874"/>
      <c r="J264" s="874"/>
      <c r="K264" s="874"/>
      <c r="L264" s="874"/>
      <c r="M264" s="333"/>
      <c r="N264" s="116"/>
      <c r="O264" s="1019">
        <f t="shared" si="211"/>
        <v>0</v>
      </c>
      <c r="P264" s="1020">
        <f t="shared" si="211"/>
        <v>0</v>
      </c>
      <c r="Q264" s="101"/>
      <c r="R264" s="325"/>
      <c r="S264" s="1003" t="str">
        <f t="shared" si="207"/>
        <v>.</v>
      </c>
      <c r="T264" s="1004" t="str">
        <f t="shared" si="207"/>
        <v>.</v>
      </c>
      <c r="U264" s="1004" t="str">
        <f t="shared" si="207"/>
        <v>.</v>
      </c>
      <c r="V264" s="1004" t="str">
        <f t="shared" si="207"/>
        <v>.</v>
      </c>
      <c r="W264" s="1004" t="str">
        <f t="shared" si="207"/>
        <v>.</v>
      </c>
      <c r="X264" s="1004" t="str">
        <f t="shared" si="207"/>
        <v>.</v>
      </c>
      <c r="Y264" s="1005" t="str">
        <f t="shared" si="207"/>
        <v>.</v>
      </c>
      <c r="Z264" s="116"/>
      <c r="AA264" s="1006" t="str">
        <f t="shared" si="193"/>
        <v>.</v>
      </c>
      <c r="AB264" s="1007" t="str">
        <f t="shared" si="194"/>
        <v>.</v>
      </c>
      <c r="AC264" s="1007" t="str">
        <f t="shared" si="195"/>
        <v>.</v>
      </c>
      <c r="AD264" s="1007" t="str">
        <f t="shared" si="196"/>
        <v>.</v>
      </c>
      <c r="AE264" s="1007" t="str">
        <f t="shared" si="197"/>
        <v>.</v>
      </c>
      <c r="AF264" s="1007" t="str">
        <f t="shared" si="198"/>
        <v>.</v>
      </c>
      <c r="AG264" s="990" t="str">
        <f t="shared" si="199"/>
        <v>.</v>
      </c>
      <c r="AH264" s="116"/>
      <c r="AI264" s="1003" t="str">
        <f>IF(S264=".",".",SUM($S264:S264))</f>
        <v>.</v>
      </c>
      <c r="AJ264" s="1004" t="str">
        <f>IF(T264=".",".",SUM($S264:T264))</f>
        <v>.</v>
      </c>
      <c r="AK264" s="1004" t="str">
        <f>IF(U264=".",".",SUM($S264:U264))</f>
        <v>.</v>
      </c>
      <c r="AL264" s="1004" t="str">
        <f>IF(V264=".",".",SUM($S264:V264))</f>
        <v>.</v>
      </c>
      <c r="AM264" s="1004" t="str">
        <f>IF(W264=".",".",SUM($S264:W264))</f>
        <v>.</v>
      </c>
      <c r="AN264" s="1004" t="str">
        <f>IF(X264=".",".",SUM($S264:X264))</f>
        <v>.</v>
      </c>
      <c r="AO264" s="1005" t="str">
        <f>IF(Y264=".",".",SUM($S264:Y264))</f>
        <v>.</v>
      </c>
      <c r="AP264" s="116"/>
      <c r="AQ264" s="1006" t="str">
        <f t="shared" si="200"/>
        <v>.</v>
      </c>
      <c r="AR264" s="1007" t="str">
        <f t="shared" si="201"/>
        <v>.</v>
      </c>
      <c r="AS264" s="1007" t="str">
        <f t="shared" si="202"/>
        <v>.</v>
      </c>
      <c r="AT264" s="1007" t="str">
        <f t="shared" si="203"/>
        <v>.</v>
      </c>
      <c r="AU264" s="1007" t="str">
        <f t="shared" si="204"/>
        <v>.</v>
      </c>
      <c r="AV264" s="1007" t="str">
        <f t="shared" si="205"/>
        <v>.</v>
      </c>
      <c r="AW264" s="990" t="str">
        <f t="shared" si="206"/>
        <v>.</v>
      </c>
      <c r="AX264" s="327"/>
      <c r="AY264" s="116"/>
      <c r="AZ264" s="1474"/>
      <c r="BA264" s="1474"/>
      <c r="BB264" s="1474"/>
    </row>
    <row r="265" spans="1:54" s="189" customFormat="1" x14ac:dyDescent="0.2">
      <c r="A265" s="183"/>
      <c r="B265" s="325"/>
      <c r="C265" s="473" t="str">
        <f t="shared" si="210"/>
        <v>Special rate</v>
      </c>
      <c r="D265" s="473" t="str">
        <f t="shared" si="210"/>
        <v/>
      </c>
      <c r="E265" s="837" t="str">
        <f t="shared" si="212"/>
        <v>.</v>
      </c>
      <c r="F265" s="878"/>
      <c r="G265" s="874"/>
      <c r="H265" s="874"/>
      <c r="I265" s="874"/>
      <c r="J265" s="874"/>
      <c r="K265" s="874"/>
      <c r="L265" s="874"/>
      <c r="M265" s="333"/>
      <c r="N265" s="116"/>
      <c r="O265" s="1019">
        <f t="shared" si="211"/>
        <v>0</v>
      </c>
      <c r="P265" s="1020">
        <f t="shared" si="211"/>
        <v>0</v>
      </c>
      <c r="Q265" s="101"/>
      <c r="R265" s="325"/>
      <c r="S265" s="1003" t="str">
        <f t="shared" si="207"/>
        <v>.</v>
      </c>
      <c r="T265" s="1004" t="str">
        <f t="shared" si="207"/>
        <v>.</v>
      </c>
      <c r="U265" s="1004" t="str">
        <f t="shared" si="207"/>
        <v>.</v>
      </c>
      <c r="V265" s="1004" t="str">
        <f t="shared" si="207"/>
        <v>.</v>
      </c>
      <c r="W265" s="1004" t="str">
        <f t="shared" si="207"/>
        <v>.</v>
      </c>
      <c r="X265" s="1004" t="str">
        <f t="shared" si="207"/>
        <v>.</v>
      </c>
      <c r="Y265" s="1005" t="str">
        <f t="shared" si="207"/>
        <v>.</v>
      </c>
      <c r="Z265" s="116"/>
      <c r="AA265" s="1006" t="str">
        <f t="shared" si="193"/>
        <v>.</v>
      </c>
      <c r="AB265" s="1007" t="str">
        <f t="shared" si="194"/>
        <v>.</v>
      </c>
      <c r="AC265" s="1007" t="str">
        <f t="shared" si="195"/>
        <v>.</v>
      </c>
      <c r="AD265" s="1007" t="str">
        <f t="shared" si="196"/>
        <v>.</v>
      </c>
      <c r="AE265" s="1007" t="str">
        <f t="shared" si="197"/>
        <v>.</v>
      </c>
      <c r="AF265" s="1007" t="str">
        <f t="shared" si="198"/>
        <v>.</v>
      </c>
      <c r="AG265" s="990" t="str">
        <f t="shared" si="199"/>
        <v>.</v>
      </c>
      <c r="AH265" s="116"/>
      <c r="AI265" s="1003" t="str">
        <f>IF(S265=".",".",SUM($S265:S265))</f>
        <v>.</v>
      </c>
      <c r="AJ265" s="1004" t="str">
        <f>IF(T265=".",".",SUM($S265:T265))</f>
        <v>.</v>
      </c>
      <c r="AK265" s="1004" t="str">
        <f>IF(U265=".",".",SUM($S265:U265))</f>
        <v>.</v>
      </c>
      <c r="AL265" s="1004" t="str">
        <f>IF(V265=".",".",SUM($S265:V265))</f>
        <v>.</v>
      </c>
      <c r="AM265" s="1004" t="str">
        <f>IF(W265=".",".",SUM($S265:W265))</f>
        <v>.</v>
      </c>
      <c r="AN265" s="1004" t="str">
        <f>IF(X265=".",".",SUM($S265:X265))</f>
        <v>.</v>
      </c>
      <c r="AO265" s="1005" t="str">
        <f>IF(Y265=".",".",SUM($S265:Y265))</f>
        <v>.</v>
      </c>
      <c r="AP265" s="116"/>
      <c r="AQ265" s="1006" t="str">
        <f t="shared" si="200"/>
        <v>.</v>
      </c>
      <c r="AR265" s="1007" t="str">
        <f t="shared" si="201"/>
        <v>.</v>
      </c>
      <c r="AS265" s="1007" t="str">
        <f t="shared" si="202"/>
        <v>.</v>
      </c>
      <c r="AT265" s="1007" t="str">
        <f t="shared" si="203"/>
        <v>.</v>
      </c>
      <c r="AU265" s="1007" t="str">
        <f t="shared" si="204"/>
        <v>.</v>
      </c>
      <c r="AV265" s="1007" t="str">
        <f t="shared" si="205"/>
        <v>.</v>
      </c>
      <c r="AW265" s="990" t="str">
        <f t="shared" si="206"/>
        <v>.</v>
      </c>
      <c r="AX265" s="327"/>
      <c r="AY265" s="116"/>
      <c r="AZ265" s="1474"/>
      <c r="BA265" s="1474"/>
      <c r="BB265" s="1474"/>
    </row>
    <row r="266" spans="1:54" s="189" customFormat="1" x14ac:dyDescent="0.2">
      <c r="A266" s="183"/>
      <c r="B266" s="325"/>
      <c r="C266" s="473" t="str">
        <f t="shared" si="210"/>
        <v>Special rate</v>
      </c>
      <c r="D266" s="473" t="str">
        <f t="shared" si="210"/>
        <v/>
      </c>
      <c r="E266" s="837" t="str">
        <f t="shared" si="212"/>
        <v>.</v>
      </c>
      <c r="F266" s="878"/>
      <c r="G266" s="874"/>
      <c r="H266" s="874"/>
      <c r="I266" s="874"/>
      <c r="J266" s="874"/>
      <c r="K266" s="874"/>
      <c r="L266" s="874"/>
      <c r="M266" s="333"/>
      <c r="N266" s="116"/>
      <c r="O266" s="1019">
        <f t="shared" si="211"/>
        <v>0</v>
      </c>
      <c r="P266" s="1020">
        <f t="shared" si="211"/>
        <v>0</v>
      </c>
      <c r="Q266" s="101"/>
      <c r="R266" s="325"/>
      <c r="S266" s="1003" t="str">
        <f t="shared" si="207"/>
        <v>.</v>
      </c>
      <c r="T266" s="1004" t="str">
        <f t="shared" si="207"/>
        <v>.</v>
      </c>
      <c r="U266" s="1004" t="str">
        <f t="shared" si="207"/>
        <v>.</v>
      </c>
      <c r="V266" s="1004" t="str">
        <f t="shared" si="207"/>
        <v>.</v>
      </c>
      <c r="W266" s="1004" t="str">
        <f t="shared" si="207"/>
        <v>.</v>
      </c>
      <c r="X266" s="1004" t="str">
        <f t="shared" si="207"/>
        <v>.</v>
      </c>
      <c r="Y266" s="1005" t="str">
        <f t="shared" si="207"/>
        <v>.</v>
      </c>
      <c r="Z266" s="116"/>
      <c r="AA266" s="1006" t="str">
        <f t="shared" si="193"/>
        <v>.</v>
      </c>
      <c r="AB266" s="1007" t="str">
        <f t="shared" si="194"/>
        <v>.</v>
      </c>
      <c r="AC266" s="1007" t="str">
        <f t="shared" si="195"/>
        <v>.</v>
      </c>
      <c r="AD266" s="1007" t="str">
        <f t="shared" si="196"/>
        <v>.</v>
      </c>
      <c r="AE266" s="1007" t="str">
        <f t="shared" si="197"/>
        <v>.</v>
      </c>
      <c r="AF266" s="1007" t="str">
        <f t="shared" si="198"/>
        <v>.</v>
      </c>
      <c r="AG266" s="990" t="str">
        <f t="shared" si="199"/>
        <v>.</v>
      </c>
      <c r="AH266" s="116"/>
      <c r="AI266" s="1003" t="str">
        <f>IF(S266=".",".",SUM($S266:S266))</f>
        <v>.</v>
      </c>
      <c r="AJ266" s="1004" t="str">
        <f>IF(T266=".",".",SUM($S266:T266))</f>
        <v>.</v>
      </c>
      <c r="AK266" s="1004" t="str">
        <f>IF(U266=".",".",SUM($S266:U266))</f>
        <v>.</v>
      </c>
      <c r="AL266" s="1004" t="str">
        <f>IF(V266=".",".",SUM($S266:V266))</f>
        <v>.</v>
      </c>
      <c r="AM266" s="1004" t="str">
        <f>IF(W266=".",".",SUM($S266:W266))</f>
        <v>.</v>
      </c>
      <c r="AN266" s="1004" t="str">
        <f>IF(X266=".",".",SUM($S266:X266))</f>
        <v>.</v>
      </c>
      <c r="AO266" s="1005" t="str">
        <f>IF(Y266=".",".",SUM($S266:Y266))</f>
        <v>.</v>
      </c>
      <c r="AP266" s="116"/>
      <c r="AQ266" s="1006" t="str">
        <f t="shared" si="200"/>
        <v>.</v>
      </c>
      <c r="AR266" s="1007" t="str">
        <f t="shared" si="201"/>
        <v>.</v>
      </c>
      <c r="AS266" s="1007" t="str">
        <f t="shared" si="202"/>
        <v>.</v>
      </c>
      <c r="AT266" s="1007" t="str">
        <f t="shared" si="203"/>
        <v>.</v>
      </c>
      <c r="AU266" s="1007" t="str">
        <f t="shared" si="204"/>
        <v>.</v>
      </c>
      <c r="AV266" s="1007" t="str">
        <f t="shared" si="205"/>
        <v>.</v>
      </c>
      <c r="AW266" s="990" t="str">
        <f t="shared" si="206"/>
        <v>.</v>
      </c>
      <c r="AX266" s="327"/>
      <c r="AY266" s="116"/>
      <c r="AZ266" s="1474"/>
      <c r="BA266" s="1474"/>
      <c r="BB266" s="1474"/>
    </row>
    <row r="267" spans="1:54" s="189" customFormat="1" x14ac:dyDescent="0.2">
      <c r="A267" s="183"/>
      <c r="B267" s="325"/>
      <c r="C267" s="473" t="str">
        <f t="shared" si="210"/>
        <v>Special rate</v>
      </c>
      <c r="D267" s="473" t="str">
        <f t="shared" si="210"/>
        <v/>
      </c>
      <c r="E267" s="837" t="str">
        <f t="shared" si="212"/>
        <v>.</v>
      </c>
      <c r="F267" s="878"/>
      <c r="G267" s="874"/>
      <c r="H267" s="874"/>
      <c r="I267" s="874"/>
      <c r="J267" s="874"/>
      <c r="K267" s="874"/>
      <c r="L267" s="874"/>
      <c r="M267" s="333"/>
      <c r="N267" s="116"/>
      <c r="O267" s="1019">
        <f t="shared" si="211"/>
        <v>0</v>
      </c>
      <c r="P267" s="1020">
        <f t="shared" si="211"/>
        <v>0</v>
      </c>
      <c r="Q267" s="101"/>
      <c r="R267" s="325"/>
      <c r="S267" s="1003" t="str">
        <f t="shared" si="207"/>
        <v>.</v>
      </c>
      <c r="T267" s="1004" t="str">
        <f t="shared" si="207"/>
        <v>.</v>
      </c>
      <c r="U267" s="1004" t="str">
        <f t="shared" si="207"/>
        <v>.</v>
      </c>
      <c r="V267" s="1004" t="str">
        <f t="shared" si="207"/>
        <v>.</v>
      </c>
      <c r="W267" s="1004" t="str">
        <f t="shared" si="207"/>
        <v>.</v>
      </c>
      <c r="X267" s="1004" t="str">
        <f t="shared" si="207"/>
        <v>.</v>
      </c>
      <c r="Y267" s="1005" t="str">
        <f t="shared" si="207"/>
        <v>.</v>
      </c>
      <c r="Z267" s="116"/>
      <c r="AA267" s="1006" t="str">
        <f t="shared" si="193"/>
        <v>.</v>
      </c>
      <c r="AB267" s="1007" t="str">
        <f t="shared" si="194"/>
        <v>.</v>
      </c>
      <c r="AC267" s="1007" t="str">
        <f t="shared" si="195"/>
        <v>.</v>
      </c>
      <c r="AD267" s="1007" t="str">
        <f t="shared" si="196"/>
        <v>.</v>
      </c>
      <c r="AE267" s="1007" t="str">
        <f t="shared" si="197"/>
        <v>.</v>
      </c>
      <c r="AF267" s="1007" t="str">
        <f t="shared" si="198"/>
        <v>.</v>
      </c>
      <c r="AG267" s="990" t="str">
        <f t="shared" si="199"/>
        <v>.</v>
      </c>
      <c r="AH267" s="116"/>
      <c r="AI267" s="1003" t="str">
        <f>IF(S267=".",".",SUM($S267:S267))</f>
        <v>.</v>
      </c>
      <c r="AJ267" s="1004" t="str">
        <f>IF(T267=".",".",SUM($S267:T267))</f>
        <v>.</v>
      </c>
      <c r="AK267" s="1004" t="str">
        <f>IF(U267=".",".",SUM($S267:U267))</f>
        <v>.</v>
      </c>
      <c r="AL267" s="1004" t="str">
        <f>IF(V267=".",".",SUM($S267:V267))</f>
        <v>.</v>
      </c>
      <c r="AM267" s="1004" t="str">
        <f>IF(W267=".",".",SUM($S267:W267))</f>
        <v>.</v>
      </c>
      <c r="AN267" s="1004" t="str">
        <f>IF(X267=".",".",SUM($S267:X267))</f>
        <v>.</v>
      </c>
      <c r="AO267" s="1005" t="str">
        <f>IF(Y267=".",".",SUM($S267:Y267))</f>
        <v>.</v>
      </c>
      <c r="AP267" s="116"/>
      <c r="AQ267" s="1006" t="str">
        <f t="shared" si="200"/>
        <v>.</v>
      </c>
      <c r="AR267" s="1007" t="str">
        <f t="shared" si="201"/>
        <v>.</v>
      </c>
      <c r="AS267" s="1007" t="str">
        <f t="shared" si="202"/>
        <v>.</v>
      </c>
      <c r="AT267" s="1007" t="str">
        <f t="shared" si="203"/>
        <v>.</v>
      </c>
      <c r="AU267" s="1007" t="str">
        <f t="shared" si="204"/>
        <v>.</v>
      </c>
      <c r="AV267" s="1007" t="str">
        <f t="shared" si="205"/>
        <v>.</v>
      </c>
      <c r="AW267" s="990" t="str">
        <f t="shared" si="206"/>
        <v>.</v>
      </c>
      <c r="AX267" s="327"/>
      <c r="AY267" s="116"/>
      <c r="AZ267" s="1474"/>
      <c r="BA267" s="1474"/>
      <c r="BB267" s="1474"/>
    </row>
    <row r="268" spans="1:54" s="189" customFormat="1" x14ac:dyDescent="0.2">
      <c r="A268" s="183"/>
      <c r="B268" s="325"/>
      <c r="C268" s="473" t="str">
        <f t="shared" si="210"/>
        <v>Special rate</v>
      </c>
      <c r="D268" s="473" t="str">
        <f t="shared" si="210"/>
        <v/>
      </c>
      <c r="E268" s="837" t="str">
        <f t="shared" si="212"/>
        <v>.</v>
      </c>
      <c r="F268" s="878"/>
      <c r="G268" s="874"/>
      <c r="H268" s="874"/>
      <c r="I268" s="874"/>
      <c r="J268" s="874"/>
      <c r="K268" s="874"/>
      <c r="L268" s="874"/>
      <c r="M268" s="333"/>
      <c r="N268" s="116"/>
      <c r="O268" s="1019">
        <f t="shared" si="211"/>
        <v>0</v>
      </c>
      <c r="P268" s="1020">
        <f t="shared" si="211"/>
        <v>0</v>
      </c>
      <c r="Q268" s="101"/>
      <c r="R268" s="325"/>
      <c r="S268" s="1003" t="str">
        <f t="shared" si="207"/>
        <v>.</v>
      </c>
      <c r="T268" s="1004" t="str">
        <f t="shared" si="207"/>
        <v>.</v>
      </c>
      <c r="U268" s="1004" t="str">
        <f t="shared" si="207"/>
        <v>.</v>
      </c>
      <c r="V268" s="1004" t="str">
        <f t="shared" si="207"/>
        <v>.</v>
      </c>
      <c r="W268" s="1004" t="str">
        <f t="shared" si="207"/>
        <v>.</v>
      </c>
      <c r="X268" s="1004" t="str">
        <f t="shared" si="207"/>
        <v>.</v>
      </c>
      <c r="Y268" s="1005" t="str">
        <f t="shared" si="207"/>
        <v>.</v>
      </c>
      <c r="Z268" s="116"/>
      <c r="AA268" s="1006" t="str">
        <f t="shared" si="193"/>
        <v>.</v>
      </c>
      <c r="AB268" s="1007" t="str">
        <f t="shared" si="194"/>
        <v>.</v>
      </c>
      <c r="AC268" s="1007" t="str">
        <f t="shared" si="195"/>
        <v>.</v>
      </c>
      <c r="AD268" s="1007" t="str">
        <f t="shared" si="196"/>
        <v>.</v>
      </c>
      <c r="AE268" s="1007" t="str">
        <f t="shared" si="197"/>
        <v>.</v>
      </c>
      <c r="AF268" s="1007" t="str">
        <f t="shared" si="198"/>
        <v>.</v>
      </c>
      <c r="AG268" s="990" t="str">
        <f t="shared" si="199"/>
        <v>.</v>
      </c>
      <c r="AH268" s="116"/>
      <c r="AI268" s="1003" t="str">
        <f>IF(S268=".",".",SUM($S268:S268))</f>
        <v>.</v>
      </c>
      <c r="AJ268" s="1004" t="str">
        <f>IF(T268=".",".",SUM($S268:T268))</f>
        <v>.</v>
      </c>
      <c r="AK268" s="1004" t="str">
        <f>IF(U268=".",".",SUM($S268:U268))</f>
        <v>.</v>
      </c>
      <c r="AL268" s="1004" t="str">
        <f>IF(V268=".",".",SUM($S268:V268))</f>
        <v>.</v>
      </c>
      <c r="AM268" s="1004" t="str">
        <f>IF(W268=".",".",SUM($S268:W268))</f>
        <v>.</v>
      </c>
      <c r="AN268" s="1004" t="str">
        <f>IF(X268=".",".",SUM($S268:X268))</f>
        <v>.</v>
      </c>
      <c r="AO268" s="1005" t="str">
        <f>IF(Y268=".",".",SUM($S268:Y268))</f>
        <v>.</v>
      </c>
      <c r="AP268" s="116"/>
      <c r="AQ268" s="1006" t="str">
        <f t="shared" si="200"/>
        <v>.</v>
      </c>
      <c r="AR268" s="1007" t="str">
        <f t="shared" si="201"/>
        <v>.</v>
      </c>
      <c r="AS268" s="1007" t="str">
        <f t="shared" si="202"/>
        <v>.</v>
      </c>
      <c r="AT268" s="1007" t="str">
        <f t="shared" si="203"/>
        <v>.</v>
      </c>
      <c r="AU268" s="1007" t="str">
        <f t="shared" si="204"/>
        <v>.</v>
      </c>
      <c r="AV268" s="1007" t="str">
        <f t="shared" si="205"/>
        <v>.</v>
      </c>
      <c r="AW268" s="990" t="str">
        <f t="shared" si="206"/>
        <v>.</v>
      </c>
      <c r="AX268" s="327"/>
      <c r="AY268" s="116"/>
      <c r="AZ268" s="1474"/>
      <c r="BA268" s="1474"/>
      <c r="BB268" s="1474"/>
    </row>
    <row r="269" spans="1:54" s="189" customFormat="1" x14ac:dyDescent="0.2">
      <c r="A269" s="183"/>
      <c r="B269" s="325"/>
      <c r="C269" s="198" t="str">
        <f t="shared" si="210"/>
        <v>Special rate</v>
      </c>
      <c r="D269" s="198" t="str">
        <f t="shared" si="210"/>
        <v/>
      </c>
      <c r="E269" s="838" t="str">
        <f t="shared" si="212"/>
        <v>.</v>
      </c>
      <c r="F269" s="880"/>
      <c r="G269" s="876"/>
      <c r="H269" s="876"/>
      <c r="I269" s="876"/>
      <c r="J269" s="876"/>
      <c r="K269" s="876"/>
      <c r="L269" s="876"/>
      <c r="M269" s="333"/>
      <c r="N269" s="116"/>
      <c r="O269" s="1019">
        <f t="shared" si="211"/>
        <v>0</v>
      </c>
      <c r="P269" s="1020">
        <f t="shared" si="211"/>
        <v>0</v>
      </c>
      <c r="Q269" s="101"/>
      <c r="R269" s="325"/>
      <c r="S269" s="1003" t="str">
        <f t="shared" si="207"/>
        <v>.</v>
      </c>
      <c r="T269" s="1004" t="str">
        <f t="shared" si="207"/>
        <v>.</v>
      </c>
      <c r="U269" s="1004" t="str">
        <f t="shared" si="207"/>
        <v>.</v>
      </c>
      <c r="V269" s="1004" t="str">
        <f t="shared" si="207"/>
        <v>.</v>
      </c>
      <c r="W269" s="1004" t="str">
        <f t="shared" si="207"/>
        <v>.</v>
      </c>
      <c r="X269" s="1004" t="str">
        <f t="shared" si="207"/>
        <v>.</v>
      </c>
      <c r="Y269" s="1005" t="str">
        <f t="shared" si="207"/>
        <v>.</v>
      </c>
      <c r="Z269" s="116"/>
      <c r="AA269" s="1006" t="str">
        <f t="shared" si="193"/>
        <v>.</v>
      </c>
      <c r="AB269" s="1007" t="str">
        <f t="shared" si="194"/>
        <v>.</v>
      </c>
      <c r="AC269" s="1007" t="str">
        <f t="shared" si="195"/>
        <v>.</v>
      </c>
      <c r="AD269" s="1007" t="str">
        <f t="shared" si="196"/>
        <v>.</v>
      </c>
      <c r="AE269" s="1007" t="str">
        <f t="shared" si="197"/>
        <v>.</v>
      </c>
      <c r="AF269" s="1007" t="str">
        <f t="shared" si="198"/>
        <v>.</v>
      </c>
      <c r="AG269" s="990" t="str">
        <f t="shared" si="199"/>
        <v>.</v>
      </c>
      <c r="AH269" s="116"/>
      <c r="AI269" s="1003" t="str">
        <f>IF(S269=".",".",SUM($S269:S269))</f>
        <v>.</v>
      </c>
      <c r="AJ269" s="1004" t="str">
        <f>IF(T269=".",".",SUM($S269:T269))</f>
        <v>.</v>
      </c>
      <c r="AK269" s="1004" t="str">
        <f>IF(U269=".",".",SUM($S269:U269))</f>
        <v>.</v>
      </c>
      <c r="AL269" s="1004" t="str">
        <f>IF(V269=".",".",SUM($S269:V269))</f>
        <v>.</v>
      </c>
      <c r="AM269" s="1004" t="str">
        <f>IF(W269=".",".",SUM($S269:W269))</f>
        <v>.</v>
      </c>
      <c r="AN269" s="1004" t="str">
        <f>IF(X269=".",".",SUM($S269:X269))</f>
        <v>.</v>
      </c>
      <c r="AO269" s="1005" t="str">
        <f>IF(Y269=".",".",SUM($S269:Y269))</f>
        <v>.</v>
      </c>
      <c r="AP269" s="116"/>
      <c r="AQ269" s="1006" t="str">
        <f t="shared" si="200"/>
        <v>.</v>
      </c>
      <c r="AR269" s="1007" t="str">
        <f t="shared" si="201"/>
        <v>.</v>
      </c>
      <c r="AS269" s="1007" t="str">
        <f t="shared" si="202"/>
        <v>.</v>
      </c>
      <c r="AT269" s="1007" t="str">
        <f t="shared" si="203"/>
        <v>.</v>
      </c>
      <c r="AU269" s="1007" t="str">
        <f t="shared" si="204"/>
        <v>.</v>
      </c>
      <c r="AV269" s="1007" t="str">
        <f t="shared" si="205"/>
        <v>.</v>
      </c>
      <c r="AW269" s="990" t="str">
        <f t="shared" si="206"/>
        <v>.</v>
      </c>
      <c r="AX269" s="327"/>
      <c r="AY269" s="116"/>
      <c r="AZ269" s="1474"/>
      <c r="BA269" s="1474"/>
      <c r="BB269" s="1474"/>
    </row>
    <row r="270" spans="1:54" s="190" customFormat="1" x14ac:dyDescent="0.2">
      <c r="A270" s="183"/>
      <c r="B270" s="334"/>
      <c r="C270" s="211"/>
      <c r="D270" s="211" t="s">
        <v>256</v>
      </c>
      <c r="E270" s="389" t="str">
        <f t="shared" si="212"/>
        <v>.</v>
      </c>
      <c r="F270" s="390" t="str">
        <f t="shared" ref="F270:L270" si="213">IF($P270=0,".",SUMPRODUCT(F252:F269,$P252:$P269)/$P270)</f>
        <v>.</v>
      </c>
      <c r="G270" s="197" t="str">
        <f t="shared" si="213"/>
        <v>.</v>
      </c>
      <c r="H270" s="197" t="str">
        <f t="shared" si="213"/>
        <v>.</v>
      </c>
      <c r="I270" s="197" t="str">
        <f t="shared" si="213"/>
        <v>.</v>
      </c>
      <c r="J270" s="197" t="str">
        <f t="shared" si="213"/>
        <v>.</v>
      </c>
      <c r="K270" s="197" t="str">
        <f t="shared" si="213"/>
        <v>.</v>
      </c>
      <c r="L270" s="197" t="str">
        <f t="shared" si="213"/>
        <v>.</v>
      </c>
      <c r="M270" s="333"/>
      <c r="N270" s="144"/>
      <c r="O270" s="1021">
        <f t="shared" si="211"/>
        <v>0</v>
      </c>
      <c r="P270" s="1022">
        <f t="shared" si="211"/>
        <v>0</v>
      </c>
      <c r="Q270" s="102"/>
      <c r="R270" s="334"/>
      <c r="S270" s="1012" t="str">
        <f>IF(F270=".",".",F270-E270)</f>
        <v>.</v>
      </c>
      <c r="T270" s="1013" t="str">
        <f t="shared" ref="T270:Y270" si="214">IF(G270=".",".",G270-F270)</f>
        <v>.</v>
      </c>
      <c r="U270" s="1013" t="str">
        <f t="shared" si="214"/>
        <v>.</v>
      </c>
      <c r="V270" s="1013" t="str">
        <f t="shared" si="214"/>
        <v>.</v>
      </c>
      <c r="W270" s="1013" t="str">
        <f t="shared" si="214"/>
        <v>.</v>
      </c>
      <c r="X270" s="1013" t="str">
        <f t="shared" si="214"/>
        <v>.</v>
      </c>
      <c r="Y270" s="1014" t="str">
        <f t="shared" si="214"/>
        <v>.</v>
      </c>
      <c r="Z270" s="144"/>
      <c r="AA270" s="1516" t="str">
        <f t="shared" si="193"/>
        <v>.</v>
      </c>
      <c r="AB270" s="1517" t="str">
        <f t="shared" si="194"/>
        <v>.</v>
      </c>
      <c r="AC270" s="1517" t="str">
        <f t="shared" si="195"/>
        <v>.</v>
      </c>
      <c r="AD270" s="1517" t="str">
        <f t="shared" si="196"/>
        <v>.</v>
      </c>
      <c r="AE270" s="1517" t="str">
        <f t="shared" si="197"/>
        <v>.</v>
      </c>
      <c r="AF270" s="1517" t="str">
        <f t="shared" si="198"/>
        <v>.</v>
      </c>
      <c r="AG270" s="1518" t="str">
        <f t="shared" si="199"/>
        <v>.</v>
      </c>
      <c r="AH270" s="144"/>
      <c r="AI270" s="1012" t="str">
        <f>IF(S270=".",".",SUM($S270:S270))</f>
        <v>.</v>
      </c>
      <c r="AJ270" s="1013" t="str">
        <f>IF(T270=".",".",SUM($S270:T270))</f>
        <v>.</v>
      </c>
      <c r="AK270" s="1013" t="str">
        <f>IF(U270=".",".",SUM($S270:U270))</f>
        <v>.</v>
      </c>
      <c r="AL270" s="1013" t="str">
        <f>IF(V270=".",".",SUM($S270:V270))</f>
        <v>.</v>
      </c>
      <c r="AM270" s="1013" t="str">
        <f>IF(W270=".",".",SUM($S270:W270))</f>
        <v>.</v>
      </c>
      <c r="AN270" s="1013" t="str">
        <f>IF(X270=".",".",SUM($S270:X270))</f>
        <v>.</v>
      </c>
      <c r="AO270" s="1014" t="str">
        <f>IF(Y270=".",".",SUM($S270:Y270))</f>
        <v>.</v>
      </c>
      <c r="AP270" s="116"/>
      <c r="AQ270" s="1516" t="str">
        <f t="shared" si="200"/>
        <v>.</v>
      </c>
      <c r="AR270" s="1517" t="str">
        <f t="shared" si="201"/>
        <v>.</v>
      </c>
      <c r="AS270" s="1517" t="str">
        <f t="shared" si="202"/>
        <v>.</v>
      </c>
      <c r="AT270" s="1517" t="str">
        <f t="shared" si="203"/>
        <v>.</v>
      </c>
      <c r="AU270" s="1517" t="str">
        <f t="shared" si="204"/>
        <v>.</v>
      </c>
      <c r="AV270" s="1517" t="str">
        <f t="shared" si="205"/>
        <v>.</v>
      </c>
      <c r="AW270" s="1518" t="str">
        <f t="shared" si="206"/>
        <v>.</v>
      </c>
      <c r="AX270" s="346"/>
      <c r="AY270" s="144"/>
      <c r="AZ270" s="102"/>
      <c r="BA270" s="102"/>
      <c r="BB270" s="102"/>
    </row>
    <row r="271" spans="1:54" s="189" customFormat="1" x14ac:dyDescent="0.2">
      <c r="A271" s="183"/>
      <c r="B271" s="325"/>
      <c r="C271" s="116"/>
      <c r="D271" s="116"/>
      <c r="E271" s="223"/>
      <c r="F271" s="223"/>
      <c r="G271" s="116"/>
      <c r="H271" s="116"/>
      <c r="I271" s="116"/>
      <c r="J271" s="116"/>
      <c r="K271" s="116"/>
      <c r="L271" s="116"/>
      <c r="M271" s="333"/>
      <c r="N271" s="116"/>
      <c r="O271" s="116"/>
      <c r="P271" s="116"/>
      <c r="Q271" s="101"/>
      <c r="R271" s="325"/>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327"/>
      <c r="AY271" s="116"/>
      <c r="AZ271" s="1474"/>
      <c r="BA271" s="1474"/>
      <c r="BB271" s="1474"/>
    </row>
    <row r="272" spans="1:54" s="189" customFormat="1" x14ac:dyDescent="0.2">
      <c r="A272" s="183"/>
      <c r="B272" s="325"/>
      <c r="C272" s="116"/>
      <c r="D272" s="116"/>
      <c r="E272" s="223"/>
      <c r="F272" s="223"/>
      <c r="G272" s="116"/>
      <c r="H272" s="116"/>
      <c r="I272" s="116"/>
      <c r="J272" s="116"/>
      <c r="K272" s="116"/>
      <c r="L272" s="116"/>
      <c r="M272" s="333"/>
      <c r="N272" s="116"/>
      <c r="O272" s="116"/>
      <c r="P272" s="116"/>
      <c r="Q272" s="101"/>
      <c r="R272" s="325"/>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327"/>
      <c r="AY272" s="116"/>
      <c r="AZ272" s="1474"/>
      <c r="BA272" s="1474"/>
      <c r="BB272" s="1474"/>
    </row>
    <row r="273" spans="1:54" s="189" customFormat="1" x14ac:dyDescent="0.2">
      <c r="A273" s="183"/>
      <c r="B273" s="325"/>
      <c r="C273" s="144"/>
      <c r="D273" s="116"/>
      <c r="E273" s="223"/>
      <c r="F273" s="223"/>
      <c r="G273" s="116"/>
      <c r="H273" s="116"/>
      <c r="I273" s="116"/>
      <c r="J273" s="116"/>
      <c r="K273" s="116"/>
      <c r="L273" s="116"/>
      <c r="M273" s="333"/>
      <c r="N273" s="116"/>
      <c r="O273" s="116"/>
      <c r="P273" s="116"/>
      <c r="Q273" s="101"/>
      <c r="R273" s="325"/>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327"/>
      <c r="AY273" s="116"/>
      <c r="AZ273" s="1474"/>
      <c r="BA273" s="1474"/>
      <c r="BB273" s="1474"/>
    </row>
    <row r="274" spans="1:54" s="189" customFormat="1" x14ac:dyDescent="0.2">
      <c r="A274" s="183"/>
      <c r="B274" s="325"/>
      <c r="C274" s="116"/>
      <c r="D274" s="116"/>
      <c r="E274" s="223"/>
      <c r="F274" s="223"/>
      <c r="G274" s="116"/>
      <c r="H274" s="116"/>
      <c r="I274" s="116"/>
      <c r="J274" s="116"/>
      <c r="K274" s="116"/>
      <c r="L274" s="116"/>
      <c r="M274" s="333"/>
      <c r="N274" s="116"/>
      <c r="O274" s="116"/>
      <c r="P274" s="116"/>
      <c r="Q274" s="101"/>
      <c r="R274" s="325"/>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327"/>
      <c r="AY274" s="116"/>
      <c r="AZ274" s="1474"/>
      <c r="BA274" s="1474"/>
      <c r="BB274" s="1474"/>
    </row>
    <row r="275" spans="1:54" s="189" customFormat="1" x14ac:dyDescent="0.2">
      <c r="A275" s="183"/>
      <c r="B275" s="325"/>
      <c r="C275" s="116"/>
      <c r="D275" s="116"/>
      <c r="E275" s="223"/>
      <c r="F275" s="223"/>
      <c r="G275" s="116"/>
      <c r="H275" s="116"/>
      <c r="I275" s="116"/>
      <c r="J275" s="116"/>
      <c r="K275" s="116"/>
      <c r="L275" s="116"/>
      <c r="M275" s="333"/>
      <c r="N275" s="116"/>
      <c r="O275" s="116"/>
      <c r="P275" s="116"/>
      <c r="Q275" s="101"/>
      <c r="R275" s="325"/>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327"/>
      <c r="AY275" s="116"/>
      <c r="AZ275" s="1474"/>
      <c r="BA275" s="1474"/>
      <c r="BB275" s="1474"/>
    </row>
    <row r="276" spans="1:54" s="189" customFormat="1" ht="15" x14ac:dyDescent="0.25">
      <c r="A276" s="183"/>
      <c r="B276" s="325"/>
      <c r="C276" s="273" t="s">
        <v>26</v>
      </c>
      <c r="D276" s="274"/>
      <c r="E276" s="840"/>
      <c r="F276" s="841"/>
      <c r="G276" s="302"/>
      <c r="H276" s="382" t="str">
        <f>$H$21</f>
        <v>$ nominal per year</v>
      </c>
      <c r="I276" s="275"/>
      <c r="J276" s="275" t="str">
        <f>$F$3</f>
        <v>.</v>
      </c>
      <c r="K276" s="275"/>
      <c r="L276" s="276"/>
      <c r="M276" s="333"/>
      <c r="N276" s="116"/>
      <c r="O276" s="116"/>
      <c r="P276" s="116"/>
      <c r="Q276" s="101"/>
      <c r="R276" s="325"/>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327"/>
      <c r="AY276" s="116"/>
      <c r="AZ276" s="1474"/>
      <c r="BA276" s="1474"/>
      <c r="BB276" s="1474"/>
    </row>
    <row r="277" spans="1:54" s="189" customFormat="1" x14ac:dyDescent="0.2">
      <c r="A277" s="183"/>
      <c r="B277" s="325"/>
      <c r="C277" s="277" t="s">
        <v>0</v>
      </c>
      <c r="D277" s="278"/>
      <c r="E277" s="842"/>
      <c r="F277" s="843"/>
      <c r="G277" s="279"/>
      <c r="H277" s="279"/>
      <c r="I277" s="279"/>
      <c r="J277" s="279"/>
      <c r="K277" s="279"/>
      <c r="L277" s="280"/>
      <c r="M277" s="333"/>
      <c r="N277" s="116"/>
      <c r="O277" s="116"/>
      <c r="P277" s="116"/>
      <c r="Q277" s="101"/>
      <c r="R277" s="325"/>
      <c r="S277" s="1011" t="str">
        <f>S$21</f>
        <v>Annual increases (nominal $ per year)</v>
      </c>
      <c r="T277" s="116"/>
      <c r="U277" s="116"/>
      <c r="V277" s="116"/>
      <c r="W277" s="116"/>
      <c r="X277" s="116"/>
      <c r="Y277" s="116"/>
      <c r="Z277" s="116"/>
      <c r="AA277" s="1011" t="str">
        <f>AA$21</f>
        <v>Annual increases (%)</v>
      </c>
      <c r="AB277" s="116"/>
      <c r="AC277" s="116"/>
      <c r="AD277" s="116"/>
      <c r="AE277" s="116"/>
      <c r="AF277" s="116"/>
      <c r="AG277" s="116"/>
      <c r="AH277" s="116"/>
      <c r="AI277" s="1011" t="str">
        <f>AI$21</f>
        <v>Cumulative increases (nominal $ per year)</v>
      </c>
      <c r="AJ277" s="116"/>
      <c r="AK277" s="116"/>
      <c r="AL277" s="116"/>
      <c r="AM277" s="116"/>
      <c r="AN277" s="116"/>
      <c r="AO277" s="116"/>
      <c r="AP277" s="116"/>
      <c r="AQ277" s="1011" t="str">
        <f>AQ$21</f>
        <v>Cumulative increases (%)</v>
      </c>
      <c r="AR277" s="116"/>
      <c r="AS277" s="116"/>
      <c r="AT277" s="116"/>
      <c r="AU277" s="116"/>
      <c r="AV277" s="116"/>
      <c r="AW277" s="116"/>
      <c r="AX277" s="327"/>
      <c r="AY277" s="116"/>
      <c r="AZ277" s="1474"/>
      <c r="BA277" s="1474"/>
      <c r="BB277" s="1474"/>
    </row>
    <row r="278" spans="1:54" s="189" customFormat="1" ht="39" customHeight="1" x14ac:dyDescent="0.2">
      <c r="A278" s="183"/>
      <c r="B278" s="325"/>
      <c r="C278" s="265" t="s">
        <v>27</v>
      </c>
      <c r="D278" s="266"/>
      <c r="E278" s="264" t="s">
        <v>346</v>
      </c>
      <c r="F278" s="264" t="s">
        <v>28</v>
      </c>
      <c r="G278" s="264" t="s">
        <v>29</v>
      </c>
      <c r="H278" s="264" t="s">
        <v>30</v>
      </c>
      <c r="I278" s="264" t="s">
        <v>31</v>
      </c>
      <c r="J278" s="264" t="s">
        <v>32</v>
      </c>
      <c r="K278" s="264" t="s">
        <v>33</v>
      </c>
      <c r="L278" s="264" t="s">
        <v>34</v>
      </c>
      <c r="M278" s="333"/>
      <c r="N278" s="116"/>
      <c r="O278" s="116"/>
      <c r="P278" s="116"/>
      <c r="Q278" s="101"/>
      <c r="R278" s="325"/>
      <c r="S278" s="996" t="str">
        <f>C276</f>
        <v>Domestic Waste Management Services - Annual Charge</v>
      </c>
      <c r="T278" s="387"/>
      <c r="U278" s="387"/>
      <c r="V278" s="387"/>
      <c r="W278" s="387"/>
      <c r="X278" s="387"/>
      <c r="Y278" s="388"/>
      <c r="Z278" s="116"/>
      <c r="AA278" s="996" t="str">
        <f>$S278</f>
        <v>Domestic Waste Management Services - Annual Charge</v>
      </c>
      <c r="AB278" s="387"/>
      <c r="AC278" s="387"/>
      <c r="AD278" s="387"/>
      <c r="AE278" s="387"/>
      <c r="AF278" s="387"/>
      <c r="AG278" s="388"/>
      <c r="AH278" s="116"/>
      <c r="AI278" s="996" t="str">
        <f>$S278</f>
        <v>Domestic Waste Management Services - Annual Charge</v>
      </c>
      <c r="AJ278" s="387"/>
      <c r="AK278" s="387"/>
      <c r="AL278" s="387"/>
      <c r="AM278" s="387"/>
      <c r="AN278" s="387"/>
      <c r="AO278" s="388"/>
      <c r="AP278" s="116"/>
      <c r="AQ278" s="996" t="str">
        <f>$S278</f>
        <v>Domestic Waste Management Services - Annual Charge</v>
      </c>
      <c r="AR278" s="387"/>
      <c r="AS278" s="387"/>
      <c r="AT278" s="387"/>
      <c r="AU278" s="387"/>
      <c r="AV278" s="387"/>
      <c r="AW278" s="388"/>
      <c r="AX278" s="327"/>
      <c r="AY278" s="116"/>
      <c r="AZ278" s="1474"/>
      <c r="BA278" s="1474"/>
      <c r="BB278" s="1474"/>
    </row>
    <row r="279" spans="1:54" s="189" customFormat="1" x14ac:dyDescent="0.2">
      <c r="A279" s="183"/>
      <c r="B279" s="325"/>
      <c r="C279" s="125"/>
      <c r="D279" s="126"/>
      <c r="E279" s="208" t="str">
        <f t="shared" ref="E279:L279" si="215">E175</f>
        <v>2020-21</v>
      </c>
      <c r="F279" s="208" t="str">
        <f t="shared" si="215"/>
        <v>2021-22</v>
      </c>
      <c r="G279" s="208" t="str">
        <f t="shared" si="215"/>
        <v>2022-23</v>
      </c>
      <c r="H279" s="208" t="str">
        <f t="shared" si="215"/>
        <v>2023-24</v>
      </c>
      <c r="I279" s="208" t="str">
        <f t="shared" si="215"/>
        <v>2024-25</v>
      </c>
      <c r="J279" s="208" t="str">
        <f t="shared" si="215"/>
        <v>2025-26</v>
      </c>
      <c r="K279" s="208" t="str">
        <f t="shared" si="215"/>
        <v>2026-27</v>
      </c>
      <c r="L279" s="208" t="str">
        <f t="shared" si="215"/>
        <v>2027-28</v>
      </c>
      <c r="M279" s="333"/>
      <c r="N279" s="116"/>
      <c r="O279" s="116"/>
      <c r="P279" s="116"/>
      <c r="Q279" s="101"/>
      <c r="R279" s="325"/>
      <c r="S279" s="997" t="str">
        <f>S$23</f>
        <v>Year 1</v>
      </c>
      <c r="T279" s="998" t="str">
        <f t="shared" ref="T279:Y279" si="216">T$23</f>
        <v>Year 2</v>
      </c>
      <c r="U279" s="998" t="str">
        <f t="shared" si="216"/>
        <v>Year 3</v>
      </c>
      <c r="V279" s="998" t="str">
        <f t="shared" si="216"/>
        <v>Year 4</v>
      </c>
      <c r="W279" s="998" t="str">
        <f t="shared" si="216"/>
        <v>Year 5</v>
      </c>
      <c r="X279" s="998" t="str">
        <f t="shared" si="216"/>
        <v>Year 6</v>
      </c>
      <c r="Y279" s="999" t="str">
        <f t="shared" si="216"/>
        <v>Year 7</v>
      </c>
      <c r="Z279" s="112"/>
      <c r="AA279" s="997" t="str">
        <f t="shared" ref="AA279:AG279" si="217">AA$23</f>
        <v>Year 1</v>
      </c>
      <c r="AB279" s="998" t="str">
        <f t="shared" si="217"/>
        <v>Year 2</v>
      </c>
      <c r="AC279" s="998" t="str">
        <f t="shared" si="217"/>
        <v>Year 3</v>
      </c>
      <c r="AD279" s="998" t="str">
        <f t="shared" si="217"/>
        <v>Year 4</v>
      </c>
      <c r="AE279" s="998" t="str">
        <f t="shared" si="217"/>
        <v>Year 5</v>
      </c>
      <c r="AF279" s="998" t="str">
        <f t="shared" si="217"/>
        <v>Year 6</v>
      </c>
      <c r="AG279" s="999" t="str">
        <f t="shared" si="217"/>
        <v>Year 7</v>
      </c>
      <c r="AH279" s="112"/>
      <c r="AI279" s="997" t="str">
        <f>AI$23</f>
        <v>Year 1</v>
      </c>
      <c r="AJ279" s="998" t="str">
        <f t="shared" ref="AJ279:AO279" si="218">AJ$23</f>
        <v>Year 2</v>
      </c>
      <c r="AK279" s="998" t="str">
        <f t="shared" si="218"/>
        <v>Year 3</v>
      </c>
      <c r="AL279" s="998" t="str">
        <f t="shared" si="218"/>
        <v>Year 4</v>
      </c>
      <c r="AM279" s="998" t="str">
        <f t="shared" si="218"/>
        <v>Year 5</v>
      </c>
      <c r="AN279" s="998" t="str">
        <f t="shared" si="218"/>
        <v>Year 6</v>
      </c>
      <c r="AO279" s="999" t="str">
        <f t="shared" si="218"/>
        <v>Year 7</v>
      </c>
      <c r="AP279" s="112"/>
      <c r="AQ279" s="997" t="str">
        <f>AQ$23</f>
        <v>Year 1</v>
      </c>
      <c r="AR279" s="998" t="str">
        <f t="shared" ref="AR279:AW279" si="219">AR$23</f>
        <v>Year 2</v>
      </c>
      <c r="AS279" s="998" t="str">
        <f t="shared" si="219"/>
        <v>Year 3</v>
      </c>
      <c r="AT279" s="998" t="str">
        <f t="shared" si="219"/>
        <v>Year 4</v>
      </c>
      <c r="AU279" s="998" t="str">
        <f t="shared" si="219"/>
        <v>Year 5</v>
      </c>
      <c r="AV279" s="998" t="str">
        <f t="shared" si="219"/>
        <v>Year 6</v>
      </c>
      <c r="AW279" s="999" t="str">
        <f t="shared" si="219"/>
        <v>Year 7</v>
      </c>
      <c r="AX279" s="327"/>
      <c r="AY279" s="116"/>
      <c r="AZ279" s="1474"/>
      <c r="BA279" s="1474"/>
      <c r="BB279" s="1474"/>
    </row>
    <row r="280" spans="1:54" s="189" customFormat="1" x14ac:dyDescent="0.2">
      <c r="A280" s="183"/>
      <c r="B280" s="325"/>
      <c r="C280" s="1027"/>
      <c r="D280" s="1023"/>
      <c r="E280" s="877"/>
      <c r="F280" s="1208"/>
      <c r="G280" s="1208"/>
      <c r="H280" s="1208"/>
      <c r="I280" s="1208"/>
      <c r="J280" s="1208"/>
      <c r="K280" s="1208"/>
      <c r="L280" s="1208"/>
      <c r="M280" s="333"/>
      <c r="N280" s="116"/>
      <c r="O280" s="116"/>
      <c r="P280" s="116"/>
      <c r="Q280" s="101"/>
      <c r="R280" s="325"/>
      <c r="S280" s="1000" t="str">
        <f t="shared" ref="S280:Y305" si="220">IF(F280="",".",F280-E280)</f>
        <v>.</v>
      </c>
      <c r="T280" s="1001" t="str">
        <f t="shared" si="220"/>
        <v>.</v>
      </c>
      <c r="U280" s="1001" t="str">
        <f t="shared" si="220"/>
        <v>.</v>
      </c>
      <c r="V280" s="1001" t="str">
        <f t="shared" si="220"/>
        <v>.</v>
      </c>
      <c r="W280" s="1001" t="str">
        <f t="shared" si="220"/>
        <v>.</v>
      </c>
      <c r="X280" s="1001" t="str">
        <f t="shared" si="220"/>
        <v>.</v>
      </c>
      <c r="Y280" s="1002" t="str">
        <f t="shared" si="220"/>
        <v>.</v>
      </c>
      <c r="Z280" s="116"/>
      <c r="AA280" s="1507" t="str">
        <f>IFERROR(F280/E280-1,".")</f>
        <v>.</v>
      </c>
      <c r="AB280" s="1508" t="str">
        <f t="shared" ref="AB280:AG295" si="221">IFERROR(G280/F280-1,".")</f>
        <v>.</v>
      </c>
      <c r="AC280" s="1508" t="str">
        <f t="shared" si="221"/>
        <v>.</v>
      </c>
      <c r="AD280" s="1508" t="str">
        <f t="shared" si="221"/>
        <v>.</v>
      </c>
      <c r="AE280" s="1508" t="str">
        <f t="shared" si="221"/>
        <v>.</v>
      </c>
      <c r="AF280" s="1508" t="str">
        <f t="shared" si="221"/>
        <v>.</v>
      </c>
      <c r="AG280" s="1509" t="str">
        <f t="shared" si="221"/>
        <v>.</v>
      </c>
      <c r="AH280" s="116"/>
      <c r="AI280" s="1484" t="str">
        <f>IF(S280=".",".",SUM($S280:S280))</f>
        <v>.</v>
      </c>
      <c r="AJ280" s="1001" t="str">
        <f>IF(T280=".",".",SUM($S280:T280))</f>
        <v>.</v>
      </c>
      <c r="AK280" s="1001" t="str">
        <f>IF(U280=".",".",SUM($S280:U280))</f>
        <v>.</v>
      </c>
      <c r="AL280" s="1001" t="str">
        <f>IF(V280=".",".",SUM($S280:V280))</f>
        <v>.</v>
      </c>
      <c r="AM280" s="1001" t="str">
        <f>IF(W280=".",".",SUM($S280:W280))</f>
        <v>.</v>
      </c>
      <c r="AN280" s="1001" t="str">
        <f>IF(X280=".",".",SUM($S280:X280))</f>
        <v>.</v>
      </c>
      <c r="AO280" s="1002" t="str">
        <f>IF(Y280=".",".",SUM($S280:Y280))</f>
        <v>.</v>
      </c>
      <c r="AP280" s="116"/>
      <c r="AQ280" s="1507" t="str">
        <f t="shared" ref="AQ280:AW305" si="222">IFERROR(F280/$E280-1,".")</f>
        <v>.</v>
      </c>
      <c r="AR280" s="1508" t="str">
        <f t="shared" si="222"/>
        <v>.</v>
      </c>
      <c r="AS280" s="1508" t="str">
        <f t="shared" si="222"/>
        <v>.</v>
      </c>
      <c r="AT280" s="1508" t="str">
        <f t="shared" si="222"/>
        <v>.</v>
      </c>
      <c r="AU280" s="1508" t="str">
        <f t="shared" si="222"/>
        <v>.</v>
      </c>
      <c r="AV280" s="1508" t="str">
        <f t="shared" si="222"/>
        <v>.</v>
      </c>
      <c r="AW280" s="1509" t="str">
        <f t="shared" si="222"/>
        <v>.</v>
      </c>
      <c r="AX280" s="327"/>
      <c r="AY280" s="116"/>
      <c r="AZ280" s="1474"/>
      <c r="BA280" s="1474"/>
      <c r="BB280" s="1474"/>
    </row>
    <row r="281" spans="1:54" s="189" customFormat="1" x14ac:dyDescent="0.2">
      <c r="A281" s="183"/>
      <c r="B281" s="325"/>
      <c r="C281" s="1539"/>
      <c r="D281" s="1024"/>
      <c r="E281" s="878"/>
      <c r="F281" s="878"/>
      <c r="G281" s="1209"/>
      <c r="H281" s="1209"/>
      <c r="I281" s="1209"/>
      <c r="J281" s="1209"/>
      <c r="K281" s="1209"/>
      <c r="L281" s="1209"/>
      <c r="M281" s="333"/>
      <c r="N281" s="116"/>
      <c r="O281" s="116"/>
      <c r="P281" s="116"/>
      <c r="Q281" s="101"/>
      <c r="R281" s="325"/>
      <c r="S281" s="1003" t="str">
        <f t="shared" si="220"/>
        <v>.</v>
      </c>
      <c r="T281" s="1004" t="str">
        <f t="shared" si="220"/>
        <v>.</v>
      </c>
      <c r="U281" s="1004" t="str">
        <f t="shared" si="220"/>
        <v>.</v>
      </c>
      <c r="V281" s="1004" t="str">
        <f t="shared" si="220"/>
        <v>.</v>
      </c>
      <c r="W281" s="1004" t="str">
        <f t="shared" si="220"/>
        <v>.</v>
      </c>
      <c r="X281" s="1004" t="str">
        <f t="shared" si="220"/>
        <v>.</v>
      </c>
      <c r="Y281" s="1005" t="str">
        <f t="shared" si="220"/>
        <v>.</v>
      </c>
      <c r="Z281" s="116"/>
      <c r="AA281" s="1507" t="str">
        <f t="shared" ref="AA281:AG305" si="223">IFERROR(F281/E281-1,".")</f>
        <v>.</v>
      </c>
      <c r="AB281" s="1508" t="str">
        <f t="shared" si="221"/>
        <v>.</v>
      </c>
      <c r="AC281" s="1508" t="str">
        <f t="shared" si="221"/>
        <v>.</v>
      </c>
      <c r="AD281" s="1508" t="str">
        <f t="shared" si="221"/>
        <v>.</v>
      </c>
      <c r="AE281" s="1508" t="str">
        <f t="shared" si="221"/>
        <v>.</v>
      </c>
      <c r="AF281" s="1508" t="str">
        <f t="shared" si="221"/>
        <v>.</v>
      </c>
      <c r="AG281" s="1509" t="str">
        <f t="shared" si="221"/>
        <v>.</v>
      </c>
      <c r="AH281" s="116"/>
      <c r="AI281" s="1003" t="str">
        <f>IF(S281=".",".",SUM($S281:S281))</f>
        <v>.</v>
      </c>
      <c r="AJ281" s="1004" t="str">
        <f>IF(T281=".",".",SUM($S281:T281))</f>
        <v>.</v>
      </c>
      <c r="AK281" s="1004" t="str">
        <f>IF(U281=".",".",SUM($S281:U281))</f>
        <v>.</v>
      </c>
      <c r="AL281" s="1004" t="str">
        <f>IF(V281=".",".",SUM($S281:V281))</f>
        <v>.</v>
      </c>
      <c r="AM281" s="1004" t="str">
        <f>IF(W281=".",".",SUM($S281:W281))</f>
        <v>.</v>
      </c>
      <c r="AN281" s="1004" t="str">
        <f>IF(X281=".",".",SUM($S281:X281))</f>
        <v>.</v>
      </c>
      <c r="AO281" s="1005" t="str">
        <f>IF(Y281=".",".",SUM($S281:Y281))</f>
        <v>.</v>
      </c>
      <c r="AP281" s="116"/>
      <c r="AQ281" s="1507" t="str">
        <f t="shared" si="222"/>
        <v>.</v>
      </c>
      <c r="AR281" s="1508" t="str">
        <f t="shared" si="222"/>
        <v>.</v>
      </c>
      <c r="AS281" s="1508" t="str">
        <f t="shared" si="222"/>
        <v>.</v>
      </c>
      <c r="AT281" s="1508" t="str">
        <f t="shared" si="222"/>
        <v>.</v>
      </c>
      <c r="AU281" s="1508" t="str">
        <f t="shared" si="222"/>
        <v>.</v>
      </c>
      <c r="AV281" s="1508" t="str">
        <f t="shared" si="222"/>
        <v>.</v>
      </c>
      <c r="AW281" s="1509" t="str">
        <f t="shared" si="222"/>
        <v>.</v>
      </c>
      <c r="AX281" s="327"/>
      <c r="AY281" s="116"/>
      <c r="AZ281" s="1474"/>
      <c r="BA281" s="1474"/>
      <c r="BB281" s="1474"/>
    </row>
    <row r="282" spans="1:54" s="189" customFormat="1" x14ac:dyDescent="0.2">
      <c r="A282" s="183"/>
      <c r="B282" s="325"/>
      <c r="C282" s="1028"/>
      <c r="D282" s="1024"/>
      <c r="E282" s="878"/>
      <c r="F282" s="878"/>
      <c r="G282" s="874"/>
      <c r="H282" s="874"/>
      <c r="I282" s="874"/>
      <c r="J282" s="874"/>
      <c r="K282" s="874"/>
      <c r="L282" s="874"/>
      <c r="M282" s="333"/>
      <c r="N282" s="116"/>
      <c r="O282" s="116"/>
      <c r="P282" s="116"/>
      <c r="Q282" s="101"/>
      <c r="R282" s="325"/>
      <c r="S282" s="1003" t="str">
        <f t="shared" si="220"/>
        <v>.</v>
      </c>
      <c r="T282" s="1004" t="str">
        <f t="shared" si="220"/>
        <v>.</v>
      </c>
      <c r="U282" s="1004" t="str">
        <f t="shared" si="220"/>
        <v>.</v>
      </c>
      <c r="V282" s="1004" t="str">
        <f t="shared" si="220"/>
        <v>.</v>
      </c>
      <c r="W282" s="1004" t="str">
        <f t="shared" si="220"/>
        <v>.</v>
      </c>
      <c r="X282" s="1004" t="str">
        <f t="shared" si="220"/>
        <v>.</v>
      </c>
      <c r="Y282" s="1005" t="str">
        <f t="shared" si="220"/>
        <v>.</v>
      </c>
      <c r="Z282" s="116"/>
      <c r="AA282" s="1507" t="str">
        <f t="shared" si="223"/>
        <v>.</v>
      </c>
      <c r="AB282" s="1508" t="str">
        <f t="shared" si="221"/>
        <v>.</v>
      </c>
      <c r="AC282" s="1508" t="str">
        <f t="shared" si="221"/>
        <v>.</v>
      </c>
      <c r="AD282" s="1508" t="str">
        <f t="shared" si="221"/>
        <v>.</v>
      </c>
      <c r="AE282" s="1508" t="str">
        <f t="shared" si="221"/>
        <v>.</v>
      </c>
      <c r="AF282" s="1508" t="str">
        <f t="shared" si="221"/>
        <v>.</v>
      </c>
      <c r="AG282" s="1509" t="str">
        <f t="shared" si="221"/>
        <v>.</v>
      </c>
      <c r="AH282" s="116"/>
      <c r="AI282" s="1003" t="str">
        <f>IF(S282=".",".",SUM($S282:S282))</f>
        <v>.</v>
      </c>
      <c r="AJ282" s="1004" t="str">
        <f>IF(T282=".",".",SUM($S282:T282))</f>
        <v>.</v>
      </c>
      <c r="AK282" s="1004" t="str">
        <f>IF(U282=".",".",SUM($S282:U282))</f>
        <v>.</v>
      </c>
      <c r="AL282" s="1004" t="str">
        <f>IF(V282=".",".",SUM($S282:V282))</f>
        <v>.</v>
      </c>
      <c r="AM282" s="1004" t="str">
        <f>IF(W282=".",".",SUM($S282:W282))</f>
        <v>.</v>
      </c>
      <c r="AN282" s="1004" t="str">
        <f>IF(X282=".",".",SUM($S282:X282))</f>
        <v>.</v>
      </c>
      <c r="AO282" s="1005" t="str">
        <f>IF(Y282=".",".",SUM($S282:Y282))</f>
        <v>.</v>
      </c>
      <c r="AP282" s="116"/>
      <c r="AQ282" s="1507" t="str">
        <f t="shared" si="222"/>
        <v>.</v>
      </c>
      <c r="AR282" s="1508" t="str">
        <f t="shared" si="222"/>
        <v>.</v>
      </c>
      <c r="AS282" s="1508" t="str">
        <f t="shared" si="222"/>
        <v>.</v>
      </c>
      <c r="AT282" s="1508" t="str">
        <f t="shared" si="222"/>
        <v>.</v>
      </c>
      <c r="AU282" s="1508" t="str">
        <f t="shared" si="222"/>
        <v>.</v>
      </c>
      <c r="AV282" s="1508" t="str">
        <f t="shared" si="222"/>
        <v>.</v>
      </c>
      <c r="AW282" s="1509" t="str">
        <f t="shared" si="222"/>
        <v>.</v>
      </c>
      <c r="AX282" s="327"/>
      <c r="AY282" s="116"/>
      <c r="AZ282" s="1474"/>
      <c r="BA282" s="1474"/>
      <c r="BB282" s="1474"/>
    </row>
    <row r="283" spans="1:54" s="189" customFormat="1" x14ac:dyDescent="0.2">
      <c r="A283" s="183"/>
      <c r="B283" s="325"/>
      <c r="C283" s="1028"/>
      <c r="D283" s="1024"/>
      <c r="E283" s="878"/>
      <c r="F283" s="878"/>
      <c r="G283" s="874"/>
      <c r="H283" s="874"/>
      <c r="I283" s="874"/>
      <c r="J283" s="874"/>
      <c r="K283" s="874"/>
      <c r="L283" s="874"/>
      <c r="M283" s="333"/>
      <c r="N283" s="116"/>
      <c r="O283" s="116"/>
      <c r="P283" s="116"/>
      <c r="Q283" s="101"/>
      <c r="R283" s="325"/>
      <c r="S283" s="1003" t="str">
        <f t="shared" si="220"/>
        <v>.</v>
      </c>
      <c r="T283" s="1004" t="str">
        <f t="shared" si="220"/>
        <v>.</v>
      </c>
      <c r="U283" s="1004" t="str">
        <f t="shared" si="220"/>
        <v>.</v>
      </c>
      <c r="V283" s="1004" t="str">
        <f t="shared" si="220"/>
        <v>.</v>
      </c>
      <c r="W283" s="1004" t="str">
        <f t="shared" si="220"/>
        <v>.</v>
      </c>
      <c r="X283" s="1004" t="str">
        <f t="shared" si="220"/>
        <v>.</v>
      </c>
      <c r="Y283" s="1005" t="str">
        <f t="shared" si="220"/>
        <v>.</v>
      </c>
      <c r="Z283" s="116"/>
      <c r="AA283" s="1507" t="str">
        <f t="shared" si="223"/>
        <v>.</v>
      </c>
      <c r="AB283" s="1508" t="str">
        <f t="shared" si="221"/>
        <v>.</v>
      </c>
      <c r="AC283" s="1508" t="str">
        <f t="shared" si="221"/>
        <v>.</v>
      </c>
      <c r="AD283" s="1508" t="str">
        <f t="shared" si="221"/>
        <v>.</v>
      </c>
      <c r="AE283" s="1508" t="str">
        <f t="shared" si="221"/>
        <v>.</v>
      </c>
      <c r="AF283" s="1508" t="str">
        <f t="shared" si="221"/>
        <v>.</v>
      </c>
      <c r="AG283" s="1509" t="str">
        <f t="shared" si="221"/>
        <v>.</v>
      </c>
      <c r="AH283" s="116"/>
      <c r="AI283" s="1003" t="str">
        <f>IF(S283=".",".",SUM($S283:S283))</f>
        <v>.</v>
      </c>
      <c r="AJ283" s="1004" t="str">
        <f>IF(T283=".",".",SUM($S283:T283))</f>
        <v>.</v>
      </c>
      <c r="AK283" s="1004" t="str">
        <f>IF(U283=".",".",SUM($S283:U283))</f>
        <v>.</v>
      </c>
      <c r="AL283" s="1004" t="str">
        <f>IF(V283=".",".",SUM($S283:V283))</f>
        <v>.</v>
      </c>
      <c r="AM283" s="1004" t="str">
        <f>IF(W283=".",".",SUM($S283:W283))</f>
        <v>.</v>
      </c>
      <c r="AN283" s="1004" t="str">
        <f>IF(X283=".",".",SUM($S283:X283))</f>
        <v>.</v>
      </c>
      <c r="AO283" s="1005" t="str">
        <f>IF(Y283=".",".",SUM($S283:Y283))</f>
        <v>.</v>
      </c>
      <c r="AP283" s="116"/>
      <c r="AQ283" s="1507" t="str">
        <f t="shared" si="222"/>
        <v>.</v>
      </c>
      <c r="AR283" s="1508" t="str">
        <f t="shared" si="222"/>
        <v>.</v>
      </c>
      <c r="AS283" s="1508" t="str">
        <f t="shared" si="222"/>
        <v>.</v>
      </c>
      <c r="AT283" s="1508" t="str">
        <f t="shared" si="222"/>
        <v>.</v>
      </c>
      <c r="AU283" s="1508" t="str">
        <f t="shared" si="222"/>
        <v>.</v>
      </c>
      <c r="AV283" s="1508" t="str">
        <f t="shared" si="222"/>
        <v>.</v>
      </c>
      <c r="AW283" s="1509" t="str">
        <f t="shared" si="222"/>
        <v>.</v>
      </c>
      <c r="AX283" s="327"/>
      <c r="AY283" s="116"/>
      <c r="AZ283" s="1474"/>
      <c r="BA283" s="1474"/>
      <c r="BB283" s="1474"/>
    </row>
    <row r="284" spans="1:54" s="189" customFormat="1" x14ac:dyDescent="0.2">
      <c r="A284" s="183"/>
      <c r="B284" s="325"/>
      <c r="C284" s="1028"/>
      <c r="D284" s="1024"/>
      <c r="E284" s="878"/>
      <c r="F284" s="878"/>
      <c r="G284" s="874"/>
      <c r="H284" s="874"/>
      <c r="I284" s="874"/>
      <c r="J284" s="874"/>
      <c r="K284" s="874"/>
      <c r="L284" s="874"/>
      <c r="M284" s="333"/>
      <c r="N284" s="116"/>
      <c r="O284" s="116"/>
      <c r="P284" s="116"/>
      <c r="Q284" s="101"/>
      <c r="R284" s="325"/>
      <c r="S284" s="1003" t="str">
        <f t="shared" si="220"/>
        <v>.</v>
      </c>
      <c r="T284" s="1004" t="str">
        <f t="shared" si="220"/>
        <v>.</v>
      </c>
      <c r="U284" s="1004" t="str">
        <f t="shared" si="220"/>
        <v>.</v>
      </c>
      <c r="V284" s="1004" t="str">
        <f t="shared" si="220"/>
        <v>.</v>
      </c>
      <c r="W284" s="1004" t="str">
        <f t="shared" si="220"/>
        <v>.</v>
      </c>
      <c r="X284" s="1004" t="str">
        <f t="shared" si="220"/>
        <v>.</v>
      </c>
      <c r="Y284" s="1005" t="str">
        <f t="shared" si="220"/>
        <v>.</v>
      </c>
      <c r="Z284" s="116"/>
      <c r="AA284" s="1507" t="str">
        <f t="shared" si="223"/>
        <v>.</v>
      </c>
      <c r="AB284" s="1508" t="str">
        <f t="shared" si="221"/>
        <v>.</v>
      </c>
      <c r="AC284" s="1508" t="str">
        <f t="shared" si="221"/>
        <v>.</v>
      </c>
      <c r="AD284" s="1508" t="str">
        <f t="shared" si="221"/>
        <v>.</v>
      </c>
      <c r="AE284" s="1508" t="str">
        <f t="shared" si="221"/>
        <v>.</v>
      </c>
      <c r="AF284" s="1508" t="str">
        <f t="shared" si="221"/>
        <v>.</v>
      </c>
      <c r="AG284" s="1509" t="str">
        <f t="shared" si="221"/>
        <v>.</v>
      </c>
      <c r="AH284" s="116"/>
      <c r="AI284" s="1003" t="str">
        <f>IF(S284=".",".",SUM($S284:S284))</f>
        <v>.</v>
      </c>
      <c r="AJ284" s="1004" t="str">
        <f>IF(T284=".",".",SUM($S284:T284))</f>
        <v>.</v>
      </c>
      <c r="AK284" s="1004" t="str">
        <f>IF(U284=".",".",SUM($S284:U284))</f>
        <v>.</v>
      </c>
      <c r="AL284" s="1004" t="str">
        <f>IF(V284=".",".",SUM($S284:V284))</f>
        <v>.</v>
      </c>
      <c r="AM284" s="1004" t="str">
        <f>IF(W284=".",".",SUM($S284:W284))</f>
        <v>.</v>
      </c>
      <c r="AN284" s="1004" t="str">
        <f>IF(X284=".",".",SUM($S284:X284))</f>
        <v>.</v>
      </c>
      <c r="AO284" s="1005" t="str">
        <f>IF(Y284=".",".",SUM($S284:Y284))</f>
        <v>.</v>
      </c>
      <c r="AP284" s="116"/>
      <c r="AQ284" s="1507" t="str">
        <f t="shared" si="222"/>
        <v>.</v>
      </c>
      <c r="AR284" s="1508" t="str">
        <f t="shared" si="222"/>
        <v>.</v>
      </c>
      <c r="AS284" s="1508" t="str">
        <f t="shared" si="222"/>
        <v>.</v>
      </c>
      <c r="AT284" s="1508" t="str">
        <f t="shared" si="222"/>
        <v>.</v>
      </c>
      <c r="AU284" s="1508" t="str">
        <f t="shared" si="222"/>
        <v>.</v>
      </c>
      <c r="AV284" s="1508" t="str">
        <f t="shared" si="222"/>
        <v>.</v>
      </c>
      <c r="AW284" s="1509" t="str">
        <f t="shared" si="222"/>
        <v>.</v>
      </c>
      <c r="AX284" s="327"/>
      <c r="AY284" s="116"/>
      <c r="AZ284" s="1474"/>
      <c r="BA284" s="1474"/>
      <c r="BB284" s="1474"/>
    </row>
    <row r="285" spans="1:54" s="189" customFormat="1" x14ac:dyDescent="0.2">
      <c r="A285" s="183"/>
      <c r="B285" s="325"/>
      <c r="C285" s="1028"/>
      <c r="D285" s="1024"/>
      <c r="E285" s="878"/>
      <c r="F285" s="878"/>
      <c r="G285" s="874"/>
      <c r="H285" s="874"/>
      <c r="I285" s="874"/>
      <c r="J285" s="874"/>
      <c r="K285" s="874"/>
      <c r="L285" s="874"/>
      <c r="M285" s="333"/>
      <c r="N285" s="116"/>
      <c r="O285" s="116"/>
      <c r="P285" s="116"/>
      <c r="Q285" s="101"/>
      <c r="R285" s="325"/>
      <c r="S285" s="1003" t="str">
        <f t="shared" si="220"/>
        <v>.</v>
      </c>
      <c r="T285" s="1004" t="str">
        <f t="shared" si="220"/>
        <v>.</v>
      </c>
      <c r="U285" s="1004" t="str">
        <f t="shared" si="220"/>
        <v>.</v>
      </c>
      <c r="V285" s="1004" t="str">
        <f t="shared" si="220"/>
        <v>.</v>
      </c>
      <c r="W285" s="1004" t="str">
        <f t="shared" si="220"/>
        <v>.</v>
      </c>
      <c r="X285" s="1004" t="str">
        <f t="shared" si="220"/>
        <v>.</v>
      </c>
      <c r="Y285" s="1005" t="str">
        <f t="shared" si="220"/>
        <v>.</v>
      </c>
      <c r="Z285" s="116"/>
      <c r="AA285" s="1507" t="str">
        <f t="shared" si="223"/>
        <v>.</v>
      </c>
      <c r="AB285" s="1508" t="str">
        <f t="shared" si="221"/>
        <v>.</v>
      </c>
      <c r="AC285" s="1508" t="str">
        <f t="shared" si="221"/>
        <v>.</v>
      </c>
      <c r="AD285" s="1508" t="str">
        <f t="shared" si="221"/>
        <v>.</v>
      </c>
      <c r="AE285" s="1508" t="str">
        <f t="shared" si="221"/>
        <v>.</v>
      </c>
      <c r="AF285" s="1508" t="str">
        <f t="shared" si="221"/>
        <v>.</v>
      </c>
      <c r="AG285" s="1509" t="str">
        <f t="shared" si="221"/>
        <v>.</v>
      </c>
      <c r="AH285" s="116"/>
      <c r="AI285" s="1003" t="str">
        <f>IF(S285=".",".",SUM($S285:S285))</f>
        <v>.</v>
      </c>
      <c r="AJ285" s="1004" t="str">
        <f>IF(T285=".",".",SUM($S285:T285))</f>
        <v>.</v>
      </c>
      <c r="AK285" s="1004" t="str">
        <f>IF(U285=".",".",SUM($S285:U285))</f>
        <v>.</v>
      </c>
      <c r="AL285" s="1004" t="str">
        <f>IF(V285=".",".",SUM($S285:V285))</f>
        <v>.</v>
      </c>
      <c r="AM285" s="1004" t="str">
        <f>IF(W285=".",".",SUM($S285:W285))</f>
        <v>.</v>
      </c>
      <c r="AN285" s="1004" t="str">
        <f>IF(X285=".",".",SUM($S285:X285))</f>
        <v>.</v>
      </c>
      <c r="AO285" s="1005" t="str">
        <f>IF(Y285=".",".",SUM($S285:Y285))</f>
        <v>.</v>
      </c>
      <c r="AP285" s="116"/>
      <c r="AQ285" s="1507" t="str">
        <f t="shared" si="222"/>
        <v>.</v>
      </c>
      <c r="AR285" s="1508" t="str">
        <f t="shared" si="222"/>
        <v>.</v>
      </c>
      <c r="AS285" s="1508" t="str">
        <f t="shared" si="222"/>
        <v>.</v>
      </c>
      <c r="AT285" s="1508" t="str">
        <f t="shared" si="222"/>
        <v>.</v>
      </c>
      <c r="AU285" s="1508" t="str">
        <f t="shared" si="222"/>
        <v>.</v>
      </c>
      <c r="AV285" s="1508" t="str">
        <f t="shared" si="222"/>
        <v>.</v>
      </c>
      <c r="AW285" s="1509" t="str">
        <f t="shared" si="222"/>
        <v>.</v>
      </c>
      <c r="AX285" s="327"/>
      <c r="AY285" s="116"/>
      <c r="AZ285" s="1474"/>
      <c r="BA285" s="1474"/>
      <c r="BB285" s="1474"/>
    </row>
    <row r="286" spans="1:54" s="189" customFormat="1" x14ac:dyDescent="0.2">
      <c r="A286" s="183"/>
      <c r="B286" s="325"/>
      <c r="C286" s="1028"/>
      <c r="D286" s="1024"/>
      <c r="E286" s="878"/>
      <c r="F286" s="878"/>
      <c r="G286" s="874"/>
      <c r="H286" s="874"/>
      <c r="I286" s="874"/>
      <c r="J286" s="874"/>
      <c r="K286" s="874"/>
      <c r="L286" s="874"/>
      <c r="M286" s="333"/>
      <c r="N286" s="116"/>
      <c r="O286" s="116"/>
      <c r="P286" s="116"/>
      <c r="Q286" s="101"/>
      <c r="R286" s="325"/>
      <c r="S286" s="1003" t="str">
        <f t="shared" si="220"/>
        <v>.</v>
      </c>
      <c r="T286" s="1004" t="str">
        <f t="shared" si="220"/>
        <v>.</v>
      </c>
      <c r="U286" s="1004" t="str">
        <f t="shared" si="220"/>
        <v>.</v>
      </c>
      <c r="V286" s="1004" t="str">
        <f t="shared" si="220"/>
        <v>.</v>
      </c>
      <c r="W286" s="1004" t="str">
        <f t="shared" si="220"/>
        <v>.</v>
      </c>
      <c r="X286" s="1004" t="str">
        <f t="shared" si="220"/>
        <v>.</v>
      </c>
      <c r="Y286" s="1005" t="str">
        <f t="shared" si="220"/>
        <v>.</v>
      </c>
      <c r="Z286" s="116"/>
      <c r="AA286" s="1507" t="str">
        <f t="shared" si="223"/>
        <v>.</v>
      </c>
      <c r="AB286" s="1508" t="str">
        <f t="shared" si="221"/>
        <v>.</v>
      </c>
      <c r="AC286" s="1508" t="str">
        <f t="shared" si="221"/>
        <v>.</v>
      </c>
      <c r="AD286" s="1508" t="str">
        <f t="shared" si="221"/>
        <v>.</v>
      </c>
      <c r="AE286" s="1508" t="str">
        <f t="shared" si="221"/>
        <v>.</v>
      </c>
      <c r="AF286" s="1508" t="str">
        <f t="shared" si="221"/>
        <v>.</v>
      </c>
      <c r="AG286" s="1509" t="str">
        <f t="shared" si="221"/>
        <v>.</v>
      </c>
      <c r="AH286" s="116"/>
      <c r="AI286" s="1003" t="str">
        <f>IF(S286=".",".",SUM($S286:S286))</f>
        <v>.</v>
      </c>
      <c r="AJ286" s="1004" t="str">
        <f>IF(T286=".",".",SUM($S286:T286))</f>
        <v>.</v>
      </c>
      <c r="AK286" s="1004" t="str">
        <f>IF(U286=".",".",SUM($S286:U286))</f>
        <v>.</v>
      </c>
      <c r="AL286" s="1004" t="str">
        <f>IF(V286=".",".",SUM($S286:V286))</f>
        <v>.</v>
      </c>
      <c r="AM286" s="1004" t="str">
        <f>IF(W286=".",".",SUM($S286:W286))</f>
        <v>.</v>
      </c>
      <c r="AN286" s="1004" t="str">
        <f>IF(X286=".",".",SUM($S286:X286))</f>
        <v>.</v>
      </c>
      <c r="AO286" s="1005" t="str">
        <f>IF(Y286=".",".",SUM($S286:Y286))</f>
        <v>.</v>
      </c>
      <c r="AP286" s="116"/>
      <c r="AQ286" s="1507" t="str">
        <f t="shared" si="222"/>
        <v>.</v>
      </c>
      <c r="AR286" s="1508" t="str">
        <f t="shared" si="222"/>
        <v>.</v>
      </c>
      <c r="AS286" s="1508" t="str">
        <f t="shared" si="222"/>
        <v>.</v>
      </c>
      <c r="AT286" s="1508" t="str">
        <f t="shared" si="222"/>
        <v>.</v>
      </c>
      <c r="AU286" s="1508" t="str">
        <f t="shared" si="222"/>
        <v>.</v>
      </c>
      <c r="AV286" s="1508" t="str">
        <f t="shared" si="222"/>
        <v>.</v>
      </c>
      <c r="AW286" s="1509" t="str">
        <f t="shared" si="222"/>
        <v>.</v>
      </c>
      <c r="AX286" s="327"/>
      <c r="AY286" s="116"/>
      <c r="AZ286" s="1474"/>
      <c r="BA286" s="1474"/>
      <c r="BB286" s="1474"/>
    </row>
    <row r="287" spans="1:54" s="189" customFormat="1" x14ac:dyDescent="0.2">
      <c r="A287" s="183"/>
      <c r="B287" s="325"/>
      <c r="C287" s="1028"/>
      <c r="D287" s="1024"/>
      <c r="E287" s="878"/>
      <c r="F287" s="878"/>
      <c r="G287" s="874"/>
      <c r="H287" s="874"/>
      <c r="I287" s="874"/>
      <c r="J287" s="874"/>
      <c r="K287" s="874"/>
      <c r="L287" s="874"/>
      <c r="M287" s="333"/>
      <c r="N287" s="116"/>
      <c r="O287" s="116"/>
      <c r="P287" s="116"/>
      <c r="Q287" s="101"/>
      <c r="R287" s="325"/>
      <c r="S287" s="1003" t="str">
        <f t="shared" si="220"/>
        <v>.</v>
      </c>
      <c r="T287" s="1004" t="str">
        <f t="shared" si="220"/>
        <v>.</v>
      </c>
      <c r="U287" s="1004" t="str">
        <f t="shared" si="220"/>
        <v>.</v>
      </c>
      <c r="V287" s="1004" t="str">
        <f t="shared" si="220"/>
        <v>.</v>
      </c>
      <c r="W287" s="1004" t="str">
        <f t="shared" si="220"/>
        <v>.</v>
      </c>
      <c r="X287" s="1004" t="str">
        <f t="shared" si="220"/>
        <v>.</v>
      </c>
      <c r="Y287" s="1005" t="str">
        <f t="shared" si="220"/>
        <v>.</v>
      </c>
      <c r="Z287" s="116"/>
      <c r="AA287" s="1507" t="str">
        <f t="shared" si="223"/>
        <v>.</v>
      </c>
      <c r="AB287" s="1508" t="str">
        <f t="shared" si="221"/>
        <v>.</v>
      </c>
      <c r="AC287" s="1508" t="str">
        <f t="shared" si="221"/>
        <v>.</v>
      </c>
      <c r="AD287" s="1508" t="str">
        <f t="shared" si="221"/>
        <v>.</v>
      </c>
      <c r="AE287" s="1508" t="str">
        <f t="shared" si="221"/>
        <v>.</v>
      </c>
      <c r="AF287" s="1508" t="str">
        <f t="shared" si="221"/>
        <v>.</v>
      </c>
      <c r="AG287" s="1509" t="str">
        <f t="shared" si="221"/>
        <v>.</v>
      </c>
      <c r="AH287" s="116"/>
      <c r="AI287" s="1003" t="str">
        <f>IF(S287=".",".",SUM($S287:S287))</f>
        <v>.</v>
      </c>
      <c r="AJ287" s="1004" t="str">
        <f>IF(T287=".",".",SUM($S287:T287))</f>
        <v>.</v>
      </c>
      <c r="AK287" s="1004" t="str">
        <f>IF(U287=".",".",SUM($S287:U287))</f>
        <v>.</v>
      </c>
      <c r="AL287" s="1004" t="str">
        <f>IF(V287=".",".",SUM($S287:V287))</f>
        <v>.</v>
      </c>
      <c r="AM287" s="1004" t="str">
        <f>IF(W287=".",".",SUM($S287:W287))</f>
        <v>.</v>
      </c>
      <c r="AN287" s="1004" t="str">
        <f>IF(X287=".",".",SUM($S287:X287))</f>
        <v>.</v>
      </c>
      <c r="AO287" s="1005" t="str">
        <f>IF(Y287=".",".",SUM($S287:Y287))</f>
        <v>.</v>
      </c>
      <c r="AP287" s="116"/>
      <c r="AQ287" s="1507" t="str">
        <f t="shared" si="222"/>
        <v>.</v>
      </c>
      <c r="AR287" s="1508" t="str">
        <f t="shared" si="222"/>
        <v>.</v>
      </c>
      <c r="AS287" s="1508" t="str">
        <f t="shared" si="222"/>
        <v>.</v>
      </c>
      <c r="AT287" s="1508" t="str">
        <f t="shared" si="222"/>
        <v>.</v>
      </c>
      <c r="AU287" s="1508" t="str">
        <f t="shared" si="222"/>
        <v>.</v>
      </c>
      <c r="AV287" s="1508" t="str">
        <f t="shared" si="222"/>
        <v>.</v>
      </c>
      <c r="AW287" s="1509" t="str">
        <f t="shared" si="222"/>
        <v>.</v>
      </c>
      <c r="AX287" s="327"/>
      <c r="AY287" s="116"/>
      <c r="AZ287" s="1474"/>
      <c r="BA287" s="1474"/>
      <c r="BB287" s="1474"/>
    </row>
    <row r="288" spans="1:54" s="189" customFormat="1" x14ac:dyDescent="0.2">
      <c r="A288" s="183"/>
      <c r="B288" s="325"/>
      <c r="C288" s="1028"/>
      <c r="D288" s="1024"/>
      <c r="E288" s="878"/>
      <c r="F288" s="878"/>
      <c r="G288" s="874"/>
      <c r="H288" s="874"/>
      <c r="I288" s="874"/>
      <c r="J288" s="874"/>
      <c r="K288" s="874"/>
      <c r="L288" s="874"/>
      <c r="M288" s="333"/>
      <c r="N288" s="116"/>
      <c r="O288" s="116"/>
      <c r="P288" s="116"/>
      <c r="Q288" s="101"/>
      <c r="R288" s="325"/>
      <c r="S288" s="1003" t="str">
        <f t="shared" si="220"/>
        <v>.</v>
      </c>
      <c r="T288" s="1004" t="str">
        <f t="shared" si="220"/>
        <v>.</v>
      </c>
      <c r="U288" s="1004" t="str">
        <f t="shared" si="220"/>
        <v>.</v>
      </c>
      <c r="V288" s="1004" t="str">
        <f t="shared" si="220"/>
        <v>.</v>
      </c>
      <c r="W288" s="1004" t="str">
        <f t="shared" si="220"/>
        <v>.</v>
      </c>
      <c r="X288" s="1004" t="str">
        <f t="shared" si="220"/>
        <v>.</v>
      </c>
      <c r="Y288" s="1005" t="str">
        <f t="shared" si="220"/>
        <v>.</v>
      </c>
      <c r="Z288" s="116"/>
      <c r="AA288" s="1507" t="str">
        <f t="shared" si="223"/>
        <v>.</v>
      </c>
      <c r="AB288" s="1508" t="str">
        <f t="shared" si="221"/>
        <v>.</v>
      </c>
      <c r="AC288" s="1508" t="str">
        <f t="shared" si="221"/>
        <v>.</v>
      </c>
      <c r="AD288" s="1508" t="str">
        <f t="shared" si="221"/>
        <v>.</v>
      </c>
      <c r="AE288" s="1508" t="str">
        <f t="shared" si="221"/>
        <v>.</v>
      </c>
      <c r="AF288" s="1508" t="str">
        <f t="shared" si="221"/>
        <v>.</v>
      </c>
      <c r="AG288" s="1509" t="str">
        <f t="shared" si="221"/>
        <v>.</v>
      </c>
      <c r="AH288" s="116"/>
      <c r="AI288" s="1003" t="str">
        <f>IF(S288=".",".",SUM($S288:S288))</f>
        <v>.</v>
      </c>
      <c r="AJ288" s="1004" t="str">
        <f>IF(T288=".",".",SUM($S288:T288))</f>
        <v>.</v>
      </c>
      <c r="AK288" s="1004" t="str">
        <f>IF(U288=".",".",SUM($S288:U288))</f>
        <v>.</v>
      </c>
      <c r="AL288" s="1004" t="str">
        <f>IF(V288=".",".",SUM($S288:V288))</f>
        <v>.</v>
      </c>
      <c r="AM288" s="1004" t="str">
        <f>IF(W288=".",".",SUM($S288:W288))</f>
        <v>.</v>
      </c>
      <c r="AN288" s="1004" t="str">
        <f>IF(X288=".",".",SUM($S288:X288))</f>
        <v>.</v>
      </c>
      <c r="AO288" s="1005" t="str">
        <f>IF(Y288=".",".",SUM($S288:Y288))</f>
        <v>.</v>
      </c>
      <c r="AP288" s="116"/>
      <c r="AQ288" s="1507" t="str">
        <f t="shared" si="222"/>
        <v>.</v>
      </c>
      <c r="AR288" s="1508" t="str">
        <f t="shared" si="222"/>
        <v>.</v>
      </c>
      <c r="AS288" s="1508" t="str">
        <f t="shared" si="222"/>
        <v>.</v>
      </c>
      <c r="AT288" s="1508" t="str">
        <f t="shared" si="222"/>
        <v>.</v>
      </c>
      <c r="AU288" s="1508" t="str">
        <f t="shared" si="222"/>
        <v>.</v>
      </c>
      <c r="AV288" s="1508" t="str">
        <f t="shared" si="222"/>
        <v>.</v>
      </c>
      <c r="AW288" s="1509" t="str">
        <f t="shared" si="222"/>
        <v>.</v>
      </c>
      <c r="AX288" s="327"/>
      <c r="AY288" s="116"/>
      <c r="AZ288" s="1474"/>
      <c r="BA288" s="1474"/>
      <c r="BB288" s="1474"/>
    </row>
    <row r="289" spans="1:54" s="189" customFormat="1" x14ac:dyDescent="0.2">
      <c r="A289" s="183"/>
      <c r="B289" s="325"/>
      <c r="C289" s="1028"/>
      <c r="D289" s="1024"/>
      <c r="E289" s="878"/>
      <c r="F289" s="878"/>
      <c r="G289" s="874"/>
      <c r="H289" s="874"/>
      <c r="I289" s="874"/>
      <c r="J289" s="874"/>
      <c r="K289" s="874"/>
      <c r="L289" s="874"/>
      <c r="M289" s="333"/>
      <c r="N289" s="116"/>
      <c r="O289" s="116"/>
      <c r="P289" s="116"/>
      <c r="Q289" s="101"/>
      <c r="R289" s="325"/>
      <c r="S289" s="1003" t="str">
        <f t="shared" si="220"/>
        <v>.</v>
      </c>
      <c r="T289" s="1004" t="str">
        <f t="shared" si="220"/>
        <v>.</v>
      </c>
      <c r="U289" s="1004" t="str">
        <f t="shared" si="220"/>
        <v>.</v>
      </c>
      <c r="V289" s="1004" t="str">
        <f t="shared" si="220"/>
        <v>.</v>
      </c>
      <c r="W289" s="1004" t="str">
        <f t="shared" si="220"/>
        <v>.</v>
      </c>
      <c r="X289" s="1004" t="str">
        <f t="shared" si="220"/>
        <v>.</v>
      </c>
      <c r="Y289" s="1005" t="str">
        <f t="shared" si="220"/>
        <v>.</v>
      </c>
      <c r="Z289" s="116"/>
      <c r="AA289" s="1507" t="str">
        <f t="shared" si="223"/>
        <v>.</v>
      </c>
      <c r="AB289" s="1508" t="str">
        <f t="shared" si="221"/>
        <v>.</v>
      </c>
      <c r="AC289" s="1508" t="str">
        <f t="shared" si="221"/>
        <v>.</v>
      </c>
      <c r="AD289" s="1508" t="str">
        <f t="shared" si="221"/>
        <v>.</v>
      </c>
      <c r="AE289" s="1508" t="str">
        <f t="shared" si="221"/>
        <v>.</v>
      </c>
      <c r="AF289" s="1508" t="str">
        <f t="shared" si="221"/>
        <v>.</v>
      </c>
      <c r="AG289" s="1509" t="str">
        <f t="shared" si="221"/>
        <v>.</v>
      </c>
      <c r="AH289" s="116"/>
      <c r="AI289" s="1003" t="str">
        <f>IF(S289=".",".",SUM($S289:S289))</f>
        <v>.</v>
      </c>
      <c r="AJ289" s="1004" t="str">
        <f>IF(T289=".",".",SUM($S289:T289))</f>
        <v>.</v>
      </c>
      <c r="AK289" s="1004" t="str">
        <f>IF(U289=".",".",SUM($S289:U289))</f>
        <v>.</v>
      </c>
      <c r="AL289" s="1004" t="str">
        <f>IF(V289=".",".",SUM($S289:V289))</f>
        <v>.</v>
      </c>
      <c r="AM289" s="1004" t="str">
        <f>IF(W289=".",".",SUM($S289:W289))</f>
        <v>.</v>
      </c>
      <c r="AN289" s="1004" t="str">
        <f>IF(X289=".",".",SUM($S289:X289))</f>
        <v>.</v>
      </c>
      <c r="AO289" s="1005" t="str">
        <f>IF(Y289=".",".",SUM($S289:Y289))</f>
        <v>.</v>
      </c>
      <c r="AP289" s="116"/>
      <c r="AQ289" s="1507" t="str">
        <f t="shared" si="222"/>
        <v>.</v>
      </c>
      <c r="AR289" s="1508" t="str">
        <f t="shared" si="222"/>
        <v>.</v>
      </c>
      <c r="AS289" s="1508" t="str">
        <f t="shared" si="222"/>
        <v>.</v>
      </c>
      <c r="AT289" s="1508" t="str">
        <f t="shared" si="222"/>
        <v>.</v>
      </c>
      <c r="AU289" s="1508" t="str">
        <f t="shared" si="222"/>
        <v>.</v>
      </c>
      <c r="AV289" s="1508" t="str">
        <f t="shared" si="222"/>
        <v>.</v>
      </c>
      <c r="AW289" s="1509" t="str">
        <f t="shared" si="222"/>
        <v>.</v>
      </c>
      <c r="AX289" s="327"/>
      <c r="AY289" s="116"/>
      <c r="AZ289" s="1474"/>
      <c r="BA289" s="1474"/>
      <c r="BB289" s="1474"/>
    </row>
    <row r="290" spans="1:54" s="189" customFormat="1" x14ac:dyDescent="0.2">
      <c r="A290" s="183"/>
      <c r="B290" s="325"/>
      <c r="C290" s="1028"/>
      <c r="D290" s="1024"/>
      <c r="E290" s="878"/>
      <c r="F290" s="878"/>
      <c r="G290" s="874"/>
      <c r="H290" s="874"/>
      <c r="I290" s="874"/>
      <c r="J290" s="874"/>
      <c r="K290" s="874"/>
      <c r="L290" s="874"/>
      <c r="M290" s="333"/>
      <c r="N290" s="116"/>
      <c r="O290" s="116"/>
      <c r="P290" s="116"/>
      <c r="Q290" s="101"/>
      <c r="R290" s="325"/>
      <c r="S290" s="1003" t="str">
        <f t="shared" si="220"/>
        <v>.</v>
      </c>
      <c r="T290" s="1004" t="str">
        <f t="shared" si="220"/>
        <v>.</v>
      </c>
      <c r="U290" s="1004" t="str">
        <f t="shared" si="220"/>
        <v>.</v>
      </c>
      <c r="V290" s="1004" t="str">
        <f t="shared" si="220"/>
        <v>.</v>
      </c>
      <c r="W290" s="1004" t="str">
        <f t="shared" si="220"/>
        <v>.</v>
      </c>
      <c r="X290" s="1004" t="str">
        <f t="shared" si="220"/>
        <v>.</v>
      </c>
      <c r="Y290" s="1005" t="str">
        <f t="shared" si="220"/>
        <v>.</v>
      </c>
      <c r="Z290" s="116"/>
      <c r="AA290" s="1507" t="str">
        <f t="shared" si="223"/>
        <v>.</v>
      </c>
      <c r="AB290" s="1508" t="str">
        <f t="shared" si="221"/>
        <v>.</v>
      </c>
      <c r="AC290" s="1508" t="str">
        <f t="shared" si="221"/>
        <v>.</v>
      </c>
      <c r="AD290" s="1508" t="str">
        <f t="shared" si="221"/>
        <v>.</v>
      </c>
      <c r="AE290" s="1508" t="str">
        <f t="shared" si="221"/>
        <v>.</v>
      </c>
      <c r="AF290" s="1508" t="str">
        <f t="shared" si="221"/>
        <v>.</v>
      </c>
      <c r="AG290" s="1509" t="str">
        <f t="shared" si="221"/>
        <v>.</v>
      </c>
      <c r="AH290" s="116"/>
      <c r="AI290" s="1003" t="str">
        <f>IF(S290=".",".",SUM($S290:S290))</f>
        <v>.</v>
      </c>
      <c r="AJ290" s="1004" t="str">
        <f>IF(T290=".",".",SUM($S290:T290))</f>
        <v>.</v>
      </c>
      <c r="AK290" s="1004" t="str">
        <f>IF(U290=".",".",SUM($S290:U290))</f>
        <v>.</v>
      </c>
      <c r="AL290" s="1004" t="str">
        <f>IF(V290=".",".",SUM($S290:V290))</f>
        <v>.</v>
      </c>
      <c r="AM290" s="1004" t="str">
        <f>IF(W290=".",".",SUM($S290:W290))</f>
        <v>.</v>
      </c>
      <c r="AN290" s="1004" t="str">
        <f>IF(X290=".",".",SUM($S290:X290))</f>
        <v>.</v>
      </c>
      <c r="AO290" s="1005" t="str">
        <f>IF(Y290=".",".",SUM($S290:Y290))</f>
        <v>.</v>
      </c>
      <c r="AP290" s="116"/>
      <c r="AQ290" s="1507" t="str">
        <f t="shared" si="222"/>
        <v>.</v>
      </c>
      <c r="AR290" s="1508" t="str">
        <f t="shared" si="222"/>
        <v>.</v>
      </c>
      <c r="AS290" s="1508" t="str">
        <f t="shared" si="222"/>
        <v>.</v>
      </c>
      <c r="AT290" s="1508" t="str">
        <f t="shared" si="222"/>
        <v>.</v>
      </c>
      <c r="AU290" s="1508" t="str">
        <f t="shared" si="222"/>
        <v>.</v>
      </c>
      <c r="AV290" s="1508" t="str">
        <f t="shared" si="222"/>
        <v>.</v>
      </c>
      <c r="AW290" s="1509" t="str">
        <f t="shared" si="222"/>
        <v>.</v>
      </c>
      <c r="AX290" s="327"/>
      <c r="AY290" s="116"/>
      <c r="AZ290" s="1474"/>
      <c r="BA290" s="1474"/>
      <c r="BB290" s="1474"/>
    </row>
    <row r="291" spans="1:54" s="189" customFormat="1" x14ac:dyDescent="0.2">
      <c r="A291" s="183"/>
      <c r="B291" s="325"/>
      <c r="C291" s="1028"/>
      <c r="D291" s="1024"/>
      <c r="E291" s="878"/>
      <c r="F291" s="878"/>
      <c r="G291" s="874"/>
      <c r="H291" s="874"/>
      <c r="I291" s="874"/>
      <c r="J291" s="874"/>
      <c r="K291" s="874"/>
      <c r="L291" s="874"/>
      <c r="M291" s="333"/>
      <c r="N291" s="116"/>
      <c r="O291" s="116"/>
      <c r="P291" s="116"/>
      <c r="Q291" s="101"/>
      <c r="R291" s="325"/>
      <c r="S291" s="1003" t="str">
        <f t="shared" si="220"/>
        <v>.</v>
      </c>
      <c r="T291" s="1004" t="str">
        <f t="shared" si="220"/>
        <v>.</v>
      </c>
      <c r="U291" s="1004" t="str">
        <f t="shared" si="220"/>
        <v>.</v>
      </c>
      <c r="V291" s="1004" t="str">
        <f t="shared" si="220"/>
        <v>.</v>
      </c>
      <c r="W291" s="1004" t="str">
        <f t="shared" si="220"/>
        <v>.</v>
      </c>
      <c r="X291" s="1004" t="str">
        <f t="shared" si="220"/>
        <v>.</v>
      </c>
      <c r="Y291" s="1005" t="str">
        <f t="shared" si="220"/>
        <v>.</v>
      </c>
      <c r="Z291" s="116"/>
      <c r="AA291" s="1507" t="str">
        <f t="shared" si="223"/>
        <v>.</v>
      </c>
      <c r="AB291" s="1508" t="str">
        <f t="shared" si="221"/>
        <v>.</v>
      </c>
      <c r="AC291" s="1508" t="str">
        <f t="shared" si="221"/>
        <v>.</v>
      </c>
      <c r="AD291" s="1508" t="str">
        <f t="shared" si="221"/>
        <v>.</v>
      </c>
      <c r="AE291" s="1508" t="str">
        <f t="shared" si="221"/>
        <v>.</v>
      </c>
      <c r="AF291" s="1508" t="str">
        <f t="shared" si="221"/>
        <v>.</v>
      </c>
      <c r="AG291" s="1509" t="str">
        <f t="shared" si="221"/>
        <v>.</v>
      </c>
      <c r="AH291" s="116"/>
      <c r="AI291" s="1003" t="str">
        <f>IF(S291=".",".",SUM($S291:S291))</f>
        <v>.</v>
      </c>
      <c r="AJ291" s="1004" t="str">
        <f>IF(T291=".",".",SUM($S291:T291))</f>
        <v>.</v>
      </c>
      <c r="AK291" s="1004" t="str">
        <f>IF(U291=".",".",SUM($S291:U291))</f>
        <v>.</v>
      </c>
      <c r="AL291" s="1004" t="str">
        <f>IF(V291=".",".",SUM($S291:V291))</f>
        <v>.</v>
      </c>
      <c r="AM291" s="1004" t="str">
        <f>IF(W291=".",".",SUM($S291:W291))</f>
        <v>.</v>
      </c>
      <c r="AN291" s="1004" t="str">
        <f>IF(X291=".",".",SUM($S291:X291))</f>
        <v>.</v>
      </c>
      <c r="AO291" s="1005" t="str">
        <f>IF(Y291=".",".",SUM($S291:Y291))</f>
        <v>.</v>
      </c>
      <c r="AP291" s="116"/>
      <c r="AQ291" s="1507" t="str">
        <f t="shared" si="222"/>
        <v>.</v>
      </c>
      <c r="AR291" s="1508" t="str">
        <f t="shared" si="222"/>
        <v>.</v>
      </c>
      <c r="AS291" s="1508" t="str">
        <f t="shared" si="222"/>
        <v>.</v>
      </c>
      <c r="AT291" s="1508" t="str">
        <f t="shared" si="222"/>
        <v>.</v>
      </c>
      <c r="AU291" s="1508" t="str">
        <f t="shared" si="222"/>
        <v>.</v>
      </c>
      <c r="AV291" s="1508" t="str">
        <f t="shared" si="222"/>
        <v>.</v>
      </c>
      <c r="AW291" s="1509" t="str">
        <f t="shared" si="222"/>
        <v>.</v>
      </c>
      <c r="AX291" s="327"/>
      <c r="AY291" s="116"/>
      <c r="AZ291" s="1474"/>
      <c r="BA291" s="1474"/>
      <c r="BB291" s="1474"/>
    </row>
    <row r="292" spans="1:54" s="189" customFormat="1" x14ac:dyDescent="0.2">
      <c r="A292" s="183"/>
      <c r="B292" s="325"/>
      <c r="C292" s="1028"/>
      <c r="D292" s="1024"/>
      <c r="E292" s="878"/>
      <c r="F292" s="878"/>
      <c r="G292" s="874"/>
      <c r="H292" s="874"/>
      <c r="I292" s="874"/>
      <c r="J292" s="874"/>
      <c r="K292" s="874"/>
      <c r="L292" s="874"/>
      <c r="M292" s="333"/>
      <c r="N292" s="116"/>
      <c r="O292" s="116"/>
      <c r="P292" s="116"/>
      <c r="Q292" s="101"/>
      <c r="R292" s="325"/>
      <c r="S292" s="1003" t="str">
        <f t="shared" si="220"/>
        <v>.</v>
      </c>
      <c r="T292" s="1004" t="str">
        <f t="shared" si="220"/>
        <v>.</v>
      </c>
      <c r="U292" s="1004" t="str">
        <f t="shared" si="220"/>
        <v>.</v>
      </c>
      <c r="V292" s="1004" t="str">
        <f t="shared" si="220"/>
        <v>.</v>
      </c>
      <c r="W292" s="1004" t="str">
        <f t="shared" si="220"/>
        <v>.</v>
      </c>
      <c r="X292" s="1004" t="str">
        <f t="shared" si="220"/>
        <v>.</v>
      </c>
      <c r="Y292" s="1005" t="str">
        <f t="shared" si="220"/>
        <v>.</v>
      </c>
      <c r="Z292" s="116"/>
      <c r="AA292" s="1507" t="str">
        <f t="shared" si="223"/>
        <v>.</v>
      </c>
      <c r="AB292" s="1508" t="str">
        <f t="shared" si="221"/>
        <v>.</v>
      </c>
      <c r="AC292" s="1508" t="str">
        <f t="shared" si="221"/>
        <v>.</v>
      </c>
      <c r="AD292" s="1508" t="str">
        <f t="shared" si="221"/>
        <v>.</v>
      </c>
      <c r="AE292" s="1508" t="str">
        <f t="shared" si="221"/>
        <v>.</v>
      </c>
      <c r="AF292" s="1508" t="str">
        <f t="shared" si="221"/>
        <v>.</v>
      </c>
      <c r="AG292" s="1509" t="str">
        <f t="shared" si="221"/>
        <v>.</v>
      </c>
      <c r="AH292" s="116"/>
      <c r="AI292" s="1003" t="str">
        <f>IF(S292=".",".",SUM($S292:S292))</f>
        <v>.</v>
      </c>
      <c r="AJ292" s="1004" t="str">
        <f>IF(T292=".",".",SUM($S292:T292))</f>
        <v>.</v>
      </c>
      <c r="AK292" s="1004" t="str">
        <f>IF(U292=".",".",SUM($S292:U292))</f>
        <v>.</v>
      </c>
      <c r="AL292" s="1004" t="str">
        <f>IF(V292=".",".",SUM($S292:V292))</f>
        <v>.</v>
      </c>
      <c r="AM292" s="1004" t="str">
        <f>IF(W292=".",".",SUM($S292:W292))</f>
        <v>.</v>
      </c>
      <c r="AN292" s="1004" t="str">
        <f>IF(X292=".",".",SUM($S292:X292))</f>
        <v>.</v>
      </c>
      <c r="AO292" s="1005" t="str">
        <f>IF(Y292=".",".",SUM($S292:Y292))</f>
        <v>.</v>
      </c>
      <c r="AP292" s="116"/>
      <c r="AQ292" s="1507" t="str">
        <f t="shared" si="222"/>
        <v>.</v>
      </c>
      <c r="AR292" s="1508" t="str">
        <f t="shared" si="222"/>
        <v>.</v>
      </c>
      <c r="AS292" s="1508" t="str">
        <f t="shared" si="222"/>
        <v>.</v>
      </c>
      <c r="AT292" s="1508" t="str">
        <f t="shared" si="222"/>
        <v>.</v>
      </c>
      <c r="AU292" s="1508" t="str">
        <f t="shared" si="222"/>
        <v>.</v>
      </c>
      <c r="AV292" s="1508" t="str">
        <f t="shared" si="222"/>
        <v>.</v>
      </c>
      <c r="AW292" s="1509" t="str">
        <f t="shared" si="222"/>
        <v>.</v>
      </c>
      <c r="AX292" s="327"/>
      <c r="AY292" s="116"/>
      <c r="AZ292" s="1474"/>
      <c r="BA292" s="1474"/>
      <c r="BB292" s="1474"/>
    </row>
    <row r="293" spans="1:54" s="189" customFormat="1" x14ac:dyDescent="0.2">
      <c r="A293" s="183"/>
      <c r="B293" s="325"/>
      <c r="C293" s="1028"/>
      <c r="D293" s="1024"/>
      <c r="E293" s="878"/>
      <c r="F293" s="878"/>
      <c r="G293" s="874"/>
      <c r="H293" s="874"/>
      <c r="I293" s="874"/>
      <c r="J293" s="874"/>
      <c r="K293" s="874"/>
      <c r="L293" s="874"/>
      <c r="M293" s="333"/>
      <c r="N293" s="116"/>
      <c r="O293" s="116"/>
      <c r="P293" s="116"/>
      <c r="Q293" s="101"/>
      <c r="R293" s="325"/>
      <c r="S293" s="1003" t="str">
        <f t="shared" si="220"/>
        <v>.</v>
      </c>
      <c r="T293" s="1004" t="str">
        <f t="shared" si="220"/>
        <v>.</v>
      </c>
      <c r="U293" s="1004" t="str">
        <f t="shared" si="220"/>
        <v>.</v>
      </c>
      <c r="V293" s="1004" t="str">
        <f t="shared" si="220"/>
        <v>.</v>
      </c>
      <c r="W293" s="1004" t="str">
        <f t="shared" si="220"/>
        <v>.</v>
      </c>
      <c r="X293" s="1004" t="str">
        <f t="shared" si="220"/>
        <v>.</v>
      </c>
      <c r="Y293" s="1005" t="str">
        <f t="shared" si="220"/>
        <v>.</v>
      </c>
      <c r="Z293" s="116"/>
      <c r="AA293" s="1507" t="str">
        <f t="shared" si="223"/>
        <v>.</v>
      </c>
      <c r="AB293" s="1508" t="str">
        <f t="shared" si="221"/>
        <v>.</v>
      </c>
      <c r="AC293" s="1508" t="str">
        <f t="shared" si="221"/>
        <v>.</v>
      </c>
      <c r="AD293" s="1508" t="str">
        <f t="shared" si="221"/>
        <v>.</v>
      </c>
      <c r="AE293" s="1508" t="str">
        <f t="shared" si="221"/>
        <v>.</v>
      </c>
      <c r="AF293" s="1508" t="str">
        <f t="shared" si="221"/>
        <v>.</v>
      </c>
      <c r="AG293" s="1509" t="str">
        <f t="shared" si="221"/>
        <v>.</v>
      </c>
      <c r="AH293" s="116"/>
      <c r="AI293" s="1003" t="str">
        <f>IF(S293=".",".",SUM($S293:S293))</f>
        <v>.</v>
      </c>
      <c r="AJ293" s="1004" t="str">
        <f>IF(T293=".",".",SUM($S293:T293))</f>
        <v>.</v>
      </c>
      <c r="AK293" s="1004" t="str">
        <f>IF(U293=".",".",SUM($S293:U293))</f>
        <v>.</v>
      </c>
      <c r="AL293" s="1004" t="str">
        <f>IF(V293=".",".",SUM($S293:V293))</f>
        <v>.</v>
      </c>
      <c r="AM293" s="1004" t="str">
        <f>IF(W293=".",".",SUM($S293:W293))</f>
        <v>.</v>
      </c>
      <c r="AN293" s="1004" t="str">
        <f>IF(X293=".",".",SUM($S293:X293))</f>
        <v>.</v>
      </c>
      <c r="AO293" s="1005" t="str">
        <f>IF(Y293=".",".",SUM($S293:Y293))</f>
        <v>.</v>
      </c>
      <c r="AP293" s="116"/>
      <c r="AQ293" s="1507" t="str">
        <f t="shared" si="222"/>
        <v>.</v>
      </c>
      <c r="AR293" s="1508" t="str">
        <f t="shared" si="222"/>
        <v>.</v>
      </c>
      <c r="AS293" s="1508" t="str">
        <f t="shared" si="222"/>
        <v>.</v>
      </c>
      <c r="AT293" s="1508" t="str">
        <f t="shared" si="222"/>
        <v>.</v>
      </c>
      <c r="AU293" s="1508" t="str">
        <f t="shared" si="222"/>
        <v>.</v>
      </c>
      <c r="AV293" s="1508" t="str">
        <f t="shared" si="222"/>
        <v>.</v>
      </c>
      <c r="AW293" s="1509" t="str">
        <f t="shared" si="222"/>
        <v>.</v>
      </c>
      <c r="AX293" s="327"/>
      <c r="AY293" s="116"/>
      <c r="AZ293" s="1474"/>
      <c r="BA293" s="1474"/>
      <c r="BB293" s="1474"/>
    </row>
    <row r="294" spans="1:54" s="189" customFormat="1" x14ac:dyDescent="0.2">
      <c r="A294" s="183"/>
      <c r="B294" s="325"/>
      <c r="C294" s="1028"/>
      <c r="D294" s="1024"/>
      <c r="E294" s="878"/>
      <c r="F294" s="878"/>
      <c r="G294" s="874"/>
      <c r="H294" s="874"/>
      <c r="I294" s="874"/>
      <c r="J294" s="874"/>
      <c r="K294" s="874"/>
      <c r="L294" s="874"/>
      <c r="M294" s="333"/>
      <c r="N294" s="116"/>
      <c r="O294" s="116"/>
      <c r="P294" s="116"/>
      <c r="Q294" s="101"/>
      <c r="R294" s="325"/>
      <c r="S294" s="1003" t="str">
        <f t="shared" si="220"/>
        <v>.</v>
      </c>
      <c r="T294" s="1004" t="str">
        <f t="shared" si="220"/>
        <v>.</v>
      </c>
      <c r="U294" s="1004" t="str">
        <f t="shared" si="220"/>
        <v>.</v>
      </c>
      <c r="V294" s="1004" t="str">
        <f t="shared" si="220"/>
        <v>.</v>
      </c>
      <c r="W294" s="1004" t="str">
        <f t="shared" si="220"/>
        <v>.</v>
      </c>
      <c r="X294" s="1004" t="str">
        <f t="shared" si="220"/>
        <v>.</v>
      </c>
      <c r="Y294" s="1005" t="str">
        <f t="shared" si="220"/>
        <v>.</v>
      </c>
      <c r="Z294" s="116"/>
      <c r="AA294" s="1507" t="str">
        <f t="shared" si="223"/>
        <v>.</v>
      </c>
      <c r="AB294" s="1508" t="str">
        <f t="shared" si="221"/>
        <v>.</v>
      </c>
      <c r="AC294" s="1508" t="str">
        <f t="shared" si="221"/>
        <v>.</v>
      </c>
      <c r="AD294" s="1508" t="str">
        <f t="shared" si="221"/>
        <v>.</v>
      </c>
      <c r="AE294" s="1508" t="str">
        <f t="shared" si="221"/>
        <v>.</v>
      </c>
      <c r="AF294" s="1508" t="str">
        <f t="shared" si="221"/>
        <v>.</v>
      </c>
      <c r="AG294" s="1509" t="str">
        <f t="shared" si="221"/>
        <v>.</v>
      </c>
      <c r="AH294" s="116"/>
      <c r="AI294" s="1003" t="str">
        <f>IF(S294=".",".",SUM($S294:S294))</f>
        <v>.</v>
      </c>
      <c r="AJ294" s="1004" t="str">
        <f>IF(T294=".",".",SUM($S294:T294))</f>
        <v>.</v>
      </c>
      <c r="AK294" s="1004" t="str">
        <f>IF(U294=".",".",SUM($S294:U294))</f>
        <v>.</v>
      </c>
      <c r="AL294" s="1004" t="str">
        <f>IF(V294=".",".",SUM($S294:V294))</f>
        <v>.</v>
      </c>
      <c r="AM294" s="1004" t="str">
        <f>IF(W294=".",".",SUM($S294:W294))</f>
        <v>.</v>
      </c>
      <c r="AN294" s="1004" t="str">
        <f>IF(X294=".",".",SUM($S294:X294))</f>
        <v>.</v>
      </c>
      <c r="AO294" s="1005" t="str">
        <f>IF(Y294=".",".",SUM($S294:Y294))</f>
        <v>.</v>
      </c>
      <c r="AP294" s="116"/>
      <c r="AQ294" s="1507" t="str">
        <f t="shared" si="222"/>
        <v>.</v>
      </c>
      <c r="AR294" s="1508" t="str">
        <f t="shared" si="222"/>
        <v>.</v>
      </c>
      <c r="AS294" s="1508" t="str">
        <f t="shared" si="222"/>
        <v>.</v>
      </c>
      <c r="AT294" s="1508" t="str">
        <f t="shared" si="222"/>
        <v>.</v>
      </c>
      <c r="AU294" s="1508" t="str">
        <f t="shared" si="222"/>
        <v>.</v>
      </c>
      <c r="AV294" s="1508" t="str">
        <f t="shared" si="222"/>
        <v>.</v>
      </c>
      <c r="AW294" s="1509" t="str">
        <f t="shared" si="222"/>
        <v>.</v>
      </c>
      <c r="AX294" s="327"/>
      <c r="AY294" s="116"/>
      <c r="AZ294" s="1474"/>
      <c r="BA294" s="1474"/>
      <c r="BB294" s="1474"/>
    </row>
    <row r="295" spans="1:54" s="189" customFormat="1" x14ac:dyDescent="0.2">
      <c r="A295" s="183"/>
      <c r="B295" s="325"/>
      <c r="C295" s="1028"/>
      <c r="D295" s="1024"/>
      <c r="E295" s="878"/>
      <c r="F295" s="878"/>
      <c r="G295" s="874"/>
      <c r="H295" s="874"/>
      <c r="I295" s="874"/>
      <c r="J295" s="874"/>
      <c r="K295" s="874"/>
      <c r="L295" s="874"/>
      <c r="M295" s="333"/>
      <c r="N295" s="116"/>
      <c r="O295" s="116"/>
      <c r="P295" s="116"/>
      <c r="Q295" s="101"/>
      <c r="R295" s="325"/>
      <c r="S295" s="1003" t="str">
        <f t="shared" si="220"/>
        <v>.</v>
      </c>
      <c r="T295" s="1004" t="str">
        <f t="shared" si="220"/>
        <v>.</v>
      </c>
      <c r="U295" s="1004" t="str">
        <f t="shared" si="220"/>
        <v>.</v>
      </c>
      <c r="V295" s="1004" t="str">
        <f t="shared" si="220"/>
        <v>.</v>
      </c>
      <c r="W295" s="1004" t="str">
        <f t="shared" si="220"/>
        <v>.</v>
      </c>
      <c r="X295" s="1004" t="str">
        <f t="shared" si="220"/>
        <v>.</v>
      </c>
      <c r="Y295" s="1005" t="str">
        <f t="shared" si="220"/>
        <v>.</v>
      </c>
      <c r="Z295" s="116"/>
      <c r="AA295" s="1507" t="str">
        <f t="shared" si="223"/>
        <v>.</v>
      </c>
      <c r="AB295" s="1508" t="str">
        <f t="shared" si="221"/>
        <v>.</v>
      </c>
      <c r="AC295" s="1508" t="str">
        <f t="shared" si="221"/>
        <v>.</v>
      </c>
      <c r="AD295" s="1508" t="str">
        <f t="shared" si="221"/>
        <v>.</v>
      </c>
      <c r="AE295" s="1508" t="str">
        <f t="shared" si="221"/>
        <v>.</v>
      </c>
      <c r="AF295" s="1508" t="str">
        <f t="shared" si="221"/>
        <v>.</v>
      </c>
      <c r="AG295" s="1509" t="str">
        <f t="shared" si="221"/>
        <v>.</v>
      </c>
      <c r="AH295" s="116"/>
      <c r="AI295" s="1003" t="str">
        <f>IF(S295=".",".",SUM($S295:S295))</f>
        <v>.</v>
      </c>
      <c r="AJ295" s="1004" t="str">
        <f>IF(T295=".",".",SUM($S295:T295))</f>
        <v>.</v>
      </c>
      <c r="AK295" s="1004" t="str">
        <f>IF(U295=".",".",SUM($S295:U295))</f>
        <v>.</v>
      </c>
      <c r="AL295" s="1004" t="str">
        <f>IF(V295=".",".",SUM($S295:V295))</f>
        <v>.</v>
      </c>
      <c r="AM295" s="1004" t="str">
        <f>IF(W295=".",".",SUM($S295:W295))</f>
        <v>.</v>
      </c>
      <c r="AN295" s="1004" t="str">
        <f>IF(X295=".",".",SUM($S295:X295))</f>
        <v>.</v>
      </c>
      <c r="AO295" s="1005" t="str">
        <f>IF(Y295=".",".",SUM($S295:Y295))</f>
        <v>.</v>
      </c>
      <c r="AP295" s="116"/>
      <c r="AQ295" s="1507" t="str">
        <f t="shared" si="222"/>
        <v>.</v>
      </c>
      <c r="AR295" s="1508" t="str">
        <f t="shared" si="222"/>
        <v>.</v>
      </c>
      <c r="AS295" s="1508" t="str">
        <f t="shared" si="222"/>
        <v>.</v>
      </c>
      <c r="AT295" s="1508" t="str">
        <f t="shared" si="222"/>
        <v>.</v>
      </c>
      <c r="AU295" s="1508" t="str">
        <f t="shared" si="222"/>
        <v>.</v>
      </c>
      <c r="AV295" s="1508" t="str">
        <f t="shared" si="222"/>
        <v>.</v>
      </c>
      <c r="AW295" s="1509" t="str">
        <f t="shared" si="222"/>
        <v>.</v>
      </c>
      <c r="AX295" s="327"/>
      <c r="AY295" s="116"/>
      <c r="AZ295" s="1474"/>
      <c r="BA295" s="1474"/>
      <c r="BB295" s="1474"/>
    </row>
    <row r="296" spans="1:54" s="189" customFormat="1" x14ac:dyDescent="0.2">
      <c r="A296" s="183"/>
      <c r="B296" s="325"/>
      <c r="C296" s="1028"/>
      <c r="D296" s="1024"/>
      <c r="E296" s="878"/>
      <c r="F296" s="878"/>
      <c r="G296" s="874"/>
      <c r="H296" s="874"/>
      <c r="I296" s="874"/>
      <c r="J296" s="874"/>
      <c r="K296" s="874"/>
      <c r="L296" s="874"/>
      <c r="M296" s="333"/>
      <c r="N296" s="116"/>
      <c r="O296" s="116"/>
      <c r="P296" s="116"/>
      <c r="Q296" s="101"/>
      <c r="R296" s="325"/>
      <c r="S296" s="1003" t="str">
        <f t="shared" si="220"/>
        <v>.</v>
      </c>
      <c r="T296" s="1004" t="str">
        <f t="shared" si="220"/>
        <v>.</v>
      </c>
      <c r="U296" s="1004" t="str">
        <f t="shared" si="220"/>
        <v>.</v>
      </c>
      <c r="V296" s="1004" t="str">
        <f t="shared" si="220"/>
        <v>.</v>
      </c>
      <c r="W296" s="1004" t="str">
        <f t="shared" si="220"/>
        <v>.</v>
      </c>
      <c r="X296" s="1004" t="str">
        <f t="shared" si="220"/>
        <v>.</v>
      </c>
      <c r="Y296" s="1005" t="str">
        <f t="shared" si="220"/>
        <v>.</v>
      </c>
      <c r="Z296" s="116"/>
      <c r="AA296" s="1507" t="str">
        <f t="shared" si="223"/>
        <v>.</v>
      </c>
      <c r="AB296" s="1508" t="str">
        <f t="shared" si="223"/>
        <v>.</v>
      </c>
      <c r="AC296" s="1508" t="str">
        <f t="shared" si="223"/>
        <v>.</v>
      </c>
      <c r="AD296" s="1508" t="str">
        <f t="shared" si="223"/>
        <v>.</v>
      </c>
      <c r="AE296" s="1508" t="str">
        <f t="shared" si="223"/>
        <v>.</v>
      </c>
      <c r="AF296" s="1508" t="str">
        <f t="shared" si="223"/>
        <v>.</v>
      </c>
      <c r="AG296" s="1509" t="str">
        <f t="shared" si="223"/>
        <v>.</v>
      </c>
      <c r="AH296" s="116"/>
      <c r="AI296" s="1003" t="str">
        <f>IF(S296=".",".",SUM($S296:S296))</f>
        <v>.</v>
      </c>
      <c r="AJ296" s="1004" t="str">
        <f>IF(T296=".",".",SUM($S296:T296))</f>
        <v>.</v>
      </c>
      <c r="AK296" s="1004" t="str">
        <f>IF(U296=".",".",SUM($S296:U296))</f>
        <v>.</v>
      </c>
      <c r="AL296" s="1004" t="str">
        <f>IF(V296=".",".",SUM($S296:V296))</f>
        <v>.</v>
      </c>
      <c r="AM296" s="1004" t="str">
        <f>IF(W296=".",".",SUM($S296:W296))</f>
        <v>.</v>
      </c>
      <c r="AN296" s="1004" t="str">
        <f>IF(X296=".",".",SUM($S296:X296))</f>
        <v>.</v>
      </c>
      <c r="AO296" s="1005" t="str">
        <f>IF(Y296=".",".",SUM($S296:Y296))</f>
        <v>.</v>
      </c>
      <c r="AP296" s="116"/>
      <c r="AQ296" s="1507" t="str">
        <f t="shared" si="222"/>
        <v>.</v>
      </c>
      <c r="AR296" s="1508" t="str">
        <f t="shared" si="222"/>
        <v>.</v>
      </c>
      <c r="AS296" s="1508" t="str">
        <f t="shared" si="222"/>
        <v>.</v>
      </c>
      <c r="AT296" s="1508" t="str">
        <f t="shared" si="222"/>
        <v>.</v>
      </c>
      <c r="AU296" s="1508" t="str">
        <f t="shared" si="222"/>
        <v>.</v>
      </c>
      <c r="AV296" s="1508" t="str">
        <f t="shared" si="222"/>
        <v>.</v>
      </c>
      <c r="AW296" s="1509" t="str">
        <f t="shared" si="222"/>
        <v>.</v>
      </c>
      <c r="AX296" s="327"/>
      <c r="AY296" s="116"/>
      <c r="AZ296" s="1474"/>
      <c r="BA296" s="1474"/>
      <c r="BB296" s="1474"/>
    </row>
    <row r="297" spans="1:54" s="189" customFormat="1" x14ac:dyDescent="0.2">
      <c r="A297" s="183"/>
      <c r="B297" s="325"/>
      <c r="C297" s="1028"/>
      <c r="D297" s="1024"/>
      <c r="E297" s="878"/>
      <c r="F297" s="878"/>
      <c r="G297" s="874"/>
      <c r="H297" s="874"/>
      <c r="I297" s="874"/>
      <c r="J297" s="874"/>
      <c r="K297" s="874"/>
      <c r="L297" s="874"/>
      <c r="M297" s="333"/>
      <c r="N297" s="116"/>
      <c r="O297" s="116"/>
      <c r="P297" s="116"/>
      <c r="Q297" s="101"/>
      <c r="R297" s="325"/>
      <c r="S297" s="1003" t="str">
        <f t="shared" si="220"/>
        <v>.</v>
      </c>
      <c r="T297" s="1004" t="str">
        <f t="shared" si="220"/>
        <v>.</v>
      </c>
      <c r="U297" s="1004" t="str">
        <f t="shared" si="220"/>
        <v>.</v>
      </c>
      <c r="V297" s="1004" t="str">
        <f t="shared" si="220"/>
        <v>.</v>
      </c>
      <c r="W297" s="1004" t="str">
        <f t="shared" si="220"/>
        <v>.</v>
      </c>
      <c r="X297" s="1004" t="str">
        <f t="shared" si="220"/>
        <v>.</v>
      </c>
      <c r="Y297" s="1005" t="str">
        <f t="shared" si="220"/>
        <v>.</v>
      </c>
      <c r="Z297" s="116"/>
      <c r="AA297" s="1507" t="str">
        <f t="shared" si="223"/>
        <v>.</v>
      </c>
      <c r="AB297" s="1508" t="str">
        <f t="shared" si="223"/>
        <v>.</v>
      </c>
      <c r="AC297" s="1508" t="str">
        <f t="shared" si="223"/>
        <v>.</v>
      </c>
      <c r="AD297" s="1508" t="str">
        <f t="shared" si="223"/>
        <v>.</v>
      </c>
      <c r="AE297" s="1508" t="str">
        <f t="shared" si="223"/>
        <v>.</v>
      </c>
      <c r="AF297" s="1508" t="str">
        <f t="shared" si="223"/>
        <v>.</v>
      </c>
      <c r="AG297" s="1509" t="str">
        <f t="shared" si="223"/>
        <v>.</v>
      </c>
      <c r="AH297" s="116"/>
      <c r="AI297" s="1003" t="str">
        <f>IF(S297=".",".",SUM($S297:S297))</f>
        <v>.</v>
      </c>
      <c r="AJ297" s="1004" t="str">
        <f>IF(T297=".",".",SUM($S297:T297))</f>
        <v>.</v>
      </c>
      <c r="AK297" s="1004" t="str">
        <f>IF(U297=".",".",SUM($S297:U297))</f>
        <v>.</v>
      </c>
      <c r="AL297" s="1004" t="str">
        <f>IF(V297=".",".",SUM($S297:V297))</f>
        <v>.</v>
      </c>
      <c r="AM297" s="1004" t="str">
        <f>IF(W297=".",".",SUM($S297:W297))</f>
        <v>.</v>
      </c>
      <c r="AN297" s="1004" t="str">
        <f>IF(X297=".",".",SUM($S297:X297))</f>
        <v>.</v>
      </c>
      <c r="AO297" s="1005" t="str">
        <f>IF(Y297=".",".",SUM($S297:Y297))</f>
        <v>.</v>
      </c>
      <c r="AP297" s="116"/>
      <c r="AQ297" s="1507" t="str">
        <f t="shared" si="222"/>
        <v>.</v>
      </c>
      <c r="AR297" s="1508" t="str">
        <f t="shared" si="222"/>
        <v>.</v>
      </c>
      <c r="AS297" s="1508" t="str">
        <f t="shared" si="222"/>
        <v>.</v>
      </c>
      <c r="AT297" s="1508" t="str">
        <f t="shared" si="222"/>
        <v>.</v>
      </c>
      <c r="AU297" s="1508" t="str">
        <f t="shared" si="222"/>
        <v>.</v>
      </c>
      <c r="AV297" s="1508" t="str">
        <f t="shared" si="222"/>
        <v>.</v>
      </c>
      <c r="AW297" s="1509" t="str">
        <f>IFERROR(L297/$E297-1,".")</f>
        <v>.</v>
      </c>
      <c r="AX297" s="327"/>
      <c r="AY297" s="116"/>
      <c r="AZ297" s="1474"/>
      <c r="BA297" s="1474"/>
      <c r="BB297" s="1474"/>
    </row>
    <row r="298" spans="1:54" s="189" customFormat="1" x14ac:dyDescent="0.2">
      <c r="A298" s="183"/>
      <c r="B298" s="325"/>
      <c r="C298" s="1028"/>
      <c r="D298" s="1024"/>
      <c r="E298" s="878"/>
      <c r="F298" s="878"/>
      <c r="G298" s="874"/>
      <c r="H298" s="874"/>
      <c r="I298" s="874"/>
      <c r="J298" s="874"/>
      <c r="K298" s="874"/>
      <c r="L298" s="874"/>
      <c r="M298" s="333"/>
      <c r="N298" s="116"/>
      <c r="O298" s="116"/>
      <c r="P298" s="116"/>
      <c r="Q298" s="101"/>
      <c r="R298" s="325"/>
      <c r="S298" s="1003" t="str">
        <f t="shared" si="220"/>
        <v>.</v>
      </c>
      <c r="T298" s="1004" t="str">
        <f t="shared" si="220"/>
        <v>.</v>
      </c>
      <c r="U298" s="1004" t="str">
        <f t="shared" si="220"/>
        <v>.</v>
      </c>
      <c r="V298" s="1004" t="str">
        <f t="shared" si="220"/>
        <v>.</v>
      </c>
      <c r="W298" s="1004" t="str">
        <f t="shared" si="220"/>
        <v>.</v>
      </c>
      <c r="X298" s="1004" t="str">
        <f t="shared" si="220"/>
        <v>.</v>
      </c>
      <c r="Y298" s="1005" t="str">
        <f t="shared" si="220"/>
        <v>.</v>
      </c>
      <c r="Z298" s="116"/>
      <c r="AA298" s="1507" t="str">
        <f t="shared" si="223"/>
        <v>.</v>
      </c>
      <c r="AB298" s="1508" t="str">
        <f t="shared" si="223"/>
        <v>.</v>
      </c>
      <c r="AC298" s="1508" t="str">
        <f t="shared" si="223"/>
        <v>.</v>
      </c>
      <c r="AD298" s="1508" t="str">
        <f t="shared" si="223"/>
        <v>.</v>
      </c>
      <c r="AE298" s="1508" t="str">
        <f t="shared" si="223"/>
        <v>.</v>
      </c>
      <c r="AF298" s="1508" t="str">
        <f t="shared" si="223"/>
        <v>.</v>
      </c>
      <c r="AG298" s="1509" t="str">
        <f t="shared" si="223"/>
        <v>.</v>
      </c>
      <c r="AH298" s="116"/>
      <c r="AI298" s="1003" t="str">
        <f>IF(S298=".",".",SUM($S298:S298))</f>
        <v>.</v>
      </c>
      <c r="AJ298" s="1004" t="str">
        <f>IF(T298=".",".",SUM($S298:T298))</f>
        <v>.</v>
      </c>
      <c r="AK298" s="1004" t="str">
        <f>IF(U298=".",".",SUM($S298:U298))</f>
        <v>.</v>
      </c>
      <c r="AL298" s="1004" t="str">
        <f>IF(V298=".",".",SUM($S298:V298))</f>
        <v>.</v>
      </c>
      <c r="AM298" s="1004" t="str">
        <f>IF(W298=".",".",SUM($S298:W298))</f>
        <v>.</v>
      </c>
      <c r="AN298" s="1004" t="str">
        <f>IF(X298=".",".",SUM($S298:X298))</f>
        <v>.</v>
      </c>
      <c r="AO298" s="1005" t="str">
        <f>IF(Y298=".",".",SUM($S298:Y298))</f>
        <v>.</v>
      </c>
      <c r="AP298" s="116"/>
      <c r="AQ298" s="1507" t="str">
        <f t="shared" si="222"/>
        <v>.</v>
      </c>
      <c r="AR298" s="1508" t="str">
        <f t="shared" si="222"/>
        <v>.</v>
      </c>
      <c r="AS298" s="1508" t="str">
        <f t="shared" si="222"/>
        <v>.</v>
      </c>
      <c r="AT298" s="1508" t="str">
        <f t="shared" si="222"/>
        <v>.</v>
      </c>
      <c r="AU298" s="1508" t="str">
        <f t="shared" si="222"/>
        <v>.</v>
      </c>
      <c r="AV298" s="1508" t="str">
        <f t="shared" si="222"/>
        <v>.</v>
      </c>
      <c r="AW298" s="1509" t="str">
        <f t="shared" si="222"/>
        <v>.</v>
      </c>
      <c r="AX298" s="327"/>
      <c r="AY298" s="116"/>
      <c r="AZ298" s="1474"/>
      <c r="BA298" s="1474"/>
      <c r="BB298" s="1474"/>
    </row>
    <row r="299" spans="1:54" s="189" customFormat="1" x14ac:dyDescent="0.2">
      <c r="A299" s="183"/>
      <c r="B299" s="325"/>
      <c r="C299" s="1028"/>
      <c r="D299" s="1024"/>
      <c r="E299" s="878"/>
      <c r="F299" s="878"/>
      <c r="G299" s="874"/>
      <c r="H299" s="874"/>
      <c r="I299" s="874"/>
      <c r="J299" s="874"/>
      <c r="K299" s="874"/>
      <c r="L299" s="874"/>
      <c r="M299" s="333"/>
      <c r="N299" s="116"/>
      <c r="O299" s="116"/>
      <c r="P299" s="116"/>
      <c r="Q299" s="101"/>
      <c r="R299" s="325"/>
      <c r="S299" s="1003" t="str">
        <f t="shared" si="220"/>
        <v>.</v>
      </c>
      <c r="T299" s="1004" t="str">
        <f t="shared" si="220"/>
        <v>.</v>
      </c>
      <c r="U299" s="1004" t="str">
        <f t="shared" si="220"/>
        <v>.</v>
      </c>
      <c r="V299" s="1004" t="str">
        <f t="shared" si="220"/>
        <v>.</v>
      </c>
      <c r="W299" s="1004" t="str">
        <f t="shared" si="220"/>
        <v>.</v>
      </c>
      <c r="X299" s="1004" t="str">
        <f t="shared" si="220"/>
        <v>.</v>
      </c>
      <c r="Y299" s="1005" t="str">
        <f t="shared" si="220"/>
        <v>.</v>
      </c>
      <c r="Z299" s="116"/>
      <c r="AA299" s="1507" t="str">
        <f t="shared" si="223"/>
        <v>.</v>
      </c>
      <c r="AB299" s="1508" t="str">
        <f t="shared" si="223"/>
        <v>.</v>
      </c>
      <c r="AC299" s="1508" t="str">
        <f t="shared" si="223"/>
        <v>.</v>
      </c>
      <c r="AD299" s="1508" t="str">
        <f t="shared" si="223"/>
        <v>.</v>
      </c>
      <c r="AE299" s="1508" t="str">
        <f t="shared" si="223"/>
        <v>.</v>
      </c>
      <c r="AF299" s="1508" t="str">
        <f t="shared" si="223"/>
        <v>.</v>
      </c>
      <c r="AG299" s="1509" t="str">
        <f t="shared" si="223"/>
        <v>.</v>
      </c>
      <c r="AH299" s="116"/>
      <c r="AI299" s="1003" t="str">
        <f>IF(S299=".",".",SUM($S299:S299))</f>
        <v>.</v>
      </c>
      <c r="AJ299" s="1004" t="str">
        <f>IF(T299=".",".",SUM($S299:T299))</f>
        <v>.</v>
      </c>
      <c r="AK299" s="1004" t="str">
        <f>IF(U299=".",".",SUM($S299:U299))</f>
        <v>.</v>
      </c>
      <c r="AL299" s="1004" t="str">
        <f>IF(V299=".",".",SUM($S299:V299))</f>
        <v>.</v>
      </c>
      <c r="AM299" s="1004" t="str">
        <f>IF(W299=".",".",SUM($S299:W299))</f>
        <v>.</v>
      </c>
      <c r="AN299" s="1004" t="str">
        <f>IF(X299=".",".",SUM($S299:X299))</f>
        <v>.</v>
      </c>
      <c r="AO299" s="1005" t="str">
        <f>IF(Y299=".",".",SUM($S299:Y299))</f>
        <v>.</v>
      </c>
      <c r="AP299" s="116"/>
      <c r="AQ299" s="1507" t="str">
        <f t="shared" si="222"/>
        <v>.</v>
      </c>
      <c r="AR299" s="1508" t="str">
        <f t="shared" si="222"/>
        <v>.</v>
      </c>
      <c r="AS299" s="1508" t="str">
        <f t="shared" si="222"/>
        <v>.</v>
      </c>
      <c r="AT299" s="1508" t="str">
        <f t="shared" si="222"/>
        <v>.</v>
      </c>
      <c r="AU299" s="1508" t="str">
        <f t="shared" si="222"/>
        <v>.</v>
      </c>
      <c r="AV299" s="1508" t="str">
        <f t="shared" si="222"/>
        <v>.</v>
      </c>
      <c r="AW299" s="1509" t="str">
        <f t="shared" si="222"/>
        <v>.</v>
      </c>
      <c r="AX299" s="327"/>
      <c r="AY299" s="116"/>
      <c r="AZ299" s="1474"/>
      <c r="BA299" s="1474"/>
      <c r="BB299" s="1474"/>
    </row>
    <row r="300" spans="1:54" s="189" customFormat="1" x14ac:dyDescent="0.2">
      <c r="A300" s="183"/>
      <c r="B300" s="325"/>
      <c r="C300" s="1028"/>
      <c r="D300" s="1024"/>
      <c r="E300" s="878"/>
      <c r="F300" s="878"/>
      <c r="G300" s="874"/>
      <c r="H300" s="874"/>
      <c r="I300" s="874"/>
      <c r="J300" s="874"/>
      <c r="K300" s="874"/>
      <c r="L300" s="874"/>
      <c r="M300" s="333"/>
      <c r="N300" s="116"/>
      <c r="O300" s="116"/>
      <c r="P300" s="116"/>
      <c r="Q300" s="101"/>
      <c r="R300" s="325"/>
      <c r="S300" s="1003" t="str">
        <f t="shared" si="220"/>
        <v>.</v>
      </c>
      <c r="T300" s="1004" t="str">
        <f t="shared" si="220"/>
        <v>.</v>
      </c>
      <c r="U300" s="1004" t="str">
        <f t="shared" si="220"/>
        <v>.</v>
      </c>
      <c r="V300" s="1004" t="str">
        <f t="shared" si="220"/>
        <v>.</v>
      </c>
      <c r="W300" s="1004" t="str">
        <f t="shared" si="220"/>
        <v>.</v>
      </c>
      <c r="X300" s="1004" t="str">
        <f t="shared" si="220"/>
        <v>.</v>
      </c>
      <c r="Y300" s="1005" t="str">
        <f t="shared" si="220"/>
        <v>.</v>
      </c>
      <c r="Z300" s="116"/>
      <c r="AA300" s="1507" t="str">
        <f t="shared" si="223"/>
        <v>.</v>
      </c>
      <c r="AB300" s="1508" t="str">
        <f t="shared" si="223"/>
        <v>.</v>
      </c>
      <c r="AC300" s="1508" t="str">
        <f t="shared" si="223"/>
        <v>.</v>
      </c>
      <c r="AD300" s="1508" t="str">
        <f t="shared" si="223"/>
        <v>.</v>
      </c>
      <c r="AE300" s="1508" t="str">
        <f t="shared" si="223"/>
        <v>.</v>
      </c>
      <c r="AF300" s="1508" t="str">
        <f t="shared" si="223"/>
        <v>.</v>
      </c>
      <c r="AG300" s="1509" t="str">
        <f t="shared" si="223"/>
        <v>.</v>
      </c>
      <c r="AH300" s="116"/>
      <c r="AI300" s="1003" t="str">
        <f>IF(S300=".",".",SUM($S300:S300))</f>
        <v>.</v>
      </c>
      <c r="AJ300" s="1004" t="str">
        <f>IF(T300=".",".",SUM($S300:T300))</f>
        <v>.</v>
      </c>
      <c r="AK300" s="1004" t="str">
        <f>IF(U300=".",".",SUM($S300:U300))</f>
        <v>.</v>
      </c>
      <c r="AL300" s="1004" t="str">
        <f>IF(V300=".",".",SUM($S300:V300))</f>
        <v>.</v>
      </c>
      <c r="AM300" s="1004" t="str">
        <f>IF(W300=".",".",SUM($S300:W300))</f>
        <v>.</v>
      </c>
      <c r="AN300" s="1004" t="str">
        <f>IF(X300=".",".",SUM($S300:X300))</f>
        <v>.</v>
      </c>
      <c r="AO300" s="1005" t="str">
        <f>IF(Y300=".",".",SUM($S300:Y300))</f>
        <v>.</v>
      </c>
      <c r="AP300" s="116"/>
      <c r="AQ300" s="1507" t="str">
        <f t="shared" si="222"/>
        <v>.</v>
      </c>
      <c r="AR300" s="1508" t="str">
        <f t="shared" si="222"/>
        <v>.</v>
      </c>
      <c r="AS300" s="1508" t="str">
        <f t="shared" si="222"/>
        <v>.</v>
      </c>
      <c r="AT300" s="1508" t="str">
        <f t="shared" si="222"/>
        <v>.</v>
      </c>
      <c r="AU300" s="1508" t="str">
        <f t="shared" si="222"/>
        <v>.</v>
      </c>
      <c r="AV300" s="1508" t="str">
        <f t="shared" si="222"/>
        <v>.</v>
      </c>
      <c r="AW300" s="1509" t="str">
        <f t="shared" si="222"/>
        <v>.</v>
      </c>
      <c r="AX300" s="327"/>
      <c r="AY300" s="116"/>
      <c r="AZ300" s="1474"/>
      <c r="BA300" s="1474"/>
      <c r="BB300" s="1474"/>
    </row>
    <row r="301" spans="1:54" s="189" customFormat="1" x14ac:dyDescent="0.2">
      <c r="A301" s="183"/>
      <c r="B301" s="325"/>
      <c r="C301" s="1028"/>
      <c r="D301" s="1024"/>
      <c r="E301" s="878"/>
      <c r="F301" s="878"/>
      <c r="G301" s="874"/>
      <c r="H301" s="874"/>
      <c r="I301" s="874"/>
      <c r="J301" s="874"/>
      <c r="K301" s="874"/>
      <c r="L301" s="874"/>
      <c r="M301" s="333"/>
      <c r="N301" s="116"/>
      <c r="O301" s="116"/>
      <c r="P301" s="116"/>
      <c r="Q301" s="101"/>
      <c r="R301" s="325"/>
      <c r="S301" s="1003" t="str">
        <f t="shared" si="220"/>
        <v>.</v>
      </c>
      <c r="T301" s="1004" t="str">
        <f t="shared" si="220"/>
        <v>.</v>
      </c>
      <c r="U301" s="1004" t="str">
        <f t="shared" si="220"/>
        <v>.</v>
      </c>
      <c r="V301" s="1004" t="str">
        <f t="shared" si="220"/>
        <v>.</v>
      </c>
      <c r="W301" s="1004" t="str">
        <f t="shared" si="220"/>
        <v>.</v>
      </c>
      <c r="X301" s="1004" t="str">
        <f t="shared" si="220"/>
        <v>.</v>
      </c>
      <c r="Y301" s="1005" t="str">
        <f t="shared" si="220"/>
        <v>.</v>
      </c>
      <c r="Z301" s="116"/>
      <c r="AA301" s="1507" t="str">
        <f t="shared" si="223"/>
        <v>.</v>
      </c>
      <c r="AB301" s="1508" t="str">
        <f t="shared" si="223"/>
        <v>.</v>
      </c>
      <c r="AC301" s="1508" t="str">
        <f t="shared" si="223"/>
        <v>.</v>
      </c>
      <c r="AD301" s="1508" t="str">
        <f t="shared" si="223"/>
        <v>.</v>
      </c>
      <c r="AE301" s="1508" t="str">
        <f t="shared" si="223"/>
        <v>.</v>
      </c>
      <c r="AF301" s="1508" t="str">
        <f t="shared" si="223"/>
        <v>.</v>
      </c>
      <c r="AG301" s="1509" t="str">
        <f t="shared" si="223"/>
        <v>.</v>
      </c>
      <c r="AH301" s="116"/>
      <c r="AI301" s="1003" t="str">
        <f>IF(S301=".",".",SUM($S301:S301))</f>
        <v>.</v>
      </c>
      <c r="AJ301" s="1004" t="str">
        <f>IF(T301=".",".",SUM($S301:T301))</f>
        <v>.</v>
      </c>
      <c r="AK301" s="1004" t="str">
        <f>IF(U301=".",".",SUM($S301:U301))</f>
        <v>.</v>
      </c>
      <c r="AL301" s="1004" t="str">
        <f>IF(V301=".",".",SUM($S301:V301))</f>
        <v>.</v>
      </c>
      <c r="AM301" s="1004" t="str">
        <f>IF(W301=".",".",SUM($S301:W301))</f>
        <v>.</v>
      </c>
      <c r="AN301" s="1004" t="str">
        <f>IF(X301=".",".",SUM($S301:X301))</f>
        <v>.</v>
      </c>
      <c r="AO301" s="1005" t="str">
        <f>IF(Y301=".",".",SUM($S301:Y301))</f>
        <v>.</v>
      </c>
      <c r="AP301" s="116"/>
      <c r="AQ301" s="1507" t="str">
        <f t="shared" si="222"/>
        <v>.</v>
      </c>
      <c r="AR301" s="1508" t="str">
        <f t="shared" si="222"/>
        <v>.</v>
      </c>
      <c r="AS301" s="1508" t="str">
        <f t="shared" si="222"/>
        <v>.</v>
      </c>
      <c r="AT301" s="1508" t="str">
        <f t="shared" si="222"/>
        <v>.</v>
      </c>
      <c r="AU301" s="1508" t="str">
        <f t="shared" si="222"/>
        <v>.</v>
      </c>
      <c r="AV301" s="1508" t="str">
        <f t="shared" si="222"/>
        <v>.</v>
      </c>
      <c r="AW301" s="1509" t="str">
        <f t="shared" si="222"/>
        <v>.</v>
      </c>
      <c r="AX301" s="327"/>
      <c r="AY301" s="116"/>
      <c r="AZ301" s="1474"/>
      <c r="BA301" s="1474"/>
      <c r="BB301" s="1474"/>
    </row>
    <row r="302" spans="1:54" s="189" customFormat="1" x14ac:dyDescent="0.2">
      <c r="A302" s="183"/>
      <c r="B302" s="325"/>
      <c r="C302" s="1028"/>
      <c r="D302" s="1024"/>
      <c r="E302" s="878"/>
      <c r="F302" s="878"/>
      <c r="G302" s="874"/>
      <c r="H302" s="874"/>
      <c r="I302" s="874"/>
      <c r="J302" s="874"/>
      <c r="K302" s="874"/>
      <c r="L302" s="874"/>
      <c r="M302" s="333"/>
      <c r="N302" s="116"/>
      <c r="O302" s="116"/>
      <c r="P302" s="116"/>
      <c r="Q302" s="101"/>
      <c r="R302" s="325"/>
      <c r="S302" s="1003" t="str">
        <f t="shared" si="220"/>
        <v>.</v>
      </c>
      <c r="T302" s="1004" t="str">
        <f t="shared" si="220"/>
        <v>.</v>
      </c>
      <c r="U302" s="1004" t="str">
        <f t="shared" si="220"/>
        <v>.</v>
      </c>
      <c r="V302" s="1004" t="str">
        <f t="shared" si="220"/>
        <v>.</v>
      </c>
      <c r="W302" s="1004" t="str">
        <f t="shared" si="220"/>
        <v>.</v>
      </c>
      <c r="X302" s="1004" t="str">
        <f t="shared" si="220"/>
        <v>.</v>
      </c>
      <c r="Y302" s="1005" t="str">
        <f t="shared" si="220"/>
        <v>.</v>
      </c>
      <c r="Z302" s="116"/>
      <c r="AA302" s="1507" t="str">
        <f t="shared" si="223"/>
        <v>.</v>
      </c>
      <c r="AB302" s="1508" t="str">
        <f t="shared" si="223"/>
        <v>.</v>
      </c>
      <c r="AC302" s="1508" t="str">
        <f t="shared" si="223"/>
        <v>.</v>
      </c>
      <c r="AD302" s="1508" t="str">
        <f t="shared" si="223"/>
        <v>.</v>
      </c>
      <c r="AE302" s="1508" t="str">
        <f t="shared" si="223"/>
        <v>.</v>
      </c>
      <c r="AF302" s="1508" t="str">
        <f t="shared" si="223"/>
        <v>.</v>
      </c>
      <c r="AG302" s="1509" t="str">
        <f t="shared" si="223"/>
        <v>.</v>
      </c>
      <c r="AH302" s="116"/>
      <c r="AI302" s="1003" t="str">
        <f>IF(S302=".",".",SUM($S302:S302))</f>
        <v>.</v>
      </c>
      <c r="AJ302" s="1004" t="str">
        <f>IF(T302=".",".",SUM($S302:T302))</f>
        <v>.</v>
      </c>
      <c r="AK302" s="1004" t="str">
        <f>IF(U302=".",".",SUM($S302:U302))</f>
        <v>.</v>
      </c>
      <c r="AL302" s="1004" t="str">
        <f>IF(V302=".",".",SUM($S302:V302))</f>
        <v>.</v>
      </c>
      <c r="AM302" s="1004" t="str">
        <f>IF(W302=".",".",SUM($S302:W302))</f>
        <v>.</v>
      </c>
      <c r="AN302" s="1004" t="str">
        <f>IF(X302=".",".",SUM($S302:X302))</f>
        <v>.</v>
      </c>
      <c r="AO302" s="1005" t="str">
        <f>IF(Y302=".",".",SUM($S302:Y302))</f>
        <v>.</v>
      </c>
      <c r="AP302" s="116"/>
      <c r="AQ302" s="1507" t="str">
        <f t="shared" si="222"/>
        <v>.</v>
      </c>
      <c r="AR302" s="1508" t="str">
        <f t="shared" si="222"/>
        <v>.</v>
      </c>
      <c r="AS302" s="1508" t="str">
        <f t="shared" si="222"/>
        <v>.</v>
      </c>
      <c r="AT302" s="1508" t="str">
        <f t="shared" si="222"/>
        <v>.</v>
      </c>
      <c r="AU302" s="1508" t="str">
        <f t="shared" si="222"/>
        <v>.</v>
      </c>
      <c r="AV302" s="1508" t="str">
        <f t="shared" si="222"/>
        <v>.</v>
      </c>
      <c r="AW302" s="1509" t="str">
        <f t="shared" si="222"/>
        <v>.</v>
      </c>
      <c r="AX302" s="327"/>
      <c r="AY302" s="116"/>
      <c r="AZ302" s="1474"/>
      <c r="BA302" s="1474"/>
      <c r="BB302" s="1474"/>
    </row>
    <row r="303" spans="1:54" s="189" customFormat="1" x14ac:dyDescent="0.2">
      <c r="A303" s="183"/>
      <c r="B303" s="325"/>
      <c r="C303" s="1028"/>
      <c r="D303" s="1024"/>
      <c r="E303" s="878"/>
      <c r="F303" s="878"/>
      <c r="G303" s="874"/>
      <c r="H303" s="874"/>
      <c r="I303" s="874"/>
      <c r="J303" s="874"/>
      <c r="K303" s="874"/>
      <c r="L303" s="874"/>
      <c r="M303" s="333"/>
      <c r="N303" s="116"/>
      <c r="O303" s="116"/>
      <c r="P303" s="116"/>
      <c r="Q303" s="101"/>
      <c r="R303" s="325"/>
      <c r="S303" s="1003" t="str">
        <f t="shared" si="220"/>
        <v>.</v>
      </c>
      <c r="T303" s="1004" t="str">
        <f t="shared" si="220"/>
        <v>.</v>
      </c>
      <c r="U303" s="1004" t="str">
        <f t="shared" si="220"/>
        <v>.</v>
      </c>
      <c r="V303" s="1004" t="str">
        <f t="shared" si="220"/>
        <v>.</v>
      </c>
      <c r="W303" s="1004" t="str">
        <f t="shared" si="220"/>
        <v>.</v>
      </c>
      <c r="X303" s="1004" t="str">
        <f t="shared" si="220"/>
        <v>.</v>
      </c>
      <c r="Y303" s="1005" t="str">
        <f t="shared" si="220"/>
        <v>.</v>
      </c>
      <c r="Z303" s="116"/>
      <c r="AA303" s="1507" t="str">
        <f t="shared" si="223"/>
        <v>.</v>
      </c>
      <c r="AB303" s="1508" t="str">
        <f t="shared" si="223"/>
        <v>.</v>
      </c>
      <c r="AC303" s="1508" t="str">
        <f t="shared" si="223"/>
        <v>.</v>
      </c>
      <c r="AD303" s="1508" t="str">
        <f t="shared" si="223"/>
        <v>.</v>
      </c>
      <c r="AE303" s="1508" t="str">
        <f t="shared" si="223"/>
        <v>.</v>
      </c>
      <c r="AF303" s="1508" t="str">
        <f t="shared" si="223"/>
        <v>.</v>
      </c>
      <c r="AG303" s="1509" t="str">
        <f t="shared" si="223"/>
        <v>.</v>
      </c>
      <c r="AH303" s="116"/>
      <c r="AI303" s="1003" t="str">
        <f>IF(S303=".",".",SUM($S303:S303))</f>
        <v>.</v>
      </c>
      <c r="AJ303" s="1004" t="str">
        <f>IF(T303=".",".",SUM($S303:T303))</f>
        <v>.</v>
      </c>
      <c r="AK303" s="1004" t="str">
        <f>IF(U303=".",".",SUM($S303:U303))</f>
        <v>.</v>
      </c>
      <c r="AL303" s="1004" t="str">
        <f>IF(V303=".",".",SUM($S303:V303))</f>
        <v>.</v>
      </c>
      <c r="AM303" s="1004" t="str">
        <f>IF(W303=".",".",SUM($S303:W303))</f>
        <v>.</v>
      </c>
      <c r="AN303" s="1004" t="str">
        <f>IF(X303=".",".",SUM($S303:X303))</f>
        <v>.</v>
      </c>
      <c r="AO303" s="1005" t="str">
        <f>IF(Y303=".",".",SUM($S303:Y303))</f>
        <v>.</v>
      </c>
      <c r="AP303" s="116"/>
      <c r="AQ303" s="1507" t="str">
        <f t="shared" si="222"/>
        <v>.</v>
      </c>
      <c r="AR303" s="1508" t="str">
        <f t="shared" si="222"/>
        <v>.</v>
      </c>
      <c r="AS303" s="1508" t="str">
        <f t="shared" si="222"/>
        <v>.</v>
      </c>
      <c r="AT303" s="1508" t="str">
        <f t="shared" si="222"/>
        <v>.</v>
      </c>
      <c r="AU303" s="1508" t="str">
        <f t="shared" si="222"/>
        <v>.</v>
      </c>
      <c r="AV303" s="1508" t="str">
        <f t="shared" si="222"/>
        <v>.</v>
      </c>
      <c r="AW303" s="1509" t="str">
        <f t="shared" si="222"/>
        <v>.</v>
      </c>
      <c r="AX303" s="327"/>
      <c r="AY303" s="116"/>
      <c r="AZ303" s="1474"/>
      <c r="BA303" s="1474"/>
      <c r="BB303" s="1474"/>
    </row>
    <row r="304" spans="1:54" s="189" customFormat="1" x14ac:dyDescent="0.2">
      <c r="A304" s="183"/>
      <c r="B304" s="325"/>
      <c r="C304" s="1028"/>
      <c r="D304" s="1024"/>
      <c r="E304" s="878"/>
      <c r="F304" s="878"/>
      <c r="G304" s="874"/>
      <c r="H304" s="874"/>
      <c r="I304" s="874"/>
      <c r="J304" s="874"/>
      <c r="K304" s="874"/>
      <c r="L304" s="874"/>
      <c r="M304" s="333"/>
      <c r="N304" s="116"/>
      <c r="O304" s="116"/>
      <c r="P304" s="116"/>
      <c r="Q304" s="101"/>
      <c r="R304" s="325"/>
      <c r="S304" s="1003" t="str">
        <f t="shared" si="220"/>
        <v>.</v>
      </c>
      <c r="T304" s="1004" t="str">
        <f t="shared" si="220"/>
        <v>.</v>
      </c>
      <c r="U304" s="1004" t="str">
        <f t="shared" si="220"/>
        <v>.</v>
      </c>
      <c r="V304" s="1004" t="str">
        <f t="shared" si="220"/>
        <v>.</v>
      </c>
      <c r="W304" s="1004" t="str">
        <f t="shared" si="220"/>
        <v>.</v>
      </c>
      <c r="X304" s="1004" t="str">
        <f t="shared" si="220"/>
        <v>.</v>
      </c>
      <c r="Y304" s="1005" t="str">
        <f t="shared" si="220"/>
        <v>.</v>
      </c>
      <c r="Z304" s="116"/>
      <c r="AA304" s="1507" t="str">
        <f t="shared" si="223"/>
        <v>.</v>
      </c>
      <c r="AB304" s="1508" t="str">
        <f t="shared" si="223"/>
        <v>.</v>
      </c>
      <c r="AC304" s="1508" t="str">
        <f t="shared" si="223"/>
        <v>.</v>
      </c>
      <c r="AD304" s="1508" t="str">
        <f t="shared" si="223"/>
        <v>.</v>
      </c>
      <c r="AE304" s="1508" t="str">
        <f t="shared" si="223"/>
        <v>.</v>
      </c>
      <c r="AF304" s="1508" t="str">
        <f t="shared" si="223"/>
        <v>.</v>
      </c>
      <c r="AG304" s="1509" t="str">
        <f t="shared" si="223"/>
        <v>.</v>
      </c>
      <c r="AH304" s="116"/>
      <c r="AI304" s="1003" t="str">
        <f>IF(S304=".",".",SUM($S304:S304))</f>
        <v>.</v>
      </c>
      <c r="AJ304" s="1004" t="str">
        <f>IF(T304=".",".",SUM($S304:T304))</f>
        <v>.</v>
      </c>
      <c r="AK304" s="1004" t="str">
        <f>IF(U304=".",".",SUM($S304:U304))</f>
        <v>.</v>
      </c>
      <c r="AL304" s="1004" t="str">
        <f>IF(V304=".",".",SUM($S304:V304))</f>
        <v>.</v>
      </c>
      <c r="AM304" s="1004" t="str">
        <f>IF(W304=".",".",SUM($S304:W304))</f>
        <v>.</v>
      </c>
      <c r="AN304" s="1004" t="str">
        <f>IF(X304=".",".",SUM($S304:X304))</f>
        <v>.</v>
      </c>
      <c r="AO304" s="1005" t="str">
        <f>IF(Y304=".",".",SUM($S304:Y304))</f>
        <v>.</v>
      </c>
      <c r="AP304" s="116"/>
      <c r="AQ304" s="1507" t="str">
        <f t="shared" si="222"/>
        <v>.</v>
      </c>
      <c r="AR304" s="1508" t="str">
        <f t="shared" si="222"/>
        <v>.</v>
      </c>
      <c r="AS304" s="1508" t="str">
        <f t="shared" si="222"/>
        <v>.</v>
      </c>
      <c r="AT304" s="1508" t="str">
        <f t="shared" si="222"/>
        <v>.</v>
      </c>
      <c r="AU304" s="1508" t="str">
        <f t="shared" si="222"/>
        <v>.</v>
      </c>
      <c r="AV304" s="1508" t="str">
        <f t="shared" si="222"/>
        <v>.</v>
      </c>
      <c r="AW304" s="1509" t="str">
        <f t="shared" si="222"/>
        <v>.</v>
      </c>
      <c r="AX304" s="327"/>
      <c r="AY304" s="116"/>
      <c r="AZ304" s="1474"/>
      <c r="BA304" s="1474"/>
      <c r="BB304" s="1474"/>
    </row>
    <row r="305" spans="1:54" s="189" customFormat="1" x14ac:dyDescent="0.2">
      <c r="A305" s="183"/>
      <c r="B305" s="325"/>
      <c r="C305" s="1029"/>
      <c r="D305" s="1025"/>
      <c r="E305" s="880"/>
      <c r="F305" s="880"/>
      <c r="G305" s="876"/>
      <c r="H305" s="876"/>
      <c r="I305" s="876"/>
      <c r="J305" s="876"/>
      <c r="K305" s="876"/>
      <c r="L305" s="876"/>
      <c r="M305" s="333"/>
      <c r="N305" s="116"/>
      <c r="O305" s="116"/>
      <c r="P305" s="116"/>
      <c r="Q305" s="101"/>
      <c r="R305" s="325"/>
      <c r="S305" s="1008" t="str">
        <f t="shared" si="220"/>
        <v>.</v>
      </c>
      <c r="T305" s="1009" t="str">
        <f t="shared" si="220"/>
        <v>.</v>
      </c>
      <c r="U305" s="1009" t="str">
        <f t="shared" si="220"/>
        <v>.</v>
      </c>
      <c r="V305" s="1009" t="str">
        <f t="shared" si="220"/>
        <v>.</v>
      </c>
      <c r="W305" s="1009" t="str">
        <f t="shared" si="220"/>
        <v>.</v>
      </c>
      <c r="X305" s="1009" t="str">
        <f t="shared" si="220"/>
        <v>.</v>
      </c>
      <c r="Y305" s="1010" t="str">
        <f t="shared" si="220"/>
        <v>.</v>
      </c>
      <c r="Z305" s="116"/>
      <c r="AA305" s="1507" t="str">
        <f t="shared" si="223"/>
        <v>.</v>
      </c>
      <c r="AB305" s="1508" t="str">
        <f t="shared" si="223"/>
        <v>.</v>
      </c>
      <c r="AC305" s="1508" t="str">
        <f t="shared" si="223"/>
        <v>.</v>
      </c>
      <c r="AD305" s="1508" t="str">
        <f t="shared" si="223"/>
        <v>.</v>
      </c>
      <c r="AE305" s="1508" t="str">
        <f t="shared" si="223"/>
        <v>.</v>
      </c>
      <c r="AF305" s="1508" t="str">
        <f t="shared" si="223"/>
        <v>.</v>
      </c>
      <c r="AG305" s="1509" t="str">
        <f t="shared" si="223"/>
        <v>.</v>
      </c>
      <c r="AH305" s="116"/>
      <c r="AI305" s="1008" t="str">
        <f>IF(S305=".",".",SUM($S305:S305))</f>
        <v>.</v>
      </c>
      <c r="AJ305" s="1009" t="str">
        <f>IF(T305=".",".",SUM($S305:T305))</f>
        <v>.</v>
      </c>
      <c r="AK305" s="1009" t="str">
        <f>IF(U305=".",".",SUM($S305:U305))</f>
        <v>.</v>
      </c>
      <c r="AL305" s="1009" t="str">
        <f>IF(V305=".",".",SUM($S305:V305))</f>
        <v>.</v>
      </c>
      <c r="AM305" s="1009" t="str">
        <f>IF(W305=".",".",SUM($S305:W305))</f>
        <v>.</v>
      </c>
      <c r="AN305" s="1009" t="str">
        <f>IF(X305=".",".",SUM($S305:X305))</f>
        <v>.</v>
      </c>
      <c r="AO305" s="1010" t="str">
        <f>IF(Y305=".",".",SUM($S305:Y305))</f>
        <v>.</v>
      </c>
      <c r="AP305" s="116"/>
      <c r="AQ305" s="1510" t="str">
        <f t="shared" si="222"/>
        <v>.</v>
      </c>
      <c r="AR305" s="1511" t="str">
        <f t="shared" si="222"/>
        <v>.</v>
      </c>
      <c r="AS305" s="1511" t="str">
        <f t="shared" si="222"/>
        <v>.</v>
      </c>
      <c r="AT305" s="1511" t="str">
        <f t="shared" si="222"/>
        <v>.</v>
      </c>
      <c r="AU305" s="1511" t="str">
        <f t="shared" si="222"/>
        <v>.</v>
      </c>
      <c r="AV305" s="1511" t="str">
        <f t="shared" si="222"/>
        <v>.</v>
      </c>
      <c r="AW305" s="1512" t="str">
        <f t="shared" si="222"/>
        <v>.</v>
      </c>
      <c r="AX305" s="327"/>
      <c r="AY305" s="116"/>
      <c r="AZ305" s="1474"/>
      <c r="BA305" s="1474"/>
      <c r="BB305" s="1474"/>
    </row>
    <row r="306" spans="1:54" s="189" customFormat="1" x14ac:dyDescent="0.2">
      <c r="A306" s="183"/>
      <c r="B306" s="325"/>
      <c r="C306" s="116"/>
      <c r="D306" s="116"/>
      <c r="E306" s="223"/>
      <c r="F306" s="223"/>
      <c r="G306" s="116"/>
      <c r="H306" s="116"/>
      <c r="I306" s="116"/>
      <c r="J306" s="116"/>
      <c r="K306" s="116"/>
      <c r="L306" s="116"/>
      <c r="M306" s="333"/>
      <c r="N306" s="116"/>
      <c r="O306" s="116"/>
      <c r="P306" s="116"/>
      <c r="Q306" s="101"/>
      <c r="R306" s="325"/>
      <c r="S306" s="116"/>
      <c r="T306" s="116"/>
      <c r="U306" s="116"/>
      <c r="V306" s="116"/>
      <c r="W306" s="116"/>
      <c r="X306" s="116"/>
      <c r="Y306" s="116"/>
      <c r="Z306" s="116"/>
      <c r="AA306" s="114"/>
      <c r="AB306" s="114"/>
      <c r="AC306" s="114"/>
      <c r="AD306" s="114"/>
      <c r="AE306" s="114"/>
      <c r="AF306" s="114"/>
      <c r="AG306" s="114"/>
      <c r="AH306" s="116"/>
      <c r="AI306" s="116"/>
      <c r="AJ306" s="116"/>
      <c r="AK306" s="116"/>
      <c r="AL306" s="116"/>
      <c r="AM306" s="116"/>
      <c r="AN306" s="116"/>
      <c r="AO306" s="116"/>
      <c r="AP306" s="116"/>
      <c r="AQ306" s="116"/>
      <c r="AR306" s="116"/>
      <c r="AS306" s="116"/>
      <c r="AT306" s="116"/>
      <c r="AU306" s="116"/>
      <c r="AV306" s="116"/>
      <c r="AW306" s="116"/>
      <c r="AX306" s="327"/>
      <c r="AY306" s="116"/>
      <c r="AZ306" s="1474"/>
      <c r="BA306" s="1474"/>
      <c r="BB306" s="1474"/>
    </row>
    <row r="307" spans="1:54" s="189" customFormat="1" x14ac:dyDescent="0.2">
      <c r="A307" s="183"/>
      <c r="B307" s="325"/>
      <c r="C307" s="116"/>
      <c r="D307" s="116"/>
      <c r="E307" s="223"/>
      <c r="F307" s="223"/>
      <c r="G307" s="116"/>
      <c r="H307" s="116"/>
      <c r="I307" s="116"/>
      <c r="J307" s="116"/>
      <c r="K307" s="116"/>
      <c r="L307" s="116"/>
      <c r="M307" s="333"/>
      <c r="N307" s="116"/>
      <c r="O307" s="116"/>
      <c r="P307" s="116"/>
      <c r="Q307" s="101"/>
      <c r="R307" s="325"/>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327"/>
      <c r="AY307" s="116"/>
      <c r="AZ307" s="1474"/>
      <c r="BA307" s="1474"/>
      <c r="BB307" s="1474"/>
    </row>
    <row r="308" spans="1:54" s="189" customFormat="1" x14ac:dyDescent="0.2">
      <c r="A308" s="183"/>
      <c r="B308" s="325"/>
      <c r="C308" s="144" t="s">
        <v>35</v>
      </c>
      <c r="D308" s="116"/>
      <c r="E308" s="223"/>
      <c r="F308" s="223"/>
      <c r="G308" s="116"/>
      <c r="H308" s="116"/>
      <c r="I308" s="116"/>
      <c r="J308" s="116"/>
      <c r="K308" s="116"/>
      <c r="L308" s="116"/>
      <c r="M308" s="333"/>
      <c r="N308" s="116"/>
      <c r="O308" s="116"/>
      <c r="P308" s="116"/>
      <c r="Q308" s="101"/>
      <c r="R308" s="325"/>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327"/>
      <c r="AY308" s="116"/>
      <c r="AZ308" s="1474"/>
      <c r="BA308" s="1474"/>
      <c r="BB308" s="1474"/>
    </row>
    <row r="309" spans="1:54" s="189" customFormat="1" x14ac:dyDescent="0.2">
      <c r="A309" s="183"/>
      <c r="B309" s="325"/>
      <c r="C309" s="116"/>
      <c r="D309" s="116"/>
      <c r="E309" s="223"/>
      <c r="F309" s="223"/>
      <c r="G309" s="116"/>
      <c r="H309" s="116"/>
      <c r="I309" s="116"/>
      <c r="J309" s="116"/>
      <c r="K309" s="116"/>
      <c r="L309" s="116"/>
      <c r="M309" s="333"/>
      <c r="N309" s="116"/>
      <c r="O309" s="116"/>
      <c r="P309" s="116"/>
      <c r="Q309" s="101"/>
      <c r="R309" s="325"/>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327"/>
      <c r="AY309" s="116"/>
      <c r="AZ309" s="1474"/>
      <c r="BA309" s="1474"/>
      <c r="BB309" s="1474"/>
    </row>
    <row r="310" spans="1:54" s="189" customFormat="1" ht="15" x14ac:dyDescent="0.25">
      <c r="A310" s="183"/>
      <c r="B310" s="325"/>
      <c r="C310" s="273" t="s">
        <v>35</v>
      </c>
      <c r="D310" s="274"/>
      <c r="E310" s="840"/>
      <c r="F310" s="844" t="str">
        <f>$H$21</f>
        <v>$ nominal per year</v>
      </c>
      <c r="G310" s="275"/>
      <c r="H310" s="275"/>
      <c r="I310" s="275"/>
      <c r="J310" s="275" t="str">
        <f>$F$3</f>
        <v>.</v>
      </c>
      <c r="K310" s="275"/>
      <c r="L310" s="276"/>
      <c r="M310" s="333"/>
      <c r="N310" s="116"/>
      <c r="O310" s="116"/>
      <c r="P310" s="116"/>
      <c r="Q310" s="101"/>
      <c r="R310" s="325"/>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327"/>
      <c r="AY310" s="116"/>
      <c r="AZ310" s="1474"/>
      <c r="BA310" s="1474"/>
      <c r="BB310" s="1474"/>
    </row>
    <row r="311" spans="1:54" s="189" customFormat="1" x14ac:dyDescent="0.2">
      <c r="A311" s="183"/>
      <c r="B311" s="325"/>
      <c r="C311" s="277" t="s">
        <v>0</v>
      </c>
      <c r="D311" s="278"/>
      <c r="E311" s="842"/>
      <c r="F311" s="845"/>
      <c r="G311" s="279"/>
      <c r="H311" s="279"/>
      <c r="I311" s="279"/>
      <c r="J311" s="279"/>
      <c r="K311" s="279"/>
      <c r="L311" s="280"/>
      <c r="M311" s="333"/>
      <c r="N311" s="116"/>
      <c r="O311" s="116"/>
      <c r="P311" s="116"/>
      <c r="Q311" s="101"/>
      <c r="R311" s="325"/>
      <c r="S311" s="1011" t="str">
        <f>S$21</f>
        <v>Annual increases (nominal $ per year)</v>
      </c>
      <c r="T311" s="116"/>
      <c r="U311" s="116"/>
      <c r="V311" s="116"/>
      <c r="W311" s="116"/>
      <c r="X311" s="116"/>
      <c r="Y311" s="116"/>
      <c r="Z311" s="116"/>
      <c r="AA311" s="1011" t="str">
        <f>AA$21</f>
        <v>Annual increases (%)</v>
      </c>
      <c r="AB311" s="116"/>
      <c r="AC311" s="116"/>
      <c r="AD311" s="116"/>
      <c r="AE311" s="116"/>
      <c r="AF311" s="116"/>
      <c r="AG311" s="116"/>
      <c r="AH311" s="116"/>
      <c r="AI311" s="1011" t="str">
        <f>AI$21</f>
        <v>Cumulative increases (nominal $ per year)</v>
      </c>
      <c r="AJ311" s="116"/>
      <c r="AK311" s="116"/>
      <c r="AL311" s="116"/>
      <c r="AM311" s="116"/>
      <c r="AN311" s="116"/>
      <c r="AO311" s="116"/>
      <c r="AP311" s="116"/>
      <c r="AQ311" s="1011" t="str">
        <f>AQ$21</f>
        <v>Cumulative increases (%)</v>
      </c>
      <c r="AR311" s="116"/>
      <c r="AS311" s="116"/>
      <c r="AT311" s="116"/>
      <c r="AU311" s="116"/>
      <c r="AV311" s="116"/>
      <c r="AW311" s="116"/>
      <c r="AX311" s="327"/>
      <c r="AY311" s="116"/>
      <c r="AZ311" s="1474"/>
      <c r="BA311" s="1474"/>
      <c r="BB311" s="1474"/>
    </row>
    <row r="312" spans="1:54" s="189" customFormat="1" ht="39" customHeight="1" x14ac:dyDescent="0.2">
      <c r="A312" s="183"/>
      <c r="B312" s="325"/>
      <c r="C312" s="265" t="s">
        <v>27</v>
      </c>
      <c r="D312" s="266"/>
      <c r="E312" s="264" t="s">
        <v>346</v>
      </c>
      <c r="F312" s="264" t="s">
        <v>28</v>
      </c>
      <c r="G312" s="264" t="s">
        <v>29</v>
      </c>
      <c r="H312" s="264" t="s">
        <v>30</v>
      </c>
      <c r="I312" s="264" t="s">
        <v>31</v>
      </c>
      <c r="J312" s="264" t="s">
        <v>32</v>
      </c>
      <c r="K312" s="264" t="s">
        <v>33</v>
      </c>
      <c r="L312" s="264" t="s">
        <v>34</v>
      </c>
      <c r="M312" s="333"/>
      <c r="N312" s="116"/>
      <c r="O312" s="116"/>
      <c r="P312" s="116"/>
      <c r="Q312" s="101"/>
      <c r="R312" s="325"/>
      <c r="S312" s="996" t="str">
        <f>C310</f>
        <v>Water Supply Services - Annual Charge</v>
      </c>
      <c r="T312" s="387"/>
      <c r="U312" s="387"/>
      <c r="V312" s="387"/>
      <c r="W312" s="387"/>
      <c r="X312" s="387"/>
      <c r="Y312" s="388"/>
      <c r="Z312" s="116"/>
      <c r="AA312" s="1485" t="str">
        <f>$S312</f>
        <v>Water Supply Services - Annual Charge</v>
      </c>
      <c r="AB312" s="387"/>
      <c r="AC312" s="387"/>
      <c r="AD312" s="387"/>
      <c r="AE312" s="387"/>
      <c r="AF312" s="387"/>
      <c r="AG312" s="388"/>
      <c r="AH312" s="116"/>
      <c r="AI312" s="1485" t="str">
        <f>$S312</f>
        <v>Water Supply Services - Annual Charge</v>
      </c>
      <c r="AJ312" s="387"/>
      <c r="AK312" s="387"/>
      <c r="AL312" s="387"/>
      <c r="AM312" s="387"/>
      <c r="AN312" s="387"/>
      <c r="AO312" s="388"/>
      <c r="AP312" s="116"/>
      <c r="AQ312" s="1485" t="str">
        <f>$S312</f>
        <v>Water Supply Services - Annual Charge</v>
      </c>
      <c r="AR312" s="387"/>
      <c r="AS312" s="387"/>
      <c r="AT312" s="387"/>
      <c r="AU312" s="387"/>
      <c r="AV312" s="387"/>
      <c r="AW312" s="388"/>
      <c r="AX312" s="327"/>
      <c r="AY312" s="116"/>
      <c r="AZ312" s="1474"/>
      <c r="BA312" s="1474"/>
      <c r="BB312" s="1474"/>
    </row>
    <row r="313" spans="1:54" s="189" customFormat="1" x14ac:dyDescent="0.2">
      <c r="A313" s="183"/>
      <c r="B313" s="325"/>
      <c r="C313" s="125"/>
      <c r="D313" s="126"/>
      <c r="E313" s="208" t="str">
        <f>E279</f>
        <v>2020-21</v>
      </c>
      <c r="F313" s="208" t="str">
        <f>F279</f>
        <v>2021-22</v>
      </c>
      <c r="G313" s="208" t="str">
        <f t="shared" ref="G313:L313" si="224">G279</f>
        <v>2022-23</v>
      </c>
      <c r="H313" s="208" t="str">
        <f t="shared" si="224"/>
        <v>2023-24</v>
      </c>
      <c r="I313" s="208" t="str">
        <f t="shared" si="224"/>
        <v>2024-25</v>
      </c>
      <c r="J313" s="208" t="str">
        <f t="shared" si="224"/>
        <v>2025-26</v>
      </c>
      <c r="K313" s="208" t="str">
        <f t="shared" si="224"/>
        <v>2026-27</v>
      </c>
      <c r="L313" s="208" t="str">
        <f t="shared" si="224"/>
        <v>2027-28</v>
      </c>
      <c r="M313" s="333"/>
      <c r="N313" s="116"/>
      <c r="O313" s="116"/>
      <c r="P313" s="116"/>
      <c r="Q313" s="101"/>
      <c r="R313" s="325"/>
      <c r="S313" s="997" t="str">
        <f>S$23</f>
        <v>Year 1</v>
      </c>
      <c r="T313" s="998" t="str">
        <f t="shared" ref="T313:Y313" si="225">T$23</f>
        <v>Year 2</v>
      </c>
      <c r="U313" s="998" t="str">
        <f t="shared" si="225"/>
        <v>Year 3</v>
      </c>
      <c r="V313" s="998" t="str">
        <f t="shared" si="225"/>
        <v>Year 4</v>
      </c>
      <c r="W313" s="998" t="str">
        <f t="shared" si="225"/>
        <v>Year 5</v>
      </c>
      <c r="X313" s="998" t="str">
        <f t="shared" si="225"/>
        <v>Year 6</v>
      </c>
      <c r="Y313" s="999" t="str">
        <f t="shared" si="225"/>
        <v>Year 7</v>
      </c>
      <c r="Z313" s="112"/>
      <c r="AA313" s="997" t="str">
        <f t="shared" ref="AA313:AG313" si="226">AA$23</f>
        <v>Year 1</v>
      </c>
      <c r="AB313" s="998" t="str">
        <f t="shared" si="226"/>
        <v>Year 2</v>
      </c>
      <c r="AC313" s="998" t="str">
        <f t="shared" si="226"/>
        <v>Year 3</v>
      </c>
      <c r="AD313" s="998" t="str">
        <f t="shared" si="226"/>
        <v>Year 4</v>
      </c>
      <c r="AE313" s="998" t="str">
        <f t="shared" si="226"/>
        <v>Year 5</v>
      </c>
      <c r="AF313" s="998" t="str">
        <f t="shared" si="226"/>
        <v>Year 6</v>
      </c>
      <c r="AG313" s="999" t="str">
        <f t="shared" si="226"/>
        <v>Year 7</v>
      </c>
      <c r="AH313" s="112"/>
      <c r="AI313" s="997" t="str">
        <f>AI$23</f>
        <v>Year 1</v>
      </c>
      <c r="AJ313" s="998" t="str">
        <f t="shared" ref="AJ313:AO313" si="227">AJ$23</f>
        <v>Year 2</v>
      </c>
      <c r="AK313" s="998" t="str">
        <f t="shared" si="227"/>
        <v>Year 3</v>
      </c>
      <c r="AL313" s="998" t="str">
        <f t="shared" si="227"/>
        <v>Year 4</v>
      </c>
      <c r="AM313" s="998" t="str">
        <f t="shared" si="227"/>
        <v>Year 5</v>
      </c>
      <c r="AN313" s="998" t="str">
        <f t="shared" si="227"/>
        <v>Year 6</v>
      </c>
      <c r="AO313" s="999" t="str">
        <f t="shared" si="227"/>
        <v>Year 7</v>
      </c>
      <c r="AP313" s="112"/>
      <c r="AQ313" s="997" t="str">
        <f>AQ$23</f>
        <v>Year 1</v>
      </c>
      <c r="AR313" s="998" t="str">
        <f t="shared" ref="AR313:AW313" si="228">AR$23</f>
        <v>Year 2</v>
      </c>
      <c r="AS313" s="998" t="str">
        <f t="shared" si="228"/>
        <v>Year 3</v>
      </c>
      <c r="AT313" s="998" t="str">
        <f t="shared" si="228"/>
        <v>Year 4</v>
      </c>
      <c r="AU313" s="998" t="str">
        <f t="shared" si="228"/>
        <v>Year 5</v>
      </c>
      <c r="AV313" s="998" t="str">
        <f t="shared" si="228"/>
        <v>Year 6</v>
      </c>
      <c r="AW313" s="999" t="str">
        <f t="shared" si="228"/>
        <v>Year 7</v>
      </c>
      <c r="AX313" s="327"/>
      <c r="AY313" s="116"/>
      <c r="AZ313" s="1474"/>
      <c r="BA313" s="1474"/>
      <c r="BB313" s="1474"/>
    </row>
    <row r="314" spans="1:54" s="189" customFormat="1" x14ac:dyDescent="0.2">
      <c r="A314" s="183"/>
      <c r="B314" s="325"/>
      <c r="C314" s="1027"/>
      <c r="D314" s="1023"/>
      <c r="E314" s="877"/>
      <c r="F314" s="877"/>
      <c r="G314" s="873"/>
      <c r="H314" s="873"/>
      <c r="I314" s="873"/>
      <c r="J314" s="873"/>
      <c r="K314" s="873"/>
      <c r="L314" s="873"/>
      <c r="M314" s="333"/>
      <c r="N314" s="116"/>
      <c r="O314" s="116"/>
      <c r="P314" s="116"/>
      <c r="Q314" s="101"/>
      <c r="R314" s="325"/>
      <c r="S314" s="1003" t="str">
        <f t="shared" ref="S314:Y333" si="229">IF(F314="",".",F314-E314)</f>
        <v>.</v>
      </c>
      <c r="T314" s="1004" t="str">
        <f t="shared" si="229"/>
        <v>.</v>
      </c>
      <c r="U314" s="1004" t="str">
        <f t="shared" si="229"/>
        <v>.</v>
      </c>
      <c r="V314" s="1004" t="str">
        <f t="shared" si="229"/>
        <v>.</v>
      </c>
      <c r="W314" s="1004" t="str">
        <f t="shared" si="229"/>
        <v>.</v>
      </c>
      <c r="X314" s="1004" t="str">
        <f t="shared" si="229"/>
        <v>.</v>
      </c>
      <c r="Y314" s="1005" t="str">
        <f t="shared" si="229"/>
        <v>.</v>
      </c>
      <c r="Z314" s="116"/>
      <c r="AA314" s="1507" t="str">
        <f t="shared" ref="AA314:AG333" si="230">IFERROR(F314/E314-1,".")</f>
        <v>.</v>
      </c>
      <c r="AB314" s="1508" t="str">
        <f t="shared" si="230"/>
        <v>.</v>
      </c>
      <c r="AC314" s="1508" t="str">
        <f t="shared" si="230"/>
        <v>.</v>
      </c>
      <c r="AD314" s="1508" t="str">
        <f t="shared" si="230"/>
        <v>.</v>
      </c>
      <c r="AE314" s="1508" t="str">
        <f t="shared" si="230"/>
        <v>.</v>
      </c>
      <c r="AF314" s="1508" t="str">
        <f t="shared" si="230"/>
        <v>.</v>
      </c>
      <c r="AG314" s="1509" t="str">
        <f t="shared" si="230"/>
        <v>.</v>
      </c>
      <c r="AH314" s="116"/>
      <c r="AI314" s="1003" t="str">
        <f>IF(S314=".",".",SUM($S314:S314))</f>
        <v>.</v>
      </c>
      <c r="AJ314" s="1004" t="str">
        <f>IF(T314=".",".",SUM($S314:T314))</f>
        <v>.</v>
      </c>
      <c r="AK314" s="1004" t="str">
        <f>IF(U314=".",".",SUM($S314:U314))</f>
        <v>.</v>
      </c>
      <c r="AL314" s="1004" t="str">
        <f>IF(V314=".",".",SUM($S314:V314))</f>
        <v>.</v>
      </c>
      <c r="AM314" s="1004" t="str">
        <f>IF(W314=".",".",SUM($S314:W314))</f>
        <v>.</v>
      </c>
      <c r="AN314" s="1004" t="str">
        <f>IF(X314=".",".",SUM($S314:X314))</f>
        <v>.</v>
      </c>
      <c r="AO314" s="1005" t="str">
        <f>IF(Y314=".",".",SUM($S314:Y314))</f>
        <v>.</v>
      </c>
      <c r="AP314" s="116"/>
      <c r="AQ314" s="1507" t="str">
        <f t="shared" ref="AQ314:AW333" si="231">IFERROR(F314/$E314-1,".")</f>
        <v>.</v>
      </c>
      <c r="AR314" s="1508" t="str">
        <f t="shared" si="231"/>
        <v>.</v>
      </c>
      <c r="AS314" s="1508" t="str">
        <f t="shared" si="231"/>
        <v>.</v>
      </c>
      <c r="AT314" s="1508" t="str">
        <f t="shared" si="231"/>
        <v>.</v>
      </c>
      <c r="AU314" s="1508" t="str">
        <f t="shared" si="231"/>
        <v>.</v>
      </c>
      <c r="AV314" s="1508" t="str">
        <f t="shared" si="231"/>
        <v>.</v>
      </c>
      <c r="AW314" s="1509" t="str">
        <f t="shared" si="231"/>
        <v>.</v>
      </c>
      <c r="AX314" s="327"/>
      <c r="AY314" s="116"/>
      <c r="AZ314" s="1474"/>
      <c r="BA314" s="1474"/>
      <c r="BB314" s="1474"/>
    </row>
    <row r="315" spans="1:54" s="189" customFormat="1" x14ac:dyDescent="0.2">
      <c r="A315" s="183"/>
      <c r="B315" s="325"/>
      <c r="C315" s="1028"/>
      <c r="D315" s="1024"/>
      <c r="E315" s="878"/>
      <c r="F315" s="878"/>
      <c r="G315" s="874"/>
      <c r="H315" s="874"/>
      <c r="I315" s="874"/>
      <c r="J315" s="874"/>
      <c r="K315" s="874"/>
      <c r="L315" s="874"/>
      <c r="M315" s="333"/>
      <c r="N315" s="116"/>
      <c r="O315" s="116"/>
      <c r="P315" s="116"/>
      <c r="Q315" s="101"/>
      <c r="R315" s="325"/>
      <c r="S315" s="1003" t="str">
        <f t="shared" si="229"/>
        <v>.</v>
      </c>
      <c r="T315" s="1004" t="str">
        <f t="shared" si="229"/>
        <v>.</v>
      </c>
      <c r="U315" s="1004" t="str">
        <f t="shared" si="229"/>
        <v>.</v>
      </c>
      <c r="V315" s="1004" t="str">
        <f t="shared" si="229"/>
        <v>.</v>
      </c>
      <c r="W315" s="1004" t="str">
        <f t="shared" si="229"/>
        <v>.</v>
      </c>
      <c r="X315" s="1004" t="str">
        <f t="shared" si="229"/>
        <v>.</v>
      </c>
      <c r="Y315" s="1005" t="str">
        <f t="shared" si="229"/>
        <v>.</v>
      </c>
      <c r="Z315" s="116"/>
      <c r="AA315" s="1507" t="str">
        <f t="shared" si="230"/>
        <v>.</v>
      </c>
      <c r="AB315" s="1508" t="str">
        <f t="shared" si="230"/>
        <v>.</v>
      </c>
      <c r="AC315" s="1508" t="str">
        <f t="shared" si="230"/>
        <v>.</v>
      </c>
      <c r="AD315" s="1508" t="str">
        <f t="shared" si="230"/>
        <v>.</v>
      </c>
      <c r="AE315" s="1508" t="str">
        <f t="shared" si="230"/>
        <v>.</v>
      </c>
      <c r="AF315" s="1508" t="str">
        <f t="shared" si="230"/>
        <v>.</v>
      </c>
      <c r="AG315" s="1509" t="str">
        <f t="shared" si="230"/>
        <v>.</v>
      </c>
      <c r="AH315" s="116"/>
      <c r="AI315" s="1003" t="str">
        <f>IF(S315=".",".",SUM($S315:S315))</f>
        <v>.</v>
      </c>
      <c r="AJ315" s="1004" t="str">
        <f>IF(T315=".",".",SUM($S315:T315))</f>
        <v>.</v>
      </c>
      <c r="AK315" s="1004" t="str">
        <f>IF(U315=".",".",SUM($S315:U315))</f>
        <v>.</v>
      </c>
      <c r="AL315" s="1004" t="str">
        <f>IF(V315=".",".",SUM($S315:V315))</f>
        <v>.</v>
      </c>
      <c r="AM315" s="1004" t="str">
        <f>IF(W315=".",".",SUM($S315:W315))</f>
        <v>.</v>
      </c>
      <c r="AN315" s="1004" t="str">
        <f>IF(X315=".",".",SUM($S315:X315))</f>
        <v>.</v>
      </c>
      <c r="AO315" s="1005" t="str">
        <f>IF(Y315=".",".",SUM($S315:Y315))</f>
        <v>.</v>
      </c>
      <c r="AP315" s="116"/>
      <c r="AQ315" s="1507" t="str">
        <f t="shared" si="231"/>
        <v>.</v>
      </c>
      <c r="AR315" s="1508" t="str">
        <f t="shared" si="231"/>
        <v>.</v>
      </c>
      <c r="AS315" s="1508" t="str">
        <f t="shared" si="231"/>
        <v>.</v>
      </c>
      <c r="AT315" s="1508" t="str">
        <f t="shared" si="231"/>
        <v>.</v>
      </c>
      <c r="AU315" s="1508" t="str">
        <f t="shared" si="231"/>
        <v>.</v>
      </c>
      <c r="AV315" s="1508" t="str">
        <f t="shared" si="231"/>
        <v>.</v>
      </c>
      <c r="AW315" s="1509" t="str">
        <f t="shared" si="231"/>
        <v>.</v>
      </c>
      <c r="AX315" s="327"/>
      <c r="AY315" s="116"/>
      <c r="AZ315" s="1474"/>
      <c r="BA315" s="1474"/>
      <c r="BB315" s="1474"/>
    </row>
    <row r="316" spans="1:54" s="189" customFormat="1" x14ac:dyDescent="0.2">
      <c r="A316" s="183"/>
      <c r="B316" s="325"/>
      <c r="C316" s="1028"/>
      <c r="D316" s="1024"/>
      <c r="E316" s="878"/>
      <c r="F316" s="878"/>
      <c r="G316" s="874"/>
      <c r="H316" s="874"/>
      <c r="I316" s="874"/>
      <c r="J316" s="874"/>
      <c r="K316" s="874"/>
      <c r="L316" s="874"/>
      <c r="M316" s="333"/>
      <c r="N316" s="116"/>
      <c r="O316" s="116"/>
      <c r="P316" s="116"/>
      <c r="Q316" s="101"/>
      <c r="R316" s="325"/>
      <c r="S316" s="1003" t="str">
        <f t="shared" si="229"/>
        <v>.</v>
      </c>
      <c r="T316" s="1004" t="str">
        <f t="shared" si="229"/>
        <v>.</v>
      </c>
      <c r="U316" s="1004" t="str">
        <f t="shared" si="229"/>
        <v>.</v>
      </c>
      <c r="V316" s="1004" t="str">
        <f t="shared" si="229"/>
        <v>.</v>
      </c>
      <c r="W316" s="1004" t="str">
        <f t="shared" si="229"/>
        <v>.</v>
      </c>
      <c r="X316" s="1004" t="str">
        <f t="shared" si="229"/>
        <v>.</v>
      </c>
      <c r="Y316" s="1005" t="str">
        <f t="shared" si="229"/>
        <v>.</v>
      </c>
      <c r="Z316" s="116"/>
      <c r="AA316" s="1507" t="str">
        <f t="shared" si="230"/>
        <v>.</v>
      </c>
      <c r="AB316" s="1508" t="str">
        <f t="shared" si="230"/>
        <v>.</v>
      </c>
      <c r="AC316" s="1508" t="str">
        <f t="shared" si="230"/>
        <v>.</v>
      </c>
      <c r="AD316" s="1508" t="str">
        <f t="shared" si="230"/>
        <v>.</v>
      </c>
      <c r="AE316" s="1508" t="str">
        <f t="shared" si="230"/>
        <v>.</v>
      </c>
      <c r="AF316" s="1508" t="str">
        <f t="shared" si="230"/>
        <v>.</v>
      </c>
      <c r="AG316" s="1509" t="str">
        <f t="shared" si="230"/>
        <v>.</v>
      </c>
      <c r="AH316" s="116"/>
      <c r="AI316" s="1003" t="str">
        <f>IF(S316=".",".",SUM($S316:S316))</f>
        <v>.</v>
      </c>
      <c r="AJ316" s="1004" t="str">
        <f>IF(T316=".",".",SUM($S316:T316))</f>
        <v>.</v>
      </c>
      <c r="AK316" s="1004" t="str">
        <f>IF(U316=".",".",SUM($S316:U316))</f>
        <v>.</v>
      </c>
      <c r="AL316" s="1004" t="str">
        <f>IF(V316=".",".",SUM($S316:V316))</f>
        <v>.</v>
      </c>
      <c r="AM316" s="1004" t="str">
        <f>IF(W316=".",".",SUM($S316:W316))</f>
        <v>.</v>
      </c>
      <c r="AN316" s="1004" t="str">
        <f>IF(X316=".",".",SUM($S316:X316))</f>
        <v>.</v>
      </c>
      <c r="AO316" s="1005" t="str">
        <f>IF(Y316=".",".",SUM($S316:Y316))</f>
        <v>.</v>
      </c>
      <c r="AP316" s="116"/>
      <c r="AQ316" s="1507" t="str">
        <f t="shared" si="231"/>
        <v>.</v>
      </c>
      <c r="AR316" s="1508" t="str">
        <f t="shared" si="231"/>
        <v>.</v>
      </c>
      <c r="AS316" s="1508" t="str">
        <f t="shared" si="231"/>
        <v>.</v>
      </c>
      <c r="AT316" s="1508" t="str">
        <f t="shared" si="231"/>
        <v>.</v>
      </c>
      <c r="AU316" s="1508" t="str">
        <f t="shared" si="231"/>
        <v>.</v>
      </c>
      <c r="AV316" s="1508" t="str">
        <f t="shared" si="231"/>
        <v>.</v>
      </c>
      <c r="AW316" s="1509" t="str">
        <f t="shared" si="231"/>
        <v>.</v>
      </c>
      <c r="AX316" s="327"/>
      <c r="AY316" s="116"/>
      <c r="AZ316" s="1474"/>
      <c r="BA316" s="1474"/>
      <c r="BB316" s="1474"/>
    </row>
    <row r="317" spans="1:54" s="189" customFormat="1" x14ac:dyDescent="0.2">
      <c r="A317" s="183"/>
      <c r="B317" s="325"/>
      <c r="C317" s="1028"/>
      <c r="D317" s="1024"/>
      <c r="E317" s="878"/>
      <c r="F317" s="878"/>
      <c r="G317" s="874"/>
      <c r="H317" s="874"/>
      <c r="I317" s="874"/>
      <c r="J317" s="874"/>
      <c r="K317" s="874"/>
      <c r="L317" s="874"/>
      <c r="M317" s="333"/>
      <c r="N317" s="116"/>
      <c r="O317" s="116"/>
      <c r="P317" s="116"/>
      <c r="Q317" s="101"/>
      <c r="R317" s="325"/>
      <c r="S317" s="1003" t="str">
        <f t="shared" si="229"/>
        <v>.</v>
      </c>
      <c r="T317" s="1004" t="str">
        <f t="shared" si="229"/>
        <v>.</v>
      </c>
      <c r="U317" s="1004" t="str">
        <f t="shared" si="229"/>
        <v>.</v>
      </c>
      <c r="V317" s="1004" t="str">
        <f t="shared" si="229"/>
        <v>.</v>
      </c>
      <c r="W317" s="1004" t="str">
        <f t="shared" si="229"/>
        <v>.</v>
      </c>
      <c r="X317" s="1004" t="str">
        <f t="shared" si="229"/>
        <v>.</v>
      </c>
      <c r="Y317" s="1005" t="str">
        <f t="shared" si="229"/>
        <v>.</v>
      </c>
      <c r="Z317" s="116"/>
      <c r="AA317" s="1507" t="str">
        <f t="shared" si="230"/>
        <v>.</v>
      </c>
      <c r="AB317" s="1508" t="str">
        <f t="shared" si="230"/>
        <v>.</v>
      </c>
      <c r="AC317" s="1508" t="str">
        <f t="shared" si="230"/>
        <v>.</v>
      </c>
      <c r="AD317" s="1508" t="str">
        <f t="shared" si="230"/>
        <v>.</v>
      </c>
      <c r="AE317" s="1508" t="str">
        <f t="shared" si="230"/>
        <v>.</v>
      </c>
      <c r="AF317" s="1508" t="str">
        <f t="shared" si="230"/>
        <v>.</v>
      </c>
      <c r="AG317" s="1509" t="str">
        <f t="shared" si="230"/>
        <v>.</v>
      </c>
      <c r="AH317" s="116"/>
      <c r="AI317" s="1003" t="str">
        <f>IF(S317=".",".",SUM($S317:S317))</f>
        <v>.</v>
      </c>
      <c r="AJ317" s="1004" t="str">
        <f>IF(T317=".",".",SUM($S317:T317))</f>
        <v>.</v>
      </c>
      <c r="AK317" s="1004" t="str">
        <f>IF(U317=".",".",SUM($S317:U317))</f>
        <v>.</v>
      </c>
      <c r="AL317" s="1004" t="str">
        <f>IF(V317=".",".",SUM($S317:V317))</f>
        <v>.</v>
      </c>
      <c r="AM317" s="1004" t="str">
        <f>IF(W317=".",".",SUM($S317:W317))</f>
        <v>.</v>
      </c>
      <c r="AN317" s="1004" t="str">
        <f>IF(X317=".",".",SUM($S317:X317))</f>
        <v>.</v>
      </c>
      <c r="AO317" s="1005" t="str">
        <f>IF(Y317=".",".",SUM($S317:Y317))</f>
        <v>.</v>
      </c>
      <c r="AP317" s="116"/>
      <c r="AQ317" s="1507" t="str">
        <f t="shared" si="231"/>
        <v>.</v>
      </c>
      <c r="AR317" s="1508" t="str">
        <f t="shared" si="231"/>
        <v>.</v>
      </c>
      <c r="AS317" s="1508" t="str">
        <f t="shared" si="231"/>
        <v>.</v>
      </c>
      <c r="AT317" s="1508" t="str">
        <f t="shared" si="231"/>
        <v>.</v>
      </c>
      <c r="AU317" s="1508" t="str">
        <f t="shared" si="231"/>
        <v>.</v>
      </c>
      <c r="AV317" s="1508" t="str">
        <f t="shared" si="231"/>
        <v>.</v>
      </c>
      <c r="AW317" s="1509" t="str">
        <f t="shared" si="231"/>
        <v>.</v>
      </c>
      <c r="AX317" s="327"/>
      <c r="AY317" s="116"/>
      <c r="AZ317" s="1474"/>
      <c r="BA317" s="1474"/>
      <c r="BB317" s="1474"/>
    </row>
    <row r="318" spans="1:54" s="189" customFormat="1" x14ac:dyDescent="0.2">
      <c r="A318" s="183"/>
      <c r="B318" s="325"/>
      <c r="C318" s="1028"/>
      <c r="D318" s="1024"/>
      <c r="E318" s="878"/>
      <c r="F318" s="878"/>
      <c r="G318" s="874"/>
      <c r="H318" s="874"/>
      <c r="I318" s="874"/>
      <c r="J318" s="874"/>
      <c r="K318" s="874"/>
      <c r="L318" s="874"/>
      <c r="M318" s="333"/>
      <c r="N318" s="116"/>
      <c r="O318" s="116"/>
      <c r="P318" s="116"/>
      <c r="Q318" s="101"/>
      <c r="R318" s="325"/>
      <c r="S318" s="1003" t="str">
        <f t="shared" si="229"/>
        <v>.</v>
      </c>
      <c r="T318" s="1004" t="str">
        <f t="shared" si="229"/>
        <v>.</v>
      </c>
      <c r="U318" s="1004" t="str">
        <f t="shared" si="229"/>
        <v>.</v>
      </c>
      <c r="V318" s="1004" t="str">
        <f t="shared" si="229"/>
        <v>.</v>
      </c>
      <c r="W318" s="1004" t="str">
        <f t="shared" si="229"/>
        <v>.</v>
      </c>
      <c r="X318" s="1004" t="str">
        <f t="shared" si="229"/>
        <v>.</v>
      </c>
      <c r="Y318" s="1005" t="str">
        <f t="shared" si="229"/>
        <v>.</v>
      </c>
      <c r="Z318" s="116"/>
      <c r="AA318" s="1507" t="str">
        <f t="shared" si="230"/>
        <v>.</v>
      </c>
      <c r="AB318" s="1508" t="str">
        <f t="shared" si="230"/>
        <v>.</v>
      </c>
      <c r="AC318" s="1508" t="str">
        <f t="shared" si="230"/>
        <v>.</v>
      </c>
      <c r="AD318" s="1508" t="str">
        <f t="shared" si="230"/>
        <v>.</v>
      </c>
      <c r="AE318" s="1508" t="str">
        <f t="shared" si="230"/>
        <v>.</v>
      </c>
      <c r="AF318" s="1508" t="str">
        <f t="shared" si="230"/>
        <v>.</v>
      </c>
      <c r="AG318" s="1509" t="str">
        <f t="shared" si="230"/>
        <v>.</v>
      </c>
      <c r="AH318" s="116"/>
      <c r="AI318" s="1003" t="str">
        <f>IF(S318=".",".",SUM($S318:S318))</f>
        <v>.</v>
      </c>
      <c r="AJ318" s="1004" t="str">
        <f>IF(T318=".",".",SUM($S318:T318))</f>
        <v>.</v>
      </c>
      <c r="AK318" s="1004" t="str">
        <f>IF(U318=".",".",SUM($S318:U318))</f>
        <v>.</v>
      </c>
      <c r="AL318" s="1004" t="str">
        <f>IF(V318=".",".",SUM($S318:V318))</f>
        <v>.</v>
      </c>
      <c r="AM318" s="1004" t="str">
        <f>IF(W318=".",".",SUM($S318:W318))</f>
        <v>.</v>
      </c>
      <c r="AN318" s="1004" t="str">
        <f>IF(X318=".",".",SUM($S318:X318))</f>
        <v>.</v>
      </c>
      <c r="AO318" s="1005" t="str">
        <f>IF(Y318=".",".",SUM($S318:Y318))</f>
        <v>.</v>
      </c>
      <c r="AP318" s="116"/>
      <c r="AQ318" s="1507" t="str">
        <f t="shared" si="231"/>
        <v>.</v>
      </c>
      <c r="AR318" s="1508" t="str">
        <f t="shared" si="231"/>
        <v>.</v>
      </c>
      <c r="AS318" s="1508" t="str">
        <f t="shared" si="231"/>
        <v>.</v>
      </c>
      <c r="AT318" s="1508" t="str">
        <f t="shared" si="231"/>
        <v>.</v>
      </c>
      <c r="AU318" s="1508" t="str">
        <f t="shared" si="231"/>
        <v>.</v>
      </c>
      <c r="AV318" s="1508" t="str">
        <f t="shared" si="231"/>
        <v>.</v>
      </c>
      <c r="AW318" s="1509" t="str">
        <f t="shared" si="231"/>
        <v>.</v>
      </c>
      <c r="AX318" s="327"/>
      <c r="AY318" s="116"/>
      <c r="AZ318" s="1474"/>
      <c r="BA318" s="1474"/>
      <c r="BB318" s="1474"/>
    </row>
    <row r="319" spans="1:54" s="189" customFormat="1" x14ac:dyDescent="0.2">
      <c r="A319" s="183"/>
      <c r="B319" s="325"/>
      <c r="C319" s="1028"/>
      <c r="D319" s="1024"/>
      <c r="E319" s="878"/>
      <c r="F319" s="878"/>
      <c r="G319" s="874"/>
      <c r="H319" s="874"/>
      <c r="I319" s="874"/>
      <c r="J319" s="874"/>
      <c r="K319" s="874"/>
      <c r="L319" s="874"/>
      <c r="M319" s="333"/>
      <c r="N319" s="116"/>
      <c r="O319" s="116"/>
      <c r="P319" s="116"/>
      <c r="Q319" s="101"/>
      <c r="R319" s="325"/>
      <c r="S319" s="1003" t="str">
        <f t="shared" si="229"/>
        <v>.</v>
      </c>
      <c r="T319" s="1004" t="str">
        <f t="shared" si="229"/>
        <v>.</v>
      </c>
      <c r="U319" s="1004" t="str">
        <f t="shared" si="229"/>
        <v>.</v>
      </c>
      <c r="V319" s="1004" t="str">
        <f t="shared" si="229"/>
        <v>.</v>
      </c>
      <c r="W319" s="1004" t="str">
        <f t="shared" si="229"/>
        <v>.</v>
      </c>
      <c r="X319" s="1004" t="str">
        <f t="shared" si="229"/>
        <v>.</v>
      </c>
      <c r="Y319" s="1005" t="str">
        <f t="shared" si="229"/>
        <v>.</v>
      </c>
      <c r="Z319" s="116"/>
      <c r="AA319" s="1507" t="str">
        <f t="shared" si="230"/>
        <v>.</v>
      </c>
      <c r="AB319" s="1508" t="str">
        <f t="shared" si="230"/>
        <v>.</v>
      </c>
      <c r="AC319" s="1508" t="str">
        <f t="shared" si="230"/>
        <v>.</v>
      </c>
      <c r="AD319" s="1508" t="str">
        <f t="shared" si="230"/>
        <v>.</v>
      </c>
      <c r="AE319" s="1508" t="str">
        <f t="shared" si="230"/>
        <v>.</v>
      </c>
      <c r="AF319" s="1508" t="str">
        <f t="shared" si="230"/>
        <v>.</v>
      </c>
      <c r="AG319" s="1509" t="str">
        <f t="shared" si="230"/>
        <v>.</v>
      </c>
      <c r="AH319" s="116"/>
      <c r="AI319" s="1003" t="str">
        <f>IF(S319=".",".",SUM($S319:S319))</f>
        <v>.</v>
      </c>
      <c r="AJ319" s="1004" t="str">
        <f>IF(T319=".",".",SUM($S319:T319))</f>
        <v>.</v>
      </c>
      <c r="AK319" s="1004" t="str">
        <f>IF(U319=".",".",SUM($S319:U319))</f>
        <v>.</v>
      </c>
      <c r="AL319" s="1004" t="str">
        <f>IF(V319=".",".",SUM($S319:V319))</f>
        <v>.</v>
      </c>
      <c r="AM319" s="1004" t="str">
        <f>IF(W319=".",".",SUM($S319:W319))</f>
        <v>.</v>
      </c>
      <c r="AN319" s="1004" t="str">
        <f>IF(X319=".",".",SUM($S319:X319))</f>
        <v>.</v>
      </c>
      <c r="AO319" s="1005" t="str">
        <f>IF(Y319=".",".",SUM($S319:Y319))</f>
        <v>.</v>
      </c>
      <c r="AP319" s="116"/>
      <c r="AQ319" s="1507" t="str">
        <f t="shared" si="231"/>
        <v>.</v>
      </c>
      <c r="AR319" s="1508" t="str">
        <f t="shared" si="231"/>
        <v>.</v>
      </c>
      <c r="AS319" s="1508" t="str">
        <f t="shared" si="231"/>
        <v>.</v>
      </c>
      <c r="AT319" s="1508" t="str">
        <f t="shared" si="231"/>
        <v>.</v>
      </c>
      <c r="AU319" s="1508" t="str">
        <f t="shared" si="231"/>
        <v>.</v>
      </c>
      <c r="AV319" s="1508" t="str">
        <f t="shared" si="231"/>
        <v>.</v>
      </c>
      <c r="AW319" s="1509" t="str">
        <f t="shared" si="231"/>
        <v>.</v>
      </c>
      <c r="AX319" s="327"/>
      <c r="AY319" s="116"/>
      <c r="AZ319" s="1474"/>
      <c r="BA319" s="1474"/>
      <c r="BB319" s="1474"/>
    </row>
    <row r="320" spans="1:54" s="189" customFormat="1" x14ac:dyDescent="0.2">
      <c r="A320" s="183"/>
      <c r="B320" s="325"/>
      <c r="C320" s="1028"/>
      <c r="D320" s="1024"/>
      <c r="E320" s="878"/>
      <c r="F320" s="878"/>
      <c r="G320" s="874"/>
      <c r="H320" s="874"/>
      <c r="I320" s="874"/>
      <c r="J320" s="874"/>
      <c r="K320" s="874"/>
      <c r="L320" s="874"/>
      <c r="M320" s="333"/>
      <c r="N320" s="116"/>
      <c r="O320" s="116"/>
      <c r="P320" s="116"/>
      <c r="Q320" s="101"/>
      <c r="R320" s="325"/>
      <c r="S320" s="1003" t="str">
        <f t="shared" si="229"/>
        <v>.</v>
      </c>
      <c r="T320" s="1004" t="str">
        <f t="shared" si="229"/>
        <v>.</v>
      </c>
      <c r="U320" s="1004" t="str">
        <f t="shared" si="229"/>
        <v>.</v>
      </c>
      <c r="V320" s="1004" t="str">
        <f t="shared" si="229"/>
        <v>.</v>
      </c>
      <c r="W320" s="1004" t="str">
        <f t="shared" si="229"/>
        <v>.</v>
      </c>
      <c r="X320" s="1004" t="str">
        <f t="shared" si="229"/>
        <v>.</v>
      </c>
      <c r="Y320" s="1005" t="str">
        <f t="shared" si="229"/>
        <v>.</v>
      </c>
      <c r="Z320" s="116"/>
      <c r="AA320" s="1507" t="str">
        <f t="shared" si="230"/>
        <v>.</v>
      </c>
      <c r="AB320" s="1508" t="str">
        <f t="shared" si="230"/>
        <v>.</v>
      </c>
      <c r="AC320" s="1508" t="str">
        <f t="shared" si="230"/>
        <v>.</v>
      </c>
      <c r="AD320" s="1508" t="str">
        <f t="shared" si="230"/>
        <v>.</v>
      </c>
      <c r="AE320" s="1508" t="str">
        <f t="shared" si="230"/>
        <v>.</v>
      </c>
      <c r="AF320" s="1508" t="str">
        <f t="shared" si="230"/>
        <v>.</v>
      </c>
      <c r="AG320" s="1509" t="str">
        <f t="shared" si="230"/>
        <v>.</v>
      </c>
      <c r="AH320" s="116"/>
      <c r="AI320" s="1003" t="str">
        <f>IF(S320=".",".",SUM($S320:S320))</f>
        <v>.</v>
      </c>
      <c r="AJ320" s="1004" t="str">
        <f>IF(T320=".",".",SUM($S320:T320))</f>
        <v>.</v>
      </c>
      <c r="AK320" s="1004" t="str">
        <f>IF(U320=".",".",SUM($S320:U320))</f>
        <v>.</v>
      </c>
      <c r="AL320" s="1004" t="str">
        <f>IF(V320=".",".",SUM($S320:V320))</f>
        <v>.</v>
      </c>
      <c r="AM320" s="1004" t="str">
        <f>IF(W320=".",".",SUM($S320:W320))</f>
        <v>.</v>
      </c>
      <c r="AN320" s="1004" t="str">
        <f>IF(X320=".",".",SUM($S320:X320))</f>
        <v>.</v>
      </c>
      <c r="AO320" s="1005" t="str">
        <f>IF(Y320=".",".",SUM($S320:Y320))</f>
        <v>.</v>
      </c>
      <c r="AP320" s="116"/>
      <c r="AQ320" s="1507" t="str">
        <f t="shared" si="231"/>
        <v>.</v>
      </c>
      <c r="AR320" s="1508" t="str">
        <f t="shared" si="231"/>
        <v>.</v>
      </c>
      <c r="AS320" s="1508" t="str">
        <f t="shared" si="231"/>
        <v>.</v>
      </c>
      <c r="AT320" s="1508" t="str">
        <f t="shared" si="231"/>
        <v>.</v>
      </c>
      <c r="AU320" s="1508" t="str">
        <f t="shared" si="231"/>
        <v>.</v>
      </c>
      <c r="AV320" s="1508" t="str">
        <f t="shared" si="231"/>
        <v>.</v>
      </c>
      <c r="AW320" s="1509" t="str">
        <f t="shared" si="231"/>
        <v>.</v>
      </c>
      <c r="AX320" s="327"/>
      <c r="AY320" s="116"/>
      <c r="AZ320" s="1474"/>
      <c r="BA320" s="1474"/>
      <c r="BB320" s="1474"/>
    </row>
    <row r="321" spans="1:54" s="189" customFormat="1" x14ac:dyDescent="0.2">
      <c r="A321" s="183"/>
      <c r="B321" s="325"/>
      <c r="C321" s="1028"/>
      <c r="D321" s="1024"/>
      <c r="E321" s="878"/>
      <c r="F321" s="878"/>
      <c r="G321" s="874"/>
      <c r="H321" s="874"/>
      <c r="I321" s="874"/>
      <c r="J321" s="874"/>
      <c r="K321" s="874"/>
      <c r="L321" s="874"/>
      <c r="M321" s="333"/>
      <c r="N321" s="116"/>
      <c r="O321" s="116"/>
      <c r="P321" s="116"/>
      <c r="Q321" s="101"/>
      <c r="R321" s="325"/>
      <c r="S321" s="1003" t="str">
        <f t="shared" si="229"/>
        <v>.</v>
      </c>
      <c r="T321" s="1004" t="str">
        <f t="shared" si="229"/>
        <v>.</v>
      </c>
      <c r="U321" s="1004" t="str">
        <f t="shared" si="229"/>
        <v>.</v>
      </c>
      <c r="V321" s="1004" t="str">
        <f t="shared" si="229"/>
        <v>.</v>
      </c>
      <c r="W321" s="1004" t="str">
        <f t="shared" si="229"/>
        <v>.</v>
      </c>
      <c r="X321" s="1004" t="str">
        <f t="shared" si="229"/>
        <v>.</v>
      </c>
      <c r="Y321" s="1005" t="str">
        <f t="shared" si="229"/>
        <v>.</v>
      </c>
      <c r="Z321" s="116"/>
      <c r="AA321" s="1507" t="str">
        <f t="shared" si="230"/>
        <v>.</v>
      </c>
      <c r="AB321" s="1508" t="str">
        <f t="shared" si="230"/>
        <v>.</v>
      </c>
      <c r="AC321" s="1508" t="str">
        <f t="shared" si="230"/>
        <v>.</v>
      </c>
      <c r="AD321" s="1508" t="str">
        <f t="shared" si="230"/>
        <v>.</v>
      </c>
      <c r="AE321" s="1508" t="str">
        <f t="shared" si="230"/>
        <v>.</v>
      </c>
      <c r="AF321" s="1508" t="str">
        <f t="shared" si="230"/>
        <v>.</v>
      </c>
      <c r="AG321" s="1509" t="str">
        <f t="shared" si="230"/>
        <v>.</v>
      </c>
      <c r="AH321" s="116"/>
      <c r="AI321" s="1003" t="str">
        <f>IF(S321=".",".",SUM($S321:S321))</f>
        <v>.</v>
      </c>
      <c r="AJ321" s="1004" t="str">
        <f>IF(T321=".",".",SUM($S321:T321))</f>
        <v>.</v>
      </c>
      <c r="AK321" s="1004" t="str">
        <f>IF(U321=".",".",SUM($S321:U321))</f>
        <v>.</v>
      </c>
      <c r="AL321" s="1004" t="str">
        <f>IF(V321=".",".",SUM($S321:V321))</f>
        <v>.</v>
      </c>
      <c r="AM321" s="1004" t="str">
        <f>IF(W321=".",".",SUM($S321:W321))</f>
        <v>.</v>
      </c>
      <c r="AN321" s="1004" t="str">
        <f>IF(X321=".",".",SUM($S321:X321))</f>
        <v>.</v>
      </c>
      <c r="AO321" s="1005" t="str">
        <f>IF(Y321=".",".",SUM($S321:Y321))</f>
        <v>.</v>
      </c>
      <c r="AP321" s="116"/>
      <c r="AQ321" s="1507" t="str">
        <f t="shared" si="231"/>
        <v>.</v>
      </c>
      <c r="AR321" s="1508" t="str">
        <f t="shared" si="231"/>
        <v>.</v>
      </c>
      <c r="AS321" s="1508" t="str">
        <f t="shared" si="231"/>
        <v>.</v>
      </c>
      <c r="AT321" s="1508" t="str">
        <f t="shared" si="231"/>
        <v>.</v>
      </c>
      <c r="AU321" s="1508" t="str">
        <f t="shared" si="231"/>
        <v>.</v>
      </c>
      <c r="AV321" s="1508" t="str">
        <f t="shared" si="231"/>
        <v>.</v>
      </c>
      <c r="AW321" s="1509" t="str">
        <f t="shared" si="231"/>
        <v>.</v>
      </c>
      <c r="AX321" s="327"/>
      <c r="AY321" s="116"/>
      <c r="AZ321" s="1474"/>
      <c r="BA321" s="1474"/>
      <c r="BB321" s="1474"/>
    </row>
    <row r="322" spans="1:54" s="189" customFormat="1" x14ac:dyDescent="0.2">
      <c r="A322" s="183"/>
      <c r="B322" s="325"/>
      <c r="C322" s="1028"/>
      <c r="D322" s="1024"/>
      <c r="E322" s="878"/>
      <c r="F322" s="878"/>
      <c r="G322" s="874"/>
      <c r="H322" s="874"/>
      <c r="I322" s="874"/>
      <c r="J322" s="874"/>
      <c r="K322" s="874"/>
      <c r="L322" s="874"/>
      <c r="M322" s="333"/>
      <c r="N322" s="116"/>
      <c r="O322" s="116"/>
      <c r="P322" s="116"/>
      <c r="Q322" s="101"/>
      <c r="R322" s="325"/>
      <c r="S322" s="1003" t="str">
        <f t="shared" si="229"/>
        <v>.</v>
      </c>
      <c r="T322" s="1004" t="str">
        <f t="shared" si="229"/>
        <v>.</v>
      </c>
      <c r="U322" s="1004" t="str">
        <f t="shared" si="229"/>
        <v>.</v>
      </c>
      <c r="V322" s="1004" t="str">
        <f t="shared" si="229"/>
        <v>.</v>
      </c>
      <c r="W322" s="1004" t="str">
        <f t="shared" si="229"/>
        <v>.</v>
      </c>
      <c r="X322" s="1004" t="str">
        <f t="shared" si="229"/>
        <v>.</v>
      </c>
      <c r="Y322" s="1005" t="str">
        <f t="shared" si="229"/>
        <v>.</v>
      </c>
      <c r="Z322" s="116"/>
      <c r="AA322" s="1507" t="str">
        <f t="shared" si="230"/>
        <v>.</v>
      </c>
      <c r="AB322" s="1508" t="str">
        <f t="shared" si="230"/>
        <v>.</v>
      </c>
      <c r="AC322" s="1508" t="str">
        <f t="shared" si="230"/>
        <v>.</v>
      </c>
      <c r="AD322" s="1508" t="str">
        <f t="shared" si="230"/>
        <v>.</v>
      </c>
      <c r="AE322" s="1508" t="str">
        <f t="shared" si="230"/>
        <v>.</v>
      </c>
      <c r="AF322" s="1508" t="str">
        <f t="shared" si="230"/>
        <v>.</v>
      </c>
      <c r="AG322" s="1509" t="str">
        <f t="shared" si="230"/>
        <v>.</v>
      </c>
      <c r="AH322" s="116"/>
      <c r="AI322" s="1003" t="str">
        <f>IF(S322=".",".",SUM($S322:S322))</f>
        <v>.</v>
      </c>
      <c r="AJ322" s="1004" t="str">
        <f>IF(T322=".",".",SUM($S322:T322))</f>
        <v>.</v>
      </c>
      <c r="AK322" s="1004" t="str">
        <f>IF(U322=".",".",SUM($S322:U322))</f>
        <v>.</v>
      </c>
      <c r="AL322" s="1004" t="str">
        <f>IF(V322=".",".",SUM($S322:V322))</f>
        <v>.</v>
      </c>
      <c r="AM322" s="1004" t="str">
        <f>IF(W322=".",".",SUM($S322:W322))</f>
        <v>.</v>
      </c>
      <c r="AN322" s="1004" t="str">
        <f>IF(X322=".",".",SUM($S322:X322))</f>
        <v>.</v>
      </c>
      <c r="AO322" s="1005" t="str">
        <f>IF(Y322=".",".",SUM($S322:Y322))</f>
        <v>.</v>
      </c>
      <c r="AP322" s="116"/>
      <c r="AQ322" s="1507" t="str">
        <f t="shared" si="231"/>
        <v>.</v>
      </c>
      <c r="AR322" s="1508" t="str">
        <f t="shared" si="231"/>
        <v>.</v>
      </c>
      <c r="AS322" s="1508" t="str">
        <f t="shared" si="231"/>
        <v>.</v>
      </c>
      <c r="AT322" s="1508" t="str">
        <f t="shared" si="231"/>
        <v>.</v>
      </c>
      <c r="AU322" s="1508" t="str">
        <f t="shared" si="231"/>
        <v>.</v>
      </c>
      <c r="AV322" s="1508" t="str">
        <f t="shared" si="231"/>
        <v>.</v>
      </c>
      <c r="AW322" s="1509" t="str">
        <f t="shared" si="231"/>
        <v>.</v>
      </c>
      <c r="AX322" s="327"/>
      <c r="AY322" s="116"/>
      <c r="AZ322" s="1474"/>
      <c r="BA322" s="1474"/>
      <c r="BB322" s="1474"/>
    </row>
    <row r="323" spans="1:54" s="189" customFormat="1" x14ac:dyDescent="0.2">
      <c r="A323" s="183"/>
      <c r="B323" s="325"/>
      <c r="C323" s="1028"/>
      <c r="D323" s="1024"/>
      <c r="E323" s="878"/>
      <c r="F323" s="878"/>
      <c r="G323" s="874"/>
      <c r="H323" s="874"/>
      <c r="I323" s="874"/>
      <c r="J323" s="874"/>
      <c r="K323" s="874"/>
      <c r="L323" s="874"/>
      <c r="M323" s="333"/>
      <c r="N323" s="116"/>
      <c r="O323" s="116"/>
      <c r="P323" s="116"/>
      <c r="Q323" s="101"/>
      <c r="R323" s="325"/>
      <c r="S323" s="1003" t="str">
        <f t="shared" si="229"/>
        <v>.</v>
      </c>
      <c r="T323" s="1004" t="str">
        <f t="shared" si="229"/>
        <v>.</v>
      </c>
      <c r="U323" s="1004" t="str">
        <f t="shared" si="229"/>
        <v>.</v>
      </c>
      <c r="V323" s="1004" t="str">
        <f t="shared" si="229"/>
        <v>.</v>
      </c>
      <c r="W323" s="1004" t="str">
        <f t="shared" si="229"/>
        <v>.</v>
      </c>
      <c r="X323" s="1004" t="str">
        <f t="shared" si="229"/>
        <v>.</v>
      </c>
      <c r="Y323" s="1005" t="str">
        <f t="shared" si="229"/>
        <v>.</v>
      </c>
      <c r="Z323" s="116"/>
      <c r="AA323" s="1507" t="str">
        <f t="shared" si="230"/>
        <v>.</v>
      </c>
      <c r="AB323" s="1508" t="str">
        <f t="shared" si="230"/>
        <v>.</v>
      </c>
      <c r="AC323" s="1508" t="str">
        <f t="shared" si="230"/>
        <v>.</v>
      </c>
      <c r="AD323" s="1508" t="str">
        <f t="shared" si="230"/>
        <v>.</v>
      </c>
      <c r="AE323" s="1508" t="str">
        <f t="shared" si="230"/>
        <v>.</v>
      </c>
      <c r="AF323" s="1508" t="str">
        <f t="shared" si="230"/>
        <v>.</v>
      </c>
      <c r="AG323" s="1509" t="str">
        <f t="shared" si="230"/>
        <v>.</v>
      </c>
      <c r="AH323" s="116"/>
      <c r="AI323" s="1003" t="str">
        <f>IF(S323=".",".",SUM($S323:S323))</f>
        <v>.</v>
      </c>
      <c r="AJ323" s="1004" t="str">
        <f>IF(T323=".",".",SUM($S323:T323))</f>
        <v>.</v>
      </c>
      <c r="AK323" s="1004" t="str">
        <f>IF(U323=".",".",SUM($S323:U323))</f>
        <v>.</v>
      </c>
      <c r="AL323" s="1004" t="str">
        <f>IF(V323=".",".",SUM($S323:V323))</f>
        <v>.</v>
      </c>
      <c r="AM323" s="1004" t="str">
        <f>IF(W323=".",".",SUM($S323:W323))</f>
        <v>.</v>
      </c>
      <c r="AN323" s="1004" t="str">
        <f>IF(X323=".",".",SUM($S323:X323))</f>
        <v>.</v>
      </c>
      <c r="AO323" s="1005" t="str">
        <f>IF(Y323=".",".",SUM($S323:Y323))</f>
        <v>.</v>
      </c>
      <c r="AP323" s="116"/>
      <c r="AQ323" s="1507" t="str">
        <f t="shared" si="231"/>
        <v>.</v>
      </c>
      <c r="AR323" s="1508" t="str">
        <f t="shared" si="231"/>
        <v>.</v>
      </c>
      <c r="AS323" s="1508" t="str">
        <f t="shared" si="231"/>
        <v>.</v>
      </c>
      <c r="AT323" s="1508" t="str">
        <f t="shared" si="231"/>
        <v>.</v>
      </c>
      <c r="AU323" s="1508" t="str">
        <f t="shared" si="231"/>
        <v>.</v>
      </c>
      <c r="AV323" s="1508" t="str">
        <f t="shared" si="231"/>
        <v>.</v>
      </c>
      <c r="AW323" s="1509" t="str">
        <f t="shared" si="231"/>
        <v>.</v>
      </c>
      <c r="AX323" s="327"/>
      <c r="AY323" s="116"/>
      <c r="AZ323" s="1474"/>
      <c r="BA323" s="1474"/>
      <c r="BB323" s="1474"/>
    </row>
    <row r="324" spans="1:54" s="189" customFormat="1" x14ac:dyDescent="0.2">
      <c r="A324" s="183"/>
      <c r="B324" s="325"/>
      <c r="C324" s="1028"/>
      <c r="D324" s="1024"/>
      <c r="E324" s="878"/>
      <c r="F324" s="878"/>
      <c r="G324" s="874"/>
      <c r="H324" s="874"/>
      <c r="I324" s="874"/>
      <c r="J324" s="874"/>
      <c r="K324" s="874"/>
      <c r="L324" s="874"/>
      <c r="M324" s="333"/>
      <c r="N324" s="116"/>
      <c r="O324" s="116"/>
      <c r="P324" s="116"/>
      <c r="Q324" s="101"/>
      <c r="R324" s="325"/>
      <c r="S324" s="1003" t="str">
        <f t="shared" si="229"/>
        <v>.</v>
      </c>
      <c r="T324" s="1004" t="str">
        <f t="shared" si="229"/>
        <v>.</v>
      </c>
      <c r="U324" s="1004" t="str">
        <f t="shared" si="229"/>
        <v>.</v>
      </c>
      <c r="V324" s="1004" t="str">
        <f t="shared" si="229"/>
        <v>.</v>
      </c>
      <c r="W324" s="1004" t="str">
        <f t="shared" si="229"/>
        <v>.</v>
      </c>
      <c r="X324" s="1004" t="str">
        <f t="shared" si="229"/>
        <v>.</v>
      </c>
      <c r="Y324" s="1005" t="str">
        <f t="shared" si="229"/>
        <v>.</v>
      </c>
      <c r="Z324" s="116"/>
      <c r="AA324" s="1507" t="str">
        <f t="shared" si="230"/>
        <v>.</v>
      </c>
      <c r="AB324" s="1508" t="str">
        <f t="shared" si="230"/>
        <v>.</v>
      </c>
      <c r="AC324" s="1508" t="str">
        <f t="shared" si="230"/>
        <v>.</v>
      </c>
      <c r="AD324" s="1508" t="str">
        <f t="shared" si="230"/>
        <v>.</v>
      </c>
      <c r="AE324" s="1508" t="str">
        <f t="shared" si="230"/>
        <v>.</v>
      </c>
      <c r="AF324" s="1508" t="str">
        <f t="shared" si="230"/>
        <v>.</v>
      </c>
      <c r="AG324" s="1509" t="str">
        <f t="shared" si="230"/>
        <v>.</v>
      </c>
      <c r="AH324" s="116"/>
      <c r="AI324" s="1003" t="str">
        <f>IF(S324=".",".",SUM($S324:S324))</f>
        <v>.</v>
      </c>
      <c r="AJ324" s="1004" t="str">
        <f>IF(T324=".",".",SUM($S324:T324))</f>
        <v>.</v>
      </c>
      <c r="AK324" s="1004" t="str">
        <f>IF(U324=".",".",SUM($S324:U324))</f>
        <v>.</v>
      </c>
      <c r="AL324" s="1004" t="str">
        <f>IF(V324=".",".",SUM($S324:V324))</f>
        <v>.</v>
      </c>
      <c r="AM324" s="1004" t="str">
        <f>IF(W324=".",".",SUM($S324:W324))</f>
        <v>.</v>
      </c>
      <c r="AN324" s="1004" t="str">
        <f>IF(X324=".",".",SUM($S324:X324))</f>
        <v>.</v>
      </c>
      <c r="AO324" s="1005" t="str">
        <f>IF(Y324=".",".",SUM($S324:Y324))</f>
        <v>.</v>
      </c>
      <c r="AP324" s="116"/>
      <c r="AQ324" s="1507" t="str">
        <f t="shared" si="231"/>
        <v>.</v>
      </c>
      <c r="AR324" s="1508" t="str">
        <f t="shared" si="231"/>
        <v>.</v>
      </c>
      <c r="AS324" s="1508" t="str">
        <f t="shared" si="231"/>
        <v>.</v>
      </c>
      <c r="AT324" s="1508" t="str">
        <f t="shared" si="231"/>
        <v>.</v>
      </c>
      <c r="AU324" s="1508" t="str">
        <f t="shared" si="231"/>
        <v>.</v>
      </c>
      <c r="AV324" s="1508" t="str">
        <f t="shared" si="231"/>
        <v>.</v>
      </c>
      <c r="AW324" s="1509" t="str">
        <f t="shared" si="231"/>
        <v>.</v>
      </c>
      <c r="AX324" s="327"/>
      <c r="AY324" s="116"/>
      <c r="AZ324" s="1474"/>
      <c r="BA324" s="1474"/>
      <c r="BB324" s="1474"/>
    </row>
    <row r="325" spans="1:54" s="189" customFormat="1" x14ac:dyDescent="0.2">
      <c r="A325" s="183"/>
      <c r="B325" s="325"/>
      <c r="C325" s="1028"/>
      <c r="D325" s="1024"/>
      <c r="E325" s="878"/>
      <c r="F325" s="878"/>
      <c r="G325" s="874"/>
      <c r="H325" s="874"/>
      <c r="I325" s="874"/>
      <c r="J325" s="874"/>
      <c r="K325" s="874"/>
      <c r="L325" s="874"/>
      <c r="M325" s="333"/>
      <c r="N325" s="116"/>
      <c r="O325" s="116"/>
      <c r="P325" s="116"/>
      <c r="Q325" s="101"/>
      <c r="R325" s="325"/>
      <c r="S325" s="1003" t="str">
        <f t="shared" si="229"/>
        <v>.</v>
      </c>
      <c r="T325" s="1004" t="str">
        <f t="shared" si="229"/>
        <v>.</v>
      </c>
      <c r="U325" s="1004" t="str">
        <f t="shared" si="229"/>
        <v>.</v>
      </c>
      <c r="V325" s="1004" t="str">
        <f t="shared" si="229"/>
        <v>.</v>
      </c>
      <c r="W325" s="1004" t="str">
        <f t="shared" si="229"/>
        <v>.</v>
      </c>
      <c r="X325" s="1004" t="str">
        <f t="shared" si="229"/>
        <v>.</v>
      </c>
      <c r="Y325" s="1005" t="str">
        <f t="shared" si="229"/>
        <v>.</v>
      </c>
      <c r="Z325" s="116"/>
      <c r="AA325" s="1507" t="str">
        <f t="shared" si="230"/>
        <v>.</v>
      </c>
      <c r="AB325" s="1508" t="str">
        <f t="shared" si="230"/>
        <v>.</v>
      </c>
      <c r="AC325" s="1508" t="str">
        <f t="shared" si="230"/>
        <v>.</v>
      </c>
      <c r="AD325" s="1508" t="str">
        <f t="shared" si="230"/>
        <v>.</v>
      </c>
      <c r="AE325" s="1508" t="str">
        <f t="shared" si="230"/>
        <v>.</v>
      </c>
      <c r="AF325" s="1508" t="str">
        <f t="shared" si="230"/>
        <v>.</v>
      </c>
      <c r="AG325" s="1509" t="str">
        <f t="shared" si="230"/>
        <v>.</v>
      </c>
      <c r="AH325" s="116"/>
      <c r="AI325" s="1003" t="str">
        <f>IF(S325=".",".",SUM($S325:S325))</f>
        <v>.</v>
      </c>
      <c r="AJ325" s="1004" t="str">
        <f>IF(T325=".",".",SUM($S325:T325))</f>
        <v>.</v>
      </c>
      <c r="AK325" s="1004" t="str">
        <f>IF(U325=".",".",SUM($S325:U325))</f>
        <v>.</v>
      </c>
      <c r="AL325" s="1004" t="str">
        <f>IF(V325=".",".",SUM($S325:V325))</f>
        <v>.</v>
      </c>
      <c r="AM325" s="1004" t="str">
        <f>IF(W325=".",".",SUM($S325:W325))</f>
        <v>.</v>
      </c>
      <c r="AN325" s="1004" t="str">
        <f>IF(X325=".",".",SUM($S325:X325))</f>
        <v>.</v>
      </c>
      <c r="AO325" s="1005" t="str">
        <f>IF(Y325=".",".",SUM($S325:Y325))</f>
        <v>.</v>
      </c>
      <c r="AP325" s="116"/>
      <c r="AQ325" s="1507" t="str">
        <f t="shared" si="231"/>
        <v>.</v>
      </c>
      <c r="AR325" s="1508" t="str">
        <f t="shared" si="231"/>
        <v>.</v>
      </c>
      <c r="AS325" s="1508" t="str">
        <f t="shared" si="231"/>
        <v>.</v>
      </c>
      <c r="AT325" s="1508" t="str">
        <f t="shared" si="231"/>
        <v>.</v>
      </c>
      <c r="AU325" s="1508" t="str">
        <f t="shared" si="231"/>
        <v>.</v>
      </c>
      <c r="AV325" s="1508" t="str">
        <f t="shared" si="231"/>
        <v>.</v>
      </c>
      <c r="AW325" s="1509" t="str">
        <f t="shared" si="231"/>
        <v>.</v>
      </c>
      <c r="AX325" s="327"/>
      <c r="AY325" s="116"/>
      <c r="AZ325" s="1474"/>
      <c r="BA325" s="1474"/>
      <c r="BB325" s="1474"/>
    </row>
    <row r="326" spans="1:54" s="189" customFormat="1" x14ac:dyDescent="0.2">
      <c r="A326" s="183"/>
      <c r="B326" s="325"/>
      <c r="C326" s="1028"/>
      <c r="D326" s="1024"/>
      <c r="E326" s="878"/>
      <c r="F326" s="878"/>
      <c r="G326" s="874"/>
      <c r="H326" s="874"/>
      <c r="I326" s="874"/>
      <c r="J326" s="874"/>
      <c r="K326" s="874"/>
      <c r="L326" s="874"/>
      <c r="M326" s="333"/>
      <c r="N326" s="116"/>
      <c r="O326" s="116"/>
      <c r="P326" s="116"/>
      <c r="Q326" s="101"/>
      <c r="R326" s="325"/>
      <c r="S326" s="1003" t="str">
        <f t="shared" si="229"/>
        <v>.</v>
      </c>
      <c r="T326" s="1004" t="str">
        <f t="shared" si="229"/>
        <v>.</v>
      </c>
      <c r="U326" s="1004" t="str">
        <f t="shared" si="229"/>
        <v>.</v>
      </c>
      <c r="V326" s="1004" t="str">
        <f t="shared" si="229"/>
        <v>.</v>
      </c>
      <c r="W326" s="1004" t="str">
        <f t="shared" si="229"/>
        <v>.</v>
      </c>
      <c r="X326" s="1004" t="str">
        <f t="shared" si="229"/>
        <v>.</v>
      </c>
      <c r="Y326" s="1005" t="str">
        <f t="shared" si="229"/>
        <v>.</v>
      </c>
      <c r="Z326" s="116"/>
      <c r="AA326" s="1507" t="str">
        <f t="shared" si="230"/>
        <v>.</v>
      </c>
      <c r="AB326" s="1508" t="str">
        <f t="shared" si="230"/>
        <v>.</v>
      </c>
      <c r="AC326" s="1508" t="str">
        <f t="shared" si="230"/>
        <v>.</v>
      </c>
      <c r="AD326" s="1508" t="str">
        <f t="shared" si="230"/>
        <v>.</v>
      </c>
      <c r="AE326" s="1508" t="str">
        <f t="shared" si="230"/>
        <v>.</v>
      </c>
      <c r="AF326" s="1508" t="str">
        <f t="shared" si="230"/>
        <v>.</v>
      </c>
      <c r="AG326" s="1509" t="str">
        <f t="shared" si="230"/>
        <v>.</v>
      </c>
      <c r="AH326" s="116"/>
      <c r="AI326" s="1003" t="str">
        <f>IF(S326=".",".",SUM($S326:S326))</f>
        <v>.</v>
      </c>
      <c r="AJ326" s="1004" t="str">
        <f>IF(T326=".",".",SUM($S326:T326))</f>
        <v>.</v>
      </c>
      <c r="AK326" s="1004" t="str">
        <f>IF(U326=".",".",SUM($S326:U326))</f>
        <v>.</v>
      </c>
      <c r="AL326" s="1004" t="str">
        <f>IF(V326=".",".",SUM($S326:V326))</f>
        <v>.</v>
      </c>
      <c r="AM326" s="1004" t="str">
        <f>IF(W326=".",".",SUM($S326:W326))</f>
        <v>.</v>
      </c>
      <c r="AN326" s="1004" t="str">
        <f>IF(X326=".",".",SUM($S326:X326))</f>
        <v>.</v>
      </c>
      <c r="AO326" s="1005" t="str">
        <f>IF(Y326=".",".",SUM($S326:Y326))</f>
        <v>.</v>
      </c>
      <c r="AP326" s="116"/>
      <c r="AQ326" s="1507" t="str">
        <f t="shared" si="231"/>
        <v>.</v>
      </c>
      <c r="AR326" s="1508" t="str">
        <f t="shared" si="231"/>
        <v>.</v>
      </c>
      <c r="AS326" s="1508" t="str">
        <f t="shared" si="231"/>
        <v>.</v>
      </c>
      <c r="AT326" s="1508" t="str">
        <f t="shared" si="231"/>
        <v>.</v>
      </c>
      <c r="AU326" s="1508" t="str">
        <f t="shared" si="231"/>
        <v>.</v>
      </c>
      <c r="AV326" s="1508" t="str">
        <f t="shared" si="231"/>
        <v>.</v>
      </c>
      <c r="AW326" s="1509" t="str">
        <f t="shared" si="231"/>
        <v>.</v>
      </c>
      <c r="AX326" s="327"/>
      <c r="AY326" s="116"/>
      <c r="AZ326" s="1474"/>
      <c r="BA326" s="1474"/>
      <c r="BB326" s="1474"/>
    </row>
    <row r="327" spans="1:54" s="189" customFormat="1" x14ac:dyDescent="0.2">
      <c r="A327" s="183"/>
      <c r="B327" s="325"/>
      <c r="C327" s="1028"/>
      <c r="D327" s="1024"/>
      <c r="E327" s="878"/>
      <c r="F327" s="878"/>
      <c r="G327" s="874"/>
      <c r="H327" s="874"/>
      <c r="I327" s="874"/>
      <c r="J327" s="874"/>
      <c r="K327" s="874"/>
      <c r="L327" s="874"/>
      <c r="M327" s="333"/>
      <c r="N327" s="116"/>
      <c r="O327" s="116"/>
      <c r="P327" s="116"/>
      <c r="Q327" s="101"/>
      <c r="R327" s="325"/>
      <c r="S327" s="1003" t="str">
        <f t="shared" si="229"/>
        <v>.</v>
      </c>
      <c r="T327" s="1004" t="str">
        <f t="shared" si="229"/>
        <v>.</v>
      </c>
      <c r="U327" s="1004" t="str">
        <f t="shared" si="229"/>
        <v>.</v>
      </c>
      <c r="V327" s="1004" t="str">
        <f t="shared" si="229"/>
        <v>.</v>
      </c>
      <c r="W327" s="1004" t="str">
        <f t="shared" si="229"/>
        <v>.</v>
      </c>
      <c r="X327" s="1004" t="str">
        <f t="shared" si="229"/>
        <v>.</v>
      </c>
      <c r="Y327" s="1005" t="str">
        <f t="shared" si="229"/>
        <v>.</v>
      </c>
      <c r="Z327" s="116"/>
      <c r="AA327" s="1507" t="str">
        <f t="shared" si="230"/>
        <v>.</v>
      </c>
      <c r="AB327" s="1508" t="str">
        <f t="shared" si="230"/>
        <v>.</v>
      </c>
      <c r="AC327" s="1508" t="str">
        <f t="shared" si="230"/>
        <v>.</v>
      </c>
      <c r="AD327" s="1508" t="str">
        <f t="shared" si="230"/>
        <v>.</v>
      </c>
      <c r="AE327" s="1508" t="str">
        <f t="shared" si="230"/>
        <v>.</v>
      </c>
      <c r="AF327" s="1508" t="str">
        <f t="shared" si="230"/>
        <v>.</v>
      </c>
      <c r="AG327" s="1509" t="str">
        <f t="shared" si="230"/>
        <v>.</v>
      </c>
      <c r="AH327" s="116"/>
      <c r="AI327" s="1003" t="str">
        <f>IF(S327=".",".",SUM($S327:S327))</f>
        <v>.</v>
      </c>
      <c r="AJ327" s="1004" t="str">
        <f>IF(T327=".",".",SUM($S327:T327))</f>
        <v>.</v>
      </c>
      <c r="AK327" s="1004" t="str">
        <f>IF(U327=".",".",SUM($S327:U327))</f>
        <v>.</v>
      </c>
      <c r="AL327" s="1004" t="str">
        <f>IF(V327=".",".",SUM($S327:V327))</f>
        <v>.</v>
      </c>
      <c r="AM327" s="1004" t="str">
        <f>IF(W327=".",".",SUM($S327:W327))</f>
        <v>.</v>
      </c>
      <c r="AN327" s="1004" t="str">
        <f>IF(X327=".",".",SUM($S327:X327))</f>
        <v>.</v>
      </c>
      <c r="AO327" s="1005" t="str">
        <f>IF(Y327=".",".",SUM($S327:Y327))</f>
        <v>.</v>
      </c>
      <c r="AP327" s="116"/>
      <c r="AQ327" s="1507" t="str">
        <f t="shared" si="231"/>
        <v>.</v>
      </c>
      <c r="AR327" s="1508" t="str">
        <f t="shared" si="231"/>
        <v>.</v>
      </c>
      <c r="AS327" s="1508" t="str">
        <f t="shared" si="231"/>
        <v>.</v>
      </c>
      <c r="AT327" s="1508" t="str">
        <f t="shared" si="231"/>
        <v>.</v>
      </c>
      <c r="AU327" s="1508" t="str">
        <f t="shared" si="231"/>
        <v>.</v>
      </c>
      <c r="AV327" s="1508" t="str">
        <f t="shared" si="231"/>
        <v>.</v>
      </c>
      <c r="AW327" s="1509" t="str">
        <f t="shared" si="231"/>
        <v>.</v>
      </c>
      <c r="AX327" s="327"/>
      <c r="AY327" s="116"/>
      <c r="AZ327" s="1474"/>
      <c r="BA327" s="1474"/>
      <c r="BB327" s="1474"/>
    </row>
    <row r="328" spans="1:54" s="189" customFormat="1" x14ac:dyDescent="0.2">
      <c r="A328" s="183"/>
      <c r="B328" s="325"/>
      <c r="C328" s="1028"/>
      <c r="D328" s="1024"/>
      <c r="E328" s="878"/>
      <c r="F328" s="878"/>
      <c r="G328" s="874"/>
      <c r="H328" s="874"/>
      <c r="I328" s="874"/>
      <c r="J328" s="874"/>
      <c r="K328" s="874"/>
      <c r="L328" s="874"/>
      <c r="M328" s="333"/>
      <c r="N328" s="116"/>
      <c r="O328" s="116"/>
      <c r="P328" s="116"/>
      <c r="Q328" s="101"/>
      <c r="R328" s="325"/>
      <c r="S328" s="1003" t="str">
        <f t="shared" si="229"/>
        <v>.</v>
      </c>
      <c r="T328" s="1004" t="str">
        <f t="shared" si="229"/>
        <v>.</v>
      </c>
      <c r="U328" s="1004" t="str">
        <f t="shared" si="229"/>
        <v>.</v>
      </c>
      <c r="V328" s="1004" t="str">
        <f t="shared" si="229"/>
        <v>.</v>
      </c>
      <c r="W328" s="1004" t="str">
        <f t="shared" si="229"/>
        <v>.</v>
      </c>
      <c r="X328" s="1004" t="str">
        <f t="shared" si="229"/>
        <v>.</v>
      </c>
      <c r="Y328" s="1005" t="str">
        <f t="shared" si="229"/>
        <v>.</v>
      </c>
      <c r="Z328" s="116"/>
      <c r="AA328" s="1507" t="str">
        <f t="shared" si="230"/>
        <v>.</v>
      </c>
      <c r="AB328" s="1508" t="str">
        <f t="shared" si="230"/>
        <v>.</v>
      </c>
      <c r="AC328" s="1508" t="str">
        <f t="shared" si="230"/>
        <v>.</v>
      </c>
      <c r="AD328" s="1508" t="str">
        <f t="shared" si="230"/>
        <v>.</v>
      </c>
      <c r="AE328" s="1508" t="str">
        <f t="shared" si="230"/>
        <v>.</v>
      </c>
      <c r="AF328" s="1508" t="str">
        <f t="shared" si="230"/>
        <v>.</v>
      </c>
      <c r="AG328" s="1509" t="str">
        <f t="shared" si="230"/>
        <v>.</v>
      </c>
      <c r="AH328" s="116"/>
      <c r="AI328" s="1003" t="str">
        <f>IF(S328=".",".",SUM($S328:S328))</f>
        <v>.</v>
      </c>
      <c r="AJ328" s="1004" t="str">
        <f>IF(T328=".",".",SUM($S328:T328))</f>
        <v>.</v>
      </c>
      <c r="AK328" s="1004" t="str">
        <f>IF(U328=".",".",SUM($S328:U328))</f>
        <v>.</v>
      </c>
      <c r="AL328" s="1004" t="str">
        <f>IF(V328=".",".",SUM($S328:V328))</f>
        <v>.</v>
      </c>
      <c r="AM328" s="1004" t="str">
        <f>IF(W328=".",".",SUM($S328:W328))</f>
        <v>.</v>
      </c>
      <c r="AN328" s="1004" t="str">
        <f>IF(X328=".",".",SUM($S328:X328))</f>
        <v>.</v>
      </c>
      <c r="AO328" s="1005" t="str">
        <f>IF(Y328=".",".",SUM($S328:Y328))</f>
        <v>.</v>
      </c>
      <c r="AP328" s="116"/>
      <c r="AQ328" s="1507" t="str">
        <f t="shared" si="231"/>
        <v>.</v>
      </c>
      <c r="AR328" s="1508" t="str">
        <f t="shared" si="231"/>
        <v>.</v>
      </c>
      <c r="AS328" s="1508" t="str">
        <f t="shared" si="231"/>
        <v>.</v>
      </c>
      <c r="AT328" s="1508" t="str">
        <f t="shared" si="231"/>
        <v>.</v>
      </c>
      <c r="AU328" s="1508" t="str">
        <f t="shared" si="231"/>
        <v>.</v>
      </c>
      <c r="AV328" s="1508" t="str">
        <f t="shared" si="231"/>
        <v>.</v>
      </c>
      <c r="AW328" s="1509" t="str">
        <f t="shared" si="231"/>
        <v>.</v>
      </c>
      <c r="AX328" s="327"/>
      <c r="AY328" s="116"/>
      <c r="AZ328" s="1474"/>
      <c r="BA328" s="1474"/>
      <c r="BB328" s="1474"/>
    </row>
    <row r="329" spans="1:54" s="189" customFormat="1" x14ac:dyDescent="0.2">
      <c r="A329" s="183"/>
      <c r="B329" s="325"/>
      <c r="C329" s="1028"/>
      <c r="D329" s="1024"/>
      <c r="E329" s="878"/>
      <c r="F329" s="878"/>
      <c r="G329" s="874"/>
      <c r="H329" s="874"/>
      <c r="I329" s="874"/>
      <c r="J329" s="874"/>
      <c r="K329" s="874"/>
      <c r="L329" s="874"/>
      <c r="M329" s="333"/>
      <c r="N329" s="116"/>
      <c r="O329" s="116"/>
      <c r="P329" s="116"/>
      <c r="Q329" s="101"/>
      <c r="R329" s="325"/>
      <c r="S329" s="1003" t="str">
        <f t="shared" si="229"/>
        <v>.</v>
      </c>
      <c r="T329" s="1004" t="str">
        <f t="shared" si="229"/>
        <v>.</v>
      </c>
      <c r="U329" s="1004" t="str">
        <f t="shared" si="229"/>
        <v>.</v>
      </c>
      <c r="V329" s="1004" t="str">
        <f t="shared" si="229"/>
        <v>.</v>
      </c>
      <c r="W329" s="1004" t="str">
        <f t="shared" si="229"/>
        <v>.</v>
      </c>
      <c r="X329" s="1004" t="str">
        <f t="shared" si="229"/>
        <v>.</v>
      </c>
      <c r="Y329" s="1005" t="str">
        <f t="shared" si="229"/>
        <v>.</v>
      </c>
      <c r="Z329" s="116"/>
      <c r="AA329" s="1507" t="str">
        <f t="shared" si="230"/>
        <v>.</v>
      </c>
      <c r="AB329" s="1508" t="str">
        <f t="shared" si="230"/>
        <v>.</v>
      </c>
      <c r="AC329" s="1508" t="str">
        <f t="shared" si="230"/>
        <v>.</v>
      </c>
      <c r="AD329" s="1508" t="str">
        <f t="shared" si="230"/>
        <v>.</v>
      </c>
      <c r="AE329" s="1508" t="str">
        <f t="shared" si="230"/>
        <v>.</v>
      </c>
      <c r="AF329" s="1508" t="str">
        <f t="shared" si="230"/>
        <v>.</v>
      </c>
      <c r="AG329" s="1509" t="str">
        <f t="shared" si="230"/>
        <v>.</v>
      </c>
      <c r="AH329" s="116"/>
      <c r="AI329" s="1003" t="str">
        <f>IF(S329=".",".",SUM($S329:S329))</f>
        <v>.</v>
      </c>
      <c r="AJ329" s="1004" t="str">
        <f>IF(T329=".",".",SUM($S329:T329))</f>
        <v>.</v>
      </c>
      <c r="AK329" s="1004" t="str">
        <f>IF(U329=".",".",SUM($S329:U329))</f>
        <v>.</v>
      </c>
      <c r="AL329" s="1004" t="str">
        <f>IF(V329=".",".",SUM($S329:V329))</f>
        <v>.</v>
      </c>
      <c r="AM329" s="1004" t="str">
        <f>IF(W329=".",".",SUM($S329:W329))</f>
        <v>.</v>
      </c>
      <c r="AN329" s="1004" t="str">
        <f>IF(X329=".",".",SUM($S329:X329))</f>
        <v>.</v>
      </c>
      <c r="AO329" s="1005" t="str">
        <f>IF(Y329=".",".",SUM($S329:Y329))</f>
        <v>.</v>
      </c>
      <c r="AP329" s="116"/>
      <c r="AQ329" s="1507" t="str">
        <f t="shared" si="231"/>
        <v>.</v>
      </c>
      <c r="AR329" s="1508" t="str">
        <f t="shared" si="231"/>
        <v>.</v>
      </c>
      <c r="AS329" s="1508" t="str">
        <f t="shared" si="231"/>
        <v>.</v>
      </c>
      <c r="AT329" s="1508" t="str">
        <f t="shared" si="231"/>
        <v>.</v>
      </c>
      <c r="AU329" s="1508" t="str">
        <f t="shared" si="231"/>
        <v>.</v>
      </c>
      <c r="AV329" s="1508" t="str">
        <f t="shared" si="231"/>
        <v>.</v>
      </c>
      <c r="AW329" s="1509" t="str">
        <f t="shared" si="231"/>
        <v>.</v>
      </c>
      <c r="AX329" s="327"/>
      <c r="AY329" s="116"/>
      <c r="AZ329" s="1474"/>
      <c r="BA329" s="1474"/>
      <c r="BB329" s="1474"/>
    </row>
    <row r="330" spans="1:54" s="189" customFormat="1" x14ac:dyDescent="0.2">
      <c r="A330" s="183"/>
      <c r="B330" s="325"/>
      <c r="C330" s="1028"/>
      <c r="D330" s="1024"/>
      <c r="E330" s="878"/>
      <c r="F330" s="878"/>
      <c r="G330" s="874"/>
      <c r="H330" s="874"/>
      <c r="I330" s="874"/>
      <c r="J330" s="874"/>
      <c r="K330" s="874"/>
      <c r="L330" s="874"/>
      <c r="M330" s="333"/>
      <c r="N330" s="116"/>
      <c r="O330" s="116"/>
      <c r="P330" s="116"/>
      <c r="Q330" s="101"/>
      <c r="R330" s="325"/>
      <c r="S330" s="1003" t="str">
        <f t="shared" si="229"/>
        <v>.</v>
      </c>
      <c r="T330" s="1004" t="str">
        <f t="shared" si="229"/>
        <v>.</v>
      </c>
      <c r="U330" s="1004" t="str">
        <f t="shared" si="229"/>
        <v>.</v>
      </c>
      <c r="V330" s="1004" t="str">
        <f t="shared" si="229"/>
        <v>.</v>
      </c>
      <c r="W330" s="1004" t="str">
        <f t="shared" si="229"/>
        <v>.</v>
      </c>
      <c r="X330" s="1004" t="str">
        <f t="shared" si="229"/>
        <v>.</v>
      </c>
      <c r="Y330" s="1005" t="str">
        <f t="shared" si="229"/>
        <v>.</v>
      </c>
      <c r="Z330" s="116"/>
      <c r="AA330" s="1507" t="str">
        <f t="shared" si="230"/>
        <v>.</v>
      </c>
      <c r="AB330" s="1508" t="str">
        <f t="shared" si="230"/>
        <v>.</v>
      </c>
      <c r="AC330" s="1508" t="str">
        <f t="shared" si="230"/>
        <v>.</v>
      </c>
      <c r="AD330" s="1508" t="str">
        <f t="shared" si="230"/>
        <v>.</v>
      </c>
      <c r="AE330" s="1508" t="str">
        <f t="shared" si="230"/>
        <v>.</v>
      </c>
      <c r="AF330" s="1508" t="str">
        <f t="shared" si="230"/>
        <v>.</v>
      </c>
      <c r="AG330" s="1509" t="str">
        <f t="shared" si="230"/>
        <v>.</v>
      </c>
      <c r="AH330" s="116"/>
      <c r="AI330" s="1003" t="str">
        <f>IF(S330=".",".",SUM($S330:S330))</f>
        <v>.</v>
      </c>
      <c r="AJ330" s="1004" t="str">
        <f>IF(T330=".",".",SUM($S330:T330))</f>
        <v>.</v>
      </c>
      <c r="AK330" s="1004" t="str">
        <f>IF(U330=".",".",SUM($S330:U330))</f>
        <v>.</v>
      </c>
      <c r="AL330" s="1004" t="str">
        <f>IF(V330=".",".",SUM($S330:V330))</f>
        <v>.</v>
      </c>
      <c r="AM330" s="1004" t="str">
        <f>IF(W330=".",".",SUM($S330:W330))</f>
        <v>.</v>
      </c>
      <c r="AN330" s="1004" t="str">
        <f>IF(X330=".",".",SUM($S330:X330))</f>
        <v>.</v>
      </c>
      <c r="AO330" s="1005" t="str">
        <f>IF(Y330=".",".",SUM($S330:Y330))</f>
        <v>.</v>
      </c>
      <c r="AP330" s="116"/>
      <c r="AQ330" s="1507" t="str">
        <f t="shared" si="231"/>
        <v>.</v>
      </c>
      <c r="AR330" s="1508" t="str">
        <f t="shared" si="231"/>
        <v>.</v>
      </c>
      <c r="AS330" s="1508" t="str">
        <f t="shared" si="231"/>
        <v>.</v>
      </c>
      <c r="AT330" s="1508" t="str">
        <f t="shared" si="231"/>
        <v>.</v>
      </c>
      <c r="AU330" s="1508" t="str">
        <f t="shared" si="231"/>
        <v>.</v>
      </c>
      <c r="AV330" s="1508" t="str">
        <f t="shared" si="231"/>
        <v>.</v>
      </c>
      <c r="AW330" s="1509" t="str">
        <f t="shared" si="231"/>
        <v>.</v>
      </c>
      <c r="AX330" s="327"/>
      <c r="AY330" s="116"/>
      <c r="AZ330" s="1474"/>
      <c r="BA330" s="1474"/>
      <c r="BB330" s="1474"/>
    </row>
    <row r="331" spans="1:54" s="189" customFormat="1" x14ac:dyDescent="0.2">
      <c r="A331" s="183"/>
      <c r="B331" s="325"/>
      <c r="C331" s="1028"/>
      <c r="D331" s="1024"/>
      <c r="E331" s="878"/>
      <c r="F331" s="878"/>
      <c r="G331" s="874"/>
      <c r="H331" s="874"/>
      <c r="I331" s="874"/>
      <c r="J331" s="874"/>
      <c r="K331" s="874"/>
      <c r="L331" s="874"/>
      <c r="M331" s="333"/>
      <c r="N331" s="116"/>
      <c r="O331" s="116"/>
      <c r="P331" s="116"/>
      <c r="Q331" s="101"/>
      <c r="R331" s="325"/>
      <c r="S331" s="1003" t="str">
        <f t="shared" si="229"/>
        <v>.</v>
      </c>
      <c r="T331" s="1004" t="str">
        <f t="shared" si="229"/>
        <v>.</v>
      </c>
      <c r="U331" s="1004" t="str">
        <f t="shared" si="229"/>
        <v>.</v>
      </c>
      <c r="V331" s="1004" t="str">
        <f t="shared" si="229"/>
        <v>.</v>
      </c>
      <c r="W331" s="1004" t="str">
        <f t="shared" si="229"/>
        <v>.</v>
      </c>
      <c r="X331" s="1004" t="str">
        <f t="shared" si="229"/>
        <v>.</v>
      </c>
      <c r="Y331" s="1005" t="str">
        <f t="shared" si="229"/>
        <v>.</v>
      </c>
      <c r="Z331" s="116"/>
      <c r="AA331" s="1507" t="str">
        <f t="shared" si="230"/>
        <v>.</v>
      </c>
      <c r="AB331" s="1508" t="str">
        <f t="shared" si="230"/>
        <v>.</v>
      </c>
      <c r="AC331" s="1508" t="str">
        <f t="shared" si="230"/>
        <v>.</v>
      </c>
      <c r="AD331" s="1508" t="str">
        <f t="shared" si="230"/>
        <v>.</v>
      </c>
      <c r="AE331" s="1508" t="str">
        <f t="shared" si="230"/>
        <v>.</v>
      </c>
      <c r="AF331" s="1508" t="str">
        <f t="shared" si="230"/>
        <v>.</v>
      </c>
      <c r="AG331" s="1509" t="str">
        <f t="shared" si="230"/>
        <v>.</v>
      </c>
      <c r="AH331" s="116"/>
      <c r="AI331" s="1003" t="str">
        <f>IF(S331=".",".",SUM($S331:S331))</f>
        <v>.</v>
      </c>
      <c r="AJ331" s="1004" t="str">
        <f>IF(T331=".",".",SUM($S331:T331))</f>
        <v>.</v>
      </c>
      <c r="AK331" s="1004" t="str">
        <f>IF(U331=".",".",SUM($S331:U331))</f>
        <v>.</v>
      </c>
      <c r="AL331" s="1004" t="str">
        <f>IF(V331=".",".",SUM($S331:V331))</f>
        <v>.</v>
      </c>
      <c r="AM331" s="1004" t="str">
        <f>IF(W331=".",".",SUM($S331:W331))</f>
        <v>.</v>
      </c>
      <c r="AN331" s="1004" t="str">
        <f>IF(X331=".",".",SUM($S331:X331))</f>
        <v>.</v>
      </c>
      <c r="AO331" s="1005" t="str">
        <f>IF(Y331=".",".",SUM($S331:Y331))</f>
        <v>.</v>
      </c>
      <c r="AP331" s="116"/>
      <c r="AQ331" s="1507" t="str">
        <f t="shared" si="231"/>
        <v>.</v>
      </c>
      <c r="AR331" s="1508" t="str">
        <f t="shared" si="231"/>
        <v>.</v>
      </c>
      <c r="AS331" s="1508" t="str">
        <f t="shared" si="231"/>
        <v>.</v>
      </c>
      <c r="AT331" s="1508" t="str">
        <f t="shared" si="231"/>
        <v>.</v>
      </c>
      <c r="AU331" s="1508" t="str">
        <f t="shared" si="231"/>
        <v>.</v>
      </c>
      <c r="AV331" s="1508" t="str">
        <f t="shared" si="231"/>
        <v>.</v>
      </c>
      <c r="AW331" s="1509" t="str">
        <f t="shared" si="231"/>
        <v>.</v>
      </c>
      <c r="AX331" s="327"/>
      <c r="AY331" s="116"/>
      <c r="AZ331" s="1474"/>
      <c r="BA331" s="1474"/>
      <c r="BB331" s="1474"/>
    </row>
    <row r="332" spans="1:54" s="189" customFormat="1" x14ac:dyDescent="0.2">
      <c r="A332" s="183"/>
      <c r="B332" s="325"/>
      <c r="C332" s="1028"/>
      <c r="D332" s="1024"/>
      <c r="E332" s="878"/>
      <c r="F332" s="878"/>
      <c r="G332" s="874"/>
      <c r="H332" s="874"/>
      <c r="I332" s="874"/>
      <c r="J332" s="874"/>
      <c r="K332" s="874"/>
      <c r="L332" s="874"/>
      <c r="M332" s="333"/>
      <c r="N332" s="116"/>
      <c r="O332" s="116"/>
      <c r="P332" s="116"/>
      <c r="Q332" s="101"/>
      <c r="R332" s="325"/>
      <c r="S332" s="1003" t="str">
        <f t="shared" si="229"/>
        <v>.</v>
      </c>
      <c r="T332" s="1004" t="str">
        <f t="shared" si="229"/>
        <v>.</v>
      </c>
      <c r="U332" s="1004" t="str">
        <f t="shared" si="229"/>
        <v>.</v>
      </c>
      <c r="V332" s="1004" t="str">
        <f t="shared" si="229"/>
        <v>.</v>
      </c>
      <c r="W332" s="1004" t="str">
        <f t="shared" si="229"/>
        <v>.</v>
      </c>
      <c r="X332" s="1004" t="str">
        <f t="shared" si="229"/>
        <v>.</v>
      </c>
      <c r="Y332" s="1005" t="str">
        <f t="shared" si="229"/>
        <v>.</v>
      </c>
      <c r="Z332" s="116"/>
      <c r="AA332" s="1507" t="str">
        <f t="shared" si="230"/>
        <v>.</v>
      </c>
      <c r="AB332" s="1508" t="str">
        <f t="shared" si="230"/>
        <v>.</v>
      </c>
      <c r="AC332" s="1508" t="str">
        <f t="shared" si="230"/>
        <v>.</v>
      </c>
      <c r="AD332" s="1508" t="str">
        <f t="shared" si="230"/>
        <v>.</v>
      </c>
      <c r="AE332" s="1508" t="str">
        <f t="shared" si="230"/>
        <v>.</v>
      </c>
      <c r="AF332" s="1508" t="str">
        <f t="shared" si="230"/>
        <v>.</v>
      </c>
      <c r="AG332" s="1509" t="str">
        <f t="shared" si="230"/>
        <v>.</v>
      </c>
      <c r="AH332" s="116"/>
      <c r="AI332" s="1003" t="str">
        <f>IF(S332=".",".",SUM($S332:S332))</f>
        <v>.</v>
      </c>
      <c r="AJ332" s="1004" t="str">
        <f>IF(T332=".",".",SUM($S332:T332))</f>
        <v>.</v>
      </c>
      <c r="AK332" s="1004" t="str">
        <f>IF(U332=".",".",SUM($S332:U332))</f>
        <v>.</v>
      </c>
      <c r="AL332" s="1004" t="str">
        <f>IF(V332=".",".",SUM($S332:V332))</f>
        <v>.</v>
      </c>
      <c r="AM332" s="1004" t="str">
        <f>IF(W332=".",".",SUM($S332:W332))</f>
        <v>.</v>
      </c>
      <c r="AN332" s="1004" t="str">
        <f>IF(X332=".",".",SUM($S332:X332))</f>
        <v>.</v>
      </c>
      <c r="AO332" s="1005" t="str">
        <f>IF(Y332=".",".",SUM($S332:Y332))</f>
        <v>.</v>
      </c>
      <c r="AP332" s="116"/>
      <c r="AQ332" s="1507" t="str">
        <f t="shared" si="231"/>
        <v>.</v>
      </c>
      <c r="AR332" s="1508" t="str">
        <f t="shared" si="231"/>
        <v>.</v>
      </c>
      <c r="AS332" s="1508" t="str">
        <f t="shared" si="231"/>
        <v>.</v>
      </c>
      <c r="AT332" s="1508" t="str">
        <f t="shared" si="231"/>
        <v>.</v>
      </c>
      <c r="AU332" s="1508" t="str">
        <f t="shared" si="231"/>
        <v>.</v>
      </c>
      <c r="AV332" s="1508" t="str">
        <f t="shared" si="231"/>
        <v>.</v>
      </c>
      <c r="AW332" s="1509" t="str">
        <f t="shared" si="231"/>
        <v>.</v>
      </c>
      <c r="AX332" s="327"/>
      <c r="AY332" s="116"/>
      <c r="AZ332" s="1474"/>
      <c r="BA332" s="1474"/>
      <c r="BB332" s="1474"/>
    </row>
    <row r="333" spans="1:54" s="189" customFormat="1" x14ac:dyDescent="0.2">
      <c r="A333" s="183"/>
      <c r="B333" s="325"/>
      <c r="C333" s="1030"/>
      <c r="D333" s="1026"/>
      <c r="E333" s="880"/>
      <c r="F333" s="880"/>
      <c r="G333" s="876"/>
      <c r="H333" s="876"/>
      <c r="I333" s="876"/>
      <c r="J333" s="876"/>
      <c r="K333" s="876"/>
      <c r="L333" s="876"/>
      <c r="M333" s="333"/>
      <c r="N333" s="116"/>
      <c r="O333" s="116"/>
      <c r="P333" s="116"/>
      <c r="Q333" s="101"/>
      <c r="R333" s="325"/>
      <c r="S333" s="1008" t="str">
        <f t="shared" si="229"/>
        <v>.</v>
      </c>
      <c r="T333" s="1009" t="str">
        <f t="shared" si="229"/>
        <v>.</v>
      </c>
      <c r="U333" s="1009" t="str">
        <f t="shared" si="229"/>
        <v>.</v>
      </c>
      <c r="V333" s="1009" t="str">
        <f t="shared" si="229"/>
        <v>.</v>
      </c>
      <c r="W333" s="1009" t="str">
        <f t="shared" si="229"/>
        <v>.</v>
      </c>
      <c r="X333" s="1009" t="str">
        <f t="shared" si="229"/>
        <v>.</v>
      </c>
      <c r="Y333" s="1010" t="str">
        <f t="shared" si="229"/>
        <v>.</v>
      </c>
      <c r="Z333" s="116"/>
      <c r="AA333" s="1510" t="str">
        <f t="shared" si="230"/>
        <v>.</v>
      </c>
      <c r="AB333" s="1511" t="str">
        <f t="shared" si="230"/>
        <v>.</v>
      </c>
      <c r="AC333" s="1511" t="str">
        <f t="shared" si="230"/>
        <v>.</v>
      </c>
      <c r="AD333" s="1511" t="str">
        <f t="shared" si="230"/>
        <v>.</v>
      </c>
      <c r="AE333" s="1511" t="str">
        <f t="shared" si="230"/>
        <v>.</v>
      </c>
      <c r="AF333" s="1511" t="str">
        <f t="shared" si="230"/>
        <v>.</v>
      </c>
      <c r="AG333" s="1512" t="str">
        <f t="shared" si="230"/>
        <v>.</v>
      </c>
      <c r="AH333" s="116"/>
      <c r="AI333" s="1008" t="str">
        <f>IF(S333=".",".",SUM($S333:S333))</f>
        <v>.</v>
      </c>
      <c r="AJ333" s="1009" t="str">
        <f>IF(T333=".",".",SUM($S333:T333))</f>
        <v>.</v>
      </c>
      <c r="AK333" s="1009" t="str">
        <f>IF(U333=".",".",SUM($S333:U333))</f>
        <v>.</v>
      </c>
      <c r="AL333" s="1009" t="str">
        <f>IF(V333=".",".",SUM($S333:V333))</f>
        <v>.</v>
      </c>
      <c r="AM333" s="1009" t="str">
        <f>IF(W333=".",".",SUM($S333:W333))</f>
        <v>.</v>
      </c>
      <c r="AN333" s="1009" t="str">
        <f>IF(X333=".",".",SUM($S333:X333))</f>
        <v>.</v>
      </c>
      <c r="AO333" s="1010" t="str">
        <f>IF(Y333=".",".",SUM($S333:Y333))</f>
        <v>.</v>
      </c>
      <c r="AP333" s="116"/>
      <c r="AQ333" s="1510" t="str">
        <f t="shared" si="231"/>
        <v>.</v>
      </c>
      <c r="AR333" s="1511" t="str">
        <f t="shared" si="231"/>
        <v>.</v>
      </c>
      <c r="AS333" s="1511" t="str">
        <f t="shared" si="231"/>
        <v>.</v>
      </c>
      <c r="AT333" s="1511" t="str">
        <f t="shared" si="231"/>
        <v>.</v>
      </c>
      <c r="AU333" s="1511" t="str">
        <f t="shared" si="231"/>
        <v>.</v>
      </c>
      <c r="AV333" s="1511" t="str">
        <f t="shared" si="231"/>
        <v>.</v>
      </c>
      <c r="AW333" s="1512" t="str">
        <f t="shared" si="231"/>
        <v>.</v>
      </c>
      <c r="AX333" s="327"/>
      <c r="AY333" s="116"/>
      <c r="AZ333" s="1474"/>
      <c r="BA333" s="1474"/>
      <c r="BB333" s="1474"/>
    </row>
    <row r="334" spans="1:54" s="189" customFormat="1" x14ac:dyDescent="0.2">
      <c r="A334" s="183"/>
      <c r="B334" s="325"/>
      <c r="C334" s="116"/>
      <c r="D334" s="116"/>
      <c r="E334" s="223"/>
      <c r="F334" s="223"/>
      <c r="G334" s="116"/>
      <c r="H334" s="116"/>
      <c r="I334" s="116"/>
      <c r="J334" s="116"/>
      <c r="K334" s="116"/>
      <c r="L334" s="116"/>
      <c r="M334" s="333"/>
      <c r="N334" s="116"/>
      <c r="O334" s="116"/>
      <c r="P334" s="116"/>
      <c r="Q334" s="101"/>
      <c r="R334" s="325"/>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327"/>
      <c r="AY334" s="116"/>
      <c r="AZ334" s="1474"/>
      <c r="BA334" s="1474"/>
      <c r="BB334" s="1474"/>
    </row>
    <row r="335" spans="1:54" s="189" customFormat="1" x14ac:dyDescent="0.2">
      <c r="A335" s="183"/>
      <c r="B335" s="325"/>
      <c r="C335" s="116"/>
      <c r="D335" s="116"/>
      <c r="E335" s="223"/>
      <c r="F335" s="223"/>
      <c r="G335" s="116"/>
      <c r="H335" s="116"/>
      <c r="I335" s="116"/>
      <c r="J335" s="116"/>
      <c r="K335" s="116"/>
      <c r="L335" s="116"/>
      <c r="M335" s="333"/>
      <c r="N335" s="116"/>
      <c r="O335" s="116"/>
      <c r="P335" s="116"/>
      <c r="Q335" s="101"/>
      <c r="R335" s="325"/>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327"/>
      <c r="AY335" s="116"/>
      <c r="AZ335" s="1474"/>
      <c r="BA335" s="1474"/>
      <c r="BB335" s="1474"/>
    </row>
    <row r="336" spans="1:54" s="189" customFormat="1" x14ac:dyDescent="0.2">
      <c r="A336" s="183"/>
      <c r="B336" s="325"/>
      <c r="C336" s="144"/>
      <c r="D336" s="116"/>
      <c r="E336" s="223"/>
      <c r="F336" s="223"/>
      <c r="G336" s="116"/>
      <c r="H336" s="116"/>
      <c r="I336" s="116"/>
      <c r="J336" s="116"/>
      <c r="K336" s="116"/>
      <c r="L336" s="116"/>
      <c r="M336" s="333"/>
      <c r="N336" s="116"/>
      <c r="O336" s="116"/>
      <c r="P336" s="116"/>
      <c r="Q336" s="101"/>
      <c r="R336" s="325"/>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327"/>
      <c r="AY336" s="116"/>
      <c r="AZ336" s="1474"/>
      <c r="BA336" s="1474"/>
      <c r="BB336" s="1474"/>
    </row>
    <row r="337" spans="1:54" s="189" customFormat="1" x14ac:dyDescent="0.2">
      <c r="A337" s="183"/>
      <c r="B337" s="325"/>
      <c r="C337" s="116"/>
      <c r="D337" s="116"/>
      <c r="E337" s="223"/>
      <c r="F337" s="223"/>
      <c r="G337" s="116"/>
      <c r="H337" s="116"/>
      <c r="I337" s="116"/>
      <c r="J337" s="116"/>
      <c r="K337" s="116"/>
      <c r="L337" s="116"/>
      <c r="M337" s="333"/>
      <c r="N337" s="116"/>
      <c r="O337" s="116"/>
      <c r="P337" s="116"/>
      <c r="Q337" s="101"/>
      <c r="R337" s="325"/>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327"/>
      <c r="AY337" s="116"/>
      <c r="AZ337" s="1474"/>
      <c r="BA337" s="1474"/>
      <c r="BB337" s="1474"/>
    </row>
    <row r="338" spans="1:54" s="189" customFormat="1" ht="15" x14ac:dyDescent="0.25">
      <c r="A338" s="183"/>
      <c r="B338" s="325"/>
      <c r="C338" s="273" t="s">
        <v>36</v>
      </c>
      <c r="D338" s="274"/>
      <c r="E338" s="840"/>
      <c r="F338" s="844" t="str">
        <f>$H$21</f>
        <v>$ nominal per year</v>
      </c>
      <c r="G338" s="275"/>
      <c r="H338" s="275"/>
      <c r="I338" s="275"/>
      <c r="J338" s="275" t="str">
        <f>$F$3</f>
        <v>.</v>
      </c>
      <c r="K338" s="275"/>
      <c r="L338" s="276"/>
      <c r="M338" s="333"/>
      <c r="N338" s="116"/>
      <c r="O338" s="116"/>
      <c r="P338" s="116"/>
      <c r="Q338" s="101"/>
      <c r="R338" s="325"/>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327"/>
      <c r="AY338" s="116"/>
      <c r="AZ338" s="1474"/>
      <c r="BA338" s="1474"/>
      <c r="BB338" s="1474"/>
    </row>
    <row r="339" spans="1:54" s="189" customFormat="1" x14ac:dyDescent="0.2">
      <c r="A339" s="183"/>
      <c r="B339" s="325"/>
      <c r="C339" s="277" t="s">
        <v>0</v>
      </c>
      <c r="D339" s="278"/>
      <c r="E339" s="842"/>
      <c r="F339" s="845"/>
      <c r="G339" s="279"/>
      <c r="H339" s="279"/>
      <c r="I339" s="279"/>
      <c r="J339" s="279"/>
      <c r="K339" s="279"/>
      <c r="L339" s="280"/>
      <c r="M339" s="333"/>
      <c r="N339" s="116"/>
      <c r="O339" s="116"/>
      <c r="P339" s="116"/>
      <c r="Q339" s="101"/>
      <c r="R339" s="325"/>
      <c r="S339" s="1011" t="str">
        <f>S$21</f>
        <v>Annual increases (nominal $ per year)</v>
      </c>
      <c r="T339" s="116"/>
      <c r="U339" s="116"/>
      <c r="V339" s="116"/>
      <c r="W339" s="116"/>
      <c r="X339" s="116"/>
      <c r="Y339" s="116"/>
      <c r="Z339" s="116"/>
      <c r="AA339" s="1011" t="str">
        <f>AA$21</f>
        <v>Annual increases (%)</v>
      </c>
      <c r="AB339" s="116"/>
      <c r="AC339" s="116"/>
      <c r="AD339" s="116"/>
      <c r="AE339" s="116"/>
      <c r="AF339" s="116"/>
      <c r="AG339" s="116"/>
      <c r="AH339" s="116"/>
      <c r="AI339" s="1011" t="str">
        <f>AI$21</f>
        <v>Cumulative increases (nominal $ per year)</v>
      </c>
      <c r="AJ339" s="116"/>
      <c r="AK339" s="116"/>
      <c r="AL339" s="116"/>
      <c r="AM339" s="116"/>
      <c r="AN339" s="116"/>
      <c r="AO339" s="116"/>
      <c r="AP339" s="116"/>
      <c r="AQ339" s="1011" t="str">
        <f>AQ$21</f>
        <v>Cumulative increases (%)</v>
      </c>
      <c r="AR339" s="116"/>
      <c r="AS339" s="116"/>
      <c r="AT339" s="116"/>
      <c r="AU339" s="116"/>
      <c r="AV339" s="116"/>
      <c r="AW339" s="116"/>
      <c r="AX339" s="327"/>
      <c r="AY339" s="116"/>
      <c r="AZ339" s="1474"/>
      <c r="BA339" s="1474"/>
      <c r="BB339" s="1474"/>
    </row>
    <row r="340" spans="1:54" s="189" customFormat="1" ht="39" customHeight="1" x14ac:dyDescent="0.2">
      <c r="A340" s="183"/>
      <c r="B340" s="325"/>
      <c r="C340" s="265" t="s">
        <v>27</v>
      </c>
      <c r="D340" s="266"/>
      <c r="E340" s="264" t="s">
        <v>346</v>
      </c>
      <c r="F340" s="264" t="s">
        <v>28</v>
      </c>
      <c r="G340" s="264" t="s">
        <v>29</v>
      </c>
      <c r="H340" s="264" t="s">
        <v>30</v>
      </c>
      <c r="I340" s="264" t="s">
        <v>31</v>
      </c>
      <c r="J340" s="264" t="s">
        <v>32</v>
      </c>
      <c r="K340" s="264" t="s">
        <v>33</v>
      </c>
      <c r="L340" s="264" t="s">
        <v>34</v>
      </c>
      <c r="M340" s="333"/>
      <c r="N340" s="116"/>
      <c r="O340" s="116"/>
      <c r="P340" s="116"/>
      <c r="Q340" s="101"/>
      <c r="R340" s="325"/>
      <c r="S340" s="996" t="str">
        <f>C338</f>
        <v>Sewerage Services - Annual Charge</v>
      </c>
      <c r="T340" s="387"/>
      <c r="U340" s="387"/>
      <c r="V340" s="387"/>
      <c r="W340" s="387"/>
      <c r="X340" s="387"/>
      <c r="Y340" s="388"/>
      <c r="Z340" s="116"/>
      <c r="AA340" s="1485" t="str">
        <f>$S340</f>
        <v>Sewerage Services - Annual Charge</v>
      </c>
      <c r="AB340" s="387"/>
      <c r="AC340" s="387"/>
      <c r="AD340" s="387"/>
      <c r="AE340" s="387"/>
      <c r="AF340" s="387"/>
      <c r="AG340" s="388"/>
      <c r="AH340" s="116"/>
      <c r="AI340" s="1485" t="str">
        <f>$S340</f>
        <v>Sewerage Services - Annual Charge</v>
      </c>
      <c r="AJ340" s="387"/>
      <c r="AK340" s="387"/>
      <c r="AL340" s="387"/>
      <c r="AM340" s="387"/>
      <c r="AN340" s="387"/>
      <c r="AO340" s="388"/>
      <c r="AP340" s="116"/>
      <c r="AQ340" s="1485" t="str">
        <f>$S340</f>
        <v>Sewerage Services - Annual Charge</v>
      </c>
      <c r="AR340" s="387"/>
      <c r="AS340" s="387"/>
      <c r="AT340" s="387"/>
      <c r="AU340" s="387"/>
      <c r="AV340" s="387"/>
      <c r="AW340" s="388"/>
      <c r="AX340" s="327"/>
      <c r="AY340" s="116"/>
      <c r="AZ340" s="1474"/>
      <c r="BA340" s="1474"/>
      <c r="BB340" s="1474"/>
    </row>
    <row r="341" spans="1:54" s="189" customFormat="1" x14ac:dyDescent="0.2">
      <c r="A341" s="183"/>
      <c r="B341" s="325"/>
      <c r="C341" s="125"/>
      <c r="D341" s="126"/>
      <c r="E341" s="208" t="str">
        <f>E313</f>
        <v>2020-21</v>
      </c>
      <c r="F341" s="208" t="str">
        <f t="shared" ref="F341:L341" si="232">F313</f>
        <v>2021-22</v>
      </c>
      <c r="G341" s="208" t="str">
        <f t="shared" si="232"/>
        <v>2022-23</v>
      </c>
      <c r="H341" s="208" t="str">
        <f t="shared" si="232"/>
        <v>2023-24</v>
      </c>
      <c r="I341" s="208" t="str">
        <f t="shared" si="232"/>
        <v>2024-25</v>
      </c>
      <c r="J341" s="208" t="str">
        <f t="shared" si="232"/>
        <v>2025-26</v>
      </c>
      <c r="K341" s="208" t="str">
        <f t="shared" si="232"/>
        <v>2026-27</v>
      </c>
      <c r="L341" s="208" t="str">
        <f t="shared" si="232"/>
        <v>2027-28</v>
      </c>
      <c r="M341" s="333"/>
      <c r="N341" s="116"/>
      <c r="O341" s="116"/>
      <c r="P341" s="116"/>
      <c r="Q341" s="101"/>
      <c r="R341" s="325"/>
      <c r="S341" s="997" t="str">
        <f>S$23</f>
        <v>Year 1</v>
      </c>
      <c r="T341" s="998" t="str">
        <f t="shared" ref="T341:Y341" si="233">T$23</f>
        <v>Year 2</v>
      </c>
      <c r="U341" s="998" t="str">
        <f t="shared" si="233"/>
        <v>Year 3</v>
      </c>
      <c r="V341" s="998" t="str">
        <f t="shared" si="233"/>
        <v>Year 4</v>
      </c>
      <c r="W341" s="998" t="str">
        <f t="shared" si="233"/>
        <v>Year 5</v>
      </c>
      <c r="X341" s="998" t="str">
        <f t="shared" si="233"/>
        <v>Year 6</v>
      </c>
      <c r="Y341" s="999" t="str">
        <f t="shared" si="233"/>
        <v>Year 7</v>
      </c>
      <c r="Z341" s="112"/>
      <c r="AA341" s="997" t="str">
        <f t="shared" ref="AA341:AG341" si="234">AA$23</f>
        <v>Year 1</v>
      </c>
      <c r="AB341" s="998" t="str">
        <f t="shared" si="234"/>
        <v>Year 2</v>
      </c>
      <c r="AC341" s="998" t="str">
        <f t="shared" si="234"/>
        <v>Year 3</v>
      </c>
      <c r="AD341" s="998" t="str">
        <f t="shared" si="234"/>
        <v>Year 4</v>
      </c>
      <c r="AE341" s="998" t="str">
        <f t="shared" si="234"/>
        <v>Year 5</v>
      </c>
      <c r="AF341" s="998" t="str">
        <f t="shared" si="234"/>
        <v>Year 6</v>
      </c>
      <c r="AG341" s="999" t="str">
        <f t="shared" si="234"/>
        <v>Year 7</v>
      </c>
      <c r="AH341" s="112"/>
      <c r="AI341" s="997" t="str">
        <f>AI$23</f>
        <v>Year 1</v>
      </c>
      <c r="AJ341" s="998" t="str">
        <f t="shared" ref="AJ341:AO341" si="235">AJ$23</f>
        <v>Year 2</v>
      </c>
      <c r="AK341" s="998" t="str">
        <f t="shared" si="235"/>
        <v>Year 3</v>
      </c>
      <c r="AL341" s="998" t="str">
        <f t="shared" si="235"/>
        <v>Year 4</v>
      </c>
      <c r="AM341" s="998" t="str">
        <f t="shared" si="235"/>
        <v>Year 5</v>
      </c>
      <c r="AN341" s="998" t="str">
        <f t="shared" si="235"/>
        <v>Year 6</v>
      </c>
      <c r="AO341" s="999" t="str">
        <f t="shared" si="235"/>
        <v>Year 7</v>
      </c>
      <c r="AP341" s="112"/>
      <c r="AQ341" s="997" t="str">
        <f>AQ$23</f>
        <v>Year 1</v>
      </c>
      <c r="AR341" s="998" t="str">
        <f t="shared" ref="AR341:AW341" si="236">AR$23</f>
        <v>Year 2</v>
      </c>
      <c r="AS341" s="998" t="str">
        <f t="shared" si="236"/>
        <v>Year 3</v>
      </c>
      <c r="AT341" s="998" t="str">
        <f t="shared" si="236"/>
        <v>Year 4</v>
      </c>
      <c r="AU341" s="998" t="str">
        <f t="shared" si="236"/>
        <v>Year 5</v>
      </c>
      <c r="AV341" s="998" t="str">
        <f t="shared" si="236"/>
        <v>Year 6</v>
      </c>
      <c r="AW341" s="999" t="str">
        <f t="shared" si="236"/>
        <v>Year 7</v>
      </c>
      <c r="AX341" s="327"/>
      <c r="AY341" s="116"/>
      <c r="AZ341" s="1474"/>
      <c r="BA341" s="1474"/>
      <c r="BB341" s="1474"/>
    </row>
    <row r="342" spans="1:54" s="189" customFormat="1" x14ac:dyDescent="0.2">
      <c r="A342" s="183"/>
      <c r="B342" s="325"/>
      <c r="C342" s="1027"/>
      <c r="D342" s="1023"/>
      <c r="E342" s="877"/>
      <c r="F342" s="877"/>
      <c r="G342" s="873"/>
      <c r="H342" s="873"/>
      <c r="I342" s="873"/>
      <c r="J342" s="873"/>
      <c r="K342" s="873"/>
      <c r="L342" s="873"/>
      <c r="M342" s="333"/>
      <c r="N342" s="116"/>
      <c r="O342" s="116"/>
      <c r="P342" s="116"/>
      <c r="Q342" s="101"/>
      <c r="R342" s="325"/>
      <c r="S342" s="1003" t="str">
        <f t="shared" ref="S342:Y361" si="237">IF(F342="",".",F342-E342)</f>
        <v>.</v>
      </c>
      <c r="T342" s="1004" t="str">
        <f t="shared" si="237"/>
        <v>.</v>
      </c>
      <c r="U342" s="1004" t="str">
        <f t="shared" si="237"/>
        <v>.</v>
      </c>
      <c r="V342" s="1004" t="str">
        <f t="shared" si="237"/>
        <v>.</v>
      </c>
      <c r="W342" s="1004" t="str">
        <f t="shared" si="237"/>
        <v>.</v>
      </c>
      <c r="X342" s="1004" t="str">
        <f t="shared" si="237"/>
        <v>.</v>
      </c>
      <c r="Y342" s="1005" t="str">
        <f t="shared" si="237"/>
        <v>.</v>
      </c>
      <c r="Z342" s="116"/>
      <c r="AA342" s="1507" t="str">
        <f t="shared" ref="AA342:AG361" si="238">IFERROR(F342/E342-1,".")</f>
        <v>.</v>
      </c>
      <c r="AB342" s="1508" t="str">
        <f t="shared" si="238"/>
        <v>.</v>
      </c>
      <c r="AC342" s="1508" t="str">
        <f t="shared" si="238"/>
        <v>.</v>
      </c>
      <c r="AD342" s="1508" t="str">
        <f t="shared" si="238"/>
        <v>.</v>
      </c>
      <c r="AE342" s="1508" t="str">
        <f t="shared" si="238"/>
        <v>.</v>
      </c>
      <c r="AF342" s="1508" t="str">
        <f t="shared" si="238"/>
        <v>.</v>
      </c>
      <c r="AG342" s="1509" t="str">
        <f t="shared" si="238"/>
        <v>.</v>
      </c>
      <c r="AH342" s="116"/>
      <c r="AI342" s="1003" t="str">
        <f>IF(S342=".",".",SUM($S342:S342))</f>
        <v>.</v>
      </c>
      <c r="AJ342" s="1004" t="str">
        <f>IF(T342=".",".",SUM($S342:T342))</f>
        <v>.</v>
      </c>
      <c r="AK342" s="1004" t="str">
        <f>IF(U342=".",".",SUM($S342:U342))</f>
        <v>.</v>
      </c>
      <c r="AL342" s="1004" t="str">
        <f>IF(V342=".",".",SUM($S342:V342))</f>
        <v>.</v>
      </c>
      <c r="AM342" s="1004" t="str">
        <f>IF(W342=".",".",SUM($S342:W342))</f>
        <v>.</v>
      </c>
      <c r="AN342" s="1004" t="str">
        <f>IF(X342=".",".",SUM($S342:X342))</f>
        <v>.</v>
      </c>
      <c r="AO342" s="1005" t="str">
        <f>IF(Y342=".",".",SUM($S342:Y342))</f>
        <v>.</v>
      </c>
      <c r="AP342" s="116"/>
      <c r="AQ342" s="1507" t="str">
        <f t="shared" ref="AQ342:AW361" si="239">IFERROR(F342/$E342-1,".")</f>
        <v>.</v>
      </c>
      <c r="AR342" s="1508" t="str">
        <f t="shared" si="239"/>
        <v>.</v>
      </c>
      <c r="AS342" s="1508" t="str">
        <f t="shared" si="239"/>
        <v>.</v>
      </c>
      <c r="AT342" s="1508" t="str">
        <f t="shared" si="239"/>
        <v>.</v>
      </c>
      <c r="AU342" s="1508" t="str">
        <f t="shared" si="239"/>
        <v>.</v>
      </c>
      <c r="AV342" s="1508" t="str">
        <f t="shared" si="239"/>
        <v>.</v>
      </c>
      <c r="AW342" s="1509" t="str">
        <f t="shared" si="239"/>
        <v>.</v>
      </c>
      <c r="AX342" s="327"/>
      <c r="AY342" s="116"/>
      <c r="AZ342" s="1474"/>
      <c r="BA342" s="1474"/>
      <c r="BB342" s="1474"/>
    </row>
    <row r="343" spans="1:54" s="189" customFormat="1" x14ac:dyDescent="0.2">
      <c r="A343" s="183"/>
      <c r="B343" s="325"/>
      <c r="C343" s="1028"/>
      <c r="D343" s="1024"/>
      <c r="E343" s="878"/>
      <c r="F343" s="878"/>
      <c r="G343" s="874"/>
      <c r="H343" s="874"/>
      <c r="I343" s="874"/>
      <c r="J343" s="874"/>
      <c r="K343" s="874"/>
      <c r="L343" s="874"/>
      <c r="M343" s="333"/>
      <c r="N343" s="116"/>
      <c r="O343" s="116"/>
      <c r="P343" s="116"/>
      <c r="Q343" s="101"/>
      <c r="R343" s="325"/>
      <c r="S343" s="1003" t="str">
        <f t="shared" si="237"/>
        <v>.</v>
      </c>
      <c r="T343" s="1004" t="str">
        <f t="shared" si="237"/>
        <v>.</v>
      </c>
      <c r="U343" s="1004" t="str">
        <f t="shared" si="237"/>
        <v>.</v>
      </c>
      <c r="V343" s="1004" t="str">
        <f t="shared" si="237"/>
        <v>.</v>
      </c>
      <c r="W343" s="1004" t="str">
        <f t="shared" si="237"/>
        <v>.</v>
      </c>
      <c r="X343" s="1004" t="str">
        <f t="shared" si="237"/>
        <v>.</v>
      </c>
      <c r="Y343" s="1005" t="str">
        <f t="shared" si="237"/>
        <v>.</v>
      </c>
      <c r="Z343" s="116"/>
      <c r="AA343" s="1507" t="str">
        <f t="shared" si="238"/>
        <v>.</v>
      </c>
      <c r="AB343" s="1508" t="str">
        <f t="shared" si="238"/>
        <v>.</v>
      </c>
      <c r="AC343" s="1508" t="str">
        <f t="shared" si="238"/>
        <v>.</v>
      </c>
      <c r="AD343" s="1508" t="str">
        <f t="shared" si="238"/>
        <v>.</v>
      </c>
      <c r="AE343" s="1508" t="str">
        <f t="shared" si="238"/>
        <v>.</v>
      </c>
      <c r="AF343" s="1508" t="str">
        <f t="shared" si="238"/>
        <v>.</v>
      </c>
      <c r="AG343" s="1509" t="str">
        <f t="shared" si="238"/>
        <v>.</v>
      </c>
      <c r="AH343" s="116"/>
      <c r="AI343" s="1003" t="str">
        <f>IF(S343=".",".",SUM($S343:S343))</f>
        <v>.</v>
      </c>
      <c r="AJ343" s="1004" t="str">
        <f>IF(T343=".",".",SUM($S343:T343))</f>
        <v>.</v>
      </c>
      <c r="AK343" s="1004" t="str">
        <f>IF(U343=".",".",SUM($S343:U343))</f>
        <v>.</v>
      </c>
      <c r="AL343" s="1004" t="str">
        <f>IF(V343=".",".",SUM($S343:V343))</f>
        <v>.</v>
      </c>
      <c r="AM343" s="1004" t="str">
        <f>IF(W343=".",".",SUM($S343:W343))</f>
        <v>.</v>
      </c>
      <c r="AN343" s="1004" t="str">
        <f>IF(X343=".",".",SUM($S343:X343))</f>
        <v>.</v>
      </c>
      <c r="AO343" s="1005" t="str">
        <f>IF(Y343=".",".",SUM($S343:Y343))</f>
        <v>.</v>
      </c>
      <c r="AP343" s="116"/>
      <c r="AQ343" s="1507" t="str">
        <f t="shared" si="239"/>
        <v>.</v>
      </c>
      <c r="AR343" s="1508" t="str">
        <f t="shared" si="239"/>
        <v>.</v>
      </c>
      <c r="AS343" s="1508" t="str">
        <f t="shared" si="239"/>
        <v>.</v>
      </c>
      <c r="AT343" s="1508" t="str">
        <f t="shared" si="239"/>
        <v>.</v>
      </c>
      <c r="AU343" s="1508" t="str">
        <f t="shared" si="239"/>
        <v>.</v>
      </c>
      <c r="AV343" s="1508" t="str">
        <f t="shared" si="239"/>
        <v>.</v>
      </c>
      <c r="AW343" s="1509" t="str">
        <f t="shared" si="239"/>
        <v>.</v>
      </c>
      <c r="AX343" s="327"/>
      <c r="AY343" s="116"/>
      <c r="AZ343" s="1474"/>
      <c r="BA343" s="1474"/>
      <c r="BB343" s="1474"/>
    </row>
    <row r="344" spans="1:54" s="189" customFormat="1" x14ac:dyDescent="0.2">
      <c r="A344" s="183"/>
      <c r="B344" s="325"/>
      <c r="C344" s="1028"/>
      <c r="D344" s="1024"/>
      <c r="E344" s="878"/>
      <c r="F344" s="878"/>
      <c r="G344" s="874"/>
      <c r="H344" s="874"/>
      <c r="I344" s="874"/>
      <c r="J344" s="874"/>
      <c r="K344" s="874"/>
      <c r="L344" s="874"/>
      <c r="M344" s="333"/>
      <c r="N344" s="116"/>
      <c r="O344" s="116"/>
      <c r="P344" s="116"/>
      <c r="Q344" s="101"/>
      <c r="R344" s="325"/>
      <c r="S344" s="1003" t="str">
        <f t="shared" si="237"/>
        <v>.</v>
      </c>
      <c r="T344" s="1004" t="str">
        <f t="shared" si="237"/>
        <v>.</v>
      </c>
      <c r="U344" s="1004" t="str">
        <f t="shared" si="237"/>
        <v>.</v>
      </c>
      <c r="V344" s="1004" t="str">
        <f t="shared" si="237"/>
        <v>.</v>
      </c>
      <c r="W344" s="1004" t="str">
        <f t="shared" si="237"/>
        <v>.</v>
      </c>
      <c r="X344" s="1004" t="str">
        <f t="shared" si="237"/>
        <v>.</v>
      </c>
      <c r="Y344" s="1005" t="str">
        <f t="shared" si="237"/>
        <v>.</v>
      </c>
      <c r="Z344" s="116"/>
      <c r="AA344" s="1507" t="str">
        <f t="shared" si="238"/>
        <v>.</v>
      </c>
      <c r="AB344" s="1508" t="str">
        <f t="shared" si="238"/>
        <v>.</v>
      </c>
      <c r="AC344" s="1508" t="str">
        <f t="shared" si="238"/>
        <v>.</v>
      </c>
      <c r="AD344" s="1508" t="str">
        <f t="shared" si="238"/>
        <v>.</v>
      </c>
      <c r="AE344" s="1508" t="str">
        <f t="shared" si="238"/>
        <v>.</v>
      </c>
      <c r="AF344" s="1508" t="str">
        <f t="shared" si="238"/>
        <v>.</v>
      </c>
      <c r="AG344" s="1509" t="str">
        <f t="shared" si="238"/>
        <v>.</v>
      </c>
      <c r="AH344" s="116"/>
      <c r="AI344" s="1003" t="str">
        <f>IF(S344=".",".",SUM($S344:S344))</f>
        <v>.</v>
      </c>
      <c r="AJ344" s="1004" t="str">
        <f>IF(T344=".",".",SUM($S344:T344))</f>
        <v>.</v>
      </c>
      <c r="AK344" s="1004" t="str">
        <f>IF(U344=".",".",SUM($S344:U344))</f>
        <v>.</v>
      </c>
      <c r="AL344" s="1004" t="str">
        <f>IF(V344=".",".",SUM($S344:V344))</f>
        <v>.</v>
      </c>
      <c r="AM344" s="1004" t="str">
        <f>IF(W344=".",".",SUM($S344:W344))</f>
        <v>.</v>
      </c>
      <c r="AN344" s="1004" t="str">
        <f>IF(X344=".",".",SUM($S344:X344))</f>
        <v>.</v>
      </c>
      <c r="AO344" s="1005" t="str">
        <f>IF(Y344=".",".",SUM($S344:Y344))</f>
        <v>.</v>
      </c>
      <c r="AP344" s="116"/>
      <c r="AQ344" s="1507" t="str">
        <f t="shared" si="239"/>
        <v>.</v>
      </c>
      <c r="AR344" s="1508" t="str">
        <f t="shared" si="239"/>
        <v>.</v>
      </c>
      <c r="AS344" s="1508" t="str">
        <f t="shared" si="239"/>
        <v>.</v>
      </c>
      <c r="AT344" s="1508" t="str">
        <f t="shared" si="239"/>
        <v>.</v>
      </c>
      <c r="AU344" s="1508" t="str">
        <f t="shared" si="239"/>
        <v>.</v>
      </c>
      <c r="AV344" s="1508" t="str">
        <f t="shared" si="239"/>
        <v>.</v>
      </c>
      <c r="AW344" s="1509" t="str">
        <f t="shared" si="239"/>
        <v>.</v>
      </c>
      <c r="AX344" s="327"/>
      <c r="AY344" s="116"/>
      <c r="AZ344" s="1474"/>
      <c r="BA344" s="1474"/>
      <c r="BB344" s="1474"/>
    </row>
    <row r="345" spans="1:54" s="189" customFormat="1" x14ac:dyDescent="0.2">
      <c r="A345" s="183"/>
      <c r="B345" s="325"/>
      <c r="C345" s="1028"/>
      <c r="D345" s="1024"/>
      <c r="E345" s="878"/>
      <c r="F345" s="878"/>
      <c r="G345" s="874"/>
      <c r="H345" s="874"/>
      <c r="I345" s="874"/>
      <c r="J345" s="874"/>
      <c r="K345" s="874"/>
      <c r="L345" s="874"/>
      <c r="M345" s="333"/>
      <c r="N345" s="116"/>
      <c r="O345" s="116"/>
      <c r="P345" s="116"/>
      <c r="Q345" s="101"/>
      <c r="R345" s="325"/>
      <c r="S345" s="1003" t="str">
        <f t="shared" si="237"/>
        <v>.</v>
      </c>
      <c r="T345" s="1004" t="str">
        <f t="shared" si="237"/>
        <v>.</v>
      </c>
      <c r="U345" s="1004" t="str">
        <f t="shared" si="237"/>
        <v>.</v>
      </c>
      <c r="V345" s="1004" t="str">
        <f t="shared" si="237"/>
        <v>.</v>
      </c>
      <c r="W345" s="1004" t="str">
        <f t="shared" si="237"/>
        <v>.</v>
      </c>
      <c r="X345" s="1004" t="str">
        <f t="shared" si="237"/>
        <v>.</v>
      </c>
      <c r="Y345" s="1005" t="str">
        <f t="shared" si="237"/>
        <v>.</v>
      </c>
      <c r="Z345" s="116"/>
      <c r="AA345" s="1507" t="str">
        <f t="shared" si="238"/>
        <v>.</v>
      </c>
      <c r="AB345" s="1508" t="str">
        <f t="shared" si="238"/>
        <v>.</v>
      </c>
      <c r="AC345" s="1508" t="str">
        <f t="shared" si="238"/>
        <v>.</v>
      </c>
      <c r="AD345" s="1508" t="str">
        <f t="shared" si="238"/>
        <v>.</v>
      </c>
      <c r="AE345" s="1508" t="str">
        <f t="shared" si="238"/>
        <v>.</v>
      </c>
      <c r="AF345" s="1508" t="str">
        <f t="shared" si="238"/>
        <v>.</v>
      </c>
      <c r="AG345" s="1509" t="str">
        <f t="shared" si="238"/>
        <v>.</v>
      </c>
      <c r="AH345" s="116"/>
      <c r="AI345" s="1003" t="str">
        <f>IF(S345=".",".",SUM($S345:S345))</f>
        <v>.</v>
      </c>
      <c r="AJ345" s="1004" t="str">
        <f>IF(T345=".",".",SUM($S345:T345))</f>
        <v>.</v>
      </c>
      <c r="AK345" s="1004" t="str">
        <f>IF(U345=".",".",SUM($S345:U345))</f>
        <v>.</v>
      </c>
      <c r="AL345" s="1004" t="str">
        <f>IF(V345=".",".",SUM($S345:V345))</f>
        <v>.</v>
      </c>
      <c r="AM345" s="1004" t="str">
        <f>IF(W345=".",".",SUM($S345:W345))</f>
        <v>.</v>
      </c>
      <c r="AN345" s="1004" t="str">
        <f>IF(X345=".",".",SUM($S345:X345))</f>
        <v>.</v>
      </c>
      <c r="AO345" s="1005" t="str">
        <f>IF(Y345=".",".",SUM($S345:Y345))</f>
        <v>.</v>
      </c>
      <c r="AP345" s="116"/>
      <c r="AQ345" s="1507" t="str">
        <f t="shared" si="239"/>
        <v>.</v>
      </c>
      <c r="AR345" s="1508" t="str">
        <f t="shared" si="239"/>
        <v>.</v>
      </c>
      <c r="AS345" s="1508" t="str">
        <f t="shared" si="239"/>
        <v>.</v>
      </c>
      <c r="AT345" s="1508" t="str">
        <f t="shared" si="239"/>
        <v>.</v>
      </c>
      <c r="AU345" s="1508" t="str">
        <f t="shared" si="239"/>
        <v>.</v>
      </c>
      <c r="AV345" s="1508" t="str">
        <f t="shared" si="239"/>
        <v>.</v>
      </c>
      <c r="AW345" s="1509" t="str">
        <f t="shared" si="239"/>
        <v>.</v>
      </c>
      <c r="AX345" s="327"/>
      <c r="AY345" s="116"/>
      <c r="AZ345" s="1474"/>
      <c r="BA345" s="1474"/>
      <c r="BB345" s="1474"/>
    </row>
    <row r="346" spans="1:54" s="189" customFormat="1" x14ac:dyDescent="0.2">
      <c r="A346" s="183"/>
      <c r="B346" s="325"/>
      <c r="C346" s="1028"/>
      <c r="D346" s="1024"/>
      <c r="E346" s="878"/>
      <c r="F346" s="878"/>
      <c r="G346" s="874"/>
      <c r="H346" s="874"/>
      <c r="I346" s="874"/>
      <c r="J346" s="874"/>
      <c r="K346" s="874"/>
      <c r="L346" s="874"/>
      <c r="M346" s="333"/>
      <c r="N346" s="116"/>
      <c r="O346" s="116"/>
      <c r="P346" s="116"/>
      <c r="Q346" s="101"/>
      <c r="R346" s="325"/>
      <c r="S346" s="1003" t="str">
        <f t="shared" si="237"/>
        <v>.</v>
      </c>
      <c r="T346" s="1004" t="str">
        <f t="shared" si="237"/>
        <v>.</v>
      </c>
      <c r="U346" s="1004" t="str">
        <f t="shared" si="237"/>
        <v>.</v>
      </c>
      <c r="V346" s="1004" t="str">
        <f t="shared" si="237"/>
        <v>.</v>
      </c>
      <c r="W346" s="1004" t="str">
        <f t="shared" si="237"/>
        <v>.</v>
      </c>
      <c r="X346" s="1004" t="str">
        <f t="shared" si="237"/>
        <v>.</v>
      </c>
      <c r="Y346" s="1005" t="str">
        <f t="shared" si="237"/>
        <v>.</v>
      </c>
      <c r="Z346" s="116"/>
      <c r="AA346" s="1507" t="str">
        <f t="shared" si="238"/>
        <v>.</v>
      </c>
      <c r="AB346" s="1508" t="str">
        <f t="shared" si="238"/>
        <v>.</v>
      </c>
      <c r="AC346" s="1508" t="str">
        <f t="shared" si="238"/>
        <v>.</v>
      </c>
      <c r="AD346" s="1508" t="str">
        <f t="shared" si="238"/>
        <v>.</v>
      </c>
      <c r="AE346" s="1508" t="str">
        <f t="shared" si="238"/>
        <v>.</v>
      </c>
      <c r="AF346" s="1508" t="str">
        <f t="shared" si="238"/>
        <v>.</v>
      </c>
      <c r="AG346" s="1509" t="str">
        <f t="shared" si="238"/>
        <v>.</v>
      </c>
      <c r="AH346" s="116"/>
      <c r="AI346" s="1003" t="str">
        <f>IF(S346=".",".",SUM($S346:S346))</f>
        <v>.</v>
      </c>
      <c r="AJ346" s="1004" t="str">
        <f>IF(T346=".",".",SUM($S346:T346))</f>
        <v>.</v>
      </c>
      <c r="AK346" s="1004" t="str">
        <f>IF(U346=".",".",SUM($S346:U346))</f>
        <v>.</v>
      </c>
      <c r="AL346" s="1004" t="str">
        <f>IF(V346=".",".",SUM($S346:V346))</f>
        <v>.</v>
      </c>
      <c r="AM346" s="1004" t="str">
        <f>IF(W346=".",".",SUM($S346:W346))</f>
        <v>.</v>
      </c>
      <c r="AN346" s="1004" t="str">
        <f>IF(X346=".",".",SUM($S346:X346))</f>
        <v>.</v>
      </c>
      <c r="AO346" s="1005" t="str">
        <f>IF(Y346=".",".",SUM($S346:Y346))</f>
        <v>.</v>
      </c>
      <c r="AP346" s="116"/>
      <c r="AQ346" s="1507" t="str">
        <f t="shared" si="239"/>
        <v>.</v>
      </c>
      <c r="AR346" s="1508" t="str">
        <f t="shared" si="239"/>
        <v>.</v>
      </c>
      <c r="AS346" s="1508" t="str">
        <f t="shared" si="239"/>
        <v>.</v>
      </c>
      <c r="AT346" s="1508" t="str">
        <f t="shared" si="239"/>
        <v>.</v>
      </c>
      <c r="AU346" s="1508" t="str">
        <f t="shared" si="239"/>
        <v>.</v>
      </c>
      <c r="AV346" s="1508" t="str">
        <f t="shared" si="239"/>
        <v>.</v>
      </c>
      <c r="AW346" s="1509" t="str">
        <f t="shared" si="239"/>
        <v>.</v>
      </c>
      <c r="AX346" s="327"/>
      <c r="AY346" s="116"/>
      <c r="AZ346" s="1474"/>
      <c r="BA346" s="1474"/>
      <c r="BB346" s="1474"/>
    </row>
    <row r="347" spans="1:54" s="189" customFormat="1" x14ac:dyDescent="0.2">
      <c r="A347" s="183"/>
      <c r="B347" s="325"/>
      <c r="C347" s="1028"/>
      <c r="D347" s="1024"/>
      <c r="E347" s="878"/>
      <c r="F347" s="878"/>
      <c r="G347" s="874"/>
      <c r="H347" s="874"/>
      <c r="I347" s="874"/>
      <c r="J347" s="874"/>
      <c r="K347" s="874"/>
      <c r="L347" s="874"/>
      <c r="M347" s="333"/>
      <c r="N347" s="116"/>
      <c r="O347" s="116"/>
      <c r="P347" s="116"/>
      <c r="Q347" s="101"/>
      <c r="R347" s="325"/>
      <c r="S347" s="1003" t="str">
        <f t="shared" si="237"/>
        <v>.</v>
      </c>
      <c r="T347" s="1004" t="str">
        <f t="shared" si="237"/>
        <v>.</v>
      </c>
      <c r="U347" s="1004" t="str">
        <f t="shared" si="237"/>
        <v>.</v>
      </c>
      <c r="V347" s="1004" t="str">
        <f t="shared" si="237"/>
        <v>.</v>
      </c>
      <c r="W347" s="1004" t="str">
        <f t="shared" si="237"/>
        <v>.</v>
      </c>
      <c r="X347" s="1004" t="str">
        <f t="shared" si="237"/>
        <v>.</v>
      </c>
      <c r="Y347" s="1005" t="str">
        <f t="shared" si="237"/>
        <v>.</v>
      </c>
      <c r="Z347" s="116"/>
      <c r="AA347" s="1507" t="str">
        <f t="shared" si="238"/>
        <v>.</v>
      </c>
      <c r="AB347" s="1508" t="str">
        <f t="shared" si="238"/>
        <v>.</v>
      </c>
      <c r="AC347" s="1508" t="str">
        <f t="shared" si="238"/>
        <v>.</v>
      </c>
      <c r="AD347" s="1508" t="str">
        <f t="shared" si="238"/>
        <v>.</v>
      </c>
      <c r="AE347" s="1508" t="str">
        <f t="shared" si="238"/>
        <v>.</v>
      </c>
      <c r="AF347" s="1508" t="str">
        <f t="shared" si="238"/>
        <v>.</v>
      </c>
      <c r="AG347" s="1509" t="str">
        <f t="shared" si="238"/>
        <v>.</v>
      </c>
      <c r="AH347" s="116"/>
      <c r="AI347" s="1003" t="str">
        <f>IF(S347=".",".",SUM($S347:S347))</f>
        <v>.</v>
      </c>
      <c r="AJ347" s="1004" t="str">
        <f>IF(T347=".",".",SUM($S347:T347))</f>
        <v>.</v>
      </c>
      <c r="AK347" s="1004" t="str">
        <f>IF(U347=".",".",SUM($S347:U347))</f>
        <v>.</v>
      </c>
      <c r="AL347" s="1004" t="str">
        <f>IF(V347=".",".",SUM($S347:V347))</f>
        <v>.</v>
      </c>
      <c r="AM347" s="1004" t="str">
        <f>IF(W347=".",".",SUM($S347:W347))</f>
        <v>.</v>
      </c>
      <c r="AN347" s="1004" t="str">
        <f>IF(X347=".",".",SUM($S347:X347))</f>
        <v>.</v>
      </c>
      <c r="AO347" s="1005" t="str">
        <f>IF(Y347=".",".",SUM($S347:Y347))</f>
        <v>.</v>
      </c>
      <c r="AP347" s="116"/>
      <c r="AQ347" s="1507" t="str">
        <f t="shared" si="239"/>
        <v>.</v>
      </c>
      <c r="AR347" s="1508" t="str">
        <f t="shared" si="239"/>
        <v>.</v>
      </c>
      <c r="AS347" s="1508" t="str">
        <f t="shared" si="239"/>
        <v>.</v>
      </c>
      <c r="AT347" s="1508" t="str">
        <f t="shared" si="239"/>
        <v>.</v>
      </c>
      <c r="AU347" s="1508" t="str">
        <f t="shared" si="239"/>
        <v>.</v>
      </c>
      <c r="AV347" s="1508" t="str">
        <f t="shared" si="239"/>
        <v>.</v>
      </c>
      <c r="AW347" s="1509" t="str">
        <f t="shared" si="239"/>
        <v>.</v>
      </c>
      <c r="AX347" s="327"/>
      <c r="AY347" s="116"/>
      <c r="AZ347" s="1474"/>
      <c r="BA347" s="1474"/>
      <c r="BB347" s="1474"/>
    </row>
    <row r="348" spans="1:54" s="189" customFormat="1" x14ac:dyDescent="0.2">
      <c r="A348" s="183"/>
      <c r="B348" s="325"/>
      <c r="C348" s="1028"/>
      <c r="D348" s="1024"/>
      <c r="E348" s="878"/>
      <c r="F348" s="878"/>
      <c r="G348" s="874"/>
      <c r="H348" s="874"/>
      <c r="I348" s="874"/>
      <c r="J348" s="874"/>
      <c r="K348" s="874"/>
      <c r="L348" s="874"/>
      <c r="M348" s="333"/>
      <c r="N348" s="116"/>
      <c r="O348" s="116"/>
      <c r="P348" s="116"/>
      <c r="Q348" s="101"/>
      <c r="R348" s="325"/>
      <c r="S348" s="1003" t="str">
        <f t="shared" si="237"/>
        <v>.</v>
      </c>
      <c r="T348" s="1004" t="str">
        <f t="shared" si="237"/>
        <v>.</v>
      </c>
      <c r="U348" s="1004" t="str">
        <f t="shared" si="237"/>
        <v>.</v>
      </c>
      <c r="V348" s="1004" t="str">
        <f t="shared" si="237"/>
        <v>.</v>
      </c>
      <c r="W348" s="1004" t="str">
        <f t="shared" si="237"/>
        <v>.</v>
      </c>
      <c r="X348" s="1004" t="str">
        <f t="shared" si="237"/>
        <v>.</v>
      </c>
      <c r="Y348" s="1005" t="str">
        <f t="shared" si="237"/>
        <v>.</v>
      </c>
      <c r="Z348" s="116"/>
      <c r="AA348" s="1507" t="str">
        <f t="shared" si="238"/>
        <v>.</v>
      </c>
      <c r="AB348" s="1508" t="str">
        <f t="shared" si="238"/>
        <v>.</v>
      </c>
      <c r="AC348" s="1508" t="str">
        <f t="shared" si="238"/>
        <v>.</v>
      </c>
      <c r="AD348" s="1508" t="str">
        <f t="shared" si="238"/>
        <v>.</v>
      </c>
      <c r="AE348" s="1508" t="str">
        <f t="shared" si="238"/>
        <v>.</v>
      </c>
      <c r="AF348" s="1508" t="str">
        <f t="shared" si="238"/>
        <v>.</v>
      </c>
      <c r="AG348" s="1509" t="str">
        <f t="shared" si="238"/>
        <v>.</v>
      </c>
      <c r="AH348" s="116"/>
      <c r="AI348" s="1003" t="str">
        <f>IF(S348=".",".",SUM($S348:S348))</f>
        <v>.</v>
      </c>
      <c r="AJ348" s="1004" t="str">
        <f>IF(T348=".",".",SUM($S348:T348))</f>
        <v>.</v>
      </c>
      <c r="AK348" s="1004" t="str">
        <f>IF(U348=".",".",SUM($S348:U348))</f>
        <v>.</v>
      </c>
      <c r="AL348" s="1004" t="str">
        <f>IF(V348=".",".",SUM($S348:V348))</f>
        <v>.</v>
      </c>
      <c r="AM348" s="1004" t="str">
        <f>IF(W348=".",".",SUM($S348:W348))</f>
        <v>.</v>
      </c>
      <c r="AN348" s="1004" t="str">
        <f>IF(X348=".",".",SUM($S348:X348))</f>
        <v>.</v>
      </c>
      <c r="AO348" s="1005" t="str">
        <f>IF(Y348=".",".",SUM($S348:Y348))</f>
        <v>.</v>
      </c>
      <c r="AP348" s="116"/>
      <c r="AQ348" s="1507" t="str">
        <f t="shared" si="239"/>
        <v>.</v>
      </c>
      <c r="AR348" s="1508" t="str">
        <f t="shared" si="239"/>
        <v>.</v>
      </c>
      <c r="AS348" s="1508" t="str">
        <f t="shared" si="239"/>
        <v>.</v>
      </c>
      <c r="AT348" s="1508" t="str">
        <f t="shared" si="239"/>
        <v>.</v>
      </c>
      <c r="AU348" s="1508" t="str">
        <f t="shared" si="239"/>
        <v>.</v>
      </c>
      <c r="AV348" s="1508" t="str">
        <f t="shared" si="239"/>
        <v>.</v>
      </c>
      <c r="AW348" s="1509" t="str">
        <f t="shared" si="239"/>
        <v>.</v>
      </c>
      <c r="AX348" s="327"/>
      <c r="AY348" s="116"/>
      <c r="AZ348" s="1474"/>
      <c r="BA348" s="1474"/>
      <c r="BB348" s="1474"/>
    </row>
    <row r="349" spans="1:54" s="189" customFormat="1" x14ac:dyDescent="0.2">
      <c r="A349" s="183"/>
      <c r="B349" s="325"/>
      <c r="C349" s="1028"/>
      <c r="D349" s="1024"/>
      <c r="E349" s="878"/>
      <c r="F349" s="878"/>
      <c r="G349" s="874"/>
      <c r="H349" s="874"/>
      <c r="I349" s="874"/>
      <c r="J349" s="874"/>
      <c r="K349" s="874"/>
      <c r="L349" s="874"/>
      <c r="M349" s="333"/>
      <c r="N349" s="116"/>
      <c r="O349" s="116"/>
      <c r="P349" s="116"/>
      <c r="Q349" s="101"/>
      <c r="R349" s="325"/>
      <c r="S349" s="1003" t="str">
        <f t="shared" si="237"/>
        <v>.</v>
      </c>
      <c r="T349" s="1004" t="str">
        <f t="shared" si="237"/>
        <v>.</v>
      </c>
      <c r="U349" s="1004" t="str">
        <f t="shared" si="237"/>
        <v>.</v>
      </c>
      <c r="V349" s="1004" t="str">
        <f t="shared" si="237"/>
        <v>.</v>
      </c>
      <c r="W349" s="1004" t="str">
        <f t="shared" si="237"/>
        <v>.</v>
      </c>
      <c r="X349" s="1004" t="str">
        <f t="shared" si="237"/>
        <v>.</v>
      </c>
      <c r="Y349" s="1005" t="str">
        <f t="shared" si="237"/>
        <v>.</v>
      </c>
      <c r="Z349" s="116"/>
      <c r="AA349" s="1507" t="str">
        <f t="shared" si="238"/>
        <v>.</v>
      </c>
      <c r="AB349" s="1508" t="str">
        <f t="shared" si="238"/>
        <v>.</v>
      </c>
      <c r="AC349" s="1508" t="str">
        <f t="shared" si="238"/>
        <v>.</v>
      </c>
      <c r="AD349" s="1508" t="str">
        <f t="shared" si="238"/>
        <v>.</v>
      </c>
      <c r="AE349" s="1508" t="str">
        <f t="shared" si="238"/>
        <v>.</v>
      </c>
      <c r="AF349" s="1508" t="str">
        <f t="shared" si="238"/>
        <v>.</v>
      </c>
      <c r="AG349" s="1509" t="str">
        <f t="shared" si="238"/>
        <v>.</v>
      </c>
      <c r="AH349" s="116"/>
      <c r="AI349" s="1003" t="str">
        <f>IF(S349=".",".",SUM($S349:S349))</f>
        <v>.</v>
      </c>
      <c r="AJ349" s="1004" t="str">
        <f>IF(T349=".",".",SUM($S349:T349))</f>
        <v>.</v>
      </c>
      <c r="AK349" s="1004" t="str">
        <f>IF(U349=".",".",SUM($S349:U349))</f>
        <v>.</v>
      </c>
      <c r="AL349" s="1004" t="str">
        <f>IF(V349=".",".",SUM($S349:V349))</f>
        <v>.</v>
      </c>
      <c r="AM349" s="1004" t="str">
        <f>IF(W349=".",".",SUM($S349:W349))</f>
        <v>.</v>
      </c>
      <c r="AN349" s="1004" t="str">
        <f>IF(X349=".",".",SUM($S349:X349))</f>
        <v>.</v>
      </c>
      <c r="AO349" s="1005" t="str">
        <f>IF(Y349=".",".",SUM($S349:Y349))</f>
        <v>.</v>
      </c>
      <c r="AP349" s="116"/>
      <c r="AQ349" s="1507" t="str">
        <f t="shared" si="239"/>
        <v>.</v>
      </c>
      <c r="AR349" s="1508" t="str">
        <f t="shared" si="239"/>
        <v>.</v>
      </c>
      <c r="AS349" s="1508" t="str">
        <f t="shared" si="239"/>
        <v>.</v>
      </c>
      <c r="AT349" s="1508" t="str">
        <f t="shared" si="239"/>
        <v>.</v>
      </c>
      <c r="AU349" s="1508" t="str">
        <f t="shared" si="239"/>
        <v>.</v>
      </c>
      <c r="AV349" s="1508" t="str">
        <f t="shared" si="239"/>
        <v>.</v>
      </c>
      <c r="AW349" s="1509" t="str">
        <f t="shared" si="239"/>
        <v>.</v>
      </c>
      <c r="AX349" s="327"/>
      <c r="AY349" s="116"/>
      <c r="AZ349" s="1474"/>
      <c r="BA349" s="1474"/>
      <c r="BB349" s="1474"/>
    </row>
    <row r="350" spans="1:54" s="189" customFormat="1" x14ac:dyDescent="0.2">
      <c r="A350" s="183"/>
      <c r="B350" s="325"/>
      <c r="C350" s="1028"/>
      <c r="D350" s="1024"/>
      <c r="E350" s="878"/>
      <c r="F350" s="878"/>
      <c r="G350" s="874"/>
      <c r="H350" s="874"/>
      <c r="I350" s="874"/>
      <c r="J350" s="874"/>
      <c r="K350" s="874"/>
      <c r="L350" s="874"/>
      <c r="M350" s="333"/>
      <c r="N350" s="116"/>
      <c r="O350" s="116"/>
      <c r="P350" s="116"/>
      <c r="Q350" s="101"/>
      <c r="R350" s="325"/>
      <c r="S350" s="1003" t="str">
        <f t="shared" si="237"/>
        <v>.</v>
      </c>
      <c r="T350" s="1004" t="str">
        <f t="shared" si="237"/>
        <v>.</v>
      </c>
      <c r="U350" s="1004" t="str">
        <f t="shared" si="237"/>
        <v>.</v>
      </c>
      <c r="V350" s="1004" t="str">
        <f t="shared" si="237"/>
        <v>.</v>
      </c>
      <c r="W350" s="1004" t="str">
        <f t="shared" si="237"/>
        <v>.</v>
      </c>
      <c r="X350" s="1004" t="str">
        <f t="shared" si="237"/>
        <v>.</v>
      </c>
      <c r="Y350" s="1005" t="str">
        <f t="shared" si="237"/>
        <v>.</v>
      </c>
      <c r="Z350" s="116"/>
      <c r="AA350" s="1507" t="str">
        <f t="shared" si="238"/>
        <v>.</v>
      </c>
      <c r="AB350" s="1508" t="str">
        <f t="shared" si="238"/>
        <v>.</v>
      </c>
      <c r="AC350" s="1508" t="str">
        <f t="shared" si="238"/>
        <v>.</v>
      </c>
      <c r="AD350" s="1508" t="str">
        <f t="shared" si="238"/>
        <v>.</v>
      </c>
      <c r="AE350" s="1508" t="str">
        <f t="shared" si="238"/>
        <v>.</v>
      </c>
      <c r="AF350" s="1508" t="str">
        <f t="shared" si="238"/>
        <v>.</v>
      </c>
      <c r="AG350" s="1509" t="str">
        <f t="shared" si="238"/>
        <v>.</v>
      </c>
      <c r="AH350" s="116"/>
      <c r="AI350" s="1003" t="str">
        <f>IF(S350=".",".",SUM($S350:S350))</f>
        <v>.</v>
      </c>
      <c r="AJ350" s="1004" t="str">
        <f>IF(T350=".",".",SUM($S350:T350))</f>
        <v>.</v>
      </c>
      <c r="AK350" s="1004" t="str">
        <f>IF(U350=".",".",SUM($S350:U350))</f>
        <v>.</v>
      </c>
      <c r="AL350" s="1004" t="str">
        <f>IF(V350=".",".",SUM($S350:V350))</f>
        <v>.</v>
      </c>
      <c r="AM350" s="1004" t="str">
        <f>IF(W350=".",".",SUM($S350:W350))</f>
        <v>.</v>
      </c>
      <c r="AN350" s="1004" t="str">
        <f>IF(X350=".",".",SUM($S350:X350))</f>
        <v>.</v>
      </c>
      <c r="AO350" s="1005" t="str">
        <f>IF(Y350=".",".",SUM($S350:Y350))</f>
        <v>.</v>
      </c>
      <c r="AP350" s="116"/>
      <c r="AQ350" s="1507" t="str">
        <f t="shared" si="239"/>
        <v>.</v>
      </c>
      <c r="AR350" s="1508" t="str">
        <f t="shared" si="239"/>
        <v>.</v>
      </c>
      <c r="AS350" s="1508" t="str">
        <f t="shared" si="239"/>
        <v>.</v>
      </c>
      <c r="AT350" s="1508" t="str">
        <f t="shared" si="239"/>
        <v>.</v>
      </c>
      <c r="AU350" s="1508" t="str">
        <f t="shared" si="239"/>
        <v>.</v>
      </c>
      <c r="AV350" s="1508" t="str">
        <f t="shared" si="239"/>
        <v>.</v>
      </c>
      <c r="AW350" s="1509" t="str">
        <f t="shared" si="239"/>
        <v>.</v>
      </c>
      <c r="AX350" s="327"/>
      <c r="AY350" s="116"/>
      <c r="AZ350" s="1474"/>
      <c r="BA350" s="1474"/>
      <c r="BB350" s="1474"/>
    </row>
    <row r="351" spans="1:54" s="189" customFormat="1" x14ac:dyDescent="0.2">
      <c r="A351" s="183"/>
      <c r="B351" s="325"/>
      <c r="C351" s="1028"/>
      <c r="D351" s="1024"/>
      <c r="E351" s="878"/>
      <c r="F351" s="878"/>
      <c r="G351" s="874"/>
      <c r="H351" s="874"/>
      <c r="I351" s="874"/>
      <c r="J351" s="874"/>
      <c r="K351" s="874"/>
      <c r="L351" s="874"/>
      <c r="M351" s="333"/>
      <c r="N351" s="116"/>
      <c r="O351" s="116"/>
      <c r="P351" s="116"/>
      <c r="Q351" s="101"/>
      <c r="R351" s="325"/>
      <c r="S351" s="1003" t="str">
        <f t="shared" si="237"/>
        <v>.</v>
      </c>
      <c r="T351" s="1004" t="str">
        <f t="shared" si="237"/>
        <v>.</v>
      </c>
      <c r="U351" s="1004" t="str">
        <f t="shared" si="237"/>
        <v>.</v>
      </c>
      <c r="V351" s="1004" t="str">
        <f t="shared" si="237"/>
        <v>.</v>
      </c>
      <c r="W351" s="1004" t="str">
        <f t="shared" si="237"/>
        <v>.</v>
      </c>
      <c r="X351" s="1004" t="str">
        <f t="shared" si="237"/>
        <v>.</v>
      </c>
      <c r="Y351" s="1005" t="str">
        <f t="shared" si="237"/>
        <v>.</v>
      </c>
      <c r="Z351" s="116"/>
      <c r="AA351" s="1507" t="str">
        <f t="shared" si="238"/>
        <v>.</v>
      </c>
      <c r="AB351" s="1508" t="str">
        <f t="shared" si="238"/>
        <v>.</v>
      </c>
      <c r="AC351" s="1508" t="str">
        <f t="shared" si="238"/>
        <v>.</v>
      </c>
      <c r="AD351" s="1508" t="str">
        <f t="shared" si="238"/>
        <v>.</v>
      </c>
      <c r="AE351" s="1508" t="str">
        <f t="shared" si="238"/>
        <v>.</v>
      </c>
      <c r="AF351" s="1508" t="str">
        <f t="shared" si="238"/>
        <v>.</v>
      </c>
      <c r="AG351" s="1509" t="str">
        <f t="shared" si="238"/>
        <v>.</v>
      </c>
      <c r="AH351" s="116"/>
      <c r="AI351" s="1003" t="str">
        <f>IF(S351=".",".",SUM($S351:S351))</f>
        <v>.</v>
      </c>
      <c r="AJ351" s="1004" t="str">
        <f>IF(T351=".",".",SUM($S351:T351))</f>
        <v>.</v>
      </c>
      <c r="AK351" s="1004" t="str">
        <f>IF(U351=".",".",SUM($S351:U351))</f>
        <v>.</v>
      </c>
      <c r="AL351" s="1004" t="str">
        <f>IF(V351=".",".",SUM($S351:V351))</f>
        <v>.</v>
      </c>
      <c r="AM351" s="1004" t="str">
        <f>IF(W351=".",".",SUM($S351:W351))</f>
        <v>.</v>
      </c>
      <c r="AN351" s="1004" t="str">
        <f>IF(X351=".",".",SUM($S351:X351))</f>
        <v>.</v>
      </c>
      <c r="AO351" s="1005" t="str">
        <f>IF(Y351=".",".",SUM($S351:Y351))</f>
        <v>.</v>
      </c>
      <c r="AP351" s="116"/>
      <c r="AQ351" s="1507" t="str">
        <f t="shared" si="239"/>
        <v>.</v>
      </c>
      <c r="AR351" s="1508" t="str">
        <f t="shared" si="239"/>
        <v>.</v>
      </c>
      <c r="AS351" s="1508" t="str">
        <f t="shared" si="239"/>
        <v>.</v>
      </c>
      <c r="AT351" s="1508" t="str">
        <f t="shared" si="239"/>
        <v>.</v>
      </c>
      <c r="AU351" s="1508" t="str">
        <f t="shared" si="239"/>
        <v>.</v>
      </c>
      <c r="AV351" s="1508" t="str">
        <f t="shared" si="239"/>
        <v>.</v>
      </c>
      <c r="AW351" s="1509" t="str">
        <f t="shared" si="239"/>
        <v>.</v>
      </c>
      <c r="AX351" s="327"/>
      <c r="AY351" s="116"/>
      <c r="AZ351" s="1474"/>
      <c r="BA351" s="1474"/>
      <c r="BB351" s="1474"/>
    </row>
    <row r="352" spans="1:54" s="189" customFormat="1" x14ac:dyDescent="0.2">
      <c r="A352" s="183"/>
      <c r="B352" s="325"/>
      <c r="C352" s="1028"/>
      <c r="D352" s="1024"/>
      <c r="E352" s="878"/>
      <c r="F352" s="878"/>
      <c r="G352" s="874"/>
      <c r="H352" s="874"/>
      <c r="I352" s="874"/>
      <c r="J352" s="874"/>
      <c r="K352" s="874"/>
      <c r="L352" s="874"/>
      <c r="M352" s="333"/>
      <c r="N352" s="116"/>
      <c r="O352" s="116"/>
      <c r="P352" s="116"/>
      <c r="Q352" s="101"/>
      <c r="R352" s="325"/>
      <c r="S352" s="1003" t="str">
        <f t="shared" si="237"/>
        <v>.</v>
      </c>
      <c r="T352" s="1004" t="str">
        <f t="shared" si="237"/>
        <v>.</v>
      </c>
      <c r="U352" s="1004" t="str">
        <f t="shared" si="237"/>
        <v>.</v>
      </c>
      <c r="V352" s="1004" t="str">
        <f t="shared" si="237"/>
        <v>.</v>
      </c>
      <c r="W352" s="1004" t="str">
        <f t="shared" si="237"/>
        <v>.</v>
      </c>
      <c r="X352" s="1004" t="str">
        <f t="shared" si="237"/>
        <v>.</v>
      </c>
      <c r="Y352" s="1005" t="str">
        <f t="shared" si="237"/>
        <v>.</v>
      </c>
      <c r="Z352" s="116"/>
      <c r="AA352" s="1507" t="str">
        <f t="shared" si="238"/>
        <v>.</v>
      </c>
      <c r="AB352" s="1508" t="str">
        <f t="shared" si="238"/>
        <v>.</v>
      </c>
      <c r="AC352" s="1508" t="str">
        <f t="shared" si="238"/>
        <v>.</v>
      </c>
      <c r="AD352" s="1508" t="str">
        <f t="shared" si="238"/>
        <v>.</v>
      </c>
      <c r="AE352" s="1508" t="str">
        <f t="shared" si="238"/>
        <v>.</v>
      </c>
      <c r="AF352" s="1508" t="str">
        <f t="shared" si="238"/>
        <v>.</v>
      </c>
      <c r="AG352" s="1509" t="str">
        <f t="shared" si="238"/>
        <v>.</v>
      </c>
      <c r="AH352" s="116"/>
      <c r="AI352" s="1003" t="str">
        <f>IF(S352=".",".",SUM($S352:S352))</f>
        <v>.</v>
      </c>
      <c r="AJ352" s="1004" t="str">
        <f>IF(T352=".",".",SUM($S352:T352))</f>
        <v>.</v>
      </c>
      <c r="AK352" s="1004" t="str">
        <f>IF(U352=".",".",SUM($S352:U352))</f>
        <v>.</v>
      </c>
      <c r="AL352" s="1004" t="str">
        <f>IF(V352=".",".",SUM($S352:V352))</f>
        <v>.</v>
      </c>
      <c r="AM352" s="1004" t="str">
        <f>IF(W352=".",".",SUM($S352:W352))</f>
        <v>.</v>
      </c>
      <c r="AN352" s="1004" t="str">
        <f>IF(X352=".",".",SUM($S352:X352))</f>
        <v>.</v>
      </c>
      <c r="AO352" s="1005" t="str">
        <f>IF(Y352=".",".",SUM($S352:Y352))</f>
        <v>.</v>
      </c>
      <c r="AP352" s="116"/>
      <c r="AQ352" s="1507" t="str">
        <f t="shared" si="239"/>
        <v>.</v>
      </c>
      <c r="AR352" s="1508" t="str">
        <f t="shared" si="239"/>
        <v>.</v>
      </c>
      <c r="AS352" s="1508" t="str">
        <f t="shared" si="239"/>
        <v>.</v>
      </c>
      <c r="AT352" s="1508" t="str">
        <f t="shared" si="239"/>
        <v>.</v>
      </c>
      <c r="AU352" s="1508" t="str">
        <f t="shared" si="239"/>
        <v>.</v>
      </c>
      <c r="AV352" s="1508" t="str">
        <f t="shared" si="239"/>
        <v>.</v>
      </c>
      <c r="AW352" s="1509" t="str">
        <f t="shared" si="239"/>
        <v>.</v>
      </c>
      <c r="AX352" s="327"/>
      <c r="AY352" s="116"/>
      <c r="AZ352" s="1474"/>
      <c r="BA352" s="1474"/>
      <c r="BB352" s="1474"/>
    </row>
    <row r="353" spans="1:54" s="189" customFormat="1" x14ac:dyDescent="0.2">
      <c r="A353" s="183"/>
      <c r="B353" s="325"/>
      <c r="C353" s="1028"/>
      <c r="D353" s="1024"/>
      <c r="E353" s="878"/>
      <c r="F353" s="878"/>
      <c r="G353" s="874"/>
      <c r="H353" s="874"/>
      <c r="I353" s="874"/>
      <c r="J353" s="874"/>
      <c r="K353" s="874"/>
      <c r="L353" s="874"/>
      <c r="M353" s="333"/>
      <c r="N353" s="116"/>
      <c r="O353" s="116"/>
      <c r="P353" s="116"/>
      <c r="Q353" s="101"/>
      <c r="R353" s="325"/>
      <c r="S353" s="1003" t="str">
        <f t="shared" si="237"/>
        <v>.</v>
      </c>
      <c r="T353" s="1004" t="str">
        <f t="shared" si="237"/>
        <v>.</v>
      </c>
      <c r="U353" s="1004" t="str">
        <f t="shared" si="237"/>
        <v>.</v>
      </c>
      <c r="V353" s="1004" t="str">
        <f t="shared" si="237"/>
        <v>.</v>
      </c>
      <c r="W353" s="1004" t="str">
        <f t="shared" si="237"/>
        <v>.</v>
      </c>
      <c r="X353" s="1004" t="str">
        <f t="shared" si="237"/>
        <v>.</v>
      </c>
      <c r="Y353" s="1005" t="str">
        <f t="shared" si="237"/>
        <v>.</v>
      </c>
      <c r="Z353" s="116"/>
      <c r="AA353" s="1507" t="str">
        <f t="shared" si="238"/>
        <v>.</v>
      </c>
      <c r="AB353" s="1508" t="str">
        <f t="shared" si="238"/>
        <v>.</v>
      </c>
      <c r="AC353" s="1508" t="str">
        <f t="shared" si="238"/>
        <v>.</v>
      </c>
      <c r="AD353" s="1508" t="str">
        <f t="shared" si="238"/>
        <v>.</v>
      </c>
      <c r="AE353" s="1508" t="str">
        <f t="shared" si="238"/>
        <v>.</v>
      </c>
      <c r="AF353" s="1508" t="str">
        <f t="shared" si="238"/>
        <v>.</v>
      </c>
      <c r="AG353" s="1509" t="str">
        <f t="shared" si="238"/>
        <v>.</v>
      </c>
      <c r="AH353" s="116"/>
      <c r="AI353" s="1003" t="str">
        <f>IF(S353=".",".",SUM($S353:S353))</f>
        <v>.</v>
      </c>
      <c r="AJ353" s="1004" t="str">
        <f>IF(T353=".",".",SUM($S353:T353))</f>
        <v>.</v>
      </c>
      <c r="AK353" s="1004" t="str">
        <f>IF(U353=".",".",SUM($S353:U353))</f>
        <v>.</v>
      </c>
      <c r="AL353" s="1004" t="str">
        <f>IF(V353=".",".",SUM($S353:V353))</f>
        <v>.</v>
      </c>
      <c r="AM353" s="1004" t="str">
        <f>IF(W353=".",".",SUM($S353:W353))</f>
        <v>.</v>
      </c>
      <c r="AN353" s="1004" t="str">
        <f>IF(X353=".",".",SUM($S353:X353))</f>
        <v>.</v>
      </c>
      <c r="AO353" s="1005" t="str">
        <f>IF(Y353=".",".",SUM($S353:Y353))</f>
        <v>.</v>
      </c>
      <c r="AP353" s="116"/>
      <c r="AQ353" s="1507" t="str">
        <f t="shared" si="239"/>
        <v>.</v>
      </c>
      <c r="AR353" s="1508" t="str">
        <f t="shared" si="239"/>
        <v>.</v>
      </c>
      <c r="AS353" s="1508" t="str">
        <f t="shared" si="239"/>
        <v>.</v>
      </c>
      <c r="AT353" s="1508" t="str">
        <f t="shared" si="239"/>
        <v>.</v>
      </c>
      <c r="AU353" s="1508" t="str">
        <f t="shared" si="239"/>
        <v>.</v>
      </c>
      <c r="AV353" s="1508" t="str">
        <f t="shared" si="239"/>
        <v>.</v>
      </c>
      <c r="AW353" s="1509" t="str">
        <f t="shared" si="239"/>
        <v>.</v>
      </c>
      <c r="AX353" s="327"/>
      <c r="AY353" s="116"/>
      <c r="AZ353" s="1474"/>
      <c r="BA353" s="1474"/>
      <c r="BB353" s="1474"/>
    </row>
    <row r="354" spans="1:54" s="189" customFormat="1" x14ac:dyDescent="0.2">
      <c r="A354" s="183"/>
      <c r="B354" s="325"/>
      <c r="C354" s="1028"/>
      <c r="D354" s="1024"/>
      <c r="E354" s="878"/>
      <c r="F354" s="878"/>
      <c r="G354" s="874"/>
      <c r="H354" s="874"/>
      <c r="I354" s="874"/>
      <c r="J354" s="874"/>
      <c r="K354" s="874"/>
      <c r="L354" s="874"/>
      <c r="M354" s="333"/>
      <c r="N354" s="116"/>
      <c r="O354" s="116"/>
      <c r="P354" s="116"/>
      <c r="Q354" s="101"/>
      <c r="R354" s="325"/>
      <c r="S354" s="1003" t="str">
        <f t="shared" si="237"/>
        <v>.</v>
      </c>
      <c r="T354" s="1004" t="str">
        <f t="shared" si="237"/>
        <v>.</v>
      </c>
      <c r="U354" s="1004" t="str">
        <f t="shared" si="237"/>
        <v>.</v>
      </c>
      <c r="V354" s="1004" t="str">
        <f t="shared" si="237"/>
        <v>.</v>
      </c>
      <c r="W354" s="1004" t="str">
        <f t="shared" si="237"/>
        <v>.</v>
      </c>
      <c r="X354" s="1004" t="str">
        <f t="shared" si="237"/>
        <v>.</v>
      </c>
      <c r="Y354" s="1005" t="str">
        <f t="shared" si="237"/>
        <v>.</v>
      </c>
      <c r="Z354" s="116"/>
      <c r="AA354" s="1507" t="str">
        <f t="shared" si="238"/>
        <v>.</v>
      </c>
      <c r="AB354" s="1508" t="str">
        <f t="shared" si="238"/>
        <v>.</v>
      </c>
      <c r="AC354" s="1508" t="str">
        <f t="shared" si="238"/>
        <v>.</v>
      </c>
      <c r="AD354" s="1508" t="str">
        <f t="shared" si="238"/>
        <v>.</v>
      </c>
      <c r="AE354" s="1508" t="str">
        <f t="shared" si="238"/>
        <v>.</v>
      </c>
      <c r="AF354" s="1508" t="str">
        <f t="shared" si="238"/>
        <v>.</v>
      </c>
      <c r="AG354" s="1509" t="str">
        <f t="shared" si="238"/>
        <v>.</v>
      </c>
      <c r="AH354" s="116"/>
      <c r="AI354" s="1003" t="str">
        <f>IF(S354=".",".",SUM($S354:S354))</f>
        <v>.</v>
      </c>
      <c r="AJ354" s="1004" t="str">
        <f>IF(T354=".",".",SUM($S354:T354))</f>
        <v>.</v>
      </c>
      <c r="AK354" s="1004" t="str">
        <f>IF(U354=".",".",SUM($S354:U354))</f>
        <v>.</v>
      </c>
      <c r="AL354" s="1004" t="str">
        <f>IF(V354=".",".",SUM($S354:V354))</f>
        <v>.</v>
      </c>
      <c r="AM354" s="1004" t="str">
        <f>IF(W354=".",".",SUM($S354:W354))</f>
        <v>.</v>
      </c>
      <c r="AN354" s="1004" t="str">
        <f>IF(X354=".",".",SUM($S354:X354))</f>
        <v>.</v>
      </c>
      <c r="AO354" s="1005" t="str">
        <f>IF(Y354=".",".",SUM($S354:Y354))</f>
        <v>.</v>
      </c>
      <c r="AP354" s="116"/>
      <c r="AQ354" s="1507" t="str">
        <f t="shared" si="239"/>
        <v>.</v>
      </c>
      <c r="AR354" s="1508" t="str">
        <f t="shared" si="239"/>
        <v>.</v>
      </c>
      <c r="AS354" s="1508" t="str">
        <f t="shared" si="239"/>
        <v>.</v>
      </c>
      <c r="AT354" s="1508" t="str">
        <f t="shared" si="239"/>
        <v>.</v>
      </c>
      <c r="AU354" s="1508" t="str">
        <f t="shared" si="239"/>
        <v>.</v>
      </c>
      <c r="AV354" s="1508" t="str">
        <f t="shared" si="239"/>
        <v>.</v>
      </c>
      <c r="AW354" s="1509" t="str">
        <f t="shared" si="239"/>
        <v>.</v>
      </c>
      <c r="AX354" s="327"/>
      <c r="AY354" s="116"/>
      <c r="AZ354" s="1474"/>
      <c r="BA354" s="1474"/>
      <c r="BB354" s="1474"/>
    </row>
    <row r="355" spans="1:54" s="189" customFormat="1" x14ac:dyDescent="0.2">
      <c r="A355" s="183"/>
      <c r="B355" s="325"/>
      <c r="C355" s="1028"/>
      <c r="D355" s="1024"/>
      <c r="E355" s="878"/>
      <c r="F355" s="878"/>
      <c r="G355" s="874"/>
      <c r="H355" s="874"/>
      <c r="I355" s="874"/>
      <c r="J355" s="874"/>
      <c r="K355" s="874"/>
      <c r="L355" s="874"/>
      <c r="M355" s="333"/>
      <c r="N355" s="116"/>
      <c r="O355" s="116"/>
      <c r="P355" s="116"/>
      <c r="Q355" s="101"/>
      <c r="R355" s="325"/>
      <c r="S355" s="1003" t="str">
        <f t="shared" si="237"/>
        <v>.</v>
      </c>
      <c r="T355" s="1004" t="str">
        <f t="shared" si="237"/>
        <v>.</v>
      </c>
      <c r="U355" s="1004" t="str">
        <f t="shared" si="237"/>
        <v>.</v>
      </c>
      <c r="V355" s="1004" t="str">
        <f t="shared" si="237"/>
        <v>.</v>
      </c>
      <c r="W355" s="1004" t="str">
        <f t="shared" si="237"/>
        <v>.</v>
      </c>
      <c r="X355" s="1004" t="str">
        <f t="shared" si="237"/>
        <v>.</v>
      </c>
      <c r="Y355" s="1005" t="str">
        <f t="shared" si="237"/>
        <v>.</v>
      </c>
      <c r="Z355" s="116"/>
      <c r="AA355" s="1507" t="str">
        <f t="shared" si="238"/>
        <v>.</v>
      </c>
      <c r="AB355" s="1508" t="str">
        <f t="shared" si="238"/>
        <v>.</v>
      </c>
      <c r="AC355" s="1508" t="str">
        <f t="shared" si="238"/>
        <v>.</v>
      </c>
      <c r="AD355" s="1508" t="str">
        <f t="shared" si="238"/>
        <v>.</v>
      </c>
      <c r="AE355" s="1508" t="str">
        <f t="shared" si="238"/>
        <v>.</v>
      </c>
      <c r="AF355" s="1508" t="str">
        <f t="shared" si="238"/>
        <v>.</v>
      </c>
      <c r="AG355" s="1509" t="str">
        <f t="shared" si="238"/>
        <v>.</v>
      </c>
      <c r="AH355" s="116"/>
      <c r="AI355" s="1003" t="str">
        <f>IF(S355=".",".",SUM($S355:S355))</f>
        <v>.</v>
      </c>
      <c r="AJ355" s="1004" t="str">
        <f>IF(T355=".",".",SUM($S355:T355))</f>
        <v>.</v>
      </c>
      <c r="AK355" s="1004" t="str">
        <f>IF(U355=".",".",SUM($S355:U355))</f>
        <v>.</v>
      </c>
      <c r="AL355" s="1004" t="str">
        <f>IF(V355=".",".",SUM($S355:V355))</f>
        <v>.</v>
      </c>
      <c r="AM355" s="1004" t="str">
        <f>IF(W355=".",".",SUM($S355:W355))</f>
        <v>.</v>
      </c>
      <c r="AN355" s="1004" t="str">
        <f>IF(X355=".",".",SUM($S355:X355))</f>
        <v>.</v>
      </c>
      <c r="AO355" s="1005" t="str">
        <f>IF(Y355=".",".",SUM($S355:Y355))</f>
        <v>.</v>
      </c>
      <c r="AP355" s="116"/>
      <c r="AQ355" s="1507" t="str">
        <f t="shared" si="239"/>
        <v>.</v>
      </c>
      <c r="AR355" s="1508" t="str">
        <f t="shared" si="239"/>
        <v>.</v>
      </c>
      <c r="AS355" s="1508" t="str">
        <f t="shared" si="239"/>
        <v>.</v>
      </c>
      <c r="AT355" s="1508" t="str">
        <f t="shared" si="239"/>
        <v>.</v>
      </c>
      <c r="AU355" s="1508" t="str">
        <f t="shared" si="239"/>
        <v>.</v>
      </c>
      <c r="AV355" s="1508" t="str">
        <f t="shared" si="239"/>
        <v>.</v>
      </c>
      <c r="AW355" s="1509" t="str">
        <f t="shared" si="239"/>
        <v>.</v>
      </c>
      <c r="AX355" s="327"/>
      <c r="AY355" s="116"/>
      <c r="AZ355" s="1474"/>
      <c r="BA355" s="1474"/>
      <c r="BB355" s="1474"/>
    </row>
    <row r="356" spans="1:54" s="189" customFormat="1" x14ac:dyDescent="0.2">
      <c r="A356" s="183"/>
      <c r="B356" s="325"/>
      <c r="C356" s="1028"/>
      <c r="D356" s="1024"/>
      <c r="E356" s="878"/>
      <c r="F356" s="878"/>
      <c r="G356" s="874"/>
      <c r="H356" s="874"/>
      <c r="I356" s="874"/>
      <c r="J356" s="874"/>
      <c r="K356" s="874"/>
      <c r="L356" s="874"/>
      <c r="M356" s="333"/>
      <c r="N356" s="116"/>
      <c r="O356" s="116"/>
      <c r="P356" s="116"/>
      <c r="Q356" s="101"/>
      <c r="R356" s="325"/>
      <c r="S356" s="1003" t="str">
        <f t="shared" si="237"/>
        <v>.</v>
      </c>
      <c r="T356" s="1004" t="str">
        <f t="shared" si="237"/>
        <v>.</v>
      </c>
      <c r="U356" s="1004" t="str">
        <f t="shared" si="237"/>
        <v>.</v>
      </c>
      <c r="V356" s="1004" t="str">
        <f t="shared" si="237"/>
        <v>.</v>
      </c>
      <c r="W356" s="1004" t="str">
        <f t="shared" si="237"/>
        <v>.</v>
      </c>
      <c r="X356" s="1004" t="str">
        <f t="shared" si="237"/>
        <v>.</v>
      </c>
      <c r="Y356" s="1005" t="str">
        <f t="shared" si="237"/>
        <v>.</v>
      </c>
      <c r="Z356" s="116"/>
      <c r="AA356" s="1507" t="str">
        <f t="shared" si="238"/>
        <v>.</v>
      </c>
      <c r="AB356" s="1508" t="str">
        <f t="shared" si="238"/>
        <v>.</v>
      </c>
      <c r="AC356" s="1508" t="str">
        <f t="shared" si="238"/>
        <v>.</v>
      </c>
      <c r="AD356" s="1508" t="str">
        <f t="shared" si="238"/>
        <v>.</v>
      </c>
      <c r="AE356" s="1508" t="str">
        <f t="shared" si="238"/>
        <v>.</v>
      </c>
      <c r="AF356" s="1508" t="str">
        <f t="shared" si="238"/>
        <v>.</v>
      </c>
      <c r="AG356" s="1509" t="str">
        <f t="shared" si="238"/>
        <v>.</v>
      </c>
      <c r="AH356" s="116"/>
      <c r="AI356" s="1003" t="str">
        <f>IF(S356=".",".",SUM($S356:S356))</f>
        <v>.</v>
      </c>
      <c r="AJ356" s="1004" t="str">
        <f>IF(T356=".",".",SUM($S356:T356))</f>
        <v>.</v>
      </c>
      <c r="AK356" s="1004" t="str">
        <f>IF(U356=".",".",SUM($S356:U356))</f>
        <v>.</v>
      </c>
      <c r="AL356" s="1004" t="str">
        <f>IF(V356=".",".",SUM($S356:V356))</f>
        <v>.</v>
      </c>
      <c r="AM356" s="1004" t="str">
        <f>IF(W356=".",".",SUM($S356:W356))</f>
        <v>.</v>
      </c>
      <c r="AN356" s="1004" t="str">
        <f>IF(X356=".",".",SUM($S356:X356))</f>
        <v>.</v>
      </c>
      <c r="AO356" s="1005" t="str">
        <f>IF(Y356=".",".",SUM($S356:Y356))</f>
        <v>.</v>
      </c>
      <c r="AP356" s="116"/>
      <c r="AQ356" s="1507" t="str">
        <f t="shared" si="239"/>
        <v>.</v>
      </c>
      <c r="AR356" s="1508" t="str">
        <f t="shared" si="239"/>
        <v>.</v>
      </c>
      <c r="AS356" s="1508" t="str">
        <f t="shared" si="239"/>
        <v>.</v>
      </c>
      <c r="AT356" s="1508" t="str">
        <f t="shared" si="239"/>
        <v>.</v>
      </c>
      <c r="AU356" s="1508" t="str">
        <f t="shared" si="239"/>
        <v>.</v>
      </c>
      <c r="AV356" s="1508" t="str">
        <f t="shared" si="239"/>
        <v>.</v>
      </c>
      <c r="AW356" s="1509" t="str">
        <f t="shared" si="239"/>
        <v>.</v>
      </c>
      <c r="AX356" s="327"/>
      <c r="AY356" s="116"/>
      <c r="AZ356" s="1474"/>
      <c r="BA356" s="1474"/>
      <c r="BB356" s="1474"/>
    </row>
    <row r="357" spans="1:54" s="189" customFormat="1" x14ac:dyDescent="0.2">
      <c r="A357" s="183"/>
      <c r="B357" s="325"/>
      <c r="C357" s="1028"/>
      <c r="D357" s="1024"/>
      <c r="E357" s="878"/>
      <c r="F357" s="878"/>
      <c r="G357" s="874"/>
      <c r="H357" s="874"/>
      <c r="I357" s="874"/>
      <c r="J357" s="874"/>
      <c r="K357" s="874"/>
      <c r="L357" s="874"/>
      <c r="M357" s="333"/>
      <c r="N357" s="116"/>
      <c r="O357" s="116"/>
      <c r="P357" s="116"/>
      <c r="Q357" s="101"/>
      <c r="R357" s="325"/>
      <c r="S357" s="1003" t="str">
        <f t="shared" si="237"/>
        <v>.</v>
      </c>
      <c r="T357" s="1004" t="str">
        <f t="shared" si="237"/>
        <v>.</v>
      </c>
      <c r="U357" s="1004" t="str">
        <f t="shared" si="237"/>
        <v>.</v>
      </c>
      <c r="V357" s="1004" t="str">
        <f t="shared" si="237"/>
        <v>.</v>
      </c>
      <c r="W357" s="1004" t="str">
        <f t="shared" si="237"/>
        <v>.</v>
      </c>
      <c r="X357" s="1004" t="str">
        <f t="shared" si="237"/>
        <v>.</v>
      </c>
      <c r="Y357" s="1005" t="str">
        <f t="shared" si="237"/>
        <v>.</v>
      </c>
      <c r="Z357" s="116"/>
      <c r="AA357" s="1507" t="str">
        <f t="shared" si="238"/>
        <v>.</v>
      </c>
      <c r="AB357" s="1508" t="str">
        <f t="shared" si="238"/>
        <v>.</v>
      </c>
      <c r="AC357" s="1508" t="str">
        <f t="shared" si="238"/>
        <v>.</v>
      </c>
      <c r="AD357" s="1508" t="str">
        <f t="shared" si="238"/>
        <v>.</v>
      </c>
      <c r="AE357" s="1508" t="str">
        <f t="shared" si="238"/>
        <v>.</v>
      </c>
      <c r="AF357" s="1508" t="str">
        <f t="shared" si="238"/>
        <v>.</v>
      </c>
      <c r="AG357" s="1509" t="str">
        <f t="shared" si="238"/>
        <v>.</v>
      </c>
      <c r="AH357" s="116"/>
      <c r="AI357" s="1003" t="str">
        <f>IF(S357=".",".",SUM($S357:S357))</f>
        <v>.</v>
      </c>
      <c r="AJ357" s="1004" t="str">
        <f>IF(T357=".",".",SUM($S357:T357))</f>
        <v>.</v>
      </c>
      <c r="AK357" s="1004" t="str">
        <f>IF(U357=".",".",SUM($S357:U357))</f>
        <v>.</v>
      </c>
      <c r="AL357" s="1004" t="str">
        <f>IF(V357=".",".",SUM($S357:V357))</f>
        <v>.</v>
      </c>
      <c r="AM357" s="1004" t="str">
        <f>IF(W357=".",".",SUM($S357:W357))</f>
        <v>.</v>
      </c>
      <c r="AN357" s="1004" t="str">
        <f>IF(X357=".",".",SUM($S357:X357))</f>
        <v>.</v>
      </c>
      <c r="AO357" s="1005" t="str">
        <f>IF(Y357=".",".",SUM($S357:Y357))</f>
        <v>.</v>
      </c>
      <c r="AP357" s="116"/>
      <c r="AQ357" s="1507" t="str">
        <f t="shared" si="239"/>
        <v>.</v>
      </c>
      <c r="AR357" s="1508" t="str">
        <f t="shared" si="239"/>
        <v>.</v>
      </c>
      <c r="AS357" s="1508" t="str">
        <f t="shared" si="239"/>
        <v>.</v>
      </c>
      <c r="AT357" s="1508" t="str">
        <f t="shared" si="239"/>
        <v>.</v>
      </c>
      <c r="AU357" s="1508" t="str">
        <f t="shared" si="239"/>
        <v>.</v>
      </c>
      <c r="AV357" s="1508" t="str">
        <f t="shared" si="239"/>
        <v>.</v>
      </c>
      <c r="AW357" s="1509" t="str">
        <f t="shared" si="239"/>
        <v>.</v>
      </c>
      <c r="AX357" s="327"/>
      <c r="AY357" s="116"/>
      <c r="AZ357" s="1474"/>
      <c r="BA357" s="1474"/>
      <c r="BB357" s="1474"/>
    </row>
    <row r="358" spans="1:54" s="189" customFormat="1" x14ac:dyDescent="0.2">
      <c r="A358" s="183"/>
      <c r="B358" s="325"/>
      <c r="C358" s="1028"/>
      <c r="D358" s="1024"/>
      <c r="E358" s="878"/>
      <c r="F358" s="878"/>
      <c r="G358" s="874"/>
      <c r="H358" s="874"/>
      <c r="I358" s="874"/>
      <c r="J358" s="874"/>
      <c r="K358" s="874"/>
      <c r="L358" s="874"/>
      <c r="M358" s="333"/>
      <c r="N358" s="116"/>
      <c r="O358" s="116"/>
      <c r="P358" s="116"/>
      <c r="Q358" s="101"/>
      <c r="R358" s="325"/>
      <c r="S358" s="1003" t="str">
        <f t="shared" si="237"/>
        <v>.</v>
      </c>
      <c r="T358" s="1004" t="str">
        <f t="shared" si="237"/>
        <v>.</v>
      </c>
      <c r="U358" s="1004" t="str">
        <f t="shared" si="237"/>
        <v>.</v>
      </c>
      <c r="V358" s="1004" t="str">
        <f t="shared" si="237"/>
        <v>.</v>
      </c>
      <c r="W358" s="1004" t="str">
        <f t="shared" si="237"/>
        <v>.</v>
      </c>
      <c r="X358" s="1004" t="str">
        <f t="shared" si="237"/>
        <v>.</v>
      </c>
      <c r="Y358" s="1005" t="str">
        <f t="shared" si="237"/>
        <v>.</v>
      </c>
      <c r="Z358" s="116"/>
      <c r="AA358" s="1507" t="str">
        <f t="shared" si="238"/>
        <v>.</v>
      </c>
      <c r="AB358" s="1508" t="str">
        <f t="shared" si="238"/>
        <v>.</v>
      </c>
      <c r="AC358" s="1508" t="str">
        <f t="shared" si="238"/>
        <v>.</v>
      </c>
      <c r="AD358" s="1508" t="str">
        <f t="shared" si="238"/>
        <v>.</v>
      </c>
      <c r="AE358" s="1508" t="str">
        <f t="shared" si="238"/>
        <v>.</v>
      </c>
      <c r="AF358" s="1508" t="str">
        <f t="shared" si="238"/>
        <v>.</v>
      </c>
      <c r="AG358" s="1509" t="str">
        <f t="shared" si="238"/>
        <v>.</v>
      </c>
      <c r="AH358" s="116"/>
      <c r="AI358" s="1003" t="str">
        <f>IF(S358=".",".",SUM($S358:S358))</f>
        <v>.</v>
      </c>
      <c r="AJ358" s="1004" t="str">
        <f>IF(T358=".",".",SUM($S358:T358))</f>
        <v>.</v>
      </c>
      <c r="AK358" s="1004" t="str">
        <f>IF(U358=".",".",SUM($S358:U358))</f>
        <v>.</v>
      </c>
      <c r="AL358" s="1004" t="str">
        <f>IF(V358=".",".",SUM($S358:V358))</f>
        <v>.</v>
      </c>
      <c r="AM358" s="1004" t="str">
        <f>IF(W358=".",".",SUM($S358:W358))</f>
        <v>.</v>
      </c>
      <c r="AN358" s="1004" t="str">
        <f>IF(X358=".",".",SUM($S358:X358))</f>
        <v>.</v>
      </c>
      <c r="AO358" s="1005" t="str">
        <f>IF(Y358=".",".",SUM($S358:Y358))</f>
        <v>.</v>
      </c>
      <c r="AP358" s="116"/>
      <c r="AQ358" s="1507" t="str">
        <f t="shared" si="239"/>
        <v>.</v>
      </c>
      <c r="AR358" s="1508" t="str">
        <f t="shared" si="239"/>
        <v>.</v>
      </c>
      <c r="AS358" s="1508" t="str">
        <f t="shared" si="239"/>
        <v>.</v>
      </c>
      <c r="AT358" s="1508" t="str">
        <f t="shared" si="239"/>
        <v>.</v>
      </c>
      <c r="AU358" s="1508" t="str">
        <f t="shared" si="239"/>
        <v>.</v>
      </c>
      <c r="AV358" s="1508" t="str">
        <f t="shared" si="239"/>
        <v>.</v>
      </c>
      <c r="AW358" s="1509" t="str">
        <f t="shared" si="239"/>
        <v>.</v>
      </c>
      <c r="AX358" s="327"/>
      <c r="AY358" s="116"/>
      <c r="AZ358" s="1474"/>
      <c r="BA358" s="1474"/>
      <c r="BB358" s="1474"/>
    </row>
    <row r="359" spans="1:54" s="189" customFormat="1" x14ac:dyDescent="0.2">
      <c r="A359" s="183"/>
      <c r="B359" s="325"/>
      <c r="C359" s="1028"/>
      <c r="D359" s="1024"/>
      <c r="E359" s="878"/>
      <c r="F359" s="878"/>
      <c r="G359" s="874"/>
      <c r="H359" s="874"/>
      <c r="I359" s="874"/>
      <c r="J359" s="874"/>
      <c r="K359" s="874"/>
      <c r="L359" s="874"/>
      <c r="M359" s="333"/>
      <c r="N359" s="116"/>
      <c r="O359" s="116"/>
      <c r="P359" s="116"/>
      <c r="Q359" s="101"/>
      <c r="R359" s="325"/>
      <c r="S359" s="1003" t="str">
        <f t="shared" si="237"/>
        <v>.</v>
      </c>
      <c r="T359" s="1004" t="str">
        <f t="shared" si="237"/>
        <v>.</v>
      </c>
      <c r="U359" s="1004" t="str">
        <f t="shared" si="237"/>
        <v>.</v>
      </c>
      <c r="V359" s="1004" t="str">
        <f t="shared" si="237"/>
        <v>.</v>
      </c>
      <c r="W359" s="1004" t="str">
        <f t="shared" si="237"/>
        <v>.</v>
      </c>
      <c r="X359" s="1004" t="str">
        <f t="shared" si="237"/>
        <v>.</v>
      </c>
      <c r="Y359" s="1005" t="str">
        <f t="shared" si="237"/>
        <v>.</v>
      </c>
      <c r="Z359" s="116"/>
      <c r="AA359" s="1507" t="str">
        <f t="shared" si="238"/>
        <v>.</v>
      </c>
      <c r="AB359" s="1508" t="str">
        <f t="shared" si="238"/>
        <v>.</v>
      </c>
      <c r="AC359" s="1508" t="str">
        <f t="shared" si="238"/>
        <v>.</v>
      </c>
      <c r="AD359" s="1508" t="str">
        <f t="shared" si="238"/>
        <v>.</v>
      </c>
      <c r="AE359" s="1508" t="str">
        <f t="shared" si="238"/>
        <v>.</v>
      </c>
      <c r="AF359" s="1508" t="str">
        <f t="shared" si="238"/>
        <v>.</v>
      </c>
      <c r="AG359" s="1509" t="str">
        <f t="shared" si="238"/>
        <v>.</v>
      </c>
      <c r="AH359" s="116"/>
      <c r="AI359" s="1003" t="str">
        <f>IF(S359=".",".",SUM($S359:S359))</f>
        <v>.</v>
      </c>
      <c r="AJ359" s="1004" t="str">
        <f>IF(T359=".",".",SUM($S359:T359))</f>
        <v>.</v>
      </c>
      <c r="AK359" s="1004" t="str">
        <f>IF(U359=".",".",SUM($S359:U359))</f>
        <v>.</v>
      </c>
      <c r="AL359" s="1004" t="str">
        <f>IF(V359=".",".",SUM($S359:V359))</f>
        <v>.</v>
      </c>
      <c r="AM359" s="1004" t="str">
        <f>IF(W359=".",".",SUM($S359:W359))</f>
        <v>.</v>
      </c>
      <c r="AN359" s="1004" t="str">
        <f>IF(X359=".",".",SUM($S359:X359))</f>
        <v>.</v>
      </c>
      <c r="AO359" s="1005" t="str">
        <f>IF(Y359=".",".",SUM($S359:Y359))</f>
        <v>.</v>
      </c>
      <c r="AP359" s="116"/>
      <c r="AQ359" s="1507" t="str">
        <f t="shared" si="239"/>
        <v>.</v>
      </c>
      <c r="AR359" s="1508" t="str">
        <f t="shared" si="239"/>
        <v>.</v>
      </c>
      <c r="AS359" s="1508" t="str">
        <f t="shared" si="239"/>
        <v>.</v>
      </c>
      <c r="AT359" s="1508" t="str">
        <f t="shared" si="239"/>
        <v>.</v>
      </c>
      <c r="AU359" s="1508" t="str">
        <f t="shared" si="239"/>
        <v>.</v>
      </c>
      <c r="AV359" s="1508" t="str">
        <f t="shared" si="239"/>
        <v>.</v>
      </c>
      <c r="AW359" s="1509" t="str">
        <f t="shared" si="239"/>
        <v>.</v>
      </c>
      <c r="AX359" s="327"/>
      <c r="AY359" s="116"/>
      <c r="AZ359" s="1474"/>
      <c r="BA359" s="1474"/>
      <c r="BB359" s="1474"/>
    </row>
    <row r="360" spans="1:54" s="189" customFormat="1" x14ac:dyDescent="0.2">
      <c r="A360" s="183"/>
      <c r="B360" s="325"/>
      <c r="C360" s="1028"/>
      <c r="D360" s="1024"/>
      <c r="E360" s="878"/>
      <c r="F360" s="878"/>
      <c r="G360" s="874"/>
      <c r="H360" s="874"/>
      <c r="I360" s="874"/>
      <c r="J360" s="874"/>
      <c r="K360" s="874"/>
      <c r="L360" s="874"/>
      <c r="M360" s="333"/>
      <c r="N360" s="116"/>
      <c r="O360" s="116"/>
      <c r="P360" s="116"/>
      <c r="Q360" s="101"/>
      <c r="R360" s="325"/>
      <c r="S360" s="1003" t="str">
        <f t="shared" si="237"/>
        <v>.</v>
      </c>
      <c r="T360" s="1004" t="str">
        <f t="shared" si="237"/>
        <v>.</v>
      </c>
      <c r="U360" s="1004" t="str">
        <f t="shared" si="237"/>
        <v>.</v>
      </c>
      <c r="V360" s="1004" t="str">
        <f t="shared" si="237"/>
        <v>.</v>
      </c>
      <c r="W360" s="1004" t="str">
        <f t="shared" si="237"/>
        <v>.</v>
      </c>
      <c r="X360" s="1004" t="str">
        <f t="shared" si="237"/>
        <v>.</v>
      </c>
      <c r="Y360" s="1005" t="str">
        <f t="shared" si="237"/>
        <v>.</v>
      </c>
      <c r="Z360" s="116"/>
      <c r="AA360" s="1507" t="str">
        <f t="shared" si="238"/>
        <v>.</v>
      </c>
      <c r="AB360" s="1508" t="str">
        <f t="shared" si="238"/>
        <v>.</v>
      </c>
      <c r="AC360" s="1508" t="str">
        <f t="shared" si="238"/>
        <v>.</v>
      </c>
      <c r="AD360" s="1508" t="str">
        <f t="shared" si="238"/>
        <v>.</v>
      </c>
      <c r="AE360" s="1508" t="str">
        <f t="shared" si="238"/>
        <v>.</v>
      </c>
      <c r="AF360" s="1508" t="str">
        <f t="shared" si="238"/>
        <v>.</v>
      </c>
      <c r="AG360" s="1509" t="str">
        <f t="shared" si="238"/>
        <v>.</v>
      </c>
      <c r="AH360" s="116"/>
      <c r="AI360" s="1003" t="str">
        <f>IF(S360=".",".",SUM($S360:S360))</f>
        <v>.</v>
      </c>
      <c r="AJ360" s="1004" t="str">
        <f>IF(T360=".",".",SUM($S360:T360))</f>
        <v>.</v>
      </c>
      <c r="AK360" s="1004" t="str">
        <f>IF(U360=".",".",SUM($S360:U360))</f>
        <v>.</v>
      </c>
      <c r="AL360" s="1004" t="str">
        <f>IF(V360=".",".",SUM($S360:V360))</f>
        <v>.</v>
      </c>
      <c r="AM360" s="1004" t="str">
        <f>IF(W360=".",".",SUM($S360:W360))</f>
        <v>.</v>
      </c>
      <c r="AN360" s="1004" t="str">
        <f>IF(X360=".",".",SUM($S360:X360))</f>
        <v>.</v>
      </c>
      <c r="AO360" s="1005" t="str">
        <f>IF(Y360=".",".",SUM($S360:Y360))</f>
        <v>.</v>
      </c>
      <c r="AP360" s="116"/>
      <c r="AQ360" s="1507" t="str">
        <f t="shared" si="239"/>
        <v>.</v>
      </c>
      <c r="AR360" s="1508" t="str">
        <f t="shared" si="239"/>
        <v>.</v>
      </c>
      <c r="AS360" s="1508" t="str">
        <f t="shared" si="239"/>
        <v>.</v>
      </c>
      <c r="AT360" s="1508" t="str">
        <f t="shared" si="239"/>
        <v>.</v>
      </c>
      <c r="AU360" s="1508" t="str">
        <f t="shared" si="239"/>
        <v>.</v>
      </c>
      <c r="AV360" s="1508" t="str">
        <f t="shared" si="239"/>
        <v>.</v>
      </c>
      <c r="AW360" s="1509" t="str">
        <f t="shared" si="239"/>
        <v>.</v>
      </c>
      <c r="AX360" s="327"/>
      <c r="AY360" s="116"/>
      <c r="AZ360" s="1474"/>
      <c r="BA360" s="1474"/>
      <c r="BB360" s="1474"/>
    </row>
    <row r="361" spans="1:54" s="189" customFormat="1" x14ac:dyDescent="0.2">
      <c r="A361" s="183"/>
      <c r="B361" s="325"/>
      <c r="C361" s="1029"/>
      <c r="D361" s="1025"/>
      <c r="E361" s="880"/>
      <c r="F361" s="880"/>
      <c r="G361" s="876"/>
      <c r="H361" s="876"/>
      <c r="I361" s="876"/>
      <c r="J361" s="876"/>
      <c r="K361" s="876"/>
      <c r="L361" s="876"/>
      <c r="M361" s="333"/>
      <c r="N361" s="116"/>
      <c r="O361" s="116"/>
      <c r="P361" s="116"/>
      <c r="Q361" s="101"/>
      <c r="R361" s="325"/>
      <c r="S361" s="1008" t="str">
        <f t="shared" si="237"/>
        <v>.</v>
      </c>
      <c r="T361" s="1009" t="str">
        <f t="shared" si="237"/>
        <v>.</v>
      </c>
      <c r="U361" s="1009" t="str">
        <f t="shared" si="237"/>
        <v>.</v>
      </c>
      <c r="V361" s="1009" t="str">
        <f t="shared" si="237"/>
        <v>.</v>
      </c>
      <c r="W361" s="1009" t="str">
        <f t="shared" si="237"/>
        <v>.</v>
      </c>
      <c r="X361" s="1009" t="str">
        <f t="shared" si="237"/>
        <v>.</v>
      </c>
      <c r="Y361" s="1010" t="str">
        <f t="shared" si="237"/>
        <v>.</v>
      </c>
      <c r="Z361" s="116"/>
      <c r="AA361" s="1510" t="str">
        <f t="shared" si="238"/>
        <v>.</v>
      </c>
      <c r="AB361" s="1511" t="str">
        <f t="shared" si="238"/>
        <v>.</v>
      </c>
      <c r="AC361" s="1511" t="str">
        <f t="shared" si="238"/>
        <v>.</v>
      </c>
      <c r="AD361" s="1511" t="str">
        <f t="shared" si="238"/>
        <v>.</v>
      </c>
      <c r="AE361" s="1511" t="str">
        <f t="shared" si="238"/>
        <v>.</v>
      </c>
      <c r="AF361" s="1511" t="str">
        <f t="shared" si="238"/>
        <v>.</v>
      </c>
      <c r="AG361" s="1512" t="str">
        <f t="shared" si="238"/>
        <v>.</v>
      </c>
      <c r="AH361" s="116"/>
      <c r="AI361" s="1008" t="str">
        <f>IF(S361=".",".",SUM($S361:S361))</f>
        <v>.</v>
      </c>
      <c r="AJ361" s="1009" t="str">
        <f>IF(T361=".",".",SUM($S361:T361))</f>
        <v>.</v>
      </c>
      <c r="AK361" s="1009" t="str">
        <f>IF(U361=".",".",SUM($S361:U361))</f>
        <v>.</v>
      </c>
      <c r="AL361" s="1009" t="str">
        <f>IF(V361=".",".",SUM($S361:V361))</f>
        <v>.</v>
      </c>
      <c r="AM361" s="1009" t="str">
        <f>IF(W361=".",".",SUM($S361:W361))</f>
        <v>.</v>
      </c>
      <c r="AN361" s="1009" t="str">
        <f>IF(X361=".",".",SUM($S361:X361))</f>
        <v>.</v>
      </c>
      <c r="AO361" s="1010" t="str">
        <f>IF(Y361=".",".",SUM($S361:Y361))</f>
        <v>.</v>
      </c>
      <c r="AP361" s="116"/>
      <c r="AQ361" s="1510" t="str">
        <f t="shared" si="239"/>
        <v>.</v>
      </c>
      <c r="AR361" s="1511" t="str">
        <f t="shared" si="239"/>
        <v>.</v>
      </c>
      <c r="AS361" s="1511" t="str">
        <f t="shared" si="239"/>
        <v>.</v>
      </c>
      <c r="AT361" s="1511" t="str">
        <f t="shared" si="239"/>
        <v>.</v>
      </c>
      <c r="AU361" s="1511" t="str">
        <f t="shared" si="239"/>
        <v>.</v>
      </c>
      <c r="AV361" s="1511" t="str">
        <f t="shared" si="239"/>
        <v>.</v>
      </c>
      <c r="AW361" s="1512" t="str">
        <f t="shared" si="239"/>
        <v>.</v>
      </c>
      <c r="AX361" s="327"/>
      <c r="AY361" s="116"/>
      <c r="AZ361" s="1474"/>
      <c r="BA361" s="1474"/>
      <c r="BB361" s="1474"/>
    </row>
    <row r="362" spans="1:54" s="189" customFormat="1" x14ac:dyDescent="0.2">
      <c r="A362" s="183"/>
      <c r="B362" s="325"/>
      <c r="C362" s="116"/>
      <c r="D362" s="116"/>
      <c r="E362" s="223"/>
      <c r="F362" s="223"/>
      <c r="G362" s="116"/>
      <c r="H362" s="116"/>
      <c r="I362" s="116"/>
      <c r="J362" s="116"/>
      <c r="K362" s="116"/>
      <c r="L362" s="116"/>
      <c r="M362" s="333"/>
      <c r="N362" s="116"/>
      <c r="O362" s="116"/>
      <c r="P362" s="116"/>
      <c r="Q362" s="101"/>
      <c r="R362" s="325"/>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327"/>
      <c r="AY362" s="116"/>
      <c r="AZ362" s="1474"/>
      <c r="BA362" s="1474"/>
      <c r="BB362" s="1474"/>
    </row>
    <row r="363" spans="1:54" s="189" customFormat="1" x14ac:dyDescent="0.2">
      <c r="A363" s="183"/>
      <c r="B363" s="325"/>
      <c r="C363" s="116"/>
      <c r="D363" s="116"/>
      <c r="E363" s="223"/>
      <c r="F363" s="223"/>
      <c r="G363" s="116"/>
      <c r="H363" s="116"/>
      <c r="I363" s="116"/>
      <c r="J363" s="116"/>
      <c r="K363" s="116"/>
      <c r="L363" s="116"/>
      <c r="M363" s="333"/>
      <c r="N363" s="116"/>
      <c r="O363" s="116"/>
      <c r="P363" s="116"/>
      <c r="Q363" s="101"/>
      <c r="R363" s="325"/>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327"/>
      <c r="AY363" s="116"/>
      <c r="AZ363" s="1474"/>
      <c r="BA363" s="1474"/>
      <c r="BB363" s="1474"/>
    </row>
    <row r="364" spans="1:54" s="189" customFormat="1" x14ac:dyDescent="0.2">
      <c r="A364" s="183"/>
      <c r="B364" s="325"/>
      <c r="C364" s="144"/>
      <c r="D364" s="116"/>
      <c r="E364" s="223"/>
      <c r="F364" s="223"/>
      <c r="G364" s="116"/>
      <c r="H364" s="116"/>
      <c r="I364" s="116"/>
      <c r="J364" s="116"/>
      <c r="K364" s="116"/>
      <c r="L364" s="116"/>
      <c r="M364" s="333"/>
      <c r="N364" s="116"/>
      <c r="O364" s="116"/>
      <c r="P364" s="116"/>
      <c r="Q364" s="101"/>
      <c r="R364" s="325"/>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327"/>
      <c r="AY364" s="116"/>
      <c r="AZ364" s="1474"/>
      <c r="BA364" s="1474"/>
      <c r="BB364" s="1474"/>
    </row>
    <row r="365" spans="1:54" s="189" customFormat="1" x14ac:dyDescent="0.2">
      <c r="A365" s="183"/>
      <c r="B365" s="325"/>
      <c r="C365" s="116"/>
      <c r="D365" s="116"/>
      <c r="E365" s="223"/>
      <c r="F365" s="223"/>
      <c r="G365" s="116"/>
      <c r="H365" s="116"/>
      <c r="I365" s="116"/>
      <c r="J365" s="116"/>
      <c r="K365" s="116"/>
      <c r="L365" s="116"/>
      <c r="M365" s="333"/>
      <c r="N365" s="116"/>
      <c r="O365" s="116"/>
      <c r="P365" s="116"/>
      <c r="Q365" s="101"/>
      <c r="R365" s="325"/>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327"/>
      <c r="AY365" s="116"/>
      <c r="AZ365" s="1474"/>
      <c r="BA365" s="1474"/>
      <c r="BB365" s="1474"/>
    </row>
    <row r="366" spans="1:54" s="189" customFormat="1" ht="15" x14ac:dyDescent="0.25">
      <c r="A366" s="183"/>
      <c r="B366" s="325"/>
      <c r="C366" s="273" t="s">
        <v>37</v>
      </c>
      <c r="D366" s="274"/>
      <c r="E366" s="844" t="str">
        <f>$H$21</f>
        <v>$ nominal per year</v>
      </c>
      <c r="F366" s="841"/>
      <c r="G366" s="275"/>
      <c r="H366" s="275"/>
      <c r="I366" s="275"/>
      <c r="J366" s="275" t="str">
        <f>$F$3</f>
        <v>.</v>
      </c>
      <c r="K366" s="275"/>
      <c r="L366" s="276"/>
      <c r="M366" s="333"/>
      <c r="N366" s="116"/>
      <c r="O366" s="116"/>
      <c r="P366" s="116"/>
      <c r="Q366" s="101"/>
      <c r="R366" s="325"/>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327"/>
      <c r="AY366" s="116"/>
      <c r="AZ366" s="1474"/>
      <c r="BA366" s="1474"/>
      <c r="BB366" s="1474"/>
    </row>
    <row r="367" spans="1:54" s="189" customFormat="1" x14ac:dyDescent="0.2">
      <c r="A367" s="183"/>
      <c r="B367" s="325"/>
      <c r="C367" s="277" t="s">
        <v>0</v>
      </c>
      <c r="D367" s="278"/>
      <c r="E367" s="842"/>
      <c r="F367" s="843"/>
      <c r="G367" s="279"/>
      <c r="H367" s="279"/>
      <c r="I367" s="279"/>
      <c r="J367" s="279"/>
      <c r="K367" s="279"/>
      <c r="L367" s="280"/>
      <c r="M367" s="333"/>
      <c r="N367" s="116"/>
      <c r="O367" s="116"/>
      <c r="P367" s="116"/>
      <c r="Q367" s="101"/>
      <c r="R367" s="325"/>
      <c r="S367" s="1011" t="str">
        <f>S$21</f>
        <v>Annual increases (nominal $ per year)</v>
      </c>
      <c r="T367" s="116"/>
      <c r="U367" s="116"/>
      <c r="V367" s="116"/>
      <c r="W367" s="116"/>
      <c r="X367" s="116"/>
      <c r="Y367" s="116"/>
      <c r="Z367" s="116"/>
      <c r="AA367" s="1011" t="str">
        <f>AA$21</f>
        <v>Annual increases (%)</v>
      </c>
      <c r="AB367" s="116"/>
      <c r="AC367" s="116"/>
      <c r="AD367" s="116"/>
      <c r="AE367" s="116"/>
      <c r="AF367" s="116"/>
      <c r="AG367" s="116"/>
      <c r="AH367" s="116"/>
      <c r="AI367" s="1011" t="str">
        <f>AI$21</f>
        <v>Cumulative increases (nominal $ per year)</v>
      </c>
      <c r="AJ367" s="116"/>
      <c r="AK367" s="116"/>
      <c r="AL367" s="116"/>
      <c r="AM367" s="116"/>
      <c r="AN367" s="116"/>
      <c r="AO367" s="116"/>
      <c r="AP367" s="116"/>
      <c r="AQ367" s="1011" t="str">
        <f>AQ$21</f>
        <v>Cumulative increases (%)</v>
      </c>
      <c r="AR367" s="116"/>
      <c r="AS367" s="116"/>
      <c r="AT367" s="116"/>
      <c r="AU367" s="116"/>
      <c r="AV367" s="116"/>
      <c r="AW367" s="116"/>
      <c r="AX367" s="327"/>
      <c r="AY367" s="116"/>
      <c r="AZ367" s="1474"/>
      <c r="BA367" s="1474"/>
      <c r="BB367" s="1474"/>
    </row>
    <row r="368" spans="1:54" s="189" customFormat="1" ht="39" customHeight="1" x14ac:dyDescent="0.2">
      <c r="A368" s="183"/>
      <c r="B368" s="325"/>
      <c r="C368" s="265" t="s">
        <v>27</v>
      </c>
      <c r="D368" s="266"/>
      <c r="E368" s="264" t="s">
        <v>346</v>
      </c>
      <c r="F368" s="264" t="s">
        <v>28</v>
      </c>
      <c r="G368" s="264" t="s">
        <v>29</v>
      </c>
      <c r="H368" s="264" t="s">
        <v>30</v>
      </c>
      <c r="I368" s="264" t="s">
        <v>31</v>
      </c>
      <c r="J368" s="264" t="s">
        <v>32</v>
      </c>
      <c r="K368" s="264" t="s">
        <v>33</v>
      </c>
      <c r="L368" s="264" t="s">
        <v>34</v>
      </c>
      <c r="M368" s="333"/>
      <c r="N368" s="116"/>
      <c r="O368" s="116"/>
      <c r="P368" s="116"/>
      <c r="Q368" s="101"/>
      <c r="R368" s="325"/>
      <c r="S368" s="996" t="str">
        <f>C366</f>
        <v>Other Annual Charges</v>
      </c>
      <c r="T368" s="387"/>
      <c r="U368" s="387"/>
      <c r="V368" s="387"/>
      <c r="W368" s="387"/>
      <c r="X368" s="387"/>
      <c r="Y368" s="388"/>
      <c r="Z368" s="116"/>
      <c r="AA368" s="1485" t="str">
        <f>$S368</f>
        <v>Other Annual Charges</v>
      </c>
      <c r="AB368" s="387"/>
      <c r="AC368" s="387"/>
      <c r="AD368" s="387"/>
      <c r="AE368" s="387"/>
      <c r="AF368" s="387"/>
      <c r="AG368" s="388"/>
      <c r="AH368" s="116"/>
      <c r="AI368" s="1485" t="str">
        <f>$S368</f>
        <v>Other Annual Charges</v>
      </c>
      <c r="AJ368" s="387"/>
      <c r="AK368" s="387"/>
      <c r="AL368" s="387"/>
      <c r="AM368" s="387"/>
      <c r="AN368" s="387"/>
      <c r="AO368" s="388"/>
      <c r="AP368" s="116"/>
      <c r="AQ368" s="1485" t="str">
        <f>$S368</f>
        <v>Other Annual Charges</v>
      </c>
      <c r="AR368" s="387"/>
      <c r="AS368" s="387"/>
      <c r="AT368" s="387"/>
      <c r="AU368" s="387"/>
      <c r="AV368" s="387"/>
      <c r="AW368" s="388"/>
      <c r="AX368" s="327"/>
      <c r="AY368" s="116"/>
      <c r="AZ368" s="1474"/>
      <c r="BA368" s="1474"/>
      <c r="BB368" s="1474"/>
    </row>
    <row r="369" spans="1:92" s="189" customFormat="1" x14ac:dyDescent="0.2">
      <c r="A369" s="183"/>
      <c r="B369" s="325"/>
      <c r="C369" s="125"/>
      <c r="D369" s="126"/>
      <c r="E369" s="208" t="str">
        <f t="shared" ref="E369:L369" si="240">E341</f>
        <v>2020-21</v>
      </c>
      <c r="F369" s="208" t="str">
        <f t="shared" si="240"/>
        <v>2021-22</v>
      </c>
      <c r="G369" s="208" t="str">
        <f t="shared" si="240"/>
        <v>2022-23</v>
      </c>
      <c r="H369" s="208" t="str">
        <f t="shared" si="240"/>
        <v>2023-24</v>
      </c>
      <c r="I369" s="208" t="str">
        <f t="shared" si="240"/>
        <v>2024-25</v>
      </c>
      <c r="J369" s="208" t="str">
        <f t="shared" si="240"/>
        <v>2025-26</v>
      </c>
      <c r="K369" s="208" t="str">
        <f t="shared" si="240"/>
        <v>2026-27</v>
      </c>
      <c r="L369" s="208" t="str">
        <f t="shared" si="240"/>
        <v>2027-28</v>
      </c>
      <c r="M369" s="333"/>
      <c r="N369" s="116"/>
      <c r="O369" s="116"/>
      <c r="P369" s="116"/>
      <c r="Q369" s="101"/>
      <c r="R369" s="325"/>
      <c r="S369" s="997" t="str">
        <f>S$23</f>
        <v>Year 1</v>
      </c>
      <c r="T369" s="998" t="str">
        <f t="shared" ref="T369:Y369" si="241">T$23</f>
        <v>Year 2</v>
      </c>
      <c r="U369" s="998" t="str">
        <f t="shared" si="241"/>
        <v>Year 3</v>
      </c>
      <c r="V369" s="998" t="str">
        <f t="shared" si="241"/>
        <v>Year 4</v>
      </c>
      <c r="W369" s="998" t="str">
        <f t="shared" si="241"/>
        <v>Year 5</v>
      </c>
      <c r="X369" s="998" t="str">
        <f t="shared" si="241"/>
        <v>Year 6</v>
      </c>
      <c r="Y369" s="999" t="str">
        <f t="shared" si="241"/>
        <v>Year 7</v>
      </c>
      <c r="Z369" s="112"/>
      <c r="AA369" s="997" t="str">
        <f t="shared" ref="AA369:AG369" si="242">AA$23</f>
        <v>Year 1</v>
      </c>
      <c r="AB369" s="998" t="str">
        <f t="shared" si="242"/>
        <v>Year 2</v>
      </c>
      <c r="AC369" s="998" t="str">
        <f t="shared" si="242"/>
        <v>Year 3</v>
      </c>
      <c r="AD369" s="998" t="str">
        <f t="shared" si="242"/>
        <v>Year 4</v>
      </c>
      <c r="AE369" s="998" t="str">
        <f t="shared" si="242"/>
        <v>Year 5</v>
      </c>
      <c r="AF369" s="998" t="str">
        <f t="shared" si="242"/>
        <v>Year 6</v>
      </c>
      <c r="AG369" s="999" t="str">
        <f t="shared" si="242"/>
        <v>Year 7</v>
      </c>
      <c r="AH369" s="112"/>
      <c r="AI369" s="997" t="str">
        <f>AI$23</f>
        <v>Year 1</v>
      </c>
      <c r="AJ369" s="998" t="str">
        <f t="shared" ref="AJ369:AO369" si="243">AJ$23</f>
        <v>Year 2</v>
      </c>
      <c r="AK369" s="998" t="str">
        <f t="shared" si="243"/>
        <v>Year 3</v>
      </c>
      <c r="AL369" s="998" t="str">
        <f t="shared" si="243"/>
        <v>Year 4</v>
      </c>
      <c r="AM369" s="998" t="str">
        <f t="shared" si="243"/>
        <v>Year 5</v>
      </c>
      <c r="AN369" s="998" t="str">
        <f t="shared" si="243"/>
        <v>Year 6</v>
      </c>
      <c r="AO369" s="999" t="str">
        <f t="shared" si="243"/>
        <v>Year 7</v>
      </c>
      <c r="AP369" s="112"/>
      <c r="AQ369" s="997" t="str">
        <f>AQ$23</f>
        <v>Year 1</v>
      </c>
      <c r="AR369" s="998" t="str">
        <f t="shared" ref="AR369:AW369" si="244">AR$23</f>
        <v>Year 2</v>
      </c>
      <c r="AS369" s="998" t="str">
        <f t="shared" si="244"/>
        <v>Year 3</v>
      </c>
      <c r="AT369" s="998" t="str">
        <f t="shared" si="244"/>
        <v>Year 4</v>
      </c>
      <c r="AU369" s="998" t="str">
        <f t="shared" si="244"/>
        <v>Year 5</v>
      </c>
      <c r="AV369" s="998" t="str">
        <f t="shared" si="244"/>
        <v>Year 6</v>
      </c>
      <c r="AW369" s="999" t="str">
        <f t="shared" si="244"/>
        <v>Year 7</v>
      </c>
      <c r="AX369" s="327"/>
      <c r="AY369" s="116"/>
      <c r="AZ369" s="1474"/>
      <c r="BA369" s="1474"/>
      <c r="BB369" s="1474"/>
    </row>
    <row r="370" spans="1:92" s="189" customFormat="1" x14ac:dyDescent="0.2">
      <c r="A370" s="183"/>
      <c r="B370" s="325"/>
      <c r="C370" s="1027"/>
      <c r="D370" s="1023"/>
      <c r="E370" s="877"/>
      <c r="F370" s="877"/>
      <c r="G370" s="873"/>
      <c r="H370" s="873"/>
      <c r="I370" s="873"/>
      <c r="J370" s="873"/>
      <c r="K370" s="873"/>
      <c r="L370" s="873"/>
      <c r="M370" s="333"/>
      <c r="N370" s="116"/>
      <c r="O370" s="116"/>
      <c r="P370" s="116"/>
      <c r="Q370" s="101"/>
      <c r="R370" s="325"/>
      <c r="S370" s="1003" t="str">
        <f t="shared" ref="S370:Y379" si="245">IF(F370="",".",F370-E370)</f>
        <v>.</v>
      </c>
      <c r="T370" s="1004" t="str">
        <f t="shared" si="245"/>
        <v>.</v>
      </c>
      <c r="U370" s="1004" t="str">
        <f t="shared" si="245"/>
        <v>.</v>
      </c>
      <c r="V370" s="1004" t="str">
        <f t="shared" si="245"/>
        <v>.</v>
      </c>
      <c r="W370" s="1004" t="str">
        <f t="shared" si="245"/>
        <v>.</v>
      </c>
      <c r="X370" s="1004" t="str">
        <f t="shared" si="245"/>
        <v>.</v>
      </c>
      <c r="Y370" s="1005" t="str">
        <f t="shared" si="245"/>
        <v>.</v>
      </c>
      <c r="Z370" s="116"/>
      <c r="AA370" s="1507" t="str">
        <f t="shared" ref="AA370:AG379" si="246">IFERROR(F370/E370-1,".")</f>
        <v>.</v>
      </c>
      <c r="AB370" s="1508" t="str">
        <f t="shared" si="246"/>
        <v>.</v>
      </c>
      <c r="AC370" s="1508" t="str">
        <f t="shared" si="246"/>
        <v>.</v>
      </c>
      <c r="AD370" s="1508" t="str">
        <f t="shared" si="246"/>
        <v>.</v>
      </c>
      <c r="AE370" s="1508" t="str">
        <f t="shared" si="246"/>
        <v>.</v>
      </c>
      <c r="AF370" s="1508" t="str">
        <f t="shared" si="246"/>
        <v>.</v>
      </c>
      <c r="AG370" s="1509" t="str">
        <f t="shared" si="246"/>
        <v>.</v>
      </c>
      <c r="AH370" s="116"/>
      <c r="AI370" s="1003" t="str">
        <f>IF(S370=".",".",SUM($S370:S370))</f>
        <v>.</v>
      </c>
      <c r="AJ370" s="1004" t="str">
        <f>IF(T370=".",".",SUM($S370:T370))</f>
        <v>.</v>
      </c>
      <c r="AK370" s="1004" t="str">
        <f>IF(U370=".",".",SUM($S370:U370))</f>
        <v>.</v>
      </c>
      <c r="AL370" s="1004" t="str">
        <f>IF(V370=".",".",SUM($S370:V370))</f>
        <v>.</v>
      </c>
      <c r="AM370" s="1004" t="str">
        <f>IF(W370=".",".",SUM($S370:W370))</f>
        <v>.</v>
      </c>
      <c r="AN370" s="1004" t="str">
        <f>IF(X370=".",".",SUM($S370:X370))</f>
        <v>.</v>
      </c>
      <c r="AO370" s="1005" t="str">
        <f>IF(Y370=".",".",SUM($S370:Y370))</f>
        <v>.</v>
      </c>
      <c r="AP370" s="116"/>
      <c r="AQ370" s="1507" t="str">
        <f t="shared" ref="AQ370:AW379" si="247">IFERROR(F370/$E370-1,".")</f>
        <v>.</v>
      </c>
      <c r="AR370" s="1508" t="str">
        <f t="shared" si="247"/>
        <v>.</v>
      </c>
      <c r="AS370" s="1508" t="str">
        <f t="shared" si="247"/>
        <v>.</v>
      </c>
      <c r="AT370" s="1508" t="str">
        <f t="shared" si="247"/>
        <v>.</v>
      </c>
      <c r="AU370" s="1508" t="str">
        <f t="shared" si="247"/>
        <v>.</v>
      </c>
      <c r="AV370" s="1508" t="str">
        <f t="shared" si="247"/>
        <v>.</v>
      </c>
      <c r="AW370" s="1509" t="str">
        <f t="shared" si="247"/>
        <v>.</v>
      </c>
      <c r="AX370" s="327"/>
      <c r="AY370" s="116"/>
      <c r="AZ370" s="1474"/>
      <c r="BA370" s="1474"/>
      <c r="BB370" s="1474"/>
    </row>
    <row r="371" spans="1:92" s="189" customFormat="1" x14ac:dyDescent="0.2">
      <c r="A371" s="183"/>
      <c r="B371" s="325"/>
      <c r="C371" s="1028"/>
      <c r="D371" s="1024"/>
      <c r="E371" s="878"/>
      <c r="F371" s="878"/>
      <c r="G371" s="874"/>
      <c r="H371" s="874"/>
      <c r="I371" s="874"/>
      <c r="J371" s="874"/>
      <c r="K371" s="874"/>
      <c r="L371" s="874"/>
      <c r="M371" s="333"/>
      <c r="N371" s="116"/>
      <c r="O371" s="116"/>
      <c r="P371" s="116"/>
      <c r="Q371" s="101"/>
      <c r="R371" s="325"/>
      <c r="S371" s="1003" t="str">
        <f t="shared" si="245"/>
        <v>.</v>
      </c>
      <c r="T371" s="1004" t="str">
        <f t="shared" si="245"/>
        <v>.</v>
      </c>
      <c r="U371" s="1004" t="str">
        <f t="shared" si="245"/>
        <v>.</v>
      </c>
      <c r="V371" s="1004" t="str">
        <f t="shared" si="245"/>
        <v>.</v>
      </c>
      <c r="W371" s="1004" t="str">
        <f t="shared" si="245"/>
        <v>.</v>
      </c>
      <c r="X371" s="1004" t="str">
        <f t="shared" si="245"/>
        <v>.</v>
      </c>
      <c r="Y371" s="1005" t="str">
        <f t="shared" si="245"/>
        <v>.</v>
      </c>
      <c r="Z371" s="116"/>
      <c r="AA371" s="1507" t="str">
        <f t="shared" si="246"/>
        <v>.</v>
      </c>
      <c r="AB371" s="1508" t="str">
        <f t="shared" si="246"/>
        <v>.</v>
      </c>
      <c r="AC371" s="1508" t="str">
        <f t="shared" si="246"/>
        <v>.</v>
      </c>
      <c r="AD371" s="1508" t="str">
        <f t="shared" si="246"/>
        <v>.</v>
      </c>
      <c r="AE371" s="1508" t="str">
        <f t="shared" si="246"/>
        <v>.</v>
      </c>
      <c r="AF371" s="1508" t="str">
        <f t="shared" si="246"/>
        <v>.</v>
      </c>
      <c r="AG371" s="1509" t="str">
        <f t="shared" si="246"/>
        <v>.</v>
      </c>
      <c r="AH371" s="116"/>
      <c r="AI371" s="1003" t="str">
        <f>IF(S371=".",".",SUM($S371:S371))</f>
        <v>.</v>
      </c>
      <c r="AJ371" s="1004" t="str">
        <f>IF(T371=".",".",SUM($S371:T371))</f>
        <v>.</v>
      </c>
      <c r="AK371" s="1004" t="str">
        <f>IF(U371=".",".",SUM($S371:U371))</f>
        <v>.</v>
      </c>
      <c r="AL371" s="1004" t="str">
        <f>IF(V371=".",".",SUM($S371:V371))</f>
        <v>.</v>
      </c>
      <c r="AM371" s="1004" t="str">
        <f>IF(W371=".",".",SUM($S371:W371))</f>
        <v>.</v>
      </c>
      <c r="AN371" s="1004" t="str">
        <f>IF(X371=".",".",SUM($S371:X371))</f>
        <v>.</v>
      </c>
      <c r="AO371" s="1005" t="str">
        <f>IF(Y371=".",".",SUM($S371:Y371))</f>
        <v>.</v>
      </c>
      <c r="AP371" s="116"/>
      <c r="AQ371" s="1507" t="str">
        <f t="shared" si="247"/>
        <v>.</v>
      </c>
      <c r="AR371" s="1508" t="str">
        <f t="shared" si="247"/>
        <v>.</v>
      </c>
      <c r="AS371" s="1508" t="str">
        <f t="shared" si="247"/>
        <v>.</v>
      </c>
      <c r="AT371" s="1508" t="str">
        <f t="shared" si="247"/>
        <v>.</v>
      </c>
      <c r="AU371" s="1508" t="str">
        <f t="shared" si="247"/>
        <v>.</v>
      </c>
      <c r="AV371" s="1508" t="str">
        <f t="shared" si="247"/>
        <v>.</v>
      </c>
      <c r="AW371" s="1509" t="str">
        <f t="shared" si="247"/>
        <v>.</v>
      </c>
      <c r="AX371" s="327"/>
      <c r="AY371" s="116"/>
      <c r="AZ371" s="1474"/>
      <c r="BA371" s="1474"/>
      <c r="BB371" s="1474"/>
    </row>
    <row r="372" spans="1:92" s="189" customFormat="1" x14ac:dyDescent="0.2">
      <c r="A372" s="183"/>
      <c r="B372" s="325"/>
      <c r="C372" s="1028"/>
      <c r="D372" s="1024"/>
      <c r="E372" s="878"/>
      <c r="F372" s="878"/>
      <c r="G372" s="874"/>
      <c r="H372" s="874"/>
      <c r="I372" s="874"/>
      <c r="J372" s="874"/>
      <c r="K372" s="874"/>
      <c r="L372" s="874"/>
      <c r="M372" s="333"/>
      <c r="N372" s="116"/>
      <c r="O372" s="116"/>
      <c r="P372" s="116"/>
      <c r="Q372" s="101"/>
      <c r="R372" s="325"/>
      <c r="S372" s="1003" t="str">
        <f t="shared" si="245"/>
        <v>.</v>
      </c>
      <c r="T372" s="1004" t="str">
        <f t="shared" si="245"/>
        <v>.</v>
      </c>
      <c r="U372" s="1004" t="str">
        <f t="shared" si="245"/>
        <v>.</v>
      </c>
      <c r="V372" s="1004" t="str">
        <f t="shared" si="245"/>
        <v>.</v>
      </c>
      <c r="W372" s="1004" t="str">
        <f t="shared" si="245"/>
        <v>.</v>
      </c>
      <c r="X372" s="1004" t="str">
        <f t="shared" si="245"/>
        <v>.</v>
      </c>
      <c r="Y372" s="1005" t="str">
        <f t="shared" si="245"/>
        <v>.</v>
      </c>
      <c r="Z372" s="116"/>
      <c r="AA372" s="1507" t="str">
        <f t="shared" si="246"/>
        <v>.</v>
      </c>
      <c r="AB372" s="1508" t="str">
        <f t="shared" si="246"/>
        <v>.</v>
      </c>
      <c r="AC372" s="1508" t="str">
        <f t="shared" si="246"/>
        <v>.</v>
      </c>
      <c r="AD372" s="1508" t="str">
        <f t="shared" si="246"/>
        <v>.</v>
      </c>
      <c r="AE372" s="1508" t="str">
        <f t="shared" si="246"/>
        <v>.</v>
      </c>
      <c r="AF372" s="1508" t="str">
        <f t="shared" si="246"/>
        <v>.</v>
      </c>
      <c r="AG372" s="1509" t="str">
        <f t="shared" si="246"/>
        <v>.</v>
      </c>
      <c r="AH372" s="116"/>
      <c r="AI372" s="1003" t="str">
        <f>IF(S372=".",".",SUM($S372:S372))</f>
        <v>.</v>
      </c>
      <c r="AJ372" s="1004" t="str">
        <f>IF(T372=".",".",SUM($S372:T372))</f>
        <v>.</v>
      </c>
      <c r="AK372" s="1004" t="str">
        <f>IF(U372=".",".",SUM($S372:U372))</f>
        <v>.</v>
      </c>
      <c r="AL372" s="1004" t="str">
        <f>IF(V372=".",".",SUM($S372:V372))</f>
        <v>.</v>
      </c>
      <c r="AM372" s="1004" t="str">
        <f>IF(W372=".",".",SUM($S372:W372))</f>
        <v>.</v>
      </c>
      <c r="AN372" s="1004" t="str">
        <f>IF(X372=".",".",SUM($S372:X372))</f>
        <v>.</v>
      </c>
      <c r="AO372" s="1005" t="str">
        <f>IF(Y372=".",".",SUM($S372:Y372))</f>
        <v>.</v>
      </c>
      <c r="AP372" s="116"/>
      <c r="AQ372" s="1507" t="str">
        <f t="shared" si="247"/>
        <v>.</v>
      </c>
      <c r="AR372" s="1508" t="str">
        <f t="shared" si="247"/>
        <v>.</v>
      </c>
      <c r="AS372" s="1508" t="str">
        <f t="shared" si="247"/>
        <v>.</v>
      </c>
      <c r="AT372" s="1508" t="str">
        <f t="shared" si="247"/>
        <v>.</v>
      </c>
      <c r="AU372" s="1508" t="str">
        <f t="shared" si="247"/>
        <v>.</v>
      </c>
      <c r="AV372" s="1508" t="str">
        <f t="shared" si="247"/>
        <v>.</v>
      </c>
      <c r="AW372" s="1509" t="str">
        <f t="shared" si="247"/>
        <v>.</v>
      </c>
      <c r="AX372" s="327"/>
      <c r="AY372" s="116"/>
      <c r="AZ372" s="1474"/>
      <c r="BA372" s="1474"/>
      <c r="BB372" s="1474"/>
    </row>
    <row r="373" spans="1:92" s="189" customFormat="1" x14ac:dyDescent="0.2">
      <c r="A373" s="183"/>
      <c r="B373" s="325"/>
      <c r="C373" s="1028"/>
      <c r="D373" s="1024"/>
      <c r="E373" s="878"/>
      <c r="F373" s="878"/>
      <c r="G373" s="874"/>
      <c r="H373" s="874"/>
      <c r="I373" s="874"/>
      <c r="J373" s="874"/>
      <c r="K373" s="874"/>
      <c r="L373" s="874"/>
      <c r="M373" s="333"/>
      <c r="N373" s="116"/>
      <c r="O373" s="116"/>
      <c r="P373" s="116"/>
      <c r="Q373" s="101"/>
      <c r="R373" s="325"/>
      <c r="S373" s="1003" t="str">
        <f t="shared" si="245"/>
        <v>.</v>
      </c>
      <c r="T373" s="1004" t="str">
        <f t="shared" si="245"/>
        <v>.</v>
      </c>
      <c r="U373" s="1004" t="str">
        <f t="shared" si="245"/>
        <v>.</v>
      </c>
      <c r="V373" s="1004" t="str">
        <f t="shared" si="245"/>
        <v>.</v>
      </c>
      <c r="W373" s="1004" t="str">
        <f t="shared" si="245"/>
        <v>.</v>
      </c>
      <c r="X373" s="1004" t="str">
        <f t="shared" si="245"/>
        <v>.</v>
      </c>
      <c r="Y373" s="1005" t="str">
        <f t="shared" si="245"/>
        <v>.</v>
      </c>
      <c r="Z373" s="116"/>
      <c r="AA373" s="1507" t="str">
        <f t="shared" si="246"/>
        <v>.</v>
      </c>
      <c r="AB373" s="1508" t="str">
        <f t="shared" si="246"/>
        <v>.</v>
      </c>
      <c r="AC373" s="1508" t="str">
        <f t="shared" si="246"/>
        <v>.</v>
      </c>
      <c r="AD373" s="1508" t="str">
        <f t="shared" si="246"/>
        <v>.</v>
      </c>
      <c r="AE373" s="1508" t="str">
        <f t="shared" si="246"/>
        <v>.</v>
      </c>
      <c r="AF373" s="1508" t="str">
        <f t="shared" si="246"/>
        <v>.</v>
      </c>
      <c r="AG373" s="1509" t="str">
        <f t="shared" si="246"/>
        <v>.</v>
      </c>
      <c r="AH373" s="116"/>
      <c r="AI373" s="1003" t="str">
        <f>IF(S373=".",".",SUM($S373:S373))</f>
        <v>.</v>
      </c>
      <c r="AJ373" s="1004" t="str">
        <f>IF(T373=".",".",SUM($S373:T373))</f>
        <v>.</v>
      </c>
      <c r="AK373" s="1004" t="str">
        <f>IF(U373=".",".",SUM($S373:U373))</f>
        <v>.</v>
      </c>
      <c r="AL373" s="1004" t="str">
        <f>IF(V373=".",".",SUM($S373:V373))</f>
        <v>.</v>
      </c>
      <c r="AM373" s="1004" t="str">
        <f>IF(W373=".",".",SUM($S373:W373))</f>
        <v>.</v>
      </c>
      <c r="AN373" s="1004" t="str">
        <f>IF(X373=".",".",SUM($S373:X373))</f>
        <v>.</v>
      </c>
      <c r="AO373" s="1005" t="str">
        <f>IF(Y373=".",".",SUM($S373:Y373))</f>
        <v>.</v>
      </c>
      <c r="AP373" s="116"/>
      <c r="AQ373" s="1507" t="str">
        <f t="shared" si="247"/>
        <v>.</v>
      </c>
      <c r="AR373" s="1508" t="str">
        <f t="shared" si="247"/>
        <v>.</v>
      </c>
      <c r="AS373" s="1508" t="str">
        <f t="shared" si="247"/>
        <v>.</v>
      </c>
      <c r="AT373" s="1508" t="str">
        <f t="shared" si="247"/>
        <v>.</v>
      </c>
      <c r="AU373" s="1508" t="str">
        <f t="shared" si="247"/>
        <v>.</v>
      </c>
      <c r="AV373" s="1508" t="str">
        <f t="shared" si="247"/>
        <v>.</v>
      </c>
      <c r="AW373" s="1509" t="str">
        <f t="shared" si="247"/>
        <v>.</v>
      </c>
      <c r="AX373" s="327"/>
      <c r="AY373" s="116"/>
      <c r="AZ373" s="1474"/>
      <c r="BA373" s="1474"/>
      <c r="BB373" s="1474"/>
    </row>
    <row r="374" spans="1:92" s="189" customFormat="1" x14ac:dyDescent="0.2">
      <c r="A374" s="183"/>
      <c r="B374" s="325"/>
      <c r="C374" s="1028"/>
      <c r="D374" s="1024"/>
      <c r="E374" s="878"/>
      <c r="F374" s="878"/>
      <c r="G374" s="874"/>
      <c r="H374" s="874"/>
      <c r="I374" s="874"/>
      <c r="J374" s="874"/>
      <c r="K374" s="874"/>
      <c r="L374" s="874"/>
      <c r="M374" s="333"/>
      <c r="N374" s="116"/>
      <c r="O374" s="116"/>
      <c r="P374" s="116"/>
      <c r="Q374" s="101"/>
      <c r="R374" s="325"/>
      <c r="S374" s="1003" t="str">
        <f t="shared" si="245"/>
        <v>.</v>
      </c>
      <c r="T374" s="1004" t="str">
        <f t="shared" si="245"/>
        <v>.</v>
      </c>
      <c r="U374" s="1004" t="str">
        <f t="shared" si="245"/>
        <v>.</v>
      </c>
      <c r="V374" s="1004" t="str">
        <f t="shared" si="245"/>
        <v>.</v>
      </c>
      <c r="W374" s="1004" t="str">
        <f t="shared" si="245"/>
        <v>.</v>
      </c>
      <c r="X374" s="1004" t="str">
        <f t="shared" si="245"/>
        <v>.</v>
      </c>
      <c r="Y374" s="1005" t="str">
        <f t="shared" si="245"/>
        <v>.</v>
      </c>
      <c r="Z374" s="116"/>
      <c r="AA374" s="1507" t="str">
        <f t="shared" si="246"/>
        <v>.</v>
      </c>
      <c r="AB374" s="1508" t="str">
        <f t="shared" si="246"/>
        <v>.</v>
      </c>
      <c r="AC374" s="1508" t="str">
        <f t="shared" si="246"/>
        <v>.</v>
      </c>
      <c r="AD374" s="1508" t="str">
        <f t="shared" si="246"/>
        <v>.</v>
      </c>
      <c r="AE374" s="1508" t="str">
        <f t="shared" si="246"/>
        <v>.</v>
      </c>
      <c r="AF374" s="1508" t="str">
        <f t="shared" si="246"/>
        <v>.</v>
      </c>
      <c r="AG374" s="1509" t="str">
        <f t="shared" si="246"/>
        <v>.</v>
      </c>
      <c r="AH374" s="116"/>
      <c r="AI374" s="1003" t="str">
        <f>IF(S374=".",".",SUM($S374:S374))</f>
        <v>.</v>
      </c>
      <c r="AJ374" s="1004" t="str">
        <f>IF(T374=".",".",SUM($S374:T374))</f>
        <v>.</v>
      </c>
      <c r="AK374" s="1004" t="str">
        <f>IF(U374=".",".",SUM($S374:U374))</f>
        <v>.</v>
      </c>
      <c r="AL374" s="1004" t="str">
        <f>IF(V374=".",".",SUM($S374:V374))</f>
        <v>.</v>
      </c>
      <c r="AM374" s="1004" t="str">
        <f>IF(W374=".",".",SUM($S374:W374))</f>
        <v>.</v>
      </c>
      <c r="AN374" s="1004" t="str">
        <f>IF(X374=".",".",SUM($S374:X374))</f>
        <v>.</v>
      </c>
      <c r="AO374" s="1005" t="str">
        <f>IF(Y374=".",".",SUM($S374:Y374))</f>
        <v>.</v>
      </c>
      <c r="AP374" s="116"/>
      <c r="AQ374" s="1507" t="str">
        <f t="shared" si="247"/>
        <v>.</v>
      </c>
      <c r="AR374" s="1508" t="str">
        <f t="shared" si="247"/>
        <v>.</v>
      </c>
      <c r="AS374" s="1508" t="str">
        <f t="shared" si="247"/>
        <v>.</v>
      </c>
      <c r="AT374" s="1508" t="str">
        <f t="shared" si="247"/>
        <v>.</v>
      </c>
      <c r="AU374" s="1508" t="str">
        <f t="shared" si="247"/>
        <v>.</v>
      </c>
      <c r="AV374" s="1508" t="str">
        <f t="shared" si="247"/>
        <v>.</v>
      </c>
      <c r="AW374" s="1509" t="str">
        <f t="shared" si="247"/>
        <v>.</v>
      </c>
      <c r="AX374" s="327"/>
      <c r="AY374" s="116"/>
      <c r="AZ374" s="1474"/>
      <c r="BA374" s="1474"/>
      <c r="BB374" s="1474"/>
    </row>
    <row r="375" spans="1:92" s="189" customFormat="1" x14ac:dyDescent="0.2">
      <c r="A375" s="183"/>
      <c r="B375" s="325"/>
      <c r="C375" s="1028"/>
      <c r="D375" s="1024"/>
      <c r="E375" s="878"/>
      <c r="F375" s="878"/>
      <c r="G375" s="874"/>
      <c r="H375" s="874"/>
      <c r="I375" s="874"/>
      <c r="J375" s="874"/>
      <c r="K375" s="874"/>
      <c r="L375" s="874"/>
      <c r="M375" s="333"/>
      <c r="N375" s="116"/>
      <c r="O375" s="116"/>
      <c r="P375" s="116"/>
      <c r="Q375" s="101"/>
      <c r="R375" s="325"/>
      <c r="S375" s="1003" t="str">
        <f t="shared" si="245"/>
        <v>.</v>
      </c>
      <c r="T375" s="1004" t="str">
        <f t="shared" si="245"/>
        <v>.</v>
      </c>
      <c r="U375" s="1004" t="str">
        <f t="shared" si="245"/>
        <v>.</v>
      </c>
      <c r="V375" s="1004" t="str">
        <f t="shared" si="245"/>
        <v>.</v>
      </c>
      <c r="W375" s="1004" t="str">
        <f t="shared" si="245"/>
        <v>.</v>
      </c>
      <c r="X375" s="1004" t="str">
        <f t="shared" si="245"/>
        <v>.</v>
      </c>
      <c r="Y375" s="1005" t="str">
        <f t="shared" si="245"/>
        <v>.</v>
      </c>
      <c r="Z375" s="116"/>
      <c r="AA375" s="1507" t="str">
        <f t="shared" si="246"/>
        <v>.</v>
      </c>
      <c r="AB375" s="1508" t="str">
        <f t="shared" si="246"/>
        <v>.</v>
      </c>
      <c r="AC375" s="1508" t="str">
        <f t="shared" si="246"/>
        <v>.</v>
      </c>
      <c r="AD375" s="1508" t="str">
        <f t="shared" si="246"/>
        <v>.</v>
      </c>
      <c r="AE375" s="1508" t="str">
        <f t="shared" si="246"/>
        <v>.</v>
      </c>
      <c r="AF375" s="1508" t="str">
        <f t="shared" si="246"/>
        <v>.</v>
      </c>
      <c r="AG375" s="1509" t="str">
        <f t="shared" si="246"/>
        <v>.</v>
      </c>
      <c r="AH375" s="116"/>
      <c r="AI375" s="1003" t="str">
        <f>IF(S375=".",".",SUM($S375:S375))</f>
        <v>.</v>
      </c>
      <c r="AJ375" s="1004" t="str">
        <f>IF(T375=".",".",SUM($S375:T375))</f>
        <v>.</v>
      </c>
      <c r="AK375" s="1004" t="str">
        <f>IF(U375=".",".",SUM($S375:U375))</f>
        <v>.</v>
      </c>
      <c r="AL375" s="1004" t="str">
        <f>IF(V375=".",".",SUM($S375:V375))</f>
        <v>.</v>
      </c>
      <c r="AM375" s="1004" t="str">
        <f>IF(W375=".",".",SUM($S375:W375))</f>
        <v>.</v>
      </c>
      <c r="AN375" s="1004" t="str">
        <f>IF(X375=".",".",SUM($S375:X375))</f>
        <v>.</v>
      </c>
      <c r="AO375" s="1005" t="str">
        <f>IF(Y375=".",".",SUM($S375:Y375))</f>
        <v>.</v>
      </c>
      <c r="AP375" s="116"/>
      <c r="AQ375" s="1507" t="str">
        <f t="shared" si="247"/>
        <v>.</v>
      </c>
      <c r="AR375" s="1508" t="str">
        <f t="shared" si="247"/>
        <v>.</v>
      </c>
      <c r="AS375" s="1508" t="str">
        <f t="shared" si="247"/>
        <v>.</v>
      </c>
      <c r="AT375" s="1508" t="str">
        <f t="shared" si="247"/>
        <v>.</v>
      </c>
      <c r="AU375" s="1508" t="str">
        <f t="shared" si="247"/>
        <v>.</v>
      </c>
      <c r="AV375" s="1508" t="str">
        <f t="shared" si="247"/>
        <v>.</v>
      </c>
      <c r="AW375" s="1509" t="str">
        <f t="shared" si="247"/>
        <v>.</v>
      </c>
      <c r="AX375" s="327"/>
      <c r="AY375" s="116"/>
      <c r="AZ375" s="1474"/>
      <c r="BA375" s="1474"/>
      <c r="BB375" s="1474"/>
    </row>
    <row r="376" spans="1:92" s="189" customFormat="1" x14ac:dyDescent="0.2">
      <c r="A376" s="183"/>
      <c r="B376" s="325"/>
      <c r="C376" s="1028"/>
      <c r="D376" s="1024"/>
      <c r="E376" s="878"/>
      <c r="F376" s="878"/>
      <c r="G376" s="874"/>
      <c r="H376" s="874"/>
      <c r="I376" s="874"/>
      <c r="J376" s="874"/>
      <c r="K376" s="874"/>
      <c r="L376" s="874"/>
      <c r="M376" s="333"/>
      <c r="N376" s="116"/>
      <c r="O376" s="116"/>
      <c r="P376" s="116"/>
      <c r="Q376" s="101"/>
      <c r="R376" s="325"/>
      <c r="S376" s="1003" t="str">
        <f t="shared" si="245"/>
        <v>.</v>
      </c>
      <c r="T376" s="1004" t="str">
        <f t="shared" si="245"/>
        <v>.</v>
      </c>
      <c r="U376" s="1004" t="str">
        <f t="shared" si="245"/>
        <v>.</v>
      </c>
      <c r="V376" s="1004" t="str">
        <f t="shared" si="245"/>
        <v>.</v>
      </c>
      <c r="W376" s="1004" t="str">
        <f t="shared" si="245"/>
        <v>.</v>
      </c>
      <c r="X376" s="1004" t="str">
        <f t="shared" si="245"/>
        <v>.</v>
      </c>
      <c r="Y376" s="1005" t="str">
        <f t="shared" si="245"/>
        <v>.</v>
      </c>
      <c r="Z376" s="116"/>
      <c r="AA376" s="1507" t="str">
        <f t="shared" si="246"/>
        <v>.</v>
      </c>
      <c r="AB376" s="1508" t="str">
        <f t="shared" si="246"/>
        <v>.</v>
      </c>
      <c r="AC376" s="1508" t="str">
        <f t="shared" si="246"/>
        <v>.</v>
      </c>
      <c r="AD376" s="1508" t="str">
        <f t="shared" si="246"/>
        <v>.</v>
      </c>
      <c r="AE376" s="1508" t="str">
        <f t="shared" si="246"/>
        <v>.</v>
      </c>
      <c r="AF376" s="1508" t="str">
        <f t="shared" si="246"/>
        <v>.</v>
      </c>
      <c r="AG376" s="1509" t="str">
        <f t="shared" si="246"/>
        <v>.</v>
      </c>
      <c r="AH376" s="116"/>
      <c r="AI376" s="1003" t="str">
        <f>IF(S376=".",".",SUM($S376:S376))</f>
        <v>.</v>
      </c>
      <c r="AJ376" s="1004" t="str">
        <f>IF(T376=".",".",SUM($S376:T376))</f>
        <v>.</v>
      </c>
      <c r="AK376" s="1004" t="str">
        <f>IF(U376=".",".",SUM($S376:U376))</f>
        <v>.</v>
      </c>
      <c r="AL376" s="1004" t="str">
        <f>IF(V376=".",".",SUM($S376:V376))</f>
        <v>.</v>
      </c>
      <c r="AM376" s="1004" t="str">
        <f>IF(W376=".",".",SUM($S376:W376))</f>
        <v>.</v>
      </c>
      <c r="AN376" s="1004" t="str">
        <f>IF(X376=".",".",SUM($S376:X376))</f>
        <v>.</v>
      </c>
      <c r="AO376" s="1005" t="str">
        <f>IF(Y376=".",".",SUM($S376:Y376))</f>
        <v>.</v>
      </c>
      <c r="AP376" s="116"/>
      <c r="AQ376" s="1507" t="str">
        <f t="shared" si="247"/>
        <v>.</v>
      </c>
      <c r="AR376" s="1508" t="str">
        <f t="shared" si="247"/>
        <v>.</v>
      </c>
      <c r="AS376" s="1508" t="str">
        <f t="shared" si="247"/>
        <v>.</v>
      </c>
      <c r="AT376" s="1508" t="str">
        <f t="shared" si="247"/>
        <v>.</v>
      </c>
      <c r="AU376" s="1508" t="str">
        <f t="shared" si="247"/>
        <v>.</v>
      </c>
      <c r="AV376" s="1508" t="str">
        <f t="shared" si="247"/>
        <v>.</v>
      </c>
      <c r="AW376" s="1509" t="str">
        <f t="shared" si="247"/>
        <v>.</v>
      </c>
      <c r="AX376" s="327"/>
      <c r="AY376" s="116"/>
      <c r="AZ376" s="1474"/>
      <c r="BA376" s="1474"/>
      <c r="BB376" s="1474"/>
    </row>
    <row r="377" spans="1:92" s="189" customFormat="1" x14ac:dyDescent="0.2">
      <c r="A377" s="183"/>
      <c r="B377" s="325"/>
      <c r="C377" s="1028"/>
      <c r="D377" s="1024"/>
      <c r="E377" s="878"/>
      <c r="F377" s="878"/>
      <c r="G377" s="874"/>
      <c r="H377" s="874"/>
      <c r="I377" s="874"/>
      <c r="J377" s="874"/>
      <c r="K377" s="874"/>
      <c r="L377" s="874"/>
      <c r="M377" s="333"/>
      <c r="N377" s="116"/>
      <c r="O377" s="116"/>
      <c r="P377" s="116"/>
      <c r="Q377" s="101"/>
      <c r="R377" s="325"/>
      <c r="S377" s="1003" t="str">
        <f t="shared" si="245"/>
        <v>.</v>
      </c>
      <c r="T377" s="1004" t="str">
        <f t="shared" si="245"/>
        <v>.</v>
      </c>
      <c r="U377" s="1004" t="str">
        <f t="shared" si="245"/>
        <v>.</v>
      </c>
      <c r="V377" s="1004" t="str">
        <f t="shared" si="245"/>
        <v>.</v>
      </c>
      <c r="W377" s="1004" t="str">
        <f t="shared" si="245"/>
        <v>.</v>
      </c>
      <c r="X377" s="1004" t="str">
        <f t="shared" si="245"/>
        <v>.</v>
      </c>
      <c r="Y377" s="1005" t="str">
        <f t="shared" si="245"/>
        <v>.</v>
      </c>
      <c r="Z377" s="116"/>
      <c r="AA377" s="1507" t="str">
        <f t="shared" si="246"/>
        <v>.</v>
      </c>
      <c r="AB377" s="1508" t="str">
        <f t="shared" si="246"/>
        <v>.</v>
      </c>
      <c r="AC377" s="1508" t="str">
        <f t="shared" si="246"/>
        <v>.</v>
      </c>
      <c r="AD377" s="1508" t="str">
        <f t="shared" si="246"/>
        <v>.</v>
      </c>
      <c r="AE377" s="1508" t="str">
        <f t="shared" si="246"/>
        <v>.</v>
      </c>
      <c r="AF377" s="1508" t="str">
        <f t="shared" si="246"/>
        <v>.</v>
      </c>
      <c r="AG377" s="1509" t="str">
        <f t="shared" si="246"/>
        <v>.</v>
      </c>
      <c r="AH377" s="116"/>
      <c r="AI377" s="1003" t="str">
        <f>IF(S377=".",".",SUM($S377:S377))</f>
        <v>.</v>
      </c>
      <c r="AJ377" s="1004" t="str">
        <f>IF(T377=".",".",SUM($S377:T377))</f>
        <v>.</v>
      </c>
      <c r="AK377" s="1004" t="str">
        <f>IF(U377=".",".",SUM($S377:U377))</f>
        <v>.</v>
      </c>
      <c r="AL377" s="1004" t="str">
        <f>IF(V377=".",".",SUM($S377:V377))</f>
        <v>.</v>
      </c>
      <c r="AM377" s="1004" t="str">
        <f>IF(W377=".",".",SUM($S377:W377))</f>
        <v>.</v>
      </c>
      <c r="AN377" s="1004" t="str">
        <f>IF(X377=".",".",SUM($S377:X377))</f>
        <v>.</v>
      </c>
      <c r="AO377" s="1005" t="str">
        <f>IF(Y377=".",".",SUM($S377:Y377))</f>
        <v>.</v>
      </c>
      <c r="AP377" s="116"/>
      <c r="AQ377" s="1507" t="str">
        <f t="shared" si="247"/>
        <v>.</v>
      </c>
      <c r="AR377" s="1508" t="str">
        <f t="shared" si="247"/>
        <v>.</v>
      </c>
      <c r="AS377" s="1508" t="str">
        <f t="shared" si="247"/>
        <v>.</v>
      </c>
      <c r="AT377" s="1508" t="str">
        <f t="shared" si="247"/>
        <v>.</v>
      </c>
      <c r="AU377" s="1508" t="str">
        <f t="shared" si="247"/>
        <v>.</v>
      </c>
      <c r="AV377" s="1508" t="str">
        <f t="shared" si="247"/>
        <v>.</v>
      </c>
      <c r="AW377" s="1509" t="str">
        <f t="shared" si="247"/>
        <v>.</v>
      </c>
      <c r="AX377" s="327"/>
      <c r="AY377" s="116"/>
      <c r="AZ377" s="1474"/>
      <c r="BA377" s="1474"/>
      <c r="BB377" s="1474"/>
    </row>
    <row r="378" spans="1:92" s="189" customFormat="1" x14ac:dyDescent="0.2">
      <c r="A378" s="183"/>
      <c r="B378" s="325"/>
      <c r="C378" s="1028"/>
      <c r="D378" s="1024"/>
      <c r="E378" s="878"/>
      <c r="F378" s="878"/>
      <c r="G378" s="874"/>
      <c r="H378" s="874"/>
      <c r="I378" s="874"/>
      <c r="J378" s="874"/>
      <c r="K378" s="874"/>
      <c r="L378" s="874"/>
      <c r="M378" s="333"/>
      <c r="N378" s="116"/>
      <c r="O378" s="116"/>
      <c r="P378" s="116"/>
      <c r="Q378" s="101"/>
      <c r="R378" s="325"/>
      <c r="S378" s="1003" t="str">
        <f t="shared" si="245"/>
        <v>.</v>
      </c>
      <c r="T378" s="1004" t="str">
        <f t="shared" si="245"/>
        <v>.</v>
      </c>
      <c r="U378" s="1004" t="str">
        <f t="shared" si="245"/>
        <v>.</v>
      </c>
      <c r="V378" s="1004" t="str">
        <f t="shared" si="245"/>
        <v>.</v>
      </c>
      <c r="W378" s="1004" t="str">
        <f t="shared" si="245"/>
        <v>.</v>
      </c>
      <c r="X378" s="1004" t="str">
        <f t="shared" si="245"/>
        <v>.</v>
      </c>
      <c r="Y378" s="1005" t="str">
        <f t="shared" si="245"/>
        <v>.</v>
      </c>
      <c r="Z378" s="116"/>
      <c r="AA378" s="1507" t="str">
        <f t="shared" si="246"/>
        <v>.</v>
      </c>
      <c r="AB378" s="1508" t="str">
        <f t="shared" si="246"/>
        <v>.</v>
      </c>
      <c r="AC378" s="1508" t="str">
        <f t="shared" si="246"/>
        <v>.</v>
      </c>
      <c r="AD378" s="1508" t="str">
        <f t="shared" si="246"/>
        <v>.</v>
      </c>
      <c r="AE378" s="1508" t="str">
        <f t="shared" si="246"/>
        <v>.</v>
      </c>
      <c r="AF378" s="1508" t="str">
        <f t="shared" si="246"/>
        <v>.</v>
      </c>
      <c r="AG378" s="1509" t="str">
        <f t="shared" si="246"/>
        <v>.</v>
      </c>
      <c r="AH378" s="116"/>
      <c r="AI378" s="1003" t="str">
        <f>IF(S378=".",".",SUM($S378:S378))</f>
        <v>.</v>
      </c>
      <c r="AJ378" s="1004" t="str">
        <f>IF(T378=".",".",SUM($S378:T378))</f>
        <v>.</v>
      </c>
      <c r="AK378" s="1004" t="str">
        <f>IF(U378=".",".",SUM($S378:U378))</f>
        <v>.</v>
      </c>
      <c r="AL378" s="1004" t="str">
        <f>IF(V378=".",".",SUM($S378:V378))</f>
        <v>.</v>
      </c>
      <c r="AM378" s="1004" t="str">
        <f>IF(W378=".",".",SUM($S378:W378))</f>
        <v>.</v>
      </c>
      <c r="AN378" s="1004" t="str">
        <f>IF(X378=".",".",SUM($S378:X378))</f>
        <v>.</v>
      </c>
      <c r="AO378" s="1005" t="str">
        <f>IF(Y378=".",".",SUM($S378:Y378))</f>
        <v>.</v>
      </c>
      <c r="AP378" s="116"/>
      <c r="AQ378" s="1507" t="str">
        <f t="shared" si="247"/>
        <v>.</v>
      </c>
      <c r="AR378" s="1508" t="str">
        <f t="shared" si="247"/>
        <v>.</v>
      </c>
      <c r="AS378" s="1508" t="str">
        <f t="shared" si="247"/>
        <v>.</v>
      </c>
      <c r="AT378" s="1508" t="str">
        <f t="shared" si="247"/>
        <v>.</v>
      </c>
      <c r="AU378" s="1508" t="str">
        <f t="shared" si="247"/>
        <v>.</v>
      </c>
      <c r="AV378" s="1508" t="str">
        <f t="shared" si="247"/>
        <v>.</v>
      </c>
      <c r="AW378" s="1509" t="str">
        <f t="shared" si="247"/>
        <v>.</v>
      </c>
      <c r="AX378" s="327"/>
      <c r="AY378" s="116"/>
      <c r="AZ378" s="1474"/>
      <c r="BA378" s="1474"/>
      <c r="BB378" s="1474"/>
    </row>
    <row r="379" spans="1:92" s="189" customFormat="1" x14ac:dyDescent="0.2">
      <c r="A379" s="183"/>
      <c r="B379" s="325"/>
      <c r="C379" s="1029"/>
      <c r="D379" s="1025"/>
      <c r="E379" s="880"/>
      <c r="F379" s="880"/>
      <c r="G379" s="876"/>
      <c r="H379" s="876"/>
      <c r="I379" s="876"/>
      <c r="J379" s="876"/>
      <c r="K379" s="876"/>
      <c r="L379" s="876"/>
      <c r="M379" s="333"/>
      <c r="N379" s="116"/>
      <c r="O379" s="116"/>
      <c r="P379" s="116"/>
      <c r="Q379" s="101"/>
      <c r="R379" s="325"/>
      <c r="S379" s="1008" t="str">
        <f t="shared" si="245"/>
        <v>.</v>
      </c>
      <c r="T379" s="1009" t="str">
        <f t="shared" si="245"/>
        <v>.</v>
      </c>
      <c r="U379" s="1009" t="str">
        <f t="shared" si="245"/>
        <v>.</v>
      </c>
      <c r="V379" s="1009" t="str">
        <f t="shared" si="245"/>
        <v>.</v>
      </c>
      <c r="W379" s="1009" t="str">
        <f t="shared" si="245"/>
        <v>.</v>
      </c>
      <c r="X379" s="1009" t="str">
        <f t="shared" si="245"/>
        <v>.</v>
      </c>
      <c r="Y379" s="1010" t="str">
        <f t="shared" si="245"/>
        <v>.</v>
      </c>
      <c r="Z379" s="116"/>
      <c r="AA379" s="1510" t="str">
        <f t="shared" si="246"/>
        <v>.</v>
      </c>
      <c r="AB379" s="1511" t="str">
        <f t="shared" si="246"/>
        <v>.</v>
      </c>
      <c r="AC379" s="1511" t="str">
        <f t="shared" si="246"/>
        <v>.</v>
      </c>
      <c r="AD379" s="1511" t="str">
        <f t="shared" si="246"/>
        <v>.</v>
      </c>
      <c r="AE379" s="1511" t="str">
        <f t="shared" si="246"/>
        <v>.</v>
      </c>
      <c r="AF379" s="1511" t="str">
        <f t="shared" si="246"/>
        <v>.</v>
      </c>
      <c r="AG379" s="1512" t="str">
        <f t="shared" si="246"/>
        <v>.</v>
      </c>
      <c r="AH379" s="116"/>
      <c r="AI379" s="1008" t="str">
        <f>IF(S379=".",".",SUM($S379:S379))</f>
        <v>.</v>
      </c>
      <c r="AJ379" s="1009" t="str">
        <f>IF(T379=".",".",SUM($S379:T379))</f>
        <v>.</v>
      </c>
      <c r="AK379" s="1009" t="str">
        <f>IF(U379=".",".",SUM($S379:U379))</f>
        <v>.</v>
      </c>
      <c r="AL379" s="1009" t="str">
        <f>IF(V379=".",".",SUM($S379:V379))</f>
        <v>.</v>
      </c>
      <c r="AM379" s="1009" t="str">
        <f>IF(W379=".",".",SUM($S379:W379))</f>
        <v>.</v>
      </c>
      <c r="AN379" s="1009" t="str">
        <f>IF(X379=".",".",SUM($S379:X379))</f>
        <v>.</v>
      </c>
      <c r="AO379" s="1010" t="str">
        <f>IF(Y379=".",".",SUM($S379:Y379))</f>
        <v>.</v>
      </c>
      <c r="AP379" s="116"/>
      <c r="AQ379" s="1510" t="str">
        <f t="shared" si="247"/>
        <v>.</v>
      </c>
      <c r="AR379" s="1511" t="str">
        <f t="shared" si="247"/>
        <v>.</v>
      </c>
      <c r="AS379" s="1511" t="str">
        <f t="shared" si="247"/>
        <v>.</v>
      </c>
      <c r="AT379" s="1511" t="str">
        <f t="shared" si="247"/>
        <v>.</v>
      </c>
      <c r="AU379" s="1511" t="str">
        <f t="shared" si="247"/>
        <v>.</v>
      </c>
      <c r="AV379" s="1511" t="str">
        <f t="shared" si="247"/>
        <v>.</v>
      </c>
      <c r="AW379" s="1512" t="str">
        <f t="shared" si="247"/>
        <v>.</v>
      </c>
      <c r="AX379" s="327"/>
      <c r="AY379" s="116"/>
      <c r="AZ379" s="1474"/>
      <c r="BA379" s="1474"/>
      <c r="BB379" s="1474"/>
    </row>
    <row r="380" spans="1:92" s="189" customFormat="1" ht="12.75" thickBot="1" x14ac:dyDescent="0.25">
      <c r="A380" s="183"/>
      <c r="B380" s="335"/>
      <c r="C380" s="336"/>
      <c r="D380" s="336"/>
      <c r="E380" s="846"/>
      <c r="F380" s="846"/>
      <c r="G380" s="336"/>
      <c r="H380" s="336"/>
      <c r="I380" s="336"/>
      <c r="J380" s="336"/>
      <c r="K380" s="336"/>
      <c r="L380" s="336"/>
      <c r="M380" s="337"/>
      <c r="N380" s="116"/>
      <c r="O380" s="116"/>
      <c r="P380" s="116"/>
      <c r="Q380" s="101"/>
      <c r="R380" s="335"/>
      <c r="S380" s="441"/>
      <c r="T380" s="441"/>
      <c r="U380" s="441"/>
      <c r="V380" s="441"/>
      <c r="W380" s="441"/>
      <c r="X380" s="441"/>
      <c r="Y380" s="441"/>
      <c r="Z380" s="441"/>
      <c r="AA380" s="441"/>
      <c r="AB380" s="441"/>
      <c r="AC380" s="441"/>
      <c r="AD380" s="441"/>
      <c r="AE380" s="441"/>
      <c r="AF380" s="441"/>
      <c r="AG380" s="441"/>
      <c r="AH380" s="441"/>
      <c r="AI380" s="441"/>
      <c r="AJ380" s="441"/>
      <c r="AK380" s="441"/>
      <c r="AL380" s="441"/>
      <c r="AM380" s="441"/>
      <c r="AN380" s="441"/>
      <c r="AO380" s="441"/>
      <c r="AP380" s="441"/>
      <c r="AQ380" s="441"/>
      <c r="AR380" s="441"/>
      <c r="AS380" s="441"/>
      <c r="AT380" s="441"/>
      <c r="AU380" s="441"/>
      <c r="AV380" s="441"/>
      <c r="AW380" s="441"/>
      <c r="AX380" s="351"/>
      <c r="AY380" s="116"/>
      <c r="AZ380" s="1474"/>
      <c r="BA380" s="1474"/>
      <c r="BB380" s="1474"/>
    </row>
    <row r="381" spans="1:92" s="214" customFormat="1" ht="12.75" customHeight="1" x14ac:dyDescent="0.2">
      <c r="A381" s="183"/>
      <c r="B381" s="183"/>
      <c r="C381" s="123"/>
      <c r="D381" s="183"/>
      <c r="E381" s="514"/>
      <c r="F381" s="514"/>
      <c r="G381" s="183"/>
      <c r="H381" s="183"/>
      <c r="I381" s="183"/>
      <c r="J381" s="183"/>
      <c r="K381" s="183"/>
      <c r="L381" s="183"/>
      <c r="M381" s="255"/>
      <c r="N381" s="116"/>
      <c r="O381" s="116"/>
      <c r="P381" s="116"/>
      <c r="Q381" s="1474"/>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474"/>
      <c r="BA381" s="1474"/>
      <c r="BB381" s="1474"/>
      <c r="CI381" s="1474"/>
      <c r="CJ381" s="1474"/>
      <c r="CK381" s="1474"/>
      <c r="CL381" s="1474"/>
      <c r="CM381" s="1474"/>
      <c r="CN381" s="1474"/>
    </row>
    <row r="382" spans="1:92" x14ac:dyDescent="0.2">
      <c r="A382" s="180"/>
      <c r="B382" s="1478"/>
      <c r="C382" s="1478"/>
      <c r="D382" s="1478"/>
      <c r="E382" s="1481"/>
      <c r="F382" s="1481"/>
      <c r="G382" s="1478"/>
      <c r="H382" s="1478"/>
      <c r="I382" s="1478"/>
      <c r="J382" s="1478"/>
      <c r="K382" s="1478"/>
      <c r="L382" s="1478"/>
      <c r="M382" s="1478"/>
      <c r="N382" s="180"/>
      <c r="O382" s="180"/>
      <c r="P382" s="180"/>
      <c r="Q382" s="1469"/>
      <c r="R382" s="180"/>
      <c r="S382" s="180"/>
      <c r="T382" s="180"/>
      <c r="U382" s="180"/>
      <c r="V382" s="180"/>
      <c r="W382" s="180"/>
      <c r="X382" s="180"/>
      <c r="Y382" s="180"/>
      <c r="Z382" s="180"/>
      <c r="AA382" s="180"/>
      <c r="AB382" s="180"/>
      <c r="AC382" s="180"/>
      <c r="AD382" s="180"/>
      <c r="AE382" s="180"/>
      <c r="AF382" s="180"/>
      <c r="AG382" s="180"/>
      <c r="AH382" s="180"/>
      <c r="AI382" s="180"/>
      <c r="AJ382" s="180"/>
      <c r="AK382" s="180"/>
      <c r="AL382" s="180"/>
      <c r="AM382" s="180"/>
      <c r="AN382" s="180"/>
      <c r="AO382" s="180"/>
      <c r="AP382" s="180"/>
      <c r="AQ382" s="180"/>
      <c r="AR382" s="180"/>
      <c r="AS382" s="180"/>
      <c r="AT382" s="180"/>
      <c r="AU382" s="180"/>
      <c r="AV382" s="180"/>
      <c r="AW382" s="180"/>
      <c r="AX382" s="180"/>
      <c r="AY382" s="180"/>
      <c r="AZ382" s="1469"/>
      <c r="BA382" s="1469"/>
      <c r="BB382" s="1478"/>
      <c r="CI382" s="1478"/>
      <c r="CJ382" s="1478"/>
      <c r="CK382" s="1478"/>
      <c r="CL382" s="1478"/>
      <c r="CM382" s="1478"/>
      <c r="CN382" s="1478"/>
    </row>
    <row r="383" spans="1:92" x14ac:dyDescent="0.2">
      <c r="A383" s="180"/>
      <c r="B383" s="1478"/>
      <c r="C383" s="1478"/>
      <c r="D383" s="1478"/>
      <c r="E383" s="1481"/>
      <c r="F383" s="1481"/>
      <c r="G383" s="1478"/>
      <c r="H383" s="1478"/>
      <c r="I383" s="1478"/>
      <c r="J383" s="1478"/>
      <c r="K383" s="1478"/>
      <c r="L383" s="1478"/>
      <c r="M383" s="1478"/>
      <c r="N383" s="180"/>
      <c r="O383" s="180"/>
      <c r="P383" s="180"/>
      <c r="Q383" s="1469"/>
      <c r="R383" s="180"/>
      <c r="S383" s="180"/>
      <c r="T383" s="180"/>
      <c r="U383" s="180"/>
      <c r="V383" s="180"/>
      <c r="W383" s="180"/>
      <c r="X383" s="180"/>
      <c r="Y383" s="180"/>
      <c r="Z383" s="180"/>
      <c r="AA383" s="180"/>
      <c r="AB383" s="180"/>
      <c r="AC383" s="180"/>
      <c r="AD383" s="180"/>
      <c r="AE383" s="180"/>
      <c r="AF383" s="180"/>
      <c r="AG383" s="180"/>
      <c r="AH383" s="180"/>
      <c r="AI383" s="180"/>
      <c r="AJ383" s="180"/>
      <c r="AK383" s="180"/>
      <c r="AL383" s="180"/>
      <c r="AM383" s="180"/>
      <c r="AN383" s="180"/>
      <c r="AO383" s="180"/>
      <c r="AP383" s="180"/>
      <c r="AQ383" s="180"/>
      <c r="AR383" s="180"/>
      <c r="AS383" s="180"/>
      <c r="AT383" s="180"/>
      <c r="AU383" s="180"/>
      <c r="AV383" s="180"/>
      <c r="AW383" s="180"/>
      <c r="AX383" s="180"/>
      <c r="AY383" s="180"/>
      <c r="AZ383" s="1469"/>
      <c r="BA383" s="1469"/>
      <c r="BB383" s="1478"/>
      <c r="CI383" s="1478"/>
      <c r="CJ383" s="1478"/>
      <c r="CK383" s="1478"/>
      <c r="CL383" s="1478"/>
      <c r="CM383" s="1478"/>
      <c r="CN383" s="1478"/>
    </row>
    <row r="384" spans="1:92" x14ac:dyDescent="0.2">
      <c r="A384" s="180"/>
      <c r="B384" s="1478"/>
      <c r="C384" s="1478"/>
      <c r="D384" s="1478"/>
      <c r="E384" s="1481"/>
      <c r="F384" s="1481"/>
      <c r="G384" s="1478"/>
      <c r="H384" s="1478"/>
      <c r="I384" s="1478"/>
      <c r="J384" s="1478"/>
      <c r="K384" s="1478"/>
      <c r="L384" s="1478"/>
      <c r="M384" s="1478"/>
      <c r="N384" s="180"/>
      <c r="O384" s="180"/>
      <c r="P384" s="180"/>
      <c r="Q384" s="1469"/>
      <c r="R384" s="180"/>
      <c r="S384" s="180"/>
      <c r="T384" s="180"/>
      <c r="U384" s="180"/>
      <c r="V384" s="180"/>
      <c r="W384" s="180"/>
      <c r="X384" s="180"/>
      <c r="Y384" s="180"/>
      <c r="Z384" s="180"/>
      <c r="AA384" s="180"/>
      <c r="AB384" s="180"/>
      <c r="AC384" s="180"/>
      <c r="AD384" s="180"/>
      <c r="AE384" s="180"/>
      <c r="AF384" s="180"/>
      <c r="AG384" s="180"/>
      <c r="AH384" s="180"/>
      <c r="AI384" s="180"/>
      <c r="AJ384" s="180"/>
      <c r="AK384" s="180"/>
      <c r="AL384" s="180"/>
      <c r="AM384" s="180"/>
      <c r="AN384" s="180"/>
      <c r="AO384" s="180"/>
      <c r="AP384" s="180"/>
      <c r="AQ384" s="180"/>
      <c r="AR384" s="180"/>
      <c r="AS384" s="180"/>
      <c r="AT384" s="180"/>
      <c r="AU384" s="180"/>
      <c r="AV384" s="180"/>
      <c r="AW384" s="180"/>
      <c r="AX384" s="180"/>
      <c r="AY384" s="180"/>
      <c r="AZ384" s="1469"/>
      <c r="BA384" s="1469"/>
      <c r="BB384" s="1478"/>
      <c r="CI384" s="1478"/>
      <c r="CJ384" s="1478"/>
      <c r="CK384" s="1478"/>
      <c r="CL384" s="1478"/>
      <c r="CM384" s="1478"/>
      <c r="CN384" s="1478"/>
    </row>
    <row r="385" spans="1:92" x14ac:dyDescent="0.2">
      <c r="A385" s="180"/>
      <c r="B385" s="1478"/>
      <c r="C385" s="1478"/>
      <c r="D385" s="1478"/>
      <c r="E385" s="1481"/>
      <c r="F385" s="1481"/>
      <c r="G385" s="1478"/>
      <c r="H385" s="1478"/>
      <c r="I385" s="1478"/>
      <c r="J385" s="1478"/>
      <c r="K385" s="1478"/>
      <c r="L385" s="1478"/>
      <c r="M385" s="1478"/>
      <c r="N385" s="180"/>
      <c r="O385" s="180"/>
      <c r="P385" s="180"/>
      <c r="Q385" s="1469"/>
      <c r="R385" s="180"/>
      <c r="S385" s="180"/>
      <c r="T385" s="180"/>
      <c r="U385" s="180"/>
      <c r="V385" s="180"/>
      <c r="W385" s="180"/>
      <c r="X385" s="180"/>
      <c r="Y385" s="180"/>
      <c r="Z385" s="180"/>
      <c r="AA385" s="180"/>
      <c r="AB385" s="180"/>
      <c r="AC385" s="180"/>
      <c r="AD385" s="180"/>
      <c r="AE385" s="180"/>
      <c r="AF385" s="180"/>
      <c r="AG385" s="180"/>
      <c r="AH385" s="180"/>
      <c r="AI385" s="180"/>
      <c r="AJ385" s="180"/>
      <c r="AK385" s="180"/>
      <c r="AL385" s="180"/>
      <c r="AM385" s="180"/>
      <c r="AN385" s="180"/>
      <c r="AO385" s="180"/>
      <c r="AP385" s="180"/>
      <c r="AQ385" s="180"/>
      <c r="AR385" s="180"/>
      <c r="AS385" s="180"/>
      <c r="AT385" s="180"/>
      <c r="AU385" s="180"/>
      <c r="AV385" s="180"/>
      <c r="AW385" s="180"/>
      <c r="AX385" s="180"/>
      <c r="AY385" s="180"/>
      <c r="AZ385" s="1469"/>
      <c r="BA385" s="1469"/>
      <c r="BB385" s="1478"/>
      <c r="CI385" s="1478"/>
      <c r="CJ385" s="1478"/>
      <c r="CK385" s="1478"/>
      <c r="CL385" s="1478"/>
      <c r="CM385" s="1478"/>
      <c r="CN385" s="1478"/>
    </row>
    <row r="386" spans="1:92" x14ac:dyDescent="0.2">
      <c r="A386" s="180"/>
      <c r="B386" s="1478"/>
      <c r="C386" s="1478"/>
      <c r="D386" s="1478"/>
      <c r="E386" s="1481"/>
      <c r="F386" s="1481"/>
      <c r="G386" s="1478"/>
      <c r="H386" s="1478"/>
      <c r="I386" s="1478"/>
      <c r="J386" s="1478"/>
      <c r="K386" s="1478"/>
      <c r="L386" s="1478"/>
      <c r="M386" s="1478"/>
      <c r="N386" s="180"/>
      <c r="O386" s="180"/>
      <c r="P386" s="180"/>
      <c r="Q386" s="1469"/>
      <c r="R386" s="180"/>
      <c r="S386" s="180"/>
      <c r="T386" s="180"/>
      <c r="U386" s="180"/>
      <c r="V386" s="180"/>
      <c r="W386" s="180"/>
      <c r="X386" s="180"/>
      <c r="Y386" s="180"/>
      <c r="Z386" s="180"/>
      <c r="AA386" s="180"/>
      <c r="AB386" s="180"/>
      <c r="AC386" s="180"/>
      <c r="AD386" s="180"/>
      <c r="AE386" s="180"/>
      <c r="AF386" s="180"/>
      <c r="AG386" s="180"/>
      <c r="AH386" s="180"/>
      <c r="AI386" s="180"/>
      <c r="AJ386" s="180"/>
      <c r="AK386" s="180"/>
      <c r="AL386" s="180"/>
      <c r="AM386" s="180"/>
      <c r="AN386" s="180"/>
      <c r="AO386" s="180"/>
      <c r="AP386" s="180"/>
      <c r="AQ386" s="180"/>
      <c r="AR386" s="180"/>
      <c r="AS386" s="180"/>
      <c r="AT386" s="180"/>
      <c r="AU386" s="180"/>
      <c r="AV386" s="180"/>
      <c r="AW386" s="180"/>
      <c r="AX386" s="180"/>
      <c r="AY386" s="180"/>
      <c r="AZ386" s="1469"/>
      <c r="BA386" s="1469"/>
      <c r="BB386" s="1478"/>
      <c r="CI386" s="1478"/>
      <c r="CJ386" s="1478"/>
      <c r="CK386" s="1478"/>
      <c r="CL386" s="1478"/>
      <c r="CM386" s="1478"/>
      <c r="CN386" s="1478"/>
    </row>
    <row r="387" spans="1:92" x14ac:dyDescent="0.2">
      <c r="A387" s="180"/>
      <c r="B387" s="1478"/>
      <c r="C387" s="1478"/>
      <c r="D387" s="1478"/>
      <c r="E387" s="1481"/>
      <c r="F387" s="1481"/>
      <c r="G387" s="1478"/>
      <c r="H387" s="1478"/>
      <c r="I387" s="1478"/>
      <c r="J387" s="1478"/>
      <c r="K387" s="1478"/>
      <c r="L387" s="1478"/>
      <c r="M387" s="1478"/>
      <c r="N387" s="180"/>
      <c r="O387" s="180"/>
      <c r="P387" s="180"/>
      <c r="Q387" s="1469"/>
      <c r="R387" s="180"/>
      <c r="S387" s="180"/>
      <c r="T387" s="180"/>
      <c r="U387" s="180"/>
      <c r="V387" s="180"/>
      <c r="W387" s="180"/>
      <c r="X387" s="180"/>
      <c r="Y387" s="180"/>
      <c r="Z387" s="180"/>
      <c r="AA387" s="180"/>
      <c r="AB387" s="180"/>
      <c r="AC387" s="180"/>
      <c r="AD387" s="180"/>
      <c r="AE387" s="180"/>
      <c r="AF387" s="180"/>
      <c r="AG387" s="180"/>
      <c r="AH387" s="180"/>
      <c r="AI387" s="180"/>
      <c r="AJ387" s="180"/>
      <c r="AK387" s="180"/>
      <c r="AL387" s="180"/>
      <c r="AM387" s="180"/>
      <c r="AN387" s="180"/>
      <c r="AO387" s="180"/>
      <c r="AP387" s="180"/>
      <c r="AQ387" s="180"/>
      <c r="AR387" s="180"/>
      <c r="AS387" s="180"/>
      <c r="AT387" s="180"/>
      <c r="AU387" s="180"/>
      <c r="AV387" s="180"/>
      <c r="AW387" s="180"/>
      <c r="AX387" s="180"/>
      <c r="AY387" s="180"/>
      <c r="AZ387" s="1469"/>
      <c r="BA387" s="1469"/>
      <c r="BB387" s="1478"/>
      <c r="CI387" s="1478"/>
      <c r="CJ387" s="1478"/>
      <c r="CK387" s="1478"/>
      <c r="CL387" s="1478"/>
      <c r="CM387" s="1478"/>
      <c r="CN387" s="1478"/>
    </row>
    <row r="388" spans="1:92" x14ac:dyDescent="0.2">
      <c r="A388" s="180"/>
      <c r="B388" s="1478"/>
      <c r="C388" s="1478"/>
      <c r="D388" s="1478"/>
      <c r="E388" s="1481"/>
      <c r="F388" s="1481"/>
      <c r="G388" s="1478"/>
      <c r="H388" s="1478"/>
      <c r="I388" s="1478"/>
      <c r="J388" s="1478"/>
      <c r="K388" s="1478"/>
      <c r="L388" s="1478"/>
      <c r="M388" s="1478"/>
      <c r="N388" s="180"/>
      <c r="O388" s="180"/>
      <c r="P388" s="180"/>
      <c r="Q388" s="1469"/>
      <c r="R388" s="180"/>
      <c r="S388" s="180"/>
      <c r="T388" s="180"/>
      <c r="U388" s="180"/>
      <c r="V388" s="180"/>
      <c r="W388" s="180"/>
      <c r="X388" s="180"/>
      <c r="Y388" s="180"/>
      <c r="Z388" s="180"/>
      <c r="AA388" s="180"/>
      <c r="AB388" s="180"/>
      <c r="AC388" s="180"/>
      <c r="AD388" s="180"/>
      <c r="AE388" s="180"/>
      <c r="AF388" s="180"/>
      <c r="AG388" s="180"/>
      <c r="AH388" s="180"/>
      <c r="AI388" s="180"/>
      <c r="AJ388" s="180"/>
      <c r="AK388" s="180"/>
      <c r="AL388" s="180"/>
      <c r="AM388" s="180"/>
      <c r="AN388" s="180"/>
      <c r="AO388" s="180"/>
      <c r="AP388" s="180"/>
      <c r="AQ388" s="180"/>
      <c r="AR388" s="180"/>
      <c r="AS388" s="180"/>
      <c r="AT388" s="180"/>
      <c r="AU388" s="180"/>
      <c r="AV388" s="180"/>
      <c r="AW388" s="180"/>
      <c r="AX388" s="180"/>
      <c r="AY388" s="180"/>
      <c r="AZ388" s="1469"/>
      <c r="BA388" s="1469"/>
      <c r="BB388" s="1478"/>
      <c r="CI388" s="1478"/>
      <c r="CJ388" s="1478"/>
      <c r="CK388" s="1478"/>
      <c r="CL388" s="1478"/>
      <c r="CM388" s="1478"/>
      <c r="CN388" s="1478"/>
    </row>
    <row r="389" spans="1:92" x14ac:dyDescent="0.2">
      <c r="A389" s="180"/>
      <c r="B389" s="1478"/>
      <c r="C389" s="1478"/>
      <c r="D389" s="1478"/>
      <c r="E389" s="1481"/>
      <c r="F389" s="1481"/>
      <c r="G389" s="1478"/>
      <c r="H389" s="1478"/>
      <c r="I389" s="1478"/>
      <c r="J389" s="1478"/>
      <c r="K389" s="1478"/>
      <c r="L389" s="1478"/>
      <c r="M389" s="1478"/>
      <c r="N389" s="180"/>
      <c r="O389" s="180"/>
      <c r="P389" s="180"/>
      <c r="Q389" s="1469"/>
      <c r="R389" s="180"/>
      <c r="S389" s="180"/>
      <c r="T389" s="180"/>
      <c r="U389" s="180"/>
      <c r="V389" s="180"/>
      <c r="W389" s="180"/>
      <c r="X389" s="180"/>
      <c r="Y389" s="180"/>
      <c r="Z389" s="180"/>
      <c r="AA389" s="180"/>
      <c r="AB389" s="180"/>
      <c r="AC389" s="180"/>
      <c r="AD389" s="180"/>
      <c r="AE389" s="180"/>
      <c r="AF389" s="180"/>
      <c r="AG389" s="180"/>
      <c r="AH389" s="180"/>
      <c r="AI389" s="180"/>
      <c r="AJ389" s="180"/>
      <c r="AK389" s="180"/>
      <c r="AL389" s="180"/>
      <c r="AM389" s="180"/>
      <c r="AN389" s="180"/>
      <c r="AO389" s="180"/>
      <c r="AP389" s="180"/>
      <c r="AQ389" s="180"/>
      <c r="AR389" s="180"/>
      <c r="AS389" s="180"/>
      <c r="AT389" s="180"/>
      <c r="AU389" s="180"/>
      <c r="AV389" s="180"/>
      <c r="AW389" s="180"/>
      <c r="AX389" s="180"/>
      <c r="AY389" s="180"/>
      <c r="AZ389" s="1469"/>
      <c r="BA389" s="1469"/>
      <c r="BB389" s="1478"/>
      <c r="CI389" s="1478"/>
      <c r="CJ389" s="1478"/>
      <c r="CK389" s="1478"/>
      <c r="CL389" s="1478"/>
      <c r="CM389" s="1478"/>
      <c r="CN389" s="1478"/>
    </row>
    <row r="390" spans="1:92" x14ac:dyDescent="0.2">
      <c r="A390" s="180"/>
      <c r="B390" s="1478"/>
      <c r="C390" s="1478"/>
      <c r="D390" s="1478"/>
      <c r="E390" s="1481"/>
      <c r="F390" s="1481"/>
      <c r="G390" s="1478"/>
      <c r="H390" s="1478"/>
      <c r="I390" s="1478"/>
      <c r="J390" s="1478"/>
      <c r="K390" s="1478"/>
      <c r="L390" s="1478"/>
      <c r="M390" s="1478"/>
      <c r="N390" s="180"/>
      <c r="O390" s="180"/>
      <c r="P390" s="180"/>
      <c r="Q390" s="1469"/>
      <c r="R390" s="180"/>
      <c r="S390" s="180"/>
      <c r="T390" s="180"/>
      <c r="U390" s="180"/>
      <c r="V390" s="180"/>
      <c r="W390" s="180"/>
      <c r="X390" s="180"/>
      <c r="Y390" s="180"/>
      <c r="Z390" s="180"/>
      <c r="AA390" s="180"/>
      <c r="AB390" s="180"/>
      <c r="AC390" s="180"/>
      <c r="AD390" s="180"/>
      <c r="AE390" s="180"/>
      <c r="AF390" s="180"/>
      <c r="AG390" s="180"/>
      <c r="AH390" s="180"/>
      <c r="AI390" s="180"/>
      <c r="AJ390" s="180"/>
      <c r="AK390" s="180"/>
      <c r="AL390" s="180"/>
      <c r="AM390" s="180"/>
      <c r="AN390" s="180"/>
      <c r="AO390" s="180"/>
      <c r="AP390" s="180"/>
      <c r="AQ390" s="180"/>
      <c r="AR390" s="180"/>
      <c r="AS390" s="180"/>
      <c r="AT390" s="180"/>
      <c r="AU390" s="180"/>
      <c r="AV390" s="180"/>
      <c r="AW390" s="180"/>
      <c r="AX390" s="180"/>
      <c r="AY390" s="180"/>
      <c r="AZ390" s="1469"/>
      <c r="BA390" s="1469"/>
      <c r="BB390" s="1478"/>
      <c r="CI390" s="1478"/>
      <c r="CJ390" s="1478"/>
      <c r="CK390" s="1478"/>
      <c r="CL390" s="1478"/>
      <c r="CM390" s="1478"/>
      <c r="CN390" s="1478"/>
    </row>
    <row r="391" spans="1:92" x14ac:dyDescent="0.2">
      <c r="A391" s="180"/>
      <c r="B391" s="1478"/>
      <c r="C391" s="1478"/>
      <c r="D391" s="1478"/>
      <c r="E391" s="1481"/>
      <c r="F391" s="1481"/>
      <c r="G391" s="1478"/>
      <c r="H391" s="1478"/>
      <c r="I391" s="1478"/>
      <c r="J391" s="1478"/>
      <c r="K391" s="1478"/>
      <c r="L391" s="1478"/>
      <c r="M391" s="1478"/>
      <c r="N391" s="180"/>
      <c r="O391" s="180"/>
      <c r="P391" s="180"/>
      <c r="Q391" s="1469"/>
      <c r="R391" s="180"/>
      <c r="S391" s="180"/>
      <c r="T391" s="180"/>
      <c r="U391" s="180"/>
      <c r="V391" s="180"/>
      <c r="W391" s="180"/>
      <c r="X391" s="180"/>
      <c r="Y391" s="180"/>
      <c r="Z391" s="180"/>
      <c r="AA391" s="180"/>
      <c r="AB391" s="180"/>
      <c r="AC391" s="180"/>
      <c r="AD391" s="180"/>
      <c r="AE391" s="180"/>
      <c r="AF391" s="180"/>
      <c r="AG391" s="180"/>
      <c r="AH391" s="180"/>
      <c r="AI391" s="180"/>
      <c r="AJ391" s="180"/>
      <c r="AK391" s="180"/>
      <c r="AL391" s="180"/>
      <c r="AM391" s="180"/>
      <c r="AN391" s="180"/>
      <c r="AO391" s="180"/>
      <c r="AP391" s="180"/>
      <c r="AQ391" s="180"/>
      <c r="AR391" s="180"/>
      <c r="AS391" s="180"/>
      <c r="AT391" s="180"/>
      <c r="AU391" s="180"/>
      <c r="AV391" s="180"/>
      <c r="AW391" s="180"/>
      <c r="AX391" s="180"/>
      <c r="AY391" s="180"/>
      <c r="AZ391" s="1469"/>
      <c r="BA391" s="1469"/>
      <c r="BB391" s="1478"/>
      <c r="CI391" s="1478"/>
      <c r="CJ391" s="1478"/>
      <c r="CK391" s="1478"/>
      <c r="CL391" s="1478"/>
      <c r="CM391" s="1478"/>
      <c r="CN391" s="1478"/>
    </row>
    <row r="392" spans="1:92" x14ac:dyDescent="0.2">
      <c r="A392" s="180"/>
      <c r="B392" s="1478"/>
      <c r="C392" s="1478"/>
      <c r="D392" s="1478"/>
      <c r="E392" s="1481"/>
      <c r="F392" s="1481"/>
      <c r="G392" s="1478"/>
      <c r="H392" s="1478"/>
      <c r="I392" s="1478"/>
      <c r="J392" s="1478"/>
      <c r="K392" s="1478"/>
      <c r="L392" s="1478"/>
      <c r="M392" s="1478"/>
      <c r="N392" s="180"/>
      <c r="O392" s="180"/>
      <c r="P392" s="180"/>
      <c r="Q392" s="1469"/>
      <c r="R392" s="180"/>
      <c r="S392" s="180"/>
      <c r="T392" s="180"/>
      <c r="U392" s="180"/>
      <c r="V392" s="180"/>
      <c r="W392" s="180"/>
      <c r="X392" s="180"/>
      <c r="Y392" s="180"/>
      <c r="Z392" s="180"/>
      <c r="AA392" s="180"/>
      <c r="AB392" s="180"/>
      <c r="AC392" s="180"/>
      <c r="AD392" s="180"/>
      <c r="AE392" s="180"/>
      <c r="AF392" s="180"/>
      <c r="AG392" s="180"/>
      <c r="AH392" s="180"/>
      <c r="AI392" s="180"/>
      <c r="AJ392" s="180"/>
      <c r="AK392" s="180"/>
      <c r="AL392" s="180"/>
      <c r="AM392" s="180"/>
      <c r="AN392" s="180"/>
      <c r="AO392" s="180"/>
      <c r="AP392" s="180"/>
      <c r="AQ392" s="180"/>
      <c r="AR392" s="180"/>
      <c r="AS392" s="180"/>
      <c r="AT392" s="180"/>
      <c r="AU392" s="180"/>
      <c r="AV392" s="180"/>
      <c r="AW392" s="180"/>
      <c r="AX392" s="180"/>
      <c r="AY392" s="180"/>
      <c r="AZ392" s="1469"/>
      <c r="BA392" s="1469"/>
      <c r="BB392" s="1478"/>
      <c r="CI392" s="1478"/>
      <c r="CJ392" s="1478"/>
      <c r="CK392" s="1478"/>
      <c r="CL392" s="1478"/>
      <c r="CM392" s="1478"/>
      <c r="CN392" s="1478"/>
    </row>
    <row r="393" spans="1:92" x14ac:dyDescent="0.2">
      <c r="A393" s="180"/>
      <c r="B393" s="1478"/>
      <c r="C393" s="1478"/>
      <c r="D393" s="1478"/>
      <c r="E393" s="1481"/>
      <c r="F393" s="1481"/>
      <c r="G393" s="1478"/>
      <c r="H393" s="1478"/>
      <c r="I393" s="1478"/>
      <c r="J393" s="1478"/>
      <c r="K393" s="1478"/>
      <c r="L393" s="1478"/>
      <c r="M393" s="1478"/>
      <c r="N393" s="180"/>
      <c r="O393" s="180"/>
      <c r="P393" s="180"/>
      <c r="Q393" s="1469"/>
      <c r="R393" s="180"/>
      <c r="S393" s="180"/>
      <c r="T393" s="180"/>
      <c r="U393" s="180"/>
      <c r="V393" s="180"/>
      <c r="W393" s="180"/>
      <c r="X393" s="180"/>
      <c r="Y393" s="180"/>
      <c r="Z393" s="180"/>
      <c r="AA393" s="180"/>
      <c r="AB393" s="180"/>
      <c r="AC393" s="180"/>
      <c r="AD393" s="180"/>
      <c r="AE393" s="180"/>
      <c r="AF393" s="180"/>
      <c r="AG393" s="180"/>
      <c r="AH393" s="180"/>
      <c r="AI393" s="180"/>
      <c r="AJ393" s="180"/>
      <c r="AK393" s="180"/>
      <c r="AL393" s="180"/>
      <c r="AM393" s="180"/>
      <c r="AN393" s="180"/>
      <c r="AO393" s="180"/>
      <c r="AP393" s="180"/>
      <c r="AQ393" s="180"/>
      <c r="AR393" s="180"/>
      <c r="AS393" s="180"/>
      <c r="AT393" s="180"/>
      <c r="AU393" s="180"/>
      <c r="AV393" s="180"/>
      <c r="AW393" s="180"/>
      <c r="AX393" s="180"/>
      <c r="AY393" s="180"/>
      <c r="AZ393" s="1469"/>
      <c r="BA393" s="1469"/>
      <c r="BB393" s="1478"/>
      <c r="CI393" s="1478"/>
      <c r="CJ393" s="1478"/>
      <c r="CK393" s="1478"/>
      <c r="CL393" s="1478"/>
      <c r="CM393" s="1478"/>
      <c r="CN393" s="1478"/>
    </row>
    <row r="394" spans="1:92" x14ac:dyDescent="0.2">
      <c r="A394" s="180"/>
      <c r="B394" s="1478"/>
      <c r="C394" s="1478"/>
      <c r="D394" s="1478"/>
      <c r="E394" s="1481"/>
      <c r="F394" s="1481"/>
      <c r="G394" s="1478"/>
      <c r="H394" s="1478"/>
      <c r="I394" s="1478"/>
      <c r="J394" s="1478"/>
      <c r="K394" s="1478"/>
      <c r="L394" s="1478"/>
      <c r="M394" s="1478"/>
      <c r="N394" s="180"/>
      <c r="O394" s="180"/>
      <c r="P394" s="180"/>
      <c r="Q394" s="1469"/>
      <c r="R394" s="180"/>
      <c r="S394" s="180"/>
      <c r="T394" s="180"/>
      <c r="U394" s="180"/>
      <c r="V394" s="180"/>
      <c r="W394" s="180"/>
      <c r="X394" s="180"/>
      <c r="Y394" s="180"/>
      <c r="Z394" s="180"/>
      <c r="AA394" s="180"/>
      <c r="AB394" s="180"/>
      <c r="AC394" s="180"/>
      <c r="AD394" s="180"/>
      <c r="AE394" s="180"/>
      <c r="AF394" s="180"/>
      <c r="AG394" s="180"/>
      <c r="AH394" s="180"/>
      <c r="AI394" s="180"/>
      <c r="AJ394" s="180"/>
      <c r="AK394" s="180"/>
      <c r="AL394" s="180"/>
      <c r="AM394" s="180"/>
      <c r="AN394" s="180"/>
      <c r="AO394" s="180"/>
      <c r="AP394" s="180"/>
      <c r="AQ394" s="180"/>
      <c r="AR394" s="180"/>
      <c r="AS394" s="180"/>
      <c r="AT394" s="180"/>
      <c r="AU394" s="180"/>
      <c r="AV394" s="180"/>
      <c r="AW394" s="180"/>
      <c r="AX394" s="180"/>
      <c r="AY394" s="180"/>
      <c r="AZ394" s="1469"/>
      <c r="BA394" s="1469"/>
      <c r="BB394" s="1478"/>
      <c r="CI394" s="1478"/>
      <c r="CJ394" s="1478"/>
      <c r="CK394" s="1478"/>
      <c r="CL394" s="1478"/>
      <c r="CM394" s="1478"/>
      <c r="CN394" s="1478"/>
    </row>
    <row r="395" spans="1:92" x14ac:dyDescent="0.2">
      <c r="A395" s="180"/>
      <c r="B395" s="1478"/>
      <c r="C395" s="1478"/>
      <c r="D395" s="1478"/>
      <c r="E395" s="1481"/>
      <c r="F395" s="1481"/>
      <c r="G395" s="1478"/>
      <c r="H395" s="1478"/>
      <c r="I395" s="1478"/>
      <c r="J395" s="1478"/>
      <c r="K395" s="1478"/>
      <c r="L395" s="1478"/>
      <c r="M395" s="1478"/>
      <c r="N395" s="180"/>
      <c r="O395" s="180"/>
      <c r="P395" s="180"/>
      <c r="Q395" s="1469"/>
      <c r="R395" s="180"/>
      <c r="S395" s="180"/>
      <c r="T395" s="180"/>
      <c r="U395" s="180"/>
      <c r="V395" s="180"/>
      <c r="W395" s="180"/>
      <c r="X395" s="180"/>
      <c r="Y395" s="180"/>
      <c r="Z395" s="180"/>
      <c r="AA395" s="180"/>
      <c r="AB395" s="180"/>
      <c r="AC395" s="180"/>
      <c r="AD395" s="180"/>
      <c r="AE395" s="180"/>
      <c r="AF395" s="180"/>
      <c r="AG395" s="180"/>
      <c r="AH395" s="180"/>
      <c r="AI395" s="180"/>
      <c r="AJ395" s="180"/>
      <c r="AK395" s="180"/>
      <c r="AL395" s="180"/>
      <c r="AM395" s="180"/>
      <c r="AN395" s="180"/>
      <c r="AO395" s="180"/>
      <c r="AP395" s="180"/>
      <c r="AQ395" s="180"/>
      <c r="AR395" s="180"/>
      <c r="AS395" s="180"/>
      <c r="AT395" s="180"/>
      <c r="AU395" s="180"/>
      <c r="AV395" s="180"/>
      <c r="AW395" s="180"/>
      <c r="AX395" s="180"/>
      <c r="AY395" s="180"/>
      <c r="AZ395" s="1469"/>
      <c r="BA395" s="1469"/>
      <c r="BB395" s="1478"/>
      <c r="CI395" s="1478"/>
      <c r="CJ395" s="1478"/>
      <c r="CK395" s="1478"/>
      <c r="CL395" s="1478"/>
      <c r="CM395" s="1478"/>
      <c r="CN395" s="1478"/>
    </row>
    <row r="396" spans="1:92" x14ac:dyDescent="0.2">
      <c r="A396" s="180"/>
      <c r="B396" s="1478"/>
      <c r="C396" s="1478"/>
      <c r="D396" s="1478"/>
      <c r="E396" s="1481"/>
      <c r="F396" s="1481"/>
      <c r="G396" s="1478"/>
      <c r="H396" s="1478"/>
      <c r="I396" s="1478"/>
      <c r="J396" s="1478"/>
      <c r="K396" s="1478"/>
      <c r="L396" s="1478"/>
      <c r="M396" s="1478"/>
      <c r="N396" s="180"/>
      <c r="O396" s="180"/>
      <c r="P396" s="180"/>
      <c r="Q396" s="1469"/>
      <c r="R396" s="180"/>
      <c r="S396" s="180"/>
      <c r="T396" s="180"/>
      <c r="U396" s="180"/>
      <c r="V396" s="180"/>
      <c r="W396" s="180"/>
      <c r="X396" s="180"/>
      <c r="Y396" s="180"/>
      <c r="Z396" s="180"/>
      <c r="AA396" s="180"/>
      <c r="AB396" s="180"/>
      <c r="AC396" s="180"/>
      <c r="AD396" s="180"/>
      <c r="AE396" s="180"/>
      <c r="AF396" s="180"/>
      <c r="AG396" s="180"/>
      <c r="AH396" s="180"/>
      <c r="AI396" s="180"/>
      <c r="AJ396" s="180"/>
      <c r="AK396" s="180"/>
      <c r="AL396" s="180"/>
      <c r="AM396" s="180"/>
      <c r="AN396" s="180"/>
      <c r="AO396" s="180"/>
      <c r="AP396" s="180"/>
      <c r="AQ396" s="180"/>
      <c r="AR396" s="180"/>
      <c r="AS396" s="180"/>
      <c r="AT396" s="180"/>
      <c r="AU396" s="180"/>
      <c r="AV396" s="180"/>
      <c r="AW396" s="180"/>
      <c r="AX396" s="180"/>
      <c r="AY396" s="180"/>
      <c r="AZ396" s="1469"/>
      <c r="BA396" s="1469"/>
      <c r="BB396" s="1478"/>
      <c r="CI396" s="1478"/>
      <c r="CJ396" s="1478"/>
      <c r="CK396" s="1478"/>
      <c r="CL396" s="1478"/>
      <c r="CM396" s="1478"/>
      <c r="CN396" s="1478"/>
    </row>
    <row r="397" spans="1:92" x14ac:dyDescent="0.2">
      <c r="A397" s="180"/>
      <c r="B397" s="1478"/>
      <c r="C397" s="1478"/>
      <c r="D397" s="1478"/>
      <c r="E397" s="1481"/>
      <c r="F397" s="1481"/>
      <c r="G397" s="1478"/>
      <c r="H397" s="1478"/>
      <c r="I397" s="1478"/>
      <c r="J397" s="1478"/>
      <c r="K397" s="1478"/>
      <c r="L397" s="1478"/>
      <c r="M397" s="1478"/>
      <c r="N397" s="180"/>
      <c r="O397" s="180"/>
      <c r="P397" s="180"/>
      <c r="Q397" s="1469"/>
      <c r="R397" s="180"/>
      <c r="S397" s="180"/>
      <c r="T397" s="180"/>
      <c r="U397" s="180"/>
      <c r="V397" s="180"/>
      <c r="W397" s="180"/>
      <c r="X397" s="180"/>
      <c r="Y397" s="180"/>
      <c r="Z397" s="180"/>
      <c r="AA397" s="180"/>
      <c r="AB397" s="180"/>
      <c r="AC397" s="180"/>
      <c r="AD397" s="180"/>
      <c r="AE397" s="180"/>
      <c r="AF397" s="180"/>
      <c r="AG397" s="180"/>
      <c r="AH397" s="180"/>
      <c r="AI397" s="180"/>
      <c r="AJ397" s="180"/>
      <c r="AK397" s="180"/>
      <c r="AL397" s="180"/>
      <c r="AM397" s="180"/>
      <c r="AN397" s="180"/>
      <c r="AO397" s="180"/>
      <c r="AP397" s="180"/>
      <c r="AQ397" s="180"/>
      <c r="AR397" s="180"/>
      <c r="AS397" s="180"/>
      <c r="AT397" s="180"/>
      <c r="AU397" s="180"/>
      <c r="AV397" s="180"/>
      <c r="AW397" s="180"/>
      <c r="AX397" s="180"/>
      <c r="AY397" s="180"/>
      <c r="AZ397" s="1469"/>
      <c r="BA397" s="1469"/>
      <c r="BB397" s="1478"/>
      <c r="CI397" s="1478"/>
      <c r="CJ397" s="1478"/>
      <c r="CK397" s="1478"/>
      <c r="CL397" s="1478"/>
      <c r="CM397" s="1478"/>
      <c r="CN397" s="1478"/>
    </row>
    <row r="398" spans="1:92" x14ac:dyDescent="0.2">
      <c r="A398" s="180"/>
      <c r="B398" s="1478"/>
      <c r="C398" s="1478"/>
      <c r="D398" s="1478"/>
      <c r="E398" s="1481"/>
      <c r="F398" s="1481"/>
      <c r="G398" s="1478"/>
      <c r="H398" s="1478"/>
      <c r="I398" s="1478"/>
      <c r="J398" s="1478"/>
      <c r="K398" s="1478"/>
      <c r="L398" s="1478"/>
      <c r="M398" s="1478"/>
      <c r="N398" s="180"/>
      <c r="O398" s="180"/>
      <c r="P398" s="180"/>
      <c r="Q398" s="1469"/>
      <c r="R398" s="180"/>
      <c r="S398" s="180"/>
      <c r="T398" s="180"/>
      <c r="U398" s="180"/>
      <c r="V398" s="180"/>
      <c r="W398" s="180"/>
      <c r="X398" s="180"/>
      <c r="Y398" s="180"/>
      <c r="Z398" s="180"/>
      <c r="AA398" s="180"/>
      <c r="AB398" s="180"/>
      <c r="AC398" s="180"/>
      <c r="AD398" s="180"/>
      <c r="AE398" s="180"/>
      <c r="AF398" s="180"/>
      <c r="AG398" s="180"/>
      <c r="AH398" s="180"/>
      <c r="AI398" s="180"/>
      <c r="AJ398" s="180"/>
      <c r="AK398" s="180"/>
      <c r="AL398" s="180"/>
      <c r="AM398" s="180"/>
      <c r="AN398" s="180"/>
      <c r="AO398" s="180"/>
      <c r="AP398" s="180"/>
      <c r="AQ398" s="180"/>
      <c r="AR398" s="180"/>
      <c r="AS398" s="180"/>
      <c r="AT398" s="180"/>
      <c r="AU398" s="180"/>
      <c r="AV398" s="180"/>
      <c r="AW398" s="180"/>
      <c r="AX398" s="180"/>
      <c r="AY398" s="180"/>
      <c r="AZ398" s="1469"/>
      <c r="BA398" s="1469"/>
      <c r="BB398" s="1478"/>
      <c r="CI398" s="1478"/>
      <c r="CJ398" s="1478"/>
      <c r="CK398" s="1478"/>
      <c r="CL398" s="1478"/>
      <c r="CM398" s="1478"/>
      <c r="CN398" s="1478"/>
    </row>
    <row r="399" spans="1:92" x14ac:dyDescent="0.2">
      <c r="A399" s="180"/>
      <c r="B399" s="1478"/>
      <c r="C399" s="1478"/>
      <c r="D399" s="1478"/>
      <c r="E399" s="1481"/>
      <c r="F399" s="1481"/>
      <c r="G399" s="1478"/>
      <c r="H399" s="1478"/>
      <c r="I399" s="1478"/>
      <c r="J399" s="1478"/>
      <c r="K399" s="1478"/>
      <c r="L399" s="1478"/>
      <c r="M399" s="1478"/>
      <c r="N399" s="180"/>
      <c r="O399" s="180"/>
      <c r="P399" s="180"/>
      <c r="Q399" s="1469"/>
      <c r="R399" s="180"/>
      <c r="S399" s="180"/>
      <c r="T399" s="180"/>
      <c r="U399" s="180"/>
      <c r="V399" s="180"/>
      <c r="W399" s="180"/>
      <c r="X399" s="180"/>
      <c r="Y399" s="180"/>
      <c r="Z399" s="180"/>
      <c r="AA399" s="180"/>
      <c r="AB399" s="180"/>
      <c r="AC399" s="180"/>
      <c r="AD399" s="180"/>
      <c r="AE399" s="180"/>
      <c r="AF399" s="180"/>
      <c r="AG399" s="180"/>
      <c r="AH399" s="180"/>
      <c r="AI399" s="180"/>
      <c r="AJ399" s="180"/>
      <c r="AK399" s="180"/>
      <c r="AL399" s="180"/>
      <c r="AM399" s="180"/>
      <c r="AN399" s="180"/>
      <c r="AO399" s="180"/>
      <c r="AP399" s="180"/>
      <c r="AQ399" s="180"/>
      <c r="AR399" s="180"/>
      <c r="AS399" s="180"/>
      <c r="AT399" s="180"/>
      <c r="AU399" s="180"/>
      <c r="AV399" s="180"/>
      <c r="AW399" s="180"/>
      <c r="AX399" s="180"/>
      <c r="AY399" s="180"/>
      <c r="AZ399" s="1469"/>
      <c r="BA399" s="1469"/>
      <c r="BB399" s="1478"/>
      <c r="CI399" s="1478"/>
      <c r="CJ399" s="1478"/>
      <c r="CK399" s="1478"/>
      <c r="CL399" s="1478"/>
      <c r="CM399" s="1478"/>
      <c r="CN399" s="1478"/>
    </row>
    <row r="400" spans="1:92" x14ac:dyDescent="0.2">
      <c r="A400" s="180"/>
      <c r="B400" s="1478"/>
      <c r="C400" s="1478"/>
      <c r="D400" s="1478"/>
      <c r="E400" s="1481"/>
      <c r="F400" s="1481"/>
      <c r="G400" s="1478"/>
      <c r="H400" s="1478"/>
      <c r="I400" s="1478"/>
      <c r="J400" s="1478"/>
      <c r="K400" s="1478"/>
      <c r="L400" s="1478"/>
      <c r="M400" s="1478"/>
      <c r="N400" s="180"/>
      <c r="O400" s="180"/>
      <c r="P400" s="180"/>
      <c r="Q400" s="1469"/>
      <c r="R400" s="180"/>
      <c r="S400" s="180"/>
      <c r="T400" s="180"/>
      <c r="U400" s="180"/>
      <c r="V400" s="180"/>
      <c r="W400" s="180"/>
      <c r="X400" s="180"/>
      <c r="Y400" s="180"/>
      <c r="Z400" s="180"/>
      <c r="AA400" s="180"/>
      <c r="AB400" s="180"/>
      <c r="AC400" s="180"/>
      <c r="AD400" s="180"/>
      <c r="AE400" s="180"/>
      <c r="AF400" s="180"/>
      <c r="AG400" s="180"/>
      <c r="AH400" s="180"/>
      <c r="AI400" s="180"/>
      <c r="AJ400" s="180"/>
      <c r="AK400" s="180"/>
      <c r="AL400" s="180"/>
      <c r="AM400" s="180"/>
      <c r="AN400" s="180"/>
      <c r="AO400" s="180"/>
      <c r="AP400" s="180"/>
      <c r="AQ400" s="180"/>
      <c r="AR400" s="180"/>
      <c r="AS400" s="180"/>
      <c r="AT400" s="180"/>
      <c r="AU400" s="180"/>
      <c r="AV400" s="180"/>
      <c r="AW400" s="180"/>
      <c r="AX400" s="180"/>
      <c r="AY400" s="180"/>
      <c r="AZ400" s="1469"/>
      <c r="BA400" s="1469"/>
      <c r="BB400" s="1478"/>
      <c r="CI400" s="1478"/>
      <c r="CJ400" s="1478"/>
      <c r="CK400" s="1478"/>
      <c r="CL400" s="1478"/>
      <c r="CM400" s="1478"/>
      <c r="CN400" s="1478"/>
    </row>
    <row r="401" spans="1:92" x14ac:dyDescent="0.2">
      <c r="A401" s="180"/>
      <c r="B401" s="1478"/>
      <c r="C401" s="1478"/>
      <c r="D401" s="1478"/>
      <c r="E401" s="1481"/>
      <c r="F401" s="1481"/>
      <c r="G401" s="1478"/>
      <c r="H401" s="1478"/>
      <c r="I401" s="1478"/>
      <c r="J401" s="1478"/>
      <c r="K401" s="1478"/>
      <c r="L401" s="1478"/>
      <c r="M401" s="1478"/>
      <c r="N401" s="180"/>
      <c r="O401" s="180"/>
      <c r="P401" s="180"/>
      <c r="Q401" s="1469"/>
      <c r="R401" s="180"/>
      <c r="S401" s="180"/>
      <c r="T401" s="180"/>
      <c r="U401" s="180"/>
      <c r="V401" s="180"/>
      <c r="W401" s="180"/>
      <c r="X401" s="180"/>
      <c r="Y401" s="180"/>
      <c r="Z401" s="180"/>
      <c r="AA401" s="180"/>
      <c r="AB401" s="180"/>
      <c r="AC401" s="180"/>
      <c r="AD401" s="180"/>
      <c r="AE401" s="180"/>
      <c r="AF401" s="180"/>
      <c r="AG401" s="180"/>
      <c r="AH401" s="180"/>
      <c r="AI401" s="180"/>
      <c r="AJ401" s="180"/>
      <c r="AK401" s="180"/>
      <c r="AL401" s="180"/>
      <c r="AM401" s="180"/>
      <c r="AN401" s="180"/>
      <c r="AO401" s="180"/>
      <c r="AP401" s="180"/>
      <c r="AQ401" s="180"/>
      <c r="AR401" s="180"/>
      <c r="AS401" s="180"/>
      <c r="AT401" s="180"/>
      <c r="AU401" s="180"/>
      <c r="AV401" s="180"/>
      <c r="AW401" s="180"/>
      <c r="AX401" s="180"/>
      <c r="AY401" s="180"/>
      <c r="AZ401" s="1469"/>
      <c r="BA401" s="1469"/>
      <c r="BB401" s="1478"/>
      <c r="CI401" s="1478"/>
      <c r="CJ401" s="1478"/>
      <c r="CK401" s="1478"/>
      <c r="CL401" s="1478"/>
      <c r="CM401" s="1478"/>
      <c r="CN401" s="1478"/>
    </row>
    <row r="402" spans="1:92" x14ac:dyDescent="0.2">
      <c r="A402" s="180"/>
      <c r="B402" s="1478"/>
      <c r="C402" s="1478"/>
      <c r="D402" s="1478"/>
      <c r="E402" s="1481"/>
      <c r="F402" s="1481"/>
      <c r="G402" s="1478"/>
      <c r="H402" s="1478"/>
      <c r="I402" s="1478"/>
      <c r="J402" s="1478"/>
      <c r="K402" s="1478"/>
      <c r="L402" s="1478"/>
      <c r="M402" s="1478"/>
      <c r="N402" s="180"/>
      <c r="O402" s="180"/>
      <c r="P402" s="180"/>
      <c r="Q402" s="1469"/>
      <c r="R402" s="180"/>
      <c r="S402" s="180"/>
      <c r="T402" s="180"/>
      <c r="U402" s="180"/>
      <c r="V402" s="180"/>
      <c r="W402" s="180"/>
      <c r="X402" s="180"/>
      <c r="Y402" s="180"/>
      <c r="Z402" s="180"/>
      <c r="AA402" s="180"/>
      <c r="AB402" s="180"/>
      <c r="AC402" s="180"/>
      <c r="AD402" s="180"/>
      <c r="AE402" s="180"/>
      <c r="AF402" s="180"/>
      <c r="AG402" s="180"/>
      <c r="AH402" s="180"/>
      <c r="AI402" s="180"/>
      <c r="AJ402" s="180"/>
      <c r="AK402" s="180"/>
      <c r="AL402" s="180"/>
      <c r="AM402" s="180"/>
      <c r="AN402" s="180"/>
      <c r="AO402" s="180"/>
      <c r="AP402" s="180"/>
      <c r="AQ402" s="180"/>
      <c r="AR402" s="180"/>
      <c r="AS402" s="180"/>
      <c r="AT402" s="180"/>
      <c r="AU402" s="180"/>
      <c r="AV402" s="180"/>
      <c r="AW402" s="180"/>
      <c r="AX402" s="180"/>
      <c r="AY402" s="180"/>
      <c r="AZ402" s="1469"/>
      <c r="BA402" s="1469"/>
      <c r="BB402" s="1478"/>
      <c r="CI402" s="1478"/>
      <c r="CJ402" s="1478"/>
      <c r="CK402" s="1478"/>
      <c r="CL402" s="1478"/>
      <c r="CM402" s="1478"/>
      <c r="CN402" s="1478"/>
    </row>
    <row r="403" spans="1:92" x14ac:dyDescent="0.2">
      <c r="A403" s="180"/>
      <c r="B403" s="1478"/>
      <c r="C403" s="1478"/>
      <c r="D403" s="1478"/>
      <c r="E403" s="1481"/>
      <c r="F403" s="1481"/>
      <c r="G403" s="1478"/>
      <c r="H403" s="1478"/>
      <c r="I403" s="1478"/>
      <c r="J403" s="1478"/>
      <c r="K403" s="1478"/>
      <c r="L403" s="1478"/>
      <c r="M403" s="1478"/>
      <c r="N403" s="180"/>
      <c r="O403" s="180"/>
      <c r="P403" s="180"/>
      <c r="Q403" s="1469"/>
      <c r="R403" s="180"/>
      <c r="S403" s="180"/>
      <c r="T403" s="180"/>
      <c r="U403" s="180"/>
      <c r="V403" s="180"/>
      <c r="W403" s="180"/>
      <c r="X403" s="180"/>
      <c r="Y403" s="180"/>
      <c r="Z403" s="180"/>
      <c r="AA403" s="180"/>
      <c r="AB403" s="180"/>
      <c r="AC403" s="180"/>
      <c r="AD403" s="180"/>
      <c r="AE403" s="180"/>
      <c r="AF403" s="180"/>
      <c r="AG403" s="180"/>
      <c r="AH403" s="180"/>
      <c r="AI403" s="180"/>
      <c r="AJ403" s="180"/>
      <c r="AK403" s="180"/>
      <c r="AL403" s="180"/>
      <c r="AM403" s="180"/>
      <c r="AN403" s="180"/>
      <c r="AO403" s="180"/>
      <c r="AP403" s="180"/>
      <c r="AQ403" s="180"/>
      <c r="AR403" s="180"/>
      <c r="AS403" s="180"/>
      <c r="AT403" s="180"/>
      <c r="AU403" s="180"/>
      <c r="AV403" s="180"/>
      <c r="AW403" s="180"/>
      <c r="AX403" s="180"/>
      <c r="AY403" s="180"/>
      <c r="AZ403" s="1469"/>
      <c r="BA403" s="1469"/>
      <c r="BB403" s="1478"/>
      <c r="CI403" s="1478"/>
      <c r="CJ403" s="1478"/>
      <c r="CK403" s="1478"/>
      <c r="CL403" s="1478"/>
      <c r="CM403" s="1478"/>
      <c r="CN403" s="1478"/>
    </row>
    <row r="404" spans="1:92" x14ac:dyDescent="0.2">
      <c r="A404" s="180"/>
      <c r="B404" s="1478"/>
      <c r="C404" s="1478"/>
      <c r="D404" s="1478"/>
      <c r="E404" s="1481"/>
      <c r="F404" s="1481"/>
      <c r="G404" s="1478"/>
      <c r="H404" s="1478"/>
      <c r="I404" s="1478"/>
      <c r="J404" s="1478"/>
      <c r="K404" s="1478"/>
      <c r="L404" s="1478"/>
      <c r="M404" s="1478"/>
      <c r="N404" s="180"/>
      <c r="O404" s="180"/>
      <c r="P404" s="180"/>
      <c r="Q404" s="1469"/>
      <c r="R404" s="180"/>
      <c r="S404" s="180"/>
      <c r="T404" s="180"/>
      <c r="U404" s="180"/>
      <c r="V404" s="180"/>
      <c r="W404" s="180"/>
      <c r="X404" s="180"/>
      <c r="Y404" s="180"/>
      <c r="Z404" s="180"/>
      <c r="AA404" s="180"/>
      <c r="AB404" s="180"/>
      <c r="AC404" s="180"/>
      <c r="AD404" s="180"/>
      <c r="AE404" s="180"/>
      <c r="AF404" s="180"/>
      <c r="AG404" s="180"/>
      <c r="AH404" s="180"/>
      <c r="AI404" s="180"/>
      <c r="AJ404" s="180"/>
      <c r="AK404" s="180"/>
      <c r="AL404" s="180"/>
      <c r="AM404" s="180"/>
      <c r="AN404" s="180"/>
      <c r="AO404" s="180"/>
      <c r="AP404" s="180"/>
      <c r="AQ404" s="180"/>
      <c r="AR404" s="180"/>
      <c r="AS404" s="180"/>
      <c r="AT404" s="180"/>
      <c r="AU404" s="180"/>
      <c r="AV404" s="180"/>
      <c r="AW404" s="180"/>
      <c r="AX404" s="180"/>
      <c r="AY404" s="180"/>
      <c r="AZ404" s="1469"/>
      <c r="BA404" s="1469"/>
      <c r="BB404" s="1478"/>
      <c r="CI404" s="1478"/>
      <c r="CJ404" s="1478"/>
      <c r="CK404" s="1478"/>
      <c r="CL404" s="1478"/>
      <c r="CM404" s="1478"/>
      <c r="CN404" s="1478"/>
    </row>
    <row r="405" spans="1:92" x14ac:dyDescent="0.2">
      <c r="A405" s="180"/>
      <c r="B405" s="1478"/>
      <c r="C405" s="1478"/>
      <c r="D405" s="1478"/>
      <c r="E405" s="1481"/>
      <c r="F405" s="1481"/>
      <c r="G405" s="1478"/>
      <c r="H405" s="1478"/>
      <c r="I405" s="1478"/>
      <c r="J405" s="1478"/>
      <c r="K405" s="1478"/>
      <c r="L405" s="1478"/>
      <c r="M405" s="1478"/>
      <c r="N405" s="180"/>
      <c r="O405" s="180"/>
      <c r="P405" s="180"/>
      <c r="Q405" s="1469"/>
      <c r="R405" s="180"/>
      <c r="S405" s="180"/>
      <c r="T405" s="180"/>
      <c r="U405" s="180"/>
      <c r="V405" s="180"/>
      <c r="W405" s="180"/>
      <c r="X405" s="180"/>
      <c r="Y405" s="180"/>
      <c r="Z405" s="180"/>
      <c r="AA405" s="180"/>
      <c r="AB405" s="180"/>
      <c r="AC405" s="180"/>
      <c r="AD405" s="180"/>
      <c r="AE405" s="180"/>
      <c r="AF405" s="180"/>
      <c r="AG405" s="180"/>
      <c r="AH405" s="180"/>
      <c r="AI405" s="180"/>
      <c r="AJ405" s="180"/>
      <c r="AK405" s="180"/>
      <c r="AL405" s="180"/>
      <c r="AM405" s="180"/>
      <c r="AN405" s="180"/>
      <c r="AO405" s="180"/>
      <c r="AP405" s="180"/>
      <c r="AQ405" s="180"/>
      <c r="AR405" s="180"/>
      <c r="AS405" s="180"/>
      <c r="AT405" s="180"/>
      <c r="AU405" s="180"/>
      <c r="AV405" s="180"/>
      <c r="AW405" s="180"/>
      <c r="AX405" s="180"/>
      <c r="AY405" s="180"/>
      <c r="AZ405" s="1469"/>
      <c r="BA405" s="1469"/>
      <c r="BB405" s="1478"/>
      <c r="CI405" s="1478"/>
      <c r="CJ405" s="1478"/>
      <c r="CK405" s="1478"/>
      <c r="CL405" s="1478"/>
      <c r="CM405" s="1478"/>
      <c r="CN405" s="1478"/>
    </row>
    <row r="406" spans="1:92" x14ac:dyDescent="0.2">
      <c r="A406" s="180"/>
      <c r="B406" s="1478"/>
      <c r="C406" s="1478"/>
      <c r="D406" s="1478"/>
      <c r="E406" s="1481"/>
      <c r="F406" s="1481"/>
      <c r="G406" s="1478"/>
      <c r="H406" s="1478"/>
      <c r="I406" s="1478"/>
      <c r="J406" s="1478"/>
      <c r="K406" s="1478"/>
      <c r="L406" s="1478"/>
      <c r="M406" s="1478"/>
      <c r="N406" s="180"/>
      <c r="O406" s="180"/>
      <c r="P406" s="180"/>
      <c r="Q406" s="1469"/>
      <c r="R406" s="180"/>
      <c r="S406" s="180"/>
      <c r="T406" s="180"/>
      <c r="U406" s="180"/>
      <c r="V406" s="180"/>
      <c r="W406" s="180"/>
      <c r="X406" s="180"/>
      <c r="Y406" s="180"/>
      <c r="Z406" s="180"/>
      <c r="AA406" s="180"/>
      <c r="AB406" s="180"/>
      <c r="AC406" s="180"/>
      <c r="AD406" s="180"/>
      <c r="AE406" s="180"/>
      <c r="AF406" s="180"/>
      <c r="AG406" s="180"/>
      <c r="AH406" s="180"/>
      <c r="AI406" s="180"/>
      <c r="AJ406" s="180"/>
      <c r="AK406" s="180"/>
      <c r="AL406" s="180"/>
      <c r="AM406" s="180"/>
      <c r="AN406" s="180"/>
      <c r="AO406" s="180"/>
      <c r="AP406" s="180"/>
      <c r="AQ406" s="180"/>
      <c r="AR406" s="180"/>
      <c r="AS406" s="180"/>
      <c r="AT406" s="180"/>
      <c r="AU406" s="180"/>
      <c r="AV406" s="180"/>
      <c r="AW406" s="180"/>
      <c r="AX406" s="180"/>
      <c r="AY406" s="180"/>
      <c r="AZ406" s="1469"/>
      <c r="BA406" s="1469"/>
      <c r="BB406" s="1478"/>
      <c r="CI406" s="1478"/>
      <c r="CJ406" s="1478"/>
      <c r="CK406" s="1478"/>
      <c r="CL406" s="1478"/>
      <c r="CM406" s="1478"/>
      <c r="CN406" s="1478"/>
    </row>
    <row r="407" spans="1:92" x14ac:dyDescent="0.2">
      <c r="A407" s="180"/>
      <c r="B407" s="1478"/>
      <c r="C407" s="1478"/>
      <c r="D407" s="1478"/>
      <c r="E407" s="1481"/>
      <c r="F407" s="1481"/>
      <c r="G407" s="1478"/>
      <c r="H407" s="1478"/>
      <c r="I407" s="1478"/>
      <c r="J407" s="1478"/>
      <c r="K407" s="1478"/>
      <c r="L407" s="1478"/>
      <c r="M407" s="1478"/>
      <c r="N407" s="180"/>
      <c r="O407" s="180"/>
      <c r="P407" s="180"/>
      <c r="Q407" s="1469"/>
      <c r="R407" s="180"/>
      <c r="S407" s="180"/>
      <c r="T407" s="180"/>
      <c r="U407" s="180"/>
      <c r="V407" s="180"/>
      <c r="W407" s="180"/>
      <c r="X407" s="180"/>
      <c r="Y407" s="180"/>
      <c r="Z407" s="180"/>
      <c r="AA407" s="180"/>
      <c r="AB407" s="180"/>
      <c r="AC407" s="180"/>
      <c r="AD407" s="180"/>
      <c r="AE407" s="180"/>
      <c r="AF407" s="180"/>
      <c r="AG407" s="180"/>
      <c r="AH407" s="180"/>
      <c r="AI407" s="180"/>
      <c r="AJ407" s="180"/>
      <c r="AK407" s="180"/>
      <c r="AL407" s="180"/>
      <c r="AM407" s="180"/>
      <c r="AN407" s="180"/>
      <c r="AO407" s="180"/>
      <c r="AP407" s="180"/>
      <c r="AQ407" s="180"/>
      <c r="AR407" s="180"/>
      <c r="AS407" s="180"/>
      <c r="AT407" s="180"/>
      <c r="AU407" s="180"/>
      <c r="AV407" s="180"/>
      <c r="AW407" s="180"/>
      <c r="AX407" s="180"/>
      <c r="AY407" s="180"/>
      <c r="AZ407" s="1469"/>
      <c r="BA407" s="1469"/>
      <c r="BB407" s="1478"/>
      <c r="CI407" s="1478"/>
      <c r="CJ407" s="1478"/>
      <c r="CK407" s="1478"/>
      <c r="CL407" s="1478"/>
      <c r="CM407" s="1478"/>
      <c r="CN407" s="1478"/>
    </row>
    <row r="408" spans="1:92" x14ac:dyDescent="0.2">
      <c r="A408" s="180"/>
      <c r="B408" s="1478"/>
      <c r="C408" s="1478"/>
      <c r="D408" s="1478"/>
      <c r="E408" s="1481"/>
      <c r="F408" s="1481"/>
      <c r="G408" s="1478"/>
      <c r="H408" s="1478"/>
      <c r="I408" s="1478"/>
      <c r="J408" s="1478"/>
      <c r="K408" s="1478"/>
      <c r="L408" s="1478"/>
      <c r="M408" s="1478"/>
      <c r="N408" s="180"/>
      <c r="O408" s="180"/>
      <c r="P408" s="180"/>
      <c r="Q408" s="1469"/>
      <c r="R408" s="180"/>
      <c r="S408" s="180"/>
      <c r="T408" s="180"/>
      <c r="U408" s="180"/>
      <c r="V408" s="180"/>
      <c r="W408" s="180"/>
      <c r="X408" s="180"/>
      <c r="Y408" s="180"/>
      <c r="Z408" s="180"/>
      <c r="AA408" s="180"/>
      <c r="AB408" s="180"/>
      <c r="AC408" s="180"/>
      <c r="AD408" s="180"/>
      <c r="AE408" s="180"/>
      <c r="AF408" s="180"/>
      <c r="AG408" s="180"/>
      <c r="AH408" s="180"/>
      <c r="AI408" s="180"/>
      <c r="AJ408" s="180"/>
      <c r="AK408" s="180"/>
      <c r="AL408" s="180"/>
      <c r="AM408" s="180"/>
      <c r="AN408" s="180"/>
      <c r="AO408" s="180"/>
      <c r="AP408" s="180"/>
      <c r="AQ408" s="180"/>
      <c r="AR408" s="180"/>
      <c r="AS408" s="180"/>
      <c r="AT408" s="180"/>
      <c r="AU408" s="180"/>
      <c r="AV408" s="180"/>
      <c r="AW408" s="180"/>
      <c r="AX408" s="180"/>
      <c r="AY408" s="180"/>
      <c r="AZ408" s="1469"/>
      <c r="BA408" s="1469"/>
      <c r="BB408" s="1478"/>
      <c r="CI408" s="1478"/>
      <c r="CJ408" s="1478"/>
      <c r="CK408" s="1478"/>
      <c r="CL408" s="1478"/>
      <c r="CM408" s="1478"/>
      <c r="CN408" s="1478"/>
    </row>
    <row r="409" spans="1:92" x14ac:dyDescent="0.2">
      <c r="A409" s="180"/>
      <c r="B409" s="1478"/>
      <c r="C409" s="1478"/>
      <c r="D409" s="1478"/>
      <c r="E409" s="1481"/>
      <c r="F409" s="1481"/>
      <c r="G409" s="1478"/>
      <c r="H409" s="1478"/>
      <c r="I409" s="1478"/>
      <c r="J409" s="1478"/>
      <c r="K409" s="1478"/>
      <c r="L409" s="1478"/>
      <c r="M409" s="1478"/>
      <c r="N409" s="180"/>
      <c r="O409" s="180"/>
      <c r="P409" s="180"/>
      <c r="Q409" s="1469"/>
      <c r="R409" s="180"/>
      <c r="S409" s="180"/>
      <c r="T409" s="180"/>
      <c r="U409" s="180"/>
      <c r="V409" s="180"/>
      <c r="W409" s="180"/>
      <c r="X409" s="180"/>
      <c r="Y409" s="180"/>
      <c r="Z409" s="180"/>
      <c r="AA409" s="180"/>
      <c r="AB409" s="180"/>
      <c r="AC409" s="180"/>
      <c r="AD409" s="180"/>
      <c r="AE409" s="180"/>
      <c r="AF409" s="180"/>
      <c r="AG409" s="180"/>
      <c r="AH409" s="180"/>
      <c r="AI409" s="180"/>
      <c r="AJ409" s="180"/>
      <c r="AK409" s="180"/>
      <c r="AL409" s="180"/>
      <c r="AM409" s="180"/>
      <c r="AN409" s="180"/>
      <c r="AO409" s="180"/>
      <c r="AP409" s="180"/>
      <c r="AQ409" s="180"/>
      <c r="AR409" s="180"/>
      <c r="AS409" s="180"/>
      <c r="AT409" s="180"/>
      <c r="AU409" s="180"/>
      <c r="AV409" s="180"/>
      <c r="AW409" s="180"/>
      <c r="AX409" s="180"/>
      <c r="AY409" s="180"/>
      <c r="AZ409" s="1469"/>
      <c r="BA409" s="1469"/>
      <c r="BB409" s="1478"/>
      <c r="CI409" s="1478"/>
      <c r="CJ409" s="1478"/>
      <c r="CK409" s="1478"/>
      <c r="CL409" s="1478"/>
      <c r="CM409" s="1478"/>
      <c r="CN409" s="1478"/>
    </row>
    <row r="410" spans="1:92" x14ac:dyDescent="0.2">
      <c r="A410" s="180"/>
      <c r="B410" s="1478"/>
      <c r="C410" s="1478"/>
      <c r="D410" s="1478"/>
      <c r="E410" s="1481"/>
      <c r="F410" s="1481"/>
      <c r="G410" s="1478"/>
      <c r="H410" s="1478"/>
      <c r="I410" s="1478"/>
      <c r="J410" s="1478"/>
      <c r="K410" s="1478"/>
      <c r="L410" s="1478"/>
      <c r="M410" s="1478"/>
      <c r="N410" s="180"/>
      <c r="O410" s="180"/>
      <c r="P410" s="180"/>
      <c r="Q410" s="1469"/>
      <c r="R410" s="180"/>
      <c r="S410" s="180"/>
      <c r="T410" s="180"/>
      <c r="U410" s="180"/>
      <c r="V410" s="180"/>
      <c r="W410" s="180"/>
      <c r="X410" s="180"/>
      <c r="Y410" s="180"/>
      <c r="Z410" s="180"/>
      <c r="AA410" s="180"/>
      <c r="AB410" s="180"/>
      <c r="AC410" s="180"/>
      <c r="AD410" s="180"/>
      <c r="AE410" s="180"/>
      <c r="AF410" s="180"/>
      <c r="AG410" s="180"/>
      <c r="AH410" s="180"/>
      <c r="AI410" s="180"/>
      <c r="AJ410" s="180"/>
      <c r="AK410" s="180"/>
      <c r="AL410" s="180"/>
      <c r="AM410" s="180"/>
      <c r="AN410" s="180"/>
      <c r="AO410" s="180"/>
      <c r="AP410" s="180"/>
      <c r="AQ410" s="180"/>
      <c r="AR410" s="180"/>
      <c r="AS410" s="180"/>
      <c r="AT410" s="180"/>
      <c r="AU410" s="180"/>
      <c r="AV410" s="180"/>
      <c r="AW410" s="180"/>
      <c r="AX410" s="180"/>
      <c r="AY410" s="180"/>
      <c r="AZ410" s="1469"/>
      <c r="BA410" s="1469"/>
      <c r="BB410" s="1478"/>
      <c r="CI410" s="1478"/>
      <c r="CJ410" s="1478"/>
      <c r="CK410" s="1478"/>
      <c r="CL410" s="1478"/>
      <c r="CM410" s="1478"/>
      <c r="CN410" s="1478"/>
    </row>
    <row r="411" spans="1:92" x14ac:dyDescent="0.2">
      <c r="A411" s="180"/>
      <c r="B411" s="1478"/>
      <c r="C411" s="1478"/>
      <c r="D411" s="1478"/>
      <c r="E411" s="1481"/>
      <c r="F411" s="1481"/>
      <c r="G411" s="1478"/>
      <c r="H411" s="1478"/>
      <c r="I411" s="1478"/>
      <c r="J411" s="1478"/>
      <c r="K411" s="1478"/>
      <c r="L411" s="1478"/>
      <c r="M411" s="1478"/>
      <c r="N411" s="180"/>
      <c r="O411" s="180"/>
      <c r="P411" s="180"/>
      <c r="Q411" s="1469"/>
      <c r="R411" s="180"/>
      <c r="S411" s="180"/>
      <c r="T411" s="180"/>
      <c r="U411" s="180"/>
      <c r="V411" s="180"/>
      <c r="W411" s="180"/>
      <c r="X411" s="180"/>
      <c r="Y411" s="180"/>
      <c r="Z411" s="180"/>
      <c r="AA411" s="180"/>
      <c r="AB411" s="180"/>
      <c r="AC411" s="180"/>
      <c r="AD411" s="180"/>
      <c r="AE411" s="180"/>
      <c r="AF411" s="180"/>
      <c r="AG411" s="180"/>
      <c r="AH411" s="180"/>
      <c r="AI411" s="180"/>
      <c r="AJ411" s="180"/>
      <c r="AK411" s="180"/>
      <c r="AL411" s="180"/>
      <c r="AM411" s="180"/>
      <c r="AN411" s="180"/>
      <c r="AO411" s="180"/>
      <c r="AP411" s="180"/>
      <c r="AQ411" s="180"/>
      <c r="AR411" s="180"/>
      <c r="AS411" s="180"/>
      <c r="AT411" s="180"/>
      <c r="AU411" s="180"/>
      <c r="AV411" s="180"/>
      <c r="AW411" s="180"/>
      <c r="AX411" s="180"/>
      <c r="AY411" s="180"/>
      <c r="AZ411" s="1469"/>
      <c r="BA411" s="1469"/>
      <c r="BB411" s="1478"/>
      <c r="CI411" s="1478"/>
      <c r="CJ411" s="1478"/>
      <c r="CK411" s="1478"/>
      <c r="CL411" s="1478"/>
      <c r="CM411" s="1478"/>
      <c r="CN411" s="1478"/>
    </row>
    <row r="412" spans="1:92" x14ac:dyDescent="0.2">
      <c r="A412" s="180"/>
      <c r="B412" s="1478"/>
      <c r="C412" s="1478"/>
      <c r="D412" s="1478"/>
      <c r="E412" s="1481"/>
      <c r="F412" s="1481"/>
      <c r="G412" s="1478"/>
      <c r="H412" s="1478"/>
      <c r="I412" s="1478"/>
      <c r="J412" s="1478"/>
      <c r="K412" s="1478"/>
      <c r="L412" s="1478"/>
      <c r="M412" s="1478"/>
      <c r="N412" s="180"/>
      <c r="O412" s="180"/>
      <c r="P412" s="180"/>
      <c r="Q412" s="1469"/>
      <c r="R412" s="180"/>
      <c r="S412" s="180"/>
      <c r="T412" s="180"/>
      <c r="U412" s="180"/>
      <c r="V412" s="180"/>
      <c r="W412" s="180"/>
      <c r="X412" s="180"/>
      <c r="Y412" s="180"/>
      <c r="Z412" s="180"/>
      <c r="AA412" s="180"/>
      <c r="AB412" s="180"/>
      <c r="AC412" s="180"/>
      <c r="AD412" s="180"/>
      <c r="AE412" s="180"/>
      <c r="AF412" s="180"/>
      <c r="AG412" s="180"/>
      <c r="AH412" s="180"/>
      <c r="AI412" s="180"/>
      <c r="AJ412" s="180"/>
      <c r="AK412" s="180"/>
      <c r="AL412" s="180"/>
      <c r="AM412" s="180"/>
      <c r="AN412" s="180"/>
      <c r="AO412" s="180"/>
      <c r="AP412" s="180"/>
      <c r="AQ412" s="180"/>
      <c r="AR412" s="180"/>
      <c r="AS412" s="180"/>
      <c r="AT412" s="180"/>
      <c r="AU412" s="180"/>
      <c r="AV412" s="180"/>
      <c r="AW412" s="180"/>
      <c r="AX412" s="180"/>
      <c r="AY412" s="180"/>
      <c r="AZ412" s="1469"/>
      <c r="BA412" s="1469"/>
      <c r="BB412" s="1478"/>
      <c r="CI412" s="1478"/>
      <c r="CJ412" s="1478"/>
      <c r="CK412" s="1478"/>
      <c r="CL412" s="1478"/>
      <c r="CM412" s="1478"/>
      <c r="CN412" s="1478"/>
    </row>
    <row r="413" spans="1:92" x14ac:dyDescent="0.2">
      <c r="A413" s="180"/>
      <c r="B413" s="1478"/>
      <c r="C413" s="1478"/>
      <c r="D413" s="1478"/>
      <c r="E413" s="1481"/>
      <c r="F413" s="1481"/>
      <c r="G413" s="1478"/>
      <c r="H413" s="1478"/>
      <c r="I413" s="1478"/>
      <c r="J413" s="1478"/>
      <c r="K413" s="1478"/>
      <c r="L413" s="1478"/>
      <c r="M413" s="1478"/>
      <c r="N413" s="180"/>
      <c r="O413" s="180"/>
      <c r="P413" s="180"/>
      <c r="Q413" s="1469"/>
      <c r="R413" s="180"/>
      <c r="S413" s="180"/>
      <c r="T413" s="180"/>
      <c r="U413" s="180"/>
      <c r="V413" s="180"/>
      <c r="W413" s="180"/>
      <c r="X413" s="180"/>
      <c r="Y413" s="180"/>
      <c r="Z413" s="180"/>
      <c r="AA413" s="180"/>
      <c r="AB413" s="180"/>
      <c r="AC413" s="180"/>
      <c r="AD413" s="180"/>
      <c r="AE413" s="180"/>
      <c r="AF413" s="180"/>
      <c r="AG413" s="180"/>
      <c r="AH413" s="180"/>
      <c r="AI413" s="180"/>
      <c r="AJ413" s="180"/>
      <c r="AK413" s="180"/>
      <c r="AL413" s="180"/>
      <c r="AM413" s="180"/>
      <c r="AN413" s="180"/>
      <c r="AO413" s="180"/>
      <c r="AP413" s="180"/>
      <c r="AQ413" s="180"/>
      <c r="AR413" s="180"/>
      <c r="AS413" s="180"/>
      <c r="AT413" s="180"/>
      <c r="AU413" s="180"/>
      <c r="AV413" s="180"/>
      <c r="AW413" s="180"/>
      <c r="AX413" s="180"/>
      <c r="AY413" s="180"/>
      <c r="AZ413" s="1469"/>
      <c r="BA413" s="1469"/>
      <c r="BB413" s="1478"/>
      <c r="CI413" s="1478"/>
      <c r="CJ413" s="1478"/>
      <c r="CK413" s="1478"/>
      <c r="CL413" s="1478"/>
      <c r="CM413" s="1478"/>
      <c r="CN413" s="1478"/>
    </row>
    <row r="414" spans="1:92" x14ac:dyDescent="0.2">
      <c r="A414" s="180"/>
      <c r="B414" s="1478"/>
      <c r="C414" s="1478"/>
      <c r="D414" s="1478"/>
      <c r="E414" s="1481"/>
      <c r="F414" s="1481"/>
      <c r="G414" s="1478"/>
      <c r="H414" s="1478"/>
      <c r="I414" s="1478"/>
      <c r="J414" s="1478"/>
      <c r="K414" s="1478"/>
      <c r="L414" s="1478"/>
      <c r="M414" s="1478"/>
      <c r="N414" s="180"/>
      <c r="O414" s="180"/>
      <c r="P414" s="180"/>
      <c r="Q414" s="1469"/>
      <c r="R414" s="180"/>
      <c r="S414" s="180"/>
      <c r="T414" s="180"/>
      <c r="U414" s="180"/>
      <c r="V414" s="180"/>
      <c r="W414" s="180"/>
      <c r="X414" s="180"/>
      <c r="Y414" s="180"/>
      <c r="Z414" s="180"/>
      <c r="AA414" s="180"/>
      <c r="AB414" s="180"/>
      <c r="AC414" s="180"/>
      <c r="AD414" s="180"/>
      <c r="AE414" s="180"/>
      <c r="AF414" s="180"/>
      <c r="AG414" s="180"/>
      <c r="AH414" s="180"/>
      <c r="AI414" s="180"/>
      <c r="AJ414" s="180"/>
      <c r="AK414" s="180"/>
      <c r="AL414" s="180"/>
      <c r="AM414" s="180"/>
      <c r="AN414" s="180"/>
      <c r="AO414" s="180"/>
      <c r="AP414" s="180"/>
      <c r="AQ414" s="180"/>
      <c r="AR414" s="180"/>
      <c r="AS414" s="180"/>
      <c r="AT414" s="180"/>
      <c r="AU414" s="180"/>
      <c r="AV414" s="180"/>
      <c r="AW414" s="180"/>
      <c r="AX414" s="180"/>
      <c r="AY414" s="180"/>
      <c r="AZ414" s="1469"/>
      <c r="BA414" s="1469"/>
      <c r="BB414" s="1478"/>
      <c r="CI414" s="1478"/>
      <c r="CJ414" s="1478"/>
      <c r="CK414" s="1478"/>
      <c r="CL414" s="1478"/>
      <c r="CM414" s="1478"/>
      <c r="CN414" s="1478"/>
    </row>
    <row r="415" spans="1:92" x14ac:dyDescent="0.2">
      <c r="A415" s="180"/>
      <c r="B415" s="1478"/>
      <c r="C415" s="1478"/>
      <c r="D415" s="1478"/>
      <c r="E415" s="1481"/>
      <c r="F415" s="1481"/>
      <c r="G415" s="1478"/>
      <c r="H415" s="1478"/>
      <c r="I415" s="1478"/>
      <c r="J415" s="1478"/>
      <c r="K415" s="1478"/>
      <c r="L415" s="1478"/>
      <c r="M415" s="1478"/>
      <c r="N415" s="180"/>
      <c r="O415" s="180"/>
      <c r="P415" s="180"/>
      <c r="Q415" s="1469"/>
      <c r="R415" s="180"/>
      <c r="S415" s="180"/>
      <c r="T415" s="180"/>
      <c r="U415" s="180"/>
      <c r="V415" s="180"/>
      <c r="W415" s="180"/>
      <c r="X415" s="180"/>
      <c r="Y415" s="180"/>
      <c r="Z415" s="180"/>
      <c r="AA415" s="180"/>
      <c r="AB415" s="180"/>
      <c r="AC415" s="180"/>
      <c r="AD415" s="180"/>
      <c r="AE415" s="180"/>
      <c r="AF415" s="180"/>
      <c r="AG415" s="180"/>
      <c r="AH415" s="180"/>
      <c r="AI415" s="180"/>
      <c r="AJ415" s="180"/>
      <c r="AK415" s="180"/>
      <c r="AL415" s="180"/>
      <c r="AM415" s="180"/>
      <c r="AN415" s="180"/>
      <c r="AO415" s="180"/>
      <c r="AP415" s="180"/>
      <c r="AQ415" s="180"/>
      <c r="AR415" s="180"/>
      <c r="AS415" s="180"/>
      <c r="AT415" s="180"/>
      <c r="AU415" s="180"/>
      <c r="AV415" s="180"/>
      <c r="AW415" s="180"/>
      <c r="AX415" s="180"/>
      <c r="AY415" s="180"/>
      <c r="AZ415" s="1469"/>
      <c r="BA415" s="1469"/>
      <c r="BB415" s="1478"/>
      <c r="CI415" s="1478"/>
      <c r="CJ415" s="1478"/>
      <c r="CK415" s="1478"/>
      <c r="CL415" s="1478"/>
      <c r="CM415" s="1478"/>
      <c r="CN415" s="1478"/>
    </row>
    <row r="416" spans="1:92" x14ac:dyDescent="0.2">
      <c r="A416" s="180"/>
      <c r="B416" s="1478"/>
      <c r="C416" s="1478"/>
      <c r="D416" s="1478"/>
      <c r="E416" s="1481"/>
      <c r="F416" s="1481"/>
      <c r="G416" s="1478"/>
      <c r="H416" s="1478"/>
      <c r="I416" s="1478"/>
      <c r="J416" s="1478"/>
      <c r="K416" s="1478"/>
      <c r="L416" s="1478"/>
      <c r="M416" s="1478"/>
      <c r="N416" s="180"/>
      <c r="O416" s="180"/>
      <c r="P416" s="180"/>
      <c r="Q416" s="1469"/>
      <c r="R416" s="180"/>
      <c r="S416" s="180"/>
      <c r="T416" s="180"/>
      <c r="U416" s="180"/>
      <c r="V416" s="180"/>
      <c r="W416" s="180"/>
      <c r="X416" s="180"/>
      <c r="Y416" s="180"/>
      <c r="Z416" s="180"/>
      <c r="AA416" s="180"/>
      <c r="AB416" s="180"/>
      <c r="AC416" s="180"/>
      <c r="AD416" s="180"/>
      <c r="AE416" s="180"/>
      <c r="AF416" s="180"/>
      <c r="AG416" s="180"/>
      <c r="AH416" s="180"/>
      <c r="AI416" s="180"/>
      <c r="AJ416" s="180"/>
      <c r="AK416" s="180"/>
      <c r="AL416" s="180"/>
      <c r="AM416" s="180"/>
      <c r="AN416" s="180"/>
      <c r="AO416" s="180"/>
      <c r="AP416" s="180"/>
      <c r="AQ416" s="180"/>
      <c r="AR416" s="180"/>
      <c r="AS416" s="180"/>
      <c r="AT416" s="180"/>
      <c r="AU416" s="180"/>
      <c r="AV416" s="180"/>
      <c r="AW416" s="180"/>
      <c r="AX416" s="180"/>
      <c r="AY416" s="180"/>
      <c r="AZ416" s="1469"/>
      <c r="BA416" s="1469"/>
      <c r="BB416" s="1478"/>
      <c r="CI416" s="1478"/>
      <c r="CJ416" s="1478"/>
      <c r="CK416" s="1478"/>
      <c r="CL416" s="1478"/>
      <c r="CM416" s="1478"/>
      <c r="CN416" s="1478"/>
    </row>
    <row r="417" spans="1:92" x14ac:dyDescent="0.2">
      <c r="A417" s="180"/>
      <c r="B417" s="1478"/>
      <c r="C417" s="1478"/>
      <c r="D417" s="1478"/>
      <c r="E417" s="1481"/>
      <c r="F417" s="1481"/>
      <c r="G417" s="1478"/>
      <c r="H417" s="1478"/>
      <c r="I417" s="1478"/>
      <c r="J417" s="1478"/>
      <c r="K417" s="1478"/>
      <c r="L417" s="1478"/>
      <c r="M417" s="1478"/>
      <c r="N417" s="180"/>
      <c r="O417" s="180"/>
      <c r="P417" s="180"/>
      <c r="Q417" s="1469"/>
      <c r="R417" s="180"/>
      <c r="S417" s="180"/>
      <c r="T417" s="180"/>
      <c r="U417" s="180"/>
      <c r="V417" s="180"/>
      <c r="W417" s="180"/>
      <c r="X417" s="180"/>
      <c r="Y417" s="180"/>
      <c r="Z417" s="180"/>
      <c r="AA417" s="180"/>
      <c r="AB417" s="180"/>
      <c r="AC417" s="180"/>
      <c r="AD417" s="180"/>
      <c r="AE417" s="180"/>
      <c r="AF417" s="180"/>
      <c r="AG417" s="180"/>
      <c r="AH417" s="180"/>
      <c r="AI417" s="180"/>
      <c r="AJ417" s="180"/>
      <c r="AK417" s="180"/>
      <c r="AL417" s="180"/>
      <c r="AM417" s="180"/>
      <c r="AN417" s="180"/>
      <c r="AO417" s="180"/>
      <c r="AP417" s="180"/>
      <c r="AQ417" s="180"/>
      <c r="AR417" s="180"/>
      <c r="AS417" s="180"/>
      <c r="AT417" s="180"/>
      <c r="AU417" s="180"/>
      <c r="AV417" s="180"/>
      <c r="AW417" s="180"/>
      <c r="AX417" s="180"/>
      <c r="AY417" s="180"/>
      <c r="AZ417" s="1469"/>
      <c r="BA417" s="1469"/>
      <c r="BB417" s="1478"/>
      <c r="CI417" s="1478"/>
      <c r="CJ417" s="1478"/>
      <c r="CK417" s="1478"/>
      <c r="CL417" s="1478"/>
      <c r="CM417" s="1478"/>
      <c r="CN417" s="1478"/>
    </row>
    <row r="418" spans="1:92" x14ac:dyDescent="0.2">
      <c r="A418" s="180"/>
      <c r="B418" s="1478"/>
      <c r="C418" s="1478"/>
      <c r="D418" s="1478"/>
      <c r="E418" s="1481"/>
      <c r="F418" s="1481"/>
      <c r="G418" s="1478"/>
      <c r="H418" s="1478"/>
      <c r="I418" s="1478"/>
      <c r="J418" s="1478"/>
      <c r="K418" s="1478"/>
      <c r="L418" s="1478"/>
      <c r="M418" s="1478"/>
      <c r="N418" s="180"/>
      <c r="O418" s="180"/>
      <c r="P418" s="180"/>
      <c r="Q418" s="1469"/>
      <c r="R418" s="180"/>
      <c r="S418" s="180"/>
      <c r="T418" s="180"/>
      <c r="U418" s="180"/>
      <c r="V418" s="180"/>
      <c r="W418" s="180"/>
      <c r="X418" s="180"/>
      <c r="Y418" s="180"/>
      <c r="Z418" s="180"/>
      <c r="AA418" s="180"/>
      <c r="AB418" s="180"/>
      <c r="AC418" s="180"/>
      <c r="AD418" s="180"/>
      <c r="AE418" s="180"/>
      <c r="AF418" s="180"/>
      <c r="AG418" s="180"/>
      <c r="AH418" s="180"/>
      <c r="AI418" s="180"/>
      <c r="AJ418" s="180"/>
      <c r="AK418" s="180"/>
      <c r="AL418" s="180"/>
      <c r="AM418" s="180"/>
      <c r="AN418" s="180"/>
      <c r="AO418" s="180"/>
      <c r="AP418" s="180"/>
      <c r="AQ418" s="180"/>
      <c r="AR418" s="180"/>
      <c r="AS418" s="180"/>
      <c r="AT418" s="180"/>
      <c r="AU418" s="180"/>
      <c r="AV418" s="180"/>
      <c r="AW418" s="180"/>
      <c r="AX418" s="180"/>
      <c r="AY418" s="180"/>
      <c r="AZ418" s="1469"/>
      <c r="BA418" s="1469"/>
      <c r="BB418" s="1478"/>
      <c r="CI418" s="1478"/>
      <c r="CJ418" s="1478"/>
      <c r="CK418" s="1478"/>
      <c r="CL418" s="1478"/>
      <c r="CM418" s="1478"/>
      <c r="CN418" s="1478"/>
    </row>
    <row r="419" spans="1:92" x14ac:dyDescent="0.2">
      <c r="A419" s="180"/>
      <c r="B419" s="1478"/>
      <c r="C419" s="1478"/>
      <c r="D419" s="1478"/>
      <c r="E419" s="1481"/>
      <c r="F419" s="1481"/>
      <c r="G419" s="1478"/>
      <c r="H419" s="1478"/>
      <c r="I419" s="1478"/>
      <c r="J419" s="1478"/>
      <c r="K419" s="1478"/>
      <c r="L419" s="1478"/>
      <c r="M419" s="1478"/>
      <c r="N419" s="180"/>
      <c r="O419" s="180"/>
      <c r="P419" s="180"/>
      <c r="Q419" s="1469"/>
      <c r="R419" s="180"/>
      <c r="S419" s="180"/>
      <c r="T419" s="180"/>
      <c r="U419" s="180"/>
      <c r="V419" s="180"/>
      <c r="W419" s="180"/>
      <c r="X419" s="180"/>
      <c r="Y419" s="180"/>
      <c r="Z419" s="180"/>
      <c r="AA419" s="180"/>
      <c r="AB419" s="180"/>
      <c r="AC419" s="180"/>
      <c r="AD419" s="180"/>
      <c r="AE419" s="180"/>
      <c r="AF419" s="180"/>
      <c r="AG419" s="180"/>
      <c r="AH419" s="180"/>
      <c r="AI419" s="180"/>
      <c r="AJ419" s="180"/>
      <c r="AK419" s="180"/>
      <c r="AL419" s="180"/>
      <c r="AM419" s="180"/>
      <c r="AN419" s="180"/>
      <c r="AO419" s="180"/>
      <c r="AP419" s="180"/>
      <c r="AQ419" s="180"/>
      <c r="AR419" s="180"/>
      <c r="AS419" s="180"/>
      <c r="AT419" s="180"/>
      <c r="AU419" s="180"/>
      <c r="AV419" s="180"/>
      <c r="AW419" s="180"/>
      <c r="AX419" s="180"/>
      <c r="AY419" s="180"/>
      <c r="AZ419" s="1469"/>
      <c r="BA419" s="1469"/>
      <c r="BB419" s="1478"/>
      <c r="CI419" s="1478"/>
      <c r="CJ419" s="1478"/>
      <c r="CK419" s="1478"/>
      <c r="CL419" s="1478"/>
      <c r="CM419" s="1478"/>
      <c r="CN419" s="1478"/>
    </row>
    <row r="420" spans="1:92" x14ac:dyDescent="0.2">
      <c r="A420" s="180"/>
      <c r="B420" s="1478"/>
      <c r="C420" s="1478"/>
      <c r="D420" s="1478"/>
      <c r="E420" s="1481"/>
      <c r="F420" s="1481"/>
      <c r="G420" s="1478"/>
      <c r="H420" s="1478"/>
      <c r="I420" s="1478"/>
      <c r="J420" s="1478"/>
      <c r="K420" s="1478"/>
      <c r="L420" s="1478"/>
      <c r="M420" s="1478"/>
      <c r="N420" s="180"/>
      <c r="O420" s="180"/>
      <c r="P420" s="180"/>
      <c r="Q420" s="1469"/>
      <c r="R420" s="180"/>
      <c r="S420" s="180"/>
      <c r="T420" s="180"/>
      <c r="U420" s="180"/>
      <c r="V420" s="180"/>
      <c r="W420" s="180"/>
      <c r="X420" s="180"/>
      <c r="Y420" s="180"/>
      <c r="Z420" s="180"/>
      <c r="AA420" s="180"/>
      <c r="AB420" s="180"/>
      <c r="AC420" s="180"/>
      <c r="AD420" s="180"/>
      <c r="AE420" s="180"/>
      <c r="AF420" s="180"/>
      <c r="AG420" s="180"/>
      <c r="AH420" s="180"/>
      <c r="AI420" s="180"/>
      <c r="AJ420" s="180"/>
      <c r="AK420" s="180"/>
      <c r="AL420" s="180"/>
      <c r="AM420" s="180"/>
      <c r="AN420" s="180"/>
      <c r="AO420" s="180"/>
      <c r="AP420" s="180"/>
      <c r="AQ420" s="180"/>
      <c r="AR420" s="180"/>
      <c r="AS420" s="180"/>
      <c r="AT420" s="180"/>
      <c r="AU420" s="180"/>
      <c r="AV420" s="180"/>
      <c r="AW420" s="180"/>
      <c r="AX420" s="180"/>
      <c r="AY420" s="180"/>
      <c r="AZ420" s="1469"/>
      <c r="BA420" s="1469"/>
      <c r="BB420" s="1478"/>
      <c r="CI420" s="1478"/>
      <c r="CJ420" s="1478"/>
      <c r="CK420" s="1478"/>
      <c r="CL420" s="1478"/>
      <c r="CM420" s="1478"/>
      <c r="CN420" s="1478"/>
    </row>
    <row r="421" spans="1:92" x14ac:dyDescent="0.2">
      <c r="A421" s="180"/>
      <c r="B421" s="1478"/>
      <c r="C421" s="1478"/>
      <c r="D421" s="1478"/>
      <c r="E421" s="1481"/>
      <c r="F421" s="1481"/>
      <c r="G421" s="1478"/>
      <c r="H421" s="1478"/>
      <c r="I421" s="1478"/>
      <c r="J421" s="1478"/>
      <c r="K421" s="1478"/>
      <c r="L421" s="1478"/>
      <c r="M421" s="1478"/>
      <c r="N421" s="180"/>
      <c r="O421" s="180"/>
      <c r="P421" s="180"/>
      <c r="Q421" s="1469"/>
      <c r="R421" s="180"/>
      <c r="S421" s="180"/>
      <c r="T421" s="180"/>
      <c r="U421" s="180"/>
      <c r="V421" s="180"/>
      <c r="W421" s="180"/>
      <c r="X421" s="180"/>
      <c r="Y421" s="180"/>
      <c r="Z421" s="180"/>
      <c r="AA421" s="180"/>
      <c r="AB421" s="180"/>
      <c r="AC421" s="180"/>
      <c r="AD421" s="180"/>
      <c r="AE421" s="180"/>
      <c r="AF421" s="180"/>
      <c r="AG421" s="180"/>
      <c r="AH421" s="180"/>
      <c r="AI421" s="180"/>
      <c r="AJ421" s="180"/>
      <c r="AK421" s="180"/>
      <c r="AL421" s="180"/>
      <c r="AM421" s="180"/>
      <c r="AN421" s="180"/>
      <c r="AO421" s="180"/>
      <c r="AP421" s="180"/>
      <c r="AQ421" s="180"/>
      <c r="AR421" s="180"/>
      <c r="AS421" s="180"/>
      <c r="AT421" s="180"/>
      <c r="AU421" s="180"/>
      <c r="AV421" s="180"/>
      <c r="AW421" s="180"/>
      <c r="AX421" s="180"/>
      <c r="AY421" s="180"/>
      <c r="AZ421" s="1469"/>
      <c r="BA421" s="1469"/>
      <c r="BB421" s="1478"/>
      <c r="CI421" s="1478"/>
      <c r="CJ421" s="1478"/>
      <c r="CK421" s="1478"/>
      <c r="CL421" s="1478"/>
      <c r="CM421" s="1478"/>
      <c r="CN421" s="1478"/>
    </row>
    <row r="422" spans="1:92" x14ac:dyDescent="0.2">
      <c r="A422" s="180"/>
      <c r="B422" s="1478"/>
      <c r="C422" s="1478"/>
      <c r="D422" s="1478"/>
      <c r="E422" s="1481"/>
      <c r="F422" s="1481"/>
      <c r="G422" s="1478"/>
      <c r="H422" s="1478"/>
      <c r="I422" s="1478"/>
      <c r="J422" s="1478"/>
      <c r="K422" s="1478"/>
      <c r="L422" s="1478"/>
      <c r="M422" s="1478"/>
      <c r="N422" s="180"/>
      <c r="O422" s="180"/>
      <c r="P422" s="180"/>
      <c r="Q422" s="1469"/>
      <c r="R422" s="180"/>
      <c r="S422" s="180"/>
      <c r="T422" s="180"/>
      <c r="U422" s="180"/>
      <c r="V422" s="180"/>
      <c r="W422" s="180"/>
      <c r="X422" s="180"/>
      <c r="Y422" s="180"/>
      <c r="Z422" s="180"/>
      <c r="AA422" s="180"/>
      <c r="AB422" s="180"/>
      <c r="AC422" s="180"/>
      <c r="AD422" s="180"/>
      <c r="AE422" s="180"/>
      <c r="AF422" s="180"/>
      <c r="AG422" s="180"/>
      <c r="AH422" s="180"/>
      <c r="AI422" s="180"/>
      <c r="AJ422" s="180"/>
      <c r="AK422" s="180"/>
      <c r="AL422" s="180"/>
      <c r="AM422" s="180"/>
      <c r="AN422" s="180"/>
      <c r="AO422" s="180"/>
      <c r="AP422" s="180"/>
      <c r="AQ422" s="180"/>
      <c r="AR422" s="180"/>
      <c r="AS422" s="180"/>
      <c r="AT422" s="180"/>
      <c r="AU422" s="180"/>
      <c r="AV422" s="180"/>
      <c r="AW422" s="180"/>
      <c r="AX422" s="180"/>
      <c r="AY422" s="180"/>
      <c r="AZ422" s="1469"/>
      <c r="BA422" s="1469"/>
      <c r="BB422" s="1478"/>
      <c r="CI422" s="1478"/>
      <c r="CJ422" s="1478"/>
      <c r="CK422" s="1478"/>
      <c r="CL422" s="1478"/>
      <c r="CM422" s="1478"/>
      <c r="CN422" s="1478"/>
    </row>
    <row r="423" spans="1:92" x14ac:dyDescent="0.2">
      <c r="A423" s="180"/>
      <c r="B423" s="1478"/>
      <c r="C423" s="1478"/>
      <c r="D423" s="1478"/>
      <c r="E423" s="1481"/>
      <c r="F423" s="1481"/>
      <c r="G423" s="1478"/>
      <c r="H423" s="1478"/>
      <c r="I423" s="1478"/>
      <c r="J423" s="1478"/>
      <c r="K423" s="1478"/>
      <c r="L423" s="1478"/>
      <c r="M423" s="1478"/>
      <c r="N423" s="180"/>
      <c r="O423" s="180"/>
      <c r="P423" s="180"/>
      <c r="Q423" s="1469"/>
      <c r="R423" s="180"/>
      <c r="S423" s="180"/>
      <c r="T423" s="180"/>
      <c r="U423" s="180"/>
      <c r="V423" s="180"/>
      <c r="W423" s="180"/>
      <c r="X423" s="180"/>
      <c r="Y423" s="180"/>
      <c r="Z423" s="180"/>
      <c r="AA423" s="180"/>
      <c r="AB423" s="180"/>
      <c r="AC423" s="180"/>
      <c r="AD423" s="180"/>
      <c r="AE423" s="180"/>
      <c r="AF423" s="180"/>
      <c r="AG423" s="180"/>
      <c r="AH423" s="180"/>
      <c r="AI423" s="180"/>
      <c r="AJ423" s="180"/>
      <c r="AK423" s="180"/>
      <c r="AL423" s="180"/>
      <c r="AM423" s="180"/>
      <c r="AN423" s="180"/>
      <c r="AO423" s="180"/>
      <c r="AP423" s="180"/>
      <c r="AQ423" s="180"/>
      <c r="AR423" s="180"/>
      <c r="AS423" s="180"/>
      <c r="AT423" s="180"/>
      <c r="AU423" s="180"/>
      <c r="AV423" s="180"/>
      <c r="AW423" s="180"/>
      <c r="AX423" s="180"/>
      <c r="AY423" s="180"/>
      <c r="AZ423" s="1469"/>
      <c r="BA423" s="1469"/>
      <c r="BB423" s="1478"/>
      <c r="CI423" s="1478"/>
      <c r="CJ423" s="1478"/>
      <c r="CK423" s="1478"/>
      <c r="CL423" s="1478"/>
      <c r="CM423" s="1478"/>
      <c r="CN423" s="1478"/>
    </row>
    <row r="424" spans="1:92" x14ac:dyDescent="0.2">
      <c r="A424" s="180"/>
      <c r="B424" s="1478"/>
      <c r="C424" s="1478"/>
      <c r="D424" s="1478"/>
      <c r="E424" s="1481"/>
      <c r="F424" s="1481"/>
      <c r="G424" s="1478"/>
      <c r="H424" s="1478"/>
      <c r="I424" s="1478"/>
      <c r="J424" s="1478"/>
      <c r="K424" s="1478"/>
      <c r="L424" s="1478"/>
      <c r="M424" s="1478"/>
      <c r="N424" s="180"/>
      <c r="O424" s="180"/>
      <c r="P424" s="180"/>
      <c r="Q424" s="1469"/>
      <c r="R424" s="180"/>
      <c r="S424" s="180"/>
      <c r="T424" s="180"/>
      <c r="U424" s="180"/>
      <c r="V424" s="180"/>
      <c r="W424" s="180"/>
      <c r="X424" s="180"/>
      <c r="Y424" s="180"/>
      <c r="Z424" s="180"/>
      <c r="AA424" s="180"/>
      <c r="AB424" s="180"/>
      <c r="AC424" s="180"/>
      <c r="AD424" s="180"/>
      <c r="AE424" s="180"/>
      <c r="AF424" s="180"/>
      <c r="AG424" s="180"/>
      <c r="AH424" s="180"/>
      <c r="AI424" s="180"/>
      <c r="AJ424" s="180"/>
      <c r="AK424" s="180"/>
      <c r="AL424" s="180"/>
      <c r="AM424" s="180"/>
      <c r="AN424" s="180"/>
      <c r="AO424" s="180"/>
      <c r="AP424" s="180"/>
      <c r="AQ424" s="180"/>
      <c r="AR424" s="180"/>
      <c r="AS424" s="180"/>
      <c r="AT424" s="180"/>
      <c r="AU424" s="180"/>
      <c r="AV424" s="180"/>
      <c r="AW424" s="180"/>
      <c r="AX424" s="180"/>
      <c r="AY424" s="180"/>
      <c r="AZ424" s="1469"/>
      <c r="BA424" s="1469"/>
      <c r="BB424" s="1478"/>
      <c r="CI424" s="1478"/>
      <c r="CJ424" s="1478"/>
      <c r="CK424" s="1478"/>
      <c r="CL424" s="1478"/>
      <c r="CM424" s="1478"/>
      <c r="CN424" s="1478"/>
    </row>
    <row r="425" spans="1:92" x14ac:dyDescent="0.2">
      <c r="A425" s="180"/>
      <c r="B425" s="1478"/>
      <c r="C425" s="1478"/>
      <c r="D425" s="1478"/>
      <c r="E425" s="1481"/>
      <c r="F425" s="1481"/>
      <c r="G425" s="1478"/>
      <c r="H425" s="1478"/>
      <c r="I425" s="1478"/>
      <c r="J425" s="1478"/>
      <c r="K425" s="1478"/>
      <c r="L425" s="1478"/>
      <c r="M425" s="1478"/>
      <c r="N425" s="180"/>
      <c r="O425" s="180"/>
      <c r="P425" s="180"/>
      <c r="Q425" s="1469"/>
      <c r="R425" s="180"/>
      <c r="S425" s="180"/>
      <c r="T425" s="180"/>
      <c r="U425" s="180"/>
      <c r="V425" s="180"/>
      <c r="W425" s="180"/>
      <c r="X425" s="180"/>
      <c r="Y425" s="180"/>
      <c r="Z425" s="180"/>
      <c r="AA425" s="180"/>
      <c r="AB425" s="180"/>
      <c r="AC425" s="180"/>
      <c r="AD425" s="180"/>
      <c r="AE425" s="180"/>
      <c r="AF425" s="180"/>
      <c r="AG425" s="180"/>
      <c r="AH425" s="180"/>
      <c r="AI425" s="180"/>
      <c r="AJ425" s="180"/>
      <c r="AK425" s="180"/>
      <c r="AL425" s="180"/>
      <c r="AM425" s="180"/>
      <c r="AN425" s="180"/>
      <c r="AO425" s="180"/>
      <c r="AP425" s="180"/>
      <c r="AQ425" s="180"/>
      <c r="AR425" s="180"/>
      <c r="AS425" s="180"/>
      <c r="AT425" s="180"/>
      <c r="AU425" s="180"/>
      <c r="AV425" s="180"/>
      <c r="AW425" s="180"/>
      <c r="AX425" s="180"/>
      <c r="AY425" s="180"/>
      <c r="AZ425" s="1469"/>
      <c r="BA425" s="1469"/>
      <c r="BB425" s="1478"/>
      <c r="CI425" s="1478"/>
      <c r="CJ425" s="1478"/>
      <c r="CK425" s="1478"/>
      <c r="CL425" s="1478"/>
      <c r="CM425" s="1478"/>
      <c r="CN425" s="1478"/>
    </row>
    <row r="426" spans="1:92" x14ac:dyDescent="0.2">
      <c r="A426" s="180"/>
      <c r="B426" s="1478"/>
      <c r="C426" s="1478"/>
      <c r="D426" s="1478"/>
      <c r="E426" s="1481"/>
      <c r="F426" s="1481"/>
      <c r="G426" s="1478"/>
      <c r="H426" s="1478"/>
      <c r="I426" s="1478"/>
      <c r="J426" s="1478"/>
      <c r="K426" s="1478"/>
      <c r="L426" s="1478"/>
      <c r="M426" s="1478"/>
      <c r="N426" s="180"/>
      <c r="O426" s="180"/>
      <c r="P426" s="180"/>
      <c r="Q426" s="1469"/>
      <c r="R426" s="180"/>
      <c r="S426" s="180"/>
      <c r="T426" s="180"/>
      <c r="U426" s="180"/>
      <c r="V426" s="180"/>
      <c r="W426" s="180"/>
      <c r="X426" s="180"/>
      <c r="Y426" s="180"/>
      <c r="Z426" s="180"/>
      <c r="AA426" s="180"/>
      <c r="AB426" s="180"/>
      <c r="AC426" s="180"/>
      <c r="AD426" s="180"/>
      <c r="AE426" s="180"/>
      <c r="AF426" s="180"/>
      <c r="AG426" s="180"/>
      <c r="AH426" s="180"/>
      <c r="AI426" s="180"/>
      <c r="AJ426" s="180"/>
      <c r="AK426" s="180"/>
      <c r="AL426" s="180"/>
      <c r="AM426" s="180"/>
      <c r="AN426" s="180"/>
      <c r="AO426" s="180"/>
      <c r="AP426" s="180"/>
      <c r="AQ426" s="180"/>
      <c r="AR426" s="180"/>
      <c r="AS426" s="180"/>
      <c r="AT426" s="180"/>
      <c r="AU426" s="180"/>
      <c r="AV426" s="180"/>
      <c r="AW426" s="180"/>
      <c r="AX426" s="180"/>
      <c r="AY426" s="180"/>
      <c r="AZ426" s="1469"/>
      <c r="BA426" s="1469"/>
      <c r="BB426" s="1478"/>
      <c r="CI426" s="1478"/>
      <c r="CJ426" s="1478"/>
      <c r="CK426" s="1478"/>
      <c r="CL426" s="1478"/>
      <c r="CM426" s="1478"/>
      <c r="CN426" s="1478"/>
    </row>
    <row r="427" spans="1:92" x14ac:dyDescent="0.2">
      <c r="A427" s="180"/>
      <c r="B427" s="1478"/>
      <c r="C427" s="1478"/>
      <c r="D427" s="1478"/>
      <c r="E427" s="1481"/>
      <c r="F427" s="1481"/>
      <c r="G427" s="1478"/>
      <c r="H427" s="1478"/>
      <c r="I427" s="1478"/>
      <c r="J427" s="1478"/>
      <c r="K427" s="1478"/>
      <c r="L427" s="1478"/>
      <c r="M427" s="1478"/>
      <c r="N427" s="180"/>
      <c r="O427" s="180"/>
      <c r="P427" s="180"/>
      <c r="Q427" s="1469"/>
      <c r="R427" s="180"/>
      <c r="S427" s="180"/>
      <c r="T427" s="180"/>
      <c r="U427" s="180"/>
      <c r="V427" s="180"/>
      <c r="W427" s="180"/>
      <c r="X427" s="180"/>
      <c r="Y427" s="180"/>
      <c r="Z427" s="180"/>
      <c r="AA427" s="180"/>
      <c r="AB427" s="180"/>
      <c r="AC427" s="180"/>
      <c r="AD427" s="180"/>
      <c r="AE427" s="180"/>
      <c r="AF427" s="180"/>
      <c r="AG427" s="180"/>
      <c r="AH427" s="180"/>
      <c r="AI427" s="180"/>
      <c r="AJ427" s="180"/>
      <c r="AK427" s="180"/>
      <c r="AL427" s="180"/>
      <c r="AM427" s="180"/>
      <c r="AN427" s="180"/>
      <c r="AO427" s="180"/>
      <c r="AP427" s="180"/>
      <c r="AQ427" s="180"/>
      <c r="AR427" s="180"/>
      <c r="AS427" s="180"/>
      <c r="AT427" s="180"/>
      <c r="AU427" s="180"/>
      <c r="AV427" s="180"/>
      <c r="AW427" s="180"/>
      <c r="AX427" s="180"/>
      <c r="AY427" s="180"/>
      <c r="AZ427" s="1469"/>
      <c r="BA427" s="1469"/>
      <c r="BB427" s="1478"/>
      <c r="CI427" s="1478"/>
      <c r="CJ427" s="1478"/>
      <c r="CK427" s="1478"/>
      <c r="CL427" s="1478"/>
      <c r="CM427" s="1478"/>
      <c r="CN427" s="1478"/>
    </row>
    <row r="428" spans="1:92" x14ac:dyDescent="0.2">
      <c r="A428" s="180"/>
      <c r="B428" s="1478"/>
      <c r="C428" s="1478"/>
      <c r="D428" s="1478"/>
      <c r="E428" s="1481"/>
      <c r="F428" s="1481"/>
      <c r="G428" s="1478"/>
      <c r="H428" s="1478"/>
      <c r="I428" s="1478"/>
      <c r="J428" s="1478"/>
      <c r="K428" s="1478"/>
      <c r="L428" s="1478"/>
      <c r="M428" s="1478"/>
      <c r="N428" s="180"/>
      <c r="O428" s="180"/>
      <c r="P428" s="180"/>
      <c r="Q428" s="1469"/>
      <c r="R428" s="180"/>
      <c r="S428" s="180"/>
      <c r="T428" s="180"/>
      <c r="U428" s="180"/>
      <c r="V428" s="180"/>
      <c r="W428" s="180"/>
      <c r="X428" s="180"/>
      <c r="Y428" s="180"/>
      <c r="Z428" s="180"/>
      <c r="AA428" s="180"/>
      <c r="AB428" s="180"/>
      <c r="AC428" s="180"/>
      <c r="AD428" s="180"/>
      <c r="AE428" s="180"/>
      <c r="AF428" s="180"/>
      <c r="AG428" s="180"/>
      <c r="AH428" s="180"/>
      <c r="AI428" s="180"/>
      <c r="AJ428" s="180"/>
      <c r="AK428" s="180"/>
      <c r="AL428" s="180"/>
      <c r="AM428" s="180"/>
      <c r="AN428" s="180"/>
      <c r="AO428" s="180"/>
      <c r="AP428" s="180"/>
      <c r="AQ428" s="180"/>
      <c r="AR428" s="180"/>
      <c r="AS428" s="180"/>
      <c r="AT428" s="180"/>
      <c r="AU428" s="180"/>
      <c r="AV428" s="180"/>
      <c r="AW428" s="180"/>
      <c r="AX428" s="180"/>
      <c r="AY428" s="180"/>
      <c r="AZ428" s="1469"/>
      <c r="BA428" s="1469"/>
      <c r="BB428" s="1478"/>
      <c r="CI428" s="1478"/>
      <c r="CJ428" s="1478"/>
      <c r="CK428" s="1478"/>
      <c r="CL428" s="1478"/>
      <c r="CM428" s="1478"/>
      <c r="CN428" s="1478"/>
    </row>
    <row r="429" spans="1:92" x14ac:dyDescent="0.2">
      <c r="A429" s="180"/>
      <c r="B429" s="1478"/>
      <c r="C429" s="1478"/>
      <c r="D429" s="1478"/>
      <c r="E429" s="1481"/>
      <c r="F429" s="1481"/>
      <c r="G429" s="1478"/>
      <c r="H429" s="1478"/>
      <c r="I429" s="1478"/>
      <c r="J429" s="1478"/>
      <c r="K429" s="1478"/>
      <c r="L429" s="1478"/>
      <c r="M429" s="1478"/>
      <c r="N429" s="180"/>
      <c r="O429" s="180"/>
      <c r="P429" s="180"/>
      <c r="Q429" s="1469"/>
      <c r="R429" s="180"/>
      <c r="S429" s="180"/>
      <c r="T429" s="180"/>
      <c r="U429" s="180"/>
      <c r="V429" s="180"/>
      <c r="W429" s="180"/>
      <c r="X429" s="180"/>
      <c r="Y429" s="180"/>
      <c r="Z429" s="180"/>
      <c r="AA429" s="180"/>
      <c r="AB429" s="180"/>
      <c r="AC429" s="180"/>
      <c r="AD429" s="180"/>
      <c r="AE429" s="180"/>
      <c r="AF429" s="180"/>
      <c r="AG429" s="180"/>
      <c r="AH429" s="180"/>
      <c r="AI429" s="180"/>
      <c r="AJ429" s="180"/>
      <c r="AK429" s="180"/>
      <c r="AL429" s="180"/>
      <c r="AM429" s="180"/>
      <c r="AN429" s="180"/>
      <c r="AO429" s="180"/>
      <c r="AP429" s="180"/>
      <c r="AQ429" s="180"/>
      <c r="AR429" s="180"/>
      <c r="AS429" s="180"/>
      <c r="AT429" s="180"/>
      <c r="AU429" s="180"/>
      <c r="AV429" s="180"/>
      <c r="AW429" s="180"/>
      <c r="AX429" s="180"/>
      <c r="AY429" s="180"/>
      <c r="AZ429" s="1469"/>
      <c r="BA429" s="1469"/>
      <c r="BB429" s="1478"/>
      <c r="CI429" s="1478"/>
      <c r="CJ429" s="1478"/>
      <c r="CK429" s="1478"/>
      <c r="CL429" s="1478"/>
      <c r="CM429" s="1478"/>
      <c r="CN429" s="1478"/>
    </row>
    <row r="430" spans="1:92" x14ac:dyDescent="0.2">
      <c r="A430" s="180"/>
      <c r="B430" s="1478"/>
      <c r="C430" s="1478"/>
      <c r="D430" s="1478"/>
      <c r="E430" s="1481"/>
      <c r="F430" s="1481"/>
      <c r="G430" s="1478"/>
      <c r="H430" s="1478"/>
      <c r="I430" s="1478"/>
      <c r="J430" s="1478"/>
      <c r="K430" s="1478"/>
      <c r="L430" s="1478"/>
      <c r="M430" s="1478"/>
      <c r="N430" s="180"/>
      <c r="O430" s="180"/>
      <c r="P430" s="180"/>
      <c r="Q430" s="1469"/>
      <c r="R430" s="180"/>
      <c r="S430" s="180"/>
      <c r="T430" s="180"/>
      <c r="U430" s="180"/>
      <c r="V430" s="180"/>
      <c r="W430" s="180"/>
      <c r="X430" s="180"/>
      <c r="Y430" s="180"/>
      <c r="Z430" s="180"/>
      <c r="AA430" s="180"/>
      <c r="AB430" s="180"/>
      <c r="AC430" s="180"/>
      <c r="AD430" s="180"/>
      <c r="AE430" s="180"/>
      <c r="AF430" s="180"/>
      <c r="AG430" s="180"/>
      <c r="AH430" s="180"/>
      <c r="AI430" s="180"/>
      <c r="AJ430" s="180"/>
      <c r="AK430" s="180"/>
      <c r="AL430" s="180"/>
      <c r="AM430" s="180"/>
      <c r="AN430" s="180"/>
      <c r="AO430" s="180"/>
      <c r="AP430" s="180"/>
      <c r="AQ430" s="180"/>
      <c r="AR430" s="180"/>
      <c r="AS430" s="180"/>
      <c r="AT430" s="180"/>
      <c r="AU430" s="180"/>
      <c r="AV430" s="180"/>
      <c r="AW430" s="180"/>
      <c r="AX430" s="180"/>
      <c r="AY430" s="180"/>
      <c r="AZ430" s="1469"/>
      <c r="BA430" s="1469"/>
      <c r="BB430" s="1478"/>
      <c r="CI430" s="1478"/>
      <c r="CJ430" s="1478"/>
      <c r="CK430" s="1478"/>
      <c r="CL430" s="1478"/>
      <c r="CM430" s="1478"/>
      <c r="CN430" s="1478"/>
    </row>
    <row r="431" spans="1:92" x14ac:dyDescent="0.2">
      <c r="A431" s="180"/>
      <c r="B431" s="1478"/>
      <c r="C431" s="1478"/>
      <c r="D431" s="1478"/>
      <c r="E431" s="1481"/>
      <c r="F431" s="1481"/>
      <c r="G431" s="1478"/>
      <c r="H431" s="1478"/>
      <c r="I431" s="1478"/>
      <c r="J431" s="1478"/>
      <c r="K431" s="1478"/>
      <c r="L431" s="1478"/>
      <c r="M431" s="1478"/>
      <c r="N431" s="180"/>
      <c r="O431" s="180"/>
      <c r="P431" s="180"/>
      <c r="Q431" s="1469"/>
      <c r="R431" s="180"/>
      <c r="S431" s="180"/>
      <c r="T431" s="180"/>
      <c r="U431" s="180"/>
      <c r="V431" s="180"/>
      <c r="W431" s="180"/>
      <c r="X431" s="180"/>
      <c r="Y431" s="180"/>
      <c r="Z431" s="180"/>
      <c r="AA431" s="180"/>
      <c r="AB431" s="180"/>
      <c r="AC431" s="180"/>
      <c r="AD431" s="180"/>
      <c r="AE431" s="180"/>
      <c r="AF431" s="180"/>
      <c r="AG431" s="180"/>
      <c r="AH431" s="180"/>
      <c r="AI431" s="180"/>
      <c r="AJ431" s="180"/>
      <c r="AK431" s="180"/>
      <c r="AL431" s="180"/>
      <c r="AM431" s="180"/>
      <c r="AN431" s="180"/>
      <c r="AO431" s="180"/>
      <c r="AP431" s="180"/>
      <c r="AQ431" s="180"/>
      <c r="AR431" s="180"/>
      <c r="AS431" s="180"/>
      <c r="AT431" s="180"/>
      <c r="AU431" s="180"/>
      <c r="AV431" s="180"/>
      <c r="AW431" s="180"/>
      <c r="AX431" s="180"/>
      <c r="AY431" s="180"/>
      <c r="AZ431" s="1469"/>
      <c r="BA431" s="1469"/>
      <c r="BB431" s="1478"/>
      <c r="CI431" s="1478"/>
      <c r="CJ431" s="1478"/>
      <c r="CK431" s="1478"/>
      <c r="CL431" s="1478"/>
      <c r="CM431" s="1478"/>
      <c r="CN431" s="1478"/>
    </row>
    <row r="432" spans="1:92" x14ac:dyDescent="0.2">
      <c r="A432" s="180"/>
      <c r="B432" s="1478"/>
      <c r="C432" s="1478"/>
      <c r="D432" s="1478"/>
      <c r="E432" s="1481"/>
      <c r="F432" s="1481"/>
      <c r="G432" s="1478"/>
      <c r="H432" s="1478"/>
      <c r="I432" s="1478"/>
      <c r="J432" s="1478"/>
      <c r="K432" s="1478"/>
      <c r="L432" s="1478"/>
      <c r="M432" s="1478"/>
      <c r="N432" s="180"/>
      <c r="O432" s="180"/>
      <c r="P432" s="180"/>
      <c r="Q432" s="1469"/>
      <c r="R432" s="180"/>
      <c r="S432" s="180"/>
      <c r="T432" s="180"/>
      <c r="U432" s="180"/>
      <c r="V432" s="180"/>
      <c r="W432" s="180"/>
      <c r="X432" s="180"/>
      <c r="Y432" s="180"/>
      <c r="Z432" s="180"/>
      <c r="AA432" s="180"/>
      <c r="AB432" s="180"/>
      <c r="AC432" s="180"/>
      <c r="AD432" s="180"/>
      <c r="AE432" s="180"/>
      <c r="AF432" s="180"/>
      <c r="AG432" s="180"/>
      <c r="AH432" s="180"/>
      <c r="AI432" s="180"/>
      <c r="AJ432" s="180"/>
      <c r="AK432" s="180"/>
      <c r="AL432" s="180"/>
      <c r="AM432" s="180"/>
      <c r="AN432" s="180"/>
      <c r="AO432" s="180"/>
      <c r="AP432" s="180"/>
      <c r="AQ432" s="180"/>
      <c r="AR432" s="180"/>
      <c r="AS432" s="180"/>
      <c r="AT432" s="180"/>
      <c r="AU432" s="180"/>
      <c r="AV432" s="180"/>
      <c r="AW432" s="180"/>
      <c r="AX432" s="180"/>
      <c r="AY432" s="180"/>
      <c r="AZ432" s="1469"/>
      <c r="BA432" s="1469"/>
      <c r="BB432" s="1478"/>
      <c r="CI432" s="1478"/>
      <c r="CJ432" s="1478"/>
      <c r="CK432" s="1478"/>
      <c r="CL432" s="1478"/>
      <c r="CM432" s="1478"/>
      <c r="CN432" s="1478"/>
    </row>
    <row r="433" spans="1:92" x14ac:dyDescent="0.2">
      <c r="A433" s="180"/>
      <c r="B433" s="1478"/>
      <c r="C433" s="1478"/>
      <c r="D433" s="1478"/>
      <c r="E433" s="1481"/>
      <c r="F433" s="1481"/>
      <c r="G433" s="1478"/>
      <c r="H433" s="1478"/>
      <c r="I433" s="1478"/>
      <c r="J433" s="1478"/>
      <c r="K433" s="1478"/>
      <c r="L433" s="1478"/>
      <c r="M433" s="1478"/>
      <c r="N433" s="180"/>
      <c r="O433" s="180"/>
      <c r="P433" s="180"/>
      <c r="Q433" s="1469"/>
      <c r="R433" s="180"/>
      <c r="S433" s="180"/>
      <c r="T433" s="180"/>
      <c r="U433" s="180"/>
      <c r="V433" s="180"/>
      <c r="W433" s="180"/>
      <c r="X433" s="180"/>
      <c r="Y433" s="180"/>
      <c r="Z433" s="180"/>
      <c r="AA433" s="180"/>
      <c r="AB433" s="180"/>
      <c r="AC433" s="180"/>
      <c r="AD433" s="180"/>
      <c r="AE433" s="180"/>
      <c r="AF433" s="180"/>
      <c r="AG433" s="180"/>
      <c r="AH433" s="180"/>
      <c r="AI433" s="180"/>
      <c r="AJ433" s="180"/>
      <c r="AK433" s="180"/>
      <c r="AL433" s="180"/>
      <c r="AM433" s="180"/>
      <c r="AN433" s="180"/>
      <c r="AO433" s="180"/>
      <c r="AP433" s="180"/>
      <c r="AQ433" s="180"/>
      <c r="AR433" s="180"/>
      <c r="AS433" s="180"/>
      <c r="AT433" s="180"/>
      <c r="AU433" s="180"/>
      <c r="AV433" s="180"/>
      <c r="AW433" s="180"/>
      <c r="AX433" s="180"/>
      <c r="AY433" s="180"/>
      <c r="AZ433" s="1469"/>
      <c r="BA433" s="1469"/>
      <c r="BB433" s="1478"/>
      <c r="CI433" s="1478"/>
      <c r="CJ433" s="1478"/>
      <c r="CK433" s="1478"/>
      <c r="CL433" s="1478"/>
      <c r="CM433" s="1478"/>
      <c r="CN433" s="1478"/>
    </row>
    <row r="434" spans="1:92" x14ac:dyDescent="0.2">
      <c r="A434" s="180"/>
      <c r="B434" s="1478"/>
      <c r="C434" s="1478"/>
      <c r="D434" s="1478"/>
      <c r="E434" s="1481"/>
      <c r="F434" s="1481"/>
      <c r="G434" s="1478"/>
      <c r="H434" s="1478"/>
      <c r="I434" s="1478"/>
      <c r="J434" s="1478"/>
      <c r="K434" s="1478"/>
      <c r="L434" s="1478"/>
      <c r="M434" s="1478"/>
      <c r="N434" s="180"/>
      <c r="O434" s="180"/>
      <c r="P434" s="180"/>
      <c r="Q434" s="1469"/>
      <c r="R434" s="180"/>
      <c r="S434" s="180"/>
      <c r="T434" s="180"/>
      <c r="U434" s="180"/>
      <c r="V434" s="180"/>
      <c r="W434" s="180"/>
      <c r="X434" s="180"/>
      <c r="Y434" s="180"/>
      <c r="Z434" s="180"/>
      <c r="AA434" s="180"/>
      <c r="AB434" s="180"/>
      <c r="AC434" s="180"/>
      <c r="AD434" s="180"/>
      <c r="AE434" s="180"/>
      <c r="AF434" s="180"/>
      <c r="AG434" s="180"/>
      <c r="AH434" s="180"/>
      <c r="AI434" s="180"/>
      <c r="AJ434" s="180"/>
      <c r="AK434" s="180"/>
      <c r="AL434" s="180"/>
      <c r="AM434" s="180"/>
      <c r="AN434" s="180"/>
      <c r="AO434" s="180"/>
      <c r="AP434" s="180"/>
      <c r="AQ434" s="180"/>
      <c r="AR434" s="180"/>
      <c r="AS434" s="180"/>
      <c r="AT434" s="180"/>
      <c r="AU434" s="180"/>
      <c r="AV434" s="180"/>
      <c r="AW434" s="180"/>
      <c r="AX434" s="180"/>
      <c r="AY434" s="180"/>
      <c r="AZ434" s="1469"/>
      <c r="BA434" s="1469"/>
      <c r="BB434" s="1478"/>
      <c r="CI434" s="1478"/>
      <c r="CJ434" s="1478"/>
      <c r="CK434" s="1478"/>
      <c r="CL434" s="1478"/>
      <c r="CM434" s="1478"/>
      <c r="CN434" s="1478"/>
    </row>
    <row r="435" spans="1:92" x14ac:dyDescent="0.2">
      <c r="A435" s="180"/>
      <c r="B435" s="1478"/>
      <c r="C435" s="1478"/>
      <c r="D435" s="1478"/>
      <c r="E435" s="1481"/>
      <c r="F435" s="1481"/>
      <c r="G435" s="1478"/>
      <c r="H435" s="1478"/>
      <c r="I435" s="1478"/>
      <c r="J435" s="1478"/>
      <c r="K435" s="1478"/>
      <c r="L435" s="1478"/>
      <c r="M435" s="1478"/>
      <c r="N435" s="180"/>
      <c r="O435" s="180"/>
      <c r="P435" s="180"/>
      <c r="Q435" s="1469"/>
      <c r="R435" s="180"/>
      <c r="S435" s="180"/>
      <c r="T435" s="180"/>
      <c r="U435" s="180"/>
      <c r="V435" s="180"/>
      <c r="W435" s="180"/>
      <c r="X435" s="180"/>
      <c r="Y435" s="180"/>
      <c r="Z435" s="180"/>
      <c r="AA435" s="180"/>
      <c r="AB435" s="180"/>
      <c r="AC435" s="180"/>
      <c r="AD435" s="180"/>
      <c r="AE435" s="180"/>
      <c r="AF435" s="180"/>
      <c r="AG435" s="180"/>
      <c r="AH435" s="180"/>
      <c r="AI435" s="180"/>
      <c r="AJ435" s="180"/>
      <c r="AK435" s="180"/>
      <c r="AL435" s="180"/>
      <c r="AM435" s="180"/>
      <c r="AN435" s="180"/>
      <c r="AO435" s="180"/>
      <c r="AP435" s="180"/>
      <c r="AQ435" s="180"/>
      <c r="AR435" s="180"/>
      <c r="AS435" s="180"/>
      <c r="AT435" s="180"/>
      <c r="AU435" s="180"/>
      <c r="AV435" s="180"/>
      <c r="AW435" s="180"/>
      <c r="AX435" s="180"/>
      <c r="AY435" s="180"/>
      <c r="AZ435" s="1469"/>
      <c r="BA435" s="1469"/>
      <c r="BB435" s="1478"/>
      <c r="CI435" s="1478"/>
      <c r="CJ435" s="1478"/>
      <c r="CK435" s="1478"/>
      <c r="CL435" s="1478"/>
      <c r="CM435" s="1478"/>
      <c r="CN435" s="1478"/>
    </row>
    <row r="436" spans="1:92" x14ac:dyDescent="0.2">
      <c r="A436" s="180"/>
      <c r="B436" s="1478"/>
      <c r="C436" s="1478"/>
      <c r="D436" s="1478"/>
      <c r="E436" s="1481"/>
      <c r="F436" s="1481"/>
      <c r="G436" s="1478"/>
      <c r="H436" s="1478"/>
      <c r="I436" s="1478"/>
      <c r="J436" s="1478"/>
      <c r="K436" s="1478"/>
      <c r="L436" s="1478"/>
      <c r="M436" s="1478"/>
      <c r="N436" s="180"/>
      <c r="O436" s="180"/>
      <c r="P436" s="180"/>
      <c r="Q436" s="1469"/>
      <c r="R436" s="180"/>
      <c r="S436" s="180"/>
      <c r="T436" s="180"/>
      <c r="U436" s="180"/>
      <c r="V436" s="180"/>
      <c r="W436" s="180"/>
      <c r="X436" s="180"/>
      <c r="Y436" s="180"/>
      <c r="Z436" s="180"/>
      <c r="AA436" s="180"/>
      <c r="AB436" s="180"/>
      <c r="AC436" s="180"/>
      <c r="AD436" s="180"/>
      <c r="AE436" s="180"/>
      <c r="AF436" s="180"/>
      <c r="AG436" s="180"/>
      <c r="AH436" s="180"/>
      <c r="AI436" s="180"/>
      <c r="AJ436" s="180"/>
      <c r="AK436" s="180"/>
      <c r="AL436" s="180"/>
      <c r="AM436" s="180"/>
      <c r="AN436" s="180"/>
      <c r="AO436" s="180"/>
      <c r="AP436" s="180"/>
      <c r="AQ436" s="180"/>
      <c r="AR436" s="180"/>
      <c r="AS436" s="180"/>
      <c r="AT436" s="180"/>
      <c r="AU436" s="180"/>
      <c r="AV436" s="180"/>
      <c r="AW436" s="180"/>
      <c r="AX436" s="180"/>
      <c r="AY436" s="180"/>
      <c r="AZ436" s="1469"/>
      <c r="BA436" s="1469"/>
      <c r="BB436" s="1478"/>
      <c r="CI436" s="1478"/>
      <c r="CJ436" s="1478"/>
      <c r="CK436" s="1478"/>
      <c r="CL436" s="1478"/>
      <c r="CM436" s="1478"/>
      <c r="CN436" s="1478"/>
    </row>
    <row r="437" spans="1:92" x14ac:dyDescent="0.2">
      <c r="A437" s="180"/>
      <c r="B437" s="1478"/>
      <c r="C437" s="1478"/>
      <c r="D437" s="1478"/>
      <c r="E437" s="1481"/>
      <c r="F437" s="1481"/>
      <c r="G437" s="1478"/>
      <c r="H437" s="1478"/>
      <c r="I437" s="1478"/>
      <c r="J437" s="1478"/>
      <c r="K437" s="1478"/>
      <c r="L437" s="1478"/>
      <c r="M437" s="1478"/>
      <c r="N437" s="180"/>
      <c r="O437" s="180"/>
      <c r="P437" s="180"/>
      <c r="Q437" s="1469"/>
      <c r="R437" s="180"/>
      <c r="S437" s="180"/>
      <c r="T437" s="180"/>
      <c r="U437" s="180"/>
      <c r="V437" s="180"/>
      <c r="W437" s="180"/>
      <c r="X437" s="180"/>
      <c r="Y437" s="180"/>
      <c r="Z437" s="180"/>
      <c r="AA437" s="180"/>
      <c r="AB437" s="180"/>
      <c r="AC437" s="180"/>
      <c r="AD437" s="180"/>
      <c r="AE437" s="180"/>
      <c r="AF437" s="180"/>
      <c r="AG437" s="180"/>
      <c r="AH437" s="180"/>
      <c r="AI437" s="180"/>
      <c r="AJ437" s="180"/>
      <c r="AK437" s="180"/>
      <c r="AL437" s="180"/>
      <c r="AM437" s="180"/>
      <c r="AN437" s="180"/>
      <c r="AO437" s="180"/>
      <c r="AP437" s="180"/>
      <c r="AQ437" s="180"/>
      <c r="AR437" s="180"/>
      <c r="AS437" s="180"/>
      <c r="AT437" s="180"/>
      <c r="AU437" s="180"/>
      <c r="AV437" s="180"/>
      <c r="AW437" s="180"/>
      <c r="AX437" s="180"/>
      <c r="AY437" s="180"/>
      <c r="AZ437" s="1469"/>
      <c r="BA437" s="1469"/>
      <c r="BB437" s="1478"/>
      <c r="CI437" s="1478"/>
      <c r="CJ437" s="1478"/>
      <c r="CK437" s="1478"/>
      <c r="CL437" s="1478"/>
      <c r="CM437" s="1478"/>
      <c r="CN437" s="1478"/>
    </row>
    <row r="438" spans="1:92" x14ac:dyDescent="0.2">
      <c r="A438" s="180"/>
      <c r="B438" s="1478"/>
      <c r="C438" s="1478"/>
      <c r="D438" s="1478"/>
      <c r="E438" s="1481"/>
      <c r="F438" s="1481"/>
      <c r="G438" s="1478"/>
      <c r="H438" s="1478"/>
      <c r="I438" s="1478"/>
      <c r="J438" s="1478"/>
      <c r="K438" s="1478"/>
      <c r="L438" s="1478"/>
      <c r="M438" s="1478"/>
      <c r="N438" s="180"/>
      <c r="O438" s="180"/>
      <c r="P438" s="180"/>
      <c r="Q438" s="1469"/>
      <c r="R438" s="180"/>
      <c r="S438" s="180"/>
      <c r="T438" s="180"/>
      <c r="U438" s="180"/>
      <c r="V438" s="180"/>
      <c r="W438" s="180"/>
      <c r="X438" s="180"/>
      <c r="Y438" s="180"/>
      <c r="Z438" s="180"/>
      <c r="AA438" s="180"/>
      <c r="AB438" s="180"/>
      <c r="AC438" s="180"/>
      <c r="AD438" s="180"/>
      <c r="AE438" s="180"/>
      <c r="AF438" s="180"/>
      <c r="AG438" s="180"/>
      <c r="AH438" s="180"/>
      <c r="AI438" s="180"/>
      <c r="AJ438" s="180"/>
      <c r="AK438" s="180"/>
      <c r="AL438" s="180"/>
      <c r="AM438" s="180"/>
      <c r="AN438" s="180"/>
      <c r="AO438" s="180"/>
      <c r="AP438" s="180"/>
      <c r="AQ438" s="180"/>
      <c r="AR438" s="180"/>
      <c r="AS438" s="180"/>
      <c r="AT438" s="180"/>
      <c r="AU438" s="180"/>
      <c r="AV438" s="180"/>
      <c r="AW438" s="180"/>
      <c r="AX438" s="180"/>
      <c r="AY438" s="180"/>
      <c r="AZ438" s="1469"/>
      <c r="BA438" s="1469"/>
      <c r="BB438" s="1478"/>
      <c r="CI438" s="1478"/>
      <c r="CJ438" s="1478"/>
      <c r="CK438" s="1478"/>
      <c r="CL438" s="1478"/>
      <c r="CM438" s="1478"/>
      <c r="CN438" s="1478"/>
    </row>
    <row r="439" spans="1:92" x14ac:dyDescent="0.2">
      <c r="A439" s="180"/>
      <c r="B439" s="1478"/>
      <c r="C439" s="1478"/>
      <c r="D439" s="1478"/>
      <c r="E439" s="1481"/>
      <c r="F439" s="1481"/>
      <c r="G439" s="1478"/>
      <c r="H439" s="1478"/>
      <c r="I439" s="1478"/>
      <c r="J439" s="1478"/>
      <c r="K439" s="1478"/>
      <c r="L439" s="1478"/>
      <c r="M439" s="1478"/>
      <c r="N439" s="180"/>
      <c r="O439" s="180"/>
      <c r="P439" s="180"/>
      <c r="Q439" s="1469"/>
      <c r="R439" s="180"/>
      <c r="S439" s="180"/>
      <c r="T439" s="180"/>
      <c r="U439" s="180"/>
      <c r="V439" s="180"/>
      <c r="W439" s="180"/>
      <c r="X439" s="180"/>
      <c r="Y439" s="180"/>
      <c r="Z439" s="180"/>
      <c r="AA439" s="180"/>
      <c r="AB439" s="180"/>
      <c r="AC439" s="180"/>
      <c r="AD439" s="180"/>
      <c r="AE439" s="180"/>
      <c r="AF439" s="180"/>
      <c r="AG439" s="180"/>
      <c r="AH439" s="180"/>
      <c r="AI439" s="180"/>
      <c r="AJ439" s="180"/>
      <c r="AK439" s="180"/>
      <c r="AL439" s="180"/>
      <c r="AM439" s="180"/>
      <c r="AN439" s="180"/>
      <c r="AO439" s="180"/>
      <c r="AP439" s="180"/>
      <c r="AQ439" s="180"/>
      <c r="AR439" s="180"/>
      <c r="AS439" s="180"/>
      <c r="AT439" s="180"/>
      <c r="AU439" s="180"/>
      <c r="AV439" s="180"/>
      <c r="AW439" s="180"/>
      <c r="AX439" s="180"/>
      <c r="AY439" s="180"/>
      <c r="AZ439" s="1469"/>
      <c r="BA439" s="1469"/>
      <c r="BB439" s="1478"/>
      <c r="CI439" s="1478"/>
      <c r="CJ439" s="1478"/>
      <c r="CK439" s="1478"/>
      <c r="CL439" s="1478"/>
      <c r="CM439" s="1478"/>
      <c r="CN439" s="1478"/>
    </row>
    <row r="440" spans="1:92" x14ac:dyDescent="0.2">
      <c r="A440" s="180"/>
      <c r="B440" s="1478"/>
      <c r="C440" s="1478"/>
      <c r="D440" s="1478"/>
      <c r="E440" s="1481"/>
      <c r="F440" s="1481"/>
      <c r="G440" s="1478"/>
      <c r="H440" s="1478"/>
      <c r="I440" s="1478"/>
      <c r="J440" s="1478"/>
      <c r="K440" s="1478"/>
      <c r="L440" s="1478"/>
      <c r="M440" s="1478"/>
      <c r="N440" s="180"/>
      <c r="O440" s="180"/>
      <c r="P440" s="180"/>
      <c r="Q440" s="1469"/>
      <c r="R440" s="180"/>
      <c r="S440" s="180"/>
      <c r="T440" s="180"/>
      <c r="U440" s="180"/>
      <c r="V440" s="180"/>
      <c r="W440" s="180"/>
      <c r="X440" s="180"/>
      <c r="Y440" s="180"/>
      <c r="Z440" s="180"/>
      <c r="AA440" s="180"/>
      <c r="AB440" s="180"/>
      <c r="AC440" s="180"/>
      <c r="AD440" s="180"/>
      <c r="AE440" s="180"/>
      <c r="AF440" s="180"/>
      <c r="AG440" s="180"/>
      <c r="AH440" s="180"/>
      <c r="AI440" s="180"/>
      <c r="AJ440" s="180"/>
      <c r="AK440" s="180"/>
      <c r="AL440" s="180"/>
      <c r="AM440" s="180"/>
      <c r="AN440" s="180"/>
      <c r="AO440" s="180"/>
      <c r="AP440" s="180"/>
      <c r="AQ440" s="180"/>
      <c r="AR440" s="180"/>
      <c r="AS440" s="180"/>
      <c r="AT440" s="180"/>
      <c r="AU440" s="180"/>
      <c r="AV440" s="180"/>
      <c r="AW440" s="180"/>
      <c r="AX440" s="180"/>
      <c r="AY440" s="180"/>
      <c r="AZ440" s="1469"/>
      <c r="BA440" s="1469"/>
      <c r="BB440" s="1478"/>
      <c r="CI440" s="1478"/>
      <c r="CJ440" s="1478"/>
      <c r="CK440" s="1478"/>
      <c r="CL440" s="1478"/>
      <c r="CM440" s="1478"/>
      <c r="CN440" s="1478"/>
    </row>
    <row r="441" spans="1:92" x14ac:dyDescent="0.2">
      <c r="A441" s="180"/>
      <c r="B441" s="1478"/>
      <c r="C441" s="1478"/>
      <c r="D441" s="1478"/>
      <c r="E441" s="1481"/>
      <c r="F441" s="1481"/>
      <c r="G441" s="1478"/>
      <c r="H441" s="1478"/>
      <c r="I441" s="1478"/>
      <c r="J441" s="1478"/>
      <c r="K441" s="1478"/>
      <c r="L441" s="1478"/>
      <c r="M441" s="1478"/>
      <c r="N441" s="180"/>
      <c r="O441" s="180"/>
      <c r="P441" s="180"/>
      <c r="Q441" s="1469"/>
      <c r="R441" s="180"/>
      <c r="S441" s="180"/>
      <c r="T441" s="180"/>
      <c r="U441" s="180"/>
      <c r="V441" s="180"/>
      <c r="W441" s="180"/>
      <c r="X441" s="180"/>
      <c r="Y441" s="180"/>
      <c r="Z441" s="180"/>
      <c r="AA441" s="180"/>
      <c r="AB441" s="180"/>
      <c r="AC441" s="180"/>
      <c r="AD441" s="180"/>
      <c r="AE441" s="180"/>
      <c r="AF441" s="180"/>
      <c r="AG441" s="180"/>
      <c r="AH441" s="180"/>
      <c r="AI441" s="180"/>
      <c r="AJ441" s="180"/>
      <c r="AK441" s="180"/>
      <c r="AL441" s="180"/>
      <c r="AM441" s="180"/>
      <c r="AN441" s="180"/>
      <c r="AO441" s="180"/>
      <c r="AP441" s="180"/>
      <c r="AQ441" s="180"/>
      <c r="AR441" s="180"/>
      <c r="AS441" s="180"/>
      <c r="AT441" s="180"/>
      <c r="AU441" s="180"/>
      <c r="AV441" s="180"/>
      <c r="AW441" s="180"/>
      <c r="AX441" s="180"/>
      <c r="AY441" s="180"/>
      <c r="AZ441" s="1469"/>
      <c r="BA441" s="1469"/>
      <c r="BB441" s="1478"/>
      <c r="CI441" s="1478"/>
      <c r="CJ441" s="1478"/>
      <c r="CK441" s="1478"/>
      <c r="CL441" s="1478"/>
      <c r="CM441" s="1478"/>
      <c r="CN441" s="1478"/>
    </row>
    <row r="442" spans="1:92" x14ac:dyDescent="0.2">
      <c r="A442" s="180"/>
      <c r="B442" s="1478"/>
      <c r="C442" s="1478"/>
      <c r="D442" s="1478"/>
      <c r="E442" s="1481"/>
      <c r="F442" s="1481"/>
      <c r="G442" s="1478"/>
      <c r="H442" s="1478"/>
      <c r="I442" s="1478"/>
      <c r="J442" s="1478"/>
      <c r="K442" s="1478"/>
      <c r="L442" s="1478"/>
      <c r="M442" s="1478"/>
      <c r="N442" s="180"/>
      <c r="O442" s="180"/>
      <c r="P442" s="180"/>
      <c r="Q442" s="1469"/>
      <c r="R442" s="180"/>
      <c r="S442" s="180"/>
      <c r="T442" s="180"/>
      <c r="U442" s="180"/>
      <c r="V442" s="180"/>
      <c r="W442" s="180"/>
      <c r="X442" s="180"/>
      <c r="Y442" s="180"/>
      <c r="Z442" s="180"/>
      <c r="AA442" s="180"/>
      <c r="AB442" s="180"/>
      <c r="AC442" s="180"/>
      <c r="AD442" s="180"/>
      <c r="AE442" s="180"/>
      <c r="AF442" s="180"/>
      <c r="AG442" s="180"/>
      <c r="AH442" s="180"/>
      <c r="AI442" s="180"/>
      <c r="AJ442" s="180"/>
      <c r="AK442" s="180"/>
      <c r="AL442" s="180"/>
      <c r="AM442" s="180"/>
      <c r="AN442" s="180"/>
      <c r="AO442" s="180"/>
      <c r="AP442" s="180"/>
      <c r="AQ442" s="180"/>
      <c r="AR442" s="180"/>
      <c r="AS442" s="180"/>
      <c r="AT442" s="180"/>
      <c r="AU442" s="180"/>
      <c r="AV442" s="180"/>
      <c r="AW442" s="180"/>
      <c r="AX442" s="180"/>
      <c r="AY442" s="180"/>
      <c r="AZ442" s="1469"/>
      <c r="BA442" s="1469"/>
      <c r="BB442" s="1478"/>
      <c r="CI442" s="1478"/>
      <c r="CJ442" s="1478"/>
      <c r="CK442" s="1478"/>
      <c r="CL442" s="1478"/>
      <c r="CM442" s="1478"/>
      <c r="CN442" s="1478"/>
    </row>
    <row r="443" spans="1:92" x14ac:dyDescent="0.2">
      <c r="A443" s="180"/>
      <c r="B443" s="1478"/>
      <c r="C443" s="1478"/>
      <c r="D443" s="1478"/>
      <c r="E443" s="1481"/>
      <c r="F443" s="1481"/>
      <c r="G443" s="1478"/>
      <c r="H443" s="1478"/>
      <c r="I443" s="1478"/>
      <c r="J443" s="1478"/>
      <c r="K443" s="1478"/>
      <c r="L443" s="1478"/>
      <c r="M443" s="1478"/>
      <c r="N443" s="180"/>
      <c r="O443" s="180"/>
      <c r="P443" s="180"/>
      <c r="Q443" s="1469"/>
      <c r="R443" s="180"/>
      <c r="S443" s="180"/>
      <c r="T443" s="180"/>
      <c r="U443" s="180"/>
      <c r="V443" s="180"/>
      <c r="W443" s="180"/>
      <c r="X443" s="180"/>
      <c r="Y443" s="180"/>
      <c r="Z443" s="180"/>
      <c r="AA443" s="180"/>
      <c r="AB443" s="180"/>
      <c r="AC443" s="180"/>
      <c r="AD443" s="180"/>
      <c r="AE443" s="180"/>
      <c r="AF443" s="180"/>
      <c r="AG443" s="180"/>
      <c r="AH443" s="180"/>
      <c r="AI443" s="180"/>
      <c r="AJ443" s="180"/>
      <c r="AK443" s="180"/>
      <c r="AL443" s="180"/>
      <c r="AM443" s="180"/>
      <c r="AN443" s="180"/>
      <c r="AO443" s="180"/>
      <c r="AP443" s="180"/>
      <c r="AQ443" s="180"/>
      <c r="AR443" s="180"/>
      <c r="AS443" s="180"/>
      <c r="AT443" s="180"/>
      <c r="AU443" s="180"/>
      <c r="AV443" s="180"/>
      <c r="AW443" s="180"/>
      <c r="AX443" s="180"/>
      <c r="AY443" s="180"/>
      <c r="AZ443" s="1469"/>
      <c r="BA443" s="1469"/>
      <c r="BB443" s="1478"/>
      <c r="CI443" s="1478"/>
      <c r="CJ443" s="1478"/>
      <c r="CK443" s="1478"/>
      <c r="CL443" s="1478"/>
      <c r="CM443" s="1478"/>
      <c r="CN443" s="1478"/>
    </row>
    <row r="444" spans="1:92" x14ac:dyDescent="0.2">
      <c r="A444" s="180"/>
      <c r="B444" s="1478"/>
      <c r="C444" s="1478"/>
      <c r="D444" s="1478"/>
      <c r="E444" s="1481"/>
      <c r="F444" s="1481"/>
      <c r="G444" s="1478"/>
      <c r="H444" s="1478"/>
      <c r="I444" s="1478"/>
      <c r="J444" s="1478"/>
      <c r="K444" s="1478"/>
      <c r="L444" s="1478"/>
      <c r="M444" s="1478"/>
      <c r="N444" s="180"/>
      <c r="O444" s="180"/>
      <c r="P444" s="180"/>
      <c r="Q444" s="1469"/>
      <c r="R444" s="180"/>
      <c r="S444" s="180"/>
      <c r="T444" s="180"/>
      <c r="U444" s="180"/>
      <c r="V444" s="180"/>
      <c r="W444" s="180"/>
      <c r="X444" s="180"/>
      <c r="Y444" s="180"/>
      <c r="Z444" s="180"/>
      <c r="AA444" s="180"/>
      <c r="AB444" s="180"/>
      <c r="AC444" s="180"/>
      <c r="AD444" s="180"/>
      <c r="AE444" s="180"/>
      <c r="AF444" s="180"/>
      <c r="AG444" s="180"/>
      <c r="AH444" s="180"/>
      <c r="AI444" s="180"/>
      <c r="AJ444" s="180"/>
      <c r="AK444" s="180"/>
      <c r="AL444" s="180"/>
      <c r="AM444" s="180"/>
      <c r="AN444" s="180"/>
      <c r="AO444" s="180"/>
      <c r="AP444" s="180"/>
      <c r="AQ444" s="180"/>
      <c r="AR444" s="180"/>
      <c r="AS444" s="180"/>
      <c r="AT444" s="180"/>
      <c r="AU444" s="180"/>
      <c r="AV444" s="180"/>
      <c r="AW444" s="180"/>
      <c r="AX444" s="180"/>
      <c r="AY444" s="180"/>
      <c r="AZ444" s="1469"/>
      <c r="BA444" s="1469"/>
      <c r="BB444" s="1478"/>
      <c r="CI444" s="1478"/>
      <c r="CJ444" s="1478"/>
      <c r="CK444" s="1478"/>
      <c r="CL444" s="1478"/>
      <c r="CM444" s="1478"/>
      <c r="CN444" s="1478"/>
    </row>
    <row r="445" spans="1:92" x14ac:dyDescent="0.2">
      <c r="A445" s="180"/>
      <c r="B445" s="1478"/>
      <c r="C445" s="1478"/>
      <c r="D445" s="1478"/>
      <c r="E445" s="1481"/>
      <c r="F445" s="1481"/>
      <c r="G445" s="1478"/>
      <c r="H445" s="1478"/>
      <c r="I445" s="1478"/>
      <c r="J445" s="1478"/>
      <c r="K445" s="1478"/>
      <c r="L445" s="1478"/>
      <c r="M445" s="1478"/>
      <c r="N445" s="180"/>
      <c r="O445" s="180"/>
      <c r="P445" s="180"/>
      <c r="Q445" s="1469"/>
      <c r="R445" s="180"/>
      <c r="S445" s="180"/>
      <c r="T445" s="180"/>
      <c r="U445" s="180"/>
      <c r="V445" s="180"/>
      <c r="W445" s="180"/>
      <c r="X445" s="180"/>
      <c r="Y445" s="180"/>
      <c r="Z445" s="180"/>
      <c r="AA445" s="180"/>
      <c r="AB445" s="180"/>
      <c r="AC445" s="180"/>
      <c r="AD445" s="180"/>
      <c r="AE445" s="180"/>
      <c r="AF445" s="180"/>
      <c r="AG445" s="180"/>
      <c r="AH445" s="180"/>
      <c r="AI445" s="180"/>
      <c r="AJ445" s="180"/>
      <c r="AK445" s="180"/>
      <c r="AL445" s="180"/>
      <c r="AM445" s="180"/>
      <c r="AN445" s="180"/>
      <c r="AO445" s="180"/>
      <c r="AP445" s="180"/>
      <c r="AQ445" s="180"/>
      <c r="AR445" s="180"/>
      <c r="AS445" s="180"/>
      <c r="AT445" s="180"/>
      <c r="AU445" s="180"/>
      <c r="AV445" s="180"/>
      <c r="AW445" s="180"/>
      <c r="AX445" s="180"/>
      <c r="AY445" s="180"/>
      <c r="AZ445" s="1469"/>
      <c r="BA445" s="1469"/>
      <c r="BB445" s="1478"/>
      <c r="CI445" s="1478"/>
      <c r="CJ445" s="1478"/>
      <c r="CK445" s="1478"/>
      <c r="CL445" s="1478"/>
      <c r="CM445" s="1478"/>
      <c r="CN445" s="1478"/>
    </row>
    <row r="446" spans="1:92" x14ac:dyDescent="0.2">
      <c r="A446" s="180"/>
      <c r="B446" s="1478"/>
      <c r="C446" s="1478"/>
      <c r="D446" s="1478"/>
      <c r="E446" s="1481"/>
      <c r="F446" s="1481"/>
      <c r="G446" s="1478"/>
      <c r="H446" s="1478"/>
      <c r="I446" s="1478"/>
      <c r="J446" s="1478"/>
      <c r="K446" s="1478"/>
      <c r="L446" s="1478"/>
      <c r="M446" s="1478"/>
      <c r="N446" s="180"/>
      <c r="O446" s="180"/>
      <c r="P446" s="180"/>
      <c r="Q446" s="1469"/>
      <c r="R446" s="180"/>
      <c r="S446" s="180"/>
      <c r="T446" s="180"/>
      <c r="U446" s="180"/>
      <c r="V446" s="180"/>
      <c r="W446" s="180"/>
      <c r="X446" s="180"/>
      <c r="Y446" s="180"/>
      <c r="Z446" s="180"/>
      <c r="AA446" s="180"/>
      <c r="AB446" s="180"/>
      <c r="AC446" s="180"/>
      <c r="AD446" s="180"/>
      <c r="AE446" s="180"/>
      <c r="AF446" s="180"/>
      <c r="AG446" s="180"/>
      <c r="AH446" s="180"/>
      <c r="AI446" s="180"/>
      <c r="AJ446" s="180"/>
      <c r="AK446" s="180"/>
      <c r="AL446" s="180"/>
      <c r="AM446" s="180"/>
      <c r="AN446" s="180"/>
      <c r="AO446" s="180"/>
      <c r="AP446" s="180"/>
      <c r="AQ446" s="180"/>
      <c r="AR446" s="180"/>
      <c r="AS446" s="180"/>
      <c r="AT446" s="180"/>
      <c r="AU446" s="180"/>
      <c r="AV446" s="180"/>
      <c r="AW446" s="180"/>
      <c r="AX446" s="180"/>
      <c r="AY446" s="180"/>
      <c r="AZ446" s="1469"/>
      <c r="BA446" s="1469"/>
      <c r="BB446" s="1478"/>
      <c r="CI446" s="1478"/>
      <c r="CJ446" s="1478"/>
      <c r="CK446" s="1478"/>
      <c r="CL446" s="1478"/>
      <c r="CM446" s="1478"/>
      <c r="CN446" s="1478"/>
    </row>
    <row r="447" spans="1:92" x14ac:dyDescent="0.2">
      <c r="A447" s="180"/>
      <c r="B447" s="1478"/>
      <c r="C447" s="1478"/>
      <c r="D447" s="1478"/>
      <c r="E447" s="1481"/>
      <c r="F447" s="1481"/>
      <c r="G447" s="1478"/>
      <c r="H447" s="1478"/>
      <c r="I447" s="1478"/>
      <c r="J447" s="1478"/>
      <c r="K447" s="1478"/>
      <c r="L447" s="1478"/>
      <c r="M447" s="1478"/>
      <c r="N447" s="180"/>
      <c r="O447" s="180"/>
      <c r="P447" s="180"/>
      <c r="Q447" s="1469"/>
      <c r="R447" s="180"/>
      <c r="S447" s="180"/>
      <c r="T447" s="180"/>
      <c r="U447" s="180"/>
      <c r="V447" s="180"/>
      <c r="W447" s="180"/>
      <c r="X447" s="180"/>
      <c r="Y447" s="180"/>
      <c r="Z447" s="180"/>
      <c r="AA447" s="180"/>
      <c r="AB447" s="180"/>
      <c r="AC447" s="180"/>
      <c r="AD447" s="180"/>
      <c r="AE447" s="180"/>
      <c r="AF447" s="180"/>
      <c r="AG447" s="180"/>
      <c r="AH447" s="180"/>
      <c r="AI447" s="180"/>
      <c r="AJ447" s="180"/>
      <c r="AK447" s="180"/>
      <c r="AL447" s="180"/>
      <c r="AM447" s="180"/>
      <c r="AN447" s="180"/>
      <c r="AO447" s="180"/>
      <c r="AP447" s="180"/>
      <c r="AQ447" s="180"/>
      <c r="AR447" s="180"/>
      <c r="AS447" s="180"/>
      <c r="AT447" s="180"/>
      <c r="AU447" s="180"/>
      <c r="AV447" s="180"/>
      <c r="AW447" s="180"/>
      <c r="AX447" s="180"/>
      <c r="AY447" s="180"/>
      <c r="AZ447" s="1469"/>
      <c r="BA447" s="1469"/>
      <c r="BB447" s="1478"/>
      <c r="CI447" s="1478"/>
      <c r="CJ447" s="1478"/>
      <c r="CK447" s="1478"/>
      <c r="CL447" s="1478"/>
      <c r="CM447" s="1478"/>
      <c r="CN447" s="1478"/>
    </row>
    <row r="448" spans="1:92" x14ac:dyDescent="0.2">
      <c r="A448" s="180"/>
      <c r="B448" s="1478"/>
      <c r="C448" s="1478"/>
      <c r="D448" s="1478"/>
      <c r="E448" s="1481"/>
      <c r="F448" s="1481"/>
      <c r="G448" s="1478"/>
      <c r="H448" s="1478"/>
      <c r="I448" s="1478"/>
      <c r="J448" s="1478"/>
      <c r="K448" s="1478"/>
      <c r="L448" s="1478"/>
      <c r="M448" s="1478"/>
      <c r="N448" s="180"/>
      <c r="O448" s="180"/>
      <c r="P448" s="180"/>
      <c r="Q448" s="1469"/>
      <c r="R448" s="180"/>
      <c r="S448" s="180"/>
      <c r="T448" s="180"/>
      <c r="U448" s="180"/>
      <c r="V448" s="180"/>
      <c r="W448" s="180"/>
      <c r="X448" s="180"/>
      <c r="Y448" s="180"/>
      <c r="Z448" s="180"/>
      <c r="AA448" s="180"/>
      <c r="AB448" s="180"/>
      <c r="AC448" s="180"/>
      <c r="AD448" s="180"/>
      <c r="AE448" s="180"/>
      <c r="AF448" s="180"/>
      <c r="AG448" s="180"/>
      <c r="AH448" s="180"/>
      <c r="AI448" s="180"/>
      <c r="AJ448" s="180"/>
      <c r="AK448" s="180"/>
      <c r="AL448" s="180"/>
      <c r="AM448" s="180"/>
      <c r="AN448" s="180"/>
      <c r="AO448" s="180"/>
      <c r="AP448" s="180"/>
      <c r="AQ448" s="180"/>
      <c r="AR448" s="180"/>
      <c r="AS448" s="180"/>
      <c r="AT448" s="180"/>
      <c r="AU448" s="180"/>
      <c r="AV448" s="180"/>
      <c r="AW448" s="180"/>
      <c r="AX448" s="180"/>
      <c r="AY448" s="180"/>
      <c r="AZ448" s="1469"/>
      <c r="BA448" s="1469"/>
      <c r="BB448" s="1478"/>
      <c r="CI448" s="1478"/>
      <c r="CJ448" s="1478"/>
      <c r="CK448" s="1478"/>
      <c r="CL448" s="1478"/>
      <c r="CM448" s="1478"/>
      <c r="CN448" s="1478"/>
    </row>
    <row r="449" spans="1:92" x14ac:dyDescent="0.2">
      <c r="A449" s="180"/>
      <c r="B449" s="1478"/>
      <c r="C449" s="1478"/>
      <c r="D449" s="1478"/>
      <c r="E449" s="1481"/>
      <c r="F449" s="1481"/>
      <c r="G449" s="1478"/>
      <c r="H449" s="1478"/>
      <c r="I449" s="1478"/>
      <c r="J449" s="1478"/>
      <c r="K449" s="1478"/>
      <c r="L449" s="1478"/>
      <c r="M449" s="1478"/>
      <c r="N449" s="180"/>
      <c r="O449" s="180"/>
      <c r="P449" s="180"/>
      <c r="Q449" s="1469"/>
      <c r="R449" s="180"/>
      <c r="S449" s="180"/>
      <c r="T449" s="180"/>
      <c r="U449" s="180"/>
      <c r="V449" s="180"/>
      <c r="W449" s="180"/>
      <c r="X449" s="180"/>
      <c r="Y449" s="180"/>
      <c r="Z449" s="180"/>
      <c r="AA449" s="180"/>
      <c r="AB449" s="180"/>
      <c r="AC449" s="180"/>
      <c r="AD449" s="180"/>
      <c r="AE449" s="180"/>
      <c r="AF449" s="180"/>
      <c r="AG449" s="180"/>
      <c r="AH449" s="180"/>
      <c r="AI449" s="180"/>
      <c r="AJ449" s="180"/>
      <c r="AK449" s="180"/>
      <c r="AL449" s="180"/>
      <c r="AM449" s="180"/>
      <c r="AN449" s="180"/>
      <c r="AO449" s="180"/>
      <c r="AP449" s="180"/>
      <c r="AQ449" s="180"/>
      <c r="AR449" s="180"/>
      <c r="AS449" s="180"/>
      <c r="AT449" s="180"/>
      <c r="AU449" s="180"/>
      <c r="AV449" s="180"/>
      <c r="AW449" s="180"/>
      <c r="AX449" s="180"/>
      <c r="AY449" s="180"/>
      <c r="AZ449" s="1469"/>
      <c r="BA449" s="1469"/>
      <c r="BB449" s="1478"/>
      <c r="CI449" s="1478"/>
      <c r="CJ449" s="1478"/>
      <c r="CK449" s="1478"/>
      <c r="CL449" s="1478"/>
      <c r="CM449" s="1478"/>
      <c r="CN449" s="1478"/>
    </row>
    <row r="450" spans="1:92" x14ac:dyDescent="0.2">
      <c r="A450" s="180"/>
      <c r="B450" s="1478"/>
      <c r="C450" s="1478"/>
      <c r="D450" s="1478"/>
      <c r="E450" s="1481"/>
      <c r="F450" s="1481"/>
      <c r="G450" s="1478"/>
      <c r="H450" s="1478"/>
      <c r="I450" s="1478"/>
      <c r="J450" s="1478"/>
      <c r="K450" s="1478"/>
      <c r="L450" s="1478"/>
      <c r="M450" s="1478"/>
      <c r="N450" s="180"/>
      <c r="O450" s="180"/>
      <c r="P450" s="180"/>
      <c r="Q450" s="1469"/>
      <c r="R450" s="180"/>
      <c r="S450" s="180"/>
      <c r="T450" s="180"/>
      <c r="U450" s="180"/>
      <c r="V450" s="180"/>
      <c r="W450" s="180"/>
      <c r="X450" s="180"/>
      <c r="Y450" s="180"/>
      <c r="Z450" s="180"/>
      <c r="AA450" s="180"/>
      <c r="AB450" s="180"/>
      <c r="AC450" s="180"/>
      <c r="AD450" s="180"/>
      <c r="AE450" s="180"/>
      <c r="AF450" s="180"/>
      <c r="AG450" s="180"/>
      <c r="AH450" s="180"/>
      <c r="AI450" s="180"/>
      <c r="AJ450" s="180"/>
      <c r="AK450" s="180"/>
      <c r="AL450" s="180"/>
      <c r="AM450" s="180"/>
      <c r="AN450" s="180"/>
      <c r="AO450" s="180"/>
      <c r="AP450" s="180"/>
      <c r="AQ450" s="180"/>
      <c r="AR450" s="180"/>
      <c r="AS450" s="180"/>
      <c r="AT450" s="180"/>
      <c r="AU450" s="180"/>
      <c r="AV450" s="180"/>
      <c r="AW450" s="180"/>
      <c r="AX450" s="180"/>
      <c r="AY450" s="180"/>
      <c r="AZ450" s="1469"/>
      <c r="BA450" s="1469"/>
      <c r="BB450" s="1478"/>
      <c r="CI450" s="1478"/>
      <c r="CJ450" s="1478"/>
      <c r="CK450" s="1478"/>
      <c r="CL450" s="1478"/>
      <c r="CM450" s="1478"/>
      <c r="CN450" s="1478"/>
    </row>
    <row r="451" spans="1:92" x14ac:dyDescent="0.2">
      <c r="A451" s="180"/>
      <c r="B451" s="1478"/>
      <c r="C451" s="1478"/>
      <c r="D451" s="1478"/>
      <c r="E451" s="1481"/>
      <c r="F451" s="1481"/>
      <c r="G451" s="1478"/>
      <c r="H451" s="1478"/>
      <c r="I451" s="1478"/>
      <c r="J451" s="1478"/>
      <c r="K451" s="1478"/>
      <c r="L451" s="1478"/>
      <c r="M451" s="1478"/>
      <c r="N451" s="180"/>
      <c r="O451" s="180"/>
      <c r="P451" s="180"/>
      <c r="Q451" s="1469"/>
      <c r="R451" s="180"/>
      <c r="S451" s="180"/>
      <c r="T451" s="180"/>
      <c r="U451" s="180"/>
      <c r="V451" s="180"/>
      <c r="W451" s="180"/>
      <c r="X451" s="180"/>
      <c r="Y451" s="180"/>
      <c r="Z451" s="180"/>
      <c r="AA451" s="180"/>
      <c r="AB451" s="180"/>
      <c r="AC451" s="180"/>
      <c r="AD451" s="180"/>
      <c r="AE451" s="180"/>
      <c r="AF451" s="180"/>
      <c r="AG451" s="180"/>
      <c r="AH451" s="180"/>
      <c r="AI451" s="180"/>
      <c r="AJ451" s="180"/>
      <c r="AK451" s="180"/>
      <c r="AL451" s="180"/>
      <c r="AM451" s="180"/>
      <c r="AN451" s="180"/>
      <c r="AO451" s="180"/>
      <c r="AP451" s="180"/>
      <c r="AQ451" s="180"/>
      <c r="AR451" s="180"/>
      <c r="AS451" s="180"/>
      <c r="AT451" s="180"/>
      <c r="AU451" s="180"/>
      <c r="AV451" s="180"/>
      <c r="AW451" s="180"/>
      <c r="AX451" s="180"/>
      <c r="AY451" s="180"/>
      <c r="AZ451" s="1469"/>
      <c r="BA451" s="1469"/>
      <c r="BB451" s="1478"/>
      <c r="CI451" s="1478"/>
      <c r="CJ451" s="1478"/>
      <c r="CK451" s="1478"/>
      <c r="CL451" s="1478"/>
      <c r="CM451" s="1478"/>
      <c r="CN451" s="1478"/>
    </row>
    <row r="452" spans="1:92" x14ac:dyDescent="0.2">
      <c r="A452" s="180"/>
      <c r="B452" s="1478"/>
      <c r="C452" s="1478"/>
      <c r="D452" s="1478"/>
      <c r="E452" s="1481"/>
      <c r="F452" s="1481"/>
      <c r="G452" s="1478"/>
      <c r="H452" s="1478"/>
      <c r="I452" s="1478"/>
      <c r="J452" s="1478"/>
      <c r="K452" s="1478"/>
      <c r="L452" s="1478"/>
      <c r="M452" s="1478"/>
      <c r="N452" s="180"/>
      <c r="O452" s="180"/>
      <c r="P452" s="180"/>
      <c r="Q452" s="1469"/>
      <c r="R452" s="180"/>
      <c r="S452" s="180"/>
      <c r="T452" s="180"/>
      <c r="U452" s="180"/>
      <c r="V452" s="180"/>
      <c r="W452" s="180"/>
      <c r="X452" s="180"/>
      <c r="Y452" s="180"/>
      <c r="Z452" s="180"/>
      <c r="AA452" s="180"/>
      <c r="AB452" s="180"/>
      <c r="AC452" s="180"/>
      <c r="AD452" s="180"/>
      <c r="AE452" s="180"/>
      <c r="AF452" s="180"/>
      <c r="AG452" s="180"/>
      <c r="AH452" s="180"/>
      <c r="AI452" s="180"/>
      <c r="AJ452" s="180"/>
      <c r="AK452" s="180"/>
      <c r="AL452" s="180"/>
      <c r="AM452" s="180"/>
      <c r="AN452" s="180"/>
      <c r="AO452" s="180"/>
      <c r="AP452" s="180"/>
      <c r="AQ452" s="180"/>
      <c r="AR452" s="180"/>
      <c r="AS452" s="180"/>
      <c r="AT452" s="180"/>
      <c r="AU452" s="180"/>
      <c r="AV452" s="180"/>
      <c r="AW452" s="180"/>
      <c r="AX452" s="180"/>
      <c r="AY452" s="180"/>
      <c r="AZ452" s="1469"/>
      <c r="BA452" s="1469"/>
      <c r="BB452" s="1478"/>
      <c r="CI452" s="1478"/>
      <c r="CJ452" s="1478"/>
      <c r="CK452" s="1478"/>
      <c r="CL452" s="1478"/>
      <c r="CM452" s="1478"/>
      <c r="CN452" s="1478"/>
    </row>
    <row r="453" spans="1:92" x14ac:dyDescent="0.2">
      <c r="A453" s="180"/>
      <c r="B453" s="1478"/>
      <c r="C453" s="1478"/>
      <c r="D453" s="1478"/>
      <c r="E453" s="1481"/>
      <c r="F453" s="1481"/>
      <c r="G453" s="1478"/>
      <c r="H453" s="1478"/>
      <c r="I453" s="1478"/>
      <c r="J453" s="1478"/>
      <c r="K453" s="1478"/>
      <c r="L453" s="1478"/>
      <c r="M453" s="1478"/>
      <c r="N453" s="180"/>
      <c r="O453" s="180"/>
      <c r="P453" s="180"/>
      <c r="Q453" s="1469"/>
      <c r="R453" s="180"/>
      <c r="S453" s="180"/>
      <c r="T453" s="180"/>
      <c r="U453" s="180"/>
      <c r="V453" s="180"/>
      <c r="W453" s="180"/>
      <c r="X453" s="180"/>
      <c r="Y453" s="180"/>
      <c r="Z453" s="180"/>
      <c r="AA453" s="180"/>
      <c r="AB453" s="180"/>
      <c r="AC453" s="180"/>
      <c r="AD453" s="180"/>
      <c r="AE453" s="180"/>
      <c r="AF453" s="180"/>
      <c r="AG453" s="180"/>
      <c r="AH453" s="180"/>
      <c r="AI453" s="180"/>
      <c r="AJ453" s="180"/>
      <c r="AK453" s="180"/>
      <c r="AL453" s="180"/>
      <c r="AM453" s="180"/>
      <c r="AN453" s="180"/>
      <c r="AO453" s="180"/>
      <c r="AP453" s="180"/>
      <c r="AQ453" s="180"/>
      <c r="AR453" s="180"/>
      <c r="AS453" s="180"/>
      <c r="AT453" s="180"/>
      <c r="AU453" s="180"/>
      <c r="AV453" s="180"/>
      <c r="AW453" s="180"/>
      <c r="AX453" s="180"/>
      <c r="AY453" s="180"/>
      <c r="AZ453" s="1469"/>
      <c r="BA453" s="1469"/>
      <c r="BB453" s="1478"/>
      <c r="CI453" s="1478"/>
      <c r="CJ453" s="1478"/>
      <c r="CK453" s="1478"/>
      <c r="CL453" s="1478"/>
      <c r="CM453" s="1478"/>
      <c r="CN453" s="1478"/>
    </row>
    <row r="454" spans="1:92" x14ac:dyDescent="0.2">
      <c r="A454" s="180"/>
      <c r="B454" s="1478"/>
      <c r="C454" s="1478"/>
      <c r="D454" s="1478"/>
      <c r="E454" s="1481"/>
      <c r="F454" s="1481"/>
      <c r="G454" s="1478"/>
      <c r="H454" s="1478"/>
      <c r="I454" s="1478"/>
      <c r="J454" s="1478"/>
      <c r="K454" s="1478"/>
      <c r="L454" s="1478"/>
      <c r="M454" s="1478"/>
      <c r="N454" s="180"/>
      <c r="O454" s="180"/>
      <c r="P454" s="180"/>
      <c r="Q454" s="1469"/>
      <c r="R454" s="180"/>
      <c r="S454" s="180"/>
      <c r="T454" s="180"/>
      <c r="U454" s="180"/>
      <c r="V454" s="180"/>
      <c r="W454" s="180"/>
      <c r="X454" s="180"/>
      <c r="Y454" s="180"/>
      <c r="Z454" s="180"/>
      <c r="AA454" s="180"/>
      <c r="AB454" s="180"/>
      <c r="AC454" s="180"/>
      <c r="AD454" s="180"/>
      <c r="AE454" s="180"/>
      <c r="AF454" s="180"/>
      <c r="AG454" s="180"/>
      <c r="AH454" s="180"/>
      <c r="AI454" s="180"/>
      <c r="AJ454" s="180"/>
      <c r="AK454" s="180"/>
      <c r="AL454" s="180"/>
      <c r="AM454" s="180"/>
      <c r="AN454" s="180"/>
      <c r="AO454" s="180"/>
      <c r="AP454" s="180"/>
      <c r="AQ454" s="180"/>
      <c r="AR454" s="180"/>
      <c r="AS454" s="180"/>
      <c r="AT454" s="180"/>
      <c r="AU454" s="180"/>
      <c r="AV454" s="180"/>
      <c r="AW454" s="180"/>
      <c r="AX454" s="180"/>
      <c r="AY454" s="180"/>
      <c r="AZ454" s="1469"/>
      <c r="BA454" s="1469"/>
      <c r="BB454" s="1478"/>
      <c r="CI454" s="1478"/>
      <c r="CJ454" s="1478"/>
      <c r="CK454" s="1478"/>
      <c r="CL454" s="1478"/>
      <c r="CM454" s="1478"/>
      <c r="CN454" s="1478"/>
    </row>
    <row r="455" spans="1:92" x14ac:dyDescent="0.2">
      <c r="A455" s="180"/>
      <c r="B455" s="1478"/>
      <c r="C455" s="1478"/>
      <c r="D455" s="1478"/>
      <c r="E455" s="1481"/>
      <c r="F455" s="1481"/>
      <c r="G455" s="1478"/>
      <c r="H455" s="1478"/>
      <c r="I455" s="1478"/>
      <c r="J455" s="1478"/>
      <c r="K455" s="1478"/>
      <c r="L455" s="1478"/>
      <c r="M455" s="1478"/>
      <c r="N455" s="180"/>
      <c r="O455" s="180"/>
      <c r="P455" s="180"/>
      <c r="Q455" s="1469"/>
      <c r="R455" s="180"/>
      <c r="S455" s="180"/>
      <c r="T455" s="180"/>
      <c r="U455" s="180"/>
      <c r="V455" s="180"/>
      <c r="W455" s="180"/>
      <c r="X455" s="180"/>
      <c r="Y455" s="180"/>
      <c r="Z455" s="180"/>
      <c r="AA455" s="180"/>
      <c r="AB455" s="180"/>
      <c r="AC455" s="180"/>
      <c r="AD455" s="180"/>
      <c r="AE455" s="180"/>
      <c r="AF455" s="180"/>
      <c r="AG455" s="180"/>
      <c r="AH455" s="180"/>
      <c r="AI455" s="180"/>
      <c r="AJ455" s="180"/>
      <c r="AK455" s="180"/>
      <c r="AL455" s="180"/>
      <c r="AM455" s="180"/>
      <c r="AN455" s="180"/>
      <c r="AO455" s="180"/>
      <c r="AP455" s="180"/>
      <c r="AQ455" s="180"/>
      <c r="AR455" s="180"/>
      <c r="AS455" s="180"/>
      <c r="AT455" s="180"/>
      <c r="AU455" s="180"/>
      <c r="AV455" s="180"/>
      <c r="AW455" s="180"/>
      <c r="AX455" s="180"/>
      <c r="AY455" s="180"/>
      <c r="AZ455" s="1469"/>
      <c r="BA455" s="1469"/>
      <c r="BB455" s="1478"/>
      <c r="CI455" s="1478"/>
      <c r="CJ455" s="1478"/>
      <c r="CK455" s="1478"/>
      <c r="CL455" s="1478"/>
      <c r="CM455" s="1478"/>
      <c r="CN455" s="1478"/>
    </row>
    <row r="456" spans="1:92" x14ac:dyDescent="0.2">
      <c r="A456" s="180"/>
      <c r="B456" s="1478"/>
      <c r="C456" s="1478"/>
      <c r="D456" s="1478"/>
      <c r="E456" s="1481"/>
      <c r="F456" s="1481"/>
      <c r="G456" s="1478"/>
      <c r="H456" s="1478"/>
      <c r="I456" s="1478"/>
      <c r="J456" s="1478"/>
      <c r="K456" s="1478"/>
      <c r="L456" s="1478"/>
      <c r="M456" s="1478"/>
      <c r="N456" s="180"/>
      <c r="O456" s="180"/>
      <c r="P456" s="180"/>
      <c r="Q456" s="1469"/>
      <c r="R456" s="180"/>
      <c r="S456" s="180"/>
      <c r="T456" s="180"/>
      <c r="U456" s="180"/>
      <c r="V456" s="180"/>
      <c r="W456" s="180"/>
      <c r="X456" s="180"/>
      <c r="Y456" s="180"/>
      <c r="Z456" s="180"/>
      <c r="AA456" s="180"/>
      <c r="AB456" s="180"/>
      <c r="AC456" s="180"/>
      <c r="AD456" s="180"/>
      <c r="AE456" s="180"/>
      <c r="AF456" s="180"/>
      <c r="AG456" s="180"/>
      <c r="AH456" s="180"/>
      <c r="AI456" s="180"/>
      <c r="AJ456" s="180"/>
      <c r="AK456" s="180"/>
      <c r="AL456" s="180"/>
      <c r="AM456" s="180"/>
      <c r="AN456" s="180"/>
      <c r="AO456" s="180"/>
      <c r="AP456" s="180"/>
      <c r="AQ456" s="180"/>
      <c r="AR456" s="180"/>
      <c r="AS456" s="180"/>
      <c r="AT456" s="180"/>
      <c r="AU456" s="180"/>
      <c r="AV456" s="180"/>
      <c r="AW456" s="180"/>
      <c r="AX456" s="180"/>
      <c r="AY456" s="180"/>
      <c r="AZ456" s="1469"/>
      <c r="BA456" s="1469"/>
      <c r="BB456" s="1478"/>
      <c r="CI456" s="1478"/>
      <c r="CJ456" s="1478"/>
      <c r="CK456" s="1478"/>
      <c r="CL456" s="1478"/>
      <c r="CM456" s="1478"/>
      <c r="CN456" s="1478"/>
    </row>
    <row r="457" spans="1:92" x14ac:dyDescent="0.2">
      <c r="A457" s="180"/>
      <c r="B457" s="1478"/>
      <c r="C457" s="1478"/>
      <c r="D457" s="1478"/>
      <c r="E457" s="1481"/>
      <c r="F457" s="1481"/>
      <c r="G457" s="1478"/>
      <c r="H457" s="1478"/>
      <c r="I457" s="1478"/>
      <c r="J457" s="1478"/>
      <c r="K457" s="1478"/>
      <c r="L457" s="1478"/>
      <c r="M457" s="1478"/>
      <c r="N457" s="180"/>
      <c r="O457" s="180"/>
      <c r="P457" s="180"/>
      <c r="Q457" s="1469"/>
      <c r="R457" s="180"/>
      <c r="S457" s="180"/>
      <c r="T457" s="180"/>
      <c r="U457" s="180"/>
      <c r="V457" s="180"/>
      <c r="W457" s="180"/>
      <c r="X457" s="180"/>
      <c r="Y457" s="180"/>
      <c r="Z457" s="180"/>
      <c r="AA457" s="180"/>
      <c r="AB457" s="180"/>
      <c r="AC457" s="180"/>
      <c r="AD457" s="180"/>
      <c r="AE457" s="180"/>
      <c r="AF457" s="180"/>
      <c r="AG457" s="180"/>
      <c r="AH457" s="180"/>
      <c r="AI457" s="180"/>
      <c r="AJ457" s="180"/>
      <c r="AK457" s="180"/>
      <c r="AL457" s="180"/>
      <c r="AM457" s="180"/>
      <c r="AN457" s="180"/>
      <c r="AO457" s="180"/>
      <c r="AP457" s="180"/>
      <c r="AQ457" s="180"/>
      <c r="AR457" s="180"/>
      <c r="AS457" s="180"/>
      <c r="AT457" s="180"/>
      <c r="AU457" s="180"/>
      <c r="AV457" s="180"/>
      <c r="AW457" s="180"/>
      <c r="AX457" s="180"/>
      <c r="AY457" s="180"/>
      <c r="AZ457" s="1469"/>
      <c r="BA457" s="1469"/>
      <c r="BB457" s="1478"/>
      <c r="CI457" s="1478"/>
      <c r="CJ457" s="1478"/>
      <c r="CK457" s="1478"/>
      <c r="CL457" s="1478"/>
      <c r="CM457" s="1478"/>
      <c r="CN457" s="1478"/>
    </row>
    <row r="458" spans="1:92" x14ac:dyDescent="0.2">
      <c r="A458" s="180"/>
      <c r="B458" s="1478"/>
      <c r="C458" s="1478"/>
      <c r="D458" s="1478"/>
      <c r="E458" s="1481"/>
      <c r="F458" s="1481"/>
      <c r="G458" s="1478"/>
      <c r="H458" s="1478"/>
      <c r="I458" s="1478"/>
      <c r="J458" s="1478"/>
      <c r="K458" s="1478"/>
      <c r="L458" s="1478"/>
      <c r="M458" s="1478"/>
      <c r="N458" s="180"/>
      <c r="O458" s="180"/>
      <c r="P458" s="180"/>
      <c r="Q458" s="1469"/>
      <c r="R458" s="180"/>
      <c r="S458" s="180"/>
      <c r="T458" s="180"/>
      <c r="U458" s="180"/>
      <c r="V458" s="180"/>
      <c r="W458" s="180"/>
      <c r="X458" s="180"/>
      <c r="Y458" s="180"/>
      <c r="Z458" s="180"/>
      <c r="AA458" s="180"/>
      <c r="AB458" s="180"/>
      <c r="AC458" s="180"/>
      <c r="AD458" s="180"/>
      <c r="AE458" s="180"/>
      <c r="AF458" s="180"/>
      <c r="AG458" s="180"/>
      <c r="AH458" s="180"/>
      <c r="AI458" s="180"/>
      <c r="AJ458" s="180"/>
      <c r="AK458" s="180"/>
      <c r="AL458" s="180"/>
      <c r="AM458" s="180"/>
      <c r="AN458" s="180"/>
      <c r="AO458" s="180"/>
      <c r="AP458" s="180"/>
      <c r="AQ458" s="180"/>
      <c r="AR458" s="180"/>
      <c r="AS458" s="180"/>
      <c r="AT458" s="180"/>
      <c r="AU458" s="180"/>
      <c r="AV458" s="180"/>
      <c r="AW458" s="180"/>
      <c r="AX458" s="180"/>
      <c r="AY458" s="180"/>
      <c r="AZ458" s="1469"/>
      <c r="BA458" s="1469"/>
      <c r="BB458" s="1478"/>
      <c r="CI458" s="1478"/>
      <c r="CJ458" s="1478"/>
      <c r="CK458" s="1478"/>
      <c r="CL458" s="1478"/>
      <c r="CM458" s="1478"/>
      <c r="CN458" s="1478"/>
    </row>
    <row r="459" spans="1:92" x14ac:dyDescent="0.2">
      <c r="A459" s="180"/>
      <c r="B459" s="1478"/>
      <c r="C459" s="1478"/>
      <c r="D459" s="1478"/>
      <c r="E459" s="1481"/>
      <c r="F459" s="1481"/>
      <c r="G459" s="1478"/>
      <c r="H459" s="1478"/>
      <c r="I459" s="1478"/>
      <c r="J459" s="1478"/>
      <c r="K459" s="1478"/>
      <c r="L459" s="1478"/>
      <c r="M459" s="1478"/>
      <c r="N459" s="180"/>
      <c r="O459" s="180"/>
      <c r="P459" s="180"/>
      <c r="Q459" s="1469"/>
      <c r="R459" s="180"/>
      <c r="S459" s="180"/>
      <c r="T459" s="180"/>
      <c r="U459" s="180"/>
      <c r="V459" s="180"/>
      <c r="W459" s="180"/>
      <c r="X459" s="180"/>
      <c r="Y459" s="180"/>
      <c r="Z459" s="180"/>
      <c r="AA459" s="180"/>
      <c r="AB459" s="180"/>
      <c r="AC459" s="180"/>
      <c r="AD459" s="180"/>
      <c r="AE459" s="180"/>
      <c r="AF459" s="180"/>
      <c r="AG459" s="180"/>
      <c r="AH459" s="180"/>
      <c r="AI459" s="180"/>
      <c r="AJ459" s="180"/>
      <c r="AK459" s="180"/>
      <c r="AL459" s="180"/>
      <c r="AM459" s="180"/>
      <c r="AN459" s="180"/>
      <c r="AO459" s="180"/>
      <c r="AP459" s="180"/>
      <c r="AQ459" s="180"/>
      <c r="AR459" s="180"/>
      <c r="AS459" s="180"/>
      <c r="AT459" s="180"/>
      <c r="AU459" s="180"/>
      <c r="AV459" s="180"/>
      <c r="AW459" s="180"/>
      <c r="AX459" s="180"/>
      <c r="AY459" s="180"/>
      <c r="AZ459" s="1469"/>
      <c r="BA459" s="1469"/>
      <c r="BB459" s="1478"/>
      <c r="CI459" s="1478"/>
      <c r="CJ459" s="1478"/>
      <c r="CK459" s="1478"/>
      <c r="CL459" s="1478"/>
      <c r="CM459" s="1478"/>
      <c r="CN459" s="1478"/>
    </row>
    <row r="460" spans="1:92" x14ac:dyDescent="0.2">
      <c r="A460" s="180"/>
      <c r="B460" s="1478"/>
      <c r="C460" s="1478"/>
      <c r="D460" s="1478"/>
      <c r="E460" s="1481"/>
      <c r="F460" s="1481"/>
      <c r="G460" s="1478"/>
      <c r="H460" s="1478"/>
      <c r="I460" s="1478"/>
      <c r="J460" s="1478"/>
      <c r="K460" s="1478"/>
      <c r="L460" s="1478"/>
      <c r="M460" s="1478"/>
      <c r="N460" s="180"/>
      <c r="O460" s="180"/>
      <c r="P460" s="180"/>
      <c r="Q460" s="1469"/>
      <c r="R460" s="180"/>
      <c r="S460" s="180"/>
      <c r="T460" s="180"/>
      <c r="U460" s="180"/>
      <c r="V460" s="180"/>
      <c r="W460" s="180"/>
      <c r="X460" s="180"/>
      <c r="Y460" s="180"/>
      <c r="Z460" s="180"/>
      <c r="AA460" s="180"/>
      <c r="AB460" s="180"/>
      <c r="AC460" s="180"/>
      <c r="AD460" s="180"/>
      <c r="AE460" s="180"/>
      <c r="AF460" s="180"/>
      <c r="AG460" s="180"/>
      <c r="AH460" s="180"/>
      <c r="AI460" s="180"/>
      <c r="AJ460" s="180"/>
      <c r="AK460" s="180"/>
      <c r="AL460" s="180"/>
      <c r="AM460" s="180"/>
      <c r="AN460" s="180"/>
      <c r="AO460" s="180"/>
      <c r="AP460" s="180"/>
      <c r="AQ460" s="180"/>
      <c r="AR460" s="180"/>
      <c r="AS460" s="180"/>
      <c r="AT460" s="180"/>
      <c r="AU460" s="180"/>
      <c r="AV460" s="180"/>
      <c r="AW460" s="180"/>
      <c r="AX460" s="180"/>
      <c r="AY460" s="180"/>
      <c r="AZ460" s="1469"/>
      <c r="BA460" s="1469"/>
      <c r="BB460" s="1478"/>
      <c r="CI460" s="1478"/>
      <c r="CJ460" s="1478"/>
      <c r="CK460" s="1478"/>
      <c r="CL460" s="1478"/>
      <c r="CM460" s="1478"/>
      <c r="CN460" s="1478"/>
    </row>
    <row r="461" spans="1:92" x14ac:dyDescent="0.2">
      <c r="A461" s="180"/>
      <c r="B461" s="1478"/>
      <c r="C461" s="1478"/>
      <c r="D461" s="1478"/>
      <c r="E461" s="1481"/>
      <c r="F461" s="1481"/>
      <c r="G461" s="1478"/>
      <c r="H461" s="1478"/>
      <c r="I461" s="1478"/>
      <c r="J461" s="1478"/>
      <c r="K461" s="1478"/>
      <c r="L461" s="1478"/>
      <c r="M461" s="1478"/>
      <c r="N461" s="180"/>
      <c r="O461" s="180"/>
      <c r="P461" s="180"/>
      <c r="Q461" s="1469"/>
      <c r="R461" s="180"/>
      <c r="S461" s="180"/>
      <c r="T461" s="180"/>
      <c r="U461" s="180"/>
      <c r="V461" s="180"/>
      <c r="W461" s="180"/>
      <c r="X461" s="180"/>
      <c r="Y461" s="180"/>
      <c r="Z461" s="180"/>
      <c r="AA461" s="180"/>
      <c r="AB461" s="180"/>
      <c r="AC461" s="180"/>
      <c r="AD461" s="180"/>
      <c r="AE461" s="180"/>
      <c r="AF461" s="180"/>
      <c r="AG461" s="180"/>
      <c r="AH461" s="180"/>
      <c r="AI461" s="180"/>
      <c r="AJ461" s="180"/>
      <c r="AK461" s="180"/>
      <c r="AL461" s="180"/>
      <c r="AM461" s="180"/>
      <c r="AN461" s="180"/>
      <c r="AO461" s="180"/>
      <c r="AP461" s="180"/>
      <c r="AQ461" s="180"/>
      <c r="AR461" s="180"/>
      <c r="AS461" s="180"/>
      <c r="AT461" s="180"/>
      <c r="AU461" s="180"/>
      <c r="AV461" s="180"/>
      <c r="AW461" s="180"/>
      <c r="AX461" s="180"/>
      <c r="AY461" s="180"/>
      <c r="AZ461" s="1469"/>
      <c r="BA461" s="1469"/>
      <c r="BB461" s="1478"/>
      <c r="CI461" s="1478"/>
      <c r="CJ461" s="1478"/>
      <c r="CK461" s="1478"/>
      <c r="CL461" s="1478"/>
      <c r="CM461" s="1478"/>
      <c r="CN461" s="1478"/>
    </row>
    <row r="462" spans="1:92" x14ac:dyDescent="0.2">
      <c r="A462" s="180"/>
      <c r="B462" s="1478"/>
      <c r="C462" s="1478"/>
      <c r="D462" s="1478"/>
      <c r="E462" s="1481"/>
      <c r="F462" s="1481"/>
      <c r="G462" s="1478"/>
      <c r="H462" s="1478"/>
      <c r="I462" s="1478"/>
      <c r="J462" s="1478"/>
      <c r="K462" s="1478"/>
      <c r="L462" s="1478"/>
      <c r="M462" s="1478"/>
      <c r="N462" s="180"/>
      <c r="O462" s="180"/>
      <c r="P462" s="180"/>
      <c r="Q462" s="1469"/>
      <c r="R462" s="180"/>
      <c r="S462" s="180"/>
      <c r="T462" s="180"/>
      <c r="U462" s="180"/>
      <c r="V462" s="180"/>
      <c r="W462" s="180"/>
      <c r="X462" s="180"/>
      <c r="Y462" s="180"/>
      <c r="Z462" s="180"/>
      <c r="AA462" s="180"/>
      <c r="AB462" s="180"/>
      <c r="AC462" s="180"/>
      <c r="AD462" s="180"/>
      <c r="AE462" s="180"/>
      <c r="AF462" s="180"/>
      <c r="AG462" s="180"/>
      <c r="AH462" s="180"/>
      <c r="AI462" s="180"/>
      <c r="AJ462" s="180"/>
      <c r="AK462" s="180"/>
      <c r="AL462" s="180"/>
      <c r="AM462" s="180"/>
      <c r="AN462" s="180"/>
      <c r="AO462" s="180"/>
      <c r="AP462" s="180"/>
      <c r="AQ462" s="180"/>
      <c r="AR462" s="180"/>
      <c r="AS462" s="180"/>
      <c r="AT462" s="180"/>
      <c r="AU462" s="180"/>
      <c r="AV462" s="180"/>
      <c r="AW462" s="180"/>
      <c r="AX462" s="180"/>
      <c r="AY462" s="180"/>
      <c r="AZ462" s="1469"/>
      <c r="BA462" s="1469"/>
      <c r="BB462" s="1478"/>
      <c r="CI462" s="1478"/>
      <c r="CJ462" s="1478"/>
      <c r="CK462" s="1478"/>
      <c r="CL462" s="1478"/>
      <c r="CM462" s="1478"/>
      <c r="CN462" s="1478"/>
    </row>
    <row r="463" spans="1:92" x14ac:dyDescent="0.2">
      <c r="A463" s="180"/>
      <c r="B463" s="1478"/>
      <c r="C463" s="1478"/>
      <c r="D463" s="1478"/>
      <c r="E463" s="1481"/>
      <c r="F463" s="1481"/>
      <c r="G463" s="1478"/>
      <c r="H463" s="1478"/>
      <c r="I463" s="1478"/>
      <c r="J463" s="1478"/>
      <c r="K463" s="1478"/>
      <c r="L463" s="1478"/>
      <c r="M463" s="1478"/>
      <c r="N463" s="180"/>
      <c r="O463" s="180"/>
      <c r="P463" s="180"/>
      <c r="Q463" s="1469"/>
      <c r="R463" s="180"/>
      <c r="S463" s="180"/>
      <c r="T463" s="180"/>
      <c r="U463" s="180"/>
      <c r="V463" s="180"/>
      <c r="W463" s="180"/>
      <c r="X463" s="180"/>
      <c r="Y463" s="180"/>
      <c r="Z463" s="180"/>
      <c r="AA463" s="180"/>
      <c r="AB463" s="180"/>
      <c r="AC463" s="180"/>
      <c r="AD463" s="180"/>
      <c r="AE463" s="180"/>
      <c r="AF463" s="180"/>
      <c r="AG463" s="180"/>
      <c r="AH463" s="180"/>
      <c r="AI463" s="180"/>
      <c r="AJ463" s="180"/>
      <c r="AK463" s="180"/>
      <c r="AL463" s="180"/>
      <c r="AM463" s="180"/>
      <c r="AN463" s="180"/>
      <c r="AO463" s="180"/>
      <c r="AP463" s="180"/>
      <c r="AQ463" s="180"/>
      <c r="AR463" s="180"/>
      <c r="AS463" s="180"/>
      <c r="AT463" s="180"/>
      <c r="AU463" s="180"/>
      <c r="AV463" s="180"/>
      <c r="AW463" s="180"/>
      <c r="AX463" s="180"/>
      <c r="AY463" s="180"/>
      <c r="AZ463" s="1469"/>
      <c r="BA463" s="1469"/>
      <c r="BB463" s="1478"/>
      <c r="CI463" s="1478"/>
      <c r="CJ463" s="1478"/>
      <c r="CK463" s="1478"/>
      <c r="CL463" s="1478"/>
      <c r="CM463" s="1478"/>
      <c r="CN463" s="1478"/>
    </row>
    <row r="464" spans="1:92" x14ac:dyDescent="0.2">
      <c r="A464" s="180"/>
      <c r="B464" s="1478"/>
      <c r="C464" s="1478"/>
      <c r="D464" s="1478"/>
      <c r="E464" s="1481"/>
      <c r="F464" s="1481"/>
      <c r="G464" s="1478"/>
      <c r="H464" s="1478"/>
      <c r="I464" s="1478"/>
      <c r="J464" s="1478"/>
      <c r="K464" s="1478"/>
      <c r="L464" s="1478"/>
      <c r="M464" s="1478"/>
      <c r="N464" s="180"/>
      <c r="O464" s="180"/>
      <c r="P464" s="180"/>
      <c r="Q464" s="1469"/>
      <c r="R464" s="180"/>
      <c r="S464" s="180"/>
      <c r="T464" s="180"/>
      <c r="U464" s="180"/>
      <c r="V464" s="180"/>
      <c r="W464" s="180"/>
      <c r="X464" s="180"/>
      <c r="Y464" s="180"/>
      <c r="Z464" s="180"/>
      <c r="AA464" s="180"/>
      <c r="AB464" s="180"/>
      <c r="AC464" s="180"/>
      <c r="AD464" s="180"/>
      <c r="AE464" s="180"/>
      <c r="AF464" s="180"/>
      <c r="AG464" s="180"/>
      <c r="AH464" s="180"/>
      <c r="AI464" s="180"/>
      <c r="AJ464" s="180"/>
      <c r="AK464" s="180"/>
      <c r="AL464" s="180"/>
      <c r="AM464" s="180"/>
      <c r="AN464" s="180"/>
      <c r="AO464" s="180"/>
      <c r="AP464" s="180"/>
      <c r="AQ464" s="180"/>
      <c r="AR464" s="180"/>
      <c r="AS464" s="180"/>
      <c r="AT464" s="180"/>
      <c r="AU464" s="180"/>
      <c r="AV464" s="180"/>
      <c r="AW464" s="180"/>
      <c r="AX464" s="180"/>
      <c r="AY464" s="180"/>
      <c r="AZ464" s="1469"/>
      <c r="BA464" s="1469"/>
      <c r="BB464" s="1478"/>
      <c r="CI464" s="1478"/>
      <c r="CJ464" s="1478"/>
      <c r="CK464" s="1478"/>
      <c r="CL464" s="1478"/>
      <c r="CM464" s="1478"/>
      <c r="CN464" s="1478"/>
    </row>
    <row r="465" spans="1:92" x14ac:dyDescent="0.2">
      <c r="A465" s="180"/>
      <c r="B465" s="1478"/>
      <c r="C465" s="1478"/>
      <c r="D465" s="1478"/>
      <c r="E465" s="1481"/>
      <c r="F465" s="1481"/>
      <c r="G465" s="1478"/>
      <c r="H465" s="1478"/>
      <c r="I465" s="1478"/>
      <c r="J465" s="1478"/>
      <c r="K465" s="1478"/>
      <c r="L465" s="1478"/>
      <c r="M465" s="1478"/>
      <c r="N465" s="180"/>
      <c r="O465" s="180"/>
      <c r="P465" s="180"/>
      <c r="Q465" s="1469"/>
      <c r="R465" s="180"/>
      <c r="S465" s="180"/>
      <c r="T465" s="180"/>
      <c r="U465" s="180"/>
      <c r="V465" s="180"/>
      <c r="W465" s="180"/>
      <c r="X465" s="180"/>
      <c r="Y465" s="180"/>
      <c r="Z465" s="180"/>
      <c r="AA465" s="180"/>
      <c r="AB465" s="180"/>
      <c r="AC465" s="180"/>
      <c r="AD465" s="180"/>
      <c r="AE465" s="180"/>
      <c r="AF465" s="180"/>
      <c r="AG465" s="180"/>
      <c r="AH465" s="180"/>
      <c r="AI465" s="180"/>
      <c r="AJ465" s="180"/>
      <c r="AK465" s="180"/>
      <c r="AL465" s="180"/>
      <c r="AM465" s="180"/>
      <c r="AN465" s="180"/>
      <c r="AO465" s="180"/>
      <c r="AP465" s="180"/>
      <c r="AQ465" s="180"/>
      <c r="AR465" s="180"/>
      <c r="AS465" s="180"/>
      <c r="AT465" s="180"/>
      <c r="AU465" s="180"/>
      <c r="AV465" s="180"/>
      <c r="AW465" s="180"/>
      <c r="AX465" s="180"/>
      <c r="AY465" s="180"/>
      <c r="AZ465" s="1469"/>
      <c r="BA465" s="1469"/>
      <c r="BB465" s="1478"/>
      <c r="CI465" s="1478"/>
      <c r="CJ465" s="1478"/>
      <c r="CK465" s="1478"/>
      <c r="CL465" s="1478"/>
      <c r="CM465" s="1478"/>
      <c r="CN465" s="1478"/>
    </row>
    <row r="466" spans="1:92" x14ac:dyDescent="0.2">
      <c r="A466" s="180"/>
      <c r="B466" s="1478"/>
      <c r="C466" s="1478"/>
      <c r="D466" s="1478"/>
      <c r="E466" s="1481"/>
      <c r="F466" s="1481"/>
      <c r="G466" s="1478"/>
      <c r="H466" s="1478"/>
      <c r="I466" s="1478"/>
      <c r="J466" s="1478"/>
      <c r="K466" s="1478"/>
      <c r="L466" s="1478"/>
      <c r="M466" s="1478"/>
      <c r="N466" s="180"/>
      <c r="O466" s="180"/>
      <c r="P466" s="180"/>
      <c r="Q466" s="1469"/>
      <c r="R466" s="180"/>
      <c r="S466" s="180"/>
      <c r="T466" s="180"/>
      <c r="U466" s="180"/>
      <c r="V466" s="180"/>
      <c r="W466" s="180"/>
      <c r="X466" s="180"/>
      <c r="Y466" s="180"/>
      <c r="Z466" s="180"/>
      <c r="AA466" s="180"/>
      <c r="AB466" s="180"/>
      <c r="AC466" s="180"/>
      <c r="AD466" s="180"/>
      <c r="AE466" s="180"/>
      <c r="AF466" s="180"/>
      <c r="AG466" s="180"/>
      <c r="AH466" s="180"/>
      <c r="AI466" s="180"/>
      <c r="AJ466" s="180"/>
      <c r="AK466" s="180"/>
      <c r="AL466" s="180"/>
      <c r="AM466" s="180"/>
      <c r="AN466" s="180"/>
      <c r="AO466" s="180"/>
      <c r="AP466" s="180"/>
      <c r="AQ466" s="180"/>
      <c r="AR466" s="180"/>
      <c r="AS466" s="180"/>
      <c r="AT466" s="180"/>
      <c r="AU466" s="180"/>
      <c r="AV466" s="180"/>
      <c r="AW466" s="180"/>
      <c r="AX466" s="180"/>
      <c r="AY466" s="180"/>
      <c r="AZ466" s="1469"/>
      <c r="BA466" s="1469"/>
      <c r="BB466" s="1478"/>
      <c r="CI466" s="1478"/>
      <c r="CJ466" s="1478"/>
      <c r="CK466" s="1478"/>
      <c r="CL466" s="1478"/>
      <c r="CM466" s="1478"/>
      <c r="CN466" s="1478"/>
    </row>
    <row r="467" spans="1:92" x14ac:dyDescent="0.2">
      <c r="A467" s="180"/>
      <c r="B467" s="1478"/>
      <c r="C467" s="1478"/>
      <c r="D467" s="1478"/>
      <c r="E467" s="1481"/>
      <c r="F467" s="1481"/>
      <c r="G467" s="1478"/>
      <c r="H467" s="1478"/>
      <c r="I467" s="1478"/>
      <c r="J467" s="1478"/>
      <c r="K467" s="1478"/>
      <c r="L467" s="1478"/>
      <c r="M467" s="1478"/>
      <c r="N467" s="180"/>
      <c r="O467" s="180"/>
      <c r="P467" s="180"/>
      <c r="Q467" s="1469"/>
      <c r="R467" s="180"/>
      <c r="S467" s="180"/>
      <c r="T467" s="180"/>
      <c r="U467" s="180"/>
      <c r="V467" s="180"/>
      <c r="W467" s="180"/>
      <c r="X467" s="180"/>
      <c r="Y467" s="180"/>
      <c r="Z467" s="180"/>
      <c r="AA467" s="180"/>
      <c r="AB467" s="180"/>
      <c r="AC467" s="180"/>
      <c r="AD467" s="180"/>
      <c r="AE467" s="180"/>
      <c r="AF467" s="180"/>
      <c r="AG467" s="180"/>
      <c r="AH467" s="180"/>
      <c r="AI467" s="180"/>
      <c r="AJ467" s="180"/>
      <c r="AK467" s="180"/>
      <c r="AL467" s="180"/>
      <c r="AM467" s="180"/>
      <c r="AN467" s="180"/>
      <c r="AO467" s="180"/>
      <c r="AP467" s="180"/>
      <c r="AQ467" s="180"/>
      <c r="AR467" s="180"/>
      <c r="AS467" s="180"/>
      <c r="AT467" s="180"/>
      <c r="AU467" s="180"/>
      <c r="AV467" s="180"/>
      <c r="AW467" s="180"/>
      <c r="AX467" s="180"/>
      <c r="AY467" s="180"/>
      <c r="AZ467" s="1469"/>
      <c r="BA467" s="1469"/>
      <c r="BB467" s="1478"/>
      <c r="CI467" s="1478"/>
      <c r="CJ467" s="1478"/>
      <c r="CK467" s="1478"/>
      <c r="CL467" s="1478"/>
      <c r="CM467" s="1478"/>
      <c r="CN467" s="1478"/>
    </row>
    <row r="468" spans="1:92" x14ac:dyDescent="0.2">
      <c r="A468" s="180"/>
      <c r="B468" s="1478"/>
      <c r="C468" s="1478"/>
      <c r="D468" s="1478"/>
      <c r="E468" s="1481"/>
      <c r="F468" s="1481"/>
      <c r="G468" s="1478"/>
      <c r="H468" s="1478"/>
      <c r="I468" s="1478"/>
      <c r="J468" s="1478"/>
      <c r="K468" s="1478"/>
      <c r="L468" s="1478"/>
      <c r="M468" s="1478"/>
      <c r="N468" s="180"/>
      <c r="O468" s="180"/>
      <c r="P468" s="180"/>
      <c r="Q468" s="1469"/>
      <c r="R468" s="180"/>
      <c r="S468" s="180"/>
      <c r="T468" s="180"/>
      <c r="U468" s="180"/>
      <c r="V468" s="180"/>
      <c r="W468" s="180"/>
      <c r="X468" s="180"/>
      <c r="Y468" s="180"/>
      <c r="Z468" s="180"/>
      <c r="AA468" s="180"/>
      <c r="AB468" s="180"/>
      <c r="AC468" s="180"/>
      <c r="AD468" s="180"/>
      <c r="AE468" s="180"/>
      <c r="AF468" s="180"/>
      <c r="AG468" s="180"/>
      <c r="AH468" s="180"/>
      <c r="AI468" s="180"/>
      <c r="AJ468" s="180"/>
      <c r="AK468" s="180"/>
      <c r="AL468" s="180"/>
      <c r="AM468" s="180"/>
      <c r="AN468" s="180"/>
      <c r="AO468" s="180"/>
      <c r="AP468" s="180"/>
      <c r="AQ468" s="180"/>
      <c r="AR468" s="180"/>
      <c r="AS468" s="180"/>
      <c r="AT468" s="180"/>
      <c r="AU468" s="180"/>
      <c r="AV468" s="180"/>
      <c r="AW468" s="180"/>
      <c r="AX468" s="180"/>
      <c r="AY468" s="180"/>
      <c r="AZ468" s="1469"/>
      <c r="BA468" s="1469"/>
      <c r="BB468" s="1478"/>
      <c r="CI468" s="1478"/>
      <c r="CJ468" s="1478"/>
      <c r="CK468" s="1478"/>
      <c r="CL468" s="1478"/>
      <c r="CM468" s="1478"/>
      <c r="CN468" s="1478"/>
    </row>
    <row r="469" spans="1:92" x14ac:dyDescent="0.2">
      <c r="A469" s="180"/>
      <c r="B469" s="1478"/>
      <c r="C469" s="1478"/>
      <c r="D469" s="1478"/>
      <c r="E469" s="1481"/>
      <c r="F469" s="1481"/>
      <c r="G469" s="1478"/>
      <c r="H469" s="1478"/>
      <c r="I469" s="1478"/>
      <c r="J469" s="1478"/>
      <c r="K469" s="1478"/>
      <c r="L469" s="1478"/>
      <c r="M469" s="1478"/>
      <c r="N469" s="180"/>
      <c r="O469" s="180"/>
      <c r="P469" s="180"/>
      <c r="Q469" s="1469"/>
      <c r="R469" s="180"/>
      <c r="S469" s="180"/>
      <c r="T469" s="180"/>
      <c r="U469" s="180"/>
      <c r="V469" s="180"/>
      <c r="W469" s="180"/>
      <c r="X469" s="180"/>
      <c r="Y469" s="180"/>
      <c r="Z469" s="180"/>
      <c r="AA469" s="180"/>
      <c r="AB469" s="180"/>
      <c r="AC469" s="180"/>
      <c r="AD469" s="180"/>
      <c r="AE469" s="180"/>
      <c r="AF469" s="180"/>
      <c r="AG469" s="180"/>
      <c r="AH469" s="180"/>
      <c r="AI469" s="180"/>
      <c r="AJ469" s="180"/>
      <c r="AK469" s="180"/>
      <c r="AL469" s="180"/>
      <c r="AM469" s="180"/>
      <c r="AN469" s="180"/>
      <c r="AO469" s="180"/>
      <c r="AP469" s="180"/>
      <c r="AQ469" s="180"/>
      <c r="AR469" s="180"/>
      <c r="AS469" s="180"/>
      <c r="AT469" s="180"/>
      <c r="AU469" s="180"/>
      <c r="AV469" s="180"/>
      <c r="AW469" s="180"/>
      <c r="AX469" s="180"/>
      <c r="AY469" s="180"/>
      <c r="AZ469" s="1469"/>
      <c r="BA469" s="1469"/>
      <c r="BB469" s="1478"/>
      <c r="CI469" s="1478"/>
      <c r="CJ469" s="1478"/>
      <c r="CK469" s="1478"/>
      <c r="CL469" s="1478"/>
      <c r="CM469" s="1478"/>
      <c r="CN469" s="1478"/>
    </row>
    <row r="470" spans="1:92" x14ac:dyDescent="0.2">
      <c r="A470" s="180"/>
      <c r="B470" s="1478"/>
      <c r="C470" s="1478"/>
      <c r="D470" s="1478"/>
      <c r="E470" s="1481"/>
      <c r="F470" s="1481"/>
      <c r="G470" s="1478"/>
      <c r="H470" s="1478"/>
      <c r="I470" s="1478"/>
      <c r="J470" s="1478"/>
      <c r="K470" s="1478"/>
      <c r="L470" s="1478"/>
      <c r="M470" s="1478"/>
      <c r="N470" s="180"/>
      <c r="O470" s="180"/>
      <c r="P470" s="180"/>
      <c r="Q470" s="1469"/>
      <c r="R470" s="180"/>
      <c r="S470" s="180"/>
      <c r="T470" s="180"/>
      <c r="U470" s="180"/>
      <c r="V470" s="180"/>
      <c r="W470" s="180"/>
      <c r="X470" s="180"/>
      <c r="Y470" s="180"/>
      <c r="Z470" s="180"/>
      <c r="AA470" s="180"/>
      <c r="AB470" s="180"/>
      <c r="AC470" s="180"/>
      <c r="AD470" s="180"/>
      <c r="AE470" s="180"/>
      <c r="AF470" s="180"/>
      <c r="AG470" s="180"/>
      <c r="AH470" s="180"/>
      <c r="AI470" s="180"/>
      <c r="AJ470" s="180"/>
      <c r="AK470" s="180"/>
      <c r="AL470" s="180"/>
      <c r="AM470" s="180"/>
      <c r="AN470" s="180"/>
      <c r="AO470" s="180"/>
      <c r="AP470" s="180"/>
      <c r="AQ470" s="180"/>
      <c r="AR470" s="180"/>
      <c r="AS470" s="180"/>
      <c r="AT470" s="180"/>
      <c r="AU470" s="180"/>
      <c r="AV470" s="180"/>
      <c r="AW470" s="180"/>
      <c r="AX470" s="180"/>
      <c r="AY470" s="180"/>
      <c r="AZ470" s="1469"/>
      <c r="BA470" s="1469"/>
      <c r="BB470" s="1478"/>
      <c r="CI470" s="1478"/>
      <c r="CJ470" s="1478"/>
      <c r="CK470" s="1478"/>
      <c r="CL470" s="1478"/>
      <c r="CM470" s="1478"/>
      <c r="CN470" s="1478"/>
    </row>
    <row r="471" spans="1:92" x14ac:dyDescent="0.2">
      <c r="A471" s="180"/>
      <c r="B471" s="1478"/>
      <c r="C471" s="1478"/>
      <c r="D471" s="1478"/>
      <c r="E471" s="1481"/>
      <c r="F471" s="1481"/>
      <c r="G471" s="1478"/>
      <c r="H471" s="1478"/>
      <c r="I471" s="1478"/>
      <c r="J471" s="1478"/>
      <c r="K471" s="1478"/>
      <c r="L471" s="1478"/>
      <c r="M471" s="1478"/>
      <c r="N471" s="180"/>
      <c r="O471" s="180"/>
      <c r="P471" s="180"/>
      <c r="Q471" s="1469"/>
      <c r="R471" s="180"/>
      <c r="S471" s="180"/>
      <c r="T471" s="180"/>
      <c r="U471" s="180"/>
      <c r="V471" s="180"/>
      <c r="W471" s="180"/>
      <c r="X471" s="180"/>
      <c r="Y471" s="180"/>
      <c r="Z471" s="180"/>
      <c r="AA471" s="180"/>
      <c r="AB471" s="180"/>
      <c r="AC471" s="180"/>
      <c r="AD471" s="180"/>
      <c r="AE471" s="180"/>
      <c r="AF471" s="180"/>
      <c r="AG471" s="180"/>
      <c r="AH471" s="180"/>
      <c r="AI471" s="180"/>
      <c r="AJ471" s="180"/>
      <c r="AK471" s="180"/>
      <c r="AL471" s="180"/>
      <c r="AM471" s="180"/>
      <c r="AN471" s="180"/>
      <c r="AO471" s="180"/>
      <c r="AP471" s="180"/>
      <c r="AQ471" s="180"/>
      <c r="AR471" s="180"/>
      <c r="AS471" s="180"/>
      <c r="AT471" s="180"/>
      <c r="AU471" s="180"/>
      <c r="AV471" s="180"/>
      <c r="AW471" s="180"/>
      <c r="AX471" s="180"/>
      <c r="AY471" s="180"/>
      <c r="AZ471" s="1469"/>
      <c r="BA471" s="1469"/>
      <c r="BB471" s="1478"/>
      <c r="CI471" s="1478"/>
      <c r="CJ471" s="1478"/>
      <c r="CK471" s="1478"/>
      <c r="CL471" s="1478"/>
      <c r="CM471" s="1478"/>
      <c r="CN471" s="1478"/>
    </row>
    <row r="472" spans="1:92" x14ac:dyDescent="0.2">
      <c r="A472" s="180"/>
      <c r="B472" s="1478"/>
      <c r="C472" s="1478"/>
      <c r="D472" s="1478"/>
      <c r="E472" s="1481"/>
      <c r="F472" s="1481"/>
      <c r="G472" s="1478"/>
      <c r="H472" s="1478"/>
      <c r="I472" s="1478"/>
      <c r="J472" s="1478"/>
      <c r="K472" s="1478"/>
      <c r="L472" s="1478"/>
      <c r="M472" s="1478"/>
      <c r="N472" s="180"/>
      <c r="O472" s="180"/>
      <c r="P472" s="180"/>
      <c r="Q472" s="1469"/>
      <c r="R472" s="180"/>
      <c r="S472" s="180"/>
      <c r="T472" s="180"/>
      <c r="U472" s="180"/>
      <c r="V472" s="180"/>
      <c r="W472" s="180"/>
      <c r="X472" s="180"/>
      <c r="Y472" s="180"/>
      <c r="Z472" s="180"/>
      <c r="AA472" s="180"/>
      <c r="AB472" s="180"/>
      <c r="AC472" s="180"/>
      <c r="AD472" s="180"/>
      <c r="AE472" s="180"/>
      <c r="AF472" s="180"/>
      <c r="AG472" s="180"/>
      <c r="AH472" s="180"/>
      <c r="AI472" s="180"/>
      <c r="AJ472" s="180"/>
      <c r="AK472" s="180"/>
      <c r="AL472" s="180"/>
      <c r="AM472" s="180"/>
      <c r="AN472" s="180"/>
      <c r="AO472" s="180"/>
      <c r="AP472" s="180"/>
      <c r="AQ472" s="180"/>
      <c r="AR472" s="180"/>
      <c r="AS472" s="180"/>
      <c r="AT472" s="180"/>
      <c r="AU472" s="180"/>
      <c r="AV472" s="180"/>
      <c r="AW472" s="180"/>
      <c r="AX472" s="180"/>
      <c r="AY472" s="180"/>
      <c r="AZ472" s="1469"/>
      <c r="BA472" s="1469"/>
      <c r="BB472" s="1478"/>
      <c r="CI472" s="1478"/>
      <c r="CJ472" s="1478"/>
      <c r="CK472" s="1478"/>
      <c r="CL472" s="1478"/>
      <c r="CM472" s="1478"/>
      <c r="CN472" s="1478"/>
    </row>
    <row r="473" spans="1:92" x14ac:dyDescent="0.2">
      <c r="A473" s="180"/>
      <c r="B473" s="1478"/>
      <c r="C473" s="1478"/>
      <c r="D473" s="1478"/>
      <c r="E473" s="1481"/>
      <c r="F473" s="1481"/>
      <c r="G473" s="1478"/>
      <c r="H473" s="1478"/>
      <c r="I473" s="1478"/>
      <c r="J473" s="1478"/>
      <c r="K473" s="1478"/>
      <c r="L473" s="1478"/>
      <c r="M473" s="1478"/>
      <c r="N473" s="180"/>
      <c r="O473" s="180"/>
      <c r="P473" s="180"/>
      <c r="Q473" s="1469"/>
      <c r="R473" s="180"/>
      <c r="S473" s="180"/>
      <c r="T473" s="180"/>
      <c r="U473" s="180"/>
      <c r="V473" s="180"/>
      <c r="W473" s="180"/>
      <c r="X473" s="180"/>
      <c r="Y473" s="180"/>
      <c r="Z473" s="180"/>
      <c r="AA473" s="180"/>
      <c r="AB473" s="180"/>
      <c r="AC473" s="180"/>
      <c r="AD473" s="180"/>
      <c r="AE473" s="180"/>
      <c r="AF473" s="180"/>
      <c r="AG473" s="180"/>
      <c r="AH473" s="180"/>
      <c r="AI473" s="180"/>
      <c r="AJ473" s="180"/>
      <c r="AK473" s="180"/>
      <c r="AL473" s="180"/>
      <c r="AM473" s="180"/>
      <c r="AN473" s="180"/>
      <c r="AO473" s="180"/>
      <c r="AP473" s="180"/>
      <c r="AQ473" s="180"/>
      <c r="AR473" s="180"/>
      <c r="AS473" s="180"/>
      <c r="AT473" s="180"/>
      <c r="AU473" s="180"/>
      <c r="AV473" s="180"/>
      <c r="AW473" s="180"/>
      <c r="AX473" s="180"/>
      <c r="AY473" s="180"/>
      <c r="AZ473" s="1469"/>
      <c r="BA473" s="1469"/>
      <c r="BB473" s="1478"/>
      <c r="CI473" s="1478"/>
      <c r="CJ473" s="1478"/>
      <c r="CK473" s="1478"/>
      <c r="CL473" s="1478"/>
      <c r="CM473" s="1478"/>
      <c r="CN473" s="1478"/>
    </row>
    <row r="474" spans="1:92" x14ac:dyDescent="0.2">
      <c r="A474" s="180"/>
      <c r="B474" s="1478"/>
      <c r="C474" s="1478"/>
      <c r="D474" s="1478"/>
      <c r="E474" s="1481"/>
      <c r="F474" s="1481"/>
      <c r="G474" s="1478"/>
      <c r="H474" s="1478"/>
      <c r="I474" s="1478"/>
      <c r="J474" s="1478"/>
      <c r="K474" s="1478"/>
      <c r="L474" s="1478"/>
      <c r="M474" s="1478"/>
      <c r="N474" s="180"/>
      <c r="O474" s="180"/>
      <c r="P474" s="180"/>
      <c r="Q474" s="1469"/>
      <c r="R474" s="180"/>
      <c r="S474" s="180"/>
      <c r="T474" s="180"/>
      <c r="U474" s="180"/>
      <c r="V474" s="180"/>
      <c r="W474" s="180"/>
      <c r="X474" s="180"/>
      <c r="Y474" s="180"/>
      <c r="Z474" s="180"/>
      <c r="AA474" s="180"/>
      <c r="AB474" s="180"/>
      <c r="AC474" s="180"/>
      <c r="AD474" s="180"/>
      <c r="AE474" s="180"/>
      <c r="AF474" s="180"/>
      <c r="AG474" s="180"/>
      <c r="AH474" s="180"/>
      <c r="AI474" s="180"/>
      <c r="AJ474" s="180"/>
      <c r="AK474" s="180"/>
      <c r="AL474" s="180"/>
      <c r="AM474" s="180"/>
      <c r="AN474" s="180"/>
      <c r="AO474" s="180"/>
      <c r="AP474" s="180"/>
      <c r="AQ474" s="180"/>
      <c r="AR474" s="180"/>
      <c r="AS474" s="180"/>
      <c r="AT474" s="180"/>
      <c r="AU474" s="180"/>
      <c r="AV474" s="180"/>
      <c r="AW474" s="180"/>
      <c r="AX474" s="180"/>
      <c r="AY474" s="180"/>
      <c r="AZ474" s="1469"/>
      <c r="BA474" s="1469"/>
      <c r="BB474" s="1478"/>
      <c r="CI474" s="1478"/>
      <c r="CJ474" s="1478"/>
      <c r="CK474" s="1478"/>
      <c r="CL474" s="1478"/>
      <c r="CM474" s="1478"/>
      <c r="CN474" s="1478"/>
    </row>
  </sheetData>
  <sheetProtection algorithmName="SHA-512" hashValue="Gqm5g6c0EqXURhf9DhWhs+SMHMVqKEDPia3SC8Y4WQZFSAzZUjJHVq4Nsx96dN843XnNgGUrEqzNq2Wda+/kCg==" saltValue="xpZf9p8UADT8dDncPI2rpQ==" spinCount="100000" sheet="1" objects="1" scenarios="1" formatColumns="0" formatRows="0"/>
  <conditionalFormatting sqref="C3">
    <cfRule type="cellIs" dxfId="19" priority="1" operator="equal">
      <formula>0</formula>
    </cfRule>
  </conditionalFormatting>
  <dataValidations count="1">
    <dataValidation type="decimal" operator="greaterThan" allowBlank="1" showInputMessage="1" showErrorMessage="1" errorTitle="Minimum Amounts" error="Enter the proposed minimum amount for each category or sub-category." sqref="H60:H68 J60:J68 J53:J58 H53:H58 F53:F58 F60:F68" xr:uid="{00000000-0002-0000-0A00-000000000000}">
      <formula1>0</formula1>
    </dataValidation>
  </dataValidations>
  <pageMargins left="0.7" right="0.7" top="0.75" bottom="0.75" header="0.3" footer="0.3"/>
  <pageSetup paperSize="9" scale="62" orientation="landscape" r:id="rId1"/>
  <rowBreaks count="1" manualBreakCount="1">
    <brk id="70" max="49" man="1"/>
  </rowBreaks>
  <colBreaks count="1" manualBreakCount="1">
    <brk id="17" max="368"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N474"/>
  <sheetViews>
    <sheetView zoomScaleNormal="100" workbookViewId="0"/>
  </sheetViews>
  <sheetFormatPr defaultColWidth="9.140625" defaultRowHeight="12" outlineLevelCol="1" x14ac:dyDescent="0.2"/>
  <cols>
    <col min="1" max="1" width="2.42578125" style="88" customWidth="1"/>
    <col min="2" max="2" width="2.85546875" style="196" customWidth="1"/>
    <col min="3" max="3" width="12.42578125" style="188" customWidth="1"/>
    <col min="4" max="4" width="26.140625" style="188" customWidth="1"/>
    <col min="5" max="6" width="12.7109375" style="90" customWidth="1"/>
    <col min="7" max="12" width="12.7109375" style="188" customWidth="1"/>
    <col min="13" max="13" width="3.85546875" style="188" customWidth="1"/>
    <col min="14" max="14" width="3.7109375" style="88" hidden="1" customWidth="1" outlineLevel="1"/>
    <col min="15" max="15" width="14" style="88" hidden="1" customWidth="1" outlineLevel="1"/>
    <col min="16" max="16" width="8" style="88" hidden="1" customWidth="1" outlineLevel="1"/>
    <col min="17" max="17" width="7" style="1354" customWidth="1" collapsed="1"/>
    <col min="18" max="18" width="2.140625" style="88" customWidth="1"/>
    <col min="19" max="19" width="8.140625" style="88" customWidth="1"/>
    <col min="20" max="23" width="7.85546875" style="88" bestFit="1" customWidth="1"/>
    <col min="24" max="25" width="7.42578125" style="88" customWidth="1"/>
    <col min="26" max="26" width="1.140625" style="88" customWidth="1"/>
    <col min="27" max="27" width="7.42578125" style="88" customWidth="1"/>
    <col min="28" max="28" width="9.42578125" style="88" customWidth="1"/>
    <col min="29" max="29" width="8.42578125" style="88" customWidth="1"/>
    <col min="30" max="31" width="7.42578125" style="88" customWidth="1"/>
    <col min="32" max="32" width="8.5703125" style="88" bestFit="1" customWidth="1"/>
    <col min="33" max="33" width="7.42578125" style="88" customWidth="1"/>
    <col min="34" max="34" width="1.140625" style="88" customWidth="1"/>
    <col min="35" max="41" width="8.7109375" style="88" customWidth="1"/>
    <col min="42" max="42" width="1.42578125" style="88" customWidth="1"/>
    <col min="43" max="43" width="9.140625" style="88" customWidth="1"/>
    <col min="44" max="44" width="10.140625" style="88" customWidth="1"/>
    <col min="45" max="49" width="7.42578125" style="88" customWidth="1"/>
    <col min="50" max="50" width="1.140625" style="88" customWidth="1"/>
    <col min="51" max="51" width="7.42578125" style="88" customWidth="1"/>
    <col min="52" max="52" width="9.140625" style="86"/>
    <col min="53" max="53" width="9.140625" style="1468"/>
    <col min="54" max="86" width="9.140625" style="1479"/>
    <col min="87" max="16384" width="9.140625" style="188"/>
  </cols>
  <sheetData>
    <row r="1" spans="1:54" s="196" customFormat="1" ht="12.75" thickBot="1" x14ac:dyDescent="0.25">
      <c r="A1" s="183"/>
      <c r="B1" s="101"/>
      <c r="C1" s="101"/>
      <c r="D1" s="101"/>
      <c r="E1" s="219"/>
      <c r="F1" s="219"/>
      <c r="G1" s="101"/>
      <c r="H1" s="101"/>
      <c r="I1" s="101"/>
      <c r="J1" s="101"/>
      <c r="K1" s="101"/>
      <c r="L1" s="101"/>
      <c r="M1" s="101"/>
      <c r="N1" s="183"/>
      <c r="O1" s="183"/>
      <c r="P1" s="183"/>
      <c r="Q1" s="10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478"/>
      <c r="BA1" s="1478"/>
      <c r="BB1" s="1478"/>
    </row>
    <row r="2" spans="1:54" s="246" customFormat="1" ht="15" x14ac:dyDescent="0.2">
      <c r="A2" s="183"/>
      <c r="B2" s="322"/>
      <c r="C2" s="323"/>
      <c r="D2" s="323"/>
      <c r="E2" s="829"/>
      <c r="F2" s="829"/>
      <c r="G2" s="323"/>
      <c r="H2" s="323"/>
      <c r="I2" s="323"/>
      <c r="J2" s="323"/>
      <c r="K2" s="323"/>
      <c r="L2" s="323"/>
      <c r="M2" s="324"/>
      <c r="N2" s="116"/>
      <c r="O2" s="116"/>
      <c r="P2" s="116"/>
      <c r="Q2" s="207"/>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207"/>
      <c r="BA2" s="207"/>
      <c r="BB2" s="207"/>
    </row>
    <row r="3" spans="1:54" s="246" customFormat="1" ht="15" x14ac:dyDescent="0.2">
      <c r="A3" s="183"/>
      <c r="B3" s="325"/>
      <c r="C3" s="994" t="str">
        <f>'WK2 - Notional General Income'!$C$3</f>
        <v>Central Coast Council</v>
      </c>
      <c r="D3" s="339"/>
      <c r="E3" s="830" t="s">
        <v>858</v>
      </c>
      <c r="F3" s="830" t="str">
        <f>G5</f>
        <v>.</v>
      </c>
      <c r="G3" s="340"/>
      <c r="H3" s="285"/>
      <c r="I3" s="285"/>
      <c r="J3" s="285"/>
      <c r="K3" s="285"/>
      <c r="L3" s="285"/>
      <c r="M3" s="326"/>
      <c r="N3" s="285"/>
      <c r="O3" s="285"/>
      <c r="P3" s="285"/>
      <c r="Q3" s="207"/>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07"/>
      <c r="BA3" s="207"/>
      <c r="BB3" s="207"/>
    </row>
    <row r="4" spans="1:54" s="246" customFormat="1" ht="15" x14ac:dyDescent="0.2">
      <c r="A4" s="183"/>
      <c r="B4" s="325"/>
      <c r="C4" s="116"/>
      <c r="D4" s="116"/>
      <c r="E4" s="223"/>
      <c r="F4" s="223"/>
      <c r="G4" s="116"/>
      <c r="H4" s="116"/>
      <c r="I4" s="116"/>
      <c r="J4" s="116"/>
      <c r="K4" s="207"/>
      <c r="L4" s="116"/>
      <c r="M4" s="327"/>
      <c r="N4" s="116"/>
      <c r="O4" s="116"/>
      <c r="P4" s="116"/>
      <c r="Q4" s="207"/>
      <c r="R4" s="116"/>
      <c r="S4" s="116"/>
      <c r="T4" s="285"/>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207"/>
      <c r="BA4" s="207"/>
      <c r="BB4" s="207"/>
    </row>
    <row r="5" spans="1:54" s="246" customFormat="1" ht="15.75" x14ac:dyDescent="0.25">
      <c r="A5" s="191"/>
      <c r="B5" s="328"/>
      <c r="C5" s="191"/>
      <c r="D5" s="111"/>
      <c r="E5" s="831"/>
      <c r="F5" s="831" t="s">
        <v>214</v>
      </c>
      <c r="G5" s="1407" t="str">
        <f>'WK1 - Identification'!$E$19</f>
        <v>.</v>
      </c>
      <c r="H5" s="111"/>
      <c r="I5" s="111"/>
      <c r="J5" s="111"/>
      <c r="K5" s="207"/>
      <c r="L5" s="111"/>
      <c r="M5" s="329"/>
      <c r="N5" s="165"/>
      <c r="O5" s="165"/>
      <c r="P5" s="165"/>
      <c r="Q5" s="207"/>
      <c r="R5" s="165"/>
      <c r="S5" s="165"/>
      <c r="T5" s="285"/>
      <c r="U5" s="165"/>
      <c r="V5" s="165"/>
      <c r="W5" s="165"/>
      <c r="X5" s="165"/>
      <c r="Y5" s="165"/>
      <c r="Z5" s="165"/>
      <c r="AA5" s="165"/>
      <c r="AB5" s="165"/>
      <c r="AC5" s="165"/>
      <c r="AD5" s="165"/>
      <c r="AE5" s="165"/>
      <c r="AF5" s="165"/>
      <c r="AG5" s="165"/>
      <c r="AH5" s="165"/>
      <c r="AI5" s="165"/>
      <c r="AJ5" s="165"/>
      <c r="AK5" s="165"/>
      <c r="AL5" s="165"/>
      <c r="AM5" s="165"/>
      <c r="AN5" s="165"/>
      <c r="AO5" s="165"/>
      <c r="AP5" s="165"/>
      <c r="AQ5" s="165"/>
      <c r="AR5" s="165"/>
      <c r="AS5" s="165"/>
      <c r="AT5" s="165"/>
      <c r="AU5" s="165"/>
      <c r="AV5" s="165"/>
      <c r="AW5" s="165"/>
      <c r="AX5" s="165"/>
      <c r="AY5" s="165"/>
      <c r="AZ5" s="207"/>
      <c r="BA5" s="207"/>
      <c r="BB5" s="207"/>
    </row>
    <row r="6" spans="1:54" s="246" customFormat="1" ht="15" x14ac:dyDescent="0.2">
      <c r="A6" s="191"/>
      <c r="B6" s="328"/>
      <c r="C6" s="164"/>
      <c r="D6" s="164"/>
      <c r="E6" s="832"/>
      <c r="F6" s="832"/>
      <c r="G6" s="164"/>
      <c r="H6" s="164"/>
      <c r="I6" s="164"/>
      <c r="J6" s="164"/>
      <c r="K6" s="164"/>
      <c r="L6" s="164"/>
      <c r="M6" s="330"/>
      <c r="N6" s="164"/>
      <c r="O6" s="164"/>
      <c r="P6" s="164"/>
      <c r="Q6" s="207"/>
      <c r="R6" s="164"/>
      <c r="S6" s="164"/>
      <c r="T6" s="164"/>
      <c r="U6" s="164"/>
      <c r="V6" s="164"/>
      <c r="W6" s="164"/>
      <c r="X6" s="207"/>
      <c r="Y6" s="164"/>
      <c r="Z6" s="164"/>
      <c r="AA6" s="164"/>
      <c r="AB6" s="164"/>
      <c r="AC6" s="164"/>
      <c r="AD6" s="164"/>
      <c r="AE6" s="164"/>
      <c r="AF6" s="164"/>
      <c r="AG6" s="164"/>
      <c r="AH6" s="164"/>
      <c r="AI6" s="164"/>
      <c r="AJ6" s="164"/>
      <c r="AK6" s="164"/>
      <c r="AL6" s="164"/>
      <c r="AM6" s="164"/>
      <c r="AN6" s="164"/>
      <c r="AO6" s="164"/>
      <c r="AP6" s="164"/>
      <c r="AQ6" s="164"/>
      <c r="AR6" s="164"/>
      <c r="AS6" s="164"/>
      <c r="AT6" s="164"/>
      <c r="AU6" s="164"/>
      <c r="AV6" s="164"/>
      <c r="AW6" s="164"/>
      <c r="AX6" s="164"/>
      <c r="AY6" s="164"/>
      <c r="AZ6" s="207"/>
      <c r="BA6" s="207"/>
      <c r="BB6" s="207"/>
    </row>
    <row r="7" spans="1:54" s="246" customFormat="1" ht="15.75" x14ac:dyDescent="0.25">
      <c r="A7" s="191"/>
      <c r="B7" s="328"/>
      <c r="C7" s="164"/>
      <c r="D7" s="164"/>
      <c r="E7" s="832"/>
      <c r="F7" s="181" t="s">
        <v>210</v>
      </c>
      <c r="G7" s="164"/>
      <c r="H7" s="164"/>
      <c r="I7" s="164"/>
      <c r="J7" s="164"/>
      <c r="L7" s="164"/>
      <c r="M7" s="330"/>
      <c r="N7" s="164"/>
      <c r="O7" s="164"/>
      <c r="P7" s="164"/>
      <c r="Q7" s="207"/>
      <c r="R7" s="164"/>
      <c r="S7" s="164"/>
      <c r="T7" s="164"/>
      <c r="U7" s="164"/>
      <c r="V7" s="164"/>
      <c r="W7" s="164"/>
      <c r="X7" s="164"/>
      <c r="Y7" s="164"/>
      <c r="Z7" s="164"/>
      <c r="AA7" s="164"/>
      <c r="AB7" s="164"/>
      <c r="AC7" s="164"/>
      <c r="AD7" s="164"/>
      <c r="AE7" s="164"/>
      <c r="AF7" s="164"/>
      <c r="AG7" s="164"/>
      <c r="AH7" s="164"/>
      <c r="AI7" s="164"/>
      <c r="AJ7" s="164"/>
      <c r="AK7" s="164"/>
      <c r="AL7" s="164"/>
      <c r="AM7" s="164"/>
      <c r="AN7" s="164"/>
      <c r="AO7" s="164"/>
      <c r="AP7" s="164"/>
      <c r="AQ7" s="164"/>
      <c r="AR7" s="207"/>
      <c r="AS7" s="164"/>
      <c r="AT7" s="164"/>
      <c r="AU7" s="164"/>
      <c r="AV7" s="164"/>
      <c r="AW7" s="164"/>
      <c r="AX7" s="164"/>
      <c r="AY7" s="164"/>
      <c r="AZ7" s="207"/>
      <c r="BA7" s="207"/>
      <c r="BB7" s="207"/>
    </row>
    <row r="8" spans="1:54" s="246" customFormat="1" ht="22.5" customHeight="1" x14ac:dyDescent="0.25">
      <c r="A8" s="191"/>
      <c r="B8" s="328"/>
      <c r="C8" s="181"/>
      <c r="D8" s="164"/>
      <c r="E8" s="832"/>
      <c r="F8" s="250" t="s">
        <v>362</v>
      </c>
      <c r="G8" s="165"/>
      <c r="H8" s="165"/>
      <c r="I8" s="165"/>
      <c r="J8" s="142"/>
      <c r="K8" s="285"/>
      <c r="L8" s="164"/>
      <c r="M8" s="330"/>
      <c r="N8" s="164"/>
      <c r="O8" s="164"/>
      <c r="P8" s="164"/>
      <c r="Q8" s="207"/>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c r="AZ8" s="207"/>
      <c r="BA8" s="207"/>
      <c r="BB8" s="207"/>
    </row>
    <row r="9" spans="1:54" s="246" customFormat="1" ht="9.75" customHeight="1" x14ac:dyDescent="0.2">
      <c r="A9" s="183"/>
      <c r="B9" s="325"/>
      <c r="C9" s="183"/>
      <c r="D9" s="216"/>
      <c r="E9" s="143"/>
      <c r="F9" s="216"/>
      <c r="G9" s="216"/>
      <c r="H9" s="216"/>
      <c r="I9" s="216"/>
      <c r="J9" s="216"/>
      <c r="K9" s="216"/>
      <c r="L9" s="216"/>
      <c r="M9" s="331"/>
      <c r="N9" s="216"/>
      <c r="O9" s="216"/>
      <c r="P9" s="216"/>
      <c r="Q9" s="207"/>
      <c r="R9" s="216"/>
      <c r="S9" s="216"/>
      <c r="T9" s="216"/>
      <c r="U9" s="216"/>
      <c r="V9" s="216"/>
      <c r="W9" s="216"/>
      <c r="X9" s="216"/>
      <c r="Y9" s="216"/>
      <c r="Z9" s="216"/>
      <c r="AA9" s="216"/>
      <c r="AB9" s="216"/>
      <c r="AC9" s="216"/>
      <c r="AD9" s="216"/>
      <c r="AE9" s="216"/>
      <c r="AF9" s="216"/>
      <c r="AG9" s="216"/>
      <c r="AH9" s="216"/>
      <c r="AI9" s="216"/>
      <c r="AJ9" s="216"/>
      <c r="AK9" s="216"/>
      <c r="AL9" s="216"/>
      <c r="AM9" s="216"/>
      <c r="AN9" s="216"/>
      <c r="AO9" s="216"/>
      <c r="AP9" s="216"/>
      <c r="AQ9" s="216"/>
      <c r="AR9" s="216"/>
      <c r="AS9" s="216"/>
      <c r="AT9" s="216"/>
      <c r="AU9" s="216"/>
      <c r="AV9" s="216"/>
      <c r="AW9" s="216"/>
      <c r="AX9" s="216"/>
      <c r="AY9" s="216"/>
      <c r="AZ9" s="207"/>
      <c r="BA9" s="207"/>
      <c r="BB9" s="207"/>
    </row>
    <row r="10" spans="1:54" s="246" customFormat="1" ht="15.75" customHeight="1" x14ac:dyDescent="0.2">
      <c r="A10" s="183"/>
      <c r="B10" s="325"/>
      <c r="C10" s="183"/>
      <c r="D10" s="116" t="s">
        <v>514</v>
      </c>
      <c r="E10" s="143"/>
      <c r="F10" s="216"/>
      <c r="G10" s="216"/>
      <c r="H10" s="216"/>
      <c r="I10" s="216"/>
      <c r="J10" s="216"/>
      <c r="K10" s="216"/>
      <c r="L10" s="216"/>
      <c r="M10" s="331"/>
      <c r="N10" s="116"/>
      <c r="O10" s="116"/>
      <c r="P10" s="116"/>
      <c r="Q10" s="207"/>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c r="AT10" s="116"/>
      <c r="AU10" s="116"/>
      <c r="AV10" s="116"/>
      <c r="AW10" s="116"/>
      <c r="AX10" s="116"/>
      <c r="AY10" s="116"/>
      <c r="AZ10" s="207"/>
      <c r="BA10" s="207"/>
      <c r="BB10" s="207"/>
    </row>
    <row r="11" spans="1:54" s="246" customFormat="1" ht="15.75" customHeight="1" x14ac:dyDescent="0.2">
      <c r="A11" s="183"/>
      <c r="B11" s="325"/>
      <c r="C11" s="183"/>
      <c r="D11" s="116" t="s">
        <v>515</v>
      </c>
      <c r="E11" s="143"/>
      <c r="F11" s="216"/>
      <c r="G11" s="216"/>
      <c r="H11" s="216"/>
      <c r="I11" s="216"/>
      <c r="J11" s="216"/>
      <c r="K11" s="216"/>
      <c r="L11" s="216"/>
      <c r="M11" s="331"/>
      <c r="N11" s="116"/>
      <c r="O11" s="116"/>
      <c r="P11" s="116"/>
      <c r="Q11" s="207"/>
      <c r="R11" s="116"/>
      <c r="S11" s="116"/>
      <c r="T11" s="116"/>
      <c r="U11" s="116"/>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c r="AT11" s="116"/>
      <c r="AU11" s="116"/>
      <c r="AV11" s="116"/>
      <c r="AW11" s="116"/>
      <c r="AX11" s="116"/>
      <c r="AY11" s="116"/>
      <c r="AZ11" s="207"/>
      <c r="BA11" s="207"/>
      <c r="BB11" s="207"/>
    </row>
    <row r="12" spans="1:54" s="246" customFormat="1" ht="15.75" customHeight="1" x14ac:dyDescent="0.2">
      <c r="A12" s="183"/>
      <c r="B12" s="325"/>
      <c r="C12" s="183"/>
      <c r="D12" s="116" t="s">
        <v>516</v>
      </c>
      <c r="E12" s="143"/>
      <c r="F12" s="216"/>
      <c r="G12" s="216"/>
      <c r="H12" s="216"/>
      <c r="I12" s="216"/>
      <c r="J12" s="216"/>
      <c r="K12" s="216"/>
      <c r="L12" s="216"/>
      <c r="M12" s="331"/>
      <c r="N12" s="116"/>
      <c r="O12" s="116"/>
      <c r="P12" s="116"/>
      <c r="Q12" s="207"/>
      <c r="R12" s="116"/>
      <c r="S12" s="116"/>
      <c r="T12" s="116"/>
      <c r="U12" s="116"/>
      <c r="V12" s="116"/>
      <c r="W12" s="116"/>
      <c r="X12" s="116"/>
      <c r="Y12" s="116"/>
      <c r="Z12" s="116"/>
      <c r="AA12" s="116"/>
      <c r="AB12" s="116"/>
      <c r="AC12" s="116"/>
      <c r="AD12" s="116"/>
      <c r="AE12" s="116"/>
      <c r="AF12" s="116"/>
      <c r="AG12" s="116"/>
      <c r="AH12" s="116"/>
      <c r="AI12" s="116"/>
      <c r="AJ12" s="116"/>
      <c r="AK12" s="116"/>
      <c r="AL12" s="116"/>
      <c r="AM12" s="116"/>
      <c r="AN12" s="116"/>
      <c r="AO12" s="116"/>
      <c r="AP12" s="116"/>
      <c r="AQ12" s="116"/>
      <c r="AR12" s="116"/>
      <c r="AS12" s="116"/>
      <c r="AT12" s="116"/>
      <c r="AU12" s="116"/>
      <c r="AV12" s="116"/>
      <c r="AW12" s="116"/>
      <c r="AX12" s="116"/>
      <c r="AY12" s="116"/>
      <c r="AZ12" s="207"/>
      <c r="BA12" s="207"/>
      <c r="BB12" s="207"/>
    </row>
    <row r="13" spans="1:54" s="246" customFormat="1" ht="15.75" customHeight="1" x14ac:dyDescent="0.2">
      <c r="A13" s="183"/>
      <c r="B13" s="325"/>
      <c r="C13" s="183"/>
      <c r="D13" s="116" t="s">
        <v>517</v>
      </c>
      <c r="E13" s="143"/>
      <c r="F13" s="216"/>
      <c r="G13" s="216"/>
      <c r="H13" s="216"/>
      <c r="I13" s="216"/>
      <c r="J13" s="216"/>
      <c r="K13" s="216"/>
      <c r="L13" s="216"/>
      <c r="M13" s="331"/>
      <c r="N13" s="116"/>
      <c r="O13" s="116"/>
      <c r="P13" s="116"/>
      <c r="Q13" s="207"/>
      <c r="R13" s="116"/>
      <c r="S13" s="116"/>
      <c r="T13" s="116"/>
      <c r="U13" s="116"/>
      <c r="V13" s="116"/>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c r="AT13" s="116"/>
      <c r="AU13" s="116"/>
      <c r="AV13" s="116"/>
      <c r="AW13" s="116"/>
      <c r="AX13" s="116"/>
      <c r="AY13" s="116"/>
      <c r="AZ13" s="207"/>
      <c r="BA13" s="207"/>
      <c r="BB13" s="207"/>
    </row>
    <row r="14" spans="1:54" s="196" customFormat="1" ht="15.75" customHeight="1" x14ac:dyDescent="0.2">
      <c r="A14" s="183"/>
      <c r="B14" s="325"/>
      <c r="C14" s="183"/>
      <c r="D14" s="258" t="s">
        <v>513</v>
      </c>
      <c r="E14" s="143"/>
      <c r="F14" s="216"/>
      <c r="G14" s="216"/>
      <c r="H14" s="216"/>
      <c r="I14" s="216"/>
      <c r="J14" s="216"/>
      <c r="K14" s="216"/>
      <c r="L14" s="216"/>
      <c r="M14" s="331"/>
      <c r="N14" s="116"/>
      <c r="O14" s="116"/>
      <c r="P14" s="116"/>
      <c r="Q14" s="207"/>
      <c r="R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478"/>
      <c r="BA14" s="1478"/>
      <c r="BB14" s="1478"/>
    </row>
    <row r="15" spans="1:54" s="196" customFormat="1" ht="8.25" customHeight="1" x14ac:dyDescent="0.2">
      <c r="A15" s="183"/>
      <c r="B15" s="325"/>
      <c r="C15" s="116"/>
      <c r="D15" s="116"/>
      <c r="E15" s="223"/>
      <c r="F15" s="112"/>
      <c r="G15" s="116"/>
      <c r="H15" s="116"/>
      <c r="I15" s="116"/>
      <c r="J15" s="116"/>
      <c r="K15" s="116"/>
      <c r="L15" s="116"/>
      <c r="M15" s="327"/>
      <c r="N15" s="116"/>
      <c r="O15" s="116"/>
      <c r="P15" s="116"/>
      <c r="Q15" s="103"/>
      <c r="R15" s="116"/>
      <c r="S15" s="116"/>
      <c r="T15" s="116"/>
      <c r="U15" s="116"/>
      <c r="V15" s="1478"/>
      <c r="W15" s="116"/>
      <c r="X15" s="116"/>
      <c r="Y15" s="116"/>
      <c r="Z15" s="116"/>
      <c r="AA15" s="116"/>
      <c r="AB15" s="116"/>
      <c r="AC15" s="116"/>
      <c r="AD15" s="116"/>
      <c r="AE15" s="116"/>
      <c r="AF15" s="116"/>
      <c r="AG15" s="116"/>
      <c r="AH15" s="116"/>
      <c r="AI15" s="116"/>
      <c r="AJ15" s="116"/>
      <c r="AK15" s="116"/>
      <c r="AL15" s="116"/>
      <c r="AM15" s="116"/>
      <c r="AN15" s="116"/>
      <c r="AO15" s="116"/>
      <c r="AP15" s="116"/>
      <c r="AQ15" s="116"/>
      <c r="AR15" s="116"/>
      <c r="AS15" s="116"/>
      <c r="AT15" s="116"/>
      <c r="AU15" s="116"/>
      <c r="AV15" s="116"/>
      <c r="AW15" s="116"/>
      <c r="AX15" s="116"/>
      <c r="AY15" s="116"/>
      <c r="AZ15" s="1478"/>
      <c r="BA15" s="1478"/>
      <c r="BB15" s="1478"/>
    </row>
    <row r="16" spans="1:54" s="393" customFormat="1" ht="15.75" customHeight="1" x14ac:dyDescent="0.2">
      <c r="A16" s="116"/>
      <c r="B16" s="325"/>
      <c r="C16" s="183"/>
      <c r="D16" s="116"/>
      <c r="E16" s="223"/>
      <c r="F16" s="216" t="s">
        <v>211</v>
      </c>
      <c r="G16" s="116"/>
      <c r="H16" s="116"/>
      <c r="I16" s="116"/>
      <c r="J16" s="116"/>
      <c r="K16" s="116"/>
      <c r="L16" s="284"/>
      <c r="M16" s="332"/>
      <c r="N16" s="284"/>
      <c r="O16" s="183"/>
      <c r="P16" s="183"/>
      <c r="Q16" s="192"/>
      <c r="R16" s="284"/>
      <c r="S16" s="116"/>
      <c r="T16" s="116"/>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116"/>
      <c r="AT16" s="116"/>
      <c r="AU16" s="116"/>
      <c r="AV16" s="116"/>
      <c r="AW16" s="116"/>
      <c r="AX16" s="284"/>
      <c r="AY16" s="284"/>
      <c r="AZ16" s="192"/>
      <c r="BA16" s="192"/>
      <c r="BB16" s="192"/>
    </row>
    <row r="17" spans="1:54" s="394" customFormat="1" ht="18.75" customHeight="1" thickBot="1" x14ac:dyDescent="0.25">
      <c r="A17" s="116"/>
      <c r="B17" s="325"/>
      <c r="C17" s="183"/>
      <c r="D17" s="116" t="s">
        <v>518</v>
      </c>
      <c r="E17" s="223"/>
      <c r="F17" s="112"/>
      <c r="G17" s="116"/>
      <c r="H17" s="116"/>
      <c r="I17" s="116"/>
      <c r="J17" s="116"/>
      <c r="K17" s="116"/>
      <c r="L17" s="116"/>
      <c r="M17" s="327"/>
      <c r="N17" s="116"/>
      <c r="O17" s="193"/>
      <c r="P17" s="116"/>
      <c r="Q17" s="193"/>
      <c r="R17" s="193"/>
      <c r="S17" s="193"/>
      <c r="T17" s="193"/>
      <c r="U17" s="193"/>
      <c r="V17" s="193"/>
      <c r="W17" s="193"/>
      <c r="X17" s="193"/>
      <c r="Y17" s="193"/>
      <c r="Z17" s="193"/>
      <c r="AA17" s="193"/>
      <c r="AB17" s="193"/>
      <c r="AC17" s="193"/>
      <c r="AD17" s="193"/>
      <c r="AE17" s="193"/>
      <c r="AF17" s="193"/>
      <c r="AG17" s="193"/>
      <c r="AH17" s="193"/>
      <c r="AI17" s="193"/>
      <c r="AJ17" s="193"/>
      <c r="AK17" s="193"/>
      <c r="AL17" s="193"/>
      <c r="AM17" s="193"/>
      <c r="AN17" s="193"/>
      <c r="AO17" s="193"/>
      <c r="AP17" s="193"/>
      <c r="AQ17" s="193"/>
      <c r="AR17" s="193"/>
      <c r="AS17" s="193"/>
      <c r="AT17" s="193"/>
      <c r="AU17" s="193"/>
      <c r="AV17" s="193"/>
      <c r="AW17" s="193"/>
      <c r="AX17" s="193"/>
      <c r="AY17" s="193"/>
      <c r="AZ17" s="193"/>
      <c r="BA17" s="193"/>
      <c r="BB17" s="193"/>
    </row>
    <row r="18" spans="1:54" s="394" customFormat="1" x14ac:dyDescent="0.2">
      <c r="A18" s="116"/>
      <c r="B18" s="325"/>
      <c r="C18" s="183"/>
      <c r="D18" s="116" t="s">
        <v>519</v>
      </c>
      <c r="E18" s="223"/>
      <c r="F18" s="223"/>
      <c r="G18" s="116"/>
      <c r="H18" s="116"/>
      <c r="I18" s="116"/>
      <c r="J18" s="116"/>
      <c r="K18" s="116"/>
      <c r="L18" s="116"/>
      <c r="M18" s="327"/>
      <c r="N18" s="116"/>
      <c r="O18" s="116"/>
      <c r="P18" s="116"/>
      <c r="Q18" s="193"/>
      <c r="R18" s="322"/>
      <c r="S18" s="437"/>
      <c r="T18" s="437"/>
      <c r="U18" s="437"/>
      <c r="V18" s="437"/>
      <c r="W18" s="437"/>
      <c r="X18" s="437"/>
      <c r="Y18" s="437"/>
      <c r="Z18" s="437"/>
      <c r="AA18" s="437"/>
      <c r="AB18" s="437"/>
      <c r="AC18" s="437"/>
      <c r="AD18" s="437"/>
      <c r="AE18" s="437"/>
      <c r="AF18" s="437"/>
      <c r="AG18" s="437"/>
      <c r="AH18" s="437"/>
      <c r="AI18" s="437"/>
      <c r="AJ18" s="437"/>
      <c r="AK18" s="437"/>
      <c r="AL18" s="437"/>
      <c r="AM18" s="437"/>
      <c r="AN18" s="437"/>
      <c r="AO18" s="437"/>
      <c r="AP18" s="437"/>
      <c r="AQ18" s="437"/>
      <c r="AR18" s="437"/>
      <c r="AS18" s="437"/>
      <c r="AT18" s="437"/>
      <c r="AU18" s="437"/>
      <c r="AV18" s="437"/>
      <c r="AW18" s="437"/>
      <c r="AX18" s="438"/>
      <c r="AY18" s="1469"/>
      <c r="AZ18" s="193"/>
      <c r="BA18" s="193"/>
      <c r="BB18" s="193"/>
    </row>
    <row r="19" spans="1:54" s="394" customFormat="1" ht="15" x14ac:dyDescent="0.25">
      <c r="A19" s="116"/>
      <c r="B19" s="325"/>
      <c r="C19" s="183"/>
      <c r="D19" s="116" t="s">
        <v>520</v>
      </c>
      <c r="E19" s="223"/>
      <c r="F19" s="223"/>
      <c r="G19" s="116"/>
      <c r="H19" s="116"/>
      <c r="I19" s="116"/>
      <c r="J19" s="116"/>
      <c r="K19" s="116"/>
      <c r="L19" s="116"/>
      <c r="M19" s="327"/>
      <c r="N19" s="116"/>
      <c r="O19" s="193"/>
      <c r="P19" s="193"/>
      <c r="Q19" s="193"/>
      <c r="R19" s="325"/>
      <c r="S19" s="267" t="s">
        <v>542</v>
      </c>
      <c r="T19" s="268"/>
      <c r="U19" s="268"/>
      <c r="V19" s="268"/>
      <c r="W19" s="268"/>
      <c r="X19" s="268"/>
      <c r="Y19" s="268"/>
      <c r="Z19" s="268"/>
      <c r="AA19" s="268"/>
      <c r="AB19" s="268"/>
      <c r="AC19" s="268"/>
      <c r="AD19" s="268"/>
      <c r="AE19" s="268"/>
      <c r="AF19" s="268"/>
      <c r="AG19" s="268"/>
      <c r="AH19" s="268"/>
      <c r="AI19" s="268"/>
      <c r="AJ19" s="268"/>
      <c r="AK19" s="268"/>
      <c r="AL19" s="268"/>
      <c r="AM19" s="268"/>
      <c r="AN19" s="268"/>
      <c r="AO19" s="268"/>
      <c r="AP19" s="268"/>
      <c r="AQ19" s="268"/>
      <c r="AR19" s="268"/>
      <c r="AS19" s="268"/>
      <c r="AT19" s="268"/>
      <c r="AU19" s="268"/>
      <c r="AV19" s="268"/>
      <c r="AW19" s="442"/>
      <c r="AX19" s="327"/>
      <c r="AY19" s="1469"/>
      <c r="AZ19" s="193"/>
      <c r="BA19" s="193"/>
      <c r="BB19" s="193"/>
    </row>
    <row r="20" spans="1:54" s="394" customFormat="1" ht="12.75" customHeight="1" x14ac:dyDescent="0.2">
      <c r="A20" s="116"/>
      <c r="B20" s="325"/>
      <c r="C20" s="122"/>
      <c r="D20" s="116"/>
      <c r="E20" s="223"/>
      <c r="F20" s="223"/>
      <c r="G20" s="116"/>
      <c r="H20" s="116"/>
      <c r="I20" s="116"/>
      <c r="J20" s="116"/>
      <c r="K20" s="116"/>
      <c r="L20" s="116"/>
      <c r="M20" s="327"/>
      <c r="N20" s="116"/>
      <c r="O20" s="193"/>
      <c r="P20" s="193"/>
      <c r="Q20" s="193"/>
      <c r="R20" s="325"/>
      <c r="S20" s="144"/>
      <c r="T20" s="116"/>
      <c r="U20" s="116"/>
      <c r="V20" s="116"/>
      <c r="W20" s="116"/>
      <c r="X20" s="116"/>
      <c r="Y20" s="116"/>
      <c r="Z20" s="116"/>
      <c r="AA20" s="144"/>
      <c r="AB20" s="116"/>
      <c r="AC20" s="116"/>
      <c r="AD20" s="116"/>
      <c r="AE20" s="116"/>
      <c r="AF20" s="116"/>
      <c r="AG20" s="116"/>
      <c r="AH20" s="116"/>
      <c r="AI20" s="144"/>
      <c r="AJ20" s="116"/>
      <c r="AK20" s="116"/>
      <c r="AL20" s="116"/>
      <c r="AM20" s="116"/>
      <c r="AN20" s="116"/>
      <c r="AO20" s="116"/>
      <c r="AP20" s="116"/>
      <c r="AQ20" s="144"/>
      <c r="AR20" s="116"/>
      <c r="AS20" s="116"/>
      <c r="AT20" s="116"/>
      <c r="AU20" s="116"/>
      <c r="AV20" s="116"/>
      <c r="AW20" s="116"/>
      <c r="AX20" s="327"/>
      <c r="AY20" s="116"/>
      <c r="AZ20" s="193"/>
      <c r="BA20" s="193"/>
      <c r="BB20" s="193"/>
    </row>
    <row r="21" spans="1:54" s="214" customFormat="1" ht="16.5" customHeight="1" x14ac:dyDescent="0.25">
      <c r="A21" s="183"/>
      <c r="B21" s="325"/>
      <c r="C21" s="267" t="s">
        <v>521</v>
      </c>
      <c r="D21" s="268"/>
      <c r="E21" s="833"/>
      <c r="F21" s="834"/>
      <c r="G21" s="270"/>
      <c r="H21" s="281" t="str">
        <f>'WK0 - Input data'!$C$63</f>
        <v>$ nominal per year</v>
      </c>
      <c r="I21" s="270"/>
      <c r="J21" s="270" t="str">
        <f>$F$3</f>
        <v>.</v>
      </c>
      <c r="K21" s="270"/>
      <c r="L21" s="271"/>
      <c r="M21" s="331"/>
      <c r="N21" s="116"/>
      <c r="O21" s="265" t="s">
        <v>543</v>
      </c>
      <c r="P21" s="384"/>
      <c r="Q21" s="101"/>
      <c r="R21" s="325"/>
      <c r="S21" s="249" t="s">
        <v>539</v>
      </c>
      <c r="T21" s="254"/>
      <c r="U21" s="254"/>
      <c r="V21" s="254"/>
      <c r="W21" s="254"/>
      <c r="X21" s="254"/>
      <c r="Y21" s="306"/>
      <c r="Z21" s="116"/>
      <c r="AA21" s="249" t="s">
        <v>535</v>
      </c>
      <c r="AB21" s="254"/>
      <c r="AC21" s="254"/>
      <c r="AD21" s="254"/>
      <c r="AE21" s="254"/>
      <c r="AF21" s="254"/>
      <c r="AG21" s="306"/>
      <c r="AH21" s="183"/>
      <c r="AI21" s="249" t="s">
        <v>540</v>
      </c>
      <c r="AJ21" s="254"/>
      <c r="AK21" s="254"/>
      <c r="AL21" s="254"/>
      <c r="AM21" s="254"/>
      <c r="AN21" s="254"/>
      <c r="AO21" s="306"/>
      <c r="AP21" s="116"/>
      <c r="AQ21" s="249" t="s">
        <v>536</v>
      </c>
      <c r="AR21" s="254"/>
      <c r="AS21" s="254"/>
      <c r="AT21" s="254"/>
      <c r="AU21" s="254"/>
      <c r="AV21" s="254"/>
      <c r="AW21" s="306"/>
      <c r="AX21" s="327"/>
      <c r="AY21" s="116"/>
      <c r="AZ21" s="1474"/>
      <c r="BA21" s="1474"/>
      <c r="BB21" s="1474"/>
    </row>
    <row r="22" spans="1:54" s="214" customFormat="1" ht="36" x14ac:dyDescent="0.2">
      <c r="A22" s="116"/>
      <c r="B22" s="325"/>
      <c r="C22" s="262" t="s">
        <v>169</v>
      </c>
      <c r="D22" s="263" t="s">
        <v>203</v>
      </c>
      <c r="E22" s="264" t="s">
        <v>330</v>
      </c>
      <c r="F22" s="264" t="s">
        <v>331</v>
      </c>
      <c r="G22" s="264" t="s">
        <v>332</v>
      </c>
      <c r="H22" s="264" t="s">
        <v>333</v>
      </c>
      <c r="I22" s="264" t="s">
        <v>334</v>
      </c>
      <c r="J22" s="264" t="s">
        <v>335</v>
      </c>
      <c r="K22" s="264" t="s">
        <v>336</v>
      </c>
      <c r="L22" s="264" t="s">
        <v>337</v>
      </c>
      <c r="M22" s="333"/>
      <c r="N22" s="116"/>
      <c r="O22" s="443" t="s">
        <v>544</v>
      </c>
      <c r="P22" s="124"/>
      <c r="Q22" s="101"/>
      <c r="R22" s="325"/>
      <c r="S22" s="995" t="str">
        <f>C21</f>
        <v>Minimum Rates - with proposed special variation</v>
      </c>
      <c r="T22" s="144"/>
      <c r="U22" s="144"/>
      <c r="V22" s="144"/>
      <c r="W22" s="144"/>
      <c r="X22" s="144"/>
      <c r="Y22" s="120"/>
      <c r="Z22" s="116"/>
      <c r="AA22" s="996" t="str">
        <f>$S22</f>
        <v>Minimum Rates - with proposed special variation</v>
      </c>
      <c r="AB22" s="387"/>
      <c r="AC22" s="387"/>
      <c r="AD22" s="387"/>
      <c r="AE22" s="387"/>
      <c r="AF22" s="387"/>
      <c r="AG22" s="388"/>
      <c r="AH22" s="116"/>
      <c r="AI22" s="996" t="str">
        <f>$S22</f>
        <v>Minimum Rates - with proposed special variation</v>
      </c>
      <c r="AJ22" s="387"/>
      <c r="AK22" s="387"/>
      <c r="AL22" s="387"/>
      <c r="AM22" s="387"/>
      <c r="AN22" s="387"/>
      <c r="AO22" s="388"/>
      <c r="AP22" s="116"/>
      <c r="AQ22" s="996" t="str">
        <f>$S22</f>
        <v>Minimum Rates - with proposed special variation</v>
      </c>
      <c r="AR22" s="387"/>
      <c r="AS22" s="387"/>
      <c r="AT22" s="387"/>
      <c r="AU22" s="387"/>
      <c r="AV22" s="387"/>
      <c r="AW22" s="388"/>
      <c r="AX22" s="346"/>
      <c r="AY22" s="144"/>
      <c r="AZ22" s="1474"/>
      <c r="BA22" s="1474"/>
      <c r="BB22" s="1474"/>
    </row>
    <row r="23" spans="1:54" s="214" customFormat="1" ht="13.5" customHeight="1" x14ac:dyDescent="0.2">
      <c r="A23" s="116"/>
      <c r="B23" s="325"/>
      <c r="C23" s="194"/>
      <c r="D23" s="194"/>
      <c r="E23" s="208" t="str">
        <f>'WK1 - Identification'!F$61</f>
        <v>2020-21</v>
      </c>
      <c r="F23" s="208" t="str">
        <f>'WK1 - Identification'!G$61</f>
        <v>2021-22</v>
      </c>
      <c r="G23" s="208" t="str">
        <f>'WK1 - Identification'!H$61</f>
        <v>2022-23</v>
      </c>
      <c r="H23" s="208" t="str">
        <f>'WK1 - Identification'!I$61</f>
        <v>2023-24</v>
      </c>
      <c r="I23" s="208" t="str">
        <f>'WK1 - Identification'!J$61</f>
        <v>2024-25</v>
      </c>
      <c r="J23" s="208" t="str">
        <f>'WK1 - Identification'!K$61</f>
        <v>2025-26</v>
      </c>
      <c r="K23" s="209" t="str">
        <f>'WK1 - Identification'!L$61</f>
        <v>2026-27</v>
      </c>
      <c r="L23" s="208" t="str">
        <f>'WK1 - Identification'!M$61</f>
        <v>2027-28</v>
      </c>
      <c r="M23" s="333"/>
      <c r="N23" s="116"/>
      <c r="O23" s="811" t="s">
        <v>545</v>
      </c>
      <c r="P23" s="126"/>
      <c r="Q23" s="101"/>
      <c r="R23" s="325"/>
      <c r="S23" s="997" t="str">
        <f>'WK0 - Input data'!G55</f>
        <v>Year 1</v>
      </c>
      <c r="T23" s="998" t="str">
        <f>'WK0 - Input data'!H55</f>
        <v>Year 2</v>
      </c>
      <c r="U23" s="998" t="str">
        <f>'WK0 - Input data'!I55</f>
        <v>Year 3</v>
      </c>
      <c r="V23" s="998" t="str">
        <f>'WK0 - Input data'!J55</f>
        <v>Year 4</v>
      </c>
      <c r="W23" s="998" t="str">
        <f>'WK0 - Input data'!K55</f>
        <v>Year 5</v>
      </c>
      <c r="X23" s="998" t="str">
        <f>'WK0 - Input data'!L55</f>
        <v>Year 6</v>
      </c>
      <c r="Y23" s="999" t="str">
        <f>'WK0 - Input data'!M55</f>
        <v>Year 7</v>
      </c>
      <c r="Z23" s="112"/>
      <c r="AA23" s="997" t="str">
        <f t="shared" ref="AA23:AG23" si="0">AI23</f>
        <v>Year 1</v>
      </c>
      <c r="AB23" s="998" t="str">
        <f t="shared" si="0"/>
        <v>Year 2</v>
      </c>
      <c r="AC23" s="998" t="str">
        <f t="shared" si="0"/>
        <v>Year 3</v>
      </c>
      <c r="AD23" s="998" t="str">
        <f t="shared" si="0"/>
        <v>Year 4</v>
      </c>
      <c r="AE23" s="998" t="str">
        <f t="shared" si="0"/>
        <v>Year 5</v>
      </c>
      <c r="AF23" s="998" t="str">
        <f t="shared" si="0"/>
        <v>Year 6</v>
      </c>
      <c r="AG23" s="999" t="str">
        <f t="shared" si="0"/>
        <v>Year 7</v>
      </c>
      <c r="AH23" s="112"/>
      <c r="AI23" s="997" t="str">
        <f>S23</f>
        <v>Year 1</v>
      </c>
      <c r="AJ23" s="998" t="str">
        <f t="shared" ref="AJ23:AM23" si="1">T23</f>
        <v>Year 2</v>
      </c>
      <c r="AK23" s="998" t="str">
        <f t="shared" si="1"/>
        <v>Year 3</v>
      </c>
      <c r="AL23" s="998" t="str">
        <f t="shared" si="1"/>
        <v>Year 4</v>
      </c>
      <c r="AM23" s="998" t="str">
        <f t="shared" si="1"/>
        <v>Year 5</v>
      </c>
      <c r="AN23" s="998" t="str">
        <f>X23</f>
        <v>Year 6</v>
      </c>
      <c r="AO23" s="999" t="str">
        <f>Y23</f>
        <v>Year 7</v>
      </c>
      <c r="AP23" s="112"/>
      <c r="AQ23" s="997" t="str">
        <f t="shared" ref="AQ23:AW23" si="2">AA23</f>
        <v>Year 1</v>
      </c>
      <c r="AR23" s="998" t="str">
        <f t="shared" si="2"/>
        <v>Year 2</v>
      </c>
      <c r="AS23" s="998" t="str">
        <f t="shared" si="2"/>
        <v>Year 3</v>
      </c>
      <c r="AT23" s="998" t="str">
        <f t="shared" si="2"/>
        <v>Year 4</v>
      </c>
      <c r="AU23" s="998" t="str">
        <f t="shared" si="2"/>
        <v>Year 5</v>
      </c>
      <c r="AV23" s="998" t="str">
        <f t="shared" si="2"/>
        <v>Year 6</v>
      </c>
      <c r="AW23" s="999" t="str">
        <f t="shared" si="2"/>
        <v>Year 7</v>
      </c>
      <c r="AX23" s="439"/>
      <c r="AY23" s="383"/>
      <c r="AZ23" s="1474"/>
      <c r="BA23" s="1474"/>
      <c r="BB23" s="1474"/>
    </row>
    <row r="24" spans="1:54" s="214" customFormat="1" x14ac:dyDescent="0.2">
      <c r="A24" s="116"/>
      <c r="B24" s="325"/>
      <c r="C24" s="882" t="str">
        <f>'WK3 - Notional GI Yr1 YIELD'!C20</f>
        <v>Residential</v>
      </c>
      <c r="D24" s="1639" t="str">
        <f>IF('WK2 - Notional General Income'!D47="","",'WK2 - Notional General Income'!D47)</f>
        <v/>
      </c>
      <c r="E24" s="877"/>
      <c r="F24" s="877"/>
      <c r="G24" s="877"/>
      <c r="H24" s="877"/>
      <c r="I24" s="877"/>
      <c r="J24" s="877"/>
      <c r="K24" s="877"/>
      <c r="L24" s="877"/>
      <c r="M24" s="333"/>
      <c r="N24" s="116"/>
      <c r="O24" s="443"/>
      <c r="P24" s="124"/>
      <c r="Q24" s="101"/>
      <c r="R24" s="325"/>
      <c r="S24" s="1000" t="str">
        <f>IF(F24=0,".",F24-E24)</f>
        <v>.</v>
      </c>
      <c r="T24" s="1001" t="str">
        <f t="shared" ref="T24:Y25" si="3">IF(G24="",".",G24-F24)</f>
        <v>.</v>
      </c>
      <c r="U24" s="1001" t="str">
        <f t="shared" si="3"/>
        <v>.</v>
      </c>
      <c r="V24" s="1001" t="str">
        <f t="shared" si="3"/>
        <v>.</v>
      </c>
      <c r="W24" s="1001" t="str">
        <f t="shared" si="3"/>
        <v>.</v>
      </c>
      <c r="X24" s="1001" t="str">
        <f t="shared" si="3"/>
        <v>.</v>
      </c>
      <c r="Y24" s="1002" t="str">
        <f t="shared" si="3"/>
        <v>.</v>
      </c>
      <c r="Z24" s="116"/>
      <c r="AA24" s="1504" t="str">
        <f>IFERROR(F24/E24-1,".")</f>
        <v>.</v>
      </c>
      <c r="AB24" s="1505" t="str">
        <f t="shared" ref="AB24:AG25" si="4">IFERROR(G24/F24-1,".")</f>
        <v>.</v>
      </c>
      <c r="AC24" s="1505" t="str">
        <f t="shared" si="4"/>
        <v>.</v>
      </c>
      <c r="AD24" s="1505" t="str">
        <f t="shared" si="4"/>
        <v>.</v>
      </c>
      <c r="AE24" s="1505" t="str">
        <f t="shared" si="4"/>
        <v>.</v>
      </c>
      <c r="AF24" s="1505" t="str">
        <f t="shared" si="4"/>
        <v>.</v>
      </c>
      <c r="AG24" s="1506" t="str">
        <f t="shared" si="4"/>
        <v>.</v>
      </c>
      <c r="AH24" s="116"/>
      <c r="AI24" s="1484" t="str">
        <f>IF(S24=".",".",SUM($S24:S24))</f>
        <v>.</v>
      </c>
      <c r="AJ24" s="1001" t="str">
        <f>IF(T24=".",".",SUM($S24:T24))</f>
        <v>.</v>
      </c>
      <c r="AK24" s="1001" t="str">
        <f>IF(U24=".",".",SUM($S24:U24))</f>
        <v>.</v>
      </c>
      <c r="AL24" s="1001" t="str">
        <f>IF(V24=".",".",SUM($S24:V24))</f>
        <v>.</v>
      </c>
      <c r="AM24" s="1001" t="str">
        <f>IF(W24=".",".",SUM($S24:W24))</f>
        <v>.</v>
      </c>
      <c r="AN24" s="1001" t="str">
        <f>IF(X24=".",".",SUM($S24:X24))</f>
        <v>.</v>
      </c>
      <c r="AO24" s="1002" t="str">
        <f>IF(Y24=".",".",SUM($S24:Y24))</f>
        <v>.</v>
      </c>
      <c r="AP24" s="116"/>
      <c r="AQ24" s="1504" t="str">
        <f>IFERROR(F24/$E24-1,".")</f>
        <v>.</v>
      </c>
      <c r="AR24" s="1505" t="str">
        <f t="shared" ref="AR24:AW25" si="5">IFERROR(G24/$E24-1,".")</f>
        <v>.</v>
      </c>
      <c r="AS24" s="1505" t="str">
        <f t="shared" si="5"/>
        <v>.</v>
      </c>
      <c r="AT24" s="1505" t="str">
        <f t="shared" si="5"/>
        <v>.</v>
      </c>
      <c r="AU24" s="1505" t="str">
        <f t="shared" si="5"/>
        <v>.</v>
      </c>
      <c r="AV24" s="1505" t="str">
        <f t="shared" si="5"/>
        <v>.</v>
      </c>
      <c r="AW24" s="1506" t="str">
        <f t="shared" si="5"/>
        <v>.</v>
      </c>
      <c r="AX24" s="327"/>
      <c r="AY24" s="116"/>
      <c r="AZ24" s="1474"/>
      <c r="BA24" s="1474"/>
      <c r="BB24" s="1474"/>
    </row>
    <row r="25" spans="1:54" s="214" customFormat="1" x14ac:dyDescent="0.2">
      <c r="A25" s="116"/>
      <c r="B25" s="325"/>
      <c r="C25" s="883" t="str">
        <f>C24</f>
        <v>Residential</v>
      </c>
      <c r="D25" s="1639" t="str">
        <f>IF('WK2 - Notional General Income'!D48="","",'WK2 - Notional General Income'!D48)</f>
        <v/>
      </c>
      <c r="E25" s="878"/>
      <c r="F25" s="878"/>
      <c r="G25" s="878"/>
      <c r="H25" s="878"/>
      <c r="I25" s="878"/>
      <c r="J25" s="879"/>
      <c r="K25" s="878"/>
      <c r="L25" s="878"/>
      <c r="M25" s="333"/>
      <c r="N25" s="116"/>
      <c r="O25" s="443"/>
      <c r="P25" s="124"/>
      <c r="Q25" s="101"/>
      <c r="R25" s="325"/>
      <c r="S25" s="1003" t="str">
        <f>IF(F25="",".",F25-E25)</f>
        <v>.</v>
      </c>
      <c r="T25" s="1004" t="str">
        <f t="shared" si="3"/>
        <v>.</v>
      </c>
      <c r="U25" s="1004" t="str">
        <f t="shared" si="3"/>
        <v>.</v>
      </c>
      <c r="V25" s="1004" t="str">
        <f t="shared" si="3"/>
        <v>.</v>
      </c>
      <c r="W25" s="1004" t="str">
        <f t="shared" si="3"/>
        <v>.</v>
      </c>
      <c r="X25" s="1004" t="str">
        <f t="shared" si="3"/>
        <v>.</v>
      </c>
      <c r="Y25" s="1005" t="str">
        <f t="shared" si="3"/>
        <v>.</v>
      </c>
      <c r="Z25" s="116"/>
      <c r="AA25" s="1507" t="str">
        <f t="shared" ref="AA25" si="6">IFERROR(F25/E25-1,".")</f>
        <v>.</v>
      </c>
      <c r="AB25" s="1508" t="str">
        <f t="shared" si="4"/>
        <v>.</v>
      </c>
      <c r="AC25" s="1508" t="str">
        <f t="shared" si="4"/>
        <v>.</v>
      </c>
      <c r="AD25" s="1508" t="str">
        <f t="shared" si="4"/>
        <v>.</v>
      </c>
      <c r="AE25" s="1508" t="str">
        <f t="shared" si="4"/>
        <v>.</v>
      </c>
      <c r="AF25" s="1508" t="str">
        <f t="shared" si="4"/>
        <v>.</v>
      </c>
      <c r="AG25" s="1509" t="str">
        <f t="shared" si="4"/>
        <v>.</v>
      </c>
      <c r="AH25" s="116"/>
      <c r="AI25" s="1003" t="str">
        <f>IF(S25=".",".",SUM($S25:S25))</f>
        <v>.</v>
      </c>
      <c r="AJ25" s="1004" t="str">
        <f>IF(T25=".",".",SUM($S25:T25))</f>
        <v>.</v>
      </c>
      <c r="AK25" s="1004" t="str">
        <f>IF(U25=".",".",SUM($S25:U25))</f>
        <v>.</v>
      </c>
      <c r="AL25" s="1004" t="str">
        <f>IF(V25=".",".",SUM($S25:V25))</f>
        <v>.</v>
      </c>
      <c r="AM25" s="1004" t="str">
        <f>IF(W25=".",".",SUM($S25:W25))</f>
        <v>.</v>
      </c>
      <c r="AN25" s="1004" t="str">
        <f>IF(X25=".",".",SUM($S25:X25))</f>
        <v>.</v>
      </c>
      <c r="AO25" s="1005" t="str">
        <f>IF(Y25=".",".",SUM($S25:Y25))</f>
        <v>.</v>
      </c>
      <c r="AP25" s="116"/>
      <c r="AQ25" s="1507" t="str">
        <f t="shared" ref="AQ25" si="7">IFERROR(F25/$E25-1,".")</f>
        <v>.</v>
      </c>
      <c r="AR25" s="1508" t="str">
        <f t="shared" si="5"/>
        <v>.</v>
      </c>
      <c r="AS25" s="1508" t="str">
        <f t="shared" si="5"/>
        <v>.</v>
      </c>
      <c r="AT25" s="1508" t="str">
        <f t="shared" si="5"/>
        <v>.</v>
      </c>
      <c r="AU25" s="1508" t="str">
        <f t="shared" si="5"/>
        <v>.</v>
      </c>
      <c r="AV25" s="1508" t="str">
        <f t="shared" si="5"/>
        <v>.</v>
      </c>
      <c r="AW25" s="1509" t="str">
        <f t="shared" si="5"/>
        <v>.</v>
      </c>
      <c r="AX25" s="327"/>
      <c r="AY25" s="116"/>
      <c r="AZ25" s="1474"/>
      <c r="BA25" s="1474"/>
      <c r="BB25" s="1474"/>
    </row>
    <row r="26" spans="1:54" s="189" customFormat="1" x14ac:dyDescent="0.2">
      <c r="A26" s="116"/>
      <c r="B26" s="325"/>
      <c r="C26" s="883" t="str">
        <f t="shared" ref="C26:C31" si="8">C25</f>
        <v>Residential</v>
      </c>
      <c r="D26" s="1639" t="str">
        <f>IF('WK2 - Notional General Income'!D49="","",'WK2 - Notional General Income'!D49)</f>
        <v/>
      </c>
      <c r="E26" s="1209"/>
      <c r="F26" s="1209"/>
      <c r="G26" s="1209"/>
      <c r="H26" s="1209"/>
      <c r="I26" s="1209"/>
      <c r="J26" s="1210"/>
      <c r="K26" s="1209"/>
      <c r="L26" s="1209"/>
      <c r="M26" s="333"/>
      <c r="N26" s="116"/>
      <c r="O26" s="443"/>
      <c r="P26" s="124"/>
      <c r="Q26" s="101"/>
      <c r="R26" s="325"/>
      <c r="S26" s="1003" t="str">
        <f t="shared" ref="S26:S67" si="9">IF(F26="",".",F26-E26)</f>
        <v>.</v>
      </c>
      <c r="T26" s="1004" t="str">
        <f t="shared" ref="T26:T67" si="10">IF(G26="",".",G26-F26)</f>
        <v>.</v>
      </c>
      <c r="U26" s="1004" t="str">
        <f t="shared" ref="U26:U67" si="11">IF(H26="",".",H26-G26)</f>
        <v>.</v>
      </c>
      <c r="V26" s="1004" t="str">
        <f t="shared" ref="V26:V67" si="12">IF(I26="",".",I26-H26)</f>
        <v>.</v>
      </c>
      <c r="W26" s="1004" t="str">
        <f t="shared" ref="W26:W67" si="13">IF(J26="",".",J26-I26)</f>
        <v>.</v>
      </c>
      <c r="X26" s="1004" t="str">
        <f t="shared" ref="X26:X67" si="14">IF(K26="",".",K26-J26)</f>
        <v>.</v>
      </c>
      <c r="Y26" s="1005" t="str">
        <f t="shared" ref="Y26:Y67" si="15">IF(L26="",".",L26-K26)</f>
        <v>.</v>
      </c>
      <c r="Z26" s="116"/>
      <c r="AA26" s="1507" t="str">
        <f t="shared" ref="AA26:AA67" si="16">IFERROR(F26/E26-1,".")</f>
        <v>.</v>
      </c>
      <c r="AB26" s="1508" t="str">
        <f t="shared" ref="AB26:AB67" si="17">IFERROR(G26/F26-1,".")</f>
        <v>.</v>
      </c>
      <c r="AC26" s="1508" t="str">
        <f t="shared" ref="AC26:AC67" si="18">IFERROR(H26/G26-1,".")</f>
        <v>.</v>
      </c>
      <c r="AD26" s="1508" t="str">
        <f t="shared" ref="AD26:AD67" si="19">IFERROR(I26/H26-1,".")</f>
        <v>.</v>
      </c>
      <c r="AE26" s="1508" t="str">
        <f t="shared" ref="AE26:AE67" si="20">IFERROR(J26/I26-1,".")</f>
        <v>.</v>
      </c>
      <c r="AF26" s="1508" t="str">
        <f t="shared" ref="AF26:AF67" si="21">IFERROR(K26/J26-1,".")</f>
        <v>.</v>
      </c>
      <c r="AG26" s="1509" t="str">
        <f t="shared" ref="AG26:AG67" si="22">IFERROR(L26/K26-1,".")</f>
        <v>.</v>
      </c>
      <c r="AH26" s="116"/>
      <c r="AI26" s="1003" t="str">
        <f>IF(S26=".",".",SUM($S26:S26))</f>
        <v>.</v>
      </c>
      <c r="AJ26" s="1004" t="str">
        <f>IF(T26=".",".",SUM($S26:T26))</f>
        <v>.</v>
      </c>
      <c r="AK26" s="1004" t="str">
        <f>IF(U26=".",".",SUM($S26:U26))</f>
        <v>.</v>
      </c>
      <c r="AL26" s="1004" t="str">
        <f>IF(V26=".",".",SUM($S26:V26))</f>
        <v>.</v>
      </c>
      <c r="AM26" s="1004" t="str">
        <f>IF(W26=".",".",SUM($S26:W26))</f>
        <v>.</v>
      </c>
      <c r="AN26" s="1004" t="str">
        <f>IF(X26=".",".",SUM($S26:X26))</f>
        <v>.</v>
      </c>
      <c r="AO26" s="1005" t="str">
        <f>IF(Y26=".",".",SUM($S26:Y26))</f>
        <v>.</v>
      </c>
      <c r="AP26" s="116"/>
      <c r="AQ26" s="1507" t="str">
        <f t="shared" ref="AQ26:AQ67" si="23">IFERROR(F26/$E26-1,".")</f>
        <v>.</v>
      </c>
      <c r="AR26" s="1508" t="str">
        <f t="shared" ref="AR26:AR67" si="24">IFERROR(G26/$E26-1,".")</f>
        <v>.</v>
      </c>
      <c r="AS26" s="1508" t="str">
        <f t="shared" ref="AS26:AS67" si="25">IFERROR(H26/$E26-1,".")</f>
        <v>.</v>
      </c>
      <c r="AT26" s="1508" t="str">
        <f t="shared" ref="AT26:AT67" si="26">IFERROR(I26/$E26-1,".")</f>
        <v>.</v>
      </c>
      <c r="AU26" s="1508" t="str">
        <f t="shared" ref="AU26:AU67" si="27">IFERROR(J26/$E26-1,".")</f>
        <v>.</v>
      </c>
      <c r="AV26" s="1508" t="str">
        <f t="shared" ref="AV26:AV67" si="28">IFERROR(K26/$E26-1,".")</f>
        <v>.</v>
      </c>
      <c r="AW26" s="1509" t="str">
        <f t="shared" ref="AW26:AW67" si="29">IFERROR(L26/$E26-1,".")</f>
        <v>.</v>
      </c>
      <c r="AX26" s="327"/>
      <c r="AY26" s="116"/>
      <c r="AZ26" s="1474"/>
      <c r="BA26" s="1474"/>
      <c r="BB26" s="1474"/>
    </row>
    <row r="27" spans="1:54" s="189" customFormat="1" x14ac:dyDescent="0.2">
      <c r="A27" s="116"/>
      <c r="B27" s="325"/>
      <c r="C27" s="883" t="str">
        <f t="shared" si="8"/>
        <v>Residential</v>
      </c>
      <c r="D27" s="1639" t="str">
        <f>IF('WK2 - Notional General Income'!D50="","",'WK2 - Notional General Income'!D50)</f>
        <v/>
      </c>
      <c r="E27" s="1209"/>
      <c r="F27" s="1209"/>
      <c r="G27" s="1209"/>
      <c r="H27" s="1209"/>
      <c r="I27" s="1209"/>
      <c r="J27" s="1210"/>
      <c r="K27" s="1209"/>
      <c r="L27" s="1209"/>
      <c r="M27" s="333"/>
      <c r="N27" s="116"/>
      <c r="O27" s="443"/>
      <c r="P27" s="124"/>
      <c r="Q27" s="101"/>
      <c r="R27" s="325"/>
      <c r="S27" s="1003" t="str">
        <f t="shared" si="9"/>
        <v>.</v>
      </c>
      <c r="T27" s="1004" t="str">
        <f t="shared" si="10"/>
        <v>.</v>
      </c>
      <c r="U27" s="1004" t="str">
        <f t="shared" si="11"/>
        <v>.</v>
      </c>
      <c r="V27" s="1004" t="str">
        <f t="shared" si="12"/>
        <v>.</v>
      </c>
      <c r="W27" s="1004" t="str">
        <f t="shared" si="13"/>
        <v>.</v>
      </c>
      <c r="X27" s="1004" t="str">
        <f t="shared" si="14"/>
        <v>.</v>
      </c>
      <c r="Y27" s="1005" t="str">
        <f t="shared" si="15"/>
        <v>.</v>
      </c>
      <c r="Z27" s="116"/>
      <c r="AA27" s="1507" t="str">
        <f t="shared" si="16"/>
        <v>.</v>
      </c>
      <c r="AB27" s="1508" t="str">
        <f t="shared" si="17"/>
        <v>.</v>
      </c>
      <c r="AC27" s="1508" t="str">
        <f t="shared" si="18"/>
        <v>.</v>
      </c>
      <c r="AD27" s="1508" t="str">
        <f t="shared" si="19"/>
        <v>.</v>
      </c>
      <c r="AE27" s="1508" t="str">
        <f t="shared" si="20"/>
        <v>.</v>
      </c>
      <c r="AF27" s="1508" t="str">
        <f t="shared" si="21"/>
        <v>.</v>
      </c>
      <c r="AG27" s="1509" t="str">
        <f t="shared" si="22"/>
        <v>.</v>
      </c>
      <c r="AH27" s="116"/>
      <c r="AI27" s="1003" t="str">
        <f>IF(S27=".",".",SUM($S27:S27))</f>
        <v>.</v>
      </c>
      <c r="AJ27" s="1004" t="str">
        <f>IF(T27=".",".",SUM($S27:T27))</f>
        <v>.</v>
      </c>
      <c r="AK27" s="1004" t="str">
        <f>IF(U27=".",".",SUM($S27:U27))</f>
        <v>.</v>
      </c>
      <c r="AL27" s="1004" t="str">
        <f>IF(V27=".",".",SUM($S27:V27))</f>
        <v>.</v>
      </c>
      <c r="AM27" s="1004" t="str">
        <f>IF(W27=".",".",SUM($S27:W27))</f>
        <v>.</v>
      </c>
      <c r="AN27" s="1004" t="str">
        <f>IF(X27=".",".",SUM($S27:X27))</f>
        <v>.</v>
      </c>
      <c r="AO27" s="1005" t="str">
        <f>IF(Y27=".",".",SUM($S27:Y27))</f>
        <v>.</v>
      </c>
      <c r="AP27" s="116"/>
      <c r="AQ27" s="1507" t="str">
        <f t="shared" si="23"/>
        <v>.</v>
      </c>
      <c r="AR27" s="1508" t="str">
        <f t="shared" si="24"/>
        <v>.</v>
      </c>
      <c r="AS27" s="1508" t="str">
        <f t="shared" si="25"/>
        <v>.</v>
      </c>
      <c r="AT27" s="1508" t="str">
        <f t="shared" si="26"/>
        <v>.</v>
      </c>
      <c r="AU27" s="1508" t="str">
        <f t="shared" si="27"/>
        <v>.</v>
      </c>
      <c r="AV27" s="1508" t="str">
        <f t="shared" si="28"/>
        <v>.</v>
      </c>
      <c r="AW27" s="1509" t="str">
        <f t="shared" si="29"/>
        <v>.</v>
      </c>
      <c r="AX27" s="327"/>
      <c r="AY27" s="116"/>
      <c r="AZ27" s="1474"/>
      <c r="BA27" s="1474"/>
      <c r="BB27" s="1474"/>
    </row>
    <row r="28" spans="1:54" s="189" customFormat="1" x14ac:dyDescent="0.2">
      <c r="A28" s="116"/>
      <c r="B28" s="325"/>
      <c r="C28" s="883" t="str">
        <f t="shared" si="8"/>
        <v>Residential</v>
      </c>
      <c r="D28" s="1639" t="str">
        <f>IF('WK2 - Notional General Income'!D51="","",'WK2 - Notional General Income'!D51)</f>
        <v/>
      </c>
      <c r="E28" s="878"/>
      <c r="F28" s="878"/>
      <c r="G28" s="878"/>
      <c r="H28" s="878"/>
      <c r="I28" s="878"/>
      <c r="J28" s="879"/>
      <c r="K28" s="878"/>
      <c r="L28" s="878"/>
      <c r="M28" s="333"/>
      <c r="N28" s="116"/>
      <c r="O28" s="443"/>
      <c r="P28" s="124"/>
      <c r="Q28" s="101"/>
      <c r="R28" s="325"/>
      <c r="S28" s="1003" t="str">
        <f t="shared" si="9"/>
        <v>.</v>
      </c>
      <c r="T28" s="1004" t="str">
        <f t="shared" si="10"/>
        <v>.</v>
      </c>
      <c r="U28" s="1004" t="str">
        <f t="shared" si="11"/>
        <v>.</v>
      </c>
      <c r="V28" s="1004" t="str">
        <f t="shared" si="12"/>
        <v>.</v>
      </c>
      <c r="W28" s="1004" t="str">
        <f t="shared" si="13"/>
        <v>.</v>
      </c>
      <c r="X28" s="1004" t="str">
        <f t="shared" si="14"/>
        <v>.</v>
      </c>
      <c r="Y28" s="1005" t="str">
        <f t="shared" si="15"/>
        <v>.</v>
      </c>
      <c r="Z28" s="116"/>
      <c r="AA28" s="1507" t="str">
        <f t="shared" si="16"/>
        <v>.</v>
      </c>
      <c r="AB28" s="1508" t="str">
        <f t="shared" si="17"/>
        <v>.</v>
      </c>
      <c r="AC28" s="1508" t="str">
        <f t="shared" si="18"/>
        <v>.</v>
      </c>
      <c r="AD28" s="1508" t="str">
        <f t="shared" si="19"/>
        <v>.</v>
      </c>
      <c r="AE28" s="1508" t="str">
        <f t="shared" si="20"/>
        <v>.</v>
      </c>
      <c r="AF28" s="1508" t="str">
        <f t="shared" si="21"/>
        <v>.</v>
      </c>
      <c r="AG28" s="1509" t="str">
        <f t="shared" si="22"/>
        <v>.</v>
      </c>
      <c r="AH28" s="116"/>
      <c r="AI28" s="1003" t="str">
        <f>IF(S28=".",".",SUM($S28:S28))</f>
        <v>.</v>
      </c>
      <c r="AJ28" s="1004" t="str">
        <f>IF(T28=".",".",SUM($S28:T28))</f>
        <v>.</v>
      </c>
      <c r="AK28" s="1004" t="str">
        <f>IF(U28=".",".",SUM($S28:U28))</f>
        <v>.</v>
      </c>
      <c r="AL28" s="1004" t="str">
        <f>IF(V28=".",".",SUM($S28:V28))</f>
        <v>.</v>
      </c>
      <c r="AM28" s="1004" t="str">
        <f>IF(W28=".",".",SUM($S28:W28))</f>
        <v>.</v>
      </c>
      <c r="AN28" s="1004" t="str">
        <f>IF(X28=".",".",SUM($S28:X28))</f>
        <v>.</v>
      </c>
      <c r="AO28" s="1005" t="str">
        <f>IF(Y28=".",".",SUM($S28:Y28))</f>
        <v>.</v>
      </c>
      <c r="AP28" s="116"/>
      <c r="AQ28" s="1507" t="str">
        <f t="shared" si="23"/>
        <v>.</v>
      </c>
      <c r="AR28" s="1508" t="str">
        <f t="shared" si="24"/>
        <v>.</v>
      </c>
      <c r="AS28" s="1508" t="str">
        <f t="shared" si="25"/>
        <v>.</v>
      </c>
      <c r="AT28" s="1508" t="str">
        <f t="shared" si="26"/>
        <v>.</v>
      </c>
      <c r="AU28" s="1508" t="str">
        <f t="shared" si="27"/>
        <v>.</v>
      </c>
      <c r="AV28" s="1508" t="str">
        <f t="shared" si="28"/>
        <v>.</v>
      </c>
      <c r="AW28" s="1509" t="str">
        <f t="shared" si="29"/>
        <v>.</v>
      </c>
      <c r="AX28" s="327"/>
      <c r="AY28" s="116"/>
      <c r="AZ28" s="1474"/>
      <c r="BA28" s="1474"/>
      <c r="BB28" s="1474"/>
    </row>
    <row r="29" spans="1:54" s="189" customFormat="1" x14ac:dyDescent="0.2">
      <c r="A29" s="116"/>
      <c r="B29" s="325"/>
      <c r="C29" s="883" t="str">
        <f t="shared" si="8"/>
        <v>Residential</v>
      </c>
      <c r="D29" s="1639" t="str">
        <f>IF('WK2 - Notional General Income'!D52="","",'WK2 - Notional General Income'!D52)</f>
        <v/>
      </c>
      <c r="E29" s="878"/>
      <c r="F29" s="878"/>
      <c r="G29" s="878"/>
      <c r="H29" s="878"/>
      <c r="I29" s="878"/>
      <c r="J29" s="879"/>
      <c r="K29" s="878"/>
      <c r="L29" s="878"/>
      <c r="M29" s="333"/>
      <c r="N29" s="116"/>
      <c r="O29" s="443"/>
      <c r="P29" s="124"/>
      <c r="Q29" s="1474"/>
      <c r="R29" s="325"/>
      <c r="S29" s="1003" t="str">
        <f t="shared" si="9"/>
        <v>.</v>
      </c>
      <c r="T29" s="1004" t="str">
        <f t="shared" si="10"/>
        <v>.</v>
      </c>
      <c r="U29" s="1004" t="str">
        <f t="shared" si="11"/>
        <v>.</v>
      </c>
      <c r="V29" s="1004" t="str">
        <f t="shared" si="12"/>
        <v>.</v>
      </c>
      <c r="W29" s="1004" t="str">
        <f t="shared" si="13"/>
        <v>.</v>
      </c>
      <c r="X29" s="1004" t="str">
        <f t="shared" si="14"/>
        <v>.</v>
      </c>
      <c r="Y29" s="1005" t="str">
        <f t="shared" si="15"/>
        <v>.</v>
      </c>
      <c r="Z29" s="116"/>
      <c r="AA29" s="1507" t="str">
        <f t="shared" si="16"/>
        <v>.</v>
      </c>
      <c r="AB29" s="1508" t="str">
        <f t="shared" si="17"/>
        <v>.</v>
      </c>
      <c r="AC29" s="1508" t="str">
        <f t="shared" si="18"/>
        <v>.</v>
      </c>
      <c r="AD29" s="1508" t="str">
        <f t="shared" si="19"/>
        <v>.</v>
      </c>
      <c r="AE29" s="1508" t="str">
        <f t="shared" si="20"/>
        <v>.</v>
      </c>
      <c r="AF29" s="1508" t="str">
        <f t="shared" si="21"/>
        <v>.</v>
      </c>
      <c r="AG29" s="1509" t="str">
        <f t="shared" si="22"/>
        <v>.</v>
      </c>
      <c r="AH29" s="116"/>
      <c r="AI29" s="1003" t="str">
        <f>IF(S29=".",".",SUM($S29:S29))</f>
        <v>.</v>
      </c>
      <c r="AJ29" s="1004" t="str">
        <f>IF(T29=".",".",SUM($S29:T29))</f>
        <v>.</v>
      </c>
      <c r="AK29" s="1004" t="str">
        <f>IF(U29=".",".",SUM($S29:U29))</f>
        <v>.</v>
      </c>
      <c r="AL29" s="1004" t="str">
        <f>IF(V29=".",".",SUM($S29:V29))</f>
        <v>.</v>
      </c>
      <c r="AM29" s="1004" t="str">
        <f>IF(W29=".",".",SUM($S29:W29))</f>
        <v>.</v>
      </c>
      <c r="AN29" s="1004" t="str">
        <f>IF(X29=".",".",SUM($S29:X29))</f>
        <v>.</v>
      </c>
      <c r="AO29" s="1005" t="str">
        <f>IF(Y29=".",".",SUM($S29:Y29))</f>
        <v>.</v>
      </c>
      <c r="AP29" s="116"/>
      <c r="AQ29" s="1507" t="str">
        <f t="shared" si="23"/>
        <v>.</v>
      </c>
      <c r="AR29" s="1508" t="str">
        <f t="shared" si="24"/>
        <v>.</v>
      </c>
      <c r="AS29" s="1508" t="str">
        <f t="shared" si="25"/>
        <v>.</v>
      </c>
      <c r="AT29" s="1508" t="str">
        <f t="shared" si="26"/>
        <v>.</v>
      </c>
      <c r="AU29" s="1508" t="str">
        <f t="shared" si="27"/>
        <v>.</v>
      </c>
      <c r="AV29" s="1508" t="str">
        <f t="shared" si="28"/>
        <v>.</v>
      </c>
      <c r="AW29" s="1509" t="str">
        <f t="shared" si="29"/>
        <v>.</v>
      </c>
      <c r="AX29" s="327"/>
      <c r="AY29" s="116"/>
      <c r="AZ29" s="1474"/>
      <c r="BA29" s="1474"/>
      <c r="BB29" s="1474"/>
    </row>
    <row r="30" spans="1:54" s="189" customFormat="1" x14ac:dyDescent="0.2">
      <c r="A30" s="116"/>
      <c r="B30" s="325"/>
      <c r="C30" s="883" t="str">
        <f t="shared" si="8"/>
        <v>Residential</v>
      </c>
      <c r="D30" s="1639" t="str">
        <f>IF('WK2 - Notional General Income'!D53="","",'WK2 - Notional General Income'!D53)</f>
        <v/>
      </c>
      <c r="E30" s="878"/>
      <c r="F30" s="878"/>
      <c r="G30" s="878"/>
      <c r="H30" s="878"/>
      <c r="I30" s="878"/>
      <c r="J30" s="879"/>
      <c r="K30" s="878"/>
      <c r="L30" s="878"/>
      <c r="M30" s="333"/>
      <c r="N30" s="116"/>
      <c r="O30" s="443"/>
      <c r="P30" s="124"/>
      <c r="Q30" s="1474"/>
      <c r="R30" s="325"/>
      <c r="S30" s="1003" t="str">
        <f t="shared" si="9"/>
        <v>.</v>
      </c>
      <c r="T30" s="1004" t="str">
        <f t="shared" si="10"/>
        <v>.</v>
      </c>
      <c r="U30" s="1004" t="str">
        <f t="shared" si="11"/>
        <v>.</v>
      </c>
      <c r="V30" s="1004" t="str">
        <f t="shared" si="12"/>
        <v>.</v>
      </c>
      <c r="W30" s="1004" t="str">
        <f t="shared" si="13"/>
        <v>.</v>
      </c>
      <c r="X30" s="1004" t="str">
        <f t="shared" si="14"/>
        <v>.</v>
      </c>
      <c r="Y30" s="1005" t="str">
        <f t="shared" si="15"/>
        <v>.</v>
      </c>
      <c r="Z30" s="116"/>
      <c r="AA30" s="1507" t="str">
        <f t="shared" si="16"/>
        <v>.</v>
      </c>
      <c r="AB30" s="1508" t="str">
        <f t="shared" si="17"/>
        <v>.</v>
      </c>
      <c r="AC30" s="1508" t="str">
        <f t="shared" si="18"/>
        <v>.</v>
      </c>
      <c r="AD30" s="1508" t="str">
        <f t="shared" si="19"/>
        <v>.</v>
      </c>
      <c r="AE30" s="1508" t="str">
        <f t="shared" si="20"/>
        <v>.</v>
      </c>
      <c r="AF30" s="1508" t="str">
        <f t="shared" si="21"/>
        <v>.</v>
      </c>
      <c r="AG30" s="1509" t="str">
        <f t="shared" si="22"/>
        <v>.</v>
      </c>
      <c r="AH30" s="116"/>
      <c r="AI30" s="1003" t="str">
        <f>IF(S30=".",".",SUM($S30:S30))</f>
        <v>.</v>
      </c>
      <c r="AJ30" s="1004" t="str">
        <f>IF(T30=".",".",SUM($S30:T30))</f>
        <v>.</v>
      </c>
      <c r="AK30" s="1004" t="str">
        <f>IF(U30=".",".",SUM($S30:U30))</f>
        <v>.</v>
      </c>
      <c r="AL30" s="1004" t="str">
        <f>IF(V30=".",".",SUM($S30:V30))</f>
        <v>.</v>
      </c>
      <c r="AM30" s="1004" t="str">
        <f>IF(W30=".",".",SUM($S30:W30))</f>
        <v>.</v>
      </c>
      <c r="AN30" s="1004" t="str">
        <f>IF(X30=".",".",SUM($S30:X30))</f>
        <v>.</v>
      </c>
      <c r="AO30" s="1005" t="str">
        <f>IF(Y30=".",".",SUM($S30:Y30))</f>
        <v>.</v>
      </c>
      <c r="AP30" s="116"/>
      <c r="AQ30" s="1507" t="str">
        <f t="shared" si="23"/>
        <v>.</v>
      </c>
      <c r="AR30" s="1508" t="str">
        <f t="shared" si="24"/>
        <v>.</v>
      </c>
      <c r="AS30" s="1508" t="str">
        <f t="shared" si="25"/>
        <v>.</v>
      </c>
      <c r="AT30" s="1508" t="str">
        <f t="shared" si="26"/>
        <v>.</v>
      </c>
      <c r="AU30" s="1508" t="str">
        <f t="shared" si="27"/>
        <v>.</v>
      </c>
      <c r="AV30" s="1508" t="str">
        <f t="shared" si="28"/>
        <v>.</v>
      </c>
      <c r="AW30" s="1509" t="str">
        <f t="shared" si="29"/>
        <v>.</v>
      </c>
      <c r="AX30" s="327"/>
      <c r="AY30" s="116"/>
      <c r="AZ30" s="1474"/>
      <c r="BA30" s="1474"/>
      <c r="BB30" s="1474"/>
    </row>
    <row r="31" spans="1:54" s="189" customFormat="1" x14ac:dyDescent="0.2">
      <c r="A31" s="116"/>
      <c r="B31" s="325"/>
      <c r="C31" s="883" t="str">
        <f t="shared" si="8"/>
        <v>Residential</v>
      </c>
      <c r="D31" s="1639" t="str">
        <f>IF('WK2 - Notional General Income'!D54="","",'WK2 - Notional General Income'!D54)</f>
        <v/>
      </c>
      <c r="E31" s="878"/>
      <c r="F31" s="878"/>
      <c r="G31" s="878"/>
      <c r="H31" s="878"/>
      <c r="I31" s="878"/>
      <c r="J31" s="879"/>
      <c r="K31" s="878"/>
      <c r="L31" s="878"/>
      <c r="M31" s="333"/>
      <c r="N31" s="116"/>
      <c r="O31" s="443"/>
      <c r="P31" s="124"/>
      <c r="Q31" s="1474"/>
      <c r="R31" s="325"/>
      <c r="S31" s="1003" t="str">
        <f t="shared" si="9"/>
        <v>.</v>
      </c>
      <c r="T31" s="1004" t="str">
        <f t="shared" si="10"/>
        <v>.</v>
      </c>
      <c r="U31" s="1004" t="str">
        <f t="shared" si="11"/>
        <v>.</v>
      </c>
      <c r="V31" s="1004" t="str">
        <f t="shared" si="12"/>
        <v>.</v>
      </c>
      <c r="W31" s="1004" t="str">
        <f t="shared" si="13"/>
        <v>.</v>
      </c>
      <c r="X31" s="1004" t="str">
        <f t="shared" si="14"/>
        <v>.</v>
      </c>
      <c r="Y31" s="1005" t="str">
        <f t="shared" si="15"/>
        <v>.</v>
      </c>
      <c r="Z31" s="116"/>
      <c r="AA31" s="1507" t="str">
        <f t="shared" si="16"/>
        <v>.</v>
      </c>
      <c r="AB31" s="1508" t="str">
        <f t="shared" si="17"/>
        <v>.</v>
      </c>
      <c r="AC31" s="1508" t="str">
        <f t="shared" si="18"/>
        <v>.</v>
      </c>
      <c r="AD31" s="1508" t="str">
        <f t="shared" si="19"/>
        <v>.</v>
      </c>
      <c r="AE31" s="1508" t="str">
        <f t="shared" si="20"/>
        <v>.</v>
      </c>
      <c r="AF31" s="1508" t="str">
        <f t="shared" si="21"/>
        <v>.</v>
      </c>
      <c r="AG31" s="1509" t="str">
        <f t="shared" si="22"/>
        <v>.</v>
      </c>
      <c r="AH31" s="116"/>
      <c r="AI31" s="1003" t="str">
        <f>IF(S31=".",".",SUM($S31:S31))</f>
        <v>.</v>
      </c>
      <c r="AJ31" s="1004" t="str">
        <f>IF(T31=".",".",SUM($S31:T31))</f>
        <v>.</v>
      </c>
      <c r="AK31" s="1004" t="str">
        <f>IF(U31=".",".",SUM($S31:U31))</f>
        <v>.</v>
      </c>
      <c r="AL31" s="1004" t="str">
        <f>IF(V31=".",".",SUM($S31:V31))</f>
        <v>.</v>
      </c>
      <c r="AM31" s="1004" t="str">
        <f>IF(W31=".",".",SUM($S31:W31))</f>
        <v>.</v>
      </c>
      <c r="AN31" s="1004" t="str">
        <f>IF(X31=".",".",SUM($S31:X31))</f>
        <v>.</v>
      </c>
      <c r="AO31" s="1005" t="str">
        <f>IF(Y31=".",".",SUM($S31:Y31))</f>
        <v>.</v>
      </c>
      <c r="AP31" s="116"/>
      <c r="AQ31" s="1507" t="str">
        <f t="shared" si="23"/>
        <v>.</v>
      </c>
      <c r="AR31" s="1508" t="str">
        <f t="shared" si="24"/>
        <v>.</v>
      </c>
      <c r="AS31" s="1508" t="str">
        <f t="shared" si="25"/>
        <v>.</v>
      </c>
      <c r="AT31" s="1508" t="str">
        <f t="shared" si="26"/>
        <v>.</v>
      </c>
      <c r="AU31" s="1508" t="str">
        <f t="shared" si="27"/>
        <v>.</v>
      </c>
      <c r="AV31" s="1508" t="str">
        <f t="shared" si="28"/>
        <v>.</v>
      </c>
      <c r="AW31" s="1509" t="str">
        <f t="shared" si="29"/>
        <v>.</v>
      </c>
      <c r="AX31" s="327"/>
      <c r="AY31" s="116"/>
      <c r="AZ31" s="1474"/>
      <c r="BA31" s="1474"/>
      <c r="BB31" s="1474"/>
    </row>
    <row r="32" spans="1:54" s="189" customFormat="1" x14ac:dyDescent="0.2">
      <c r="A32" s="116"/>
      <c r="B32" s="325"/>
      <c r="C32" s="883"/>
      <c r="D32" s="883"/>
      <c r="E32" s="883"/>
      <c r="F32" s="883"/>
      <c r="G32" s="883"/>
      <c r="H32" s="883"/>
      <c r="I32" s="883"/>
      <c r="J32" s="883"/>
      <c r="K32" s="883"/>
      <c r="L32" s="883"/>
      <c r="M32" s="333"/>
      <c r="N32" s="116"/>
      <c r="O32" s="443"/>
      <c r="P32" s="124"/>
      <c r="Q32" s="101"/>
      <c r="R32" s="325"/>
      <c r="S32" s="1003"/>
      <c r="T32" s="1004"/>
      <c r="U32" s="1004"/>
      <c r="V32" s="1004"/>
      <c r="W32" s="1004"/>
      <c r="X32" s="1004"/>
      <c r="Y32" s="1005"/>
      <c r="Z32" s="116"/>
      <c r="AA32" s="1507"/>
      <c r="AB32" s="1508"/>
      <c r="AC32" s="1508"/>
      <c r="AD32" s="1508"/>
      <c r="AE32" s="1508"/>
      <c r="AF32" s="1508"/>
      <c r="AG32" s="1509"/>
      <c r="AH32" s="116"/>
      <c r="AI32" s="1003"/>
      <c r="AJ32" s="1004"/>
      <c r="AK32" s="1004"/>
      <c r="AL32" s="1004"/>
      <c r="AM32" s="1004"/>
      <c r="AN32" s="1004"/>
      <c r="AO32" s="1005"/>
      <c r="AP32" s="116"/>
      <c r="AQ32" s="1507"/>
      <c r="AR32" s="1508"/>
      <c r="AS32" s="1508"/>
      <c r="AT32" s="1508"/>
      <c r="AU32" s="1508"/>
      <c r="AV32" s="1508"/>
      <c r="AW32" s="1509"/>
      <c r="AX32" s="327"/>
      <c r="AY32" s="116"/>
      <c r="AZ32" s="1474"/>
      <c r="BA32" s="1474"/>
      <c r="BB32" s="1474"/>
    </row>
    <row r="33" spans="1:54" s="189" customFormat="1" x14ac:dyDescent="0.2">
      <c r="A33" s="116"/>
      <c r="B33" s="325"/>
      <c r="C33" s="883" t="str">
        <f>'WK3 - Notional GI Yr1 YIELD'!C66</f>
        <v>Business</v>
      </c>
      <c r="D33" s="1639" t="str">
        <f>IF('WK2 - Notional General Income'!D120="","",'WK2 - Notional General Income'!D120)</f>
        <v/>
      </c>
      <c r="E33" s="878"/>
      <c r="F33" s="878"/>
      <c r="G33" s="878"/>
      <c r="H33" s="878"/>
      <c r="I33" s="878"/>
      <c r="J33" s="879"/>
      <c r="K33" s="878"/>
      <c r="L33" s="878"/>
      <c r="M33" s="333"/>
      <c r="N33" s="116"/>
      <c r="O33" s="443"/>
      <c r="P33" s="124"/>
      <c r="Q33" s="101"/>
      <c r="R33" s="325"/>
      <c r="S33" s="1003" t="str">
        <f t="shared" si="9"/>
        <v>.</v>
      </c>
      <c r="T33" s="1004" t="str">
        <f t="shared" si="10"/>
        <v>.</v>
      </c>
      <c r="U33" s="1004" t="str">
        <f t="shared" si="11"/>
        <v>.</v>
      </c>
      <c r="V33" s="1004" t="str">
        <f t="shared" si="12"/>
        <v>.</v>
      </c>
      <c r="W33" s="1004" t="str">
        <f t="shared" si="13"/>
        <v>.</v>
      </c>
      <c r="X33" s="1004" t="str">
        <f t="shared" si="14"/>
        <v>.</v>
      </c>
      <c r="Y33" s="1005" t="str">
        <f t="shared" si="15"/>
        <v>.</v>
      </c>
      <c r="Z33" s="116"/>
      <c r="AA33" s="1507" t="str">
        <f t="shared" si="16"/>
        <v>.</v>
      </c>
      <c r="AB33" s="1508" t="str">
        <f t="shared" si="17"/>
        <v>.</v>
      </c>
      <c r="AC33" s="1508" t="str">
        <f t="shared" si="18"/>
        <v>.</v>
      </c>
      <c r="AD33" s="1508" t="str">
        <f t="shared" si="19"/>
        <v>.</v>
      </c>
      <c r="AE33" s="1508" t="str">
        <f t="shared" si="20"/>
        <v>.</v>
      </c>
      <c r="AF33" s="1508" t="str">
        <f t="shared" si="21"/>
        <v>.</v>
      </c>
      <c r="AG33" s="1509" t="str">
        <f t="shared" si="22"/>
        <v>.</v>
      </c>
      <c r="AH33" s="116"/>
      <c r="AI33" s="1003" t="str">
        <f>IF(S33=".",".",SUM($S33:S33))</f>
        <v>.</v>
      </c>
      <c r="AJ33" s="1004" t="str">
        <f>IF(T33=".",".",SUM($S33:T33))</f>
        <v>.</v>
      </c>
      <c r="AK33" s="1004" t="str">
        <f>IF(U33=".",".",SUM($S33:U33))</f>
        <v>.</v>
      </c>
      <c r="AL33" s="1004" t="str">
        <f>IF(V33=".",".",SUM($S33:V33))</f>
        <v>.</v>
      </c>
      <c r="AM33" s="1004" t="str">
        <f>IF(W33=".",".",SUM($S33:W33))</f>
        <v>.</v>
      </c>
      <c r="AN33" s="1004" t="str">
        <f>IF(X33=".",".",SUM($S33:X33))</f>
        <v>.</v>
      </c>
      <c r="AO33" s="1005" t="str">
        <f>IF(Y33=".",".",SUM($S33:Y33))</f>
        <v>.</v>
      </c>
      <c r="AP33" s="116"/>
      <c r="AQ33" s="1507" t="str">
        <f t="shared" si="23"/>
        <v>.</v>
      </c>
      <c r="AR33" s="1508" t="str">
        <f t="shared" si="24"/>
        <v>.</v>
      </c>
      <c r="AS33" s="1508" t="str">
        <f t="shared" si="25"/>
        <v>.</v>
      </c>
      <c r="AT33" s="1508" t="str">
        <f t="shared" si="26"/>
        <v>.</v>
      </c>
      <c r="AU33" s="1508" t="str">
        <f t="shared" si="27"/>
        <v>.</v>
      </c>
      <c r="AV33" s="1508" t="str">
        <f t="shared" si="28"/>
        <v>.</v>
      </c>
      <c r="AW33" s="1509" t="str">
        <f t="shared" si="29"/>
        <v>.</v>
      </c>
      <c r="AX33" s="327"/>
      <c r="AY33" s="116"/>
      <c r="AZ33" s="1474"/>
      <c r="BA33" s="1474"/>
      <c r="BB33" s="1474"/>
    </row>
    <row r="34" spans="1:54" s="189" customFormat="1" x14ac:dyDescent="0.2">
      <c r="A34" s="116"/>
      <c r="B34" s="325"/>
      <c r="C34" s="883" t="str">
        <f>C33</f>
        <v>Business</v>
      </c>
      <c r="D34" s="1639" t="str">
        <f>IF('WK2 - Notional General Income'!D121="","",'WK2 - Notional General Income'!D121)</f>
        <v/>
      </c>
      <c r="E34" s="878"/>
      <c r="F34" s="878"/>
      <c r="G34" s="878"/>
      <c r="H34" s="878"/>
      <c r="I34" s="878"/>
      <c r="J34" s="879"/>
      <c r="K34" s="878"/>
      <c r="L34" s="878"/>
      <c r="M34" s="333"/>
      <c r="N34" s="116"/>
      <c r="O34" s="443"/>
      <c r="P34" s="124"/>
      <c r="Q34" s="101"/>
      <c r="R34" s="325"/>
      <c r="S34" s="1003" t="str">
        <f t="shared" si="9"/>
        <v>.</v>
      </c>
      <c r="T34" s="1004" t="str">
        <f t="shared" si="10"/>
        <v>.</v>
      </c>
      <c r="U34" s="1004" t="str">
        <f t="shared" si="11"/>
        <v>.</v>
      </c>
      <c r="V34" s="1004" t="str">
        <f t="shared" si="12"/>
        <v>.</v>
      </c>
      <c r="W34" s="1004" t="str">
        <f t="shared" si="13"/>
        <v>.</v>
      </c>
      <c r="X34" s="1004" t="str">
        <f t="shared" si="14"/>
        <v>.</v>
      </c>
      <c r="Y34" s="1005" t="str">
        <f t="shared" si="15"/>
        <v>.</v>
      </c>
      <c r="Z34" s="116"/>
      <c r="AA34" s="1507" t="str">
        <f t="shared" si="16"/>
        <v>.</v>
      </c>
      <c r="AB34" s="1508" t="str">
        <f t="shared" si="17"/>
        <v>.</v>
      </c>
      <c r="AC34" s="1508" t="str">
        <f t="shared" si="18"/>
        <v>.</v>
      </c>
      <c r="AD34" s="1508" t="str">
        <f t="shared" si="19"/>
        <v>.</v>
      </c>
      <c r="AE34" s="1508" t="str">
        <f t="shared" si="20"/>
        <v>.</v>
      </c>
      <c r="AF34" s="1508" t="str">
        <f t="shared" si="21"/>
        <v>.</v>
      </c>
      <c r="AG34" s="1509" t="str">
        <f t="shared" si="22"/>
        <v>.</v>
      </c>
      <c r="AH34" s="116"/>
      <c r="AI34" s="1003" t="str">
        <f>IF(S34=".",".",SUM($S34:S34))</f>
        <v>.</v>
      </c>
      <c r="AJ34" s="1004" t="str">
        <f>IF(T34=".",".",SUM($S34:T34))</f>
        <v>.</v>
      </c>
      <c r="AK34" s="1004" t="str">
        <f>IF(U34=".",".",SUM($S34:U34))</f>
        <v>.</v>
      </c>
      <c r="AL34" s="1004" t="str">
        <f>IF(V34=".",".",SUM($S34:V34))</f>
        <v>.</v>
      </c>
      <c r="AM34" s="1004" t="str">
        <f>IF(W34=".",".",SUM($S34:W34))</f>
        <v>.</v>
      </c>
      <c r="AN34" s="1004" t="str">
        <f>IF(X34=".",".",SUM($S34:X34))</f>
        <v>.</v>
      </c>
      <c r="AO34" s="1005" t="str">
        <f>IF(Y34=".",".",SUM($S34:Y34))</f>
        <v>.</v>
      </c>
      <c r="AP34" s="116"/>
      <c r="AQ34" s="1507" t="str">
        <f t="shared" si="23"/>
        <v>.</v>
      </c>
      <c r="AR34" s="1508" t="str">
        <f t="shared" si="24"/>
        <v>.</v>
      </c>
      <c r="AS34" s="1508" t="str">
        <f t="shared" si="25"/>
        <v>.</v>
      </c>
      <c r="AT34" s="1508" t="str">
        <f t="shared" si="26"/>
        <v>.</v>
      </c>
      <c r="AU34" s="1508" t="str">
        <f t="shared" si="27"/>
        <v>.</v>
      </c>
      <c r="AV34" s="1508" t="str">
        <f t="shared" si="28"/>
        <v>.</v>
      </c>
      <c r="AW34" s="1509" t="str">
        <f t="shared" si="29"/>
        <v>.</v>
      </c>
      <c r="AX34" s="327"/>
      <c r="AY34" s="116"/>
      <c r="AZ34" s="1474"/>
      <c r="BA34" s="1474"/>
      <c r="BB34" s="1474"/>
    </row>
    <row r="35" spans="1:54" s="189" customFormat="1" x14ac:dyDescent="0.2">
      <c r="A35" s="116"/>
      <c r="B35" s="325"/>
      <c r="C35" s="883" t="str">
        <f t="shared" ref="C35:C49" si="30">C34</f>
        <v>Business</v>
      </c>
      <c r="D35" s="1639" t="str">
        <f>IF('WK2 - Notional General Income'!D122="","",'WK2 - Notional General Income'!D122)</f>
        <v/>
      </c>
      <c r="E35" s="878"/>
      <c r="F35" s="878"/>
      <c r="G35" s="878"/>
      <c r="H35" s="878"/>
      <c r="I35" s="878"/>
      <c r="J35" s="879"/>
      <c r="K35" s="878"/>
      <c r="L35" s="878"/>
      <c r="M35" s="333"/>
      <c r="N35" s="116"/>
      <c r="O35" s="443"/>
      <c r="P35" s="124"/>
      <c r="Q35" s="101"/>
      <c r="R35" s="325"/>
      <c r="S35" s="1003" t="str">
        <f t="shared" si="9"/>
        <v>.</v>
      </c>
      <c r="T35" s="1004" t="str">
        <f t="shared" si="10"/>
        <v>.</v>
      </c>
      <c r="U35" s="1004" t="str">
        <f t="shared" si="11"/>
        <v>.</v>
      </c>
      <c r="V35" s="1004" t="str">
        <f t="shared" si="12"/>
        <v>.</v>
      </c>
      <c r="W35" s="1004" t="str">
        <f t="shared" si="13"/>
        <v>.</v>
      </c>
      <c r="X35" s="1004" t="str">
        <f t="shared" si="14"/>
        <v>.</v>
      </c>
      <c r="Y35" s="1005" t="str">
        <f t="shared" si="15"/>
        <v>.</v>
      </c>
      <c r="Z35" s="116"/>
      <c r="AA35" s="1507" t="str">
        <f t="shared" si="16"/>
        <v>.</v>
      </c>
      <c r="AB35" s="1508" t="str">
        <f t="shared" si="17"/>
        <v>.</v>
      </c>
      <c r="AC35" s="1508" t="str">
        <f t="shared" si="18"/>
        <v>.</v>
      </c>
      <c r="AD35" s="1508" t="str">
        <f t="shared" si="19"/>
        <v>.</v>
      </c>
      <c r="AE35" s="1508" t="str">
        <f t="shared" si="20"/>
        <v>.</v>
      </c>
      <c r="AF35" s="1508" t="str">
        <f t="shared" si="21"/>
        <v>.</v>
      </c>
      <c r="AG35" s="1509" t="str">
        <f t="shared" si="22"/>
        <v>.</v>
      </c>
      <c r="AH35" s="116"/>
      <c r="AI35" s="1003" t="str">
        <f>IF(S35=".",".",SUM($S35:S35))</f>
        <v>.</v>
      </c>
      <c r="AJ35" s="1004" t="str">
        <f>IF(T35=".",".",SUM($S35:T35))</f>
        <v>.</v>
      </c>
      <c r="AK35" s="1004" t="str">
        <f>IF(U35=".",".",SUM($S35:U35))</f>
        <v>.</v>
      </c>
      <c r="AL35" s="1004" t="str">
        <f>IF(V35=".",".",SUM($S35:V35))</f>
        <v>.</v>
      </c>
      <c r="AM35" s="1004" t="str">
        <f>IF(W35=".",".",SUM($S35:W35))</f>
        <v>.</v>
      </c>
      <c r="AN35" s="1004" t="str">
        <f>IF(X35=".",".",SUM($S35:X35))</f>
        <v>.</v>
      </c>
      <c r="AO35" s="1005" t="str">
        <f>IF(Y35=".",".",SUM($S35:Y35))</f>
        <v>.</v>
      </c>
      <c r="AP35" s="116"/>
      <c r="AQ35" s="1507" t="str">
        <f t="shared" si="23"/>
        <v>.</v>
      </c>
      <c r="AR35" s="1508" t="str">
        <f t="shared" si="24"/>
        <v>.</v>
      </c>
      <c r="AS35" s="1508" t="str">
        <f t="shared" si="25"/>
        <v>.</v>
      </c>
      <c r="AT35" s="1508" t="str">
        <f t="shared" si="26"/>
        <v>.</v>
      </c>
      <c r="AU35" s="1508" t="str">
        <f t="shared" si="27"/>
        <v>.</v>
      </c>
      <c r="AV35" s="1508" t="str">
        <f t="shared" si="28"/>
        <v>.</v>
      </c>
      <c r="AW35" s="1509" t="str">
        <f t="shared" si="29"/>
        <v>.</v>
      </c>
      <c r="AX35" s="327"/>
      <c r="AY35" s="116"/>
      <c r="AZ35" s="1474"/>
      <c r="BA35" s="1474"/>
      <c r="BB35" s="1474"/>
    </row>
    <row r="36" spans="1:54" s="189" customFormat="1" x14ac:dyDescent="0.2">
      <c r="A36" s="116"/>
      <c r="B36" s="325"/>
      <c r="C36" s="883" t="str">
        <f t="shared" si="30"/>
        <v>Business</v>
      </c>
      <c r="D36" s="1639" t="str">
        <f>IF('WK2 - Notional General Income'!D123="","",'WK2 - Notional General Income'!D123)</f>
        <v/>
      </c>
      <c r="E36" s="878"/>
      <c r="F36" s="878"/>
      <c r="G36" s="878"/>
      <c r="H36" s="878"/>
      <c r="I36" s="878"/>
      <c r="J36" s="879"/>
      <c r="K36" s="878"/>
      <c r="L36" s="878"/>
      <c r="M36" s="333"/>
      <c r="N36" s="116"/>
      <c r="O36" s="443"/>
      <c r="P36" s="124"/>
      <c r="Q36" s="101"/>
      <c r="R36" s="325"/>
      <c r="S36" s="1003" t="str">
        <f t="shared" si="9"/>
        <v>.</v>
      </c>
      <c r="T36" s="1004" t="str">
        <f t="shared" si="10"/>
        <v>.</v>
      </c>
      <c r="U36" s="1004" t="str">
        <f t="shared" si="11"/>
        <v>.</v>
      </c>
      <c r="V36" s="1004" t="str">
        <f t="shared" si="12"/>
        <v>.</v>
      </c>
      <c r="W36" s="1004" t="str">
        <f t="shared" si="13"/>
        <v>.</v>
      </c>
      <c r="X36" s="1004" t="str">
        <f t="shared" si="14"/>
        <v>.</v>
      </c>
      <c r="Y36" s="1005" t="str">
        <f t="shared" si="15"/>
        <v>.</v>
      </c>
      <c r="Z36" s="116"/>
      <c r="AA36" s="1507" t="str">
        <f t="shared" si="16"/>
        <v>.</v>
      </c>
      <c r="AB36" s="1508" t="str">
        <f t="shared" si="17"/>
        <v>.</v>
      </c>
      <c r="AC36" s="1508" t="str">
        <f t="shared" si="18"/>
        <v>.</v>
      </c>
      <c r="AD36" s="1508" t="str">
        <f t="shared" si="19"/>
        <v>.</v>
      </c>
      <c r="AE36" s="1508" t="str">
        <f t="shared" si="20"/>
        <v>.</v>
      </c>
      <c r="AF36" s="1508" t="str">
        <f t="shared" si="21"/>
        <v>.</v>
      </c>
      <c r="AG36" s="1509" t="str">
        <f t="shared" si="22"/>
        <v>.</v>
      </c>
      <c r="AH36" s="116"/>
      <c r="AI36" s="1003" t="str">
        <f>IF(S36=".",".",SUM($S36:S36))</f>
        <v>.</v>
      </c>
      <c r="AJ36" s="1004" t="str">
        <f>IF(T36=".",".",SUM($S36:T36))</f>
        <v>.</v>
      </c>
      <c r="AK36" s="1004" t="str">
        <f>IF(U36=".",".",SUM($S36:U36))</f>
        <v>.</v>
      </c>
      <c r="AL36" s="1004" t="str">
        <f>IF(V36=".",".",SUM($S36:V36))</f>
        <v>.</v>
      </c>
      <c r="AM36" s="1004" t="str">
        <f>IF(W36=".",".",SUM($S36:W36))</f>
        <v>.</v>
      </c>
      <c r="AN36" s="1004" t="str">
        <f>IF(X36=".",".",SUM($S36:X36))</f>
        <v>.</v>
      </c>
      <c r="AO36" s="1005" t="str">
        <f>IF(Y36=".",".",SUM($S36:Y36))</f>
        <v>.</v>
      </c>
      <c r="AP36" s="116"/>
      <c r="AQ36" s="1507" t="str">
        <f t="shared" si="23"/>
        <v>.</v>
      </c>
      <c r="AR36" s="1508" t="str">
        <f t="shared" si="24"/>
        <v>.</v>
      </c>
      <c r="AS36" s="1508" t="str">
        <f t="shared" si="25"/>
        <v>.</v>
      </c>
      <c r="AT36" s="1508" t="str">
        <f t="shared" si="26"/>
        <v>.</v>
      </c>
      <c r="AU36" s="1508" t="str">
        <f t="shared" si="27"/>
        <v>.</v>
      </c>
      <c r="AV36" s="1508" t="str">
        <f t="shared" si="28"/>
        <v>.</v>
      </c>
      <c r="AW36" s="1509" t="str">
        <f t="shared" si="29"/>
        <v>.</v>
      </c>
      <c r="AX36" s="327"/>
      <c r="AY36" s="116"/>
      <c r="AZ36" s="1474"/>
      <c r="BA36" s="1474"/>
      <c r="BB36" s="1474"/>
    </row>
    <row r="37" spans="1:54" s="189" customFormat="1" x14ac:dyDescent="0.2">
      <c r="A37" s="116"/>
      <c r="B37" s="325"/>
      <c r="C37" s="883" t="str">
        <f t="shared" si="30"/>
        <v>Business</v>
      </c>
      <c r="D37" s="1639" t="str">
        <f>IF('WK2 - Notional General Income'!D124="","",'WK2 - Notional General Income'!D124)</f>
        <v/>
      </c>
      <c r="E37" s="878"/>
      <c r="F37" s="878"/>
      <c r="G37" s="878"/>
      <c r="H37" s="878"/>
      <c r="I37" s="878"/>
      <c r="J37" s="879"/>
      <c r="K37" s="878"/>
      <c r="L37" s="878"/>
      <c r="M37" s="333"/>
      <c r="N37" s="116"/>
      <c r="O37" s="443"/>
      <c r="P37" s="124"/>
      <c r="Q37" s="101"/>
      <c r="R37" s="325"/>
      <c r="S37" s="1003" t="str">
        <f t="shared" si="9"/>
        <v>.</v>
      </c>
      <c r="T37" s="1004" t="str">
        <f t="shared" si="10"/>
        <v>.</v>
      </c>
      <c r="U37" s="1004" t="str">
        <f t="shared" si="11"/>
        <v>.</v>
      </c>
      <c r="V37" s="1004" t="str">
        <f t="shared" si="12"/>
        <v>.</v>
      </c>
      <c r="W37" s="1004" t="str">
        <f t="shared" si="13"/>
        <v>.</v>
      </c>
      <c r="X37" s="1004" t="str">
        <f t="shared" si="14"/>
        <v>.</v>
      </c>
      <c r="Y37" s="1005" t="str">
        <f t="shared" si="15"/>
        <v>.</v>
      </c>
      <c r="Z37" s="116"/>
      <c r="AA37" s="1507" t="str">
        <f t="shared" si="16"/>
        <v>.</v>
      </c>
      <c r="AB37" s="1508" t="str">
        <f t="shared" si="17"/>
        <v>.</v>
      </c>
      <c r="AC37" s="1508" t="str">
        <f t="shared" si="18"/>
        <v>.</v>
      </c>
      <c r="AD37" s="1508" t="str">
        <f t="shared" si="19"/>
        <v>.</v>
      </c>
      <c r="AE37" s="1508" t="str">
        <f t="shared" si="20"/>
        <v>.</v>
      </c>
      <c r="AF37" s="1508" t="str">
        <f t="shared" si="21"/>
        <v>.</v>
      </c>
      <c r="AG37" s="1509" t="str">
        <f t="shared" si="22"/>
        <v>.</v>
      </c>
      <c r="AH37" s="116"/>
      <c r="AI37" s="1003" t="str">
        <f>IF(S37=".",".",SUM($S37:S37))</f>
        <v>.</v>
      </c>
      <c r="AJ37" s="1004" t="str">
        <f>IF(T37=".",".",SUM($S37:T37))</f>
        <v>.</v>
      </c>
      <c r="AK37" s="1004" t="str">
        <f>IF(U37=".",".",SUM($S37:U37))</f>
        <v>.</v>
      </c>
      <c r="AL37" s="1004" t="str">
        <f>IF(V37=".",".",SUM($S37:V37))</f>
        <v>.</v>
      </c>
      <c r="AM37" s="1004" t="str">
        <f>IF(W37=".",".",SUM($S37:W37))</f>
        <v>.</v>
      </c>
      <c r="AN37" s="1004" t="str">
        <f>IF(X37=".",".",SUM($S37:X37))</f>
        <v>.</v>
      </c>
      <c r="AO37" s="1005" t="str">
        <f>IF(Y37=".",".",SUM($S37:Y37))</f>
        <v>.</v>
      </c>
      <c r="AP37" s="116"/>
      <c r="AQ37" s="1507" t="str">
        <f t="shared" si="23"/>
        <v>.</v>
      </c>
      <c r="AR37" s="1508" t="str">
        <f t="shared" si="24"/>
        <v>.</v>
      </c>
      <c r="AS37" s="1508" t="str">
        <f t="shared" si="25"/>
        <v>.</v>
      </c>
      <c r="AT37" s="1508" t="str">
        <f t="shared" si="26"/>
        <v>.</v>
      </c>
      <c r="AU37" s="1508" t="str">
        <f t="shared" si="27"/>
        <v>.</v>
      </c>
      <c r="AV37" s="1508" t="str">
        <f t="shared" si="28"/>
        <v>.</v>
      </c>
      <c r="AW37" s="1509" t="str">
        <f t="shared" si="29"/>
        <v>.</v>
      </c>
      <c r="AX37" s="327"/>
      <c r="AY37" s="116"/>
      <c r="AZ37" s="1474"/>
      <c r="BA37" s="1474"/>
      <c r="BB37" s="1474"/>
    </row>
    <row r="38" spans="1:54" s="189" customFormat="1" x14ac:dyDescent="0.2">
      <c r="A38" s="116"/>
      <c r="B38" s="325"/>
      <c r="C38" s="883" t="str">
        <f t="shared" si="30"/>
        <v>Business</v>
      </c>
      <c r="D38" s="1639" t="str">
        <f>IF('WK2 - Notional General Income'!D125="","",'WK2 - Notional General Income'!D125)</f>
        <v/>
      </c>
      <c r="E38" s="878"/>
      <c r="F38" s="878"/>
      <c r="G38" s="878"/>
      <c r="H38" s="878"/>
      <c r="I38" s="878"/>
      <c r="J38" s="879"/>
      <c r="K38" s="878"/>
      <c r="L38" s="878"/>
      <c r="M38" s="333"/>
      <c r="N38" s="116"/>
      <c r="O38" s="443"/>
      <c r="P38" s="124"/>
      <c r="Q38" s="101"/>
      <c r="R38" s="325"/>
      <c r="S38" s="1003" t="str">
        <f t="shared" si="9"/>
        <v>.</v>
      </c>
      <c r="T38" s="1004" t="str">
        <f t="shared" si="10"/>
        <v>.</v>
      </c>
      <c r="U38" s="1004" t="str">
        <f t="shared" si="11"/>
        <v>.</v>
      </c>
      <c r="V38" s="1004" t="str">
        <f t="shared" si="12"/>
        <v>.</v>
      </c>
      <c r="W38" s="1004" t="str">
        <f t="shared" si="13"/>
        <v>.</v>
      </c>
      <c r="X38" s="1004" t="str">
        <f t="shared" si="14"/>
        <v>.</v>
      </c>
      <c r="Y38" s="1005" t="str">
        <f t="shared" si="15"/>
        <v>.</v>
      </c>
      <c r="Z38" s="116"/>
      <c r="AA38" s="1507" t="str">
        <f t="shared" si="16"/>
        <v>.</v>
      </c>
      <c r="AB38" s="1508" t="str">
        <f t="shared" si="17"/>
        <v>.</v>
      </c>
      <c r="AC38" s="1508" t="str">
        <f t="shared" si="18"/>
        <v>.</v>
      </c>
      <c r="AD38" s="1508" t="str">
        <f t="shared" si="19"/>
        <v>.</v>
      </c>
      <c r="AE38" s="1508" t="str">
        <f t="shared" si="20"/>
        <v>.</v>
      </c>
      <c r="AF38" s="1508" t="str">
        <f t="shared" si="21"/>
        <v>.</v>
      </c>
      <c r="AG38" s="1509" t="str">
        <f t="shared" si="22"/>
        <v>.</v>
      </c>
      <c r="AH38" s="116"/>
      <c r="AI38" s="1003" t="str">
        <f>IF(S38=".",".",SUM($S38:S38))</f>
        <v>.</v>
      </c>
      <c r="AJ38" s="1004" t="str">
        <f>IF(T38=".",".",SUM($S38:T38))</f>
        <v>.</v>
      </c>
      <c r="AK38" s="1004" t="str">
        <f>IF(U38=".",".",SUM($S38:U38))</f>
        <v>.</v>
      </c>
      <c r="AL38" s="1004" t="str">
        <f>IF(V38=".",".",SUM($S38:V38))</f>
        <v>.</v>
      </c>
      <c r="AM38" s="1004" t="str">
        <f>IF(W38=".",".",SUM($S38:W38))</f>
        <v>.</v>
      </c>
      <c r="AN38" s="1004" t="str">
        <f>IF(X38=".",".",SUM($S38:X38))</f>
        <v>.</v>
      </c>
      <c r="AO38" s="1005" t="str">
        <f>IF(Y38=".",".",SUM($S38:Y38))</f>
        <v>.</v>
      </c>
      <c r="AP38" s="116"/>
      <c r="AQ38" s="1507" t="str">
        <f t="shared" si="23"/>
        <v>.</v>
      </c>
      <c r="AR38" s="1508" t="str">
        <f t="shared" si="24"/>
        <v>.</v>
      </c>
      <c r="AS38" s="1508" t="str">
        <f t="shared" si="25"/>
        <v>.</v>
      </c>
      <c r="AT38" s="1508" t="str">
        <f t="shared" si="26"/>
        <v>.</v>
      </c>
      <c r="AU38" s="1508" t="str">
        <f t="shared" si="27"/>
        <v>.</v>
      </c>
      <c r="AV38" s="1508" t="str">
        <f t="shared" si="28"/>
        <v>.</v>
      </c>
      <c r="AW38" s="1509" t="str">
        <f t="shared" si="29"/>
        <v>.</v>
      </c>
      <c r="AX38" s="327"/>
      <c r="AY38" s="116"/>
      <c r="AZ38" s="1474"/>
      <c r="BA38" s="1474"/>
      <c r="BB38" s="1474"/>
    </row>
    <row r="39" spans="1:54" s="189" customFormat="1" x14ac:dyDescent="0.2">
      <c r="A39" s="116"/>
      <c r="B39" s="325"/>
      <c r="C39" s="883" t="str">
        <f t="shared" si="30"/>
        <v>Business</v>
      </c>
      <c r="D39" s="1639" t="str">
        <f>IF('WK2 - Notional General Income'!D126="","",'WK2 - Notional General Income'!D126)</f>
        <v/>
      </c>
      <c r="E39" s="878"/>
      <c r="F39" s="878"/>
      <c r="G39" s="878"/>
      <c r="H39" s="878"/>
      <c r="I39" s="878"/>
      <c r="J39" s="879"/>
      <c r="K39" s="878"/>
      <c r="L39" s="878"/>
      <c r="M39" s="333"/>
      <c r="N39" s="116"/>
      <c r="O39" s="443"/>
      <c r="P39" s="124"/>
      <c r="Q39" s="101"/>
      <c r="R39" s="325"/>
      <c r="S39" s="1003" t="str">
        <f t="shared" si="9"/>
        <v>.</v>
      </c>
      <c r="T39" s="1004" t="str">
        <f t="shared" si="10"/>
        <v>.</v>
      </c>
      <c r="U39" s="1004" t="str">
        <f t="shared" si="11"/>
        <v>.</v>
      </c>
      <c r="V39" s="1004" t="str">
        <f t="shared" si="12"/>
        <v>.</v>
      </c>
      <c r="W39" s="1004" t="str">
        <f t="shared" si="13"/>
        <v>.</v>
      </c>
      <c r="X39" s="1004" t="str">
        <f t="shared" si="14"/>
        <v>.</v>
      </c>
      <c r="Y39" s="1005" t="str">
        <f t="shared" si="15"/>
        <v>.</v>
      </c>
      <c r="Z39" s="116"/>
      <c r="AA39" s="1507" t="str">
        <f t="shared" si="16"/>
        <v>.</v>
      </c>
      <c r="AB39" s="1508" t="str">
        <f t="shared" si="17"/>
        <v>.</v>
      </c>
      <c r="AC39" s="1508" t="str">
        <f t="shared" si="18"/>
        <v>.</v>
      </c>
      <c r="AD39" s="1508" t="str">
        <f t="shared" si="19"/>
        <v>.</v>
      </c>
      <c r="AE39" s="1508" t="str">
        <f t="shared" si="20"/>
        <v>.</v>
      </c>
      <c r="AF39" s="1508" t="str">
        <f t="shared" si="21"/>
        <v>.</v>
      </c>
      <c r="AG39" s="1509" t="str">
        <f t="shared" si="22"/>
        <v>.</v>
      </c>
      <c r="AH39" s="116"/>
      <c r="AI39" s="1003" t="str">
        <f>IF(S39=".",".",SUM($S39:S39))</f>
        <v>.</v>
      </c>
      <c r="AJ39" s="1004" t="str">
        <f>IF(T39=".",".",SUM($S39:T39))</f>
        <v>.</v>
      </c>
      <c r="AK39" s="1004" t="str">
        <f>IF(U39=".",".",SUM($S39:U39))</f>
        <v>.</v>
      </c>
      <c r="AL39" s="1004" t="str">
        <f>IF(V39=".",".",SUM($S39:V39))</f>
        <v>.</v>
      </c>
      <c r="AM39" s="1004" t="str">
        <f>IF(W39=".",".",SUM($S39:W39))</f>
        <v>.</v>
      </c>
      <c r="AN39" s="1004" t="str">
        <f>IF(X39=".",".",SUM($S39:X39))</f>
        <v>.</v>
      </c>
      <c r="AO39" s="1005" t="str">
        <f>IF(Y39=".",".",SUM($S39:Y39))</f>
        <v>.</v>
      </c>
      <c r="AP39" s="116"/>
      <c r="AQ39" s="1507" t="str">
        <f t="shared" si="23"/>
        <v>.</v>
      </c>
      <c r="AR39" s="1508" t="str">
        <f t="shared" si="24"/>
        <v>.</v>
      </c>
      <c r="AS39" s="1508" t="str">
        <f t="shared" si="25"/>
        <v>.</v>
      </c>
      <c r="AT39" s="1508" t="str">
        <f t="shared" si="26"/>
        <v>.</v>
      </c>
      <c r="AU39" s="1508" t="str">
        <f t="shared" si="27"/>
        <v>.</v>
      </c>
      <c r="AV39" s="1508" t="str">
        <f t="shared" si="28"/>
        <v>.</v>
      </c>
      <c r="AW39" s="1509" t="str">
        <f t="shared" si="29"/>
        <v>.</v>
      </c>
      <c r="AX39" s="327"/>
      <c r="AY39" s="116"/>
      <c r="AZ39" s="1474"/>
      <c r="BA39" s="1474"/>
      <c r="BB39" s="1474"/>
    </row>
    <row r="40" spans="1:54" s="189" customFormat="1" x14ac:dyDescent="0.2">
      <c r="A40" s="116"/>
      <c r="B40" s="325"/>
      <c r="C40" s="883" t="str">
        <f t="shared" si="30"/>
        <v>Business</v>
      </c>
      <c r="D40" s="1639" t="str">
        <f>IF('WK2 - Notional General Income'!D127="","",'WK2 - Notional General Income'!D127)</f>
        <v/>
      </c>
      <c r="E40" s="878"/>
      <c r="F40" s="878"/>
      <c r="G40" s="878"/>
      <c r="H40" s="878"/>
      <c r="I40" s="878"/>
      <c r="J40" s="879"/>
      <c r="K40" s="878"/>
      <c r="L40" s="878"/>
      <c r="M40" s="333"/>
      <c r="N40" s="116"/>
      <c r="O40" s="443"/>
      <c r="P40" s="124"/>
      <c r="Q40" s="101"/>
      <c r="R40" s="325"/>
      <c r="S40" s="1003" t="str">
        <f t="shared" si="9"/>
        <v>.</v>
      </c>
      <c r="T40" s="1004" t="str">
        <f t="shared" si="10"/>
        <v>.</v>
      </c>
      <c r="U40" s="1004" t="str">
        <f t="shared" si="11"/>
        <v>.</v>
      </c>
      <c r="V40" s="1004" t="str">
        <f t="shared" si="12"/>
        <v>.</v>
      </c>
      <c r="W40" s="1004" t="str">
        <f t="shared" si="13"/>
        <v>.</v>
      </c>
      <c r="X40" s="1004" t="str">
        <f t="shared" si="14"/>
        <v>.</v>
      </c>
      <c r="Y40" s="1005" t="str">
        <f t="shared" si="15"/>
        <v>.</v>
      </c>
      <c r="Z40" s="116"/>
      <c r="AA40" s="1507" t="str">
        <f t="shared" si="16"/>
        <v>.</v>
      </c>
      <c r="AB40" s="1508" t="str">
        <f t="shared" si="17"/>
        <v>.</v>
      </c>
      <c r="AC40" s="1508" t="str">
        <f t="shared" si="18"/>
        <v>.</v>
      </c>
      <c r="AD40" s="1508" t="str">
        <f t="shared" si="19"/>
        <v>.</v>
      </c>
      <c r="AE40" s="1508" t="str">
        <f t="shared" si="20"/>
        <v>.</v>
      </c>
      <c r="AF40" s="1508" t="str">
        <f t="shared" si="21"/>
        <v>.</v>
      </c>
      <c r="AG40" s="1509" t="str">
        <f t="shared" si="22"/>
        <v>.</v>
      </c>
      <c r="AH40" s="116"/>
      <c r="AI40" s="1003" t="str">
        <f>IF(S40=".",".",SUM($S40:S40))</f>
        <v>.</v>
      </c>
      <c r="AJ40" s="1004" t="str">
        <f>IF(T40=".",".",SUM($S40:T40))</f>
        <v>.</v>
      </c>
      <c r="AK40" s="1004" t="str">
        <f>IF(U40=".",".",SUM($S40:U40))</f>
        <v>.</v>
      </c>
      <c r="AL40" s="1004" t="str">
        <f>IF(V40=".",".",SUM($S40:V40))</f>
        <v>.</v>
      </c>
      <c r="AM40" s="1004" t="str">
        <f>IF(W40=".",".",SUM($S40:W40))</f>
        <v>.</v>
      </c>
      <c r="AN40" s="1004" t="str">
        <f>IF(X40=".",".",SUM($S40:X40))</f>
        <v>.</v>
      </c>
      <c r="AO40" s="1005" t="str">
        <f>IF(Y40=".",".",SUM($S40:Y40))</f>
        <v>.</v>
      </c>
      <c r="AP40" s="116"/>
      <c r="AQ40" s="1507" t="str">
        <f t="shared" si="23"/>
        <v>.</v>
      </c>
      <c r="AR40" s="1508" t="str">
        <f t="shared" si="24"/>
        <v>.</v>
      </c>
      <c r="AS40" s="1508" t="str">
        <f t="shared" si="25"/>
        <v>.</v>
      </c>
      <c r="AT40" s="1508" t="str">
        <f t="shared" si="26"/>
        <v>.</v>
      </c>
      <c r="AU40" s="1508" t="str">
        <f t="shared" si="27"/>
        <v>.</v>
      </c>
      <c r="AV40" s="1508" t="str">
        <f t="shared" si="28"/>
        <v>.</v>
      </c>
      <c r="AW40" s="1509" t="str">
        <f t="shared" si="29"/>
        <v>.</v>
      </c>
      <c r="AX40" s="327"/>
      <c r="AY40" s="116"/>
      <c r="AZ40" s="1474"/>
      <c r="BA40" s="1474"/>
      <c r="BB40" s="1474"/>
    </row>
    <row r="41" spans="1:54" s="189" customFormat="1" x14ac:dyDescent="0.2">
      <c r="A41" s="116"/>
      <c r="B41" s="325"/>
      <c r="C41" s="883" t="str">
        <f t="shared" si="30"/>
        <v>Business</v>
      </c>
      <c r="D41" s="1639" t="str">
        <f>IF('WK2 - Notional General Income'!D128="","",'WK2 - Notional General Income'!D128)</f>
        <v/>
      </c>
      <c r="E41" s="878"/>
      <c r="F41" s="878"/>
      <c r="G41" s="878"/>
      <c r="H41" s="878"/>
      <c r="I41" s="878"/>
      <c r="J41" s="879"/>
      <c r="K41" s="878"/>
      <c r="L41" s="878"/>
      <c r="M41" s="333"/>
      <c r="N41" s="116"/>
      <c r="O41" s="443"/>
      <c r="P41" s="124"/>
      <c r="Q41" s="101"/>
      <c r="R41" s="325"/>
      <c r="S41" s="1003" t="str">
        <f t="shared" si="9"/>
        <v>.</v>
      </c>
      <c r="T41" s="1004" t="str">
        <f t="shared" si="10"/>
        <v>.</v>
      </c>
      <c r="U41" s="1004" t="str">
        <f t="shared" si="11"/>
        <v>.</v>
      </c>
      <c r="V41" s="1004" t="str">
        <f t="shared" si="12"/>
        <v>.</v>
      </c>
      <c r="W41" s="1004" t="str">
        <f t="shared" si="13"/>
        <v>.</v>
      </c>
      <c r="X41" s="1004" t="str">
        <f t="shared" si="14"/>
        <v>.</v>
      </c>
      <c r="Y41" s="1005" t="str">
        <f t="shared" si="15"/>
        <v>.</v>
      </c>
      <c r="Z41" s="116"/>
      <c r="AA41" s="1507" t="str">
        <f t="shared" si="16"/>
        <v>.</v>
      </c>
      <c r="AB41" s="1508" t="str">
        <f t="shared" si="17"/>
        <v>.</v>
      </c>
      <c r="AC41" s="1508" t="str">
        <f t="shared" si="18"/>
        <v>.</v>
      </c>
      <c r="AD41" s="1508" t="str">
        <f t="shared" si="19"/>
        <v>.</v>
      </c>
      <c r="AE41" s="1508" t="str">
        <f t="shared" si="20"/>
        <v>.</v>
      </c>
      <c r="AF41" s="1508" t="str">
        <f t="shared" si="21"/>
        <v>.</v>
      </c>
      <c r="AG41" s="1509" t="str">
        <f t="shared" si="22"/>
        <v>.</v>
      </c>
      <c r="AH41" s="116"/>
      <c r="AI41" s="1003" t="str">
        <f>IF(S41=".",".",SUM($S41:S41))</f>
        <v>.</v>
      </c>
      <c r="AJ41" s="1004" t="str">
        <f>IF(T41=".",".",SUM($S41:T41))</f>
        <v>.</v>
      </c>
      <c r="AK41" s="1004" t="str">
        <f>IF(U41=".",".",SUM($S41:U41))</f>
        <v>.</v>
      </c>
      <c r="AL41" s="1004" t="str">
        <f>IF(V41=".",".",SUM($S41:V41))</f>
        <v>.</v>
      </c>
      <c r="AM41" s="1004" t="str">
        <f>IF(W41=".",".",SUM($S41:W41))</f>
        <v>.</v>
      </c>
      <c r="AN41" s="1004" t="str">
        <f>IF(X41=".",".",SUM($S41:X41))</f>
        <v>.</v>
      </c>
      <c r="AO41" s="1005" t="str">
        <f>IF(Y41=".",".",SUM($S41:Y41))</f>
        <v>.</v>
      </c>
      <c r="AP41" s="116"/>
      <c r="AQ41" s="1507" t="str">
        <f t="shared" si="23"/>
        <v>.</v>
      </c>
      <c r="AR41" s="1508" t="str">
        <f t="shared" si="24"/>
        <v>.</v>
      </c>
      <c r="AS41" s="1508" t="str">
        <f t="shared" si="25"/>
        <v>.</v>
      </c>
      <c r="AT41" s="1508" t="str">
        <f t="shared" si="26"/>
        <v>.</v>
      </c>
      <c r="AU41" s="1508" t="str">
        <f t="shared" si="27"/>
        <v>.</v>
      </c>
      <c r="AV41" s="1508" t="str">
        <f t="shared" si="28"/>
        <v>.</v>
      </c>
      <c r="AW41" s="1509" t="str">
        <f t="shared" si="29"/>
        <v>.</v>
      </c>
      <c r="AX41" s="327"/>
      <c r="AY41" s="116"/>
      <c r="AZ41" s="1474"/>
      <c r="BA41" s="1474"/>
      <c r="BB41" s="1474"/>
    </row>
    <row r="42" spans="1:54" s="189" customFormat="1" x14ac:dyDescent="0.2">
      <c r="A42" s="116"/>
      <c r="B42" s="325"/>
      <c r="C42" s="883" t="str">
        <f t="shared" si="30"/>
        <v>Business</v>
      </c>
      <c r="D42" s="1639" t="str">
        <f>IF('WK2 - Notional General Income'!D129="","",'WK2 - Notional General Income'!D129)</f>
        <v/>
      </c>
      <c r="E42" s="878"/>
      <c r="F42" s="878"/>
      <c r="G42" s="878"/>
      <c r="H42" s="878"/>
      <c r="I42" s="878"/>
      <c r="J42" s="879"/>
      <c r="K42" s="878"/>
      <c r="L42" s="878"/>
      <c r="M42" s="333"/>
      <c r="N42" s="116"/>
      <c r="O42" s="443"/>
      <c r="P42" s="124"/>
      <c r="Q42" s="101"/>
      <c r="R42" s="325"/>
      <c r="S42" s="1003" t="str">
        <f t="shared" si="9"/>
        <v>.</v>
      </c>
      <c r="T42" s="1004" t="str">
        <f t="shared" si="10"/>
        <v>.</v>
      </c>
      <c r="U42" s="1004" t="str">
        <f t="shared" si="11"/>
        <v>.</v>
      </c>
      <c r="V42" s="1004" t="str">
        <f t="shared" si="12"/>
        <v>.</v>
      </c>
      <c r="W42" s="1004" t="str">
        <f t="shared" si="13"/>
        <v>.</v>
      </c>
      <c r="X42" s="1004" t="str">
        <f t="shared" si="14"/>
        <v>.</v>
      </c>
      <c r="Y42" s="1005" t="str">
        <f t="shared" si="15"/>
        <v>.</v>
      </c>
      <c r="Z42" s="116"/>
      <c r="AA42" s="1507" t="str">
        <f t="shared" si="16"/>
        <v>.</v>
      </c>
      <c r="AB42" s="1508" t="str">
        <f t="shared" si="17"/>
        <v>.</v>
      </c>
      <c r="AC42" s="1508" t="str">
        <f t="shared" si="18"/>
        <v>.</v>
      </c>
      <c r="AD42" s="1508" t="str">
        <f t="shared" si="19"/>
        <v>.</v>
      </c>
      <c r="AE42" s="1508" t="str">
        <f t="shared" si="20"/>
        <v>.</v>
      </c>
      <c r="AF42" s="1508" t="str">
        <f t="shared" si="21"/>
        <v>.</v>
      </c>
      <c r="AG42" s="1509" t="str">
        <f t="shared" si="22"/>
        <v>.</v>
      </c>
      <c r="AH42" s="116"/>
      <c r="AI42" s="1003" t="str">
        <f>IF(S42=".",".",SUM($S42:S42))</f>
        <v>.</v>
      </c>
      <c r="AJ42" s="1004" t="str">
        <f>IF(T42=".",".",SUM($S42:T42))</f>
        <v>.</v>
      </c>
      <c r="AK42" s="1004" t="str">
        <f>IF(U42=".",".",SUM($S42:U42))</f>
        <v>.</v>
      </c>
      <c r="AL42" s="1004" t="str">
        <f>IF(V42=".",".",SUM($S42:V42))</f>
        <v>.</v>
      </c>
      <c r="AM42" s="1004" t="str">
        <f>IF(W42=".",".",SUM($S42:W42))</f>
        <v>.</v>
      </c>
      <c r="AN42" s="1004" t="str">
        <f>IF(X42=".",".",SUM($S42:X42))</f>
        <v>.</v>
      </c>
      <c r="AO42" s="1005" t="str">
        <f>IF(Y42=".",".",SUM($S42:Y42))</f>
        <v>.</v>
      </c>
      <c r="AP42" s="116"/>
      <c r="AQ42" s="1507" t="str">
        <f t="shared" si="23"/>
        <v>.</v>
      </c>
      <c r="AR42" s="1508" t="str">
        <f t="shared" si="24"/>
        <v>.</v>
      </c>
      <c r="AS42" s="1508" t="str">
        <f t="shared" si="25"/>
        <v>.</v>
      </c>
      <c r="AT42" s="1508" t="str">
        <f t="shared" si="26"/>
        <v>.</v>
      </c>
      <c r="AU42" s="1508" t="str">
        <f t="shared" si="27"/>
        <v>.</v>
      </c>
      <c r="AV42" s="1508" t="str">
        <f t="shared" si="28"/>
        <v>.</v>
      </c>
      <c r="AW42" s="1509" t="str">
        <f t="shared" si="29"/>
        <v>.</v>
      </c>
      <c r="AX42" s="327"/>
      <c r="AY42" s="116"/>
      <c r="AZ42" s="1474"/>
      <c r="BA42" s="1474"/>
      <c r="BB42" s="1474"/>
    </row>
    <row r="43" spans="1:54" s="189" customFormat="1" x14ac:dyDescent="0.2">
      <c r="A43" s="116"/>
      <c r="B43" s="325"/>
      <c r="C43" s="883" t="str">
        <f t="shared" si="30"/>
        <v>Business</v>
      </c>
      <c r="D43" s="1639" t="str">
        <f>IF('WK2 - Notional General Income'!D130="","",'WK2 - Notional General Income'!D130)</f>
        <v/>
      </c>
      <c r="E43" s="878"/>
      <c r="F43" s="878"/>
      <c r="G43" s="878"/>
      <c r="H43" s="878"/>
      <c r="I43" s="878"/>
      <c r="J43" s="879"/>
      <c r="K43" s="878"/>
      <c r="L43" s="878"/>
      <c r="M43" s="333"/>
      <c r="N43" s="116"/>
      <c r="O43" s="443"/>
      <c r="P43" s="124"/>
      <c r="Q43" s="101"/>
      <c r="R43" s="325"/>
      <c r="S43" s="1003" t="str">
        <f t="shared" si="9"/>
        <v>.</v>
      </c>
      <c r="T43" s="1004" t="str">
        <f t="shared" si="10"/>
        <v>.</v>
      </c>
      <c r="U43" s="1004" t="str">
        <f t="shared" si="11"/>
        <v>.</v>
      </c>
      <c r="V43" s="1004" t="str">
        <f t="shared" si="12"/>
        <v>.</v>
      </c>
      <c r="W43" s="1004" t="str">
        <f t="shared" si="13"/>
        <v>.</v>
      </c>
      <c r="X43" s="1004" t="str">
        <f t="shared" si="14"/>
        <v>.</v>
      </c>
      <c r="Y43" s="1005" t="str">
        <f t="shared" si="15"/>
        <v>.</v>
      </c>
      <c r="Z43" s="116"/>
      <c r="AA43" s="1507" t="str">
        <f t="shared" si="16"/>
        <v>.</v>
      </c>
      <c r="AB43" s="1508" t="str">
        <f t="shared" si="17"/>
        <v>.</v>
      </c>
      <c r="AC43" s="1508" t="str">
        <f t="shared" si="18"/>
        <v>.</v>
      </c>
      <c r="AD43" s="1508" t="str">
        <f t="shared" si="19"/>
        <v>.</v>
      </c>
      <c r="AE43" s="1508" t="str">
        <f t="shared" si="20"/>
        <v>.</v>
      </c>
      <c r="AF43" s="1508" t="str">
        <f t="shared" si="21"/>
        <v>.</v>
      </c>
      <c r="AG43" s="1509" t="str">
        <f t="shared" si="22"/>
        <v>.</v>
      </c>
      <c r="AH43" s="116"/>
      <c r="AI43" s="1003" t="str">
        <f>IF(S43=".",".",SUM($S43:S43))</f>
        <v>.</v>
      </c>
      <c r="AJ43" s="1004" t="str">
        <f>IF(T43=".",".",SUM($S43:T43))</f>
        <v>.</v>
      </c>
      <c r="AK43" s="1004" t="str">
        <f>IF(U43=".",".",SUM($S43:U43))</f>
        <v>.</v>
      </c>
      <c r="AL43" s="1004" t="str">
        <f>IF(V43=".",".",SUM($S43:V43))</f>
        <v>.</v>
      </c>
      <c r="AM43" s="1004" t="str">
        <f>IF(W43=".",".",SUM($S43:W43))</f>
        <v>.</v>
      </c>
      <c r="AN43" s="1004" t="str">
        <f>IF(X43=".",".",SUM($S43:X43))</f>
        <v>.</v>
      </c>
      <c r="AO43" s="1005" t="str">
        <f>IF(Y43=".",".",SUM($S43:Y43))</f>
        <v>.</v>
      </c>
      <c r="AP43" s="116"/>
      <c r="AQ43" s="1507" t="str">
        <f t="shared" si="23"/>
        <v>.</v>
      </c>
      <c r="AR43" s="1508" t="str">
        <f t="shared" si="24"/>
        <v>.</v>
      </c>
      <c r="AS43" s="1508" t="str">
        <f t="shared" si="25"/>
        <v>.</v>
      </c>
      <c r="AT43" s="1508" t="str">
        <f t="shared" si="26"/>
        <v>.</v>
      </c>
      <c r="AU43" s="1508" t="str">
        <f t="shared" si="27"/>
        <v>.</v>
      </c>
      <c r="AV43" s="1508" t="str">
        <f t="shared" si="28"/>
        <v>.</v>
      </c>
      <c r="AW43" s="1509" t="str">
        <f t="shared" si="29"/>
        <v>.</v>
      </c>
      <c r="AX43" s="327"/>
      <c r="AY43" s="116"/>
      <c r="AZ43" s="1474"/>
      <c r="BA43" s="1474"/>
      <c r="BB43" s="1474"/>
    </row>
    <row r="44" spans="1:54" s="189" customFormat="1" x14ac:dyDescent="0.2">
      <c r="A44" s="116"/>
      <c r="B44" s="325"/>
      <c r="C44" s="883" t="str">
        <f t="shared" si="30"/>
        <v>Business</v>
      </c>
      <c r="D44" s="1639" t="str">
        <f>IF('WK2 - Notional General Income'!D131="","",'WK2 - Notional General Income'!D131)</f>
        <v/>
      </c>
      <c r="E44" s="878"/>
      <c r="F44" s="878"/>
      <c r="G44" s="878"/>
      <c r="H44" s="878"/>
      <c r="I44" s="878"/>
      <c r="J44" s="879"/>
      <c r="K44" s="878"/>
      <c r="L44" s="878"/>
      <c r="M44" s="333"/>
      <c r="N44" s="116"/>
      <c r="O44" s="443"/>
      <c r="P44" s="124"/>
      <c r="Q44" s="101"/>
      <c r="R44" s="325"/>
      <c r="S44" s="1003" t="str">
        <f t="shared" si="9"/>
        <v>.</v>
      </c>
      <c r="T44" s="1004" t="str">
        <f t="shared" si="10"/>
        <v>.</v>
      </c>
      <c r="U44" s="1004" t="str">
        <f t="shared" si="11"/>
        <v>.</v>
      </c>
      <c r="V44" s="1004" t="str">
        <f t="shared" si="12"/>
        <v>.</v>
      </c>
      <c r="W44" s="1004" t="str">
        <f t="shared" si="13"/>
        <v>.</v>
      </c>
      <c r="X44" s="1004" t="str">
        <f t="shared" si="14"/>
        <v>.</v>
      </c>
      <c r="Y44" s="1005" t="str">
        <f t="shared" si="15"/>
        <v>.</v>
      </c>
      <c r="Z44" s="116"/>
      <c r="AA44" s="1507" t="str">
        <f t="shared" si="16"/>
        <v>.</v>
      </c>
      <c r="AB44" s="1508" t="str">
        <f t="shared" si="17"/>
        <v>.</v>
      </c>
      <c r="AC44" s="1508" t="str">
        <f t="shared" si="18"/>
        <v>.</v>
      </c>
      <c r="AD44" s="1508" t="str">
        <f t="shared" si="19"/>
        <v>.</v>
      </c>
      <c r="AE44" s="1508" t="str">
        <f t="shared" si="20"/>
        <v>.</v>
      </c>
      <c r="AF44" s="1508" t="str">
        <f t="shared" si="21"/>
        <v>.</v>
      </c>
      <c r="AG44" s="1509" t="str">
        <f t="shared" si="22"/>
        <v>.</v>
      </c>
      <c r="AH44" s="116"/>
      <c r="AI44" s="1003" t="str">
        <f>IF(S44=".",".",SUM($S44:S44))</f>
        <v>.</v>
      </c>
      <c r="AJ44" s="1004" t="str">
        <f>IF(T44=".",".",SUM($S44:T44))</f>
        <v>.</v>
      </c>
      <c r="AK44" s="1004" t="str">
        <f>IF(U44=".",".",SUM($S44:U44))</f>
        <v>.</v>
      </c>
      <c r="AL44" s="1004" t="str">
        <f>IF(V44=".",".",SUM($S44:V44))</f>
        <v>.</v>
      </c>
      <c r="AM44" s="1004" t="str">
        <f>IF(W44=".",".",SUM($S44:W44))</f>
        <v>.</v>
      </c>
      <c r="AN44" s="1004" t="str">
        <f>IF(X44=".",".",SUM($S44:X44))</f>
        <v>.</v>
      </c>
      <c r="AO44" s="1005" t="str">
        <f>IF(Y44=".",".",SUM($S44:Y44))</f>
        <v>.</v>
      </c>
      <c r="AP44" s="116"/>
      <c r="AQ44" s="1507" t="str">
        <f t="shared" si="23"/>
        <v>.</v>
      </c>
      <c r="AR44" s="1508" t="str">
        <f t="shared" si="24"/>
        <v>.</v>
      </c>
      <c r="AS44" s="1508" t="str">
        <f t="shared" si="25"/>
        <v>.</v>
      </c>
      <c r="AT44" s="1508" t="str">
        <f t="shared" si="26"/>
        <v>.</v>
      </c>
      <c r="AU44" s="1508" t="str">
        <f t="shared" si="27"/>
        <v>.</v>
      </c>
      <c r="AV44" s="1508" t="str">
        <f t="shared" si="28"/>
        <v>.</v>
      </c>
      <c r="AW44" s="1509" t="str">
        <f t="shared" si="29"/>
        <v>.</v>
      </c>
      <c r="AX44" s="327"/>
      <c r="AY44" s="116"/>
      <c r="AZ44" s="1474"/>
      <c r="BA44" s="1474"/>
      <c r="BB44" s="1474"/>
    </row>
    <row r="45" spans="1:54" s="189" customFormat="1" x14ac:dyDescent="0.2">
      <c r="A45" s="116"/>
      <c r="B45" s="325"/>
      <c r="C45" s="883" t="str">
        <f t="shared" si="30"/>
        <v>Business</v>
      </c>
      <c r="D45" s="1639" t="str">
        <f>IF('WK2 - Notional General Income'!D132="","",'WK2 - Notional General Income'!D132)</f>
        <v/>
      </c>
      <c r="E45" s="878"/>
      <c r="F45" s="878"/>
      <c r="G45" s="878"/>
      <c r="H45" s="878"/>
      <c r="I45" s="878"/>
      <c r="J45" s="879"/>
      <c r="K45" s="878"/>
      <c r="L45" s="878"/>
      <c r="M45" s="333"/>
      <c r="N45" s="116"/>
      <c r="O45" s="443"/>
      <c r="P45" s="124"/>
      <c r="Q45" s="101"/>
      <c r="R45" s="325"/>
      <c r="S45" s="1003" t="str">
        <f t="shared" si="9"/>
        <v>.</v>
      </c>
      <c r="T45" s="1004" t="str">
        <f t="shared" si="10"/>
        <v>.</v>
      </c>
      <c r="U45" s="1004" t="str">
        <f t="shared" si="11"/>
        <v>.</v>
      </c>
      <c r="V45" s="1004" t="str">
        <f t="shared" si="12"/>
        <v>.</v>
      </c>
      <c r="W45" s="1004" t="str">
        <f t="shared" si="13"/>
        <v>.</v>
      </c>
      <c r="X45" s="1004" t="str">
        <f t="shared" si="14"/>
        <v>.</v>
      </c>
      <c r="Y45" s="1005" t="str">
        <f t="shared" si="15"/>
        <v>.</v>
      </c>
      <c r="Z45" s="116"/>
      <c r="AA45" s="1507" t="str">
        <f t="shared" si="16"/>
        <v>.</v>
      </c>
      <c r="AB45" s="1508" t="str">
        <f t="shared" si="17"/>
        <v>.</v>
      </c>
      <c r="AC45" s="1508" t="str">
        <f t="shared" si="18"/>
        <v>.</v>
      </c>
      <c r="AD45" s="1508" t="str">
        <f t="shared" si="19"/>
        <v>.</v>
      </c>
      <c r="AE45" s="1508" t="str">
        <f t="shared" si="20"/>
        <v>.</v>
      </c>
      <c r="AF45" s="1508" t="str">
        <f t="shared" si="21"/>
        <v>.</v>
      </c>
      <c r="AG45" s="1509" t="str">
        <f t="shared" si="22"/>
        <v>.</v>
      </c>
      <c r="AH45" s="116"/>
      <c r="AI45" s="1003" t="str">
        <f>IF(S45=".",".",SUM($S45:S45))</f>
        <v>.</v>
      </c>
      <c r="AJ45" s="1004" t="str">
        <f>IF(T45=".",".",SUM($S45:T45))</f>
        <v>.</v>
      </c>
      <c r="AK45" s="1004" t="str">
        <f>IF(U45=".",".",SUM($S45:U45))</f>
        <v>.</v>
      </c>
      <c r="AL45" s="1004" t="str">
        <f>IF(V45=".",".",SUM($S45:V45))</f>
        <v>.</v>
      </c>
      <c r="AM45" s="1004" t="str">
        <f>IF(W45=".",".",SUM($S45:W45))</f>
        <v>.</v>
      </c>
      <c r="AN45" s="1004" t="str">
        <f>IF(X45=".",".",SUM($S45:X45))</f>
        <v>.</v>
      </c>
      <c r="AO45" s="1005" t="str">
        <f>IF(Y45=".",".",SUM($S45:Y45))</f>
        <v>.</v>
      </c>
      <c r="AP45" s="116"/>
      <c r="AQ45" s="1507" t="str">
        <f t="shared" si="23"/>
        <v>.</v>
      </c>
      <c r="AR45" s="1508" t="str">
        <f t="shared" si="24"/>
        <v>.</v>
      </c>
      <c r="AS45" s="1508" t="str">
        <f t="shared" si="25"/>
        <v>.</v>
      </c>
      <c r="AT45" s="1508" t="str">
        <f t="shared" si="26"/>
        <v>.</v>
      </c>
      <c r="AU45" s="1508" t="str">
        <f t="shared" si="27"/>
        <v>.</v>
      </c>
      <c r="AV45" s="1508" t="str">
        <f t="shared" si="28"/>
        <v>.</v>
      </c>
      <c r="AW45" s="1509" t="str">
        <f t="shared" si="29"/>
        <v>.</v>
      </c>
      <c r="AX45" s="327"/>
      <c r="AY45" s="116"/>
      <c r="AZ45" s="1474"/>
      <c r="BA45" s="1474"/>
      <c r="BB45" s="1474"/>
    </row>
    <row r="46" spans="1:54" s="189" customFormat="1" x14ac:dyDescent="0.2">
      <c r="A46" s="116"/>
      <c r="B46" s="325"/>
      <c r="C46" s="883" t="str">
        <f t="shared" si="30"/>
        <v>Business</v>
      </c>
      <c r="D46" s="1639" t="str">
        <f>IF('WK2 - Notional General Income'!D133="","",'WK2 - Notional General Income'!D133)</f>
        <v/>
      </c>
      <c r="E46" s="878"/>
      <c r="F46" s="878"/>
      <c r="G46" s="878"/>
      <c r="H46" s="878"/>
      <c r="I46" s="878"/>
      <c r="J46" s="879"/>
      <c r="K46" s="878"/>
      <c r="L46" s="878"/>
      <c r="M46" s="333"/>
      <c r="N46" s="116"/>
      <c r="O46" s="443"/>
      <c r="P46" s="124"/>
      <c r="Q46" s="101"/>
      <c r="R46" s="325"/>
      <c r="S46" s="1003" t="str">
        <f t="shared" si="9"/>
        <v>.</v>
      </c>
      <c r="T46" s="1004" t="str">
        <f t="shared" si="10"/>
        <v>.</v>
      </c>
      <c r="U46" s="1004" t="str">
        <f t="shared" si="11"/>
        <v>.</v>
      </c>
      <c r="V46" s="1004" t="str">
        <f t="shared" si="12"/>
        <v>.</v>
      </c>
      <c r="W46" s="1004" t="str">
        <f t="shared" si="13"/>
        <v>.</v>
      </c>
      <c r="X46" s="1004" t="str">
        <f t="shared" si="14"/>
        <v>.</v>
      </c>
      <c r="Y46" s="1005" t="str">
        <f t="shared" si="15"/>
        <v>.</v>
      </c>
      <c r="Z46" s="116"/>
      <c r="AA46" s="1507" t="str">
        <f t="shared" si="16"/>
        <v>.</v>
      </c>
      <c r="AB46" s="1508" t="str">
        <f t="shared" si="17"/>
        <v>.</v>
      </c>
      <c r="AC46" s="1508" t="str">
        <f t="shared" si="18"/>
        <v>.</v>
      </c>
      <c r="AD46" s="1508" t="str">
        <f t="shared" si="19"/>
        <v>.</v>
      </c>
      <c r="AE46" s="1508" t="str">
        <f t="shared" si="20"/>
        <v>.</v>
      </c>
      <c r="AF46" s="1508" t="str">
        <f t="shared" si="21"/>
        <v>.</v>
      </c>
      <c r="AG46" s="1509" t="str">
        <f t="shared" si="22"/>
        <v>.</v>
      </c>
      <c r="AH46" s="116"/>
      <c r="AI46" s="1003" t="str">
        <f>IF(S46=".",".",SUM($S46:S46))</f>
        <v>.</v>
      </c>
      <c r="AJ46" s="1004" t="str">
        <f>IF(T46=".",".",SUM($S46:T46))</f>
        <v>.</v>
      </c>
      <c r="AK46" s="1004" t="str">
        <f>IF(U46=".",".",SUM($S46:U46))</f>
        <v>.</v>
      </c>
      <c r="AL46" s="1004" t="str">
        <f>IF(V46=".",".",SUM($S46:V46))</f>
        <v>.</v>
      </c>
      <c r="AM46" s="1004" t="str">
        <f>IF(W46=".",".",SUM($S46:W46))</f>
        <v>.</v>
      </c>
      <c r="AN46" s="1004" t="str">
        <f>IF(X46=".",".",SUM($S46:X46))</f>
        <v>.</v>
      </c>
      <c r="AO46" s="1005" t="str">
        <f>IF(Y46=".",".",SUM($S46:Y46))</f>
        <v>.</v>
      </c>
      <c r="AP46" s="116"/>
      <c r="AQ46" s="1507" t="str">
        <f t="shared" si="23"/>
        <v>.</v>
      </c>
      <c r="AR46" s="1508" t="str">
        <f t="shared" si="24"/>
        <v>.</v>
      </c>
      <c r="AS46" s="1508" t="str">
        <f t="shared" si="25"/>
        <v>.</v>
      </c>
      <c r="AT46" s="1508" t="str">
        <f t="shared" si="26"/>
        <v>.</v>
      </c>
      <c r="AU46" s="1508" t="str">
        <f t="shared" si="27"/>
        <v>.</v>
      </c>
      <c r="AV46" s="1508" t="str">
        <f t="shared" si="28"/>
        <v>.</v>
      </c>
      <c r="AW46" s="1509" t="str">
        <f t="shared" si="29"/>
        <v>.</v>
      </c>
      <c r="AX46" s="327"/>
      <c r="AY46" s="116"/>
      <c r="AZ46" s="1474"/>
      <c r="BA46" s="1474"/>
      <c r="BB46" s="1474"/>
    </row>
    <row r="47" spans="1:54" s="189" customFormat="1" x14ac:dyDescent="0.2">
      <c r="A47" s="116"/>
      <c r="B47" s="325"/>
      <c r="C47" s="883" t="str">
        <f t="shared" si="30"/>
        <v>Business</v>
      </c>
      <c r="D47" s="1639" t="str">
        <f>IF('WK2 - Notional General Income'!D134="","",'WK2 - Notional General Income'!D134)</f>
        <v/>
      </c>
      <c r="E47" s="878"/>
      <c r="F47" s="878"/>
      <c r="G47" s="878"/>
      <c r="H47" s="878"/>
      <c r="I47" s="878"/>
      <c r="J47" s="879"/>
      <c r="K47" s="878"/>
      <c r="L47" s="878"/>
      <c r="M47" s="333"/>
      <c r="N47" s="116"/>
      <c r="O47" s="443"/>
      <c r="P47" s="124"/>
      <c r="Q47" s="1474"/>
      <c r="R47" s="325"/>
      <c r="S47" s="1003" t="str">
        <f t="shared" si="9"/>
        <v>.</v>
      </c>
      <c r="T47" s="1004" t="str">
        <f t="shared" si="10"/>
        <v>.</v>
      </c>
      <c r="U47" s="1004" t="str">
        <f t="shared" si="11"/>
        <v>.</v>
      </c>
      <c r="V47" s="1004" t="str">
        <f t="shared" si="12"/>
        <v>.</v>
      </c>
      <c r="W47" s="1004" t="str">
        <f t="shared" si="13"/>
        <v>.</v>
      </c>
      <c r="X47" s="1004" t="str">
        <f t="shared" si="14"/>
        <v>.</v>
      </c>
      <c r="Y47" s="1005" t="str">
        <f t="shared" si="15"/>
        <v>.</v>
      </c>
      <c r="Z47" s="116"/>
      <c r="AA47" s="1507" t="str">
        <f t="shared" si="16"/>
        <v>.</v>
      </c>
      <c r="AB47" s="1508" t="str">
        <f t="shared" si="17"/>
        <v>.</v>
      </c>
      <c r="AC47" s="1508" t="str">
        <f t="shared" si="18"/>
        <v>.</v>
      </c>
      <c r="AD47" s="1508" t="str">
        <f t="shared" si="19"/>
        <v>.</v>
      </c>
      <c r="AE47" s="1508" t="str">
        <f t="shared" si="20"/>
        <v>.</v>
      </c>
      <c r="AF47" s="1508" t="str">
        <f t="shared" si="21"/>
        <v>.</v>
      </c>
      <c r="AG47" s="1509" t="str">
        <f t="shared" si="22"/>
        <v>.</v>
      </c>
      <c r="AH47" s="116"/>
      <c r="AI47" s="1003" t="str">
        <f>IF(S47=".",".",SUM($S47:S47))</f>
        <v>.</v>
      </c>
      <c r="AJ47" s="1004" t="str">
        <f>IF(T47=".",".",SUM($S47:T47))</f>
        <v>.</v>
      </c>
      <c r="AK47" s="1004" t="str">
        <f>IF(U47=".",".",SUM($S47:U47))</f>
        <v>.</v>
      </c>
      <c r="AL47" s="1004" t="str">
        <f>IF(V47=".",".",SUM($S47:V47))</f>
        <v>.</v>
      </c>
      <c r="AM47" s="1004" t="str">
        <f>IF(W47=".",".",SUM($S47:W47))</f>
        <v>.</v>
      </c>
      <c r="AN47" s="1004" t="str">
        <f>IF(X47=".",".",SUM($S47:X47))</f>
        <v>.</v>
      </c>
      <c r="AO47" s="1005" t="str">
        <f>IF(Y47=".",".",SUM($S47:Y47))</f>
        <v>.</v>
      </c>
      <c r="AP47" s="116"/>
      <c r="AQ47" s="1507" t="str">
        <f t="shared" si="23"/>
        <v>.</v>
      </c>
      <c r="AR47" s="1508" t="str">
        <f t="shared" si="24"/>
        <v>.</v>
      </c>
      <c r="AS47" s="1508" t="str">
        <f t="shared" si="25"/>
        <v>.</v>
      </c>
      <c r="AT47" s="1508" t="str">
        <f t="shared" si="26"/>
        <v>.</v>
      </c>
      <c r="AU47" s="1508" t="str">
        <f t="shared" si="27"/>
        <v>.</v>
      </c>
      <c r="AV47" s="1508" t="str">
        <f t="shared" si="28"/>
        <v>.</v>
      </c>
      <c r="AW47" s="1509" t="str">
        <f t="shared" si="29"/>
        <v>.</v>
      </c>
      <c r="AX47" s="327"/>
      <c r="AY47" s="116"/>
      <c r="AZ47" s="1474"/>
      <c r="BA47" s="1474"/>
      <c r="BB47" s="1474"/>
    </row>
    <row r="48" spans="1:54" s="189" customFormat="1" x14ac:dyDescent="0.2">
      <c r="A48" s="116"/>
      <c r="B48" s="325"/>
      <c r="C48" s="883" t="str">
        <f t="shared" si="30"/>
        <v>Business</v>
      </c>
      <c r="D48" s="1639" t="str">
        <f>IF('WK2 - Notional General Income'!D135="","",'WK2 - Notional General Income'!D135)</f>
        <v/>
      </c>
      <c r="E48" s="878"/>
      <c r="F48" s="878"/>
      <c r="G48" s="878"/>
      <c r="H48" s="878"/>
      <c r="I48" s="878"/>
      <c r="J48" s="879"/>
      <c r="K48" s="878"/>
      <c r="L48" s="878"/>
      <c r="M48" s="333"/>
      <c r="N48" s="116"/>
      <c r="O48" s="443"/>
      <c r="P48" s="124"/>
      <c r="Q48" s="1474"/>
      <c r="R48" s="325"/>
      <c r="S48" s="1003" t="str">
        <f t="shared" si="9"/>
        <v>.</v>
      </c>
      <c r="T48" s="1004" t="str">
        <f t="shared" si="10"/>
        <v>.</v>
      </c>
      <c r="U48" s="1004" t="str">
        <f t="shared" si="11"/>
        <v>.</v>
      </c>
      <c r="V48" s="1004" t="str">
        <f t="shared" si="12"/>
        <v>.</v>
      </c>
      <c r="W48" s="1004" t="str">
        <f t="shared" si="13"/>
        <v>.</v>
      </c>
      <c r="X48" s="1004" t="str">
        <f t="shared" si="14"/>
        <v>.</v>
      </c>
      <c r="Y48" s="1005" t="str">
        <f t="shared" si="15"/>
        <v>.</v>
      </c>
      <c r="Z48" s="116"/>
      <c r="AA48" s="1507" t="str">
        <f t="shared" si="16"/>
        <v>.</v>
      </c>
      <c r="AB48" s="1508" t="str">
        <f t="shared" si="17"/>
        <v>.</v>
      </c>
      <c r="AC48" s="1508" t="str">
        <f t="shared" si="18"/>
        <v>.</v>
      </c>
      <c r="AD48" s="1508" t="str">
        <f t="shared" si="19"/>
        <v>.</v>
      </c>
      <c r="AE48" s="1508" t="str">
        <f t="shared" si="20"/>
        <v>.</v>
      </c>
      <c r="AF48" s="1508" t="str">
        <f t="shared" si="21"/>
        <v>.</v>
      </c>
      <c r="AG48" s="1509" t="str">
        <f t="shared" si="22"/>
        <v>.</v>
      </c>
      <c r="AH48" s="116"/>
      <c r="AI48" s="1003" t="str">
        <f>IF(S48=".",".",SUM($S48:S48))</f>
        <v>.</v>
      </c>
      <c r="AJ48" s="1004" t="str">
        <f>IF(T48=".",".",SUM($S48:T48))</f>
        <v>.</v>
      </c>
      <c r="AK48" s="1004" t="str">
        <f>IF(U48=".",".",SUM($S48:U48))</f>
        <v>.</v>
      </c>
      <c r="AL48" s="1004" t="str">
        <f>IF(V48=".",".",SUM($S48:V48))</f>
        <v>.</v>
      </c>
      <c r="AM48" s="1004" t="str">
        <f>IF(W48=".",".",SUM($S48:W48))</f>
        <v>.</v>
      </c>
      <c r="AN48" s="1004" t="str">
        <f>IF(X48=".",".",SUM($S48:X48))</f>
        <v>.</v>
      </c>
      <c r="AO48" s="1005" t="str">
        <f>IF(Y48=".",".",SUM($S48:Y48))</f>
        <v>.</v>
      </c>
      <c r="AP48" s="116"/>
      <c r="AQ48" s="1507" t="str">
        <f t="shared" si="23"/>
        <v>.</v>
      </c>
      <c r="AR48" s="1508" t="str">
        <f t="shared" si="24"/>
        <v>.</v>
      </c>
      <c r="AS48" s="1508" t="str">
        <f t="shared" si="25"/>
        <v>.</v>
      </c>
      <c r="AT48" s="1508" t="str">
        <f t="shared" si="26"/>
        <v>.</v>
      </c>
      <c r="AU48" s="1508" t="str">
        <f t="shared" si="27"/>
        <v>.</v>
      </c>
      <c r="AV48" s="1508" t="str">
        <f t="shared" si="28"/>
        <v>.</v>
      </c>
      <c r="AW48" s="1509" t="str">
        <f t="shared" si="29"/>
        <v>.</v>
      </c>
      <c r="AX48" s="327"/>
      <c r="AY48" s="116"/>
      <c r="AZ48" s="1474"/>
      <c r="BA48" s="1474"/>
      <c r="BB48" s="1474"/>
    </row>
    <row r="49" spans="1:54" s="189" customFormat="1" x14ac:dyDescent="0.2">
      <c r="A49" s="116"/>
      <c r="B49" s="325"/>
      <c r="C49" s="883" t="str">
        <f t="shared" si="30"/>
        <v>Business</v>
      </c>
      <c r="D49" s="1639" t="str">
        <f>IF('WK2 - Notional General Income'!D136="","",'WK2 - Notional General Income'!D136)</f>
        <v/>
      </c>
      <c r="E49" s="878"/>
      <c r="F49" s="878"/>
      <c r="G49" s="878"/>
      <c r="H49" s="878"/>
      <c r="I49" s="878"/>
      <c r="J49" s="879"/>
      <c r="K49" s="878"/>
      <c r="L49" s="878"/>
      <c r="M49" s="333"/>
      <c r="N49" s="116"/>
      <c r="O49" s="443"/>
      <c r="P49" s="124"/>
      <c r="Q49" s="1474"/>
      <c r="R49" s="325"/>
      <c r="S49" s="1003" t="str">
        <f t="shared" si="9"/>
        <v>.</v>
      </c>
      <c r="T49" s="1004" t="str">
        <f t="shared" si="10"/>
        <v>.</v>
      </c>
      <c r="U49" s="1004" t="str">
        <f t="shared" si="11"/>
        <v>.</v>
      </c>
      <c r="V49" s="1004" t="str">
        <f t="shared" si="12"/>
        <v>.</v>
      </c>
      <c r="W49" s="1004" t="str">
        <f t="shared" si="13"/>
        <v>.</v>
      </c>
      <c r="X49" s="1004" t="str">
        <f t="shared" si="14"/>
        <v>.</v>
      </c>
      <c r="Y49" s="1005" t="str">
        <f t="shared" si="15"/>
        <v>.</v>
      </c>
      <c r="Z49" s="116"/>
      <c r="AA49" s="1507" t="str">
        <f t="shared" si="16"/>
        <v>.</v>
      </c>
      <c r="AB49" s="1508" t="str">
        <f t="shared" si="17"/>
        <v>.</v>
      </c>
      <c r="AC49" s="1508" t="str">
        <f t="shared" si="18"/>
        <v>.</v>
      </c>
      <c r="AD49" s="1508" t="str">
        <f t="shared" si="19"/>
        <v>.</v>
      </c>
      <c r="AE49" s="1508" t="str">
        <f t="shared" si="20"/>
        <v>.</v>
      </c>
      <c r="AF49" s="1508" t="str">
        <f t="shared" si="21"/>
        <v>.</v>
      </c>
      <c r="AG49" s="1509" t="str">
        <f t="shared" si="22"/>
        <v>.</v>
      </c>
      <c r="AH49" s="116"/>
      <c r="AI49" s="1003" t="str">
        <f>IF(S49=".",".",SUM($S49:S49))</f>
        <v>.</v>
      </c>
      <c r="AJ49" s="1004" t="str">
        <f>IF(T49=".",".",SUM($S49:T49))</f>
        <v>.</v>
      </c>
      <c r="AK49" s="1004" t="str">
        <f>IF(U49=".",".",SUM($S49:U49))</f>
        <v>.</v>
      </c>
      <c r="AL49" s="1004" t="str">
        <f>IF(V49=".",".",SUM($S49:V49))</f>
        <v>.</v>
      </c>
      <c r="AM49" s="1004" t="str">
        <f>IF(W49=".",".",SUM($S49:W49))</f>
        <v>.</v>
      </c>
      <c r="AN49" s="1004" t="str">
        <f>IF(X49=".",".",SUM($S49:X49))</f>
        <v>.</v>
      </c>
      <c r="AO49" s="1005" t="str">
        <f>IF(Y49=".",".",SUM($S49:Y49))</f>
        <v>.</v>
      </c>
      <c r="AP49" s="116"/>
      <c r="AQ49" s="1507" t="str">
        <f t="shared" si="23"/>
        <v>.</v>
      </c>
      <c r="AR49" s="1508" t="str">
        <f t="shared" si="24"/>
        <v>.</v>
      </c>
      <c r="AS49" s="1508" t="str">
        <f t="shared" si="25"/>
        <v>.</v>
      </c>
      <c r="AT49" s="1508" t="str">
        <f t="shared" si="26"/>
        <v>.</v>
      </c>
      <c r="AU49" s="1508" t="str">
        <f t="shared" si="27"/>
        <v>.</v>
      </c>
      <c r="AV49" s="1508" t="str">
        <f t="shared" si="28"/>
        <v>.</v>
      </c>
      <c r="AW49" s="1509" t="str">
        <f t="shared" si="29"/>
        <v>.</v>
      </c>
      <c r="AX49" s="327"/>
      <c r="AY49" s="116"/>
      <c r="AZ49" s="1474"/>
      <c r="BA49" s="1474"/>
      <c r="BB49" s="1474"/>
    </row>
    <row r="50" spans="1:54" s="189" customFormat="1" x14ac:dyDescent="0.2">
      <c r="A50" s="116"/>
      <c r="B50" s="325"/>
      <c r="C50" s="883"/>
      <c r="D50" s="883"/>
      <c r="E50" s="883"/>
      <c r="F50" s="883"/>
      <c r="G50" s="883"/>
      <c r="H50" s="883"/>
      <c r="I50" s="883"/>
      <c r="J50" s="883"/>
      <c r="K50" s="883"/>
      <c r="L50" s="883"/>
      <c r="M50" s="333"/>
      <c r="N50" s="116"/>
      <c r="O50" s="443"/>
      <c r="P50" s="124"/>
      <c r="Q50" s="101"/>
      <c r="R50" s="325"/>
      <c r="S50" s="1003"/>
      <c r="T50" s="1004"/>
      <c r="U50" s="1004"/>
      <c r="V50" s="1004"/>
      <c r="W50" s="1004"/>
      <c r="X50" s="1004"/>
      <c r="Y50" s="1005"/>
      <c r="Z50" s="116"/>
      <c r="AA50" s="1507"/>
      <c r="AB50" s="1508"/>
      <c r="AC50" s="1508"/>
      <c r="AD50" s="1508"/>
      <c r="AE50" s="1508"/>
      <c r="AF50" s="1508"/>
      <c r="AG50" s="1509"/>
      <c r="AH50" s="116"/>
      <c r="AI50" s="1003"/>
      <c r="AJ50" s="1004"/>
      <c r="AK50" s="1004"/>
      <c r="AL50" s="1004"/>
      <c r="AM50" s="1004"/>
      <c r="AN50" s="1004"/>
      <c r="AO50" s="1005"/>
      <c r="AP50" s="116"/>
      <c r="AQ50" s="1507"/>
      <c r="AR50" s="1508"/>
      <c r="AS50" s="1508"/>
      <c r="AT50" s="1508"/>
      <c r="AU50" s="1508"/>
      <c r="AV50" s="1508"/>
      <c r="AW50" s="1509"/>
      <c r="AX50" s="327"/>
      <c r="AY50" s="116"/>
      <c r="AZ50" s="1474"/>
      <c r="BA50" s="1474"/>
      <c r="BB50" s="1474"/>
    </row>
    <row r="51" spans="1:54" s="189" customFormat="1" x14ac:dyDescent="0.2">
      <c r="A51" s="116"/>
      <c r="B51" s="325"/>
      <c r="C51" s="883" t="str">
        <f>'WK3 - Notional GI Yr1 YIELD'!C157</f>
        <v>Farmland</v>
      </c>
      <c r="D51" s="1639" t="str">
        <f>IF('WK2 - Notional General Income'!D184="","",'WK2 - Notional General Income'!D184)</f>
        <v/>
      </c>
      <c r="E51" s="878"/>
      <c r="F51" s="878"/>
      <c r="G51" s="878"/>
      <c r="H51" s="878"/>
      <c r="I51" s="878"/>
      <c r="J51" s="879"/>
      <c r="K51" s="878"/>
      <c r="L51" s="878"/>
      <c r="M51" s="333"/>
      <c r="N51" s="116"/>
      <c r="O51" s="443"/>
      <c r="P51" s="124"/>
      <c r="Q51" s="101"/>
      <c r="R51" s="325"/>
      <c r="S51" s="1003" t="str">
        <f t="shared" si="9"/>
        <v>.</v>
      </c>
      <c r="T51" s="1004" t="str">
        <f t="shared" si="10"/>
        <v>.</v>
      </c>
      <c r="U51" s="1004" t="str">
        <f t="shared" si="11"/>
        <v>.</v>
      </c>
      <c r="V51" s="1004" t="str">
        <f t="shared" si="12"/>
        <v>.</v>
      </c>
      <c r="W51" s="1004" t="str">
        <f t="shared" si="13"/>
        <v>.</v>
      </c>
      <c r="X51" s="1004" t="str">
        <f t="shared" si="14"/>
        <v>.</v>
      </c>
      <c r="Y51" s="1005" t="str">
        <f t="shared" si="15"/>
        <v>.</v>
      </c>
      <c r="Z51" s="116"/>
      <c r="AA51" s="1507" t="str">
        <f t="shared" si="16"/>
        <v>.</v>
      </c>
      <c r="AB51" s="1508" t="str">
        <f t="shared" si="17"/>
        <v>.</v>
      </c>
      <c r="AC51" s="1508" t="str">
        <f t="shared" si="18"/>
        <v>.</v>
      </c>
      <c r="AD51" s="1508" t="str">
        <f t="shared" si="19"/>
        <v>.</v>
      </c>
      <c r="AE51" s="1508" t="str">
        <f t="shared" si="20"/>
        <v>.</v>
      </c>
      <c r="AF51" s="1508" t="str">
        <f t="shared" si="21"/>
        <v>.</v>
      </c>
      <c r="AG51" s="1509" t="str">
        <f t="shared" si="22"/>
        <v>.</v>
      </c>
      <c r="AH51" s="116"/>
      <c r="AI51" s="1003" t="str">
        <f>IF(S51=".",".",SUM($S51:S51))</f>
        <v>.</v>
      </c>
      <c r="AJ51" s="1004" t="str">
        <f>IF(T51=".",".",SUM($S51:T51))</f>
        <v>.</v>
      </c>
      <c r="AK51" s="1004" t="str">
        <f>IF(U51=".",".",SUM($S51:U51))</f>
        <v>.</v>
      </c>
      <c r="AL51" s="1004" t="str">
        <f>IF(V51=".",".",SUM($S51:V51))</f>
        <v>.</v>
      </c>
      <c r="AM51" s="1004" t="str">
        <f>IF(W51=".",".",SUM($S51:W51))</f>
        <v>.</v>
      </c>
      <c r="AN51" s="1004" t="str">
        <f>IF(X51=".",".",SUM($S51:X51))</f>
        <v>.</v>
      </c>
      <c r="AO51" s="1005" t="str">
        <f>IF(Y51=".",".",SUM($S51:Y51))</f>
        <v>.</v>
      </c>
      <c r="AP51" s="116"/>
      <c r="AQ51" s="1507" t="str">
        <f t="shared" si="23"/>
        <v>.</v>
      </c>
      <c r="AR51" s="1508" t="str">
        <f t="shared" si="24"/>
        <v>.</v>
      </c>
      <c r="AS51" s="1508" t="str">
        <f t="shared" si="25"/>
        <v>.</v>
      </c>
      <c r="AT51" s="1508" t="str">
        <f t="shared" si="26"/>
        <v>.</v>
      </c>
      <c r="AU51" s="1508" t="str">
        <f t="shared" si="27"/>
        <v>.</v>
      </c>
      <c r="AV51" s="1508" t="str">
        <f t="shared" si="28"/>
        <v>.</v>
      </c>
      <c r="AW51" s="1509" t="str">
        <f t="shared" si="29"/>
        <v>.</v>
      </c>
      <c r="AX51" s="327"/>
      <c r="AY51" s="116"/>
      <c r="AZ51" s="1474"/>
      <c r="BA51" s="1474"/>
      <c r="BB51" s="1474"/>
    </row>
    <row r="52" spans="1:54" s="189" customFormat="1" x14ac:dyDescent="0.2">
      <c r="A52" s="116"/>
      <c r="B52" s="325"/>
      <c r="C52" s="883" t="str">
        <f t="shared" ref="C52:C58" si="31">C51</f>
        <v>Farmland</v>
      </c>
      <c r="D52" s="1639" t="str">
        <f>IF('WK2 - Notional General Income'!D185="","",'WK2 - Notional General Income'!D185)</f>
        <v/>
      </c>
      <c r="E52" s="878"/>
      <c r="F52" s="878"/>
      <c r="G52" s="878"/>
      <c r="H52" s="878"/>
      <c r="I52" s="878"/>
      <c r="J52" s="879"/>
      <c r="K52" s="878"/>
      <c r="L52" s="878"/>
      <c r="M52" s="333"/>
      <c r="N52" s="116"/>
      <c r="O52" s="443"/>
      <c r="P52" s="124"/>
      <c r="Q52" s="101"/>
      <c r="R52" s="325"/>
      <c r="S52" s="1003" t="str">
        <f t="shared" si="9"/>
        <v>.</v>
      </c>
      <c r="T52" s="1004" t="str">
        <f t="shared" si="10"/>
        <v>.</v>
      </c>
      <c r="U52" s="1004" t="str">
        <f t="shared" si="11"/>
        <v>.</v>
      </c>
      <c r="V52" s="1004" t="str">
        <f t="shared" si="12"/>
        <v>.</v>
      </c>
      <c r="W52" s="1004" t="str">
        <f t="shared" si="13"/>
        <v>.</v>
      </c>
      <c r="X52" s="1004" t="str">
        <f t="shared" si="14"/>
        <v>.</v>
      </c>
      <c r="Y52" s="1005" t="str">
        <f t="shared" si="15"/>
        <v>.</v>
      </c>
      <c r="Z52" s="116"/>
      <c r="AA52" s="1507" t="str">
        <f t="shared" si="16"/>
        <v>.</v>
      </c>
      <c r="AB52" s="1508" t="str">
        <f t="shared" si="17"/>
        <v>.</v>
      </c>
      <c r="AC52" s="1508" t="str">
        <f t="shared" si="18"/>
        <v>.</v>
      </c>
      <c r="AD52" s="1508" t="str">
        <f t="shared" si="19"/>
        <v>.</v>
      </c>
      <c r="AE52" s="1508" t="str">
        <f t="shared" si="20"/>
        <v>.</v>
      </c>
      <c r="AF52" s="1508" t="str">
        <f t="shared" si="21"/>
        <v>.</v>
      </c>
      <c r="AG52" s="1509" t="str">
        <f t="shared" si="22"/>
        <v>.</v>
      </c>
      <c r="AH52" s="116"/>
      <c r="AI52" s="1003" t="str">
        <f>IF(S52=".",".",SUM($S52:S52))</f>
        <v>.</v>
      </c>
      <c r="AJ52" s="1004" t="str">
        <f>IF(T52=".",".",SUM($S52:T52))</f>
        <v>.</v>
      </c>
      <c r="AK52" s="1004" t="str">
        <f>IF(U52=".",".",SUM($S52:U52))</f>
        <v>.</v>
      </c>
      <c r="AL52" s="1004" t="str">
        <f>IF(V52=".",".",SUM($S52:V52))</f>
        <v>.</v>
      </c>
      <c r="AM52" s="1004" t="str">
        <f>IF(W52=".",".",SUM($S52:W52))</f>
        <v>.</v>
      </c>
      <c r="AN52" s="1004" t="str">
        <f>IF(X52=".",".",SUM($S52:X52))</f>
        <v>.</v>
      </c>
      <c r="AO52" s="1005" t="str">
        <f>IF(Y52=".",".",SUM($S52:Y52))</f>
        <v>.</v>
      </c>
      <c r="AP52" s="116"/>
      <c r="AQ52" s="1507" t="str">
        <f t="shared" si="23"/>
        <v>.</v>
      </c>
      <c r="AR52" s="1508" t="str">
        <f t="shared" si="24"/>
        <v>.</v>
      </c>
      <c r="AS52" s="1508" t="str">
        <f t="shared" si="25"/>
        <v>.</v>
      </c>
      <c r="AT52" s="1508" t="str">
        <f t="shared" si="26"/>
        <v>.</v>
      </c>
      <c r="AU52" s="1508" t="str">
        <f t="shared" si="27"/>
        <v>.</v>
      </c>
      <c r="AV52" s="1508" t="str">
        <f t="shared" si="28"/>
        <v>.</v>
      </c>
      <c r="AW52" s="1509" t="str">
        <f t="shared" si="29"/>
        <v>.</v>
      </c>
      <c r="AX52" s="327"/>
      <c r="AY52" s="116"/>
      <c r="AZ52" s="1474"/>
      <c r="BA52" s="1474"/>
      <c r="BB52" s="1474"/>
    </row>
    <row r="53" spans="1:54" s="189" customFormat="1" x14ac:dyDescent="0.2">
      <c r="A53" s="116"/>
      <c r="B53" s="325"/>
      <c r="C53" s="883" t="str">
        <f t="shared" si="31"/>
        <v>Farmland</v>
      </c>
      <c r="D53" s="1639" t="str">
        <f>IF('WK2 - Notional General Income'!D186="","",'WK2 - Notional General Income'!D186)</f>
        <v/>
      </c>
      <c r="E53" s="878"/>
      <c r="F53" s="878"/>
      <c r="G53" s="878"/>
      <c r="H53" s="878"/>
      <c r="I53" s="878"/>
      <c r="J53" s="879"/>
      <c r="K53" s="878"/>
      <c r="L53" s="878"/>
      <c r="M53" s="333"/>
      <c r="N53" s="116"/>
      <c r="O53" s="443"/>
      <c r="P53" s="124"/>
      <c r="Q53" s="101"/>
      <c r="R53" s="325"/>
      <c r="S53" s="1003" t="str">
        <f t="shared" si="9"/>
        <v>.</v>
      </c>
      <c r="T53" s="1004" t="str">
        <f t="shared" si="10"/>
        <v>.</v>
      </c>
      <c r="U53" s="1004" t="str">
        <f t="shared" si="11"/>
        <v>.</v>
      </c>
      <c r="V53" s="1004" t="str">
        <f t="shared" si="12"/>
        <v>.</v>
      </c>
      <c r="W53" s="1004" t="str">
        <f t="shared" si="13"/>
        <v>.</v>
      </c>
      <c r="X53" s="1004" t="str">
        <f t="shared" si="14"/>
        <v>.</v>
      </c>
      <c r="Y53" s="1005" t="str">
        <f t="shared" si="15"/>
        <v>.</v>
      </c>
      <c r="Z53" s="116"/>
      <c r="AA53" s="1507" t="str">
        <f t="shared" si="16"/>
        <v>.</v>
      </c>
      <c r="AB53" s="1508" t="str">
        <f t="shared" si="17"/>
        <v>.</v>
      </c>
      <c r="AC53" s="1508" t="str">
        <f t="shared" si="18"/>
        <v>.</v>
      </c>
      <c r="AD53" s="1508" t="str">
        <f t="shared" si="19"/>
        <v>.</v>
      </c>
      <c r="AE53" s="1508" t="str">
        <f t="shared" si="20"/>
        <v>.</v>
      </c>
      <c r="AF53" s="1508" t="str">
        <f t="shared" si="21"/>
        <v>.</v>
      </c>
      <c r="AG53" s="1509" t="str">
        <f t="shared" si="22"/>
        <v>.</v>
      </c>
      <c r="AH53" s="116"/>
      <c r="AI53" s="1003" t="str">
        <f>IF(S53=".",".",SUM($S53:S53))</f>
        <v>.</v>
      </c>
      <c r="AJ53" s="1004" t="str">
        <f>IF(T53=".",".",SUM($S53:T53))</f>
        <v>.</v>
      </c>
      <c r="AK53" s="1004" t="str">
        <f>IF(U53=".",".",SUM($S53:U53))</f>
        <v>.</v>
      </c>
      <c r="AL53" s="1004" t="str">
        <f>IF(V53=".",".",SUM($S53:V53))</f>
        <v>.</v>
      </c>
      <c r="AM53" s="1004" t="str">
        <f>IF(W53=".",".",SUM($S53:W53))</f>
        <v>.</v>
      </c>
      <c r="AN53" s="1004" t="str">
        <f>IF(X53=".",".",SUM($S53:X53))</f>
        <v>.</v>
      </c>
      <c r="AO53" s="1005" t="str">
        <f>IF(Y53=".",".",SUM($S53:Y53))</f>
        <v>.</v>
      </c>
      <c r="AP53" s="116"/>
      <c r="AQ53" s="1507" t="str">
        <f t="shared" si="23"/>
        <v>.</v>
      </c>
      <c r="AR53" s="1508" t="str">
        <f t="shared" si="24"/>
        <v>.</v>
      </c>
      <c r="AS53" s="1508" t="str">
        <f t="shared" si="25"/>
        <v>.</v>
      </c>
      <c r="AT53" s="1508" t="str">
        <f t="shared" si="26"/>
        <v>.</v>
      </c>
      <c r="AU53" s="1508" t="str">
        <f t="shared" si="27"/>
        <v>.</v>
      </c>
      <c r="AV53" s="1508" t="str">
        <f t="shared" si="28"/>
        <v>.</v>
      </c>
      <c r="AW53" s="1509" t="str">
        <f t="shared" si="29"/>
        <v>.</v>
      </c>
      <c r="AX53" s="327"/>
      <c r="AY53" s="116"/>
      <c r="AZ53" s="1474"/>
      <c r="BA53" s="1474"/>
      <c r="BB53" s="1474"/>
    </row>
    <row r="54" spans="1:54" s="189" customFormat="1" x14ac:dyDescent="0.2">
      <c r="A54" s="116"/>
      <c r="B54" s="325"/>
      <c r="C54" s="883" t="str">
        <f t="shared" si="31"/>
        <v>Farmland</v>
      </c>
      <c r="D54" s="1639" t="str">
        <f>IF('WK2 - Notional General Income'!D187="","",'WK2 - Notional General Income'!D187)</f>
        <v/>
      </c>
      <c r="E54" s="878"/>
      <c r="F54" s="878"/>
      <c r="G54" s="878"/>
      <c r="H54" s="878"/>
      <c r="I54" s="878"/>
      <c r="J54" s="879"/>
      <c r="K54" s="878"/>
      <c r="L54" s="878"/>
      <c r="M54" s="333"/>
      <c r="N54" s="116"/>
      <c r="O54" s="443"/>
      <c r="P54" s="124"/>
      <c r="Q54" s="101"/>
      <c r="R54" s="325"/>
      <c r="S54" s="1003" t="str">
        <f t="shared" si="9"/>
        <v>.</v>
      </c>
      <c r="T54" s="1004" t="str">
        <f t="shared" si="10"/>
        <v>.</v>
      </c>
      <c r="U54" s="1004" t="str">
        <f t="shared" si="11"/>
        <v>.</v>
      </c>
      <c r="V54" s="1004" t="str">
        <f t="shared" si="12"/>
        <v>.</v>
      </c>
      <c r="W54" s="1004" t="str">
        <f t="shared" si="13"/>
        <v>.</v>
      </c>
      <c r="X54" s="1004" t="str">
        <f t="shared" si="14"/>
        <v>.</v>
      </c>
      <c r="Y54" s="1005" t="str">
        <f t="shared" si="15"/>
        <v>.</v>
      </c>
      <c r="Z54" s="116"/>
      <c r="AA54" s="1507" t="str">
        <f t="shared" si="16"/>
        <v>.</v>
      </c>
      <c r="AB54" s="1508" t="str">
        <f t="shared" si="17"/>
        <v>.</v>
      </c>
      <c r="AC54" s="1508" t="str">
        <f t="shared" si="18"/>
        <v>.</v>
      </c>
      <c r="AD54" s="1508" t="str">
        <f t="shared" si="19"/>
        <v>.</v>
      </c>
      <c r="AE54" s="1508" t="str">
        <f t="shared" si="20"/>
        <v>.</v>
      </c>
      <c r="AF54" s="1508" t="str">
        <f t="shared" si="21"/>
        <v>.</v>
      </c>
      <c r="AG54" s="1509" t="str">
        <f t="shared" si="22"/>
        <v>.</v>
      </c>
      <c r="AH54" s="116"/>
      <c r="AI54" s="1003" t="str">
        <f>IF(S54=".",".",SUM($S54:S54))</f>
        <v>.</v>
      </c>
      <c r="AJ54" s="1004" t="str">
        <f>IF(T54=".",".",SUM($S54:T54))</f>
        <v>.</v>
      </c>
      <c r="AK54" s="1004" t="str">
        <f>IF(U54=".",".",SUM($S54:U54))</f>
        <v>.</v>
      </c>
      <c r="AL54" s="1004" t="str">
        <f>IF(V54=".",".",SUM($S54:V54))</f>
        <v>.</v>
      </c>
      <c r="AM54" s="1004" t="str">
        <f>IF(W54=".",".",SUM($S54:W54))</f>
        <v>.</v>
      </c>
      <c r="AN54" s="1004" t="str">
        <f>IF(X54=".",".",SUM($S54:X54))</f>
        <v>.</v>
      </c>
      <c r="AO54" s="1005" t="str">
        <f>IF(Y54=".",".",SUM($S54:Y54))</f>
        <v>.</v>
      </c>
      <c r="AP54" s="116"/>
      <c r="AQ54" s="1507" t="str">
        <f t="shared" si="23"/>
        <v>.</v>
      </c>
      <c r="AR54" s="1508" t="str">
        <f t="shared" si="24"/>
        <v>.</v>
      </c>
      <c r="AS54" s="1508" t="str">
        <f t="shared" si="25"/>
        <v>.</v>
      </c>
      <c r="AT54" s="1508" t="str">
        <f t="shared" si="26"/>
        <v>.</v>
      </c>
      <c r="AU54" s="1508" t="str">
        <f t="shared" si="27"/>
        <v>.</v>
      </c>
      <c r="AV54" s="1508" t="str">
        <f t="shared" si="28"/>
        <v>.</v>
      </c>
      <c r="AW54" s="1509" t="str">
        <f t="shared" si="29"/>
        <v>.</v>
      </c>
      <c r="AX54" s="327"/>
      <c r="AY54" s="116"/>
      <c r="AZ54" s="1474"/>
      <c r="BA54" s="1474"/>
      <c r="BB54" s="1474"/>
    </row>
    <row r="55" spans="1:54" s="189" customFormat="1" x14ac:dyDescent="0.2">
      <c r="A55" s="116"/>
      <c r="B55" s="325"/>
      <c r="C55" s="883" t="str">
        <f t="shared" si="31"/>
        <v>Farmland</v>
      </c>
      <c r="D55" s="1639" t="str">
        <f>IF('WK2 - Notional General Income'!D188="","",'WK2 - Notional General Income'!D188)</f>
        <v/>
      </c>
      <c r="E55" s="878"/>
      <c r="F55" s="878"/>
      <c r="G55" s="878"/>
      <c r="H55" s="878"/>
      <c r="I55" s="878"/>
      <c r="J55" s="879"/>
      <c r="K55" s="878"/>
      <c r="L55" s="878"/>
      <c r="M55" s="333"/>
      <c r="N55" s="116"/>
      <c r="O55" s="443"/>
      <c r="P55" s="124"/>
      <c r="Q55" s="101"/>
      <c r="R55" s="325"/>
      <c r="S55" s="1003" t="str">
        <f t="shared" si="9"/>
        <v>.</v>
      </c>
      <c r="T55" s="1004" t="str">
        <f t="shared" si="10"/>
        <v>.</v>
      </c>
      <c r="U55" s="1004" t="str">
        <f t="shared" si="11"/>
        <v>.</v>
      </c>
      <c r="V55" s="1004" t="str">
        <f t="shared" si="12"/>
        <v>.</v>
      </c>
      <c r="W55" s="1004" t="str">
        <f t="shared" si="13"/>
        <v>.</v>
      </c>
      <c r="X55" s="1004" t="str">
        <f t="shared" si="14"/>
        <v>.</v>
      </c>
      <c r="Y55" s="1005" t="str">
        <f t="shared" si="15"/>
        <v>.</v>
      </c>
      <c r="Z55" s="116"/>
      <c r="AA55" s="1507" t="str">
        <f t="shared" si="16"/>
        <v>.</v>
      </c>
      <c r="AB55" s="1508" t="str">
        <f t="shared" si="17"/>
        <v>.</v>
      </c>
      <c r="AC55" s="1508" t="str">
        <f t="shared" si="18"/>
        <v>.</v>
      </c>
      <c r="AD55" s="1508" t="str">
        <f t="shared" si="19"/>
        <v>.</v>
      </c>
      <c r="AE55" s="1508" t="str">
        <f t="shared" si="20"/>
        <v>.</v>
      </c>
      <c r="AF55" s="1508" t="str">
        <f t="shared" si="21"/>
        <v>.</v>
      </c>
      <c r="AG55" s="1509" t="str">
        <f t="shared" si="22"/>
        <v>.</v>
      </c>
      <c r="AH55" s="116"/>
      <c r="AI55" s="1003" t="str">
        <f>IF(S55=".",".",SUM($S55:S55))</f>
        <v>.</v>
      </c>
      <c r="AJ55" s="1004" t="str">
        <f>IF(T55=".",".",SUM($S55:T55))</f>
        <v>.</v>
      </c>
      <c r="AK55" s="1004" t="str">
        <f>IF(U55=".",".",SUM($S55:U55))</f>
        <v>.</v>
      </c>
      <c r="AL55" s="1004" t="str">
        <f>IF(V55=".",".",SUM($S55:V55))</f>
        <v>.</v>
      </c>
      <c r="AM55" s="1004" t="str">
        <f>IF(W55=".",".",SUM($S55:W55))</f>
        <v>.</v>
      </c>
      <c r="AN55" s="1004" t="str">
        <f>IF(X55=".",".",SUM($S55:X55))</f>
        <v>.</v>
      </c>
      <c r="AO55" s="1005" t="str">
        <f>IF(Y55=".",".",SUM($S55:Y55))</f>
        <v>.</v>
      </c>
      <c r="AP55" s="116"/>
      <c r="AQ55" s="1507" t="str">
        <f t="shared" si="23"/>
        <v>.</v>
      </c>
      <c r="AR55" s="1508" t="str">
        <f t="shared" si="24"/>
        <v>.</v>
      </c>
      <c r="AS55" s="1508" t="str">
        <f t="shared" si="25"/>
        <v>.</v>
      </c>
      <c r="AT55" s="1508" t="str">
        <f t="shared" si="26"/>
        <v>.</v>
      </c>
      <c r="AU55" s="1508" t="str">
        <f t="shared" si="27"/>
        <v>.</v>
      </c>
      <c r="AV55" s="1508" t="str">
        <f t="shared" si="28"/>
        <v>.</v>
      </c>
      <c r="AW55" s="1509" t="str">
        <f t="shared" si="29"/>
        <v>.</v>
      </c>
      <c r="AX55" s="327"/>
      <c r="AY55" s="116"/>
      <c r="AZ55" s="1474"/>
      <c r="BA55" s="1474"/>
      <c r="BB55" s="1474"/>
    </row>
    <row r="56" spans="1:54" s="189" customFormat="1" x14ac:dyDescent="0.2">
      <c r="A56" s="116"/>
      <c r="B56" s="325"/>
      <c r="C56" s="883" t="str">
        <f t="shared" si="31"/>
        <v>Farmland</v>
      </c>
      <c r="D56" s="1639" t="str">
        <f>IF('WK2 - Notional General Income'!D189="","",'WK2 - Notional General Income'!D189)</f>
        <v/>
      </c>
      <c r="E56" s="878"/>
      <c r="F56" s="878"/>
      <c r="G56" s="878"/>
      <c r="H56" s="878"/>
      <c r="I56" s="878"/>
      <c r="J56" s="879"/>
      <c r="K56" s="878"/>
      <c r="L56" s="878"/>
      <c r="M56" s="333"/>
      <c r="N56" s="116"/>
      <c r="O56" s="443"/>
      <c r="P56" s="124"/>
      <c r="Q56" s="1474"/>
      <c r="R56" s="325"/>
      <c r="S56" s="1003" t="str">
        <f t="shared" si="9"/>
        <v>.</v>
      </c>
      <c r="T56" s="1004" t="str">
        <f t="shared" si="10"/>
        <v>.</v>
      </c>
      <c r="U56" s="1004" t="str">
        <f t="shared" si="11"/>
        <v>.</v>
      </c>
      <c r="V56" s="1004" t="str">
        <f t="shared" si="12"/>
        <v>.</v>
      </c>
      <c r="W56" s="1004" t="str">
        <f t="shared" si="13"/>
        <v>.</v>
      </c>
      <c r="X56" s="1004" t="str">
        <f t="shared" si="14"/>
        <v>.</v>
      </c>
      <c r="Y56" s="1005" t="str">
        <f t="shared" si="15"/>
        <v>.</v>
      </c>
      <c r="Z56" s="116"/>
      <c r="AA56" s="1507" t="str">
        <f t="shared" si="16"/>
        <v>.</v>
      </c>
      <c r="AB56" s="1508" t="str">
        <f t="shared" si="17"/>
        <v>.</v>
      </c>
      <c r="AC56" s="1508" t="str">
        <f t="shared" si="18"/>
        <v>.</v>
      </c>
      <c r="AD56" s="1508" t="str">
        <f t="shared" si="19"/>
        <v>.</v>
      </c>
      <c r="AE56" s="1508" t="str">
        <f t="shared" si="20"/>
        <v>.</v>
      </c>
      <c r="AF56" s="1508" t="str">
        <f t="shared" si="21"/>
        <v>.</v>
      </c>
      <c r="AG56" s="1509" t="str">
        <f t="shared" si="22"/>
        <v>.</v>
      </c>
      <c r="AH56" s="116"/>
      <c r="AI56" s="1003" t="str">
        <f>IF(S56=".",".",SUM($S56:S56))</f>
        <v>.</v>
      </c>
      <c r="AJ56" s="1004" t="str">
        <f>IF(T56=".",".",SUM($S56:T56))</f>
        <v>.</v>
      </c>
      <c r="AK56" s="1004" t="str">
        <f>IF(U56=".",".",SUM($S56:U56))</f>
        <v>.</v>
      </c>
      <c r="AL56" s="1004" t="str">
        <f>IF(V56=".",".",SUM($S56:V56))</f>
        <v>.</v>
      </c>
      <c r="AM56" s="1004" t="str">
        <f>IF(W56=".",".",SUM($S56:W56))</f>
        <v>.</v>
      </c>
      <c r="AN56" s="1004" t="str">
        <f>IF(X56=".",".",SUM($S56:X56))</f>
        <v>.</v>
      </c>
      <c r="AO56" s="1005" t="str">
        <f>IF(Y56=".",".",SUM($S56:Y56))</f>
        <v>.</v>
      </c>
      <c r="AP56" s="116"/>
      <c r="AQ56" s="1507" t="str">
        <f t="shared" si="23"/>
        <v>.</v>
      </c>
      <c r="AR56" s="1508" t="str">
        <f t="shared" si="24"/>
        <v>.</v>
      </c>
      <c r="AS56" s="1508" t="str">
        <f t="shared" si="25"/>
        <v>.</v>
      </c>
      <c r="AT56" s="1508" t="str">
        <f t="shared" si="26"/>
        <v>.</v>
      </c>
      <c r="AU56" s="1508" t="str">
        <f t="shared" si="27"/>
        <v>.</v>
      </c>
      <c r="AV56" s="1508" t="str">
        <f t="shared" si="28"/>
        <v>.</v>
      </c>
      <c r="AW56" s="1509" t="str">
        <f t="shared" si="29"/>
        <v>.</v>
      </c>
      <c r="AX56" s="327"/>
      <c r="AY56" s="116"/>
      <c r="AZ56" s="1474"/>
      <c r="BA56" s="1474"/>
      <c r="BB56" s="1474"/>
    </row>
    <row r="57" spans="1:54" s="189" customFormat="1" x14ac:dyDescent="0.2">
      <c r="A57" s="116"/>
      <c r="B57" s="325"/>
      <c r="C57" s="883" t="str">
        <f t="shared" si="31"/>
        <v>Farmland</v>
      </c>
      <c r="D57" s="1639" t="str">
        <f>IF('WK2 - Notional General Income'!D190="","",'WK2 - Notional General Income'!D190)</f>
        <v/>
      </c>
      <c r="E57" s="878"/>
      <c r="F57" s="878"/>
      <c r="G57" s="878"/>
      <c r="H57" s="878"/>
      <c r="I57" s="878"/>
      <c r="J57" s="879"/>
      <c r="K57" s="878"/>
      <c r="L57" s="878"/>
      <c r="M57" s="333"/>
      <c r="N57" s="116"/>
      <c r="O57" s="443"/>
      <c r="P57" s="124"/>
      <c r="Q57" s="1474"/>
      <c r="R57" s="325"/>
      <c r="S57" s="1003" t="str">
        <f t="shared" si="9"/>
        <v>.</v>
      </c>
      <c r="T57" s="1004" t="str">
        <f t="shared" si="10"/>
        <v>.</v>
      </c>
      <c r="U57" s="1004" t="str">
        <f t="shared" si="11"/>
        <v>.</v>
      </c>
      <c r="V57" s="1004" t="str">
        <f t="shared" si="12"/>
        <v>.</v>
      </c>
      <c r="W57" s="1004" t="str">
        <f t="shared" si="13"/>
        <v>.</v>
      </c>
      <c r="X57" s="1004" t="str">
        <f t="shared" si="14"/>
        <v>.</v>
      </c>
      <c r="Y57" s="1005" t="str">
        <f t="shared" si="15"/>
        <v>.</v>
      </c>
      <c r="Z57" s="116"/>
      <c r="AA57" s="1507" t="str">
        <f t="shared" si="16"/>
        <v>.</v>
      </c>
      <c r="AB57" s="1508" t="str">
        <f t="shared" si="17"/>
        <v>.</v>
      </c>
      <c r="AC57" s="1508" t="str">
        <f t="shared" si="18"/>
        <v>.</v>
      </c>
      <c r="AD57" s="1508" t="str">
        <f t="shared" si="19"/>
        <v>.</v>
      </c>
      <c r="AE57" s="1508" t="str">
        <f t="shared" si="20"/>
        <v>.</v>
      </c>
      <c r="AF57" s="1508" t="str">
        <f t="shared" si="21"/>
        <v>.</v>
      </c>
      <c r="AG57" s="1509" t="str">
        <f t="shared" si="22"/>
        <v>.</v>
      </c>
      <c r="AH57" s="116"/>
      <c r="AI57" s="1003" t="str">
        <f>IF(S57=".",".",SUM($S57:S57))</f>
        <v>.</v>
      </c>
      <c r="AJ57" s="1004" t="str">
        <f>IF(T57=".",".",SUM($S57:T57))</f>
        <v>.</v>
      </c>
      <c r="AK57" s="1004" t="str">
        <f>IF(U57=".",".",SUM($S57:U57))</f>
        <v>.</v>
      </c>
      <c r="AL57" s="1004" t="str">
        <f>IF(V57=".",".",SUM($S57:V57))</f>
        <v>.</v>
      </c>
      <c r="AM57" s="1004" t="str">
        <f>IF(W57=".",".",SUM($S57:W57))</f>
        <v>.</v>
      </c>
      <c r="AN57" s="1004" t="str">
        <f>IF(X57=".",".",SUM($S57:X57))</f>
        <v>.</v>
      </c>
      <c r="AO57" s="1005" t="str">
        <f>IF(Y57=".",".",SUM($S57:Y57))</f>
        <v>.</v>
      </c>
      <c r="AP57" s="116"/>
      <c r="AQ57" s="1507" t="str">
        <f t="shared" si="23"/>
        <v>.</v>
      </c>
      <c r="AR57" s="1508" t="str">
        <f t="shared" si="24"/>
        <v>.</v>
      </c>
      <c r="AS57" s="1508" t="str">
        <f t="shared" si="25"/>
        <v>.</v>
      </c>
      <c r="AT57" s="1508" t="str">
        <f t="shared" si="26"/>
        <v>.</v>
      </c>
      <c r="AU57" s="1508" t="str">
        <f t="shared" si="27"/>
        <v>.</v>
      </c>
      <c r="AV57" s="1508" t="str">
        <f t="shared" si="28"/>
        <v>.</v>
      </c>
      <c r="AW57" s="1509" t="str">
        <f t="shared" si="29"/>
        <v>.</v>
      </c>
      <c r="AX57" s="327"/>
      <c r="AY57" s="116"/>
      <c r="AZ57" s="1474"/>
      <c r="BA57" s="1474"/>
      <c r="BB57" s="1474"/>
    </row>
    <row r="58" spans="1:54" s="189" customFormat="1" x14ac:dyDescent="0.2">
      <c r="A58" s="116"/>
      <c r="B58" s="325"/>
      <c r="C58" s="883" t="str">
        <f t="shared" si="31"/>
        <v>Farmland</v>
      </c>
      <c r="D58" s="1639" t="str">
        <f>IF('WK2 - Notional General Income'!D191="","",'WK2 - Notional General Income'!D191)</f>
        <v/>
      </c>
      <c r="E58" s="878"/>
      <c r="F58" s="878"/>
      <c r="G58" s="878"/>
      <c r="H58" s="878"/>
      <c r="I58" s="878"/>
      <c r="J58" s="879"/>
      <c r="K58" s="878"/>
      <c r="L58" s="878"/>
      <c r="M58" s="333"/>
      <c r="N58" s="116"/>
      <c r="O58" s="443"/>
      <c r="P58" s="124"/>
      <c r="Q58" s="1474"/>
      <c r="R58" s="325"/>
      <c r="S58" s="1003" t="str">
        <f t="shared" si="9"/>
        <v>.</v>
      </c>
      <c r="T58" s="1004" t="str">
        <f t="shared" si="10"/>
        <v>.</v>
      </c>
      <c r="U58" s="1004" t="str">
        <f t="shared" si="11"/>
        <v>.</v>
      </c>
      <c r="V58" s="1004" t="str">
        <f t="shared" si="12"/>
        <v>.</v>
      </c>
      <c r="W58" s="1004" t="str">
        <f t="shared" si="13"/>
        <v>.</v>
      </c>
      <c r="X58" s="1004" t="str">
        <f t="shared" si="14"/>
        <v>.</v>
      </c>
      <c r="Y58" s="1005" t="str">
        <f t="shared" si="15"/>
        <v>.</v>
      </c>
      <c r="Z58" s="116"/>
      <c r="AA58" s="1507" t="str">
        <f t="shared" si="16"/>
        <v>.</v>
      </c>
      <c r="AB58" s="1508" t="str">
        <f t="shared" si="17"/>
        <v>.</v>
      </c>
      <c r="AC58" s="1508" t="str">
        <f t="shared" si="18"/>
        <v>.</v>
      </c>
      <c r="AD58" s="1508" t="str">
        <f t="shared" si="19"/>
        <v>.</v>
      </c>
      <c r="AE58" s="1508" t="str">
        <f t="shared" si="20"/>
        <v>.</v>
      </c>
      <c r="AF58" s="1508" t="str">
        <f t="shared" si="21"/>
        <v>.</v>
      </c>
      <c r="AG58" s="1509" t="str">
        <f t="shared" si="22"/>
        <v>.</v>
      </c>
      <c r="AH58" s="116"/>
      <c r="AI58" s="1003" t="str">
        <f>IF(S58=".",".",SUM($S58:S58))</f>
        <v>.</v>
      </c>
      <c r="AJ58" s="1004" t="str">
        <f>IF(T58=".",".",SUM($S58:T58))</f>
        <v>.</v>
      </c>
      <c r="AK58" s="1004" t="str">
        <f>IF(U58=".",".",SUM($S58:U58))</f>
        <v>.</v>
      </c>
      <c r="AL58" s="1004" t="str">
        <f>IF(V58=".",".",SUM($S58:V58))</f>
        <v>.</v>
      </c>
      <c r="AM58" s="1004" t="str">
        <f>IF(W58=".",".",SUM($S58:W58))</f>
        <v>.</v>
      </c>
      <c r="AN58" s="1004" t="str">
        <f>IF(X58=".",".",SUM($S58:X58))</f>
        <v>.</v>
      </c>
      <c r="AO58" s="1005" t="str">
        <f>IF(Y58=".",".",SUM($S58:Y58))</f>
        <v>.</v>
      </c>
      <c r="AP58" s="116"/>
      <c r="AQ58" s="1507" t="str">
        <f t="shared" si="23"/>
        <v>.</v>
      </c>
      <c r="AR58" s="1508" t="str">
        <f t="shared" si="24"/>
        <v>.</v>
      </c>
      <c r="AS58" s="1508" t="str">
        <f t="shared" si="25"/>
        <v>.</v>
      </c>
      <c r="AT58" s="1508" t="str">
        <f t="shared" si="26"/>
        <v>.</v>
      </c>
      <c r="AU58" s="1508" t="str">
        <f t="shared" si="27"/>
        <v>.</v>
      </c>
      <c r="AV58" s="1508" t="str">
        <f t="shared" si="28"/>
        <v>.</v>
      </c>
      <c r="AW58" s="1509" t="str">
        <f t="shared" si="29"/>
        <v>.</v>
      </c>
      <c r="AX58" s="327"/>
      <c r="AY58" s="116"/>
      <c r="AZ58" s="1474"/>
      <c r="BA58" s="1474"/>
      <c r="BB58" s="1474"/>
    </row>
    <row r="59" spans="1:54" s="189" customFormat="1" x14ac:dyDescent="0.2">
      <c r="A59" s="116"/>
      <c r="B59" s="325"/>
      <c r="C59" s="883"/>
      <c r="D59" s="883"/>
      <c r="E59" s="883"/>
      <c r="F59" s="883"/>
      <c r="G59" s="883"/>
      <c r="H59" s="883"/>
      <c r="I59" s="883"/>
      <c r="J59" s="883"/>
      <c r="K59" s="883"/>
      <c r="L59" s="883"/>
      <c r="M59" s="333"/>
      <c r="N59" s="116"/>
      <c r="O59" s="443"/>
      <c r="P59" s="124"/>
      <c r="Q59" s="101"/>
      <c r="R59" s="325"/>
      <c r="S59" s="1003"/>
      <c r="T59" s="1004"/>
      <c r="U59" s="1004"/>
      <c r="V59" s="1004"/>
      <c r="W59" s="1004"/>
      <c r="X59" s="1004"/>
      <c r="Y59" s="1005"/>
      <c r="Z59" s="116"/>
      <c r="AA59" s="1507"/>
      <c r="AB59" s="1508"/>
      <c r="AC59" s="1508"/>
      <c r="AD59" s="1508"/>
      <c r="AE59" s="1508"/>
      <c r="AF59" s="1508"/>
      <c r="AG59" s="1509"/>
      <c r="AH59" s="116"/>
      <c r="AI59" s="1003"/>
      <c r="AJ59" s="1004"/>
      <c r="AK59" s="1004"/>
      <c r="AL59" s="1004"/>
      <c r="AM59" s="1004"/>
      <c r="AN59" s="1004"/>
      <c r="AO59" s="1005"/>
      <c r="AP59" s="116"/>
      <c r="AQ59" s="1507"/>
      <c r="AR59" s="1508"/>
      <c r="AS59" s="1508"/>
      <c r="AT59" s="1508"/>
      <c r="AU59" s="1508"/>
      <c r="AV59" s="1508"/>
      <c r="AW59" s="1509"/>
      <c r="AX59" s="327"/>
      <c r="AY59" s="116"/>
      <c r="AZ59" s="1474"/>
      <c r="BA59" s="1474"/>
      <c r="BB59" s="1474"/>
    </row>
    <row r="60" spans="1:54" s="189" customFormat="1" x14ac:dyDescent="0.2">
      <c r="A60" s="116"/>
      <c r="B60" s="325"/>
      <c r="C60" s="883" t="str">
        <f>'WK3 - Notional GI Yr1 YIELD'!C203</f>
        <v>Mining</v>
      </c>
      <c r="D60" s="1639" t="str">
        <f>IF('WK2 - Notional General Income'!D230="","",'WK2 - Notional General Income'!D230)</f>
        <v/>
      </c>
      <c r="E60" s="878"/>
      <c r="F60" s="878"/>
      <c r="G60" s="878"/>
      <c r="H60" s="878"/>
      <c r="I60" s="878"/>
      <c r="J60" s="879"/>
      <c r="K60" s="878"/>
      <c r="L60" s="878"/>
      <c r="M60" s="333"/>
      <c r="N60" s="116"/>
      <c r="O60" s="443"/>
      <c r="P60" s="124"/>
      <c r="Q60" s="101"/>
      <c r="R60" s="325"/>
      <c r="S60" s="1003" t="str">
        <f t="shared" si="9"/>
        <v>.</v>
      </c>
      <c r="T60" s="1004" t="str">
        <f t="shared" si="10"/>
        <v>.</v>
      </c>
      <c r="U60" s="1004" t="str">
        <f t="shared" si="11"/>
        <v>.</v>
      </c>
      <c r="V60" s="1004" t="str">
        <f t="shared" si="12"/>
        <v>.</v>
      </c>
      <c r="W60" s="1004" t="str">
        <f t="shared" si="13"/>
        <v>.</v>
      </c>
      <c r="X60" s="1004" t="str">
        <f t="shared" si="14"/>
        <v>.</v>
      </c>
      <c r="Y60" s="1005" t="str">
        <f t="shared" si="15"/>
        <v>.</v>
      </c>
      <c r="Z60" s="116"/>
      <c r="AA60" s="1507" t="str">
        <f t="shared" si="16"/>
        <v>.</v>
      </c>
      <c r="AB60" s="1508" t="str">
        <f t="shared" si="17"/>
        <v>.</v>
      </c>
      <c r="AC60" s="1508" t="str">
        <f t="shared" si="18"/>
        <v>.</v>
      </c>
      <c r="AD60" s="1508" t="str">
        <f t="shared" si="19"/>
        <v>.</v>
      </c>
      <c r="AE60" s="1508" t="str">
        <f t="shared" si="20"/>
        <v>.</v>
      </c>
      <c r="AF60" s="1508" t="str">
        <f t="shared" si="21"/>
        <v>.</v>
      </c>
      <c r="AG60" s="1509" t="str">
        <f t="shared" si="22"/>
        <v>.</v>
      </c>
      <c r="AH60" s="116"/>
      <c r="AI60" s="1003" t="str">
        <f>IF(S60=".",".",SUM($S60:S60))</f>
        <v>.</v>
      </c>
      <c r="AJ60" s="1004" t="str">
        <f>IF(T60=".",".",SUM($S60:T60))</f>
        <v>.</v>
      </c>
      <c r="AK60" s="1004" t="str">
        <f>IF(U60=".",".",SUM($S60:U60))</f>
        <v>.</v>
      </c>
      <c r="AL60" s="1004" t="str">
        <f>IF(V60=".",".",SUM($S60:V60))</f>
        <v>.</v>
      </c>
      <c r="AM60" s="1004" t="str">
        <f>IF(W60=".",".",SUM($S60:W60))</f>
        <v>.</v>
      </c>
      <c r="AN60" s="1004" t="str">
        <f>IF(X60=".",".",SUM($S60:X60))</f>
        <v>.</v>
      </c>
      <c r="AO60" s="1005" t="str">
        <f>IF(Y60=".",".",SUM($S60:Y60))</f>
        <v>.</v>
      </c>
      <c r="AP60" s="116"/>
      <c r="AQ60" s="1507" t="str">
        <f t="shared" si="23"/>
        <v>.</v>
      </c>
      <c r="AR60" s="1508" t="str">
        <f t="shared" si="24"/>
        <v>.</v>
      </c>
      <c r="AS60" s="1508" t="str">
        <f t="shared" si="25"/>
        <v>.</v>
      </c>
      <c r="AT60" s="1508" t="str">
        <f t="shared" si="26"/>
        <v>.</v>
      </c>
      <c r="AU60" s="1508" t="str">
        <f t="shared" si="27"/>
        <v>.</v>
      </c>
      <c r="AV60" s="1508" t="str">
        <f t="shared" si="28"/>
        <v>.</v>
      </c>
      <c r="AW60" s="1509" t="str">
        <f t="shared" si="29"/>
        <v>.</v>
      </c>
      <c r="AX60" s="327"/>
      <c r="AY60" s="116"/>
      <c r="AZ60" s="1474"/>
      <c r="BA60" s="1474"/>
      <c r="BB60" s="1474"/>
    </row>
    <row r="61" spans="1:54" s="189" customFormat="1" x14ac:dyDescent="0.2">
      <c r="A61" s="116"/>
      <c r="B61" s="325"/>
      <c r="C61" s="883" t="str">
        <f>'WK3 - Notional GI Yr1 YIELD'!C204</f>
        <v>Mining</v>
      </c>
      <c r="D61" s="1639" t="str">
        <f>IF('WK2 - Notional General Income'!D231="","",'WK2 - Notional General Income'!D231)</f>
        <v/>
      </c>
      <c r="E61" s="878"/>
      <c r="F61" s="878"/>
      <c r="G61" s="878"/>
      <c r="H61" s="878"/>
      <c r="I61" s="878"/>
      <c r="J61" s="879"/>
      <c r="K61" s="878"/>
      <c r="L61" s="878"/>
      <c r="M61" s="333"/>
      <c r="N61" s="116"/>
      <c r="O61" s="443"/>
      <c r="P61" s="124"/>
      <c r="Q61" s="101"/>
      <c r="R61" s="325"/>
      <c r="S61" s="1003" t="str">
        <f t="shared" si="9"/>
        <v>.</v>
      </c>
      <c r="T61" s="1004" t="str">
        <f t="shared" si="10"/>
        <v>.</v>
      </c>
      <c r="U61" s="1004" t="str">
        <f t="shared" si="11"/>
        <v>.</v>
      </c>
      <c r="V61" s="1004" t="str">
        <f t="shared" si="12"/>
        <v>.</v>
      </c>
      <c r="W61" s="1004" t="str">
        <f t="shared" si="13"/>
        <v>.</v>
      </c>
      <c r="X61" s="1004" t="str">
        <f t="shared" si="14"/>
        <v>.</v>
      </c>
      <c r="Y61" s="1005" t="str">
        <f t="shared" si="15"/>
        <v>.</v>
      </c>
      <c r="Z61" s="116"/>
      <c r="AA61" s="1507" t="str">
        <f t="shared" si="16"/>
        <v>.</v>
      </c>
      <c r="AB61" s="1508" t="str">
        <f t="shared" si="17"/>
        <v>.</v>
      </c>
      <c r="AC61" s="1508" t="str">
        <f t="shared" si="18"/>
        <v>.</v>
      </c>
      <c r="AD61" s="1508" t="str">
        <f t="shared" si="19"/>
        <v>.</v>
      </c>
      <c r="AE61" s="1508" t="str">
        <f t="shared" si="20"/>
        <v>.</v>
      </c>
      <c r="AF61" s="1508" t="str">
        <f t="shared" si="21"/>
        <v>.</v>
      </c>
      <c r="AG61" s="1509" t="str">
        <f t="shared" si="22"/>
        <v>.</v>
      </c>
      <c r="AH61" s="116"/>
      <c r="AI61" s="1003" t="str">
        <f>IF(S61=".",".",SUM($S61:S61))</f>
        <v>.</v>
      </c>
      <c r="AJ61" s="1004" t="str">
        <f>IF(T61=".",".",SUM($S61:T61))</f>
        <v>.</v>
      </c>
      <c r="AK61" s="1004" t="str">
        <f>IF(U61=".",".",SUM($S61:U61))</f>
        <v>.</v>
      </c>
      <c r="AL61" s="1004" t="str">
        <f>IF(V61=".",".",SUM($S61:V61))</f>
        <v>.</v>
      </c>
      <c r="AM61" s="1004" t="str">
        <f>IF(W61=".",".",SUM($S61:W61))</f>
        <v>.</v>
      </c>
      <c r="AN61" s="1004" t="str">
        <f>IF(X61=".",".",SUM($S61:X61))</f>
        <v>.</v>
      </c>
      <c r="AO61" s="1005" t="str">
        <f>IF(Y61=".",".",SUM($S61:Y61))</f>
        <v>.</v>
      </c>
      <c r="AP61" s="116"/>
      <c r="AQ61" s="1507" t="str">
        <f t="shared" si="23"/>
        <v>.</v>
      </c>
      <c r="AR61" s="1508" t="str">
        <f t="shared" si="24"/>
        <v>.</v>
      </c>
      <c r="AS61" s="1508" t="str">
        <f t="shared" si="25"/>
        <v>.</v>
      </c>
      <c r="AT61" s="1508" t="str">
        <f t="shared" si="26"/>
        <v>.</v>
      </c>
      <c r="AU61" s="1508" t="str">
        <f t="shared" si="27"/>
        <v>.</v>
      </c>
      <c r="AV61" s="1508" t="str">
        <f t="shared" si="28"/>
        <v>.</v>
      </c>
      <c r="AW61" s="1509" t="str">
        <f t="shared" si="29"/>
        <v>.</v>
      </c>
      <c r="AX61" s="327"/>
      <c r="AY61" s="116"/>
      <c r="AZ61" s="1474"/>
      <c r="BA61" s="1474"/>
      <c r="BB61" s="1474"/>
    </row>
    <row r="62" spans="1:54" s="189" customFormat="1" x14ac:dyDescent="0.2">
      <c r="A62" s="116"/>
      <c r="B62" s="325"/>
      <c r="C62" s="883" t="str">
        <f>'WK3 - Notional GI Yr1 YIELD'!C205</f>
        <v>Mining</v>
      </c>
      <c r="D62" s="1639" t="str">
        <f>IF('WK2 - Notional General Income'!D232="","",'WK2 - Notional General Income'!D232)</f>
        <v/>
      </c>
      <c r="E62" s="878"/>
      <c r="F62" s="878"/>
      <c r="G62" s="878"/>
      <c r="H62" s="878"/>
      <c r="I62" s="878"/>
      <c r="J62" s="879"/>
      <c r="K62" s="878"/>
      <c r="L62" s="878"/>
      <c r="M62" s="333"/>
      <c r="N62" s="116"/>
      <c r="O62" s="443"/>
      <c r="P62" s="124"/>
      <c r="Q62" s="101"/>
      <c r="R62" s="325"/>
      <c r="S62" s="1003" t="str">
        <f t="shared" si="9"/>
        <v>.</v>
      </c>
      <c r="T62" s="1004" t="str">
        <f t="shared" si="10"/>
        <v>.</v>
      </c>
      <c r="U62" s="1004" t="str">
        <f t="shared" si="11"/>
        <v>.</v>
      </c>
      <c r="V62" s="1004" t="str">
        <f t="shared" si="12"/>
        <v>.</v>
      </c>
      <c r="W62" s="1004" t="str">
        <f t="shared" si="13"/>
        <v>.</v>
      </c>
      <c r="X62" s="1004" t="str">
        <f t="shared" si="14"/>
        <v>.</v>
      </c>
      <c r="Y62" s="1005" t="str">
        <f t="shared" si="15"/>
        <v>.</v>
      </c>
      <c r="Z62" s="116"/>
      <c r="AA62" s="1507" t="str">
        <f t="shared" si="16"/>
        <v>.</v>
      </c>
      <c r="AB62" s="1508" t="str">
        <f t="shared" si="17"/>
        <v>.</v>
      </c>
      <c r="AC62" s="1508" t="str">
        <f t="shared" si="18"/>
        <v>.</v>
      </c>
      <c r="AD62" s="1508" t="str">
        <f t="shared" si="19"/>
        <v>.</v>
      </c>
      <c r="AE62" s="1508" t="str">
        <f t="shared" si="20"/>
        <v>.</v>
      </c>
      <c r="AF62" s="1508" t="str">
        <f t="shared" si="21"/>
        <v>.</v>
      </c>
      <c r="AG62" s="1509" t="str">
        <f t="shared" si="22"/>
        <v>.</v>
      </c>
      <c r="AH62" s="116"/>
      <c r="AI62" s="1003" t="str">
        <f>IF(S62=".",".",SUM($S62:S62))</f>
        <v>.</v>
      </c>
      <c r="AJ62" s="1004" t="str">
        <f>IF(T62=".",".",SUM($S62:T62))</f>
        <v>.</v>
      </c>
      <c r="AK62" s="1004" t="str">
        <f>IF(U62=".",".",SUM($S62:U62))</f>
        <v>.</v>
      </c>
      <c r="AL62" s="1004" t="str">
        <f>IF(V62=".",".",SUM($S62:V62))</f>
        <v>.</v>
      </c>
      <c r="AM62" s="1004" t="str">
        <f>IF(W62=".",".",SUM($S62:W62))</f>
        <v>.</v>
      </c>
      <c r="AN62" s="1004" t="str">
        <f>IF(X62=".",".",SUM($S62:X62))</f>
        <v>.</v>
      </c>
      <c r="AO62" s="1005" t="str">
        <f>IF(Y62=".",".",SUM($S62:Y62))</f>
        <v>.</v>
      </c>
      <c r="AP62" s="116"/>
      <c r="AQ62" s="1507" t="str">
        <f t="shared" si="23"/>
        <v>.</v>
      </c>
      <c r="AR62" s="1508" t="str">
        <f t="shared" si="24"/>
        <v>.</v>
      </c>
      <c r="AS62" s="1508" t="str">
        <f t="shared" si="25"/>
        <v>.</v>
      </c>
      <c r="AT62" s="1508" t="str">
        <f t="shared" si="26"/>
        <v>.</v>
      </c>
      <c r="AU62" s="1508" t="str">
        <f t="shared" si="27"/>
        <v>.</v>
      </c>
      <c r="AV62" s="1508" t="str">
        <f t="shared" si="28"/>
        <v>.</v>
      </c>
      <c r="AW62" s="1509" t="str">
        <f t="shared" si="29"/>
        <v>.</v>
      </c>
      <c r="AX62" s="327"/>
      <c r="AY62" s="116"/>
      <c r="AZ62" s="1474"/>
      <c r="BA62" s="1474"/>
      <c r="BB62" s="1474"/>
    </row>
    <row r="63" spans="1:54" s="189" customFormat="1" x14ac:dyDescent="0.2">
      <c r="A63" s="116"/>
      <c r="B63" s="325"/>
      <c r="C63" s="883" t="str">
        <f>'WK3 - Notional GI Yr1 YIELD'!C206</f>
        <v>Mining</v>
      </c>
      <c r="D63" s="1639" t="str">
        <f>IF('WK2 - Notional General Income'!D233="","",'WK2 - Notional General Income'!D233)</f>
        <v/>
      </c>
      <c r="E63" s="878"/>
      <c r="F63" s="878"/>
      <c r="G63" s="878"/>
      <c r="H63" s="878"/>
      <c r="I63" s="878"/>
      <c r="J63" s="879"/>
      <c r="K63" s="878"/>
      <c r="L63" s="878"/>
      <c r="M63" s="333"/>
      <c r="N63" s="116"/>
      <c r="O63" s="443"/>
      <c r="P63" s="124"/>
      <c r="Q63" s="1474"/>
      <c r="R63" s="325"/>
      <c r="S63" s="1003" t="str">
        <f t="shared" si="9"/>
        <v>.</v>
      </c>
      <c r="T63" s="1004" t="str">
        <f t="shared" si="10"/>
        <v>.</v>
      </c>
      <c r="U63" s="1004" t="str">
        <f t="shared" si="11"/>
        <v>.</v>
      </c>
      <c r="V63" s="1004" t="str">
        <f t="shared" si="12"/>
        <v>.</v>
      </c>
      <c r="W63" s="1004" t="str">
        <f t="shared" si="13"/>
        <v>.</v>
      </c>
      <c r="X63" s="1004" t="str">
        <f t="shared" si="14"/>
        <v>.</v>
      </c>
      <c r="Y63" s="1005" t="str">
        <f t="shared" si="15"/>
        <v>.</v>
      </c>
      <c r="Z63" s="116"/>
      <c r="AA63" s="1507" t="str">
        <f t="shared" si="16"/>
        <v>.</v>
      </c>
      <c r="AB63" s="1508" t="str">
        <f t="shared" si="17"/>
        <v>.</v>
      </c>
      <c r="AC63" s="1508" t="str">
        <f t="shared" si="18"/>
        <v>.</v>
      </c>
      <c r="AD63" s="1508" t="str">
        <f t="shared" si="19"/>
        <v>.</v>
      </c>
      <c r="AE63" s="1508" t="str">
        <f t="shared" si="20"/>
        <v>.</v>
      </c>
      <c r="AF63" s="1508" t="str">
        <f t="shared" si="21"/>
        <v>.</v>
      </c>
      <c r="AG63" s="1509" t="str">
        <f t="shared" si="22"/>
        <v>.</v>
      </c>
      <c r="AH63" s="116"/>
      <c r="AI63" s="1003" t="str">
        <f>IF(S63=".",".",SUM($S63:S63))</f>
        <v>.</v>
      </c>
      <c r="AJ63" s="1004" t="str">
        <f>IF(T63=".",".",SUM($S63:T63))</f>
        <v>.</v>
      </c>
      <c r="AK63" s="1004" t="str">
        <f>IF(U63=".",".",SUM($S63:U63))</f>
        <v>.</v>
      </c>
      <c r="AL63" s="1004" t="str">
        <f>IF(V63=".",".",SUM($S63:V63))</f>
        <v>.</v>
      </c>
      <c r="AM63" s="1004" t="str">
        <f>IF(W63=".",".",SUM($S63:W63))</f>
        <v>.</v>
      </c>
      <c r="AN63" s="1004" t="str">
        <f>IF(X63=".",".",SUM($S63:X63))</f>
        <v>.</v>
      </c>
      <c r="AO63" s="1005" t="str">
        <f>IF(Y63=".",".",SUM($S63:Y63))</f>
        <v>.</v>
      </c>
      <c r="AP63" s="116"/>
      <c r="AQ63" s="1507" t="str">
        <f t="shared" si="23"/>
        <v>.</v>
      </c>
      <c r="AR63" s="1508" t="str">
        <f t="shared" si="24"/>
        <v>.</v>
      </c>
      <c r="AS63" s="1508" t="str">
        <f t="shared" si="25"/>
        <v>.</v>
      </c>
      <c r="AT63" s="1508" t="str">
        <f t="shared" si="26"/>
        <v>.</v>
      </c>
      <c r="AU63" s="1508" t="str">
        <f t="shared" si="27"/>
        <v>.</v>
      </c>
      <c r="AV63" s="1508" t="str">
        <f t="shared" si="28"/>
        <v>.</v>
      </c>
      <c r="AW63" s="1509" t="str">
        <f t="shared" si="29"/>
        <v>.</v>
      </c>
      <c r="AX63" s="327"/>
      <c r="AY63" s="116"/>
      <c r="AZ63" s="1474"/>
      <c r="BA63" s="1474"/>
      <c r="BB63" s="1474"/>
    </row>
    <row r="64" spans="1:54" s="189" customFormat="1" x14ac:dyDescent="0.2">
      <c r="A64" s="116"/>
      <c r="B64" s="325"/>
      <c r="C64" s="883" t="str">
        <f>'WK3 - Notional GI Yr1 YIELD'!C207</f>
        <v>Mining</v>
      </c>
      <c r="D64" s="1639" t="str">
        <f>IF('WK2 - Notional General Income'!D234="","",'WK2 - Notional General Income'!D234)</f>
        <v/>
      </c>
      <c r="E64" s="878"/>
      <c r="F64" s="878"/>
      <c r="G64" s="878"/>
      <c r="H64" s="878"/>
      <c r="I64" s="878"/>
      <c r="J64" s="879"/>
      <c r="K64" s="878"/>
      <c r="L64" s="878"/>
      <c r="M64" s="333"/>
      <c r="N64" s="116"/>
      <c r="O64" s="443"/>
      <c r="P64" s="124"/>
      <c r="Q64" s="1474"/>
      <c r="R64" s="325"/>
      <c r="S64" s="1003" t="str">
        <f t="shared" si="9"/>
        <v>.</v>
      </c>
      <c r="T64" s="1004" t="str">
        <f t="shared" si="10"/>
        <v>.</v>
      </c>
      <c r="U64" s="1004" t="str">
        <f t="shared" si="11"/>
        <v>.</v>
      </c>
      <c r="V64" s="1004" t="str">
        <f t="shared" si="12"/>
        <v>.</v>
      </c>
      <c r="W64" s="1004" t="str">
        <f t="shared" si="13"/>
        <v>.</v>
      </c>
      <c r="X64" s="1004" t="str">
        <f t="shared" si="14"/>
        <v>.</v>
      </c>
      <c r="Y64" s="1005" t="str">
        <f t="shared" si="15"/>
        <v>.</v>
      </c>
      <c r="Z64" s="116"/>
      <c r="AA64" s="1507" t="str">
        <f t="shared" si="16"/>
        <v>.</v>
      </c>
      <c r="AB64" s="1508" t="str">
        <f t="shared" si="17"/>
        <v>.</v>
      </c>
      <c r="AC64" s="1508" t="str">
        <f t="shared" si="18"/>
        <v>.</v>
      </c>
      <c r="AD64" s="1508" t="str">
        <f t="shared" si="19"/>
        <v>.</v>
      </c>
      <c r="AE64" s="1508" t="str">
        <f t="shared" si="20"/>
        <v>.</v>
      </c>
      <c r="AF64" s="1508" t="str">
        <f t="shared" si="21"/>
        <v>.</v>
      </c>
      <c r="AG64" s="1509" t="str">
        <f t="shared" si="22"/>
        <v>.</v>
      </c>
      <c r="AH64" s="116"/>
      <c r="AI64" s="1003" t="str">
        <f>IF(S64=".",".",SUM($S64:S64))</f>
        <v>.</v>
      </c>
      <c r="AJ64" s="1004" t="str">
        <f>IF(T64=".",".",SUM($S64:T64))</f>
        <v>.</v>
      </c>
      <c r="AK64" s="1004" t="str">
        <f>IF(U64=".",".",SUM($S64:U64))</f>
        <v>.</v>
      </c>
      <c r="AL64" s="1004" t="str">
        <f>IF(V64=".",".",SUM($S64:V64))</f>
        <v>.</v>
      </c>
      <c r="AM64" s="1004" t="str">
        <f>IF(W64=".",".",SUM($S64:W64))</f>
        <v>.</v>
      </c>
      <c r="AN64" s="1004" t="str">
        <f>IF(X64=".",".",SUM($S64:X64))</f>
        <v>.</v>
      </c>
      <c r="AO64" s="1005" t="str">
        <f>IF(Y64=".",".",SUM($S64:Y64))</f>
        <v>.</v>
      </c>
      <c r="AP64" s="116"/>
      <c r="AQ64" s="1507" t="str">
        <f t="shared" si="23"/>
        <v>.</v>
      </c>
      <c r="AR64" s="1508" t="str">
        <f t="shared" si="24"/>
        <v>.</v>
      </c>
      <c r="AS64" s="1508" t="str">
        <f t="shared" si="25"/>
        <v>.</v>
      </c>
      <c r="AT64" s="1508" t="str">
        <f t="shared" si="26"/>
        <v>.</v>
      </c>
      <c r="AU64" s="1508" t="str">
        <f t="shared" si="27"/>
        <v>.</v>
      </c>
      <c r="AV64" s="1508" t="str">
        <f t="shared" si="28"/>
        <v>.</v>
      </c>
      <c r="AW64" s="1509" t="str">
        <f t="shared" si="29"/>
        <v>.</v>
      </c>
      <c r="AX64" s="327"/>
      <c r="AY64" s="116"/>
      <c r="AZ64" s="1474"/>
      <c r="BA64" s="1474"/>
      <c r="BB64" s="1474"/>
    </row>
    <row r="65" spans="1:54" s="189" customFormat="1" x14ac:dyDescent="0.2">
      <c r="A65" s="116"/>
      <c r="B65" s="325"/>
      <c r="C65" s="883" t="str">
        <f>'WK3 - Notional GI Yr1 YIELD'!C208</f>
        <v>Mining</v>
      </c>
      <c r="D65" s="1639" t="str">
        <f>IF('WK2 - Notional General Income'!D235="","",'WK2 - Notional General Income'!D235)</f>
        <v/>
      </c>
      <c r="E65" s="878"/>
      <c r="F65" s="878"/>
      <c r="G65" s="878"/>
      <c r="H65" s="878"/>
      <c r="I65" s="878"/>
      <c r="J65" s="879"/>
      <c r="K65" s="878"/>
      <c r="L65" s="878"/>
      <c r="M65" s="333"/>
      <c r="N65" s="116"/>
      <c r="O65" s="443"/>
      <c r="P65" s="124"/>
      <c r="Q65" s="1474"/>
      <c r="R65" s="325"/>
      <c r="S65" s="1003" t="str">
        <f t="shared" si="9"/>
        <v>.</v>
      </c>
      <c r="T65" s="1004" t="str">
        <f t="shared" si="10"/>
        <v>.</v>
      </c>
      <c r="U65" s="1004" t="str">
        <f t="shared" si="11"/>
        <v>.</v>
      </c>
      <c r="V65" s="1004" t="str">
        <f t="shared" si="12"/>
        <v>.</v>
      </c>
      <c r="W65" s="1004" t="str">
        <f t="shared" si="13"/>
        <v>.</v>
      </c>
      <c r="X65" s="1004" t="str">
        <f t="shared" si="14"/>
        <v>.</v>
      </c>
      <c r="Y65" s="1005" t="str">
        <f t="shared" si="15"/>
        <v>.</v>
      </c>
      <c r="Z65" s="116"/>
      <c r="AA65" s="1507" t="str">
        <f t="shared" si="16"/>
        <v>.</v>
      </c>
      <c r="AB65" s="1508" t="str">
        <f t="shared" si="17"/>
        <v>.</v>
      </c>
      <c r="AC65" s="1508" t="str">
        <f t="shared" si="18"/>
        <v>.</v>
      </c>
      <c r="AD65" s="1508" t="str">
        <f t="shared" si="19"/>
        <v>.</v>
      </c>
      <c r="AE65" s="1508" t="str">
        <f t="shared" si="20"/>
        <v>.</v>
      </c>
      <c r="AF65" s="1508" t="str">
        <f t="shared" si="21"/>
        <v>.</v>
      </c>
      <c r="AG65" s="1509" t="str">
        <f t="shared" si="22"/>
        <v>.</v>
      </c>
      <c r="AH65" s="116"/>
      <c r="AI65" s="1003" t="str">
        <f>IF(S65=".",".",SUM($S65:S65))</f>
        <v>.</v>
      </c>
      <c r="AJ65" s="1004" t="str">
        <f>IF(T65=".",".",SUM($S65:T65))</f>
        <v>.</v>
      </c>
      <c r="AK65" s="1004" t="str">
        <f>IF(U65=".",".",SUM($S65:U65))</f>
        <v>.</v>
      </c>
      <c r="AL65" s="1004" t="str">
        <f>IF(V65=".",".",SUM($S65:V65))</f>
        <v>.</v>
      </c>
      <c r="AM65" s="1004" t="str">
        <f>IF(W65=".",".",SUM($S65:W65))</f>
        <v>.</v>
      </c>
      <c r="AN65" s="1004" t="str">
        <f>IF(X65=".",".",SUM($S65:X65))</f>
        <v>.</v>
      </c>
      <c r="AO65" s="1005" t="str">
        <f>IF(Y65=".",".",SUM($S65:Y65))</f>
        <v>.</v>
      </c>
      <c r="AP65" s="116"/>
      <c r="AQ65" s="1507" t="str">
        <f t="shared" si="23"/>
        <v>.</v>
      </c>
      <c r="AR65" s="1508" t="str">
        <f t="shared" si="24"/>
        <v>.</v>
      </c>
      <c r="AS65" s="1508" t="str">
        <f t="shared" si="25"/>
        <v>.</v>
      </c>
      <c r="AT65" s="1508" t="str">
        <f t="shared" si="26"/>
        <v>.</v>
      </c>
      <c r="AU65" s="1508" t="str">
        <f t="shared" si="27"/>
        <v>.</v>
      </c>
      <c r="AV65" s="1508" t="str">
        <f t="shared" si="28"/>
        <v>.</v>
      </c>
      <c r="AW65" s="1509" t="str">
        <f t="shared" si="29"/>
        <v>.</v>
      </c>
      <c r="AX65" s="327"/>
      <c r="AY65" s="116"/>
      <c r="AZ65" s="1474"/>
      <c r="BA65" s="1474"/>
      <c r="BB65" s="1474"/>
    </row>
    <row r="66" spans="1:54" s="189" customFormat="1" x14ac:dyDescent="0.2">
      <c r="A66" s="116"/>
      <c r="B66" s="325"/>
      <c r="C66" s="883" t="str">
        <f>C62</f>
        <v>Mining</v>
      </c>
      <c r="D66" s="1639" t="str">
        <f>IF('WK2 - Notional General Income'!D236="","",'WK2 - Notional General Income'!D236)</f>
        <v/>
      </c>
      <c r="E66" s="878"/>
      <c r="F66" s="878"/>
      <c r="G66" s="878"/>
      <c r="H66" s="878"/>
      <c r="I66" s="878"/>
      <c r="J66" s="879"/>
      <c r="K66" s="878"/>
      <c r="L66" s="878"/>
      <c r="M66" s="333"/>
      <c r="N66" s="116"/>
      <c r="O66" s="443"/>
      <c r="P66" s="124"/>
      <c r="Q66" s="101"/>
      <c r="R66" s="325"/>
      <c r="S66" s="1003" t="str">
        <f t="shared" si="9"/>
        <v>.</v>
      </c>
      <c r="T66" s="1004" t="str">
        <f t="shared" si="10"/>
        <v>.</v>
      </c>
      <c r="U66" s="1004" t="str">
        <f t="shared" si="11"/>
        <v>.</v>
      </c>
      <c r="V66" s="1004" t="str">
        <f t="shared" si="12"/>
        <v>.</v>
      </c>
      <c r="W66" s="1004" t="str">
        <f t="shared" si="13"/>
        <v>.</v>
      </c>
      <c r="X66" s="1004" t="str">
        <f t="shared" si="14"/>
        <v>.</v>
      </c>
      <c r="Y66" s="1005" t="str">
        <f t="shared" si="15"/>
        <v>.</v>
      </c>
      <c r="Z66" s="116"/>
      <c r="AA66" s="1507" t="str">
        <f t="shared" si="16"/>
        <v>.</v>
      </c>
      <c r="AB66" s="1508" t="str">
        <f t="shared" si="17"/>
        <v>.</v>
      </c>
      <c r="AC66" s="1508" t="str">
        <f t="shared" si="18"/>
        <v>.</v>
      </c>
      <c r="AD66" s="1508" t="str">
        <f t="shared" si="19"/>
        <v>.</v>
      </c>
      <c r="AE66" s="1508" t="str">
        <f t="shared" si="20"/>
        <v>.</v>
      </c>
      <c r="AF66" s="1508" t="str">
        <f t="shared" si="21"/>
        <v>.</v>
      </c>
      <c r="AG66" s="1509" t="str">
        <f t="shared" si="22"/>
        <v>.</v>
      </c>
      <c r="AH66" s="116"/>
      <c r="AI66" s="1003" t="str">
        <f>IF(S66=".",".",SUM($S66:S66))</f>
        <v>.</v>
      </c>
      <c r="AJ66" s="1004" t="str">
        <f>IF(T66=".",".",SUM($S66:T66))</f>
        <v>.</v>
      </c>
      <c r="AK66" s="1004" t="str">
        <f>IF(U66=".",".",SUM($S66:U66))</f>
        <v>.</v>
      </c>
      <c r="AL66" s="1004" t="str">
        <f>IF(V66=".",".",SUM($S66:V66))</f>
        <v>.</v>
      </c>
      <c r="AM66" s="1004" t="str">
        <f>IF(W66=".",".",SUM($S66:W66))</f>
        <v>.</v>
      </c>
      <c r="AN66" s="1004" t="str">
        <f>IF(X66=".",".",SUM($S66:X66))</f>
        <v>.</v>
      </c>
      <c r="AO66" s="1005" t="str">
        <f>IF(Y66=".",".",SUM($S66:Y66))</f>
        <v>.</v>
      </c>
      <c r="AP66" s="116"/>
      <c r="AQ66" s="1507" t="str">
        <f t="shared" si="23"/>
        <v>.</v>
      </c>
      <c r="AR66" s="1508" t="str">
        <f t="shared" si="24"/>
        <v>.</v>
      </c>
      <c r="AS66" s="1508" t="str">
        <f t="shared" si="25"/>
        <v>.</v>
      </c>
      <c r="AT66" s="1508" t="str">
        <f t="shared" si="26"/>
        <v>.</v>
      </c>
      <c r="AU66" s="1508" t="str">
        <f t="shared" si="27"/>
        <v>.</v>
      </c>
      <c r="AV66" s="1508" t="str">
        <f t="shared" si="28"/>
        <v>.</v>
      </c>
      <c r="AW66" s="1509" t="str">
        <f t="shared" si="29"/>
        <v>.</v>
      </c>
      <c r="AX66" s="327"/>
      <c r="AY66" s="116"/>
      <c r="AZ66" s="1474"/>
      <c r="BA66" s="1474"/>
      <c r="BB66" s="1474"/>
    </row>
    <row r="67" spans="1:54" s="189" customFormat="1" x14ac:dyDescent="0.2">
      <c r="A67" s="116"/>
      <c r="B67" s="325"/>
      <c r="C67" s="883" t="str">
        <f t="shared" ref="C67" si="32">C66</f>
        <v>Mining</v>
      </c>
      <c r="D67" s="1639" t="str">
        <f>IF('WK2 - Notional General Income'!D237="","",'WK2 - Notional General Income'!D237)</f>
        <v/>
      </c>
      <c r="E67" s="878"/>
      <c r="F67" s="878"/>
      <c r="G67" s="878"/>
      <c r="H67" s="878"/>
      <c r="I67" s="878"/>
      <c r="J67" s="879"/>
      <c r="K67" s="878"/>
      <c r="L67" s="878"/>
      <c r="M67" s="333"/>
      <c r="N67" s="116"/>
      <c r="O67" s="443"/>
      <c r="P67" s="124"/>
      <c r="Q67" s="101"/>
      <c r="R67" s="325"/>
      <c r="S67" s="1003" t="str">
        <f t="shared" si="9"/>
        <v>.</v>
      </c>
      <c r="T67" s="1004" t="str">
        <f t="shared" si="10"/>
        <v>.</v>
      </c>
      <c r="U67" s="1004" t="str">
        <f t="shared" si="11"/>
        <v>.</v>
      </c>
      <c r="V67" s="1004" t="str">
        <f t="shared" si="12"/>
        <v>.</v>
      </c>
      <c r="W67" s="1004" t="str">
        <f t="shared" si="13"/>
        <v>.</v>
      </c>
      <c r="X67" s="1004" t="str">
        <f t="shared" si="14"/>
        <v>.</v>
      </c>
      <c r="Y67" s="1005" t="str">
        <f t="shared" si="15"/>
        <v>.</v>
      </c>
      <c r="Z67" s="116"/>
      <c r="AA67" s="1507" t="str">
        <f t="shared" si="16"/>
        <v>.</v>
      </c>
      <c r="AB67" s="1508" t="str">
        <f t="shared" si="17"/>
        <v>.</v>
      </c>
      <c r="AC67" s="1508" t="str">
        <f t="shared" si="18"/>
        <v>.</v>
      </c>
      <c r="AD67" s="1508" t="str">
        <f t="shared" si="19"/>
        <v>.</v>
      </c>
      <c r="AE67" s="1508" t="str">
        <f t="shared" si="20"/>
        <v>.</v>
      </c>
      <c r="AF67" s="1508" t="str">
        <f t="shared" si="21"/>
        <v>.</v>
      </c>
      <c r="AG67" s="1509" t="str">
        <f t="shared" si="22"/>
        <v>.</v>
      </c>
      <c r="AH67" s="116"/>
      <c r="AI67" s="1003" t="str">
        <f>IF(S67=".",".",SUM($S67:S67))</f>
        <v>.</v>
      </c>
      <c r="AJ67" s="1004" t="str">
        <f>IF(T67=".",".",SUM($S67:T67))</f>
        <v>.</v>
      </c>
      <c r="AK67" s="1004" t="str">
        <f>IF(U67=".",".",SUM($S67:U67))</f>
        <v>.</v>
      </c>
      <c r="AL67" s="1004" t="str">
        <f>IF(V67=".",".",SUM($S67:V67))</f>
        <v>.</v>
      </c>
      <c r="AM67" s="1004" t="str">
        <f>IF(W67=".",".",SUM($S67:W67))</f>
        <v>.</v>
      </c>
      <c r="AN67" s="1004" t="str">
        <f>IF(X67=".",".",SUM($S67:X67))</f>
        <v>.</v>
      </c>
      <c r="AO67" s="1005" t="str">
        <f>IF(Y67=".",".",SUM($S67:Y67))</f>
        <v>.</v>
      </c>
      <c r="AP67" s="116"/>
      <c r="AQ67" s="1507" t="str">
        <f t="shared" si="23"/>
        <v>.</v>
      </c>
      <c r="AR67" s="1508" t="str">
        <f t="shared" si="24"/>
        <v>.</v>
      </c>
      <c r="AS67" s="1508" t="str">
        <f t="shared" si="25"/>
        <v>.</v>
      </c>
      <c r="AT67" s="1508" t="str">
        <f t="shared" si="26"/>
        <v>.</v>
      </c>
      <c r="AU67" s="1508" t="str">
        <f t="shared" si="27"/>
        <v>.</v>
      </c>
      <c r="AV67" s="1508" t="str">
        <f t="shared" si="28"/>
        <v>.</v>
      </c>
      <c r="AW67" s="1509" t="str">
        <f t="shared" si="29"/>
        <v>.</v>
      </c>
      <c r="AX67" s="327"/>
      <c r="AY67" s="116"/>
      <c r="AZ67" s="1474"/>
      <c r="BA67" s="1474"/>
      <c r="BB67" s="1474"/>
    </row>
    <row r="68" spans="1:54" s="189" customFormat="1" x14ac:dyDescent="0.2">
      <c r="A68" s="116"/>
      <c r="B68" s="325"/>
      <c r="C68" s="890"/>
      <c r="D68" s="1642"/>
      <c r="E68" s="1643"/>
      <c r="F68" s="1643"/>
      <c r="G68" s="1643"/>
      <c r="H68" s="1643"/>
      <c r="I68" s="1643"/>
      <c r="J68" s="1644"/>
      <c r="K68" s="1643"/>
      <c r="L68" s="1643"/>
      <c r="M68" s="333"/>
      <c r="N68" s="116"/>
      <c r="O68" s="443"/>
      <c r="P68" s="124"/>
      <c r="Q68" s="101"/>
      <c r="R68" s="325"/>
      <c r="S68" s="1008"/>
      <c r="T68" s="1009"/>
      <c r="U68" s="1009"/>
      <c r="V68" s="1009"/>
      <c r="W68" s="1009"/>
      <c r="X68" s="1009"/>
      <c r="Y68" s="1010"/>
      <c r="Z68" s="116"/>
      <c r="AA68" s="1510"/>
      <c r="AB68" s="1511"/>
      <c r="AC68" s="1511"/>
      <c r="AD68" s="1511"/>
      <c r="AE68" s="1511"/>
      <c r="AF68" s="1511"/>
      <c r="AG68" s="1512"/>
      <c r="AH68" s="116"/>
      <c r="AI68" s="1008"/>
      <c r="AJ68" s="1009"/>
      <c r="AK68" s="1009"/>
      <c r="AL68" s="1009"/>
      <c r="AM68" s="1009"/>
      <c r="AN68" s="1009"/>
      <c r="AO68" s="1010"/>
      <c r="AP68" s="116"/>
      <c r="AQ68" s="1510"/>
      <c r="AR68" s="1511"/>
      <c r="AS68" s="1511"/>
      <c r="AT68" s="1511"/>
      <c r="AU68" s="1511"/>
      <c r="AV68" s="1511"/>
      <c r="AW68" s="1512"/>
      <c r="AX68" s="327"/>
      <c r="AY68" s="116"/>
      <c r="AZ68" s="1474"/>
      <c r="BA68" s="1474"/>
      <c r="BB68" s="1474"/>
    </row>
    <row r="69" spans="1:54" s="189" customFormat="1" ht="12" customHeight="1" x14ac:dyDescent="0.2">
      <c r="A69" s="183"/>
      <c r="B69" s="325"/>
      <c r="C69" s="116"/>
      <c r="D69" s="210"/>
      <c r="E69" s="223"/>
      <c r="F69" s="223"/>
      <c r="G69" s="116"/>
      <c r="H69" s="116"/>
      <c r="I69" s="116"/>
      <c r="J69" s="116"/>
      <c r="K69" s="116"/>
      <c r="L69" s="116"/>
      <c r="M69" s="333"/>
      <c r="N69" s="116"/>
      <c r="O69" s="443"/>
      <c r="P69" s="124"/>
      <c r="Q69" s="101"/>
      <c r="R69" s="325"/>
      <c r="S69" s="386"/>
      <c r="T69" s="386"/>
      <c r="U69" s="386"/>
      <c r="V69" s="386"/>
      <c r="W69" s="386"/>
      <c r="X69" s="386"/>
      <c r="Y69" s="38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327"/>
      <c r="AY69" s="116"/>
      <c r="AZ69" s="1474"/>
      <c r="BA69" s="1474"/>
      <c r="BB69" s="1474"/>
    </row>
    <row r="70" spans="1:54" s="189" customFormat="1" x14ac:dyDescent="0.2">
      <c r="A70" s="183"/>
      <c r="B70" s="325"/>
      <c r="C70" s="144"/>
      <c r="D70" s="116"/>
      <c r="E70" s="223"/>
      <c r="F70" s="223"/>
      <c r="G70" s="116"/>
      <c r="H70" s="116"/>
      <c r="I70" s="116"/>
      <c r="J70" s="116"/>
      <c r="K70" s="116"/>
      <c r="L70" s="116"/>
      <c r="M70" s="333"/>
      <c r="N70" s="116"/>
      <c r="O70" s="443"/>
      <c r="P70" s="124"/>
      <c r="Q70" s="101"/>
      <c r="R70" s="325"/>
      <c r="S70" s="144"/>
      <c r="T70" s="116"/>
      <c r="U70" s="116"/>
      <c r="V70" s="116"/>
      <c r="W70" s="116"/>
      <c r="X70" s="116"/>
      <c r="Y70" s="116"/>
      <c r="Z70" s="116"/>
      <c r="AA70" s="144"/>
      <c r="AB70" s="116"/>
      <c r="AC70" s="116"/>
      <c r="AD70" s="116"/>
      <c r="AE70" s="116"/>
      <c r="AF70" s="116"/>
      <c r="AG70" s="116"/>
      <c r="AH70" s="116"/>
      <c r="AI70" s="144"/>
      <c r="AJ70" s="116"/>
      <c r="AK70" s="116"/>
      <c r="AL70" s="116"/>
      <c r="AM70" s="116"/>
      <c r="AN70" s="116"/>
      <c r="AO70" s="116"/>
      <c r="AP70" s="116"/>
      <c r="AQ70" s="144"/>
      <c r="AR70" s="116"/>
      <c r="AS70" s="116"/>
      <c r="AT70" s="116"/>
      <c r="AU70" s="116"/>
      <c r="AV70" s="116"/>
      <c r="AW70" s="116"/>
      <c r="AX70" s="327"/>
      <c r="AY70" s="116"/>
      <c r="AZ70" s="1474"/>
      <c r="BA70" s="1474"/>
      <c r="BB70" s="1474"/>
    </row>
    <row r="71" spans="1:54" s="189" customFormat="1" ht="4.5" customHeight="1" x14ac:dyDescent="0.2">
      <c r="A71" s="183"/>
      <c r="B71" s="325"/>
      <c r="C71" s="144"/>
      <c r="D71" s="116"/>
      <c r="E71" s="223"/>
      <c r="F71" s="223"/>
      <c r="G71" s="116"/>
      <c r="H71" s="116"/>
      <c r="I71" s="116"/>
      <c r="J71" s="116"/>
      <c r="K71" s="116"/>
      <c r="L71" s="116"/>
      <c r="M71" s="333"/>
      <c r="N71" s="116"/>
      <c r="O71" s="443"/>
      <c r="P71" s="124"/>
      <c r="Q71" s="101"/>
      <c r="R71" s="325"/>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327"/>
      <c r="AY71" s="116"/>
      <c r="AZ71" s="1474"/>
      <c r="BA71" s="1474"/>
      <c r="BB71" s="1474"/>
    </row>
    <row r="72" spans="1:54" s="189" customFormat="1" ht="15" x14ac:dyDescent="0.25">
      <c r="A72" s="183"/>
      <c r="B72" s="325"/>
      <c r="C72" s="267" t="s">
        <v>209</v>
      </c>
      <c r="D72" s="268"/>
      <c r="E72" s="833"/>
      <c r="F72" s="834"/>
      <c r="G72" s="270"/>
      <c r="H72" s="381" t="str">
        <f>$H$21</f>
        <v>$ nominal per year</v>
      </c>
      <c r="I72" s="381"/>
      <c r="J72" s="270" t="str">
        <f>$F$3</f>
        <v>.</v>
      </c>
      <c r="K72" s="270"/>
      <c r="L72" s="271"/>
      <c r="M72" s="333"/>
      <c r="N72" s="116"/>
      <c r="O72" s="1021"/>
      <c r="P72" s="126"/>
      <c r="Q72" s="101"/>
      <c r="R72" s="325"/>
      <c r="S72" s="1011" t="str">
        <f>S$21</f>
        <v>Annual increases (nominal $ per year)</v>
      </c>
      <c r="T72" s="116"/>
      <c r="U72" s="116"/>
      <c r="V72" s="116"/>
      <c r="W72" s="116"/>
      <c r="X72" s="116"/>
      <c r="Y72" s="116"/>
      <c r="Z72" s="116"/>
      <c r="AA72" s="1011" t="str">
        <f>AA$21</f>
        <v>Annual increases (%)</v>
      </c>
      <c r="AB72" s="116"/>
      <c r="AC72" s="116"/>
      <c r="AD72" s="116"/>
      <c r="AE72" s="116"/>
      <c r="AF72" s="116"/>
      <c r="AG72" s="116"/>
      <c r="AH72" s="116"/>
      <c r="AI72" s="1011" t="str">
        <f>AI$21</f>
        <v>Cumulative increases (nominal $ per year)</v>
      </c>
      <c r="AJ72" s="116"/>
      <c r="AK72" s="116"/>
      <c r="AL72" s="116"/>
      <c r="AM72" s="116"/>
      <c r="AN72" s="116"/>
      <c r="AO72" s="116"/>
      <c r="AP72" s="116"/>
      <c r="AQ72" s="1011" t="str">
        <f>AQ$21</f>
        <v>Cumulative increases (%)</v>
      </c>
      <c r="AR72" s="116"/>
      <c r="AS72" s="116"/>
      <c r="AT72" s="116"/>
      <c r="AU72" s="116"/>
      <c r="AV72" s="116"/>
      <c r="AW72" s="116"/>
      <c r="AX72" s="327"/>
      <c r="AY72" s="116"/>
      <c r="AZ72" s="1474"/>
      <c r="BA72" s="1474"/>
      <c r="BB72" s="1474"/>
    </row>
    <row r="73" spans="1:54" s="189" customFormat="1" ht="39" customHeight="1" x14ac:dyDescent="0.2">
      <c r="A73" s="183"/>
      <c r="B73" s="325"/>
      <c r="C73" s="262" t="s">
        <v>169</v>
      </c>
      <c r="D73" s="263" t="s">
        <v>203</v>
      </c>
      <c r="E73" s="264" t="s">
        <v>338</v>
      </c>
      <c r="F73" s="264" t="s">
        <v>339</v>
      </c>
      <c r="G73" s="264" t="s">
        <v>340</v>
      </c>
      <c r="H73" s="264" t="s">
        <v>341</v>
      </c>
      <c r="I73" s="264" t="s">
        <v>342</v>
      </c>
      <c r="J73" s="264" t="s">
        <v>343</v>
      </c>
      <c r="K73" s="264" t="s">
        <v>344</v>
      </c>
      <c r="L73" s="264" t="s">
        <v>345</v>
      </c>
      <c r="M73" s="333"/>
      <c r="N73" s="255"/>
      <c r="O73" s="996" t="str">
        <f>'WK2 - Notional General Income'!$E18</f>
        <v>Number of Assessments</v>
      </c>
      <c r="P73" s="384"/>
      <c r="Q73" s="101"/>
      <c r="R73" s="440"/>
      <c r="S73" s="265" t="s">
        <v>538</v>
      </c>
      <c r="T73" s="387"/>
      <c r="U73" s="387"/>
      <c r="V73" s="387"/>
      <c r="W73" s="387"/>
      <c r="X73" s="387"/>
      <c r="Y73" s="388"/>
      <c r="Z73" s="116"/>
      <c r="AA73" s="996" t="str">
        <f>$S73</f>
        <v>Average Rates - with proposed special variation</v>
      </c>
      <c r="AB73" s="387"/>
      <c r="AC73" s="387"/>
      <c r="AD73" s="387"/>
      <c r="AE73" s="387"/>
      <c r="AF73" s="387"/>
      <c r="AG73" s="388"/>
      <c r="AH73" s="116"/>
      <c r="AI73" s="996" t="str">
        <f>$S73</f>
        <v>Average Rates - with proposed special variation</v>
      </c>
      <c r="AJ73" s="387"/>
      <c r="AK73" s="387"/>
      <c r="AL73" s="387"/>
      <c r="AM73" s="387"/>
      <c r="AN73" s="387"/>
      <c r="AO73" s="388"/>
      <c r="AP73" s="116"/>
      <c r="AQ73" s="996" t="str">
        <f>$S73</f>
        <v>Average Rates - with proposed special variation</v>
      </c>
      <c r="AR73" s="387"/>
      <c r="AS73" s="387"/>
      <c r="AT73" s="387"/>
      <c r="AU73" s="387"/>
      <c r="AV73" s="387"/>
      <c r="AW73" s="388"/>
      <c r="AX73" s="333"/>
      <c r="AY73" s="255"/>
      <c r="AZ73" s="1474"/>
      <c r="BA73" s="1474"/>
      <c r="BB73" s="1474"/>
    </row>
    <row r="74" spans="1:54" s="189" customFormat="1" x14ac:dyDescent="0.2">
      <c r="A74" s="183"/>
      <c r="B74" s="325"/>
      <c r="C74" s="194"/>
      <c r="D74" s="194"/>
      <c r="E74" s="208" t="str">
        <f t="shared" ref="E74:L74" si="33">E23</f>
        <v>2020-21</v>
      </c>
      <c r="F74" s="208" t="str">
        <f t="shared" si="33"/>
        <v>2021-22</v>
      </c>
      <c r="G74" s="208" t="str">
        <f t="shared" si="33"/>
        <v>2022-23</v>
      </c>
      <c r="H74" s="208" t="str">
        <f t="shared" si="33"/>
        <v>2023-24</v>
      </c>
      <c r="I74" s="208" t="str">
        <f t="shared" si="33"/>
        <v>2024-25</v>
      </c>
      <c r="J74" s="208" t="str">
        <f t="shared" si="33"/>
        <v>2025-26</v>
      </c>
      <c r="K74" s="208" t="str">
        <f t="shared" si="33"/>
        <v>2026-27</v>
      </c>
      <c r="L74" s="208" t="str">
        <f t="shared" si="33"/>
        <v>2027-28</v>
      </c>
      <c r="M74" s="333"/>
      <c r="N74" s="116"/>
      <c r="O74" s="1015" t="str">
        <f>E74</f>
        <v>2020-21</v>
      </c>
      <c r="P74" s="1016" t="str">
        <f>F74</f>
        <v>2021-22</v>
      </c>
      <c r="Q74" s="101"/>
      <c r="R74" s="325"/>
      <c r="S74" s="997" t="str">
        <f>S$23</f>
        <v>Year 1</v>
      </c>
      <c r="T74" s="998" t="str">
        <f t="shared" ref="T74:Y74" si="34">T$23</f>
        <v>Year 2</v>
      </c>
      <c r="U74" s="998" t="str">
        <f t="shared" si="34"/>
        <v>Year 3</v>
      </c>
      <c r="V74" s="998" t="str">
        <f t="shared" si="34"/>
        <v>Year 4</v>
      </c>
      <c r="W74" s="998" t="str">
        <f t="shared" si="34"/>
        <v>Year 5</v>
      </c>
      <c r="X74" s="998" t="str">
        <f t="shared" si="34"/>
        <v>Year 6</v>
      </c>
      <c r="Y74" s="999" t="str">
        <f t="shared" si="34"/>
        <v>Year 7</v>
      </c>
      <c r="Z74" s="112"/>
      <c r="AA74" s="997" t="str">
        <f t="shared" ref="AA74:AG74" si="35">AA$23</f>
        <v>Year 1</v>
      </c>
      <c r="AB74" s="998" t="str">
        <f t="shared" si="35"/>
        <v>Year 2</v>
      </c>
      <c r="AC74" s="998" t="str">
        <f t="shared" si="35"/>
        <v>Year 3</v>
      </c>
      <c r="AD74" s="998" t="str">
        <f t="shared" si="35"/>
        <v>Year 4</v>
      </c>
      <c r="AE74" s="998" t="str">
        <f t="shared" si="35"/>
        <v>Year 5</v>
      </c>
      <c r="AF74" s="998" t="str">
        <f t="shared" si="35"/>
        <v>Year 6</v>
      </c>
      <c r="AG74" s="999" t="str">
        <f t="shared" si="35"/>
        <v>Year 7</v>
      </c>
      <c r="AH74" s="112"/>
      <c r="AI74" s="997" t="str">
        <f>AI$23</f>
        <v>Year 1</v>
      </c>
      <c r="AJ74" s="998" t="str">
        <f t="shared" ref="AJ74:AO74" si="36">AJ$23</f>
        <v>Year 2</v>
      </c>
      <c r="AK74" s="998" t="str">
        <f t="shared" si="36"/>
        <v>Year 3</v>
      </c>
      <c r="AL74" s="998" t="str">
        <f t="shared" si="36"/>
        <v>Year 4</v>
      </c>
      <c r="AM74" s="998" t="str">
        <f t="shared" si="36"/>
        <v>Year 5</v>
      </c>
      <c r="AN74" s="998" t="str">
        <f t="shared" si="36"/>
        <v>Year 6</v>
      </c>
      <c r="AO74" s="999" t="str">
        <f t="shared" si="36"/>
        <v>Year 7</v>
      </c>
      <c r="AP74" s="112"/>
      <c r="AQ74" s="997" t="str">
        <f>AQ$23</f>
        <v>Year 1</v>
      </c>
      <c r="AR74" s="998" t="str">
        <f t="shared" ref="AR74:AW74" si="37">AR$23</f>
        <v>Year 2</v>
      </c>
      <c r="AS74" s="998" t="str">
        <f t="shared" si="37"/>
        <v>Year 3</v>
      </c>
      <c r="AT74" s="998" t="str">
        <f t="shared" si="37"/>
        <v>Year 4</v>
      </c>
      <c r="AU74" s="998" t="str">
        <f t="shared" si="37"/>
        <v>Year 5</v>
      </c>
      <c r="AV74" s="998" t="str">
        <f t="shared" si="37"/>
        <v>Year 6</v>
      </c>
      <c r="AW74" s="999" t="str">
        <f t="shared" si="37"/>
        <v>Year 7</v>
      </c>
      <c r="AX74" s="327"/>
      <c r="AY74" s="116"/>
      <c r="AZ74" s="1474"/>
      <c r="BA74" s="1474"/>
      <c r="BB74" s="1474"/>
    </row>
    <row r="75" spans="1:54" s="189" customFormat="1" x14ac:dyDescent="0.2">
      <c r="A75" s="183"/>
      <c r="B75" s="325"/>
      <c r="C75" s="470" t="str">
        <f>'WK2 - Notional General Income'!C47</f>
        <v>Residential</v>
      </c>
      <c r="D75" s="471" t="str">
        <f>IF('WK2 - Notional General Income'!D47="","",'WK2 - Notional General Income'!D47)</f>
        <v/>
      </c>
      <c r="E75" s="836" t="str">
        <f>IF('WK2 - Notional General Income'!M47=".",".",'WK2 - Notional General Income'!M47/'WK2 - Notional General Income'!E47)</f>
        <v>.</v>
      </c>
      <c r="F75" s="836" t="str">
        <f>IF('WK3 - Notional GI Yr1 YIELD'!M47=".",".",'WK3 - Notional GI Yr1 YIELD'!M47/'WK3 - Notional GI Yr1 YIELD'!E47)</f>
        <v>.</v>
      </c>
      <c r="G75" s="873"/>
      <c r="H75" s="873"/>
      <c r="I75" s="873"/>
      <c r="J75" s="873"/>
      <c r="K75" s="873"/>
      <c r="L75" s="873"/>
      <c r="M75" s="333"/>
      <c r="N75" s="116"/>
      <c r="O75" s="1017">
        <f>'WK2 - Notional General Income'!$E47</f>
        <v>0</v>
      </c>
      <c r="P75" s="1018">
        <f>'WK3 - Notional GI Yr1 YIELD'!$E47</f>
        <v>0</v>
      </c>
      <c r="Q75" s="101"/>
      <c r="R75" s="325"/>
      <c r="S75" s="1000" t="str">
        <f>IF(OR(E75=".",F75="."),".",F75-E75)</f>
        <v>.</v>
      </c>
      <c r="T75" s="1001" t="str">
        <f t="shared" ref="T75" si="38">IF(OR(F75=".",G75="."),".",G75-F75)</f>
        <v>.</v>
      </c>
      <c r="U75" s="1001" t="str">
        <f t="shared" ref="U75:Y94" si="39">IF(H75="",".",H75-G75)</f>
        <v>.</v>
      </c>
      <c r="V75" s="1001" t="str">
        <f t="shared" si="39"/>
        <v>.</v>
      </c>
      <c r="W75" s="1001" t="str">
        <f t="shared" si="39"/>
        <v>.</v>
      </c>
      <c r="X75" s="1001" t="str">
        <f t="shared" si="39"/>
        <v>.</v>
      </c>
      <c r="Y75" s="1002" t="str">
        <f t="shared" si="39"/>
        <v>.</v>
      </c>
      <c r="Z75" s="116"/>
      <c r="AA75" s="1513" t="str">
        <f>IFERROR(F75/E75-1,".")</f>
        <v>.</v>
      </c>
      <c r="AB75" s="1514" t="str">
        <f t="shared" ref="AB75:AB138" si="40">IFERROR(G75/F75-1,".")</f>
        <v>.</v>
      </c>
      <c r="AC75" s="1514" t="str">
        <f t="shared" ref="AC75:AC138" si="41">IFERROR(H75/G75-1,".")</f>
        <v>.</v>
      </c>
      <c r="AD75" s="1514" t="str">
        <f t="shared" ref="AD75:AD138" si="42">IFERROR(I75/H75-1,".")</f>
        <v>.</v>
      </c>
      <c r="AE75" s="1514" t="str">
        <f t="shared" ref="AE75:AE138" si="43">IFERROR(J75/I75-1,".")</f>
        <v>.</v>
      </c>
      <c r="AF75" s="1514" t="str">
        <f t="shared" ref="AF75:AF138" si="44">IFERROR(K75/J75-1,".")</f>
        <v>.</v>
      </c>
      <c r="AG75" s="1515" t="str">
        <f t="shared" ref="AG75:AG138" si="45">IFERROR(L75/K75-1,".")</f>
        <v>.</v>
      </c>
      <c r="AH75" s="116"/>
      <c r="AI75" s="1000" t="str">
        <f>IF(S75=".",".",SUM($S75:S75))</f>
        <v>.</v>
      </c>
      <c r="AJ75" s="1001" t="str">
        <f>IF(T75=".",".",SUM($S75:T75))</f>
        <v>.</v>
      </c>
      <c r="AK75" s="1001" t="str">
        <f>IF(U75=".",".",SUM($S75:U75))</f>
        <v>.</v>
      </c>
      <c r="AL75" s="1001" t="str">
        <f>IF(V75=".",".",SUM($S75:V75))</f>
        <v>.</v>
      </c>
      <c r="AM75" s="1001" t="str">
        <f>IF(W75=".",".",SUM($S75:W75))</f>
        <v>.</v>
      </c>
      <c r="AN75" s="1001" t="str">
        <f>IF(X75=".",".",SUM($S75:X75))</f>
        <v>.</v>
      </c>
      <c r="AO75" s="1002" t="str">
        <f>IF(Y75=".",".",SUM($S75:Y75))</f>
        <v>.</v>
      </c>
      <c r="AP75" s="116"/>
      <c r="AQ75" s="1513" t="str">
        <f>IFERROR(F75/$E75-1,".")</f>
        <v>.</v>
      </c>
      <c r="AR75" s="1514" t="str">
        <f t="shared" ref="AR75:AR138" si="46">IFERROR(G75/$E75-1,".")</f>
        <v>.</v>
      </c>
      <c r="AS75" s="1514" t="str">
        <f t="shared" ref="AS75:AS138" si="47">IFERROR(H75/$E75-1,".")</f>
        <v>.</v>
      </c>
      <c r="AT75" s="1514" t="str">
        <f t="shared" ref="AT75:AT138" si="48">IFERROR(I75/$E75-1,".")</f>
        <v>.</v>
      </c>
      <c r="AU75" s="1514" t="str">
        <f t="shared" ref="AU75:AU138" si="49">IFERROR(J75/$E75-1,".")</f>
        <v>.</v>
      </c>
      <c r="AV75" s="1514" t="str">
        <f t="shared" ref="AV75:AV138" si="50">IFERROR(K75/$E75-1,".")</f>
        <v>.</v>
      </c>
      <c r="AW75" s="1515" t="str">
        <f t="shared" ref="AW75:AW138" si="51">IFERROR(L75/$E75-1,".")</f>
        <v>.</v>
      </c>
      <c r="AX75" s="327"/>
      <c r="AY75" s="116"/>
      <c r="AZ75" s="1474"/>
      <c r="BA75" s="1474"/>
      <c r="BB75" s="1474"/>
    </row>
    <row r="76" spans="1:54" s="189" customFormat="1" x14ac:dyDescent="0.2">
      <c r="A76" s="183"/>
      <c r="B76" s="325"/>
      <c r="C76" s="472" t="str">
        <f>'WK2 - Notional General Income'!C48</f>
        <v>Residential</v>
      </c>
      <c r="D76" s="473" t="str">
        <f>IF('WK2 - Notional General Income'!D48="","",'WK2 - Notional General Income'!D48)</f>
        <v/>
      </c>
      <c r="E76" s="837" t="str">
        <f>IF('WK2 - Notional General Income'!M48=".",".",'WK2 - Notional General Income'!M48/'WK2 - Notional General Income'!E48)</f>
        <v>.</v>
      </c>
      <c r="F76" s="837" t="str">
        <f>IF('WK3 - Notional GI Yr1 YIELD'!M48=".",".",'WK3 - Notional GI Yr1 YIELD'!M48/'WK3 - Notional GI Yr1 YIELD'!E48)</f>
        <v>.</v>
      </c>
      <c r="G76" s="874"/>
      <c r="H76" s="874"/>
      <c r="I76" s="874"/>
      <c r="J76" s="874"/>
      <c r="K76" s="1207"/>
      <c r="L76" s="878"/>
      <c r="M76" s="333"/>
      <c r="N76" s="116"/>
      <c r="O76" s="1019">
        <f>'WK2 - Notional General Income'!$E48</f>
        <v>0</v>
      </c>
      <c r="P76" s="1020">
        <f>'WK3 - Notional GI Yr1 YIELD'!$E48</f>
        <v>0</v>
      </c>
      <c r="Q76" s="101"/>
      <c r="R76" s="325"/>
      <c r="S76" s="1003" t="str">
        <f t="shared" ref="S76:S93" si="52">IF(OR(E76=".",F76="."),".",F76-E76)</f>
        <v>.</v>
      </c>
      <c r="T76" s="1004" t="str">
        <f t="shared" ref="T76:T93" si="53">IF(OR(F76=".",G76="."),".",G76-F76)</f>
        <v>.</v>
      </c>
      <c r="U76" s="1004" t="str">
        <f t="shared" si="39"/>
        <v>.</v>
      </c>
      <c r="V76" s="1004" t="str">
        <f t="shared" si="39"/>
        <v>.</v>
      </c>
      <c r="W76" s="1004" t="str">
        <f t="shared" si="39"/>
        <v>.</v>
      </c>
      <c r="X76" s="1004" t="str">
        <f t="shared" si="39"/>
        <v>.</v>
      </c>
      <c r="Y76" s="1005" t="str">
        <f t="shared" si="39"/>
        <v>.</v>
      </c>
      <c r="Z76" s="116"/>
      <c r="AA76" s="1006" t="str">
        <f t="shared" ref="AA76:AA139" si="54">IFERROR(F76/E76-1,".")</f>
        <v>.</v>
      </c>
      <c r="AB76" s="1007" t="str">
        <f t="shared" si="40"/>
        <v>.</v>
      </c>
      <c r="AC76" s="1007" t="str">
        <f t="shared" si="41"/>
        <v>.</v>
      </c>
      <c r="AD76" s="1007" t="str">
        <f t="shared" si="42"/>
        <v>.</v>
      </c>
      <c r="AE76" s="1007" t="str">
        <f t="shared" si="43"/>
        <v>.</v>
      </c>
      <c r="AF76" s="1007" t="str">
        <f t="shared" si="44"/>
        <v>.</v>
      </c>
      <c r="AG76" s="990" t="str">
        <f t="shared" si="45"/>
        <v>.</v>
      </c>
      <c r="AH76" s="116"/>
      <c r="AI76" s="1003" t="str">
        <f>IF(S76=".",".",SUM($S76:S76))</f>
        <v>.</v>
      </c>
      <c r="AJ76" s="1004" t="str">
        <f>IF(T76=".",".",SUM($S76:T76))</f>
        <v>.</v>
      </c>
      <c r="AK76" s="1004" t="str">
        <f>IF(U76=".",".",SUM($S76:U76))</f>
        <v>.</v>
      </c>
      <c r="AL76" s="1004" t="str">
        <f>IF(V76=".",".",SUM($S76:V76))</f>
        <v>.</v>
      </c>
      <c r="AM76" s="1004" t="str">
        <f>IF(W76=".",".",SUM($S76:W76))</f>
        <v>.</v>
      </c>
      <c r="AN76" s="1004" t="str">
        <f>IF(X76=".",".",SUM($S76:X76))</f>
        <v>.</v>
      </c>
      <c r="AO76" s="1005" t="str">
        <f>IF(Y76=".",".",SUM($S76:Y76))</f>
        <v>.</v>
      </c>
      <c r="AP76" s="116"/>
      <c r="AQ76" s="1006" t="str">
        <f t="shared" ref="AQ76:AQ139" si="55">IFERROR(F76/$E76-1,".")</f>
        <v>.</v>
      </c>
      <c r="AR76" s="1007" t="str">
        <f t="shared" si="46"/>
        <v>.</v>
      </c>
      <c r="AS76" s="1007" t="str">
        <f t="shared" si="47"/>
        <v>.</v>
      </c>
      <c r="AT76" s="1007" t="str">
        <f t="shared" si="48"/>
        <v>.</v>
      </c>
      <c r="AU76" s="1007" t="str">
        <f t="shared" si="49"/>
        <v>.</v>
      </c>
      <c r="AV76" s="1007" t="str">
        <f t="shared" si="50"/>
        <v>.</v>
      </c>
      <c r="AW76" s="990" t="str">
        <f t="shared" si="51"/>
        <v>.</v>
      </c>
      <c r="AX76" s="327"/>
      <c r="AY76" s="116"/>
      <c r="AZ76" s="1474"/>
      <c r="BA76" s="1474"/>
      <c r="BB76" s="1474"/>
    </row>
    <row r="77" spans="1:54" s="189" customFormat="1" x14ac:dyDescent="0.2">
      <c r="A77" s="183"/>
      <c r="B77" s="325"/>
      <c r="C77" s="472" t="str">
        <f>'WK2 - Notional General Income'!C49</f>
        <v>Residential</v>
      </c>
      <c r="D77" s="473" t="str">
        <f>IF('WK2 - Notional General Income'!D49="","",'WK2 - Notional General Income'!D49)</f>
        <v/>
      </c>
      <c r="E77" s="837" t="str">
        <f>IF('WK2 - Notional General Income'!M49=".",".",'WK2 - Notional General Income'!M49/'WK2 - Notional General Income'!E49)</f>
        <v>.</v>
      </c>
      <c r="F77" s="837" t="str">
        <f>IF('WK3 - Notional GI Yr1 YIELD'!M49=".",".",'WK3 - Notional GI Yr1 YIELD'!M49/'WK3 - Notional GI Yr1 YIELD'!E49)</f>
        <v>.</v>
      </c>
      <c r="G77" s="874"/>
      <c r="H77" s="874"/>
      <c r="I77" s="874"/>
      <c r="J77" s="874"/>
      <c r="K77" s="874"/>
      <c r="L77" s="878"/>
      <c r="M77" s="333"/>
      <c r="N77" s="116"/>
      <c r="O77" s="1019">
        <f>'WK2 - Notional General Income'!$E49</f>
        <v>0</v>
      </c>
      <c r="P77" s="1020">
        <f>'WK3 - Notional GI Yr1 YIELD'!$E49</f>
        <v>0</v>
      </c>
      <c r="Q77" s="101"/>
      <c r="R77" s="325"/>
      <c r="S77" s="1003" t="str">
        <f t="shared" si="52"/>
        <v>.</v>
      </c>
      <c r="T77" s="1004" t="str">
        <f t="shared" si="53"/>
        <v>.</v>
      </c>
      <c r="U77" s="1004" t="str">
        <f t="shared" si="39"/>
        <v>.</v>
      </c>
      <c r="V77" s="1004" t="str">
        <f t="shared" si="39"/>
        <v>.</v>
      </c>
      <c r="W77" s="1004" t="str">
        <f t="shared" si="39"/>
        <v>.</v>
      </c>
      <c r="X77" s="1004" t="str">
        <f t="shared" si="39"/>
        <v>.</v>
      </c>
      <c r="Y77" s="1005" t="str">
        <f t="shared" si="39"/>
        <v>.</v>
      </c>
      <c r="Z77" s="116"/>
      <c r="AA77" s="1006" t="str">
        <f t="shared" si="54"/>
        <v>.</v>
      </c>
      <c r="AB77" s="1007" t="str">
        <f t="shared" si="40"/>
        <v>.</v>
      </c>
      <c r="AC77" s="1007" t="str">
        <f t="shared" si="41"/>
        <v>.</v>
      </c>
      <c r="AD77" s="1007" t="str">
        <f t="shared" si="42"/>
        <v>.</v>
      </c>
      <c r="AE77" s="1007" t="str">
        <f t="shared" si="43"/>
        <v>.</v>
      </c>
      <c r="AF77" s="1007" t="str">
        <f t="shared" si="44"/>
        <v>.</v>
      </c>
      <c r="AG77" s="990" t="str">
        <f t="shared" si="45"/>
        <v>.</v>
      </c>
      <c r="AH77" s="116"/>
      <c r="AI77" s="1003" t="str">
        <f>IF(S77=".",".",SUM($S77:S77))</f>
        <v>.</v>
      </c>
      <c r="AJ77" s="1004" t="str">
        <f>IF(T77=".",".",SUM($S77:T77))</f>
        <v>.</v>
      </c>
      <c r="AK77" s="1004" t="str">
        <f>IF(U77=".",".",SUM($S77:U77))</f>
        <v>.</v>
      </c>
      <c r="AL77" s="1004" t="str">
        <f>IF(V77=".",".",SUM($S77:V77))</f>
        <v>.</v>
      </c>
      <c r="AM77" s="1004" t="str">
        <f>IF(W77=".",".",SUM($S77:W77))</f>
        <v>.</v>
      </c>
      <c r="AN77" s="1004" t="str">
        <f>IF(X77=".",".",SUM($S77:X77))</f>
        <v>.</v>
      </c>
      <c r="AO77" s="1005" t="str">
        <f>IF(Y77=".",".",SUM($S77:Y77))</f>
        <v>.</v>
      </c>
      <c r="AP77" s="116"/>
      <c r="AQ77" s="1006" t="str">
        <f t="shared" si="55"/>
        <v>.</v>
      </c>
      <c r="AR77" s="1007" t="str">
        <f t="shared" si="46"/>
        <v>.</v>
      </c>
      <c r="AS77" s="1007" t="str">
        <f t="shared" si="47"/>
        <v>.</v>
      </c>
      <c r="AT77" s="1007" t="str">
        <f t="shared" si="48"/>
        <v>.</v>
      </c>
      <c r="AU77" s="1007" t="str">
        <f t="shared" si="49"/>
        <v>.</v>
      </c>
      <c r="AV77" s="1007" t="str">
        <f t="shared" si="50"/>
        <v>.</v>
      </c>
      <c r="AW77" s="990" t="str">
        <f t="shared" si="51"/>
        <v>.</v>
      </c>
      <c r="AX77" s="327"/>
      <c r="AY77" s="116"/>
      <c r="AZ77" s="1474"/>
      <c r="BA77" s="1474"/>
      <c r="BB77" s="1474"/>
    </row>
    <row r="78" spans="1:54" s="189" customFormat="1" x14ac:dyDescent="0.2">
      <c r="A78" s="183"/>
      <c r="B78" s="325"/>
      <c r="C78" s="472" t="str">
        <f>'WK2 - Notional General Income'!C50</f>
        <v>Residential</v>
      </c>
      <c r="D78" s="473" t="str">
        <f>IF('WK2 - Notional General Income'!D50="","",'WK2 - Notional General Income'!D50)</f>
        <v/>
      </c>
      <c r="E78" s="837" t="str">
        <f>IF('WK2 - Notional General Income'!M50=".",".",'WK2 - Notional General Income'!M50/'WK2 - Notional General Income'!E50)</f>
        <v>.</v>
      </c>
      <c r="F78" s="837" t="str">
        <f>IF('WK3 - Notional GI Yr1 YIELD'!M50=".",".",'WK3 - Notional GI Yr1 YIELD'!M50/'WK3 - Notional GI Yr1 YIELD'!E50)</f>
        <v>.</v>
      </c>
      <c r="G78" s="874"/>
      <c r="H78" s="874"/>
      <c r="I78" s="874"/>
      <c r="J78" s="874"/>
      <c r="K78" s="874"/>
      <c r="L78" s="878"/>
      <c r="M78" s="333"/>
      <c r="N78" s="116"/>
      <c r="O78" s="1019">
        <f>'WK2 - Notional General Income'!$E50</f>
        <v>0</v>
      </c>
      <c r="P78" s="1020">
        <f>'WK3 - Notional GI Yr1 YIELD'!$E50</f>
        <v>0</v>
      </c>
      <c r="Q78" s="101"/>
      <c r="R78" s="325"/>
      <c r="S78" s="1003" t="str">
        <f t="shared" si="52"/>
        <v>.</v>
      </c>
      <c r="T78" s="1004" t="str">
        <f t="shared" si="53"/>
        <v>.</v>
      </c>
      <c r="U78" s="1004" t="str">
        <f t="shared" si="39"/>
        <v>.</v>
      </c>
      <c r="V78" s="1004" t="str">
        <f t="shared" si="39"/>
        <v>.</v>
      </c>
      <c r="W78" s="1004" t="str">
        <f t="shared" si="39"/>
        <v>.</v>
      </c>
      <c r="X78" s="1004" t="str">
        <f t="shared" si="39"/>
        <v>.</v>
      </c>
      <c r="Y78" s="1005" t="str">
        <f t="shared" si="39"/>
        <v>.</v>
      </c>
      <c r="Z78" s="116"/>
      <c r="AA78" s="1006" t="str">
        <f t="shared" si="54"/>
        <v>.</v>
      </c>
      <c r="AB78" s="1007" t="str">
        <f t="shared" si="40"/>
        <v>.</v>
      </c>
      <c r="AC78" s="1007" t="str">
        <f t="shared" si="41"/>
        <v>.</v>
      </c>
      <c r="AD78" s="1007" t="str">
        <f t="shared" si="42"/>
        <v>.</v>
      </c>
      <c r="AE78" s="1007" t="str">
        <f t="shared" si="43"/>
        <v>.</v>
      </c>
      <c r="AF78" s="1007" t="str">
        <f t="shared" si="44"/>
        <v>.</v>
      </c>
      <c r="AG78" s="990" t="str">
        <f t="shared" si="45"/>
        <v>.</v>
      </c>
      <c r="AH78" s="116"/>
      <c r="AI78" s="1003" t="str">
        <f>IF(S78=".",".",SUM($S78:S78))</f>
        <v>.</v>
      </c>
      <c r="AJ78" s="1004" t="str">
        <f>IF(T78=".",".",SUM($S78:T78))</f>
        <v>.</v>
      </c>
      <c r="AK78" s="1004" t="str">
        <f>IF(U78=".",".",SUM($S78:U78))</f>
        <v>.</v>
      </c>
      <c r="AL78" s="1004" t="str">
        <f>IF(V78=".",".",SUM($S78:V78))</f>
        <v>.</v>
      </c>
      <c r="AM78" s="1004" t="str">
        <f>IF(W78=".",".",SUM($S78:W78))</f>
        <v>.</v>
      </c>
      <c r="AN78" s="1004" t="str">
        <f>IF(X78=".",".",SUM($S78:X78))</f>
        <v>.</v>
      </c>
      <c r="AO78" s="1005" t="str">
        <f>IF(Y78=".",".",SUM($S78:Y78))</f>
        <v>.</v>
      </c>
      <c r="AP78" s="116"/>
      <c r="AQ78" s="1006" t="str">
        <f t="shared" si="55"/>
        <v>.</v>
      </c>
      <c r="AR78" s="1007" t="str">
        <f t="shared" si="46"/>
        <v>.</v>
      </c>
      <c r="AS78" s="1007" t="str">
        <f t="shared" si="47"/>
        <v>.</v>
      </c>
      <c r="AT78" s="1007" t="str">
        <f t="shared" si="48"/>
        <v>.</v>
      </c>
      <c r="AU78" s="1007" t="str">
        <f t="shared" si="49"/>
        <v>.</v>
      </c>
      <c r="AV78" s="1007" t="str">
        <f t="shared" si="50"/>
        <v>.</v>
      </c>
      <c r="AW78" s="990" t="str">
        <f t="shared" si="51"/>
        <v>.</v>
      </c>
      <c r="AX78" s="327"/>
      <c r="AY78" s="116"/>
      <c r="AZ78" s="1474"/>
      <c r="BA78" s="1474"/>
      <c r="BB78" s="1474"/>
    </row>
    <row r="79" spans="1:54" s="189" customFormat="1" x14ac:dyDescent="0.2">
      <c r="A79" s="183"/>
      <c r="B79" s="325"/>
      <c r="C79" s="472" t="str">
        <f>'WK2 - Notional General Income'!C51</f>
        <v>Residential</v>
      </c>
      <c r="D79" s="1424" t="str">
        <f>IF('WK2 - Notional General Income'!D51="","",'WK2 - Notional General Income'!D51)</f>
        <v/>
      </c>
      <c r="E79" s="837" t="str">
        <f>IF('WK2 - Notional General Income'!M51=".",".",'WK2 - Notional General Income'!M51/'WK2 - Notional General Income'!E51)</f>
        <v>.</v>
      </c>
      <c r="F79" s="837" t="str">
        <f>IF('WK3 - Notional GI Yr1 YIELD'!M51=".",".",'WK3 - Notional GI Yr1 YIELD'!M51/'WK3 - Notional GI Yr1 YIELD'!E51)</f>
        <v>.</v>
      </c>
      <c r="G79" s="874"/>
      <c r="H79" s="874"/>
      <c r="I79" s="874"/>
      <c r="J79" s="874"/>
      <c r="K79" s="874"/>
      <c r="L79" s="878"/>
      <c r="M79" s="333"/>
      <c r="N79" s="116"/>
      <c r="O79" s="1019">
        <f>'WK2 - Notional General Income'!$E51</f>
        <v>0</v>
      </c>
      <c r="P79" s="1020">
        <f>'WK3 - Notional GI Yr1 YIELD'!$E51</f>
        <v>0</v>
      </c>
      <c r="Q79" s="101"/>
      <c r="R79" s="325"/>
      <c r="S79" s="1003" t="str">
        <f t="shared" si="52"/>
        <v>.</v>
      </c>
      <c r="T79" s="1004" t="str">
        <f t="shared" si="53"/>
        <v>.</v>
      </c>
      <c r="U79" s="1004" t="str">
        <f t="shared" si="39"/>
        <v>.</v>
      </c>
      <c r="V79" s="1004" t="str">
        <f t="shared" si="39"/>
        <v>.</v>
      </c>
      <c r="W79" s="1004" t="str">
        <f t="shared" si="39"/>
        <v>.</v>
      </c>
      <c r="X79" s="1004" t="str">
        <f t="shared" si="39"/>
        <v>.</v>
      </c>
      <c r="Y79" s="1005" t="str">
        <f t="shared" si="39"/>
        <v>.</v>
      </c>
      <c r="Z79" s="116"/>
      <c r="AA79" s="1006" t="str">
        <f t="shared" si="54"/>
        <v>.</v>
      </c>
      <c r="AB79" s="1007" t="str">
        <f t="shared" si="40"/>
        <v>.</v>
      </c>
      <c r="AC79" s="1007" t="str">
        <f t="shared" si="41"/>
        <v>.</v>
      </c>
      <c r="AD79" s="1007" t="str">
        <f t="shared" si="42"/>
        <v>.</v>
      </c>
      <c r="AE79" s="1007" t="str">
        <f t="shared" si="43"/>
        <v>.</v>
      </c>
      <c r="AF79" s="1007" t="str">
        <f t="shared" si="44"/>
        <v>.</v>
      </c>
      <c r="AG79" s="990" t="str">
        <f t="shared" si="45"/>
        <v>.</v>
      </c>
      <c r="AH79" s="116"/>
      <c r="AI79" s="1003" t="str">
        <f>IF(S79=".",".",SUM($S79:S79))</f>
        <v>.</v>
      </c>
      <c r="AJ79" s="1004" t="str">
        <f>IF(T79=".",".",SUM($S79:T79))</f>
        <v>.</v>
      </c>
      <c r="AK79" s="1004" t="str">
        <f>IF(U79=".",".",SUM($S79:U79))</f>
        <v>.</v>
      </c>
      <c r="AL79" s="1004" t="str">
        <f>IF(V79=".",".",SUM($S79:V79))</f>
        <v>.</v>
      </c>
      <c r="AM79" s="1004" t="str">
        <f>IF(W79=".",".",SUM($S79:W79))</f>
        <v>.</v>
      </c>
      <c r="AN79" s="1004" t="str">
        <f>IF(X79=".",".",SUM($S79:X79))</f>
        <v>.</v>
      </c>
      <c r="AO79" s="1005" t="str">
        <f>IF(Y79=".",".",SUM($S79:Y79))</f>
        <v>.</v>
      </c>
      <c r="AP79" s="116"/>
      <c r="AQ79" s="1006" t="str">
        <f t="shared" si="55"/>
        <v>.</v>
      </c>
      <c r="AR79" s="1007" t="str">
        <f t="shared" si="46"/>
        <v>.</v>
      </c>
      <c r="AS79" s="1007" t="str">
        <f t="shared" si="47"/>
        <v>.</v>
      </c>
      <c r="AT79" s="1007" t="str">
        <f t="shared" si="48"/>
        <v>.</v>
      </c>
      <c r="AU79" s="1007" t="str">
        <f t="shared" si="49"/>
        <v>.</v>
      </c>
      <c r="AV79" s="1007" t="str">
        <f t="shared" si="50"/>
        <v>.</v>
      </c>
      <c r="AW79" s="990" t="str">
        <f t="shared" si="51"/>
        <v>.</v>
      </c>
      <c r="AX79" s="327"/>
      <c r="AY79" s="116"/>
      <c r="AZ79" s="1474"/>
      <c r="BA79" s="1474"/>
      <c r="BB79" s="1474"/>
    </row>
    <row r="80" spans="1:54" s="189" customFormat="1" x14ac:dyDescent="0.2">
      <c r="A80" s="183"/>
      <c r="B80" s="325"/>
      <c r="C80" s="472" t="str">
        <f>'WK2 - Notional General Income'!C52</f>
        <v>Residential</v>
      </c>
      <c r="D80" s="1424" t="str">
        <f>IF('WK2 - Notional General Income'!D52="","",'WK2 - Notional General Income'!D52)</f>
        <v/>
      </c>
      <c r="E80" s="837" t="str">
        <f>IF('WK2 - Notional General Income'!M52=".",".",'WK2 - Notional General Income'!M52/'WK2 - Notional General Income'!E52)</f>
        <v>.</v>
      </c>
      <c r="F80" s="837" t="str">
        <f>IF('WK3 - Notional GI Yr1 YIELD'!M52=".",".",'WK3 - Notional GI Yr1 YIELD'!M52/'WK3 - Notional GI Yr1 YIELD'!E52)</f>
        <v>.</v>
      </c>
      <c r="G80" s="874"/>
      <c r="H80" s="874"/>
      <c r="I80" s="874"/>
      <c r="J80" s="874"/>
      <c r="K80" s="874"/>
      <c r="L80" s="878"/>
      <c r="M80" s="333"/>
      <c r="N80" s="116"/>
      <c r="O80" s="1019">
        <f>'WK2 - Notional General Income'!$E52</f>
        <v>0</v>
      </c>
      <c r="P80" s="1020">
        <f>'WK3 - Notional GI Yr1 YIELD'!$E52</f>
        <v>0</v>
      </c>
      <c r="Q80" s="101"/>
      <c r="R80" s="325"/>
      <c r="S80" s="1003" t="str">
        <f t="shared" si="52"/>
        <v>.</v>
      </c>
      <c r="T80" s="1004" t="str">
        <f t="shared" si="53"/>
        <v>.</v>
      </c>
      <c r="U80" s="1004" t="str">
        <f t="shared" si="39"/>
        <v>.</v>
      </c>
      <c r="V80" s="1004" t="str">
        <f t="shared" si="39"/>
        <v>.</v>
      </c>
      <c r="W80" s="1004" t="str">
        <f t="shared" si="39"/>
        <v>.</v>
      </c>
      <c r="X80" s="1004" t="str">
        <f t="shared" si="39"/>
        <v>.</v>
      </c>
      <c r="Y80" s="1005" t="str">
        <f t="shared" si="39"/>
        <v>.</v>
      </c>
      <c r="Z80" s="116"/>
      <c r="AA80" s="1006" t="str">
        <f t="shared" si="54"/>
        <v>.</v>
      </c>
      <c r="AB80" s="1007" t="str">
        <f t="shared" si="40"/>
        <v>.</v>
      </c>
      <c r="AC80" s="1007" t="str">
        <f t="shared" si="41"/>
        <v>.</v>
      </c>
      <c r="AD80" s="1007" t="str">
        <f t="shared" si="42"/>
        <v>.</v>
      </c>
      <c r="AE80" s="1007" t="str">
        <f t="shared" si="43"/>
        <v>.</v>
      </c>
      <c r="AF80" s="1007" t="str">
        <f t="shared" si="44"/>
        <v>.</v>
      </c>
      <c r="AG80" s="990" t="str">
        <f t="shared" si="45"/>
        <v>.</v>
      </c>
      <c r="AH80" s="116"/>
      <c r="AI80" s="1003" t="str">
        <f>IF(S80=".",".",SUM($S80:S80))</f>
        <v>.</v>
      </c>
      <c r="AJ80" s="1004" t="str">
        <f>IF(T80=".",".",SUM($S80:T80))</f>
        <v>.</v>
      </c>
      <c r="AK80" s="1004" t="str">
        <f>IF(U80=".",".",SUM($S80:U80))</f>
        <v>.</v>
      </c>
      <c r="AL80" s="1004" t="str">
        <f>IF(V80=".",".",SUM($S80:V80))</f>
        <v>.</v>
      </c>
      <c r="AM80" s="1004" t="str">
        <f>IF(W80=".",".",SUM($S80:W80))</f>
        <v>.</v>
      </c>
      <c r="AN80" s="1004" t="str">
        <f>IF(X80=".",".",SUM($S80:X80))</f>
        <v>.</v>
      </c>
      <c r="AO80" s="1005" t="str">
        <f>IF(Y80=".",".",SUM($S80:Y80))</f>
        <v>.</v>
      </c>
      <c r="AP80" s="116"/>
      <c r="AQ80" s="1006" t="str">
        <f t="shared" si="55"/>
        <v>.</v>
      </c>
      <c r="AR80" s="1007" t="str">
        <f t="shared" si="46"/>
        <v>.</v>
      </c>
      <c r="AS80" s="1007" t="str">
        <f t="shared" si="47"/>
        <v>.</v>
      </c>
      <c r="AT80" s="1007" t="str">
        <f t="shared" si="48"/>
        <v>.</v>
      </c>
      <c r="AU80" s="1007" t="str">
        <f t="shared" si="49"/>
        <v>.</v>
      </c>
      <c r="AV80" s="1007" t="str">
        <f t="shared" si="50"/>
        <v>.</v>
      </c>
      <c r="AW80" s="990" t="str">
        <f t="shared" si="51"/>
        <v>.</v>
      </c>
      <c r="AX80" s="327"/>
      <c r="AY80" s="116"/>
      <c r="AZ80" s="1474"/>
      <c r="BA80" s="1474"/>
      <c r="BB80" s="1474"/>
    </row>
    <row r="81" spans="1:54" s="189" customFormat="1" x14ac:dyDescent="0.2">
      <c r="A81" s="183"/>
      <c r="B81" s="325"/>
      <c r="C81" s="472" t="str">
        <f>'WK2 - Notional General Income'!C53</f>
        <v>Residential</v>
      </c>
      <c r="D81" s="1424" t="str">
        <f>IF('WK2 - Notional General Income'!D53="","",'WK2 - Notional General Income'!D53)</f>
        <v/>
      </c>
      <c r="E81" s="837" t="str">
        <f>IF('WK2 - Notional General Income'!M53=".",".",'WK2 - Notional General Income'!M53/'WK2 - Notional General Income'!E53)</f>
        <v>.</v>
      </c>
      <c r="F81" s="837" t="str">
        <f>IF('WK3 - Notional GI Yr1 YIELD'!M53=".",".",'WK3 - Notional GI Yr1 YIELD'!M53/'WK3 - Notional GI Yr1 YIELD'!E53)</f>
        <v>.</v>
      </c>
      <c r="G81" s="874"/>
      <c r="H81" s="874"/>
      <c r="I81" s="874"/>
      <c r="J81" s="874"/>
      <c r="K81" s="874"/>
      <c r="L81" s="878"/>
      <c r="M81" s="333"/>
      <c r="N81" s="116"/>
      <c r="O81" s="1019">
        <f>'WK2 - Notional General Income'!$E53</f>
        <v>0</v>
      </c>
      <c r="P81" s="1020">
        <f>'WK3 - Notional GI Yr1 YIELD'!$E53</f>
        <v>0</v>
      </c>
      <c r="Q81" s="101"/>
      <c r="R81" s="325"/>
      <c r="S81" s="1003" t="str">
        <f t="shared" si="52"/>
        <v>.</v>
      </c>
      <c r="T81" s="1004" t="str">
        <f t="shared" si="53"/>
        <v>.</v>
      </c>
      <c r="U81" s="1004" t="str">
        <f t="shared" si="39"/>
        <v>.</v>
      </c>
      <c r="V81" s="1004" t="str">
        <f t="shared" si="39"/>
        <v>.</v>
      </c>
      <c r="W81" s="1004" t="str">
        <f t="shared" si="39"/>
        <v>.</v>
      </c>
      <c r="X81" s="1004" t="str">
        <f t="shared" si="39"/>
        <v>.</v>
      </c>
      <c r="Y81" s="1005" t="str">
        <f t="shared" si="39"/>
        <v>.</v>
      </c>
      <c r="Z81" s="116"/>
      <c r="AA81" s="1006" t="str">
        <f t="shared" si="54"/>
        <v>.</v>
      </c>
      <c r="AB81" s="1007" t="str">
        <f t="shared" si="40"/>
        <v>.</v>
      </c>
      <c r="AC81" s="1007" t="str">
        <f t="shared" si="41"/>
        <v>.</v>
      </c>
      <c r="AD81" s="1007" t="str">
        <f t="shared" si="42"/>
        <v>.</v>
      </c>
      <c r="AE81" s="1007" t="str">
        <f t="shared" si="43"/>
        <v>.</v>
      </c>
      <c r="AF81" s="1007" t="str">
        <f t="shared" si="44"/>
        <v>.</v>
      </c>
      <c r="AG81" s="990" t="str">
        <f t="shared" si="45"/>
        <v>.</v>
      </c>
      <c r="AH81" s="116"/>
      <c r="AI81" s="1003" t="str">
        <f>IF(S81=".",".",SUM($S81:S81))</f>
        <v>.</v>
      </c>
      <c r="AJ81" s="1004" t="str">
        <f>IF(T81=".",".",SUM($S81:T81))</f>
        <v>.</v>
      </c>
      <c r="AK81" s="1004" t="str">
        <f>IF(U81=".",".",SUM($S81:U81))</f>
        <v>.</v>
      </c>
      <c r="AL81" s="1004" t="str">
        <f>IF(V81=".",".",SUM($S81:V81))</f>
        <v>.</v>
      </c>
      <c r="AM81" s="1004" t="str">
        <f>IF(W81=".",".",SUM($S81:W81))</f>
        <v>.</v>
      </c>
      <c r="AN81" s="1004" t="str">
        <f>IF(X81=".",".",SUM($S81:X81))</f>
        <v>.</v>
      </c>
      <c r="AO81" s="1005" t="str">
        <f>IF(Y81=".",".",SUM($S81:Y81))</f>
        <v>.</v>
      </c>
      <c r="AP81" s="116"/>
      <c r="AQ81" s="1006" t="str">
        <f t="shared" si="55"/>
        <v>.</v>
      </c>
      <c r="AR81" s="1007" t="str">
        <f t="shared" si="46"/>
        <v>.</v>
      </c>
      <c r="AS81" s="1007" t="str">
        <f t="shared" si="47"/>
        <v>.</v>
      </c>
      <c r="AT81" s="1007" t="str">
        <f t="shared" si="48"/>
        <v>.</v>
      </c>
      <c r="AU81" s="1007" t="str">
        <f t="shared" si="49"/>
        <v>.</v>
      </c>
      <c r="AV81" s="1007" t="str">
        <f t="shared" si="50"/>
        <v>.</v>
      </c>
      <c r="AW81" s="990" t="str">
        <f t="shared" si="51"/>
        <v>.</v>
      </c>
      <c r="AX81" s="327"/>
      <c r="AY81" s="116"/>
      <c r="AZ81" s="1474"/>
      <c r="BA81" s="1474"/>
      <c r="BB81" s="1474"/>
    </row>
    <row r="82" spans="1:54" s="189" customFormat="1" ht="12.75" thickBot="1" x14ac:dyDescent="0.25">
      <c r="A82" s="183"/>
      <c r="B82" s="325"/>
      <c r="C82" s="1428" t="str">
        <f>'WK2 - Notional General Income'!C54</f>
        <v>Residential</v>
      </c>
      <c r="D82" s="1431" t="str">
        <f>IF('WK2 - Notional General Income'!D54="","",'WK2 - Notional General Income'!D54)</f>
        <v/>
      </c>
      <c r="E82" s="1430" t="str">
        <f>IF('WK2 - Notional General Income'!M54=".",".",'WK2 - Notional General Income'!M54/'WK2 - Notional General Income'!E54)</f>
        <v>.</v>
      </c>
      <c r="F82" s="1430" t="str">
        <f>IF('WK3 - Notional GI Yr1 YIELD'!M54=".",".",'WK3 - Notional GI Yr1 YIELD'!M54/'WK3 - Notional GI Yr1 YIELD'!E54)</f>
        <v>.</v>
      </c>
      <c r="G82" s="874"/>
      <c r="H82" s="874"/>
      <c r="I82" s="874"/>
      <c r="J82" s="874"/>
      <c r="K82" s="874"/>
      <c r="L82" s="878"/>
      <c r="M82" s="333"/>
      <c r="N82" s="116"/>
      <c r="O82" s="1019">
        <f>'WK2 - Notional General Income'!$E54</f>
        <v>0</v>
      </c>
      <c r="P82" s="1020">
        <f>'WK3 - Notional GI Yr1 YIELD'!$E54</f>
        <v>0</v>
      </c>
      <c r="Q82" s="101"/>
      <c r="R82" s="325"/>
      <c r="S82" s="1003" t="str">
        <f t="shared" si="52"/>
        <v>.</v>
      </c>
      <c r="T82" s="1004" t="str">
        <f t="shared" si="53"/>
        <v>.</v>
      </c>
      <c r="U82" s="1004" t="str">
        <f t="shared" si="39"/>
        <v>.</v>
      </c>
      <c r="V82" s="1004" t="str">
        <f t="shared" si="39"/>
        <v>.</v>
      </c>
      <c r="W82" s="1004" t="str">
        <f t="shared" si="39"/>
        <v>.</v>
      </c>
      <c r="X82" s="1004" t="str">
        <f t="shared" si="39"/>
        <v>.</v>
      </c>
      <c r="Y82" s="1005" t="str">
        <f t="shared" si="39"/>
        <v>.</v>
      </c>
      <c r="Z82" s="116"/>
      <c r="AA82" s="1006" t="str">
        <f t="shared" si="54"/>
        <v>.</v>
      </c>
      <c r="AB82" s="1007" t="str">
        <f t="shared" si="40"/>
        <v>.</v>
      </c>
      <c r="AC82" s="1007" t="str">
        <f t="shared" si="41"/>
        <v>.</v>
      </c>
      <c r="AD82" s="1007" t="str">
        <f t="shared" si="42"/>
        <v>.</v>
      </c>
      <c r="AE82" s="1007" t="str">
        <f t="shared" si="43"/>
        <v>.</v>
      </c>
      <c r="AF82" s="1007" t="str">
        <f t="shared" si="44"/>
        <v>.</v>
      </c>
      <c r="AG82" s="990" t="str">
        <f t="shared" si="45"/>
        <v>.</v>
      </c>
      <c r="AH82" s="116"/>
      <c r="AI82" s="1003" t="str">
        <f>IF(S82=".",".",SUM($S82:S82))</f>
        <v>.</v>
      </c>
      <c r="AJ82" s="1004" t="str">
        <f>IF(T82=".",".",SUM($S82:T82))</f>
        <v>.</v>
      </c>
      <c r="AK82" s="1004" t="str">
        <f>IF(U82=".",".",SUM($S82:U82))</f>
        <v>.</v>
      </c>
      <c r="AL82" s="1004" t="str">
        <f>IF(V82=".",".",SUM($S82:V82))</f>
        <v>.</v>
      </c>
      <c r="AM82" s="1004" t="str">
        <f>IF(W82=".",".",SUM($S82:W82))</f>
        <v>.</v>
      </c>
      <c r="AN82" s="1004" t="str">
        <f>IF(X82=".",".",SUM($S82:X82))</f>
        <v>.</v>
      </c>
      <c r="AO82" s="1005" t="str">
        <f>IF(Y82=".",".",SUM($S82:Y82))</f>
        <v>.</v>
      </c>
      <c r="AP82" s="116"/>
      <c r="AQ82" s="1006" t="str">
        <f t="shared" si="55"/>
        <v>.</v>
      </c>
      <c r="AR82" s="1007" t="str">
        <f t="shared" si="46"/>
        <v>.</v>
      </c>
      <c r="AS82" s="1007" t="str">
        <f t="shared" si="47"/>
        <v>.</v>
      </c>
      <c r="AT82" s="1007" t="str">
        <f t="shared" si="48"/>
        <v>.</v>
      </c>
      <c r="AU82" s="1007" t="str">
        <f t="shared" si="49"/>
        <v>.</v>
      </c>
      <c r="AV82" s="1007" t="str">
        <f t="shared" si="50"/>
        <v>.</v>
      </c>
      <c r="AW82" s="990" t="str">
        <f t="shared" si="51"/>
        <v>.</v>
      </c>
      <c r="AX82" s="327"/>
      <c r="AY82" s="116"/>
      <c r="AZ82" s="1474"/>
      <c r="BA82" s="1474"/>
      <c r="BB82" s="1474"/>
    </row>
    <row r="83" spans="1:54" s="189" customFormat="1" ht="12.75" thickTop="1" x14ac:dyDescent="0.2">
      <c r="A83" s="183"/>
      <c r="B83" s="325"/>
      <c r="C83" s="472" t="s">
        <v>261</v>
      </c>
      <c r="D83" s="473" t="str">
        <f>IF('WK2 - Notional General Income'!D408="","",'WK2 - Notional General Income'!D408)</f>
        <v/>
      </c>
      <c r="E83" s="837" t="str">
        <f>IF('WK2 - Notional General Income'!M408=".",".",'WK2 - Notional General Income'!M408/'WK2 - Notional General Income'!E408)</f>
        <v>.</v>
      </c>
      <c r="F83" s="837" t="str">
        <f>IF('WK3 - Notional GI Yr1 YIELD'!M408=".",".",'WK3 - Notional GI Yr1 YIELD'!M408/'WK3 - Notional GI Yr1 YIELD'!E408)</f>
        <v>.</v>
      </c>
      <c r="G83" s="874"/>
      <c r="H83" s="874"/>
      <c r="I83" s="874"/>
      <c r="J83" s="874"/>
      <c r="K83" s="874"/>
      <c r="L83" s="1207"/>
      <c r="M83" s="333"/>
      <c r="N83" s="116"/>
      <c r="O83" s="1425">
        <f>'WK2 - Notional General Income'!$E408</f>
        <v>0</v>
      </c>
      <c r="P83" s="1426">
        <f>'WK3 - Notional GI Yr1 YIELD'!$E408</f>
        <v>0</v>
      </c>
      <c r="Q83" s="101"/>
      <c r="R83" s="325"/>
      <c r="S83" s="1003" t="str">
        <f t="shared" si="52"/>
        <v>.</v>
      </c>
      <c r="T83" s="1004" t="str">
        <f t="shared" si="53"/>
        <v>.</v>
      </c>
      <c r="U83" s="1004" t="str">
        <f t="shared" si="39"/>
        <v>.</v>
      </c>
      <c r="V83" s="1004" t="str">
        <f t="shared" si="39"/>
        <v>.</v>
      </c>
      <c r="W83" s="1004" t="str">
        <f t="shared" si="39"/>
        <v>.</v>
      </c>
      <c r="X83" s="1004" t="str">
        <f t="shared" si="39"/>
        <v>.</v>
      </c>
      <c r="Y83" s="1005" t="str">
        <f t="shared" si="39"/>
        <v>.</v>
      </c>
      <c r="Z83" s="116"/>
      <c r="AA83" s="1006" t="str">
        <f t="shared" si="54"/>
        <v>.</v>
      </c>
      <c r="AB83" s="1007" t="str">
        <f t="shared" si="40"/>
        <v>.</v>
      </c>
      <c r="AC83" s="1007" t="str">
        <f t="shared" si="41"/>
        <v>.</v>
      </c>
      <c r="AD83" s="1007" t="str">
        <f t="shared" si="42"/>
        <v>.</v>
      </c>
      <c r="AE83" s="1007" t="str">
        <f t="shared" si="43"/>
        <v>.</v>
      </c>
      <c r="AF83" s="1007" t="str">
        <f t="shared" si="44"/>
        <v>.</v>
      </c>
      <c r="AG83" s="990" t="str">
        <f t="shared" si="45"/>
        <v>.</v>
      </c>
      <c r="AH83" s="116"/>
      <c r="AI83" s="1003" t="str">
        <f>IF(S83=".",".",SUM($S83:S83))</f>
        <v>.</v>
      </c>
      <c r="AJ83" s="1004" t="str">
        <f>IF(T83=".",".",SUM($S83:T83))</f>
        <v>.</v>
      </c>
      <c r="AK83" s="1004" t="str">
        <f>IF(U83=".",".",SUM($S83:U83))</f>
        <v>.</v>
      </c>
      <c r="AL83" s="1004" t="str">
        <f>IF(V83=".",".",SUM($S83:V83))</f>
        <v>.</v>
      </c>
      <c r="AM83" s="1004" t="str">
        <f>IF(W83=".",".",SUM($S83:W83))</f>
        <v>.</v>
      </c>
      <c r="AN83" s="1004" t="str">
        <f>IF(X83=".",".",SUM($S83:X83))</f>
        <v>.</v>
      </c>
      <c r="AO83" s="1005" t="str">
        <f>IF(Y83=".",".",SUM($S83:Y83))</f>
        <v>.</v>
      </c>
      <c r="AP83" s="116"/>
      <c r="AQ83" s="1006" t="str">
        <f t="shared" si="55"/>
        <v>.</v>
      </c>
      <c r="AR83" s="1007" t="str">
        <f t="shared" si="46"/>
        <v>.</v>
      </c>
      <c r="AS83" s="1007" t="str">
        <f t="shared" si="47"/>
        <v>.</v>
      </c>
      <c r="AT83" s="1007" t="str">
        <f t="shared" si="48"/>
        <v>.</v>
      </c>
      <c r="AU83" s="1007" t="str">
        <f t="shared" si="49"/>
        <v>.</v>
      </c>
      <c r="AV83" s="1007" t="str">
        <f t="shared" si="50"/>
        <v>.</v>
      </c>
      <c r="AW83" s="990" t="str">
        <f t="shared" si="51"/>
        <v>.</v>
      </c>
      <c r="AX83" s="327"/>
      <c r="AY83" s="116"/>
      <c r="AZ83" s="1474"/>
      <c r="BA83" s="1474"/>
      <c r="BB83" s="1474"/>
    </row>
    <row r="84" spans="1:54" s="189" customFormat="1" x14ac:dyDescent="0.2">
      <c r="A84" s="183"/>
      <c r="B84" s="325"/>
      <c r="C84" s="472" t="s">
        <v>261</v>
      </c>
      <c r="D84" s="473" t="str">
        <f>IF('WK2 - Notional General Income'!D409="","",'WK2 - Notional General Income'!D409)</f>
        <v/>
      </c>
      <c r="E84" s="837" t="str">
        <f>IF('WK2 - Notional General Income'!M409=".",".",'WK2 - Notional General Income'!M409/'WK2 - Notional General Income'!E409)</f>
        <v>.</v>
      </c>
      <c r="F84" s="837" t="str">
        <f>IF('WK3 - Notional GI Yr1 YIELD'!M409=".",".",'WK3 - Notional GI Yr1 YIELD'!M409/'WK3 - Notional GI Yr1 YIELD'!E409)</f>
        <v>.</v>
      </c>
      <c r="G84" s="874"/>
      <c r="H84" s="874"/>
      <c r="I84" s="874"/>
      <c r="J84" s="874"/>
      <c r="K84" s="874"/>
      <c r="L84" s="1207"/>
      <c r="M84" s="333"/>
      <c r="N84" s="116"/>
      <c r="O84" s="1019">
        <f>'WK2 - Notional General Income'!$E409</f>
        <v>0</v>
      </c>
      <c r="P84" s="1020">
        <f>'WK3 - Notional GI Yr1 YIELD'!$E409</f>
        <v>0</v>
      </c>
      <c r="Q84" s="101"/>
      <c r="R84" s="325"/>
      <c r="S84" s="1003" t="str">
        <f t="shared" si="52"/>
        <v>.</v>
      </c>
      <c r="T84" s="1004" t="str">
        <f t="shared" si="53"/>
        <v>.</v>
      </c>
      <c r="U84" s="1004" t="str">
        <f t="shared" si="39"/>
        <v>.</v>
      </c>
      <c r="V84" s="1004" t="str">
        <f t="shared" si="39"/>
        <v>.</v>
      </c>
      <c r="W84" s="1004" t="str">
        <f t="shared" si="39"/>
        <v>.</v>
      </c>
      <c r="X84" s="1004" t="str">
        <f t="shared" si="39"/>
        <v>.</v>
      </c>
      <c r="Y84" s="1005" t="str">
        <f t="shared" si="39"/>
        <v>.</v>
      </c>
      <c r="Z84" s="116"/>
      <c r="AA84" s="1006" t="str">
        <f t="shared" si="54"/>
        <v>.</v>
      </c>
      <c r="AB84" s="1007" t="str">
        <f t="shared" si="40"/>
        <v>.</v>
      </c>
      <c r="AC84" s="1007" t="str">
        <f t="shared" si="41"/>
        <v>.</v>
      </c>
      <c r="AD84" s="1007" t="str">
        <f t="shared" si="42"/>
        <v>.</v>
      </c>
      <c r="AE84" s="1007" t="str">
        <f t="shared" si="43"/>
        <v>.</v>
      </c>
      <c r="AF84" s="1007" t="str">
        <f t="shared" si="44"/>
        <v>.</v>
      </c>
      <c r="AG84" s="990" t="str">
        <f t="shared" si="45"/>
        <v>.</v>
      </c>
      <c r="AH84" s="116"/>
      <c r="AI84" s="1003" t="str">
        <f>IF(S84=".",".",SUM($S84:S84))</f>
        <v>.</v>
      </c>
      <c r="AJ84" s="1004" t="str">
        <f>IF(T84=".",".",SUM($S84:T84))</f>
        <v>.</v>
      </c>
      <c r="AK84" s="1004" t="str">
        <f>IF(U84=".",".",SUM($S84:U84))</f>
        <v>.</v>
      </c>
      <c r="AL84" s="1004" t="str">
        <f>IF(V84=".",".",SUM($S84:V84))</f>
        <v>.</v>
      </c>
      <c r="AM84" s="1004" t="str">
        <f>IF(W84=".",".",SUM($S84:W84))</f>
        <v>.</v>
      </c>
      <c r="AN84" s="1004" t="str">
        <f>IF(X84=".",".",SUM($S84:X84))</f>
        <v>.</v>
      </c>
      <c r="AO84" s="1005" t="str">
        <f>IF(Y84=".",".",SUM($S84:Y84))</f>
        <v>.</v>
      </c>
      <c r="AP84" s="116"/>
      <c r="AQ84" s="1006" t="str">
        <f t="shared" si="55"/>
        <v>.</v>
      </c>
      <c r="AR84" s="1007" t="str">
        <f t="shared" si="46"/>
        <v>.</v>
      </c>
      <c r="AS84" s="1007" t="str">
        <f t="shared" si="47"/>
        <v>.</v>
      </c>
      <c r="AT84" s="1007" t="str">
        <f t="shared" si="48"/>
        <v>.</v>
      </c>
      <c r="AU84" s="1007" t="str">
        <f t="shared" si="49"/>
        <v>.</v>
      </c>
      <c r="AV84" s="1007" t="str">
        <f t="shared" si="50"/>
        <v>.</v>
      </c>
      <c r="AW84" s="990" t="str">
        <f t="shared" si="51"/>
        <v>.</v>
      </c>
      <c r="AX84" s="327"/>
      <c r="AY84" s="116"/>
      <c r="AZ84" s="1474"/>
      <c r="BA84" s="1474"/>
      <c r="BB84" s="1474"/>
    </row>
    <row r="85" spans="1:54" s="189" customFormat="1" x14ac:dyDescent="0.2">
      <c r="A85" s="183"/>
      <c r="B85" s="325"/>
      <c r="C85" s="472" t="s">
        <v>261</v>
      </c>
      <c r="D85" s="473" t="str">
        <f>IF('WK2 - Notional General Income'!D410="","",'WK2 - Notional General Income'!D410)</f>
        <v/>
      </c>
      <c r="E85" s="837" t="str">
        <f>IF('WK2 - Notional General Income'!M410=".",".",'WK2 - Notional General Income'!M410/'WK2 - Notional General Income'!E410)</f>
        <v>.</v>
      </c>
      <c r="F85" s="837" t="str">
        <f>IF('WK3 - Notional GI Yr1 YIELD'!M410=".",".",'WK3 - Notional GI Yr1 YIELD'!M410/'WK3 - Notional GI Yr1 YIELD'!E410)</f>
        <v>.</v>
      </c>
      <c r="G85" s="874"/>
      <c r="H85" s="874"/>
      <c r="I85" s="874"/>
      <c r="J85" s="874"/>
      <c r="K85" s="874"/>
      <c r="L85" s="878"/>
      <c r="M85" s="333"/>
      <c r="N85" s="116"/>
      <c r="O85" s="1019">
        <f>'WK2 - Notional General Income'!$E410</f>
        <v>0</v>
      </c>
      <c r="P85" s="1020">
        <f>'WK3 - Notional GI Yr1 YIELD'!$E410</f>
        <v>0</v>
      </c>
      <c r="Q85" s="101"/>
      <c r="R85" s="325"/>
      <c r="S85" s="1003" t="str">
        <f t="shared" si="52"/>
        <v>.</v>
      </c>
      <c r="T85" s="1004" t="str">
        <f t="shared" si="53"/>
        <v>.</v>
      </c>
      <c r="U85" s="1004" t="str">
        <f t="shared" si="39"/>
        <v>.</v>
      </c>
      <c r="V85" s="1004" t="str">
        <f t="shared" si="39"/>
        <v>.</v>
      </c>
      <c r="W85" s="1004" t="str">
        <f t="shared" si="39"/>
        <v>.</v>
      </c>
      <c r="X85" s="1004" t="str">
        <f t="shared" si="39"/>
        <v>.</v>
      </c>
      <c r="Y85" s="1005" t="str">
        <f t="shared" si="39"/>
        <v>.</v>
      </c>
      <c r="Z85" s="116"/>
      <c r="AA85" s="1006" t="str">
        <f t="shared" si="54"/>
        <v>.</v>
      </c>
      <c r="AB85" s="1007" t="str">
        <f t="shared" si="40"/>
        <v>.</v>
      </c>
      <c r="AC85" s="1007" t="str">
        <f t="shared" si="41"/>
        <v>.</v>
      </c>
      <c r="AD85" s="1007" t="str">
        <f t="shared" si="42"/>
        <v>.</v>
      </c>
      <c r="AE85" s="1007" t="str">
        <f t="shared" si="43"/>
        <v>.</v>
      </c>
      <c r="AF85" s="1007" t="str">
        <f t="shared" si="44"/>
        <v>.</v>
      </c>
      <c r="AG85" s="990" t="str">
        <f t="shared" si="45"/>
        <v>.</v>
      </c>
      <c r="AH85" s="116"/>
      <c r="AI85" s="1003" t="str">
        <f>IF(S85=".",".",SUM($S85:S85))</f>
        <v>.</v>
      </c>
      <c r="AJ85" s="1004" t="str">
        <f>IF(T85=".",".",SUM($S85:T85))</f>
        <v>.</v>
      </c>
      <c r="AK85" s="1004" t="str">
        <f>IF(U85=".",".",SUM($S85:U85))</f>
        <v>.</v>
      </c>
      <c r="AL85" s="1004" t="str">
        <f>IF(V85=".",".",SUM($S85:V85))</f>
        <v>.</v>
      </c>
      <c r="AM85" s="1004" t="str">
        <f>IF(W85=".",".",SUM($S85:W85))</f>
        <v>.</v>
      </c>
      <c r="AN85" s="1004" t="str">
        <f>IF(X85=".",".",SUM($S85:X85))</f>
        <v>.</v>
      </c>
      <c r="AO85" s="1005" t="str">
        <f>IF(Y85=".",".",SUM($S85:Y85))</f>
        <v>.</v>
      </c>
      <c r="AP85" s="116"/>
      <c r="AQ85" s="1006" t="str">
        <f t="shared" si="55"/>
        <v>.</v>
      </c>
      <c r="AR85" s="1007" t="str">
        <f t="shared" si="46"/>
        <v>.</v>
      </c>
      <c r="AS85" s="1007" t="str">
        <f t="shared" si="47"/>
        <v>.</v>
      </c>
      <c r="AT85" s="1007" t="str">
        <f t="shared" si="48"/>
        <v>.</v>
      </c>
      <c r="AU85" s="1007" t="str">
        <f t="shared" si="49"/>
        <v>.</v>
      </c>
      <c r="AV85" s="1007" t="str">
        <f t="shared" si="50"/>
        <v>.</v>
      </c>
      <c r="AW85" s="990" t="str">
        <f t="shared" si="51"/>
        <v>.</v>
      </c>
      <c r="AX85" s="327"/>
      <c r="AY85" s="116"/>
      <c r="AZ85" s="1474"/>
      <c r="BA85" s="1474"/>
      <c r="BB85" s="1474"/>
    </row>
    <row r="86" spans="1:54" s="189" customFormat="1" x14ac:dyDescent="0.2">
      <c r="A86" s="183"/>
      <c r="B86" s="325"/>
      <c r="C86" s="472" t="s">
        <v>261</v>
      </c>
      <c r="D86" s="473" t="str">
        <f>IF('WK2 - Notional General Income'!D411="","",'WK2 - Notional General Income'!D411)</f>
        <v/>
      </c>
      <c r="E86" s="837" t="str">
        <f>IF('WK2 - Notional General Income'!M411=".",".",'WK2 - Notional General Income'!M411/'WK2 - Notional General Income'!E411)</f>
        <v>.</v>
      </c>
      <c r="F86" s="837" t="str">
        <f>IF('WK3 - Notional GI Yr1 YIELD'!M411=".",".",'WK3 - Notional GI Yr1 YIELD'!M411/'WK3 - Notional GI Yr1 YIELD'!E411)</f>
        <v>.</v>
      </c>
      <c r="G86" s="874"/>
      <c r="H86" s="874"/>
      <c r="I86" s="874"/>
      <c r="J86" s="874"/>
      <c r="K86" s="874"/>
      <c r="L86" s="878"/>
      <c r="M86" s="333"/>
      <c r="N86" s="116"/>
      <c r="O86" s="1019">
        <f>'WK2 - Notional General Income'!$E411</f>
        <v>0</v>
      </c>
      <c r="P86" s="1020">
        <f>'WK3 - Notional GI Yr1 YIELD'!$E411</f>
        <v>0</v>
      </c>
      <c r="Q86" s="101"/>
      <c r="R86" s="325"/>
      <c r="S86" s="1003" t="str">
        <f t="shared" si="52"/>
        <v>.</v>
      </c>
      <c r="T86" s="1004" t="str">
        <f t="shared" si="53"/>
        <v>.</v>
      </c>
      <c r="U86" s="1004" t="str">
        <f t="shared" si="39"/>
        <v>.</v>
      </c>
      <c r="V86" s="1004" t="str">
        <f t="shared" si="39"/>
        <v>.</v>
      </c>
      <c r="W86" s="1004" t="str">
        <f t="shared" si="39"/>
        <v>.</v>
      </c>
      <c r="X86" s="1004" t="str">
        <f t="shared" si="39"/>
        <v>.</v>
      </c>
      <c r="Y86" s="1005" t="str">
        <f t="shared" si="39"/>
        <v>.</v>
      </c>
      <c r="Z86" s="116"/>
      <c r="AA86" s="1006" t="str">
        <f t="shared" si="54"/>
        <v>.</v>
      </c>
      <c r="AB86" s="1007" t="str">
        <f t="shared" si="40"/>
        <v>.</v>
      </c>
      <c r="AC86" s="1007" t="str">
        <f t="shared" si="41"/>
        <v>.</v>
      </c>
      <c r="AD86" s="1007" t="str">
        <f t="shared" si="42"/>
        <v>.</v>
      </c>
      <c r="AE86" s="1007" t="str">
        <f t="shared" si="43"/>
        <v>.</v>
      </c>
      <c r="AF86" s="1007" t="str">
        <f t="shared" si="44"/>
        <v>.</v>
      </c>
      <c r="AG86" s="990" t="str">
        <f t="shared" si="45"/>
        <v>.</v>
      </c>
      <c r="AH86" s="116"/>
      <c r="AI86" s="1003" t="str">
        <f>IF(S86=".",".",SUM($S86:S86))</f>
        <v>.</v>
      </c>
      <c r="AJ86" s="1004" t="str">
        <f>IF(T86=".",".",SUM($S86:T86))</f>
        <v>.</v>
      </c>
      <c r="AK86" s="1004" t="str">
        <f>IF(U86=".",".",SUM($S86:U86))</f>
        <v>.</v>
      </c>
      <c r="AL86" s="1004" t="str">
        <f>IF(V86=".",".",SUM($S86:V86))</f>
        <v>.</v>
      </c>
      <c r="AM86" s="1004" t="str">
        <f>IF(W86=".",".",SUM($S86:W86))</f>
        <v>.</v>
      </c>
      <c r="AN86" s="1004" t="str">
        <f>IF(X86=".",".",SUM($S86:X86))</f>
        <v>.</v>
      </c>
      <c r="AO86" s="1005" t="str">
        <f>IF(Y86=".",".",SUM($S86:Y86))</f>
        <v>.</v>
      </c>
      <c r="AP86" s="116"/>
      <c r="AQ86" s="1006" t="str">
        <f t="shared" si="55"/>
        <v>.</v>
      </c>
      <c r="AR86" s="1007" t="str">
        <f t="shared" si="46"/>
        <v>.</v>
      </c>
      <c r="AS86" s="1007" t="str">
        <f t="shared" si="47"/>
        <v>.</v>
      </c>
      <c r="AT86" s="1007" t="str">
        <f t="shared" si="48"/>
        <v>.</v>
      </c>
      <c r="AU86" s="1007" t="str">
        <f t="shared" si="49"/>
        <v>.</v>
      </c>
      <c r="AV86" s="1007" t="str">
        <f t="shared" si="50"/>
        <v>.</v>
      </c>
      <c r="AW86" s="990" t="str">
        <f t="shared" si="51"/>
        <v>.</v>
      </c>
      <c r="AX86" s="327"/>
      <c r="AY86" s="116"/>
      <c r="AZ86" s="1474"/>
      <c r="BA86" s="1474"/>
      <c r="BB86" s="1474"/>
    </row>
    <row r="87" spans="1:54" s="189" customFormat="1" x14ac:dyDescent="0.2">
      <c r="A87" s="183"/>
      <c r="B87" s="325"/>
      <c r="C87" s="472" t="s">
        <v>261</v>
      </c>
      <c r="D87" s="473" t="str">
        <f>IF('WK2 - Notional General Income'!D412="","",'WK2 - Notional General Income'!D412)</f>
        <v/>
      </c>
      <c r="E87" s="837" t="str">
        <f>IF('WK2 - Notional General Income'!M412=".",".",'WK2 - Notional General Income'!M412/'WK2 - Notional General Income'!E412)</f>
        <v>.</v>
      </c>
      <c r="F87" s="837" t="str">
        <f>IF('WK3 - Notional GI Yr1 YIELD'!M412=".",".",'WK3 - Notional GI Yr1 YIELD'!M412/'WK3 - Notional GI Yr1 YIELD'!E412)</f>
        <v>.</v>
      </c>
      <c r="G87" s="874"/>
      <c r="H87" s="874"/>
      <c r="I87" s="874"/>
      <c r="J87" s="874"/>
      <c r="K87" s="874"/>
      <c r="L87" s="878"/>
      <c r="M87" s="333"/>
      <c r="N87" s="116"/>
      <c r="O87" s="1019">
        <f>'WK2 - Notional General Income'!$E412</f>
        <v>0</v>
      </c>
      <c r="P87" s="1020">
        <f>'WK3 - Notional GI Yr1 YIELD'!$E412</f>
        <v>0</v>
      </c>
      <c r="Q87" s="101"/>
      <c r="R87" s="325"/>
      <c r="S87" s="1003" t="str">
        <f t="shared" si="52"/>
        <v>.</v>
      </c>
      <c r="T87" s="1004" t="str">
        <f t="shared" si="53"/>
        <v>.</v>
      </c>
      <c r="U87" s="1004" t="str">
        <f t="shared" si="39"/>
        <v>.</v>
      </c>
      <c r="V87" s="1004" t="str">
        <f t="shared" si="39"/>
        <v>.</v>
      </c>
      <c r="W87" s="1004" t="str">
        <f t="shared" si="39"/>
        <v>.</v>
      </c>
      <c r="X87" s="1004" t="str">
        <f t="shared" si="39"/>
        <v>.</v>
      </c>
      <c r="Y87" s="1005" t="str">
        <f t="shared" si="39"/>
        <v>.</v>
      </c>
      <c r="Z87" s="116"/>
      <c r="AA87" s="1006" t="str">
        <f t="shared" si="54"/>
        <v>.</v>
      </c>
      <c r="AB87" s="1007" t="str">
        <f t="shared" si="40"/>
        <v>.</v>
      </c>
      <c r="AC87" s="1007" t="str">
        <f t="shared" si="41"/>
        <v>.</v>
      </c>
      <c r="AD87" s="1007" t="str">
        <f t="shared" si="42"/>
        <v>.</v>
      </c>
      <c r="AE87" s="1007" t="str">
        <f t="shared" si="43"/>
        <v>.</v>
      </c>
      <c r="AF87" s="1007" t="str">
        <f t="shared" si="44"/>
        <v>.</v>
      </c>
      <c r="AG87" s="990" t="str">
        <f t="shared" si="45"/>
        <v>.</v>
      </c>
      <c r="AH87" s="116"/>
      <c r="AI87" s="1003" t="str">
        <f>IF(S87=".",".",SUM($S87:S87))</f>
        <v>.</v>
      </c>
      <c r="AJ87" s="1004" t="str">
        <f>IF(T87=".",".",SUM($S87:T87))</f>
        <v>.</v>
      </c>
      <c r="AK87" s="1004" t="str">
        <f>IF(U87=".",".",SUM($S87:U87))</f>
        <v>.</v>
      </c>
      <c r="AL87" s="1004" t="str">
        <f>IF(V87=".",".",SUM($S87:V87))</f>
        <v>.</v>
      </c>
      <c r="AM87" s="1004" t="str">
        <f>IF(W87=".",".",SUM($S87:W87))</f>
        <v>.</v>
      </c>
      <c r="AN87" s="1004" t="str">
        <f>IF(X87=".",".",SUM($S87:X87))</f>
        <v>.</v>
      </c>
      <c r="AO87" s="1005" t="str">
        <f>IF(Y87=".",".",SUM($S87:Y87))</f>
        <v>.</v>
      </c>
      <c r="AP87" s="116"/>
      <c r="AQ87" s="1006" t="str">
        <f t="shared" si="55"/>
        <v>.</v>
      </c>
      <c r="AR87" s="1007" t="str">
        <f t="shared" si="46"/>
        <v>.</v>
      </c>
      <c r="AS87" s="1007" t="str">
        <f t="shared" si="47"/>
        <v>.</v>
      </c>
      <c r="AT87" s="1007" t="str">
        <f t="shared" si="48"/>
        <v>.</v>
      </c>
      <c r="AU87" s="1007" t="str">
        <f t="shared" si="49"/>
        <v>.</v>
      </c>
      <c r="AV87" s="1007" t="str">
        <f t="shared" si="50"/>
        <v>.</v>
      </c>
      <c r="AW87" s="990" t="str">
        <f t="shared" si="51"/>
        <v>.</v>
      </c>
      <c r="AX87" s="327"/>
      <c r="AY87" s="116"/>
      <c r="AZ87" s="1474"/>
      <c r="BA87" s="1474"/>
      <c r="BB87" s="1474"/>
    </row>
    <row r="88" spans="1:54" s="189" customFormat="1" x14ac:dyDescent="0.2">
      <c r="A88" s="183"/>
      <c r="B88" s="325"/>
      <c r="C88" s="472" t="s">
        <v>261</v>
      </c>
      <c r="D88" s="473" t="str">
        <f>IF('WK2 - Notional General Income'!D413="","",'WK2 - Notional General Income'!D413)</f>
        <v/>
      </c>
      <c r="E88" s="837" t="str">
        <f>IF('WK2 - Notional General Income'!M413=".",".",'WK2 - Notional General Income'!M413/'WK2 - Notional General Income'!E413)</f>
        <v>.</v>
      </c>
      <c r="F88" s="837" t="str">
        <f>IF('WK3 - Notional GI Yr1 YIELD'!M413=".",".",'WK3 - Notional GI Yr1 YIELD'!M413/'WK3 - Notional GI Yr1 YIELD'!E413)</f>
        <v>.</v>
      </c>
      <c r="G88" s="874"/>
      <c r="H88" s="874"/>
      <c r="I88" s="874"/>
      <c r="J88" s="874"/>
      <c r="K88" s="874"/>
      <c r="L88" s="878"/>
      <c r="M88" s="333"/>
      <c r="N88" s="116"/>
      <c r="O88" s="1019">
        <f>'WK2 - Notional General Income'!$E413</f>
        <v>0</v>
      </c>
      <c r="P88" s="1020">
        <f>'WK3 - Notional GI Yr1 YIELD'!$E413</f>
        <v>0</v>
      </c>
      <c r="Q88" s="101"/>
      <c r="R88" s="325"/>
      <c r="S88" s="1003" t="str">
        <f t="shared" si="52"/>
        <v>.</v>
      </c>
      <c r="T88" s="1004" t="str">
        <f t="shared" si="53"/>
        <v>.</v>
      </c>
      <c r="U88" s="1004" t="str">
        <f t="shared" si="39"/>
        <v>.</v>
      </c>
      <c r="V88" s="1004" t="str">
        <f t="shared" si="39"/>
        <v>.</v>
      </c>
      <c r="W88" s="1004" t="str">
        <f t="shared" si="39"/>
        <v>.</v>
      </c>
      <c r="X88" s="1004" t="str">
        <f t="shared" si="39"/>
        <v>.</v>
      </c>
      <c r="Y88" s="1005" t="str">
        <f t="shared" si="39"/>
        <v>.</v>
      </c>
      <c r="Z88" s="116"/>
      <c r="AA88" s="1006" t="str">
        <f t="shared" si="54"/>
        <v>.</v>
      </c>
      <c r="AB88" s="1007" t="str">
        <f t="shared" si="40"/>
        <v>.</v>
      </c>
      <c r="AC88" s="1007" t="str">
        <f t="shared" si="41"/>
        <v>.</v>
      </c>
      <c r="AD88" s="1007" t="str">
        <f t="shared" si="42"/>
        <v>.</v>
      </c>
      <c r="AE88" s="1007" t="str">
        <f t="shared" si="43"/>
        <v>.</v>
      </c>
      <c r="AF88" s="1007" t="str">
        <f t="shared" si="44"/>
        <v>.</v>
      </c>
      <c r="AG88" s="990" t="str">
        <f t="shared" si="45"/>
        <v>.</v>
      </c>
      <c r="AH88" s="116"/>
      <c r="AI88" s="1003" t="str">
        <f>IF(S88=".",".",SUM($S88:S88))</f>
        <v>.</v>
      </c>
      <c r="AJ88" s="1004" t="str">
        <f>IF(T88=".",".",SUM($S88:T88))</f>
        <v>.</v>
      </c>
      <c r="AK88" s="1004" t="str">
        <f>IF(U88=".",".",SUM($S88:U88))</f>
        <v>.</v>
      </c>
      <c r="AL88" s="1004" t="str">
        <f>IF(V88=".",".",SUM($S88:V88))</f>
        <v>.</v>
      </c>
      <c r="AM88" s="1004" t="str">
        <f>IF(W88=".",".",SUM($S88:W88))</f>
        <v>.</v>
      </c>
      <c r="AN88" s="1004" t="str">
        <f>IF(X88=".",".",SUM($S88:X88))</f>
        <v>.</v>
      </c>
      <c r="AO88" s="1005" t="str">
        <f>IF(Y88=".",".",SUM($S88:Y88))</f>
        <v>.</v>
      </c>
      <c r="AP88" s="116"/>
      <c r="AQ88" s="1006" t="str">
        <f t="shared" si="55"/>
        <v>.</v>
      </c>
      <c r="AR88" s="1007" t="str">
        <f t="shared" si="46"/>
        <v>.</v>
      </c>
      <c r="AS88" s="1007" t="str">
        <f t="shared" si="47"/>
        <v>.</v>
      </c>
      <c r="AT88" s="1007" t="str">
        <f t="shared" si="48"/>
        <v>.</v>
      </c>
      <c r="AU88" s="1007" t="str">
        <f t="shared" si="49"/>
        <v>.</v>
      </c>
      <c r="AV88" s="1007" t="str">
        <f t="shared" si="50"/>
        <v>.</v>
      </c>
      <c r="AW88" s="990" t="str">
        <f t="shared" si="51"/>
        <v>.</v>
      </c>
      <c r="AX88" s="327"/>
      <c r="AY88" s="116"/>
      <c r="AZ88" s="1474"/>
      <c r="BA88" s="1474"/>
      <c r="BB88" s="1474"/>
    </row>
    <row r="89" spans="1:54" s="189" customFormat="1" x14ac:dyDescent="0.2">
      <c r="A89" s="183"/>
      <c r="B89" s="325"/>
      <c r="C89" s="472" t="s">
        <v>261</v>
      </c>
      <c r="D89" s="473" t="str">
        <f>IF('WK2 - Notional General Income'!D414="","",'WK2 - Notional General Income'!D414)</f>
        <v/>
      </c>
      <c r="E89" s="837" t="str">
        <f>IF('WK2 - Notional General Income'!M414=".",".",'WK2 - Notional General Income'!M414/'WK2 - Notional General Income'!E414)</f>
        <v>.</v>
      </c>
      <c r="F89" s="837" t="str">
        <f>IF('WK3 - Notional GI Yr1 YIELD'!M414=".",".",'WK3 - Notional GI Yr1 YIELD'!M414/'WK3 - Notional GI Yr1 YIELD'!E414)</f>
        <v>.</v>
      </c>
      <c r="G89" s="874"/>
      <c r="H89" s="874"/>
      <c r="I89" s="874"/>
      <c r="J89" s="874"/>
      <c r="K89" s="874"/>
      <c r="L89" s="878"/>
      <c r="M89" s="333"/>
      <c r="N89" s="116"/>
      <c r="O89" s="1019">
        <f>'WK2 - Notional General Income'!$E414</f>
        <v>0</v>
      </c>
      <c r="P89" s="1020">
        <f>'WK3 - Notional GI Yr1 YIELD'!$E414</f>
        <v>0</v>
      </c>
      <c r="Q89" s="101"/>
      <c r="R89" s="325"/>
      <c r="S89" s="1003" t="str">
        <f t="shared" si="52"/>
        <v>.</v>
      </c>
      <c r="T89" s="1004" t="str">
        <f t="shared" si="53"/>
        <v>.</v>
      </c>
      <c r="U89" s="1004" t="str">
        <f t="shared" si="39"/>
        <v>.</v>
      </c>
      <c r="V89" s="1004" t="str">
        <f t="shared" si="39"/>
        <v>.</v>
      </c>
      <c r="W89" s="1004" t="str">
        <f t="shared" si="39"/>
        <v>.</v>
      </c>
      <c r="X89" s="1004" t="str">
        <f t="shared" si="39"/>
        <v>.</v>
      </c>
      <c r="Y89" s="1005" t="str">
        <f t="shared" si="39"/>
        <v>.</v>
      </c>
      <c r="Z89" s="116"/>
      <c r="AA89" s="1006" t="str">
        <f t="shared" si="54"/>
        <v>.</v>
      </c>
      <c r="AB89" s="1007" t="str">
        <f t="shared" si="40"/>
        <v>.</v>
      </c>
      <c r="AC89" s="1007" t="str">
        <f t="shared" si="41"/>
        <v>.</v>
      </c>
      <c r="AD89" s="1007" t="str">
        <f t="shared" si="42"/>
        <v>.</v>
      </c>
      <c r="AE89" s="1007" t="str">
        <f t="shared" si="43"/>
        <v>.</v>
      </c>
      <c r="AF89" s="1007" t="str">
        <f t="shared" si="44"/>
        <v>.</v>
      </c>
      <c r="AG89" s="990" t="str">
        <f t="shared" si="45"/>
        <v>.</v>
      </c>
      <c r="AH89" s="116"/>
      <c r="AI89" s="1003" t="str">
        <f>IF(S89=".",".",SUM($S89:S89))</f>
        <v>.</v>
      </c>
      <c r="AJ89" s="1004" t="str">
        <f>IF(T89=".",".",SUM($S89:T89))</f>
        <v>.</v>
      </c>
      <c r="AK89" s="1004" t="str">
        <f>IF(U89=".",".",SUM($S89:U89))</f>
        <v>.</v>
      </c>
      <c r="AL89" s="1004" t="str">
        <f>IF(V89=".",".",SUM($S89:V89))</f>
        <v>.</v>
      </c>
      <c r="AM89" s="1004" t="str">
        <f>IF(W89=".",".",SUM($S89:W89))</f>
        <v>.</v>
      </c>
      <c r="AN89" s="1004" t="str">
        <f>IF(X89=".",".",SUM($S89:X89))</f>
        <v>.</v>
      </c>
      <c r="AO89" s="1005" t="str">
        <f>IF(Y89=".",".",SUM($S89:Y89))</f>
        <v>.</v>
      </c>
      <c r="AP89" s="116"/>
      <c r="AQ89" s="1006" t="str">
        <f t="shared" si="55"/>
        <v>.</v>
      </c>
      <c r="AR89" s="1007" t="str">
        <f t="shared" si="46"/>
        <v>.</v>
      </c>
      <c r="AS89" s="1007" t="str">
        <f t="shared" si="47"/>
        <v>.</v>
      </c>
      <c r="AT89" s="1007" t="str">
        <f t="shared" si="48"/>
        <v>.</v>
      </c>
      <c r="AU89" s="1007" t="str">
        <f t="shared" si="49"/>
        <v>.</v>
      </c>
      <c r="AV89" s="1007" t="str">
        <f t="shared" si="50"/>
        <v>.</v>
      </c>
      <c r="AW89" s="990" t="str">
        <f t="shared" si="51"/>
        <v>.</v>
      </c>
      <c r="AX89" s="327"/>
      <c r="AY89" s="116"/>
      <c r="AZ89" s="1474"/>
      <c r="BA89" s="1474"/>
      <c r="BB89" s="1474"/>
    </row>
    <row r="90" spans="1:54" s="189" customFormat="1" x14ac:dyDescent="0.2">
      <c r="A90" s="183"/>
      <c r="B90" s="325"/>
      <c r="C90" s="472" t="s">
        <v>261</v>
      </c>
      <c r="D90" s="473" t="str">
        <f>IF('WK2 - Notional General Income'!D415="","",'WK2 - Notional General Income'!D415)</f>
        <v/>
      </c>
      <c r="E90" s="837" t="str">
        <f>IF('WK2 - Notional General Income'!M415=".",".",'WK2 - Notional General Income'!M415/'WK2 - Notional General Income'!E415)</f>
        <v>.</v>
      </c>
      <c r="F90" s="837" t="str">
        <f>IF('WK3 - Notional GI Yr1 YIELD'!M415=".",".",'WK3 - Notional GI Yr1 YIELD'!M415/'WK3 - Notional GI Yr1 YIELD'!E415)</f>
        <v>.</v>
      </c>
      <c r="G90" s="874"/>
      <c r="H90" s="874"/>
      <c r="I90" s="874"/>
      <c r="J90" s="874"/>
      <c r="K90" s="874"/>
      <c r="L90" s="878"/>
      <c r="M90" s="333"/>
      <c r="N90" s="116"/>
      <c r="O90" s="1019">
        <f>'WK2 - Notional General Income'!$E415</f>
        <v>0</v>
      </c>
      <c r="P90" s="1020">
        <f>'WK3 - Notional GI Yr1 YIELD'!$E415</f>
        <v>0</v>
      </c>
      <c r="Q90" s="101"/>
      <c r="R90" s="325"/>
      <c r="S90" s="1003" t="str">
        <f t="shared" si="52"/>
        <v>.</v>
      </c>
      <c r="T90" s="1004" t="str">
        <f t="shared" si="53"/>
        <v>.</v>
      </c>
      <c r="U90" s="1004" t="str">
        <f t="shared" si="39"/>
        <v>.</v>
      </c>
      <c r="V90" s="1004" t="str">
        <f t="shared" si="39"/>
        <v>.</v>
      </c>
      <c r="W90" s="1004" t="str">
        <f t="shared" si="39"/>
        <v>.</v>
      </c>
      <c r="X90" s="1004" t="str">
        <f t="shared" si="39"/>
        <v>.</v>
      </c>
      <c r="Y90" s="1005" t="str">
        <f t="shared" si="39"/>
        <v>.</v>
      </c>
      <c r="Z90" s="116"/>
      <c r="AA90" s="1006" t="str">
        <f t="shared" si="54"/>
        <v>.</v>
      </c>
      <c r="AB90" s="1007" t="str">
        <f t="shared" si="40"/>
        <v>.</v>
      </c>
      <c r="AC90" s="1007" t="str">
        <f t="shared" si="41"/>
        <v>.</v>
      </c>
      <c r="AD90" s="1007" t="str">
        <f t="shared" si="42"/>
        <v>.</v>
      </c>
      <c r="AE90" s="1007" t="str">
        <f t="shared" si="43"/>
        <v>.</v>
      </c>
      <c r="AF90" s="1007" t="str">
        <f t="shared" si="44"/>
        <v>.</v>
      </c>
      <c r="AG90" s="990" t="str">
        <f t="shared" si="45"/>
        <v>.</v>
      </c>
      <c r="AH90" s="116"/>
      <c r="AI90" s="1003" t="str">
        <f>IF(S90=".",".",SUM($S90:S90))</f>
        <v>.</v>
      </c>
      <c r="AJ90" s="1004" t="str">
        <f>IF(T90=".",".",SUM($S90:T90))</f>
        <v>.</v>
      </c>
      <c r="AK90" s="1004" t="str">
        <f>IF(U90=".",".",SUM($S90:U90))</f>
        <v>.</v>
      </c>
      <c r="AL90" s="1004" t="str">
        <f>IF(V90=".",".",SUM($S90:V90))</f>
        <v>.</v>
      </c>
      <c r="AM90" s="1004" t="str">
        <f>IF(W90=".",".",SUM($S90:W90))</f>
        <v>.</v>
      </c>
      <c r="AN90" s="1004" t="str">
        <f>IF(X90=".",".",SUM($S90:X90))</f>
        <v>.</v>
      </c>
      <c r="AO90" s="1005" t="str">
        <f>IF(Y90=".",".",SUM($S90:Y90))</f>
        <v>.</v>
      </c>
      <c r="AP90" s="116"/>
      <c r="AQ90" s="1006" t="str">
        <f t="shared" si="55"/>
        <v>.</v>
      </c>
      <c r="AR90" s="1007" t="str">
        <f t="shared" si="46"/>
        <v>.</v>
      </c>
      <c r="AS90" s="1007" t="str">
        <f t="shared" si="47"/>
        <v>.</v>
      </c>
      <c r="AT90" s="1007" t="str">
        <f t="shared" si="48"/>
        <v>.</v>
      </c>
      <c r="AU90" s="1007" t="str">
        <f t="shared" si="49"/>
        <v>.</v>
      </c>
      <c r="AV90" s="1007" t="str">
        <f t="shared" si="50"/>
        <v>.</v>
      </c>
      <c r="AW90" s="990" t="str">
        <f t="shared" si="51"/>
        <v>.</v>
      </c>
      <c r="AX90" s="327"/>
      <c r="AY90" s="116"/>
      <c r="AZ90" s="1474"/>
      <c r="BA90" s="1474"/>
      <c r="BB90" s="1474"/>
    </row>
    <row r="91" spans="1:54" s="189" customFormat="1" x14ac:dyDescent="0.2">
      <c r="A91" s="183"/>
      <c r="B91" s="325"/>
      <c r="C91" s="472" t="s">
        <v>261</v>
      </c>
      <c r="D91" s="473" t="str">
        <f>IF('WK2 - Notional General Income'!D416="","",'WK2 - Notional General Income'!D416)</f>
        <v/>
      </c>
      <c r="E91" s="837" t="str">
        <f>IF('WK2 - Notional General Income'!M416=".",".",'WK2 - Notional General Income'!M416/'WK2 - Notional General Income'!E416)</f>
        <v>.</v>
      </c>
      <c r="F91" s="837" t="str">
        <f>IF('WK3 - Notional GI Yr1 YIELD'!M416=".",".",'WK3 - Notional GI Yr1 YIELD'!M416/'WK3 - Notional GI Yr1 YIELD'!E416)</f>
        <v>.</v>
      </c>
      <c r="G91" s="874"/>
      <c r="H91" s="874"/>
      <c r="I91" s="874"/>
      <c r="J91" s="874"/>
      <c r="K91" s="874"/>
      <c r="L91" s="878"/>
      <c r="M91" s="333"/>
      <c r="N91" s="116"/>
      <c r="O91" s="1019">
        <f>'WK2 - Notional General Income'!$E416</f>
        <v>0</v>
      </c>
      <c r="P91" s="1020">
        <f>'WK3 - Notional GI Yr1 YIELD'!$E416</f>
        <v>0</v>
      </c>
      <c r="Q91" s="101"/>
      <c r="R91" s="325"/>
      <c r="S91" s="1003" t="str">
        <f t="shared" si="52"/>
        <v>.</v>
      </c>
      <c r="T91" s="1004" t="str">
        <f t="shared" si="53"/>
        <v>.</v>
      </c>
      <c r="U91" s="1004" t="str">
        <f t="shared" si="39"/>
        <v>.</v>
      </c>
      <c r="V91" s="1004" t="str">
        <f t="shared" si="39"/>
        <v>.</v>
      </c>
      <c r="W91" s="1004" t="str">
        <f t="shared" si="39"/>
        <v>.</v>
      </c>
      <c r="X91" s="1004" t="str">
        <f t="shared" si="39"/>
        <v>.</v>
      </c>
      <c r="Y91" s="1005" t="str">
        <f t="shared" si="39"/>
        <v>.</v>
      </c>
      <c r="Z91" s="116"/>
      <c r="AA91" s="1006" t="str">
        <f t="shared" si="54"/>
        <v>.</v>
      </c>
      <c r="AB91" s="1007" t="str">
        <f t="shared" si="40"/>
        <v>.</v>
      </c>
      <c r="AC91" s="1007" t="str">
        <f t="shared" si="41"/>
        <v>.</v>
      </c>
      <c r="AD91" s="1007" t="str">
        <f t="shared" si="42"/>
        <v>.</v>
      </c>
      <c r="AE91" s="1007" t="str">
        <f t="shared" si="43"/>
        <v>.</v>
      </c>
      <c r="AF91" s="1007" t="str">
        <f t="shared" si="44"/>
        <v>.</v>
      </c>
      <c r="AG91" s="990" t="str">
        <f t="shared" si="45"/>
        <v>.</v>
      </c>
      <c r="AH91" s="116"/>
      <c r="AI91" s="1003" t="str">
        <f>IF(S91=".",".",SUM($S91:S91))</f>
        <v>.</v>
      </c>
      <c r="AJ91" s="1004" t="str">
        <f>IF(T91=".",".",SUM($S91:T91))</f>
        <v>.</v>
      </c>
      <c r="AK91" s="1004" t="str">
        <f>IF(U91=".",".",SUM($S91:U91))</f>
        <v>.</v>
      </c>
      <c r="AL91" s="1004" t="str">
        <f>IF(V91=".",".",SUM($S91:V91))</f>
        <v>.</v>
      </c>
      <c r="AM91" s="1004" t="str">
        <f>IF(W91=".",".",SUM($S91:W91))</f>
        <v>.</v>
      </c>
      <c r="AN91" s="1004" t="str">
        <f>IF(X91=".",".",SUM($S91:X91))</f>
        <v>.</v>
      </c>
      <c r="AO91" s="1005" t="str">
        <f>IF(Y91=".",".",SUM($S91:Y91))</f>
        <v>.</v>
      </c>
      <c r="AP91" s="116"/>
      <c r="AQ91" s="1006" t="str">
        <f t="shared" si="55"/>
        <v>.</v>
      </c>
      <c r="AR91" s="1007" t="str">
        <f t="shared" si="46"/>
        <v>.</v>
      </c>
      <c r="AS91" s="1007" t="str">
        <f t="shared" si="47"/>
        <v>.</v>
      </c>
      <c r="AT91" s="1007" t="str">
        <f t="shared" si="48"/>
        <v>.</v>
      </c>
      <c r="AU91" s="1007" t="str">
        <f t="shared" si="49"/>
        <v>.</v>
      </c>
      <c r="AV91" s="1007" t="str">
        <f t="shared" si="50"/>
        <v>.</v>
      </c>
      <c r="AW91" s="990" t="str">
        <f t="shared" si="51"/>
        <v>.</v>
      </c>
      <c r="AX91" s="327"/>
      <c r="AY91" s="116"/>
      <c r="AZ91" s="1474"/>
      <c r="BA91" s="1474"/>
      <c r="BB91" s="1474"/>
    </row>
    <row r="92" spans="1:54" s="189" customFormat="1" x14ac:dyDescent="0.2">
      <c r="A92" s="183"/>
      <c r="B92" s="325"/>
      <c r="C92" s="472" t="s">
        <v>261</v>
      </c>
      <c r="D92" s="473" t="str">
        <f>IF('WK2 - Notional General Income'!D417="","",'WK2 - Notional General Income'!D417)</f>
        <v/>
      </c>
      <c r="E92" s="837" t="str">
        <f>IF('WK2 - Notional General Income'!M417=".",".",'WK2 - Notional General Income'!M417/'WK2 - Notional General Income'!E417)</f>
        <v>.</v>
      </c>
      <c r="F92" s="837" t="str">
        <f>IF('WK3 - Notional GI Yr1 YIELD'!M417=".",".",'WK3 - Notional GI Yr1 YIELD'!M417/'WK3 - Notional GI Yr1 YIELD'!E417)</f>
        <v>.</v>
      </c>
      <c r="G92" s="876"/>
      <c r="H92" s="876"/>
      <c r="I92" s="876"/>
      <c r="J92" s="876"/>
      <c r="K92" s="876"/>
      <c r="L92" s="880"/>
      <c r="M92" s="333"/>
      <c r="N92" s="116"/>
      <c r="O92" s="1019">
        <f>'WK2 - Notional General Income'!$E417</f>
        <v>0</v>
      </c>
      <c r="P92" s="1020">
        <f>'WK3 - Notional GI Yr1 YIELD'!$E417</f>
        <v>0</v>
      </c>
      <c r="Q92" s="101"/>
      <c r="R92" s="325"/>
      <c r="S92" s="1003" t="str">
        <f t="shared" si="52"/>
        <v>.</v>
      </c>
      <c r="T92" s="1004" t="str">
        <f t="shared" si="53"/>
        <v>.</v>
      </c>
      <c r="U92" s="1004" t="str">
        <f t="shared" si="39"/>
        <v>.</v>
      </c>
      <c r="V92" s="1004" t="str">
        <f t="shared" si="39"/>
        <v>.</v>
      </c>
      <c r="W92" s="1004" t="str">
        <f t="shared" si="39"/>
        <v>.</v>
      </c>
      <c r="X92" s="1004" t="str">
        <f t="shared" si="39"/>
        <v>.</v>
      </c>
      <c r="Y92" s="1005" t="str">
        <f t="shared" si="39"/>
        <v>.</v>
      </c>
      <c r="Z92" s="116"/>
      <c r="AA92" s="1006" t="str">
        <f t="shared" si="54"/>
        <v>.</v>
      </c>
      <c r="AB92" s="1007" t="str">
        <f t="shared" si="40"/>
        <v>.</v>
      </c>
      <c r="AC92" s="1007" t="str">
        <f t="shared" si="41"/>
        <v>.</v>
      </c>
      <c r="AD92" s="1007" t="str">
        <f t="shared" si="42"/>
        <v>.</v>
      </c>
      <c r="AE92" s="1007" t="str">
        <f t="shared" si="43"/>
        <v>.</v>
      </c>
      <c r="AF92" s="1007" t="str">
        <f t="shared" si="44"/>
        <v>.</v>
      </c>
      <c r="AG92" s="990" t="str">
        <f t="shared" si="45"/>
        <v>.</v>
      </c>
      <c r="AH92" s="116"/>
      <c r="AI92" s="1003" t="str">
        <f>IF(S92=".",".",SUM($S92:S92))</f>
        <v>.</v>
      </c>
      <c r="AJ92" s="1004" t="str">
        <f>IF(T92=".",".",SUM($S92:T92))</f>
        <v>.</v>
      </c>
      <c r="AK92" s="1004" t="str">
        <f>IF(U92=".",".",SUM($S92:U92))</f>
        <v>.</v>
      </c>
      <c r="AL92" s="1004" t="str">
        <f>IF(V92=".",".",SUM($S92:V92))</f>
        <v>.</v>
      </c>
      <c r="AM92" s="1004" t="str">
        <f>IF(W92=".",".",SUM($S92:W92))</f>
        <v>.</v>
      </c>
      <c r="AN92" s="1004" t="str">
        <f>IF(X92=".",".",SUM($S92:X92))</f>
        <v>.</v>
      </c>
      <c r="AO92" s="1005" t="str">
        <f>IF(Y92=".",".",SUM($S92:Y92))</f>
        <v>.</v>
      </c>
      <c r="AP92" s="116"/>
      <c r="AQ92" s="1006" t="str">
        <f t="shared" si="55"/>
        <v>.</v>
      </c>
      <c r="AR92" s="1007" t="str">
        <f t="shared" si="46"/>
        <v>.</v>
      </c>
      <c r="AS92" s="1007" t="str">
        <f t="shared" si="47"/>
        <v>.</v>
      </c>
      <c r="AT92" s="1007" t="str">
        <f t="shared" si="48"/>
        <v>.</v>
      </c>
      <c r="AU92" s="1007" t="str">
        <f t="shared" si="49"/>
        <v>.</v>
      </c>
      <c r="AV92" s="1007" t="str">
        <f t="shared" si="50"/>
        <v>.</v>
      </c>
      <c r="AW92" s="990" t="str">
        <f t="shared" si="51"/>
        <v>.</v>
      </c>
      <c r="AX92" s="327"/>
      <c r="AY92" s="116"/>
      <c r="AZ92" s="1474"/>
      <c r="BA92" s="1474"/>
      <c r="BB92" s="1474"/>
    </row>
    <row r="93" spans="1:54" s="190" customFormat="1" x14ac:dyDescent="0.2">
      <c r="A93" s="183"/>
      <c r="B93" s="325"/>
      <c r="C93" s="211"/>
      <c r="D93" s="211" t="s">
        <v>256</v>
      </c>
      <c r="E93" s="1519" t="str">
        <f>IF($O93=0,".",SUMPRODUCT(E75:E92,$O75:$O92)/$O93)</f>
        <v>.</v>
      </c>
      <c r="F93" s="1520" t="str">
        <f t="shared" ref="F93" si="56">IF($P93=0,".",SUMPRODUCT(F75:F92,$P75:$P92)/$P93)</f>
        <v>.</v>
      </c>
      <c r="G93" s="197" t="str">
        <f t="shared" ref="G93:L93" si="57">IF($P93=0,".",SUMPRODUCT(G75:G92,$P75:$P92)/$P93)</f>
        <v>.</v>
      </c>
      <c r="H93" s="197" t="str">
        <f t="shared" si="57"/>
        <v>.</v>
      </c>
      <c r="I93" s="197" t="str">
        <f t="shared" si="57"/>
        <v>.</v>
      </c>
      <c r="J93" s="197" t="str">
        <f t="shared" si="57"/>
        <v>.</v>
      </c>
      <c r="K93" s="197" t="str">
        <f t="shared" si="57"/>
        <v>.</v>
      </c>
      <c r="L93" s="197" t="str">
        <f t="shared" si="57"/>
        <v>.</v>
      </c>
      <c r="M93" s="333"/>
      <c r="N93" s="383"/>
      <c r="O93" s="1021">
        <f>SUM(O75:O82)</f>
        <v>0</v>
      </c>
      <c r="P93" s="1022">
        <f>SUM(P75:P82)</f>
        <v>0</v>
      </c>
      <c r="Q93" s="102"/>
      <c r="R93" s="334"/>
      <c r="S93" s="1012" t="str">
        <f t="shared" si="52"/>
        <v>.</v>
      </c>
      <c r="T93" s="1013" t="str">
        <f t="shared" si="53"/>
        <v>.</v>
      </c>
      <c r="U93" s="1013" t="str">
        <f t="shared" ref="U93:Y93" si="58">IF(H93=".",".",H93-G93)</f>
        <v>.</v>
      </c>
      <c r="V93" s="1013" t="str">
        <f t="shared" si="58"/>
        <v>.</v>
      </c>
      <c r="W93" s="1013" t="str">
        <f t="shared" si="58"/>
        <v>.</v>
      </c>
      <c r="X93" s="1013" t="str">
        <f t="shared" si="58"/>
        <v>.</v>
      </c>
      <c r="Y93" s="1014" t="str">
        <f t="shared" si="58"/>
        <v>.</v>
      </c>
      <c r="Z93" s="144"/>
      <c r="AA93" s="1516" t="str">
        <f t="shared" si="54"/>
        <v>.</v>
      </c>
      <c r="AB93" s="1517" t="str">
        <f t="shared" si="40"/>
        <v>.</v>
      </c>
      <c r="AC93" s="1517" t="str">
        <f t="shared" si="41"/>
        <v>.</v>
      </c>
      <c r="AD93" s="1517" t="str">
        <f t="shared" si="42"/>
        <v>.</v>
      </c>
      <c r="AE93" s="1517" t="str">
        <f t="shared" si="43"/>
        <v>.</v>
      </c>
      <c r="AF93" s="1517" t="str">
        <f t="shared" si="44"/>
        <v>.</v>
      </c>
      <c r="AG93" s="1518" t="str">
        <f t="shared" si="45"/>
        <v>.</v>
      </c>
      <c r="AH93" s="144"/>
      <c r="AI93" s="1012" t="str">
        <f>IF(S93=".",".",SUM($S93:S93))</f>
        <v>.</v>
      </c>
      <c r="AJ93" s="1013" t="str">
        <f>IF(T93=".",".",SUM($S93:T93))</f>
        <v>.</v>
      </c>
      <c r="AK93" s="1013" t="str">
        <f>IF(U93=".",".",SUM($S93:U93))</f>
        <v>.</v>
      </c>
      <c r="AL93" s="1013" t="str">
        <f>IF(V93=".",".",SUM($S93:V93))</f>
        <v>.</v>
      </c>
      <c r="AM93" s="1013" t="str">
        <f>IF(W93=".",".",SUM($S93:W93))</f>
        <v>.</v>
      </c>
      <c r="AN93" s="1013" t="str">
        <f>IF(X93=".",".",SUM($S93:X93))</f>
        <v>.</v>
      </c>
      <c r="AO93" s="1014" t="str">
        <f>IF(Y93=".",".",SUM($S93:Y93))</f>
        <v>.</v>
      </c>
      <c r="AP93" s="144"/>
      <c r="AQ93" s="1516" t="str">
        <f t="shared" si="55"/>
        <v>.</v>
      </c>
      <c r="AR93" s="1517" t="str">
        <f t="shared" si="46"/>
        <v>.</v>
      </c>
      <c r="AS93" s="1517" t="str">
        <f t="shared" si="47"/>
        <v>.</v>
      </c>
      <c r="AT93" s="1517" t="str">
        <f t="shared" si="48"/>
        <v>.</v>
      </c>
      <c r="AU93" s="1517" t="str">
        <f t="shared" si="49"/>
        <v>.</v>
      </c>
      <c r="AV93" s="1517" t="str">
        <f t="shared" si="50"/>
        <v>.</v>
      </c>
      <c r="AW93" s="1518" t="str">
        <f t="shared" si="51"/>
        <v>.</v>
      </c>
      <c r="AX93" s="346"/>
      <c r="AY93" s="144"/>
      <c r="AZ93" s="102"/>
      <c r="BA93" s="102"/>
      <c r="BB93" s="102"/>
    </row>
    <row r="94" spans="1:54" s="189" customFormat="1" x14ac:dyDescent="0.2">
      <c r="A94" s="183"/>
      <c r="B94" s="325"/>
      <c r="C94" s="470" t="s">
        <v>159</v>
      </c>
      <c r="D94" s="471" t="str">
        <f>IF('WK2 - Notional General Income'!D120="","",'WK2 - Notional General Income'!D120)</f>
        <v/>
      </c>
      <c r="E94" s="836" t="str">
        <f>IF('WK2 - Notional General Income'!M120=".",".",'WK2 - Notional General Income'!M120/'WK2 - Notional General Income'!E120)</f>
        <v>.</v>
      </c>
      <c r="F94" s="836" t="str">
        <f>IF('WK3 - Notional GI Yr1 YIELD'!M120=".",".",'WK3 - Notional GI Yr1 YIELD'!M120/'WK3 - Notional GI Yr1 YIELD'!E120)</f>
        <v>.</v>
      </c>
      <c r="G94" s="873"/>
      <c r="H94" s="873"/>
      <c r="I94" s="873"/>
      <c r="J94" s="873"/>
      <c r="K94" s="1206"/>
      <c r="L94" s="1206"/>
      <c r="M94" s="333"/>
      <c r="N94" s="116"/>
      <c r="O94" s="1017">
        <f>'WK2 - Notional General Income'!$E120</f>
        <v>0</v>
      </c>
      <c r="P94" s="1018">
        <f>'WK3 - Notional GI Yr1 YIELD'!$E120</f>
        <v>0</v>
      </c>
      <c r="Q94" s="101"/>
      <c r="R94" s="325"/>
      <c r="S94" s="1000" t="str">
        <f t="shared" ref="S94:S157" si="59">IF(OR(E94=".",F94="."),".",F94-E94)</f>
        <v>.</v>
      </c>
      <c r="T94" s="1001" t="str">
        <f t="shared" ref="T94:T157" si="60">IF(OR(F94=".",G94="."),".",G94-F94)</f>
        <v>.</v>
      </c>
      <c r="U94" s="1001" t="str">
        <f t="shared" si="39"/>
        <v>.</v>
      </c>
      <c r="V94" s="1001" t="str">
        <f t="shared" si="39"/>
        <v>.</v>
      </c>
      <c r="W94" s="1001" t="str">
        <f t="shared" si="39"/>
        <v>.</v>
      </c>
      <c r="X94" s="1001" t="str">
        <f t="shared" si="39"/>
        <v>.</v>
      </c>
      <c r="Y94" s="1002" t="str">
        <f t="shared" si="39"/>
        <v>.</v>
      </c>
      <c r="Z94" s="116"/>
      <c r="AA94" s="1513" t="str">
        <f t="shared" si="54"/>
        <v>.</v>
      </c>
      <c r="AB94" s="1514" t="str">
        <f t="shared" si="40"/>
        <v>.</v>
      </c>
      <c r="AC94" s="1514" t="str">
        <f t="shared" si="41"/>
        <v>.</v>
      </c>
      <c r="AD94" s="1514" t="str">
        <f t="shared" si="42"/>
        <v>.</v>
      </c>
      <c r="AE94" s="1514" t="str">
        <f t="shared" si="43"/>
        <v>.</v>
      </c>
      <c r="AF94" s="1514" t="str">
        <f t="shared" si="44"/>
        <v>.</v>
      </c>
      <c r="AG94" s="1515" t="str">
        <f t="shared" si="45"/>
        <v>.</v>
      </c>
      <c r="AH94" s="116"/>
      <c r="AI94" s="1000" t="str">
        <f>IF(S94=".",".",SUM($S94:S94))</f>
        <v>.</v>
      </c>
      <c r="AJ94" s="1001" t="str">
        <f>IF(T94=".",".",SUM($S94:T94))</f>
        <v>.</v>
      </c>
      <c r="AK94" s="1001" t="str">
        <f>IF(U94=".",".",SUM($S94:U94))</f>
        <v>.</v>
      </c>
      <c r="AL94" s="1001" t="str">
        <f>IF(V94=".",".",SUM($S94:V94))</f>
        <v>.</v>
      </c>
      <c r="AM94" s="1001" t="str">
        <f>IF(W94=".",".",SUM($S94:W94))</f>
        <v>.</v>
      </c>
      <c r="AN94" s="1001" t="str">
        <f>IF(X94=".",".",SUM($S94:X94))</f>
        <v>.</v>
      </c>
      <c r="AO94" s="1002" t="str">
        <f>IF(Y94=".",".",SUM($S94:Y94))</f>
        <v>.</v>
      </c>
      <c r="AP94" s="116"/>
      <c r="AQ94" s="1513" t="str">
        <f t="shared" si="55"/>
        <v>.</v>
      </c>
      <c r="AR94" s="1514" t="str">
        <f t="shared" si="46"/>
        <v>.</v>
      </c>
      <c r="AS94" s="1514" t="str">
        <f t="shared" si="47"/>
        <v>.</v>
      </c>
      <c r="AT94" s="1514" t="str">
        <f t="shared" si="48"/>
        <v>.</v>
      </c>
      <c r="AU94" s="1514" t="str">
        <f t="shared" si="49"/>
        <v>.</v>
      </c>
      <c r="AV94" s="1514" t="str">
        <f t="shared" si="50"/>
        <v>.</v>
      </c>
      <c r="AW94" s="1515" t="str">
        <f t="shared" si="51"/>
        <v>.</v>
      </c>
      <c r="AX94" s="327"/>
      <c r="AY94" s="116"/>
      <c r="AZ94" s="1474"/>
      <c r="BA94" s="1474"/>
      <c r="BB94" s="1474"/>
    </row>
    <row r="95" spans="1:54" s="189" customFormat="1" x14ac:dyDescent="0.2">
      <c r="A95" s="183"/>
      <c r="B95" s="325"/>
      <c r="C95" s="472" t="s">
        <v>159</v>
      </c>
      <c r="D95" s="473" t="str">
        <f>IF('WK2 - Notional General Income'!D121="","",'WK2 - Notional General Income'!D121)</f>
        <v/>
      </c>
      <c r="E95" s="837" t="str">
        <f>IF('WK2 - Notional General Income'!M121=".",".",'WK2 - Notional General Income'!M121/'WK2 - Notional General Income'!E121)</f>
        <v>.</v>
      </c>
      <c r="F95" s="837" t="str">
        <f>IF('WK3 - Notional GI Yr1 YIELD'!M121=".",".",'WK3 - Notional GI Yr1 YIELD'!M121/'WK3 - Notional GI Yr1 YIELD'!E121)</f>
        <v>.</v>
      </c>
      <c r="G95" s="874"/>
      <c r="H95" s="874"/>
      <c r="I95" s="874"/>
      <c r="J95" s="874"/>
      <c r="K95" s="1207"/>
      <c r="L95" s="1207"/>
      <c r="M95" s="333"/>
      <c r="N95" s="116"/>
      <c r="O95" s="1019">
        <f>'WK2 - Notional General Income'!$E121</f>
        <v>0</v>
      </c>
      <c r="P95" s="1020">
        <f>'WK3 - Notional GI Yr1 YIELD'!$E121</f>
        <v>0</v>
      </c>
      <c r="Q95" s="101"/>
      <c r="R95" s="325"/>
      <c r="S95" s="1003" t="str">
        <f t="shared" si="59"/>
        <v>.</v>
      </c>
      <c r="T95" s="1004" t="str">
        <f t="shared" si="60"/>
        <v>.</v>
      </c>
      <c r="U95" s="1004" t="str">
        <f t="shared" ref="U95:Y118" si="61">IF(H95="",".",H95-G95)</f>
        <v>.</v>
      </c>
      <c r="V95" s="1004" t="str">
        <f t="shared" si="61"/>
        <v>.</v>
      </c>
      <c r="W95" s="1004" t="str">
        <f t="shared" si="61"/>
        <v>.</v>
      </c>
      <c r="X95" s="1004" t="str">
        <f t="shared" si="61"/>
        <v>.</v>
      </c>
      <c r="Y95" s="1005" t="str">
        <f t="shared" si="61"/>
        <v>.</v>
      </c>
      <c r="Z95" s="116"/>
      <c r="AA95" s="1006" t="str">
        <f t="shared" si="54"/>
        <v>.</v>
      </c>
      <c r="AB95" s="1007" t="str">
        <f t="shared" si="40"/>
        <v>.</v>
      </c>
      <c r="AC95" s="1007" t="str">
        <f t="shared" si="41"/>
        <v>.</v>
      </c>
      <c r="AD95" s="1007" t="str">
        <f t="shared" si="42"/>
        <v>.</v>
      </c>
      <c r="AE95" s="1007" t="str">
        <f t="shared" si="43"/>
        <v>.</v>
      </c>
      <c r="AF95" s="1007" t="str">
        <f t="shared" si="44"/>
        <v>.</v>
      </c>
      <c r="AG95" s="990" t="str">
        <f t="shared" si="45"/>
        <v>.</v>
      </c>
      <c r="AH95" s="116"/>
      <c r="AI95" s="1003" t="str">
        <f>IF(S95=".",".",SUM($S95:S95))</f>
        <v>.</v>
      </c>
      <c r="AJ95" s="1004" t="str">
        <f>IF(T95=".",".",SUM($S95:T95))</f>
        <v>.</v>
      </c>
      <c r="AK95" s="1004" t="str">
        <f>IF(U95=".",".",SUM($S95:U95))</f>
        <v>.</v>
      </c>
      <c r="AL95" s="1004" t="str">
        <f>IF(V95=".",".",SUM($S95:V95))</f>
        <v>.</v>
      </c>
      <c r="AM95" s="1004" t="str">
        <f>IF(W95=".",".",SUM($S95:W95))</f>
        <v>.</v>
      </c>
      <c r="AN95" s="1004" t="str">
        <f>IF(X95=".",".",SUM($S95:X95))</f>
        <v>.</v>
      </c>
      <c r="AO95" s="1005" t="str">
        <f>IF(Y95=".",".",SUM($S95:Y95))</f>
        <v>.</v>
      </c>
      <c r="AP95" s="116"/>
      <c r="AQ95" s="1006" t="str">
        <f t="shared" si="55"/>
        <v>.</v>
      </c>
      <c r="AR95" s="1007" t="str">
        <f t="shared" si="46"/>
        <v>.</v>
      </c>
      <c r="AS95" s="1007" t="str">
        <f t="shared" si="47"/>
        <v>.</v>
      </c>
      <c r="AT95" s="1007" t="str">
        <f t="shared" si="48"/>
        <v>.</v>
      </c>
      <c r="AU95" s="1007" t="str">
        <f t="shared" si="49"/>
        <v>.</v>
      </c>
      <c r="AV95" s="1007" t="str">
        <f t="shared" si="50"/>
        <v>.</v>
      </c>
      <c r="AW95" s="990" t="str">
        <f t="shared" si="51"/>
        <v>.</v>
      </c>
      <c r="AX95" s="327"/>
      <c r="AY95" s="116"/>
      <c r="AZ95" s="1474"/>
      <c r="BA95" s="1474"/>
      <c r="BB95" s="1474"/>
    </row>
    <row r="96" spans="1:54" s="189" customFormat="1" x14ac:dyDescent="0.2">
      <c r="A96" s="183"/>
      <c r="B96" s="325"/>
      <c r="C96" s="472" t="s">
        <v>159</v>
      </c>
      <c r="D96" s="473" t="str">
        <f>IF('WK2 - Notional General Income'!D122="","",'WK2 - Notional General Income'!D122)</f>
        <v/>
      </c>
      <c r="E96" s="837" t="str">
        <f>IF('WK2 - Notional General Income'!M122=".",".",'WK2 - Notional General Income'!M122/'WK2 - Notional General Income'!E122)</f>
        <v>.</v>
      </c>
      <c r="F96" s="837" t="str">
        <f>IF('WK3 - Notional GI Yr1 YIELD'!M122=".",".",'WK3 - Notional GI Yr1 YIELD'!M122/'WK3 - Notional GI Yr1 YIELD'!E122)</f>
        <v>.</v>
      </c>
      <c r="G96" s="874"/>
      <c r="H96" s="874"/>
      <c r="I96" s="874"/>
      <c r="J96" s="874"/>
      <c r="K96" s="874"/>
      <c r="L96" s="874"/>
      <c r="M96" s="333"/>
      <c r="N96" s="116"/>
      <c r="O96" s="1019">
        <f>'WK2 - Notional General Income'!$E122</f>
        <v>0</v>
      </c>
      <c r="P96" s="1020">
        <f>'WK3 - Notional GI Yr1 YIELD'!$E122</f>
        <v>0</v>
      </c>
      <c r="Q96" s="101"/>
      <c r="R96" s="325"/>
      <c r="S96" s="1003" t="str">
        <f t="shared" si="59"/>
        <v>.</v>
      </c>
      <c r="T96" s="1004" t="str">
        <f t="shared" si="60"/>
        <v>.</v>
      </c>
      <c r="U96" s="1004" t="str">
        <f t="shared" si="61"/>
        <v>.</v>
      </c>
      <c r="V96" s="1004" t="str">
        <f t="shared" si="61"/>
        <v>.</v>
      </c>
      <c r="W96" s="1004" t="str">
        <f t="shared" si="61"/>
        <v>.</v>
      </c>
      <c r="X96" s="1004" t="str">
        <f t="shared" si="61"/>
        <v>.</v>
      </c>
      <c r="Y96" s="1005" t="str">
        <f t="shared" si="61"/>
        <v>.</v>
      </c>
      <c r="Z96" s="116"/>
      <c r="AA96" s="1006" t="str">
        <f t="shared" si="54"/>
        <v>.</v>
      </c>
      <c r="AB96" s="1007" t="str">
        <f t="shared" si="40"/>
        <v>.</v>
      </c>
      <c r="AC96" s="1007" t="str">
        <f t="shared" si="41"/>
        <v>.</v>
      </c>
      <c r="AD96" s="1007" t="str">
        <f t="shared" si="42"/>
        <v>.</v>
      </c>
      <c r="AE96" s="1007" t="str">
        <f t="shared" si="43"/>
        <v>.</v>
      </c>
      <c r="AF96" s="1007" t="str">
        <f t="shared" si="44"/>
        <v>.</v>
      </c>
      <c r="AG96" s="990" t="str">
        <f t="shared" si="45"/>
        <v>.</v>
      </c>
      <c r="AH96" s="116"/>
      <c r="AI96" s="1003" t="str">
        <f>IF(S96=".",".",SUM($S96:S96))</f>
        <v>.</v>
      </c>
      <c r="AJ96" s="1004" t="str">
        <f>IF(T96=".",".",SUM($S96:T96))</f>
        <v>.</v>
      </c>
      <c r="AK96" s="1004" t="str">
        <f>IF(U96=".",".",SUM($S96:U96))</f>
        <v>.</v>
      </c>
      <c r="AL96" s="1004" t="str">
        <f>IF(V96=".",".",SUM($S96:V96))</f>
        <v>.</v>
      </c>
      <c r="AM96" s="1004" t="str">
        <f>IF(W96=".",".",SUM($S96:W96))</f>
        <v>.</v>
      </c>
      <c r="AN96" s="1004" t="str">
        <f>IF(X96=".",".",SUM($S96:X96))</f>
        <v>.</v>
      </c>
      <c r="AO96" s="1005" t="str">
        <f>IF(Y96=".",".",SUM($S96:Y96))</f>
        <v>.</v>
      </c>
      <c r="AP96" s="116"/>
      <c r="AQ96" s="1006" t="str">
        <f t="shared" si="55"/>
        <v>.</v>
      </c>
      <c r="AR96" s="1007" t="str">
        <f t="shared" si="46"/>
        <v>.</v>
      </c>
      <c r="AS96" s="1007" t="str">
        <f t="shared" si="47"/>
        <v>.</v>
      </c>
      <c r="AT96" s="1007" t="str">
        <f t="shared" si="48"/>
        <v>.</v>
      </c>
      <c r="AU96" s="1007" t="str">
        <f t="shared" si="49"/>
        <v>.</v>
      </c>
      <c r="AV96" s="1007" t="str">
        <f t="shared" si="50"/>
        <v>.</v>
      </c>
      <c r="AW96" s="990" t="str">
        <f t="shared" si="51"/>
        <v>.</v>
      </c>
      <c r="AX96" s="327"/>
      <c r="AY96" s="116"/>
      <c r="AZ96" s="1474"/>
      <c r="BA96" s="1474"/>
      <c r="BB96" s="1474"/>
    </row>
    <row r="97" spans="1:54" s="189" customFormat="1" x14ac:dyDescent="0.2">
      <c r="A97" s="183"/>
      <c r="B97" s="325"/>
      <c r="C97" s="472" t="s">
        <v>159</v>
      </c>
      <c r="D97" s="473" t="str">
        <f>IF('WK2 - Notional General Income'!D123="","",'WK2 - Notional General Income'!D123)</f>
        <v/>
      </c>
      <c r="E97" s="837" t="str">
        <f>IF('WK2 - Notional General Income'!M123=".",".",'WK2 - Notional General Income'!M123/'WK2 - Notional General Income'!E123)</f>
        <v>.</v>
      </c>
      <c r="F97" s="837" t="str">
        <f>IF('WK3 - Notional GI Yr1 YIELD'!M123=".",".",'WK3 - Notional GI Yr1 YIELD'!M123/'WK3 - Notional GI Yr1 YIELD'!E123)</f>
        <v>.</v>
      </c>
      <c r="G97" s="874"/>
      <c r="H97" s="874"/>
      <c r="I97" s="874"/>
      <c r="J97" s="874"/>
      <c r="K97" s="874"/>
      <c r="L97" s="874"/>
      <c r="M97" s="333"/>
      <c r="N97" s="116"/>
      <c r="O97" s="1019">
        <f>'WK2 - Notional General Income'!$E123</f>
        <v>0</v>
      </c>
      <c r="P97" s="1020">
        <f>'WK3 - Notional GI Yr1 YIELD'!$E123</f>
        <v>0</v>
      </c>
      <c r="Q97" s="101"/>
      <c r="R97" s="325"/>
      <c r="S97" s="1003" t="str">
        <f t="shared" si="59"/>
        <v>.</v>
      </c>
      <c r="T97" s="1004" t="str">
        <f t="shared" si="60"/>
        <v>.</v>
      </c>
      <c r="U97" s="1004" t="str">
        <f t="shared" si="61"/>
        <v>.</v>
      </c>
      <c r="V97" s="1004" t="str">
        <f t="shared" si="61"/>
        <v>.</v>
      </c>
      <c r="W97" s="1004" t="str">
        <f t="shared" si="61"/>
        <v>.</v>
      </c>
      <c r="X97" s="1004" t="str">
        <f t="shared" si="61"/>
        <v>.</v>
      </c>
      <c r="Y97" s="1005" t="str">
        <f t="shared" si="61"/>
        <v>.</v>
      </c>
      <c r="Z97" s="116"/>
      <c r="AA97" s="1006" t="str">
        <f t="shared" si="54"/>
        <v>.</v>
      </c>
      <c r="AB97" s="1007" t="str">
        <f t="shared" si="40"/>
        <v>.</v>
      </c>
      <c r="AC97" s="1007" t="str">
        <f t="shared" si="41"/>
        <v>.</v>
      </c>
      <c r="AD97" s="1007" t="str">
        <f t="shared" si="42"/>
        <v>.</v>
      </c>
      <c r="AE97" s="1007" t="str">
        <f t="shared" si="43"/>
        <v>.</v>
      </c>
      <c r="AF97" s="1007" t="str">
        <f t="shared" si="44"/>
        <v>.</v>
      </c>
      <c r="AG97" s="990" t="str">
        <f t="shared" si="45"/>
        <v>.</v>
      </c>
      <c r="AH97" s="116"/>
      <c r="AI97" s="1003" t="str">
        <f>IF(S97=".",".",SUM($S97:S97))</f>
        <v>.</v>
      </c>
      <c r="AJ97" s="1004" t="str">
        <f>IF(T97=".",".",SUM($S97:T97))</f>
        <v>.</v>
      </c>
      <c r="AK97" s="1004" t="str">
        <f>IF(U97=".",".",SUM($S97:U97))</f>
        <v>.</v>
      </c>
      <c r="AL97" s="1004" t="str">
        <f>IF(V97=".",".",SUM($S97:V97))</f>
        <v>.</v>
      </c>
      <c r="AM97" s="1004" t="str">
        <f>IF(W97=".",".",SUM($S97:W97))</f>
        <v>.</v>
      </c>
      <c r="AN97" s="1004" t="str">
        <f>IF(X97=".",".",SUM($S97:X97))</f>
        <v>.</v>
      </c>
      <c r="AO97" s="1005" t="str">
        <f>IF(Y97=".",".",SUM($S97:Y97))</f>
        <v>.</v>
      </c>
      <c r="AP97" s="116"/>
      <c r="AQ97" s="1006" t="str">
        <f t="shared" si="55"/>
        <v>.</v>
      </c>
      <c r="AR97" s="1007" t="str">
        <f t="shared" si="46"/>
        <v>.</v>
      </c>
      <c r="AS97" s="1007" t="str">
        <f t="shared" si="47"/>
        <v>.</v>
      </c>
      <c r="AT97" s="1007" t="str">
        <f t="shared" si="48"/>
        <v>.</v>
      </c>
      <c r="AU97" s="1007" t="str">
        <f t="shared" si="49"/>
        <v>.</v>
      </c>
      <c r="AV97" s="1007" t="str">
        <f t="shared" si="50"/>
        <v>.</v>
      </c>
      <c r="AW97" s="990" t="str">
        <f t="shared" si="51"/>
        <v>.</v>
      </c>
      <c r="AX97" s="327"/>
      <c r="AY97" s="116"/>
      <c r="AZ97" s="1474"/>
      <c r="BA97" s="1474"/>
      <c r="BB97" s="1474"/>
    </row>
    <row r="98" spans="1:54" s="189" customFormat="1" x14ac:dyDescent="0.2">
      <c r="A98" s="183"/>
      <c r="B98" s="325"/>
      <c r="C98" s="472" t="s">
        <v>159</v>
      </c>
      <c r="D98" s="473" t="str">
        <f>IF('WK2 - Notional General Income'!D124="","",'WK2 - Notional General Income'!D124)</f>
        <v/>
      </c>
      <c r="E98" s="837" t="str">
        <f>IF('WK2 - Notional General Income'!M124=".",".",'WK2 - Notional General Income'!M124/'WK2 - Notional General Income'!E124)</f>
        <v>.</v>
      </c>
      <c r="F98" s="837" t="str">
        <f>IF('WK3 - Notional GI Yr1 YIELD'!M124=".",".",'WK3 - Notional GI Yr1 YIELD'!M124/'WK3 - Notional GI Yr1 YIELD'!E124)</f>
        <v>.</v>
      </c>
      <c r="G98" s="874"/>
      <c r="H98" s="874"/>
      <c r="I98" s="874"/>
      <c r="J98" s="874"/>
      <c r="K98" s="874"/>
      <c r="L98" s="874"/>
      <c r="M98" s="333"/>
      <c r="N98" s="116"/>
      <c r="O98" s="1019">
        <f>'WK2 - Notional General Income'!$E124</f>
        <v>0</v>
      </c>
      <c r="P98" s="1020">
        <f>'WK3 - Notional GI Yr1 YIELD'!$E124</f>
        <v>0</v>
      </c>
      <c r="Q98" s="101"/>
      <c r="R98" s="325"/>
      <c r="S98" s="1003" t="str">
        <f t="shared" si="59"/>
        <v>.</v>
      </c>
      <c r="T98" s="1004" t="str">
        <f t="shared" si="60"/>
        <v>.</v>
      </c>
      <c r="U98" s="1004" t="str">
        <f t="shared" si="61"/>
        <v>.</v>
      </c>
      <c r="V98" s="1004" t="str">
        <f t="shared" si="61"/>
        <v>.</v>
      </c>
      <c r="W98" s="1004" t="str">
        <f t="shared" si="61"/>
        <v>.</v>
      </c>
      <c r="X98" s="1004" t="str">
        <f t="shared" si="61"/>
        <v>.</v>
      </c>
      <c r="Y98" s="1005" t="str">
        <f t="shared" si="61"/>
        <v>.</v>
      </c>
      <c r="Z98" s="116"/>
      <c r="AA98" s="1006" t="str">
        <f t="shared" si="54"/>
        <v>.</v>
      </c>
      <c r="AB98" s="1007" t="str">
        <f t="shared" si="40"/>
        <v>.</v>
      </c>
      <c r="AC98" s="1007" t="str">
        <f t="shared" si="41"/>
        <v>.</v>
      </c>
      <c r="AD98" s="1007" t="str">
        <f t="shared" si="42"/>
        <v>.</v>
      </c>
      <c r="AE98" s="1007" t="str">
        <f t="shared" si="43"/>
        <v>.</v>
      </c>
      <c r="AF98" s="1007" t="str">
        <f t="shared" si="44"/>
        <v>.</v>
      </c>
      <c r="AG98" s="990" t="str">
        <f t="shared" si="45"/>
        <v>.</v>
      </c>
      <c r="AH98" s="116"/>
      <c r="AI98" s="1003" t="str">
        <f>IF(S98=".",".",SUM($S98:S98))</f>
        <v>.</v>
      </c>
      <c r="AJ98" s="1004" t="str">
        <f>IF(T98=".",".",SUM($S98:T98))</f>
        <v>.</v>
      </c>
      <c r="AK98" s="1004" t="str">
        <f>IF(U98=".",".",SUM($S98:U98))</f>
        <v>.</v>
      </c>
      <c r="AL98" s="1004" t="str">
        <f>IF(V98=".",".",SUM($S98:V98))</f>
        <v>.</v>
      </c>
      <c r="AM98" s="1004" t="str">
        <f>IF(W98=".",".",SUM($S98:W98))</f>
        <v>.</v>
      </c>
      <c r="AN98" s="1004" t="str">
        <f>IF(X98=".",".",SUM($S98:X98))</f>
        <v>.</v>
      </c>
      <c r="AO98" s="1005" t="str">
        <f>IF(Y98=".",".",SUM($S98:Y98))</f>
        <v>.</v>
      </c>
      <c r="AP98" s="116"/>
      <c r="AQ98" s="1006" t="str">
        <f t="shared" si="55"/>
        <v>.</v>
      </c>
      <c r="AR98" s="1007" t="str">
        <f t="shared" si="46"/>
        <v>.</v>
      </c>
      <c r="AS98" s="1007" t="str">
        <f t="shared" si="47"/>
        <v>.</v>
      </c>
      <c r="AT98" s="1007" t="str">
        <f t="shared" si="48"/>
        <v>.</v>
      </c>
      <c r="AU98" s="1007" t="str">
        <f t="shared" si="49"/>
        <v>.</v>
      </c>
      <c r="AV98" s="1007" t="str">
        <f t="shared" si="50"/>
        <v>.</v>
      </c>
      <c r="AW98" s="990" t="str">
        <f t="shared" si="51"/>
        <v>.</v>
      </c>
      <c r="AX98" s="327"/>
      <c r="AY98" s="116"/>
      <c r="AZ98" s="1474"/>
      <c r="BA98" s="1474"/>
      <c r="BB98" s="1474"/>
    </row>
    <row r="99" spans="1:54" s="189" customFormat="1" x14ac:dyDescent="0.2">
      <c r="A99" s="183"/>
      <c r="B99" s="325"/>
      <c r="C99" s="472" t="s">
        <v>159</v>
      </c>
      <c r="D99" s="473" t="str">
        <f>IF('WK2 - Notional General Income'!D125="","",'WK2 - Notional General Income'!D125)</f>
        <v/>
      </c>
      <c r="E99" s="837" t="str">
        <f>IF('WK2 - Notional General Income'!M125=".",".",'WK2 - Notional General Income'!M125/'WK2 - Notional General Income'!E125)</f>
        <v>.</v>
      </c>
      <c r="F99" s="837" t="str">
        <f>IF('WK3 - Notional GI Yr1 YIELD'!M125=".",".",'WK3 - Notional GI Yr1 YIELD'!M125/'WK3 - Notional GI Yr1 YIELD'!E125)</f>
        <v>.</v>
      </c>
      <c r="G99" s="874"/>
      <c r="H99" s="874"/>
      <c r="I99" s="874"/>
      <c r="J99" s="874"/>
      <c r="K99" s="874"/>
      <c r="L99" s="874"/>
      <c r="M99" s="333"/>
      <c r="N99" s="116"/>
      <c r="O99" s="1019">
        <f>'WK2 - Notional General Income'!$E125</f>
        <v>0</v>
      </c>
      <c r="P99" s="1020">
        <f>'WK3 - Notional GI Yr1 YIELD'!$E125</f>
        <v>0</v>
      </c>
      <c r="Q99" s="101"/>
      <c r="R99" s="325"/>
      <c r="S99" s="1003" t="str">
        <f t="shared" si="59"/>
        <v>.</v>
      </c>
      <c r="T99" s="1004" t="str">
        <f t="shared" si="60"/>
        <v>.</v>
      </c>
      <c r="U99" s="1004" t="str">
        <f t="shared" si="61"/>
        <v>.</v>
      </c>
      <c r="V99" s="1004" t="str">
        <f t="shared" si="61"/>
        <v>.</v>
      </c>
      <c r="W99" s="1004" t="str">
        <f t="shared" si="61"/>
        <v>.</v>
      </c>
      <c r="X99" s="1004" t="str">
        <f t="shared" si="61"/>
        <v>.</v>
      </c>
      <c r="Y99" s="1005" t="str">
        <f t="shared" si="61"/>
        <v>.</v>
      </c>
      <c r="Z99" s="116"/>
      <c r="AA99" s="1006" t="str">
        <f t="shared" si="54"/>
        <v>.</v>
      </c>
      <c r="AB99" s="1007" t="str">
        <f t="shared" si="40"/>
        <v>.</v>
      </c>
      <c r="AC99" s="1007" t="str">
        <f t="shared" si="41"/>
        <v>.</v>
      </c>
      <c r="AD99" s="1007" t="str">
        <f t="shared" si="42"/>
        <v>.</v>
      </c>
      <c r="AE99" s="1007" t="str">
        <f t="shared" si="43"/>
        <v>.</v>
      </c>
      <c r="AF99" s="1007" t="str">
        <f t="shared" si="44"/>
        <v>.</v>
      </c>
      <c r="AG99" s="990" t="str">
        <f t="shared" si="45"/>
        <v>.</v>
      </c>
      <c r="AH99" s="116"/>
      <c r="AI99" s="1003" t="str">
        <f>IF(S99=".",".",SUM($S99:S99))</f>
        <v>.</v>
      </c>
      <c r="AJ99" s="1004" t="str">
        <f>IF(T99=".",".",SUM($S99:T99))</f>
        <v>.</v>
      </c>
      <c r="AK99" s="1004" t="str">
        <f>IF(U99=".",".",SUM($S99:U99))</f>
        <v>.</v>
      </c>
      <c r="AL99" s="1004" t="str">
        <f>IF(V99=".",".",SUM($S99:V99))</f>
        <v>.</v>
      </c>
      <c r="AM99" s="1004" t="str">
        <f>IF(W99=".",".",SUM($S99:W99))</f>
        <v>.</v>
      </c>
      <c r="AN99" s="1004" t="str">
        <f>IF(X99=".",".",SUM($S99:X99))</f>
        <v>.</v>
      </c>
      <c r="AO99" s="1005" t="str">
        <f>IF(Y99=".",".",SUM($S99:Y99))</f>
        <v>.</v>
      </c>
      <c r="AP99" s="116"/>
      <c r="AQ99" s="1006" t="str">
        <f t="shared" si="55"/>
        <v>.</v>
      </c>
      <c r="AR99" s="1007" t="str">
        <f t="shared" si="46"/>
        <v>.</v>
      </c>
      <c r="AS99" s="1007" t="str">
        <f t="shared" si="47"/>
        <v>.</v>
      </c>
      <c r="AT99" s="1007" t="str">
        <f t="shared" si="48"/>
        <v>.</v>
      </c>
      <c r="AU99" s="1007" t="str">
        <f t="shared" si="49"/>
        <v>.</v>
      </c>
      <c r="AV99" s="1007" t="str">
        <f t="shared" si="50"/>
        <v>.</v>
      </c>
      <c r="AW99" s="990" t="str">
        <f t="shared" si="51"/>
        <v>.</v>
      </c>
      <c r="AX99" s="327"/>
      <c r="AY99" s="116"/>
      <c r="AZ99" s="1474"/>
      <c r="BA99" s="1474"/>
      <c r="BB99" s="1474"/>
    </row>
    <row r="100" spans="1:54" s="189" customFormat="1" x14ac:dyDescent="0.2">
      <c r="A100" s="183"/>
      <c r="B100" s="325"/>
      <c r="C100" s="472" t="s">
        <v>159</v>
      </c>
      <c r="D100" s="473" t="str">
        <f>IF('WK2 - Notional General Income'!D126="","",'WK2 - Notional General Income'!D126)</f>
        <v/>
      </c>
      <c r="E100" s="837" t="str">
        <f>IF('WK2 - Notional General Income'!M126=".",".",'WK2 - Notional General Income'!M126/'WK2 - Notional General Income'!E126)</f>
        <v>.</v>
      </c>
      <c r="F100" s="837" t="str">
        <f>IF('WK3 - Notional GI Yr1 YIELD'!M126=".",".",'WK3 - Notional GI Yr1 YIELD'!M126/'WK3 - Notional GI Yr1 YIELD'!E126)</f>
        <v>.</v>
      </c>
      <c r="G100" s="874"/>
      <c r="H100" s="874"/>
      <c r="I100" s="874"/>
      <c r="J100" s="874"/>
      <c r="K100" s="874"/>
      <c r="L100" s="874"/>
      <c r="M100" s="333"/>
      <c r="N100" s="116"/>
      <c r="O100" s="1019">
        <f>'WK2 - Notional General Income'!$E126</f>
        <v>0</v>
      </c>
      <c r="P100" s="1020">
        <f>'WK3 - Notional GI Yr1 YIELD'!$E126</f>
        <v>0</v>
      </c>
      <c r="Q100" s="101"/>
      <c r="R100" s="325"/>
      <c r="S100" s="1003" t="str">
        <f t="shared" si="59"/>
        <v>.</v>
      </c>
      <c r="T100" s="1004" t="str">
        <f t="shared" si="60"/>
        <v>.</v>
      </c>
      <c r="U100" s="1004" t="str">
        <f t="shared" si="61"/>
        <v>.</v>
      </c>
      <c r="V100" s="1004" t="str">
        <f t="shared" si="61"/>
        <v>.</v>
      </c>
      <c r="W100" s="1004" t="str">
        <f t="shared" si="61"/>
        <v>.</v>
      </c>
      <c r="X100" s="1004" t="str">
        <f t="shared" si="61"/>
        <v>.</v>
      </c>
      <c r="Y100" s="1005" t="str">
        <f t="shared" si="61"/>
        <v>.</v>
      </c>
      <c r="Z100" s="116"/>
      <c r="AA100" s="1006" t="str">
        <f t="shared" si="54"/>
        <v>.</v>
      </c>
      <c r="AB100" s="1007" t="str">
        <f t="shared" si="40"/>
        <v>.</v>
      </c>
      <c r="AC100" s="1007" t="str">
        <f t="shared" si="41"/>
        <v>.</v>
      </c>
      <c r="AD100" s="1007" t="str">
        <f t="shared" si="42"/>
        <v>.</v>
      </c>
      <c r="AE100" s="1007" t="str">
        <f t="shared" si="43"/>
        <v>.</v>
      </c>
      <c r="AF100" s="1007" t="str">
        <f t="shared" si="44"/>
        <v>.</v>
      </c>
      <c r="AG100" s="990" t="str">
        <f t="shared" si="45"/>
        <v>.</v>
      </c>
      <c r="AH100" s="116"/>
      <c r="AI100" s="1003" t="str">
        <f>IF(S100=".",".",SUM($S100:S100))</f>
        <v>.</v>
      </c>
      <c r="AJ100" s="1004" t="str">
        <f>IF(T100=".",".",SUM($S100:T100))</f>
        <v>.</v>
      </c>
      <c r="AK100" s="1004" t="str">
        <f>IF(U100=".",".",SUM($S100:U100))</f>
        <v>.</v>
      </c>
      <c r="AL100" s="1004" t="str">
        <f>IF(V100=".",".",SUM($S100:V100))</f>
        <v>.</v>
      </c>
      <c r="AM100" s="1004" t="str">
        <f>IF(W100=".",".",SUM($S100:W100))</f>
        <v>.</v>
      </c>
      <c r="AN100" s="1004" t="str">
        <f>IF(X100=".",".",SUM($S100:X100))</f>
        <v>.</v>
      </c>
      <c r="AO100" s="1005" t="str">
        <f>IF(Y100=".",".",SUM($S100:Y100))</f>
        <v>.</v>
      </c>
      <c r="AP100" s="116"/>
      <c r="AQ100" s="1006" t="str">
        <f t="shared" si="55"/>
        <v>.</v>
      </c>
      <c r="AR100" s="1007" t="str">
        <f t="shared" si="46"/>
        <v>.</v>
      </c>
      <c r="AS100" s="1007" t="str">
        <f t="shared" si="47"/>
        <v>.</v>
      </c>
      <c r="AT100" s="1007" t="str">
        <f t="shared" si="48"/>
        <v>.</v>
      </c>
      <c r="AU100" s="1007" t="str">
        <f t="shared" si="49"/>
        <v>.</v>
      </c>
      <c r="AV100" s="1007" t="str">
        <f t="shared" si="50"/>
        <v>.</v>
      </c>
      <c r="AW100" s="990" t="str">
        <f t="shared" si="51"/>
        <v>.</v>
      </c>
      <c r="AX100" s="327"/>
      <c r="AY100" s="116"/>
      <c r="AZ100" s="1474"/>
      <c r="BA100" s="1474"/>
      <c r="BB100" s="1474"/>
    </row>
    <row r="101" spans="1:54" s="189" customFormat="1" x14ac:dyDescent="0.2">
      <c r="A101" s="183"/>
      <c r="B101" s="325"/>
      <c r="C101" s="472" t="s">
        <v>159</v>
      </c>
      <c r="D101" s="473" t="str">
        <f>IF('WK2 - Notional General Income'!D127="","",'WK2 - Notional General Income'!D127)</f>
        <v/>
      </c>
      <c r="E101" s="837" t="str">
        <f>IF('WK2 - Notional General Income'!M127=".",".",'WK2 - Notional General Income'!M127/'WK2 - Notional General Income'!E127)</f>
        <v>.</v>
      </c>
      <c r="F101" s="837" t="str">
        <f>IF('WK3 - Notional GI Yr1 YIELD'!M127=".",".",'WK3 - Notional GI Yr1 YIELD'!M127/'WK3 - Notional GI Yr1 YIELD'!E127)</f>
        <v>.</v>
      </c>
      <c r="G101" s="874"/>
      <c r="H101" s="874"/>
      <c r="I101" s="874"/>
      <c r="J101" s="874"/>
      <c r="K101" s="874"/>
      <c r="L101" s="874"/>
      <c r="M101" s="333"/>
      <c r="N101" s="116"/>
      <c r="O101" s="1019">
        <f>'WK2 - Notional General Income'!$E127</f>
        <v>0</v>
      </c>
      <c r="P101" s="1020">
        <f>'WK3 - Notional GI Yr1 YIELD'!$E127</f>
        <v>0</v>
      </c>
      <c r="Q101" s="101"/>
      <c r="R101" s="325"/>
      <c r="S101" s="1003" t="str">
        <f t="shared" si="59"/>
        <v>.</v>
      </c>
      <c r="T101" s="1004" t="str">
        <f t="shared" si="60"/>
        <v>.</v>
      </c>
      <c r="U101" s="1004" t="str">
        <f t="shared" si="61"/>
        <v>.</v>
      </c>
      <c r="V101" s="1004" t="str">
        <f t="shared" si="61"/>
        <v>.</v>
      </c>
      <c r="W101" s="1004" t="str">
        <f t="shared" si="61"/>
        <v>.</v>
      </c>
      <c r="X101" s="1004" t="str">
        <f t="shared" si="61"/>
        <v>.</v>
      </c>
      <c r="Y101" s="1005" t="str">
        <f t="shared" si="61"/>
        <v>.</v>
      </c>
      <c r="Z101" s="116"/>
      <c r="AA101" s="1006" t="str">
        <f t="shared" si="54"/>
        <v>.</v>
      </c>
      <c r="AB101" s="1007" t="str">
        <f t="shared" si="40"/>
        <v>.</v>
      </c>
      <c r="AC101" s="1007" t="str">
        <f t="shared" si="41"/>
        <v>.</v>
      </c>
      <c r="AD101" s="1007" t="str">
        <f t="shared" si="42"/>
        <v>.</v>
      </c>
      <c r="AE101" s="1007" t="str">
        <f t="shared" si="43"/>
        <v>.</v>
      </c>
      <c r="AF101" s="1007" t="str">
        <f t="shared" si="44"/>
        <v>.</v>
      </c>
      <c r="AG101" s="990" t="str">
        <f t="shared" si="45"/>
        <v>.</v>
      </c>
      <c r="AH101" s="116"/>
      <c r="AI101" s="1003" t="str">
        <f>IF(S101=".",".",SUM($S101:S101))</f>
        <v>.</v>
      </c>
      <c r="AJ101" s="1004" t="str">
        <f>IF(T101=".",".",SUM($S101:T101))</f>
        <v>.</v>
      </c>
      <c r="AK101" s="1004" t="str">
        <f>IF(U101=".",".",SUM($S101:U101))</f>
        <v>.</v>
      </c>
      <c r="AL101" s="1004" t="str">
        <f>IF(V101=".",".",SUM($S101:V101))</f>
        <v>.</v>
      </c>
      <c r="AM101" s="1004" t="str">
        <f>IF(W101=".",".",SUM($S101:W101))</f>
        <v>.</v>
      </c>
      <c r="AN101" s="1004" t="str">
        <f>IF(X101=".",".",SUM($S101:X101))</f>
        <v>.</v>
      </c>
      <c r="AO101" s="1005" t="str">
        <f>IF(Y101=".",".",SUM($S101:Y101))</f>
        <v>.</v>
      </c>
      <c r="AP101" s="116"/>
      <c r="AQ101" s="1006" t="str">
        <f t="shared" si="55"/>
        <v>.</v>
      </c>
      <c r="AR101" s="1007" t="str">
        <f t="shared" si="46"/>
        <v>.</v>
      </c>
      <c r="AS101" s="1007" t="str">
        <f t="shared" si="47"/>
        <v>.</v>
      </c>
      <c r="AT101" s="1007" t="str">
        <f t="shared" si="48"/>
        <v>.</v>
      </c>
      <c r="AU101" s="1007" t="str">
        <f t="shared" si="49"/>
        <v>.</v>
      </c>
      <c r="AV101" s="1007" t="str">
        <f t="shared" si="50"/>
        <v>.</v>
      </c>
      <c r="AW101" s="990" t="str">
        <f t="shared" si="51"/>
        <v>.</v>
      </c>
      <c r="AX101" s="327"/>
      <c r="AY101" s="116"/>
      <c r="AZ101" s="1474"/>
      <c r="BA101" s="1474"/>
      <c r="BB101" s="1474"/>
    </row>
    <row r="102" spans="1:54" s="189" customFormat="1" x14ac:dyDescent="0.2">
      <c r="A102" s="183"/>
      <c r="B102" s="325"/>
      <c r="C102" s="472" t="s">
        <v>159</v>
      </c>
      <c r="D102" s="473" t="str">
        <f>IF('WK2 - Notional General Income'!D128="","",'WK2 - Notional General Income'!D128)</f>
        <v/>
      </c>
      <c r="E102" s="837" t="str">
        <f>IF('WK2 - Notional General Income'!M128=".",".",'WK2 - Notional General Income'!M128/'WK2 - Notional General Income'!E128)</f>
        <v>.</v>
      </c>
      <c r="F102" s="837" t="str">
        <f>IF('WK3 - Notional GI Yr1 YIELD'!M128=".",".",'WK3 - Notional GI Yr1 YIELD'!M128/'WK3 - Notional GI Yr1 YIELD'!E128)</f>
        <v>.</v>
      </c>
      <c r="G102" s="874"/>
      <c r="H102" s="874"/>
      <c r="I102" s="874"/>
      <c r="J102" s="874"/>
      <c r="K102" s="874"/>
      <c r="L102" s="874"/>
      <c r="M102" s="333"/>
      <c r="N102" s="116"/>
      <c r="O102" s="1019">
        <f>'WK2 - Notional General Income'!$E128</f>
        <v>0</v>
      </c>
      <c r="P102" s="1020">
        <f>'WK3 - Notional GI Yr1 YIELD'!$E128</f>
        <v>0</v>
      </c>
      <c r="Q102" s="101"/>
      <c r="R102" s="325"/>
      <c r="S102" s="1003" t="str">
        <f t="shared" si="59"/>
        <v>.</v>
      </c>
      <c r="T102" s="1004" t="str">
        <f t="shared" si="60"/>
        <v>.</v>
      </c>
      <c r="U102" s="1004" t="str">
        <f t="shared" si="61"/>
        <v>.</v>
      </c>
      <c r="V102" s="1004" t="str">
        <f t="shared" si="61"/>
        <v>.</v>
      </c>
      <c r="W102" s="1004" t="str">
        <f t="shared" si="61"/>
        <v>.</v>
      </c>
      <c r="X102" s="1004" t="str">
        <f t="shared" si="61"/>
        <v>.</v>
      </c>
      <c r="Y102" s="1005" t="str">
        <f t="shared" si="61"/>
        <v>.</v>
      </c>
      <c r="Z102" s="116"/>
      <c r="AA102" s="1006" t="str">
        <f t="shared" si="54"/>
        <v>.</v>
      </c>
      <c r="AB102" s="1007" t="str">
        <f t="shared" si="40"/>
        <v>.</v>
      </c>
      <c r="AC102" s="1007" t="str">
        <f t="shared" si="41"/>
        <v>.</v>
      </c>
      <c r="AD102" s="1007" t="str">
        <f t="shared" si="42"/>
        <v>.</v>
      </c>
      <c r="AE102" s="1007" t="str">
        <f t="shared" si="43"/>
        <v>.</v>
      </c>
      <c r="AF102" s="1007" t="str">
        <f t="shared" si="44"/>
        <v>.</v>
      </c>
      <c r="AG102" s="990" t="str">
        <f t="shared" si="45"/>
        <v>.</v>
      </c>
      <c r="AH102" s="116"/>
      <c r="AI102" s="1003" t="str">
        <f>IF(S102=".",".",SUM($S102:S102))</f>
        <v>.</v>
      </c>
      <c r="AJ102" s="1004" t="str">
        <f>IF(T102=".",".",SUM($S102:T102))</f>
        <v>.</v>
      </c>
      <c r="AK102" s="1004" t="str">
        <f>IF(U102=".",".",SUM($S102:U102))</f>
        <v>.</v>
      </c>
      <c r="AL102" s="1004" t="str">
        <f>IF(V102=".",".",SUM($S102:V102))</f>
        <v>.</v>
      </c>
      <c r="AM102" s="1004" t="str">
        <f>IF(W102=".",".",SUM($S102:W102))</f>
        <v>.</v>
      </c>
      <c r="AN102" s="1004" t="str">
        <f>IF(X102=".",".",SUM($S102:X102))</f>
        <v>.</v>
      </c>
      <c r="AO102" s="1005" t="str">
        <f>IF(Y102=".",".",SUM($S102:Y102))</f>
        <v>.</v>
      </c>
      <c r="AP102" s="116"/>
      <c r="AQ102" s="1006" t="str">
        <f t="shared" si="55"/>
        <v>.</v>
      </c>
      <c r="AR102" s="1007" t="str">
        <f t="shared" si="46"/>
        <v>.</v>
      </c>
      <c r="AS102" s="1007" t="str">
        <f t="shared" si="47"/>
        <v>.</v>
      </c>
      <c r="AT102" s="1007" t="str">
        <f t="shared" si="48"/>
        <v>.</v>
      </c>
      <c r="AU102" s="1007" t="str">
        <f t="shared" si="49"/>
        <v>.</v>
      </c>
      <c r="AV102" s="1007" t="str">
        <f t="shared" si="50"/>
        <v>.</v>
      </c>
      <c r="AW102" s="990" t="str">
        <f t="shared" si="51"/>
        <v>.</v>
      </c>
      <c r="AX102" s="327"/>
      <c r="AY102" s="116"/>
      <c r="AZ102" s="1474"/>
      <c r="BA102" s="1474"/>
      <c r="BB102" s="1474"/>
    </row>
    <row r="103" spans="1:54" s="189" customFormat="1" x14ac:dyDescent="0.2">
      <c r="A103" s="183"/>
      <c r="B103" s="325"/>
      <c r="C103" s="472" t="s">
        <v>159</v>
      </c>
      <c r="D103" s="473" t="str">
        <f>IF('WK2 - Notional General Income'!D129="","",'WK2 - Notional General Income'!D129)</f>
        <v/>
      </c>
      <c r="E103" s="837" t="str">
        <f>IF('WK2 - Notional General Income'!M129=".",".",'WK2 - Notional General Income'!M129/'WK2 - Notional General Income'!E129)</f>
        <v>.</v>
      </c>
      <c r="F103" s="837" t="str">
        <f>IF('WK3 - Notional GI Yr1 YIELD'!M129=".",".",'WK3 - Notional GI Yr1 YIELD'!M129/'WK3 - Notional GI Yr1 YIELD'!E129)</f>
        <v>.</v>
      </c>
      <c r="G103" s="874"/>
      <c r="H103" s="874"/>
      <c r="I103" s="874"/>
      <c r="J103" s="874"/>
      <c r="K103" s="874"/>
      <c r="L103" s="874"/>
      <c r="M103" s="333"/>
      <c r="N103" s="116"/>
      <c r="O103" s="1019">
        <f>'WK2 - Notional General Income'!$E129</f>
        <v>0</v>
      </c>
      <c r="P103" s="1020">
        <f>'WK3 - Notional GI Yr1 YIELD'!$E129</f>
        <v>0</v>
      </c>
      <c r="Q103" s="101"/>
      <c r="R103" s="325"/>
      <c r="S103" s="1003" t="str">
        <f t="shared" si="59"/>
        <v>.</v>
      </c>
      <c r="T103" s="1004" t="str">
        <f t="shared" si="60"/>
        <v>.</v>
      </c>
      <c r="U103" s="1004" t="str">
        <f t="shared" si="61"/>
        <v>.</v>
      </c>
      <c r="V103" s="1004" t="str">
        <f t="shared" si="61"/>
        <v>.</v>
      </c>
      <c r="W103" s="1004" t="str">
        <f t="shared" si="61"/>
        <v>.</v>
      </c>
      <c r="X103" s="1004" t="str">
        <f t="shared" si="61"/>
        <v>.</v>
      </c>
      <c r="Y103" s="1005" t="str">
        <f t="shared" si="61"/>
        <v>.</v>
      </c>
      <c r="Z103" s="116"/>
      <c r="AA103" s="1006" t="str">
        <f t="shared" si="54"/>
        <v>.</v>
      </c>
      <c r="AB103" s="1007" t="str">
        <f t="shared" si="40"/>
        <v>.</v>
      </c>
      <c r="AC103" s="1007" t="str">
        <f t="shared" si="41"/>
        <v>.</v>
      </c>
      <c r="AD103" s="1007" t="str">
        <f t="shared" si="42"/>
        <v>.</v>
      </c>
      <c r="AE103" s="1007" t="str">
        <f t="shared" si="43"/>
        <v>.</v>
      </c>
      <c r="AF103" s="1007" t="str">
        <f t="shared" si="44"/>
        <v>.</v>
      </c>
      <c r="AG103" s="990" t="str">
        <f t="shared" si="45"/>
        <v>.</v>
      </c>
      <c r="AH103" s="116"/>
      <c r="AI103" s="1003" t="str">
        <f>IF(S103=".",".",SUM($S103:S103))</f>
        <v>.</v>
      </c>
      <c r="AJ103" s="1004" t="str">
        <f>IF(T103=".",".",SUM($S103:T103))</f>
        <v>.</v>
      </c>
      <c r="AK103" s="1004" t="str">
        <f>IF(U103=".",".",SUM($S103:U103))</f>
        <v>.</v>
      </c>
      <c r="AL103" s="1004" t="str">
        <f>IF(V103=".",".",SUM($S103:V103))</f>
        <v>.</v>
      </c>
      <c r="AM103" s="1004" t="str">
        <f>IF(W103=".",".",SUM($S103:W103))</f>
        <v>.</v>
      </c>
      <c r="AN103" s="1004" t="str">
        <f>IF(X103=".",".",SUM($S103:X103))</f>
        <v>.</v>
      </c>
      <c r="AO103" s="1005" t="str">
        <f>IF(Y103=".",".",SUM($S103:Y103))</f>
        <v>.</v>
      </c>
      <c r="AP103" s="116"/>
      <c r="AQ103" s="1006" t="str">
        <f t="shared" si="55"/>
        <v>.</v>
      </c>
      <c r="AR103" s="1007" t="str">
        <f t="shared" si="46"/>
        <v>.</v>
      </c>
      <c r="AS103" s="1007" t="str">
        <f t="shared" si="47"/>
        <v>.</v>
      </c>
      <c r="AT103" s="1007" t="str">
        <f t="shared" si="48"/>
        <v>.</v>
      </c>
      <c r="AU103" s="1007" t="str">
        <f t="shared" si="49"/>
        <v>.</v>
      </c>
      <c r="AV103" s="1007" t="str">
        <f t="shared" si="50"/>
        <v>.</v>
      </c>
      <c r="AW103" s="990" t="str">
        <f t="shared" si="51"/>
        <v>.</v>
      </c>
      <c r="AX103" s="327"/>
      <c r="AY103" s="116"/>
      <c r="AZ103" s="1474"/>
      <c r="BA103" s="1474"/>
      <c r="BB103" s="1474"/>
    </row>
    <row r="104" spans="1:54" s="189" customFormat="1" x14ac:dyDescent="0.2">
      <c r="A104" s="183"/>
      <c r="B104" s="325"/>
      <c r="C104" s="472" t="s">
        <v>159</v>
      </c>
      <c r="D104" s="473" t="str">
        <f>IF('WK2 - Notional General Income'!D130="","",'WK2 - Notional General Income'!D130)</f>
        <v/>
      </c>
      <c r="E104" s="837" t="str">
        <f>IF('WK2 - Notional General Income'!M130=".",".",'WK2 - Notional General Income'!M130/'WK2 - Notional General Income'!E130)</f>
        <v>.</v>
      </c>
      <c r="F104" s="837" t="str">
        <f>IF('WK3 - Notional GI Yr1 YIELD'!M130=".",".",'WK3 - Notional GI Yr1 YIELD'!M130/'WK3 - Notional GI Yr1 YIELD'!E130)</f>
        <v>.</v>
      </c>
      <c r="G104" s="874"/>
      <c r="H104" s="874"/>
      <c r="I104" s="874"/>
      <c r="J104" s="874"/>
      <c r="K104" s="874"/>
      <c r="L104" s="874"/>
      <c r="M104" s="333"/>
      <c r="N104" s="116"/>
      <c r="O104" s="1019">
        <f>'WK2 - Notional General Income'!$E130</f>
        <v>0</v>
      </c>
      <c r="P104" s="1020">
        <f>'WK3 - Notional GI Yr1 YIELD'!$E130</f>
        <v>0</v>
      </c>
      <c r="Q104" s="101"/>
      <c r="R104" s="325"/>
      <c r="S104" s="1003" t="str">
        <f t="shared" si="59"/>
        <v>.</v>
      </c>
      <c r="T104" s="1004" t="str">
        <f t="shared" si="60"/>
        <v>.</v>
      </c>
      <c r="U104" s="1004" t="str">
        <f t="shared" si="61"/>
        <v>.</v>
      </c>
      <c r="V104" s="1004" t="str">
        <f t="shared" si="61"/>
        <v>.</v>
      </c>
      <c r="W104" s="1004" t="str">
        <f t="shared" si="61"/>
        <v>.</v>
      </c>
      <c r="X104" s="1004" t="str">
        <f t="shared" si="61"/>
        <v>.</v>
      </c>
      <c r="Y104" s="1005" t="str">
        <f t="shared" si="61"/>
        <v>.</v>
      </c>
      <c r="Z104" s="116"/>
      <c r="AA104" s="1006" t="str">
        <f t="shared" si="54"/>
        <v>.</v>
      </c>
      <c r="AB104" s="1007" t="str">
        <f t="shared" si="40"/>
        <v>.</v>
      </c>
      <c r="AC104" s="1007" t="str">
        <f t="shared" si="41"/>
        <v>.</v>
      </c>
      <c r="AD104" s="1007" t="str">
        <f t="shared" si="42"/>
        <v>.</v>
      </c>
      <c r="AE104" s="1007" t="str">
        <f t="shared" si="43"/>
        <v>.</v>
      </c>
      <c r="AF104" s="1007" t="str">
        <f t="shared" si="44"/>
        <v>.</v>
      </c>
      <c r="AG104" s="990" t="str">
        <f t="shared" si="45"/>
        <v>.</v>
      </c>
      <c r="AH104" s="116"/>
      <c r="AI104" s="1003" t="str">
        <f>IF(S104=".",".",SUM($S104:S104))</f>
        <v>.</v>
      </c>
      <c r="AJ104" s="1004" t="str">
        <f>IF(T104=".",".",SUM($S104:T104))</f>
        <v>.</v>
      </c>
      <c r="AK104" s="1004" t="str">
        <f>IF(U104=".",".",SUM($S104:U104))</f>
        <v>.</v>
      </c>
      <c r="AL104" s="1004" t="str">
        <f>IF(V104=".",".",SUM($S104:V104))</f>
        <v>.</v>
      </c>
      <c r="AM104" s="1004" t="str">
        <f>IF(W104=".",".",SUM($S104:W104))</f>
        <v>.</v>
      </c>
      <c r="AN104" s="1004" t="str">
        <f>IF(X104=".",".",SUM($S104:X104))</f>
        <v>.</v>
      </c>
      <c r="AO104" s="1005" t="str">
        <f>IF(Y104=".",".",SUM($S104:Y104))</f>
        <v>.</v>
      </c>
      <c r="AP104" s="116"/>
      <c r="AQ104" s="1006" t="str">
        <f t="shared" si="55"/>
        <v>.</v>
      </c>
      <c r="AR104" s="1007" t="str">
        <f t="shared" si="46"/>
        <v>.</v>
      </c>
      <c r="AS104" s="1007" t="str">
        <f t="shared" si="47"/>
        <v>.</v>
      </c>
      <c r="AT104" s="1007" t="str">
        <f t="shared" si="48"/>
        <v>.</v>
      </c>
      <c r="AU104" s="1007" t="str">
        <f t="shared" si="49"/>
        <v>.</v>
      </c>
      <c r="AV104" s="1007" t="str">
        <f t="shared" si="50"/>
        <v>.</v>
      </c>
      <c r="AW104" s="990" t="str">
        <f t="shared" si="51"/>
        <v>.</v>
      </c>
      <c r="AX104" s="327"/>
      <c r="AY104" s="116"/>
      <c r="AZ104" s="1474"/>
      <c r="BA104" s="1474"/>
      <c r="BB104" s="1474"/>
    </row>
    <row r="105" spans="1:54" s="189" customFormat="1" x14ac:dyDescent="0.2">
      <c r="A105" s="183"/>
      <c r="B105" s="325"/>
      <c r="C105" s="472" t="s">
        <v>159</v>
      </c>
      <c r="D105" s="473" t="str">
        <f>IF('WK2 - Notional General Income'!D131="","",'WK2 - Notional General Income'!D131)</f>
        <v/>
      </c>
      <c r="E105" s="837" t="str">
        <f>IF('WK2 - Notional General Income'!M131=".",".",'WK2 - Notional General Income'!M131/'WK2 - Notional General Income'!E131)</f>
        <v>.</v>
      </c>
      <c r="F105" s="837" t="str">
        <f>IF('WK3 - Notional GI Yr1 YIELD'!M131=".",".",'WK3 - Notional GI Yr1 YIELD'!M131/'WK3 - Notional GI Yr1 YIELD'!E131)</f>
        <v>.</v>
      </c>
      <c r="G105" s="874"/>
      <c r="H105" s="874"/>
      <c r="I105" s="874"/>
      <c r="J105" s="874"/>
      <c r="K105" s="874"/>
      <c r="L105" s="874"/>
      <c r="M105" s="333"/>
      <c r="N105" s="116"/>
      <c r="O105" s="1019">
        <f>'WK2 - Notional General Income'!$E131</f>
        <v>0</v>
      </c>
      <c r="P105" s="1020">
        <f>'WK3 - Notional GI Yr1 YIELD'!$E131</f>
        <v>0</v>
      </c>
      <c r="Q105" s="101"/>
      <c r="R105" s="325"/>
      <c r="S105" s="1003" t="str">
        <f t="shared" si="59"/>
        <v>.</v>
      </c>
      <c r="T105" s="1004" t="str">
        <f t="shared" si="60"/>
        <v>.</v>
      </c>
      <c r="U105" s="1004" t="str">
        <f t="shared" si="61"/>
        <v>.</v>
      </c>
      <c r="V105" s="1004" t="str">
        <f t="shared" si="61"/>
        <v>.</v>
      </c>
      <c r="W105" s="1004" t="str">
        <f t="shared" si="61"/>
        <v>.</v>
      </c>
      <c r="X105" s="1004" t="str">
        <f t="shared" si="61"/>
        <v>.</v>
      </c>
      <c r="Y105" s="1005" t="str">
        <f t="shared" si="61"/>
        <v>.</v>
      </c>
      <c r="Z105" s="116"/>
      <c r="AA105" s="1006" t="str">
        <f t="shared" si="54"/>
        <v>.</v>
      </c>
      <c r="AB105" s="1007" t="str">
        <f t="shared" si="40"/>
        <v>.</v>
      </c>
      <c r="AC105" s="1007" t="str">
        <f t="shared" si="41"/>
        <v>.</v>
      </c>
      <c r="AD105" s="1007" t="str">
        <f t="shared" si="42"/>
        <v>.</v>
      </c>
      <c r="AE105" s="1007" t="str">
        <f t="shared" si="43"/>
        <v>.</v>
      </c>
      <c r="AF105" s="1007" t="str">
        <f t="shared" si="44"/>
        <v>.</v>
      </c>
      <c r="AG105" s="990" t="str">
        <f t="shared" si="45"/>
        <v>.</v>
      </c>
      <c r="AH105" s="116"/>
      <c r="AI105" s="1003" t="str">
        <f>IF(S105=".",".",SUM($S105:S105))</f>
        <v>.</v>
      </c>
      <c r="AJ105" s="1004" t="str">
        <f>IF(T105=".",".",SUM($S105:T105))</f>
        <v>.</v>
      </c>
      <c r="AK105" s="1004" t="str">
        <f>IF(U105=".",".",SUM($S105:U105))</f>
        <v>.</v>
      </c>
      <c r="AL105" s="1004" t="str">
        <f>IF(V105=".",".",SUM($S105:V105))</f>
        <v>.</v>
      </c>
      <c r="AM105" s="1004" t="str">
        <f>IF(W105=".",".",SUM($S105:W105))</f>
        <v>.</v>
      </c>
      <c r="AN105" s="1004" t="str">
        <f>IF(X105=".",".",SUM($S105:X105))</f>
        <v>.</v>
      </c>
      <c r="AO105" s="1005" t="str">
        <f>IF(Y105=".",".",SUM($S105:Y105))</f>
        <v>.</v>
      </c>
      <c r="AP105" s="116"/>
      <c r="AQ105" s="1006" t="str">
        <f t="shared" si="55"/>
        <v>.</v>
      </c>
      <c r="AR105" s="1007" t="str">
        <f t="shared" si="46"/>
        <v>.</v>
      </c>
      <c r="AS105" s="1007" t="str">
        <f t="shared" si="47"/>
        <v>.</v>
      </c>
      <c r="AT105" s="1007" t="str">
        <f t="shared" si="48"/>
        <v>.</v>
      </c>
      <c r="AU105" s="1007" t="str">
        <f t="shared" si="49"/>
        <v>.</v>
      </c>
      <c r="AV105" s="1007" t="str">
        <f t="shared" si="50"/>
        <v>.</v>
      </c>
      <c r="AW105" s="990" t="str">
        <f t="shared" si="51"/>
        <v>.</v>
      </c>
      <c r="AX105" s="327"/>
      <c r="AY105" s="116"/>
      <c r="AZ105" s="1474"/>
      <c r="BA105" s="1474"/>
      <c r="BB105" s="1474"/>
    </row>
    <row r="106" spans="1:54" s="189" customFormat="1" x14ac:dyDescent="0.2">
      <c r="A106" s="183"/>
      <c r="B106" s="325"/>
      <c r="C106" s="472" t="s">
        <v>159</v>
      </c>
      <c r="D106" s="473" t="str">
        <f>IF('WK2 - Notional General Income'!D132="","",'WK2 - Notional General Income'!D132)</f>
        <v/>
      </c>
      <c r="E106" s="837" t="str">
        <f>IF('WK2 - Notional General Income'!M132=".",".",'WK2 - Notional General Income'!M132/'WK2 - Notional General Income'!E132)</f>
        <v>.</v>
      </c>
      <c r="F106" s="837" t="str">
        <f>IF('WK3 - Notional GI Yr1 YIELD'!M132=".",".",'WK3 - Notional GI Yr1 YIELD'!M132/'WK3 - Notional GI Yr1 YIELD'!E132)</f>
        <v>.</v>
      </c>
      <c r="G106" s="874"/>
      <c r="H106" s="874"/>
      <c r="I106" s="874"/>
      <c r="J106" s="874"/>
      <c r="K106" s="874"/>
      <c r="L106" s="874"/>
      <c r="M106" s="333"/>
      <c r="N106" s="116"/>
      <c r="O106" s="1019">
        <f>'WK2 - Notional General Income'!$E132</f>
        <v>0</v>
      </c>
      <c r="P106" s="1020">
        <f>'WK3 - Notional GI Yr1 YIELD'!$E132</f>
        <v>0</v>
      </c>
      <c r="Q106" s="101"/>
      <c r="R106" s="325"/>
      <c r="S106" s="1003" t="str">
        <f t="shared" si="59"/>
        <v>.</v>
      </c>
      <c r="T106" s="1004" t="str">
        <f t="shared" si="60"/>
        <v>.</v>
      </c>
      <c r="U106" s="1004" t="str">
        <f t="shared" si="61"/>
        <v>.</v>
      </c>
      <c r="V106" s="1004" t="str">
        <f t="shared" si="61"/>
        <v>.</v>
      </c>
      <c r="W106" s="1004" t="str">
        <f t="shared" si="61"/>
        <v>.</v>
      </c>
      <c r="X106" s="1004" t="str">
        <f t="shared" si="61"/>
        <v>.</v>
      </c>
      <c r="Y106" s="1005" t="str">
        <f t="shared" si="61"/>
        <v>.</v>
      </c>
      <c r="Z106" s="116"/>
      <c r="AA106" s="1006" t="str">
        <f t="shared" si="54"/>
        <v>.</v>
      </c>
      <c r="AB106" s="1007" t="str">
        <f t="shared" si="40"/>
        <v>.</v>
      </c>
      <c r="AC106" s="1007" t="str">
        <f t="shared" si="41"/>
        <v>.</v>
      </c>
      <c r="AD106" s="1007" t="str">
        <f t="shared" si="42"/>
        <v>.</v>
      </c>
      <c r="AE106" s="1007" t="str">
        <f t="shared" si="43"/>
        <v>.</v>
      </c>
      <c r="AF106" s="1007" t="str">
        <f t="shared" si="44"/>
        <v>.</v>
      </c>
      <c r="AG106" s="990" t="str">
        <f t="shared" si="45"/>
        <v>.</v>
      </c>
      <c r="AH106" s="116"/>
      <c r="AI106" s="1003" t="str">
        <f>IF(S106=".",".",SUM($S106:S106))</f>
        <v>.</v>
      </c>
      <c r="AJ106" s="1004" t="str">
        <f>IF(T106=".",".",SUM($S106:T106))</f>
        <v>.</v>
      </c>
      <c r="AK106" s="1004" t="str">
        <f>IF(U106=".",".",SUM($S106:U106))</f>
        <v>.</v>
      </c>
      <c r="AL106" s="1004" t="str">
        <f>IF(V106=".",".",SUM($S106:V106))</f>
        <v>.</v>
      </c>
      <c r="AM106" s="1004" t="str">
        <f>IF(W106=".",".",SUM($S106:W106))</f>
        <v>.</v>
      </c>
      <c r="AN106" s="1004" t="str">
        <f>IF(X106=".",".",SUM($S106:X106))</f>
        <v>.</v>
      </c>
      <c r="AO106" s="1005" t="str">
        <f>IF(Y106=".",".",SUM($S106:Y106))</f>
        <v>.</v>
      </c>
      <c r="AP106" s="116"/>
      <c r="AQ106" s="1006" t="str">
        <f t="shared" si="55"/>
        <v>.</v>
      </c>
      <c r="AR106" s="1007" t="str">
        <f t="shared" si="46"/>
        <v>.</v>
      </c>
      <c r="AS106" s="1007" t="str">
        <f t="shared" si="47"/>
        <v>.</v>
      </c>
      <c r="AT106" s="1007" t="str">
        <f t="shared" si="48"/>
        <v>.</v>
      </c>
      <c r="AU106" s="1007" t="str">
        <f t="shared" si="49"/>
        <v>.</v>
      </c>
      <c r="AV106" s="1007" t="str">
        <f t="shared" si="50"/>
        <v>.</v>
      </c>
      <c r="AW106" s="990" t="str">
        <f t="shared" si="51"/>
        <v>.</v>
      </c>
      <c r="AX106" s="327"/>
      <c r="AY106" s="116"/>
      <c r="AZ106" s="1474"/>
      <c r="BA106" s="1474"/>
      <c r="BB106" s="1474"/>
    </row>
    <row r="107" spans="1:54" s="189" customFormat="1" x14ac:dyDescent="0.2">
      <c r="A107" s="183"/>
      <c r="B107" s="325"/>
      <c r="C107" s="472" t="s">
        <v>159</v>
      </c>
      <c r="D107" s="473" t="str">
        <f>IF('WK2 - Notional General Income'!D133="","",'WK2 - Notional General Income'!D133)</f>
        <v/>
      </c>
      <c r="E107" s="837" t="str">
        <f>IF('WK2 - Notional General Income'!M133=".",".",'WK2 - Notional General Income'!M133/'WK2 - Notional General Income'!E133)</f>
        <v>.</v>
      </c>
      <c r="F107" s="837" t="str">
        <f>IF('WK3 - Notional GI Yr1 YIELD'!M133=".",".",'WK3 - Notional GI Yr1 YIELD'!M133/'WK3 - Notional GI Yr1 YIELD'!E133)</f>
        <v>.</v>
      </c>
      <c r="G107" s="874"/>
      <c r="H107" s="874"/>
      <c r="I107" s="874"/>
      <c r="J107" s="874"/>
      <c r="K107" s="874"/>
      <c r="L107" s="874"/>
      <c r="M107" s="333"/>
      <c r="N107" s="116"/>
      <c r="O107" s="1019">
        <f>'WK2 - Notional General Income'!$E133</f>
        <v>0</v>
      </c>
      <c r="P107" s="1020">
        <f>'WK3 - Notional GI Yr1 YIELD'!$E133</f>
        <v>0</v>
      </c>
      <c r="Q107" s="101"/>
      <c r="R107" s="325"/>
      <c r="S107" s="1003" t="str">
        <f t="shared" si="59"/>
        <v>.</v>
      </c>
      <c r="T107" s="1004" t="str">
        <f t="shared" si="60"/>
        <v>.</v>
      </c>
      <c r="U107" s="1004" t="str">
        <f t="shared" si="61"/>
        <v>.</v>
      </c>
      <c r="V107" s="1004" t="str">
        <f t="shared" si="61"/>
        <v>.</v>
      </c>
      <c r="W107" s="1004" t="str">
        <f t="shared" si="61"/>
        <v>.</v>
      </c>
      <c r="X107" s="1004" t="str">
        <f t="shared" si="61"/>
        <v>.</v>
      </c>
      <c r="Y107" s="1005" t="str">
        <f t="shared" si="61"/>
        <v>.</v>
      </c>
      <c r="Z107" s="116"/>
      <c r="AA107" s="1006" t="str">
        <f t="shared" si="54"/>
        <v>.</v>
      </c>
      <c r="AB107" s="1007" t="str">
        <f t="shared" si="40"/>
        <v>.</v>
      </c>
      <c r="AC107" s="1007" t="str">
        <f t="shared" si="41"/>
        <v>.</v>
      </c>
      <c r="AD107" s="1007" t="str">
        <f t="shared" si="42"/>
        <v>.</v>
      </c>
      <c r="AE107" s="1007" t="str">
        <f t="shared" si="43"/>
        <v>.</v>
      </c>
      <c r="AF107" s="1007" t="str">
        <f t="shared" si="44"/>
        <v>.</v>
      </c>
      <c r="AG107" s="990" t="str">
        <f t="shared" si="45"/>
        <v>.</v>
      </c>
      <c r="AH107" s="116"/>
      <c r="AI107" s="1003" t="str">
        <f>IF(S107=".",".",SUM($S107:S107))</f>
        <v>.</v>
      </c>
      <c r="AJ107" s="1004" t="str">
        <f>IF(T107=".",".",SUM($S107:T107))</f>
        <v>.</v>
      </c>
      <c r="AK107" s="1004" t="str">
        <f>IF(U107=".",".",SUM($S107:U107))</f>
        <v>.</v>
      </c>
      <c r="AL107" s="1004" t="str">
        <f>IF(V107=".",".",SUM($S107:V107))</f>
        <v>.</v>
      </c>
      <c r="AM107" s="1004" t="str">
        <f>IF(W107=".",".",SUM($S107:W107))</f>
        <v>.</v>
      </c>
      <c r="AN107" s="1004" t="str">
        <f>IF(X107=".",".",SUM($S107:X107))</f>
        <v>.</v>
      </c>
      <c r="AO107" s="1005" t="str">
        <f>IF(Y107=".",".",SUM($S107:Y107))</f>
        <v>.</v>
      </c>
      <c r="AP107" s="116"/>
      <c r="AQ107" s="1006" t="str">
        <f t="shared" si="55"/>
        <v>.</v>
      </c>
      <c r="AR107" s="1007" t="str">
        <f t="shared" si="46"/>
        <v>.</v>
      </c>
      <c r="AS107" s="1007" t="str">
        <f t="shared" si="47"/>
        <v>.</v>
      </c>
      <c r="AT107" s="1007" t="str">
        <f t="shared" si="48"/>
        <v>.</v>
      </c>
      <c r="AU107" s="1007" t="str">
        <f t="shared" si="49"/>
        <v>.</v>
      </c>
      <c r="AV107" s="1007" t="str">
        <f t="shared" si="50"/>
        <v>.</v>
      </c>
      <c r="AW107" s="990" t="str">
        <f t="shared" si="51"/>
        <v>.</v>
      </c>
      <c r="AX107" s="327"/>
      <c r="AY107" s="116"/>
      <c r="AZ107" s="1474"/>
      <c r="BA107" s="1474"/>
      <c r="BB107" s="1474"/>
    </row>
    <row r="108" spans="1:54" s="189" customFormat="1" x14ac:dyDescent="0.2">
      <c r="A108" s="183"/>
      <c r="B108" s="325"/>
      <c r="C108" s="472" t="s">
        <v>159</v>
      </c>
      <c r="D108" s="473" t="str">
        <f>IF('WK2 - Notional General Income'!D134="","",'WK2 - Notional General Income'!D134)</f>
        <v/>
      </c>
      <c r="E108" s="837" t="str">
        <f>IF('WK2 - Notional General Income'!M134=".",".",'WK2 - Notional General Income'!M134/'WK2 - Notional General Income'!E134)</f>
        <v>.</v>
      </c>
      <c r="F108" s="837" t="str">
        <f>IF('WK3 - Notional GI Yr1 YIELD'!M134=".",".",'WK3 - Notional GI Yr1 YIELD'!M134/'WK3 - Notional GI Yr1 YIELD'!E134)</f>
        <v>.</v>
      </c>
      <c r="G108" s="874"/>
      <c r="H108" s="874"/>
      <c r="I108" s="874"/>
      <c r="J108" s="874"/>
      <c r="K108" s="874"/>
      <c r="L108" s="874"/>
      <c r="M108" s="333"/>
      <c r="N108" s="116"/>
      <c r="O108" s="1019">
        <f>'WK2 - Notional General Income'!$E134</f>
        <v>0</v>
      </c>
      <c r="P108" s="1020">
        <f>'WK3 - Notional GI Yr1 YIELD'!$E134</f>
        <v>0</v>
      </c>
      <c r="Q108" s="101"/>
      <c r="R108" s="325"/>
      <c r="S108" s="1003" t="str">
        <f t="shared" si="59"/>
        <v>.</v>
      </c>
      <c r="T108" s="1004" t="str">
        <f t="shared" si="60"/>
        <v>.</v>
      </c>
      <c r="U108" s="1004" t="str">
        <f t="shared" si="61"/>
        <v>.</v>
      </c>
      <c r="V108" s="1004" t="str">
        <f t="shared" si="61"/>
        <v>.</v>
      </c>
      <c r="W108" s="1004" t="str">
        <f t="shared" si="61"/>
        <v>.</v>
      </c>
      <c r="X108" s="1004" t="str">
        <f t="shared" si="61"/>
        <v>.</v>
      </c>
      <c r="Y108" s="1005" t="str">
        <f t="shared" si="61"/>
        <v>.</v>
      </c>
      <c r="Z108" s="116"/>
      <c r="AA108" s="1006" t="str">
        <f t="shared" si="54"/>
        <v>.</v>
      </c>
      <c r="AB108" s="1007" t="str">
        <f t="shared" si="40"/>
        <v>.</v>
      </c>
      <c r="AC108" s="1007" t="str">
        <f t="shared" si="41"/>
        <v>.</v>
      </c>
      <c r="AD108" s="1007" t="str">
        <f t="shared" si="42"/>
        <v>.</v>
      </c>
      <c r="AE108" s="1007" t="str">
        <f t="shared" si="43"/>
        <v>.</v>
      </c>
      <c r="AF108" s="1007" t="str">
        <f t="shared" si="44"/>
        <v>.</v>
      </c>
      <c r="AG108" s="990" t="str">
        <f t="shared" si="45"/>
        <v>.</v>
      </c>
      <c r="AH108" s="116"/>
      <c r="AI108" s="1003" t="str">
        <f>IF(S108=".",".",SUM($S108:S108))</f>
        <v>.</v>
      </c>
      <c r="AJ108" s="1004" t="str">
        <f>IF(T108=".",".",SUM($S108:T108))</f>
        <v>.</v>
      </c>
      <c r="AK108" s="1004" t="str">
        <f>IF(U108=".",".",SUM($S108:U108))</f>
        <v>.</v>
      </c>
      <c r="AL108" s="1004" t="str">
        <f>IF(V108=".",".",SUM($S108:V108))</f>
        <v>.</v>
      </c>
      <c r="AM108" s="1004" t="str">
        <f>IF(W108=".",".",SUM($S108:W108))</f>
        <v>.</v>
      </c>
      <c r="AN108" s="1004" t="str">
        <f>IF(X108=".",".",SUM($S108:X108))</f>
        <v>.</v>
      </c>
      <c r="AO108" s="1005" t="str">
        <f>IF(Y108=".",".",SUM($S108:Y108))</f>
        <v>.</v>
      </c>
      <c r="AP108" s="116"/>
      <c r="AQ108" s="1006" t="str">
        <f t="shared" si="55"/>
        <v>.</v>
      </c>
      <c r="AR108" s="1007" t="str">
        <f t="shared" si="46"/>
        <v>.</v>
      </c>
      <c r="AS108" s="1007" t="str">
        <f t="shared" si="47"/>
        <v>.</v>
      </c>
      <c r="AT108" s="1007" t="str">
        <f t="shared" si="48"/>
        <v>.</v>
      </c>
      <c r="AU108" s="1007" t="str">
        <f t="shared" si="49"/>
        <v>.</v>
      </c>
      <c r="AV108" s="1007" t="str">
        <f t="shared" si="50"/>
        <v>.</v>
      </c>
      <c r="AW108" s="990" t="str">
        <f t="shared" si="51"/>
        <v>.</v>
      </c>
      <c r="AX108" s="327"/>
      <c r="AY108" s="116"/>
      <c r="AZ108" s="1474"/>
      <c r="BA108" s="1474"/>
      <c r="BB108" s="1474"/>
    </row>
    <row r="109" spans="1:54" s="189" customFormat="1" x14ac:dyDescent="0.2">
      <c r="A109" s="183"/>
      <c r="B109" s="325"/>
      <c r="C109" s="472" t="s">
        <v>159</v>
      </c>
      <c r="D109" s="473" t="str">
        <f>IF('WK2 - Notional General Income'!D135="","",'WK2 - Notional General Income'!D135)</f>
        <v/>
      </c>
      <c r="E109" s="837" t="str">
        <f>IF('WK2 - Notional General Income'!M135=".",".",'WK2 - Notional General Income'!M135/'WK2 - Notional General Income'!E135)</f>
        <v>.</v>
      </c>
      <c r="F109" s="837" t="str">
        <f>IF('WK3 - Notional GI Yr1 YIELD'!M135=".",".",'WK3 - Notional GI Yr1 YIELD'!M135/'WK3 - Notional GI Yr1 YIELD'!E135)</f>
        <v>.</v>
      </c>
      <c r="G109" s="874"/>
      <c r="H109" s="874"/>
      <c r="I109" s="874"/>
      <c r="J109" s="874"/>
      <c r="K109" s="874"/>
      <c r="L109" s="874"/>
      <c r="M109" s="333"/>
      <c r="N109" s="116"/>
      <c r="O109" s="1019">
        <f>'WK2 - Notional General Income'!$E135</f>
        <v>0</v>
      </c>
      <c r="P109" s="1020">
        <f>'WK3 - Notional GI Yr1 YIELD'!$E135</f>
        <v>0</v>
      </c>
      <c r="Q109" s="101"/>
      <c r="R109" s="325"/>
      <c r="S109" s="1003" t="str">
        <f t="shared" si="59"/>
        <v>.</v>
      </c>
      <c r="T109" s="1004" t="str">
        <f t="shared" si="60"/>
        <v>.</v>
      </c>
      <c r="U109" s="1004" t="str">
        <f t="shared" si="61"/>
        <v>.</v>
      </c>
      <c r="V109" s="1004" t="str">
        <f t="shared" si="61"/>
        <v>.</v>
      </c>
      <c r="W109" s="1004" t="str">
        <f t="shared" si="61"/>
        <v>.</v>
      </c>
      <c r="X109" s="1004" t="str">
        <f t="shared" si="61"/>
        <v>.</v>
      </c>
      <c r="Y109" s="1005" t="str">
        <f t="shared" si="61"/>
        <v>.</v>
      </c>
      <c r="Z109" s="116"/>
      <c r="AA109" s="1006" t="str">
        <f t="shared" si="54"/>
        <v>.</v>
      </c>
      <c r="AB109" s="1007" t="str">
        <f t="shared" si="40"/>
        <v>.</v>
      </c>
      <c r="AC109" s="1007" t="str">
        <f t="shared" si="41"/>
        <v>.</v>
      </c>
      <c r="AD109" s="1007" t="str">
        <f t="shared" si="42"/>
        <v>.</v>
      </c>
      <c r="AE109" s="1007" t="str">
        <f t="shared" si="43"/>
        <v>.</v>
      </c>
      <c r="AF109" s="1007" t="str">
        <f t="shared" si="44"/>
        <v>.</v>
      </c>
      <c r="AG109" s="990" t="str">
        <f t="shared" si="45"/>
        <v>.</v>
      </c>
      <c r="AH109" s="116"/>
      <c r="AI109" s="1003" t="str">
        <f>IF(S109=".",".",SUM($S109:S109))</f>
        <v>.</v>
      </c>
      <c r="AJ109" s="1004" t="str">
        <f>IF(T109=".",".",SUM($S109:T109))</f>
        <v>.</v>
      </c>
      <c r="AK109" s="1004" t="str">
        <f>IF(U109=".",".",SUM($S109:U109))</f>
        <v>.</v>
      </c>
      <c r="AL109" s="1004" t="str">
        <f>IF(V109=".",".",SUM($S109:V109))</f>
        <v>.</v>
      </c>
      <c r="AM109" s="1004" t="str">
        <f>IF(W109=".",".",SUM($S109:W109))</f>
        <v>.</v>
      </c>
      <c r="AN109" s="1004" t="str">
        <f>IF(X109=".",".",SUM($S109:X109))</f>
        <v>.</v>
      </c>
      <c r="AO109" s="1005" t="str">
        <f>IF(Y109=".",".",SUM($S109:Y109))</f>
        <v>.</v>
      </c>
      <c r="AP109" s="116"/>
      <c r="AQ109" s="1006" t="str">
        <f t="shared" si="55"/>
        <v>.</v>
      </c>
      <c r="AR109" s="1007" t="str">
        <f t="shared" si="46"/>
        <v>.</v>
      </c>
      <c r="AS109" s="1007" t="str">
        <f t="shared" si="47"/>
        <v>.</v>
      </c>
      <c r="AT109" s="1007" t="str">
        <f t="shared" si="48"/>
        <v>.</v>
      </c>
      <c r="AU109" s="1007" t="str">
        <f t="shared" si="49"/>
        <v>.</v>
      </c>
      <c r="AV109" s="1007" t="str">
        <f t="shared" si="50"/>
        <v>.</v>
      </c>
      <c r="AW109" s="990" t="str">
        <f t="shared" si="51"/>
        <v>.</v>
      </c>
      <c r="AX109" s="327"/>
      <c r="AY109" s="116"/>
      <c r="AZ109" s="1474"/>
      <c r="BA109" s="1474"/>
      <c r="BB109" s="1474"/>
    </row>
    <row r="110" spans="1:54" s="189" customFormat="1" ht="12.75" thickBot="1" x14ac:dyDescent="0.25">
      <c r="A110" s="183"/>
      <c r="B110" s="325"/>
      <c r="C110" s="1428" t="s">
        <v>159</v>
      </c>
      <c r="D110" s="1429" t="str">
        <f>IF('WK2 - Notional General Income'!D136="","",'WK2 - Notional General Income'!D136)</f>
        <v/>
      </c>
      <c r="E110" s="1430" t="str">
        <f>IF('WK2 - Notional General Income'!M136=".",".",'WK2 - Notional General Income'!M136/'WK2 - Notional General Income'!E136)</f>
        <v>.</v>
      </c>
      <c r="F110" s="1430" t="str">
        <f>IF('WK3 - Notional GI Yr1 YIELD'!M136=".",".",'WK3 - Notional GI Yr1 YIELD'!M136/'WK3 - Notional GI Yr1 YIELD'!E136)</f>
        <v>.</v>
      </c>
      <c r="G110" s="874"/>
      <c r="H110" s="874"/>
      <c r="I110" s="874"/>
      <c r="J110" s="874"/>
      <c r="K110" s="874"/>
      <c r="L110" s="874"/>
      <c r="M110" s="333"/>
      <c r="N110" s="116"/>
      <c r="O110" s="1019">
        <f>'WK2 - Notional General Income'!$E136</f>
        <v>0</v>
      </c>
      <c r="P110" s="1020">
        <f>'WK3 - Notional GI Yr1 YIELD'!$E136</f>
        <v>0</v>
      </c>
      <c r="Q110" s="101"/>
      <c r="R110" s="325"/>
      <c r="S110" s="1003" t="str">
        <f t="shared" si="59"/>
        <v>.</v>
      </c>
      <c r="T110" s="1004" t="str">
        <f t="shared" si="60"/>
        <v>.</v>
      </c>
      <c r="U110" s="1004" t="str">
        <f t="shared" si="61"/>
        <v>.</v>
      </c>
      <c r="V110" s="1004" t="str">
        <f t="shared" si="61"/>
        <v>.</v>
      </c>
      <c r="W110" s="1004" t="str">
        <f t="shared" si="61"/>
        <v>.</v>
      </c>
      <c r="X110" s="1004" t="str">
        <f t="shared" si="61"/>
        <v>.</v>
      </c>
      <c r="Y110" s="1005" t="str">
        <f t="shared" si="61"/>
        <v>.</v>
      </c>
      <c r="Z110" s="116"/>
      <c r="AA110" s="1006" t="str">
        <f t="shared" si="54"/>
        <v>.</v>
      </c>
      <c r="AB110" s="1007" t="str">
        <f t="shared" si="40"/>
        <v>.</v>
      </c>
      <c r="AC110" s="1007" t="str">
        <f t="shared" si="41"/>
        <v>.</v>
      </c>
      <c r="AD110" s="1007" t="str">
        <f t="shared" si="42"/>
        <v>.</v>
      </c>
      <c r="AE110" s="1007" t="str">
        <f t="shared" si="43"/>
        <v>.</v>
      </c>
      <c r="AF110" s="1007" t="str">
        <f t="shared" si="44"/>
        <v>.</v>
      </c>
      <c r="AG110" s="990" t="str">
        <f t="shared" si="45"/>
        <v>.</v>
      </c>
      <c r="AH110" s="116"/>
      <c r="AI110" s="1003" t="str">
        <f>IF(S110=".",".",SUM($S110:S110))</f>
        <v>.</v>
      </c>
      <c r="AJ110" s="1004" t="str">
        <f>IF(T110=".",".",SUM($S110:T110))</f>
        <v>.</v>
      </c>
      <c r="AK110" s="1004" t="str">
        <f>IF(U110=".",".",SUM($S110:U110))</f>
        <v>.</v>
      </c>
      <c r="AL110" s="1004" t="str">
        <f>IF(V110=".",".",SUM($S110:V110))</f>
        <v>.</v>
      </c>
      <c r="AM110" s="1004" t="str">
        <f>IF(W110=".",".",SUM($S110:W110))</f>
        <v>.</v>
      </c>
      <c r="AN110" s="1004" t="str">
        <f>IF(X110=".",".",SUM($S110:X110))</f>
        <v>.</v>
      </c>
      <c r="AO110" s="1005" t="str">
        <f>IF(Y110=".",".",SUM($S110:Y110))</f>
        <v>.</v>
      </c>
      <c r="AP110" s="116"/>
      <c r="AQ110" s="1006" t="str">
        <f t="shared" si="55"/>
        <v>.</v>
      </c>
      <c r="AR110" s="1007" t="str">
        <f t="shared" si="46"/>
        <v>.</v>
      </c>
      <c r="AS110" s="1007" t="str">
        <f t="shared" si="47"/>
        <v>.</v>
      </c>
      <c r="AT110" s="1007" t="str">
        <f t="shared" si="48"/>
        <v>.</v>
      </c>
      <c r="AU110" s="1007" t="str">
        <f t="shared" si="49"/>
        <v>.</v>
      </c>
      <c r="AV110" s="1007" t="str">
        <f t="shared" si="50"/>
        <v>.</v>
      </c>
      <c r="AW110" s="990" t="str">
        <f t="shared" si="51"/>
        <v>.</v>
      </c>
      <c r="AX110" s="327"/>
      <c r="AY110" s="116"/>
      <c r="AZ110" s="1474"/>
      <c r="BA110" s="1474"/>
      <c r="BB110" s="1474"/>
    </row>
    <row r="111" spans="1:54" s="189" customFormat="1" ht="12.75" thickTop="1" x14ac:dyDescent="0.2">
      <c r="A111" s="183"/>
      <c r="B111" s="325"/>
      <c r="C111" s="472" t="s">
        <v>261</v>
      </c>
      <c r="D111" s="473" t="str">
        <f>IF('WK2 - Notional General Income'!D418="","",'WK2 - Notional General Income'!D418)</f>
        <v/>
      </c>
      <c r="E111" s="837" t="str">
        <f>IF('WK2 - Notional General Income'!M418=".",".",'WK2 - Notional General Income'!M418/'WK2 - Notional General Income'!E418)</f>
        <v>.</v>
      </c>
      <c r="F111" s="837" t="str">
        <f>IF('WK3 - Notional GI Yr1 YIELD'!M418=".",".",'WK3 - Notional GI Yr1 YIELD'!M418/'WK3 - Notional GI Yr1 YIELD'!E418)</f>
        <v>.</v>
      </c>
      <c r="G111" s="874"/>
      <c r="H111" s="874"/>
      <c r="I111" s="874"/>
      <c r="J111" s="874"/>
      <c r="K111" s="1207"/>
      <c r="L111" s="1207"/>
      <c r="M111" s="333"/>
      <c r="N111" s="116"/>
      <c r="O111" s="1425">
        <f>'WK2 - Notional General Income'!$E418</f>
        <v>0</v>
      </c>
      <c r="P111" s="1426">
        <f>'WK3 - Notional GI Yr1 YIELD'!$E418</f>
        <v>0</v>
      </c>
      <c r="Q111" s="101"/>
      <c r="R111" s="325"/>
      <c r="S111" s="1003" t="str">
        <f t="shared" si="59"/>
        <v>.</v>
      </c>
      <c r="T111" s="1004" t="str">
        <f t="shared" si="60"/>
        <v>.</v>
      </c>
      <c r="U111" s="1004" t="str">
        <f t="shared" si="61"/>
        <v>.</v>
      </c>
      <c r="V111" s="1004" t="str">
        <f t="shared" si="61"/>
        <v>.</v>
      </c>
      <c r="W111" s="1004" t="str">
        <f t="shared" si="61"/>
        <v>.</v>
      </c>
      <c r="X111" s="1004" t="str">
        <f t="shared" si="61"/>
        <v>.</v>
      </c>
      <c r="Y111" s="1005" t="str">
        <f t="shared" si="61"/>
        <v>.</v>
      </c>
      <c r="Z111" s="116"/>
      <c r="AA111" s="1006" t="str">
        <f t="shared" si="54"/>
        <v>.</v>
      </c>
      <c r="AB111" s="1007" t="str">
        <f t="shared" si="40"/>
        <v>.</v>
      </c>
      <c r="AC111" s="1007" t="str">
        <f t="shared" si="41"/>
        <v>.</v>
      </c>
      <c r="AD111" s="1007" t="str">
        <f t="shared" si="42"/>
        <v>.</v>
      </c>
      <c r="AE111" s="1007" t="str">
        <f t="shared" si="43"/>
        <v>.</v>
      </c>
      <c r="AF111" s="1007" t="str">
        <f t="shared" si="44"/>
        <v>.</v>
      </c>
      <c r="AG111" s="990" t="str">
        <f t="shared" si="45"/>
        <v>.</v>
      </c>
      <c r="AH111" s="116"/>
      <c r="AI111" s="1003" t="str">
        <f>IF(S111=".",".",SUM($S111:S111))</f>
        <v>.</v>
      </c>
      <c r="AJ111" s="1004" t="str">
        <f>IF(T111=".",".",SUM($S111:T111))</f>
        <v>.</v>
      </c>
      <c r="AK111" s="1004" t="str">
        <f>IF(U111=".",".",SUM($S111:U111))</f>
        <v>.</v>
      </c>
      <c r="AL111" s="1004" t="str">
        <f>IF(V111=".",".",SUM($S111:V111))</f>
        <v>.</v>
      </c>
      <c r="AM111" s="1004" t="str">
        <f>IF(W111=".",".",SUM($S111:W111))</f>
        <v>.</v>
      </c>
      <c r="AN111" s="1004" t="str">
        <f>IF(X111=".",".",SUM($S111:X111))</f>
        <v>.</v>
      </c>
      <c r="AO111" s="1005" t="str">
        <f>IF(Y111=".",".",SUM($S111:Y111))</f>
        <v>.</v>
      </c>
      <c r="AP111" s="116"/>
      <c r="AQ111" s="1006" t="str">
        <f t="shared" si="55"/>
        <v>.</v>
      </c>
      <c r="AR111" s="1007" t="str">
        <f t="shared" si="46"/>
        <v>.</v>
      </c>
      <c r="AS111" s="1007" t="str">
        <f t="shared" si="47"/>
        <v>.</v>
      </c>
      <c r="AT111" s="1007" t="str">
        <f t="shared" si="48"/>
        <v>.</v>
      </c>
      <c r="AU111" s="1007" t="str">
        <f t="shared" si="49"/>
        <v>.</v>
      </c>
      <c r="AV111" s="1007" t="str">
        <f t="shared" si="50"/>
        <v>.</v>
      </c>
      <c r="AW111" s="990" t="str">
        <f t="shared" si="51"/>
        <v>.</v>
      </c>
      <c r="AX111" s="327"/>
      <c r="AY111" s="116"/>
      <c r="AZ111" s="1474"/>
      <c r="BA111" s="1474"/>
      <c r="BB111" s="1474"/>
    </row>
    <row r="112" spans="1:54" s="189" customFormat="1" x14ac:dyDescent="0.2">
      <c r="A112" s="183"/>
      <c r="B112" s="325"/>
      <c r="C112" s="472" t="s">
        <v>261</v>
      </c>
      <c r="D112" s="473" t="str">
        <f>IF('WK2 - Notional General Income'!D419="","",'WK2 - Notional General Income'!D419)</f>
        <v/>
      </c>
      <c r="E112" s="837" t="str">
        <f>IF('WK2 - Notional General Income'!M419=".",".",'WK2 - Notional General Income'!M419/'WK2 - Notional General Income'!E419)</f>
        <v>.</v>
      </c>
      <c r="F112" s="837" t="str">
        <f>IF('WK3 - Notional GI Yr1 YIELD'!M419=".",".",'WK3 - Notional GI Yr1 YIELD'!M419/'WK3 - Notional GI Yr1 YIELD'!E419)</f>
        <v>.</v>
      </c>
      <c r="G112" s="874"/>
      <c r="H112" s="874"/>
      <c r="I112" s="874"/>
      <c r="J112" s="874"/>
      <c r="K112" s="1207"/>
      <c r="L112" s="1207"/>
      <c r="M112" s="333"/>
      <c r="N112" s="116"/>
      <c r="O112" s="1019">
        <f>'WK2 - Notional General Income'!$E419</f>
        <v>0</v>
      </c>
      <c r="P112" s="1020">
        <f>'WK3 - Notional GI Yr1 YIELD'!$E419</f>
        <v>0</v>
      </c>
      <c r="Q112" s="101"/>
      <c r="R112" s="325"/>
      <c r="S112" s="1003" t="str">
        <f t="shared" si="59"/>
        <v>.</v>
      </c>
      <c r="T112" s="1004" t="str">
        <f t="shared" si="60"/>
        <v>.</v>
      </c>
      <c r="U112" s="1004" t="str">
        <f t="shared" si="61"/>
        <v>.</v>
      </c>
      <c r="V112" s="1004" t="str">
        <f t="shared" si="61"/>
        <v>.</v>
      </c>
      <c r="W112" s="1004" t="str">
        <f t="shared" si="61"/>
        <v>.</v>
      </c>
      <c r="X112" s="1004" t="str">
        <f t="shared" si="61"/>
        <v>.</v>
      </c>
      <c r="Y112" s="1005" t="str">
        <f t="shared" si="61"/>
        <v>.</v>
      </c>
      <c r="Z112" s="116"/>
      <c r="AA112" s="1006" t="str">
        <f t="shared" si="54"/>
        <v>.</v>
      </c>
      <c r="AB112" s="1007" t="str">
        <f t="shared" si="40"/>
        <v>.</v>
      </c>
      <c r="AC112" s="1007" t="str">
        <f t="shared" si="41"/>
        <v>.</v>
      </c>
      <c r="AD112" s="1007" t="str">
        <f t="shared" si="42"/>
        <v>.</v>
      </c>
      <c r="AE112" s="1007" t="str">
        <f t="shared" si="43"/>
        <v>.</v>
      </c>
      <c r="AF112" s="1007" t="str">
        <f t="shared" si="44"/>
        <v>.</v>
      </c>
      <c r="AG112" s="990" t="str">
        <f t="shared" si="45"/>
        <v>.</v>
      </c>
      <c r="AH112" s="116"/>
      <c r="AI112" s="1003" t="str">
        <f>IF(S112=".",".",SUM($S112:S112))</f>
        <v>.</v>
      </c>
      <c r="AJ112" s="1004" t="str">
        <f>IF(T112=".",".",SUM($S112:T112))</f>
        <v>.</v>
      </c>
      <c r="AK112" s="1004" t="str">
        <f>IF(U112=".",".",SUM($S112:U112))</f>
        <v>.</v>
      </c>
      <c r="AL112" s="1004" t="str">
        <f>IF(V112=".",".",SUM($S112:V112))</f>
        <v>.</v>
      </c>
      <c r="AM112" s="1004" t="str">
        <f>IF(W112=".",".",SUM($S112:W112))</f>
        <v>.</v>
      </c>
      <c r="AN112" s="1004" t="str">
        <f>IF(X112=".",".",SUM($S112:X112))</f>
        <v>.</v>
      </c>
      <c r="AO112" s="1005" t="str">
        <f>IF(Y112=".",".",SUM($S112:Y112))</f>
        <v>.</v>
      </c>
      <c r="AP112" s="116"/>
      <c r="AQ112" s="1006" t="str">
        <f t="shared" si="55"/>
        <v>.</v>
      </c>
      <c r="AR112" s="1007" t="str">
        <f t="shared" si="46"/>
        <v>.</v>
      </c>
      <c r="AS112" s="1007" t="str">
        <f t="shared" si="47"/>
        <v>.</v>
      </c>
      <c r="AT112" s="1007" t="str">
        <f t="shared" si="48"/>
        <v>.</v>
      </c>
      <c r="AU112" s="1007" t="str">
        <f t="shared" si="49"/>
        <v>.</v>
      </c>
      <c r="AV112" s="1007" t="str">
        <f t="shared" si="50"/>
        <v>.</v>
      </c>
      <c r="AW112" s="990" t="str">
        <f t="shared" si="51"/>
        <v>.</v>
      </c>
      <c r="AX112" s="327"/>
      <c r="AY112" s="116"/>
      <c r="AZ112" s="1474"/>
      <c r="BA112" s="1474"/>
      <c r="BB112" s="1474"/>
    </row>
    <row r="113" spans="1:54" s="189" customFormat="1" x14ac:dyDescent="0.2">
      <c r="A113" s="183"/>
      <c r="B113" s="325"/>
      <c r="C113" s="472" t="s">
        <v>261</v>
      </c>
      <c r="D113" s="473" t="str">
        <f>IF('WK2 - Notional General Income'!D420="","",'WK2 - Notional General Income'!D420)</f>
        <v/>
      </c>
      <c r="E113" s="837" t="str">
        <f>IF('WK2 - Notional General Income'!M420=".",".",'WK2 - Notional General Income'!M420/'WK2 - Notional General Income'!E420)</f>
        <v>.</v>
      </c>
      <c r="F113" s="837" t="str">
        <f>IF('WK3 - Notional GI Yr1 YIELD'!M420=".",".",'WK3 - Notional GI Yr1 YIELD'!M420/'WK3 - Notional GI Yr1 YIELD'!E420)</f>
        <v>.</v>
      </c>
      <c r="G113" s="874"/>
      <c r="H113" s="1207"/>
      <c r="I113" s="1207"/>
      <c r="J113" s="1207"/>
      <c r="K113" s="1207"/>
      <c r="L113" s="1207"/>
      <c r="M113" s="333"/>
      <c r="N113" s="116"/>
      <c r="O113" s="1019">
        <f>'WK2 - Notional General Income'!$E420</f>
        <v>0</v>
      </c>
      <c r="P113" s="1020">
        <f>'WK3 - Notional GI Yr1 YIELD'!$E420</f>
        <v>0</v>
      </c>
      <c r="Q113" s="101"/>
      <c r="R113" s="325"/>
      <c r="S113" s="1003" t="str">
        <f t="shared" si="59"/>
        <v>.</v>
      </c>
      <c r="T113" s="1004" t="str">
        <f t="shared" si="60"/>
        <v>.</v>
      </c>
      <c r="U113" s="1004" t="str">
        <f t="shared" si="61"/>
        <v>.</v>
      </c>
      <c r="V113" s="1004" t="str">
        <f t="shared" si="61"/>
        <v>.</v>
      </c>
      <c r="W113" s="1004" t="str">
        <f t="shared" si="61"/>
        <v>.</v>
      </c>
      <c r="X113" s="1004" t="str">
        <f t="shared" si="61"/>
        <v>.</v>
      </c>
      <c r="Y113" s="1005" t="str">
        <f t="shared" si="61"/>
        <v>.</v>
      </c>
      <c r="Z113" s="116"/>
      <c r="AA113" s="1006" t="str">
        <f t="shared" si="54"/>
        <v>.</v>
      </c>
      <c r="AB113" s="1007" t="str">
        <f t="shared" si="40"/>
        <v>.</v>
      </c>
      <c r="AC113" s="1007" t="str">
        <f t="shared" si="41"/>
        <v>.</v>
      </c>
      <c r="AD113" s="1007" t="str">
        <f t="shared" si="42"/>
        <v>.</v>
      </c>
      <c r="AE113" s="1007" t="str">
        <f t="shared" si="43"/>
        <v>.</v>
      </c>
      <c r="AF113" s="1007" t="str">
        <f t="shared" si="44"/>
        <v>.</v>
      </c>
      <c r="AG113" s="990" t="str">
        <f t="shared" si="45"/>
        <v>.</v>
      </c>
      <c r="AH113" s="116"/>
      <c r="AI113" s="1003" t="str">
        <f>IF(S113=".",".",SUM($S113:S113))</f>
        <v>.</v>
      </c>
      <c r="AJ113" s="1004" t="str">
        <f>IF(T113=".",".",SUM($S113:T113))</f>
        <v>.</v>
      </c>
      <c r="AK113" s="1004" t="str">
        <f>IF(U113=".",".",SUM($S113:U113))</f>
        <v>.</v>
      </c>
      <c r="AL113" s="1004" t="str">
        <f>IF(V113=".",".",SUM($S113:V113))</f>
        <v>.</v>
      </c>
      <c r="AM113" s="1004" t="str">
        <f>IF(W113=".",".",SUM($S113:W113))</f>
        <v>.</v>
      </c>
      <c r="AN113" s="1004" t="str">
        <f>IF(X113=".",".",SUM($S113:X113))</f>
        <v>.</v>
      </c>
      <c r="AO113" s="1005" t="str">
        <f>IF(Y113=".",".",SUM($S113:Y113))</f>
        <v>.</v>
      </c>
      <c r="AP113" s="116"/>
      <c r="AQ113" s="1006" t="str">
        <f t="shared" si="55"/>
        <v>.</v>
      </c>
      <c r="AR113" s="1007" t="str">
        <f t="shared" si="46"/>
        <v>.</v>
      </c>
      <c r="AS113" s="1007" t="str">
        <f t="shared" si="47"/>
        <v>.</v>
      </c>
      <c r="AT113" s="1007" t="str">
        <f t="shared" si="48"/>
        <v>.</v>
      </c>
      <c r="AU113" s="1007" t="str">
        <f t="shared" si="49"/>
        <v>.</v>
      </c>
      <c r="AV113" s="1007" t="str">
        <f t="shared" si="50"/>
        <v>.</v>
      </c>
      <c r="AW113" s="990" t="str">
        <f t="shared" si="51"/>
        <v>.</v>
      </c>
      <c r="AX113" s="327"/>
      <c r="AY113" s="116"/>
      <c r="AZ113" s="1474"/>
      <c r="BA113" s="1474"/>
      <c r="BB113" s="1474"/>
    </row>
    <row r="114" spans="1:54" s="189" customFormat="1" x14ac:dyDescent="0.2">
      <c r="A114" s="183"/>
      <c r="B114" s="325"/>
      <c r="C114" s="472" t="s">
        <v>261</v>
      </c>
      <c r="D114" s="473" t="str">
        <f>IF('WK2 - Notional General Income'!D421="","",'WK2 - Notional General Income'!D421)</f>
        <v/>
      </c>
      <c r="E114" s="837" t="str">
        <f>IF('WK2 - Notional General Income'!M421=".",".",'WK2 - Notional General Income'!M421/'WK2 - Notional General Income'!E421)</f>
        <v>.</v>
      </c>
      <c r="F114" s="837" t="str">
        <f>IF('WK3 - Notional GI Yr1 YIELD'!M421=".",".",'WK3 - Notional GI Yr1 YIELD'!M421/'WK3 - Notional GI Yr1 YIELD'!E421)</f>
        <v>.</v>
      </c>
      <c r="G114" s="874"/>
      <c r="H114" s="1207"/>
      <c r="I114" s="1207"/>
      <c r="J114" s="1207"/>
      <c r="K114" s="1207"/>
      <c r="L114" s="1207"/>
      <c r="M114" s="333"/>
      <c r="N114" s="116"/>
      <c r="O114" s="1019">
        <f>'WK2 - Notional General Income'!$E421</f>
        <v>0</v>
      </c>
      <c r="P114" s="1020">
        <f>'WK3 - Notional GI Yr1 YIELD'!$E421</f>
        <v>0</v>
      </c>
      <c r="Q114" s="101"/>
      <c r="R114" s="325"/>
      <c r="S114" s="1003" t="str">
        <f t="shared" si="59"/>
        <v>.</v>
      </c>
      <c r="T114" s="1004" t="str">
        <f t="shared" si="60"/>
        <v>.</v>
      </c>
      <c r="U114" s="1004" t="str">
        <f t="shared" si="61"/>
        <v>.</v>
      </c>
      <c r="V114" s="1004" t="str">
        <f t="shared" si="61"/>
        <v>.</v>
      </c>
      <c r="W114" s="1004" t="str">
        <f t="shared" si="61"/>
        <v>.</v>
      </c>
      <c r="X114" s="1004" t="str">
        <f t="shared" si="61"/>
        <v>.</v>
      </c>
      <c r="Y114" s="1005" t="str">
        <f t="shared" si="61"/>
        <v>.</v>
      </c>
      <c r="Z114" s="116"/>
      <c r="AA114" s="1006" t="str">
        <f t="shared" si="54"/>
        <v>.</v>
      </c>
      <c r="AB114" s="1007" t="str">
        <f t="shared" si="40"/>
        <v>.</v>
      </c>
      <c r="AC114" s="1007" t="str">
        <f t="shared" si="41"/>
        <v>.</v>
      </c>
      <c r="AD114" s="1007" t="str">
        <f t="shared" si="42"/>
        <v>.</v>
      </c>
      <c r="AE114" s="1007" t="str">
        <f t="shared" si="43"/>
        <v>.</v>
      </c>
      <c r="AF114" s="1007" t="str">
        <f t="shared" si="44"/>
        <v>.</v>
      </c>
      <c r="AG114" s="990" t="str">
        <f t="shared" si="45"/>
        <v>.</v>
      </c>
      <c r="AH114" s="116"/>
      <c r="AI114" s="1003" t="str">
        <f>IF(S114=".",".",SUM($S114:S114))</f>
        <v>.</v>
      </c>
      <c r="AJ114" s="1004" t="str">
        <f>IF(T114=".",".",SUM($S114:T114))</f>
        <v>.</v>
      </c>
      <c r="AK114" s="1004" t="str">
        <f>IF(U114=".",".",SUM($S114:U114))</f>
        <v>.</v>
      </c>
      <c r="AL114" s="1004" t="str">
        <f>IF(V114=".",".",SUM($S114:V114))</f>
        <v>.</v>
      </c>
      <c r="AM114" s="1004" t="str">
        <f>IF(W114=".",".",SUM($S114:W114))</f>
        <v>.</v>
      </c>
      <c r="AN114" s="1004" t="str">
        <f>IF(X114=".",".",SUM($S114:X114))</f>
        <v>.</v>
      </c>
      <c r="AO114" s="1005" t="str">
        <f>IF(Y114=".",".",SUM($S114:Y114))</f>
        <v>.</v>
      </c>
      <c r="AP114" s="116"/>
      <c r="AQ114" s="1006" t="str">
        <f t="shared" si="55"/>
        <v>.</v>
      </c>
      <c r="AR114" s="1007" t="str">
        <f t="shared" si="46"/>
        <v>.</v>
      </c>
      <c r="AS114" s="1007" t="str">
        <f t="shared" si="47"/>
        <v>.</v>
      </c>
      <c r="AT114" s="1007" t="str">
        <f t="shared" si="48"/>
        <v>.</v>
      </c>
      <c r="AU114" s="1007" t="str">
        <f t="shared" si="49"/>
        <v>.</v>
      </c>
      <c r="AV114" s="1007" t="str">
        <f t="shared" si="50"/>
        <v>.</v>
      </c>
      <c r="AW114" s="990" t="str">
        <f t="shared" si="51"/>
        <v>.</v>
      </c>
      <c r="AX114" s="327"/>
      <c r="AY114" s="116"/>
      <c r="AZ114" s="1474"/>
      <c r="BA114" s="1474"/>
      <c r="BB114" s="1474"/>
    </row>
    <row r="115" spans="1:54" s="189" customFormat="1" x14ac:dyDescent="0.2">
      <c r="A115" s="183"/>
      <c r="B115" s="325"/>
      <c r="C115" s="472" t="s">
        <v>261</v>
      </c>
      <c r="D115" s="473" t="str">
        <f>IF('WK2 - Notional General Income'!D422="","",'WK2 - Notional General Income'!D422)</f>
        <v/>
      </c>
      <c r="E115" s="837" t="str">
        <f>IF('WK2 - Notional General Income'!M422=".",".",'WK2 - Notional General Income'!M422/'WK2 - Notional General Income'!E422)</f>
        <v>.</v>
      </c>
      <c r="F115" s="837" t="str">
        <f>IF('WK3 - Notional GI Yr1 YIELD'!M422=".",".",'WK3 - Notional GI Yr1 YIELD'!M422/'WK3 - Notional GI Yr1 YIELD'!E422)</f>
        <v>.</v>
      </c>
      <c r="G115" s="874"/>
      <c r="H115" s="874"/>
      <c r="I115" s="874"/>
      <c r="J115" s="874"/>
      <c r="K115" s="874"/>
      <c r="L115" s="874"/>
      <c r="M115" s="333"/>
      <c r="N115" s="116"/>
      <c r="O115" s="1019">
        <f>'WK2 - Notional General Income'!$E422</f>
        <v>0</v>
      </c>
      <c r="P115" s="1020">
        <f>'WK3 - Notional GI Yr1 YIELD'!$E422</f>
        <v>0</v>
      </c>
      <c r="Q115" s="101"/>
      <c r="R115" s="325"/>
      <c r="S115" s="1003" t="str">
        <f t="shared" si="59"/>
        <v>.</v>
      </c>
      <c r="T115" s="1004" t="str">
        <f t="shared" si="60"/>
        <v>.</v>
      </c>
      <c r="U115" s="1004" t="str">
        <f t="shared" si="61"/>
        <v>.</v>
      </c>
      <c r="V115" s="1004" t="str">
        <f t="shared" si="61"/>
        <v>.</v>
      </c>
      <c r="W115" s="1004" t="str">
        <f t="shared" si="61"/>
        <v>.</v>
      </c>
      <c r="X115" s="1004" t="str">
        <f t="shared" si="61"/>
        <v>.</v>
      </c>
      <c r="Y115" s="1005" t="str">
        <f t="shared" si="61"/>
        <v>.</v>
      </c>
      <c r="Z115" s="116"/>
      <c r="AA115" s="1006" t="str">
        <f t="shared" si="54"/>
        <v>.</v>
      </c>
      <c r="AB115" s="1007" t="str">
        <f t="shared" si="40"/>
        <v>.</v>
      </c>
      <c r="AC115" s="1007" t="str">
        <f t="shared" si="41"/>
        <v>.</v>
      </c>
      <c r="AD115" s="1007" t="str">
        <f t="shared" si="42"/>
        <v>.</v>
      </c>
      <c r="AE115" s="1007" t="str">
        <f t="shared" si="43"/>
        <v>.</v>
      </c>
      <c r="AF115" s="1007" t="str">
        <f t="shared" si="44"/>
        <v>.</v>
      </c>
      <c r="AG115" s="990" t="str">
        <f t="shared" si="45"/>
        <v>.</v>
      </c>
      <c r="AH115" s="116"/>
      <c r="AI115" s="1003" t="str">
        <f>IF(S115=".",".",SUM($S115:S115))</f>
        <v>.</v>
      </c>
      <c r="AJ115" s="1004" t="str">
        <f>IF(T115=".",".",SUM($S115:T115))</f>
        <v>.</v>
      </c>
      <c r="AK115" s="1004" t="str">
        <f>IF(U115=".",".",SUM($S115:U115))</f>
        <v>.</v>
      </c>
      <c r="AL115" s="1004" t="str">
        <f>IF(V115=".",".",SUM($S115:V115))</f>
        <v>.</v>
      </c>
      <c r="AM115" s="1004" t="str">
        <f>IF(W115=".",".",SUM($S115:W115))</f>
        <v>.</v>
      </c>
      <c r="AN115" s="1004" t="str">
        <f>IF(X115=".",".",SUM($S115:X115))</f>
        <v>.</v>
      </c>
      <c r="AO115" s="1005" t="str">
        <f>IF(Y115=".",".",SUM($S115:Y115))</f>
        <v>.</v>
      </c>
      <c r="AP115" s="116"/>
      <c r="AQ115" s="1006" t="str">
        <f t="shared" si="55"/>
        <v>.</v>
      </c>
      <c r="AR115" s="1007" t="str">
        <f t="shared" si="46"/>
        <v>.</v>
      </c>
      <c r="AS115" s="1007" t="str">
        <f t="shared" si="47"/>
        <v>.</v>
      </c>
      <c r="AT115" s="1007" t="str">
        <f t="shared" si="48"/>
        <v>.</v>
      </c>
      <c r="AU115" s="1007" t="str">
        <f t="shared" si="49"/>
        <v>.</v>
      </c>
      <c r="AV115" s="1007" t="str">
        <f t="shared" si="50"/>
        <v>.</v>
      </c>
      <c r="AW115" s="990" t="str">
        <f t="shared" si="51"/>
        <v>.</v>
      </c>
      <c r="AX115" s="327"/>
      <c r="AY115" s="116"/>
      <c r="AZ115" s="1474"/>
      <c r="BA115" s="1474"/>
      <c r="BB115" s="1474"/>
    </row>
    <row r="116" spans="1:54" s="189" customFormat="1" x14ac:dyDescent="0.2">
      <c r="A116" s="183"/>
      <c r="B116" s="325"/>
      <c r="C116" s="472" t="s">
        <v>261</v>
      </c>
      <c r="D116" s="473" t="str">
        <f>IF('WK2 - Notional General Income'!D423="","",'WK2 - Notional General Income'!D423)</f>
        <v/>
      </c>
      <c r="E116" s="837" t="str">
        <f>IF('WK2 - Notional General Income'!M423=".",".",'WK2 - Notional General Income'!M423/'WK2 - Notional General Income'!E423)</f>
        <v>.</v>
      </c>
      <c r="F116" s="837" t="str">
        <f>IF('WK3 - Notional GI Yr1 YIELD'!M423=".",".",'WK3 - Notional GI Yr1 YIELD'!M423/'WK3 - Notional GI Yr1 YIELD'!E423)</f>
        <v>.</v>
      </c>
      <c r="G116" s="874"/>
      <c r="H116" s="874"/>
      <c r="I116" s="874"/>
      <c r="J116" s="874"/>
      <c r="K116" s="874"/>
      <c r="L116" s="874"/>
      <c r="M116" s="333"/>
      <c r="N116" s="116"/>
      <c r="O116" s="1019">
        <f>'WK2 - Notional General Income'!$E423</f>
        <v>0</v>
      </c>
      <c r="P116" s="1020">
        <f>'WK3 - Notional GI Yr1 YIELD'!$E423</f>
        <v>0</v>
      </c>
      <c r="Q116" s="101"/>
      <c r="R116" s="325"/>
      <c r="S116" s="1003" t="str">
        <f t="shared" si="59"/>
        <v>.</v>
      </c>
      <c r="T116" s="1004" t="str">
        <f t="shared" si="60"/>
        <v>.</v>
      </c>
      <c r="U116" s="1004" t="str">
        <f t="shared" si="61"/>
        <v>.</v>
      </c>
      <c r="V116" s="1004" t="str">
        <f t="shared" si="61"/>
        <v>.</v>
      </c>
      <c r="W116" s="1004" t="str">
        <f t="shared" si="61"/>
        <v>.</v>
      </c>
      <c r="X116" s="1004" t="str">
        <f t="shared" si="61"/>
        <v>.</v>
      </c>
      <c r="Y116" s="1005" t="str">
        <f t="shared" si="61"/>
        <v>.</v>
      </c>
      <c r="Z116" s="116"/>
      <c r="AA116" s="1006" t="str">
        <f t="shared" si="54"/>
        <v>.</v>
      </c>
      <c r="AB116" s="1007" t="str">
        <f t="shared" si="40"/>
        <v>.</v>
      </c>
      <c r="AC116" s="1007" t="str">
        <f t="shared" si="41"/>
        <v>.</v>
      </c>
      <c r="AD116" s="1007" t="str">
        <f t="shared" si="42"/>
        <v>.</v>
      </c>
      <c r="AE116" s="1007" t="str">
        <f t="shared" si="43"/>
        <v>.</v>
      </c>
      <c r="AF116" s="1007" t="str">
        <f t="shared" si="44"/>
        <v>.</v>
      </c>
      <c r="AG116" s="990" t="str">
        <f t="shared" si="45"/>
        <v>.</v>
      </c>
      <c r="AH116" s="116"/>
      <c r="AI116" s="1003" t="str">
        <f>IF(S116=".",".",SUM($S116:S116))</f>
        <v>.</v>
      </c>
      <c r="AJ116" s="1004" t="str">
        <f>IF(T116=".",".",SUM($S116:T116))</f>
        <v>.</v>
      </c>
      <c r="AK116" s="1004" t="str">
        <f>IF(U116=".",".",SUM($S116:U116))</f>
        <v>.</v>
      </c>
      <c r="AL116" s="1004" t="str">
        <f>IF(V116=".",".",SUM($S116:V116))</f>
        <v>.</v>
      </c>
      <c r="AM116" s="1004" t="str">
        <f>IF(W116=".",".",SUM($S116:W116))</f>
        <v>.</v>
      </c>
      <c r="AN116" s="1004" t="str">
        <f>IF(X116=".",".",SUM($S116:X116))</f>
        <v>.</v>
      </c>
      <c r="AO116" s="1005" t="str">
        <f>IF(Y116=".",".",SUM($S116:Y116))</f>
        <v>.</v>
      </c>
      <c r="AP116" s="116"/>
      <c r="AQ116" s="1006" t="str">
        <f t="shared" si="55"/>
        <v>.</v>
      </c>
      <c r="AR116" s="1007" t="str">
        <f t="shared" si="46"/>
        <v>.</v>
      </c>
      <c r="AS116" s="1007" t="str">
        <f t="shared" si="47"/>
        <v>.</v>
      </c>
      <c r="AT116" s="1007" t="str">
        <f t="shared" si="48"/>
        <v>.</v>
      </c>
      <c r="AU116" s="1007" t="str">
        <f t="shared" si="49"/>
        <v>.</v>
      </c>
      <c r="AV116" s="1007" t="str">
        <f t="shared" si="50"/>
        <v>.</v>
      </c>
      <c r="AW116" s="990" t="str">
        <f t="shared" si="51"/>
        <v>.</v>
      </c>
      <c r="AX116" s="327"/>
      <c r="AY116" s="116"/>
      <c r="AZ116" s="1474"/>
      <c r="BA116" s="1474"/>
      <c r="BB116" s="1474"/>
    </row>
    <row r="117" spans="1:54" s="189" customFormat="1" x14ac:dyDescent="0.2">
      <c r="A117" s="183"/>
      <c r="B117" s="325"/>
      <c r="C117" s="472" t="s">
        <v>261</v>
      </c>
      <c r="D117" s="473" t="str">
        <f>IF('WK2 - Notional General Income'!D424="","",'WK2 - Notional General Income'!D424)</f>
        <v/>
      </c>
      <c r="E117" s="837" t="str">
        <f>IF('WK2 - Notional General Income'!M424=".",".",'WK2 - Notional General Income'!M424/'WK2 - Notional General Income'!E424)</f>
        <v>.</v>
      </c>
      <c r="F117" s="837" t="str">
        <f>IF('WK3 - Notional GI Yr1 YIELD'!M424=".",".",'WK3 - Notional GI Yr1 YIELD'!M424/'WK3 - Notional GI Yr1 YIELD'!E424)</f>
        <v>.</v>
      </c>
      <c r="G117" s="874"/>
      <c r="H117" s="874"/>
      <c r="I117" s="874"/>
      <c r="J117" s="874"/>
      <c r="K117" s="874"/>
      <c r="L117" s="874"/>
      <c r="M117" s="333"/>
      <c r="N117" s="116"/>
      <c r="O117" s="1019">
        <f>'WK2 - Notional General Income'!$E424</f>
        <v>0</v>
      </c>
      <c r="P117" s="1020">
        <f>'WK3 - Notional GI Yr1 YIELD'!$E424</f>
        <v>0</v>
      </c>
      <c r="Q117" s="101"/>
      <c r="R117" s="325"/>
      <c r="S117" s="1003" t="str">
        <f t="shared" si="59"/>
        <v>.</v>
      </c>
      <c r="T117" s="1004" t="str">
        <f t="shared" si="60"/>
        <v>.</v>
      </c>
      <c r="U117" s="1004" t="str">
        <f t="shared" si="61"/>
        <v>.</v>
      </c>
      <c r="V117" s="1004" t="str">
        <f t="shared" si="61"/>
        <v>.</v>
      </c>
      <c r="W117" s="1004" t="str">
        <f t="shared" si="61"/>
        <v>.</v>
      </c>
      <c r="X117" s="1004" t="str">
        <f t="shared" si="61"/>
        <v>.</v>
      </c>
      <c r="Y117" s="1005" t="str">
        <f t="shared" si="61"/>
        <v>.</v>
      </c>
      <c r="Z117" s="116"/>
      <c r="AA117" s="1006" t="str">
        <f t="shared" si="54"/>
        <v>.</v>
      </c>
      <c r="AB117" s="1007" t="str">
        <f t="shared" si="40"/>
        <v>.</v>
      </c>
      <c r="AC117" s="1007" t="str">
        <f t="shared" si="41"/>
        <v>.</v>
      </c>
      <c r="AD117" s="1007" t="str">
        <f t="shared" si="42"/>
        <v>.</v>
      </c>
      <c r="AE117" s="1007" t="str">
        <f t="shared" si="43"/>
        <v>.</v>
      </c>
      <c r="AF117" s="1007" t="str">
        <f t="shared" si="44"/>
        <v>.</v>
      </c>
      <c r="AG117" s="990" t="str">
        <f t="shared" si="45"/>
        <v>.</v>
      </c>
      <c r="AH117" s="116"/>
      <c r="AI117" s="1003" t="str">
        <f>IF(S117=".",".",SUM($S117:S117))</f>
        <v>.</v>
      </c>
      <c r="AJ117" s="1004" t="str">
        <f>IF(T117=".",".",SUM($S117:T117))</f>
        <v>.</v>
      </c>
      <c r="AK117" s="1004" t="str">
        <f>IF(U117=".",".",SUM($S117:U117))</f>
        <v>.</v>
      </c>
      <c r="AL117" s="1004" t="str">
        <f>IF(V117=".",".",SUM($S117:V117))</f>
        <v>.</v>
      </c>
      <c r="AM117" s="1004" t="str">
        <f>IF(W117=".",".",SUM($S117:W117))</f>
        <v>.</v>
      </c>
      <c r="AN117" s="1004" t="str">
        <f>IF(X117=".",".",SUM($S117:X117))</f>
        <v>.</v>
      </c>
      <c r="AO117" s="1005" t="str">
        <f>IF(Y117=".",".",SUM($S117:Y117))</f>
        <v>.</v>
      </c>
      <c r="AP117" s="116"/>
      <c r="AQ117" s="1006" t="str">
        <f t="shared" si="55"/>
        <v>.</v>
      </c>
      <c r="AR117" s="1007" t="str">
        <f t="shared" si="46"/>
        <v>.</v>
      </c>
      <c r="AS117" s="1007" t="str">
        <f t="shared" si="47"/>
        <v>.</v>
      </c>
      <c r="AT117" s="1007" t="str">
        <f t="shared" si="48"/>
        <v>.</v>
      </c>
      <c r="AU117" s="1007" t="str">
        <f t="shared" si="49"/>
        <v>.</v>
      </c>
      <c r="AV117" s="1007" t="str">
        <f t="shared" si="50"/>
        <v>.</v>
      </c>
      <c r="AW117" s="990" t="str">
        <f t="shared" si="51"/>
        <v>.</v>
      </c>
      <c r="AX117" s="327"/>
      <c r="AY117" s="116"/>
      <c r="AZ117" s="1474"/>
      <c r="BA117" s="1474"/>
      <c r="BB117" s="1474"/>
    </row>
    <row r="118" spans="1:54" s="189" customFormat="1" x14ac:dyDescent="0.2">
      <c r="A118" s="183"/>
      <c r="B118" s="325"/>
      <c r="C118" s="472" t="s">
        <v>261</v>
      </c>
      <c r="D118" s="473" t="str">
        <f>IF('WK2 - Notional General Income'!D425="","",'WK2 - Notional General Income'!D425)</f>
        <v/>
      </c>
      <c r="E118" s="837" t="str">
        <f>IF('WK2 - Notional General Income'!M425=".",".",'WK2 - Notional General Income'!M425/'WK2 - Notional General Income'!E425)</f>
        <v>.</v>
      </c>
      <c r="F118" s="837" t="str">
        <f>IF('WK3 - Notional GI Yr1 YIELD'!M425=".",".",'WK3 - Notional GI Yr1 YIELD'!M425/'WK3 - Notional GI Yr1 YIELD'!E425)</f>
        <v>.</v>
      </c>
      <c r="G118" s="874"/>
      <c r="H118" s="874"/>
      <c r="I118" s="874"/>
      <c r="J118" s="874"/>
      <c r="K118" s="874"/>
      <c r="L118" s="874"/>
      <c r="M118" s="333"/>
      <c r="N118" s="116"/>
      <c r="O118" s="1019">
        <f>'WK2 - Notional General Income'!$E425</f>
        <v>0</v>
      </c>
      <c r="P118" s="1020">
        <f>'WK3 - Notional GI Yr1 YIELD'!$E425</f>
        <v>0</v>
      </c>
      <c r="Q118" s="101"/>
      <c r="R118" s="325"/>
      <c r="S118" s="1003" t="str">
        <f t="shared" si="59"/>
        <v>.</v>
      </c>
      <c r="T118" s="1004" t="str">
        <f t="shared" si="60"/>
        <v>.</v>
      </c>
      <c r="U118" s="1004" t="str">
        <f t="shared" si="61"/>
        <v>.</v>
      </c>
      <c r="V118" s="1004" t="str">
        <f t="shared" si="61"/>
        <v>.</v>
      </c>
      <c r="W118" s="1004" t="str">
        <f t="shared" si="61"/>
        <v>.</v>
      </c>
      <c r="X118" s="1004" t="str">
        <f t="shared" si="61"/>
        <v>.</v>
      </c>
      <c r="Y118" s="1005" t="str">
        <f t="shared" si="61"/>
        <v>.</v>
      </c>
      <c r="Z118" s="116"/>
      <c r="AA118" s="1006" t="str">
        <f t="shared" si="54"/>
        <v>.</v>
      </c>
      <c r="AB118" s="1007" t="str">
        <f t="shared" si="40"/>
        <v>.</v>
      </c>
      <c r="AC118" s="1007" t="str">
        <f t="shared" si="41"/>
        <v>.</v>
      </c>
      <c r="AD118" s="1007" t="str">
        <f t="shared" si="42"/>
        <v>.</v>
      </c>
      <c r="AE118" s="1007" t="str">
        <f t="shared" si="43"/>
        <v>.</v>
      </c>
      <c r="AF118" s="1007" t="str">
        <f t="shared" si="44"/>
        <v>.</v>
      </c>
      <c r="AG118" s="990" t="str">
        <f t="shared" si="45"/>
        <v>.</v>
      </c>
      <c r="AH118" s="116"/>
      <c r="AI118" s="1003" t="str">
        <f>IF(S118=".",".",SUM($S118:S118))</f>
        <v>.</v>
      </c>
      <c r="AJ118" s="1004" t="str">
        <f>IF(T118=".",".",SUM($S118:T118))</f>
        <v>.</v>
      </c>
      <c r="AK118" s="1004" t="str">
        <f>IF(U118=".",".",SUM($S118:U118))</f>
        <v>.</v>
      </c>
      <c r="AL118" s="1004" t="str">
        <f>IF(V118=".",".",SUM($S118:V118))</f>
        <v>.</v>
      </c>
      <c r="AM118" s="1004" t="str">
        <f>IF(W118=".",".",SUM($S118:W118))</f>
        <v>.</v>
      </c>
      <c r="AN118" s="1004" t="str">
        <f>IF(X118=".",".",SUM($S118:X118))</f>
        <v>.</v>
      </c>
      <c r="AO118" s="1005" t="str">
        <f>IF(Y118=".",".",SUM($S118:Y118))</f>
        <v>.</v>
      </c>
      <c r="AP118" s="116"/>
      <c r="AQ118" s="1006" t="str">
        <f t="shared" si="55"/>
        <v>.</v>
      </c>
      <c r="AR118" s="1007" t="str">
        <f t="shared" si="46"/>
        <v>.</v>
      </c>
      <c r="AS118" s="1007" t="str">
        <f t="shared" si="47"/>
        <v>.</v>
      </c>
      <c r="AT118" s="1007" t="str">
        <f t="shared" si="48"/>
        <v>.</v>
      </c>
      <c r="AU118" s="1007" t="str">
        <f t="shared" si="49"/>
        <v>.</v>
      </c>
      <c r="AV118" s="1007" t="str">
        <f t="shared" si="50"/>
        <v>.</v>
      </c>
      <c r="AW118" s="990" t="str">
        <f t="shared" si="51"/>
        <v>.</v>
      </c>
      <c r="AX118" s="327"/>
      <c r="AY118" s="116"/>
      <c r="AZ118" s="1474"/>
      <c r="BA118" s="1474"/>
      <c r="BB118" s="1474"/>
    </row>
    <row r="119" spans="1:54" s="189" customFormat="1" x14ac:dyDescent="0.2">
      <c r="A119" s="183"/>
      <c r="B119" s="325"/>
      <c r="C119" s="472" t="s">
        <v>261</v>
      </c>
      <c r="D119" s="473" t="str">
        <f>IF('WK2 - Notional General Income'!D426="","",'WK2 - Notional General Income'!D426)</f>
        <v/>
      </c>
      <c r="E119" s="837" t="str">
        <f>IF('WK2 - Notional General Income'!M426=".",".",'WK2 - Notional General Income'!M426/'WK2 - Notional General Income'!E426)</f>
        <v>.</v>
      </c>
      <c r="F119" s="837" t="str">
        <f>IF('WK3 - Notional GI Yr1 YIELD'!M426=".",".",'WK3 - Notional GI Yr1 YIELD'!M426/'WK3 - Notional GI Yr1 YIELD'!E426)</f>
        <v>.</v>
      </c>
      <c r="G119" s="874"/>
      <c r="H119" s="874"/>
      <c r="I119" s="874"/>
      <c r="J119" s="874"/>
      <c r="K119" s="874"/>
      <c r="L119" s="874"/>
      <c r="M119" s="333"/>
      <c r="N119" s="116"/>
      <c r="O119" s="1019">
        <f>'WK2 - Notional General Income'!$E426</f>
        <v>0</v>
      </c>
      <c r="P119" s="1020">
        <f>'WK3 - Notional GI Yr1 YIELD'!$E426</f>
        <v>0</v>
      </c>
      <c r="Q119" s="101"/>
      <c r="R119" s="325"/>
      <c r="S119" s="1003" t="str">
        <f t="shared" si="59"/>
        <v>.</v>
      </c>
      <c r="T119" s="1004" t="str">
        <f t="shared" si="60"/>
        <v>.</v>
      </c>
      <c r="U119" s="1004" t="str">
        <f t="shared" ref="U119:Y148" si="62">IF(H119="",".",H119-G119)</f>
        <v>.</v>
      </c>
      <c r="V119" s="1004" t="str">
        <f t="shared" si="62"/>
        <v>.</v>
      </c>
      <c r="W119" s="1004" t="str">
        <f t="shared" si="62"/>
        <v>.</v>
      </c>
      <c r="X119" s="1004" t="str">
        <f t="shared" si="62"/>
        <v>.</v>
      </c>
      <c r="Y119" s="1005" t="str">
        <f t="shared" si="62"/>
        <v>.</v>
      </c>
      <c r="Z119" s="116"/>
      <c r="AA119" s="1006" t="str">
        <f t="shared" si="54"/>
        <v>.</v>
      </c>
      <c r="AB119" s="1007" t="str">
        <f t="shared" si="40"/>
        <v>.</v>
      </c>
      <c r="AC119" s="1007" t="str">
        <f t="shared" si="41"/>
        <v>.</v>
      </c>
      <c r="AD119" s="1007" t="str">
        <f t="shared" si="42"/>
        <v>.</v>
      </c>
      <c r="AE119" s="1007" t="str">
        <f t="shared" si="43"/>
        <v>.</v>
      </c>
      <c r="AF119" s="1007" t="str">
        <f t="shared" si="44"/>
        <v>.</v>
      </c>
      <c r="AG119" s="990" t="str">
        <f t="shared" si="45"/>
        <v>.</v>
      </c>
      <c r="AH119" s="116"/>
      <c r="AI119" s="1003" t="str">
        <f>IF(S119=".",".",SUM($S119:S119))</f>
        <v>.</v>
      </c>
      <c r="AJ119" s="1004" t="str">
        <f>IF(T119=".",".",SUM($S119:T119))</f>
        <v>.</v>
      </c>
      <c r="AK119" s="1004" t="str">
        <f>IF(U119=".",".",SUM($S119:U119))</f>
        <v>.</v>
      </c>
      <c r="AL119" s="1004" t="str">
        <f>IF(V119=".",".",SUM($S119:V119))</f>
        <v>.</v>
      </c>
      <c r="AM119" s="1004" t="str">
        <f>IF(W119=".",".",SUM($S119:W119))</f>
        <v>.</v>
      </c>
      <c r="AN119" s="1004" t="str">
        <f>IF(X119=".",".",SUM($S119:X119))</f>
        <v>.</v>
      </c>
      <c r="AO119" s="1005" t="str">
        <f>IF(Y119=".",".",SUM($S119:Y119))</f>
        <v>.</v>
      </c>
      <c r="AP119" s="116"/>
      <c r="AQ119" s="1006" t="str">
        <f t="shared" si="55"/>
        <v>.</v>
      </c>
      <c r="AR119" s="1007" t="str">
        <f t="shared" si="46"/>
        <v>.</v>
      </c>
      <c r="AS119" s="1007" t="str">
        <f t="shared" si="47"/>
        <v>.</v>
      </c>
      <c r="AT119" s="1007" t="str">
        <f t="shared" si="48"/>
        <v>.</v>
      </c>
      <c r="AU119" s="1007" t="str">
        <f t="shared" si="49"/>
        <v>.</v>
      </c>
      <c r="AV119" s="1007" t="str">
        <f t="shared" si="50"/>
        <v>.</v>
      </c>
      <c r="AW119" s="990" t="str">
        <f t="shared" si="51"/>
        <v>.</v>
      </c>
      <c r="AX119" s="327"/>
      <c r="AY119" s="116"/>
      <c r="AZ119" s="1474"/>
      <c r="BA119" s="1474"/>
      <c r="BB119" s="1474"/>
    </row>
    <row r="120" spans="1:54" s="189" customFormat="1" x14ac:dyDescent="0.2">
      <c r="A120" s="183"/>
      <c r="B120" s="325"/>
      <c r="C120" s="472" t="s">
        <v>261</v>
      </c>
      <c r="D120" s="473" t="str">
        <f>IF('WK2 - Notional General Income'!D427="","",'WK2 - Notional General Income'!D427)</f>
        <v/>
      </c>
      <c r="E120" s="837" t="str">
        <f>IF('WK2 - Notional General Income'!M427=".",".",'WK2 - Notional General Income'!M427/'WK2 - Notional General Income'!E427)</f>
        <v>.</v>
      </c>
      <c r="F120" s="837" t="str">
        <f>IF('WK3 - Notional GI Yr1 YIELD'!M427=".",".",'WK3 - Notional GI Yr1 YIELD'!M427/'WK3 - Notional GI Yr1 YIELD'!E427)</f>
        <v>.</v>
      </c>
      <c r="G120" s="874"/>
      <c r="H120" s="874"/>
      <c r="I120" s="874"/>
      <c r="J120" s="874"/>
      <c r="K120" s="874"/>
      <c r="L120" s="874"/>
      <c r="M120" s="333"/>
      <c r="N120" s="116"/>
      <c r="O120" s="1019">
        <f>'WK2 - Notional General Income'!$E427</f>
        <v>0</v>
      </c>
      <c r="P120" s="1020">
        <f>'WK3 - Notional GI Yr1 YIELD'!$E427</f>
        <v>0</v>
      </c>
      <c r="Q120" s="101"/>
      <c r="R120" s="325"/>
      <c r="S120" s="1003" t="str">
        <f t="shared" si="59"/>
        <v>.</v>
      </c>
      <c r="T120" s="1004" t="str">
        <f t="shared" si="60"/>
        <v>.</v>
      </c>
      <c r="U120" s="1004" t="str">
        <f t="shared" si="62"/>
        <v>.</v>
      </c>
      <c r="V120" s="1004" t="str">
        <f t="shared" si="62"/>
        <v>.</v>
      </c>
      <c r="W120" s="1004" t="str">
        <f t="shared" si="62"/>
        <v>.</v>
      </c>
      <c r="X120" s="1004" t="str">
        <f t="shared" si="62"/>
        <v>.</v>
      </c>
      <c r="Y120" s="1005" t="str">
        <f t="shared" si="62"/>
        <v>.</v>
      </c>
      <c r="Z120" s="116"/>
      <c r="AA120" s="1006" t="str">
        <f t="shared" si="54"/>
        <v>.</v>
      </c>
      <c r="AB120" s="1007" t="str">
        <f t="shared" si="40"/>
        <v>.</v>
      </c>
      <c r="AC120" s="1007" t="str">
        <f t="shared" si="41"/>
        <v>.</v>
      </c>
      <c r="AD120" s="1007" t="str">
        <f t="shared" si="42"/>
        <v>.</v>
      </c>
      <c r="AE120" s="1007" t="str">
        <f t="shared" si="43"/>
        <v>.</v>
      </c>
      <c r="AF120" s="1007" t="str">
        <f t="shared" si="44"/>
        <v>.</v>
      </c>
      <c r="AG120" s="990" t="str">
        <f t="shared" si="45"/>
        <v>.</v>
      </c>
      <c r="AH120" s="116"/>
      <c r="AI120" s="1003" t="str">
        <f>IF(S120=".",".",SUM($S120:S120))</f>
        <v>.</v>
      </c>
      <c r="AJ120" s="1004" t="str">
        <f>IF(T120=".",".",SUM($S120:T120))</f>
        <v>.</v>
      </c>
      <c r="AK120" s="1004" t="str">
        <f>IF(U120=".",".",SUM($S120:U120))</f>
        <v>.</v>
      </c>
      <c r="AL120" s="1004" t="str">
        <f>IF(V120=".",".",SUM($S120:V120))</f>
        <v>.</v>
      </c>
      <c r="AM120" s="1004" t="str">
        <f>IF(W120=".",".",SUM($S120:W120))</f>
        <v>.</v>
      </c>
      <c r="AN120" s="1004" t="str">
        <f>IF(X120=".",".",SUM($S120:X120))</f>
        <v>.</v>
      </c>
      <c r="AO120" s="1005" t="str">
        <f>IF(Y120=".",".",SUM($S120:Y120))</f>
        <v>.</v>
      </c>
      <c r="AP120" s="116"/>
      <c r="AQ120" s="1006" t="str">
        <f t="shared" si="55"/>
        <v>.</v>
      </c>
      <c r="AR120" s="1007" t="str">
        <f t="shared" si="46"/>
        <v>.</v>
      </c>
      <c r="AS120" s="1007" t="str">
        <f t="shared" si="47"/>
        <v>.</v>
      </c>
      <c r="AT120" s="1007" t="str">
        <f t="shared" si="48"/>
        <v>.</v>
      </c>
      <c r="AU120" s="1007" t="str">
        <f t="shared" si="49"/>
        <v>.</v>
      </c>
      <c r="AV120" s="1007" t="str">
        <f t="shared" si="50"/>
        <v>.</v>
      </c>
      <c r="AW120" s="990" t="str">
        <f t="shared" si="51"/>
        <v>.</v>
      </c>
      <c r="AX120" s="327"/>
      <c r="AY120" s="116"/>
      <c r="AZ120" s="1474"/>
      <c r="BA120" s="1474"/>
      <c r="BB120" s="1474"/>
    </row>
    <row r="121" spans="1:54" s="189" customFormat="1" x14ac:dyDescent="0.2">
      <c r="A121" s="183"/>
      <c r="B121" s="325"/>
      <c r="C121" s="472" t="s">
        <v>261</v>
      </c>
      <c r="D121" s="473" t="str">
        <f>IF('WK2 - Notional General Income'!D428="","",'WK2 - Notional General Income'!D428)</f>
        <v/>
      </c>
      <c r="E121" s="837" t="str">
        <f>IF('WK2 - Notional General Income'!M428=".",".",'WK2 - Notional General Income'!M428/'WK2 - Notional General Income'!E428)</f>
        <v>.</v>
      </c>
      <c r="F121" s="837" t="str">
        <f>IF('WK3 - Notional GI Yr1 YIELD'!M428=".",".",'WK3 - Notional GI Yr1 YIELD'!M428/'WK3 - Notional GI Yr1 YIELD'!E428)</f>
        <v>.</v>
      </c>
      <c r="G121" s="874"/>
      <c r="H121" s="874"/>
      <c r="I121" s="874"/>
      <c r="J121" s="874"/>
      <c r="K121" s="874"/>
      <c r="L121" s="874"/>
      <c r="M121" s="333"/>
      <c r="N121" s="116"/>
      <c r="O121" s="1019">
        <f>'WK2 - Notional General Income'!$E428</f>
        <v>0</v>
      </c>
      <c r="P121" s="1020">
        <f>'WK3 - Notional GI Yr1 YIELD'!$E428</f>
        <v>0</v>
      </c>
      <c r="Q121" s="101"/>
      <c r="R121" s="325"/>
      <c r="S121" s="1003" t="str">
        <f t="shared" si="59"/>
        <v>.</v>
      </c>
      <c r="T121" s="1004" t="str">
        <f t="shared" si="60"/>
        <v>.</v>
      </c>
      <c r="U121" s="1004" t="str">
        <f t="shared" si="62"/>
        <v>.</v>
      </c>
      <c r="V121" s="1004" t="str">
        <f t="shared" si="62"/>
        <v>.</v>
      </c>
      <c r="W121" s="1004" t="str">
        <f t="shared" si="62"/>
        <v>.</v>
      </c>
      <c r="X121" s="1004" t="str">
        <f t="shared" si="62"/>
        <v>.</v>
      </c>
      <c r="Y121" s="1005" t="str">
        <f t="shared" si="62"/>
        <v>.</v>
      </c>
      <c r="Z121" s="116"/>
      <c r="AA121" s="1006" t="str">
        <f t="shared" si="54"/>
        <v>.</v>
      </c>
      <c r="AB121" s="1007" t="str">
        <f t="shared" si="40"/>
        <v>.</v>
      </c>
      <c r="AC121" s="1007" t="str">
        <f t="shared" si="41"/>
        <v>.</v>
      </c>
      <c r="AD121" s="1007" t="str">
        <f t="shared" si="42"/>
        <v>.</v>
      </c>
      <c r="AE121" s="1007" t="str">
        <f t="shared" si="43"/>
        <v>.</v>
      </c>
      <c r="AF121" s="1007" t="str">
        <f t="shared" si="44"/>
        <v>.</v>
      </c>
      <c r="AG121" s="990" t="str">
        <f t="shared" si="45"/>
        <v>.</v>
      </c>
      <c r="AH121" s="116"/>
      <c r="AI121" s="1003" t="str">
        <f>IF(S121=".",".",SUM($S121:S121))</f>
        <v>.</v>
      </c>
      <c r="AJ121" s="1004" t="str">
        <f>IF(T121=".",".",SUM($S121:T121))</f>
        <v>.</v>
      </c>
      <c r="AK121" s="1004" t="str">
        <f>IF(U121=".",".",SUM($S121:U121))</f>
        <v>.</v>
      </c>
      <c r="AL121" s="1004" t="str">
        <f>IF(V121=".",".",SUM($S121:V121))</f>
        <v>.</v>
      </c>
      <c r="AM121" s="1004" t="str">
        <f>IF(W121=".",".",SUM($S121:W121))</f>
        <v>.</v>
      </c>
      <c r="AN121" s="1004" t="str">
        <f>IF(X121=".",".",SUM($S121:X121))</f>
        <v>.</v>
      </c>
      <c r="AO121" s="1005" t="str">
        <f>IF(Y121=".",".",SUM($S121:Y121))</f>
        <v>.</v>
      </c>
      <c r="AP121" s="116"/>
      <c r="AQ121" s="1006" t="str">
        <f t="shared" si="55"/>
        <v>.</v>
      </c>
      <c r="AR121" s="1007" t="str">
        <f t="shared" si="46"/>
        <v>.</v>
      </c>
      <c r="AS121" s="1007" t="str">
        <f t="shared" si="47"/>
        <v>.</v>
      </c>
      <c r="AT121" s="1007" t="str">
        <f t="shared" si="48"/>
        <v>.</v>
      </c>
      <c r="AU121" s="1007" t="str">
        <f t="shared" si="49"/>
        <v>.</v>
      </c>
      <c r="AV121" s="1007" t="str">
        <f t="shared" si="50"/>
        <v>.</v>
      </c>
      <c r="AW121" s="990" t="str">
        <f t="shared" si="51"/>
        <v>.</v>
      </c>
      <c r="AX121" s="327"/>
      <c r="AY121" s="116"/>
      <c r="AZ121" s="1474"/>
      <c r="BA121" s="1474"/>
      <c r="BB121" s="1474"/>
    </row>
    <row r="122" spans="1:54" s="189" customFormat="1" x14ac:dyDescent="0.2">
      <c r="A122" s="183"/>
      <c r="B122" s="325"/>
      <c r="C122" s="472" t="s">
        <v>261</v>
      </c>
      <c r="D122" s="473" t="str">
        <f>IF('WK2 - Notional General Income'!D429="","",'WK2 - Notional General Income'!D429)</f>
        <v/>
      </c>
      <c r="E122" s="837" t="str">
        <f>IF('WK2 - Notional General Income'!M429=".",".",'WK2 - Notional General Income'!M429/'WK2 - Notional General Income'!E429)</f>
        <v>.</v>
      </c>
      <c r="F122" s="837" t="str">
        <f>IF('WK3 - Notional GI Yr1 YIELD'!M429=".",".",'WK3 - Notional GI Yr1 YIELD'!M429/'WK3 - Notional GI Yr1 YIELD'!E429)</f>
        <v>.</v>
      </c>
      <c r="G122" s="874"/>
      <c r="H122" s="874"/>
      <c r="I122" s="874"/>
      <c r="J122" s="874"/>
      <c r="K122" s="874"/>
      <c r="L122" s="874"/>
      <c r="M122" s="333"/>
      <c r="N122" s="116"/>
      <c r="O122" s="1019">
        <f>'WK2 - Notional General Income'!$E429</f>
        <v>0</v>
      </c>
      <c r="P122" s="1020">
        <f>'WK3 - Notional GI Yr1 YIELD'!$E429</f>
        <v>0</v>
      </c>
      <c r="Q122" s="101"/>
      <c r="R122" s="325"/>
      <c r="S122" s="1003" t="str">
        <f t="shared" si="59"/>
        <v>.</v>
      </c>
      <c r="T122" s="1004" t="str">
        <f t="shared" si="60"/>
        <v>.</v>
      </c>
      <c r="U122" s="1004" t="str">
        <f t="shared" si="62"/>
        <v>.</v>
      </c>
      <c r="V122" s="1004" t="str">
        <f t="shared" si="62"/>
        <v>.</v>
      </c>
      <c r="W122" s="1004" t="str">
        <f t="shared" si="62"/>
        <v>.</v>
      </c>
      <c r="X122" s="1004" t="str">
        <f t="shared" si="62"/>
        <v>.</v>
      </c>
      <c r="Y122" s="1005" t="str">
        <f t="shared" si="62"/>
        <v>.</v>
      </c>
      <c r="Z122" s="116"/>
      <c r="AA122" s="1006" t="str">
        <f t="shared" si="54"/>
        <v>.</v>
      </c>
      <c r="AB122" s="1007" t="str">
        <f t="shared" si="40"/>
        <v>.</v>
      </c>
      <c r="AC122" s="1007" t="str">
        <f t="shared" si="41"/>
        <v>.</v>
      </c>
      <c r="AD122" s="1007" t="str">
        <f t="shared" si="42"/>
        <v>.</v>
      </c>
      <c r="AE122" s="1007" t="str">
        <f t="shared" si="43"/>
        <v>.</v>
      </c>
      <c r="AF122" s="1007" t="str">
        <f t="shared" si="44"/>
        <v>.</v>
      </c>
      <c r="AG122" s="990" t="str">
        <f t="shared" si="45"/>
        <v>.</v>
      </c>
      <c r="AH122" s="116"/>
      <c r="AI122" s="1003" t="str">
        <f>IF(S122=".",".",SUM($S122:S122))</f>
        <v>.</v>
      </c>
      <c r="AJ122" s="1004" t="str">
        <f>IF(T122=".",".",SUM($S122:T122))</f>
        <v>.</v>
      </c>
      <c r="AK122" s="1004" t="str">
        <f>IF(U122=".",".",SUM($S122:U122))</f>
        <v>.</v>
      </c>
      <c r="AL122" s="1004" t="str">
        <f>IF(V122=".",".",SUM($S122:V122))</f>
        <v>.</v>
      </c>
      <c r="AM122" s="1004" t="str">
        <f>IF(W122=".",".",SUM($S122:W122))</f>
        <v>.</v>
      </c>
      <c r="AN122" s="1004" t="str">
        <f>IF(X122=".",".",SUM($S122:X122))</f>
        <v>.</v>
      </c>
      <c r="AO122" s="1005" t="str">
        <f>IF(Y122=".",".",SUM($S122:Y122))</f>
        <v>.</v>
      </c>
      <c r="AP122" s="116"/>
      <c r="AQ122" s="1006" t="str">
        <f t="shared" si="55"/>
        <v>.</v>
      </c>
      <c r="AR122" s="1007" t="str">
        <f t="shared" si="46"/>
        <v>.</v>
      </c>
      <c r="AS122" s="1007" t="str">
        <f t="shared" si="47"/>
        <v>.</v>
      </c>
      <c r="AT122" s="1007" t="str">
        <f t="shared" si="48"/>
        <v>.</v>
      </c>
      <c r="AU122" s="1007" t="str">
        <f t="shared" si="49"/>
        <v>.</v>
      </c>
      <c r="AV122" s="1007" t="str">
        <f t="shared" si="50"/>
        <v>.</v>
      </c>
      <c r="AW122" s="990" t="str">
        <f t="shared" si="51"/>
        <v>.</v>
      </c>
      <c r="AX122" s="327"/>
      <c r="AY122" s="116"/>
      <c r="AZ122" s="1474"/>
      <c r="BA122" s="1474"/>
      <c r="BB122" s="1474"/>
    </row>
    <row r="123" spans="1:54" s="189" customFormat="1" x14ac:dyDescent="0.2">
      <c r="A123" s="183"/>
      <c r="B123" s="325"/>
      <c r="C123" s="472" t="s">
        <v>261</v>
      </c>
      <c r="D123" s="473" t="str">
        <f>IF('WK2 - Notional General Income'!D430="","",'WK2 - Notional General Income'!D430)</f>
        <v/>
      </c>
      <c r="E123" s="837" t="str">
        <f>IF('WK2 - Notional General Income'!M430=".",".",'WK2 - Notional General Income'!M430/'WK2 - Notional General Income'!E430)</f>
        <v>.</v>
      </c>
      <c r="F123" s="837" t="str">
        <f>IF('WK3 - Notional GI Yr1 YIELD'!M430=".",".",'WK3 - Notional GI Yr1 YIELD'!M430/'WK3 - Notional GI Yr1 YIELD'!E430)</f>
        <v>.</v>
      </c>
      <c r="G123" s="874"/>
      <c r="H123" s="874"/>
      <c r="I123" s="874"/>
      <c r="J123" s="874"/>
      <c r="K123" s="874"/>
      <c r="L123" s="874"/>
      <c r="M123" s="333"/>
      <c r="N123" s="116"/>
      <c r="O123" s="1019">
        <f>'WK2 - Notional General Income'!$E430</f>
        <v>0</v>
      </c>
      <c r="P123" s="1020">
        <f>'WK3 - Notional GI Yr1 YIELD'!$E430</f>
        <v>0</v>
      </c>
      <c r="Q123" s="101"/>
      <c r="R123" s="325"/>
      <c r="S123" s="1003" t="str">
        <f t="shared" si="59"/>
        <v>.</v>
      </c>
      <c r="T123" s="1004" t="str">
        <f t="shared" si="60"/>
        <v>.</v>
      </c>
      <c r="U123" s="1004" t="str">
        <f t="shared" si="62"/>
        <v>.</v>
      </c>
      <c r="V123" s="1004" t="str">
        <f t="shared" si="62"/>
        <v>.</v>
      </c>
      <c r="W123" s="1004" t="str">
        <f t="shared" si="62"/>
        <v>.</v>
      </c>
      <c r="X123" s="1004" t="str">
        <f t="shared" si="62"/>
        <v>.</v>
      </c>
      <c r="Y123" s="1005" t="str">
        <f t="shared" si="62"/>
        <v>.</v>
      </c>
      <c r="Z123" s="116"/>
      <c r="AA123" s="1006" t="str">
        <f t="shared" si="54"/>
        <v>.</v>
      </c>
      <c r="AB123" s="1007" t="str">
        <f t="shared" si="40"/>
        <v>.</v>
      </c>
      <c r="AC123" s="1007" t="str">
        <f t="shared" si="41"/>
        <v>.</v>
      </c>
      <c r="AD123" s="1007" t="str">
        <f t="shared" si="42"/>
        <v>.</v>
      </c>
      <c r="AE123" s="1007" t="str">
        <f t="shared" si="43"/>
        <v>.</v>
      </c>
      <c r="AF123" s="1007" t="str">
        <f t="shared" si="44"/>
        <v>.</v>
      </c>
      <c r="AG123" s="990" t="str">
        <f t="shared" si="45"/>
        <v>.</v>
      </c>
      <c r="AH123" s="116"/>
      <c r="AI123" s="1003" t="str">
        <f>IF(S123=".",".",SUM($S123:S123))</f>
        <v>.</v>
      </c>
      <c r="AJ123" s="1004" t="str">
        <f>IF(T123=".",".",SUM($S123:T123))</f>
        <v>.</v>
      </c>
      <c r="AK123" s="1004" t="str">
        <f>IF(U123=".",".",SUM($S123:U123))</f>
        <v>.</v>
      </c>
      <c r="AL123" s="1004" t="str">
        <f>IF(V123=".",".",SUM($S123:V123))</f>
        <v>.</v>
      </c>
      <c r="AM123" s="1004" t="str">
        <f>IF(W123=".",".",SUM($S123:W123))</f>
        <v>.</v>
      </c>
      <c r="AN123" s="1004" t="str">
        <f>IF(X123=".",".",SUM($S123:X123))</f>
        <v>.</v>
      </c>
      <c r="AO123" s="1005" t="str">
        <f>IF(Y123=".",".",SUM($S123:Y123))</f>
        <v>.</v>
      </c>
      <c r="AP123" s="116"/>
      <c r="AQ123" s="1006" t="str">
        <f t="shared" si="55"/>
        <v>.</v>
      </c>
      <c r="AR123" s="1007" t="str">
        <f t="shared" si="46"/>
        <v>.</v>
      </c>
      <c r="AS123" s="1007" t="str">
        <f t="shared" si="47"/>
        <v>.</v>
      </c>
      <c r="AT123" s="1007" t="str">
        <f t="shared" si="48"/>
        <v>.</v>
      </c>
      <c r="AU123" s="1007" t="str">
        <f t="shared" si="49"/>
        <v>.</v>
      </c>
      <c r="AV123" s="1007" t="str">
        <f t="shared" si="50"/>
        <v>.</v>
      </c>
      <c r="AW123" s="990" t="str">
        <f t="shared" si="51"/>
        <v>.</v>
      </c>
      <c r="AX123" s="327"/>
      <c r="AY123" s="116"/>
      <c r="AZ123" s="1474"/>
      <c r="BA123" s="1474"/>
      <c r="BB123" s="1474"/>
    </row>
    <row r="124" spans="1:54" s="189" customFormat="1" x14ac:dyDescent="0.2">
      <c r="A124" s="183"/>
      <c r="B124" s="325"/>
      <c r="C124" s="472" t="s">
        <v>261</v>
      </c>
      <c r="D124" s="473" t="str">
        <f>IF('WK2 - Notional General Income'!D431="","",'WK2 - Notional General Income'!D431)</f>
        <v/>
      </c>
      <c r="E124" s="837" t="str">
        <f>IF('WK2 - Notional General Income'!M431=".",".",'WK2 - Notional General Income'!M431/'WK2 - Notional General Income'!E431)</f>
        <v>.</v>
      </c>
      <c r="F124" s="837" t="str">
        <f>IF('WK3 - Notional GI Yr1 YIELD'!M431=".",".",'WK3 - Notional GI Yr1 YIELD'!M431/'WK3 - Notional GI Yr1 YIELD'!E431)</f>
        <v>.</v>
      </c>
      <c r="G124" s="874"/>
      <c r="H124" s="874"/>
      <c r="I124" s="874"/>
      <c r="J124" s="874"/>
      <c r="K124" s="874"/>
      <c r="L124" s="874"/>
      <c r="M124" s="333"/>
      <c r="N124" s="116"/>
      <c r="O124" s="1019">
        <f>'WK2 - Notional General Income'!$E431</f>
        <v>0</v>
      </c>
      <c r="P124" s="1020">
        <f>'WK3 - Notional GI Yr1 YIELD'!$E431</f>
        <v>0</v>
      </c>
      <c r="Q124" s="101"/>
      <c r="R124" s="325"/>
      <c r="S124" s="1003" t="str">
        <f t="shared" si="59"/>
        <v>.</v>
      </c>
      <c r="T124" s="1004" t="str">
        <f t="shared" si="60"/>
        <v>.</v>
      </c>
      <c r="U124" s="1004" t="str">
        <f t="shared" si="62"/>
        <v>.</v>
      </c>
      <c r="V124" s="1004" t="str">
        <f t="shared" si="62"/>
        <v>.</v>
      </c>
      <c r="W124" s="1004" t="str">
        <f t="shared" si="62"/>
        <v>.</v>
      </c>
      <c r="X124" s="1004" t="str">
        <f t="shared" si="62"/>
        <v>.</v>
      </c>
      <c r="Y124" s="1005" t="str">
        <f t="shared" si="62"/>
        <v>.</v>
      </c>
      <c r="Z124" s="116"/>
      <c r="AA124" s="1006" t="str">
        <f t="shared" si="54"/>
        <v>.</v>
      </c>
      <c r="AB124" s="1007" t="str">
        <f t="shared" si="40"/>
        <v>.</v>
      </c>
      <c r="AC124" s="1007" t="str">
        <f t="shared" si="41"/>
        <v>.</v>
      </c>
      <c r="AD124" s="1007" t="str">
        <f t="shared" si="42"/>
        <v>.</v>
      </c>
      <c r="AE124" s="1007" t="str">
        <f t="shared" si="43"/>
        <v>.</v>
      </c>
      <c r="AF124" s="1007" t="str">
        <f t="shared" si="44"/>
        <v>.</v>
      </c>
      <c r="AG124" s="990" t="str">
        <f t="shared" si="45"/>
        <v>.</v>
      </c>
      <c r="AH124" s="116"/>
      <c r="AI124" s="1003" t="str">
        <f>IF(S124=".",".",SUM($S124:S124))</f>
        <v>.</v>
      </c>
      <c r="AJ124" s="1004" t="str">
        <f>IF(T124=".",".",SUM($S124:T124))</f>
        <v>.</v>
      </c>
      <c r="AK124" s="1004" t="str">
        <f>IF(U124=".",".",SUM($S124:U124))</f>
        <v>.</v>
      </c>
      <c r="AL124" s="1004" t="str">
        <f>IF(V124=".",".",SUM($S124:V124))</f>
        <v>.</v>
      </c>
      <c r="AM124" s="1004" t="str">
        <f>IF(W124=".",".",SUM($S124:W124))</f>
        <v>.</v>
      </c>
      <c r="AN124" s="1004" t="str">
        <f>IF(X124=".",".",SUM($S124:X124))</f>
        <v>.</v>
      </c>
      <c r="AO124" s="1005" t="str">
        <f>IF(Y124=".",".",SUM($S124:Y124))</f>
        <v>.</v>
      </c>
      <c r="AP124" s="116"/>
      <c r="AQ124" s="1006" t="str">
        <f t="shared" si="55"/>
        <v>.</v>
      </c>
      <c r="AR124" s="1007" t="str">
        <f t="shared" si="46"/>
        <v>.</v>
      </c>
      <c r="AS124" s="1007" t="str">
        <f t="shared" si="47"/>
        <v>.</v>
      </c>
      <c r="AT124" s="1007" t="str">
        <f t="shared" si="48"/>
        <v>.</v>
      </c>
      <c r="AU124" s="1007" t="str">
        <f t="shared" si="49"/>
        <v>.</v>
      </c>
      <c r="AV124" s="1007" t="str">
        <f t="shared" si="50"/>
        <v>.</v>
      </c>
      <c r="AW124" s="990" t="str">
        <f t="shared" si="51"/>
        <v>.</v>
      </c>
      <c r="AX124" s="327"/>
      <c r="AY124" s="116"/>
      <c r="AZ124" s="1474"/>
      <c r="BA124" s="1474"/>
      <c r="BB124" s="1474"/>
    </row>
    <row r="125" spans="1:54" s="189" customFormat="1" x14ac:dyDescent="0.2">
      <c r="A125" s="183"/>
      <c r="B125" s="325"/>
      <c r="C125" s="472" t="s">
        <v>261</v>
      </c>
      <c r="D125" s="473" t="str">
        <f>IF('WK2 - Notional General Income'!D432="","",'WK2 - Notional General Income'!D432)</f>
        <v/>
      </c>
      <c r="E125" s="837" t="str">
        <f>IF('WK2 - Notional General Income'!M432=".",".",'WK2 - Notional General Income'!M432/'WK2 - Notional General Income'!E432)</f>
        <v>.</v>
      </c>
      <c r="F125" s="837" t="str">
        <f>IF('WK3 - Notional GI Yr1 YIELD'!M432=".",".",'WK3 - Notional GI Yr1 YIELD'!M432/'WK3 - Notional GI Yr1 YIELD'!E432)</f>
        <v>.</v>
      </c>
      <c r="G125" s="874"/>
      <c r="H125" s="874"/>
      <c r="I125" s="874"/>
      <c r="J125" s="874"/>
      <c r="K125" s="874"/>
      <c r="L125" s="874"/>
      <c r="M125" s="333"/>
      <c r="N125" s="116"/>
      <c r="O125" s="1019">
        <f>'WK2 - Notional General Income'!$E432</f>
        <v>0</v>
      </c>
      <c r="P125" s="1020">
        <f>'WK3 - Notional GI Yr1 YIELD'!$E432</f>
        <v>0</v>
      </c>
      <c r="Q125" s="101"/>
      <c r="R125" s="325"/>
      <c r="S125" s="1003" t="str">
        <f t="shared" si="59"/>
        <v>.</v>
      </c>
      <c r="T125" s="1004" t="str">
        <f t="shared" si="60"/>
        <v>.</v>
      </c>
      <c r="U125" s="1004" t="str">
        <f t="shared" si="62"/>
        <v>.</v>
      </c>
      <c r="V125" s="1004" t="str">
        <f t="shared" si="62"/>
        <v>.</v>
      </c>
      <c r="W125" s="1004" t="str">
        <f t="shared" si="62"/>
        <v>.</v>
      </c>
      <c r="X125" s="1004" t="str">
        <f t="shared" si="62"/>
        <v>.</v>
      </c>
      <c r="Y125" s="1005" t="str">
        <f t="shared" si="62"/>
        <v>.</v>
      </c>
      <c r="Z125" s="116"/>
      <c r="AA125" s="1006" t="str">
        <f t="shared" si="54"/>
        <v>.</v>
      </c>
      <c r="AB125" s="1007" t="str">
        <f t="shared" si="40"/>
        <v>.</v>
      </c>
      <c r="AC125" s="1007" t="str">
        <f t="shared" si="41"/>
        <v>.</v>
      </c>
      <c r="AD125" s="1007" t="str">
        <f t="shared" si="42"/>
        <v>.</v>
      </c>
      <c r="AE125" s="1007" t="str">
        <f t="shared" si="43"/>
        <v>.</v>
      </c>
      <c r="AF125" s="1007" t="str">
        <f t="shared" si="44"/>
        <v>.</v>
      </c>
      <c r="AG125" s="990" t="str">
        <f t="shared" si="45"/>
        <v>.</v>
      </c>
      <c r="AH125" s="116"/>
      <c r="AI125" s="1003" t="str">
        <f>IF(S125=".",".",SUM($S125:S125))</f>
        <v>.</v>
      </c>
      <c r="AJ125" s="1004" t="str">
        <f>IF(T125=".",".",SUM($S125:T125))</f>
        <v>.</v>
      </c>
      <c r="AK125" s="1004" t="str">
        <f>IF(U125=".",".",SUM($S125:U125))</f>
        <v>.</v>
      </c>
      <c r="AL125" s="1004" t="str">
        <f>IF(V125=".",".",SUM($S125:V125))</f>
        <v>.</v>
      </c>
      <c r="AM125" s="1004" t="str">
        <f>IF(W125=".",".",SUM($S125:W125))</f>
        <v>.</v>
      </c>
      <c r="AN125" s="1004" t="str">
        <f>IF(X125=".",".",SUM($S125:X125))</f>
        <v>.</v>
      </c>
      <c r="AO125" s="1005" t="str">
        <f>IF(Y125=".",".",SUM($S125:Y125))</f>
        <v>.</v>
      </c>
      <c r="AP125" s="116"/>
      <c r="AQ125" s="1006" t="str">
        <f t="shared" si="55"/>
        <v>.</v>
      </c>
      <c r="AR125" s="1007" t="str">
        <f t="shared" si="46"/>
        <v>.</v>
      </c>
      <c r="AS125" s="1007" t="str">
        <f t="shared" si="47"/>
        <v>.</v>
      </c>
      <c r="AT125" s="1007" t="str">
        <f t="shared" si="48"/>
        <v>.</v>
      </c>
      <c r="AU125" s="1007" t="str">
        <f t="shared" si="49"/>
        <v>.</v>
      </c>
      <c r="AV125" s="1007" t="str">
        <f t="shared" si="50"/>
        <v>.</v>
      </c>
      <c r="AW125" s="990" t="str">
        <f t="shared" si="51"/>
        <v>.</v>
      </c>
      <c r="AX125" s="327"/>
      <c r="AY125" s="116"/>
      <c r="AZ125" s="1474"/>
      <c r="BA125" s="1474"/>
      <c r="BB125" s="1474"/>
    </row>
    <row r="126" spans="1:54" s="189" customFormat="1" x14ac:dyDescent="0.2">
      <c r="A126" s="183"/>
      <c r="B126" s="325"/>
      <c r="C126" s="472" t="s">
        <v>261</v>
      </c>
      <c r="D126" s="473" t="str">
        <f>IF('WK2 - Notional General Income'!D433="","",'WK2 - Notional General Income'!D433)</f>
        <v/>
      </c>
      <c r="E126" s="837" t="str">
        <f>IF('WK2 - Notional General Income'!M433=".",".",'WK2 - Notional General Income'!M433/'WK2 - Notional General Income'!E433)</f>
        <v>.</v>
      </c>
      <c r="F126" s="837" t="str">
        <f>IF('WK3 - Notional GI Yr1 YIELD'!M433=".",".",'WK3 - Notional GI Yr1 YIELD'!M433/'WK3 - Notional GI Yr1 YIELD'!E433)</f>
        <v>.</v>
      </c>
      <c r="G126" s="874"/>
      <c r="H126" s="874"/>
      <c r="I126" s="874"/>
      <c r="J126" s="874"/>
      <c r="K126" s="874"/>
      <c r="L126" s="874"/>
      <c r="M126" s="333"/>
      <c r="N126" s="116"/>
      <c r="O126" s="1019">
        <f>'WK2 - Notional General Income'!$E433</f>
        <v>0</v>
      </c>
      <c r="P126" s="1020">
        <f>'WK3 - Notional GI Yr1 YIELD'!$E433</f>
        <v>0</v>
      </c>
      <c r="Q126" s="101"/>
      <c r="R126" s="325"/>
      <c r="S126" s="1003" t="str">
        <f t="shared" si="59"/>
        <v>.</v>
      </c>
      <c r="T126" s="1004" t="str">
        <f t="shared" si="60"/>
        <v>.</v>
      </c>
      <c r="U126" s="1004" t="str">
        <f t="shared" si="62"/>
        <v>.</v>
      </c>
      <c r="V126" s="1004" t="str">
        <f t="shared" si="62"/>
        <v>.</v>
      </c>
      <c r="W126" s="1004" t="str">
        <f t="shared" si="62"/>
        <v>.</v>
      </c>
      <c r="X126" s="1004" t="str">
        <f t="shared" si="62"/>
        <v>.</v>
      </c>
      <c r="Y126" s="1005" t="str">
        <f t="shared" si="62"/>
        <v>.</v>
      </c>
      <c r="Z126" s="116"/>
      <c r="AA126" s="1006" t="str">
        <f t="shared" si="54"/>
        <v>.</v>
      </c>
      <c r="AB126" s="1007" t="str">
        <f t="shared" si="40"/>
        <v>.</v>
      </c>
      <c r="AC126" s="1007" t="str">
        <f t="shared" si="41"/>
        <v>.</v>
      </c>
      <c r="AD126" s="1007" t="str">
        <f t="shared" si="42"/>
        <v>.</v>
      </c>
      <c r="AE126" s="1007" t="str">
        <f t="shared" si="43"/>
        <v>.</v>
      </c>
      <c r="AF126" s="1007" t="str">
        <f t="shared" si="44"/>
        <v>.</v>
      </c>
      <c r="AG126" s="990" t="str">
        <f t="shared" si="45"/>
        <v>.</v>
      </c>
      <c r="AH126" s="116"/>
      <c r="AI126" s="1003" t="str">
        <f>IF(S126=".",".",SUM($S126:S126))</f>
        <v>.</v>
      </c>
      <c r="AJ126" s="1004" t="str">
        <f>IF(T126=".",".",SUM($S126:T126))</f>
        <v>.</v>
      </c>
      <c r="AK126" s="1004" t="str">
        <f>IF(U126=".",".",SUM($S126:U126))</f>
        <v>.</v>
      </c>
      <c r="AL126" s="1004" t="str">
        <f>IF(V126=".",".",SUM($S126:V126))</f>
        <v>.</v>
      </c>
      <c r="AM126" s="1004" t="str">
        <f>IF(W126=".",".",SUM($S126:W126))</f>
        <v>.</v>
      </c>
      <c r="AN126" s="1004" t="str">
        <f>IF(X126=".",".",SUM($S126:X126))</f>
        <v>.</v>
      </c>
      <c r="AO126" s="1005" t="str">
        <f>IF(Y126=".",".",SUM($S126:Y126))</f>
        <v>.</v>
      </c>
      <c r="AP126" s="116"/>
      <c r="AQ126" s="1006" t="str">
        <f t="shared" si="55"/>
        <v>.</v>
      </c>
      <c r="AR126" s="1007" t="str">
        <f t="shared" si="46"/>
        <v>.</v>
      </c>
      <c r="AS126" s="1007" t="str">
        <f t="shared" si="47"/>
        <v>.</v>
      </c>
      <c r="AT126" s="1007" t="str">
        <f t="shared" si="48"/>
        <v>.</v>
      </c>
      <c r="AU126" s="1007" t="str">
        <f t="shared" si="49"/>
        <v>.</v>
      </c>
      <c r="AV126" s="1007" t="str">
        <f t="shared" si="50"/>
        <v>.</v>
      </c>
      <c r="AW126" s="990" t="str">
        <f t="shared" si="51"/>
        <v>.</v>
      </c>
      <c r="AX126" s="327"/>
      <c r="AY126" s="116"/>
      <c r="AZ126" s="1474"/>
      <c r="BA126" s="1474"/>
      <c r="BB126" s="1474"/>
    </row>
    <row r="127" spans="1:54" s="189" customFormat="1" x14ac:dyDescent="0.2">
      <c r="A127" s="183"/>
      <c r="B127" s="325"/>
      <c r="C127" s="472" t="s">
        <v>261</v>
      </c>
      <c r="D127" s="473" t="str">
        <f>IF('WK2 - Notional General Income'!D434="","",'WK2 - Notional General Income'!D434)</f>
        <v/>
      </c>
      <c r="E127" s="837" t="str">
        <f>IF('WK2 - Notional General Income'!M434=".",".",'WK2 - Notional General Income'!M434/'WK2 - Notional General Income'!E434)</f>
        <v>.</v>
      </c>
      <c r="F127" s="837" t="str">
        <f>IF('WK3 - Notional GI Yr1 YIELD'!M434=".",".",'WK3 - Notional GI Yr1 YIELD'!M434/'WK3 - Notional GI Yr1 YIELD'!E434)</f>
        <v>.</v>
      </c>
      <c r="G127" s="874"/>
      <c r="H127" s="874"/>
      <c r="I127" s="874"/>
      <c r="J127" s="874"/>
      <c r="K127" s="874"/>
      <c r="L127" s="874"/>
      <c r="M127" s="333"/>
      <c r="N127" s="116"/>
      <c r="O127" s="1019">
        <f>'WK2 - Notional General Income'!$E434</f>
        <v>0</v>
      </c>
      <c r="P127" s="1020">
        <f>'WK3 - Notional GI Yr1 YIELD'!$E434</f>
        <v>0</v>
      </c>
      <c r="Q127" s="101"/>
      <c r="R127" s="325"/>
      <c r="S127" s="1003" t="str">
        <f t="shared" si="59"/>
        <v>.</v>
      </c>
      <c r="T127" s="1004" t="str">
        <f t="shared" si="60"/>
        <v>.</v>
      </c>
      <c r="U127" s="1004" t="str">
        <f t="shared" si="62"/>
        <v>.</v>
      </c>
      <c r="V127" s="1004" t="str">
        <f t="shared" si="62"/>
        <v>.</v>
      </c>
      <c r="W127" s="1004" t="str">
        <f t="shared" si="62"/>
        <v>.</v>
      </c>
      <c r="X127" s="1004" t="str">
        <f t="shared" si="62"/>
        <v>.</v>
      </c>
      <c r="Y127" s="1005" t="str">
        <f t="shared" si="62"/>
        <v>.</v>
      </c>
      <c r="Z127" s="116"/>
      <c r="AA127" s="1006" t="str">
        <f t="shared" si="54"/>
        <v>.</v>
      </c>
      <c r="AB127" s="1007" t="str">
        <f t="shared" si="40"/>
        <v>.</v>
      </c>
      <c r="AC127" s="1007" t="str">
        <f t="shared" si="41"/>
        <v>.</v>
      </c>
      <c r="AD127" s="1007" t="str">
        <f t="shared" si="42"/>
        <v>.</v>
      </c>
      <c r="AE127" s="1007" t="str">
        <f t="shared" si="43"/>
        <v>.</v>
      </c>
      <c r="AF127" s="1007" t="str">
        <f t="shared" si="44"/>
        <v>.</v>
      </c>
      <c r="AG127" s="990" t="str">
        <f t="shared" si="45"/>
        <v>.</v>
      </c>
      <c r="AH127" s="116"/>
      <c r="AI127" s="1003" t="str">
        <f>IF(S127=".",".",SUM($S127:S127))</f>
        <v>.</v>
      </c>
      <c r="AJ127" s="1004" t="str">
        <f>IF(T127=".",".",SUM($S127:T127))</f>
        <v>.</v>
      </c>
      <c r="AK127" s="1004" t="str">
        <f>IF(U127=".",".",SUM($S127:U127))</f>
        <v>.</v>
      </c>
      <c r="AL127" s="1004" t="str">
        <f>IF(V127=".",".",SUM($S127:V127))</f>
        <v>.</v>
      </c>
      <c r="AM127" s="1004" t="str">
        <f>IF(W127=".",".",SUM($S127:W127))</f>
        <v>.</v>
      </c>
      <c r="AN127" s="1004" t="str">
        <f>IF(X127=".",".",SUM($S127:X127))</f>
        <v>.</v>
      </c>
      <c r="AO127" s="1005" t="str">
        <f>IF(Y127=".",".",SUM($S127:Y127))</f>
        <v>.</v>
      </c>
      <c r="AP127" s="116"/>
      <c r="AQ127" s="1006" t="str">
        <f t="shared" si="55"/>
        <v>.</v>
      </c>
      <c r="AR127" s="1007" t="str">
        <f t="shared" si="46"/>
        <v>.</v>
      </c>
      <c r="AS127" s="1007" t="str">
        <f t="shared" si="47"/>
        <v>.</v>
      </c>
      <c r="AT127" s="1007" t="str">
        <f t="shared" si="48"/>
        <v>.</v>
      </c>
      <c r="AU127" s="1007" t="str">
        <f t="shared" si="49"/>
        <v>.</v>
      </c>
      <c r="AV127" s="1007" t="str">
        <f t="shared" si="50"/>
        <v>.</v>
      </c>
      <c r="AW127" s="990" t="str">
        <f t="shared" si="51"/>
        <v>.</v>
      </c>
      <c r="AX127" s="327"/>
      <c r="AY127" s="116"/>
      <c r="AZ127" s="1474"/>
      <c r="BA127" s="1474"/>
      <c r="BB127" s="1474"/>
    </row>
    <row r="128" spans="1:54" s="189" customFormat="1" x14ac:dyDescent="0.2">
      <c r="A128" s="183"/>
      <c r="B128" s="325"/>
      <c r="C128" s="472" t="s">
        <v>261</v>
      </c>
      <c r="D128" s="473" t="str">
        <f>IF('WK2 - Notional General Income'!D435="","",'WK2 - Notional General Income'!D435)</f>
        <v/>
      </c>
      <c r="E128" s="837" t="str">
        <f>IF('WK2 - Notional General Income'!M435=".",".",'WK2 - Notional General Income'!M435/'WK2 - Notional General Income'!E435)</f>
        <v>.</v>
      </c>
      <c r="F128" s="837" t="str">
        <f>IF('WK3 - Notional GI Yr1 YIELD'!M435=".",".",'WK3 - Notional GI Yr1 YIELD'!M435/'WK3 - Notional GI Yr1 YIELD'!E435)</f>
        <v>.</v>
      </c>
      <c r="G128" s="874"/>
      <c r="H128" s="874"/>
      <c r="I128" s="874"/>
      <c r="J128" s="874"/>
      <c r="K128" s="874"/>
      <c r="L128" s="874"/>
      <c r="M128" s="333"/>
      <c r="N128" s="116"/>
      <c r="O128" s="1019">
        <f>'WK2 - Notional General Income'!$E435</f>
        <v>0</v>
      </c>
      <c r="P128" s="1020">
        <f>'WK3 - Notional GI Yr1 YIELD'!$E435</f>
        <v>0</v>
      </c>
      <c r="Q128" s="101"/>
      <c r="R128" s="325"/>
      <c r="S128" s="1003" t="str">
        <f t="shared" si="59"/>
        <v>.</v>
      </c>
      <c r="T128" s="1004" t="str">
        <f t="shared" si="60"/>
        <v>.</v>
      </c>
      <c r="U128" s="1004" t="str">
        <f t="shared" si="62"/>
        <v>.</v>
      </c>
      <c r="V128" s="1004" t="str">
        <f t="shared" si="62"/>
        <v>.</v>
      </c>
      <c r="W128" s="1004" t="str">
        <f t="shared" si="62"/>
        <v>.</v>
      </c>
      <c r="X128" s="1004" t="str">
        <f t="shared" si="62"/>
        <v>.</v>
      </c>
      <c r="Y128" s="1005" t="str">
        <f t="shared" si="62"/>
        <v>.</v>
      </c>
      <c r="Z128" s="116"/>
      <c r="AA128" s="1006" t="str">
        <f t="shared" si="54"/>
        <v>.</v>
      </c>
      <c r="AB128" s="1007" t="str">
        <f t="shared" si="40"/>
        <v>.</v>
      </c>
      <c r="AC128" s="1007" t="str">
        <f t="shared" si="41"/>
        <v>.</v>
      </c>
      <c r="AD128" s="1007" t="str">
        <f t="shared" si="42"/>
        <v>.</v>
      </c>
      <c r="AE128" s="1007" t="str">
        <f t="shared" si="43"/>
        <v>.</v>
      </c>
      <c r="AF128" s="1007" t="str">
        <f t="shared" si="44"/>
        <v>.</v>
      </c>
      <c r="AG128" s="990" t="str">
        <f t="shared" si="45"/>
        <v>.</v>
      </c>
      <c r="AH128" s="116"/>
      <c r="AI128" s="1003" t="str">
        <f>IF(S128=".",".",SUM($S128:S128))</f>
        <v>.</v>
      </c>
      <c r="AJ128" s="1004" t="str">
        <f>IF(T128=".",".",SUM($S128:T128))</f>
        <v>.</v>
      </c>
      <c r="AK128" s="1004" t="str">
        <f>IF(U128=".",".",SUM($S128:U128))</f>
        <v>.</v>
      </c>
      <c r="AL128" s="1004" t="str">
        <f>IF(V128=".",".",SUM($S128:V128))</f>
        <v>.</v>
      </c>
      <c r="AM128" s="1004" t="str">
        <f>IF(W128=".",".",SUM($S128:W128))</f>
        <v>.</v>
      </c>
      <c r="AN128" s="1004" t="str">
        <f>IF(X128=".",".",SUM($S128:X128))</f>
        <v>.</v>
      </c>
      <c r="AO128" s="1005" t="str">
        <f>IF(Y128=".",".",SUM($S128:Y128))</f>
        <v>.</v>
      </c>
      <c r="AP128" s="116"/>
      <c r="AQ128" s="1006" t="str">
        <f t="shared" si="55"/>
        <v>.</v>
      </c>
      <c r="AR128" s="1007" t="str">
        <f t="shared" si="46"/>
        <v>.</v>
      </c>
      <c r="AS128" s="1007" t="str">
        <f t="shared" si="47"/>
        <v>.</v>
      </c>
      <c r="AT128" s="1007" t="str">
        <f t="shared" si="48"/>
        <v>.</v>
      </c>
      <c r="AU128" s="1007" t="str">
        <f t="shared" si="49"/>
        <v>.</v>
      </c>
      <c r="AV128" s="1007" t="str">
        <f t="shared" si="50"/>
        <v>.</v>
      </c>
      <c r="AW128" s="990" t="str">
        <f t="shared" si="51"/>
        <v>.</v>
      </c>
      <c r="AX128" s="327"/>
      <c r="AY128" s="116"/>
      <c r="AZ128" s="1474"/>
      <c r="BA128" s="1474"/>
      <c r="BB128" s="1474"/>
    </row>
    <row r="129" spans="1:54" s="189" customFormat="1" x14ac:dyDescent="0.2">
      <c r="A129" s="183"/>
      <c r="B129" s="325"/>
      <c r="C129" s="472" t="s">
        <v>261</v>
      </c>
      <c r="D129" s="473" t="str">
        <f>IF('WK2 - Notional General Income'!D436="","",'WK2 - Notional General Income'!D436)</f>
        <v/>
      </c>
      <c r="E129" s="837" t="str">
        <f>IF('WK2 - Notional General Income'!M436=".",".",'WK2 - Notional General Income'!M436/'WK2 - Notional General Income'!E436)</f>
        <v>.</v>
      </c>
      <c r="F129" s="837" t="str">
        <f>IF('WK3 - Notional GI Yr1 YIELD'!M436=".",".",'WK3 - Notional GI Yr1 YIELD'!M436/'WK3 - Notional GI Yr1 YIELD'!E436)</f>
        <v>.</v>
      </c>
      <c r="G129" s="874"/>
      <c r="H129" s="874"/>
      <c r="I129" s="874"/>
      <c r="J129" s="874"/>
      <c r="K129" s="874"/>
      <c r="L129" s="874"/>
      <c r="M129" s="333"/>
      <c r="N129" s="116"/>
      <c r="O129" s="1019">
        <f>'WK2 - Notional General Income'!$E436</f>
        <v>0</v>
      </c>
      <c r="P129" s="1020">
        <f>'WK3 - Notional GI Yr1 YIELD'!$E436</f>
        <v>0</v>
      </c>
      <c r="Q129" s="101"/>
      <c r="R129" s="325"/>
      <c r="S129" s="1003" t="str">
        <f t="shared" si="59"/>
        <v>.</v>
      </c>
      <c r="T129" s="1004" t="str">
        <f t="shared" si="60"/>
        <v>.</v>
      </c>
      <c r="U129" s="1004" t="str">
        <f t="shared" si="62"/>
        <v>.</v>
      </c>
      <c r="V129" s="1004" t="str">
        <f t="shared" si="62"/>
        <v>.</v>
      </c>
      <c r="W129" s="1004" t="str">
        <f t="shared" si="62"/>
        <v>.</v>
      </c>
      <c r="X129" s="1004" t="str">
        <f t="shared" si="62"/>
        <v>.</v>
      </c>
      <c r="Y129" s="1005" t="str">
        <f t="shared" si="62"/>
        <v>.</v>
      </c>
      <c r="Z129" s="116"/>
      <c r="AA129" s="1006" t="str">
        <f t="shared" si="54"/>
        <v>.</v>
      </c>
      <c r="AB129" s="1007" t="str">
        <f t="shared" si="40"/>
        <v>.</v>
      </c>
      <c r="AC129" s="1007" t="str">
        <f t="shared" si="41"/>
        <v>.</v>
      </c>
      <c r="AD129" s="1007" t="str">
        <f t="shared" si="42"/>
        <v>.</v>
      </c>
      <c r="AE129" s="1007" t="str">
        <f t="shared" si="43"/>
        <v>.</v>
      </c>
      <c r="AF129" s="1007" t="str">
        <f t="shared" si="44"/>
        <v>.</v>
      </c>
      <c r="AG129" s="990" t="str">
        <f t="shared" si="45"/>
        <v>.</v>
      </c>
      <c r="AH129" s="116"/>
      <c r="AI129" s="1003" t="str">
        <f>IF(S129=".",".",SUM($S129:S129))</f>
        <v>.</v>
      </c>
      <c r="AJ129" s="1004" t="str">
        <f>IF(T129=".",".",SUM($S129:T129))</f>
        <v>.</v>
      </c>
      <c r="AK129" s="1004" t="str">
        <f>IF(U129=".",".",SUM($S129:U129))</f>
        <v>.</v>
      </c>
      <c r="AL129" s="1004" t="str">
        <f>IF(V129=".",".",SUM($S129:V129))</f>
        <v>.</v>
      </c>
      <c r="AM129" s="1004" t="str">
        <f>IF(W129=".",".",SUM($S129:W129))</f>
        <v>.</v>
      </c>
      <c r="AN129" s="1004" t="str">
        <f>IF(X129=".",".",SUM($S129:X129))</f>
        <v>.</v>
      </c>
      <c r="AO129" s="1005" t="str">
        <f>IF(Y129=".",".",SUM($S129:Y129))</f>
        <v>.</v>
      </c>
      <c r="AP129" s="116"/>
      <c r="AQ129" s="1006" t="str">
        <f t="shared" si="55"/>
        <v>.</v>
      </c>
      <c r="AR129" s="1007" t="str">
        <f t="shared" si="46"/>
        <v>.</v>
      </c>
      <c r="AS129" s="1007" t="str">
        <f t="shared" si="47"/>
        <v>.</v>
      </c>
      <c r="AT129" s="1007" t="str">
        <f t="shared" si="48"/>
        <v>.</v>
      </c>
      <c r="AU129" s="1007" t="str">
        <f t="shared" si="49"/>
        <v>.</v>
      </c>
      <c r="AV129" s="1007" t="str">
        <f t="shared" si="50"/>
        <v>.</v>
      </c>
      <c r="AW129" s="990" t="str">
        <f t="shared" si="51"/>
        <v>.</v>
      </c>
      <c r="AX129" s="327"/>
      <c r="AY129" s="116"/>
      <c r="AZ129" s="1474"/>
      <c r="BA129" s="1474"/>
      <c r="BB129" s="1474"/>
    </row>
    <row r="130" spans="1:54" s="189" customFormat="1" x14ac:dyDescent="0.2">
      <c r="A130" s="183"/>
      <c r="B130" s="325"/>
      <c r="C130" s="194" t="s">
        <v>261</v>
      </c>
      <c r="D130" s="198" t="str">
        <f>IF('WK2 - Notional General Income'!D437="","",'WK2 - Notional General Income'!D437)</f>
        <v/>
      </c>
      <c r="E130" s="838" t="str">
        <f>IF('WK2 - Notional General Income'!M437=".",".",'WK2 - Notional General Income'!M437/'WK2 - Notional General Income'!E437)</f>
        <v>.</v>
      </c>
      <c r="F130" s="838" t="str">
        <f>IF('WK3 - Notional GI Yr1 YIELD'!M437=".",".",'WK3 - Notional GI Yr1 YIELD'!M437/'WK3 - Notional GI Yr1 YIELD'!E437)</f>
        <v>.</v>
      </c>
      <c r="G130" s="876"/>
      <c r="H130" s="876"/>
      <c r="I130" s="876"/>
      <c r="J130" s="876"/>
      <c r="K130" s="876"/>
      <c r="L130" s="876"/>
      <c r="M130" s="333"/>
      <c r="N130" s="116"/>
      <c r="O130" s="1019">
        <f>'WK2 - Notional General Income'!$E437</f>
        <v>0</v>
      </c>
      <c r="P130" s="1020">
        <f>'WK3 - Notional GI Yr1 YIELD'!$E437</f>
        <v>0</v>
      </c>
      <c r="Q130" s="101"/>
      <c r="R130" s="325"/>
      <c r="S130" s="1003" t="str">
        <f t="shared" si="59"/>
        <v>.</v>
      </c>
      <c r="T130" s="1004" t="str">
        <f t="shared" si="60"/>
        <v>.</v>
      </c>
      <c r="U130" s="1004" t="str">
        <f t="shared" si="62"/>
        <v>.</v>
      </c>
      <c r="V130" s="1004" t="str">
        <f t="shared" si="62"/>
        <v>.</v>
      </c>
      <c r="W130" s="1004" t="str">
        <f t="shared" si="62"/>
        <v>.</v>
      </c>
      <c r="X130" s="1004" t="str">
        <f t="shared" si="62"/>
        <v>.</v>
      </c>
      <c r="Y130" s="1005" t="str">
        <f t="shared" si="62"/>
        <v>.</v>
      </c>
      <c r="Z130" s="116"/>
      <c r="AA130" s="1006" t="str">
        <f t="shared" si="54"/>
        <v>.</v>
      </c>
      <c r="AB130" s="1007" t="str">
        <f t="shared" si="40"/>
        <v>.</v>
      </c>
      <c r="AC130" s="1007" t="str">
        <f t="shared" si="41"/>
        <v>.</v>
      </c>
      <c r="AD130" s="1007" t="str">
        <f t="shared" si="42"/>
        <v>.</v>
      </c>
      <c r="AE130" s="1007" t="str">
        <f t="shared" si="43"/>
        <v>.</v>
      </c>
      <c r="AF130" s="1007" t="str">
        <f t="shared" si="44"/>
        <v>.</v>
      </c>
      <c r="AG130" s="990" t="str">
        <f t="shared" si="45"/>
        <v>.</v>
      </c>
      <c r="AH130" s="116"/>
      <c r="AI130" s="1003" t="str">
        <f>IF(S130=".",".",SUM($S130:S130))</f>
        <v>.</v>
      </c>
      <c r="AJ130" s="1004" t="str">
        <f>IF(T130=".",".",SUM($S130:T130))</f>
        <v>.</v>
      </c>
      <c r="AK130" s="1004" t="str">
        <f>IF(U130=".",".",SUM($S130:U130))</f>
        <v>.</v>
      </c>
      <c r="AL130" s="1004" t="str">
        <f>IF(V130=".",".",SUM($S130:V130))</f>
        <v>.</v>
      </c>
      <c r="AM130" s="1004" t="str">
        <f>IF(W130=".",".",SUM($S130:W130))</f>
        <v>.</v>
      </c>
      <c r="AN130" s="1004" t="str">
        <f>IF(X130=".",".",SUM($S130:X130))</f>
        <v>.</v>
      </c>
      <c r="AO130" s="1005" t="str">
        <f>IF(Y130=".",".",SUM($S130:Y130))</f>
        <v>.</v>
      </c>
      <c r="AP130" s="116"/>
      <c r="AQ130" s="1006" t="str">
        <f t="shared" si="55"/>
        <v>.</v>
      </c>
      <c r="AR130" s="1007" t="str">
        <f t="shared" si="46"/>
        <v>.</v>
      </c>
      <c r="AS130" s="1007" t="str">
        <f t="shared" si="47"/>
        <v>.</v>
      </c>
      <c r="AT130" s="1007" t="str">
        <f t="shared" si="48"/>
        <v>.</v>
      </c>
      <c r="AU130" s="1007" t="str">
        <f t="shared" si="49"/>
        <v>.</v>
      </c>
      <c r="AV130" s="1007" t="str">
        <f t="shared" si="50"/>
        <v>.</v>
      </c>
      <c r="AW130" s="990" t="str">
        <f t="shared" si="51"/>
        <v>.</v>
      </c>
      <c r="AX130" s="327"/>
      <c r="AY130" s="116"/>
      <c r="AZ130" s="1474"/>
      <c r="BA130" s="1474"/>
      <c r="BB130" s="1474"/>
    </row>
    <row r="131" spans="1:54" s="190" customFormat="1" x14ac:dyDescent="0.2">
      <c r="A131" s="183"/>
      <c r="B131" s="325"/>
      <c r="C131" s="211"/>
      <c r="D131" s="211" t="s">
        <v>256</v>
      </c>
      <c r="E131" s="839" t="str">
        <f>IF($O131=0,".",SUMPRODUCT(E94:E130,$O94:$O130)/$O131)</f>
        <v>.</v>
      </c>
      <c r="F131" s="197" t="str">
        <f t="shared" ref="F131" si="63">IF($P131=0,".",SUMPRODUCT(F94:F130,$P94:$P130)/$P131)</f>
        <v>.</v>
      </c>
      <c r="G131" s="197" t="str">
        <f t="shared" ref="G131:L131" si="64">IF($P131=0,".",SUMPRODUCT(G94:G130,$P94:$P130)/$P131)</f>
        <v>.</v>
      </c>
      <c r="H131" s="197" t="str">
        <f t="shared" si="64"/>
        <v>.</v>
      </c>
      <c r="I131" s="197" t="str">
        <f t="shared" si="64"/>
        <v>.</v>
      </c>
      <c r="J131" s="197" t="str">
        <f t="shared" si="64"/>
        <v>.</v>
      </c>
      <c r="K131" s="197" t="str">
        <f t="shared" si="64"/>
        <v>.</v>
      </c>
      <c r="L131" s="197" t="str">
        <f t="shared" si="64"/>
        <v>.</v>
      </c>
      <c r="M131" s="333"/>
      <c r="N131" s="144"/>
      <c r="O131" s="1021">
        <f>SUM(O94:O110)</f>
        <v>0</v>
      </c>
      <c r="P131" s="1022">
        <f>SUM(P94:P110)</f>
        <v>0</v>
      </c>
      <c r="Q131" s="102"/>
      <c r="R131" s="334"/>
      <c r="S131" s="1012" t="str">
        <f t="shared" si="59"/>
        <v>.</v>
      </c>
      <c r="T131" s="1013" t="str">
        <f t="shared" si="60"/>
        <v>.</v>
      </c>
      <c r="U131" s="1013" t="str">
        <f t="shared" ref="U131:Y169" si="65">IF(H131=".",".",H131-G131)</f>
        <v>.</v>
      </c>
      <c r="V131" s="1013" t="str">
        <f t="shared" si="65"/>
        <v>.</v>
      </c>
      <c r="W131" s="1013" t="str">
        <f t="shared" si="65"/>
        <v>.</v>
      </c>
      <c r="X131" s="1013" t="str">
        <f t="shared" si="65"/>
        <v>.</v>
      </c>
      <c r="Y131" s="1014" t="str">
        <f t="shared" si="65"/>
        <v>.</v>
      </c>
      <c r="Z131" s="144"/>
      <c r="AA131" s="1516" t="str">
        <f t="shared" si="54"/>
        <v>.</v>
      </c>
      <c r="AB131" s="1517" t="str">
        <f t="shared" si="40"/>
        <v>.</v>
      </c>
      <c r="AC131" s="1517" t="str">
        <f t="shared" si="41"/>
        <v>.</v>
      </c>
      <c r="AD131" s="1517" t="str">
        <f t="shared" si="42"/>
        <v>.</v>
      </c>
      <c r="AE131" s="1517" t="str">
        <f t="shared" si="43"/>
        <v>.</v>
      </c>
      <c r="AF131" s="1517" t="str">
        <f t="shared" si="44"/>
        <v>.</v>
      </c>
      <c r="AG131" s="1518" t="str">
        <f t="shared" si="45"/>
        <v>.</v>
      </c>
      <c r="AH131" s="144"/>
      <c r="AI131" s="1012" t="str">
        <f>IF(S131=".",".",SUM($S131:S131))</f>
        <v>.</v>
      </c>
      <c r="AJ131" s="1013" t="str">
        <f>IF(T131=".",".",SUM($S131:T131))</f>
        <v>.</v>
      </c>
      <c r="AK131" s="1013" t="str">
        <f>IF(U131=".",".",SUM($S131:U131))</f>
        <v>.</v>
      </c>
      <c r="AL131" s="1013" t="str">
        <f>IF(V131=".",".",SUM($S131:V131))</f>
        <v>.</v>
      </c>
      <c r="AM131" s="1013" t="str">
        <f>IF(W131=".",".",SUM($S131:W131))</f>
        <v>.</v>
      </c>
      <c r="AN131" s="1013" t="str">
        <f>IF(X131=".",".",SUM($S131:X131))</f>
        <v>.</v>
      </c>
      <c r="AO131" s="1014" t="str">
        <f>IF(Y131=".",".",SUM($S131:Y131))</f>
        <v>.</v>
      </c>
      <c r="AP131" s="116"/>
      <c r="AQ131" s="1516" t="str">
        <f t="shared" si="55"/>
        <v>.</v>
      </c>
      <c r="AR131" s="1517" t="str">
        <f t="shared" si="46"/>
        <v>.</v>
      </c>
      <c r="AS131" s="1517" t="str">
        <f t="shared" si="47"/>
        <v>.</v>
      </c>
      <c r="AT131" s="1517" t="str">
        <f t="shared" si="48"/>
        <v>.</v>
      </c>
      <c r="AU131" s="1517" t="str">
        <f t="shared" si="49"/>
        <v>.</v>
      </c>
      <c r="AV131" s="1517" t="str">
        <f t="shared" si="50"/>
        <v>.</v>
      </c>
      <c r="AW131" s="1518" t="str">
        <f t="shared" si="51"/>
        <v>.</v>
      </c>
      <c r="AX131" s="346"/>
      <c r="AY131" s="144"/>
      <c r="AZ131" s="102"/>
      <c r="BA131" s="102"/>
      <c r="BB131" s="102"/>
    </row>
    <row r="132" spans="1:54" s="189" customFormat="1" x14ac:dyDescent="0.2">
      <c r="A132" s="183"/>
      <c r="B132" s="325"/>
      <c r="C132" s="470" t="s">
        <v>156</v>
      </c>
      <c r="D132" s="471" t="str">
        <f>IF('WK2 - Notional General Income'!D184="","",'WK2 - Notional General Income'!D184)</f>
        <v/>
      </c>
      <c r="E132" s="836" t="str">
        <f>IF('WK2 - Notional General Income'!M184=".",".",'WK2 - Notional General Income'!M184/'WK2 - Notional General Income'!E184)</f>
        <v>.</v>
      </c>
      <c r="F132" s="836" t="str">
        <f>IF('WK3 - Notional GI Yr1 YIELD'!M184=".",".",'WK3 - Notional GI Yr1 YIELD'!M184/'WK3 - Notional GI Yr1 YIELD'!E184)</f>
        <v>.</v>
      </c>
      <c r="G132" s="873"/>
      <c r="H132" s="873"/>
      <c r="I132" s="873"/>
      <c r="J132" s="873"/>
      <c r="K132" s="873"/>
      <c r="L132" s="873"/>
      <c r="M132" s="333"/>
      <c r="N132" s="116"/>
      <c r="O132" s="1017">
        <f>'WK2 - Notional General Income'!$E184</f>
        <v>0</v>
      </c>
      <c r="P132" s="1018">
        <f>'WK3 - Notional GI Yr1 YIELD'!$E184</f>
        <v>0</v>
      </c>
      <c r="Q132" s="101"/>
      <c r="R132" s="325"/>
      <c r="S132" s="1000" t="str">
        <f t="shared" si="59"/>
        <v>.</v>
      </c>
      <c r="T132" s="1001" t="str">
        <f t="shared" si="60"/>
        <v>.</v>
      </c>
      <c r="U132" s="1001" t="str">
        <f t="shared" si="62"/>
        <v>.</v>
      </c>
      <c r="V132" s="1001" t="str">
        <f t="shared" si="62"/>
        <v>.</v>
      </c>
      <c r="W132" s="1001" t="str">
        <f t="shared" si="62"/>
        <v>.</v>
      </c>
      <c r="X132" s="1001" t="str">
        <f t="shared" si="62"/>
        <v>.</v>
      </c>
      <c r="Y132" s="1002" t="str">
        <f t="shared" si="62"/>
        <v>.</v>
      </c>
      <c r="Z132" s="116"/>
      <c r="AA132" s="1006" t="str">
        <f t="shared" si="54"/>
        <v>.</v>
      </c>
      <c r="AB132" s="1007" t="str">
        <f t="shared" si="40"/>
        <v>.</v>
      </c>
      <c r="AC132" s="1007" t="str">
        <f t="shared" si="41"/>
        <v>.</v>
      </c>
      <c r="AD132" s="1007" t="str">
        <f t="shared" si="42"/>
        <v>.</v>
      </c>
      <c r="AE132" s="1007" t="str">
        <f t="shared" si="43"/>
        <v>.</v>
      </c>
      <c r="AF132" s="1007" t="str">
        <f t="shared" si="44"/>
        <v>.</v>
      </c>
      <c r="AG132" s="990" t="str">
        <f t="shared" si="45"/>
        <v>.</v>
      </c>
      <c r="AH132" s="116"/>
      <c r="AI132" s="1000" t="str">
        <f>IF(S132=".",".",SUM($S132:S132))</f>
        <v>.</v>
      </c>
      <c r="AJ132" s="1001" t="str">
        <f>IF(T132=".",".",SUM($S132:T132))</f>
        <v>.</v>
      </c>
      <c r="AK132" s="1001" t="str">
        <f>IF(U132=".",".",SUM($S132:U132))</f>
        <v>.</v>
      </c>
      <c r="AL132" s="1001" t="str">
        <f>IF(V132=".",".",SUM($S132:V132))</f>
        <v>.</v>
      </c>
      <c r="AM132" s="1001" t="str">
        <f>IF(W132=".",".",SUM($S132:W132))</f>
        <v>.</v>
      </c>
      <c r="AN132" s="1001" t="str">
        <f>IF(X132=".",".",SUM($S132:X132))</f>
        <v>.</v>
      </c>
      <c r="AO132" s="1002" t="str">
        <f>IF(Y132=".",".",SUM($S132:Y132))</f>
        <v>.</v>
      </c>
      <c r="AP132" s="116"/>
      <c r="AQ132" s="1006" t="str">
        <f t="shared" si="55"/>
        <v>.</v>
      </c>
      <c r="AR132" s="1007" t="str">
        <f t="shared" si="46"/>
        <v>.</v>
      </c>
      <c r="AS132" s="1007" t="str">
        <f t="shared" si="47"/>
        <v>.</v>
      </c>
      <c r="AT132" s="1007" t="str">
        <f t="shared" si="48"/>
        <v>.</v>
      </c>
      <c r="AU132" s="1007" t="str">
        <f t="shared" si="49"/>
        <v>.</v>
      </c>
      <c r="AV132" s="1007" t="str">
        <f t="shared" si="50"/>
        <v>.</v>
      </c>
      <c r="AW132" s="990" t="str">
        <f t="shared" si="51"/>
        <v>.</v>
      </c>
      <c r="AX132" s="327"/>
      <c r="AY132" s="116"/>
      <c r="AZ132" s="1474"/>
      <c r="BA132" s="1474"/>
      <c r="BB132" s="1474"/>
    </row>
    <row r="133" spans="1:54" s="189" customFormat="1" x14ac:dyDescent="0.2">
      <c r="A133" s="183"/>
      <c r="B133" s="325"/>
      <c r="C133" s="472" t="s">
        <v>156</v>
      </c>
      <c r="D133" s="473" t="str">
        <f>IF('WK2 - Notional General Income'!D185="","",'WK2 - Notional General Income'!D185)</f>
        <v/>
      </c>
      <c r="E133" s="837" t="str">
        <f>IF('WK2 - Notional General Income'!M185=".",".",'WK2 - Notional General Income'!M185/'WK2 - Notional General Income'!E185)</f>
        <v>.</v>
      </c>
      <c r="F133" s="837" t="str">
        <f>IF('WK3 - Notional GI Yr1 YIELD'!M185=".",".",'WK3 - Notional GI Yr1 YIELD'!M185/'WK3 - Notional GI Yr1 YIELD'!E185)</f>
        <v>.</v>
      </c>
      <c r="G133" s="874"/>
      <c r="H133" s="874"/>
      <c r="I133" s="874"/>
      <c r="J133" s="874"/>
      <c r="K133" s="874"/>
      <c r="L133" s="874"/>
      <c r="M133" s="333"/>
      <c r="N133" s="116"/>
      <c r="O133" s="1019">
        <f>'WK2 - Notional General Income'!$E185</f>
        <v>0</v>
      </c>
      <c r="P133" s="1020">
        <f>'WK3 - Notional GI Yr1 YIELD'!$E185</f>
        <v>0</v>
      </c>
      <c r="Q133" s="101"/>
      <c r="R133" s="325"/>
      <c r="S133" s="1003" t="str">
        <f t="shared" si="59"/>
        <v>.</v>
      </c>
      <c r="T133" s="1004" t="str">
        <f t="shared" si="60"/>
        <v>.</v>
      </c>
      <c r="U133" s="1004" t="str">
        <f t="shared" si="62"/>
        <v>.</v>
      </c>
      <c r="V133" s="1004" t="str">
        <f t="shared" si="62"/>
        <v>.</v>
      </c>
      <c r="W133" s="1004" t="str">
        <f t="shared" si="62"/>
        <v>.</v>
      </c>
      <c r="X133" s="1004" t="str">
        <f t="shared" si="62"/>
        <v>.</v>
      </c>
      <c r="Y133" s="1005" t="str">
        <f t="shared" si="62"/>
        <v>.</v>
      </c>
      <c r="Z133" s="116"/>
      <c r="AA133" s="1006" t="str">
        <f t="shared" si="54"/>
        <v>.</v>
      </c>
      <c r="AB133" s="1007" t="str">
        <f t="shared" si="40"/>
        <v>.</v>
      </c>
      <c r="AC133" s="1007" t="str">
        <f t="shared" si="41"/>
        <v>.</v>
      </c>
      <c r="AD133" s="1007" t="str">
        <f t="shared" si="42"/>
        <v>.</v>
      </c>
      <c r="AE133" s="1007" t="str">
        <f t="shared" si="43"/>
        <v>.</v>
      </c>
      <c r="AF133" s="1007" t="str">
        <f t="shared" si="44"/>
        <v>.</v>
      </c>
      <c r="AG133" s="990" t="str">
        <f t="shared" si="45"/>
        <v>.</v>
      </c>
      <c r="AH133" s="116"/>
      <c r="AI133" s="1003" t="str">
        <f>IF(S133=".",".",SUM($S133:S133))</f>
        <v>.</v>
      </c>
      <c r="AJ133" s="1004" t="str">
        <f>IF(T133=".",".",SUM($S133:T133))</f>
        <v>.</v>
      </c>
      <c r="AK133" s="1004" t="str">
        <f>IF(U133=".",".",SUM($S133:U133))</f>
        <v>.</v>
      </c>
      <c r="AL133" s="1004" t="str">
        <f>IF(V133=".",".",SUM($S133:V133))</f>
        <v>.</v>
      </c>
      <c r="AM133" s="1004" t="str">
        <f>IF(W133=".",".",SUM($S133:W133))</f>
        <v>.</v>
      </c>
      <c r="AN133" s="1004" t="str">
        <f>IF(X133=".",".",SUM($S133:X133))</f>
        <v>.</v>
      </c>
      <c r="AO133" s="1005" t="str">
        <f>IF(Y133=".",".",SUM($S133:Y133))</f>
        <v>.</v>
      </c>
      <c r="AP133" s="116"/>
      <c r="AQ133" s="1006" t="str">
        <f t="shared" si="55"/>
        <v>.</v>
      </c>
      <c r="AR133" s="1007" t="str">
        <f t="shared" si="46"/>
        <v>.</v>
      </c>
      <c r="AS133" s="1007" t="str">
        <f t="shared" si="47"/>
        <v>.</v>
      </c>
      <c r="AT133" s="1007" t="str">
        <f t="shared" si="48"/>
        <v>.</v>
      </c>
      <c r="AU133" s="1007" t="str">
        <f t="shared" si="49"/>
        <v>.</v>
      </c>
      <c r="AV133" s="1007" t="str">
        <f t="shared" si="50"/>
        <v>.</v>
      </c>
      <c r="AW133" s="990" t="str">
        <f t="shared" si="51"/>
        <v>.</v>
      </c>
      <c r="AX133" s="327"/>
      <c r="AY133" s="116"/>
      <c r="AZ133" s="1474"/>
      <c r="BA133" s="1474"/>
      <c r="BB133" s="1474"/>
    </row>
    <row r="134" spans="1:54" s="189" customFormat="1" x14ac:dyDescent="0.2">
      <c r="A134" s="183"/>
      <c r="B134" s="325"/>
      <c r="C134" s="472" t="s">
        <v>156</v>
      </c>
      <c r="D134" s="473" t="str">
        <f>IF('WK2 - Notional General Income'!D186="","",'WK2 - Notional General Income'!D186)</f>
        <v/>
      </c>
      <c r="E134" s="837" t="str">
        <f>IF('WK2 - Notional General Income'!M186=".",".",'WK2 - Notional General Income'!M186/'WK2 - Notional General Income'!E186)</f>
        <v>.</v>
      </c>
      <c r="F134" s="837" t="str">
        <f>IF('WK3 - Notional GI Yr1 YIELD'!M186=".",".",'WK3 - Notional GI Yr1 YIELD'!M186/'WK3 - Notional GI Yr1 YIELD'!E186)</f>
        <v>.</v>
      </c>
      <c r="G134" s="874"/>
      <c r="H134" s="874"/>
      <c r="I134" s="874"/>
      <c r="J134" s="874"/>
      <c r="K134" s="874"/>
      <c r="L134" s="874"/>
      <c r="M134" s="333"/>
      <c r="N134" s="116"/>
      <c r="O134" s="1019">
        <f>'WK2 - Notional General Income'!$E186</f>
        <v>0</v>
      </c>
      <c r="P134" s="1020">
        <f>'WK3 - Notional GI Yr1 YIELD'!$E186</f>
        <v>0</v>
      </c>
      <c r="Q134" s="101"/>
      <c r="R134" s="325"/>
      <c r="S134" s="1003" t="str">
        <f t="shared" si="59"/>
        <v>.</v>
      </c>
      <c r="T134" s="1004" t="str">
        <f t="shared" si="60"/>
        <v>.</v>
      </c>
      <c r="U134" s="1004" t="str">
        <f t="shared" si="62"/>
        <v>.</v>
      </c>
      <c r="V134" s="1004" t="str">
        <f t="shared" si="62"/>
        <v>.</v>
      </c>
      <c r="W134" s="1004" t="str">
        <f t="shared" si="62"/>
        <v>.</v>
      </c>
      <c r="X134" s="1004" t="str">
        <f t="shared" si="62"/>
        <v>.</v>
      </c>
      <c r="Y134" s="1005" t="str">
        <f t="shared" si="62"/>
        <v>.</v>
      </c>
      <c r="Z134" s="116"/>
      <c r="AA134" s="1006" t="str">
        <f t="shared" si="54"/>
        <v>.</v>
      </c>
      <c r="AB134" s="1007" t="str">
        <f t="shared" si="40"/>
        <v>.</v>
      </c>
      <c r="AC134" s="1007" t="str">
        <f t="shared" si="41"/>
        <v>.</v>
      </c>
      <c r="AD134" s="1007" t="str">
        <f t="shared" si="42"/>
        <v>.</v>
      </c>
      <c r="AE134" s="1007" t="str">
        <f t="shared" si="43"/>
        <v>.</v>
      </c>
      <c r="AF134" s="1007" t="str">
        <f t="shared" si="44"/>
        <v>.</v>
      </c>
      <c r="AG134" s="990" t="str">
        <f t="shared" si="45"/>
        <v>.</v>
      </c>
      <c r="AH134" s="116"/>
      <c r="AI134" s="1003" t="str">
        <f>IF(S134=".",".",SUM($S134:S134))</f>
        <v>.</v>
      </c>
      <c r="AJ134" s="1004" t="str">
        <f>IF(T134=".",".",SUM($S134:T134))</f>
        <v>.</v>
      </c>
      <c r="AK134" s="1004" t="str">
        <f>IF(U134=".",".",SUM($S134:U134))</f>
        <v>.</v>
      </c>
      <c r="AL134" s="1004" t="str">
        <f>IF(V134=".",".",SUM($S134:V134))</f>
        <v>.</v>
      </c>
      <c r="AM134" s="1004" t="str">
        <f>IF(W134=".",".",SUM($S134:W134))</f>
        <v>.</v>
      </c>
      <c r="AN134" s="1004" t="str">
        <f>IF(X134=".",".",SUM($S134:X134))</f>
        <v>.</v>
      </c>
      <c r="AO134" s="1005" t="str">
        <f>IF(Y134=".",".",SUM($S134:Y134))</f>
        <v>.</v>
      </c>
      <c r="AP134" s="116"/>
      <c r="AQ134" s="1006" t="str">
        <f t="shared" si="55"/>
        <v>.</v>
      </c>
      <c r="AR134" s="1007" t="str">
        <f t="shared" si="46"/>
        <v>.</v>
      </c>
      <c r="AS134" s="1007" t="str">
        <f t="shared" si="47"/>
        <v>.</v>
      </c>
      <c r="AT134" s="1007" t="str">
        <f t="shared" si="48"/>
        <v>.</v>
      </c>
      <c r="AU134" s="1007" t="str">
        <f t="shared" si="49"/>
        <v>.</v>
      </c>
      <c r="AV134" s="1007" t="str">
        <f t="shared" si="50"/>
        <v>.</v>
      </c>
      <c r="AW134" s="990" t="str">
        <f t="shared" si="51"/>
        <v>.</v>
      </c>
      <c r="AX134" s="327"/>
      <c r="AY134" s="116"/>
      <c r="AZ134" s="1474"/>
      <c r="BA134" s="1474"/>
      <c r="BB134" s="1474"/>
    </row>
    <row r="135" spans="1:54" s="189" customFormat="1" x14ac:dyDescent="0.2">
      <c r="A135" s="183"/>
      <c r="B135" s="325"/>
      <c r="C135" s="472" t="s">
        <v>156</v>
      </c>
      <c r="D135" s="473" t="str">
        <f>IF('WK2 - Notional General Income'!D187="","",'WK2 - Notional General Income'!D187)</f>
        <v/>
      </c>
      <c r="E135" s="837" t="str">
        <f>IF('WK2 - Notional General Income'!M187=".",".",'WK2 - Notional General Income'!M187/'WK2 - Notional General Income'!E187)</f>
        <v>.</v>
      </c>
      <c r="F135" s="837" t="str">
        <f>IF('WK3 - Notional GI Yr1 YIELD'!M187=".",".",'WK3 - Notional GI Yr1 YIELD'!M187/'WK3 - Notional GI Yr1 YIELD'!E187)</f>
        <v>.</v>
      </c>
      <c r="G135" s="874"/>
      <c r="H135" s="874"/>
      <c r="I135" s="874"/>
      <c r="J135" s="874"/>
      <c r="K135" s="874"/>
      <c r="L135" s="874"/>
      <c r="M135" s="333"/>
      <c r="N135" s="116"/>
      <c r="O135" s="1019">
        <f>'WK2 - Notional General Income'!$E187</f>
        <v>0</v>
      </c>
      <c r="P135" s="1020">
        <f>'WK3 - Notional GI Yr1 YIELD'!$E187</f>
        <v>0</v>
      </c>
      <c r="Q135" s="101"/>
      <c r="R135" s="325"/>
      <c r="S135" s="1003" t="str">
        <f t="shared" si="59"/>
        <v>.</v>
      </c>
      <c r="T135" s="1004" t="str">
        <f t="shared" si="60"/>
        <v>.</v>
      </c>
      <c r="U135" s="1004" t="str">
        <f t="shared" si="62"/>
        <v>.</v>
      </c>
      <c r="V135" s="1004" t="str">
        <f t="shared" si="62"/>
        <v>.</v>
      </c>
      <c r="W135" s="1004" t="str">
        <f t="shared" si="62"/>
        <v>.</v>
      </c>
      <c r="X135" s="1004" t="str">
        <f t="shared" si="62"/>
        <v>.</v>
      </c>
      <c r="Y135" s="1005" t="str">
        <f t="shared" si="62"/>
        <v>.</v>
      </c>
      <c r="Z135" s="116"/>
      <c r="AA135" s="1006" t="str">
        <f t="shared" si="54"/>
        <v>.</v>
      </c>
      <c r="AB135" s="1007" t="str">
        <f t="shared" si="40"/>
        <v>.</v>
      </c>
      <c r="AC135" s="1007" t="str">
        <f t="shared" si="41"/>
        <v>.</v>
      </c>
      <c r="AD135" s="1007" t="str">
        <f t="shared" si="42"/>
        <v>.</v>
      </c>
      <c r="AE135" s="1007" t="str">
        <f t="shared" si="43"/>
        <v>.</v>
      </c>
      <c r="AF135" s="1007" t="str">
        <f t="shared" si="44"/>
        <v>.</v>
      </c>
      <c r="AG135" s="990" t="str">
        <f t="shared" si="45"/>
        <v>.</v>
      </c>
      <c r="AH135" s="116"/>
      <c r="AI135" s="1003" t="str">
        <f>IF(S135=".",".",SUM($S135:S135))</f>
        <v>.</v>
      </c>
      <c r="AJ135" s="1004" t="str">
        <f>IF(T135=".",".",SUM($S135:T135))</f>
        <v>.</v>
      </c>
      <c r="AK135" s="1004" t="str">
        <f>IF(U135=".",".",SUM($S135:U135))</f>
        <v>.</v>
      </c>
      <c r="AL135" s="1004" t="str">
        <f>IF(V135=".",".",SUM($S135:V135))</f>
        <v>.</v>
      </c>
      <c r="AM135" s="1004" t="str">
        <f>IF(W135=".",".",SUM($S135:W135))</f>
        <v>.</v>
      </c>
      <c r="AN135" s="1004" t="str">
        <f>IF(X135=".",".",SUM($S135:X135))</f>
        <v>.</v>
      </c>
      <c r="AO135" s="1005" t="str">
        <f>IF(Y135=".",".",SUM($S135:Y135))</f>
        <v>.</v>
      </c>
      <c r="AP135" s="116"/>
      <c r="AQ135" s="1006" t="str">
        <f t="shared" si="55"/>
        <v>.</v>
      </c>
      <c r="AR135" s="1007" t="str">
        <f t="shared" si="46"/>
        <v>.</v>
      </c>
      <c r="AS135" s="1007" t="str">
        <f t="shared" si="47"/>
        <v>.</v>
      </c>
      <c r="AT135" s="1007" t="str">
        <f t="shared" si="48"/>
        <v>.</v>
      </c>
      <c r="AU135" s="1007" t="str">
        <f t="shared" si="49"/>
        <v>.</v>
      </c>
      <c r="AV135" s="1007" t="str">
        <f t="shared" si="50"/>
        <v>.</v>
      </c>
      <c r="AW135" s="990" t="str">
        <f t="shared" si="51"/>
        <v>.</v>
      </c>
      <c r="AX135" s="327"/>
      <c r="AY135" s="116"/>
      <c r="AZ135" s="1474"/>
      <c r="BA135" s="1474"/>
      <c r="BB135" s="1474"/>
    </row>
    <row r="136" spans="1:54" s="189" customFormat="1" x14ac:dyDescent="0.2">
      <c r="A136" s="183"/>
      <c r="B136" s="325"/>
      <c r="C136" s="472" t="s">
        <v>156</v>
      </c>
      <c r="D136" s="473" t="str">
        <f>IF('WK2 - Notional General Income'!D188="","",'WK2 - Notional General Income'!D188)</f>
        <v/>
      </c>
      <c r="E136" s="837" t="str">
        <f>IF('WK2 - Notional General Income'!M188=".",".",'WK2 - Notional General Income'!M188/'WK2 - Notional General Income'!E188)</f>
        <v>.</v>
      </c>
      <c r="F136" s="837" t="str">
        <f>IF('WK3 - Notional GI Yr1 YIELD'!M188=".",".",'WK3 - Notional GI Yr1 YIELD'!M188/'WK3 - Notional GI Yr1 YIELD'!E188)</f>
        <v>.</v>
      </c>
      <c r="G136" s="874"/>
      <c r="H136" s="874"/>
      <c r="I136" s="874"/>
      <c r="J136" s="874"/>
      <c r="K136" s="874"/>
      <c r="L136" s="874"/>
      <c r="M136" s="333"/>
      <c r="N136" s="116"/>
      <c r="O136" s="1019">
        <f>'WK2 - Notional General Income'!$E188</f>
        <v>0</v>
      </c>
      <c r="P136" s="1020">
        <f>'WK3 - Notional GI Yr1 YIELD'!$E188</f>
        <v>0</v>
      </c>
      <c r="Q136" s="101"/>
      <c r="R136" s="325"/>
      <c r="S136" s="1003" t="str">
        <f t="shared" si="59"/>
        <v>.</v>
      </c>
      <c r="T136" s="1004" t="str">
        <f t="shared" si="60"/>
        <v>.</v>
      </c>
      <c r="U136" s="1004" t="str">
        <f t="shared" si="62"/>
        <v>.</v>
      </c>
      <c r="V136" s="1004" t="str">
        <f t="shared" si="62"/>
        <v>.</v>
      </c>
      <c r="W136" s="1004" t="str">
        <f t="shared" si="62"/>
        <v>.</v>
      </c>
      <c r="X136" s="1004" t="str">
        <f t="shared" si="62"/>
        <v>.</v>
      </c>
      <c r="Y136" s="1005" t="str">
        <f t="shared" si="62"/>
        <v>.</v>
      </c>
      <c r="Z136" s="116"/>
      <c r="AA136" s="1006" t="str">
        <f t="shared" si="54"/>
        <v>.</v>
      </c>
      <c r="AB136" s="1007" t="str">
        <f t="shared" si="40"/>
        <v>.</v>
      </c>
      <c r="AC136" s="1007" t="str">
        <f t="shared" si="41"/>
        <v>.</v>
      </c>
      <c r="AD136" s="1007" t="str">
        <f t="shared" si="42"/>
        <v>.</v>
      </c>
      <c r="AE136" s="1007" t="str">
        <f t="shared" si="43"/>
        <v>.</v>
      </c>
      <c r="AF136" s="1007" t="str">
        <f t="shared" si="44"/>
        <v>.</v>
      </c>
      <c r="AG136" s="990" t="str">
        <f t="shared" si="45"/>
        <v>.</v>
      </c>
      <c r="AH136" s="116"/>
      <c r="AI136" s="1003" t="str">
        <f>IF(S136=".",".",SUM($S136:S136))</f>
        <v>.</v>
      </c>
      <c r="AJ136" s="1004" t="str">
        <f>IF(T136=".",".",SUM($S136:T136))</f>
        <v>.</v>
      </c>
      <c r="AK136" s="1004" t="str">
        <f>IF(U136=".",".",SUM($S136:U136))</f>
        <v>.</v>
      </c>
      <c r="AL136" s="1004" t="str">
        <f>IF(V136=".",".",SUM($S136:V136))</f>
        <v>.</v>
      </c>
      <c r="AM136" s="1004" t="str">
        <f>IF(W136=".",".",SUM($S136:W136))</f>
        <v>.</v>
      </c>
      <c r="AN136" s="1004" t="str">
        <f>IF(X136=".",".",SUM($S136:X136))</f>
        <v>.</v>
      </c>
      <c r="AO136" s="1005" t="str">
        <f>IF(Y136=".",".",SUM($S136:Y136))</f>
        <v>.</v>
      </c>
      <c r="AP136" s="116"/>
      <c r="AQ136" s="1006" t="str">
        <f t="shared" si="55"/>
        <v>.</v>
      </c>
      <c r="AR136" s="1007" t="str">
        <f t="shared" si="46"/>
        <v>.</v>
      </c>
      <c r="AS136" s="1007" t="str">
        <f t="shared" si="47"/>
        <v>.</v>
      </c>
      <c r="AT136" s="1007" t="str">
        <f t="shared" si="48"/>
        <v>.</v>
      </c>
      <c r="AU136" s="1007" t="str">
        <f t="shared" si="49"/>
        <v>.</v>
      </c>
      <c r="AV136" s="1007" t="str">
        <f t="shared" si="50"/>
        <v>.</v>
      </c>
      <c r="AW136" s="990" t="str">
        <f t="shared" si="51"/>
        <v>.</v>
      </c>
      <c r="AX136" s="327"/>
      <c r="AY136" s="116"/>
      <c r="AZ136" s="1474"/>
      <c r="BA136" s="1474"/>
      <c r="BB136" s="1474"/>
    </row>
    <row r="137" spans="1:54" s="189" customFormat="1" x14ac:dyDescent="0.2">
      <c r="A137" s="183"/>
      <c r="B137" s="325"/>
      <c r="C137" s="472" t="s">
        <v>156</v>
      </c>
      <c r="D137" s="473" t="str">
        <f>IF('WK2 - Notional General Income'!D189="","",'WK2 - Notional General Income'!D189)</f>
        <v/>
      </c>
      <c r="E137" s="837" t="str">
        <f>IF('WK2 - Notional General Income'!M189=".",".",'WK2 - Notional General Income'!M189/'WK2 - Notional General Income'!E189)</f>
        <v>.</v>
      </c>
      <c r="F137" s="837" t="str">
        <f>IF('WK3 - Notional GI Yr1 YIELD'!M189=".",".",'WK3 - Notional GI Yr1 YIELD'!M189/'WK3 - Notional GI Yr1 YIELD'!E189)</f>
        <v>.</v>
      </c>
      <c r="G137" s="874"/>
      <c r="H137" s="874"/>
      <c r="I137" s="874"/>
      <c r="J137" s="874"/>
      <c r="K137" s="874"/>
      <c r="L137" s="874"/>
      <c r="M137" s="333"/>
      <c r="N137" s="116"/>
      <c r="O137" s="1019">
        <f>'WK2 - Notional General Income'!$E189</f>
        <v>0</v>
      </c>
      <c r="P137" s="1020">
        <f>'WK3 - Notional GI Yr1 YIELD'!$E189</f>
        <v>0</v>
      </c>
      <c r="Q137" s="101"/>
      <c r="R137" s="325"/>
      <c r="S137" s="1003" t="str">
        <f t="shared" si="59"/>
        <v>.</v>
      </c>
      <c r="T137" s="1004" t="str">
        <f t="shared" si="60"/>
        <v>.</v>
      </c>
      <c r="U137" s="1004" t="str">
        <f t="shared" si="62"/>
        <v>.</v>
      </c>
      <c r="V137" s="1004" t="str">
        <f t="shared" si="62"/>
        <v>.</v>
      </c>
      <c r="W137" s="1004" t="str">
        <f t="shared" si="62"/>
        <v>.</v>
      </c>
      <c r="X137" s="1004" t="str">
        <f t="shared" si="62"/>
        <v>.</v>
      </c>
      <c r="Y137" s="1005" t="str">
        <f t="shared" si="62"/>
        <v>.</v>
      </c>
      <c r="Z137" s="116"/>
      <c r="AA137" s="1006" t="str">
        <f t="shared" si="54"/>
        <v>.</v>
      </c>
      <c r="AB137" s="1007" t="str">
        <f t="shared" si="40"/>
        <v>.</v>
      </c>
      <c r="AC137" s="1007" t="str">
        <f t="shared" si="41"/>
        <v>.</v>
      </c>
      <c r="AD137" s="1007" t="str">
        <f t="shared" si="42"/>
        <v>.</v>
      </c>
      <c r="AE137" s="1007" t="str">
        <f t="shared" si="43"/>
        <v>.</v>
      </c>
      <c r="AF137" s="1007" t="str">
        <f t="shared" si="44"/>
        <v>.</v>
      </c>
      <c r="AG137" s="990" t="str">
        <f t="shared" si="45"/>
        <v>.</v>
      </c>
      <c r="AH137" s="116"/>
      <c r="AI137" s="1003" t="str">
        <f>IF(S137=".",".",SUM($S137:S137))</f>
        <v>.</v>
      </c>
      <c r="AJ137" s="1004" t="str">
        <f>IF(T137=".",".",SUM($S137:T137))</f>
        <v>.</v>
      </c>
      <c r="AK137" s="1004" t="str">
        <f>IF(U137=".",".",SUM($S137:U137))</f>
        <v>.</v>
      </c>
      <c r="AL137" s="1004" t="str">
        <f>IF(V137=".",".",SUM($S137:V137))</f>
        <v>.</v>
      </c>
      <c r="AM137" s="1004" t="str">
        <f>IF(W137=".",".",SUM($S137:W137))</f>
        <v>.</v>
      </c>
      <c r="AN137" s="1004" t="str">
        <f>IF(X137=".",".",SUM($S137:X137))</f>
        <v>.</v>
      </c>
      <c r="AO137" s="1005" t="str">
        <f>IF(Y137=".",".",SUM($S137:Y137))</f>
        <v>.</v>
      </c>
      <c r="AP137" s="116"/>
      <c r="AQ137" s="1006" t="str">
        <f t="shared" si="55"/>
        <v>.</v>
      </c>
      <c r="AR137" s="1007" t="str">
        <f t="shared" si="46"/>
        <v>.</v>
      </c>
      <c r="AS137" s="1007" t="str">
        <f t="shared" si="47"/>
        <v>.</v>
      </c>
      <c r="AT137" s="1007" t="str">
        <f t="shared" si="48"/>
        <v>.</v>
      </c>
      <c r="AU137" s="1007" t="str">
        <f t="shared" si="49"/>
        <v>.</v>
      </c>
      <c r="AV137" s="1007" t="str">
        <f t="shared" si="50"/>
        <v>.</v>
      </c>
      <c r="AW137" s="990" t="str">
        <f t="shared" si="51"/>
        <v>.</v>
      </c>
      <c r="AX137" s="327"/>
      <c r="AY137" s="116"/>
      <c r="AZ137" s="1474"/>
      <c r="BA137" s="1474"/>
      <c r="BB137" s="1474"/>
    </row>
    <row r="138" spans="1:54" s="189" customFormat="1" x14ac:dyDescent="0.2">
      <c r="A138" s="183"/>
      <c r="B138" s="325"/>
      <c r="C138" s="472" t="s">
        <v>156</v>
      </c>
      <c r="D138" s="473" t="str">
        <f>IF('WK2 - Notional General Income'!D190="","",'WK2 - Notional General Income'!D190)</f>
        <v/>
      </c>
      <c r="E138" s="837" t="str">
        <f>IF('WK2 - Notional General Income'!M190=".",".",'WK2 - Notional General Income'!M190/'WK2 - Notional General Income'!E190)</f>
        <v>.</v>
      </c>
      <c r="F138" s="837" t="str">
        <f>IF('WK3 - Notional GI Yr1 YIELD'!M190=".",".",'WK3 - Notional GI Yr1 YIELD'!M190/'WK3 - Notional GI Yr1 YIELD'!E190)</f>
        <v>.</v>
      </c>
      <c r="G138" s="874"/>
      <c r="H138" s="874"/>
      <c r="I138" s="874"/>
      <c r="J138" s="874"/>
      <c r="K138" s="874"/>
      <c r="L138" s="874"/>
      <c r="M138" s="333"/>
      <c r="N138" s="116"/>
      <c r="O138" s="1019">
        <f>'WK2 - Notional General Income'!$E190</f>
        <v>0</v>
      </c>
      <c r="P138" s="1020">
        <f>'WK3 - Notional GI Yr1 YIELD'!$E190</f>
        <v>0</v>
      </c>
      <c r="Q138" s="101"/>
      <c r="R138" s="325"/>
      <c r="S138" s="1003" t="str">
        <f t="shared" si="59"/>
        <v>.</v>
      </c>
      <c r="T138" s="1004" t="str">
        <f t="shared" si="60"/>
        <v>.</v>
      </c>
      <c r="U138" s="1004" t="str">
        <f t="shared" si="62"/>
        <v>.</v>
      </c>
      <c r="V138" s="1004" t="str">
        <f t="shared" si="62"/>
        <v>.</v>
      </c>
      <c r="W138" s="1004" t="str">
        <f t="shared" si="62"/>
        <v>.</v>
      </c>
      <c r="X138" s="1004" t="str">
        <f t="shared" si="62"/>
        <v>.</v>
      </c>
      <c r="Y138" s="1005" t="str">
        <f t="shared" si="62"/>
        <v>.</v>
      </c>
      <c r="Z138" s="116"/>
      <c r="AA138" s="1006" t="str">
        <f t="shared" si="54"/>
        <v>.</v>
      </c>
      <c r="AB138" s="1007" t="str">
        <f t="shared" si="40"/>
        <v>.</v>
      </c>
      <c r="AC138" s="1007" t="str">
        <f t="shared" si="41"/>
        <v>.</v>
      </c>
      <c r="AD138" s="1007" t="str">
        <f t="shared" si="42"/>
        <v>.</v>
      </c>
      <c r="AE138" s="1007" t="str">
        <f t="shared" si="43"/>
        <v>.</v>
      </c>
      <c r="AF138" s="1007" t="str">
        <f t="shared" si="44"/>
        <v>.</v>
      </c>
      <c r="AG138" s="990" t="str">
        <f t="shared" si="45"/>
        <v>.</v>
      </c>
      <c r="AH138" s="116"/>
      <c r="AI138" s="1003" t="str">
        <f>IF(S138=".",".",SUM($S138:S138))</f>
        <v>.</v>
      </c>
      <c r="AJ138" s="1004" t="str">
        <f>IF(T138=".",".",SUM($S138:T138))</f>
        <v>.</v>
      </c>
      <c r="AK138" s="1004" t="str">
        <f>IF(U138=".",".",SUM($S138:U138))</f>
        <v>.</v>
      </c>
      <c r="AL138" s="1004" t="str">
        <f>IF(V138=".",".",SUM($S138:V138))</f>
        <v>.</v>
      </c>
      <c r="AM138" s="1004" t="str">
        <f>IF(W138=".",".",SUM($S138:W138))</f>
        <v>.</v>
      </c>
      <c r="AN138" s="1004" t="str">
        <f>IF(X138=".",".",SUM($S138:X138))</f>
        <v>.</v>
      </c>
      <c r="AO138" s="1005" t="str">
        <f>IF(Y138=".",".",SUM($S138:Y138))</f>
        <v>.</v>
      </c>
      <c r="AP138" s="116"/>
      <c r="AQ138" s="1006" t="str">
        <f t="shared" si="55"/>
        <v>.</v>
      </c>
      <c r="AR138" s="1007" t="str">
        <f t="shared" si="46"/>
        <v>.</v>
      </c>
      <c r="AS138" s="1007" t="str">
        <f t="shared" si="47"/>
        <v>.</v>
      </c>
      <c r="AT138" s="1007" t="str">
        <f t="shared" si="48"/>
        <v>.</v>
      </c>
      <c r="AU138" s="1007" t="str">
        <f t="shared" si="49"/>
        <v>.</v>
      </c>
      <c r="AV138" s="1007" t="str">
        <f t="shared" si="50"/>
        <v>.</v>
      </c>
      <c r="AW138" s="990" t="str">
        <f t="shared" si="51"/>
        <v>.</v>
      </c>
      <c r="AX138" s="327"/>
      <c r="AY138" s="116"/>
      <c r="AZ138" s="1474"/>
      <c r="BA138" s="1474"/>
      <c r="BB138" s="1474"/>
    </row>
    <row r="139" spans="1:54" s="189" customFormat="1" ht="12.75" thickBot="1" x14ac:dyDescent="0.25">
      <c r="A139" s="183"/>
      <c r="B139" s="325"/>
      <c r="C139" s="1428" t="s">
        <v>156</v>
      </c>
      <c r="D139" s="1429" t="str">
        <f>IF('WK2 - Notional General Income'!D191="","",'WK2 - Notional General Income'!D191)</f>
        <v/>
      </c>
      <c r="E139" s="1430" t="str">
        <f>IF('WK2 - Notional General Income'!M191=".",".",'WK2 - Notional General Income'!M191/'WK2 - Notional General Income'!E191)</f>
        <v>.</v>
      </c>
      <c r="F139" s="1430" t="str">
        <f>IF('WK3 - Notional GI Yr1 YIELD'!M191=".",".",'WK3 - Notional GI Yr1 YIELD'!M191/'WK3 - Notional GI Yr1 YIELD'!E191)</f>
        <v>.</v>
      </c>
      <c r="G139" s="874"/>
      <c r="H139" s="874"/>
      <c r="I139" s="874"/>
      <c r="J139" s="874"/>
      <c r="K139" s="874"/>
      <c r="L139" s="874"/>
      <c r="M139" s="333"/>
      <c r="N139" s="116"/>
      <c r="O139" s="1019">
        <f>'WK2 - Notional General Income'!$E191</f>
        <v>0</v>
      </c>
      <c r="P139" s="1020">
        <f>'WK3 - Notional GI Yr1 YIELD'!$E191</f>
        <v>0</v>
      </c>
      <c r="Q139" s="101"/>
      <c r="R139" s="325"/>
      <c r="S139" s="1003" t="str">
        <f t="shared" si="59"/>
        <v>.</v>
      </c>
      <c r="T139" s="1004" t="str">
        <f t="shared" si="60"/>
        <v>.</v>
      </c>
      <c r="U139" s="1004" t="str">
        <f t="shared" si="62"/>
        <v>.</v>
      </c>
      <c r="V139" s="1004" t="str">
        <f t="shared" si="62"/>
        <v>.</v>
      </c>
      <c r="W139" s="1004" t="str">
        <f t="shared" si="62"/>
        <v>.</v>
      </c>
      <c r="X139" s="1004" t="str">
        <f t="shared" si="62"/>
        <v>.</v>
      </c>
      <c r="Y139" s="1005" t="str">
        <f t="shared" si="62"/>
        <v>.</v>
      </c>
      <c r="Z139" s="116"/>
      <c r="AA139" s="1006" t="str">
        <f t="shared" si="54"/>
        <v>.</v>
      </c>
      <c r="AB139" s="1007" t="str">
        <f t="shared" ref="AB139:AB169" si="66">IFERROR(G139/F139-1,".")</f>
        <v>.</v>
      </c>
      <c r="AC139" s="1007" t="str">
        <f t="shared" ref="AC139:AC169" si="67">IFERROR(H139/G139-1,".")</f>
        <v>.</v>
      </c>
      <c r="AD139" s="1007" t="str">
        <f t="shared" ref="AD139:AD169" si="68">IFERROR(I139/H139-1,".")</f>
        <v>.</v>
      </c>
      <c r="AE139" s="1007" t="str">
        <f t="shared" ref="AE139:AE169" si="69">IFERROR(J139/I139-1,".")</f>
        <v>.</v>
      </c>
      <c r="AF139" s="1007" t="str">
        <f t="shared" ref="AF139:AF169" si="70">IFERROR(K139/J139-1,".")</f>
        <v>.</v>
      </c>
      <c r="AG139" s="990" t="str">
        <f t="shared" ref="AG139:AG169" si="71">IFERROR(L139/K139-1,".")</f>
        <v>.</v>
      </c>
      <c r="AH139" s="116"/>
      <c r="AI139" s="1003" t="str">
        <f>IF(S139=".",".",SUM($S139:S139))</f>
        <v>.</v>
      </c>
      <c r="AJ139" s="1004" t="str">
        <f>IF(T139=".",".",SUM($S139:T139))</f>
        <v>.</v>
      </c>
      <c r="AK139" s="1004" t="str">
        <f>IF(U139=".",".",SUM($S139:U139))</f>
        <v>.</v>
      </c>
      <c r="AL139" s="1004" t="str">
        <f>IF(V139=".",".",SUM($S139:V139))</f>
        <v>.</v>
      </c>
      <c r="AM139" s="1004" t="str">
        <f>IF(W139=".",".",SUM($S139:W139))</f>
        <v>.</v>
      </c>
      <c r="AN139" s="1004" t="str">
        <f>IF(X139=".",".",SUM($S139:X139))</f>
        <v>.</v>
      </c>
      <c r="AO139" s="1005" t="str">
        <f>IF(Y139=".",".",SUM($S139:Y139))</f>
        <v>.</v>
      </c>
      <c r="AP139" s="116"/>
      <c r="AQ139" s="1006" t="str">
        <f t="shared" si="55"/>
        <v>.</v>
      </c>
      <c r="AR139" s="1007" t="str">
        <f t="shared" ref="AR139:AR169" si="72">IFERROR(G139/$E139-1,".")</f>
        <v>.</v>
      </c>
      <c r="AS139" s="1007" t="str">
        <f t="shared" ref="AS139:AS169" si="73">IFERROR(H139/$E139-1,".")</f>
        <v>.</v>
      </c>
      <c r="AT139" s="1007" t="str">
        <f t="shared" ref="AT139:AT169" si="74">IFERROR(I139/$E139-1,".")</f>
        <v>.</v>
      </c>
      <c r="AU139" s="1007" t="str">
        <f t="shared" ref="AU139:AU169" si="75">IFERROR(J139/$E139-1,".")</f>
        <v>.</v>
      </c>
      <c r="AV139" s="1007" t="str">
        <f t="shared" ref="AV139:AV169" si="76">IFERROR(K139/$E139-1,".")</f>
        <v>.</v>
      </c>
      <c r="AW139" s="990" t="str">
        <f t="shared" ref="AW139:AW169" si="77">IFERROR(L139/$E139-1,".")</f>
        <v>.</v>
      </c>
      <c r="AX139" s="327"/>
      <c r="AY139" s="116"/>
      <c r="AZ139" s="1474"/>
      <c r="BA139" s="1474"/>
      <c r="BB139" s="1474"/>
    </row>
    <row r="140" spans="1:54" s="189" customFormat="1" ht="12.75" thickTop="1" x14ac:dyDescent="0.2">
      <c r="A140" s="183"/>
      <c r="B140" s="325"/>
      <c r="C140" s="472" t="s">
        <v>261</v>
      </c>
      <c r="D140" s="473" t="str">
        <f>IF('WK2 - Notional General Income'!D438="","",'WK2 - Notional General Income'!D438)</f>
        <v/>
      </c>
      <c r="E140" s="837" t="str">
        <f>IF('WK2 - Notional General Income'!M438=".",".",'WK2 - Notional General Income'!M438/'WK2 - Notional General Income'!E438)</f>
        <v>.</v>
      </c>
      <c r="F140" s="837" t="str">
        <f>IF('WK3 - Notional GI Yr1 YIELD'!M438=".",".",'WK3 - Notional GI Yr1 YIELD'!M438/'WK3 - Notional GI Yr1 YIELD'!E438)</f>
        <v>.</v>
      </c>
      <c r="G140" s="874"/>
      <c r="H140" s="874"/>
      <c r="I140" s="874"/>
      <c r="J140" s="874"/>
      <c r="K140" s="874"/>
      <c r="L140" s="874"/>
      <c r="M140" s="333"/>
      <c r="N140" s="116"/>
      <c r="O140" s="1425">
        <f>'WK2 - Notional General Income'!$E438</f>
        <v>0</v>
      </c>
      <c r="P140" s="1426">
        <f>'WK3 - Notional GI Yr1 YIELD'!$E438</f>
        <v>0</v>
      </c>
      <c r="Q140" s="101"/>
      <c r="R140" s="325"/>
      <c r="S140" s="1003" t="str">
        <f t="shared" si="59"/>
        <v>.</v>
      </c>
      <c r="T140" s="1004" t="str">
        <f t="shared" si="60"/>
        <v>.</v>
      </c>
      <c r="U140" s="1004" t="str">
        <f t="shared" si="62"/>
        <v>.</v>
      </c>
      <c r="V140" s="1004" t="str">
        <f t="shared" si="62"/>
        <v>.</v>
      </c>
      <c r="W140" s="1004" t="str">
        <f t="shared" si="62"/>
        <v>.</v>
      </c>
      <c r="X140" s="1004" t="str">
        <f t="shared" si="62"/>
        <v>.</v>
      </c>
      <c r="Y140" s="1005" t="str">
        <f t="shared" si="62"/>
        <v>.</v>
      </c>
      <c r="Z140" s="116"/>
      <c r="AA140" s="1006" t="str">
        <f t="shared" ref="AA140:AA169" si="78">IFERROR(F140/E140-1,".")</f>
        <v>.</v>
      </c>
      <c r="AB140" s="1007" t="str">
        <f t="shared" si="66"/>
        <v>.</v>
      </c>
      <c r="AC140" s="1007" t="str">
        <f t="shared" si="67"/>
        <v>.</v>
      </c>
      <c r="AD140" s="1007" t="str">
        <f t="shared" si="68"/>
        <v>.</v>
      </c>
      <c r="AE140" s="1007" t="str">
        <f t="shared" si="69"/>
        <v>.</v>
      </c>
      <c r="AF140" s="1007" t="str">
        <f t="shared" si="70"/>
        <v>.</v>
      </c>
      <c r="AG140" s="990" t="str">
        <f t="shared" si="71"/>
        <v>.</v>
      </c>
      <c r="AH140" s="116"/>
      <c r="AI140" s="1003" t="str">
        <f>IF(S140=".",".",SUM($S140:S140))</f>
        <v>.</v>
      </c>
      <c r="AJ140" s="1004" t="str">
        <f>IF(T140=".",".",SUM($S140:T140))</f>
        <v>.</v>
      </c>
      <c r="AK140" s="1004" t="str">
        <f>IF(U140=".",".",SUM($S140:U140))</f>
        <v>.</v>
      </c>
      <c r="AL140" s="1004" t="str">
        <f>IF(V140=".",".",SUM($S140:V140))</f>
        <v>.</v>
      </c>
      <c r="AM140" s="1004" t="str">
        <f>IF(W140=".",".",SUM($S140:W140))</f>
        <v>.</v>
      </c>
      <c r="AN140" s="1004" t="str">
        <f>IF(X140=".",".",SUM($S140:X140))</f>
        <v>.</v>
      </c>
      <c r="AO140" s="1005" t="str">
        <f>IF(Y140=".",".",SUM($S140:Y140))</f>
        <v>.</v>
      </c>
      <c r="AP140" s="116"/>
      <c r="AQ140" s="1006" t="str">
        <f t="shared" ref="AQ140:AQ169" si="79">IFERROR(F140/$E140-1,".")</f>
        <v>.</v>
      </c>
      <c r="AR140" s="1007" t="str">
        <f t="shared" si="72"/>
        <v>.</v>
      </c>
      <c r="AS140" s="1007" t="str">
        <f t="shared" si="73"/>
        <v>.</v>
      </c>
      <c r="AT140" s="1007" t="str">
        <f t="shared" si="74"/>
        <v>.</v>
      </c>
      <c r="AU140" s="1007" t="str">
        <f t="shared" si="75"/>
        <v>.</v>
      </c>
      <c r="AV140" s="1007" t="str">
        <f t="shared" si="76"/>
        <v>.</v>
      </c>
      <c r="AW140" s="990" t="str">
        <f t="shared" si="77"/>
        <v>.</v>
      </c>
      <c r="AX140" s="327"/>
      <c r="AY140" s="116"/>
      <c r="AZ140" s="1474"/>
      <c r="BA140" s="1474"/>
      <c r="BB140" s="1474"/>
    </row>
    <row r="141" spans="1:54" s="189" customFormat="1" x14ac:dyDescent="0.2">
      <c r="A141" s="183"/>
      <c r="B141" s="325"/>
      <c r="C141" s="472" t="s">
        <v>261</v>
      </c>
      <c r="D141" s="473" t="str">
        <f>IF('WK2 - Notional General Income'!D439="","",'WK2 - Notional General Income'!D439)</f>
        <v/>
      </c>
      <c r="E141" s="837" t="str">
        <f>IF('WK2 - Notional General Income'!M439=".",".",'WK2 - Notional General Income'!M439/'WK2 - Notional General Income'!E439)</f>
        <v>.</v>
      </c>
      <c r="F141" s="837" t="str">
        <f>IF('WK3 - Notional GI Yr1 YIELD'!M439=".",".",'WK3 - Notional GI Yr1 YIELD'!M439/'WK3 - Notional GI Yr1 YIELD'!E439)</f>
        <v>.</v>
      </c>
      <c r="G141" s="874"/>
      <c r="H141" s="874"/>
      <c r="I141" s="874"/>
      <c r="J141" s="874"/>
      <c r="K141" s="874"/>
      <c r="L141" s="874"/>
      <c r="M141" s="333"/>
      <c r="N141" s="116"/>
      <c r="O141" s="1019">
        <f>'WK2 - Notional General Income'!$E439</f>
        <v>0</v>
      </c>
      <c r="P141" s="1020">
        <f>'WK3 - Notional GI Yr1 YIELD'!$E439</f>
        <v>0</v>
      </c>
      <c r="Q141" s="101"/>
      <c r="R141" s="325"/>
      <c r="S141" s="1003" t="str">
        <f t="shared" si="59"/>
        <v>.</v>
      </c>
      <c r="T141" s="1004" t="str">
        <f t="shared" si="60"/>
        <v>.</v>
      </c>
      <c r="U141" s="1004" t="str">
        <f t="shared" si="62"/>
        <v>.</v>
      </c>
      <c r="V141" s="1004" t="str">
        <f t="shared" si="62"/>
        <v>.</v>
      </c>
      <c r="W141" s="1004" t="str">
        <f t="shared" si="62"/>
        <v>.</v>
      </c>
      <c r="X141" s="1004" t="str">
        <f t="shared" si="62"/>
        <v>.</v>
      </c>
      <c r="Y141" s="1005" t="str">
        <f t="shared" si="62"/>
        <v>.</v>
      </c>
      <c r="Z141" s="116"/>
      <c r="AA141" s="1006" t="str">
        <f t="shared" si="78"/>
        <v>.</v>
      </c>
      <c r="AB141" s="1007" t="str">
        <f t="shared" si="66"/>
        <v>.</v>
      </c>
      <c r="AC141" s="1007" t="str">
        <f t="shared" si="67"/>
        <v>.</v>
      </c>
      <c r="AD141" s="1007" t="str">
        <f t="shared" si="68"/>
        <v>.</v>
      </c>
      <c r="AE141" s="1007" t="str">
        <f t="shared" si="69"/>
        <v>.</v>
      </c>
      <c r="AF141" s="1007" t="str">
        <f t="shared" si="70"/>
        <v>.</v>
      </c>
      <c r="AG141" s="990" t="str">
        <f t="shared" si="71"/>
        <v>.</v>
      </c>
      <c r="AH141" s="116"/>
      <c r="AI141" s="1003" t="str">
        <f>IF(S141=".",".",SUM($S141:S141))</f>
        <v>.</v>
      </c>
      <c r="AJ141" s="1004" t="str">
        <f>IF(T141=".",".",SUM($S141:T141))</f>
        <v>.</v>
      </c>
      <c r="AK141" s="1004" t="str">
        <f>IF(U141=".",".",SUM($S141:U141))</f>
        <v>.</v>
      </c>
      <c r="AL141" s="1004" t="str">
        <f>IF(V141=".",".",SUM($S141:V141))</f>
        <v>.</v>
      </c>
      <c r="AM141" s="1004" t="str">
        <f>IF(W141=".",".",SUM($S141:W141))</f>
        <v>.</v>
      </c>
      <c r="AN141" s="1004" t="str">
        <f>IF(X141=".",".",SUM($S141:X141))</f>
        <v>.</v>
      </c>
      <c r="AO141" s="1005" t="str">
        <f>IF(Y141=".",".",SUM($S141:Y141))</f>
        <v>.</v>
      </c>
      <c r="AP141" s="116"/>
      <c r="AQ141" s="1006" t="str">
        <f t="shared" si="79"/>
        <v>.</v>
      </c>
      <c r="AR141" s="1007" t="str">
        <f t="shared" si="72"/>
        <v>.</v>
      </c>
      <c r="AS141" s="1007" t="str">
        <f t="shared" si="73"/>
        <v>.</v>
      </c>
      <c r="AT141" s="1007" t="str">
        <f t="shared" si="74"/>
        <v>.</v>
      </c>
      <c r="AU141" s="1007" t="str">
        <f t="shared" si="75"/>
        <v>.</v>
      </c>
      <c r="AV141" s="1007" t="str">
        <f t="shared" si="76"/>
        <v>.</v>
      </c>
      <c r="AW141" s="990" t="str">
        <f t="shared" si="77"/>
        <v>.</v>
      </c>
      <c r="AX141" s="327"/>
      <c r="AY141" s="116"/>
      <c r="AZ141" s="1474"/>
      <c r="BA141" s="1474"/>
      <c r="BB141" s="1474"/>
    </row>
    <row r="142" spans="1:54" s="189" customFormat="1" x14ac:dyDescent="0.2">
      <c r="A142" s="183"/>
      <c r="B142" s="325"/>
      <c r="C142" s="472" t="s">
        <v>261</v>
      </c>
      <c r="D142" s="473" t="str">
        <f>IF('WK2 - Notional General Income'!D440="","",'WK2 - Notional General Income'!D440)</f>
        <v/>
      </c>
      <c r="E142" s="837" t="str">
        <f>IF('WK2 - Notional General Income'!M440=".",".",'WK2 - Notional General Income'!M440/'WK2 - Notional General Income'!E440)</f>
        <v>.</v>
      </c>
      <c r="F142" s="837" t="str">
        <f>IF('WK3 - Notional GI Yr1 YIELD'!M440=".",".",'WK3 - Notional GI Yr1 YIELD'!M440/'WK3 - Notional GI Yr1 YIELD'!E440)</f>
        <v>.</v>
      </c>
      <c r="G142" s="874"/>
      <c r="H142" s="874"/>
      <c r="I142" s="874"/>
      <c r="J142" s="874"/>
      <c r="K142" s="874"/>
      <c r="L142" s="874"/>
      <c r="M142" s="333"/>
      <c r="N142" s="116"/>
      <c r="O142" s="1019">
        <f>'WK2 - Notional General Income'!$E440</f>
        <v>0</v>
      </c>
      <c r="P142" s="1020">
        <f>'WK3 - Notional GI Yr1 YIELD'!$E440</f>
        <v>0</v>
      </c>
      <c r="Q142" s="101"/>
      <c r="R142" s="325"/>
      <c r="S142" s="1003" t="str">
        <f t="shared" si="59"/>
        <v>.</v>
      </c>
      <c r="T142" s="1004" t="str">
        <f t="shared" si="60"/>
        <v>.</v>
      </c>
      <c r="U142" s="1004" t="str">
        <f t="shared" si="62"/>
        <v>.</v>
      </c>
      <c r="V142" s="1004" t="str">
        <f t="shared" si="62"/>
        <v>.</v>
      </c>
      <c r="W142" s="1004" t="str">
        <f t="shared" si="62"/>
        <v>.</v>
      </c>
      <c r="X142" s="1004" t="str">
        <f t="shared" si="62"/>
        <v>.</v>
      </c>
      <c r="Y142" s="1005" t="str">
        <f t="shared" si="62"/>
        <v>.</v>
      </c>
      <c r="Z142" s="116"/>
      <c r="AA142" s="1006" t="str">
        <f t="shared" si="78"/>
        <v>.</v>
      </c>
      <c r="AB142" s="1007" t="str">
        <f t="shared" si="66"/>
        <v>.</v>
      </c>
      <c r="AC142" s="1007" t="str">
        <f t="shared" si="67"/>
        <v>.</v>
      </c>
      <c r="AD142" s="1007" t="str">
        <f t="shared" si="68"/>
        <v>.</v>
      </c>
      <c r="AE142" s="1007" t="str">
        <f t="shared" si="69"/>
        <v>.</v>
      </c>
      <c r="AF142" s="1007" t="str">
        <f t="shared" si="70"/>
        <v>.</v>
      </c>
      <c r="AG142" s="990" t="str">
        <f t="shared" si="71"/>
        <v>.</v>
      </c>
      <c r="AH142" s="116"/>
      <c r="AI142" s="1003" t="str">
        <f>IF(S142=".",".",SUM($S142:S142))</f>
        <v>.</v>
      </c>
      <c r="AJ142" s="1004" t="str">
        <f>IF(T142=".",".",SUM($S142:T142))</f>
        <v>.</v>
      </c>
      <c r="AK142" s="1004" t="str">
        <f>IF(U142=".",".",SUM($S142:U142))</f>
        <v>.</v>
      </c>
      <c r="AL142" s="1004" t="str">
        <f>IF(V142=".",".",SUM($S142:V142))</f>
        <v>.</v>
      </c>
      <c r="AM142" s="1004" t="str">
        <f>IF(W142=".",".",SUM($S142:W142))</f>
        <v>.</v>
      </c>
      <c r="AN142" s="1004" t="str">
        <f>IF(X142=".",".",SUM($S142:X142))</f>
        <v>.</v>
      </c>
      <c r="AO142" s="1005" t="str">
        <f>IF(Y142=".",".",SUM($S142:Y142))</f>
        <v>.</v>
      </c>
      <c r="AP142" s="116"/>
      <c r="AQ142" s="1006" t="str">
        <f t="shared" si="79"/>
        <v>.</v>
      </c>
      <c r="AR142" s="1007" t="str">
        <f t="shared" si="72"/>
        <v>.</v>
      </c>
      <c r="AS142" s="1007" t="str">
        <f t="shared" si="73"/>
        <v>.</v>
      </c>
      <c r="AT142" s="1007" t="str">
        <f t="shared" si="74"/>
        <v>.</v>
      </c>
      <c r="AU142" s="1007" t="str">
        <f t="shared" si="75"/>
        <v>.</v>
      </c>
      <c r="AV142" s="1007" t="str">
        <f t="shared" si="76"/>
        <v>.</v>
      </c>
      <c r="AW142" s="990" t="str">
        <f t="shared" si="77"/>
        <v>.</v>
      </c>
      <c r="AX142" s="327"/>
      <c r="AY142" s="116"/>
      <c r="AZ142" s="1474"/>
      <c r="BA142" s="1474"/>
      <c r="BB142" s="1474"/>
    </row>
    <row r="143" spans="1:54" s="189" customFormat="1" x14ac:dyDescent="0.2">
      <c r="A143" s="183"/>
      <c r="B143" s="325"/>
      <c r="C143" s="472" t="s">
        <v>261</v>
      </c>
      <c r="D143" s="473" t="str">
        <f>IF('WK2 - Notional General Income'!D441="","",'WK2 - Notional General Income'!D441)</f>
        <v/>
      </c>
      <c r="E143" s="837" t="str">
        <f>IF('WK2 - Notional General Income'!M441=".",".",'WK2 - Notional General Income'!M441/'WK2 - Notional General Income'!E441)</f>
        <v>.</v>
      </c>
      <c r="F143" s="837" t="str">
        <f>IF('WK3 - Notional GI Yr1 YIELD'!M441=".",".",'WK3 - Notional GI Yr1 YIELD'!M441/'WK3 - Notional GI Yr1 YIELD'!E441)</f>
        <v>.</v>
      </c>
      <c r="G143" s="874"/>
      <c r="H143" s="874"/>
      <c r="I143" s="874"/>
      <c r="J143" s="874"/>
      <c r="K143" s="874"/>
      <c r="L143" s="874"/>
      <c r="M143" s="333"/>
      <c r="N143" s="116"/>
      <c r="O143" s="1019">
        <f>'WK2 - Notional General Income'!$E441</f>
        <v>0</v>
      </c>
      <c r="P143" s="1020">
        <f>'WK3 - Notional GI Yr1 YIELD'!$E441</f>
        <v>0</v>
      </c>
      <c r="Q143" s="101"/>
      <c r="R143" s="325"/>
      <c r="S143" s="1003" t="str">
        <f t="shared" si="59"/>
        <v>.</v>
      </c>
      <c r="T143" s="1004" t="str">
        <f t="shared" si="60"/>
        <v>.</v>
      </c>
      <c r="U143" s="1004" t="str">
        <f t="shared" si="62"/>
        <v>.</v>
      </c>
      <c r="V143" s="1004" t="str">
        <f t="shared" si="62"/>
        <v>.</v>
      </c>
      <c r="W143" s="1004" t="str">
        <f t="shared" si="62"/>
        <v>.</v>
      </c>
      <c r="X143" s="1004" t="str">
        <f t="shared" si="62"/>
        <v>.</v>
      </c>
      <c r="Y143" s="1005" t="str">
        <f t="shared" si="62"/>
        <v>.</v>
      </c>
      <c r="Z143" s="116"/>
      <c r="AA143" s="1006" t="str">
        <f t="shared" si="78"/>
        <v>.</v>
      </c>
      <c r="AB143" s="1007" t="str">
        <f t="shared" si="66"/>
        <v>.</v>
      </c>
      <c r="AC143" s="1007" t="str">
        <f t="shared" si="67"/>
        <v>.</v>
      </c>
      <c r="AD143" s="1007" t="str">
        <f t="shared" si="68"/>
        <v>.</v>
      </c>
      <c r="AE143" s="1007" t="str">
        <f t="shared" si="69"/>
        <v>.</v>
      </c>
      <c r="AF143" s="1007" t="str">
        <f t="shared" si="70"/>
        <v>.</v>
      </c>
      <c r="AG143" s="990" t="str">
        <f t="shared" si="71"/>
        <v>.</v>
      </c>
      <c r="AH143" s="116"/>
      <c r="AI143" s="1003" t="str">
        <f>IF(S143=".",".",SUM($S143:S143))</f>
        <v>.</v>
      </c>
      <c r="AJ143" s="1004" t="str">
        <f>IF(T143=".",".",SUM($S143:T143))</f>
        <v>.</v>
      </c>
      <c r="AK143" s="1004" t="str">
        <f>IF(U143=".",".",SUM($S143:U143))</f>
        <v>.</v>
      </c>
      <c r="AL143" s="1004" t="str">
        <f>IF(V143=".",".",SUM($S143:V143))</f>
        <v>.</v>
      </c>
      <c r="AM143" s="1004" t="str">
        <f>IF(W143=".",".",SUM($S143:W143))</f>
        <v>.</v>
      </c>
      <c r="AN143" s="1004" t="str">
        <f>IF(X143=".",".",SUM($S143:X143))</f>
        <v>.</v>
      </c>
      <c r="AO143" s="1005" t="str">
        <f>IF(Y143=".",".",SUM($S143:Y143))</f>
        <v>.</v>
      </c>
      <c r="AP143" s="116"/>
      <c r="AQ143" s="1006" t="str">
        <f t="shared" si="79"/>
        <v>.</v>
      </c>
      <c r="AR143" s="1007" t="str">
        <f t="shared" si="72"/>
        <v>.</v>
      </c>
      <c r="AS143" s="1007" t="str">
        <f t="shared" si="73"/>
        <v>.</v>
      </c>
      <c r="AT143" s="1007" t="str">
        <f t="shared" si="74"/>
        <v>.</v>
      </c>
      <c r="AU143" s="1007" t="str">
        <f t="shared" si="75"/>
        <v>.</v>
      </c>
      <c r="AV143" s="1007" t="str">
        <f t="shared" si="76"/>
        <v>.</v>
      </c>
      <c r="AW143" s="990" t="str">
        <f t="shared" si="77"/>
        <v>.</v>
      </c>
      <c r="AX143" s="327"/>
      <c r="AY143" s="116"/>
      <c r="AZ143" s="1474"/>
      <c r="BA143" s="1474"/>
      <c r="BB143" s="1474"/>
    </row>
    <row r="144" spans="1:54" s="189" customFormat="1" x14ac:dyDescent="0.2">
      <c r="A144" s="183"/>
      <c r="B144" s="325"/>
      <c r="C144" s="472" t="s">
        <v>261</v>
      </c>
      <c r="D144" s="473" t="str">
        <f>IF('WK2 - Notional General Income'!D442="","",'WK2 - Notional General Income'!D442)</f>
        <v/>
      </c>
      <c r="E144" s="837" t="str">
        <f>IF('WK2 - Notional General Income'!M442=".",".",'WK2 - Notional General Income'!M442/'WK2 - Notional General Income'!E442)</f>
        <v>.</v>
      </c>
      <c r="F144" s="837" t="str">
        <f>IF('WK3 - Notional GI Yr1 YIELD'!M442=".",".",'WK3 - Notional GI Yr1 YIELD'!M442/'WK3 - Notional GI Yr1 YIELD'!E442)</f>
        <v>.</v>
      </c>
      <c r="G144" s="874"/>
      <c r="H144" s="874"/>
      <c r="I144" s="874"/>
      <c r="J144" s="874"/>
      <c r="K144" s="874"/>
      <c r="L144" s="874"/>
      <c r="M144" s="333"/>
      <c r="N144" s="116"/>
      <c r="O144" s="1019">
        <f>'WK2 - Notional General Income'!$E442</f>
        <v>0</v>
      </c>
      <c r="P144" s="1020">
        <f>'WK3 - Notional GI Yr1 YIELD'!$E442</f>
        <v>0</v>
      </c>
      <c r="Q144" s="101"/>
      <c r="R144" s="325"/>
      <c r="S144" s="1003" t="str">
        <f t="shared" si="59"/>
        <v>.</v>
      </c>
      <c r="T144" s="1004" t="str">
        <f t="shared" si="60"/>
        <v>.</v>
      </c>
      <c r="U144" s="1004" t="str">
        <f t="shared" si="62"/>
        <v>.</v>
      </c>
      <c r="V144" s="1004" t="str">
        <f t="shared" si="62"/>
        <v>.</v>
      </c>
      <c r="W144" s="1004" t="str">
        <f t="shared" si="62"/>
        <v>.</v>
      </c>
      <c r="X144" s="1004" t="str">
        <f t="shared" si="62"/>
        <v>.</v>
      </c>
      <c r="Y144" s="1005" t="str">
        <f t="shared" si="62"/>
        <v>.</v>
      </c>
      <c r="Z144" s="116"/>
      <c r="AA144" s="1006" t="str">
        <f t="shared" si="78"/>
        <v>.</v>
      </c>
      <c r="AB144" s="1007" t="str">
        <f t="shared" si="66"/>
        <v>.</v>
      </c>
      <c r="AC144" s="1007" t="str">
        <f t="shared" si="67"/>
        <v>.</v>
      </c>
      <c r="AD144" s="1007" t="str">
        <f t="shared" si="68"/>
        <v>.</v>
      </c>
      <c r="AE144" s="1007" t="str">
        <f t="shared" si="69"/>
        <v>.</v>
      </c>
      <c r="AF144" s="1007" t="str">
        <f t="shared" si="70"/>
        <v>.</v>
      </c>
      <c r="AG144" s="990" t="str">
        <f t="shared" si="71"/>
        <v>.</v>
      </c>
      <c r="AH144" s="116"/>
      <c r="AI144" s="1003" t="str">
        <f>IF(S144=".",".",SUM($S144:S144))</f>
        <v>.</v>
      </c>
      <c r="AJ144" s="1004" t="str">
        <f>IF(T144=".",".",SUM($S144:T144))</f>
        <v>.</v>
      </c>
      <c r="AK144" s="1004" t="str">
        <f>IF(U144=".",".",SUM($S144:U144))</f>
        <v>.</v>
      </c>
      <c r="AL144" s="1004" t="str">
        <f>IF(V144=".",".",SUM($S144:V144))</f>
        <v>.</v>
      </c>
      <c r="AM144" s="1004" t="str">
        <f>IF(W144=".",".",SUM($S144:W144))</f>
        <v>.</v>
      </c>
      <c r="AN144" s="1004" t="str">
        <f>IF(X144=".",".",SUM($S144:X144))</f>
        <v>.</v>
      </c>
      <c r="AO144" s="1005" t="str">
        <f>IF(Y144=".",".",SUM($S144:Y144))</f>
        <v>.</v>
      </c>
      <c r="AP144" s="116"/>
      <c r="AQ144" s="1006" t="str">
        <f t="shared" si="79"/>
        <v>.</v>
      </c>
      <c r="AR144" s="1007" t="str">
        <f t="shared" si="72"/>
        <v>.</v>
      </c>
      <c r="AS144" s="1007" t="str">
        <f t="shared" si="73"/>
        <v>.</v>
      </c>
      <c r="AT144" s="1007" t="str">
        <f t="shared" si="74"/>
        <v>.</v>
      </c>
      <c r="AU144" s="1007" t="str">
        <f t="shared" si="75"/>
        <v>.</v>
      </c>
      <c r="AV144" s="1007" t="str">
        <f t="shared" si="76"/>
        <v>.</v>
      </c>
      <c r="AW144" s="990" t="str">
        <f t="shared" si="77"/>
        <v>.</v>
      </c>
      <c r="AX144" s="327"/>
      <c r="AY144" s="116"/>
      <c r="AZ144" s="1474"/>
      <c r="BA144" s="1474"/>
      <c r="BB144" s="1474"/>
    </row>
    <row r="145" spans="1:54" s="189" customFormat="1" x14ac:dyDescent="0.2">
      <c r="A145" s="183"/>
      <c r="B145" s="325"/>
      <c r="C145" s="472" t="s">
        <v>261</v>
      </c>
      <c r="D145" s="473" t="str">
        <f>IF('WK2 - Notional General Income'!D443="","",'WK2 - Notional General Income'!D443)</f>
        <v/>
      </c>
      <c r="E145" s="837" t="str">
        <f>IF('WK2 - Notional General Income'!M443=".",".",'WK2 - Notional General Income'!M443/'WK2 - Notional General Income'!E443)</f>
        <v>.</v>
      </c>
      <c r="F145" s="837" t="str">
        <f>IF('WK3 - Notional GI Yr1 YIELD'!M443=".",".",'WK3 - Notional GI Yr1 YIELD'!M443/'WK3 - Notional GI Yr1 YIELD'!E443)</f>
        <v>.</v>
      </c>
      <c r="G145" s="874"/>
      <c r="H145" s="874"/>
      <c r="I145" s="874"/>
      <c r="J145" s="874"/>
      <c r="K145" s="874"/>
      <c r="L145" s="874"/>
      <c r="M145" s="333"/>
      <c r="N145" s="116"/>
      <c r="O145" s="1019">
        <f>'WK2 - Notional General Income'!$E443</f>
        <v>0</v>
      </c>
      <c r="P145" s="1020">
        <f>'WK3 - Notional GI Yr1 YIELD'!$E443</f>
        <v>0</v>
      </c>
      <c r="Q145" s="101"/>
      <c r="R145" s="325"/>
      <c r="S145" s="1003" t="str">
        <f t="shared" si="59"/>
        <v>.</v>
      </c>
      <c r="T145" s="1004" t="str">
        <f t="shared" si="60"/>
        <v>.</v>
      </c>
      <c r="U145" s="1004" t="str">
        <f t="shared" si="62"/>
        <v>.</v>
      </c>
      <c r="V145" s="1004" t="str">
        <f t="shared" si="62"/>
        <v>.</v>
      </c>
      <c r="W145" s="1004" t="str">
        <f t="shared" si="62"/>
        <v>.</v>
      </c>
      <c r="X145" s="1004" t="str">
        <f t="shared" si="62"/>
        <v>.</v>
      </c>
      <c r="Y145" s="1005" t="str">
        <f t="shared" si="62"/>
        <v>.</v>
      </c>
      <c r="Z145" s="116"/>
      <c r="AA145" s="1006" t="str">
        <f t="shared" si="78"/>
        <v>.</v>
      </c>
      <c r="AB145" s="1007" t="str">
        <f t="shared" si="66"/>
        <v>.</v>
      </c>
      <c r="AC145" s="1007" t="str">
        <f t="shared" si="67"/>
        <v>.</v>
      </c>
      <c r="AD145" s="1007" t="str">
        <f t="shared" si="68"/>
        <v>.</v>
      </c>
      <c r="AE145" s="1007" t="str">
        <f t="shared" si="69"/>
        <v>.</v>
      </c>
      <c r="AF145" s="1007" t="str">
        <f t="shared" si="70"/>
        <v>.</v>
      </c>
      <c r="AG145" s="990" t="str">
        <f t="shared" si="71"/>
        <v>.</v>
      </c>
      <c r="AH145" s="116"/>
      <c r="AI145" s="1003" t="str">
        <f>IF(S145=".",".",SUM($S145:S145))</f>
        <v>.</v>
      </c>
      <c r="AJ145" s="1004" t="str">
        <f>IF(T145=".",".",SUM($S145:T145))</f>
        <v>.</v>
      </c>
      <c r="AK145" s="1004" t="str">
        <f>IF(U145=".",".",SUM($S145:U145))</f>
        <v>.</v>
      </c>
      <c r="AL145" s="1004" t="str">
        <f>IF(V145=".",".",SUM($S145:V145))</f>
        <v>.</v>
      </c>
      <c r="AM145" s="1004" t="str">
        <f>IF(W145=".",".",SUM($S145:W145))</f>
        <v>.</v>
      </c>
      <c r="AN145" s="1004" t="str">
        <f>IF(X145=".",".",SUM($S145:X145))</f>
        <v>.</v>
      </c>
      <c r="AO145" s="1005" t="str">
        <f>IF(Y145=".",".",SUM($S145:Y145))</f>
        <v>.</v>
      </c>
      <c r="AP145" s="116"/>
      <c r="AQ145" s="1006" t="str">
        <f t="shared" si="79"/>
        <v>.</v>
      </c>
      <c r="AR145" s="1007" t="str">
        <f t="shared" si="72"/>
        <v>.</v>
      </c>
      <c r="AS145" s="1007" t="str">
        <f t="shared" si="73"/>
        <v>.</v>
      </c>
      <c r="AT145" s="1007" t="str">
        <f t="shared" si="74"/>
        <v>.</v>
      </c>
      <c r="AU145" s="1007" t="str">
        <f t="shared" si="75"/>
        <v>.</v>
      </c>
      <c r="AV145" s="1007" t="str">
        <f t="shared" si="76"/>
        <v>.</v>
      </c>
      <c r="AW145" s="990" t="str">
        <f t="shared" si="77"/>
        <v>.</v>
      </c>
      <c r="AX145" s="327"/>
      <c r="AY145" s="116"/>
      <c r="AZ145" s="1474"/>
      <c r="BA145" s="1474"/>
      <c r="BB145" s="1474"/>
    </row>
    <row r="146" spans="1:54" s="189" customFormat="1" x14ac:dyDescent="0.2">
      <c r="A146" s="183"/>
      <c r="B146" s="325"/>
      <c r="C146" s="472" t="s">
        <v>261</v>
      </c>
      <c r="D146" s="473" t="str">
        <f>IF('WK2 - Notional General Income'!D444="","",'WK2 - Notional General Income'!D444)</f>
        <v/>
      </c>
      <c r="E146" s="837" t="str">
        <f>IF('WK2 - Notional General Income'!M444=".",".",'WK2 - Notional General Income'!M444/'WK2 - Notional General Income'!E444)</f>
        <v>.</v>
      </c>
      <c r="F146" s="837" t="str">
        <f>IF('WK3 - Notional GI Yr1 YIELD'!M444=".",".",'WK3 - Notional GI Yr1 YIELD'!M444/'WK3 - Notional GI Yr1 YIELD'!E444)</f>
        <v>.</v>
      </c>
      <c r="G146" s="874"/>
      <c r="H146" s="874"/>
      <c r="I146" s="874"/>
      <c r="J146" s="874"/>
      <c r="K146" s="874"/>
      <c r="L146" s="874"/>
      <c r="M146" s="333"/>
      <c r="N146" s="116"/>
      <c r="O146" s="1019">
        <f>'WK2 - Notional General Income'!$E444</f>
        <v>0</v>
      </c>
      <c r="P146" s="1020">
        <f>'WK3 - Notional GI Yr1 YIELD'!$E444</f>
        <v>0</v>
      </c>
      <c r="Q146" s="101"/>
      <c r="R146" s="325"/>
      <c r="S146" s="1003" t="str">
        <f t="shared" si="59"/>
        <v>.</v>
      </c>
      <c r="T146" s="1004" t="str">
        <f t="shared" si="60"/>
        <v>.</v>
      </c>
      <c r="U146" s="1004" t="str">
        <f t="shared" si="62"/>
        <v>.</v>
      </c>
      <c r="V146" s="1004" t="str">
        <f t="shared" si="62"/>
        <v>.</v>
      </c>
      <c r="W146" s="1004" t="str">
        <f t="shared" si="62"/>
        <v>.</v>
      </c>
      <c r="X146" s="1004" t="str">
        <f t="shared" si="62"/>
        <v>.</v>
      </c>
      <c r="Y146" s="1005" t="str">
        <f t="shared" si="62"/>
        <v>.</v>
      </c>
      <c r="Z146" s="116"/>
      <c r="AA146" s="1006" t="str">
        <f t="shared" si="78"/>
        <v>.</v>
      </c>
      <c r="AB146" s="1007" t="str">
        <f t="shared" si="66"/>
        <v>.</v>
      </c>
      <c r="AC146" s="1007" t="str">
        <f t="shared" si="67"/>
        <v>.</v>
      </c>
      <c r="AD146" s="1007" t="str">
        <f t="shared" si="68"/>
        <v>.</v>
      </c>
      <c r="AE146" s="1007" t="str">
        <f t="shared" si="69"/>
        <v>.</v>
      </c>
      <c r="AF146" s="1007" t="str">
        <f t="shared" si="70"/>
        <v>.</v>
      </c>
      <c r="AG146" s="990" t="str">
        <f t="shared" si="71"/>
        <v>.</v>
      </c>
      <c r="AH146" s="116"/>
      <c r="AI146" s="1003" t="str">
        <f>IF(S146=".",".",SUM($S146:S146))</f>
        <v>.</v>
      </c>
      <c r="AJ146" s="1004" t="str">
        <f>IF(T146=".",".",SUM($S146:T146))</f>
        <v>.</v>
      </c>
      <c r="AK146" s="1004" t="str">
        <f>IF(U146=".",".",SUM($S146:U146))</f>
        <v>.</v>
      </c>
      <c r="AL146" s="1004" t="str">
        <f>IF(V146=".",".",SUM($S146:V146))</f>
        <v>.</v>
      </c>
      <c r="AM146" s="1004" t="str">
        <f>IF(W146=".",".",SUM($S146:W146))</f>
        <v>.</v>
      </c>
      <c r="AN146" s="1004" t="str">
        <f>IF(X146=".",".",SUM($S146:X146))</f>
        <v>.</v>
      </c>
      <c r="AO146" s="1005" t="str">
        <f>IF(Y146=".",".",SUM($S146:Y146))</f>
        <v>.</v>
      </c>
      <c r="AP146" s="116"/>
      <c r="AQ146" s="1006" t="str">
        <f t="shared" si="79"/>
        <v>.</v>
      </c>
      <c r="AR146" s="1007" t="str">
        <f t="shared" si="72"/>
        <v>.</v>
      </c>
      <c r="AS146" s="1007" t="str">
        <f t="shared" si="73"/>
        <v>.</v>
      </c>
      <c r="AT146" s="1007" t="str">
        <f t="shared" si="74"/>
        <v>.</v>
      </c>
      <c r="AU146" s="1007" t="str">
        <f t="shared" si="75"/>
        <v>.</v>
      </c>
      <c r="AV146" s="1007" t="str">
        <f t="shared" si="76"/>
        <v>.</v>
      </c>
      <c r="AW146" s="990" t="str">
        <f t="shared" si="77"/>
        <v>.</v>
      </c>
      <c r="AX146" s="327"/>
      <c r="AY146" s="116"/>
      <c r="AZ146" s="1474"/>
      <c r="BA146" s="1474"/>
      <c r="BB146" s="1474"/>
    </row>
    <row r="147" spans="1:54" s="189" customFormat="1" x14ac:dyDescent="0.2">
      <c r="A147" s="183"/>
      <c r="B147" s="325"/>
      <c r="C147" s="472" t="s">
        <v>261</v>
      </c>
      <c r="D147" s="473" t="str">
        <f>IF('WK2 - Notional General Income'!D445="","",'WK2 - Notional General Income'!D445)</f>
        <v/>
      </c>
      <c r="E147" s="837" t="str">
        <f>IF('WK2 - Notional General Income'!M445=".",".",'WK2 - Notional General Income'!M445/'WK2 - Notional General Income'!E445)</f>
        <v>.</v>
      </c>
      <c r="F147" s="837" t="str">
        <f>IF('WK3 - Notional GI Yr1 YIELD'!M445=".",".",'WK3 - Notional GI Yr1 YIELD'!M445/'WK3 - Notional GI Yr1 YIELD'!E445)</f>
        <v>.</v>
      </c>
      <c r="G147" s="874"/>
      <c r="H147" s="874"/>
      <c r="I147" s="874"/>
      <c r="J147" s="874"/>
      <c r="K147" s="874"/>
      <c r="L147" s="874"/>
      <c r="M147" s="333"/>
      <c r="N147" s="116"/>
      <c r="O147" s="1019">
        <f>'WK2 - Notional General Income'!$E445</f>
        <v>0</v>
      </c>
      <c r="P147" s="1020">
        <f>'WK3 - Notional GI Yr1 YIELD'!$E445</f>
        <v>0</v>
      </c>
      <c r="Q147" s="101"/>
      <c r="R147" s="325"/>
      <c r="S147" s="1003" t="str">
        <f t="shared" si="59"/>
        <v>.</v>
      </c>
      <c r="T147" s="1004" t="str">
        <f t="shared" si="60"/>
        <v>.</v>
      </c>
      <c r="U147" s="1004" t="str">
        <f t="shared" si="62"/>
        <v>.</v>
      </c>
      <c r="V147" s="1004" t="str">
        <f t="shared" si="62"/>
        <v>.</v>
      </c>
      <c r="W147" s="1004" t="str">
        <f t="shared" si="62"/>
        <v>.</v>
      </c>
      <c r="X147" s="1004" t="str">
        <f t="shared" si="62"/>
        <v>.</v>
      </c>
      <c r="Y147" s="1005" t="str">
        <f t="shared" si="62"/>
        <v>.</v>
      </c>
      <c r="Z147" s="116"/>
      <c r="AA147" s="1006" t="str">
        <f t="shared" si="78"/>
        <v>.</v>
      </c>
      <c r="AB147" s="1007" t="str">
        <f t="shared" si="66"/>
        <v>.</v>
      </c>
      <c r="AC147" s="1007" t="str">
        <f t="shared" si="67"/>
        <v>.</v>
      </c>
      <c r="AD147" s="1007" t="str">
        <f t="shared" si="68"/>
        <v>.</v>
      </c>
      <c r="AE147" s="1007" t="str">
        <f t="shared" si="69"/>
        <v>.</v>
      </c>
      <c r="AF147" s="1007" t="str">
        <f t="shared" si="70"/>
        <v>.</v>
      </c>
      <c r="AG147" s="990" t="str">
        <f t="shared" si="71"/>
        <v>.</v>
      </c>
      <c r="AH147" s="116"/>
      <c r="AI147" s="1003" t="str">
        <f>IF(S147=".",".",SUM($S147:S147))</f>
        <v>.</v>
      </c>
      <c r="AJ147" s="1004" t="str">
        <f>IF(T147=".",".",SUM($S147:T147))</f>
        <v>.</v>
      </c>
      <c r="AK147" s="1004" t="str">
        <f>IF(U147=".",".",SUM($S147:U147))</f>
        <v>.</v>
      </c>
      <c r="AL147" s="1004" t="str">
        <f>IF(V147=".",".",SUM($S147:V147))</f>
        <v>.</v>
      </c>
      <c r="AM147" s="1004" t="str">
        <f>IF(W147=".",".",SUM($S147:W147))</f>
        <v>.</v>
      </c>
      <c r="AN147" s="1004" t="str">
        <f>IF(X147=".",".",SUM($S147:X147))</f>
        <v>.</v>
      </c>
      <c r="AO147" s="1005" t="str">
        <f>IF(Y147=".",".",SUM($S147:Y147))</f>
        <v>.</v>
      </c>
      <c r="AP147" s="116"/>
      <c r="AQ147" s="1006" t="str">
        <f t="shared" si="79"/>
        <v>.</v>
      </c>
      <c r="AR147" s="1007" t="str">
        <f t="shared" si="72"/>
        <v>.</v>
      </c>
      <c r="AS147" s="1007" t="str">
        <f t="shared" si="73"/>
        <v>.</v>
      </c>
      <c r="AT147" s="1007" t="str">
        <f t="shared" si="74"/>
        <v>.</v>
      </c>
      <c r="AU147" s="1007" t="str">
        <f t="shared" si="75"/>
        <v>.</v>
      </c>
      <c r="AV147" s="1007" t="str">
        <f t="shared" si="76"/>
        <v>.</v>
      </c>
      <c r="AW147" s="990" t="str">
        <f t="shared" si="77"/>
        <v>.</v>
      </c>
      <c r="AX147" s="327"/>
      <c r="AY147" s="116"/>
      <c r="AZ147" s="1474"/>
      <c r="BA147" s="1474"/>
      <c r="BB147" s="1474"/>
    </row>
    <row r="148" spans="1:54" s="189" customFormat="1" x14ac:dyDescent="0.2">
      <c r="A148" s="183"/>
      <c r="B148" s="325"/>
      <c r="C148" s="472" t="s">
        <v>261</v>
      </c>
      <c r="D148" s="473" t="str">
        <f>IF('WK2 - Notional General Income'!D446="","",'WK2 - Notional General Income'!D446)</f>
        <v/>
      </c>
      <c r="E148" s="837" t="str">
        <f>IF('WK2 - Notional General Income'!M446=".",".",'WK2 - Notional General Income'!M446/'WK2 - Notional General Income'!E446)</f>
        <v>.</v>
      </c>
      <c r="F148" s="837" t="str">
        <f>IF('WK3 - Notional GI Yr1 YIELD'!M446=".",".",'WK3 - Notional GI Yr1 YIELD'!M446/'WK3 - Notional GI Yr1 YIELD'!E446)</f>
        <v>.</v>
      </c>
      <c r="G148" s="874"/>
      <c r="H148" s="874"/>
      <c r="I148" s="874"/>
      <c r="J148" s="874"/>
      <c r="K148" s="874"/>
      <c r="L148" s="874"/>
      <c r="M148" s="333"/>
      <c r="N148" s="116"/>
      <c r="O148" s="1019">
        <f>'WK2 - Notional General Income'!$E446</f>
        <v>0</v>
      </c>
      <c r="P148" s="1020">
        <f>'WK3 - Notional GI Yr1 YIELD'!$E446</f>
        <v>0</v>
      </c>
      <c r="Q148" s="101"/>
      <c r="R148" s="325"/>
      <c r="S148" s="1003" t="str">
        <f t="shared" si="59"/>
        <v>.</v>
      </c>
      <c r="T148" s="1004" t="str">
        <f t="shared" si="60"/>
        <v>.</v>
      </c>
      <c r="U148" s="1004" t="str">
        <f t="shared" si="62"/>
        <v>.</v>
      </c>
      <c r="V148" s="1004" t="str">
        <f t="shared" si="62"/>
        <v>.</v>
      </c>
      <c r="W148" s="1004" t="str">
        <f t="shared" si="62"/>
        <v>.</v>
      </c>
      <c r="X148" s="1004" t="str">
        <f t="shared" si="62"/>
        <v>.</v>
      </c>
      <c r="Y148" s="1005" t="str">
        <f t="shared" si="62"/>
        <v>.</v>
      </c>
      <c r="Z148" s="116"/>
      <c r="AA148" s="1006" t="str">
        <f t="shared" si="78"/>
        <v>.</v>
      </c>
      <c r="AB148" s="1007" t="str">
        <f t="shared" si="66"/>
        <v>.</v>
      </c>
      <c r="AC148" s="1007" t="str">
        <f t="shared" si="67"/>
        <v>.</v>
      </c>
      <c r="AD148" s="1007" t="str">
        <f t="shared" si="68"/>
        <v>.</v>
      </c>
      <c r="AE148" s="1007" t="str">
        <f t="shared" si="69"/>
        <v>.</v>
      </c>
      <c r="AF148" s="1007" t="str">
        <f t="shared" si="70"/>
        <v>.</v>
      </c>
      <c r="AG148" s="990" t="str">
        <f t="shared" si="71"/>
        <v>.</v>
      </c>
      <c r="AH148" s="116"/>
      <c r="AI148" s="1003" t="str">
        <f>IF(S148=".",".",SUM($S148:S148))</f>
        <v>.</v>
      </c>
      <c r="AJ148" s="1004" t="str">
        <f>IF(T148=".",".",SUM($S148:T148))</f>
        <v>.</v>
      </c>
      <c r="AK148" s="1004" t="str">
        <f>IF(U148=".",".",SUM($S148:U148))</f>
        <v>.</v>
      </c>
      <c r="AL148" s="1004" t="str">
        <f>IF(V148=".",".",SUM($S148:V148))</f>
        <v>.</v>
      </c>
      <c r="AM148" s="1004" t="str">
        <f>IF(W148=".",".",SUM($S148:W148))</f>
        <v>.</v>
      </c>
      <c r="AN148" s="1004" t="str">
        <f>IF(X148=".",".",SUM($S148:X148))</f>
        <v>.</v>
      </c>
      <c r="AO148" s="1005" t="str">
        <f>IF(Y148=".",".",SUM($S148:Y148))</f>
        <v>.</v>
      </c>
      <c r="AP148" s="116"/>
      <c r="AQ148" s="1006" t="str">
        <f t="shared" si="79"/>
        <v>.</v>
      </c>
      <c r="AR148" s="1007" t="str">
        <f t="shared" si="72"/>
        <v>.</v>
      </c>
      <c r="AS148" s="1007" t="str">
        <f t="shared" si="73"/>
        <v>.</v>
      </c>
      <c r="AT148" s="1007" t="str">
        <f t="shared" si="74"/>
        <v>.</v>
      </c>
      <c r="AU148" s="1007" t="str">
        <f t="shared" si="75"/>
        <v>.</v>
      </c>
      <c r="AV148" s="1007" t="str">
        <f t="shared" si="76"/>
        <v>.</v>
      </c>
      <c r="AW148" s="990" t="str">
        <f t="shared" si="77"/>
        <v>.</v>
      </c>
      <c r="AX148" s="327"/>
      <c r="AY148" s="116"/>
      <c r="AZ148" s="1474"/>
      <c r="BA148" s="1474"/>
      <c r="BB148" s="1474"/>
    </row>
    <row r="149" spans="1:54" s="189" customFormat="1" x14ac:dyDescent="0.2">
      <c r="A149" s="183"/>
      <c r="B149" s="325"/>
      <c r="C149" s="194" t="s">
        <v>261</v>
      </c>
      <c r="D149" s="198" t="str">
        <f>IF('WK2 - Notional General Income'!D447="","",'WK2 - Notional General Income'!D447)</f>
        <v/>
      </c>
      <c r="E149" s="838" t="str">
        <f>IF('WK2 - Notional General Income'!M447=".",".",'WK2 - Notional General Income'!M447/'WK2 - Notional General Income'!E447)</f>
        <v>.</v>
      </c>
      <c r="F149" s="838" t="str">
        <f>IF('WK3 - Notional GI Yr1 YIELD'!M447=".",".",'WK3 - Notional GI Yr1 YIELD'!M447/'WK3 - Notional GI Yr1 YIELD'!E447)</f>
        <v>.</v>
      </c>
      <c r="G149" s="876"/>
      <c r="H149" s="876"/>
      <c r="I149" s="876"/>
      <c r="J149" s="876"/>
      <c r="K149" s="876"/>
      <c r="L149" s="876"/>
      <c r="M149" s="333"/>
      <c r="N149" s="116"/>
      <c r="O149" s="1019">
        <f>'WK2 - Notional General Income'!$E447</f>
        <v>0</v>
      </c>
      <c r="P149" s="1020">
        <f>'WK3 - Notional GI Yr1 YIELD'!$E447</f>
        <v>0</v>
      </c>
      <c r="Q149" s="101"/>
      <c r="R149" s="325"/>
      <c r="S149" s="1003" t="str">
        <f t="shared" si="59"/>
        <v>.</v>
      </c>
      <c r="T149" s="1004" t="str">
        <f t="shared" si="60"/>
        <v>.</v>
      </c>
      <c r="U149" s="1004" t="str">
        <f t="shared" ref="U149:Y168" si="80">IF(H149="",".",H149-G149)</f>
        <v>.</v>
      </c>
      <c r="V149" s="1004" t="str">
        <f t="shared" si="80"/>
        <v>.</v>
      </c>
      <c r="W149" s="1004" t="str">
        <f t="shared" si="80"/>
        <v>.</v>
      </c>
      <c r="X149" s="1004" t="str">
        <f t="shared" si="80"/>
        <v>.</v>
      </c>
      <c r="Y149" s="1005" t="str">
        <f t="shared" si="80"/>
        <v>.</v>
      </c>
      <c r="Z149" s="116"/>
      <c r="AA149" s="1006" t="str">
        <f t="shared" si="78"/>
        <v>.</v>
      </c>
      <c r="AB149" s="1007" t="str">
        <f t="shared" si="66"/>
        <v>.</v>
      </c>
      <c r="AC149" s="1007" t="str">
        <f t="shared" si="67"/>
        <v>.</v>
      </c>
      <c r="AD149" s="1007" t="str">
        <f t="shared" si="68"/>
        <v>.</v>
      </c>
      <c r="AE149" s="1007" t="str">
        <f t="shared" si="69"/>
        <v>.</v>
      </c>
      <c r="AF149" s="1007" t="str">
        <f t="shared" si="70"/>
        <v>.</v>
      </c>
      <c r="AG149" s="990" t="str">
        <f t="shared" si="71"/>
        <v>.</v>
      </c>
      <c r="AH149" s="116"/>
      <c r="AI149" s="1003" t="str">
        <f>IF(S149=".",".",SUM($S149:S149))</f>
        <v>.</v>
      </c>
      <c r="AJ149" s="1004" t="str">
        <f>IF(T149=".",".",SUM($S149:T149))</f>
        <v>.</v>
      </c>
      <c r="AK149" s="1004" t="str">
        <f>IF(U149=".",".",SUM($S149:U149))</f>
        <v>.</v>
      </c>
      <c r="AL149" s="1004" t="str">
        <f>IF(V149=".",".",SUM($S149:V149))</f>
        <v>.</v>
      </c>
      <c r="AM149" s="1004" t="str">
        <f>IF(W149=".",".",SUM($S149:W149))</f>
        <v>.</v>
      </c>
      <c r="AN149" s="1004" t="str">
        <f>IF(X149=".",".",SUM($S149:X149))</f>
        <v>.</v>
      </c>
      <c r="AO149" s="1005" t="str">
        <f>IF(Y149=".",".",SUM($S149:Y149))</f>
        <v>.</v>
      </c>
      <c r="AP149" s="116"/>
      <c r="AQ149" s="1006" t="str">
        <f t="shared" si="79"/>
        <v>.</v>
      </c>
      <c r="AR149" s="1007" t="str">
        <f t="shared" si="72"/>
        <v>.</v>
      </c>
      <c r="AS149" s="1007" t="str">
        <f t="shared" si="73"/>
        <v>.</v>
      </c>
      <c r="AT149" s="1007" t="str">
        <f t="shared" si="74"/>
        <v>.</v>
      </c>
      <c r="AU149" s="1007" t="str">
        <f t="shared" si="75"/>
        <v>.</v>
      </c>
      <c r="AV149" s="1007" t="str">
        <f t="shared" si="76"/>
        <v>.</v>
      </c>
      <c r="AW149" s="990" t="str">
        <f t="shared" si="77"/>
        <v>.</v>
      </c>
      <c r="AX149" s="327"/>
      <c r="AY149" s="116"/>
      <c r="AZ149" s="1474"/>
      <c r="BA149" s="1474"/>
      <c r="BB149" s="1474"/>
    </row>
    <row r="150" spans="1:54" s="190" customFormat="1" x14ac:dyDescent="0.2">
      <c r="A150" s="183"/>
      <c r="B150" s="325"/>
      <c r="C150" s="211"/>
      <c r="D150" s="211" t="s">
        <v>256</v>
      </c>
      <c r="E150" s="839" t="str">
        <f>IF($O150=0,".",SUMPRODUCT(E132:E149,$O132:$O149)/$O150)</f>
        <v>.</v>
      </c>
      <c r="F150" s="197" t="str">
        <f t="shared" ref="F150:L150" si="81">IF($P150=0,".",SUMPRODUCT(F132:F149,$P132:$P149)/$P150)</f>
        <v>.</v>
      </c>
      <c r="G150" s="197" t="str">
        <f t="shared" si="81"/>
        <v>.</v>
      </c>
      <c r="H150" s="197" t="str">
        <f t="shared" si="81"/>
        <v>.</v>
      </c>
      <c r="I150" s="197" t="str">
        <f t="shared" si="81"/>
        <v>.</v>
      </c>
      <c r="J150" s="197" t="str">
        <f t="shared" si="81"/>
        <v>.</v>
      </c>
      <c r="K150" s="197" t="str">
        <f t="shared" si="81"/>
        <v>.</v>
      </c>
      <c r="L150" s="197" t="str">
        <f t="shared" si="81"/>
        <v>.</v>
      </c>
      <c r="M150" s="333"/>
      <c r="N150" s="144"/>
      <c r="O150" s="1021">
        <f>SUM(O132:O139)</f>
        <v>0</v>
      </c>
      <c r="P150" s="1022">
        <f>SUM(P132:P139)</f>
        <v>0</v>
      </c>
      <c r="Q150" s="102"/>
      <c r="R150" s="334"/>
      <c r="S150" s="1012" t="str">
        <f t="shared" si="59"/>
        <v>.</v>
      </c>
      <c r="T150" s="1013" t="str">
        <f t="shared" si="60"/>
        <v>.</v>
      </c>
      <c r="U150" s="1013" t="str">
        <f t="shared" si="65"/>
        <v>.</v>
      </c>
      <c r="V150" s="1013" t="str">
        <f t="shared" si="65"/>
        <v>.</v>
      </c>
      <c r="W150" s="1013" t="str">
        <f t="shared" si="65"/>
        <v>.</v>
      </c>
      <c r="X150" s="1013" t="str">
        <f t="shared" si="65"/>
        <v>.</v>
      </c>
      <c r="Y150" s="1014" t="str">
        <f t="shared" si="65"/>
        <v>.</v>
      </c>
      <c r="Z150" s="144"/>
      <c r="AA150" s="1516" t="str">
        <f t="shared" si="78"/>
        <v>.</v>
      </c>
      <c r="AB150" s="1517" t="str">
        <f t="shared" si="66"/>
        <v>.</v>
      </c>
      <c r="AC150" s="1517" t="str">
        <f t="shared" si="67"/>
        <v>.</v>
      </c>
      <c r="AD150" s="1517" t="str">
        <f t="shared" si="68"/>
        <v>.</v>
      </c>
      <c r="AE150" s="1517" t="str">
        <f t="shared" si="69"/>
        <v>.</v>
      </c>
      <c r="AF150" s="1517" t="str">
        <f t="shared" si="70"/>
        <v>.</v>
      </c>
      <c r="AG150" s="1518" t="str">
        <f t="shared" si="71"/>
        <v>.</v>
      </c>
      <c r="AH150" s="144"/>
      <c r="AI150" s="1012" t="str">
        <f>IF(S150=".",".",SUM($S150:S150))</f>
        <v>.</v>
      </c>
      <c r="AJ150" s="1013" t="str">
        <f>IF(T150=".",".",SUM($S150:T150))</f>
        <v>.</v>
      </c>
      <c r="AK150" s="1013" t="str">
        <f>IF(U150=".",".",SUM($S150:U150))</f>
        <v>.</v>
      </c>
      <c r="AL150" s="1013" t="str">
        <f>IF(V150=".",".",SUM($S150:V150))</f>
        <v>.</v>
      </c>
      <c r="AM150" s="1013" t="str">
        <f>IF(W150=".",".",SUM($S150:W150))</f>
        <v>.</v>
      </c>
      <c r="AN150" s="1013" t="str">
        <f>IF(X150=".",".",SUM($S150:X150))</f>
        <v>.</v>
      </c>
      <c r="AO150" s="1014" t="str">
        <f>IF(Y150=".",".",SUM($S150:Y150))</f>
        <v>.</v>
      </c>
      <c r="AP150" s="116"/>
      <c r="AQ150" s="1516" t="str">
        <f t="shared" si="79"/>
        <v>.</v>
      </c>
      <c r="AR150" s="1517" t="str">
        <f t="shared" si="72"/>
        <v>.</v>
      </c>
      <c r="AS150" s="1517" t="str">
        <f t="shared" si="73"/>
        <v>.</v>
      </c>
      <c r="AT150" s="1517" t="str">
        <f t="shared" si="74"/>
        <v>.</v>
      </c>
      <c r="AU150" s="1517" t="str">
        <f t="shared" si="75"/>
        <v>.</v>
      </c>
      <c r="AV150" s="1517" t="str">
        <f t="shared" si="76"/>
        <v>.</v>
      </c>
      <c r="AW150" s="1518" t="str">
        <f t="shared" si="77"/>
        <v>.</v>
      </c>
      <c r="AX150" s="346"/>
      <c r="AY150" s="144"/>
      <c r="AZ150" s="102"/>
      <c r="BA150" s="102"/>
      <c r="BB150" s="102"/>
    </row>
    <row r="151" spans="1:54" s="189" customFormat="1" x14ac:dyDescent="0.2">
      <c r="A151" s="183"/>
      <c r="B151" s="325"/>
      <c r="C151" s="470" t="s">
        <v>158</v>
      </c>
      <c r="D151" s="471" t="str">
        <f>IF('WK2 - Notional General Income'!D230="","",'WK2 - Notional General Income'!D230)</f>
        <v/>
      </c>
      <c r="E151" s="836" t="str">
        <f>IF('WK2 - Notional General Income'!M230=".",".",'WK2 - Notional General Income'!M230/'WK2 - Notional General Income'!E230)</f>
        <v>.</v>
      </c>
      <c r="F151" s="836" t="str">
        <f>IF('WK3 - Notional GI Yr1 YIELD'!M230=".",".",'WK3 - Notional GI Yr1 YIELD'!M230/'WK3 - Notional GI Yr1 YIELD'!E230)</f>
        <v>.</v>
      </c>
      <c r="G151" s="873"/>
      <c r="H151" s="873"/>
      <c r="I151" s="873"/>
      <c r="J151" s="873"/>
      <c r="K151" s="873"/>
      <c r="L151" s="873"/>
      <c r="M151" s="333"/>
      <c r="N151" s="116"/>
      <c r="O151" s="1017">
        <f>'WK2 - Notional General Income'!$E230</f>
        <v>0</v>
      </c>
      <c r="P151" s="1018">
        <f>'WK3 - Notional GI Yr1 YIELD'!$E230</f>
        <v>0</v>
      </c>
      <c r="Q151" s="101"/>
      <c r="R151" s="325"/>
      <c r="S151" s="1000" t="str">
        <f t="shared" si="59"/>
        <v>.</v>
      </c>
      <c r="T151" s="1001" t="str">
        <f t="shared" si="60"/>
        <v>.</v>
      </c>
      <c r="U151" s="1001" t="str">
        <f t="shared" si="80"/>
        <v>.</v>
      </c>
      <c r="V151" s="1001" t="str">
        <f t="shared" si="80"/>
        <v>.</v>
      </c>
      <c r="W151" s="1001" t="str">
        <f t="shared" si="80"/>
        <v>.</v>
      </c>
      <c r="X151" s="1001" t="str">
        <f t="shared" si="80"/>
        <v>.</v>
      </c>
      <c r="Y151" s="1002" t="str">
        <f t="shared" si="80"/>
        <v>.</v>
      </c>
      <c r="Z151" s="116"/>
      <c r="AA151" s="1006" t="str">
        <f t="shared" si="78"/>
        <v>.</v>
      </c>
      <c r="AB151" s="1007" t="str">
        <f t="shared" si="66"/>
        <v>.</v>
      </c>
      <c r="AC151" s="1007" t="str">
        <f t="shared" si="67"/>
        <v>.</v>
      </c>
      <c r="AD151" s="1007" t="str">
        <f t="shared" si="68"/>
        <v>.</v>
      </c>
      <c r="AE151" s="1007" t="str">
        <f t="shared" si="69"/>
        <v>.</v>
      </c>
      <c r="AF151" s="1007" t="str">
        <f t="shared" si="70"/>
        <v>.</v>
      </c>
      <c r="AG151" s="990" t="str">
        <f t="shared" si="71"/>
        <v>.</v>
      </c>
      <c r="AH151" s="116"/>
      <c r="AI151" s="1000" t="str">
        <f>IF(S151=".",".",SUM($S151:S151))</f>
        <v>.</v>
      </c>
      <c r="AJ151" s="1001" t="str">
        <f>IF(T151=".",".",SUM($S151:T151))</f>
        <v>.</v>
      </c>
      <c r="AK151" s="1001" t="str">
        <f>IF(U151=".",".",SUM($S151:U151))</f>
        <v>.</v>
      </c>
      <c r="AL151" s="1001" t="str">
        <f>IF(V151=".",".",SUM($S151:V151))</f>
        <v>.</v>
      </c>
      <c r="AM151" s="1001" t="str">
        <f>IF(W151=".",".",SUM($S151:W151))</f>
        <v>.</v>
      </c>
      <c r="AN151" s="1001" t="str">
        <f>IF(X151=".",".",SUM($S151:X151))</f>
        <v>.</v>
      </c>
      <c r="AO151" s="1002" t="str">
        <f>IF(Y151=".",".",SUM($S151:Y151))</f>
        <v>.</v>
      </c>
      <c r="AP151" s="116"/>
      <c r="AQ151" s="1006" t="str">
        <f t="shared" si="79"/>
        <v>.</v>
      </c>
      <c r="AR151" s="1007" t="str">
        <f t="shared" si="72"/>
        <v>.</v>
      </c>
      <c r="AS151" s="1007" t="str">
        <f t="shared" si="73"/>
        <v>.</v>
      </c>
      <c r="AT151" s="1007" t="str">
        <f t="shared" si="74"/>
        <v>.</v>
      </c>
      <c r="AU151" s="1007" t="str">
        <f t="shared" si="75"/>
        <v>.</v>
      </c>
      <c r="AV151" s="1007" t="str">
        <f t="shared" si="76"/>
        <v>.</v>
      </c>
      <c r="AW151" s="990" t="str">
        <f t="shared" si="77"/>
        <v>.</v>
      </c>
      <c r="AX151" s="327"/>
      <c r="AY151" s="116"/>
      <c r="AZ151" s="1474"/>
      <c r="BA151" s="1474"/>
      <c r="BB151" s="1474"/>
    </row>
    <row r="152" spans="1:54" s="189" customFormat="1" x14ac:dyDescent="0.2">
      <c r="A152" s="183"/>
      <c r="B152" s="325"/>
      <c r="C152" s="472" t="s">
        <v>158</v>
      </c>
      <c r="D152" s="473" t="str">
        <f>IF('WK2 - Notional General Income'!D231="","",'WK2 - Notional General Income'!D231)</f>
        <v/>
      </c>
      <c r="E152" s="837" t="str">
        <f>IF('WK2 - Notional General Income'!M231=".",".",'WK2 - Notional General Income'!M231/'WK2 - Notional General Income'!E231)</f>
        <v>.</v>
      </c>
      <c r="F152" s="837" t="str">
        <f>IF('WK3 - Notional GI Yr1 YIELD'!M231=".",".",'WK3 - Notional GI Yr1 YIELD'!M231/'WK3 - Notional GI Yr1 YIELD'!E231)</f>
        <v>.</v>
      </c>
      <c r="G152" s="874"/>
      <c r="H152" s="874"/>
      <c r="I152" s="874"/>
      <c r="J152" s="874"/>
      <c r="K152" s="874"/>
      <c r="L152" s="874"/>
      <c r="M152" s="333"/>
      <c r="N152" s="116"/>
      <c r="O152" s="1019">
        <f>'WK2 - Notional General Income'!$E231</f>
        <v>0</v>
      </c>
      <c r="P152" s="1020">
        <f>'WK3 - Notional GI Yr1 YIELD'!$E231</f>
        <v>0</v>
      </c>
      <c r="Q152" s="101"/>
      <c r="R152" s="325"/>
      <c r="S152" s="1003" t="str">
        <f t="shared" si="59"/>
        <v>.</v>
      </c>
      <c r="T152" s="1004" t="str">
        <f t="shared" si="60"/>
        <v>.</v>
      </c>
      <c r="U152" s="1004" t="str">
        <f t="shared" si="80"/>
        <v>.</v>
      </c>
      <c r="V152" s="1004" t="str">
        <f t="shared" si="80"/>
        <v>.</v>
      </c>
      <c r="W152" s="1004" t="str">
        <f t="shared" si="80"/>
        <v>.</v>
      </c>
      <c r="X152" s="1004" t="str">
        <f t="shared" si="80"/>
        <v>.</v>
      </c>
      <c r="Y152" s="1005" t="str">
        <f t="shared" si="80"/>
        <v>.</v>
      </c>
      <c r="Z152" s="116"/>
      <c r="AA152" s="1006" t="str">
        <f t="shared" si="78"/>
        <v>.</v>
      </c>
      <c r="AB152" s="1007" t="str">
        <f t="shared" si="66"/>
        <v>.</v>
      </c>
      <c r="AC152" s="1007" t="str">
        <f t="shared" si="67"/>
        <v>.</v>
      </c>
      <c r="AD152" s="1007" t="str">
        <f t="shared" si="68"/>
        <v>.</v>
      </c>
      <c r="AE152" s="1007" t="str">
        <f t="shared" si="69"/>
        <v>.</v>
      </c>
      <c r="AF152" s="1007" t="str">
        <f t="shared" si="70"/>
        <v>.</v>
      </c>
      <c r="AG152" s="990" t="str">
        <f t="shared" si="71"/>
        <v>.</v>
      </c>
      <c r="AH152" s="116"/>
      <c r="AI152" s="1003" t="str">
        <f>IF(S152=".",".",SUM($S152:S152))</f>
        <v>.</v>
      </c>
      <c r="AJ152" s="1004" t="str">
        <f>IF(T152=".",".",SUM($S152:T152))</f>
        <v>.</v>
      </c>
      <c r="AK152" s="1004" t="str">
        <f>IF(U152=".",".",SUM($S152:U152))</f>
        <v>.</v>
      </c>
      <c r="AL152" s="1004" t="str">
        <f>IF(V152=".",".",SUM($S152:V152))</f>
        <v>.</v>
      </c>
      <c r="AM152" s="1004" t="str">
        <f>IF(W152=".",".",SUM($S152:W152))</f>
        <v>.</v>
      </c>
      <c r="AN152" s="1004" t="str">
        <f>IF(X152=".",".",SUM($S152:X152))</f>
        <v>.</v>
      </c>
      <c r="AO152" s="1005" t="str">
        <f>IF(Y152=".",".",SUM($S152:Y152))</f>
        <v>.</v>
      </c>
      <c r="AP152" s="116"/>
      <c r="AQ152" s="1006" t="str">
        <f t="shared" si="79"/>
        <v>.</v>
      </c>
      <c r="AR152" s="1007" t="str">
        <f t="shared" si="72"/>
        <v>.</v>
      </c>
      <c r="AS152" s="1007" t="str">
        <f t="shared" si="73"/>
        <v>.</v>
      </c>
      <c r="AT152" s="1007" t="str">
        <f t="shared" si="74"/>
        <v>.</v>
      </c>
      <c r="AU152" s="1007" t="str">
        <f t="shared" si="75"/>
        <v>.</v>
      </c>
      <c r="AV152" s="1007" t="str">
        <f t="shared" si="76"/>
        <v>.</v>
      </c>
      <c r="AW152" s="990" t="str">
        <f t="shared" si="77"/>
        <v>.</v>
      </c>
      <c r="AX152" s="327"/>
      <c r="AY152" s="116"/>
      <c r="AZ152" s="1474"/>
      <c r="BA152" s="1474"/>
      <c r="BB152" s="1474"/>
    </row>
    <row r="153" spans="1:54" s="189" customFormat="1" x14ac:dyDescent="0.2">
      <c r="A153" s="183"/>
      <c r="B153" s="325"/>
      <c r="C153" s="472" t="s">
        <v>158</v>
      </c>
      <c r="D153" s="473" t="str">
        <f>IF('WK2 - Notional General Income'!D232="","",'WK2 - Notional General Income'!D232)</f>
        <v/>
      </c>
      <c r="E153" s="837" t="str">
        <f>IF('WK2 - Notional General Income'!M232=".",".",'WK2 - Notional General Income'!M232/'WK2 - Notional General Income'!E232)</f>
        <v>.</v>
      </c>
      <c r="F153" s="837" t="str">
        <f>IF('WK3 - Notional GI Yr1 YIELD'!M232=".",".",'WK3 - Notional GI Yr1 YIELD'!M232/'WK3 - Notional GI Yr1 YIELD'!E232)</f>
        <v>.</v>
      </c>
      <c r="G153" s="874"/>
      <c r="H153" s="874"/>
      <c r="I153" s="874"/>
      <c r="J153" s="874"/>
      <c r="K153" s="874"/>
      <c r="L153" s="874"/>
      <c r="M153" s="333"/>
      <c r="N153" s="116"/>
      <c r="O153" s="1019">
        <f>'WK2 - Notional General Income'!$E232</f>
        <v>0</v>
      </c>
      <c r="P153" s="1020">
        <f>'WK3 - Notional GI Yr1 YIELD'!$E232</f>
        <v>0</v>
      </c>
      <c r="Q153" s="101"/>
      <c r="R153" s="325"/>
      <c r="S153" s="1003" t="str">
        <f t="shared" si="59"/>
        <v>.</v>
      </c>
      <c r="T153" s="1004" t="str">
        <f t="shared" si="60"/>
        <v>.</v>
      </c>
      <c r="U153" s="1004" t="str">
        <f t="shared" si="80"/>
        <v>.</v>
      </c>
      <c r="V153" s="1004" t="str">
        <f t="shared" si="80"/>
        <v>.</v>
      </c>
      <c r="W153" s="1004" t="str">
        <f t="shared" si="80"/>
        <v>.</v>
      </c>
      <c r="X153" s="1004" t="str">
        <f t="shared" si="80"/>
        <v>.</v>
      </c>
      <c r="Y153" s="1005" t="str">
        <f t="shared" si="80"/>
        <v>.</v>
      </c>
      <c r="Z153" s="116"/>
      <c r="AA153" s="1006" t="str">
        <f t="shared" si="78"/>
        <v>.</v>
      </c>
      <c r="AB153" s="1007" t="str">
        <f t="shared" si="66"/>
        <v>.</v>
      </c>
      <c r="AC153" s="1007" t="str">
        <f t="shared" si="67"/>
        <v>.</v>
      </c>
      <c r="AD153" s="1007" t="str">
        <f t="shared" si="68"/>
        <v>.</v>
      </c>
      <c r="AE153" s="1007" t="str">
        <f t="shared" si="69"/>
        <v>.</v>
      </c>
      <c r="AF153" s="1007" t="str">
        <f t="shared" si="70"/>
        <v>.</v>
      </c>
      <c r="AG153" s="990" t="str">
        <f t="shared" si="71"/>
        <v>.</v>
      </c>
      <c r="AH153" s="116"/>
      <c r="AI153" s="1003" t="str">
        <f>IF(S153=".",".",SUM($S153:S153))</f>
        <v>.</v>
      </c>
      <c r="AJ153" s="1004" t="str">
        <f>IF(T153=".",".",SUM($S153:T153))</f>
        <v>.</v>
      </c>
      <c r="AK153" s="1004" t="str">
        <f>IF(U153=".",".",SUM($S153:U153))</f>
        <v>.</v>
      </c>
      <c r="AL153" s="1004" t="str">
        <f>IF(V153=".",".",SUM($S153:V153))</f>
        <v>.</v>
      </c>
      <c r="AM153" s="1004" t="str">
        <f>IF(W153=".",".",SUM($S153:W153))</f>
        <v>.</v>
      </c>
      <c r="AN153" s="1004" t="str">
        <f>IF(X153=".",".",SUM($S153:X153))</f>
        <v>.</v>
      </c>
      <c r="AO153" s="1005" t="str">
        <f>IF(Y153=".",".",SUM($S153:Y153))</f>
        <v>.</v>
      </c>
      <c r="AP153" s="116"/>
      <c r="AQ153" s="1006" t="str">
        <f t="shared" si="79"/>
        <v>.</v>
      </c>
      <c r="AR153" s="1007" t="str">
        <f t="shared" si="72"/>
        <v>.</v>
      </c>
      <c r="AS153" s="1007" t="str">
        <f t="shared" si="73"/>
        <v>.</v>
      </c>
      <c r="AT153" s="1007" t="str">
        <f t="shared" si="74"/>
        <v>.</v>
      </c>
      <c r="AU153" s="1007" t="str">
        <f t="shared" si="75"/>
        <v>.</v>
      </c>
      <c r="AV153" s="1007" t="str">
        <f t="shared" si="76"/>
        <v>.</v>
      </c>
      <c r="AW153" s="990" t="str">
        <f t="shared" si="77"/>
        <v>.</v>
      </c>
      <c r="AX153" s="327"/>
      <c r="AY153" s="116"/>
      <c r="AZ153" s="1474"/>
      <c r="BA153" s="1474"/>
      <c r="BB153" s="1474"/>
    </row>
    <row r="154" spans="1:54" s="189" customFormat="1" x14ac:dyDescent="0.2">
      <c r="A154" s="183"/>
      <c r="B154" s="325"/>
      <c r="C154" s="472" t="s">
        <v>158</v>
      </c>
      <c r="D154" s="473" t="str">
        <f>IF('WK2 - Notional General Income'!D233="","",'WK2 - Notional General Income'!D233)</f>
        <v/>
      </c>
      <c r="E154" s="837" t="str">
        <f>IF('WK2 - Notional General Income'!M233=".",".",'WK2 - Notional General Income'!M233/'WK2 - Notional General Income'!E233)</f>
        <v>.</v>
      </c>
      <c r="F154" s="837" t="str">
        <f>IF('WK3 - Notional GI Yr1 YIELD'!M233=".",".",'WK3 - Notional GI Yr1 YIELD'!M233/'WK3 - Notional GI Yr1 YIELD'!E233)</f>
        <v>.</v>
      </c>
      <c r="G154" s="874"/>
      <c r="H154" s="874"/>
      <c r="I154" s="874"/>
      <c r="J154" s="874"/>
      <c r="K154" s="874"/>
      <c r="L154" s="874"/>
      <c r="M154" s="333"/>
      <c r="N154" s="116"/>
      <c r="O154" s="1019">
        <f>'WK2 - Notional General Income'!$E233</f>
        <v>0</v>
      </c>
      <c r="P154" s="1020">
        <f>'WK3 - Notional GI Yr1 YIELD'!$E233</f>
        <v>0</v>
      </c>
      <c r="Q154" s="101"/>
      <c r="R154" s="325"/>
      <c r="S154" s="1003" t="str">
        <f t="shared" si="59"/>
        <v>.</v>
      </c>
      <c r="T154" s="1004" t="str">
        <f t="shared" si="60"/>
        <v>.</v>
      </c>
      <c r="U154" s="1004" t="str">
        <f t="shared" si="80"/>
        <v>.</v>
      </c>
      <c r="V154" s="1004" t="str">
        <f t="shared" si="80"/>
        <v>.</v>
      </c>
      <c r="W154" s="1004" t="str">
        <f t="shared" si="80"/>
        <v>.</v>
      </c>
      <c r="X154" s="1004" t="str">
        <f t="shared" si="80"/>
        <v>.</v>
      </c>
      <c r="Y154" s="1005" t="str">
        <f t="shared" si="80"/>
        <v>.</v>
      </c>
      <c r="Z154" s="116"/>
      <c r="AA154" s="1006" t="str">
        <f t="shared" si="78"/>
        <v>.</v>
      </c>
      <c r="AB154" s="1007" t="str">
        <f t="shared" si="66"/>
        <v>.</v>
      </c>
      <c r="AC154" s="1007" t="str">
        <f t="shared" si="67"/>
        <v>.</v>
      </c>
      <c r="AD154" s="1007" t="str">
        <f t="shared" si="68"/>
        <v>.</v>
      </c>
      <c r="AE154" s="1007" t="str">
        <f t="shared" si="69"/>
        <v>.</v>
      </c>
      <c r="AF154" s="1007" t="str">
        <f t="shared" si="70"/>
        <v>.</v>
      </c>
      <c r="AG154" s="990" t="str">
        <f t="shared" si="71"/>
        <v>.</v>
      </c>
      <c r="AH154" s="116"/>
      <c r="AI154" s="1003" t="str">
        <f>IF(S154=".",".",SUM($S154:S154))</f>
        <v>.</v>
      </c>
      <c r="AJ154" s="1004" t="str">
        <f>IF(T154=".",".",SUM($S154:T154))</f>
        <v>.</v>
      </c>
      <c r="AK154" s="1004" t="str">
        <f>IF(U154=".",".",SUM($S154:U154))</f>
        <v>.</v>
      </c>
      <c r="AL154" s="1004" t="str">
        <f>IF(V154=".",".",SUM($S154:V154))</f>
        <v>.</v>
      </c>
      <c r="AM154" s="1004" t="str">
        <f>IF(W154=".",".",SUM($S154:W154))</f>
        <v>.</v>
      </c>
      <c r="AN154" s="1004" t="str">
        <f>IF(X154=".",".",SUM($S154:X154))</f>
        <v>.</v>
      </c>
      <c r="AO154" s="1005" t="str">
        <f>IF(Y154=".",".",SUM($S154:Y154))</f>
        <v>.</v>
      </c>
      <c r="AP154" s="116"/>
      <c r="AQ154" s="1006" t="str">
        <f t="shared" si="79"/>
        <v>.</v>
      </c>
      <c r="AR154" s="1007" t="str">
        <f t="shared" si="72"/>
        <v>.</v>
      </c>
      <c r="AS154" s="1007" t="str">
        <f t="shared" si="73"/>
        <v>.</v>
      </c>
      <c r="AT154" s="1007" t="str">
        <f t="shared" si="74"/>
        <v>.</v>
      </c>
      <c r="AU154" s="1007" t="str">
        <f t="shared" si="75"/>
        <v>.</v>
      </c>
      <c r="AV154" s="1007" t="str">
        <f t="shared" si="76"/>
        <v>.</v>
      </c>
      <c r="AW154" s="990" t="str">
        <f t="shared" si="77"/>
        <v>.</v>
      </c>
      <c r="AX154" s="327"/>
      <c r="AY154" s="116"/>
      <c r="AZ154" s="1474"/>
      <c r="BA154" s="1474"/>
      <c r="BB154" s="1474"/>
    </row>
    <row r="155" spans="1:54" s="189" customFormat="1" x14ac:dyDescent="0.2">
      <c r="A155" s="183"/>
      <c r="B155" s="325"/>
      <c r="C155" s="472" t="s">
        <v>158</v>
      </c>
      <c r="D155" s="473" t="str">
        <f>IF('WK2 - Notional General Income'!D234="","",'WK2 - Notional General Income'!D234)</f>
        <v/>
      </c>
      <c r="E155" s="837" t="str">
        <f>IF('WK2 - Notional General Income'!M234=".",".",'WK2 - Notional General Income'!M234/'WK2 - Notional General Income'!E234)</f>
        <v>.</v>
      </c>
      <c r="F155" s="837" t="str">
        <f>IF('WK3 - Notional GI Yr1 YIELD'!M234=".",".",'WK3 - Notional GI Yr1 YIELD'!M234/'WK3 - Notional GI Yr1 YIELD'!E234)</f>
        <v>.</v>
      </c>
      <c r="G155" s="874"/>
      <c r="H155" s="874"/>
      <c r="I155" s="874"/>
      <c r="J155" s="874"/>
      <c r="K155" s="874"/>
      <c r="L155" s="874"/>
      <c r="M155" s="333"/>
      <c r="N155" s="116"/>
      <c r="O155" s="1019">
        <f>'WK2 - Notional General Income'!$E234</f>
        <v>0</v>
      </c>
      <c r="P155" s="1020">
        <f>'WK3 - Notional GI Yr1 YIELD'!$E234</f>
        <v>0</v>
      </c>
      <c r="Q155" s="101"/>
      <c r="R155" s="325"/>
      <c r="S155" s="1003" t="str">
        <f t="shared" si="59"/>
        <v>.</v>
      </c>
      <c r="T155" s="1004" t="str">
        <f t="shared" si="60"/>
        <v>.</v>
      </c>
      <c r="U155" s="1004" t="str">
        <f t="shared" si="80"/>
        <v>.</v>
      </c>
      <c r="V155" s="1004" t="str">
        <f t="shared" si="80"/>
        <v>.</v>
      </c>
      <c r="W155" s="1004" t="str">
        <f t="shared" si="80"/>
        <v>.</v>
      </c>
      <c r="X155" s="1004" t="str">
        <f t="shared" si="80"/>
        <v>.</v>
      </c>
      <c r="Y155" s="1005" t="str">
        <f t="shared" si="80"/>
        <v>.</v>
      </c>
      <c r="Z155" s="116"/>
      <c r="AA155" s="1006" t="str">
        <f t="shared" si="78"/>
        <v>.</v>
      </c>
      <c r="AB155" s="1007" t="str">
        <f t="shared" si="66"/>
        <v>.</v>
      </c>
      <c r="AC155" s="1007" t="str">
        <f t="shared" si="67"/>
        <v>.</v>
      </c>
      <c r="AD155" s="1007" t="str">
        <f t="shared" si="68"/>
        <v>.</v>
      </c>
      <c r="AE155" s="1007" t="str">
        <f t="shared" si="69"/>
        <v>.</v>
      </c>
      <c r="AF155" s="1007" t="str">
        <f t="shared" si="70"/>
        <v>.</v>
      </c>
      <c r="AG155" s="990" t="str">
        <f t="shared" si="71"/>
        <v>.</v>
      </c>
      <c r="AH155" s="116"/>
      <c r="AI155" s="1003" t="str">
        <f>IF(S155=".",".",SUM($S155:S155))</f>
        <v>.</v>
      </c>
      <c r="AJ155" s="1004" t="str">
        <f>IF(T155=".",".",SUM($S155:T155))</f>
        <v>.</v>
      </c>
      <c r="AK155" s="1004" t="str">
        <f>IF(U155=".",".",SUM($S155:U155))</f>
        <v>.</v>
      </c>
      <c r="AL155" s="1004" t="str">
        <f>IF(V155=".",".",SUM($S155:V155))</f>
        <v>.</v>
      </c>
      <c r="AM155" s="1004" t="str">
        <f>IF(W155=".",".",SUM($S155:W155))</f>
        <v>.</v>
      </c>
      <c r="AN155" s="1004" t="str">
        <f>IF(X155=".",".",SUM($S155:X155))</f>
        <v>.</v>
      </c>
      <c r="AO155" s="1005" t="str">
        <f>IF(Y155=".",".",SUM($S155:Y155))</f>
        <v>.</v>
      </c>
      <c r="AP155" s="116"/>
      <c r="AQ155" s="1006" t="str">
        <f t="shared" si="79"/>
        <v>.</v>
      </c>
      <c r="AR155" s="1007" t="str">
        <f t="shared" si="72"/>
        <v>.</v>
      </c>
      <c r="AS155" s="1007" t="str">
        <f t="shared" si="73"/>
        <v>.</v>
      </c>
      <c r="AT155" s="1007" t="str">
        <f t="shared" si="74"/>
        <v>.</v>
      </c>
      <c r="AU155" s="1007" t="str">
        <f t="shared" si="75"/>
        <v>.</v>
      </c>
      <c r="AV155" s="1007" t="str">
        <f t="shared" si="76"/>
        <v>.</v>
      </c>
      <c r="AW155" s="990" t="str">
        <f t="shared" si="77"/>
        <v>.</v>
      </c>
      <c r="AX155" s="327"/>
      <c r="AY155" s="116"/>
      <c r="AZ155" s="1474"/>
      <c r="BA155" s="1474"/>
      <c r="BB155" s="1474"/>
    </row>
    <row r="156" spans="1:54" s="189" customFormat="1" x14ac:dyDescent="0.2">
      <c r="A156" s="183"/>
      <c r="B156" s="325"/>
      <c r="C156" s="472" t="s">
        <v>158</v>
      </c>
      <c r="D156" s="473" t="str">
        <f>IF('WK2 - Notional General Income'!D235="","",'WK2 - Notional General Income'!D235)</f>
        <v/>
      </c>
      <c r="E156" s="837" t="str">
        <f>IF('WK2 - Notional General Income'!M235=".",".",'WK2 - Notional General Income'!M235/'WK2 - Notional General Income'!E235)</f>
        <v>.</v>
      </c>
      <c r="F156" s="837" t="str">
        <f>IF('WK3 - Notional GI Yr1 YIELD'!M235=".",".",'WK3 - Notional GI Yr1 YIELD'!M235/'WK3 - Notional GI Yr1 YIELD'!E235)</f>
        <v>.</v>
      </c>
      <c r="G156" s="874"/>
      <c r="H156" s="874"/>
      <c r="I156" s="874"/>
      <c r="J156" s="874"/>
      <c r="K156" s="874"/>
      <c r="L156" s="874"/>
      <c r="M156" s="333"/>
      <c r="N156" s="116"/>
      <c r="O156" s="1019">
        <f>'WK2 - Notional General Income'!$E235</f>
        <v>0</v>
      </c>
      <c r="P156" s="1020">
        <f>'WK3 - Notional GI Yr1 YIELD'!$E235</f>
        <v>0</v>
      </c>
      <c r="Q156" s="101"/>
      <c r="R156" s="325"/>
      <c r="S156" s="1003" t="str">
        <f t="shared" si="59"/>
        <v>.</v>
      </c>
      <c r="T156" s="1004" t="str">
        <f t="shared" si="60"/>
        <v>.</v>
      </c>
      <c r="U156" s="1004" t="str">
        <f t="shared" si="80"/>
        <v>.</v>
      </c>
      <c r="V156" s="1004" t="str">
        <f t="shared" si="80"/>
        <v>.</v>
      </c>
      <c r="W156" s="1004" t="str">
        <f t="shared" si="80"/>
        <v>.</v>
      </c>
      <c r="X156" s="1004" t="str">
        <f t="shared" si="80"/>
        <v>.</v>
      </c>
      <c r="Y156" s="1005" t="str">
        <f t="shared" si="80"/>
        <v>.</v>
      </c>
      <c r="Z156" s="116"/>
      <c r="AA156" s="1006" t="str">
        <f t="shared" si="78"/>
        <v>.</v>
      </c>
      <c r="AB156" s="1007" t="str">
        <f t="shared" si="66"/>
        <v>.</v>
      </c>
      <c r="AC156" s="1007" t="str">
        <f t="shared" si="67"/>
        <v>.</v>
      </c>
      <c r="AD156" s="1007" t="str">
        <f t="shared" si="68"/>
        <v>.</v>
      </c>
      <c r="AE156" s="1007" t="str">
        <f t="shared" si="69"/>
        <v>.</v>
      </c>
      <c r="AF156" s="1007" t="str">
        <f t="shared" si="70"/>
        <v>.</v>
      </c>
      <c r="AG156" s="990" t="str">
        <f t="shared" si="71"/>
        <v>.</v>
      </c>
      <c r="AH156" s="116"/>
      <c r="AI156" s="1003" t="str">
        <f>IF(S156=".",".",SUM($S156:S156))</f>
        <v>.</v>
      </c>
      <c r="AJ156" s="1004" t="str">
        <f>IF(T156=".",".",SUM($S156:T156))</f>
        <v>.</v>
      </c>
      <c r="AK156" s="1004" t="str">
        <f>IF(U156=".",".",SUM($S156:U156))</f>
        <v>.</v>
      </c>
      <c r="AL156" s="1004" t="str">
        <f>IF(V156=".",".",SUM($S156:V156))</f>
        <v>.</v>
      </c>
      <c r="AM156" s="1004" t="str">
        <f>IF(W156=".",".",SUM($S156:W156))</f>
        <v>.</v>
      </c>
      <c r="AN156" s="1004" t="str">
        <f>IF(X156=".",".",SUM($S156:X156))</f>
        <v>.</v>
      </c>
      <c r="AO156" s="1005" t="str">
        <f>IF(Y156=".",".",SUM($S156:Y156))</f>
        <v>.</v>
      </c>
      <c r="AP156" s="116"/>
      <c r="AQ156" s="1006" t="str">
        <f t="shared" si="79"/>
        <v>.</v>
      </c>
      <c r="AR156" s="1007" t="str">
        <f t="shared" si="72"/>
        <v>.</v>
      </c>
      <c r="AS156" s="1007" t="str">
        <f t="shared" si="73"/>
        <v>.</v>
      </c>
      <c r="AT156" s="1007" t="str">
        <f t="shared" si="74"/>
        <v>.</v>
      </c>
      <c r="AU156" s="1007" t="str">
        <f t="shared" si="75"/>
        <v>.</v>
      </c>
      <c r="AV156" s="1007" t="str">
        <f t="shared" si="76"/>
        <v>.</v>
      </c>
      <c r="AW156" s="990" t="str">
        <f t="shared" si="77"/>
        <v>.</v>
      </c>
      <c r="AX156" s="327"/>
      <c r="AY156" s="116"/>
      <c r="AZ156" s="1474"/>
      <c r="BA156" s="1474"/>
      <c r="BB156" s="1474"/>
    </row>
    <row r="157" spans="1:54" s="189" customFormat="1" x14ac:dyDescent="0.2">
      <c r="A157" s="183"/>
      <c r="B157" s="325"/>
      <c r="C157" s="472" t="s">
        <v>158</v>
      </c>
      <c r="D157" s="473" t="str">
        <f>IF('WK2 - Notional General Income'!D236="","",'WK2 - Notional General Income'!D236)</f>
        <v/>
      </c>
      <c r="E157" s="837" t="str">
        <f>IF('WK2 - Notional General Income'!M236=".",".",'WK2 - Notional General Income'!M236/'WK2 - Notional General Income'!E236)</f>
        <v>.</v>
      </c>
      <c r="F157" s="837" t="str">
        <f>IF('WK3 - Notional GI Yr1 YIELD'!M236=".",".",'WK3 - Notional GI Yr1 YIELD'!M236/'WK3 - Notional GI Yr1 YIELD'!E236)</f>
        <v>.</v>
      </c>
      <c r="G157" s="874"/>
      <c r="H157" s="874"/>
      <c r="I157" s="874"/>
      <c r="J157" s="874"/>
      <c r="K157" s="874"/>
      <c r="L157" s="874"/>
      <c r="M157" s="333"/>
      <c r="N157" s="116"/>
      <c r="O157" s="1019">
        <f>'WK2 - Notional General Income'!$E236</f>
        <v>0</v>
      </c>
      <c r="P157" s="1020">
        <f>'WK3 - Notional GI Yr1 YIELD'!$E236</f>
        <v>0</v>
      </c>
      <c r="Q157" s="101"/>
      <c r="R157" s="325"/>
      <c r="S157" s="1003" t="str">
        <f t="shared" si="59"/>
        <v>.</v>
      </c>
      <c r="T157" s="1004" t="str">
        <f t="shared" si="60"/>
        <v>.</v>
      </c>
      <c r="U157" s="1004" t="str">
        <f t="shared" si="80"/>
        <v>.</v>
      </c>
      <c r="V157" s="1004" t="str">
        <f t="shared" si="80"/>
        <v>.</v>
      </c>
      <c r="W157" s="1004" t="str">
        <f t="shared" si="80"/>
        <v>.</v>
      </c>
      <c r="X157" s="1004" t="str">
        <f t="shared" si="80"/>
        <v>.</v>
      </c>
      <c r="Y157" s="1005" t="str">
        <f t="shared" si="80"/>
        <v>.</v>
      </c>
      <c r="Z157" s="116"/>
      <c r="AA157" s="1006" t="str">
        <f t="shared" si="78"/>
        <v>.</v>
      </c>
      <c r="AB157" s="1007" t="str">
        <f t="shared" si="66"/>
        <v>.</v>
      </c>
      <c r="AC157" s="1007" t="str">
        <f t="shared" si="67"/>
        <v>.</v>
      </c>
      <c r="AD157" s="1007" t="str">
        <f t="shared" si="68"/>
        <v>.</v>
      </c>
      <c r="AE157" s="1007" t="str">
        <f t="shared" si="69"/>
        <v>.</v>
      </c>
      <c r="AF157" s="1007" t="str">
        <f t="shared" si="70"/>
        <v>.</v>
      </c>
      <c r="AG157" s="990" t="str">
        <f t="shared" si="71"/>
        <v>.</v>
      </c>
      <c r="AH157" s="116"/>
      <c r="AI157" s="1003" t="str">
        <f>IF(S157=".",".",SUM($S157:S157))</f>
        <v>.</v>
      </c>
      <c r="AJ157" s="1004" t="str">
        <f>IF(T157=".",".",SUM($S157:T157))</f>
        <v>.</v>
      </c>
      <c r="AK157" s="1004" t="str">
        <f>IF(U157=".",".",SUM($S157:U157))</f>
        <v>.</v>
      </c>
      <c r="AL157" s="1004" t="str">
        <f>IF(V157=".",".",SUM($S157:V157))</f>
        <v>.</v>
      </c>
      <c r="AM157" s="1004" t="str">
        <f>IF(W157=".",".",SUM($S157:W157))</f>
        <v>.</v>
      </c>
      <c r="AN157" s="1004" t="str">
        <f>IF(X157=".",".",SUM($S157:X157))</f>
        <v>.</v>
      </c>
      <c r="AO157" s="1005" t="str">
        <f>IF(Y157=".",".",SUM($S157:Y157))</f>
        <v>.</v>
      </c>
      <c r="AP157" s="116"/>
      <c r="AQ157" s="1006" t="str">
        <f t="shared" si="79"/>
        <v>.</v>
      </c>
      <c r="AR157" s="1007" t="str">
        <f t="shared" si="72"/>
        <v>.</v>
      </c>
      <c r="AS157" s="1007" t="str">
        <f t="shared" si="73"/>
        <v>.</v>
      </c>
      <c r="AT157" s="1007" t="str">
        <f t="shared" si="74"/>
        <v>.</v>
      </c>
      <c r="AU157" s="1007" t="str">
        <f t="shared" si="75"/>
        <v>.</v>
      </c>
      <c r="AV157" s="1007" t="str">
        <f t="shared" si="76"/>
        <v>.</v>
      </c>
      <c r="AW157" s="990" t="str">
        <f t="shared" si="77"/>
        <v>.</v>
      </c>
      <c r="AX157" s="327"/>
      <c r="AY157" s="116"/>
      <c r="AZ157" s="1474"/>
      <c r="BA157" s="1474"/>
      <c r="BB157" s="1474"/>
    </row>
    <row r="158" spans="1:54" s="189" customFormat="1" ht="12.75" thickBot="1" x14ac:dyDescent="0.25">
      <c r="A158" s="183"/>
      <c r="B158" s="325"/>
      <c r="C158" s="1428" t="s">
        <v>158</v>
      </c>
      <c r="D158" s="1429" t="str">
        <f>IF('WK2 - Notional General Income'!D237="","",'WK2 - Notional General Income'!D237)</f>
        <v/>
      </c>
      <c r="E158" s="1430" t="str">
        <f>IF('WK2 - Notional General Income'!M237=".",".",'WK2 - Notional General Income'!M237/'WK2 - Notional General Income'!E237)</f>
        <v>.</v>
      </c>
      <c r="F158" s="1430" t="str">
        <f>IF('WK3 - Notional GI Yr1 YIELD'!M237=".",".",'WK3 - Notional GI Yr1 YIELD'!M237/'WK3 - Notional GI Yr1 YIELD'!E237)</f>
        <v>.</v>
      </c>
      <c r="G158" s="874"/>
      <c r="H158" s="874"/>
      <c r="I158" s="874"/>
      <c r="J158" s="874"/>
      <c r="K158" s="874"/>
      <c r="L158" s="874"/>
      <c r="M158" s="333"/>
      <c r="N158" s="116"/>
      <c r="O158" s="1019">
        <f>'WK2 - Notional General Income'!$E237</f>
        <v>0</v>
      </c>
      <c r="P158" s="1020">
        <f>'WK3 - Notional GI Yr1 YIELD'!$E237</f>
        <v>0</v>
      </c>
      <c r="Q158" s="101"/>
      <c r="R158" s="325"/>
      <c r="S158" s="1003" t="str">
        <f t="shared" ref="S158:S169" si="82">IF(OR(E158=".",F158="."),".",F158-E158)</f>
        <v>.</v>
      </c>
      <c r="T158" s="1004" t="str">
        <f t="shared" ref="T158:T169" si="83">IF(OR(F158=".",G158="."),".",G158-F158)</f>
        <v>.</v>
      </c>
      <c r="U158" s="1004" t="str">
        <f t="shared" si="80"/>
        <v>.</v>
      </c>
      <c r="V158" s="1004" t="str">
        <f t="shared" si="80"/>
        <v>.</v>
      </c>
      <c r="W158" s="1004" t="str">
        <f t="shared" si="80"/>
        <v>.</v>
      </c>
      <c r="X158" s="1004" t="str">
        <f t="shared" si="80"/>
        <v>.</v>
      </c>
      <c r="Y158" s="1005" t="str">
        <f t="shared" si="80"/>
        <v>.</v>
      </c>
      <c r="Z158" s="116"/>
      <c r="AA158" s="1006" t="str">
        <f t="shared" si="78"/>
        <v>.</v>
      </c>
      <c r="AB158" s="1007" t="str">
        <f t="shared" si="66"/>
        <v>.</v>
      </c>
      <c r="AC158" s="1007" t="str">
        <f t="shared" si="67"/>
        <v>.</v>
      </c>
      <c r="AD158" s="1007" t="str">
        <f t="shared" si="68"/>
        <v>.</v>
      </c>
      <c r="AE158" s="1007" t="str">
        <f t="shared" si="69"/>
        <v>.</v>
      </c>
      <c r="AF158" s="1007" t="str">
        <f t="shared" si="70"/>
        <v>.</v>
      </c>
      <c r="AG158" s="990" t="str">
        <f t="shared" si="71"/>
        <v>.</v>
      </c>
      <c r="AH158" s="116"/>
      <c r="AI158" s="1003" t="str">
        <f>IF(S158=".",".",SUM($S158:S158))</f>
        <v>.</v>
      </c>
      <c r="AJ158" s="1004" t="str">
        <f>IF(T158=".",".",SUM($S158:T158))</f>
        <v>.</v>
      </c>
      <c r="AK158" s="1004" t="str">
        <f>IF(U158=".",".",SUM($S158:U158))</f>
        <v>.</v>
      </c>
      <c r="AL158" s="1004" t="str">
        <f>IF(V158=".",".",SUM($S158:V158))</f>
        <v>.</v>
      </c>
      <c r="AM158" s="1004" t="str">
        <f>IF(W158=".",".",SUM($S158:W158))</f>
        <v>.</v>
      </c>
      <c r="AN158" s="1004" t="str">
        <f>IF(X158=".",".",SUM($S158:X158))</f>
        <v>.</v>
      </c>
      <c r="AO158" s="1005" t="str">
        <f>IF(Y158=".",".",SUM($S158:Y158))</f>
        <v>.</v>
      </c>
      <c r="AP158" s="116"/>
      <c r="AQ158" s="1006" t="str">
        <f t="shared" si="79"/>
        <v>.</v>
      </c>
      <c r="AR158" s="1007" t="str">
        <f t="shared" si="72"/>
        <v>.</v>
      </c>
      <c r="AS158" s="1007" t="str">
        <f t="shared" si="73"/>
        <v>.</v>
      </c>
      <c r="AT158" s="1007" t="str">
        <f t="shared" si="74"/>
        <v>.</v>
      </c>
      <c r="AU158" s="1007" t="str">
        <f t="shared" si="75"/>
        <v>.</v>
      </c>
      <c r="AV158" s="1007" t="str">
        <f t="shared" si="76"/>
        <v>.</v>
      </c>
      <c r="AW158" s="990" t="str">
        <f t="shared" si="77"/>
        <v>.</v>
      </c>
      <c r="AX158" s="327"/>
      <c r="AY158" s="116"/>
      <c r="AZ158" s="1474"/>
      <c r="BA158" s="1474"/>
      <c r="BB158" s="1474"/>
    </row>
    <row r="159" spans="1:54" s="189" customFormat="1" ht="12.75" thickTop="1" x14ac:dyDescent="0.2">
      <c r="A159" s="183"/>
      <c r="B159" s="325"/>
      <c r="C159" s="472" t="s">
        <v>261</v>
      </c>
      <c r="D159" s="473" t="str">
        <f>IF('WK2 - Notional General Income'!D448="","",'WK2 - Notional General Income'!D448)</f>
        <v/>
      </c>
      <c r="E159" s="837" t="str">
        <f>IF('WK2 - Notional General Income'!M448=".",".",'WK2 - Notional General Income'!M448/'WK2 - Notional General Income'!E448)</f>
        <v>.</v>
      </c>
      <c r="F159" s="837" t="str">
        <f>IF('WK3 - Notional GI Yr1 YIELD'!M448=".",".",'WK3 - Notional GI Yr1 YIELD'!M448/'WK3 - Notional GI Yr1 YIELD'!E448)</f>
        <v>.</v>
      </c>
      <c r="G159" s="874"/>
      <c r="H159" s="874"/>
      <c r="I159" s="874"/>
      <c r="J159" s="874"/>
      <c r="K159" s="874"/>
      <c r="L159" s="874"/>
      <c r="M159" s="333"/>
      <c r="N159" s="116"/>
      <c r="O159" s="1425">
        <f>'WK2 - Notional General Income'!$E448</f>
        <v>0</v>
      </c>
      <c r="P159" s="1426">
        <f>'WK3 - Notional GI Yr1 YIELD'!$E448</f>
        <v>0</v>
      </c>
      <c r="Q159" s="101"/>
      <c r="R159" s="325"/>
      <c r="S159" s="1003" t="str">
        <f t="shared" si="82"/>
        <v>.</v>
      </c>
      <c r="T159" s="1004" t="str">
        <f t="shared" si="83"/>
        <v>.</v>
      </c>
      <c r="U159" s="1004" t="str">
        <f t="shared" si="80"/>
        <v>.</v>
      </c>
      <c r="V159" s="1004" t="str">
        <f t="shared" si="80"/>
        <v>.</v>
      </c>
      <c r="W159" s="1004" t="str">
        <f t="shared" si="80"/>
        <v>.</v>
      </c>
      <c r="X159" s="1004" t="str">
        <f t="shared" si="80"/>
        <v>.</v>
      </c>
      <c r="Y159" s="1005" t="str">
        <f t="shared" si="80"/>
        <v>.</v>
      </c>
      <c r="Z159" s="116"/>
      <c r="AA159" s="1006" t="str">
        <f t="shared" si="78"/>
        <v>.</v>
      </c>
      <c r="AB159" s="1007" t="str">
        <f t="shared" si="66"/>
        <v>.</v>
      </c>
      <c r="AC159" s="1007" t="str">
        <f t="shared" si="67"/>
        <v>.</v>
      </c>
      <c r="AD159" s="1007" t="str">
        <f t="shared" si="68"/>
        <v>.</v>
      </c>
      <c r="AE159" s="1007" t="str">
        <f t="shared" si="69"/>
        <v>.</v>
      </c>
      <c r="AF159" s="1007" t="str">
        <f t="shared" si="70"/>
        <v>.</v>
      </c>
      <c r="AG159" s="990" t="str">
        <f t="shared" si="71"/>
        <v>.</v>
      </c>
      <c r="AH159" s="116"/>
      <c r="AI159" s="1003" t="str">
        <f>IF(S159=".",".",SUM($S159:S159))</f>
        <v>.</v>
      </c>
      <c r="AJ159" s="1004" t="str">
        <f>IF(T159=".",".",SUM($S159:T159))</f>
        <v>.</v>
      </c>
      <c r="AK159" s="1004" t="str">
        <f>IF(U159=".",".",SUM($S159:U159))</f>
        <v>.</v>
      </c>
      <c r="AL159" s="1004" t="str">
        <f>IF(V159=".",".",SUM($S159:V159))</f>
        <v>.</v>
      </c>
      <c r="AM159" s="1004" t="str">
        <f>IF(W159=".",".",SUM($S159:W159))</f>
        <v>.</v>
      </c>
      <c r="AN159" s="1004" t="str">
        <f>IF(X159=".",".",SUM($S159:X159))</f>
        <v>.</v>
      </c>
      <c r="AO159" s="1005" t="str">
        <f>IF(Y159=".",".",SUM($S159:Y159))</f>
        <v>.</v>
      </c>
      <c r="AP159" s="116"/>
      <c r="AQ159" s="1006" t="str">
        <f t="shared" si="79"/>
        <v>.</v>
      </c>
      <c r="AR159" s="1007" t="str">
        <f t="shared" si="72"/>
        <v>.</v>
      </c>
      <c r="AS159" s="1007" t="str">
        <f t="shared" si="73"/>
        <v>.</v>
      </c>
      <c r="AT159" s="1007" t="str">
        <f t="shared" si="74"/>
        <v>.</v>
      </c>
      <c r="AU159" s="1007" t="str">
        <f t="shared" si="75"/>
        <v>.</v>
      </c>
      <c r="AV159" s="1007" t="str">
        <f t="shared" si="76"/>
        <v>.</v>
      </c>
      <c r="AW159" s="990" t="str">
        <f t="shared" si="77"/>
        <v>.</v>
      </c>
      <c r="AX159" s="327"/>
      <c r="AY159" s="116"/>
      <c r="AZ159" s="1474"/>
      <c r="BA159" s="1474"/>
      <c r="BB159" s="1474"/>
    </row>
    <row r="160" spans="1:54" s="189" customFormat="1" x14ac:dyDescent="0.2">
      <c r="A160" s="183"/>
      <c r="B160" s="325"/>
      <c r="C160" s="472" t="s">
        <v>261</v>
      </c>
      <c r="D160" s="473" t="str">
        <f>IF('WK2 - Notional General Income'!D449="","",'WK2 - Notional General Income'!D449)</f>
        <v/>
      </c>
      <c r="E160" s="837" t="str">
        <f>IF('WK2 - Notional General Income'!M449=".",".",'WK2 - Notional General Income'!M449/'WK2 - Notional General Income'!E449)</f>
        <v>.</v>
      </c>
      <c r="F160" s="837" t="str">
        <f>IF('WK3 - Notional GI Yr1 YIELD'!M449=".",".",'WK3 - Notional GI Yr1 YIELD'!M449/'WK3 - Notional GI Yr1 YIELD'!E449)</f>
        <v>.</v>
      </c>
      <c r="G160" s="874"/>
      <c r="H160" s="874"/>
      <c r="I160" s="874"/>
      <c r="J160" s="874"/>
      <c r="K160" s="874"/>
      <c r="L160" s="874"/>
      <c r="M160" s="333"/>
      <c r="N160" s="116"/>
      <c r="O160" s="1019">
        <f>'WK2 - Notional General Income'!$E449</f>
        <v>0</v>
      </c>
      <c r="P160" s="1020">
        <f>'WK3 - Notional GI Yr1 YIELD'!$E449</f>
        <v>0</v>
      </c>
      <c r="Q160" s="101"/>
      <c r="R160" s="325"/>
      <c r="S160" s="1003" t="str">
        <f t="shared" si="82"/>
        <v>.</v>
      </c>
      <c r="T160" s="1004" t="str">
        <f t="shared" si="83"/>
        <v>.</v>
      </c>
      <c r="U160" s="1004" t="str">
        <f t="shared" si="80"/>
        <v>.</v>
      </c>
      <c r="V160" s="1004" t="str">
        <f t="shared" si="80"/>
        <v>.</v>
      </c>
      <c r="W160" s="1004" t="str">
        <f t="shared" si="80"/>
        <v>.</v>
      </c>
      <c r="X160" s="1004" t="str">
        <f t="shared" si="80"/>
        <v>.</v>
      </c>
      <c r="Y160" s="1005" t="str">
        <f t="shared" si="80"/>
        <v>.</v>
      </c>
      <c r="Z160" s="116"/>
      <c r="AA160" s="1006" t="str">
        <f t="shared" si="78"/>
        <v>.</v>
      </c>
      <c r="AB160" s="1007" t="str">
        <f t="shared" si="66"/>
        <v>.</v>
      </c>
      <c r="AC160" s="1007" t="str">
        <f t="shared" si="67"/>
        <v>.</v>
      </c>
      <c r="AD160" s="1007" t="str">
        <f t="shared" si="68"/>
        <v>.</v>
      </c>
      <c r="AE160" s="1007" t="str">
        <f t="shared" si="69"/>
        <v>.</v>
      </c>
      <c r="AF160" s="1007" t="str">
        <f t="shared" si="70"/>
        <v>.</v>
      </c>
      <c r="AG160" s="990" t="str">
        <f t="shared" si="71"/>
        <v>.</v>
      </c>
      <c r="AH160" s="116"/>
      <c r="AI160" s="1003" t="str">
        <f>IF(S160=".",".",SUM($S160:S160))</f>
        <v>.</v>
      </c>
      <c r="AJ160" s="1004" t="str">
        <f>IF(T160=".",".",SUM($S160:T160))</f>
        <v>.</v>
      </c>
      <c r="AK160" s="1004" t="str">
        <f>IF(U160=".",".",SUM($S160:U160))</f>
        <v>.</v>
      </c>
      <c r="AL160" s="1004" t="str">
        <f>IF(V160=".",".",SUM($S160:V160))</f>
        <v>.</v>
      </c>
      <c r="AM160" s="1004" t="str">
        <f>IF(W160=".",".",SUM($S160:W160))</f>
        <v>.</v>
      </c>
      <c r="AN160" s="1004" t="str">
        <f>IF(X160=".",".",SUM($S160:X160))</f>
        <v>.</v>
      </c>
      <c r="AO160" s="1005" t="str">
        <f>IF(Y160=".",".",SUM($S160:Y160))</f>
        <v>.</v>
      </c>
      <c r="AP160" s="116"/>
      <c r="AQ160" s="1006" t="str">
        <f t="shared" si="79"/>
        <v>.</v>
      </c>
      <c r="AR160" s="1007" t="str">
        <f t="shared" si="72"/>
        <v>.</v>
      </c>
      <c r="AS160" s="1007" t="str">
        <f t="shared" si="73"/>
        <v>.</v>
      </c>
      <c r="AT160" s="1007" t="str">
        <f t="shared" si="74"/>
        <v>.</v>
      </c>
      <c r="AU160" s="1007" t="str">
        <f t="shared" si="75"/>
        <v>.</v>
      </c>
      <c r="AV160" s="1007" t="str">
        <f t="shared" si="76"/>
        <v>.</v>
      </c>
      <c r="AW160" s="990" t="str">
        <f t="shared" si="77"/>
        <v>.</v>
      </c>
      <c r="AX160" s="327"/>
      <c r="AY160" s="116"/>
      <c r="AZ160" s="1474"/>
      <c r="BA160" s="1474"/>
      <c r="BB160" s="1474"/>
    </row>
    <row r="161" spans="1:54" s="189" customFormat="1" x14ac:dyDescent="0.2">
      <c r="A161" s="183"/>
      <c r="B161" s="325"/>
      <c r="C161" s="472" t="s">
        <v>261</v>
      </c>
      <c r="D161" s="473" t="str">
        <f>IF('WK2 - Notional General Income'!D450="","",'WK2 - Notional General Income'!D450)</f>
        <v/>
      </c>
      <c r="E161" s="837" t="str">
        <f>IF('WK2 - Notional General Income'!M450=".",".",'WK2 - Notional General Income'!M450/'WK2 - Notional General Income'!E450)</f>
        <v>.</v>
      </c>
      <c r="F161" s="837" t="str">
        <f>IF('WK3 - Notional GI Yr1 YIELD'!M450=".",".",'WK3 - Notional GI Yr1 YIELD'!M450/'WK3 - Notional GI Yr1 YIELD'!E450)</f>
        <v>.</v>
      </c>
      <c r="G161" s="874"/>
      <c r="H161" s="874"/>
      <c r="I161" s="874"/>
      <c r="J161" s="874"/>
      <c r="K161" s="874"/>
      <c r="L161" s="874"/>
      <c r="M161" s="333"/>
      <c r="N161" s="116"/>
      <c r="O161" s="1019">
        <f>'WK2 - Notional General Income'!$E450</f>
        <v>0</v>
      </c>
      <c r="P161" s="1020">
        <f>'WK3 - Notional GI Yr1 YIELD'!$E450</f>
        <v>0</v>
      </c>
      <c r="Q161" s="101"/>
      <c r="R161" s="325"/>
      <c r="S161" s="1003" t="str">
        <f t="shared" si="82"/>
        <v>.</v>
      </c>
      <c r="T161" s="1004" t="str">
        <f t="shared" si="83"/>
        <v>.</v>
      </c>
      <c r="U161" s="1004" t="str">
        <f t="shared" si="80"/>
        <v>.</v>
      </c>
      <c r="V161" s="1004" t="str">
        <f t="shared" si="80"/>
        <v>.</v>
      </c>
      <c r="W161" s="1004" t="str">
        <f t="shared" si="80"/>
        <v>.</v>
      </c>
      <c r="X161" s="1004" t="str">
        <f t="shared" si="80"/>
        <v>.</v>
      </c>
      <c r="Y161" s="1005" t="str">
        <f t="shared" si="80"/>
        <v>.</v>
      </c>
      <c r="Z161" s="116"/>
      <c r="AA161" s="1006" t="str">
        <f t="shared" si="78"/>
        <v>.</v>
      </c>
      <c r="AB161" s="1007" t="str">
        <f t="shared" si="66"/>
        <v>.</v>
      </c>
      <c r="AC161" s="1007" t="str">
        <f t="shared" si="67"/>
        <v>.</v>
      </c>
      <c r="AD161" s="1007" t="str">
        <f t="shared" si="68"/>
        <v>.</v>
      </c>
      <c r="AE161" s="1007" t="str">
        <f t="shared" si="69"/>
        <v>.</v>
      </c>
      <c r="AF161" s="1007" t="str">
        <f t="shared" si="70"/>
        <v>.</v>
      </c>
      <c r="AG161" s="990" t="str">
        <f t="shared" si="71"/>
        <v>.</v>
      </c>
      <c r="AH161" s="116"/>
      <c r="AI161" s="1003" t="str">
        <f>IF(S161=".",".",SUM($S161:S161))</f>
        <v>.</v>
      </c>
      <c r="AJ161" s="1004" t="str">
        <f>IF(T161=".",".",SUM($S161:T161))</f>
        <v>.</v>
      </c>
      <c r="AK161" s="1004" t="str">
        <f>IF(U161=".",".",SUM($S161:U161))</f>
        <v>.</v>
      </c>
      <c r="AL161" s="1004" t="str">
        <f>IF(V161=".",".",SUM($S161:V161))</f>
        <v>.</v>
      </c>
      <c r="AM161" s="1004" t="str">
        <f>IF(W161=".",".",SUM($S161:W161))</f>
        <v>.</v>
      </c>
      <c r="AN161" s="1004" t="str">
        <f>IF(X161=".",".",SUM($S161:X161))</f>
        <v>.</v>
      </c>
      <c r="AO161" s="1005" t="str">
        <f>IF(Y161=".",".",SUM($S161:Y161))</f>
        <v>.</v>
      </c>
      <c r="AP161" s="116"/>
      <c r="AQ161" s="1006" t="str">
        <f t="shared" si="79"/>
        <v>.</v>
      </c>
      <c r="AR161" s="1007" t="str">
        <f t="shared" si="72"/>
        <v>.</v>
      </c>
      <c r="AS161" s="1007" t="str">
        <f t="shared" si="73"/>
        <v>.</v>
      </c>
      <c r="AT161" s="1007" t="str">
        <f t="shared" si="74"/>
        <v>.</v>
      </c>
      <c r="AU161" s="1007" t="str">
        <f t="shared" si="75"/>
        <v>.</v>
      </c>
      <c r="AV161" s="1007" t="str">
        <f t="shared" si="76"/>
        <v>.</v>
      </c>
      <c r="AW161" s="990" t="str">
        <f t="shared" si="77"/>
        <v>.</v>
      </c>
      <c r="AX161" s="327"/>
      <c r="AY161" s="116"/>
      <c r="AZ161" s="1474"/>
      <c r="BA161" s="1474"/>
      <c r="BB161" s="1474"/>
    </row>
    <row r="162" spans="1:54" s="189" customFormat="1" x14ac:dyDescent="0.2">
      <c r="A162" s="183"/>
      <c r="B162" s="325"/>
      <c r="C162" s="472" t="s">
        <v>261</v>
      </c>
      <c r="D162" s="473" t="str">
        <f>IF('WK2 - Notional General Income'!D451="","",'WK2 - Notional General Income'!D451)</f>
        <v/>
      </c>
      <c r="E162" s="837" t="str">
        <f>IF('WK2 - Notional General Income'!M451=".",".",'WK2 - Notional General Income'!M451/'WK2 - Notional General Income'!E451)</f>
        <v>.</v>
      </c>
      <c r="F162" s="837" t="str">
        <f>IF('WK3 - Notional GI Yr1 YIELD'!M451=".",".",'WK3 - Notional GI Yr1 YIELD'!M451/'WK3 - Notional GI Yr1 YIELD'!E451)</f>
        <v>.</v>
      </c>
      <c r="G162" s="874"/>
      <c r="H162" s="874"/>
      <c r="I162" s="874"/>
      <c r="J162" s="874"/>
      <c r="K162" s="874"/>
      <c r="L162" s="874"/>
      <c r="M162" s="333"/>
      <c r="N162" s="116"/>
      <c r="O162" s="1019">
        <f>'WK2 - Notional General Income'!$E451</f>
        <v>0</v>
      </c>
      <c r="P162" s="1020">
        <f>'WK3 - Notional GI Yr1 YIELD'!$E451</f>
        <v>0</v>
      </c>
      <c r="Q162" s="101"/>
      <c r="R162" s="325"/>
      <c r="S162" s="1003" t="str">
        <f t="shared" si="82"/>
        <v>.</v>
      </c>
      <c r="T162" s="1004" t="str">
        <f t="shared" si="83"/>
        <v>.</v>
      </c>
      <c r="U162" s="1004" t="str">
        <f t="shared" si="80"/>
        <v>.</v>
      </c>
      <c r="V162" s="1004" t="str">
        <f t="shared" si="80"/>
        <v>.</v>
      </c>
      <c r="W162" s="1004" t="str">
        <f t="shared" si="80"/>
        <v>.</v>
      </c>
      <c r="X162" s="1004" t="str">
        <f t="shared" si="80"/>
        <v>.</v>
      </c>
      <c r="Y162" s="1005" t="str">
        <f t="shared" si="80"/>
        <v>.</v>
      </c>
      <c r="Z162" s="116"/>
      <c r="AA162" s="1006" t="str">
        <f t="shared" si="78"/>
        <v>.</v>
      </c>
      <c r="AB162" s="1007" t="str">
        <f t="shared" si="66"/>
        <v>.</v>
      </c>
      <c r="AC162" s="1007" t="str">
        <f t="shared" si="67"/>
        <v>.</v>
      </c>
      <c r="AD162" s="1007" t="str">
        <f t="shared" si="68"/>
        <v>.</v>
      </c>
      <c r="AE162" s="1007" t="str">
        <f t="shared" si="69"/>
        <v>.</v>
      </c>
      <c r="AF162" s="1007" t="str">
        <f t="shared" si="70"/>
        <v>.</v>
      </c>
      <c r="AG162" s="990" t="str">
        <f t="shared" si="71"/>
        <v>.</v>
      </c>
      <c r="AH162" s="116"/>
      <c r="AI162" s="1003" t="str">
        <f>IF(S162=".",".",SUM($S162:S162))</f>
        <v>.</v>
      </c>
      <c r="AJ162" s="1004" t="str">
        <f>IF(T162=".",".",SUM($S162:T162))</f>
        <v>.</v>
      </c>
      <c r="AK162" s="1004" t="str">
        <f>IF(U162=".",".",SUM($S162:U162))</f>
        <v>.</v>
      </c>
      <c r="AL162" s="1004" t="str">
        <f>IF(V162=".",".",SUM($S162:V162))</f>
        <v>.</v>
      </c>
      <c r="AM162" s="1004" t="str">
        <f>IF(W162=".",".",SUM($S162:W162))</f>
        <v>.</v>
      </c>
      <c r="AN162" s="1004" t="str">
        <f>IF(X162=".",".",SUM($S162:X162))</f>
        <v>.</v>
      </c>
      <c r="AO162" s="1005" t="str">
        <f>IF(Y162=".",".",SUM($S162:Y162))</f>
        <v>.</v>
      </c>
      <c r="AP162" s="116"/>
      <c r="AQ162" s="1006" t="str">
        <f t="shared" si="79"/>
        <v>.</v>
      </c>
      <c r="AR162" s="1007" t="str">
        <f t="shared" si="72"/>
        <v>.</v>
      </c>
      <c r="AS162" s="1007" t="str">
        <f t="shared" si="73"/>
        <v>.</v>
      </c>
      <c r="AT162" s="1007" t="str">
        <f t="shared" si="74"/>
        <v>.</v>
      </c>
      <c r="AU162" s="1007" t="str">
        <f t="shared" si="75"/>
        <v>.</v>
      </c>
      <c r="AV162" s="1007" t="str">
        <f t="shared" si="76"/>
        <v>.</v>
      </c>
      <c r="AW162" s="990" t="str">
        <f t="shared" si="77"/>
        <v>.</v>
      </c>
      <c r="AX162" s="327"/>
      <c r="AY162" s="116"/>
      <c r="AZ162" s="1474"/>
      <c r="BA162" s="1474"/>
      <c r="BB162" s="1474"/>
    </row>
    <row r="163" spans="1:54" s="189" customFormat="1" x14ac:dyDescent="0.2">
      <c r="A163" s="183"/>
      <c r="B163" s="325"/>
      <c r="C163" s="472" t="s">
        <v>261</v>
      </c>
      <c r="D163" s="473" t="str">
        <f>IF('WK2 - Notional General Income'!D452="","",'WK2 - Notional General Income'!D452)</f>
        <v/>
      </c>
      <c r="E163" s="837" t="str">
        <f>IF('WK2 - Notional General Income'!M452=".",".",'WK2 - Notional General Income'!M452/'WK2 - Notional General Income'!E452)</f>
        <v>.</v>
      </c>
      <c r="F163" s="837" t="str">
        <f>IF('WK3 - Notional GI Yr1 YIELD'!M452=".",".",'WK3 - Notional GI Yr1 YIELD'!M452/'WK3 - Notional GI Yr1 YIELD'!E452)</f>
        <v>.</v>
      </c>
      <c r="G163" s="874"/>
      <c r="H163" s="874"/>
      <c r="I163" s="874"/>
      <c r="J163" s="874"/>
      <c r="K163" s="874"/>
      <c r="L163" s="874"/>
      <c r="M163" s="333"/>
      <c r="N163" s="116"/>
      <c r="O163" s="1019">
        <f>'WK2 - Notional General Income'!$E452</f>
        <v>0</v>
      </c>
      <c r="P163" s="1020">
        <f>'WK3 - Notional GI Yr1 YIELD'!$E452</f>
        <v>0</v>
      </c>
      <c r="Q163" s="101"/>
      <c r="R163" s="325"/>
      <c r="S163" s="1003" t="str">
        <f t="shared" si="82"/>
        <v>.</v>
      </c>
      <c r="T163" s="1004" t="str">
        <f t="shared" si="83"/>
        <v>.</v>
      </c>
      <c r="U163" s="1004" t="str">
        <f t="shared" si="80"/>
        <v>.</v>
      </c>
      <c r="V163" s="1004" t="str">
        <f t="shared" si="80"/>
        <v>.</v>
      </c>
      <c r="W163" s="1004" t="str">
        <f t="shared" si="80"/>
        <v>.</v>
      </c>
      <c r="X163" s="1004" t="str">
        <f t="shared" si="80"/>
        <v>.</v>
      </c>
      <c r="Y163" s="1005" t="str">
        <f t="shared" si="80"/>
        <v>.</v>
      </c>
      <c r="Z163" s="116"/>
      <c r="AA163" s="1006" t="str">
        <f t="shared" si="78"/>
        <v>.</v>
      </c>
      <c r="AB163" s="1007" t="str">
        <f t="shared" si="66"/>
        <v>.</v>
      </c>
      <c r="AC163" s="1007" t="str">
        <f t="shared" si="67"/>
        <v>.</v>
      </c>
      <c r="AD163" s="1007" t="str">
        <f t="shared" si="68"/>
        <v>.</v>
      </c>
      <c r="AE163" s="1007" t="str">
        <f t="shared" si="69"/>
        <v>.</v>
      </c>
      <c r="AF163" s="1007" t="str">
        <f t="shared" si="70"/>
        <v>.</v>
      </c>
      <c r="AG163" s="990" t="str">
        <f t="shared" si="71"/>
        <v>.</v>
      </c>
      <c r="AH163" s="116"/>
      <c r="AI163" s="1003" t="str">
        <f>IF(S163=".",".",SUM($S163:S163))</f>
        <v>.</v>
      </c>
      <c r="AJ163" s="1004" t="str">
        <f>IF(T163=".",".",SUM($S163:T163))</f>
        <v>.</v>
      </c>
      <c r="AK163" s="1004" t="str">
        <f>IF(U163=".",".",SUM($S163:U163))</f>
        <v>.</v>
      </c>
      <c r="AL163" s="1004" t="str">
        <f>IF(V163=".",".",SUM($S163:V163))</f>
        <v>.</v>
      </c>
      <c r="AM163" s="1004" t="str">
        <f>IF(W163=".",".",SUM($S163:W163))</f>
        <v>.</v>
      </c>
      <c r="AN163" s="1004" t="str">
        <f>IF(X163=".",".",SUM($S163:X163))</f>
        <v>.</v>
      </c>
      <c r="AO163" s="1005" t="str">
        <f>IF(Y163=".",".",SUM($S163:Y163))</f>
        <v>.</v>
      </c>
      <c r="AP163" s="116"/>
      <c r="AQ163" s="1006" t="str">
        <f t="shared" si="79"/>
        <v>.</v>
      </c>
      <c r="AR163" s="1007" t="str">
        <f t="shared" si="72"/>
        <v>.</v>
      </c>
      <c r="AS163" s="1007" t="str">
        <f t="shared" si="73"/>
        <v>.</v>
      </c>
      <c r="AT163" s="1007" t="str">
        <f t="shared" si="74"/>
        <v>.</v>
      </c>
      <c r="AU163" s="1007" t="str">
        <f t="shared" si="75"/>
        <v>.</v>
      </c>
      <c r="AV163" s="1007" t="str">
        <f t="shared" si="76"/>
        <v>.</v>
      </c>
      <c r="AW163" s="990" t="str">
        <f t="shared" si="77"/>
        <v>.</v>
      </c>
      <c r="AX163" s="327"/>
      <c r="AY163" s="116"/>
      <c r="AZ163" s="1474"/>
      <c r="BA163" s="1474"/>
      <c r="BB163" s="1474"/>
    </row>
    <row r="164" spans="1:54" s="189" customFormat="1" x14ac:dyDescent="0.2">
      <c r="A164" s="183"/>
      <c r="B164" s="325"/>
      <c r="C164" s="472" t="s">
        <v>261</v>
      </c>
      <c r="D164" s="473" t="str">
        <f>IF('WK2 - Notional General Income'!D453="","",'WK2 - Notional General Income'!D453)</f>
        <v/>
      </c>
      <c r="E164" s="837" t="str">
        <f>IF('WK2 - Notional General Income'!M453=".",".",'WK2 - Notional General Income'!M453/'WK2 - Notional General Income'!E453)</f>
        <v>.</v>
      </c>
      <c r="F164" s="837" t="str">
        <f>IF('WK3 - Notional GI Yr1 YIELD'!M453=".",".",'WK3 - Notional GI Yr1 YIELD'!M453/'WK3 - Notional GI Yr1 YIELD'!E453)</f>
        <v>.</v>
      </c>
      <c r="G164" s="874"/>
      <c r="H164" s="874"/>
      <c r="I164" s="874"/>
      <c r="J164" s="874"/>
      <c r="K164" s="874"/>
      <c r="L164" s="874"/>
      <c r="M164" s="333"/>
      <c r="N164" s="116"/>
      <c r="O164" s="1019">
        <f>'WK2 - Notional General Income'!$E453</f>
        <v>0</v>
      </c>
      <c r="P164" s="1020">
        <f>'WK3 - Notional GI Yr1 YIELD'!$E453</f>
        <v>0</v>
      </c>
      <c r="Q164" s="101"/>
      <c r="R164" s="325"/>
      <c r="S164" s="1003" t="str">
        <f t="shared" si="82"/>
        <v>.</v>
      </c>
      <c r="T164" s="1004" t="str">
        <f t="shared" si="83"/>
        <v>.</v>
      </c>
      <c r="U164" s="1004" t="str">
        <f t="shared" si="80"/>
        <v>.</v>
      </c>
      <c r="V164" s="1004" t="str">
        <f t="shared" si="80"/>
        <v>.</v>
      </c>
      <c r="W164" s="1004" t="str">
        <f t="shared" si="80"/>
        <v>.</v>
      </c>
      <c r="X164" s="1004" t="str">
        <f t="shared" si="80"/>
        <v>.</v>
      </c>
      <c r="Y164" s="1005" t="str">
        <f t="shared" si="80"/>
        <v>.</v>
      </c>
      <c r="Z164" s="116"/>
      <c r="AA164" s="1006" t="str">
        <f t="shared" si="78"/>
        <v>.</v>
      </c>
      <c r="AB164" s="1007" t="str">
        <f t="shared" si="66"/>
        <v>.</v>
      </c>
      <c r="AC164" s="1007" t="str">
        <f t="shared" si="67"/>
        <v>.</v>
      </c>
      <c r="AD164" s="1007" t="str">
        <f t="shared" si="68"/>
        <v>.</v>
      </c>
      <c r="AE164" s="1007" t="str">
        <f t="shared" si="69"/>
        <v>.</v>
      </c>
      <c r="AF164" s="1007" t="str">
        <f t="shared" si="70"/>
        <v>.</v>
      </c>
      <c r="AG164" s="990" t="str">
        <f t="shared" si="71"/>
        <v>.</v>
      </c>
      <c r="AH164" s="116"/>
      <c r="AI164" s="1003" t="str">
        <f>IF(S164=".",".",SUM($S164:S164))</f>
        <v>.</v>
      </c>
      <c r="AJ164" s="1004" t="str">
        <f>IF(T164=".",".",SUM($S164:T164))</f>
        <v>.</v>
      </c>
      <c r="AK164" s="1004" t="str">
        <f>IF(U164=".",".",SUM($S164:U164))</f>
        <v>.</v>
      </c>
      <c r="AL164" s="1004" t="str">
        <f>IF(V164=".",".",SUM($S164:V164))</f>
        <v>.</v>
      </c>
      <c r="AM164" s="1004" t="str">
        <f>IF(W164=".",".",SUM($S164:W164))</f>
        <v>.</v>
      </c>
      <c r="AN164" s="1004" t="str">
        <f>IF(X164=".",".",SUM($S164:X164))</f>
        <v>.</v>
      </c>
      <c r="AO164" s="1005" t="str">
        <f>IF(Y164=".",".",SUM($S164:Y164))</f>
        <v>.</v>
      </c>
      <c r="AP164" s="116"/>
      <c r="AQ164" s="1006" t="str">
        <f t="shared" si="79"/>
        <v>.</v>
      </c>
      <c r="AR164" s="1007" t="str">
        <f t="shared" si="72"/>
        <v>.</v>
      </c>
      <c r="AS164" s="1007" t="str">
        <f t="shared" si="73"/>
        <v>.</v>
      </c>
      <c r="AT164" s="1007" t="str">
        <f t="shared" si="74"/>
        <v>.</v>
      </c>
      <c r="AU164" s="1007" t="str">
        <f t="shared" si="75"/>
        <v>.</v>
      </c>
      <c r="AV164" s="1007" t="str">
        <f t="shared" si="76"/>
        <v>.</v>
      </c>
      <c r="AW164" s="990" t="str">
        <f t="shared" si="77"/>
        <v>.</v>
      </c>
      <c r="AX164" s="327"/>
      <c r="AY164" s="116"/>
      <c r="AZ164" s="1474"/>
      <c r="BA164" s="1474"/>
      <c r="BB164" s="1474"/>
    </row>
    <row r="165" spans="1:54" s="189" customFormat="1" x14ac:dyDescent="0.2">
      <c r="A165" s="183"/>
      <c r="B165" s="325"/>
      <c r="C165" s="472" t="s">
        <v>261</v>
      </c>
      <c r="D165" s="473" t="str">
        <f>IF('WK2 - Notional General Income'!D454="","",'WK2 - Notional General Income'!D454)</f>
        <v/>
      </c>
      <c r="E165" s="837" t="str">
        <f>IF('WK2 - Notional General Income'!M454=".",".",'WK2 - Notional General Income'!M454/'WK2 - Notional General Income'!E454)</f>
        <v>.</v>
      </c>
      <c r="F165" s="837" t="str">
        <f>IF('WK3 - Notional GI Yr1 YIELD'!M454=".",".",'WK3 - Notional GI Yr1 YIELD'!M454/'WK3 - Notional GI Yr1 YIELD'!E454)</f>
        <v>.</v>
      </c>
      <c r="G165" s="874"/>
      <c r="H165" s="874"/>
      <c r="I165" s="874"/>
      <c r="J165" s="874"/>
      <c r="K165" s="874"/>
      <c r="L165" s="874"/>
      <c r="M165" s="333"/>
      <c r="N165" s="116"/>
      <c r="O165" s="1019">
        <f>'WK2 - Notional General Income'!$E454</f>
        <v>0</v>
      </c>
      <c r="P165" s="1020">
        <f>'WK3 - Notional GI Yr1 YIELD'!$E454</f>
        <v>0</v>
      </c>
      <c r="Q165" s="101"/>
      <c r="R165" s="325"/>
      <c r="S165" s="1003" t="str">
        <f t="shared" si="82"/>
        <v>.</v>
      </c>
      <c r="T165" s="1004" t="str">
        <f t="shared" si="83"/>
        <v>.</v>
      </c>
      <c r="U165" s="1004" t="str">
        <f t="shared" si="80"/>
        <v>.</v>
      </c>
      <c r="V165" s="1004" t="str">
        <f t="shared" si="80"/>
        <v>.</v>
      </c>
      <c r="W165" s="1004" t="str">
        <f t="shared" si="80"/>
        <v>.</v>
      </c>
      <c r="X165" s="1004" t="str">
        <f t="shared" si="80"/>
        <v>.</v>
      </c>
      <c r="Y165" s="1005" t="str">
        <f t="shared" si="80"/>
        <v>.</v>
      </c>
      <c r="Z165" s="116"/>
      <c r="AA165" s="1006" t="str">
        <f t="shared" si="78"/>
        <v>.</v>
      </c>
      <c r="AB165" s="1007" t="str">
        <f t="shared" si="66"/>
        <v>.</v>
      </c>
      <c r="AC165" s="1007" t="str">
        <f t="shared" si="67"/>
        <v>.</v>
      </c>
      <c r="AD165" s="1007" t="str">
        <f t="shared" si="68"/>
        <v>.</v>
      </c>
      <c r="AE165" s="1007" t="str">
        <f t="shared" si="69"/>
        <v>.</v>
      </c>
      <c r="AF165" s="1007" t="str">
        <f t="shared" si="70"/>
        <v>.</v>
      </c>
      <c r="AG165" s="990" t="str">
        <f t="shared" si="71"/>
        <v>.</v>
      </c>
      <c r="AH165" s="116"/>
      <c r="AI165" s="1003" t="str">
        <f>IF(S165=".",".",SUM($S165:S165))</f>
        <v>.</v>
      </c>
      <c r="AJ165" s="1004" t="str">
        <f>IF(T165=".",".",SUM($S165:T165))</f>
        <v>.</v>
      </c>
      <c r="AK165" s="1004" t="str">
        <f>IF(U165=".",".",SUM($S165:U165))</f>
        <v>.</v>
      </c>
      <c r="AL165" s="1004" t="str">
        <f>IF(V165=".",".",SUM($S165:V165))</f>
        <v>.</v>
      </c>
      <c r="AM165" s="1004" t="str">
        <f>IF(W165=".",".",SUM($S165:W165))</f>
        <v>.</v>
      </c>
      <c r="AN165" s="1004" t="str">
        <f>IF(X165=".",".",SUM($S165:X165))</f>
        <v>.</v>
      </c>
      <c r="AO165" s="1005" t="str">
        <f>IF(Y165=".",".",SUM($S165:Y165))</f>
        <v>.</v>
      </c>
      <c r="AP165" s="116"/>
      <c r="AQ165" s="1006" t="str">
        <f t="shared" si="79"/>
        <v>.</v>
      </c>
      <c r="AR165" s="1007" t="str">
        <f t="shared" si="72"/>
        <v>.</v>
      </c>
      <c r="AS165" s="1007" t="str">
        <f t="shared" si="73"/>
        <v>.</v>
      </c>
      <c r="AT165" s="1007" t="str">
        <f t="shared" si="74"/>
        <v>.</v>
      </c>
      <c r="AU165" s="1007" t="str">
        <f t="shared" si="75"/>
        <v>.</v>
      </c>
      <c r="AV165" s="1007" t="str">
        <f t="shared" si="76"/>
        <v>.</v>
      </c>
      <c r="AW165" s="990" t="str">
        <f t="shared" si="77"/>
        <v>.</v>
      </c>
      <c r="AX165" s="327"/>
      <c r="AY165" s="116"/>
      <c r="AZ165" s="1474"/>
      <c r="BA165" s="1474"/>
      <c r="BB165" s="1474"/>
    </row>
    <row r="166" spans="1:54" s="189" customFormat="1" x14ac:dyDescent="0.2">
      <c r="A166" s="183"/>
      <c r="B166" s="325"/>
      <c r="C166" s="472" t="s">
        <v>261</v>
      </c>
      <c r="D166" s="473" t="str">
        <f>IF('WK2 - Notional General Income'!D455="","",'WK2 - Notional General Income'!D455)</f>
        <v/>
      </c>
      <c r="E166" s="837" t="str">
        <f>IF('WK2 - Notional General Income'!M455=".",".",'WK2 - Notional General Income'!M455/'WK2 - Notional General Income'!E455)</f>
        <v>.</v>
      </c>
      <c r="F166" s="837" t="str">
        <f>IF('WK3 - Notional GI Yr1 YIELD'!M455=".",".",'WK3 - Notional GI Yr1 YIELD'!M455/'WK3 - Notional GI Yr1 YIELD'!E455)</f>
        <v>.</v>
      </c>
      <c r="G166" s="874"/>
      <c r="H166" s="874"/>
      <c r="I166" s="874"/>
      <c r="J166" s="874"/>
      <c r="K166" s="874"/>
      <c r="L166" s="874"/>
      <c r="M166" s="333"/>
      <c r="N166" s="116"/>
      <c r="O166" s="1019">
        <f>'WK2 - Notional General Income'!$E455</f>
        <v>0</v>
      </c>
      <c r="P166" s="1020">
        <f>'WK3 - Notional GI Yr1 YIELD'!$E455</f>
        <v>0</v>
      </c>
      <c r="Q166" s="101"/>
      <c r="R166" s="325"/>
      <c r="S166" s="1003" t="str">
        <f t="shared" si="82"/>
        <v>.</v>
      </c>
      <c r="T166" s="1004" t="str">
        <f t="shared" si="83"/>
        <v>.</v>
      </c>
      <c r="U166" s="1004" t="str">
        <f t="shared" si="80"/>
        <v>.</v>
      </c>
      <c r="V166" s="1004" t="str">
        <f t="shared" si="80"/>
        <v>.</v>
      </c>
      <c r="W166" s="1004" t="str">
        <f t="shared" si="80"/>
        <v>.</v>
      </c>
      <c r="X166" s="1004" t="str">
        <f t="shared" si="80"/>
        <v>.</v>
      </c>
      <c r="Y166" s="1005" t="str">
        <f t="shared" si="80"/>
        <v>.</v>
      </c>
      <c r="Z166" s="116"/>
      <c r="AA166" s="1006" t="str">
        <f t="shared" si="78"/>
        <v>.</v>
      </c>
      <c r="AB166" s="1007" t="str">
        <f t="shared" si="66"/>
        <v>.</v>
      </c>
      <c r="AC166" s="1007" t="str">
        <f t="shared" si="67"/>
        <v>.</v>
      </c>
      <c r="AD166" s="1007" t="str">
        <f t="shared" si="68"/>
        <v>.</v>
      </c>
      <c r="AE166" s="1007" t="str">
        <f t="shared" si="69"/>
        <v>.</v>
      </c>
      <c r="AF166" s="1007" t="str">
        <f t="shared" si="70"/>
        <v>.</v>
      </c>
      <c r="AG166" s="990" t="str">
        <f t="shared" si="71"/>
        <v>.</v>
      </c>
      <c r="AH166" s="116"/>
      <c r="AI166" s="1003" t="str">
        <f>IF(S166=".",".",SUM($S166:S166))</f>
        <v>.</v>
      </c>
      <c r="AJ166" s="1004" t="str">
        <f>IF(T166=".",".",SUM($S166:T166))</f>
        <v>.</v>
      </c>
      <c r="AK166" s="1004" t="str">
        <f>IF(U166=".",".",SUM($S166:U166))</f>
        <v>.</v>
      </c>
      <c r="AL166" s="1004" t="str">
        <f>IF(V166=".",".",SUM($S166:V166))</f>
        <v>.</v>
      </c>
      <c r="AM166" s="1004" t="str">
        <f>IF(W166=".",".",SUM($S166:W166))</f>
        <v>.</v>
      </c>
      <c r="AN166" s="1004" t="str">
        <f>IF(X166=".",".",SUM($S166:X166))</f>
        <v>.</v>
      </c>
      <c r="AO166" s="1005" t="str">
        <f>IF(Y166=".",".",SUM($S166:Y166))</f>
        <v>.</v>
      </c>
      <c r="AP166" s="116"/>
      <c r="AQ166" s="1006" t="str">
        <f t="shared" si="79"/>
        <v>.</v>
      </c>
      <c r="AR166" s="1007" t="str">
        <f t="shared" si="72"/>
        <v>.</v>
      </c>
      <c r="AS166" s="1007" t="str">
        <f t="shared" si="73"/>
        <v>.</v>
      </c>
      <c r="AT166" s="1007" t="str">
        <f t="shared" si="74"/>
        <v>.</v>
      </c>
      <c r="AU166" s="1007" t="str">
        <f t="shared" si="75"/>
        <v>.</v>
      </c>
      <c r="AV166" s="1007" t="str">
        <f t="shared" si="76"/>
        <v>.</v>
      </c>
      <c r="AW166" s="990" t="str">
        <f t="shared" si="77"/>
        <v>.</v>
      </c>
      <c r="AX166" s="327"/>
      <c r="AY166" s="116"/>
      <c r="AZ166" s="1474"/>
      <c r="BA166" s="1474"/>
      <c r="BB166" s="1474"/>
    </row>
    <row r="167" spans="1:54" s="189" customFormat="1" x14ac:dyDescent="0.2">
      <c r="A167" s="183"/>
      <c r="B167" s="325"/>
      <c r="C167" s="472" t="s">
        <v>261</v>
      </c>
      <c r="D167" s="473" t="str">
        <f>IF('WK2 - Notional General Income'!D456="","",'WK2 - Notional General Income'!D456)</f>
        <v/>
      </c>
      <c r="E167" s="837" t="str">
        <f>IF('WK2 - Notional General Income'!M456=".",".",'WK2 - Notional General Income'!M456/'WK2 - Notional General Income'!E456)</f>
        <v>.</v>
      </c>
      <c r="F167" s="837" t="str">
        <f>IF('WK3 - Notional GI Yr1 YIELD'!M456=".",".",'WK3 - Notional GI Yr1 YIELD'!M456/'WK3 - Notional GI Yr1 YIELD'!E456)</f>
        <v>.</v>
      </c>
      <c r="G167" s="874"/>
      <c r="H167" s="874"/>
      <c r="I167" s="874"/>
      <c r="J167" s="874"/>
      <c r="K167" s="874"/>
      <c r="L167" s="874"/>
      <c r="M167" s="333"/>
      <c r="N167" s="116"/>
      <c r="O167" s="1019">
        <f>'WK2 - Notional General Income'!$E456</f>
        <v>0</v>
      </c>
      <c r="P167" s="1020">
        <f>'WK3 - Notional GI Yr1 YIELD'!$E456</f>
        <v>0</v>
      </c>
      <c r="Q167" s="101"/>
      <c r="R167" s="325"/>
      <c r="S167" s="1003" t="str">
        <f t="shared" si="82"/>
        <v>.</v>
      </c>
      <c r="T167" s="1004" t="str">
        <f t="shared" si="83"/>
        <v>.</v>
      </c>
      <c r="U167" s="1004" t="str">
        <f t="shared" si="80"/>
        <v>.</v>
      </c>
      <c r="V167" s="1004" t="str">
        <f t="shared" si="80"/>
        <v>.</v>
      </c>
      <c r="W167" s="1004" t="str">
        <f t="shared" si="80"/>
        <v>.</v>
      </c>
      <c r="X167" s="1004" t="str">
        <f t="shared" si="80"/>
        <v>.</v>
      </c>
      <c r="Y167" s="1005" t="str">
        <f t="shared" si="80"/>
        <v>.</v>
      </c>
      <c r="Z167" s="116"/>
      <c r="AA167" s="1006" t="str">
        <f t="shared" si="78"/>
        <v>.</v>
      </c>
      <c r="AB167" s="1007" t="str">
        <f t="shared" si="66"/>
        <v>.</v>
      </c>
      <c r="AC167" s="1007" t="str">
        <f t="shared" si="67"/>
        <v>.</v>
      </c>
      <c r="AD167" s="1007" t="str">
        <f t="shared" si="68"/>
        <v>.</v>
      </c>
      <c r="AE167" s="1007" t="str">
        <f t="shared" si="69"/>
        <v>.</v>
      </c>
      <c r="AF167" s="1007" t="str">
        <f t="shared" si="70"/>
        <v>.</v>
      </c>
      <c r="AG167" s="990" t="str">
        <f t="shared" si="71"/>
        <v>.</v>
      </c>
      <c r="AH167" s="116"/>
      <c r="AI167" s="1003" t="str">
        <f>IF(S167=".",".",SUM($S167:S167))</f>
        <v>.</v>
      </c>
      <c r="AJ167" s="1004" t="str">
        <f>IF(T167=".",".",SUM($S167:T167))</f>
        <v>.</v>
      </c>
      <c r="AK167" s="1004" t="str">
        <f>IF(U167=".",".",SUM($S167:U167))</f>
        <v>.</v>
      </c>
      <c r="AL167" s="1004" t="str">
        <f>IF(V167=".",".",SUM($S167:V167))</f>
        <v>.</v>
      </c>
      <c r="AM167" s="1004" t="str">
        <f>IF(W167=".",".",SUM($S167:W167))</f>
        <v>.</v>
      </c>
      <c r="AN167" s="1004" t="str">
        <f>IF(X167=".",".",SUM($S167:X167))</f>
        <v>.</v>
      </c>
      <c r="AO167" s="1005" t="str">
        <f>IF(Y167=".",".",SUM($S167:Y167))</f>
        <v>.</v>
      </c>
      <c r="AP167" s="116"/>
      <c r="AQ167" s="1006" t="str">
        <f t="shared" si="79"/>
        <v>.</v>
      </c>
      <c r="AR167" s="1007" t="str">
        <f t="shared" si="72"/>
        <v>.</v>
      </c>
      <c r="AS167" s="1007" t="str">
        <f t="shared" si="73"/>
        <v>.</v>
      </c>
      <c r="AT167" s="1007" t="str">
        <f t="shared" si="74"/>
        <v>.</v>
      </c>
      <c r="AU167" s="1007" t="str">
        <f t="shared" si="75"/>
        <v>.</v>
      </c>
      <c r="AV167" s="1007" t="str">
        <f t="shared" si="76"/>
        <v>.</v>
      </c>
      <c r="AW167" s="990" t="str">
        <f t="shared" si="77"/>
        <v>.</v>
      </c>
      <c r="AX167" s="327"/>
      <c r="AY167" s="116"/>
      <c r="AZ167" s="1474"/>
      <c r="BA167" s="1474"/>
      <c r="BB167" s="1474"/>
    </row>
    <row r="168" spans="1:54" s="189" customFormat="1" x14ac:dyDescent="0.2">
      <c r="A168" s="183"/>
      <c r="B168" s="325"/>
      <c r="C168" s="194" t="s">
        <v>261</v>
      </c>
      <c r="D168" s="198" t="str">
        <f>IF('WK2 - Notional General Income'!D457="","",'WK2 - Notional General Income'!D457)</f>
        <v/>
      </c>
      <c r="E168" s="838" t="str">
        <f>IF('WK2 - Notional General Income'!M457=".",".",'WK2 - Notional General Income'!M457/'WK2 - Notional General Income'!E457)</f>
        <v>.</v>
      </c>
      <c r="F168" s="838" t="str">
        <f>IF('WK3 - Notional GI Yr1 YIELD'!M457=".",".",'WK3 - Notional GI Yr1 YIELD'!M457/'WK3 - Notional GI Yr1 YIELD'!E457)</f>
        <v>.</v>
      </c>
      <c r="G168" s="876"/>
      <c r="H168" s="876"/>
      <c r="I168" s="876"/>
      <c r="J168" s="876"/>
      <c r="K168" s="876"/>
      <c r="L168" s="876"/>
      <c r="M168" s="333"/>
      <c r="N168" s="116"/>
      <c r="O168" s="1019">
        <f>'WK2 - Notional General Income'!$E457</f>
        <v>0</v>
      </c>
      <c r="P168" s="1020">
        <f>'WK3 - Notional GI Yr1 YIELD'!$E457</f>
        <v>0</v>
      </c>
      <c r="Q168" s="101"/>
      <c r="R168" s="325"/>
      <c r="S168" s="1003" t="str">
        <f t="shared" si="82"/>
        <v>.</v>
      </c>
      <c r="T168" s="1004" t="str">
        <f t="shared" si="83"/>
        <v>.</v>
      </c>
      <c r="U168" s="1004" t="str">
        <f t="shared" si="80"/>
        <v>.</v>
      </c>
      <c r="V168" s="1004" t="str">
        <f t="shared" si="80"/>
        <v>.</v>
      </c>
      <c r="W168" s="1004" t="str">
        <f t="shared" si="80"/>
        <v>.</v>
      </c>
      <c r="X168" s="1004" t="str">
        <f t="shared" si="80"/>
        <v>.</v>
      </c>
      <c r="Y168" s="1005" t="str">
        <f t="shared" si="80"/>
        <v>.</v>
      </c>
      <c r="Z168" s="116"/>
      <c r="AA168" s="1006" t="str">
        <f t="shared" si="78"/>
        <v>.</v>
      </c>
      <c r="AB168" s="1007" t="str">
        <f t="shared" si="66"/>
        <v>.</v>
      </c>
      <c r="AC168" s="1007" t="str">
        <f t="shared" si="67"/>
        <v>.</v>
      </c>
      <c r="AD168" s="1007" t="str">
        <f t="shared" si="68"/>
        <v>.</v>
      </c>
      <c r="AE168" s="1007" t="str">
        <f t="shared" si="69"/>
        <v>.</v>
      </c>
      <c r="AF168" s="1007" t="str">
        <f t="shared" si="70"/>
        <v>.</v>
      </c>
      <c r="AG168" s="990" t="str">
        <f t="shared" si="71"/>
        <v>.</v>
      </c>
      <c r="AH168" s="116"/>
      <c r="AI168" s="1003" t="str">
        <f>IF(S168=".",".",SUM($S168:S168))</f>
        <v>.</v>
      </c>
      <c r="AJ168" s="1004" t="str">
        <f>IF(T168=".",".",SUM($S168:T168))</f>
        <v>.</v>
      </c>
      <c r="AK168" s="1004" t="str">
        <f>IF(U168=".",".",SUM($S168:U168))</f>
        <v>.</v>
      </c>
      <c r="AL168" s="1004" t="str">
        <f>IF(V168=".",".",SUM($S168:V168))</f>
        <v>.</v>
      </c>
      <c r="AM168" s="1004" t="str">
        <f>IF(W168=".",".",SUM($S168:W168))</f>
        <v>.</v>
      </c>
      <c r="AN168" s="1004" t="str">
        <f>IF(X168=".",".",SUM($S168:X168))</f>
        <v>.</v>
      </c>
      <c r="AO168" s="1005" t="str">
        <f>IF(Y168=".",".",SUM($S168:Y168))</f>
        <v>.</v>
      </c>
      <c r="AP168" s="116"/>
      <c r="AQ168" s="1006" t="str">
        <f t="shared" si="79"/>
        <v>.</v>
      </c>
      <c r="AR168" s="1007" t="str">
        <f t="shared" si="72"/>
        <v>.</v>
      </c>
      <c r="AS168" s="1007" t="str">
        <f t="shared" si="73"/>
        <v>.</v>
      </c>
      <c r="AT168" s="1007" t="str">
        <f t="shared" si="74"/>
        <v>.</v>
      </c>
      <c r="AU168" s="1007" t="str">
        <f t="shared" si="75"/>
        <v>.</v>
      </c>
      <c r="AV168" s="1007" t="str">
        <f t="shared" si="76"/>
        <v>.</v>
      </c>
      <c r="AW168" s="990" t="str">
        <f t="shared" si="77"/>
        <v>.</v>
      </c>
      <c r="AX168" s="327"/>
      <c r="AY168" s="116"/>
      <c r="AZ168" s="1474"/>
      <c r="BA168" s="1474"/>
      <c r="BB168" s="1474"/>
    </row>
    <row r="169" spans="1:54" s="190" customFormat="1" x14ac:dyDescent="0.2">
      <c r="A169" s="183"/>
      <c r="B169" s="325"/>
      <c r="C169" s="211"/>
      <c r="D169" s="211" t="s">
        <v>256</v>
      </c>
      <c r="E169" s="389" t="str">
        <f>IF($O169=0,".",SUMPRODUCT(E151:E168,$O151:$O168)/$O169)</f>
        <v>.</v>
      </c>
      <c r="F169" s="197" t="str">
        <f t="shared" ref="F169" si="84">IF($P169=0,".",SUMPRODUCT(F151:F168,$P151:$P168)/$P169)</f>
        <v>.</v>
      </c>
      <c r="G169" s="390" t="str">
        <f t="shared" ref="G169:L169" si="85">IF($P169=0,".",SUMPRODUCT(G151:G168,$P151:$P168)/$P169)</f>
        <v>.</v>
      </c>
      <c r="H169" s="390" t="str">
        <f t="shared" si="85"/>
        <v>.</v>
      </c>
      <c r="I169" s="390" t="str">
        <f t="shared" si="85"/>
        <v>.</v>
      </c>
      <c r="J169" s="390" t="str">
        <f t="shared" si="85"/>
        <v>.</v>
      </c>
      <c r="K169" s="390" t="str">
        <f t="shared" si="85"/>
        <v>.</v>
      </c>
      <c r="L169" s="390" t="str">
        <f t="shared" si="85"/>
        <v>.</v>
      </c>
      <c r="M169" s="333"/>
      <c r="N169" s="144"/>
      <c r="O169" s="1021">
        <f>SUM(O151:O158)</f>
        <v>0</v>
      </c>
      <c r="P169" s="1022">
        <f>SUM(P151:P158)</f>
        <v>0</v>
      </c>
      <c r="Q169" s="102"/>
      <c r="R169" s="334"/>
      <c r="S169" s="1012" t="str">
        <f t="shared" si="82"/>
        <v>.</v>
      </c>
      <c r="T169" s="1013" t="str">
        <f t="shared" si="83"/>
        <v>.</v>
      </c>
      <c r="U169" s="1013" t="str">
        <f t="shared" si="65"/>
        <v>.</v>
      </c>
      <c r="V169" s="1013" t="str">
        <f t="shared" si="65"/>
        <v>.</v>
      </c>
      <c r="W169" s="1013" t="str">
        <f t="shared" si="65"/>
        <v>.</v>
      </c>
      <c r="X169" s="1013" t="str">
        <f t="shared" si="65"/>
        <v>.</v>
      </c>
      <c r="Y169" s="1014" t="str">
        <f t="shared" si="65"/>
        <v>.</v>
      </c>
      <c r="Z169" s="144"/>
      <c r="AA169" s="1516" t="str">
        <f t="shared" si="78"/>
        <v>.</v>
      </c>
      <c r="AB169" s="1517" t="str">
        <f t="shared" si="66"/>
        <v>.</v>
      </c>
      <c r="AC169" s="1517" t="str">
        <f t="shared" si="67"/>
        <v>.</v>
      </c>
      <c r="AD169" s="1517" t="str">
        <f t="shared" si="68"/>
        <v>.</v>
      </c>
      <c r="AE169" s="1517" t="str">
        <f t="shared" si="69"/>
        <v>.</v>
      </c>
      <c r="AF169" s="1517" t="str">
        <f t="shared" si="70"/>
        <v>.</v>
      </c>
      <c r="AG169" s="1518" t="str">
        <f t="shared" si="71"/>
        <v>.</v>
      </c>
      <c r="AH169" s="144"/>
      <c r="AI169" s="1012" t="str">
        <f>IF(S169=".",".",SUM($S169:S169))</f>
        <v>.</v>
      </c>
      <c r="AJ169" s="1013" t="str">
        <f>IF(T169=".",".",SUM($S169:T169))</f>
        <v>.</v>
      </c>
      <c r="AK169" s="1013" t="str">
        <f>IF(U169=".",".",SUM($S169:U169))</f>
        <v>.</v>
      </c>
      <c r="AL169" s="1013" t="str">
        <f>IF(V169=".",".",SUM($S169:V169))</f>
        <v>.</v>
      </c>
      <c r="AM169" s="1013" t="str">
        <f>IF(W169=".",".",SUM($S169:W169))</f>
        <v>.</v>
      </c>
      <c r="AN169" s="1013" t="str">
        <f>IF(X169=".",".",SUM($S169:X169))</f>
        <v>.</v>
      </c>
      <c r="AO169" s="1014" t="str">
        <f>IF(Y169=".",".",SUM($S169:Y169))</f>
        <v>.</v>
      </c>
      <c r="AP169" s="116"/>
      <c r="AQ169" s="1516" t="str">
        <f t="shared" si="79"/>
        <v>.</v>
      </c>
      <c r="AR169" s="1517" t="str">
        <f t="shared" si="72"/>
        <v>.</v>
      </c>
      <c r="AS169" s="1517" t="str">
        <f t="shared" si="73"/>
        <v>.</v>
      </c>
      <c r="AT169" s="1517" t="str">
        <f t="shared" si="74"/>
        <v>.</v>
      </c>
      <c r="AU169" s="1517" t="str">
        <f t="shared" si="75"/>
        <v>.</v>
      </c>
      <c r="AV169" s="1517" t="str">
        <f t="shared" si="76"/>
        <v>.</v>
      </c>
      <c r="AW169" s="1518" t="str">
        <f t="shared" si="77"/>
        <v>.</v>
      </c>
      <c r="AX169" s="346"/>
      <c r="AY169" s="144"/>
      <c r="AZ169" s="102"/>
      <c r="BA169" s="102"/>
      <c r="BB169" s="102"/>
    </row>
    <row r="170" spans="1:54" s="189" customFormat="1" x14ac:dyDescent="0.2">
      <c r="A170" s="183"/>
      <c r="B170" s="325"/>
      <c r="C170" s="116"/>
      <c r="D170" s="116"/>
      <c r="E170" s="223"/>
      <c r="F170" s="223"/>
      <c r="G170" s="116"/>
      <c r="H170" s="116"/>
      <c r="I170" s="116"/>
      <c r="J170" s="116"/>
      <c r="K170" s="116"/>
      <c r="L170" s="116"/>
      <c r="M170" s="333"/>
      <c r="N170" s="116"/>
      <c r="O170" s="116"/>
      <c r="P170" s="116"/>
      <c r="Q170" s="101"/>
      <c r="R170" s="325"/>
      <c r="S170" s="386"/>
      <c r="T170" s="386"/>
      <c r="U170" s="386"/>
      <c r="V170" s="386"/>
      <c r="W170" s="386"/>
      <c r="X170" s="386"/>
      <c r="Y170" s="38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327"/>
      <c r="AY170" s="116"/>
      <c r="AZ170" s="1474"/>
      <c r="BA170" s="1474"/>
      <c r="BB170" s="1474"/>
    </row>
    <row r="171" spans="1:54" s="189" customFormat="1" x14ac:dyDescent="0.2">
      <c r="A171" s="183"/>
      <c r="B171" s="325"/>
      <c r="C171" s="144"/>
      <c r="D171" s="116"/>
      <c r="E171" s="223"/>
      <c r="F171" s="223"/>
      <c r="G171" s="116"/>
      <c r="H171" s="116"/>
      <c r="I171" s="116"/>
      <c r="J171" s="116"/>
      <c r="K171" s="116"/>
      <c r="L171" s="116"/>
      <c r="M171" s="333"/>
      <c r="N171" s="116"/>
      <c r="O171" s="116"/>
      <c r="P171" s="116"/>
      <c r="Q171" s="101"/>
      <c r="R171" s="325"/>
      <c r="S171" s="386"/>
      <c r="T171" s="386"/>
      <c r="U171" s="386"/>
      <c r="V171" s="386"/>
      <c r="W171" s="386"/>
      <c r="X171" s="386"/>
      <c r="Y171" s="38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327"/>
      <c r="AY171" s="116"/>
      <c r="AZ171" s="1474"/>
      <c r="BA171" s="1474"/>
      <c r="BB171" s="1474"/>
    </row>
    <row r="172" spans="1:54" s="189" customFormat="1" ht="9" customHeight="1" x14ac:dyDescent="0.2">
      <c r="A172" s="183"/>
      <c r="B172" s="325"/>
      <c r="C172" s="144"/>
      <c r="D172" s="116"/>
      <c r="E172" s="223"/>
      <c r="F172" s="223"/>
      <c r="G172" s="116"/>
      <c r="H172" s="116"/>
      <c r="I172" s="116"/>
      <c r="J172" s="116"/>
      <c r="K172" s="116"/>
      <c r="L172" s="116"/>
      <c r="M172" s="333"/>
      <c r="N172" s="116"/>
      <c r="O172" s="116"/>
      <c r="P172" s="116"/>
      <c r="Q172" s="101"/>
      <c r="R172" s="325"/>
      <c r="S172" s="386"/>
      <c r="T172" s="386"/>
      <c r="U172" s="386"/>
      <c r="V172" s="386"/>
      <c r="W172" s="386"/>
      <c r="X172" s="386"/>
      <c r="Y172" s="38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327"/>
      <c r="AY172" s="116"/>
      <c r="AZ172" s="1474"/>
      <c r="BA172" s="1474"/>
      <c r="BB172" s="1474"/>
    </row>
    <row r="173" spans="1:54" s="189" customFormat="1" ht="15" x14ac:dyDescent="0.25">
      <c r="A173" s="183"/>
      <c r="B173" s="325"/>
      <c r="C173" s="267" t="s">
        <v>351</v>
      </c>
      <c r="D173" s="268"/>
      <c r="E173" s="833"/>
      <c r="F173" s="834"/>
      <c r="G173" s="270"/>
      <c r="H173" s="270"/>
      <c r="I173" s="270"/>
      <c r="J173" s="381" t="str">
        <f>$H$21</f>
        <v>$ nominal per year</v>
      </c>
      <c r="K173" s="381"/>
      <c r="L173" s="271" t="str">
        <f>$F$3</f>
        <v>.</v>
      </c>
      <c r="M173" s="333"/>
      <c r="N173" s="116"/>
      <c r="O173" s="996" t="str">
        <f>O73</f>
        <v>Number of Assessments</v>
      </c>
      <c r="P173" s="388"/>
      <c r="Q173" s="101"/>
      <c r="R173" s="325"/>
      <c r="S173" s="1011" t="str">
        <f>S$21</f>
        <v>Annual increases (nominal $ per year)</v>
      </c>
      <c r="T173" s="116"/>
      <c r="U173" s="116"/>
      <c r="V173" s="116"/>
      <c r="W173" s="116"/>
      <c r="X173" s="116"/>
      <c r="Y173" s="116"/>
      <c r="Z173" s="116"/>
      <c r="AA173" s="1011" t="str">
        <f>AA$21</f>
        <v>Annual increases (%)</v>
      </c>
      <c r="AB173" s="116"/>
      <c r="AC173" s="116"/>
      <c r="AD173" s="116"/>
      <c r="AE173" s="116"/>
      <c r="AF173" s="116"/>
      <c r="AG173" s="116"/>
      <c r="AH173" s="116"/>
      <c r="AI173" s="1011" t="str">
        <f>AI$21</f>
        <v>Cumulative increases (nominal $ per year)</v>
      </c>
      <c r="AJ173" s="116"/>
      <c r="AK173" s="116"/>
      <c r="AL173" s="116"/>
      <c r="AM173" s="116"/>
      <c r="AN173" s="116"/>
      <c r="AO173" s="116"/>
      <c r="AP173" s="116"/>
      <c r="AQ173" s="1011" t="str">
        <f>AQ$21</f>
        <v>Cumulative increases (%)</v>
      </c>
      <c r="AR173" s="116"/>
      <c r="AS173" s="116"/>
      <c r="AT173" s="116"/>
      <c r="AU173" s="116"/>
      <c r="AV173" s="116"/>
      <c r="AW173" s="116"/>
      <c r="AX173" s="327"/>
      <c r="AY173" s="116"/>
      <c r="AZ173" s="1474"/>
      <c r="BA173" s="1474"/>
      <c r="BB173" s="1474"/>
    </row>
    <row r="174" spans="1:54" s="189" customFormat="1" ht="39" customHeight="1" x14ac:dyDescent="0.2">
      <c r="A174" s="183"/>
      <c r="B174" s="325"/>
      <c r="C174" s="262" t="s">
        <v>169</v>
      </c>
      <c r="D174" s="263" t="s">
        <v>203</v>
      </c>
      <c r="E174" s="264" t="s">
        <v>338</v>
      </c>
      <c r="F174" s="264" t="s">
        <v>339</v>
      </c>
      <c r="G174" s="264" t="s">
        <v>340</v>
      </c>
      <c r="H174" s="264" t="s">
        <v>341</v>
      </c>
      <c r="I174" s="264" t="s">
        <v>342</v>
      </c>
      <c r="J174" s="264" t="s">
        <v>343</v>
      </c>
      <c r="K174" s="264" t="s">
        <v>344</v>
      </c>
      <c r="L174" s="264" t="s">
        <v>345</v>
      </c>
      <c r="M174" s="333"/>
      <c r="N174" s="116"/>
      <c r="O174" s="392"/>
      <c r="P174" s="124"/>
      <c r="Q174" s="101"/>
      <c r="R174" s="325"/>
      <c r="S174" s="265" t="s">
        <v>537</v>
      </c>
      <c r="T174" s="387"/>
      <c r="U174" s="387"/>
      <c r="V174" s="387"/>
      <c r="W174" s="387"/>
      <c r="X174" s="387"/>
      <c r="Y174" s="388"/>
      <c r="Z174" s="116"/>
      <c r="AA174" s="996" t="str">
        <f>$S174</f>
        <v xml:space="preserve">Average Rates - without proposed special variation </v>
      </c>
      <c r="AB174" s="387"/>
      <c r="AC174" s="387"/>
      <c r="AD174" s="387"/>
      <c r="AE174" s="387"/>
      <c r="AF174" s="387"/>
      <c r="AG174" s="388"/>
      <c r="AH174" s="116"/>
      <c r="AI174" s="996" t="str">
        <f>$S174</f>
        <v xml:space="preserve">Average Rates - without proposed special variation </v>
      </c>
      <c r="AJ174" s="387"/>
      <c r="AK174" s="387"/>
      <c r="AL174" s="387"/>
      <c r="AM174" s="387"/>
      <c r="AN174" s="387"/>
      <c r="AO174" s="388"/>
      <c r="AP174" s="116"/>
      <c r="AQ174" s="996" t="str">
        <f>$S174</f>
        <v xml:space="preserve">Average Rates - without proposed special variation </v>
      </c>
      <c r="AR174" s="387"/>
      <c r="AS174" s="387"/>
      <c r="AT174" s="387"/>
      <c r="AU174" s="387"/>
      <c r="AV174" s="387"/>
      <c r="AW174" s="388"/>
      <c r="AX174" s="327"/>
      <c r="AY174" s="116"/>
      <c r="AZ174" s="1474"/>
      <c r="BA174" s="1474"/>
      <c r="BB174" s="1474"/>
    </row>
    <row r="175" spans="1:54" s="189" customFormat="1" x14ac:dyDescent="0.2">
      <c r="A175" s="183"/>
      <c r="B175" s="325"/>
      <c r="C175" s="194"/>
      <c r="D175" s="194"/>
      <c r="E175" s="835" t="str">
        <f t="shared" ref="E175:L175" si="86">E74</f>
        <v>2020-21</v>
      </c>
      <c r="F175" s="835" t="str">
        <f t="shared" si="86"/>
        <v>2021-22</v>
      </c>
      <c r="G175" s="208" t="str">
        <f t="shared" si="86"/>
        <v>2022-23</v>
      </c>
      <c r="H175" s="208" t="str">
        <f t="shared" si="86"/>
        <v>2023-24</v>
      </c>
      <c r="I175" s="208" t="str">
        <f t="shared" si="86"/>
        <v>2024-25</v>
      </c>
      <c r="J175" s="208" t="str">
        <f t="shared" si="86"/>
        <v>2025-26</v>
      </c>
      <c r="K175" s="208" t="str">
        <f t="shared" si="86"/>
        <v>2026-27</v>
      </c>
      <c r="L175" s="208" t="str">
        <f t="shared" si="86"/>
        <v>2027-28</v>
      </c>
      <c r="M175" s="333"/>
      <c r="N175" s="116"/>
      <c r="O175" s="1015" t="str">
        <f t="shared" ref="O175:P194" si="87">O74</f>
        <v>2020-21</v>
      </c>
      <c r="P175" s="1016" t="str">
        <f t="shared" si="87"/>
        <v>2021-22</v>
      </c>
      <c r="Q175" s="101"/>
      <c r="R175" s="325"/>
      <c r="S175" s="997" t="str">
        <f>S$23</f>
        <v>Year 1</v>
      </c>
      <c r="T175" s="998" t="str">
        <f t="shared" ref="T175:Y175" si="88">T$23</f>
        <v>Year 2</v>
      </c>
      <c r="U175" s="998" t="str">
        <f t="shared" si="88"/>
        <v>Year 3</v>
      </c>
      <c r="V175" s="998" t="str">
        <f t="shared" si="88"/>
        <v>Year 4</v>
      </c>
      <c r="W175" s="998" t="str">
        <f t="shared" si="88"/>
        <v>Year 5</v>
      </c>
      <c r="X175" s="998" t="str">
        <f t="shared" si="88"/>
        <v>Year 6</v>
      </c>
      <c r="Y175" s="999" t="str">
        <f t="shared" si="88"/>
        <v>Year 7</v>
      </c>
      <c r="Z175" s="112"/>
      <c r="AA175" s="997" t="str">
        <f t="shared" ref="AA175:AG175" si="89">AA$23</f>
        <v>Year 1</v>
      </c>
      <c r="AB175" s="998" t="str">
        <f t="shared" si="89"/>
        <v>Year 2</v>
      </c>
      <c r="AC175" s="998" t="str">
        <f t="shared" si="89"/>
        <v>Year 3</v>
      </c>
      <c r="AD175" s="998" t="str">
        <f t="shared" si="89"/>
        <v>Year 4</v>
      </c>
      <c r="AE175" s="998" t="str">
        <f t="shared" si="89"/>
        <v>Year 5</v>
      </c>
      <c r="AF175" s="998" t="str">
        <f t="shared" si="89"/>
        <v>Year 6</v>
      </c>
      <c r="AG175" s="999" t="str">
        <f t="shared" si="89"/>
        <v>Year 7</v>
      </c>
      <c r="AH175" s="112"/>
      <c r="AI175" s="997" t="str">
        <f>AI$23</f>
        <v>Year 1</v>
      </c>
      <c r="AJ175" s="998" t="str">
        <f t="shared" ref="AJ175:AO175" si="90">AJ$23</f>
        <v>Year 2</v>
      </c>
      <c r="AK175" s="998" t="str">
        <f t="shared" si="90"/>
        <v>Year 3</v>
      </c>
      <c r="AL175" s="998" t="str">
        <f t="shared" si="90"/>
        <v>Year 4</v>
      </c>
      <c r="AM175" s="998" t="str">
        <f t="shared" si="90"/>
        <v>Year 5</v>
      </c>
      <c r="AN175" s="998" t="str">
        <f t="shared" si="90"/>
        <v>Year 6</v>
      </c>
      <c r="AO175" s="999" t="str">
        <f t="shared" si="90"/>
        <v>Year 7</v>
      </c>
      <c r="AP175" s="112"/>
      <c r="AQ175" s="997" t="str">
        <f>AQ$23</f>
        <v>Year 1</v>
      </c>
      <c r="AR175" s="998" t="str">
        <f t="shared" ref="AR175:AW175" si="91">AR$23</f>
        <v>Year 2</v>
      </c>
      <c r="AS175" s="998" t="str">
        <f t="shared" si="91"/>
        <v>Year 3</v>
      </c>
      <c r="AT175" s="998" t="str">
        <f t="shared" si="91"/>
        <v>Year 4</v>
      </c>
      <c r="AU175" s="998" t="str">
        <f t="shared" si="91"/>
        <v>Year 5</v>
      </c>
      <c r="AV175" s="998" t="str">
        <f t="shared" si="91"/>
        <v>Year 6</v>
      </c>
      <c r="AW175" s="999" t="str">
        <f t="shared" si="91"/>
        <v>Year 7</v>
      </c>
      <c r="AX175" s="327"/>
      <c r="AY175" s="116"/>
      <c r="AZ175" s="1474"/>
      <c r="BA175" s="1474"/>
      <c r="BB175" s="1474"/>
    </row>
    <row r="176" spans="1:54" s="189" customFormat="1" x14ac:dyDescent="0.2">
      <c r="A176" s="183"/>
      <c r="B176" s="325"/>
      <c r="C176" s="471" t="str">
        <f t="shared" ref="C176:E193" si="92">C75</f>
        <v>Residential</v>
      </c>
      <c r="D176" s="471" t="str">
        <f t="shared" si="92"/>
        <v/>
      </c>
      <c r="E176" s="836" t="str">
        <f t="shared" si="92"/>
        <v>.</v>
      </c>
      <c r="F176" s="877"/>
      <c r="G176" s="1208"/>
      <c r="H176" s="1208"/>
      <c r="I176" s="1208"/>
      <c r="J176" s="1208"/>
      <c r="K176" s="873"/>
      <c r="L176" s="1206"/>
      <c r="M176" s="333"/>
      <c r="N176" s="116"/>
      <c r="O176" s="1019">
        <f t="shared" si="87"/>
        <v>0</v>
      </c>
      <c r="P176" s="1020">
        <f t="shared" si="87"/>
        <v>0</v>
      </c>
      <c r="Q176" s="101"/>
      <c r="R176" s="325"/>
      <c r="S176" s="1000" t="str">
        <f t="shared" ref="S176:Y195" si="93">IF(F176="",".",F176-E176)</f>
        <v>.</v>
      </c>
      <c r="T176" s="1001" t="str">
        <f t="shared" si="93"/>
        <v>.</v>
      </c>
      <c r="U176" s="1001" t="str">
        <f t="shared" si="93"/>
        <v>.</v>
      </c>
      <c r="V176" s="1001" t="str">
        <f t="shared" si="93"/>
        <v>.</v>
      </c>
      <c r="W176" s="1001" t="str">
        <f t="shared" si="93"/>
        <v>.</v>
      </c>
      <c r="X176" s="1001" t="str">
        <f t="shared" si="93"/>
        <v>.</v>
      </c>
      <c r="Y176" s="1002" t="str">
        <f t="shared" si="93"/>
        <v>.</v>
      </c>
      <c r="Z176" s="116"/>
      <c r="AA176" s="1513" t="str">
        <f t="shared" ref="AA176:AA239" si="94">IFERROR(F176/E176-1,".")</f>
        <v>.</v>
      </c>
      <c r="AB176" s="1514" t="str">
        <f t="shared" ref="AB176:AB239" si="95">IFERROR(G176/F176-1,".")</f>
        <v>.</v>
      </c>
      <c r="AC176" s="1514" t="str">
        <f t="shared" ref="AC176:AC239" si="96">IFERROR(H176/G176-1,".")</f>
        <v>.</v>
      </c>
      <c r="AD176" s="1514" t="str">
        <f t="shared" ref="AD176:AD239" si="97">IFERROR(I176/H176-1,".")</f>
        <v>.</v>
      </c>
      <c r="AE176" s="1514" t="str">
        <f t="shared" ref="AE176:AE239" si="98">IFERROR(J176/I176-1,".")</f>
        <v>.</v>
      </c>
      <c r="AF176" s="1514" t="str">
        <f t="shared" ref="AF176:AF239" si="99">IFERROR(K176/J176-1,".")</f>
        <v>.</v>
      </c>
      <c r="AG176" s="1515" t="str">
        <f t="shared" ref="AG176:AG239" si="100">IFERROR(L176/K176-1,".")</f>
        <v>.</v>
      </c>
      <c r="AH176" s="116"/>
      <c r="AI176" s="1000" t="str">
        <f>IF(S176=".",".",SUM($S176:S176))</f>
        <v>.</v>
      </c>
      <c r="AJ176" s="1001" t="str">
        <f>IF(T176=".",".",SUM($S176:T176))</f>
        <v>.</v>
      </c>
      <c r="AK176" s="1001" t="str">
        <f>IF(U176=".",".",SUM($S176:U176))</f>
        <v>.</v>
      </c>
      <c r="AL176" s="1001" t="str">
        <f>IF(V176=".",".",SUM($S176:V176))</f>
        <v>.</v>
      </c>
      <c r="AM176" s="1001" t="str">
        <f>IF(W176=".",".",SUM($S176:W176))</f>
        <v>.</v>
      </c>
      <c r="AN176" s="1001" t="str">
        <f>IF(X176=".",".",SUM($S176:X176))</f>
        <v>.</v>
      </c>
      <c r="AO176" s="1002" t="str">
        <f>IF(Y176=".",".",SUM($S176:Y176))</f>
        <v>.</v>
      </c>
      <c r="AP176" s="116"/>
      <c r="AQ176" s="1513" t="str">
        <f t="shared" ref="AQ176:AQ239" si="101">IFERROR(F176/$E176-1,".")</f>
        <v>.</v>
      </c>
      <c r="AR176" s="1514" t="str">
        <f t="shared" ref="AR176:AR239" si="102">IFERROR(G176/$E176-1,".")</f>
        <v>.</v>
      </c>
      <c r="AS176" s="1514" t="str">
        <f t="shared" ref="AS176:AS239" si="103">IFERROR(H176/$E176-1,".")</f>
        <v>.</v>
      </c>
      <c r="AT176" s="1514" t="str">
        <f t="shared" ref="AT176:AT239" si="104">IFERROR(I176/$E176-1,".")</f>
        <v>.</v>
      </c>
      <c r="AU176" s="1514" t="str">
        <f t="shared" ref="AU176:AU239" si="105">IFERROR(J176/$E176-1,".")</f>
        <v>.</v>
      </c>
      <c r="AV176" s="1514" t="str">
        <f t="shared" ref="AV176:AV239" si="106">IFERROR(K176/$E176-1,".")</f>
        <v>.</v>
      </c>
      <c r="AW176" s="1515" t="str">
        <f t="shared" ref="AW176:AW239" si="107">IFERROR(L176/$E176-1,".")</f>
        <v>.</v>
      </c>
      <c r="AX176" s="327"/>
      <c r="AY176" s="116"/>
      <c r="AZ176" s="1474"/>
      <c r="BA176" s="1474"/>
      <c r="BB176" s="1474"/>
    </row>
    <row r="177" spans="1:54" s="189" customFormat="1" x14ac:dyDescent="0.2">
      <c r="A177" s="183"/>
      <c r="B177" s="325"/>
      <c r="C177" s="473" t="str">
        <f t="shared" si="92"/>
        <v>Residential</v>
      </c>
      <c r="D177" s="473" t="str">
        <f t="shared" si="92"/>
        <v/>
      </c>
      <c r="E177" s="837" t="str">
        <f t="shared" si="92"/>
        <v>.</v>
      </c>
      <c r="F177" s="878"/>
      <c r="G177" s="874"/>
      <c r="H177" s="874"/>
      <c r="I177" s="874"/>
      <c r="J177" s="874"/>
      <c r="K177" s="874"/>
      <c r="L177" s="878"/>
      <c r="M177" s="333"/>
      <c r="N177" s="116"/>
      <c r="O177" s="1019">
        <f t="shared" si="87"/>
        <v>0</v>
      </c>
      <c r="P177" s="1020">
        <f t="shared" si="87"/>
        <v>0</v>
      </c>
      <c r="Q177" s="101"/>
      <c r="R177" s="325"/>
      <c r="S177" s="1003" t="str">
        <f t="shared" si="93"/>
        <v>.</v>
      </c>
      <c r="T177" s="1004" t="str">
        <f t="shared" si="93"/>
        <v>.</v>
      </c>
      <c r="U177" s="1004" t="str">
        <f t="shared" si="93"/>
        <v>.</v>
      </c>
      <c r="V177" s="1004" t="str">
        <f t="shared" si="93"/>
        <v>.</v>
      </c>
      <c r="W177" s="1004" t="str">
        <f t="shared" si="93"/>
        <v>.</v>
      </c>
      <c r="X177" s="1004" t="str">
        <f t="shared" si="93"/>
        <v>.</v>
      </c>
      <c r="Y177" s="1005" t="str">
        <f t="shared" si="93"/>
        <v>.</v>
      </c>
      <c r="Z177" s="116"/>
      <c r="AA177" s="1006" t="str">
        <f t="shared" si="94"/>
        <v>.</v>
      </c>
      <c r="AB177" s="1007" t="str">
        <f t="shared" si="95"/>
        <v>.</v>
      </c>
      <c r="AC177" s="1007" t="str">
        <f t="shared" si="96"/>
        <v>.</v>
      </c>
      <c r="AD177" s="1007" t="str">
        <f t="shared" si="97"/>
        <v>.</v>
      </c>
      <c r="AE177" s="1007" t="str">
        <f t="shared" si="98"/>
        <v>.</v>
      </c>
      <c r="AF177" s="1007" t="str">
        <f t="shared" si="99"/>
        <v>.</v>
      </c>
      <c r="AG177" s="990" t="str">
        <f t="shared" si="100"/>
        <v>.</v>
      </c>
      <c r="AH177" s="116"/>
      <c r="AI177" s="1003" t="str">
        <f>IF(S177=".",".",SUM($S177:S177))</f>
        <v>.</v>
      </c>
      <c r="AJ177" s="1004" t="str">
        <f>IF(T177=".",".",SUM($S177:T177))</f>
        <v>.</v>
      </c>
      <c r="AK177" s="1004" t="str">
        <f>IF(U177=".",".",SUM($S177:U177))</f>
        <v>.</v>
      </c>
      <c r="AL177" s="1004" t="str">
        <f>IF(V177=".",".",SUM($S177:V177))</f>
        <v>.</v>
      </c>
      <c r="AM177" s="1004" t="str">
        <f>IF(W177=".",".",SUM($S177:W177))</f>
        <v>.</v>
      </c>
      <c r="AN177" s="1004" t="str">
        <f>IF(X177=".",".",SUM($S177:X177))</f>
        <v>.</v>
      </c>
      <c r="AO177" s="1005" t="str">
        <f>IF(Y177=".",".",SUM($S177:Y177))</f>
        <v>.</v>
      </c>
      <c r="AP177" s="116"/>
      <c r="AQ177" s="1006" t="str">
        <f t="shared" si="101"/>
        <v>.</v>
      </c>
      <c r="AR177" s="1007" t="str">
        <f t="shared" si="102"/>
        <v>.</v>
      </c>
      <c r="AS177" s="1007" t="str">
        <f t="shared" si="103"/>
        <v>.</v>
      </c>
      <c r="AT177" s="1007" t="str">
        <f t="shared" si="104"/>
        <v>.</v>
      </c>
      <c r="AU177" s="1007" t="str">
        <f t="shared" si="105"/>
        <v>.</v>
      </c>
      <c r="AV177" s="1007" t="str">
        <f t="shared" si="106"/>
        <v>.</v>
      </c>
      <c r="AW177" s="990" t="str">
        <f t="shared" si="107"/>
        <v>.</v>
      </c>
      <c r="AX177" s="327"/>
      <c r="AY177" s="116"/>
      <c r="AZ177" s="1474"/>
      <c r="BA177" s="1474"/>
      <c r="BB177" s="1474"/>
    </row>
    <row r="178" spans="1:54" s="189" customFormat="1" x14ac:dyDescent="0.2">
      <c r="A178" s="183"/>
      <c r="B178" s="325"/>
      <c r="C178" s="473" t="str">
        <f t="shared" si="92"/>
        <v>Residential</v>
      </c>
      <c r="D178" s="473" t="str">
        <f t="shared" si="92"/>
        <v/>
      </c>
      <c r="E178" s="837" t="str">
        <f t="shared" si="92"/>
        <v>.</v>
      </c>
      <c r="F178" s="878"/>
      <c r="G178" s="874"/>
      <c r="H178" s="874"/>
      <c r="I178" s="874"/>
      <c r="J178" s="874"/>
      <c r="K178" s="874"/>
      <c r="L178" s="878"/>
      <c r="M178" s="333"/>
      <c r="N178" s="116"/>
      <c r="O178" s="1019">
        <f t="shared" si="87"/>
        <v>0</v>
      </c>
      <c r="P178" s="1020">
        <f t="shared" si="87"/>
        <v>0</v>
      </c>
      <c r="Q178" s="101"/>
      <c r="R178" s="325"/>
      <c r="S178" s="1003" t="str">
        <f t="shared" si="93"/>
        <v>.</v>
      </c>
      <c r="T178" s="1004" t="str">
        <f t="shared" si="93"/>
        <v>.</v>
      </c>
      <c r="U178" s="1004" t="str">
        <f t="shared" si="93"/>
        <v>.</v>
      </c>
      <c r="V178" s="1004" t="str">
        <f t="shared" si="93"/>
        <v>.</v>
      </c>
      <c r="W178" s="1004" t="str">
        <f t="shared" si="93"/>
        <v>.</v>
      </c>
      <c r="X178" s="1004" t="str">
        <f t="shared" si="93"/>
        <v>.</v>
      </c>
      <c r="Y178" s="1005" t="str">
        <f t="shared" si="93"/>
        <v>.</v>
      </c>
      <c r="Z178" s="116"/>
      <c r="AA178" s="1006" t="str">
        <f t="shared" si="94"/>
        <v>.</v>
      </c>
      <c r="AB178" s="1007" t="str">
        <f t="shared" si="95"/>
        <v>.</v>
      </c>
      <c r="AC178" s="1007" t="str">
        <f t="shared" si="96"/>
        <v>.</v>
      </c>
      <c r="AD178" s="1007" t="str">
        <f t="shared" si="97"/>
        <v>.</v>
      </c>
      <c r="AE178" s="1007" t="str">
        <f t="shared" si="98"/>
        <v>.</v>
      </c>
      <c r="AF178" s="1007" t="str">
        <f t="shared" si="99"/>
        <v>.</v>
      </c>
      <c r="AG178" s="990" t="str">
        <f t="shared" si="100"/>
        <v>.</v>
      </c>
      <c r="AH178" s="116"/>
      <c r="AI178" s="1003" t="str">
        <f>IF(S178=".",".",SUM($S178:S178))</f>
        <v>.</v>
      </c>
      <c r="AJ178" s="1004" t="str">
        <f>IF(T178=".",".",SUM($S178:T178))</f>
        <v>.</v>
      </c>
      <c r="AK178" s="1004" t="str">
        <f>IF(U178=".",".",SUM($S178:U178))</f>
        <v>.</v>
      </c>
      <c r="AL178" s="1004" t="str">
        <f>IF(V178=".",".",SUM($S178:V178))</f>
        <v>.</v>
      </c>
      <c r="AM178" s="1004" t="str">
        <f>IF(W178=".",".",SUM($S178:W178))</f>
        <v>.</v>
      </c>
      <c r="AN178" s="1004" t="str">
        <f>IF(X178=".",".",SUM($S178:X178))</f>
        <v>.</v>
      </c>
      <c r="AO178" s="1005" t="str">
        <f>IF(Y178=".",".",SUM($S178:Y178))</f>
        <v>.</v>
      </c>
      <c r="AP178" s="116"/>
      <c r="AQ178" s="1006" t="str">
        <f t="shared" si="101"/>
        <v>.</v>
      </c>
      <c r="AR178" s="1007" t="str">
        <f t="shared" si="102"/>
        <v>.</v>
      </c>
      <c r="AS178" s="1007" t="str">
        <f t="shared" si="103"/>
        <v>.</v>
      </c>
      <c r="AT178" s="1007" t="str">
        <f t="shared" si="104"/>
        <v>.</v>
      </c>
      <c r="AU178" s="1007" t="str">
        <f t="shared" si="105"/>
        <v>.</v>
      </c>
      <c r="AV178" s="1007" t="str">
        <f t="shared" si="106"/>
        <v>.</v>
      </c>
      <c r="AW178" s="990" t="str">
        <f t="shared" si="107"/>
        <v>.</v>
      </c>
      <c r="AX178" s="327"/>
      <c r="AY178" s="116"/>
      <c r="AZ178" s="1474"/>
      <c r="BA178" s="1474"/>
      <c r="BB178" s="1474"/>
    </row>
    <row r="179" spans="1:54" s="189" customFormat="1" x14ac:dyDescent="0.2">
      <c r="A179" s="183"/>
      <c r="B179" s="325"/>
      <c r="C179" s="473" t="str">
        <f t="shared" si="92"/>
        <v>Residential</v>
      </c>
      <c r="D179" s="473" t="str">
        <f t="shared" si="92"/>
        <v/>
      </c>
      <c r="E179" s="837" t="str">
        <f t="shared" si="92"/>
        <v>.</v>
      </c>
      <c r="F179" s="878"/>
      <c r="G179" s="874"/>
      <c r="H179" s="874"/>
      <c r="I179" s="874"/>
      <c r="J179" s="874"/>
      <c r="K179" s="874"/>
      <c r="L179" s="878"/>
      <c r="M179" s="333"/>
      <c r="N179" s="116"/>
      <c r="O179" s="1019">
        <f t="shared" si="87"/>
        <v>0</v>
      </c>
      <c r="P179" s="1020">
        <f t="shared" si="87"/>
        <v>0</v>
      </c>
      <c r="Q179" s="101"/>
      <c r="R179" s="325"/>
      <c r="S179" s="1003" t="str">
        <f t="shared" si="93"/>
        <v>.</v>
      </c>
      <c r="T179" s="1004" t="str">
        <f t="shared" si="93"/>
        <v>.</v>
      </c>
      <c r="U179" s="1004" t="str">
        <f t="shared" si="93"/>
        <v>.</v>
      </c>
      <c r="V179" s="1004" t="str">
        <f t="shared" si="93"/>
        <v>.</v>
      </c>
      <c r="W179" s="1004" t="str">
        <f t="shared" si="93"/>
        <v>.</v>
      </c>
      <c r="X179" s="1004" t="str">
        <f t="shared" si="93"/>
        <v>.</v>
      </c>
      <c r="Y179" s="1005" t="str">
        <f t="shared" si="93"/>
        <v>.</v>
      </c>
      <c r="Z179" s="116"/>
      <c r="AA179" s="1006" t="str">
        <f t="shared" si="94"/>
        <v>.</v>
      </c>
      <c r="AB179" s="1007" t="str">
        <f t="shared" si="95"/>
        <v>.</v>
      </c>
      <c r="AC179" s="1007" t="str">
        <f t="shared" si="96"/>
        <v>.</v>
      </c>
      <c r="AD179" s="1007" t="str">
        <f t="shared" si="97"/>
        <v>.</v>
      </c>
      <c r="AE179" s="1007" t="str">
        <f t="shared" si="98"/>
        <v>.</v>
      </c>
      <c r="AF179" s="1007" t="str">
        <f t="shared" si="99"/>
        <v>.</v>
      </c>
      <c r="AG179" s="990" t="str">
        <f t="shared" si="100"/>
        <v>.</v>
      </c>
      <c r="AH179" s="116"/>
      <c r="AI179" s="1003" t="str">
        <f>IF(S179=".",".",SUM($S179:S179))</f>
        <v>.</v>
      </c>
      <c r="AJ179" s="1004" t="str">
        <f>IF(T179=".",".",SUM($S179:T179))</f>
        <v>.</v>
      </c>
      <c r="AK179" s="1004" t="str">
        <f>IF(U179=".",".",SUM($S179:U179))</f>
        <v>.</v>
      </c>
      <c r="AL179" s="1004" t="str">
        <f>IF(V179=".",".",SUM($S179:V179))</f>
        <v>.</v>
      </c>
      <c r="AM179" s="1004" t="str">
        <f>IF(W179=".",".",SUM($S179:W179))</f>
        <v>.</v>
      </c>
      <c r="AN179" s="1004" t="str">
        <f>IF(X179=".",".",SUM($S179:X179))</f>
        <v>.</v>
      </c>
      <c r="AO179" s="1005" t="str">
        <f>IF(Y179=".",".",SUM($S179:Y179))</f>
        <v>.</v>
      </c>
      <c r="AP179" s="116"/>
      <c r="AQ179" s="1006" t="str">
        <f t="shared" si="101"/>
        <v>.</v>
      </c>
      <c r="AR179" s="1007" t="str">
        <f t="shared" si="102"/>
        <v>.</v>
      </c>
      <c r="AS179" s="1007" t="str">
        <f t="shared" si="103"/>
        <v>.</v>
      </c>
      <c r="AT179" s="1007" t="str">
        <f t="shared" si="104"/>
        <v>.</v>
      </c>
      <c r="AU179" s="1007" t="str">
        <f t="shared" si="105"/>
        <v>.</v>
      </c>
      <c r="AV179" s="1007" t="str">
        <f t="shared" si="106"/>
        <v>.</v>
      </c>
      <c r="AW179" s="990" t="str">
        <f t="shared" si="107"/>
        <v>.</v>
      </c>
      <c r="AX179" s="327"/>
      <c r="AY179" s="116"/>
      <c r="AZ179" s="1474"/>
      <c r="BA179" s="1474"/>
      <c r="BB179" s="1474"/>
    </row>
    <row r="180" spans="1:54" s="189" customFormat="1" x14ac:dyDescent="0.2">
      <c r="A180" s="183"/>
      <c r="B180" s="325"/>
      <c r="C180" s="473" t="str">
        <f t="shared" si="92"/>
        <v>Residential</v>
      </c>
      <c r="D180" s="473" t="str">
        <f t="shared" si="92"/>
        <v/>
      </c>
      <c r="E180" s="837" t="str">
        <f t="shared" si="92"/>
        <v>.</v>
      </c>
      <c r="F180" s="878"/>
      <c r="G180" s="874"/>
      <c r="H180" s="874"/>
      <c r="I180" s="874"/>
      <c r="J180" s="874"/>
      <c r="K180" s="874"/>
      <c r="L180" s="878"/>
      <c r="M180" s="333"/>
      <c r="N180" s="116"/>
      <c r="O180" s="1019">
        <f t="shared" si="87"/>
        <v>0</v>
      </c>
      <c r="P180" s="1020">
        <f t="shared" si="87"/>
        <v>0</v>
      </c>
      <c r="Q180" s="101"/>
      <c r="R180" s="325"/>
      <c r="S180" s="1003" t="str">
        <f t="shared" si="93"/>
        <v>.</v>
      </c>
      <c r="T180" s="1004" t="str">
        <f t="shared" si="93"/>
        <v>.</v>
      </c>
      <c r="U180" s="1004" t="str">
        <f t="shared" si="93"/>
        <v>.</v>
      </c>
      <c r="V180" s="1004" t="str">
        <f t="shared" si="93"/>
        <v>.</v>
      </c>
      <c r="W180" s="1004" t="str">
        <f t="shared" si="93"/>
        <v>.</v>
      </c>
      <c r="X180" s="1004" t="str">
        <f t="shared" si="93"/>
        <v>.</v>
      </c>
      <c r="Y180" s="1005" t="str">
        <f t="shared" si="93"/>
        <v>.</v>
      </c>
      <c r="Z180" s="116"/>
      <c r="AA180" s="1006" t="str">
        <f t="shared" si="94"/>
        <v>.</v>
      </c>
      <c r="AB180" s="1007" t="str">
        <f t="shared" si="95"/>
        <v>.</v>
      </c>
      <c r="AC180" s="1007" t="str">
        <f t="shared" si="96"/>
        <v>.</v>
      </c>
      <c r="AD180" s="1007" t="str">
        <f t="shared" si="97"/>
        <v>.</v>
      </c>
      <c r="AE180" s="1007" t="str">
        <f t="shared" si="98"/>
        <v>.</v>
      </c>
      <c r="AF180" s="1007" t="str">
        <f t="shared" si="99"/>
        <v>.</v>
      </c>
      <c r="AG180" s="990" t="str">
        <f t="shared" si="100"/>
        <v>.</v>
      </c>
      <c r="AH180" s="116"/>
      <c r="AI180" s="1003" t="str">
        <f>IF(S180=".",".",SUM($S180:S180))</f>
        <v>.</v>
      </c>
      <c r="AJ180" s="1004" t="str">
        <f>IF(T180=".",".",SUM($S180:T180))</f>
        <v>.</v>
      </c>
      <c r="AK180" s="1004" t="str">
        <f>IF(U180=".",".",SUM($S180:U180))</f>
        <v>.</v>
      </c>
      <c r="AL180" s="1004" t="str">
        <f>IF(V180=".",".",SUM($S180:V180))</f>
        <v>.</v>
      </c>
      <c r="AM180" s="1004" t="str">
        <f>IF(W180=".",".",SUM($S180:W180))</f>
        <v>.</v>
      </c>
      <c r="AN180" s="1004" t="str">
        <f>IF(X180=".",".",SUM($S180:X180))</f>
        <v>.</v>
      </c>
      <c r="AO180" s="1005" t="str">
        <f>IF(Y180=".",".",SUM($S180:Y180))</f>
        <v>.</v>
      </c>
      <c r="AP180" s="116"/>
      <c r="AQ180" s="1006" t="str">
        <f t="shared" si="101"/>
        <v>.</v>
      </c>
      <c r="AR180" s="1007" t="str">
        <f t="shared" si="102"/>
        <v>.</v>
      </c>
      <c r="AS180" s="1007" t="str">
        <f t="shared" si="103"/>
        <v>.</v>
      </c>
      <c r="AT180" s="1007" t="str">
        <f t="shared" si="104"/>
        <v>.</v>
      </c>
      <c r="AU180" s="1007" t="str">
        <f t="shared" si="105"/>
        <v>.</v>
      </c>
      <c r="AV180" s="1007" t="str">
        <f t="shared" si="106"/>
        <v>.</v>
      </c>
      <c r="AW180" s="990" t="str">
        <f t="shared" si="107"/>
        <v>.</v>
      </c>
      <c r="AX180" s="327"/>
      <c r="AY180" s="116"/>
      <c r="AZ180" s="1474"/>
      <c r="BA180" s="1474"/>
      <c r="BB180" s="1474"/>
    </row>
    <row r="181" spans="1:54" s="189" customFormat="1" x14ac:dyDescent="0.2">
      <c r="A181" s="183"/>
      <c r="B181" s="325"/>
      <c r="C181" s="473" t="str">
        <f t="shared" si="92"/>
        <v>Residential</v>
      </c>
      <c r="D181" s="473" t="str">
        <f t="shared" si="92"/>
        <v/>
      </c>
      <c r="E181" s="837" t="str">
        <f t="shared" si="92"/>
        <v>.</v>
      </c>
      <c r="F181" s="878"/>
      <c r="G181" s="874"/>
      <c r="H181" s="874"/>
      <c r="I181" s="874"/>
      <c r="J181" s="874"/>
      <c r="K181" s="874"/>
      <c r="L181" s="878"/>
      <c r="M181" s="333"/>
      <c r="N181" s="116"/>
      <c r="O181" s="1019">
        <f t="shared" si="87"/>
        <v>0</v>
      </c>
      <c r="P181" s="1020">
        <f t="shared" si="87"/>
        <v>0</v>
      </c>
      <c r="Q181" s="101"/>
      <c r="R181" s="325"/>
      <c r="S181" s="1003" t="str">
        <f t="shared" si="93"/>
        <v>.</v>
      </c>
      <c r="T181" s="1004" t="str">
        <f t="shared" si="93"/>
        <v>.</v>
      </c>
      <c r="U181" s="1004" t="str">
        <f t="shared" si="93"/>
        <v>.</v>
      </c>
      <c r="V181" s="1004" t="str">
        <f t="shared" si="93"/>
        <v>.</v>
      </c>
      <c r="W181" s="1004" t="str">
        <f t="shared" si="93"/>
        <v>.</v>
      </c>
      <c r="X181" s="1004" t="str">
        <f t="shared" si="93"/>
        <v>.</v>
      </c>
      <c r="Y181" s="1005" t="str">
        <f t="shared" si="93"/>
        <v>.</v>
      </c>
      <c r="Z181" s="116"/>
      <c r="AA181" s="1006" t="str">
        <f t="shared" si="94"/>
        <v>.</v>
      </c>
      <c r="AB181" s="1007" t="str">
        <f t="shared" si="95"/>
        <v>.</v>
      </c>
      <c r="AC181" s="1007" t="str">
        <f t="shared" si="96"/>
        <v>.</v>
      </c>
      <c r="AD181" s="1007" t="str">
        <f t="shared" si="97"/>
        <v>.</v>
      </c>
      <c r="AE181" s="1007" t="str">
        <f t="shared" si="98"/>
        <v>.</v>
      </c>
      <c r="AF181" s="1007" t="str">
        <f t="shared" si="99"/>
        <v>.</v>
      </c>
      <c r="AG181" s="990" t="str">
        <f t="shared" si="100"/>
        <v>.</v>
      </c>
      <c r="AH181" s="116"/>
      <c r="AI181" s="1003" t="str">
        <f>IF(S181=".",".",SUM($S181:S181))</f>
        <v>.</v>
      </c>
      <c r="AJ181" s="1004" t="str">
        <f>IF(T181=".",".",SUM($S181:T181))</f>
        <v>.</v>
      </c>
      <c r="AK181" s="1004" t="str">
        <f>IF(U181=".",".",SUM($S181:U181))</f>
        <v>.</v>
      </c>
      <c r="AL181" s="1004" t="str">
        <f>IF(V181=".",".",SUM($S181:V181))</f>
        <v>.</v>
      </c>
      <c r="AM181" s="1004" t="str">
        <f>IF(W181=".",".",SUM($S181:W181))</f>
        <v>.</v>
      </c>
      <c r="AN181" s="1004" t="str">
        <f>IF(X181=".",".",SUM($S181:X181))</f>
        <v>.</v>
      </c>
      <c r="AO181" s="1005" t="str">
        <f>IF(Y181=".",".",SUM($S181:Y181))</f>
        <v>.</v>
      </c>
      <c r="AP181" s="116"/>
      <c r="AQ181" s="1006" t="str">
        <f t="shared" si="101"/>
        <v>.</v>
      </c>
      <c r="AR181" s="1007" t="str">
        <f t="shared" si="102"/>
        <v>.</v>
      </c>
      <c r="AS181" s="1007" t="str">
        <f t="shared" si="103"/>
        <v>.</v>
      </c>
      <c r="AT181" s="1007" t="str">
        <f t="shared" si="104"/>
        <v>.</v>
      </c>
      <c r="AU181" s="1007" t="str">
        <f t="shared" si="105"/>
        <v>.</v>
      </c>
      <c r="AV181" s="1007" t="str">
        <f t="shared" si="106"/>
        <v>.</v>
      </c>
      <c r="AW181" s="990" t="str">
        <f t="shared" si="107"/>
        <v>.</v>
      </c>
      <c r="AX181" s="327"/>
      <c r="AY181" s="116"/>
      <c r="AZ181" s="1474"/>
      <c r="BA181" s="1474"/>
      <c r="BB181" s="1474"/>
    </row>
    <row r="182" spans="1:54" s="189" customFormat="1" x14ac:dyDescent="0.2">
      <c r="A182" s="183"/>
      <c r="B182" s="325"/>
      <c r="C182" s="473" t="str">
        <f t="shared" si="92"/>
        <v>Residential</v>
      </c>
      <c r="D182" s="473" t="str">
        <f t="shared" si="92"/>
        <v/>
      </c>
      <c r="E182" s="837" t="str">
        <f t="shared" si="92"/>
        <v>.</v>
      </c>
      <c r="F182" s="878"/>
      <c r="G182" s="874"/>
      <c r="H182" s="874"/>
      <c r="I182" s="874"/>
      <c r="J182" s="874"/>
      <c r="K182" s="874"/>
      <c r="L182" s="878"/>
      <c r="M182" s="333"/>
      <c r="N182" s="116"/>
      <c r="O182" s="1019">
        <f t="shared" si="87"/>
        <v>0</v>
      </c>
      <c r="P182" s="1020">
        <f t="shared" si="87"/>
        <v>0</v>
      </c>
      <c r="Q182" s="101"/>
      <c r="R182" s="325"/>
      <c r="S182" s="1003" t="str">
        <f t="shared" si="93"/>
        <v>.</v>
      </c>
      <c r="T182" s="1004" t="str">
        <f t="shared" si="93"/>
        <v>.</v>
      </c>
      <c r="U182" s="1004" t="str">
        <f t="shared" si="93"/>
        <v>.</v>
      </c>
      <c r="V182" s="1004" t="str">
        <f t="shared" si="93"/>
        <v>.</v>
      </c>
      <c r="W182" s="1004" t="str">
        <f t="shared" si="93"/>
        <v>.</v>
      </c>
      <c r="X182" s="1004" t="str">
        <f t="shared" si="93"/>
        <v>.</v>
      </c>
      <c r="Y182" s="1005" t="str">
        <f t="shared" si="93"/>
        <v>.</v>
      </c>
      <c r="Z182" s="116"/>
      <c r="AA182" s="1006" t="str">
        <f t="shared" si="94"/>
        <v>.</v>
      </c>
      <c r="AB182" s="1007" t="str">
        <f t="shared" si="95"/>
        <v>.</v>
      </c>
      <c r="AC182" s="1007" t="str">
        <f t="shared" si="96"/>
        <v>.</v>
      </c>
      <c r="AD182" s="1007" t="str">
        <f t="shared" si="97"/>
        <v>.</v>
      </c>
      <c r="AE182" s="1007" t="str">
        <f t="shared" si="98"/>
        <v>.</v>
      </c>
      <c r="AF182" s="1007" t="str">
        <f t="shared" si="99"/>
        <v>.</v>
      </c>
      <c r="AG182" s="990" t="str">
        <f t="shared" si="100"/>
        <v>.</v>
      </c>
      <c r="AH182" s="116"/>
      <c r="AI182" s="1003" t="str">
        <f>IF(S182=".",".",SUM($S182:S182))</f>
        <v>.</v>
      </c>
      <c r="AJ182" s="1004" t="str">
        <f>IF(T182=".",".",SUM($S182:T182))</f>
        <v>.</v>
      </c>
      <c r="AK182" s="1004" t="str">
        <f>IF(U182=".",".",SUM($S182:U182))</f>
        <v>.</v>
      </c>
      <c r="AL182" s="1004" t="str">
        <f>IF(V182=".",".",SUM($S182:V182))</f>
        <v>.</v>
      </c>
      <c r="AM182" s="1004" t="str">
        <f>IF(W182=".",".",SUM($S182:W182))</f>
        <v>.</v>
      </c>
      <c r="AN182" s="1004" t="str">
        <f>IF(X182=".",".",SUM($S182:X182))</f>
        <v>.</v>
      </c>
      <c r="AO182" s="1005" t="str">
        <f>IF(Y182=".",".",SUM($S182:Y182))</f>
        <v>.</v>
      </c>
      <c r="AP182" s="116"/>
      <c r="AQ182" s="1006" t="str">
        <f t="shared" si="101"/>
        <v>.</v>
      </c>
      <c r="AR182" s="1007" t="str">
        <f t="shared" si="102"/>
        <v>.</v>
      </c>
      <c r="AS182" s="1007" t="str">
        <f t="shared" si="103"/>
        <v>.</v>
      </c>
      <c r="AT182" s="1007" t="str">
        <f t="shared" si="104"/>
        <v>.</v>
      </c>
      <c r="AU182" s="1007" t="str">
        <f t="shared" si="105"/>
        <v>.</v>
      </c>
      <c r="AV182" s="1007" t="str">
        <f t="shared" si="106"/>
        <v>.</v>
      </c>
      <c r="AW182" s="990" t="str">
        <f t="shared" si="107"/>
        <v>.</v>
      </c>
      <c r="AX182" s="327"/>
      <c r="AY182" s="116"/>
      <c r="AZ182" s="1474"/>
      <c r="BA182" s="1474"/>
      <c r="BB182" s="1474"/>
    </row>
    <row r="183" spans="1:54" s="189" customFormat="1" x14ac:dyDescent="0.2">
      <c r="A183" s="183"/>
      <c r="B183" s="325"/>
      <c r="C183" s="473" t="str">
        <f t="shared" si="92"/>
        <v>Residential</v>
      </c>
      <c r="D183" s="473" t="str">
        <f t="shared" si="92"/>
        <v/>
      </c>
      <c r="E183" s="837" t="str">
        <f t="shared" si="92"/>
        <v>.</v>
      </c>
      <c r="F183" s="878"/>
      <c r="G183" s="874"/>
      <c r="H183" s="874"/>
      <c r="I183" s="874"/>
      <c r="J183" s="874"/>
      <c r="K183" s="874"/>
      <c r="L183" s="878"/>
      <c r="M183" s="333"/>
      <c r="N183" s="116"/>
      <c r="O183" s="1019">
        <f t="shared" si="87"/>
        <v>0</v>
      </c>
      <c r="P183" s="1020">
        <f t="shared" si="87"/>
        <v>0</v>
      </c>
      <c r="Q183" s="101"/>
      <c r="R183" s="325"/>
      <c r="S183" s="1003" t="str">
        <f t="shared" si="93"/>
        <v>.</v>
      </c>
      <c r="T183" s="1004" t="str">
        <f t="shared" si="93"/>
        <v>.</v>
      </c>
      <c r="U183" s="1004" t="str">
        <f t="shared" si="93"/>
        <v>.</v>
      </c>
      <c r="V183" s="1004" t="str">
        <f t="shared" si="93"/>
        <v>.</v>
      </c>
      <c r="W183" s="1004" t="str">
        <f t="shared" si="93"/>
        <v>.</v>
      </c>
      <c r="X183" s="1004" t="str">
        <f t="shared" si="93"/>
        <v>.</v>
      </c>
      <c r="Y183" s="1005" t="str">
        <f t="shared" si="93"/>
        <v>.</v>
      </c>
      <c r="Z183" s="116"/>
      <c r="AA183" s="1006" t="str">
        <f t="shared" si="94"/>
        <v>.</v>
      </c>
      <c r="AB183" s="1007" t="str">
        <f t="shared" si="95"/>
        <v>.</v>
      </c>
      <c r="AC183" s="1007" t="str">
        <f t="shared" si="96"/>
        <v>.</v>
      </c>
      <c r="AD183" s="1007" t="str">
        <f t="shared" si="97"/>
        <v>.</v>
      </c>
      <c r="AE183" s="1007" t="str">
        <f t="shared" si="98"/>
        <v>.</v>
      </c>
      <c r="AF183" s="1007" t="str">
        <f t="shared" si="99"/>
        <v>.</v>
      </c>
      <c r="AG183" s="990" t="str">
        <f t="shared" si="100"/>
        <v>.</v>
      </c>
      <c r="AH183" s="116"/>
      <c r="AI183" s="1003" t="str">
        <f>IF(S183=".",".",SUM($S183:S183))</f>
        <v>.</v>
      </c>
      <c r="AJ183" s="1004" t="str">
        <f>IF(T183=".",".",SUM($S183:T183))</f>
        <v>.</v>
      </c>
      <c r="AK183" s="1004" t="str">
        <f>IF(U183=".",".",SUM($S183:U183))</f>
        <v>.</v>
      </c>
      <c r="AL183" s="1004" t="str">
        <f>IF(V183=".",".",SUM($S183:V183))</f>
        <v>.</v>
      </c>
      <c r="AM183" s="1004" t="str">
        <f>IF(W183=".",".",SUM($S183:W183))</f>
        <v>.</v>
      </c>
      <c r="AN183" s="1004" t="str">
        <f>IF(X183=".",".",SUM($S183:X183))</f>
        <v>.</v>
      </c>
      <c r="AO183" s="1005" t="str">
        <f>IF(Y183=".",".",SUM($S183:Y183))</f>
        <v>.</v>
      </c>
      <c r="AP183" s="116"/>
      <c r="AQ183" s="1006" t="str">
        <f t="shared" si="101"/>
        <v>.</v>
      </c>
      <c r="AR183" s="1007" t="str">
        <f t="shared" si="102"/>
        <v>.</v>
      </c>
      <c r="AS183" s="1007" t="str">
        <f t="shared" si="103"/>
        <v>.</v>
      </c>
      <c r="AT183" s="1007" t="str">
        <f t="shared" si="104"/>
        <v>.</v>
      </c>
      <c r="AU183" s="1007" t="str">
        <f t="shared" si="105"/>
        <v>.</v>
      </c>
      <c r="AV183" s="1007" t="str">
        <f t="shared" si="106"/>
        <v>.</v>
      </c>
      <c r="AW183" s="990" t="str">
        <f t="shared" si="107"/>
        <v>.</v>
      </c>
      <c r="AX183" s="327"/>
      <c r="AY183" s="116"/>
      <c r="AZ183" s="1474"/>
      <c r="BA183" s="1474"/>
      <c r="BB183" s="1474"/>
    </row>
    <row r="184" spans="1:54" s="189" customFormat="1" x14ac:dyDescent="0.2">
      <c r="A184" s="183"/>
      <c r="B184" s="325"/>
      <c r="C184" s="473" t="str">
        <f t="shared" si="92"/>
        <v>Special rate</v>
      </c>
      <c r="D184" s="473" t="str">
        <f t="shared" si="92"/>
        <v/>
      </c>
      <c r="E184" s="837" t="str">
        <f t="shared" si="92"/>
        <v>.</v>
      </c>
      <c r="F184" s="878"/>
      <c r="G184" s="874"/>
      <c r="H184" s="874"/>
      <c r="I184" s="874"/>
      <c r="J184" s="874"/>
      <c r="K184" s="874"/>
      <c r="L184" s="878"/>
      <c r="M184" s="333"/>
      <c r="N184" s="116"/>
      <c r="O184" s="1019">
        <f t="shared" si="87"/>
        <v>0</v>
      </c>
      <c r="P184" s="1020">
        <f t="shared" si="87"/>
        <v>0</v>
      </c>
      <c r="Q184" s="101"/>
      <c r="R184" s="325"/>
      <c r="S184" s="1003" t="str">
        <f t="shared" ref="S184" si="108">IF(F184="",".",F184-E184)</f>
        <v>.</v>
      </c>
      <c r="T184" s="1004" t="str">
        <f t="shared" ref="T184" si="109">IF(G184="",".",G184-F184)</f>
        <v>.</v>
      </c>
      <c r="U184" s="1004" t="str">
        <f t="shared" ref="U184" si="110">IF(H184="",".",H184-G184)</f>
        <v>.</v>
      </c>
      <c r="V184" s="1004" t="str">
        <f t="shared" ref="V184" si="111">IF(I184="",".",I184-H184)</f>
        <v>.</v>
      </c>
      <c r="W184" s="1004" t="str">
        <f t="shared" ref="W184" si="112">IF(J184="",".",J184-I184)</f>
        <v>.</v>
      </c>
      <c r="X184" s="1004" t="str">
        <f t="shared" ref="X184" si="113">IF(K184="",".",K184-J184)</f>
        <v>.</v>
      </c>
      <c r="Y184" s="1005" t="str">
        <f t="shared" ref="Y184" si="114">IF(L184="",".",L184-K184)</f>
        <v>.</v>
      </c>
      <c r="Z184" s="116"/>
      <c r="AA184" s="1006" t="str">
        <f t="shared" si="94"/>
        <v>.</v>
      </c>
      <c r="AB184" s="1007" t="str">
        <f t="shared" si="95"/>
        <v>.</v>
      </c>
      <c r="AC184" s="1007" t="str">
        <f t="shared" si="96"/>
        <v>.</v>
      </c>
      <c r="AD184" s="1007" t="str">
        <f t="shared" si="97"/>
        <v>.</v>
      </c>
      <c r="AE184" s="1007" t="str">
        <f t="shared" si="98"/>
        <v>.</v>
      </c>
      <c r="AF184" s="1007" t="str">
        <f t="shared" si="99"/>
        <v>.</v>
      </c>
      <c r="AG184" s="990" t="str">
        <f t="shared" si="100"/>
        <v>.</v>
      </c>
      <c r="AH184" s="116"/>
      <c r="AI184" s="1003" t="str">
        <f>IF(S184=".",".",SUM($S184:S184))</f>
        <v>.</v>
      </c>
      <c r="AJ184" s="1004" t="str">
        <f>IF(T184=".",".",SUM($S184:T184))</f>
        <v>.</v>
      </c>
      <c r="AK184" s="1004" t="str">
        <f>IF(U184=".",".",SUM($S184:U184))</f>
        <v>.</v>
      </c>
      <c r="AL184" s="1004" t="str">
        <f>IF(V184=".",".",SUM($S184:V184))</f>
        <v>.</v>
      </c>
      <c r="AM184" s="1004" t="str">
        <f>IF(W184=".",".",SUM($S184:W184))</f>
        <v>.</v>
      </c>
      <c r="AN184" s="1004" t="str">
        <f>IF(X184=".",".",SUM($S184:X184))</f>
        <v>.</v>
      </c>
      <c r="AO184" s="1005" t="str">
        <f>IF(Y184=".",".",SUM($S184:Y184))</f>
        <v>.</v>
      </c>
      <c r="AP184" s="116"/>
      <c r="AQ184" s="1006" t="str">
        <f t="shared" si="101"/>
        <v>.</v>
      </c>
      <c r="AR184" s="1007" t="str">
        <f t="shared" si="102"/>
        <v>.</v>
      </c>
      <c r="AS184" s="1007" t="str">
        <f t="shared" si="103"/>
        <v>.</v>
      </c>
      <c r="AT184" s="1007" t="str">
        <f t="shared" si="104"/>
        <v>.</v>
      </c>
      <c r="AU184" s="1007" t="str">
        <f t="shared" si="105"/>
        <v>.</v>
      </c>
      <c r="AV184" s="1007" t="str">
        <f t="shared" si="106"/>
        <v>.</v>
      </c>
      <c r="AW184" s="990" t="str">
        <f t="shared" si="107"/>
        <v>.</v>
      </c>
      <c r="AX184" s="327"/>
      <c r="AY184" s="116"/>
      <c r="AZ184" s="1474"/>
      <c r="BA184" s="1474"/>
      <c r="BB184" s="1474"/>
    </row>
    <row r="185" spans="1:54" s="189" customFormat="1" x14ac:dyDescent="0.2">
      <c r="A185" s="183"/>
      <c r="B185" s="325"/>
      <c r="C185" s="473" t="str">
        <f t="shared" si="92"/>
        <v>Special rate</v>
      </c>
      <c r="D185" s="473" t="str">
        <f t="shared" si="92"/>
        <v/>
      </c>
      <c r="E185" s="837" t="str">
        <f t="shared" si="92"/>
        <v>.</v>
      </c>
      <c r="F185" s="1209"/>
      <c r="G185" s="1209"/>
      <c r="H185" s="1209"/>
      <c r="I185" s="1209"/>
      <c r="J185" s="1209"/>
      <c r="K185" s="1209"/>
      <c r="L185" s="1209"/>
      <c r="M185" s="333"/>
      <c r="N185" s="116"/>
      <c r="O185" s="1019">
        <f t="shared" si="87"/>
        <v>0</v>
      </c>
      <c r="P185" s="1020">
        <f t="shared" si="87"/>
        <v>0</v>
      </c>
      <c r="Q185" s="101"/>
      <c r="R185" s="325"/>
      <c r="S185" s="1003" t="str">
        <f t="shared" si="93"/>
        <v>.</v>
      </c>
      <c r="T185" s="1004" t="str">
        <f t="shared" si="93"/>
        <v>.</v>
      </c>
      <c r="U185" s="1004" t="str">
        <f t="shared" si="93"/>
        <v>.</v>
      </c>
      <c r="V185" s="1004" t="str">
        <f t="shared" si="93"/>
        <v>.</v>
      </c>
      <c r="W185" s="1004" t="str">
        <f t="shared" si="93"/>
        <v>.</v>
      </c>
      <c r="X185" s="1004" t="str">
        <f t="shared" si="93"/>
        <v>.</v>
      </c>
      <c r="Y185" s="1005" t="str">
        <f t="shared" si="93"/>
        <v>.</v>
      </c>
      <c r="Z185" s="116"/>
      <c r="AA185" s="1006" t="str">
        <f t="shared" si="94"/>
        <v>.</v>
      </c>
      <c r="AB185" s="1007" t="str">
        <f t="shared" si="95"/>
        <v>.</v>
      </c>
      <c r="AC185" s="1007" t="str">
        <f t="shared" si="96"/>
        <v>.</v>
      </c>
      <c r="AD185" s="1007" t="str">
        <f t="shared" si="97"/>
        <v>.</v>
      </c>
      <c r="AE185" s="1007" t="str">
        <f t="shared" si="98"/>
        <v>.</v>
      </c>
      <c r="AF185" s="1007" t="str">
        <f t="shared" si="99"/>
        <v>.</v>
      </c>
      <c r="AG185" s="990" t="str">
        <f t="shared" si="100"/>
        <v>.</v>
      </c>
      <c r="AH185" s="116"/>
      <c r="AI185" s="1003" t="str">
        <f>IF(S185=".",".",SUM($S185:S185))</f>
        <v>.</v>
      </c>
      <c r="AJ185" s="1004" t="str">
        <f>IF(T185=".",".",SUM($S185:T185))</f>
        <v>.</v>
      </c>
      <c r="AK185" s="1004" t="str">
        <f>IF(U185=".",".",SUM($S185:U185))</f>
        <v>.</v>
      </c>
      <c r="AL185" s="1004" t="str">
        <f>IF(V185=".",".",SUM($S185:V185))</f>
        <v>.</v>
      </c>
      <c r="AM185" s="1004" t="str">
        <f>IF(W185=".",".",SUM($S185:W185))</f>
        <v>.</v>
      </c>
      <c r="AN185" s="1004" t="str">
        <f>IF(X185=".",".",SUM($S185:X185))</f>
        <v>.</v>
      </c>
      <c r="AO185" s="1005" t="str">
        <f>IF(Y185=".",".",SUM($S185:Y185))</f>
        <v>.</v>
      </c>
      <c r="AP185" s="116"/>
      <c r="AQ185" s="1006" t="str">
        <f t="shared" si="101"/>
        <v>.</v>
      </c>
      <c r="AR185" s="1007" t="str">
        <f t="shared" si="102"/>
        <v>.</v>
      </c>
      <c r="AS185" s="1007" t="str">
        <f t="shared" si="103"/>
        <v>.</v>
      </c>
      <c r="AT185" s="1007" t="str">
        <f t="shared" si="104"/>
        <v>.</v>
      </c>
      <c r="AU185" s="1007" t="str">
        <f t="shared" si="105"/>
        <v>.</v>
      </c>
      <c r="AV185" s="1007" t="str">
        <f t="shared" si="106"/>
        <v>.</v>
      </c>
      <c r="AW185" s="990" t="str">
        <f t="shared" si="107"/>
        <v>.</v>
      </c>
      <c r="AX185" s="327"/>
      <c r="AY185" s="116"/>
      <c r="AZ185" s="1474"/>
      <c r="BA185" s="1474"/>
      <c r="BB185" s="1474"/>
    </row>
    <row r="186" spans="1:54" s="189" customFormat="1" x14ac:dyDescent="0.2">
      <c r="A186" s="183"/>
      <c r="B186" s="325"/>
      <c r="C186" s="473" t="str">
        <f t="shared" si="92"/>
        <v>Special rate</v>
      </c>
      <c r="D186" s="473" t="str">
        <f t="shared" si="92"/>
        <v/>
      </c>
      <c r="E186" s="837" t="str">
        <f t="shared" si="92"/>
        <v>.</v>
      </c>
      <c r="F186" s="878"/>
      <c r="G186" s="874"/>
      <c r="H186" s="874"/>
      <c r="I186" s="874"/>
      <c r="J186" s="874"/>
      <c r="K186" s="874"/>
      <c r="L186" s="878"/>
      <c r="M186" s="333"/>
      <c r="N186" s="116"/>
      <c r="O186" s="1019">
        <f t="shared" si="87"/>
        <v>0</v>
      </c>
      <c r="P186" s="1020">
        <f t="shared" si="87"/>
        <v>0</v>
      </c>
      <c r="Q186" s="101"/>
      <c r="R186" s="325"/>
      <c r="S186" s="1003" t="str">
        <f t="shared" si="93"/>
        <v>.</v>
      </c>
      <c r="T186" s="1004" t="str">
        <f t="shared" si="93"/>
        <v>.</v>
      </c>
      <c r="U186" s="1004" t="str">
        <f t="shared" si="93"/>
        <v>.</v>
      </c>
      <c r="V186" s="1004" t="str">
        <f t="shared" si="93"/>
        <v>.</v>
      </c>
      <c r="W186" s="1004" t="str">
        <f t="shared" si="93"/>
        <v>.</v>
      </c>
      <c r="X186" s="1004" t="str">
        <f t="shared" si="93"/>
        <v>.</v>
      </c>
      <c r="Y186" s="1005" t="str">
        <f t="shared" si="93"/>
        <v>.</v>
      </c>
      <c r="Z186" s="116"/>
      <c r="AA186" s="1006" t="str">
        <f t="shared" si="94"/>
        <v>.</v>
      </c>
      <c r="AB186" s="1007" t="str">
        <f t="shared" si="95"/>
        <v>.</v>
      </c>
      <c r="AC186" s="1007" t="str">
        <f t="shared" si="96"/>
        <v>.</v>
      </c>
      <c r="AD186" s="1007" t="str">
        <f t="shared" si="97"/>
        <v>.</v>
      </c>
      <c r="AE186" s="1007" t="str">
        <f t="shared" si="98"/>
        <v>.</v>
      </c>
      <c r="AF186" s="1007" t="str">
        <f t="shared" si="99"/>
        <v>.</v>
      </c>
      <c r="AG186" s="990" t="str">
        <f t="shared" si="100"/>
        <v>.</v>
      </c>
      <c r="AH186" s="116"/>
      <c r="AI186" s="1003" t="str">
        <f>IF(S186=".",".",SUM($S186:S186))</f>
        <v>.</v>
      </c>
      <c r="AJ186" s="1004" t="str">
        <f>IF(T186=".",".",SUM($S186:T186))</f>
        <v>.</v>
      </c>
      <c r="AK186" s="1004" t="str">
        <f>IF(U186=".",".",SUM($S186:U186))</f>
        <v>.</v>
      </c>
      <c r="AL186" s="1004" t="str">
        <f>IF(V186=".",".",SUM($S186:V186))</f>
        <v>.</v>
      </c>
      <c r="AM186" s="1004" t="str">
        <f>IF(W186=".",".",SUM($S186:W186))</f>
        <v>.</v>
      </c>
      <c r="AN186" s="1004" t="str">
        <f>IF(X186=".",".",SUM($S186:X186))</f>
        <v>.</v>
      </c>
      <c r="AO186" s="1005" t="str">
        <f>IF(Y186=".",".",SUM($S186:Y186))</f>
        <v>.</v>
      </c>
      <c r="AP186" s="116"/>
      <c r="AQ186" s="1006" t="str">
        <f t="shared" si="101"/>
        <v>.</v>
      </c>
      <c r="AR186" s="1007" t="str">
        <f t="shared" si="102"/>
        <v>.</v>
      </c>
      <c r="AS186" s="1007" t="str">
        <f t="shared" si="103"/>
        <v>.</v>
      </c>
      <c r="AT186" s="1007" t="str">
        <f t="shared" si="104"/>
        <v>.</v>
      </c>
      <c r="AU186" s="1007" t="str">
        <f t="shared" si="105"/>
        <v>.</v>
      </c>
      <c r="AV186" s="1007" t="str">
        <f t="shared" si="106"/>
        <v>.</v>
      </c>
      <c r="AW186" s="990" t="str">
        <f t="shared" si="107"/>
        <v>.</v>
      </c>
      <c r="AX186" s="327"/>
      <c r="AY186" s="116"/>
      <c r="AZ186" s="1474"/>
      <c r="BA186" s="1474"/>
      <c r="BB186" s="1474"/>
    </row>
    <row r="187" spans="1:54" s="189" customFormat="1" x14ac:dyDescent="0.2">
      <c r="A187" s="183"/>
      <c r="B187" s="325"/>
      <c r="C187" s="473" t="str">
        <f t="shared" si="92"/>
        <v>Special rate</v>
      </c>
      <c r="D187" s="473" t="str">
        <f t="shared" si="92"/>
        <v/>
      </c>
      <c r="E187" s="837" t="str">
        <f t="shared" si="92"/>
        <v>.</v>
      </c>
      <c r="F187" s="878"/>
      <c r="G187" s="874"/>
      <c r="H187" s="874"/>
      <c r="I187" s="874"/>
      <c r="J187" s="874"/>
      <c r="K187" s="874"/>
      <c r="L187" s="878"/>
      <c r="M187" s="333"/>
      <c r="N187" s="116"/>
      <c r="O187" s="1019">
        <f t="shared" si="87"/>
        <v>0</v>
      </c>
      <c r="P187" s="1020">
        <f t="shared" si="87"/>
        <v>0</v>
      </c>
      <c r="Q187" s="101"/>
      <c r="R187" s="325"/>
      <c r="S187" s="1003" t="str">
        <f t="shared" si="93"/>
        <v>.</v>
      </c>
      <c r="T187" s="1004" t="str">
        <f t="shared" si="93"/>
        <v>.</v>
      </c>
      <c r="U187" s="1004" t="str">
        <f t="shared" si="93"/>
        <v>.</v>
      </c>
      <c r="V187" s="1004" t="str">
        <f t="shared" si="93"/>
        <v>.</v>
      </c>
      <c r="W187" s="1004" t="str">
        <f t="shared" si="93"/>
        <v>.</v>
      </c>
      <c r="X187" s="1004" t="str">
        <f t="shared" si="93"/>
        <v>.</v>
      </c>
      <c r="Y187" s="1005" t="str">
        <f t="shared" si="93"/>
        <v>.</v>
      </c>
      <c r="Z187" s="116"/>
      <c r="AA187" s="1006" t="str">
        <f t="shared" si="94"/>
        <v>.</v>
      </c>
      <c r="AB187" s="1007" t="str">
        <f t="shared" si="95"/>
        <v>.</v>
      </c>
      <c r="AC187" s="1007" t="str">
        <f t="shared" si="96"/>
        <v>.</v>
      </c>
      <c r="AD187" s="1007" t="str">
        <f t="shared" si="97"/>
        <v>.</v>
      </c>
      <c r="AE187" s="1007" t="str">
        <f t="shared" si="98"/>
        <v>.</v>
      </c>
      <c r="AF187" s="1007" t="str">
        <f t="shared" si="99"/>
        <v>.</v>
      </c>
      <c r="AG187" s="990" t="str">
        <f t="shared" si="100"/>
        <v>.</v>
      </c>
      <c r="AH187" s="116"/>
      <c r="AI187" s="1003" t="str">
        <f>IF(S187=".",".",SUM($S187:S187))</f>
        <v>.</v>
      </c>
      <c r="AJ187" s="1004" t="str">
        <f>IF(T187=".",".",SUM($S187:T187))</f>
        <v>.</v>
      </c>
      <c r="AK187" s="1004" t="str">
        <f>IF(U187=".",".",SUM($S187:U187))</f>
        <v>.</v>
      </c>
      <c r="AL187" s="1004" t="str">
        <f>IF(V187=".",".",SUM($S187:V187))</f>
        <v>.</v>
      </c>
      <c r="AM187" s="1004" t="str">
        <f>IF(W187=".",".",SUM($S187:W187))</f>
        <v>.</v>
      </c>
      <c r="AN187" s="1004" t="str">
        <f>IF(X187=".",".",SUM($S187:X187))</f>
        <v>.</v>
      </c>
      <c r="AO187" s="1005" t="str">
        <f>IF(Y187=".",".",SUM($S187:Y187))</f>
        <v>.</v>
      </c>
      <c r="AP187" s="116"/>
      <c r="AQ187" s="1006" t="str">
        <f t="shared" si="101"/>
        <v>.</v>
      </c>
      <c r="AR187" s="1007" t="str">
        <f t="shared" si="102"/>
        <v>.</v>
      </c>
      <c r="AS187" s="1007" t="str">
        <f t="shared" si="103"/>
        <v>.</v>
      </c>
      <c r="AT187" s="1007" t="str">
        <f t="shared" si="104"/>
        <v>.</v>
      </c>
      <c r="AU187" s="1007" t="str">
        <f t="shared" si="105"/>
        <v>.</v>
      </c>
      <c r="AV187" s="1007" t="str">
        <f t="shared" si="106"/>
        <v>.</v>
      </c>
      <c r="AW187" s="990" t="str">
        <f t="shared" si="107"/>
        <v>.</v>
      </c>
      <c r="AX187" s="327"/>
      <c r="AY187" s="116"/>
      <c r="AZ187" s="1474"/>
      <c r="BA187" s="1474"/>
      <c r="BB187" s="1474"/>
    </row>
    <row r="188" spans="1:54" s="189" customFormat="1" x14ac:dyDescent="0.2">
      <c r="A188" s="183"/>
      <c r="B188" s="325"/>
      <c r="C188" s="473" t="str">
        <f t="shared" si="92"/>
        <v>Special rate</v>
      </c>
      <c r="D188" s="473" t="str">
        <f t="shared" si="92"/>
        <v/>
      </c>
      <c r="E188" s="837" t="str">
        <f t="shared" si="92"/>
        <v>.</v>
      </c>
      <c r="F188" s="878"/>
      <c r="G188" s="874"/>
      <c r="H188" s="874"/>
      <c r="I188" s="874"/>
      <c r="J188" s="874"/>
      <c r="K188" s="874"/>
      <c r="L188" s="878"/>
      <c r="M188" s="333"/>
      <c r="N188" s="116"/>
      <c r="O188" s="1019">
        <f t="shared" si="87"/>
        <v>0</v>
      </c>
      <c r="P188" s="1020">
        <f t="shared" si="87"/>
        <v>0</v>
      </c>
      <c r="Q188" s="101"/>
      <c r="R188" s="325"/>
      <c r="S188" s="1003" t="str">
        <f t="shared" si="93"/>
        <v>.</v>
      </c>
      <c r="T188" s="1004" t="str">
        <f t="shared" si="93"/>
        <v>.</v>
      </c>
      <c r="U188" s="1004" t="str">
        <f t="shared" si="93"/>
        <v>.</v>
      </c>
      <c r="V188" s="1004" t="str">
        <f t="shared" si="93"/>
        <v>.</v>
      </c>
      <c r="W188" s="1004" t="str">
        <f t="shared" si="93"/>
        <v>.</v>
      </c>
      <c r="X188" s="1004" t="str">
        <f t="shared" si="93"/>
        <v>.</v>
      </c>
      <c r="Y188" s="1005" t="str">
        <f t="shared" si="93"/>
        <v>.</v>
      </c>
      <c r="Z188" s="116"/>
      <c r="AA188" s="1006" t="str">
        <f t="shared" si="94"/>
        <v>.</v>
      </c>
      <c r="AB188" s="1007" t="str">
        <f t="shared" si="95"/>
        <v>.</v>
      </c>
      <c r="AC188" s="1007" t="str">
        <f t="shared" si="96"/>
        <v>.</v>
      </c>
      <c r="AD188" s="1007" t="str">
        <f t="shared" si="97"/>
        <v>.</v>
      </c>
      <c r="AE188" s="1007" t="str">
        <f t="shared" si="98"/>
        <v>.</v>
      </c>
      <c r="AF188" s="1007" t="str">
        <f t="shared" si="99"/>
        <v>.</v>
      </c>
      <c r="AG188" s="990" t="str">
        <f t="shared" si="100"/>
        <v>.</v>
      </c>
      <c r="AH188" s="116"/>
      <c r="AI188" s="1003" t="str">
        <f>IF(S188=".",".",SUM($S188:S188))</f>
        <v>.</v>
      </c>
      <c r="AJ188" s="1004" t="str">
        <f>IF(T188=".",".",SUM($S188:T188))</f>
        <v>.</v>
      </c>
      <c r="AK188" s="1004" t="str">
        <f>IF(U188=".",".",SUM($S188:U188))</f>
        <v>.</v>
      </c>
      <c r="AL188" s="1004" t="str">
        <f>IF(V188=".",".",SUM($S188:V188))</f>
        <v>.</v>
      </c>
      <c r="AM188" s="1004" t="str">
        <f>IF(W188=".",".",SUM($S188:W188))</f>
        <v>.</v>
      </c>
      <c r="AN188" s="1004" t="str">
        <f>IF(X188=".",".",SUM($S188:X188))</f>
        <v>.</v>
      </c>
      <c r="AO188" s="1005" t="str">
        <f>IF(Y188=".",".",SUM($S188:Y188))</f>
        <v>.</v>
      </c>
      <c r="AP188" s="116"/>
      <c r="AQ188" s="1006" t="str">
        <f t="shared" si="101"/>
        <v>.</v>
      </c>
      <c r="AR188" s="1007" t="str">
        <f t="shared" si="102"/>
        <v>.</v>
      </c>
      <c r="AS188" s="1007" t="str">
        <f t="shared" si="103"/>
        <v>.</v>
      </c>
      <c r="AT188" s="1007" t="str">
        <f t="shared" si="104"/>
        <v>.</v>
      </c>
      <c r="AU188" s="1007" t="str">
        <f t="shared" si="105"/>
        <v>.</v>
      </c>
      <c r="AV188" s="1007" t="str">
        <f t="shared" si="106"/>
        <v>.</v>
      </c>
      <c r="AW188" s="990" t="str">
        <f t="shared" si="107"/>
        <v>.</v>
      </c>
      <c r="AX188" s="327"/>
      <c r="AY188" s="116"/>
      <c r="AZ188" s="1474"/>
      <c r="BA188" s="1474"/>
      <c r="BB188" s="1474"/>
    </row>
    <row r="189" spans="1:54" s="189" customFormat="1" x14ac:dyDescent="0.2">
      <c r="A189" s="183"/>
      <c r="B189" s="325"/>
      <c r="C189" s="473" t="str">
        <f t="shared" si="92"/>
        <v>Special rate</v>
      </c>
      <c r="D189" s="473" t="str">
        <f t="shared" si="92"/>
        <v/>
      </c>
      <c r="E189" s="837" t="str">
        <f t="shared" si="92"/>
        <v>.</v>
      </c>
      <c r="F189" s="878"/>
      <c r="G189" s="874"/>
      <c r="H189" s="874"/>
      <c r="I189" s="874"/>
      <c r="J189" s="874"/>
      <c r="K189" s="874"/>
      <c r="L189" s="878"/>
      <c r="M189" s="333"/>
      <c r="N189" s="116"/>
      <c r="O189" s="1019">
        <f t="shared" si="87"/>
        <v>0</v>
      </c>
      <c r="P189" s="1020">
        <f t="shared" si="87"/>
        <v>0</v>
      </c>
      <c r="Q189" s="101"/>
      <c r="R189" s="325"/>
      <c r="S189" s="1003" t="str">
        <f t="shared" si="93"/>
        <v>.</v>
      </c>
      <c r="T189" s="1004" t="str">
        <f t="shared" si="93"/>
        <v>.</v>
      </c>
      <c r="U189" s="1004" t="str">
        <f t="shared" si="93"/>
        <v>.</v>
      </c>
      <c r="V189" s="1004" t="str">
        <f t="shared" si="93"/>
        <v>.</v>
      </c>
      <c r="W189" s="1004" t="str">
        <f t="shared" si="93"/>
        <v>.</v>
      </c>
      <c r="X189" s="1004" t="str">
        <f t="shared" si="93"/>
        <v>.</v>
      </c>
      <c r="Y189" s="1005" t="str">
        <f t="shared" si="93"/>
        <v>.</v>
      </c>
      <c r="Z189" s="116"/>
      <c r="AA189" s="1006" t="str">
        <f t="shared" si="94"/>
        <v>.</v>
      </c>
      <c r="AB189" s="1007" t="str">
        <f t="shared" si="95"/>
        <v>.</v>
      </c>
      <c r="AC189" s="1007" t="str">
        <f t="shared" si="96"/>
        <v>.</v>
      </c>
      <c r="AD189" s="1007" t="str">
        <f t="shared" si="97"/>
        <v>.</v>
      </c>
      <c r="AE189" s="1007" t="str">
        <f t="shared" si="98"/>
        <v>.</v>
      </c>
      <c r="AF189" s="1007" t="str">
        <f t="shared" si="99"/>
        <v>.</v>
      </c>
      <c r="AG189" s="990" t="str">
        <f t="shared" si="100"/>
        <v>.</v>
      </c>
      <c r="AH189" s="116"/>
      <c r="AI189" s="1003" t="str">
        <f>IF(S189=".",".",SUM($S189:S189))</f>
        <v>.</v>
      </c>
      <c r="AJ189" s="1004" t="str">
        <f>IF(T189=".",".",SUM($S189:T189))</f>
        <v>.</v>
      </c>
      <c r="AK189" s="1004" t="str">
        <f>IF(U189=".",".",SUM($S189:U189))</f>
        <v>.</v>
      </c>
      <c r="AL189" s="1004" t="str">
        <f>IF(V189=".",".",SUM($S189:V189))</f>
        <v>.</v>
      </c>
      <c r="AM189" s="1004" t="str">
        <f>IF(W189=".",".",SUM($S189:W189))</f>
        <v>.</v>
      </c>
      <c r="AN189" s="1004" t="str">
        <f>IF(X189=".",".",SUM($S189:X189))</f>
        <v>.</v>
      </c>
      <c r="AO189" s="1005" t="str">
        <f>IF(Y189=".",".",SUM($S189:Y189))</f>
        <v>.</v>
      </c>
      <c r="AP189" s="116"/>
      <c r="AQ189" s="1006" t="str">
        <f t="shared" si="101"/>
        <v>.</v>
      </c>
      <c r="AR189" s="1007" t="str">
        <f t="shared" si="102"/>
        <v>.</v>
      </c>
      <c r="AS189" s="1007" t="str">
        <f t="shared" si="103"/>
        <v>.</v>
      </c>
      <c r="AT189" s="1007" t="str">
        <f t="shared" si="104"/>
        <v>.</v>
      </c>
      <c r="AU189" s="1007" t="str">
        <f t="shared" si="105"/>
        <v>.</v>
      </c>
      <c r="AV189" s="1007" t="str">
        <f t="shared" si="106"/>
        <v>.</v>
      </c>
      <c r="AW189" s="990" t="str">
        <f t="shared" si="107"/>
        <v>.</v>
      </c>
      <c r="AX189" s="327"/>
      <c r="AY189" s="116"/>
      <c r="AZ189" s="1474"/>
      <c r="BA189" s="1474"/>
      <c r="BB189" s="1474"/>
    </row>
    <row r="190" spans="1:54" s="189" customFormat="1" x14ac:dyDescent="0.2">
      <c r="A190" s="183"/>
      <c r="B190" s="325"/>
      <c r="C190" s="473" t="str">
        <f t="shared" si="92"/>
        <v>Special rate</v>
      </c>
      <c r="D190" s="473" t="str">
        <f t="shared" si="92"/>
        <v/>
      </c>
      <c r="E190" s="837" t="str">
        <f t="shared" si="92"/>
        <v>.</v>
      </c>
      <c r="F190" s="878"/>
      <c r="G190" s="874"/>
      <c r="H190" s="874"/>
      <c r="I190" s="874"/>
      <c r="J190" s="874"/>
      <c r="K190" s="874"/>
      <c r="L190" s="878"/>
      <c r="M190" s="333"/>
      <c r="N190" s="116"/>
      <c r="O190" s="1019">
        <f t="shared" si="87"/>
        <v>0</v>
      </c>
      <c r="P190" s="1020">
        <f t="shared" si="87"/>
        <v>0</v>
      </c>
      <c r="Q190" s="101"/>
      <c r="R190" s="325"/>
      <c r="S190" s="1003" t="str">
        <f t="shared" si="93"/>
        <v>.</v>
      </c>
      <c r="T190" s="1004" t="str">
        <f t="shared" si="93"/>
        <v>.</v>
      </c>
      <c r="U190" s="1004" t="str">
        <f t="shared" si="93"/>
        <v>.</v>
      </c>
      <c r="V190" s="1004" t="str">
        <f t="shared" si="93"/>
        <v>.</v>
      </c>
      <c r="W190" s="1004" t="str">
        <f t="shared" si="93"/>
        <v>.</v>
      </c>
      <c r="X190" s="1004" t="str">
        <f t="shared" si="93"/>
        <v>.</v>
      </c>
      <c r="Y190" s="1005" t="str">
        <f t="shared" si="93"/>
        <v>.</v>
      </c>
      <c r="Z190" s="116"/>
      <c r="AA190" s="1006" t="str">
        <f t="shared" si="94"/>
        <v>.</v>
      </c>
      <c r="AB190" s="1007" t="str">
        <f t="shared" si="95"/>
        <v>.</v>
      </c>
      <c r="AC190" s="1007" t="str">
        <f t="shared" si="96"/>
        <v>.</v>
      </c>
      <c r="AD190" s="1007" t="str">
        <f t="shared" si="97"/>
        <v>.</v>
      </c>
      <c r="AE190" s="1007" t="str">
        <f t="shared" si="98"/>
        <v>.</v>
      </c>
      <c r="AF190" s="1007" t="str">
        <f t="shared" si="99"/>
        <v>.</v>
      </c>
      <c r="AG190" s="990" t="str">
        <f t="shared" si="100"/>
        <v>.</v>
      </c>
      <c r="AH190" s="116"/>
      <c r="AI190" s="1003" t="str">
        <f>IF(S190=".",".",SUM($S190:S190))</f>
        <v>.</v>
      </c>
      <c r="AJ190" s="1004" t="str">
        <f>IF(T190=".",".",SUM($S190:T190))</f>
        <v>.</v>
      </c>
      <c r="AK190" s="1004" t="str">
        <f>IF(U190=".",".",SUM($S190:U190))</f>
        <v>.</v>
      </c>
      <c r="AL190" s="1004" t="str">
        <f>IF(V190=".",".",SUM($S190:V190))</f>
        <v>.</v>
      </c>
      <c r="AM190" s="1004" t="str">
        <f>IF(W190=".",".",SUM($S190:W190))</f>
        <v>.</v>
      </c>
      <c r="AN190" s="1004" t="str">
        <f>IF(X190=".",".",SUM($S190:X190))</f>
        <v>.</v>
      </c>
      <c r="AO190" s="1005" t="str">
        <f>IF(Y190=".",".",SUM($S190:Y190))</f>
        <v>.</v>
      </c>
      <c r="AP190" s="116"/>
      <c r="AQ190" s="1006" t="str">
        <f t="shared" si="101"/>
        <v>.</v>
      </c>
      <c r="AR190" s="1007" t="str">
        <f t="shared" si="102"/>
        <v>.</v>
      </c>
      <c r="AS190" s="1007" t="str">
        <f t="shared" si="103"/>
        <v>.</v>
      </c>
      <c r="AT190" s="1007" t="str">
        <f t="shared" si="104"/>
        <v>.</v>
      </c>
      <c r="AU190" s="1007" t="str">
        <f t="shared" si="105"/>
        <v>.</v>
      </c>
      <c r="AV190" s="1007" t="str">
        <f t="shared" si="106"/>
        <v>.</v>
      </c>
      <c r="AW190" s="990" t="str">
        <f t="shared" si="107"/>
        <v>.</v>
      </c>
      <c r="AX190" s="327"/>
      <c r="AY190" s="116"/>
      <c r="AZ190" s="1474"/>
      <c r="BA190" s="1474"/>
      <c r="BB190" s="1474"/>
    </row>
    <row r="191" spans="1:54" s="189" customFormat="1" x14ac:dyDescent="0.2">
      <c r="A191" s="183"/>
      <c r="B191" s="325"/>
      <c r="C191" s="473" t="str">
        <f t="shared" si="92"/>
        <v>Special rate</v>
      </c>
      <c r="D191" s="473" t="str">
        <f t="shared" si="92"/>
        <v/>
      </c>
      <c r="E191" s="837" t="str">
        <f t="shared" si="92"/>
        <v>.</v>
      </c>
      <c r="F191" s="878"/>
      <c r="G191" s="874"/>
      <c r="H191" s="874"/>
      <c r="I191" s="874"/>
      <c r="J191" s="874"/>
      <c r="K191" s="874"/>
      <c r="L191" s="878"/>
      <c r="M191" s="333"/>
      <c r="N191" s="116"/>
      <c r="O191" s="1019">
        <f t="shared" si="87"/>
        <v>0</v>
      </c>
      <c r="P191" s="1020">
        <f t="shared" si="87"/>
        <v>0</v>
      </c>
      <c r="Q191" s="101"/>
      <c r="R191" s="325"/>
      <c r="S191" s="1003" t="str">
        <f t="shared" si="93"/>
        <v>.</v>
      </c>
      <c r="T191" s="1004" t="str">
        <f t="shared" si="93"/>
        <v>.</v>
      </c>
      <c r="U191" s="1004" t="str">
        <f t="shared" si="93"/>
        <v>.</v>
      </c>
      <c r="V191" s="1004" t="str">
        <f t="shared" si="93"/>
        <v>.</v>
      </c>
      <c r="W191" s="1004" t="str">
        <f t="shared" si="93"/>
        <v>.</v>
      </c>
      <c r="X191" s="1004" t="str">
        <f t="shared" si="93"/>
        <v>.</v>
      </c>
      <c r="Y191" s="1005" t="str">
        <f t="shared" si="93"/>
        <v>.</v>
      </c>
      <c r="Z191" s="116"/>
      <c r="AA191" s="1006" t="str">
        <f t="shared" si="94"/>
        <v>.</v>
      </c>
      <c r="AB191" s="1007" t="str">
        <f t="shared" si="95"/>
        <v>.</v>
      </c>
      <c r="AC191" s="1007" t="str">
        <f t="shared" si="96"/>
        <v>.</v>
      </c>
      <c r="AD191" s="1007" t="str">
        <f t="shared" si="97"/>
        <v>.</v>
      </c>
      <c r="AE191" s="1007" t="str">
        <f t="shared" si="98"/>
        <v>.</v>
      </c>
      <c r="AF191" s="1007" t="str">
        <f t="shared" si="99"/>
        <v>.</v>
      </c>
      <c r="AG191" s="990" t="str">
        <f t="shared" si="100"/>
        <v>.</v>
      </c>
      <c r="AH191" s="116"/>
      <c r="AI191" s="1003" t="str">
        <f>IF(S191=".",".",SUM($S191:S191))</f>
        <v>.</v>
      </c>
      <c r="AJ191" s="1004" t="str">
        <f>IF(T191=".",".",SUM($S191:T191))</f>
        <v>.</v>
      </c>
      <c r="AK191" s="1004" t="str">
        <f>IF(U191=".",".",SUM($S191:U191))</f>
        <v>.</v>
      </c>
      <c r="AL191" s="1004" t="str">
        <f>IF(V191=".",".",SUM($S191:V191))</f>
        <v>.</v>
      </c>
      <c r="AM191" s="1004" t="str">
        <f>IF(W191=".",".",SUM($S191:W191))</f>
        <v>.</v>
      </c>
      <c r="AN191" s="1004" t="str">
        <f>IF(X191=".",".",SUM($S191:X191))</f>
        <v>.</v>
      </c>
      <c r="AO191" s="1005" t="str">
        <f>IF(Y191=".",".",SUM($S191:Y191))</f>
        <v>.</v>
      </c>
      <c r="AP191" s="116"/>
      <c r="AQ191" s="1006" t="str">
        <f t="shared" si="101"/>
        <v>.</v>
      </c>
      <c r="AR191" s="1007" t="str">
        <f t="shared" si="102"/>
        <v>.</v>
      </c>
      <c r="AS191" s="1007" t="str">
        <f t="shared" si="103"/>
        <v>.</v>
      </c>
      <c r="AT191" s="1007" t="str">
        <f t="shared" si="104"/>
        <v>.</v>
      </c>
      <c r="AU191" s="1007" t="str">
        <f t="shared" si="105"/>
        <v>.</v>
      </c>
      <c r="AV191" s="1007" t="str">
        <f t="shared" si="106"/>
        <v>.</v>
      </c>
      <c r="AW191" s="990" t="str">
        <f t="shared" si="107"/>
        <v>.</v>
      </c>
      <c r="AX191" s="327"/>
      <c r="AY191" s="116"/>
      <c r="AZ191" s="1474"/>
      <c r="BA191" s="1474"/>
      <c r="BB191" s="1474"/>
    </row>
    <row r="192" spans="1:54" s="189" customFormat="1" x14ac:dyDescent="0.2">
      <c r="A192" s="183"/>
      <c r="B192" s="325"/>
      <c r="C192" s="473" t="str">
        <f t="shared" si="92"/>
        <v>Special rate</v>
      </c>
      <c r="D192" s="473" t="str">
        <f t="shared" si="92"/>
        <v/>
      </c>
      <c r="E192" s="837" t="str">
        <f t="shared" si="92"/>
        <v>.</v>
      </c>
      <c r="F192" s="878"/>
      <c r="G192" s="874"/>
      <c r="H192" s="874"/>
      <c r="I192" s="874"/>
      <c r="J192" s="874"/>
      <c r="K192" s="874"/>
      <c r="L192" s="878"/>
      <c r="M192" s="333"/>
      <c r="N192" s="116"/>
      <c r="O192" s="1019">
        <f t="shared" si="87"/>
        <v>0</v>
      </c>
      <c r="P192" s="1020">
        <f t="shared" si="87"/>
        <v>0</v>
      </c>
      <c r="Q192" s="101"/>
      <c r="R192" s="325"/>
      <c r="S192" s="1003" t="str">
        <f t="shared" si="93"/>
        <v>.</v>
      </c>
      <c r="T192" s="1004" t="str">
        <f t="shared" si="93"/>
        <v>.</v>
      </c>
      <c r="U192" s="1004" t="str">
        <f t="shared" si="93"/>
        <v>.</v>
      </c>
      <c r="V192" s="1004" t="str">
        <f t="shared" si="93"/>
        <v>.</v>
      </c>
      <c r="W192" s="1004" t="str">
        <f t="shared" si="93"/>
        <v>.</v>
      </c>
      <c r="X192" s="1004" t="str">
        <f t="shared" si="93"/>
        <v>.</v>
      </c>
      <c r="Y192" s="1005" t="str">
        <f t="shared" si="93"/>
        <v>.</v>
      </c>
      <c r="Z192" s="116"/>
      <c r="AA192" s="1006" t="str">
        <f t="shared" si="94"/>
        <v>.</v>
      </c>
      <c r="AB192" s="1007" t="str">
        <f t="shared" si="95"/>
        <v>.</v>
      </c>
      <c r="AC192" s="1007" t="str">
        <f t="shared" si="96"/>
        <v>.</v>
      </c>
      <c r="AD192" s="1007" t="str">
        <f t="shared" si="97"/>
        <v>.</v>
      </c>
      <c r="AE192" s="1007" t="str">
        <f t="shared" si="98"/>
        <v>.</v>
      </c>
      <c r="AF192" s="1007" t="str">
        <f t="shared" si="99"/>
        <v>.</v>
      </c>
      <c r="AG192" s="990" t="str">
        <f t="shared" si="100"/>
        <v>.</v>
      </c>
      <c r="AH192" s="116"/>
      <c r="AI192" s="1003" t="str">
        <f>IF(S192=".",".",SUM($S192:S192))</f>
        <v>.</v>
      </c>
      <c r="AJ192" s="1004" t="str">
        <f>IF(T192=".",".",SUM($S192:T192))</f>
        <v>.</v>
      </c>
      <c r="AK192" s="1004" t="str">
        <f>IF(U192=".",".",SUM($S192:U192))</f>
        <v>.</v>
      </c>
      <c r="AL192" s="1004" t="str">
        <f>IF(V192=".",".",SUM($S192:V192))</f>
        <v>.</v>
      </c>
      <c r="AM192" s="1004" t="str">
        <f>IF(W192=".",".",SUM($S192:W192))</f>
        <v>.</v>
      </c>
      <c r="AN192" s="1004" t="str">
        <f>IF(X192=".",".",SUM($S192:X192))</f>
        <v>.</v>
      </c>
      <c r="AO192" s="1005" t="str">
        <f>IF(Y192=".",".",SUM($S192:Y192))</f>
        <v>.</v>
      </c>
      <c r="AP192" s="116"/>
      <c r="AQ192" s="1006" t="str">
        <f t="shared" si="101"/>
        <v>.</v>
      </c>
      <c r="AR192" s="1007" t="str">
        <f t="shared" si="102"/>
        <v>.</v>
      </c>
      <c r="AS192" s="1007" t="str">
        <f t="shared" si="103"/>
        <v>.</v>
      </c>
      <c r="AT192" s="1007" t="str">
        <f t="shared" si="104"/>
        <v>.</v>
      </c>
      <c r="AU192" s="1007" t="str">
        <f t="shared" si="105"/>
        <v>.</v>
      </c>
      <c r="AV192" s="1007" t="str">
        <f t="shared" si="106"/>
        <v>.</v>
      </c>
      <c r="AW192" s="990" t="str">
        <f t="shared" si="107"/>
        <v>.</v>
      </c>
      <c r="AX192" s="327"/>
      <c r="AY192" s="116"/>
      <c r="AZ192" s="1474"/>
      <c r="BA192" s="1474"/>
      <c r="BB192" s="1474"/>
    </row>
    <row r="193" spans="1:54" s="189" customFormat="1" x14ac:dyDescent="0.2">
      <c r="A193" s="183"/>
      <c r="B193" s="325"/>
      <c r="C193" s="198" t="str">
        <f t="shared" si="92"/>
        <v>Special rate</v>
      </c>
      <c r="D193" s="198" t="str">
        <f t="shared" si="92"/>
        <v/>
      </c>
      <c r="E193" s="838" t="str">
        <f t="shared" si="92"/>
        <v>.</v>
      </c>
      <c r="F193" s="880"/>
      <c r="G193" s="876"/>
      <c r="H193" s="876"/>
      <c r="I193" s="876"/>
      <c r="J193" s="876"/>
      <c r="K193" s="876"/>
      <c r="L193" s="880"/>
      <c r="M193" s="333"/>
      <c r="N193" s="116"/>
      <c r="O193" s="1019">
        <f t="shared" si="87"/>
        <v>0</v>
      </c>
      <c r="P193" s="1020">
        <f t="shared" si="87"/>
        <v>0</v>
      </c>
      <c r="Q193" s="101"/>
      <c r="R193" s="325"/>
      <c r="S193" s="1003" t="str">
        <f t="shared" si="93"/>
        <v>.</v>
      </c>
      <c r="T193" s="1004" t="str">
        <f t="shared" si="93"/>
        <v>.</v>
      </c>
      <c r="U193" s="1004" t="str">
        <f t="shared" si="93"/>
        <v>.</v>
      </c>
      <c r="V193" s="1004" t="str">
        <f t="shared" si="93"/>
        <v>.</v>
      </c>
      <c r="W193" s="1004" t="str">
        <f t="shared" si="93"/>
        <v>.</v>
      </c>
      <c r="X193" s="1004" t="str">
        <f t="shared" si="93"/>
        <v>.</v>
      </c>
      <c r="Y193" s="1005" t="str">
        <f t="shared" si="93"/>
        <v>.</v>
      </c>
      <c r="Z193" s="116"/>
      <c r="AA193" s="1006" t="str">
        <f t="shared" si="94"/>
        <v>.</v>
      </c>
      <c r="AB193" s="1007" t="str">
        <f t="shared" si="95"/>
        <v>.</v>
      </c>
      <c r="AC193" s="1007" t="str">
        <f t="shared" si="96"/>
        <v>.</v>
      </c>
      <c r="AD193" s="1007" t="str">
        <f t="shared" si="97"/>
        <v>.</v>
      </c>
      <c r="AE193" s="1007" t="str">
        <f t="shared" si="98"/>
        <v>.</v>
      </c>
      <c r="AF193" s="1007" t="str">
        <f t="shared" si="99"/>
        <v>.</v>
      </c>
      <c r="AG193" s="990" t="str">
        <f t="shared" si="100"/>
        <v>.</v>
      </c>
      <c r="AH193" s="116"/>
      <c r="AI193" s="1003" t="str">
        <f>IF(S193=".",".",SUM($S193:S193))</f>
        <v>.</v>
      </c>
      <c r="AJ193" s="1004" t="str">
        <f>IF(T193=".",".",SUM($S193:T193))</f>
        <v>.</v>
      </c>
      <c r="AK193" s="1004" t="str">
        <f>IF(U193=".",".",SUM($S193:U193))</f>
        <v>.</v>
      </c>
      <c r="AL193" s="1004" t="str">
        <f>IF(V193=".",".",SUM($S193:V193))</f>
        <v>.</v>
      </c>
      <c r="AM193" s="1004" t="str">
        <f>IF(W193=".",".",SUM($S193:W193))</f>
        <v>.</v>
      </c>
      <c r="AN193" s="1004" t="str">
        <f>IF(X193=".",".",SUM($S193:X193))</f>
        <v>.</v>
      </c>
      <c r="AO193" s="1005" t="str">
        <f>IF(Y193=".",".",SUM($S193:Y193))</f>
        <v>.</v>
      </c>
      <c r="AP193" s="116"/>
      <c r="AQ193" s="1006" t="str">
        <f t="shared" si="101"/>
        <v>.</v>
      </c>
      <c r="AR193" s="1007" t="str">
        <f t="shared" si="102"/>
        <v>.</v>
      </c>
      <c r="AS193" s="1007" t="str">
        <f t="shared" si="103"/>
        <v>.</v>
      </c>
      <c r="AT193" s="1007" t="str">
        <f t="shared" si="104"/>
        <v>.</v>
      </c>
      <c r="AU193" s="1007" t="str">
        <f t="shared" si="105"/>
        <v>.</v>
      </c>
      <c r="AV193" s="1007" t="str">
        <f t="shared" si="106"/>
        <v>.</v>
      </c>
      <c r="AW193" s="990" t="str">
        <f t="shared" si="107"/>
        <v>.</v>
      </c>
      <c r="AX193" s="327"/>
      <c r="AY193" s="116"/>
      <c r="AZ193" s="1474"/>
      <c r="BA193" s="1474"/>
      <c r="BB193" s="1474"/>
    </row>
    <row r="194" spans="1:54" s="190" customFormat="1" ht="11.25" customHeight="1" x14ac:dyDescent="0.2">
      <c r="A194" s="183"/>
      <c r="B194" s="334"/>
      <c r="C194" s="211"/>
      <c r="D194" s="211" t="s">
        <v>256</v>
      </c>
      <c r="E194" s="839" t="str">
        <f t="shared" ref="E194:E225" si="115">E93</f>
        <v>.</v>
      </c>
      <c r="F194" s="390" t="str">
        <f t="shared" ref="F194:L194" si="116">IF($P194=0,".",SUMPRODUCT(F176:F193,$P176:$P193)/$P194)</f>
        <v>.</v>
      </c>
      <c r="G194" s="197" t="str">
        <f t="shared" si="116"/>
        <v>.</v>
      </c>
      <c r="H194" s="197" t="str">
        <f t="shared" si="116"/>
        <v>.</v>
      </c>
      <c r="I194" s="197" t="str">
        <f t="shared" si="116"/>
        <v>.</v>
      </c>
      <c r="J194" s="197" t="str">
        <f t="shared" si="116"/>
        <v>.</v>
      </c>
      <c r="K194" s="197" t="str">
        <f t="shared" si="116"/>
        <v>.</v>
      </c>
      <c r="L194" s="197" t="str">
        <f t="shared" si="116"/>
        <v>.</v>
      </c>
      <c r="M194" s="333"/>
      <c r="N194" s="144"/>
      <c r="O194" s="1021">
        <f t="shared" si="87"/>
        <v>0</v>
      </c>
      <c r="P194" s="1022">
        <f t="shared" si="87"/>
        <v>0</v>
      </c>
      <c r="Q194" s="102"/>
      <c r="R194" s="334"/>
      <c r="S194" s="1012" t="str">
        <f t="shared" ref="S194:Y194" si="117">IF(F194=".",".",F194-E194)</f>
        <v>.</v>
      </c>
      <c r="T194" s="1013" t="str">
        <f t="shared" si="117"/>
        <v>.</v>
      </c>
      <c r="U194" s="1013" t="str">
        <f t="shared" si="117"/>
        <v>.</v>
      </c>
      <c r="V194" s="1013" t="str">
        <f t="shared" si="117"/>
        <v>.</v>
      </c>
      <c r="W194" s="1013" t="str">
        <f t="shared" si="117"/>
        <v>.</v>
      </c>
      <c r="X194" s="1013" t="str">
        <f t="shared" si="117"/>
        <v>.</v>
      </c>
      <c r="Y194" s="1014" t="str">
        <f t="shared" si="117"/>
        <v>.</v>
      </c>
      <c r="Z194" s="144"/>
      <c r="AA194" s="1516" t="str">
        <f t="shared" si="94"/>
        <v>.</v>
      </c>
      <c r="AB194" s="1517" t="str">
        <f t="shared" si="95"/>
        <v>.</v>
      </c>
      <c r="AC194" s="1517" t="str">
        <f t="shared" si="96"/>
        <v>.</v>
      </c>
      <c r="AD194" s="1517" t="str">
        <f t="shared" si="97"/>
        <v>.</v>
      </c>
      <c r="AE194" s="1517" t="str">
        <f t="shared" si="98"/>
        <v>.</v>
      </c>
      <c r="AF194" s="1517" t="str">
        <f t="shared" si="99"/>
        <v>.</v>
      </c>
      <c r="AG194" s="1518" t="str">
        <f t="shared" si="100"/>
        <v>.</v>
      </c>
      <c r="AH194" s="144"/>
      <c r="AI194" s="1012" t="str">
        <f>IF(S194=".",".",SUM($S194:S194))</f>
        <v>.</v>
      </c>
      <c r="AJ194" s="1013" t="str">
        <f>IF(T194=".",".",SUM($S194:T194))</f>
        <v>.</v>
      </c>
      <c r="AK194" s="1013" t="str">
        <f>IF(U194=".",".",SUM($S194:U194))</f>
        <v>.</v>
      </c>
      <c r="AL194" s="1013" t="str">
        <f>IF(V194=".",".",SUM($S194:V194))</f>
        <v>.</v>
      </c>
      <c r="AM194" s="1013" t="str">
        <f>IF(W194=".",".",SUM($S194:W194))</f>
        <v>.</v>
      </c>
      <c r="AN194" s="1013" t="str">
        <f>IF(X194=".",".",SUM($S194:X194))</f>
        <v>.</v>
      </c>
      <c r="AO194" s="1014" t="str">
        <f>IF(Y194=".",".",SUM($S194:Y194))</f>
        <v>.</v>
      </c>
      <c r="AP194" s="144"/>
      <c r="AQ194" s="1516" t="str">
        <f t="shared" si="101"/>
        <v>.</v>
      </c>
      <c r="AR194" s="1517" t="str">
        <f t="shared" si="102"/>
        <v>.</v>
      </c>
      <c r="AS194" s="1517" t="str">
        <f t="shared" si="103"/>
        <v>.</v>
      </c>
      <c r="AT194" s="1517" t="str">
        <f t="shared" si="104"/>
        <v>.</v>
      </c>
      <c r="AU194" s="1517" t="str">
        <f t="shared" si="105"/>
        <v>.</v>
      </c>
      <c r="AV194" s="1517" t="str">
        <f t="shared" si="106"/>
        <v>.</v>
      </c>
      <c r="AW194" s="1518" t="str">
        <f t="shared" si="107"/>
        <v>.</v>
      </c>
      <c r="AX194" s="346"/>
      <c r="AY194" s="144"/>
      <c r="AZ194" s="102"/>
      <c r="BA194" s="102"/>
      <c r="BB194" s="102"/>
    </row>
    <row r="195" spans="1:54" s="189" customFormat="1" x14ac:dyDescent="0.2">
      <c r="A195" s="183"/>
      <c r="B195" s="325"/>
      <c r="C195" s="471" t="str">
        <f t="shared" ref="C195:D214" si="118">C94</f>
        <v>Business</v>
      </c>
      <c r="D195" s="471" t="str">
        <f t="shared" si="118"/>
        <v/>
      </c>
      <c r="E195" s="836" t="str">
        <f t="shared" si="115"/>
        <v>.</v>
      </c>
      <c r="F195" s="877"/>
      <c r="G195" s="1208"/>
      <c r="H195" s="1208"/>
      <c r="I195" s="1208"/>
      <c r="J195" s="1208"/>
      <c r="K195" s="1208"/>
      <c r="L195" s="1208"/>
      <c r="M195" s="333"/>
      <c r="N195" s="116"/>
      <c r="O195" s="1017">
        <f t="shared" ref="O195:P214" si="119">O94</f>
        <v>0</v>
      </c>
      <c r="P195" s="1018">
        <f t="shared" si="119"/>
        <v>0</v>
      </c>
      <c r="Q195" s="101"/>
      <c r="R195" s="325"/>
      <c r="S195" s="1000" t="str">
        <f t="shared" si="93"/>
        <v>.</v>
      </c>
      <c r="T195" s="1001" t="str">
        <f t="shared" si="93"/>
        <v>.</v>
      </c>
      <c r="U195" s="1001" t="str">
        <f t="shared" si="93"/>
        <v>.</v>
      </c>
      <c r="V195" s="1001" t="str">
        <f t="shared" si="93"/>
        <v>.</v>
      </c>
      <c r="W195" s="1001" t="str">
        <f t="shared" si="93"/>
        <v>.</v>
      </c>
      <c r="X195" s="1001" t="str">
        <f t="shared" si="93"/>
        <v>.</v>
      </c>
      <c r="Y195" s="1002" t="str">
        <f t="shared" si="93"/>
        <v>.</v>
      </c>
      <c r="Z195" s="116"/>
      <c r="AA195" s="1513" t="str">
        <f t="shared" si="94"/>
        <v>.</v>
      </c>
      <c r="AB195" s="1514" t="str">
        <f t="shared" si="95"/>
        <v>.</v>
      </c>
      <c r="AC195" s="1514" t="str">
        <f t="shared" si="96"/>
        <v>.</v>
      </c>
      <c r="AD195" s="1514" t="str">
        <f t="shared" si="97"/>
        <v>.</v>
      </c>
      <c r="AE195" s="1514" t="str">
        <f t="shared" si="98"/>
        <v>.</v>
      </c>
      <c r="AF195" s="1514" t="str">
        <f t="shared" si="99"/>
        <v>.</v>
      </c>
      <c r="AG195" s="1515" t="str">
        <f t="shared" si="100"/>
        <v>.</v>
      </c>
      <c r="AH195" s="116"/>
      <c r="AI195" s="1000" t="str">
        <f>IF(S195=".",".",SUM($S195:S195))</f>
        <v>.</v>
      </c>
      <c r="AJ195" s="1001" t="str">
        <f>IF(T195=".",".",SUM($S195:T195))</f>
        <v>.</v>
      </c>
      <c r="AK195" s="1001" t="str">
        <f>IF(U195=".",".",SUM($S195:U195))</f>
        <v>.</v>
      </c>
      <c r="AL195" s="1001" t="str">
        <f>IF(V195=".",".",SUM($S195:V195))</f>
        <v>.</v>
      </c>
      <c r="AM195" s="1001" t="str">
        <f>IF(W195=".",".",SUM($S195:W195))</f>
        <v>.</v>
      </c>
      <c r="AN195" s="1001" t="str">
        <f>IF(X195=".",".",SUM($S195:X195))</f>
        <v>.</v>
      </c>
      <c r="AO195" s="1002" t="str">
        <f>IF(Y195=".",".",SUM($S195:Y195))</f>
        <v>.</v>
      </c>
      <c r="AP195" s="116"/>
      <c r="AQ195" s="1513" t="str">
        <f t="shared" si="101"/>
        <v>.</v>
      </c>
      <c r="AR195" s="1514" t="str">
        <f t="shared" si="102"/>
        <v>.</v>
      </c>
      <c r="AS195" s="1514" t="str">
        <f t="shared" si="103"/>
        <v>.</v>
      </c>
      <c r="AT195" s="1514" t="str">
        <f t="shared" si="104"/>
        <v>.</v>
      </c>
      <c r="AU195" s="1514" t="str">
        <f t="shared" si="105"/>
        <v>.</v>
      </c>
      <c r="AV195" s="1514" t="str">
        <f t="shared" si="106"/>
        <v>.</v>
      </c>
      <c r="AW195" s="1515" t="str">
        <f t="shared" si="107"/>
        <v>.</v>
      </c>
      <c r="AX195" s="327"/>
      <c r="AY195" s="116"/>
      <c r="AZ195" s="1474"/>
      <c r="BA195" s="1474"/>
      <c r="BB195" s="1474"/>
    </row>
    <row r="196" spans="1:54" s="189" customFormat="1" x14ac:dyDescent="0.2">
      <c r="A196" s="183"/>
      <c r="B196" s="325"/>
      <c r="C196" s="473" t="str">
        <f t="shared" si="118"/>
        <v>Business</v>
      </c>
      <c r="D196" s="473" t="str">
        <f t="shared" si="118"/>
        <v/>
      </c>
      <c r="E196" s="837" t="str">
        <f t="shared" si="115"/>
        <v>.</v>
      </c>
      <c r="F196" s="878"/>
      <c r="G196" s="874"/>
      <c r="H196" s="874"/>
      <c r="I196" s="874"/>
      <c r="J196" s="874"/>
      <c r="K196" s="874"/>
      <c r="L196" s="874"/>
      <c r="M196" s="333"/>
      <c r="N196" s="116"/>
      <c r="O196" s="1019">
        <f t="shared" si="119"/>
        <v>0</v>
      </c>
      <c r="P196" s="1020">
        <f t="shared" si="119"/>
        <v>0</v>
      </c>
      <c r="Q196" s="101"/>
      <c r="R196" s="325"/>
      <c r="S196" s="1003" t="str">
        <f t="shared" ref="S196:Y219" si="120">IF(F196="",".",F196-E196)</f>
        <v>.</v>
      </c>
      <c r="T196" s="1004" t="str">
        <f t="shared" si="120"/>
        <v>.</v>
      </c>
      <c r="U196" s="1004" t="str">
        <f t="shared" si="120"/>
        <v>.</v>
      </c>
      <c r="V196" s="1004" t="str">
        <f t="shared" si="120"/>
        <v>.</v>
      </c>
      <c r="W196" s="1004" t="str">
        <f t="shared" si="120"/>
        <v>.</v>
      </c>
      <c r="X196" s="1004" t="str">
        <f t="shared" si="120"/>
        <v>.</v>
      </c>
      <c r="Y196" s="1005" t="str">
        <f t="shared" si="120"/>
        <v>.</v>
      </c>
      <c r="Z196" s="116"/>
      <c r="AA196" s="1006" t="str">
        <f t="shared" si="94"/>
        <v>.</v>
      </c>
      <c r="AB196" s="1007" t="str">
        <f t="shared" si="95"/>
        <v>.</v>
      </c>
      <c r="AC196" s="1007" t="str">
        <f t="shared" si="96"/>
        <v>.</v>
      </c>
      <c r="AD196" s="1007" t="str">
        <f t="shared" si="97"/>
        <v>.</v>
      </c>
      <c r="AE196" s="1007" t="str">
        <f t="shared" si="98"/>
        <v>.</v>
      </c>
      <c r="AF196" s="1007" t="str">
        <f t="shared" si="99"/>
        <v>.</v>
      </c>
      <c r="AG196" s="990" t="str">
        <f t="shared" si="100"/>
        <v>.</v>
      </c>
      <c r="AH196" s="116"/>
      <c r="AI196" s="1003" t="str">
        <f>IF(S196=".",".",SUM($S196:S196))</f>
        <v>.</v>
      </c>
      <c r="AJ196" s="1004" t="str">
        <f>IF(T196=".",".",SUM($S196:T196))</f>
        <v>.</v>
      </c>
      <c r="AK196" s="1004" t="str">
        <f>IF(U196=".",".",SUM($S196:U196))</f>
        <v>.</v>
      </c>
      <c r="AL196" s="1004" t="str">
        <f>IF(V196=".",".",SUM($S196:V196))</f>
        <v>.</v>
      </c>
      <c r="AM196" s="1004" t="str">
        <f>IF(W196=".",".",SUM($S196:W196))</f>
        <v>.</v>
      </c>
      <c r="AN196" s="1004" t="str">
        <f>IF(X196=".",".",SUM($S196:X196))</f>
        <v>.</v>
      </c>
      <c r="AO196" s="1005" t="str">
        <f>IF(Y196=".",".",SUM($S196:Y196))</f>
        <v>.</v>
      </c>
      <c r="AP196" s="116"/>
      <c r="AQ196" s="1006" t="str">
        <f t="shared" si="101"/>
        <v>.</v>
      </c>
      <c r="AR196" s="1007" t="str">
        <f t="shared" si="102"/>
        <v>.</v>
      </c>
      <c r="AS196" s="1007" t="str">
        <f t="shared" si="103"/>
        <v>.</v>
      </c>
      <c r="AT196" s="1007" t="str">
        <f t="shared" si="104"/>
        <v>.</v>
      </c>
      <c r="AU196" s="1007" t="str">
        <f t="shared" si="105"/>
        <v>.</v>
      </c>
      <c r="AV196" s="1007" t="str">
        <f t="shared" si="106"/>
        <v>.</v>
      </c>
      <c r="AW196" s="990" t="str">
        <f t="shared" si="107"/>
        <v>.</v>
      </c>
      <c r="AX196" s="327"/>
      <c r="AY196" s="116"/>
      <c r="AZ196" s="1474"/>
      <c r="BA196" s="1474"/>
      <c r="BB196" s="1474"/>
    </row>
    <row r="197" spans="1:54" s="189" customFormat="1" x14ac:dyDescent="0.2">
      <c r="A197" s="183"/>
      <c r="B197" s="325"/>
      <c r="C197" s="473" t="str">
        <f t="shared" si="118"/>
        <v>Business</v>
      </c>
      <c r="D197" s="473" t="str">
        <f t="shared" si="118"/>
        <v/>
      </c>
      <c r="E197" s="837" t="str">
        <f t="shared" si="115"/>
        <v>.</v>
      </c>
      <c r="F197" s="878"/>
      <c r="G197" s="874"/>
      <c r="H197" s="874"/>
      <c r="I197" s="874"/>
      <c r="J197" s="874"/>
      <c r="K197" s="874"/>
      <c r="L197" s="874"/>
      <c r="M197" s="333"/>
      <c r="N197" s="116"/>
      <c r="O197" s="1019">
        <f t="shared" si="119"/>
        <v>0</v>
      </c>
      <c r="P197" s="1020">
        <f t="shared" si="119"/>
        <v>0</v>
      </c>
      <c r="Q197" s="101"/>
      <c r="R197" s="325"/>
      <c r="S197" s="1003" t="str">
        <f t="shared" si="120"/>
        <v>.</v>
      </c>
      <c r="T197" s="1004" t="str">
        <f t="shared" si="120"/>
        <v>.</v>
      </c>
      <c r="U197" s="1004" t="str">
        <f t="shared" si="120"/>
        <v>.</v>
      </c>
      <c r="V197" s="1004" t="str">
        <f t="shared" si="120"/>
        <v>.</v>
      </c>
      <c r="W197" s="1004" t="str">
        <f t="shared" si="120"/>
        <v>.</v>
      </c>
      <c r="X197" s="1004" t="str">
        <f t="shared" si="120"/>
        <v>.</v>
      </c>
      <c r="Y197" s="1005" t="str">
        <f t="shared" si="120"/>
        <v>.</v>
      </c>
      <c r="Z197" s="116"/>
      <c r="AA197" s="1006" t="str">
        <f t="shared" si="94"/>
        <v>.</v>
      </c>
      <c r="AB197" s="1007" t="str">
        <f t="shared" si="95"/>
        <v>.</v>
      </c>
      <c r="AC197" s="1007" t="str">
        <f t="shared" si="96"/>
        <v>.</v>
      </c>
      <c r="AD197" s="1007" t="str">
        <f t="shared" si="97"/>
        <v>.</v>
      </c>
      <c r="AE197" s="1007" t="str">
        <f t="shared" si="98"/>
        <v>.</v>
      </c>
      <c r="AF197" s="1007" t="str">
        <f t="shared" si="99"/>
        <v>.</v>
      </c>
      <c r="AG197" s="990" t="str">
        <f t="shared" si="100"/>
        <v>.</v>
      </c>
      <c r="AH197" s="116"/>
      <c r="AI197" s="1003" t="str">
        <f>IF(S197=".",".",SUM($S197:S197))</f>
        <v>.</v>
      </c>
      <c r="AJ197" s="1004" t="str">
        <f>IF(T197=".",".",SUM($S197:T197))</f>
        <v>.</v>
      </c>
      <c r="AK197" s="1004" t="str">
        <f>IF(U197=".",".",SUM($S197:U197))</f>
        <v>.</v>
      </c>
      <c r="AL197" s="1004" t="str">
        <f>IF(V197=".",".",SUM($S197:V197))</f>
        <v>.</v>
      </c>
      <c r="AM197" s="1004" t="str">
        <f>IF(W197=".",".",SUM($S197:W197))</f>
        <v>.</v>
      </c>
      <c r="AN197" s="1004" t="str">
        <f>IF(X197=".",".",SUM($S197:X197))</f>
        <v>.</v>
      </c>
      <c r="AO197" s="1005" t="str">
        <f>IF(Y197=".",".",SUM($S197:Y197))</f>
        <v>.</v>
      </c>
      <c r="AP197" s="116"/>
      <c r="AQ197" s="1006" t="str">
        <f t="shared" si="101"/>
        <v>.</v>
      </c>
      <c r="AR197" s="1007" t="str">
        <f t="shared" si="102"/>
        <v>.</v>
      </c>
      <c r="AS197" s="1007" t="str">
        <f t="shared" si="103"/>
        <v>.</v>
      </c>
      <c r="AT197" s="1007" t="str">
        <f t="shared" si="104"/>
        <v>.</v>
      </c>
      <c r="AU197" s="1007" t="str">
        <f t="shared" si="105"/>
        <v>.</v>
      </c>
      <c r="AV197" s="1007" t="str">
        <f t="shared" si="106"/>
        <v>.</v>
      </c>
      <c r="AW197" s="990" t="str">
        <f t="shared" si="107"/>
        <v>.</v>
      </c>
      <c r="AX197" s="327"/>
      <c r="AY197" s="116"/>
      <c r="AZ197" s="1474"/>
      <c r="BA197" s="1474"/>
      <c r="BB197" s="1474"/>
    </row>
    <row r="198" spans="1:54" s="189" customFormat="1" x14ac:dyDescent="0.2">
      <c r="A198" s="183"/>
      <c r="B198" s="325"/>
      <c r="C198" s="473" t="str">
        <f t="shared" si="118"/>
        <v>Business</v>
      </c>
      <c r="D198" s="473" t="str">
        <f t="shared" si="118"/>
        <v/>
      </c>
      <c r="E198" s="837" t="str">
        <f t="shared" si="115"/>
        <v>.</v>
      </c>
      <c r="F198" s="878"/>
      <c r="G198" s="874"/>
      <c r="H198" s="874"/>
      <c r="I198" s="874"/>
      <c r="J198" s="874"/>
      <c r="K198" s="874"/>
      <c r="L198" s="874"/>
      <c r="M198" s="333"/>
      <c r="N198" s="116"/>
      <c r="O198" s="1019">
        <f t="shared" si="119"/>
        <v>0</v>
      </c>
      <c r="P198" s="1020">
        <f t="shared" si="119"/>
        <v>0</v>
      </c>
      <c r="Q198" s="101"/>
      <c r="R198" s="325"/>
      <c r="S198" s="1003" t="str">
        <f t="shared" si="120"/>
        <v>.</v>
      </c>
      <c r="T198" s="1004" t="str">
        <f t="shared" si="120"/>
        <v>.</v>
      </c>
      <c r="U198" s="1004" t="str">
        <f t="shared" si="120"/>
        <v>.</v>
      </c>
      <c r="V198" s="1004" t="str">
        <f t="shared" si="120"/>
        <v>.</v>
      </c>
      <c r="W198" s="1004" t="str">
        <f t="shared" si="120"/>
        <v>.</v>
      </c>
      <c r="X198" s="1004" t="str">
        <f t="shared" si="120"/>
        <v>.</v>
      </c>
      <c r="Y198" s="1005" t="str">
        <f t="shared" si="120"/>
        <v>.</v>
      </c>
      <c r="Z198" s="116"/>
      <c r="AA198" s="1006" t="str">
        <f t="shared" si="94"/>
        <v>.</v>
      </c>
      <c r="AB198" s="1007" t="str">
        <f t="shared" si="95"/>
        <v>.</v>
      </c>
      <c r="AC198" s="1007" t="str">
        <f t="shared" si="96"/>
        <v>.</v>
      </c>
      <c r="AD198" s="1007" t="str">
        <f t="shared" si="97"/>
        <v>.</v>
      </c>
      <c r="AE198" s="1007" t="str">
        <f t="shared" si="98"/>
        <v>.</v>
      </c>
      <c r="AF198" s="1007" t="str">
        <f t="shared" si="99"/>
        <v>.</v>
      </c>
      <c r="AG198" s="990" t="str">
        <f t="shared" si="100"/>
        <v>.</v>
      </c>
      <c r="AH198" s="116"/>
      <c r="AI198" s="1003" t="str">
        <f>IF(S198=".",".",SUM($S198:S198))</f>
        <v>.</v>
      </c>
      <c r="AJ198" s="1004" t="str">
        <f>IF(T198=".",".",SUM($S198:T198))</f>
        <v>.</v>
      </c>
      <c r="AK198" s="1004" t="str">
        <f>IF(U198=".",".",SUM($S198:U198))</f>
        <v>.</v>
      </c>
      <c r="AL198" s="1004" t="str">
        <f>IF(V198=".",".",SUM($S198:V198))</f>
        <v>.</v>
      </c>
      <c r="AM198" s="1004" t="str">
        <f>IF(W198=".",".",SUM($S198:W198))</f>
        <v>.</v>
      </c>
      <c r="AN198" s="1004" t="str">
        <f>IF(X198=".",".",SUM($S198:X198))</f>
        <v>.</v>
      </c>
      <c r="AO198" s="1005" t="str">
        <f>IF(Y198=".",".",SUM($S198:Y198))</f>
        <v>.</v>
      </c>
      <c r="AP198" s="116"/>
      <c r="AQ198" s="1006" t="str">
        <f t="shared" si="101"/>
        <v>.</v>
      </c>
      <c r="AR198" s="1007" t="str">
        <f t="shared" si="102"/>
        <v>.</v>
      </c>
      <c r="AS198" s="1007" t="str">
        <f t="shared" si="103"/>
        <v>.</v>
      </c>
      <c r="AT198" s="1007" t="str">
        <f t="shared" si="104"/>
        <v>.</v>
      </c>
      <c r="AU198" s="1007" t="str">
        <f t="shared" si="105"/>
        <v>.</v>
      </c>
      <c r="AV198" s="1007" t="str">
        <f t="shared" si="106"/>
        <v>.</v>
      </c>
      <c r="AW198" s="990" t="str">
        <f t="shared" si="107"/>
        <v>.</v>
      </c>
      <c r="AX198" s="327"/>
      <c r="AY198" s="116"/>
      <c r="AZ198" s="1474"/>
      <c r="BA198" s="1474"/>
      <c r="BB198" s="1474"/>
    </row>
    <row r="199" spans="1:54" s="189" customFormat="1" x14ac:dyDescent="0.2">
      <c r="A199" s="183"/>
      <c r="B199" s="325"/>
      <c r="C199" s="473" t="str">
        <f t="shared" si="118"/>
        <v>Business</v>
      </c>
      <c r="D199" s="473" t="str">
        <f t="shared" si="118"/>
        <v/>
      </c>
      <c r="E199" s="837" t="str">
        <f t="shared" si="115"/>
        <v>.</v>
      </c>
      <c r="F199" s="878"/>
      <c r="G199" s="874"/>
      <c r="H199" s="874"/>
      <c r="I199" s="874"/>
      <c r="J199" s="874"/>
      <c r="K199" s="874"/>
      <c r="L199" s="874"/>
      <c r="M199" s="333"/>
      <c r="N199" s="116"/>
      <c r="O199" s="1019">
        <f t="shared" si="119"/>
        <v>0</v>
      </c>
      <c r="P199" s="1020">
        <f t="shared" si="119"/>
        <v>0</v>
      </c>
      <c r="Q199" s="101"/>
      <c r="R199" s="325"/>
      <c r="S199" s="1003" t="str">
        <f t="shared" si="120"/>
        <v>.</v>
      </c>
      <c r="T199" s="1004" t="str">
        <f t="shared" si="120"/>
        <v>.</v>
      </c>
      <c r="U199" s="1004" t="str">
        <f t="shared" si="120"/>
        <v>.</v>
      </c>
      <c r="V199" s="1004" t="str">
        <f t="shared" si="120"/>
        <v>.</v>
      </c>
      <c r="W199" s="1004" t="str">
        <f t="shared" si="120"/>
        <v>.</v>
      </c>
      <c r="X199" s="1004" t="str">
        <f t="shared" si="120"/>
        <v>.</v>
      </c>
      <c r="Y199" s="1005" t="str">
        <f t="shared" si="120"/>
        <v>.</v>
      </c>
      <c r="Z199" s="116"/>
      <c r="AA199" s="1006" t="str">
        <f t="shared" si="94"/>
        <v>.</v>
      </c>
      <c r="AB199" s="1007" t="str">
        <f t="shared" si="95"/>
        <v>.</v>
      </c>
      <c r="AC199" s="1007" t="str">
        <f t="shared" si="96"/>
        <v>.</v>
      </c>
      <c r="AD199" s="1007" t="str">
        <f t="shared" si="97"/>
        <v>.</v>
      </c>
      <c r="AE199" s="1007" t="str">
        <f t="shared" si="98"/>
        <v>.</v>
      </c>
      <c r="AF199" s="1007" t="str">
        <f t="shared" si="99"/>
        <v>.</v>
      </c>
      <c r="AG199" s="990" t="str">
        <f t="shared" si="100"/>
        <v>.</v>
      </c>
      <c r="AH199" s="116"/>
      <c r="AI199" s="1003" t="str">
        <f>IF(S199=".",".",SUM($S199:S199))</f>
        <v>.</v>
      </c>
      <c r="AJ199" s="1004" t="str">
        <f>IF(T199=".",".",SUM($S199:T199))</f>
        <v>.</v>
      </c>
      <c r="AK199" s="1004" t="str">
        <f>IF(U199=".",".",SUM($S199:U199))</f>
        <v>.</v>
      </c>
      <c r="AL199" s="1004" t="str">
        <f>IF(V199=".",".",SUM($S199:V199))</f>
        <v>.</v>
      </c>
      <c r="AM199" s="1004" t="str">
        <f>IF(W199=".",".",SUM($S199:W199))</f>
        <v>.</v>
      </c>
      <c r="AN199" s="1004" t="str">
        <f>IF(X199=".",".",SUM($S199:X199))</f>
        <v>.</v>
      </c>
      <c r="AO199" s="1005" t="str">
        <f>IF(Y199=".",".",SUM($S199:Y199))</f>
        <v>.</v>
      </c>
      <c r="AP199" s="116"/>
      <c r="AQ199" s="1006" t="str">
        <f t="shared" si="101"/>
        <v>.</v>
      </c>
      <c r="AR199" s="1007" t="str">
        <f t="shared" si="102"/>
        <v>.</v>
      </c>
      <c r="AS199" s="1007" t="str">
        <f t="shared" si="103"/>
        <v>.</v>
      </c>
      <c r="AT199" s="1007" t="str">
        <f t="shared" si="104"/>
        <v>.</v>
      </c>
      <c r="AU199" s="1007" t="str">
        <f t="shared" si="105"/>
        <v>.</v>
      </c>
      <c r="AV199" s="1007" t="str">
        <f t="shared" si="106"/>
        <v>.</v>
      </c>
      <c r="AW199" s="990" t="str">
        <f t="shared" si="107"/>
        <v>.</v>
      </c>
      <c r="AX199" s="327"/>
      <c r="AY199" s="116"/>
      <c r="AZ199" s="1474"/>
      <c r="BA199" s="1474"/>
      <c r="BB199" s="1474"/>
    </row>
    <row r="200" spans="1:54" s="189" customFormat="1" x14ac:dyDescent="0.2">
      <c r="A200" s="183"/>
      <c r="B200" s="325"/>
      <c r="C200" s="473" t="str">
        <f t="shared" si="118"/>
        <v>Business</v>
      </c>
      <c r="D200" s="473" t="str">
        <f t="shared" si="118"/>
        <v/>
      </c>
      <c r="E200" s="837" t="str">
        <f t="shared" si="115"/>
        <v>.</v>
      </c>
      <c r="F200" s="878"/>
      <c r="G200" s="874"/>
      <c r="H200" s="874"/>
      <c r="I200" s="874"/>
      <c r="J200" s="874"/>
      <c r="K200" s="874"/>
      <c r="L200" s="874"/>
      <c r="M200" s="333"/>
      <c r="N200" s="116"/>
      <c r="O200" s="1019">
        <f t="shared" si="119"/>
        <v>0</v>
      </c>
      <c r="P200" s="1020">
        <f t="shared" si="119"/>
        <v>0</v>
      </c>
      <c r="Q200" s="101"/>
      <c r="R200" s="325"/>
      <c r="S200" s="1003" t="str">
        <f t="shared" si="120"/>
        <v>.</v>
      </c>
      <c r="T200" s="1004" t="str">
        <f t="shared" si="120"/>
        <v>.</v>
      </c>
      <c r="U200" s="1004" t="str">
        <f t="shared" si="120"/>
        <v>.</v>
      </c>
      <c r="V200" s="1004" t="str">
        <f t="shared" si="120"/>
        <v>.</v>
      </c>
      <c r="W200" s="1004" t="str">
        <f t="shared" si="120"/>
        <v>.</v>
      </c>
      <c r="X200" s="1004" t="str">
        <f t="shared" si="120"/>
        <v>.</v>
      </c>
      <c r="Y200" s="1005" t="str">
        <f t="shared" si="120"/>
        <v>.</v>
      </c>
      <c r="Z200" s="116"/>
      <c r="AA200" s="1006" t="str">
        <f t="shared" si="94"/>
        <v>.</v>
      </c>
      <c r="AB200" s="1007" t="str">
        <f t="shared" si="95"/>
        <v>.</v>
      </c>
      <c r="AC200" s="1007" t="str">
        <f t="shared" si="96"/>
        <v>.</v>
      </c>
      <c r="AD200" s="1007" t="str">
        <f t="shared" si="97"/>
        <v>.</v>
      </c>
      <c r="AE200" s="1007" t="str">
        <f t="shared" si="98"/>
        <v>.</v>
      </c>
      <c r="AF200" s="1007" t="str">
        <f t="shared" si="99"/>
        <v>.</v>
      </c>
      <c r="AG200" s="990" t="str">
        <f t="shared" si="100"/>
        <v>.</v>
      </c>
      <c r="AH200" s="116"/>
      <c r="AI200" s="1003" t="str">
        <f>IF(S200=".",".",SUM($S200:S200))</f>
        <v>.</v>
      </c>
      <c r="AJ200" s="1004" t="str">
        <f>IF(T200=".",".",SUM($S200:T200))</f>
        <v>.</v>
      </c>
      <c r="AK200" s="1004" t="str">
        <f>IF(U200=".",".",SUM($S200:U200))</f>
        <v>.</v>
      </c>
      <c r="AL200" s="1004" t="str">
        <f>IF(V200=".",".",SUM($S200:V200))</f>
        <v>.</v>
      </c>
      <c r="AM200" s="1004" t="str">
        <f>IF(W200=".",".",SUM($S200:W200))</f>
        <v>.</v>
      </c>
      <c r="AN200" s="1004" t="str">
        <f>IF(X200=".",".",SUM($S200:X200))</f>
        <v>.</v>
      </c>
      <c r="AO200" s="1005" t="str">
        <f>IF(Y200=".",".",SUM($S200:Y200))</f>
        <v>.</v>
      </c>
      <c r="AP200" s="116"/>
      <c r="AQ200" s="1006" t="str">
        <f t="shared" si="101"/>
        <v>.</v>
      </c>
      <c r="AR200" s="1007" t="str">
        <f t="shared" si="102"/>
        <v>.</v>
      </c>
      <c r="AS200" s="1007" t="str">
        <f t="shared" si="103"/>
        <v>.</v>
      </c>
      <c r="AT200" s="1007" t="str">
        <f t="shared" si="104"/>
        <v>.</v>
      </c>
      <c r="AU200" s="1007" t="str">
        <f t="shared" si="105"/>
        <v>.</v>
      </c>
      <c r="AV200" s="1007" t="str">
        <f t="shared" si="106"/>
        <v>.</v>
      </c>
      <c r="AW200" s="990" t="str">
        <f t="shared" si="107"/>
        <v>.</v>
      </c>
      <c r="AX200" s="327"/>
      <c r="AY200" s="116"/>
      <c r="AZ200" s="1474"/>
      <c r="BA200" s="1474"/>
      <c r="BB200" s="1474"/>
    </row>
    <row r="201" spans="1:54" s="189" customFormat="1" x14ac:dyDescent="0.2">
      <c r="A201" s="183"/>
      <c r="B201" s="325"/>
      <c r="C201" s="473" t="str">
        <f t="shared" si="118"/>
        <v>Business</v>
      </c>
      <c r="D201" s="473" t="str">
        <f t="shared" si="118"/>
        <v/>
      </c>
      <c r="E201" s="837" t="str">
        <f t="shared" si="115"/>
        <v>.</v>
      </c>
      <c r="F201" s="878"/>
      <c r="G201" s="874"/>
      <c r="H201" s="874"/>
      <c r="I201" s="874"/>
      <c r="J201" s="874"/>
      <c r="K201" s="874"/>
      <c r="L201" s="874"/>
      <c r="M201" s="333"/>
      <c r="N201" s="116"/>
      <c r="O201" s="1019">
        <f t="shared" si="119"/>
        <v>0</v>
      </c>
      <c r="P201" s="1020">
        <f t="shared" si="119"/>
        <v>0</v>
      </c>
      <c r="Q201" s="101"/>
      <c r="R201" s="325"/>
      <c r="S201" s="1003" t="str">
        <f t="shared" si="120"/>
        <v>.</v>
      </c>
      <c r="T201" s="1004" t="str">
        <f t="shared" si="120"/>
        <v>.</v>
      </c>
      <c r="U201" s="1004" t="str">
        <f t="shared" si="120"/>
        <v>.</v>
      </c>
      <c r="V201" s="1004" t="str">
        <f t="shared" si="120"/>
        <v>.</v>
      </c>
      <c r="W201" s="1004" t="str">
        <f t="shared" si="120"/>
        <v>.</v>
      </c>
      <c r="X201" s="1004" t="str">
        <f t="shared" si="120"/>
        <v>.</v>
      </c>
      <c r="Y201" s="1005" t="str">
        <f t="shared" si="120"/>
        <v>.</v>
      </c>
      <c r="Z201" s="116"/>
      <c r="AA201" s="1006" t="str">
        <f t="shared" si="94"/>
        <v>.</v>
      </c>
      <c r="AB201" s="1007" t="str">
        <f t="shared" si="95"/>
        <v>.</v>
      </c>
      <c r="AC201" s="1007" t="str">
        <f t="shared" si="96"/>
        <v>.</v>
      </c>
      <c r="AD201" s="1007" t="str">
        <f t="shared" si="97"/>
        <v>.</v>
      </c>
      <c r="AE201" s="1007" t="str">
        <f t="shared" si="98"/>
        <v>.</v>
      </c>
      <c r="AF201" s="1007" t="str">
        <f t="shared" si="99"/>
        <v>.</v>
      </c>
      <c r="AG201" s="990" t="str">
        <f t="shared" si="100"/>
        <v>.</v>
      </c>
      <c r="AH201" s="116"/>
      <c r="AI201" s="1003" t="str">
        <f>IF(S201=".",".",SUM($S201:S201))</f>
        <v>.</v>
      </c>
      <c r="AJ201" s="1004" t="str">
        <f>IF(T201=".",".",SUM($S201:T201))</f>
        <v>.</v>
      </c>
      <c r="AK201" s="1004" t="str">
        <f>IF(U201=".",".",SUM($S201:U201))</f>
        <v>.</v>
      </c>
      <c r="AL201" s="1004" t="str">
        <f>IF(V201=".",".",SUM($S201:V201))</f>
        <v>.</v>
      </c>
      <c r="AM201" s="1004" t="str">
        <f>IF(W201=".",".",SUM($S201:W201))</f>
        <v>.</v>
      </c>
      <c r="AN201" s="1004" t="str">
        <f>IF(X201=".",".",SUM($S201:X201))</f>
        <v>.</v>
      </c>
      <c r="AO201" s="1005" t="str">
        <f>IF(Y201=".",".",SUM($S201:Y201))</f>
        <v>.</v>
      </c>
      <c r="AP201" s="116"/>
      <c r="AQ201" s="1006" t="str">
        <f t="shared" si="101"/>
        <v>.</v>
      </c>
      <c r="AR201" s="1007" t="str">
        <f t="shared" si="102"/>
        <v>.</v>
      </c>
      <c r="AS201" s="1007" t="str">
        <f t="shared" si="103"/>
        <v>.</v>
      </c>
      <c r="AT201" s="1007" t="str">
        <f t="shared" si="104"/>
        <v>.</v>
      </c>
      <c r="AU201" s="1007" t="str">
        <f t="shared" si="105"/>
        <v>.</v>
      </c>
      <c r="AV201" s="1007" t="str">
        <f t="shared" si="106"/>
        <v>.</v>
      </c>
      <c r="AW201" s="990" t="str">
        <f t="shared" si="107"/>
        <v>.</v>
      </c>
      <c r="AX201" s="327"/>
      <c r="AY201" s="116"/>
      <c r="AZ201" s="1474"/>
      <c r="BA201" s="1474"/>
      <c r="BB201" s="1474"/>
    </row>
    <row r="202" spans="1:54" s="189" customFormat="1" x14ac:dyDescent="0.2">
      <c r="A202" s="183"/>
      <c r="B202" s="325"/>
      <c r="C202" s="473" t="str">
        <f t="shared" si="118"/>
        <v>Business</v>
      </c>
      <c r="D202" s="473" t="str">
        <f t="shared" si="118"/>
        <v/>
      </c>
      <c r="E202" s="837" t="str">
        <f t="shared" si="115"/>
        <v>.</v>
      </c>
      <c r="F202" s="878"/>
      <c r="G202" s="874"/>
      <c r="H202" s="874"/>
      <c r="I202" s="874"/>
      <c r="J202" s="874"/>
      <c r="K202" s="874"/>
      <c r="L202" s="874"/>
      <c r="M202" s="333"/>
      <c r="N202" s="116"/>
      <c r="O202" s="1019">
        <f t="shared" si="119"/>
        <v>0</v>
      </c>
      <c r="P202" s="1020">
        <f t="shared" si="119"/>
        <v>0</v>
      </c>
      <c r="Q202" s="101"/>
      <c r="R202" s="325"/>
      <c r="S202" s="1003" t="str">
        <f t="shared" si="120"/>
        <v>.</v>
      </c>
      <c r="T202" s="1004" t="str">
        <f t="shared" si="120"/>
        <v>.</v>
      </c>
      <c r="U202" s="1004" t="str">
        <f t="shared" si="120"/>
        <v>.</v>
      </c>
      <c r="V202" s="1004" t="str">
        <f t="shared" si="120"/>
        <v>.</v>
      </c>
      <c r="W202" s="1004" t="str">
        <f t="shared" si="120"/>
        <v>.</v>
      </c>
      <c r="X202" s="1004" t="str">
        <f t="shared" si="120"/>
        <v>.</v>
      </c>
      <c r="Y202" s="1005" t="str">
        <f t="shared" si="120"/>
        <v>.</v>
      </c>
      <c r="Z202" s="116"/>
      <c r="AA202" s="1006" t="str">
        <f t="shared" si="94"/>
        <v>.</v>
      </c>
      <c r="AB202" s="1007" t="str">
        <f t="shared" si="95"/>
        <v>.</v>
      </c>
      <c r="AC202" s="1007" t="str">
        <f t="shared" si="96"/>
        <v>.</v>
      </c>
      <c r="AD202" s="1007" t="str">
        <f t="shared" si="97"/>
        <v>.</v>
      </c>
      <c r="AE202" s="1007" t="str">
        <f t="shared" si="98"/>
        <v>.</v>
      </c>
      <c r="AF202" s="1007" t="str">
        <f t="shared" si="99"/>
        <v>.</v>
      </c>
      <c r="AG202" s="990" t="str">
        <f t="shared" si="100"/>
        <v>.</v>
      </c>
      <c r="AH202" s="116"/>
      <c r="AI202" s="1003" t="str">
        <f>IF(S202=".",".",SUM($S202:S202))</f>
        <v>.</v>
      </c>
      <c r="AJ202" s="1004" t="str">
        <f>IF(T202=".",".",SUM($S202:T202))</f>
        <v>.</v>
      </c>
      <c r="AK202" s="1004" t="str">
        <f>IF(U202=".",".",SUM($S202:U202))</f>
        <v>.</v>
      </c>
      <c r="AL202" s="1004" t="str">
        <f>IF(V202=".",".",SUM($S202:V202))</f>
        <v>.</v>
      </c>
      <c r="AM202" s="1004" t="str">
        <f>IF(W202=".",".",SUM($S202:W202))</f>
        <v>.</v>
      </c>
      <c r="AN202" s="1004" t="str">
        <f>IF(X202=".",".",SUM($S202:X202))</f>
        <v>.</v>
      </c>
      <c r="AO202" s="1005" t="str">
        <f>IF(Y202=".",".",SUM($S202:Y202))</f>
        <v>.</v>
      </c>
      <c r="AP202" s="116"/>
      <c r="AQ202" s="1006" t="str">
        <f t="shared" si="101"/>
        <v>.</v>
      </c>
      <c r="AR202" s="1007" t="str">
        <f t="shared" si="102"/>
        <v>.</v>
      </c>
      <c r="AS202" s="1007" t="str">
        <f t="shared" si="103"/>
        <v>.</v>
      </c>
      <c r="AT202" s="1007" t="str">
        <f t="shared" si="104"/>
        <v>.</v>
      </c>
      <c r="AU202" s="1007" t="str">
        <f t="shared" si="105"/>
        <v>.</v>
      </c>
      <c r="AV202" s="1007" t="str">
        <f t="shared" si="106"/>
        <v>.</v>
      </c>
      <c r="AW202" s="990" t="str">
        <f t="shared" si="107"/>
        <v>.</v>
      </c>
      <c r="AX202" s="327"/>
      <c r="AY202" s="116"/>
      <c r="AZ202" s="1474"/>
      <c r="BA202" s="1474"/>
      <c r="BB202" s="1474"/>
    </row>
    <row r="203" spans="1:54" s="189" customFormat="1" x14ac:dyDescent="0.2">
      <c r="A203" s="183"/>
      <c r="B203" s="325"/>
      <c r="C203" s="473" t="str">
        <f t="shared" si="118"/>
        <v>Business</v>
      </c>
      <c r="D203" s="473" t="str">
        <f t="shared" si="118"/>
        <v/>
      </c>
      <c r="E203" s="837" t="str">
        <f t="shared" si="115"/>
        <v>.</v>
      </c>
      <c r="F203" s="878"/>
      <c r="G203" s="874"/>
      <c r="H203" s="874"/>
      <c r="I203" s="874"/>
      <c r="J203" s="874"/>
      <c r="K203" s="874"/>
      <c r="L203" s="874"/>
      <c r="M203" s="333"/>
      <c r="N203" s="116"/>
      <c r="O203" s="1019">
        <f t="shared" si="119"/>
        <v>0</v>
      </c>
      <c r="P203" s="1020">
        <f t="shared" si="119"/>
        <v>0</v>
      </c>
      <c r="Q203" s="101"/>
      <c r="R203" s="325"/>
      <c r="S203" s="1003" t="str">
        <f t="shared" si="120"/>
        <v>.</v>
      </c>
      <c r="T203" s="1004" t="str">
        <f t="shared" si="120"/>
        <v>.</v>
      </c>
      <c r="U203" s="1004" t="str">
        <f t="shared" si="120"/>
        <v>.</v>
      </c>
      <c r="V203" s="1004" t="str">
        <f t="shared" si="120"/>
        <v>.</v>
      </c>
      <c r="W203" s="1004" t="str">
        <f t="shared" si="120"/>
        <v>.</v>
      </c>
      <c r="X203" s="1004" t="str">
        <f t="shared" si="120"/>
        <v>.</v>
      </c>
      <c r="Y203" s="1005" t="str">
        <f t="shared" si="120"/>
        <v>.</v>
      </c>
      <c r="Z203" s="116"/>
      <c r="AA203" s="1006" t="str">
        <f t="shared" si="94"/>
        <v>.</v>
      </c>
      <c r="AB203" s="1007" t="str">
        <f t="shared" si="95"/>
        <v>.</v>
      </c>
      <c r="AC203" s="1007" t="str">
        <f t="shared" si="96"/>
        <v>.</v>
      </c>
      <c r="AD203" s="1007" t="str">
        <f t="shared" si="97"/>
        <v>.</v>
      </c>
      <c r="AE203" s="1007" t="str">
        <f t="shared" si="98"/>
        <v>.</v>
      </c>
      <c r="AF203" s="1007" t="str">
        <f t="shared" si="99"/>
        <v>.</v>
      </c>
      <c r="AG203" s="990" t="str">
        <f t="shared" si="100"/>
        <v>.</v>
      </c>
      <c r="AH203" s="116"/>
      <c r="AI203" s="1003" t="str">
        <f>IF(S203=".",".",SUM($S203:S203))</f>
        <v>.</v>
      </c>
      <c r="AJ203" s="1004" t="str">
        <f>IF(T203=".",".",SUM($S203:T203))</f>
        <v>.</v>
      </c>
      <c r="AK203" s="1004" t="str">
        <f>IF(U203=".",".",SUM($S203:U203))</f>
        <v>.</v>
      </c>
      <c r="AL203" s="1004" t="str">
        <f>IF(V203=".",".",SUM($S203:V203))</f>
        <v>.</v>
      </c>
      <c r="AM203" s="1004" t="str">
        <f>IF(W203=".",".",SUM($S203:W203))</f>
        <v>.</v>
      </c>
      <c r="AN203" s="1004" t="str">
        <f>IF(X203=".",".",SUM($S203:X203))</f>
        <v>.</v>
      </c>
      <c r="AO203" s="1005" t="str">
        <f>IF(Y203=".",".",SUM($S203:Y203))</f>
        <v>.</v>
      </c>
      <c r="AP203" s="116"/>
      <c r="AQ203" s="1006" t="str">
        <f t="shared" si="101"/>
        <v>.</v>
      </c>
      <c r="AR203" s="1007" t="str">
        <f t="shared" si="102"/>
        <v>.</v>
      </c>
      <c r="AS203" s="1007" t="str">
        <f t="shared" si="103"/>
        <v>.</v>
      </c>
      <c r="AT203" s="1007" t="str">
        <f t="shared" si="104"/>
        <v>.</v>
      </c>
      <c r="AU203" s="1007" t="str">
        <f t="shared" si="105"/>
        <v>.</v>
      </c>
      <c r="AV203" s="1007" t="str">
        <f t="shared" si="106"/>
        <v>.</v>
      </c>
      <c r="AW203" s="990" t="str">
        <f t="shared" si="107"/>
        <v>.</v>
      </c>
      <c r="AX203" s="327"/>
      <c r="AY203" s="116"/>
      <c r="AZ203" s="1474"/>
      <c r="BA203" s="1474"/>
      <c r="BB203" s="1474"/>
    </row>
    <row r="204" spans="1:54" s="189" customFormat="1" x14ac:dyDescent="0.2">
      <c r="A204" s="183"/>
      <c r="B204" s="325"/>
      <c r="C204" s="473" t="str">
        <f t="shared" si="118"/>
        <v>Business</v>
      </c>
      <c r="D204" s="473" t="str">
        <f t="shared" si="118"/>
        <v/>
      </c>
      <c r="E204" s="837" t="str">
        <f t="shared" si="115"/>
        <v>.</v>
      </c>
      <c r="F204" s="878"/>
      <c r="G204" s="874"/>
      <c r="H204" s="874"/>
      <c r="I204" s="874"/>
      <c r="J204" s="874"/>
      <c r="K204" s="874"/>
      <c r="L204" s="874"/>
      <c r="M204" s="333"/>
      <c r="N204" s="116"/>
      <c r="O204" s="1019">
        <f t="shared" si="119"/>
        <v>0</v>
      </c>
      <c r="P204" s="1020">
        <f t="shared" si="119"/>
        <v>0</v>
      </c>
      <c r="Q204" s="101"/>
      <c r="R204" s="325"/>
      <c r="S204" s="1003" t="str">
        <f t="shared" si="120"/>
        <v>.</v>
      </c>
      <c r="T204" s="1004" t="str">
        <f t="shared" si="120"/>
        <v>.</v>
      </c>
      <c r="U204" s="1004" t="str">
        <f t="shared" si="120"/>
        <v>.</v>
      </c>
      <c r="V204" s="1004" t="str">
        <f t="shared" si="120"/>
        <v>.</v>
      </c>
      <c r="W204" s="1004" t="str">
        <f t="shared" si="120"/>
        <v>.</v>
      </c>
      <c r="X204" s="1004" t="str">
        <f t="shared" si="120"/>
        <v>.</v>
      </c>
      <c r="Y204" s="1005" t="str">
        <f t="shared" si="120"/>
        <v>.</v>
      </c>
      <c r="Z204" s="116"/>
      <c r="AA204" s="1006" t="str">
        <f t="shared" si="94"/>
        <v>.</v>
      </c>
      <c r="AB204" s="1007" t="str">
        <f t="shared" si="95"/>
        <v>.</v>
      </c>
      <c r="AC204" s="1007" t="str">
        <f t="shared" si="96"/>
        <v>.</v>
      </c>
      <c r="AD204" s="1007" t="str">
        <f t="shared" si="97"/>
        <v>.</v>
      </c>
      <c r="AE204" s="1007" t="str">
        <f t="shared" si="98"/>
        <v>.</v>
      </c>
      <c r="AF204" s="1007" t="str">
        <f t="shared" si="99"/>
        <v>.</v>
      </c>
      <c r="AG204" s="990" t="str">
        <f t="shared" si="100"/>
        <v>.</v>
      </c>
      <c r="AH204" s="116"/>
      <c r="AI204" s="1003" t="str">
        <f>IF(S204=".",".",SUM($S204:S204))</f>
        <v>.</v>
      </c>
      <c r="AJ204" s="1004" t="str">
        <f>IF(T204=".",".",SUM($S204:T204))</f>
        <v>.</v>
      </c>
      <c r="AK204" s="1004" t="str">
        <f>IF(U204=".",".",SUM($S204:U204))</f>
        <v>.</v>
      </c>
      <c r="AL204" s="1004" t="str">
        <f>IF(V204=".",".",SUM($S204:V204))</f>
        <v>.</v>
      </c>
      <c r="AM204" s="1004" t="str">
        <f>IF(W204=".",".",SUM($S204:W204))</f>
        <v>.</v>
      </c>
      <c r="AN204" s="1004" t="str">
        <f>IF(X204=".",".",SUM($S204:X204))</f>
        <v>.</v>
      </c>
      <c r="AO204" s="1005" t="str">
        <f>IF(Y204=".",".",SUM($S204:Y204))</f>
        <v>.</v>
      </c>
      <c r="AP204" s="116"/>
      <c r="AQ204" s="1006" t="str">
        <f t="shared" si="101"/>
        <v>.</v>
      </c>
      <c r="AR204" s="1007" t="str">
        <f t="shared" si="102"/>
        <v>.</v>
      </c>
      <c r="AS204" s="1007" t="str">
        <f t="shared" si="103"/>
        <v>.</v>
      </c>
      <c r="AT204" s="1007" t="str">
        <f t="shared" si="104"/>
        <v>.</v>
      </c>
      <c r="AU204" s="1007" t="str">
        <f t="shared" si="105"/>
        <v>.</v>
      </c>
      <c r="AV204" s="1007" t="str">
        <f t="shared" si="106"/>
        <v>.</v>
      </c>
      <c r="AW204" s="990" t="str">
        <f t="shared" si="107"/>
        <v>.</v>
      </c>
      <c r="AX204" s="327"/>
      <c r="AY204" s="116"/>
      <c r="AZ204" s="1474"/>
      <c r="BA204" s="1474"/>
      <c r="BB204" s="1474"/>
    </row>
    <row r="205" spans="1:54" s="189" customFormat="1" x14ac:dyDescent="0.2">
      <c r="A205" s="183"/>
      <c r="B205" s="325"/>
      <c r="C205" s="473" t="str">
        <f t="shared" si="118"/>
        <v>Business</v>
      </c>
      <c r="D205" s="473" t="str">
        <f t="shared" si="118"/>
        <v/>
      </c>
      <c r="E205" s="837" t="str">
        <f t="shared" si="115"/>
        <v>.</v>
      </c>
      <c r="F205" s="878"/>
      <c r="G205" s="874"/>
      <c r="H205" s="874"/>
      <c r="I205" s="874"/>
      <c r="J205" s="874"/>
      <c r="K205" s="874"/>
      <c r="L205" s="874"/>
      <c r="M205" s="333"/>
      <c r="N205" s="116"/>
      <c r="O205" s="1019">
        <f t="shared" si="119"/>
        <v>0</v>
      </c>
      <c r="P205" s="1020">
        <f t="shared" si="119"/>
        <v>0</v>
      </c>
      <c r="Q205" s="101"/>
      <c r="R205" s="325"/>
      <c r="S205" s="1003" t="str">
        <f t="shared" si="120"/>
        <v>.</v>
      </c>
      <c r="T205" s="1004" t="str">
        <f t="shared" si="120"/>
        <v>.</v>
      </c>
      <c r="U205" s="1004" t="str">
        <f t="shared" si="120"/>
        <v>.</v>
      </c>
      <c r="V205" s="1004" t="str">
        <f t="shared" si="120"/>
        <v>.</v>
      </c>
      <c r="W205" s="1004" t="str">
        <f t="shared" si="120"/>
        <v>.</v>
      </c>
      <c r="X205" s="1004" t="str">
        <f t="shared" si="120"/>
        <v>.</v>
      </c>
      <c r="Y205" s="1005" t="str">
        <f t="shared" si="120"/>
        <v>.</v>
      </c>
      <c r="Z205" s="116"/>
      <c r="AA205" s="1006" t="str">
        <f t="shared" si="94"/>
        <v>.</v>
      </c>
      <c r="AB205" s="1007" t="str">
        <f t="shared" si="95"/>
        <v>.</v>
      </c>
      <c r="AC205" s="1007" t="str">
        <f t="shared" si="96"/>
        <v>.</v>
      </c>
      <c r="AD205" s="1007" t="str">
        <f t="shared" si="97"/>
        <v>.</v>
      </c>
      <c r="AE205" s="1007" t="str">
        <f t="shared" si="98"/>
        <v>.</v>
      </c>
      <c r="AF205" s="1007" t="str">
        <f t="shared" si="99"/>
        <v>.</v>
      </c>
      <c r="AG205" s="990" t="str">
        <f t="shared" si="100"/>
        <v>.</v>
      </c>
      <c r="AH205" s="116"/>
      <c r="AI205" s="1003" t="str">
        <f>IF(S205=".",".",SUM($S205:S205))</f>
        <v>.</v>
      </c>
      <c r="AJ205" s="1004" t="str">
        <f>IF(T205=".",".",SUM($S205:T205))</f>
        <v>.</v>
      </c>
      <c r="AK205" s="1004" t="str">
        <f>IF(U205=".",".",SUM($S205:U205))</f>
        <v>.</v>
      </c>
      <c r="AL205" s="1004" t="str">
        <f>IF(V205=".",".",SUM($S205:V205))</f>
        <v>.</v>
      </c>
      <c r="AM205" s="1004" t="str">
        <f>IF(W205=".",".",SUM($S205:W205))</f>
        <v>.</v>
      </c>
      <c r="AN205" s="1004" t="str">
        <f>IF(X205=".",".",SUM($S205:X205))</f>
        <v>.</v>
      </c>
      <c r="AO205" s="1005" t="str">
        <f>IF(Y205=".",".",SUM($S205:Y205))</f>
        <v>.</v>
      </c>
      <c r="AP205" s="116"/>
      <c r="AQ205" s="1006" t="str">
        <f t="shared" si="101"/>
        <v>.</v>
      </c>
      <c r="AR205" s="1007" t="str">
        <f t="shared" si="102"/>
        <v>.</v>
      </c>
      <c r="AS205" s="1007" t="str">
        <f t="shared" si="103"/>
        <v>.</v>
      </c>
      <c r="AT205" s="1007" t="str">
        <f t="shared" si="104"/>
        <v>.</v>
      </c>
      <c r="AU205" s="1007" t="str">
        <f t="shared" si="105"/>
        <v>.</v>
      </c>
      <c r="AV205" s="1007" t="str">
        <f t="shared" si="106"/>
        <v>.</v>
      </c>
      <c r="AW205" s="990" t="str">
        <f t="shared" si="107"/>
        <v>.</v>
      </c>
      <c r="AX205" s="327"/>
      <c r="AY205" s="116"/>
      <c r="AZ205" s="1474"/>
      <c r="BA205" s="1474"/>
      <c r="BB205" s="1474"/>
    </row>
    <row r="206" spans="1:54" s="189" customFormat="1" x14ac:dyDescent="0.2">
      <c r="A206" s="183"/>
      <c r="B206" s="325"/>
      <c r="C206" s="473" t="str">
        <f t="shared" si="118"/>
        <v>Business</v>
      </c>
      <c r="D206" s="473" t="str">
        <f t="shared" si="118"/>
        <v/>
      </c>
      <c r="E206" s="837" t="str">
        <f t="shared" si="115"/>
        <v>.</v>
      </c>
      <c r="F206" s="878"/>
      <c r="G206" s="874"/>
      <c r="H206" s="874"/>
      <c r="I206" s="874"/>
      <c r="J206" s="874"/>
      <c r="K206" s="874"/>
      <c r="L206" s="874"/>
      <c r="M206" s="333"/>
      <c r="N206" s="116"/>
      <c r="O206" s="1019">
        <f t="shared" si="119"/>
        <v>0</v>
      </c>
      <c r="P206" s="1020">
        <f t="shared" si="119"/>
        <v>0</v>
      </c>
      <c r="Q206" s="101"/>
      <c r="R206" s="325"/>
      <c r="S206" s="1003" t="str">
        <f t="shared" si="120"/>
        <v>.</v>
      </c>
      <c r="T206" s="1004" t="str">
        <f t="shared" si="120"/>
        <v>.</v>
      </c>
      <c r="U206" s="1004" t="str">
        <f t="shared" si="120"/>
        <v>.</v>
      </c>
      <c r="V206" s="1004" t="str">
        <f t="shared" si="120"/>
        <v>.</v>
      </c>
      <c r="W206" s="1004" t="str">
        <f t="shared" si="120"/>
        <v>.</v>
      </c>
      <c r="X206" s="1004" t="str">
        <f t="shared" si="120"/>
        <v>.</v>
      </c>
      <c r="Y206" s="1005" t="str">
        <f t="shared" si="120"/>
        <v>.</v>
      </c>
      <c r="Z206" s="116"/>
      <c r="AA206" s="1006" t="str">
        <f t="shared" si="94"/>
        <v>.</v>
      </c>
      <c r="AB206" s="1007" t="str">
        <f t="shared" si="95"/>
        <v>.</v>
      </c>
      <c r="AC206" s="1007" t="str">
        <f t="shared" si="96"/>
        <v>.</v>
      </c>
      <c r="AD206" s="1007" t="str">
        <f t="shared" si="97"/>
        <v>.</v>
      </c>
      <c r="AE206" s="1007" t="str">
        <f t="shared" si="98"/>
        <v>.</v>
      </c>
      <c r="AF206" s="1007" t="str">
        <f t="shared" si="99"/>
        <v>.</v>
      </c>
      <c r="AG206" s="990" t="str">
        <f t="shared" si="100"/>
        <v>.</v>
      </c>
      <c r="AH206" s="116"/>
      <c r="AI206" s="1003" t="str">
        <f>IF(S206=".",".",SUM($S206:S206))</f>
        <v>.</v>
      </c>
      <c r="AJ206" s="1004" t="str">
        <f>IF(T206=".",".",SUM($S206:T206))</f>
        <v>.</v>
      </c>
      <c r="AK206" s="1004" t="str">
        <f>IF(U206=".",".",SUM($S206:U206))</f>
        <v>.</v>
      </c>
      <c r="AL206" s="1004" t="str">
        <f>IF(V206=".",".",SUM($S206:V206))</f>
        <v>.</v>
      </c>
      <c r="AM206" s="1004" t="str">
        <f>IF(W206=".",".",SUM($S206:W206))</f>
        <v>.</v>
      </c>
      <c r="AN206" s="1004" t="str">
        <f>IF(X206=".",".",SUM($S206:X206))</f>
        <v>.</v>
      </c>
      <c r="AO206" s="1005" t="str">
        <f>IF(Y206=".",".",SUM($S206:Y206))</f>
        <v>.</v>
      </c>
      <c r="AP206" s="116"/>
      <c r="AQ206" s="1006" t="str">
        <f t="shared" si="101"/>
        <v>.</v>
      </c>
      <c r="AR206" s="1007" t="str">
        <f t="shared" si="102"/>
        <v>.</v>
      </c>
      <c r="AS206" s="1007" t="str">
        <f t="shared" si="103"/>
        <v>.</v>
      </c>
      <c r="AT206" s="1007" t="str">
        <f t="shared" si="104"/>
        <v>.</v>
      </c>
      <c r="AU206" s="1007" t="str">
        <f t="shared" si="105"/>
        <v>.</v>
      </c>
      <c r="AV206" s="1007" t="str">
        <f t="shared" si="106"/>
        <v>.</v>
      </c>
      <c r="AW206" s="990" t="str">
        <f t="shared" si="107"/>
        <v>.</v>
      </c>
      <c r="AX206" s="327"/>
      <c r="AY206" s="116"/>
      <c r="AZ206" s="1474"/>
      <c r="BA206" s="1474"/>
      <c r="BB206" s="1474"/>
    </row>
    <row r="207" spans="1:54" s="189" customFormat="1" x14ac:dyDescent="0.2">
      <c r="A207" s="183"/>
      <c r="B207" s="325"/>
      <c r="C207" s="473" t="str">
        <f t="shared" si="118"/>
        <v>Business</v>
      </c>
      <c r="D207" s="473" t="str">
        <f t="shared" si="118"/>
        <v/>
      </c>
      <c r="E207" s="837" t="str">
        <f t="shared" si="115"/>
        <v>.</v>
      </c>
      <c r="F207" s="878"/>
      <c r="G207" s="874"/>
      <c r="H207" s="874"/>
      <c r="I207" s="874"/>
      <c r="J207" s="874"/>
      <c r="K207" s="874"/>
      <c r="L207" s="874"/>
      <c r="M207" s="333"/>
      <c r="N207" s="116"/>
      <c r="O207" s="1019">
        <f t="shared" si="119"/>
        <v>0</v>
      </c>
      <c r="P207" s="1020">
        <f t="shared" si="119"/>
        <v>0</v>
      </c>
      <c r="Q207" s="101"/>
      <c r="R207" s="325"/>
      <c r="S207" s="1003" t="str">
        <f t="shared" si="120"/>
        <v>.</v>
      </c>
      <c r="T207" s="1004" t="str">
        <f t="shared" si="120"/>
        <v>.</v>
      </c>
      <c r="U207" s="1004" t="str">
        <f t="shared" si="120"/>
        <v>.</v>
      </c>
      <c r="V207" s="1004" t="str">
        <f t="shared" si="120"/>
        <v>.</v>
      </c>
      <c r="W207" s="1004" t="str">
        <f t="shared" si="120"/>
        <v>.</v>
      </c>
      <c r="X207" s="1004" t="str">
        <f t="shared" si="120"/>
        <v>.</v>
      </c>
      <c r="Y207" s="1005" t="str">
        <f t="shared" si="120"/>
        <v>.</v>
      </c>
      <c r="Z207" s="116"/>
      <c r="AA207" s="1006" t="str">
        <f t="shared" si="94"/>
        <v>.</v>
      </c>
      <c r="AB207" s="1007" t="str">
        <f t="shared" si="95"/>
        <v>.</v>
      </c>
      <c r="AC207" s="1007" t="str">
        <f t="shared" si="96"/>
        <v>.</v>
      </c>
      <c r="AD207" s="1007" t="str">
        <f t="shared" si="97"/>
        <v>.</v>
      </c>
      <c r="AE207" s="1007" t="str">
        <f t="shared" si="98"/>
        <v>.</v>
      </c>
      <c r="AF207" s="1007" t="str">
        <f t="shared" si="99"/>
        <v>.</v>
      </c>
      <c r="AG207" s="990" t="str">
        <f t="shared" si="100"/>
        <v>.</v>
      </c>
      <c r="AH207" s="116"/>
      <c r="AI207" s="1003" t="str">
        <f>IF(S207=".",".",SUM($S207:S207))</f>
        <v>.</v>
      </c>
      <c r="AJ207" s="1004" t="str">
        <f>IF(T207=".",".",SUM($S207:T207))</f>
        <v>.</v>
      </c>
      <c r="AK207" s="1004" t="str">
        <f>IF(U207=".",".",SUM($S207:U207))</f>
        <v>.</v>
      </c>
      <c r="AL207" s="1004" t="str">
        <f>IF(V207=".",".",SUM($S207:V207))</f>
        <v>.</v>
      </c>
      <c r="AM207" s="1004" t="str">
        <f>IF(W207=".",".",SUM($S207:W207))</f>
        <v>.</v>
      </c>
      <c r="AN207" s="1004" t="str">
        <f>IF(X207=".",".",SUM($S207:X207))</f>
        <v>.</v>
      </c>
      <c r="AO207" s="1005" t="str">
        <f>IF(Y207=".",".",SUM($S207:Y207))</f>
        <v>.</v>
      </c>
      <c r="AP207" s="116"/>
      <c r="AQ207" s="1006" t="str">
        <f t="shared" si="101"/>
        <v>.</v>
      </c>
      <c r="AR207" s="1007" t="str">
        <f t="shared" si="102"/>
        <v>.</v>
      </c>
      <c r="AS207" s="1007" t="str">
        <f t="shared" si="103"/>
        <v>.</v>
      </c>
      <c r="AT207" s="1007" t="str">
        <f t="shared" si="104"/>
        <v>.</v>
      </c>
      <c r="AU207" s="1007" t="str">
        <f t="shared" si="105"/>
        <v>.</v>
      </c>
      <c r="AV207" s="1007" t="str">
        <f t="shared" si="106"/>
        <v>.</v>
      </c>
      <c r="AW207" s="990" t="str">
        <f t="shared" si="107"/>
        <v>.</v>
      </c>
      <c r="AX207" s="327"/>
      <c r="AY207" s="116"/>
      <c r="AZ207" s="1474"/>
      <c r="BA207" s="1474"/>
      <c r="BB207" s="1474"/>
    </row>
    <row r="208" spans="1:54" s="189" customFormat="1" x14ac:dyDescent="0.2">
      <c r="A208" s="183"/>
      <c r="B208" s="325"/>
      <c r="C208" s="473" t="str">
        <f t="shared" si="118"/>
        <v>Business</v>
      </c>
      <c r="D208" s="473" t="str">
        <f t="shared" si="118"/>
        <v/>
      </c>
      <c r="E208" s="837" t="str">
        <f t="shared" si="115"/>
        <v>.</v>
      </c>
      <c r="F208" s="878"/>
      <c r="G208" s="874"/>
      <c r="H208" s="874"/>
      <c r="I208" s="874"/>
      <c r="J208" s="874"/>
      <c r="K208" s="874"/>
      <c r="L208" s="874"/>
      <c r="M208" s="333"/>
      <c r="N208" s="116"/>
      <c r="O208" s="1019">
        <f t="shared" si="119"/>
        <v>0</v>
      </c>
      <c r="P208" s="1020">
        <f t="shared" si="119"/>
        <v>0</v>
      </c>
      <c r="Q208" s="101"/>
      <c r="R208" s="325"/>
      <c r="S208" s="1003" t="str">
        <f t="shared" si="120"/>
        <v>.</v>
      </c>
      <c r="T208" s="1004" t="str">
        <f t="shared" si="120"/>
        <v>.</v>
      </c>
      <c r="U208" s="1004" t="str">
        <f t="shared" si="120"/>
        <v>.</v>
      </c>
      <c r="V208" s="1004" t="str">
        <f t="shared" si="120"/>
        <v>.</v>
      </c>
      <c r="W208" s="1004" t="str">
        <f t="shared" si="120"/>
        <v>.</v>
      </c>
      <c r="X208" s="1004" t="str">
        <f t="shared" si="120"/>
        <v>.</v>
      </c>
      <c r="Y208" s="1005" t="str">
        <f t="shared" si="120"/>
        <v>.</v>
      </c>
      <c r="Z208" s="116"/>
      <c r="AA208" s="1006" t="str">
        <f t="shared" si="94"/>
        <v>.</v>
      </c>
      <c r="AB208" s="1007" t="str">
        <f t="shared" si="95"/>
        <v>.</v>
      </c>
      <c r="AC208" s="1007" t="str">
        <f t="shared" si="96"/>
        <v>.</v>
      </c>
      <c r="AD208" s="1007" t="str">
        <f t="shared" si="97"/>
        <v>.</v>
      </c>
      <c r="AE208" s="1007" t="str">
        <f t="shared" si="98"/>
        <v>.</v>
      </c>
      <c r="AF208" s="1007" t="str">
        <f t="shared" si="99"/>
        <v>.</v>
      </c>
      <c r="AG208" s="990" t="str">
        <f t="shared" si="100"/>
        <v>.</v>
      </c>
      <c r="AH208" s="116"/>
      <c r="AI208" s="1003" t="str">
        <f>IF(S208=".",".",SUM($S208:S208))</f>
        <v>.</v>
      </c>
      <c r="AJ208" s="1004" t="str">
        <f>IF(T208=".",".",SUM($S208:T208))</f>
        <v>.</v>
      </c>
      <c r="AK208" s="1004" t="str">
        <f>IF(U208=".",".",SUM($S208:U208))</f>
        <v>.</v>
      </c>
      <c r="AL208" s="1004" t="str">
        <f>IF(V208=".",".",SUM($S208:V208))</f>
        <v>.</v>
      </c>
      <c r="AM208" s="1004" t="str">
        <f>IF(W208=".",".",SUM($S208:W208))</f>
        <v>.</v>
      </c>
      <c r="AN208" s="1004" t="str">
        <f>IF(X208=".",".",SUM($S208:X208))</f>
        <v>.</v>
      </c>
      <c r="AO208" s="1005" t="str">
        <f>IF(Y208=".",".",SUM($S208:Y208))</f>
        <v>.</v>
      </c>
      <c r="AP208" s="116"/>
      <c r="AQ208" s="1006" t="str">
        <f t="shared" si="101"/>
        <v>.</v>
      </c>
      <c r="AR208" s="1007" t="str">
        <f t="shared" si="102"/>
        <v>.</v>
      </c>
      <c r="AS208" s="1007" t="str">
        <f t="shared" si="103"/>
        <v>.</v>
      </c>
      <c r="AT208" s="1007" t="str">
        <f t="shared" si="104"/>
        <v>.</v>
      </c>
      <c r="AU208" s="1007" t="str">
        <f t="shared" si="105"/>
        <v>.</v>
      </c>
      <c r="AV208" s="1007" t="str">
        <f t="shared" si="106"/>
        <v>.</v>
      </c>
      <c r="AW208" s="990" t="str">
        <f t="shared" si="107"/>
        <v>.</v>
      </c>
      <c r="AX208" s="327"/>
      <c r="AY208" s="116"/>
      <c r="AZ208" s="1474"/>
      <c r="BA208" s="1474"/>
      <c r="BB208" s="1474"/>
    </row>
    <row r="209" spans="1:54" s="189" customFormat="1" x14ac:dyDescent="0.2">
      <c r="A209" s="183"/>
      <c r="B209" s="325"/>
      <c r="C209" s="473" t="str">
        <f t="shared" si="118"/>
        <v>Business</v>
      </c>
      <c r="D209" s="473" t="str">
        <f t="shared" si="118"/>
        <v/>
      </c>
      <c r="E209" s="837" t="str">
        <f t="shared" si="115"/>
        <v>.</v>
      </c>
      <c r="F209" s="878"/>
      <c r="G209" s="874"/>
      <c r="H209" s="874"/>
      <c r="I209" s="874"/>
      <c r="J209" s="874"/>
      <c r="K209" s="874"/>
      <c r="L209" s="874"/>
      <c r="M209" s="333"/>
      <c r="N209" s="116"/>
      <c r="O209" s="1019">
        <f t="shared" si="119"/>
        <v>0</v>
      </c>
      <c r="P209" s="1020">
        <f t="shared" si="119"/>
        <v>0</v>
      </c>
      <c r="Q209" s="101"/>
      <c r="R209" s="325"/>
      <c r="S209" s="1003" t="str">
        <f t="shared" si="120"/>
        <v>.</v>
      </c>
      <c r="T209" s="1004" t="str">
        <f t="shared" si="120"/>
        <v>.</v>
      </c>
      <c r="U209" s="1004" t="str">
        <f t="shared" si="120"/>
        <v>.</v>
      </c>
      <c r="V209" s="1004" t="str">
        <f t="shared" si="120"/>
        <v>.</v>
      </c>
      <c r="W209" s="1004" t="str">
        <f t="shared" si="120"/>
        <v>.</v>
      </c>
      <c r="X209" s="1004" t="str">
        <f t="shared" si="120"/>
        <v>.</v>
      </c>
      <c r="Y209" s="1005" t="str">
        <f t="shared" si="120"/>
        <v>.</v>
      </c>
      <c r="Z209" s="116"/>
      <c r="AA209" s="1006" t="str">
        <f t="shared" si="94"/>
        <v>.</v>
      </c>
      <c r="AB209" s="1007" t="str">
        <f t="shared" si="95"/>
        <v>.</v>
      </c>
      <c r="AC209" s="1007" t="str">
        <f t="shared" si="96"/>
        <v>.</v>
      </c>
      <c r="AD209" s="1007" t="str">
        <f t="shared" si="97"/>
        <v>.</v>
      </c>
      <c r="AE209" s="1007" t="str">
        <f t="shared" si="98"/>
        <v>.</v>
      </c>
      <c r="AF209" s="1007" t="str">
        <f t="shared" si="99"/>
        <v>.</v>
      </c>
      <c r="AG209" s="990" t="str">
        <f t="shared" si="100"/>
        <v>.</v>
      </c>
      <c r="AH209" s="116"/>
      <c r="AI209" s="1003" t="str">
        <f>IF(S209=".",".",SUM($S209:S209))</f>
        <v>.</v>
      </c>
      <c r="AJ209" s="1004" t="str">
        <f>IF(T209=".",".",SUM($S209:T209))</f>
        <v>.</v>
      </c>
      <c r="AK209" s="1004" t="str">
        <f>IF(U209=".",".",SUM($S209:U209))</f>
        <v>.</v>
      </c>
      <c r="AL209" s="1004" t="str">
        <f>IF(V209=".",".",SUM($S209:V209))</f>
        <v>.</v>
      </c>
      <c r="AM209" s="1004" t="str">
        <f>IF(W209=".",".",SUM($S209:W209))</f>
        <v>.</v>
      </c>
      <c r="AN209" s="1004" t="str">
        <f>IF(X209=".",".",SUM($S209:X209))</f>
        <v>.</v>
      </c>
      <c r="AO209" s="1005" t="str">
        <f>IF(Y209=".",".",SUM($S209:Y209))</f>
        <v>.</v>
      </c>
      <c r="AP209" s="116"/>
      <c r="AQ209" s="1006" t="str">
        <f t="shared" si="101"/>
        <v>.</v>
      </c>
      <c r="AR209" s="1007" t="str">
        <f t="shared" si="102"/>
        <v>.</v>
      </c>
      <c r="AS209" s="1007" t="str">
        <f t="shared" si="103"/>
        <v>.</v>
      </c>
      <c r="AT209" s="1007" t="str">
        <f t="shared" si="104"/>
        <v>.</v>
      </c>
      <c r="AU209" s="1007" t="str">
        <f t="shared" si="105"/>
        <v>.</v>
      </c>
      <c r="AV209" s="1007" t="str">
        <f t="shared" si="106"/>
        <v>.</v>
      </c>
      <c r="AW209" s="990" t="str">
        <f t="shared" si="107"/>
        <v>.</v>
      </c>
      <c r="AX209" s="327"/>
      <c r="AY209" s="116"/>
      <c r="AZ209" s="1474"/>
      <c r="BA209" s="1474"/>
      <c r="BB209" s="1474"/>
    </row>
    <row r="210" spans="1:54" s="189" customFormat="1" x14ac:dyDescent="0.2">
      <c r="A210" s="183"/>
      <c r="B210" s="325"/>
      <c r="C210" s="473" t="str">
        <f t="shared" si="118"/>
        <v>Business</v>
      </c>
      <c r="D210" s="473" t="str">
        <f t="shared" si="118"/>
        <v/>
      </c>
      <c r="E210" s="837" t="str">
        <f t="shared" si="115"/>
        <v>.</v>
      </c>
      <c r="F210" s="878"/>
      <c r="G210" s="874"/>
      <c r="H210" s="874"/>
      <c r="I210" s="874"/>
      <c r="J210" s="874"/>
      <c r="K210" s="874"/>
      <c r="L210" s="874"/>
      <c r="M210" s="333"/>
      <c r="N210" s="116"/>
      <c r="O210" s="1019">
        <f t="shared" si="119"/>
        <v>0</v>
      </c>
      <c r="P210" s="1020">
        <f t="shared" si="119"/>
        <v>0</v>
      </c>
      <c r="Q210" s="101"/>
      <c r="R210" s="325"/>
      <c r="S210" s="1003" t="str">
        <f t="shared" si="120"/>
        <v>.</v>
      </c>
      <c r="T210" s="1004" t="str">
        <f t="shared" si="120"/>
        <v>.</v>
      </c>
      <c r="U210" s="1004" t="str">
        <f t="shared" si="120"/>
        <v>.</v>
      </c>
      <c r="V210" s="1004" t="str">
        <f t="shared" si="120"/>
        <v>.</v>
      </c>
      <c r="W210" s="1004" t="str">
        <f t="shared" si="120"/>
        <v>.</v>
      </c>
      <c r="X210" s="1004" t="str">
        <f t="shared" si="120"/>
        <v>.</v>
      </c>
      <c r="Y210" s="1005" t="str">
        <f t="shared" si="120"/>
        <v>.</v>
      </c>
      <c r="Z210" s="116"/>
      <c r="AA210" s="1006" t="str">
        <f t="shared" si="94"/>
        <v>.</v>
      </c>
      <c r="AB210" s="1007" t="str">
        <f t="shared" si="95"/>
        <v>.</v>
      </c>
      <c r="AC210" s="1007" t="str">
        <f t="shared" si="96"/>
        <v>.</v>
      </c>
      <c r="AD210" s="1007" t="str">
        <f t="shared" si="97"/>
        <v>.</v>
      </c>
      <c r="AE210" s="1007" t="str">
        <f t="shared" si="98"/>
        <v>.</v>
      </c>
      <c r="AF210" s="1007" t="str">
        <f t="shared" si="99"/>
        <v>.</v>
      </c>
      <c r="AG210" s="990" t="str">
        <f t="shared" si="100"/>
        <v>.</v>
      </c>
      <c r="AH210" s="116"/>
      <c r="AI210" s="1003" t="str">
        <f>IF(S210=".",".",SUM($S210:S210))</f>
        <v>.</v>
      </c>
      <c r="AJ210" s="1004" t="str">
        <f>IF(T210=".",".",SUM($S210:T210))</f>
        <v>.</v>
      </c>
      <c r="AK210" s="1004" t="str">
        <f>IF(U210=".",".",SUM($S210:U210))</f>
        <v>.</v>
      </c>
      <c r="AL210" s="1004" t="str">
        <f>IF(V210=".",".",SUM($S210:V210))</f>
        <v>.</v>
      </c>
      <c r="AM210" s="1004" t="str">
        <f>IF(W210=".",".",SUM($S210:W210))</f>
        <v>.</v>
      </c>
      <c r="AN210" s="1004" t="str">
        <f>IF(X210=".",".",SUM($S210:X210))</f>
        <v>.</v>
      </c>
      <c r="AO210" s="1005" t="str">
        <f>IF(Y210=".",".",SUM($S210:Y210))</f>
        <v>.</v>
      </c>
      <c r="AP210" s="116"/>
      <c r="AQ210" s="1006" t="str">
        <f t="shared" si="101"/>
        <v>.</v>
      </c>
      <c r="AR210" s="1007" t="str">
        <f t="shared" si="102"/>
        <v>.</v>
      </c>
      <c r="AS210" s="1007" t="str">
        <f t="shared" si="103"/>
        <v>.</v>
      </c>
      <c r="AT210" s="1007" t="str">
        <f t="shared" si="104"/>
        <v>.</v>
      </c>
      <c r="AU210" s="1007" t="str">
        <f t="shared" si="105"/>
        <v>.</v>
      </c>
      <c r="AV210" s="1007" t="str">
        <f t="shared" si="106"/>
        <v>.</v>
      </c>
      <c r="AW210" s="990" t="str">
        <f t="shared" si="107"/>
        <v>.</v>
      </c>
      <c r="AX210" s="327"/>
      <c r="AY210" s="116"/>
      <c r="AZ210" s="1474"/>
      <c r="BA210" s="1474"/>
      <c r="BB210" s="1474"/>
    </row>
    <row r="211" spans="1:54" s="189" customFormat="1" x14ac:dyDescent="0.2">
      <c r="A211" s="183"/>
      <c r="B211" s="325"/>
      <c r="C211" s="473" t="str">
        <f t="shared" si="118"/>
        <v>Business</v>
      </c>
      <c r="D211" s="473" t="str">
        <f t="shared" si="118"/>
        <v/>
      </c>
      <c r="E211" s="837" t="str">
        <f t="shared" si="115"/>
        <v>.</v>
      </c>
      <c r="F211" s="878"/>
      <c r="G211" s="874"/>
      <c r="H211" s="874"/>
      <c r="I211" s="874"/>
      <c r="J211" s="874"/>
      <c r="K211" s="874"/>
      <c r="L211" s="874"/>
      <c r="M211" s="333"/>
      <c r="N211" s="116"/>
      <c r="O211" s="1019">
        <f t="shared" si="119"/>
        <v>0</v>
      </c>
      <c r="P211" s="1020">
        <f t="shared" si="119"/>
        <v>0</v>
      </c>
      <c r="Q211" s="101"/>
      <c r="R211" s="325"/>
      <c r="S211" s="1003" t="str">
        <f t="shared" si="120"/>
        <v>.</v>
      </c>
      <c r="T211" s="1004" t="str">
        <f t="shared" si="120"/>
        <v>.</v>
      </c>
      <c r="U211" s="1004" t="str">
        <f t="shared" si="120"/>
        <v>.</v>
      </c>
      <c r="V211" s="1004" t="str">
        <f t="shared" si="120"/>
        <v>.</v>
      </c>
      <c r="W211" s="1004" t="str">
        <f t="shared" si="120"/>
        <v>.</v>
      </c>
      <c r="X211" s="1004" t="str">
        <f t="shared" si="120"/>
        <v>.</v>
      </c>
      <c r="Y211" s="1005" t="str">
        <f t="shared" si="120"/>
        <v>.</v>
      </c>
      <c r="Z211" s="116"/>
      <c r="AA211" s="1006" t="str">
        <f t="shared" si="94"/>
        <v>.</v>
      </c>
      <c r="AB211" s="1007" t="str">
        <f t="shared" si="95"/>
        <v>.</v>
      </c>
      <c r="AC211" s="1007" t="str">
        <f t="shared" si="96"/>
        <v>.</v>
      </c>
      <c r="AD211" s="1007" t="str">
        <f t="shared" si="97"/>
        <v>.</v>
      </c>
      <c r="AE211" s="1007" t="str">
        <f t="shared" si="98"/>
        <v>.</v>
      </c>
      <c r="AF211" s="1007" t="str">
        <f t="shared" si="99"/>
        <v>.</v>
      </c>
      <c r="AG211" s="990" t="str">
        <f t="shared" si="100"/>
        <v>.</v>
      </c>
      <c r="AH211" s="116"/>
      <c r="AI211" s="1003" t="str">
        <f>IF(S211=".",".",SUM($S211:S211))</f>
        <v>.</v>
      </c>
      <c r="AJ211" s="1004" t="str">
        <f>IF(T211=".",".",SUM($S211:T211))</f>
        <v>.</v>
      </c>
      <c r="AK211" s="1004" t="str">
        <f>IF(U211=".",".",SUM($S211:U211))</f>
        <v>.</v>
      </c>
      <c r="AL211" s="1004" t="str">
        <f>IF(V211=".",".",SUM($S211:V211))</f>
        <v>.</v>
      </c>
      <c r="AM211" s="1004" t="str">
        <f>IF(W211=".",".",SUM($S211:W211))</f>
        <v>.</v>
      </c>
      <c r="AN211" s="1004" t="str">
        <f>IF(X211=".",".",SUM($S211:X211))</f>
        <v>.</v>
      </c>
      <c r="AO211" s="1005" t="str">
        <f>IF(Y211=".",".",SUM($S211:Y211))</f>
        <v>.</v>
      </c>
      <c r="AP211" s="116"/>
      <c r="AQ211" s="1006" t="str">
        <f t="shared" si="101"/>
        <v>.</v>
      </c>
      <c r="AR211" s="1007" t="str">
        <f t="shared" si="102"/>
        <v>.</v>
      </c>
      <c r="AS211" s="1007" t="str">
        <f t="shared" si="103"/>
        <v>.</v>
      </c>
      <c r="AT211" s="1007" t="str">
        <f t="shared" si="104"/>
        <v>.</v>
      </c>
      <c r="AU211" s="1007" t="str">
        <f t="shared" si="105"/>
        <v>.</v>
      </c>
      <c r="AV211" s="1007" t="str">
        <f t="shared" si="106"/>
        <v>.</v>
      </c>
      <c r="AW211" s="990" t="str">
        <f t="shared" si="107"/>
        <v>.</v>
      </c>
      <c r="AX211" s="327"/>
      <c r="AY211" s="116"/>
      <c r="AZ211" s="1474"/>
      <c r="BA211" s="1474"/>
      <c r="BB211" s="1474"/>
    </row>
    <row r="212" spans="1:54" s="189" customFormat="1" x14ac:dyDescent="0.2">
      <c r="A212" s="183"/>
      <c r="B212" s="325"/>
      <c r="C212" s="473" t="str">
        <f t="shared" si="118"/>
        <v>Special rate</v>
      </c>
      <c r="D212" s="473" t="str">
        <f t="shared" si="118"/>
        <v/>
      </c>
      <c r="E212" s="837" t="str">
        <f t="shared" si="115"/>
        <v>.</v>
      </c>
      <c r="F212" s="878"/>
      <c r="G212" s="1209"/>
      <c r="H212" s="1209"/>
      <c r="I212" s="1209"/>
      <c r="J212" s="1209"/>
      <c r="K212" s="1209"/>
      <c r="L212" s="1209"/>
      <c r="M212" s="333"/>
      <c r="N212" s="116"/>
      <c r="O212" s="1019">
        <f t="shared" si="119"/>
        <v>0</v>
      </c>
      <c r="P212" s="1020">
        <f t="shared" si="119"/>
        <v>0</v>
      </c>
      <c r="Q212" s="101"/>
      <c r="R212" s="325"/>
      <c r="S212" s="1003" t="str">
        <f t="shared" si="120"/>
        <v>.</v>
      </c>
      <c r="T212" s="1004" t="str">
        <f t="shared" si="120"/>
        <v>.</v>
      </c>
      <c r="U212" s="1004" t="str">
        <f t="shared" si="120"/>
        <v>.</v>
      </c>
      <c r="V212" s="1004" t="str">
        <f t="shared" si="120"/>
        <v>.</v>
      </c>
      <c r="W212" s="1004" t="str">
        <f t="shared" si="120"/>
        <v>.</v>
      </c>
      <c r="X212" s="1004" t="str">
        <f t="shared" si="120"/>
        <v>.</v>
      </c>
      <c r="Y212" s="1005" t="str">
        <f t="shared" si="120"/>
        <v>.</v>
      </c>
      <c r="Z212" s="116"/>
      <c r="AA212" s="1006" t="str">
        <f t="shared" si="94"/>
        <v>.</v>
      </c>
      <c r="AB212" s="1007" t="str">
        <f t="shared" si="95"/>
        <v>.</v>
      </c>
      <c r="AC212" s="1007" t="str">
        <f t="shared" si="96"/>
        <v>.</v>
      </c>
      <c r="AD212" s="1007" t="str">
        <f t="shared" si="97"/>
        <v>.</v>
      </c>
      <c r="AE212" s="1007" t="str">
        <f t="shared" si="98"/>
        <v>.</v>
      </c>
      <c r="AF212" s="1007" t="str">
        <f t="shared" si="99"/>
        <v>.</v>
      </c>
      <c r="AG212" s="990" t="str">
        <f t="shared" si="100"/>
        <v>.</v>
      </c>
      <c r="AH212" s="116"/>
      <c r="AI212" s="1003" t="str">
        <f>IF(S212=".",".",SUM($S212:S212))</f>
        <v>.</v>
      </c>
      <c r="AJ212" s="1004" t="str">
        <f>IF(T212=".",".",SUM($S212:T212))</f>
        <v>.</v>
      </c>
      <c r="AK212" s="1004" t="str">
        <f>IF(U212=".",".",SUM($S212:U212))</f>
        <v>.</v>
      </c>
      <c r="AL212" s="1004" t="str">
        <f>IF(V212=".",".",SUM($S212:V212))</f>
        <v>.</v>
      </c>
      <c r="AM212" s="1004" t="str">
        <f>IF(W212=".",".",SUM($S212:W212))</f>
        <v>.</v>
      </c>
      <c r="AN212" s="1004" t="str">
        <f>IF(X212=".",".",SUM($S212:X212))</f>
        <v>.</v>
      </c>
      <c r="AO212" s="1005" t="str">
        <f>IF(Y212=".",".",SUM($S212:Y212))</f>
        <v>.</v>
      </c>
      <c r="AP212" s="116"/>
      <c r="AQ212" s="1006" t="str">
        <f t="shared" si="101"/>
        <v>.</v>
      </c>
      <c r="AR212" s="1007" t="str">
        <f t="shared" si="102"/>
        <v>.</v>
      </c>
      <c r="AS212" s="1007" t="str">
        <f t="shared" si="103"/>
        <v>.</v>
      </c>
      <c r="AT212" s="1007" t="str">
        <f t="shared" si="104"/>
        <v>.</v>
      </c>
      <c r="AU212" s="1007" t="str">
        <f t="shared" si="105"/>
        <v>.</v>
      </c>
      <c r="AV212" s="1007" t="str">
        <f t="shared" si="106"/>
        <v>.</v>
      </c>
      <c r="AW212" s="990" t="str">
        <f t="shared" si="107"/>
        <v>.</v>
      </c>
      <c r="AX212" s="327"/>
      <c r="AY212" s="116"/>
      <c r="AZ212" s="1474"/>
      <c r="BA212" s="1474"/>
      <c r="BB212" s="1474"/>
    </row>
    <row r="213" spans="1:54" s="189" customFormat="1" x14ac:dyDescent="0.2">
      <c r="A213" s="183"/>
      <c r="B213" s="325"/>
      <c r="C213" s="473" t="str">
        <f t="shared" si="118"/>
        <v>Special rate</v>
      </c>
      <c r="D213" s="473" t="str">
        <f t="shared" si="118"/>
        <v/>
      </c>
      <c r="E213" s="837" t="str">
        <f t="shared" si="115"/>
        <v>.</v>
      </c>
      <c r="F213" s="1209"/>
      <c r="G213" s="1209"/>
      <c r="H213" s="1209"/>
      <c r="I213" s="1209"/>
      <c r="J213" s="1209"/>
      <c r="K213" s="1209"/>
      <c r="L213" s="1209"/>
      <c r="M213" s="333"/>
      <c r="N213" s="116"/>
      <c r="O213" s="1019">
        <f t="shared" si="119"/>
        <v>0</v>
      </c>
      <c r="P213" s="1020">
        <f t="shared" si="119"/>
        <v>0</v>
      </c>
      <c r="Q213" s="101"/>
      <c r="R213" s="325"/>
      <c r="S213" s="1003" t="str">
        <f t="shared" si="120"/>
        <v>.</v>
      </c>
      <c r="T213" s="1004" t="str">
        <f t="shared" si="120"/>
        <v>.</v>
      </c>
      <c r="U213" s="1004" t="str">
        <f t="shared" si="120"/>
        <v>.</v>
      </c>
      <c r="V213" s="1004" t="str">
        <f t="shared" si="120"/>
        <v>.</v>
      </c>
      <c r="W213" s="1004" t="str">
        <f t="shared" si="120"/>
        <v>.</v>
      </c>
      <c r="X213" s="1004" t="str">
        <f t="shared" si="120"/>
        <v>.</v>
      </c>
      <c r="Y213" s="1005" t="str">
        <f t="shared" si="120"/>
        <v>.</v>
      </c>
      <c r="Z213" s="116"/>
      <c r="AA213" s="1006" t="str">
        <f t="shared" si="94"/>
        <v>.</v>
      </c>
      <c r="AB213" s="1007" t="str">
        <f t="shared" si="95"/>
        <v>.</v>
      </c>
      <c r="AC213" s="1007" t="str">
        <f t="shared" si="96"/>
        <v>.</v>
      </c>
      <c r="AD213" s="1007" t="str">
        <f t="shared" si="97"/>
        <v>.</v>
      </c>
      <c r="AE213" s="1007" t="str">
        <f t="shared" si="98"/>
        <v>.</v>
      </c>
      <c r="AF213" s="1007" t="str">
        <f t="shared" si="99"/>
        <v>.</v>
      </c>
      <c r="AG213" s="990" t="str">
        <f t="shared" si="100"/>
        <v>.</v>
      </c>
      <c r="AH213" s="116"/>
      <c r="AI213" s="1003" t="str">
        <f>IF(S213=".",".",SUM($S213:S213))</f>
        <v>.</v>
      </c>
      <c r="AJ213" s="1004" t="str">
        <f>IF(T213=".",".",SUM($S213:T213))</f>
        <v>.</v>
      </c>
      <c r="AK213" s="1004" t="str">
        <f>IF(U213=".",".",SUM($S213:U213))</f>
        <v>.</v>
      </c>
      <c r="AL213" s="1004" t="str">
        <f>IF(V213=".",".",SUM($S213:V213))</f>
        <v>.</v>
      </c>
      <c r="AM213" s="1004" t="str">
        <f>IF(W213=".",".",SUM($S213:W213))</f>
        <v>.</v>
      </c>
      <c r="AN213" s="1004" t="str">
        <f>IF(X213=".",".",SUM($S213:X213))</f>
        <v>.</v>
      </c>
      <c r="AO213" s="1005" t="str">
        <f>IF(Y213=".",".",SUM($S213:Y213))</f>
        <v>.</v>
      </c>
      <c r="AP213" s="116"/>
      <c r="AQ213" s="1006" t="str">
        <f t="shared" si="101"/>
        <v>.</v>
      </c>
      <c r="AR213" s="1007" t="str">
        <f t="shared" si="102"/>
        <v>.</v>
      </c>
      <c r="AS213" s="1007" t="str">
        <f t="shared" si="103"/>
        <v>.</v>
      </c>
      <c r="AT213" s="1007" t="str">
        <f t="shared" si="104"/>
        <v>.</v>
      </c>
      <c r="AU213" s="1007" t="str">
        <f t="shared" si="105"/>
        <v>.</v>
      </c>
      <c r="AV213" s="1007" t="str">
        <f t="shared" si="106"/>
        <v>.</v>
      </c>
      <c r="AW213" s="990" t="str">
        <f t="shared" si="107"/>
        <v>.</v>
      </c>
      <c r="AX213" s="327"/>
      <c r="AY213" s="116"/>
      <c r="AZ213" s="1474"/>
      <c r="BA213" s="1474"/>
      <c r="BB213" s="1474"/>
    </row>
    <row r="214" spans="1:54" s="189" customFormat="1" x14ac:dyDescent="0.2">
      <c r="A214" s="183"/>
      <c r="B214" s="325"/>
      <c r="C214" s="473" t="str">
        <f t="shared" si="118"/>
        <v>Special rate</v>
      </c>
      <c r="D214" s="473" t="str">
        <f t="shared" si="118"/>
        <v/>
      </c>
      <c r="E214" s="837" t="str">
        <f t="shared" si="115"/>
        <v>.</v>
      </c>
      <c r="F214" s="878"/>
      <c r="G214" s="1209"/>
      <c r="H214" s="1209"/>
      <c r="I214" s="1209"/>
      <c r="J214" s="1209"/>
      <c r="K214" s="1209"/>
      <c r="L214" s="1209"/>
      <c r="M214" s="333"/>
      <c r="N214" s="116"/>
      <c r="O214" s="1019">
        <f t="shared" si="119"/>
        <v>0</v>
      </c>
      <c r="P214" s="1020">
        <f t="shared" si="119"/>
        <v>0</v>
      </c>
      <c r="Q214" s="101"/>
      <c r="R214" s="325"/>
      <c r="S214" s="1003" t="str">
        <f t="shared" si="120"/>
        <v>.</v>
      </c>
      <c r="T214" s="1004" t="str">
        <f t="shared" si="120"/>
        <v>.</v>
      </c>
      <c r="U214" s="1004" t="str">
        <f t="shared" si="120"/>
        <v>.</v>
      </c>
      <c r="V214" s="1004" t="str">
        <f t="shared" si="120"/>
        <v>.</v>
      </c>
      <c r="W214" s="1004" t="str">
        <f t="shared" si="120"/>
        <v>.</v>
      </c>
      <c r="X214" s="1004" t="str">
        <f t="shared" si="120"/>
        <v>.</v>
      </c>
      <c r="Y214" s="1005" t="str">
        <f t="shared" si="120"/>
        <v>.</v>
      </c>
      <c r="Z214" s="116"/>
      <c r="AA214" s="1006" t="str">
        <f t="shared" si="94"/>
        <v>.</v>
      </c>
      <c r="AB214" s="1007" t="str">
        <f t="shared" si="95"/>
        <v>.</v>
      </c>
      <c r="AC214" s="1007" t="str">
        <f t="shared" si="96"/>
        <v>.</v>
      </c>
      <c r="AD214" s="1007" t="str">
        <f t="shared" si="97"/>
        <v>.</v>
      </c>
      <c r="AE214" s="1007" t="str">
        <f t="shared" si="98"/>
        <v>.</v>
      </c>
      <c r="AF214" s="1007" t="str">
        <f t="shared" si="99"/>
        <v>.</v>
      </c>
      <c r="AG214" s="990" t="str">
        <f t="shared" si="100"/>
        <v>.</v>
      </c>
      <c r="AH214" s="116"/>
      <c r="AI214" s="1003" t="str">
        <f>IF(S214=".",".",SUM($S214:S214))</f>
        <v>.</v>
      </c>
      <c r="AJ214" s="1004" t="str">
        <f>IF(T214=".",".",SUM($S214:T214))</f>
        <v>.</v>
      </c>
      <c r="AK214" s="1004" t="str">
        <f>IF(U214=".",".",SUM($S214:U214))</f>
        <v>.</v>
      </c>
      <c r="AL214" s="1004" t="str">
        <f>IF(V214=".",".",SUM($S214:V214))</f>
        <v>.</v>
      </c>
      <c r="AM214" s="1004" t="str">
        <f>IF(W214=".",".",SUM($S214:W214))</f>
        <v>.</v>
      </c>
      <c r="AN214" s="1004" t="str">
        <f>IF(X214=".",".",SUM($S214:X214))</f>
        <v>.</v>
      </c>
      <c r="AO214" s="1005" t="str">
        <f>IF(Y214=".",".",SUM($S214:Y214))</f>
        <v>.</v>
      </c>
      <c r="AP214" s="116"/>
      <c r="AQ214" s="1006" t="str">
        <f t="shared" si="101"/>
        <v>.</v>
      </c>
      <c r="AR214" s="1007" t="str">
        <f t="shared" si="102"/>
        <v>.</v>
      </c>
      <c r="AS214" s="1007" t="str">
        <f t="shared" si="103"/>
        <v>.</v>
      </c>
      <c r="AT214" s="1007" t="str">
        <f t="shared" si="104"/>
        <v>.</v>
      </c>
      <c r="AU214" s="1007" t="str">
        <f t="shared" si="105"/>
        <v>.</v>
      </c>
      <c r="AV214" s="1007" t="str">
        <f t="shared" si="106"/>
        <v>.</v>
      </c>
      <c r="AW214" s="990" t="str">
        <f t="shared" si="107"/>
        <v>.</v>
      </c>
      <c r="AX214" s="327"/>
      <c r="AY214" s="116"/>
      <c r="AZ214" s="1474"/>
      <c r="BA214" s="1474"/>
      <c r="BB214" s="1474"/>
    </row>
    <row r="215" spans="1:54" s="189" customFormat="1" x14ac:dyDescent="0.2">
      <c r="A215" s="183"/>
      <c r="B215" s="325"/>
      <c r="C215" s="473" t="str">
        <f t="shared" ref="C215:D231" si="121">C114</f>
        <v>Special rate</v>
      </c>
      <c r="D215" s="473" t="str">
        <f t="shared" si="121"/>
        <v/>
      </c>
      <c r="E215" s="837" t="str">
        <f t="shared" si="115"/>
        <v>.</v>
      </c>
      <c r="F215" s="878"/>
      <c r="G215" s="1209"/>
      <c r="H215" s="1209"/>
      <c r="I215" s="1209"/>
      <c r="J215" s="1209"/>
      <c r="K215" s="1209"/>
      <c r="L215" s="1209"/>
      <c r="M215" s="333"/>
      <c r="N215" s="116"/>
      <c r="O215" s="1019">
        <f t="shared" ref="O215:P234" si="122">O114</f>
        <v>0</v>
      </c>
      <c r="P215" s="1020">
        <f t="shared" si="122"/>
        <v>0</v>
      </c>
      <c r="Q215" s="101"/>
      <c r="R215" s="325"/>
      <c r="S215" s="1003" t="str">
        <f t="shared" si="120"/>
        <v>.</v>
      </c>
      <c r="T215" s="1004" t="str">
        <f t="shared" si="120"/>
        <v>.</v>
      </c>
      <c r="U215" s="1004" t="str">
        <f t="shared" si="120"/>
        <v>.</v>
      </c>
      <c r="V215" s="1004" t="str">
        <f t="shared" si="120"/>
        <v>.</v>
      </c>
      <c r="W215" s="1004" t="str">
        <f t="shared" si="120"/>
        <v>.</v>
      </c>
      <c r="X215" s="1004" t="str">
        <f t="shared" si="120"/>
        <v>.</v>
      </c>
      <c r="Y215" s="1005" t="str">
        <f t="shared" si="120"/>
        <v>.</v>
      </c>
      <c r="Z215" s="116"/>
      <c r="AA215" s="1006" t="str">
        <f t="shared" si="94"/>
        <v>.</v>
      </c>
      <c r="AB215" s="1007" t="str">
        <f t="shared" si="95"/>
        <v>.</v>
      </c>
      <c r="AC215" s="1007" t="str">
        <f t="shared" si="96"/>
        <v>.</v>
      </c>
      <c r="AD215" s="1007" t="str">
        <f t="shared" si="97"/>
        <v>.</v>
      </c>
      <c r="AE215" s="1007" t="str">
        <f t="shared" si="98"/>
        <v>.</v>
      </c>
      <c r="AF215" s="1007" t="str">
        <f t="shared" si="99"/>
        <v>.</v>
      </c>
      <c r="AG215" s="990" t="str">
        <f t="shared" si="100"/>
        <v>.</v>
      </c>
      <c r="AH215" s="116"/>
      <c r="AI215" s="1003" t="str">
        <f>IF(S215=".",".",SUM($S215:S215))</f>
        <v>.</v>
      </c>
      <c r="AJ215" s="1004" t="str">
        <f>IF(T215=".",".",SUM($S215:T215))</f>
        <v>.</v>
      </c>
      <c r="AK215" s="1004" t="str">
        <f>IF(U215=".",".",SUM($S215:U215))</f>
        <v>.</v>
      </c>
      <c r="AL215" s="1004" t="str">
        <f>IF(V215=".",".",SUM($S215:V215))</f>
        <v>.</v>
      </c>
      <c r="AM215" s="1004" t="str">
        <f>IF(W215=".",".",SUM($S215:W215))</f>
        <v>.</v>
      </c>
      <c r="AN215" s="1004" t="str">
        <f>IF(X215=".",".",SUM($S215:X215))</f>
        <v>.</v>
      </c>
      <c r="AO215" s="1005" t="str">
        <f>IF(Y215=".",".",SUM($S215:Y215))</f>
        <v>.</v>
      </c>
      <c r="AP215" s="116"/>
      <c r="AQ215" s="1006" t="str">
        <f t="shared" si="101"/>
        <v>.</v>
      </c>
      <c r="AR215" s="1007" t="str">
        <f t="shared" si="102"/>
        <v>.</v>
      </c>
      <c r="AS215" s="1007" t="str">
        <f t="shared" si="103"/>
        <v>.</v>
      </c>
      <c r="AT215" s="1007" t="str">
        <f t="shared" si="104"/>
        <v>.</v>
      </c>
      <c r="AU215" s="1007" t="str">
        <f t="shared" si="105"/>
        <v>.</v>
      </c>
      <c r="AV215" s="1007" t="str">
        <f t="shared" si="106"/>
        <v>.</v>
      </c>
      <c r="AW215" s="990" t="str">
        <f t="shared" si="107"/>
        <v>.</v>
      </c>
      <c r="AX215" s="327"/>
      <c r="AY215" s="116"/>
      <c r="AZ215" s="1474"/>
      <c r="BA215" s="1474"/>
      <c r="BB215" s="1474"/>
    </row>
    <row r="216" spans="1:54" s="189" customFormat="1" x14ac:dyDescent="0.2">
      <c r="A216" s="183"/>
      <c r="B216" s="325"/>
      <c r="C216" s="473" t="str">
        <f t="shared" si="121"/>
        <v>Special rate</v>
      </c>
      <c r="D216" s="473" t="str">
        <f t="shared" si="121"/>
        <v/>
      </c>
      <c r="E216" s="837" t="str">
        <f t="shared" si="115"/>
        <v>.</v>
      </c>
      <c r="F216" s="878"/>
      <c r="G216" s="874"/>
      <c r="H216" s="874"/>
      <c r="I216" s="874"/>
      <c r="J216" s="874"/>
      <c r="K216" s="874"/>
      <c r="L216" s="874"/>
      <c r="M216" s="333"/>
      <c r="N216" s="116"/>
      <c r="O216" s="1019">
        <f t="shared" si="122"/>
        <v>0</v>
      </c>
      <c r="P216" s="1020">
        <f t="shared" si="122"/>
        <v>0</v>
      </c>
      <c r="Q216" s="101"/>
      <c r="R216" s="325"/>
      <c r="S216" s="1003" t="str">
        <f t="shared" si="120"/>
        <v>.</v>
      </c>
      <c r="T216" s="1004" t="str">
        <f t="shared" si="120"/>
        <v>.</v>
      </c>
      <c r="U216" s="1004" t="str">
        <f t="shared" si="120"/>
        <v>.</v>
      </c>
      <c r="V216" s="1004" t="str">
        <f t="shared" si="120"/>
        <v>.</v>
      </c>
      <c r="W216" s="1004" t="str">
        <f t="shared" si="120"/>
        <v>.</v>
      </c>
      <c r="X216" s="1004" t="str">
        <f t="shared" si="120"/>
        <v>.</v>
      </c>
      <c r="Y216" s="1005" t="str">
        <f t="shared" si="120"/>
        <v>.</v>
      </c>
      <c r="Z216" s="116"/>
      <c r="AA216" s="1006" t="str">
        <f t="shared" si="94"/>
        <v>.</v>
      </c>
      <c r="AB216" s="1007" t="str">
        <f t="shared" si="95"/>
        <v>.</v>
      </c>
      <c r="AC216" s="1007" t="str">
        <f t="shared" si="96"/>
        <v>.</v>
      </c>
      <c r="AD216" s="1007" t="str">
        <f t="shared" si="97"/>
        <v>.</v>
      </c>
      <c r="AE216" s="1007" t="str">
        <f t="shared" si="98"/>
        <v>.</v>
      </c>
      <c r="AF216" s="1007" t="str">
        <f t="shared" si="99"/>
        <v>.</v>
      </c>
      <c r="AG216" s="990" t="str">
        <f t="shared" si="100"/>
        <v>.</v>
      </c>
      <c r="AH216" s="116"/>
      <c r="AI216" s="1003" t="str">
        <f>IF(S216=".",".",SUM($S216:S216))</f>
        <v>.</v>
      </c>
      <c r="AJ216" s="1004" t="str">
        <f>IF(T216=".",".",SUM($S216:T216))</f>
        <v>.</v>
      </c>
      <c r="AK216" s="1004" t="str">
        <f>IF(U216=".",".",SUM($S216:U216))</f>
        <v>.</v>
      </c>
      <c r="AL216" s="1004" t="str">
        <f>IF(V216=".",".",SUM($S216:V216))</f>
        <v>.</v>
      </c>
      <c r="AM216" s="1004" t="str">
        <f>IF(W216=".",".",SUM($S216:W216))</f>
        <v>.</v>
      </c>
      <c r="AN216" s="1004" t="str">
        <f>IF(X216=".",".",SUM($S216:X216))</f>
        <v>.</v>
      </c>
      <c r="AO216" s="1005" t="str">
        <f>IF(Y216=".",".",SUM($S216:Y216))</f>
        <v>.</v>
      </c>
      <c r="AP216" s="116"/>
      <c r="AQ216" s="1006" t="str">
        <f t="shared" si="101"/>
        <v>.</v>
      </c>
      <c r="AR216" s="1007" t="str">
        <f t="shared" si="102"/>
        <v>.</v>
      </c>
      <c r="AS216" s="1007" t="str">
        <f t="shared" si="103"/>
        <v>.</v>
      </c>
      <c r="AT216" s="1007" t="str">
        <f t="shared" si="104"/>
        <v>.</v>
      </c>
      <c r="AU216" s="1007" t="str">
        <f t="shared" si="105"/>
        <v>.</v>
      </c>
      <c r="AV216" s="1007" t="str">
        <f t="shared" si="106"/>
        <v>.</v>
      </c>
      <c r="AW216" s="990" t="str">
        <f t="shared" si="107"/>
        <v>.</v>
      </c>
      <c r="AX216" s="327"/>
      <c r="AY216" s="116"/>
      <c r="AZ216" s="1474"/>
      <c r="BA216" s="1474"/>
      <c r="BB216" s="1474"/>
    </row>
    <row r="217" spans="1:54" s="189" customFormat="1" x14ac:dyDescent="0.2">
      <c r="A217" s="183"/>
      <c r="B217" s="325"/>
      <c r="C217" s="473" t="str">
        <f t="shared" si="121"/>
        <v>Special rate</v>
      </c>
      <c r="D217" s="473" t="str">
        <f t="shared" si="121"/>
        <v/>
      </c>
      <c r="E217" s="837" t="str">
        <f t="shared" si="115"/>
        <v>.</v>
      </c>
      <c r="F217" s="878"/>
      <c r="G217" s="874"/>
      <c r="H217" s="874"/>
      <c r="I217" s="874"/>
      <c r="J217" s="874"/>
      <c r="K217" s="874"/>
      <c r="L217" s="874"/>
      <c r="M217" s="333"/>
      <c r="N217" s="116"/>
      <c r="O217" s="1019">
        <f t="shared" si="122"/>
        <v>0</v>
      </c>
      <c r="P217" s="1020">
        <f t="shared" si="122"/>
        <v>0</v>
      </c>
      <c r="Q217" s="101"/>
      <c r="R217" s="325"/>
      <c r="S217" s="1003" t="str">
        <f t="shared" si="120"/>
        <v>.</v>
      </c>
      <c r="T217" s="1004" t="str">
        <f t="shared" si="120"/>
        <v>.</v>
      </c>
      <c r="U217" s="1004" t="str">
        <f t="shared" si="120"/>
        <v>.</v>
      </c>
      <c r="V217" s="1004" t="str">
        <f t="shared" si="120"/>
        <v>.</v>
      </c>
      <c r="W217" s="1004" t="str">
        <f t="shared" si="120"/>
        <v>.</v>
      </c>
      <c r="X217" s="1004" t="str">
        <f t="shared" si="120"/>
        <v>.</v>
      </c>
      <c r="Y217" s="1005" t="str">
        <f t="shared" si="120"/>
        <v>.</v>
      </c>
      <c r="Z217" s="116"/>
      <c r="AA217" s="1006" t="str">
        <f t="shared" si="94"/>
        <v>.</v>
      </c>
      <c r="AB217" s="1007" t="str">
        <f t="shared" si="95"/>
        <v>.</v>
      </c>
      <c r="AC217" s="1007" t="str">
        <f t="shared" si="96"/>
        <v>.</v>
      </c>
      <c r="AD217" s="1007" t="str">
        <f t="shared" si="97"/>
        <v>.</v>
      </c>
      <c r="AE217" s="1007" t="str">
        <f t="shared" si="98"/>
        <v>.</v>
      </c>
      <c r="AF217" s="1007" t="str">
        <f t="shared" si="99"/>
        <v>.</v>
      </c>
      <c r="AG217" s="990" t="str">
        <f t="shared" si="100"/>
        <v>.</v>
      </c>
      <c r="AH217" s="116"/>
      <c r="AI217" s="1003" t="str">
        <f>IF(S217=".",".",SUM($S217:S217))</f>
        <v>.</v>
      </c>
      <c r="AJ217" s="1004" t="str">
        <f>IF(T217=".",".",SUM($S217:T217))</f>
        <v>.</v>
      </c>
      <c r="AK217" s="1004" t="str">
        <f>IF(U217=".",".",SUM($S217:U217))</f>
        <v>.</v>
      </c>
      <c r="AL217" s="1004" t="str">
        <f>IF(V217=".",".",SUM($S217:V217))</f>
        <v>.</v>
      </c>
      <c r="AM217" s="1004" t="str">
        <f>IF(W217=".",".",SUM($S217:W217))</f>
        <v>.</v>
      </c>
      <c r="AN217" s="1004" t="str">
        <f>IF(X217=".",".",SUM($S217:X217))</f>
        <v>.</v>
      </c>
      <c r="AO217" s="1005" t="str">
        <f>IF(Y217=".",".",SUM($S217:Y217))</f>
        <v>.</v>
      </c>
      <c r="AP217" s="116"/>
      <c r="AQ217" s="1006" t="str">
        <f t="shared" si="101"/>
        <v>.</v>
      </c>
      <c r="AR217" s="1007" t="str">
        <f t="shared" si="102"/>
        <v>.</v>
      </c>
      <c r="AS217" s="1007" t="str">
        <f t="shared" si="103"/>
        <v>.</v>
      </c>
      <c r="AT217" s="1007" t="str">
        <f t="shared" si="104"/>
        <v>.</v>
      </c>
      <c r="AU217" s="1007" t="str">
        <f t="shared" si="105"/>
        <v>.</v>
      </c>
      <c r="AV217" s="1007" t="str">
        <f t="shared" si="106"/>
        <v>.</v>
      </c>
      <c r="AW217" s="990" t="str">
        <f t="shared" si="107"/>
        <v>.</v>
      </c>
      <c r="AX217" s="327"/>
      <c r="AY217" s="116"/>
      <c r="AZ217" s="1474"/>
      <c r="BA217" s="1474"/>
      <c r="BB217" s="1474"/>
    </row>
    <row r="218" spans="1:54" s="189" customFormat="1" x14ac:dyDescent="0.2">
      <c r="A218" s="183"/>
      <c r="B218" s="325"/>
      <c r="C218" s="473" t="str">
        <f t="shared" si="121"/>
        <v>Special rate</v>
      </c>
      <c r="D218" s="473" t="str">
        <f t="shared" si="121"/>
        <v/>
      </c>
      <c r="E218" s="837" t="str">
        <f t="shared" si="115"/>
        <v>.</v>
      </c>
      <c r="F218" s="878"/>
      <c r="G218" s="874"/>
      <c r="H218" s="874"/>
      <c r="I218" s="874"/>
      <c r="J218" s="874"/>
      <c r="K218" s="874"/>
      <c r="L218" s="874"/>
      <c r="M218" s="333"/>
      <c r="N218" s="116"/>
      <c r="O218" s="1019">
        <f t="shared" si="122"/>
        <v>0</v>
      </c>
      <c r="P218" s="1020">
        <f t="shared" si="122"/>
        <v>0</v>
      </c>
      <c r="Q218" s="101"/>
      <c r="R218" s="325"/>
      <c r="S218" s="1003" t="str">
        <f t="shared" si="120"/>
        <v>.</v>
      </c>
      <c r="T218" s="1004" t="str">
        <f t="shared" si="120"/>
        <v>.</v>
      </c>
      <c r="U218" s="1004" t="str">
        <f t="shared" si="120"/>
        <v>.</v>
      </c>
      <c r="V218" s="1004" t="str">
        <f t="shared" si="120"/>
        <v>.</v>
      </c>
      <c r="W218" s="1004" t="str">
        <f t="shared" si="120"/>
        <v>.</v>
      </c>
      <c r="X218" s="1004" t="str">
        <f t="shared" si="120"/>
        <v>.</v>
      </c>
      <c r="Y218" s="1005" t="str">
        <f t="shared" si="120"/>
        <v>.</v>
      </c>
      <c r="Z218" s="116"/>
      <c r="AA218" s="1006" t="str">
        <f t="shared" si="94"/>
        <v>.</v>
      </c>
      <c r="AB218" s="1007" t="str">
        <f t="shared" si="95"/>
        <v>.</v>
      </c>
      <c r="AC218" s="1007" t="str">
        <f t="shared" si="96"/>
        <v>.</v>
      </c>
      <c r="AD218" s="1007" t="str">
        <f t="shared" si="97"/>
        <v>.</v>
      </c>
      <c r="AE218" s="1007" t="str">
        <f t="shared" si="98"/>
        <v>.</v>
      </c>
      <c r="AF218" s="1007" t="str">
        <f t="shared" si="99"/>
        <v>.</v>
      </c>
      <c r="AG218" s="990" t="str">
        <f t="shared" si="100"/>
        <v>.</v>
      </c>
      <c r="AH218" s="116"/>
      <c r="AI218" s="1003" t="str">
        <f>IF(S218=".",".",SUM($S218:S218))</f>
        <v>.</v>
      </c>
      <c r="AJ218" s="1004" t="str">
        <f>IF(T218=".",".",SUM($S218:T218))</f>
        <v>.</v>
      </c>
      <c r="AK218" s="1004" t="str">
        <f>IF(U218=".",".",SUM($S218:U218))</f>
        <v>.</v>
      </c>
      <c r="AL218" s="1004" t="str">
        <f>IF(V218=".",".",SUM($S218:V218))</f>
        <v>.</v>
      </c>
      <c r="AM218" s="1004" t="str">
        <f>IF(W218=".",".",SUM($S218:W218))</f>
        <v>.</v>
      </c>
      <c r="AN218" s="1004" t="str">
        <f>IF(X218=".",".",SUM($S218:X218))</f>
        <v>.</v>
      </c>
      <c r="AO218" s="1005" t="str">
        <f>IF(Y218=".",".",SUM($S218:Y218))</f>
        <v>.</v>
      </c>
      <c r="AP218" s="116"/>
      <c r="AQ218" s="1006" t="str">
        <f t="shared" si="101"/>
        <v>.</v>
      </c>
      <c r="AR218" s="1007" t="str">
        <f t="shared" si="102"/>
        <v>.</v>
      </c>
      <c r="AS218" s="1007" t="str">
        <f t="shared" si="103"/>
        <v>.</v>
      </c>
      <c r="AT218" s="1007" t="str">
        <f t="shared" si="104"/>
        <v>.</v>
      </c>
      <c r="AU218" s="1007" t="str">
        <f t="shared" si="105"/>
        <v>.</v>
      </c>
      <c r="AV218" s="1007" t="str">
        <f t="shared" si="106"/>
        <v>.</v>
      </c>
      <c r="AW218" s="990" t="str">
        <f t="shared" si="107"/>
        <v>.</v>
      </c>
      <c r="AX218" s="327"/>
      <c r="AY218" s="116"/>
      <c r="AZ218" s="1474"/>
      <c r="BA218" s="1474"/>
      <c r="BB218" s="1474"/>
    </row>
    <row r="219" spans="1:54" s="189" customFormat="1" x14ac:dyDescent="0.2">
      <c r="A219" s="183"/>
      <c r="B219" s="325"/>
      <c r="C219" s="473" t="str">
        <f t="shared" si="121"/>
        <v>Special rate</v>
      </c>
      <c r="D219" s="473" t="str">
        <f t="shared" si="121"/>
        <v/>
      </c>
      <c r="E219" s="837" t="str">
        <f t="shared" si="115"/>
        <v>.</v>
      </c>
      <c r="F219" s="878"/>
      <c r="G219" s="874"/>
      <c r="H219" s="874"/>
      <c r="I219" s="874"/>
      <c r="J219" s="874"/>
      <c r="K219" s="874"/>
      <c r="L219" s="874"/>
      <c r="M219" s="333"/>
      <c r="N219" s="116"/>
      <c r="O219" s="1019">
        <f t="shared" si="122"/>
        <v>0</v>
      </c>
      <c r="P219" s="1020">
        <f t="shared" si="122"/>
        <v>0</v>
      </c>
      <c r="Q219" s="101"/>
      <c r="R219" s="325"/>
      <c r="S219" s="1003" t="str">
        <f t="shared" si="120"/>
        <v>.</v>
      </c>
      <c r="T219" s="1004" t="str">
        <f t="shared" si="120"/>
        <v>.</v>
      </c>
      <c r="U219" s="1004" t="str">
        <f t="shared" si="120"/>
        <v>.</v>
      </c>
      <c r="V219" s="1004" t="str">
        <f t="shared" si="120"/>
        <v>.</v>
      </c>
      <c r="W219" s="1004" t="str">
        <f t="shared" si="120"/>
        <v>.</v>
      </c>
      <c r="X219" s="1004" t="str">
        <f t="shared" si="120"/>
        <v>.</v>
      </c>
      <c r="Y219" s="1005" t="str">
        <f t="shared" si="120"/>
        <v>.</v>
      </c>
      <c r="Z219" s="116"/>
      <c r="AA219" s="1006" t="str">
        <f t="shared" si="94"/>
        <v>.</v>
      </c>
      <c r="AB219" s="1007" t="str">
        <f t="shared" si="95"/>
        <v>.</v>
      </c>
      <c r="AC219" s="1007" t="str">
        <f t="shared" si="96"/>
        <v>.</v>
      </c>
      <c r="AD219" s="1007" t="str">
        <f t="shared" si="97"/>
        <v>.</v>
      </c>
      <c r="AE219" s="1007" t="str">
        <f t="shared" si="98"/>
        <v>.</v>
      </c>
      <c r="AF219" s="1007" t="str">
        <f t="shared" si="99"/>
        <v>.</v>
      </c>
      <c r="AG219" s="990" t="str">
        <f t="shared" si="100"/>
        <v>.</v>
      </c>
      <c r="AH219" s="116"/>
      <c r="AI219" s="1003" t="str">
        <f>IF(S219=".",".",SUM($S219:S219))</f>
        <v>.</v>
      </c>
      <c r="AJ219" s="1004" t="str">
        <f>IF(T219=".",".",SUM($S219:T219))</f>
        <v>.</v>
      </c>
      <c r="AK219" s="1004" t="str">
        <f>IF(U219=".",".",SUM($S219:U219))</f>
        <v>.</v>
      </c>
      <c r="AL219" s="1004" t="str">
        <f>IF(V219=".",".",SUM($S219:V219))</f>
        <v>.</v>
      </c>
      <c r="AM219" s="1004" t="str">
        <f>IF(W219=".",".",SUM($S219:W219))</f>
        <v>.</v>
      </c>
      <c r="AN219" s="1004" t="str">
        <f>IF(X219=".",".",SUM($S219:X219))</f>
        <v>.</v>
      </c>
      <c r="AO219" s="1005" t="str">
        <f>IF(Y219=".",".",SUM($S219:Y219))</f>
        <v>.</v>
      </c>
      <c r="AP219" s="116"/>
      <c r="AQ219" s="1006" t="str">
        <f t="shared" si="101"/>
        <v>.</v>
      </c>
      <c r="AR219" s="1007" t="str">
        <f t="shared" si="102"/>
        <v>.</v>
      </c>
      <c r="AS219" s="1007" t="str">
        <f t="shared" si="103"/>
        <v>.</v>
      </c>
      <c r="AT219" s="1007" t="str">
        <f t="shared" si="104"/>
        <v>.</v>
      </c>
      <c r="AU219" s="1007" t="str">
        <f t="shared" si="105"/>
        <v>.</v>
      </c>
      <c r="AV219" s="1007" t="str">
        <f t="shared" si="106"/>
        <v>.</v>
      </c>
      <c r="AW219" s="990" t="str">
        <f t="shared" si="107"/>
        <v>.</v>
      </c>
      <c r="AX219" s="327"/>
      <c r="AY219" s="116"/>
      <c r="AZ219" s="1474"/>
      <c r="BA219" s="1474"/>
      <c r="BB219" s="1474"/>
    </row>
    <row r="220" spans="1:54" s="189" customFormat="1" x14ac:dyDescent="0.2">
      <c r="A220" s="183"/>
      <c r="B220" s="325"/>
      <c r="C220" s="473" t="str">
        <f t="shared" si="121"/>
        <v>Special rate</v>
      </c>
      <c r="D220" s="473" t="str">
        <f t="shared" si="121"/>
        <v/>
      </c>
      <c r="E220" s="837" t="str">
        <f t="shared" si="115"/>
        <v>.</v>
      </c>
      <c r="F220" s="878"/>
      <c r="G220" s="874"/>
      <c r="H220" s="874"/>
      <c r="I220" s="874"/>
      <c r="J220" s="874"/>
      <c r="K220" s="874"/>
      <c r="L220" s="874"/>
      <c r="M220" s="333"/>
      <c r="N220" s="116"/>
      <c r="O220" s="1019">
        <f t="shared" si="122"/>
        <v>0</v>
      </c>
      <c r="P220" s="1020">
        <f t="shared" si="122"/>
        <v>0</v>
      </c>
      <c r="Q220" s="101"/>
      <c r="R220" s="325"/>
      <c r="S220" s="1003" t="str">
        <f t="shared" ref="S220:Y249" si="123">IF(F220="",".",F220-E220)</f>
        <v>.</v>
      </c>
      <c r="T220" s="1004" t="str">
        <f t="shared" si="123"/>
        <v>.</v>
      </c>
      <c r="U220" s="1004" t="str">
        <f t="shared" si="123"/>
        <v>.</v>
      </c>
      <c r="V220" s="1004" t="str">
        <f t="shared" si="123"/>
        <v>.</v>
      </c>
      <c r="W220" s="1004" t="str">
        <f t="shared" si="123"/>
        <v>.</v>
      </c>
      <c r="X220" s="1004" t="str">
        <f t="shared" si="123"/>
        <v>.</v>
      </c>
      <c r="Y220" s="1005" t="str">
        <f t="shared" si="123"/>
        <v>.</v>
      </c>
      <c r="Z220" s="116"/>
      <c r="AA220" s="1006" t="str">
        <f t="shared" si="94"/>
        <v>.</v>
      </c>
      <c r="AB220" s="1007" t="str">
        <f t="shared" si="95"/>
        <v>.</v>
      </c>
      <c r="AC220" s="1007" t="str">
        <f t="shared" si="96"/>
        <v>.</v>
      </c>
      <c r="AD220" s="1007" t="str">
        <f t="shared" si="97"/>
        <v>.</v>
      </c>
      <c r="AE220" s="1007" t="str">
        <f t="shared" si="98"/>
        <v>.</v>
      </c>
      <c r="AF220" s="1007" t="str">
        <f t="shared" si="99"/>
        <v>.</v>
      </c>
      <c r="AG220" s="990" t="str">
        <f t="shared" si="100"/>
        <v>.</v>
      </c>
      <c r="AH220" s="116"/>
      <c r="AI220" s="1003" t="str">
        <f>IF(S220=".",".",SUM($S220:S220))</f>
        <v>.</v>
      </c>
      <c r="AJ220" s="1004" t="str">
        <f>IF(T220=".",".",SUM($S220:T220))</f>
        <v>.</v>
      </c>
      <c r="AK220" s="1004" t="str">
        <f>IF(U220=".",".",SUM($S220:U220))</f>
        <v>.</v>
      </c>
      <c r="AL220" s="1004" t="str">
        <f>IF(V220=".",".",SUM($S220:V220))</f>
        <v>.</v>
      </c>
      <c r="AM220" s="1004" t="str">
        <f>IF(W220=".",".",SUM($S220:W220))</f>
        <v>.</v>
      </c>
      <c r="AN220" s="1004" t="str">
        <f>IF(X220=".",".",SUM($S220:X220))</f>
        <v>.</v>
      </c>
      <c r="AO220" s="1005" t="str">
        <f>IF(Y220=".",".",SUM($S220:Y220))</f>
        <v>.</v>
      </c>
      <c r="AP220" s="116"/>
      <c r="AQ220" s="1006" t="str">
        <f t="shared" si="101"/>
        <v>.</v>
      </c>
      <c r="AR220" s="1007" t="str">
        <f t="shared" si="102"/>
        <v>.</v>
      </c>
      <c r="AS220" s="1007" t="str">
        <f t="shared" si="103"/>
        <v>.</v>
      </c>
      <c r="AT220" s="1007" t="str">
        <f t="shared" si="104"/>
        <v>.</v>
      </c>
      <c r="AU220" s="1007" t="str">
        <f t="shared" si="105"/>
        <v>.</v>
      </c>
      <c r="AV220" s="1007" t="str">
        <f t="shared" si="106"/>
        <v>.</v>
      </c>
      <c r="AW220" s="990" t="str">
        <f t="shared" si="107"/>
        <v>.</v>
      </c>
      <c r="AX220" s="327"/>
      <c r="AY220" s="116"/>
      <c r="AZ220" s="1474"/>
      <c r="BA220" s="1474"/>
      <c r="BB220" s="1474"/>
    </row>
    <row r="221" spans="1:54" s="189" customFormat="1" x14ac:dyDescent="0.2">
      <c r="A221" s="183"/>
      <c r="B221" s="325"/>
      <c r="C221" s="473" t="str">
        <f t="shared" si="121"/>
        <v>Special rate</v>
      </c>
      <c r="D221" s="473" t="str">
        <f t="shared" si="121"/>
        <v/>
      </c>
      <c r="E221" s="837" t="str">
        <f t="shared" si="115"/>
        <v>.</v>
      </c>
      <c r="F221" s="878"/>
      <c r="G221" s="874"/>
      <c r="H221" s="874"/>
      <c r="I221" s="874"/>
      <c r="J221" s="874"/>
      <c r="K221" s="874"/>
      <c r="L221" s="874"/>
      <c r="M221" s="333"/>
      <c r="N221" s="116"/>
      <c r="O221" s="1019">
        <f t="shared" si="122"/>
        <v>0</v>
      </c>
      <c r="P221" s="1020">
        <f t="shared" si="122"/>
        <v>0</v>
      </c>
      <c r="Q221" s="101"/>
      <c r="R221" s="325"/>
      <c r="S221" s="1003" t="str">
        <f t="shared" si="123"/>
        <v>.</v>
      </c>
      <c r="T221" s="1004" t="str">
        <f t="shared" si="123"/>
        <v>.</v>
      </c>
      <c r="U221" s="1004" t="str">
        <f t="shared" si="123"/>
        <v>.</v>
      </c>
      <c r="V221" s="1004" t="str">
        <f t="shared" si="123"/>
        <v>.</v>
      </c>
      <c r="W221" s="1004" t="str">
        <f t="shared" si="123"/>
        <v>.</v>
      </c>
      <c r="X221" s="1004" t="str">
        <f t="shared" si="123"/>
        <v>.</v>
      </c>
      <c r="Y221" s="1005" t="str">
        <f t="shared" si="123"/>
        <v>.</v>
      </c>
      <c r="Z221" s="116"/>
      <c r="AA221" s="1006" t="str">
        <f t="shared" si="94"/>
        <v>.</v>
      </c>
      <c r="AB221" s="1007" t="str">
        <f t="shared" si="95"/>
        <v>.</v>
      </c>
      <c r="AC221" s="1007" t="str">
        <f t="shared" si="96"/>
        <v>.</v>
      </c>
      <c r="AD221" s="1007" t="str">
        <f t="shared" si="97"/>
        <v>.</v>
      </c>
      <c r="AE221" s="1007" t="str">
        <f t="shared" si="98"/>
        <v>.</v>
      </c>
      <c r="AF221" s="1007" t="str">
        <f t="shared" si="99"/>
        <v>.</v>
      </c>
      <c r="AG221" s="990" t="str">
        <f t="shared" si="100"/>
        <v>.</v>
      </c>
      <c r="AH221" s="116"/>
      <c r="AI221" s="1003" t="str">
        <f>IF(S221=".",".",SUM($S221:S221))</f>
        <v>.</v>
      </c>
      <c r="AJ221" s="1004" t="str">
        <f>IF(T221=".",".",SUM($S221:T221))</f>
        <v>.</v>
      </c>
      <c r="AK221" s="1004" t="str">
        <f>IF(U221=".",".",SUM($S221:U221))</f>
        <v>.</v>
      </c>
      <c r="AL221" s="1004" t="str">
        <f>IF(V221=".",".",SUM($S221:V221))</f>
        <v>.</v>
      </c>
      <c r="AM221" s="1004" t="str">
        <f>IF(W221=".",".",SUM($S221:W221))</f>
        <v>.</v>
      </c>
      <c r="AN221" s="1004" t="str">
        <f>IF(X221=".",".",SUM($S221:X221))</f>
        <v>.</v>
      </c>
      <c r="AO221" s="1005" t="str">
        <f>IF(Y221=".",".",SUM($S221:Y221))</f>
        <v>.</v>
      </c>
      <c r="AP221" s="116"/>
      <c r="AQ221" s="1006" t="str">
        <f t="shared" si="101"/>
        <v>.</v>
      </c>
      <c r="AR221" s="1007" t="str">
        <f t="shared" si="102"/>
        <v>.</v>
      </c>
      <c r="AS221" s="1007" t="str">
        <f t="shared" si="103"/>
        <v>.</v>
      </c>
      <c r="AT221" s="1007" t="str">
        <f t="shared" si="104"/>
        <v>.</v>
      </c>
      <c r="AU221" s="1007" t="str">
        <f t="shared" si="105"/>
        <v>.</v>
      </c>
      <c r="AV221" s="1007" t="str">
        <f t="shared" si="106"/>
        <v>.</v>
      </c>
      <c r="AW221" s="990" t="str">
        <f t="shared" si="107"/>
        <v>.</v>
      </c>
      <c r="AX221" s="327"/>
      <c r="AY221" s="116"/>
      <c r="AZ221" s="1474"/>
      <c r="BA221" s="1474"/>
      <c r="BB221" s="1474"/>
    </row>
    <row r="222" spans="1:54" s="189" customFormat="1" x14ac:dyDescent="0.2">
      <c r="A222" s="183"/>
      <c r="B222" s="325"/>
      <c r="C222" s="473" t="str">
        <f t="shared" si="121"/>
        <v>Special rate</v>
      </c>
      <c r="D222" s="473" t="str">
        <f t="shared" si="121"/>
        <v/>
      </c>
      <c r="E222" s="837" t="str">
        <f t="shared" si="115"/>
        <v>.</v>
      </c>
      <c r="F222" s="878"/>
      <c r="G222" s="874"/>
      <c r="H222" s="874"/>
      <c r="I222" s="874"/>
      <c r="J222" s="874"/>
      <c r="K222" s="874"/>
      <c r="L222" s="874"/>
      <c r="M222" s="333"/>
      <c r="N222" s="116"/>
      <c r="O222" s="1019">
        <f t="shared" si="122"/>
        <v>0</v>
      </c>
      <c r="P222" s="1020">
        <f t="shared" si="122"/>
        <v>0</v>
      </c>
      <c r="Q222" s="101"/>
      <c r="R222" s="325"/>
      <c r="S222" s="1003" t="str">
        <f t="shared" si="123"/>
        <v>.</v>
      </c>
      <c r="T222" s="1004" t="str">
        <f t="shared" si="123"/>
        <v>.</v>
      </c>
      <c r="U222" s="1004" t="str">
        <f t="shared" si="123"/>
        <v>.</v>
      </c>
      <c r="V222" s="1004" t="str">
        <f t="shared" si="123"/>
        <v>.</v>
      </c>
      <c r="W222" s="1004" t="str">
        <f t="shared" si="123"/>
        <v>.</v>
      </c>
      <c r="X222" s="1004" t="str">
        <f t="shared" si="123"/>
        <v>.</v>
      </c>
      <c r="Y222" s="1005" t="str">
        <f t="shared" si="123"/>
        <v>.</v>
      </c>
      <c r="Z222" s="116"/>
      <c r="AA222" s="1006" t="str">
        <f t="shared" si="94"/>
        <v>.</v>
      </c>
      <c r="AB222" s="1007" t="str">
        <f t="shared" si="95"/>
        <v>.</v>
      </c>
      <c r="AC222" s="1007" t="str">
        <f t="shared" si="96"/>
        <v>.</v>
      </c>
      <c r="AD222" s="1007" t="str">
        <f t="shared" si="97"/>
        <v>.</v>
      </c>
      <c r="AE222" s="1007" t="str">
        <f t="shared" si="98"/>
        <v>.</v>
      </c>
      <c r="AF222" s="1007" t="str">
        <f t="shared" si="99"/>
        <v>.</v>
      </c>
      <c r="AG222" s="990" t="str">
        <f t="shared" si="100"/>
        <v>.</v>
      </c>
      <c r="AH222" s="116"/>
      <c r="AI222" s="1003" t="str">
        <f>IF(S222=".",".",SUM($S222:S222))</f>
        <v>.</v>
      </c>
      <c r="AJ222" s="1004" t="str">
        <f>IF(T222=".",".",SUM($S222:T222))</f>
        <v>.</v>
      </c>
      <c r="AK222" s="1004" t="str">
        <f>IF(U222=".",".",SUM($S222:U222))</f>
        <v>.</v>
      </c>
      <c r="AL222" s="1004" t="str">
        <f>IF(V222=".",".",SUM($S222:V222))</f>
        <v>.</v>
      </c>
      <c r="AM222" s="1004" t="str">
        <f>IF(W222=".",".",SUM($S222:W222))</f>
        <v>.</v>
      </c>
      <c r="AN222" s="1004" t="str">
        <f>IF(X222=".",".",SUM($S222:X222))</f>
        <v>.</v>
      </c>
      <c r="AO222" s="1005" t="str">
        <f>IF(Y222=".",".",SUM($S222:Y222))</f>
        <v>.</v>
      </c>
      <c r="AP222" s="116"/>
      <c r="AQ222" s="1006" t="str">
        <f t="shared" si="101"/>
        <v>.</v>
      </c>
      <c r="AR222" s="1007" t="str">
        <f t="shared" si="102"/>
        <v>.</v>
      </c>
      <c r="AS222" s="1007" t="str">
        <f t="shared" si="103"/>
        <v>.</v>
      </c>
      <c r="AT222" s="1007" t="str">
        <f t="shared" si="104"/>
        <v>.</v>
      </c>
      <c r="AU222" s="1007" t="str">
        <f t="shared" si="105"/>
        <v>.</v>
      </c>
      <c r="AV222" s="1007" t="str">
        <f t="shared" si="106"/>
        <v>.</v>
      </c>
      <c r="AW222" s="990" t="str">
        <f t="shared" si="107"/>
        <v>.</v>
      </c>
      <c r="AX222" s="327"/>
      <c r="AY222" s="116"/>
      <c r="AZ222" s="1474"/>
      <c r="BA222" s="1474"/>
      <c r="BB222" s="1474"/>
    </row>
    <row r="223" spans="1:54" s="189" customFormat="1" x14ac:dyDescent="0.2">
      <c r="A223" s="183"/>
      <c r="B223" s="325"/>
      <c r="C223" s="473" t="str">
        <f t="shared" si="121"/>
        <v>Special rate</v>
      </c>
      <c r="D223" s="473" t="str">
        <f t="shared" si="121"/>
        <v/>
      </c>
      <c r="E223" s="837" t="str">
        <f t="shared" si="115"/>
        <v>.</v>
      </c>
      <c r="F223" s="878"/>
      <c r="G223" s="874"/>
      <c r="H223" s="874"/>
      <c r="I223" s="874"/>
      <c r="J223" s="874"/>
      <c r="K223" s="874"/>
      <c r="L223" s="874"/>
      <c r="M223" s="333"/>
      <c r="N223" s="116"/>
      <c r="O223" s="1019">
        <f t="shared" si="122"/>
        <v>0</v>
      </c>
      <c r="P223" s="1020">
        <f t="shared" si="122"/>
        <v>0</v>
      </c>
      <c r="Q223" s="101"/>
      <c r="R223" s="325"/>
      <c r="S223" s="1003" t="str">
        <f t="shared" si="123"/>
        <v>.</v>
      </c>
      <c r="T223" s="1004" t="str">
        <f t="shared" si="123"/>
        <v>.</v>
      </c>
      <c r="U223" s="1004" t="str">
        <f t="shared" si="123"/>
        <v>.</v>
      </c>
      <c r="V223" s="1004" t="str">
        <f t="shared" si="123"/>
        <v>.</v>
      </c>
      <c r="W223" s="1004" t="str">
        <f t="shared" si="123"/>
        <v>.</v>
      </c>
      <c r="X223" s="1004" t="str">
        <f t="shared" si="123"/>
        <v>.</v>
      </c>
      <c r="Y223" s="1005" t="str">
        <f t="shared" si="123"/>
        <v>.</v>
      </c>
      <c r="Z223" s="116"/>
      <c r="AA223" s="1006" t="str">
        <f t="shared" si="94"/>
        <v>.</v>
      </c>
      <c r="AB223" s="1007" t="str">
        <f t="shared" si="95"/>
        <v>.</v>
      </c>
      <c r="AC223" s="1007" t="str">
        <f t="shared" si="96"/>
        <v>.</v>
      </c>
      <c r="AD223" s="1007" t="str">
        <f t="shared" si="97"/>
        <v>.</v>
      </c>
      <c r="AE223" s="1007" t="str">
        <f t="shared" si="98"/>
        <v>.</v>
      </c>
      <c r="AF223" s="1007" t="str">
        <f t="shared" si="99"/>
        <v>.</v>
      </c>
      <c r="AG223" s="990" t="str">
        <f t="shared" si="100"/>
        <v>.</v>
      </c>
      <c r="AH223" s="116"/>
      <c r="AI223" s="1003" t="str">
        <f>IF(S223=".",".",SUM($S223:S223))</f>
        <v>.</v>
      </c>
      <c r="AJ223" s="1004" t="str">
        <f>IF(T223=".",".",SUM($S223:T223))</f>
        <v>.</v>
      </c>
      <c r="AK223" s="1004" t="str">
        <f>IF(U223=".",".",SUM($S223:U223))</f>
        <v>.</v>
      </c>
      <c r="AL223" s="1004" t="str">
        <f>IF(V223=".",".",SUM($S223:V223))</f>
        <v>.</v>
      </c>
      <c r="AM223" s="1004" t="str">
        <f>IF(W223=".",".",SUM($S223:W223))</f>
        <v>.</v>
      </c>
      <c r="AN223" s="1004" t="str">
        <f>IF(X223=".",".",SUM($S223:X223))</f>
        <v>.</v>
      </c>
      <c r="AO223" s="1005" t="str">
        <f>IF(Y223=".",".",SUM($S223:Y223))</f>
        <v>.</v>
      </c>
      <c r="AP223" s="116"/>
      <c r="AQ223" s="1006" t="str">
        <f t="shared" si="101"/>
        <v>.</v>
      </c>
      <c r="AR223" s="1007" t="str">
        <f t="shared" si="102"/>
        <v>.</v>
      </c>
      <c r="AS223" s="1007" t="str">
        <f t="shared" si="103"/>
        <v>.</v>
      </c>
      <c r="AT223" s="1007" t="str">
        <f t="shared" si="104"/>
        <v>.</v>
      </c>
      <c r="AU223" s="1007" t="str">
        <f t="shared" si="105"/>
        <v>.</v>
      </c>
      <c r="AV223" s="1007" t="str">
        <f t="shared" si="106"/>
        <v>.</v>
      </c>
      <c r="AW223" s="990" t="str">
        <f t="shared" si="107"/>
        <v>.</v>
      </c>
      <c r="AX223" s="327"/>
      <c r="AY223" s="116"/>
      <c r="AZ223" s="1474"/>
      <c r="BA223" s="1474"/>
      <c r="BB223" s="1474"/>
    </row>
    <row r="224" spans="1:54" s="189" customFormat="1" x14ac:dyDescent="0.2">
      <c r="A224" s="183"/>
      <c r="B224" s="325"/>
      <c r="C224" s="473" t="str">
        <f t="shared" si="121"/>
        <v>Special rate</v>
      </c>
      <c r="D224" s="473" t="str">
        <f t="shared" si="121"/>
        <v/>
      </c>
      <c r="E224" s="837" t="str">
        <f t="shared" si="115"/>
        <v>.</v>
      </c>
      <c r="F224" s="878"/>
      <c r="G224" s="874"/>
      <c r="H224" s="874"/>
      <c r="I224" s="874"/>
      <c r="J224" s="874"/>
      <c r="K224" s="874"/>
      <c r="L224" s="874"/>
      <c r="M224" s="333"/>
      <c r="N224" s="116"/>
      <c r="O224" s="1019">
        <f t="shared" si="122"/>
        <v>0</v>
      </c>
      <c r="P224" s="1020">
        <f t="shared" si="122"/>
        <v>0</v>
      </c>
      <c r="Q224" s="101"/>
      <c r="R224" s="325"/>
      <c r="S224" s="1003" t="str">
        <f t="shared" si="123"/>
        <v>.</v>
      </c>
      <c r="T224" s="1004" t="str">
        <f t="shared" si="123"/>
        <v>.</v>
      </c>
      <c r="U224" s="1004" t="str">
        <f t="shared" si="123"/>
        <v>.</v>
      </c>
      <c r="V224" s="1004" t="str">
        <f t="shared" si="123"/>
        <v>.</v>
      </c>
      <c r="W224" s="1004" t="str">
        <f t="shared" si="123"/>
        <v>.</v>
      </c>
      <c r="X224" s="1004" t="str">
        <f t="shared" si="123"/>
        <v>.</v>
      </c>
      <c r="Y224" s="1005" t="str">
        <f t="shared" si="123"/>
        <v>.</v>
      </c>
      <c r="Z224" s="116"/>
      <c r="AA224" s="1006" t="str">
        <f t="shared" si="94"/>
        <v>.</v>
      </c>
      <c r="AB224" s="1007" t="str">
        <f t="shared" si="95"/>
        <v>.</v>
      </c>
      <c r="AC224" s="1007" t="str">
        <f t="shared" si="96"/>
        <v>.</v>
      </c>
      <c r="AD224" s="1007" t="str">
        <f t="shared" si="97"/>
        <v>.</v>
      </c>
      <c r="AE224" s="1007" t="str">
        <f t="shared" si="98"/>
        <v>.</v>
      </c>
      <c r="AF224" s="1007" t="str">
        <f t="shared" si="99"/>
        <v>.</v>
      </c>
      <c r="AG224" s="990" t="str">
        <f t="shared" si="100"/>
        <v>.</v>
      </c>
      <c r="AH224" s="116"/>
      <c r="AI224" s="1003" t="str">
        <f>IF(S224=".",".",SUM($S224:S224))</f>
        <v>.</v>
      </c>
      <c r="AJ224" s="1004" t="str">
        <f>IF(T224=".",".",SUM($S224:T224))</f>
        <v>.</v>
      </c>
      <c r="AK224" s="1004" t="str">
        <f>IF(U224=".",".",SUM($S224:U224))</f>
        <v>.</v>
      </c>
      <c r="AL224" s="1004" t="str">
        <f>IF(V224=".",".",SUM($S224:V224))</f>
        <v>.</v>
      </c>
      <c r="AM224" s="1004" t="str">
        <f>IF(W224=".",".",SUM($S224:W224))</f>
        <v>.</v>
      </c>
      <c r="AN224" s="1004" t="str">
        <f>IF(X224=".",".",SUM($S224:X224))</f>
        <v>.</v>
      </c>
      <c r="AO224" s="1005" t="str">
        <f>IF(Y224=".",".",SUM($S224:Y224))</f>
        <v>.</v>
      </c>
      <c r="AP224" s="116"/>
      <c r="AQ224" s="1006" t="str">
        <f t="shared" si="101"/>
        <v>.</v>
      </c>
      <c r="AR224" s="1007" t="str">
        <f t="shared" si="102"/>
        <v>.</v>
      </c>
      <c r="AS224" s="1007" t="str">
        <f t="shared" si="103"/>
        <v>.</v>
      </c>
      <c r="AT224" s="1007" t="str">
        <f t="shared" si="104"/>
        <v>.</v>
      </c>
      <c r="AU224" s="1007" t="str">
        <f t="shared" si="105"/>
        <v>.</v>
      </c>
      <c r="AV224" s="1007" t="str">
        <f t="shared" si="106"/>
        <v>.</v>
      </c>
      <c r="AW224" s="990" t="str">
        <f t="shared" si="107"/>
        <v>.</v>
      </c>
      <c r="AX224" s="327"/>
      <c r="AY224" s="116"/>
      <c r="AZ224" s="1474"/>
      <c r="BA224" s="1474"/>
      <c r="BB224" s="1474"/>
    </row>
    <row r="225" spans="1:54" s="189" customFormat="1" x14ac:dyDescent="0.2">
      <c r="A225" s="183"/>
      <c r="B225" s="325"/>
      <c r="C225" s="473" t="str">
        <f t="shared" si="121"/>
        <v>Special rate</v>
      </c>
      <c r="D225" s="473" t="str">
        <f t="shared" si="121"/>
        <v/>
      </c>
      <c r="E225" s="837" t="str">
        <f t="shared" si="115"/>
        <v>.</v>
      </c>
      <c r="F225" s="878"/>
      <c r="G225" s="874"/>
      <c r="H225" s="874"/>
      <c r="I225" s="874"/>
      <c r="J225" s="874"/>
      <c r="K225" s="874"/>
      <c r="L225" s="874"/>
      <c r="M225" s="333"/>
      <c r="N225" s="116"/>
      <c r="O225" s="1019">
        <f t="shared" si="122"/>
        <v>0</v>
      </c>
      <c r="P225" s="1020">
        <f t="shared" si="122"/>
        <v>0</v>
      </c>
      <c r="Q225" s="101"/>
      <c r="R225" s="325"/>
      <c r="S225" s="1003" t="str">
        <f t="shared" si="123"/>
        <v>.</v>
      </c>
      <c r="T225" s="1004" t="str">
        <f t="shared" si="123"/>
        <v>.</v>
      </c>
      <c r="U225" s="1004" t="str">
        <f t="shared" si="123"/>
        <v>.</v>
      </c>
      <c r="V225" s="1004" t="str">
        <f t="shared" si="123"/>
        <v>.</v>
      </c>
      <c r="W225" s="1004" t="str">
        <f t="shared" si="123"/>
        <v>.</v>
      </c>
      <c r="X225" s="1004" t="str">
        <f t="shared" si="123"/>
        <v>.</v>
      </c>
      <c r="Y225" s="1005" t="str">
        <f t="shared" si="123"/>
        <v>.</v>
      </c>
      <c r="Z225" s="116"/>
      <c r="AA225" s="1006" t="str">
        <f t="shared" si="94"/>
        <v>.</v>
      </c>
      <c r="AB225" s="1007" t="str">
        <f t="shared" si="95"/>
        <v>.</v>
      </c>
      <c r="AC225" s="1007" t="str">
        <f t="shared" si="96"/>
        <v>.</v>
      </c>
      <c r="AD225" s="1007" t="str">
        <f t="shared" si="97"/>
        <v>.</v>
      </c>
      <c r="AE225" s="1007" t="str">
        <f t="shared" si="98"/>
        <v>.</v>
      </c>
      <c r="AF225" s="1007" t="str">
        <f t="shared" si="99"/>
        <v>.</v>
      </c>
      <c r="AG225" s="990" t="str">
        <f t="shared" si="100"/>
        <v>.</v>
      </c>
      <c r="AH225" s="116"/>
      <c r="AI225" s="1003" t="str">
        <f>IF(S225=".",".",SUM($S225:S225))</f>
        <v>.</v>
      </c>
      <c r="AJ225" s="1004" t="str">
        <f>IF(T225=".",".",SUM($S225:T225))</f>
        <v>.</v>
      </c>
      <c r="AK225" s="1004" t="str">
        <f>IF(U225=".",".",SUM($S225:U225))</f>
        <v>.</v>
      </c>
      <c r="AL225" s="1004" t="str">
        <f>IF(V225=".",".",SUM($S225:V225))</f>
        <v>.</v>
      </c>
      <c r="AM225" s="1004" t="str">
        <f>IF(W225=".",".",SUM($S225:W225))</f>
        <v>.</v>
      </c>
      <c r="AN225" s="1004" t="str">
        <f>IF(X225=".",".",SUM($S225:X225))</f>
        <v>.</v>
      </c>
      <c r="AO225" s="1005" t="str">
        <f>IF(Y225=".",".",SUM($S225:Y225))</f>
        <v>.</v>
      </c>
      <c r="AP225" s="116"/>
      <c r="AQ225" s="1006" t="str">
        <f t="shared" si="101"/>
        <v>.</v>
      </c>
      <c r="AR225" s="1007" t="str">
        <f t="shared" si="102"/>
        <v>.</v>
      </c>
      <c r="AS225" s="1007" t="str">
        <f t="shared" si="103"/>
        <v>.</v>
      </c>
      <c r="AT225" s="1007" t="str">
        <f t="shared" si="104"/>
        <v>.</v>
      </c>
      <c r="AU225" s="1007" t="str">
        <f t="shared" si="105"/>
        <v>.</v>
      </c>
      <c r="AV225" s="1007" t="str">
        <f t="shared" si="106"/>
        <v>.</v>
      </c>
      <c r="AW225" s="990" t="str">
        <f t="shared" si="107"/>
        <v>.</v>
      </c>
      <c r="AX225" s="327"/>
      <c r="AY225" s="116"/>
      <c r="AZ225" s="1474"/>
      <c r="BA225" s="1474"/>
      <c r="BB225" s="1474"/>
    </row>
    <row r="226" spans="1:54" s="189" customFormat="1" x14ac:dyDescent="0.2">
      <c r="A226" s="183"/>
      <c r="B226" s="325"/>
      <c r="C226" s="473" t="str">
        <f t="shared" si="121"/>
        <v>Special rate</v>
      </c>
      <c r="D226" s="473" t="str">
        <f t="shared" si="121"/>
        <v/>
      </c>
      <c r="E226" s="837" t="str">
        <f t="shared" ref="E226:E257" si="124">E125</f>
        <v>.</v>
      </c>
      <c r="F226" s="878"/>
      <c r="G226" s="874"/>
      <c r="H226" s="874"/>
      <c r="I226" s="874"/>
      <c r="J226" s="874"/>
      <c r="K226" s="874"/>
      <c r="L226" s="874"/>
      <c r="M226" s="333"/>
      <c r="N226" s="116"/>
      <c r="O226" s="1019">
        <f t="shared" si="122"/>
        <v>0</v>
      </c>
      <c r="P226" s="1020">
        <f t="shared" si="122"/>
        <v>0</v>
      </c>
      <c r="Q226" s="101"/>
      <c r="R226" s="325"/>
      <c r="S226" s="1003" t="str">
        <f t="shared" si="123"/>
        <v>.</v>
      </c>
      <c r="T226" s="1004" t="str">
        <f t="shared" si="123"/>
        <v>.</v>
      </c>
      <c r="U226" s="1004" t="str">
        <f t="shared" si="123"/>
        <v>.</v>
      </c>
      <c r="V226" s="1004" t="str">
        <f t="shared" si="123"/>
        <v>.</v>
      </c>
      <c r="W226" s="1004" t="str">
        <f t="shared" si="123"/>
        <v>.</v>
      </c>
      <c r="X226" s="1004" t="str">
        <f t="shared" si="123"/>
        <v>.</v>
      </c>
      <c r="Y226" s="1005" t="str">
        <f t="shared" si="123"/>
        <v>.</v>
      </c>
      <c r="Z226" s="116"/>
      <c r="AA226" s="1006" t="str">
        <f t="shared" si="94"/>
        <v>.</v>
      </c>
      <c r="AB226" s="1007" t="str">
        <f t="shared" si="95"/>
        <v>.</v>
      </c>
      <c r="AC226" s="1007" t="str">
        <f t="shared" si="96"/>
        <v>.</v>
      </c>
      <c r="AD226" s="1007" t="str">
        <f t="shared" si="97"/>
        <v>.</v>
      </c>
      <c r="AE226" s="1007" t="str">
        <f t="shared" si="98"/>
        <v>.</v>
      </c>
      <c r="AF226" s="1007" t="str">
        <f t="shared" si="99"/>
        <v>.</v>
      </c>
      <c r="AG226" s="990" t="str">
        <f t="shared" si="100"/>
        <v>.</v>
      </c>
      <c r="AH226" s="116"/>
      <c r="AI226" s="1003" t="str">
        <f>IF(S226=".",".",SUM($S226:S226))</f>
        <v>.</v>
      </c>
      <c r="AJ226" s="1004" t="str">
        <f>IF(T226=".",".",SUM($S226:T226))</f>
        <v>.</v>
      </c>
      <c r="AK226" s="1004" t="str">
        <f>IF(U226=".",".",SUM($S226:U226))</f>
        <v>.</v>
      </c>
      <c r="AL226" s="1004" t="str">
        <f>IF(V226=".",".",SUM($S226:V226))</f>
        <v>.</v>
      </c>
      <c r="AM226" s="1004" t="str">
        <f>IF(W226=".",".",SUM($S226:W226))</f>
        <v>.</v>
      </c>
      <c r="AN226" s="1004" t="str">
        <f>IF(X226=".",".",SUM($S226:X226))</f>
        <v>.</v>
      </c>
      <c r="AO226" s="1005" t="str">
        <f>IF(Y226=".",".",SUM($S226:Y226))</f>
        <v>.</v>
      </c>
      <c r="AP226" s="116"/>
      <c r="AQ226" s="1006" t="str">
        <f t="shared" si="101"/>
        <v>.</v>
      </c>
      <c r="AR226" s="1007" t="str">
        <f t="shared" si="102"/>
        <v>.</v>
      </c>
      <c r="AS226" s="1007" t="str">
        <f t="shared" si="103"/>
        <v>.</v>
      </c>
      <c r="AT226" s="1007" t="str">
        <f t="shared" si="104"/>
        <v>.</v>
      </c>
      <c r="AU226" s="1007" t="str">
        <f t="shared" si="105"/>
        <v>.</v>
      </c>
      <c r="AV226" s="1007" t="str">
        <f t="shared" si="106"/>
        <v>.</v>
      </c>
      <c r="AW226" s="990" t="str">
        <f t="shared" si="107"/>
        <v>.</v>
      </c>
      <c r="AX226" s="327"/>
      <c r="AY226" s="116"/>
      <c r="AZ226" s="1474"/>
      <c r="BA226" s="1474"/>
      <c r="BB226" s="1474"/>
    </row>
    <row r="227" spans="1:54" s="189" customFormat="1" x14ac:dyDescent="0.2">
      <c r="A227" s="183"/>
      <c r="B227" s="325"/>
      <c r="C227" s="473" t="str">
        <f t="shared" si="121"/>
        <v>Special rate</v>
      </c>
      <c r="D227" s="473" t="str">
        <f t="shared" si="121"/>
        <v/>
      </c>
      <c r="E227" s="837" t="str">
        <f t="shared" si="124"/>
        <v>.</v>
      </c>
      <c r="F227" s="878"/>
      <c r="G227" s="874"/>
      <c r="H227" s="874"/>
      <c r="I227" s="874"/>
      <c r="J227" s="874"/>
      <c r="K227" s="874"/>
      <c r="L227" s="874"/>
      <c r="M227" s="333"/>
      <c r="N227" s="116"/>
      <c r="O227" s="1019">
        <f t="shared" si="122"/>
        <v>0</v>
      </c>
      <c r="P227" s="1020">
        <f t="shared" si="122"/>
        <v>0</v>
      </c>
      <c r="Q227" s="101"/>
      <c r="R227" s="325"/>
      <c r="S227" s="1003" t="str">
        <f t="shared" si="123"/>
        <v>.</v>
      </c>
      <c r="T227" s="1004" t="str">
        <f t="shared" si="123"/>
        <v>.</v>
      </c>
      <c r="U227" s="1004" t="str">
        <f t="shared" si="123"/>
        <v>.</v>
      </c>
      <c r="V227" s="1004" t="str">
        <f t="shared" si="123"/>
        <v>.</v>
      </c>
      <c r="W227" s="1004" t="str">
        <f t="shared" si="123"/>
        <v>.</v>
      </c>
      <c r="X227" s="1004" t="str">
        <f t="shared" si="123"/>
        <v>.</v>
      </c>
      <c r="Y227" s="1005" t="str">
        <f t="shared" si="123"/>
        <v>.</v>
      </c>
      <c r="Z227" s="116"/>
      <c r="AA227" s="1006" t="str">
        <f t="shared" si="94"/>
        <v>.</v>
      </c>
      <c r="AB227" s="1007" t="str">
        <f t="shared" si="95"/>
        <v>.</v>
      </c>
      <c r="AC227" s="1007" t="str">
        <f t="shared" si="96"/>
        <v>.</v>
      </c>
      <c r="AD227" s="1007" t="str">
        <f t="shared" si="97"/>
        <v>.</v>
      </c>
      <c r="AE227" s="1007" t="str">
        <f t="shared" si="98"/>
        <v>.</v>
      </c>
      <c r="AF227" s="1007" t="str">
        <f t="shared" si="99"/>
        <v>.</v>
      </c>
      <c r="AG227" s="990" t="str">
        <f t="shared" si="100"/>
        <v>.</v>
      </c>
      <c r="AH227" s="116"/>
      <c r="AI227" s="1003" t="str">
        <f>IF(S227=".",".",SUM($S227:S227))</f>
        <v>.</v>
      </c>
      <c r="AJ227" s="1004" t="str">
        <f>IF(T227=".",".",SUM($S227:T227))</f>
        <v>.</v>
      </c>
      <c r="AK227" s="1004" t="str">
        <f>IF(U227=".",".",SUM($S227:U227))</f>
        <v>.</v>
      </c>
      <c r="AL227" s="1004" t="str">
        <f>IF(V227=".",".",SUM($S227:V227))</f>
        <v>.</v>
      </c>
      <c r="AM227" s="1004" t="str">
        <f>IF(W227=".",".",SUM($S227:W227))</f>
        <v>.</v>
      </c>
      <c r="AN227" s="1004" t="str">
        <f>IF(X227=".",".",SUM($S227:X227))</f>
        <v>.</v>
      </c>
      <c r="AO227" s="1005" t="str">
        <f>IF(Y227=".",".",SUM($S227:Y227))</f>
        <v>.</v>
      </c>
      <c r="AP227" s="116"/>
      <c r="AQ227" s="1006" t="str">
        <f t="shared" si="101"/>
        <v>.</v>
      </c>
      <c r="AR227" s="1007" t="str">
        <f t="shared" si="102"/>
        <v>.</v>
      </c>
      <c r="AS227" s="1007" t="str">
        <f t="shared" si="103"/>
        <v>.</v>
      </c>
      <c r="AT227" s="1007" t="str">
        <f t="shared" si="104"/>
        <v>.</v>
      </c>
      <c r="AU227" s="1007" t="str">
        <f t="shared" si="105"/>
        <v>.</v>
      </c>
      <c r="AV227" s="1007" t="str">
        <f t="shared" si="106"/>
        <v>.</v>
      </c>
      <c r="AW227" s="990" t="str">
        <f t="shared" si="107"/>
        <v>.</v>
      </c>
      <c r="AX227" s="327"/>
      <c r="AY227" s="116"/>
      <c r="AZ227" s="1474"/>
      <c r="BA227" s="1474"/>
      <c r="BB227" s="1474"/>
    </row>
    <row r="228" spans="1:54" s="189" customFormat="1" x14ac:dyDescent="0.2">
      <c r="A228" s="183"/>
      <c r="B228" s="325"/>
      <c r="C228" s="473" t="str">
        <f t="shared" si="121"/>
        <v>Special rate</v>
      </c>
      <c r="D228" s="473" t="str">
        <f t="shared" si="121"/>
        <v/>
      </c>
      <c r="E228" s="837" t="str">
        <f t="shared" si="124"/>
        <v>.</v>
      </c>
      <c r="F228" s="878"/>
      <c r="G228" s="874"/>
      <c r="H228" s="874"/>
      <c r="I228" s="874"/>
      <c r="J228" s="874"/>
      <c r="K228" s="874"/>
      <c r="L228" s="874"/>
      <c r="M228" s="333"/>
      <c r="N228" s="116"/>
      <c r="O228" s="1019">
        <f t="shared" si="122"/>
        <v>0</v>
      </c>
      <c r="P228" s="1020">
        <f t="shared" si="122"/>
        <v>0</v>
      </c>
      <c r="Q228" s="101"/>
      <c r="R228" s="325"/>
      <c r="S228" s="1003" t="str">
        <f t="shared" si="123"/>
        <v>.</v>
      </c>
      <c r="T228" s="1004" t="str">
        <f t="shared" si="123"/>
        <v>.</v>
      </c>
      <c r="U228" s="1004" t="str">
        <f t="shared" si="123"/>
        <v>.</v>
      </c>
      <c r="V228" s="1004" t="str">
        <f t="shared" si="123"/>
        <v>.</v>
      </c>
      <c r="W228" s="1004" t="str">
        <f t="shared" si="123"/>
        <v>.</v>
      </c>
      <c r="X228" s="1004" t="str">
        <f t="shared" si="123"/>
        <v>.</v>
      </c>
      <c r="Y228" s="1005" t="str">
        <f t="shared" si="123"/>
        <v>.</v>
      </c>
      <c r="Z228" s="116"/>
      <c r="AA228" s="1006" t="str">
        <f t="shared" si="94"/>
        <v>.</v>
      </c>
      <c r="AB228" s="1007" t="str">
        <f t="shared" si="95"/>
        <v>.</v>
      </c>
      <c r="AC228" s="1007" t="str">
        <f t="shared" si="96"/>
        <v>.</v>
      </c>
      <c r="AD228" s="1007" t="str">
        <f t="shared" si="97"/>
        <v>.</v>
      </c>
      <c r="AE228" s="1007" t="str">
        <f t="shared" si="98"/>
        <v>.</v>
      </c>
      <c r="AF228" s="1007" t="str">
        <f t="shared" si="99"/>
        <v>.</v>
      </c>
      <c r="AG228" s="990" t="str">
        <f t="shared" si="100"/>
        <v>.</v>
      </c>
      <c r="AH228" s="116"/>
      <c r="AI228" s="1003" t="str">
        <f>IF(S228=".",".",SUM($S228:S228))</f>
        <v>.</v>
      </c>
      <c r="AJ228" s="1004" t="str">
        <f>IF(T228=".",".",SUM($S228:T228))</f>
        <v>.</v>
      </c>
      <c r="AK228" s="1004" t="str">
        <f>IF(U228=".",".",SUM($S228:U228))</f>
        <v>.</v>
      </c>
      <c r="AL228" s="1004" t="str">
        <f>IF(V228=".",".",SUM($S228:V228))</f>
        <v>.</v>
      </c>
      <c r="AM228" s="1004" t="str">
        <f>IF(W228=".",".",SUM($S228:W228))</f>
        <v>.</v>
      </c>
      <c r="AN228" s="1004" t="str">
        <f>IF(X228=".",".",SUM($S228:X228))</f>
        <v>.</v>
      </c>
      <c r="AO228" s="1005" t="str">
        <f>IF(Y228=".",".",SUM($S228:Y228))</f>
        <v>.</v>
      </c>
      <c r="AP228" s="116"/>
      <c r="AQ228" s="1006" t="str">
        <f t="shared" si="101"/>
        <v>.</v>
      </c>
      <c r="AR228" s="1007" t="str">
        <f t="shared" si="102"/>
        <v>.</v>
      </c>
      <c r="AS228" s="1007" t="str">
        <f t="shared" si="103"/>
        <v>.</v>
      </c>
      <c r="AT228" s="1007" t="str">
        <f t="shared" si="104"/>
        <v>.</v>
      </c>
      <c r="AU228" s="1007" t="str">
        <f t="shared" si="105"/>
        <v>.</v>
      </c>
      <c r="AV228" s="1007" t="str">
        <f t="shared" si="106"/>
        <v>.</v>
      </c>
      <c r="AW228" s="990" t="str">
        <f t="shared" si="107"/>
        <v>.</v>
      </c>
      <c r="AX228" s="327"/>
      <c r="AY228" s="116"/>
      <c r="AZ228" s="1474"/>
      <c r="BA228" s="1474"/>
      <c r="BB228" s="1474"/>
    </row>
    <row r="229" spans="1:54" s="189" customFormat="1" x14ac:dyDescent="0.2">
      <c r="A229" s="183"/>
      <c r="B229" s="325"/>
      <c r="C229" s="473" t="str">
        <f t="shared" si="121"/>
        <v>Special rate</v>
      </c>
      <c r="D229" s="473" t="str">
        <f t="shared" si="121"/>
        <v/>
      </c>
      <c r="E229" s="837" t="str">
        <f t="shared" si="124"/>
        <v>.</v>
      </c>
      <c r="F229" s="878"/>
      <c r="G229" s="874"/>
      <c r="H229" s="874"/>
      <c r="I229" s="874"/>
      <c r="J229" s="874"/>
      <c r="K229" s="874"/>
      <c r="L229" s="874"/>
      <c r="M229" s="333"/>
      <c r="N229" s="116"/>
      <c r="O229" s="1019">
        <f t="shared" si="122"/>
        <v>0</v>
      </c>
      <c r="P229" s="1020">
        <f t="shared" si="122"/>
        <v>0</v>
      </c>
      <c r="Q229" s="101"/>
      <c r="R229" s="325"/>
      <c r="S229" s="1003" t="str">
        <f t="shared" si="123"/>
        <v>.</v>
      </c>
      <c r="T229" s="1004" t="str">
        <f t="shared" si="123"/>
        <v>.</v>
      </c>
      <c r="U229" s="1004" t="str">
        <f t="shared" si="123"/>
        <v>.</v>
      </c>
      <c r="V229" s="1004" t="str">
        <f t="shared" si="123"/>
        <v>.</v>
      </c>
      <c r="W229" s="1004" t="str">
        <f t="shared" si="123"/>
        <v>.</v>
      </c>
      <c r="X229" s="1004" t="str">
        <f t="shared" si="123"/>
        <v>.</v>
      </c>
      <c r="Y229" s="1005" t="str">
        <f t="shared" si="123"/>
        <v>.</v>
      </c>
      <c r="Z229" s="116"/>
      <c r="AA229" s="1006" t="str">
        <f t="shared" si="94"/>
        <v>.</v>
      </c>
      <c r="AB229" s="1007" t="str">
        <f t="shared" si="95"/>
        <v>.</v>
      </c>
      <c r="AC229" s="1007" t="str">
        <f t="shared" si="96"/>
        <v>.</v>
      </c>
      <c r="AD229" s="1007" t="str">
        <f t="shared" si="97"/>
        <v>.</v>
      </c>
      <c r="AE229" s="1007" t="str">
        <f t="shared" si="98"/>
        <v>.</v>
      </c>
      <c r="AF229" s="1007" t="str">
        <f t="shared" si="99"/>
        <v>.</v>
      </c>
      <c r="AG229" s="990" t="str">
        <f t="shared" si="100"/>
        <v>.</v>
      </c>
      <c r="AH229" s="116"/>
      <c r="AI229" s="1003" t="str">
        <f>IF(S229=".",".",SUM($S229:S229))</f>
        <v>.</v>
      </c>
      <c r="AJ229" s="1004" t="str">
        <f>IF(T229=".",".",SUM($S229:T229))</f>
        <v>.</v>
      </c>
      <c r="AK229" s="1004" t="str">
        <f>IF(U229=".",".",SUM($S229:U229))</f>
        <v>.</v>
      </c>
      <c r="AL229" s="1004" t="str">
        <f>IF(V229=".",".",SUM($S229:V229))</f>
        <v>.</v>
      </c>
      <c r="AM229" s="1004" t="str">
        <f>IF(W229=".",".",SUM($S229:W229))</f>
        <v>.</v>
      </c>
      <c r="AN229" s="1004" t="str">
        <f>IF(X229=".",".",SUM($S229:X229))</f>
        <v>.</v>
      </c>
      <c r="AO229" s="1005" t="str">
        <f>IF(Y229=".",".",SUM($S229:Y229))</f>
        <v>.</v>
      </c>
      <c r="AP229" s="116"/>
      <c r="AQ229" s="1006" t="str">
        <f t="shared" si="101"/>
        <v>.</v>
      </c>
      <c r="AR229" s="1007" t="str">
        <f t="shared" si="102"/>
        <v>.</v>
      </c>
      <c r="AS229" s="1007" t="str">
        <f t="shared" si="103"/>
        <v>.</v>
      </c>
      <c r="AT229" s="1007" t="str">
        <f t="shared" si="104"/>
        <v>.</v>
      </c>
      <c r="AU229" s="1007" t="str">
        <f t="shared" si="105"/>
        <v>.</v>
      </c>
      <c r="AV229" s="1007" t="str">
        <f t="shared" si="106"/>
        <v>.</v>
      </c>
      <c r="AW229" s="990" t="str">
        <f t="shared" si="107"/>
        <v>.</v>
      </c>
      <c r="AX229" s="327"/>
      <c r="AY229" s="116"/>
      <c r="AZ229" s="1474"/>
      <c r="BA229" s="1474"/>
      <c r="BB229" s="1474"/>
    </row>
    <row r="230" spans="1:54" s="189" customFormat="1" x14ac:dyDescent="0.2">
      <c r="A230" s="183"/>
      <c r="B230" s="325"/>
      <c r="C230" s="473" t="str">
        <f t="shared" si="121"/>
        <v>Special rate</v>
      </c>
      <c r="D230" s="473" t="str">
        <f t="shared" si="121"/>
        <v/>
      </c>
      <c r="E230" s="837" t="str">
        <f t="shared" si="124"/>
        <v>.</v>
      </c>
      <c r="F230" s="878"/>
      <c r="G230" s="874"/>
      <c r="H230" s="874"/>
      <c r="I230" s="874"/>
      <c r="J230" s="874"/>
      <c r="K230" s="874"/>
      <c r="L230" s="874"/>
      <c r="M230" s="333"/>
      <c r="N230" s="116"/>
      <c r="O230" s="1019">
        <f t="shared" si="122"/>
        <v>0</v>
      </c>
      <c r="P230" s="1020">
        <f t="shared" si="122"/>
        <v>0</v>
      </c>
      <c r="Q230" s="101"/>
      <c r="R230" s="325"/>
      <c r="S230" s="1003" t="str">
        <f t="shared" si="123"/>
        <v>.</v>
      </c>
      <c r="T230" s="1004" t="str">
        <f t="shared" si="123"/>
        <v>.</v>
      </c>
      <c r="U230" s="1004" t="str">
        <f t="shared" si="123"/>
        <v>.</v>
      </c>
      <c r="V230" s="1004" t="str">
        <f t="shared" si="123"/>
        <v>.</v>
      </c>
      <c r="W230" s="1004" t="str">
        <f t="shared" si="123"/>
        <v>.</v>
      </c>
      <c r="X230" s="1004" t="str">
        <f t="shared" si="123"/>
        <v>.</v>
      </c>
      <c r="Y230" s="1005" t="str">
        <f t="shared" si="123"/>
        <v>.</v>
      </c>
      <c r="Z230" s="116"/>
      <c r="AA230" s="1006" t="str">
        <f t="shared" si="94"/>
        <v>.</v>
      </c>
      <c r="AB230" s="1007" t="str">
        <f t="shared" si="95"/>
        <v>.</v>
      </c>
      <c r="AC230" s="1007" t="str">
        <f t="shared" si="96"/>
        <v>.</v>
      </c>
      <c r="AD230" s="1007" t="str">
        <f t="shared" si="97"/>
        <v>.</v>
      </c>
      <c r="AE230" s="1007" t="str">
        <f t="shared" si="98"/>
        <v>.</v>
      </c>
      <c r="AF230" s="1007" t="str">
        <f t="shared" si="99"/>
        <v>.</v>
      </c>
      <c r="AG230" s="990" t="str">
        <f t="shared" si="100"/>
        <v>.</v>
      </c>
      <c r="AH230" s="116"/>
      <c r="AI230" s="1003" t="str">
        <f>IF(S230=".",".",SUM($S230:S230))</f>
        <v>.</v>
      </c>
      <c r="AJ230" s="1004" t="str">
        <f>IF(T230=".",".",SUM($S230:T230))</f>
        <v>.</v>
      </c>
      <c r="AK230" s="1004" t="str">
        <f>IF(U230=".",".",SUM($S230:U230))</f>
        <v>.</v>
      </c>
      <c r="AL230" s="1004" t="str">
        <f>IF(V230=".",".",SUM($S230:V230))</f>
        <v>.</v>
      </c>
      <c r="AM230" s="1004" t="str">
        <f>IF(W230=".",".",SUM($S230:W230))</f>
        <v>.</v>
      </c>
      <c r="AN230" s="1004" t="str">
        <f>IF(X230=".",".",SUM($S230:X230))</f>
        <v>.</v>
      </c>
      <c r="AO230" s="1005" t="str">
        <f>IF(Y230=".",".",SUM($S230:Y230))</f>
        <v>.</v>
      </c>
      <c r="AP230" s="116"/>
      <c r="AQ230" s="1006" t="str">
        <f t="shared" si="101"/>
        <v>.</v>
      </c>
      <c r="AR230" s="1007" t="str">
        <f t="shared" si="102"/>
        <v>.</v>
      </c>
      <c r="AS230" s="1007" t="str">
        <f t="shared" si="103"/>
        <v>.</v>
      </c>
      <c r="AT230" s="1007" t="str">
        <f t="shared" si="104"/>
        <v>.</v>
      </c>
      <c r="AU230" s="1007" t="str">
        <f t="shared" si="105"/>
        <v>.</v>
      </c>
      <c r="AV230" s="1007" t="str">
        <f t="shared" si="106"/>
        <v>.</v>
      </c>
      <c r="AW230" s="990" t="str">
        <f t="shared" si="107"/>
        <v>.</v>
      </c>
      <c r="AX230" s="327"/>
      <c r="AY230" s="116"/>
      <c r="AZ230" s="1474"/>
      <c r="BA230" s="1474"/>
      <c r="BB230" s="1474"/>
    </row>
    <row r="231" spans="1:54" s="189" customFormat="1" x14ac:dyDescent="0.2">
      <c r="A231" s="183"/>
      <c r="B231" s="325"/>
      <c r="C231" s="198" t="str">
        <f t="shared" si="121"/>
        <v>Special rate</v>
      </c>
      <c r="D231" s="198" t="str">
        <f t="shared" si="121"/>
        <v/>
      </c>
      <c r="E231" s="838" t="str">
        <f t="shared" si="124"/>
        <v>.</v>
      </c>
      <c r="F231" s="878"/>
      <c r="G231" s="874"/>
      <c r="H231" s="874"/>
      <c r="I231" s="874"/>
      <c r="J231" s="874"/>
      <c r="K231" s="874"/>
      <c r="L231" s="874"/>
      <c r="M231" s="333"/>
      <c r="N231" s="116"/>
      <c r="O231" s="1019">
        <f t="shared" si="122"/>
        <v>0</v>
      </c>
      <c r="P231" s="1020">
        <f t="shared" si="122"/>
        <v>0</v>
      </c>
      <c r="Q231" s="101"/>
      <c r="R231" s="325"/>
      <c r="S231" s="1003" t="str">
        <f t="shared" si="123"/>
        <v>.</v>
      </c>
      <c r="T231" s="1004" t="str">
        <f t="shared" si="123"/>
        <v>.</v>
      </c>
      <c r="U231" s="1004" t="str">
        <f t="shared" si="123"/>
        <v>.</v>
      </c>
      <c r="V231" s="1004" t="str">
        <f t="shared" si="123"/>
        <v>.</v>
      </c>
      <c r="W231" s="1004" t="str">
        <f t="shared" si="123"/>
        <v>.</v>
      </c>
      <c r="X231" s="1004" t="str">
        <f t="shared" si="123"/>
        <v>.</v>
      </c>
      <c r="Y231" s="1005" t="str">
        <f t="shared" si="123"/>
        <v>.</v>
      </c>
      <c r="Z231" s="116"/>
      <c r="AA231" s="1006" t="str">
        <f t="shared" si="94"/>
        <v>.</v>
      </c>
      <c r="AB231" s="1007" t="str">
        <f t="shared" si="95"/>
        <v>.</v>
      </c>
      <c r="AC231" s="1007" t="str">
        <f t="shared" si="96"/>
        <v>.</v>
      </c>
      <c r="AD231" s="1007" t="str">
        <f t="shared" si="97"/>
        <v>.</v>
      </c>
      <c r="AE231" s="1007" t="str">
        <f t="shared" si="98"/>
        <v>.</v>
      </c>
      <c r="AF231" s="1007" t="str">
        <f t="shared" si="99"/>
        <v>.</v>
      </c>
      <c r="AG231" s="990" t="str">
        <f t="shared" si="100"/>
        <v>.</v>
      </c>
      <c r="AH231" s="116"/>
      <c r="AI231" s="1003" t="str">
        <f>IF(S231=".",".",SUM($S231:S231))</f>
        <v>.</v>
      </c>
      <c r="AJ231" s="1004" t="str">
        <f>IF(T231=".",".",SUM($S231:T231))</f>
        <v>.</v>
      </c>
      <c r="AK231" s="1004" t="str">
        <f>IF(U231=".",".",SUM($S231:U231))</f>
        <v>.</v>
      </c>
      <c r="AL231" s="1004" t="str">
        <f>IF(V231=".",".",SUM($S231:V231))</f>
        <v>.</v>
      </c>
      <c r="AM231" s="1004" t="str">
        <f>IF(W231=".",".",SUM($S231:W231))</f>
        <v>.</v>
      </c>
      <c r="AN231" s="1004" t="str">
        <f>IF(X231=".",".",SUM($S231:X231))</f>
        <v>.</v>
      </c>
      <c r="AO231" s="1005" t="str">
        <f>IF(Y231=".",".",SUM($S231:Y231))</f>
        <v>.</v>
      </c>
      <c r="AP231" s="116"/>
      <c r="AQ231" s="1006" t="str">
        <f t="shared" si="101"/>
        <v>.</v>
      </c>
      <c r="AR231" s="1007" t="str">
        <f t="shared" si="102"/>
        <v>.</v>
      </c>
      <c r="AS231" s="1007" t="str">
        <f t="shared" si="103"/>
        <v>.</v>
      </c>
      <c r="AT231" s="1007" t="str">
        <f t="shared" si="104"/>
        <v>.</v>
      </c>
      <c r="AU231" s="1007" t="str">
        <f t="shared" si="105"/>
        <v>.</v>
      </c>
      <c r="AV231" s="1007" t="str">
        <f t="shared" si="106"/>
        <v>.</v>
      </c>
      <c r="AW231" s="990" t="str">
        <f t="shared" si="107"/>
        <v>.</v>
      </c>
      <c r="AX231" s="327"/>
      <c r="AY231" s="116"/>
      <c r="AZ231" s="1474"/>
      <c r="BA231" s="1474"/>
      <c r="BB231" s="1474"/>
    </row>
    <row r="232" spans="1:54" s="190" customFormat="1" x14ac:dyDescent="0.2">
      <c r="A232" s="183"/>
      <c r="B232" s="334"/>
      <c r="C232" s="211"/>
      <c r="D232" s="211" t="s">
        <v>256</v>
      </c>
      <c r="E232" s="839" t="str">
        <f t="shared" si="124"/>
        <v>.</v>
      </c>
      <c r="F232" s="881" t="str">
        <f t="shared" ref="F232:L232" si="125">IF($P232=0,".",SUMPRODUCT(F195:F231,$P195:$P231)/$P232)</f>
        <v>.</v>
      </c>
      <c r="G232" s="197" t="str">
        <f t="shared" si="125"/>
        <v>.</v>
      </c>
      <c r="H232" s="197" t="str">
        <f t="shared" si="125"/>
        <v>.</v>
      </c>
      <c r="I232" s="197" t="str">
        <f t="shared" si="125"/>
        <v>.</v>
      </c>
      <c r="J232" s="197" t="str">
        <f t="shared" si="125"/>
        <v>.</v>
      </c>
      <c r="K232" s="197" t="str">
        <f t="shared" si="125"/>
        <v>.</v>
      </c>
      <c r="L232" s="197" t="str">
        <f t="shared" si="125"/>
        <v>.</v>
      </c>
      <c r="M232" s="333"/>
      <c r="N232" s="144"/>
      <c r="O232" s="1021">
        <f t="shared" si="122"/>
        <v>0</v>
      </c>
      <c r="P232" s="1022">
        <f t="shared" si="122"/>
        <v>0</v>
      </c>
      <c r="Q232" s="102"/>
      <c r="R232" s="334"/>
      <c r="S232" s="1012" t="str">
        <f t="shared" ref="S232:Y232" si="126">IF(F232=".",".",F232-E232)</f>
        <v>.</v>
      </c>
      <c r="T232" s="1013" t="str">
        <f t="shared" si="126"/>
        <v>.</v>
      </c>
      <c r="U232" s="1013" t="str">
        <f t="shared" si="126"/>
        <v>.</v>
      </c>
      <c r="V232" s="1013" t="str">
        <f t="shared" si="126"/>
        <v>.</v>
      </c>
      <c r="W232" s="1013" t="str">
        <f t="shared" si="126"/>
        <v>.</v>
      </c>
      <c r="X232" s="1013" t="str">
        <f t="shared" si="126"/>
        <v>.</v>
      </c>
      <c r="Y232" s="1014" t="str">
        <f t="shared" si="126"/>
        <v>.</v>
      </c>
      <c r="Z232" s="144"/>
      <c r="AA232" s="1516" t="str">
        <f t="shared" si="94"/>
        <v>.</v>
      </c>
      <c r="AB232" s="1517" t="str">
        <f t="shared" si="95"/>
        <v>.</v>
      </c>
      <c r="AC232" s="1517" t="str">
        <f t="shared" si="96"/>
        <v>.</v>
      </c>
      <c r="AD232" s="1517" t="str">
        <f t="shared" si="97"/>
        <v>.</v>
      </c>
      <c r="AE232" s="1517" t="str">
        <f t="shared" si="98"/>
        <v>.</v>
      </c>
      <c r="AF232" s="1517" t="str">
        <f t="shared" si="99"/>
        <v>.</v>
      </c>
      <c r="AG232" s="1518" t="str">
        <f t="shared" si="100"/>
        <v>.</v>
      </c>
      <c r="AH232" s="144"/>
      <c r="AI232" s="1012" t="str">
        <f>IF(S232=".",".",SUM($S232:S232))</f>
        <v>.</v>
      </c>
      <c r="AJ232" s="1013" t="str">
        <f>IF(T232=".",".",SUM($S232:T232))</f>
        <v>.</v>
      </c>
      <c r="AK232" s="1013" t="str">
        <f>IF(U232=".",".",SUM($S232:U232))</f>
        <v>.</v>
      </c>
      <c r="AL232" s="1013" t="str">
        <f>IF(V232=".",".",SUM($S232:V232))</f>
        <v>.</v>
      </c>
      <c r="AM232" s="1013" t="str">
        <f>IF(W232=".",".",SUM($S232:W232))</f>
        <v>.</v>
      </c>
      <c r="AN232" s="1013" t="str">
        <f>IF(X232=".",".",SUM($S232:X232))</f>
        <v>.</v>
      </c>
      <c r="AO232" s="1014" t="str">
        <f>IF(Y232=".",".",SUM($S232:Y232))</f>
        <v>.</v>
      </c>
      <c r="AP232" s="116"/>
      <c r="AQ232" s="1516" t="str">
        <f t="shared" si="101"/>
        <v>.</v>
      </c>
      <c r="AR232" s="1517" t="str">
        <f t="shared" si="102"/>
        <v>.</v>
      </c>
      <c r="AS232" s="1517" t="str">
        <f t="shared" si="103"/>
        <v>.</v>
      </c>
      <c r="AT232" s="1517" t="str">
        <f t="shared" si="104"/>
        <v>.</v>
      </c>
      <c r="AU232" s="1517" t="str">
        <f t="shared" si="105"/>
        <v>.</v>
      </c>
      <c r="AV232" s="1517" t="str">
        <f t="shared" si="106"/>
        <v>.</v>
      </c>
      <c r="AW232" s="1518" t="str">
        <f t="shared" si="107"/>
        <v>.</v>
      </c>
      <c r="AX232" s="346"/>
      <c r="AY232" s="144"/>
      <c r="AZ232" s="102"/>
      <c r="BA232" s="102"/>
      <c r="BB232" s="102"/>
    </row>
    <row r="233" spans="1:54" s="189" customFormat="1" x14ac:dyDescent="0.2">
      <c r="A233" s="183"/>
      <c r="B233" s="325"/>
      <c r="C233" s="471" t="str">
        <f t="shared" ref="C233:D250" si="127">C132</f>
        <v>Farmland</v>
      </c>
      <c r="D233" s="471" t="str">
        <f t="shared" si="127"/>
        <v/>
      </c>
      <c r="E233" s="836" t="str">
        <f t="shared" si="124"/>
        <v>.</v>
      </c>
      <c r="F233" s="878"/>
      <c r="G233" s="874"/>
      <c r="H233" s="874"/>
      <c r="I233" s="874"/>
      <c r="J233" s="874"/>
      <c r="K233" s="874"/>
      <c r="L233" s="874"/>
      <c r="M233" s="333"/>
      <c r="N233" s="116"/>
      <c r="O233" s="1017">
        <f t="shared" si="122"/>
        <v>0</v>
      </c>
      <c r="P233" s="1018">
        <f t="shared" si="122"/>
        <v>0</v>
      </c>
      <c r="Q233" s="101"/>
      <c r="R233" s="325"/>
      <c r="S233" s="1000" t="str">
        <f t="shared" si="123"/>
        <v>.</v>
      </c>
      <c r="T233" s="1001" t="str">
        <f t="shared" si="123"/>
        <v>.</v>
      </c>
      <c r="U233" s="1001" t="str">
        <f t="shared" si="123"/>
        <v>.</v>
      </c>
      <c r="V233" s="1001" t="str">
        <f t="shared" si="123"/>
        <v>.</v>
      </c>
      <c r="W233" s="1001" t="str">
        <f t="shared" si="123"/>
        <v>.</v>
      </c>
      <c r="X233" s="1001" t="str">
        <f t="shared" si="123"/>
        <v>.</v>
      </c>
      <c r="Y233" s="1002" t="str">
        <f t="shared" si="123"/>
        <v>.</v>
      </c>
      <c r="Z233" s="116"/>
      <c r="AA233" s="1006" t="str">
        <f t="shared" si="94"/>
        <v>.</v>
      </c>
      <c r="AB233" s="1007" t="str">
        <f t="shared" si="95"/>
        <v>.</v>
      </c>
      <c r="AC233" s="1007" t="str">
        <f t="shared" si="96"/>
        <v>.</v>
      </c>
      <c r="AD233" s="1007" t="str">
        <f t="shared" si="97"/>
        <v>.</v>
      </c>
      <c r="AE233" s="1007" t="str">
        <f t="shared" si="98"/>
        <v>.</v>
      </c>
      <c r="AF233" s="1007" t="str">
        <f t="shared" si="99"/>
        <v>.</v>
      </c>
      <c r="AG233" s="990" t="str">
        <f t="shared" si="100"/>
        <v>.</v>
      </c>
      <c r="AH233" s="116"/>
      <c r="AI233" s="1000" t="str">
        <f>IF(S233=".",".",SUM($S233:S233))</f>
        <v>.</v>
      </c>
      <c r="AJ233" s="1001" t="str">
        <f>IF(T233=".",".",SUM($S233:T233))</f>
        <v>.</v>
      </c>
      <c r="AK233" s="1001" t="str">
        <f>IF(U233=".",".",SUM($S233:U233))</f>
        <v>.</v>
      </c>
      <c r="AL233" s="1001" t="str">
        <f>IF(V233=".",".",SUM($S233:V233))</f>
        <v>.</v>
      </c>
      <c r="AM233" s="1001" t="str">
        <f>IF(W233=".",".",SUM($S233:W233))</f>
        <v>.</v>
      </c>
      <c r="AN233" s="1001" t="str">
        <f>IF(X233=".",".",SUM($S233:X233))</f>
        <v>.</v>
      </c>
      <c r="AO233" s="1002" t="str">
        <f>IF(Y233=".",".",SUM($S233:Y233))</f>
        <v>.</v>
      </c>
      <c r="AP233" s="116"/>
      <c r="AQ233" s="1006" t="str">
        <f t="shared" si="101"/>
        <v>.</v>
      </c>
      <c r="AR233" s="1007" t="str">
        <f t="shared" si="102"/>
        <v>.</v>
      </c>
      <c r="AS233" s="1007" t="str">
        <f t="shared" si="103"/>
        <v>.</v>
      </c>
      <c r="AT233" s="1007" t="str">
        <f t="shared" si="104"/>
        <v>.</v>
      </c>
      <c r="AU233" s="1007" t="str">
        <f t="shared" si="105"/>
        <v>.</v>
      </c>
      <c r="AV233" s="1007" t="str">
        <f t="shared" si="106"/>
        <v>.</v>
      </c>
      <c r="AW233" s="990" t="str">
        <f t="shared" si="107"/>
        <v>.</v>
      </c>
      <c r="AX233" s="327"/>
      <c r="AY233" s="116"/>
      <c r="AZ233" s="1474"/>
      <c r="BA233" s="1474"/>
      <c r="BB233" s="1474"/>
    </row>
    <row r="234" spans="1:54" s="189" customFormat="1" x14ac:dyDescent="0.2">
      <c r="A234" s="183"/>
      <c r="B234" s="325"/>
      <c r="C234" s="473" t="str">
        <f t="shared" si="127"/>
        <v>Farmland</v>
      </c>
      <c r="D234" s="473" t="str">
        <f t="shared" si="127"/>
        <v/>
      </c>
      <c r="E234" s="837" t="str">
        <f t="shared" si="124"/>
        <v>.</v>
      </c>
      <c r="F234" s="878"/>
      <c r="G234" s="874"/>
      <c r="H234" s="874"/>
      <c r="I234" s="874"/>
      <c r="J234" s="874"/>
      <c r="K234" s="874"/>
      <c r="L234" s="874"/>
      <c r="M234" s="333"/>
      <c r="N234" s="116"/>
      <c r="O234" s="1019">
        <f t="shared" si="122"/>
        <v>0</v>
      </c>
      <c r="P234" s="1020">
        <f t="shared" si="122"/>
        <v>0</v>
      </c>
      <c r="Q234" s="101"/>
      <c r="R234" s="325"/>
      <c r="S234" s="1003" t="str">
        <f t="shared" si="123"/>
        <v>.</v>
      </c>
      <c r="T234" s="1004" t="str">
        <f t="shared" si="123"/>
        <v>.</v>
      </c>
      <c r="U234" s="1004" t="str">
        <f t="shared" si="123"/>
        <v>.</v>
      </c>
      <c r="V234" s="1004" t="str">
        <f t="shared" si="123"/>
        <v>.</v>
      </c>
      <c r="W234" s="1004" t="str">
        <f t="shared" si="123"/>
        <v>.</v>
      </c>
      <c r="X234" s="1004" t="str">
        <f t="shared" si="123"/>
        <v>.</v>
      </c>
      <c r="Y234" s="1005" t="str">
        <f t="shared" si="123"/>
        <v>.</v>
      </c>
      <c r="Z234" s="116"/>
      <c r="AA234" s="1006" t="str">
        <f t="shared" si="94"/>
        <v>.</v>
      </c>
      <c r="AB234" s="1007" t="str">
        <f t="shared" si="95"/>
        <v>.</v>
      </c>
      <c r="AC234" s="1007" t="str">
        <f t="shared" si="96"/>
        <v>.</v>
      </c>
      <c r="AD234" s="1007" t="str">
        <f t="shared" si="97"/>
        <v>.</v>
      </c>
      <c r="AE234" s="1007" t="str">
        <f t="shared" si="98"/>
        <v>.</v>
      </c>
      <c r="AF234" s="1007" t="str">
        <f t="shared" si="99"/>
        <v>.</v>
      </c>
      <c r="AG234" s="990" t="str">
        <f t="shared" si="100"/>
        <v>.</v>
      </c>
      <c r="AH234" s="116"/>
      <c r="AI234" s="1003" t="str">
        <f>IF(S234=".",".",SUM($S234:S234))</f>
        <v>.</v>
      </c>
      <c r="AJ234" s="1004" t="str">
        <f>IF(T234=".",".",SUM($S234:T234))</f>
        <v>.</v>
      </c>
      <c r="AK234" s="1004" t="str">
        <f>IF(U234=".",".",SUM($S234:U234))</f>
        <v>.</v>
      </c>
      <c r="AL234" s="1004" t="str">
        <f>IF(V234=".",".",SUM($S234:V234))</f>
        <v>.</v>
      </c>
      <c r="AM234" s="1004" t="str">
        <f>IF(W234=".",".",SUM($S234:W234))</f>
        <v>.</v>
      </c>
      <c r="AN234" s="1004" t="str">
        <f>IF(X234=".",".",SUM($S234:X234))</f>
        <v>.</v>
      </c>
      <c r="AO234" s="1005" t="str">
        <f>IF(Y234=".",".",SUM($S234:Y234))</f>
        <v>.</v>
      </c>
      <c r="AP234" s="116"/>
      <c r="AQ234" s="1006" t="str">
        <f t="shared" si="101"/>
        <v>.</v>
      </c>
      <c r="AR234" s="1007" t="str">
        <f t="shared" si="102"/>
        <v>.</v>
      </c>
      <c r="AS234" s="1007" t="str">
        <f t="shared" si="103"/>
        <v>.</v>
      </c>
      <c r="AT234" s="1007" t="str">
        <f t="shared" si="104"/>
        <v>.</v>
      </c>
      <c r="AU234" s="1007" t="str">
        <f t="shared" si="105"/>
        <v>.</v>
      </c>
      <c r="AV234" s="1007" t="str">
        <f t="shared" si="106"/>
        <v>.</v>
      </c>
      <c r="AW234" s="990" t="str">
        <f t="shared" si="107"/>
        <v>.</v>
      </c>
      <c r="AX234" s="327"/>
      <c r="AY234" s="116"/>
      <c r="AZ234" s="1474"/>
      <c r="BA234" s="1474"/>
      <c r="BB234" s="1474"/>
    </row>
    <row r="235" spans="1:54" s="189" customFormat="1" x14ac:dyDescent="0.2">
      <c r="A235" s="183"/>
      <c r="B235" s="325"/>
      <c r="C235" s="473" t="str">
        <f t="shared" si="127"/>
        <v>Farmland</v>
      </c>
      <c r="D235" s="473" t="str">
        <f t="shared" si="127"/>
        <v/>
      </c>
      <c r="E235" s="837" t="str">
        <f t="shared" si="124"/>
        <v>.</v>
      </c>
      <c r="F235" s="878"/>
      <c r="G235" s="874"/>
      <c r="H235" s="874"/>
      <c r="I235" s="874"/>
      <c r="J235" s="874"/>
      <c r="K235" s="874"/>
      <c r="L235" s="874"/>
      <c r="M235" s="333"/>
      <c r="N235" s="116"/>
      <c r="O235" s="1019">
        <f t="shared" ref="O235:P254" si="128">O134</f>
        <v>0</v>
      </c>
      <c r="P235" s="1020">
        <f t="shared" si="128"/>
        <v>0</v>
      </c>
      <c r="Q235" s="101"/>
      <c r="R235" s="325"/>
      <c r="S235" s="1003" t="str">
        <f t="shared" si="123"/>
        <v>.</v>
      </c>
      <c r="T235" s="1004" t="str">
        <f t="shared" si="123"/>
        <v>.</v>
      </c>
      <c r="U235" s="1004" t="str">
        <f t="shared" si="123"/>
        <v>.</v>
      </c>
      <c r="V235" s="1004" t="str">
        <f t="shared" si="123"/>
        <v>.</v>
      </c>
      <c r="W235" s="1004" t="str">
        <f t="shared" si="123"/>
        <v>.</v>
      </c>
      <c r="X235" s="1004" t="str">
        <f t="shared" si="123"/>
        <v>.</v>
      </c>
      <c r="Y235" s="1005" t="str">
        <f t="shared" si="123"/>
        <v>.</v>
      </c>
      <c r="Z235" s="116"/>
      <c r="AA235" s="1006" t="str">
        <f t="shared" si="94"/>
        <v>.</v>
      </c>
      <c r="AB235" s="1007" t="str">
        <f t="shared" si="95"/>
        <v>.</v>
      </c>
      <c r="AC235" s="1007" t="str">
        <f t="shared" si="96"/>
        <v>.</v>
      </c>
      <c r="AD235" s="1007" t="str">
        <f t="shared" si="97"/>
        <v>.</v>
      </c>
      <c r="AE235" s="1007" t="str">
        <f t="shared" si="98"/>
        <v>.</v>
      </c>
      <c r="AF235" s="1007" t="str">
        <f t="shared" si="99"/>
        <v>.</v>
      </c>
      <c r="AG235" s="990" t="str">
        <f t="shared" si="100"/>
        <v>.</v>
      </c>
      <c r="AH235" s="116"/>
      <c r="AI235" s="1003" t="str">
        <f>IF(S235=".",".",SUM($S235:S235))</f>
        <v>.</v>
      </c>
      <c r="AJ235" s="1004" t="str">
        <f>IF(T235=".",".",SUM($S235:T235))</f>
        <v>.</v>
      </c>
      <c r="AK235" s="1004" t="str">
        <f>IF(U235=".",".",SUM($S235:U235))</f>
        <v>.</v>
      </c>
      <c r="AL235" s="1004" t="str">
        <f>IF(V235=".",".",SUM($S235:V235))</f>
        <v>.</v>
      </c>
      <c r="AM235" s="1004" t="str">
        <f>IF(W235=".",".",SUM($S235:W235))</f>
        <v>.</v>
      </c>
      <c r="AN235" s="1004" t="str">
        <f>IF(X235=".",".",SUM($S235:X235))</f>
        <v>.</v>
      </c>
      <c r="AO235" s="1005" t="str">
        <f>IF(Y235=".",".",SUM($S235:Y235))</f>
        <v>.</v>
      </c>
      <c r="AP235" s="116"/>
      <c r="AQ235" s="1006" t="str">
        <f t="shared" si="101"/>
        <v>.</v>
      </c>
      <c r="AR235" s="1007" t="str">
        <f t="shared" si="102"/>
        <v>.</v>
      </c>
      <c r="AS235" s="1007" t="str">
        <f t="shared" si="103"/>
        <v>.</v>
      </c>
      <c r="AT235" s="1007" t="str">
        <f t="shared" si="104"/>
        <v>.</v>
      </c>
      <c r="AU235" s="1007" t="str">
        <f t="shared" si="105"/>
        <v>.</v>
      </c>
      <c r="AV235" s="1007" t="str">
        <f t="shared" si="106"/>
        <v>.</v>
      </c>
      <c r="AW235" s="990" t="str">
        <f t="shared" si="107"/>
        <v>.</v>
      </c>
      <c r="AX235" s="327"/>
      <c r="AY235" s="116"/>
      <c r="AZ235" s="1474"/>
      <c r="BA235" s="1474"/>
      <c r="BB235" s="1474"/>
    </row>
    <row r="236" spans="1:54" s="189" customFormat="1" x14ac:dyDescent="0.2">
      <c r="A236" s="183"/>
      <c r="B236" s="325"/>
      <c r="C236" s="473" t="str">
        <f t="shared" si="127"/>
        <v>Farmland</v>
      </c>
      <c r="D236" s="473" t="str">
        <f t="shared" si="127"/>
        <v/>
      </c>
      <c r="E236" s="837" t="str">
        <f t="shared" si="124"/>
        <v>.</v>
      </c>
      <c r="F236" s="878"/>
      <c r="G236" s="874"/>
      <c r="H236" s="874"/>
      <c r="I236" s="874"/>
      <c r="J236" s="874"/>
      <c r="K236" s="874"/>
      <c r="L236" s="874"/>
      <c r="M236" s="333"/>
      <c r="N236" s="116"/>
      <c r="O236" s="1019">
        <f t="shared" si="128"/>
        <v>0</v>
      </c>
      <c r="P236" s="1020">
        <f t="shared" si="128"/>
        <v>0</v>
      </c>
      <c r="Q236" s="101"/>
      <c r="R236" s="325"/>
      <c r="S236" s="1003" t="str">
        <f t="shared" si="123"/>
        <v>.</v>
      </c>
      <c r="T236" s="1004" t="str">
        <f t="shared" si="123"/>
        <v>.</v>
      </c>
      <c r="U236" s="1004" t="str">
        <f t="shared" si="123"/>
        <v>.</v>
      </c>
      <c r="V236" s="1004" t="str">
        <f t="shared" si="123"/>
        <v>.</v>
      </c>
      <c r="W236" s="1004" t="str">
        <f t="shared" si="123"/>
        <v>.</v>
      </c>
      <c r="X236" s="1004" t="str">
        <f t="shared" si="123"/>
        <v>.</v>
      </c>
      <c r="Y236" s="1005" t="str">
        <f t="shared" si="123"/>
        <v>.</v>
      </c>
      <c r="Z236" s="116"/>
      <c r="AA236" s="1006" t="str">
        <f t="shared" si="94"/>
        <v>.</v>
      </c>
      <c r="AB236" s="1007" t="str">
        <f t="shared" si="95"/>
        <v>.</v>
      </c>
      <c r="AC236" s="1007" t="str">
        <f t="shared" si="96"/>
        <v>.</v>
      </c>
      <c r="AD236" s="1007" t="str">
        <f t="shared" si="97"/>
        <v>.</v>
      </c>
      <c r="AE236" s="1007" t="str">
        <f t="shared" si="98"/>
        <v>.</v>
      </c>
      <c r="AF236" s="1007" t="str">
        <f t="shared" si="99"/>
        <v>.</v>
      </c>
      <c r="AG236" s="990" t="str">
        <f t="shared" si="100"/>
        <v>.</v>
      </c>
      <c r="AH236" s="116"/>
      <c r="AI236" s="1003" t="str">
        <f>IF(S236=".",".",SUM($S236:S236))</f>
        <v>.</v>
      </c>
      <c r="AJ236" s="1004" t="str">
        <f>IF(T236=".",".",SUM($S236:T236))</f>
        <v>.</v>
      </c>
      <c r="AK236" s="1004" t="str">
        <f>IF(U236=".",".",SUM($S236:U236))</f>
        <v>.</v>
      </c>
      <c r="AL236" s="1004" t="str">
        <f>IF(V236=".",".",SUM($S236:V236))</f>
        <v>.</v>
      </c>
      <c r="AM236" s="1004" t="str">
        <f>IF(W236=".",".",SUM($S236:W236))</f>
        <v>.</v>
      </c>
      <c r="AN236" s="1004" t="str">
        <f>IF(X236=".",".",SUM($S236:X236))</f>
        <v>.</v>
      </c>
      <c r="AO236" s="1005" t="str">
        <f>IF(Y236=".",".",SUM($S236:Y236))</f>
        <v>.</v>
      </c>
      <c r="AP236" s="116"/>
      <c r="AQ236" s="1006" t="str">
        <f t="shared" si="101"/>
        <v>.</v>
      </c>
      <c r="AR236" s="1007" t="str">
        <f t="shared" si="102"/>
        <v>.</v>
      </c>
      <c r="AS236" s="1007" t="str">
        <f t="shared" si="103"/>
        <v>.</v>
      </c>
      <c r="AT236" s="1007" t="str">
        <f t="shared" si="104"/>
        <v>.</v>
      </c>
      <c r="AU236" s="1007" t="str">
        <f t="shared" si="105"/>
        <v>.</v>
      </c>
      <c r="AV236" s="1007" t="str">
        <f t="shared" si="106"/>
        <v>.</v>
      </c>
      <c r="AW236" s="990" t="str">
        <f t="shared" si="107"/>
        <v>.</v>
      </c>
      <c r="AX236" s="327"/>
      <c r="AY236" s="116"/>
      <c r="AZ236" s="1474"/>
      <c r="BA236" s="1474"/>
      <c r="BB236" s="1474"/>
    </row>
    <row r="237" spans="1:54" s="189" customFormat="1" x14ac:dyDescent="0.2">
      <c r="A237" s="183"/>
      <c r="B237" s="325"/>
      <c r="C237" s="473" t="str">
        <f t="shared" si="127"/>
        <v>Farmland</v>
      </c>
      <c r="D237" s="473" t="str">
        <f t="shared" si="127"/>
        <v/>
      </c>
      <c r="E237" s="837" t="str">
        <f t="shared" si="124"/>
        <v>.</v>
      </c>
      <c r="F237" s="878"/>
      <c r="G237" s="874"/>
      <c r="H237" s="874"/>
      <c r="I237" s="874"/>
      <c r="J237" s="874"/>
      <c r="K237" s="874"/>
      <c r="L237" s="874"/>
      <c r="M237" s="333"/>
      <c r="N237" s="116"/>
      <c r="O237" s="1019">
        <f t="shared" si="128"/>
        <v>0</v>
      </c>
      <c r="P237" s="1020">
        <f t="shared" si="128"/>
        <v>0</v>
      </c>
      <c r="Q237" s="101"/>
      <c r="R237" s="325"/>
      <c r="S237" s="1003" t="str">
        <f t="shared" si="123"/>
        <v>.</v>
      </c>
      <c r="T237" s="1004" t="str">
        <f t="shared" si="123"/>
        <v>.</v>
      </c>
      <c r="U237" s="1004" t="str">
        <f t="shared" si="123"/>
        <v>.</v>
      </c>
      <c r="V237" s="1004" t="str">
        <f t="shared" si="123"/>
        <v>.</v>
      </c>
      <c r="W237" s="1004" t="str">
        <f t="shared" si="123"/>
        <v>.</v>
      </c>
      <c r="X237" s="1004" t="str">
        <f t="shared" si="123"/>
        <v>.</v>
      </c>
      <c r="Y237" s="1005" t="str">
        <f t="shared" si="123"/>
        <v>.</v>
      </c>
      <c r="Z237" s="116"/>
      <c r="AA237" s="1006" t="str">
        <f t="shared" si="94"/>
        <v>.</v>
      </c>
      <c r="AB237" s="1007" t="str">
        <f t="shared" si="95"/>
        <v>.</v>
      </c>
      <c r="AC237" s="1007" t="str">
        <f t="shared" si="96"/>
        <v>.</v>
      </c>
      <c r="AD237" s="1007" t="str">
        <f t="shared" si="97"/>
        <v>.</v>
      </c>
      <c r="AE237" s="1007" t="str">
        <f t="shared" si="98"/>
        <v>.</v>
      </c>
      <c r="AF237" s="1007" t="str">
        <f t="shared" si="99"/>
        <v>.</v>
      </c>
      <c r="AG237" s="990" t="str">
        <f t="shared" si="100"/>
        <v>.</v>
      </c>
      <c r="AH237" s="116"/>
      <c r="AI237" s="1003" t="str">
        <f>IF(S237=".",".",SUM($S237:S237))</f>
        <v>.</v>
      </c>
      <c r="AJ237" s="1004" t="str">
        <f>IF(T237=".",".",SUM($S237:T237))</f>
        <v>.</v>
      </c>
      <c r="AK237" s="1004" t="str">
        <f>IF(U237=".",".",SUM($S237:U237))</f>
        <v>.</v>
      </c>
      <c r="AL237" s="1004" t="str">
        <f>IF(V237=".",".",SUM($S237:V237))</f>
        <v>.</v>
      </c>
      <c r="AM237" s="1004" t="str">
        <f>IF(W237=".",".",SUM($S237:W237))</f>
        <v>.</v>
      </c>
      <c r="AN237" s="1004" t="str">
        <f>IF(X237=".",".",SUM($S237:X237))</f>
        <v>.</v>
      </c>
      <c r="AO237" s="1005" t="str">
        <f>IF(Y237=".",".",SUM($S237:Y237))</f>
        <v>.</v>
      </c>
      <c r="AP237" s="116"/>
      <c r="AQ237" s="1006" t="str">
        <f t="shared" si="101"/>
        <v>.</v>
      </c>
      <c r="AR237" s="1007" t="str">
        <f t="shared" si="102"/>
        <v>.</v>
      </c>
      <c r="AS237" s="1007" t="str">
        <f t="shared" si="103"/>
        <v>.</v>
      </c>
      <c r="AT237" s="1007" t="str">
        <f t="shared" si="104"/>
        <v>.</v>
      </c>
      <c r="AU237" s="1007" t="str">
        <f t="shared" si="105"/>
        <v>.</v>
      </c>
      <c r="AV237" s="1007" t="str">
        <f t="shared" si="106"/>
        <v>.</v>
      </c>
      <c r="AW237" s="990" t="str">
        <f t="shared" si="107"/>
        <v>.</v>
      </c>
      <c r="AX237" s="327"/>
      <c r="AY237" s="116"/>
      <c r="AZ237" s="1474"/>
      <c r="BA237" s="1474"/>
      <c r="BB237" s="1474"/>
    </row>
    <row r="238" spans="1:54" s="189" customFormat="1" x14ac:dyDescent="0.2">
      <c r="A238" s="183"/>
      <c r="B238" s="325"/>
      <c r="C238" s="473" t="str">
        <f t="shared" si="127"/>
        <v>Farmland</v>
      </c>
      <c r="D238" s="473" t="str">
        <f t="shared" si="127"/>
        <v/>
      </c>
      <c r="E238" s="837" t="str">
        <f t="shared" si="124"/>
        <v>.</v>
      </c>
      <c r="F238" s="878"/>
      <c r="G238" s="874"/>
      <c r="H238" s="874"/>
      <c r="I238" s="874"/>
      <c r="J238" s="874"/>
      <c r="K238" s="874"/>
      <c r="L238" s="874"/>
      <c r="M238" s="333"/>
      <c r="N238" s="116"/>
      <c r="O238" s="1019">
        <f t="shared" si="128"/>
        <v>0</v>
      </c>
      <c r="P238" s="1020">
        <f t="shared" si="128"/>
        <v>0</v>
      </c>
      <c r="Q238" s="101"/>
      <c r="R238" s="325"/>
      <c r="S238" s="1003" t="str">
        <f t="shared" si="123"/>
        <v>.</v>
      </c>
      <c r="T238" s="1004" t="str">
        <f t="shared" si="123"/>
        <v>.</v>
      </c>
      <c r="U238" s="1004" t="str">
        <f t="shared" si="123"/>
        <v>.</v>
      </c>
      <c r="V238" s="1004" t="str">
        <f t="shared" si="123"/>
        <v>.</v>
      </c>
      <c r="W238" s="1004" t="str">
        <f t="shared" si="123"/>
        <v>.</v>
      </c>
      <c r="X238" s="1004" t="str">
        <f t="shared" si="123"/>
        <v>.</v>
      </c>
      <c r="Y238" s="1005" t="str">
        <f t="shared" si="123"/>
        <v>.</v>
      </c>
      <c r="Z238" s="116"/>
      <c r="AA238" s="1006" t="str">
        <f t="shared" si="94"/>
        <v>.</v>
      </c>
      <c r="AB238" s="1007" t="str">
        <f t="shared" si="95"/>
        <v>.</v>
      </c>
      <c r="AC238" s="1007" t="str">
        <f t="shared" si="96"/>
        <v>.</v>
      </c>
      <c r="AD238" s="1007" t="str">
        <f t="shared" si="97"/>
        <v>.</v>
      </c>
      <c r="AE238" s="1007" t="str">
        <f t="shared" si="98"/>
        <v>.</v>
      </c>
      <c r="AF238" s="1007" t="str">
        <f t="shared" si="99"/>
        <v>.</v>
      </c>
      <c r="AG238" s="990" t="str">
        <f t="shared" si="100"/>
        <v>.</v>
      </c>
      <c r="AH238" s="116"/>
      <c r="AI238" s="1003" t="str">
        <f>IF(S238=".",".",SUM($S238:S238))</f>
        <v>.</v>
      </c>
      <c r="AJ238" s="1004" t="str">
        <f>IF(T238=".",".",SUM($S238:T238))</f>
        <v>.</v>
      </c>
      <c r="AK238" s="1004" t="str">
        <f>IF(U238=".",".",SUM($S238:U238))</f>
        <v>.</v>
      </c>
      <c r="AL238" s="1004" t="str">
        <f>IF(V238=".",".",SUM($S238:V238))</f>
        <v>.</v>
      </c>
      <c r="AM238" s="1004" t="str">
        <f>IF(W238=".",".",SUM($S238:W238))</f>
        <v>.</v>
      </c>
      <c r="AN238" s="1004" t="str">
        <f>IF(X238=".",".",SUM($S238:X238))</f>
        <v>.</v>
      </c>
      <c r="AO238" s="1005" t="str">
        <f>IF(Y238=".",".",SUM($S238:Y238))</f>
        <v>.</v>
      </c>
      <c r="AP238" s="116"/>
      <c r="AQ238" s="1006" t="str">
        <f t="shared" si="101"/>
        <v>.</v>
      </c>
      <c r="AR238" s="1007" t="str">
        <f t="shared" si="102"/>
        <v>.</v>
      </c>
      <c r="AS238" s="1007" t="str">
        <f t="shared" si="103"/>
        <v>.</v>
      </c>
      <c r="AT238" s="1007" t="str">
        <f t="shared" si="104"/>
        <v>.</v>
      </c>
      <c r="AU238" s="1007" t="str">
        <f t="shared" si="105"/>
        <v>.</v>
      </c>
      <c r="AV238" s="1007" t="str">
        <f t="shared" si="106"/>
        <v>.</v>
      </c>
      <c r="AW238" s="990" t="str">
        <f t="shared" si="107"/>
        <v>.</v>
      </c>
      <c r="AX238" s="327"/>
      <c r="AY238" s="116"/>
      <c r="AZ238" s="1474"/>
      <c r="BA238" s="1474"/>
      <c r="BB238" s="1474"/>
    </row>
    <row r="239" spans="1:54" s="189" customFormat="1" x14ac:dyDescent="0.2">
      <c r="A239" s="183"/>
      <c r="B239" s="325"/>
      <c r="C239" s="473" t="str">
        <f t="shared" si="127"/>
        <v>Farmland</v>
      </c>
      <c r="D239" s="473" t="str">
        <f t="shared" si="127"/>
        <v/>
      </c>
      <c r="E239" s="837" t="str">
        <f t="shared" si="124"/>
        <v>.</v>
      </c>
      <c r="F239" s="878"/>
      <c r="G239" s="874"/>
      <c r="H239" s="874"/>
      <c r="I239" s="874"/>
      <c r="J239" s="874"/>
      <c r="K239" s="874"/>
      <c r="L239" s="874"/>
      <c r="M239" s="333"/>
      <c r="N239" s="116"/>
      <c r="O239" s="1019">
        <f t="shared" si="128"/>
        <v>0</v>
      </c>
      <c r="P239" s="1020">
        <f t="shared" si="128"/>
        <v>0</v>
      </c>
      <c r="Q239" s="101"/>
      <c r="R239" s="325"/>
      <c r="S239" s="1003" t="str">
        <f t="shared" si="123"/>
        <v>.</v>
      </c>
      <c r="T239" s="1004" t="str">
        <f t="shared" si="123"/>
        <v>.</v>
      </c>
      <c r="U239" s="1004" t="str">
        <f t="shared" si="123"/>
        <v>.</v>
      </c>
      <c r="V239" s="1004" t="str">
        <f t="shared" si="123"/>
        <v>.</v>
      </c>
      <c r="W239" s="1004" t="str">
        <f t="shared" si="123"/>
        <v>.</v>
      </c>
      <c r="X239" s="1004" t="str">
        <f t="shared" si="123"/>
        <v>.</v>
      </c>
      <c r="Y239" s="1005" t="str">
        <f t="shared" si="123"/>
        <v>.</v>
      </c>
      <c r="Z239" s="116"/>
      <c r="AA239" s="1006" t="str">
        <f t="shared" si="94"/>
        <v>.</v>
      </c>
      <c r="AB239" s="1007" t="str">
        <f t="shared" si="95"/>
        <v>.</v>
      </c>
      <c r="AC239" s="1007" t="str">
        <f t="shared" si="96"/>
        <v>.</v>
      </c>
      <c r="AD239" s="1007" t="str">
        <f t="shared" si="97"/>
        <v>.</v>
      </c>
      <c r="AE239" s="1007" t="str">
        <f t="shared" si="98"/>
        <v>.</v>
      </c>
      <c r="AF239" s="1007" t="str">
        <f t="shared" si="99"/>
        <v>.</v>
      </c>
      <c r="AG239" s="990" t="str">
        <f t="shared" si="100"/>
        <v>.</v>
      </c>
      <c r="AH239" s="116"/>
      <c r="AI239" s="1003" t="str">
        <f>IF(S239=".",".",SUM($S239:S239))</f>
        <v>.</v>
      </c>
      <c r="AJ239" s="1004" t="str">
        <f>IF(T239=".",".",SUM($S239:T239))</f>
        <v>.</v>
      </c>
      <c r="AK239" s="1004" t="str">
        <f>IF(U239=".",".",SUM($S239:U239))</f>
        <v>.</v>
      </c>
      <c r="AL239" s="1004" t="str">
        <f>IF(V239=".",".",SUM($S239:V239))</f>
        <v>.</v>
      </c>
      <c r="AM239" s="1004" t="str">
        <f>IF(W239=".",".",SUM($S239:W239))</f>
        <v>.</v>
      </c>
      <c r="AN239" s="1004" t="str">
        <f>IF(X239=".",".",SUM($S239:X239))</f>
        <v>.</v>
      </c>
      <c r="AO239" s="1005" t="str">
        <f>IF(Y239=".",".",SUM($S239:Y239))</f>
        <v>.</v>
      </c>
      <c r="AP239" s="116"/>
      <c r="AQ239" s="1006" t="str">
        <f t="shared" si="101"/>
        <v>.</v>
      </c>
      <c r="AR239" s="1007" t="str">
        <f t="shared" si="102"/>
        <v>.</v>
      </c>
      <c r="AS239" s="1007" t="str">
        <f t="shared" si="103"/>
        <v>.</v>
      </c>
      <c r="AT239" s="1007" t="str">
        <f t="shared" si="104"/>
        <v>.</v>
      </c>
      <c r="AU239" s="1007" t="str">
        <f t="shared" si="105"/>
        <v>.</v>
      </c>
      <c r="AV239" s="1007" t="str">
        <f t="shared" si="106"/>
        <v>.</v>
      </c>
      <c r="AW239" s="990" t="str">
        <f t="shared" si="107"/>
        <v>.</v>
      </c>
      <c r="AX239" s="327"/>
      <c r="AY239" s="116"/>
      <c r="AZ239" s="1474"/>
      <c r="BA239" s="1474"/>
      <c r="BB239" s="1474"/>
    </row>
    <row r="240" spans="1:54" s="189" customFormat="1" x14ac:dyDescent="0.2">
      <c r="A240" s="183"/>
      <c r="B240" s="325"/>
      <c r="C240" s="473" t="str">
        <f t="shared" si="127"/>
        <v>Farmland</v>
      </c>
      <c r="D240" s="473" t="str">
        <f t="shared" si="127"/>
        <v/>
      </c>
      <c r="E240" s="837" t="str">
        <f t="shared" si="124"/>
        <v>.</v>
      </c>
      <c r="F240" s="878"/>
      <c r="G240" s="874"/>
      <c r="H240" s="874"/>
      <c r="I240" s="874"/>
      <c r="J240" s="874"/>
      <c r="K240" s="874"/>
      <c r="L240" s="874"/>
      <c r="M240" s="333"/>
      <c r="N240" s="116"/>
      <c r="O240" s="1019">
        <f t="shared" si="128"/>
        <v>0</v>
      </c>
      <c r="P240" s="1020">
        <f t="shared" si="128"/>
        <v>0</v>
      </c>
      <c r="Q240" s="101"/>
      <c r="R240" s="325"/>
      <c r="S240" s="1003" t="str">
        <f t="shared" si="123"/>
        <v>.</v>
      </c>
      <c r="T240" s="1004" t="str">
        <f t="shared" si="123"/>
        <v>.</v>
      </c>
      <c r="U240" s="1004" t="str">
        <f t="shared" si="123"/>
        <v>.</v>
      </c>
      <c r="V240" s="1004" t="str">
        <f t="shared" si="123"/>
        <v>.</v>
      </c>
      <c r="W240" s="1004" t="str">
        <f t="shared" si="123"/>
        <v>.</v>
      </c>
      <c r="X240" s="1004" t="str">
        <f t="shared" si="123"/>
        <v>.</v>
      </c>
      <c r="Y240" s="1005" t="str">
        <f t="shared" si="123"/>
        <v>.</v>
      </c>
      <c r="Z240" s="116"/>
      <c r="AA240" s="1006" t="str">
        <f t="shared" ref="AA240:AA270" si="129">IFERROR(F240/E240-1,".")</f>
        <v>.</v>
      </c>
      <c r="AB240" s="1007" t="str">
        <f t="shared" ref="AB240:AB270" si="130">IFERROR(G240/F240-1,".")</f>
        <v>.</v>
      </c>
      <c r="AC240" s="1007" t="str">
        <f t="shared" ref="AC240:AC270" si="131">IFERROR(H240/G240-1,".")</f>
        <v>.</v>
      </c>
      <c r="AD240" s="1007" t="str">
        <f t="shared" ref="AD240:AD270" si="132">IFERROR(I240/H240-1,".")</f>
        <v>.</v>
      </c>
      <c r="AE240" s="1007" t="str">
        <f t="shared" ref="AE240:AE270" si="133">IFERROR(J240/I240-1,".")</f>
        <v>.</v>
      </c>
      <c r="AF240" s="1007" t="str">
        <f t="shared" ref="AF240:AF270" si="134">IFERROR(K240/J240-1,".")</f>
        <v>.</v>
      </c>
      <c r="AG240" s="990" t="str">
        <f t="shared" ref="AG240:AG270" si="135">IFERROR(L240/K240-1,".")</f>
        <v>.</v>
      </c>
      <c r="AH240" s="116"/>
      <c r="AI240" s="1003" t="str">
        <f>IF(S240=".",".",SUM($S240:S240))</f>
        <v>.</v>
      </c>
      <c r="AJ240" s="1004" t="str">
        <f>IF(T240=".",".",SUM($S240:T240))</f>
        <v>.</v>
      </c>
      <c r="AK240" s="1004" t="str">
        <f>IF(U240=".",".",SUM($S240:U240))</f>
        <v>.</v>
      </c>
      <c r="AL240" s="1004" t="str">
        <f>IF(V240=".",".",SUM($S240:V240))</f>
        <v>.</v>
      </c>
      <c r="AM240" s="1004" t="str">
        <f>IF(W240=".",".",SUM($S240:W240))</f>
        <v>.</v>
      </c>
      <c r="AN240" s="1004" t="str">
        <f>IF(X240=".",".",SUM($S240:X240))</f>
        <v>.</v>
      </c>
      <c r="AO240" s="1005" t="str">
        <f>IF(Y240=".",".",SUM($S240:Y240))</f>
        <v>.</v>
      </c>
      <c r="AP240" s="116"/>
      <c r="AQ240" s="1006" t="str">
        <f t="shared" ref="AQ240:AQ270" si="136">IFERROR(F240/$E240-1,".")</f>
        <v>.</v>
      </c>
      <c r="AR240" s="1007" t="str">
        <f t="shared" ref="AR240:AR270" si="137">IFERROR(G240/$E240-1,".")</f>
        <v>.</v>
      </c>
      <c r="AS240" s="1007" t="str">
        <f t="shared" ref="AS240:AS270" si="138">IFERROR(H240/$E240-1,".")</f>
        <v>.</v>
      </c>
      <c r="AT240" s="1007" t="str">
        <f t="shared" ref="AT240:AT270" si="139">IFERROR(I240/$E240-1,".")</f>
        <v>.</v>
      </c>
      <c r="AU240" s="1007" t="str">
        <f t="shared" ref="AU240:AU270" si="140">IFERROR(J240/$E240-1,".")</f>
        <v>.</v>
      </c>
      <c r="AV240" s="1007" t="str">
        <f t="shared" ref="AV240:AV270" si="141">IFERROR(K240/$E240-1,".")</f>
        <v>.</v>
      </c>
      <c r="AW240" s="990" t="str">
        <f t="shared" ref="AW240:AW270" si="142">IFERROR(L240/$E240-1,".")</f>
        <v>.</v>
      </c>
      <c r="AX240" s="327"/>
      <c r="AY240" s="116"/>
      <c r="AZ240" s="1474"/>
      <c r="BA240" s="1474"/>
      <c r="BB240" s="1474"/>
    </row>
    <row r="241" spans="1:54" s="189" customFormat="1" x14ac:dyDescent="0.2">
      <c r="A241" s="183"/>
      <c r="B241" s="325"/>
      <c r="C241" s="473" t="str">
        <f t="shared" si="127"/>
        <v>Special rate</v>
      </c>
      <c r="D241" s="473" t="str">
        <f t="shared" si="127"/>
        <v/>
      </c>
      <c r="E241" s="837" t="str">
        <f t="shared" si="124"/>
        <v>.</v>
      </c>
      <c r="F241" s="878"/>
      <c r="G241" s="874"/>
      <c r="H241" s="874"/>
      <c r="I241" s="874"/>
      <c r="J241" s="874"/>
      <c r="K241" s="874"/>
      <c r="L241" s="874"/>
      <c r="M241" s="333"/>
      <c r="N241" s="116"/>
      <c r="O241" s="1019">
        <f t="shared" si="128"/>
        <v>0</v>
      </c>
      <c r="P241" s="1020">
        <f t="shared" si="128"/>
        <v>0</v>
      </c>
      <c r="Q241" s="101"/>
      <c r="R241" s="325"/>
      <c r="S241" s="1003" t="str">
        <f t="shared" si="123"/>
        <v>.</v>
      </c>
      <c r="T241" s="1004" t="str">
        <f t="shared" si="123"/>
        <v>.</v>
      </c>
      <c r="U241" s="1004" t="str">
        <f t="shared" si="123"/>
        <v>.</v>
      </c>
      <c r="V241" s="1004" t="str">
        <f t="shared" si="123"/>
        <v>.</v>
      </c>
      <c r="W241" s="1004" t="str">
        <f t="shared" si="123"/>
        <v>.</v>
      </c>
      <c r="X241" s="1004" t="str">
        <f t="shared" si="123"/>
        <v>.</v>
      </c>
      <c r="Y241" s="1005" t="str">
        <f t="shared" si="123"/>
        <v>.</v>
      </c>
      <c r="Z241" s="116"/>
      <c r="AA241" s="1006" t="str">
        <f t="shared" si="129"/>
        <v>.</v>
      </c>
      <c r="AB241" s="1007" t="str">
        <f t="shared" si="130"/>
        <v>.</v>
      </c>
      <c r="AC241" s="1007" t="str">
        <f t="shared" si="131"/>
        <v>.</v>
      </c>
      <c r="AD241" s="1007" t="str">
        <f t="shared" si="132"/>
        <v>.</v>
      </c>
      <c r="AE241" s="1007" t="str">
        <f t="shared" si="133"/>
        <v>.</v>
      </c>
      <c r="AF241" s="1007" t="str">
        <f t="shared" si="134"/>
        <v>.</v>
      </c>
      <c r="AG241" s="990" t="str">
        <f t="shared" si="135"/>
        <v>.</v>
      </c>
      <c r="AH241" s="116"/>
      <c r="AI241" s="1003" t="str">
        <f>IF(S241=".",".",SUM($S241:S241))</f>
        <v>.</v>
      </c>
      <c r="AJ241" s="1004" t="str">
        <f>IF(T241=".",".",SUM($S241:T241))</f>
        <v>.</v>
      </c>
      <c r="AK241" s="1004" t="str">
        <f>IF(U241=".",".",SUM($S241:U241))</f>
        <v>.</v>
      </c>
      <c r="AL241" s="1004" t="str">
        <f>IF(V241=".",".",SUM($S241:V241))</f>
        <v>.</v>
      </c>
      <c r="AM241" s="1004" t="str">
        <f>IF(W241=".",".",SUM($S241:W241))</f>
        <v>.</v>
      </c>
      <c r="AN241" s="1004" t="str">
        <f>IF(X241=".",".",SUM($S241:X241))</f>
        <v>.</v>
      </c>
      <c r="AO241" s="1005" t="str">
        <f>IF(Y241=".",".",SUM($S241:Y241))</f>
        <v>.</v>
      </c>
      <c r="AP241" s="116"/>
      <c r="AQ241" s="1006" t="str">
        <f t="shared" si="136"/>
        <v>.</v>
      </c>
      <c r="AR241" s="1007" t="str">
        <f t="shared" si="137"/>
        <v>.</v>
      </c>
      <c r="AS241" s="1007" t="str">
        <f t="shared" si="138"/>
        <v>.</v>
      </c>
      <c r="AT241" s="1007" t="str">
        <f t="shared" si="139"/>
        <v>.</v>
      </c>
      <c r="AU241" s="1007" t="str">
        <f t="shared" si="140"/>
        <v>.</v>
      </c>
      <c r="AV241" s="1007" t="str">
        <f t="shared" si="141"/>
        <v>.</v>
      </c>
      <c r="AW241" s="990" t="str">
        <f t="shared" si="142"/>
        <v>.</v>
      </c>
      <c r="AX241" s="327"/>
      <c r="AY241" s="116"/>
      <c r="AZ241" s="1474"/>
      <c r="BA241" s="1474"/>
      <c r="BB241" s="1474"/>
    </row>
    <row r="242" spans="1:54" s="189" customFormat="1" x14ac:dyDescent="0.2">
      <c r="A242" s="183"/>
      <c r="B242" s="325"/>
      <c r="C242" s="473" t="str">
        <f t="shared" si="127"/>
        <v>Special rate</v>
      </c>
      <c r="D242" s="473" t="str">
        <f t="shared" si="127"/>
        <v/>
      </c>
      <c r="E242" s="837" t="str">
        <f t="shared" si="124"/>
        <v>.</v>
      </c>
      <c r="F242" s="878"/>
      <c r="G242" s="874"/>
      <c r="H242" s="874"/>
      <c r="I242" s="874"/>
      <c r="J242" s="874"/>
      <c r="K242" s="874"/>
      <c r="L242" s="874"/>
      <c r="M242" s="333"/>
      <c r="N242" s="116"/>
      <c r="O242" s="1019">
        <f t="shared" si="128"/>
        <v>0</v>
      </c>
      <c r="P242" s="1020">
        <f t="shared" si="128"/>
        <v>0</v>
      </c>
      <c r="Q242" s="101"/>
      <c r="R242" s="325"/>
      <c r="S242" s="1003" t="str">
        <f t="shared" si="123"/>
        <v>.</v>
      </c>
      <c r="T242" s="1004" t="str">
        <f t="shared" si="123"/>
        <v>.</v>
      </c>
      <c r="U242" s="1004" t="str">
        <f t="shared" si="123"/>
        <v>.</v>
      </c>
      <c r="V242" s="1004" t="str">
        <f t="shared" si="123"/>
        <v>.</v>
      </c>
      <c r="W242" s="1004" t="str">
        <f t="shared" si="123"/>
        <v>.</v>
      </c>
      <c r="X242" s="1004" t="str">
        <f t="shared" si="123"/>
        <v>.</v>
      </c>
      <c r="Y242" s="1005" t="str">
        <f t="shared" si="123"/>
        <v>.</v>
      </c>
      <c r="Z242" s="116"/>
      <c r="AA242" s="1006" t="str">
        <f t="shared" si="129"/>
        <v>.</v>
      </c>
      <c r="AB242" s="1007" t="str">
        <f t="shared" si="130"/>
        <v>.</v>
      </c>
      <c r="AC242" s="1007" t="str">
        <f t="shared" si="131"/>
        <v>.</v>
      </c>
      <c r="AD242" s="1007" t="str">
        <f t="shared" si="132"/>
        <v>.</v>
      </c>
      <c r="AE242" s="1007" t="str">
        <f t="shared" si="133"/>
        <v>.</v>
      </c>
      <c r="AF242" s="1007" t="str">
        <f t="shared" si="134"/>
        <v>.</v>
      </c>
      <c r="AG242" s="990" t="str">
        <f t="shared" si="135"/>
        <v>.</v>
      </c>
      <c r="AH242" s="116"/>
      <c r="AI242" s="1003" t="str">
        <f>IF(S242=".",".",SUM($S242:S242))</f>
        <v>.</v>
      </c>
      <c r="AJ242" s="1004" t="str">
        <f>IF(T242=".",".",SUM($S242:T242))</f>
        <v>.</v>
      </c>
      <c r="AK242" s="1004" t="str">
        <f>IF(U242=".",".",SUM($S242:U242))</f>
        <v>.</v>
      </c>
      <c r="AL242" s="1004" t="str">
        <f>IF(V242=".",".",SUM($S242:V242))</f>
        <v>.</v>
      </c>
      <c r="AM242" s="1004" t="str">
        <f>IF(W242=".",".",SUM($S242:W242))</f>
        <v>.</v>
      </c>
      <c r="AN242" s="1004" t="str">
        <f>IF(X242=".",".",SUM($S242:X242))</f>
        <v>.</v>
      </c>
      <c r="AO242" s="1005" t="str">
        <f>IF(Y242=".",".",SUM($S242:Y242))</f>
        <v>.</v>
      </c>
      <c r="AP242" s="116"/>
      <c r="AQ242" s="1006" t="str">
        <f t="shared" si="136"/>
        <v>.</v>
      </c>
      <c r="AR242" s="1007" t="str">
        <f t="shared" si="137"/>
        <v>.</v>
      </c>
      <c r="AS242" s="1007" t="str">
        <f t="shared" si="138"/>
        <v>.</v>
      </c>
      <c r="AT242" s="1007" t="str">
        <f t="shared" si="139"/>
        <v>.</v>
      </c>
      <c r="AU242" s="1007" t="str">
        <f t="shared" si="140"/>
        <v>.</v>
      </c>
      <c r="AV242" s="1007" t="str">
        <f t="shared" si="141"/>
        <v>.</v>
      </c>
      <c r="AW242" s="990" t="str">
        <f t="shared" si="142"/>
        <v>.</v>
      </c>
      <c r="AX242" s="327"/>
      <c r="AY242" s="116"/>
      <c r="AZ242" s="1474"/>
      <c r="BA242" s="1474"/>
      <c r="BB242" s="1474"/>
    </row>
    <row r="243" spans="1:54" s="189" customFormat="1" x14ac:dyDescent="0.2">
      <c r="A243" s="183"/>
      <c r="B243" s="325"/>
      <c r="C243" s="473" t="str">
        <f t="shared" si="127"/>
        <v>Special rate</v>
      </c>
      <c r="D243" s="473" t="str">
        <f t="shared" si="127"/>
        <v/>
      </c>
      <c r="E243" s="837" t="str">
        <f t="shared" si="124"/>
        <v>.</v>
      </c>
      <c r="F243" s="878"/>
      <c r="G243" s="874"/>
      <c r="H243" s="874"/>
      <c r="I243" s="874"/>
      <c r="J243" s="874"/>
      <c r="K243" s="874"/>
      <c r="L243" s="874"/>
      <c r="M243" s="333"/>
      <c r="N243" s="116"/>
      <c r="O243" s="1019">
        <f t="shared" si="128"/>
        <v>0</v>
      </c>
      <c r="P243" s="1020">
        <f t="shared" si="128"/>
        <v>0</v>
      </c>
      <c r="Q243" s="101"/>
      <c r="R243" s="325"/>
      <c r="S243" s="1003" t="str">
        <f t="shared" si="123"/>
        <v>.</v>
      </c>
      <c r="T243" s="1004" t="str">
        <f t="shared" si="123"/>
        <v>.</v>
      </c>
      <c r="U243" s="1004" t="str">
        <f t="shared" si="123"/>
        <v>.</v>
      </c>
      <c r="V243" s="1004" t="str">
        <f t="shared" si="123"/>
        <v>.</v>
      </c>
      <c r="W243" s="1004" t="str">
        <f t="shared" si="123"/>
        <v>.</v>
      </c>
      <c r="X243" s="1004" t="str">
        <f t="shared" si="123"/>
        <v>.</v>
      </c>
      <c r="Y243" s="1005" t="str">
        <f t="shared" si="123"/>
        <v>.</v>
      </c>
      <c r="Z243" s="116"/>
      <c r="AA243" s="1006" t="str">
        <f t="shared" si="129"/>
        <v>.</v>
      </c>
      <c r="AB243" s="1007" t="str">
        <f t="shared" si="130"/>
        <v>.</v>
      </c>
      <c r="AC243" s="1007" t="str">
        <f t="shared" si="131"/>
        <v>.</v>
      </c>
      <c r="AD243" s="1007" t="str">
        <f t="shared" si="132"/>
        <v>.</v>
      </c>
      <c r="AE243" s="1007" t="str">
        <f t="shared" si="133"/>
        <v>.</v>
      </c>
      <c r="AF243" s="1007" t="str">
        <f t="shared" si="134"/>
        <v>.</v>
      </c>
      <c r="AG243" s="990" t="str">
        <f t="shared" si="135"/>
        <v>.</v>
      </c>
      <c r="AH243" s="116"/>
      <c r="AI243" s="1003" t="str">
        <f>IF(S243=".",".",SUM($S243:S243))</f>
        <v>.</v>
      </c>
      <c r="AJ243" s="1004" t="str">
        <f>IF(T243=".",".",SUM($S243:T243))</f>
        <v>.</v>
      </c>
      <c r="AK243" s="1004" t="str">
        <f>IF(U243=".",".",SUM($S243:U243))</f>
        <v>.</v>
      </c>
      <c r="AL243" s="1004" t="str">
        <f>IF(V243=".",".",SUM($S243:V243))</f>
        <v>.</v>
      </c>
      <c r="AM243" s="1004" t="str">
        <f>IF(W243=".",".",SUM($S243:W243))</f>
        <v>.</v>
      </c>
      <c r="AN243" s="1004" t="str">
        <f>IF(X243=".",".",SUM($S243:X243))</f>
        <v>.</v>
      </c>
      <c r="AO243" s="1005" t="str">
        <f>IF(Y243=".",".",SUM($S243:Y243))</f>
        <v>.</v>
      </c>
      <c r="AP243" s="116"/>
      <c r="AQ243" s="1006" t="str">
        <f t="shared" si="136"/>
        <v>.</v>
      </c>
      <c r="AR243" s="1007" t="str">
        <f t="shared" si="137"/>
        <v>.</v>
      </c>
      <c r="AS243" s="1007" t="str">
        <f t="shared" si="138"/>
        <v>.</v>
      </c>
      <c r="AT243" s="1007" t="str">
        <f t="shared" si="139"/>
        <v>.</v>
      </c>
      <c r="AU243" s="1007" t="str">
        <f t="shared" si="140"/>
        <v>.</v>
      </c>
      <c r="AV243" s="1007" t="str">
        <f t="shared" si="141"/>
        <v>.</v>
      </c>
      <c r="AW243" s="990" t="str">
        <f t="shared" si="142"/>
        <v>.</v>
      </c>
      <c r="AX243" s="327"/>
      <c r="AY243" s="116"/>
      <c r="AZ243" s="1474"/>
      <c r="BA243" s="1474"/>
      <c r="BB243" s="1474"/>
    </row>
    <row r="244" spans="1:54" s="189" customFormat="1" x14ac:dyDescent="0.2">
      <c r="A244" s="183"/>
      <c r="B244" s="325"/>
      <c r="C244" s="473" t="str">
        <f t="shared" si="127"/>
        <v>Special rate</v>
      </c>
      <c r="D244" s="473" t="str">
        <f t="shared" si="127"/>
        <v/>
      </c>
      <c r="E244" s="837" t="str">
        <f t="shared" si="124"/>
        <v>.</v>
      </c>
      <c r="F244" s="878"/>
      <c r="G244" s="874"/>
      <c r="H244" s="874"/>
      <c r="I244" s="874"/>
      <c r="J244" s="874"/>
      <c r="K244" s="874"/>
      <c r="L244" s="874"/>
      <c r="M244" s="333"/>
      <c r="N244" s="116"/>
      <c r="O244" s="1019">
        <f t="shared" si="128"/>
        <v>0</v>
      </c>
      <c r="P244" s="1020">
        <f t="shared" si="128"/>
        <v>0</v>
      </c>
      <c r="Q244" s="101"/>
      <c r="R244" s="325"/>
      <c r="S244" s="1003" t="str">
        <f t="shared" si="123"/>
        <v>.</v>
      </c>
      <c r="T244" s="1004" t="str">
        <f t="shared" si="123"/>
        <v>.</v>
      </c>
      <c r="U244" s="1004" t="str">
        <f t="shared" si="123"/>
        <v>.</v>
      </c>
      <c r="V244" s="1004" t="str">
        <f t="shared" si="123"/>
        <v>.</v>
      </c>
      <c r="W244" s="1004" t="str">
        <f t="shared" si="123"/>
        <v>.</v>
      </c>
      <c r="X244" s="1004" t="str">
        <f t="shared" si="123"/>
        <v>.</v>
      </c>
      <c r="Y244" s="1005" t="str">
        <f t="shared" si="123"/>
        <v>.</v>
      </c>
      <c r="Z244" s="116"/>
      <c r="AA244" s="1006" t="str">
        <f t="shared" si="129"/>
        <v>.</v>
      </c>
      <c r="AB244" s="1007" t="str">
        <f t="shared" si="130"/>
        <v>.</v>
      </c>
      <c r="AC244" s="1007" t="str">
        <f t="shared" si="131"/>
        <v>.</v>
      </c>
      <c r="AD244" s="1007" t="str">
        <f t="shared" si="132"/>
        <v>.</v>
      </c>
      <c r="AE244" s="1007" t="str">
        <f t="shared" si="133"/>
        <v>.</v>
      </c>
      <c r="AF244" s="1007" t="str">
        <f t="shared" si="134"/>
        <v>.</v>
      </c>
      <c r="AG244" s="990" t="str">
        <f t="shared" si="135"/>
        <v>.</v>
      </c>
      <c r="AH244" s="116"/>
      <c r="AI244" s="1003" t="str">
        <f>IF(S244=".",".",SUM($S244:S244))</f>
        <v>.</v>
      </c>
      <c r="AJ244" s="1004" t="str">
        <f>IF(T244=".",".",SUM($S244:T244))</f>
        <v>.</v>
      </c>
      <c r="AK244" s="1004" t="str">
        <f>IF(U244=".",".",SUM($S244:U244))</f>
        <v>.</v>
      </c>
      <c r="AL244" s="1004" t="str">
        <f>IF(V244=".",".",SUM($S244:V244))</f>
        <v>.</v>
      </c>
      <c r="AM244" s="1004" t="str">
        <f>IF(W244=".",".",SUM($S244:W244))</f>
        <v>.</v>
      </c>
      <c r="AN244" s="1004" t="str">
        <f>IF(X244=".",".",SUM($S244:X244))</f>
        <v>.</v>
      </c>
      <c r="AO244" s="1005" t="str">
        <f>IF(Y244=".",".",SUM($S244:Y244))</f>
        <v>.</v>
      </c>
      <c r="AP244" s="116"/>
      <c r="AQ244" s="1006" t="str">
        <f t="shared" si="136"/>
        <v>.</v>
      </c>
      <c r="AR244" s="1007" t="str">
        <f t="shared" si="137"/>
        <v>.</v>
      </c>
      <c r="AS244" s="1007" t="str">
        <f t="shared" si="138"/>
        <v>.</v>
      </c>
      <c r="AT244" s="1007" t="str">
        <f t="shared" si="139"/>
        <v>.</v>
      </c>
      <c r="AU244" s="1007" t="str">
        <f t="shared" si="140"/>
        <v>.</v>
      </c>
      <c r="AV244" s="1007" t="str">
        <f t="shared" si="141"/>
        <v>.</v>
      </c>
      <c r="AW244" s="990" t="str">
        <f t="shared" si="142"/>
        <v>.</v>
      </c>
      <c r="AX244" s="327"/>
      <c r="AY244" s="116"/>
      <c r="AZ244" s="1474"/>
      <c r="BA244" s="1474"/>
      <c r="BB244" s="1474"/>
    </row>
    <row r="245" spans="1:54" s="189" customFormat="1" x14ac:dyDescent="0.2">
      <c r="A245" s="183"/>
      <c r="B245" s="325"/>
      <c r="C245" s="473" t="str">
        <f t="shared" si="127"/>
        <v>Special rate</v>
      </c>
      <c r="D245" s="473" t="str">
        <f t="shared" si="127"/>
        <v/>
      </c>
      <c r="E245" s="837" t="str">
        <f t="shared" si="124"/>
        <v>.</v>
      </c>
      <c r="F245" s="878"/>
      <c r="G245" s="874"/>
      <c r="H245" s="874"/>
      <c r="I245" s="874"/>
      <c r="J245" s="874"/>
      <c r="K245" s="874"/>
      <c r="L245" s="874"/>
      <c r="M245" s="333"/>
      <c r="N245" s="116"/>
      <c r="O245" s="1019">
        <f t="shared" si="128"/>
        <v>0</v>
      </c>
      <c r="P245" s="1020">
        <f t="shared" si="128"/>
        <v>0</v>
      </c>
      <c r="Q245" s="101"/>
      <c r="R245" s="325"/>
      <c r="S245" s="1003" t="str">
        <f t="shared" si="123"/>
        <v>.</v>
      </c>
      <c r="T245" s="1004" t="str">
        <f t="shared" si="123"/>
        <v>.</v>
      </c>
      <c r="U245" s="1004" t="str">
        <f t="shared" si="123"/>
        <v>.</v>
      </c>
      <c r="V245" s="1004" t="str">
        <f t="shared" si="123"/>
        <v>.</v>
      </c>
      <c r="W245" s="1004" t="str">
        <f t="shared" si="123"/>
        <v>.</v>
      </c>
      <c r="X245" s="1004" t="str">
        <f t="shared" si="123"/>
        <v>.</v>
      </c>
      <c r="Y245" s="1005" t="str">
        <f t="shared" si="123"/>
        <v>.</v>
      </c>
      <c r="Z245" s="116"/>
      <c r="AA245" s="1006" t="str">
        <f t="shared" si="129"/>
        <v>.</v>
      </c>
      <c r="AB245" s="1007" t="str">
        <f t="shared" si="130"/>
        <v>.</v>
      </c>
      <c r="AC245" s="1007" t="str">
        <f t="shared" si="131"/>
        <v>.</v>
      </c>
      <c r="AD245" s="1007" t="str">
        <f t="shared" si="132"/>
        <v>.</v>
      </c>
      <c r="AE245" s="1007" t="str">
        <f t="shared" si="133"/>
        <v>.</v>
      </c>
      <c r="AF245" s="1007" t="str">
        <f t="shared" si="134"/>
        <v>.</v>
      </c>
      <c r="AG245" s="990" t="str">
        <f t="shared" si="135"/>
        <v>.</v>
      </c>
      <c r="AH245" s="116"/>
      <c r="AI245" s="1003" t="str">
        <f>IF(S245=".",".",SUM($S245:S245))</f>
        <v>.</v>
      </c>
      <c r="AJ245" s="1004" t="str">
        <f>IF(T245=".",".",SUM($S245:T245))</f>
        <v>.</v>
      </c>
      <c r="AK245" s="1004" t="str">
        <f>IF(U245=".",".",SUM($S245:U245))</f>
        <v>.</v>
      </c>
      <c r="AL245" s="1004" t="str">
        <f>IF(V245=".",".",SUM($S245:V245))</f>
        <v>.</v>
      </c>
      <c r="AM245" s="1004" t="str">
        <f>IF(W245=".",".",SUM($S245:W245))</f>
        <v>.</v>
      </c>
      <c r="AN245" s="1004" t="str">
        <f>IF(X245=".",".",SUM($S245:X245))</f>
        <v>.</v>
      </c>
      <c r="AO245" s="1005" t="str">
        <f>IF(Y245=".",".",SUM($S245:Y245))</f>
        <v>.</v>
      </c>
      <c r="AP245" s="116"/>
      <c r="AQ245" s="1006" t="str">
        <f t="shared" si="136"/>
        <v>.</v>
      </c>
      <c r="AR245" s="1007" t="str">
        <f t="shared" si="137"/>
        <v>.</v>
      </c>
      <c r="AS245" s="1007" t="str">
        <f t="shared" si="138"/>
        <v>.</v>
      </c>
      <c r="AT245" s="1007" t="str">
        <f t="shared" si="139"/>
        <v>.</v>
      </c>
      <c r="AU245" s="1007" t="str">
        <f t="shared" si="140"/>
        <v>.</v>
      </c>
      <c r="AV245" s="1007" t="str">
        <f t="shared" si="141"/>
        <v>.</v>
      </c>
      <c r="AW245" s="990" t="str">
        <f t="shared" si="142"/>
        <v>.</v>
      </c>
      <c r="AX245" s="327"/>
      <c r="AY245" s="116"/>
      <c r="AZ245" s="1474"/>
      <c r="BA245" s="1474"/>
      <c r="BB245" s="1474"/>
    </row>
    <row r="246" spans="1:54" s="189" customFormat="1" x14ac:dyDescent="0.2">
      <c r="A246" s="183"/>
      <c r="B246" s="325"/>
      <c r="C246" s="473" t="str">
        <f t="shared" si="127"/>
        <v>Special rate</v>
      </c>
      <c r="D246" s="473" t="str">
        <f t="shared" si="127"/>
        <v/>
      </c>
      <c r="E246" s="837" t="str">
        <f t="shared" si="124"/>
        <v>.</v>
      </c>
      <c r="F246" s="878"/>
      <c r="G246" s="874"/>
      <c r="H246" s="874"/>
      <c r="I246" s="874"/>
      <c r="J246" s="874"/>
      <c r="K246" s="874"/>
      <c r="L246" s="874"/>
      <c r="M246" s="333"/>
      <c r="N246" s="116"/>
      <c r="O246" s="1019">
        <f t="shared" si="128"/>
        <v>0</v>
      </c>
      <c r="P246" s="1020">
        <f t="shared" si="128"/>
        <v>0</v>
      </c>
      <c r="Q246" s="101"/>
      <c r="R246" s="325"/>
      <c r="S246" s="1003" t="str">
        <f t="shared" si="123"/>
        <v>.</v>
      </c>
      <c r="T246" s="1004" t="str">
        <f t="shared" si="123"/>
        <v>.</v>
      </c>
      <c r="U246" s="1004" t="str">
        <f t="shared" si="123"/>
        <v>.</v>
      </c>
      <c r="V246" s="1004" t="str">
        <f t="shared" si="123"/>
        <v>.</v>
      </c>
      <c r="W246" s="1004" t="str">
        <f t="shared" si="123"/>
        <v>.</v>
      </c>
      <c r="X246" s="1004" t="str">
        <f t="shared" si="123"/>
        <v>.</v>
      </c>
      <c r="Y246" s="1005" t="str">
        <f t="shared" si="123"/>
        <v>.</v>
      </c>
      <c r="Z246" s="116"/>
      <c r="AA246" s="1006" t="str">
        <f t="shared" si="129"/>
        <v>.</v>
      </c>
      <c r="AB246" s="1007" t="str">
        <f t="shared" si="130"/>
        <v>.</v>
      </c>
      <c r="AC246" s="1007" t="str">
        <f t="shared" si="131"/>
        <v>.</v>
      </c>
      <c r="AD246" s="1007" t="str">
        <f t="shared" si="132"/>
        <v>.</v>
      </c>
      <c r="AE246" s="1007" t="str">
        <f t="shared" si="133"/>
        <v>.</v>
      </c>
      <c r="AF246" s="1007" t="str">
        <f t="shared" si="134"/>
        <v>.</v>
      </c>
      <c r="AG246" s="990" t="str">
        <f t="shared" si="135"/>
        <v>.</v>
      </c>
      <c r="AH246" s="116"/>
      <c r="AI246" s="1003" t="str">
        <f>IF(S246=".",".",SUM($S246:S246))</f>
        <v>.</v>
      </c>
      <c r="AJ246" s="1004" t="str">
        <f>IF(T246=".",".",SUM($S246:T246))</f>
        <v>.</v>
      </c>
      <c r="AK246" s="1004" t="str">
        <f>IF(U246=".",".",SUM($S246:U246))</f>
        <v>.</v>
      </c>
      <c r="AL246" s="1004" t="str">
        <f>IF(V246=".",".",SUM($S246:V246))</f>
        <v>.</v>
      </c>
      <c r="AM246" s="1004" t="str">
        <f>IF(W246=".",".",SUM($S246:W246))</f>
        <v>.</v>
      </c>
      <c r="AN246" s="1004" t="str">
        <f>IF(X246=".",".",SUM($S246:X246))</f>
        <v>.</v>
      </c>
      <c r="AO246" s="1005" t="str">
        <f>IF(Y246=".",".",SUM($S246:Y246))</f>
        <v>.</v>
      </c>
      <c r="AP246" s="116"/>
      <c r="AQ246" s="1006" t="str">
        <f t="shared" si="136"/>
        <v>.</v>
      </c>
      <c r="AR246" s="1007" t="str">
        <f t="shared" si="137"/>
        <v>.</v>
      </c>
      <c r="AS246" s="1007" t="str">
        <f t="shared" si="138"/>
        <v>.</v>
      </c>
      <c r="AT246" s="1007" t="str">
        <f t="shared" si="139"/>
        <v>.</v>
      </c>
      <c r="AU246" s="1007" t="str">
        <f t="shared" si="140"/>
        <v>.</v>
      </c>
      <c r="AV246" s="1007" t="str">
        <f t="shared" si="141"/>
        <v>.</v>
      </c>
      <c r="AW246" s="990" t="str">
        <f t="shared" si="142"/>
        <v>.</v>
      </c>
      <c r="AX246" s="327"/>
      <c r="AY246" s="116"/>
      <c r="AZ246" s="1474"/>
      <c r="BA246" s="1474"/>
      <c r="BB246" s="1474"/>
    </row>
    <row r="247" spans="1:54" s="189" customFormat="1" x14ac:dyDescent="0.2">
      <c r="A247" s="183"/>
      <c r="B247" s="325"/>
      <c r="C247" s="473" t="str">
        <f t="shared" si="127"/>
        <v>Special rate</v>
      </c>
      <c r="D247" s="473" t="str">
        <f t="shared" si="127"/>
        <v/>
      </c>
      <c r="E247" s="837" t="str">
        <f t="shared" si="124"/>
        <v>.</v>
      </c>
      <c r="F247" s="878"/>
      <c r="G247" s="874"/>
      <c r="H247" s="874"/>
      <c r="I247" s="874"/>
      <c r="J247" s="874"/>
      <c r="K247" s="874"/>
      <c r="L247" s="874"/>
      <c r="M247" s="333"/>
      <c r="N247" s="116"/>
      <c r="O247" s="1019">
        <f t="shared" si="128"/>
        <v>0</v>
      </c>
      <c r="P247" s="1020">
        <f t="shared" si="128"/>
        <v>0</v>
      </c>
      <c r="Q247" s="101"/>
      <c r="R247" s="325"/>
      <c r="S247" s="1003" t="str">
        <f t="shared" si="123"/>
        <v>.</v>
      </c>
      <c r="T247" s="1004" t="str">
        <f t="shared" si="123"/>
        <v>.</v>
      </c>
      <c r="U247" s="1004" t="str">
        <f t="shared" si="123"/>
        <v>.</v>
      </c>
      <c r="V247" s="1004" t="str">
        <f t="shared" si="123"/>
        <v>.</v>
      </c>
      <c r="W247" s="1004" t="str">
        <f t="shared" si="123"/>
        <v>.</v>
      </c>
      <c r="X247" s="1004" t="str">
        <f t="shared" si="123"/>
        <v>.</v>
      </c>
      <c r="Y247" s="1005" t="str">
        <f t="shared" si="123"/>
        <v>.</v>
      </c>
      <c r="Z247" s="116"/>
      <c r="AA247" s="1006" t="str">
        <f t="shared" si="129"/>
        <v>.</v>
      </c>
      <c r="AB247" s="1007" t="str">
        <f t="shared" si="130"/>
        <v>.</v>
      </c>
      <c r="AC247" s="1007" t="str">
        <f t="shared" si="131"/>
        <v>.</v>
      </c>
      <c r="AD247" s="1007" t="str">
        <f t="shared" si="132"/>
        <v>.</v>
      </c>
      <c r="AE247" s="1007" t="str">
        <f t="shared" si="133"/>
        <v>.</v>
      </c>
      <c r="AF247" s="1007" t="str">
        <f t="shared" si="134"/>
        <v>.</v>
      </c>
      <c r="AG247" s="990" t="str">
        <f t="shared" si="135"/>
        <v>.</v>
      </c>
      <c r="AH247" s="116"/>
      <c r="AI247" s="1003" t="str">
        <f>IF(S247=".",".",SUM($S247:S247))</f>
        <v>.</v>
      </c>
      <c r="AJ247" s="1004" t="str">
        <f>IF(T247=".",".",SUM($S247:T247))</f>
        <v>.</v>
      </c>
      <c r="AK247" s="1004" t="str">
        <f>IF(U247=".",".",SUM($S247:U247))</f>
        <v>.</v>
      </c>
      <c r="AL247" s="1004" t="str">
        <f>IF(V247=".",".",SUM($S247:V247))</f>
        <v>.</v>
      </c>
      <c r="AM247" s="1004" t="str">
        <f>IF(W247=".",".",SUM($S247:W247))</f>
        <v>.</v>
      </c>
      <c r="AN247" s="1004" t="str">
        <f>IF(X247=".",".",SUM($S247:X247))</f>
        <v>.</v>
      </c>
      <c r="AO247" s="1005" t="str">
        <f>IF(Y247=".",".",SUM($S247:Y247))</f>
        <v>.</v>
      </c>
      <c r="AP247" s="116"/>
      <c r="AQ247" s="1006" t="str">
        <f t="shared" si="136"/>
        <v>.</v>
      </c>
      <c r="AR247" s="1007" t="str">
        <f t="shared" si="137"/>
        <v>.</v>
      </c>
      <c r="AS247" s="1007" t="str">
        <f t="shared" si="138"/>
        <v>.</v>
      </c>
      <c r="AT247" s="1007" t="str">
        <f t="shared" si="139"/>
        <v>.</v>
      </c>
      <c r="AU247" s="1007" t="str">
        <f t="shared" si="140"/>
        <v>.</v>
      </c>
      <c r="AV247" s="1007" t="str">
        <f t="shared" si="141"/>
        <v>.</v>
      </c>
      <c r="AW247" s="990" t="str">
        <f t="shared" si="142"/>
        <v>.</v>
      </c>
      <c r="AX247" s="327"/>
      <c r="AY247" s="116"/>
      <c r="AZ247" s="1474"/>
      <c r="BA247" s="1474"/>
      <c r="BB247" s="1474"/>
    </row>
    <row r="248" spans="1:54" s="189" customFormat="1" x14ac:dyDescent="0.2">
      <c r="A248" s="183"/>
      <c r="B248" s="325"/>
      <c r="C248" s="473" t="str">
        <f t="shared" si="127"/>
        <v>Special rate</v>
      </c>
      <c r="D248" s="473" t="str">
        <f t="shared" si="127"/>
        <v/>
      </c>
      <c r="E248" s="837" t="str">
        <f t="shared" si="124"/>
        <v>.</v>
      </c>
      <c r="F248" s="878"/>
      <c r="G248" s="874"/>
      <c r="H248" s="874"/>
      <c r="I248" s="874"/>
      <c r="J248" s="874"/>
      <c r="K248" s="874"/>
      <c r="L248" s="874"/>
      <c r="M248" s="333"/>
      <c r="N248" s="116"/>
      <c r="O248" s="1019">
        <f t="shared" si="128"/>
        <v>0</v>
      </c>
      <c r="P248" s="1020">
        <f t="shared" si="128"/>
        <v>0</v>
      </c>
      <c r="Q248" s="101"/>
      <c r="R248" s="325"/>
      <c r="S248" s="1003" t="str">
        <f t="shared" si="123"/>
        <v>.</v>
      </c>
      <c r="T248" s="1004" t="str">
        <f t="shared" si="123"/>
        <v>.</v>
      </c>
      <c r="U248" s="1004" t="str">
        <f t="shared" si="123"/>
        <v>.</v>
      </c>
      <c r="V248" s="1004" t="str">
        <f t="shared" si="123"/>
        <v>.</v>
      </c>
      <c r="W248" s="1004" t="str">
        <f t="shared" si="123"/>
        <v>.</v>
      </c>
      <c r="X248" s="1004" t="str">
        <f t="shared" si="123"/>
        <v>.</v>
      </c>
      <c r="Y248" s="1005" t="str">
        <f t="shared" si="123"/>
        <v>.</v>
      </c>
      <c r="Z248" s="116"/>
      <c r="AA248" s="1006" t="str">
        <f t="shared" si="129"/>
        <v>.</v>
      </c>
      <c r="AB248" s="1007" t="str">
        <f t="shared" si="130"/>
        <v>.</v>
      </c>
      <c r="AC248" s="1007" t="str">
        <f t="shared" si="131"/>
        <v>.</v>
      </c>
      <c r="AD248" s="1007" t="str">
        <f t="shared" si="132"/>
        <v>.</v>
      </c>
      <c r="AE248" s="1007" t="str">
        <f t="shared" si="133"/>
        <v>.</v>
      </c>
      <c r="AF248" s="1007" t="str">
        <f t="shared" si="134"/>
        <v>.</v>
      </c>
      <c r="AG248" s="990" t="str">
        <f t="shared" si="135"/>
        <v>.</v>
      </c>
      <c r="AH248" s="116"/>
      <c r="AI248" s="1003" t="str">
        <f>IF(S248=".",".",SUM($S248:S248))</f>
        <v>.</v>
      </c>
      <c r="AJ248" s="1004" t="str">
        <f>IF(T248=".",".",SUM($S248:T248))</f>
        <v>.</v>
      </c>
      <c r="AK248" s="1004" t="str">
        <f>IF(U248=".",".",SUM($S248:U248))</f>
        <v>.</v>
      </c>
      <c r="AL248" s="1004" t="str">
        <f>IF(V248=".",".",SUM($S248:V248))</f>
        <v>.</v>
      </c>
      <c r="AM248" s="1004" t="str">
        <f>IF(W248=".",".",SUM($S248:W248))</f>
        <v>.</v>
      </c>
      <c r="AN248" s="1004" t="str">
        <f>IF(X248=".",".",SUM($S248:X248))</f>
        <v>.</v>
      </c>
      <c r="AO248" s="1005" t="str">
        <f>IF(Y248=".",".",SUM($S248:Y248))</f>
        <v>.</v>
      </c>
      <c r="AP248" s="116"/>
      <c r="AQ248" s="1006" t="str">
        <f t="shared" si="136"/>
        <v>.</v>
      </c>
      <c r="AR248" s="1007" t="str">
        <f t="shared" si="137"/>
        <v>.</v>
      </c>
      <c r="AS248" s="1007" t="str">
        <f t="shared" si="138"/>
        <v>.</v>
      </c>
      <c r="AT248" s="1007" t="str">
        <f t="shared" si="139"/>
        <v>.</v>
      </c>
      <c r="AU248" s="1007" t="str">
        <f t="shared" si="140"/>
        <v>.</v>
      </c>
      <c r="AV248" s="1007" t="str">
        <f t="shared" si="141"/>
        <v>.</v>
      </c>
      <c r="AW248" s="990" t="str">
        <f t="shared" si="142"/>
        <v>.</v>
      </c>
      <c r="AX248" s="327"/>
      <c r="AY248" s="116"/>
      <c r="AZ248" s="1474"/>
      <c r="BA248" s="1474"/>
      <c r="BB248" s="1474"/>
    </row>
    <row r="249" spans="1:54" s="189" customFormat="1" x14ac:dyDescent="0.2">
      <c r="A249" s="183"/>
      <c r="B249" s="325"/>
      <c r="C249" s="473" t="str">
        <f t="shared" si="127"/>
        <v>Special rate</v>
      </c>
      <c r="D249" s="473" t="str">
        <f t="shared" si="127"/>
        <v/>
      </c>
      <c r="E249" s="837" t="str">
        <f t="shared" si="124"/>
        <v>.</v>
      </c>
      <c r="F249" s="878"/>
      <c r="G249" s="874"/>
      <c r="H249" s="874"/>
      <c r="I249" s="874"/>
      <c r="J249" s="874"/>
      <c r="K249" s="874"/>
      <c r="L249" s="874"/>
      <c r="M249" s="333"/>
      <c r="N249" s="116"/>
      <c r="O249" s="1019">
        <f t="shared" si="128"/>
        <v>0</v>
      </c>
      <c r="P249" s="1020">
        <f t="shared" si="128"/>
        <v>0</v>
      </c>
      <c r="Q249" s="101"/>
      <c r="R249" s="325"/>
      <c r="S249" s="1003" t="str">
        <f t="shared" si="123"/>
        <v>.</v>
      </c>
      <c r="T249" s="1004" t="str">
        <f t="shared" si="123"/>
        <v>.</v>
      </c>
      <c r="U249" s="1004" t="str">
        <f t="shared" si="123"/>
        <v>.</v>
      </c>
      <c r="V249" s="1004" t="str">
        <f t="shared" si="123"/>
        <v>.</v>
      </c>
      <c r="W249" s="1004" t="str">
        <f t="shared" si="123"/>
        <v>.</v>
      </c>
      <c r="X249" s="1004" t="str">
        <f t="shared" si="123"/>
        <v>.</v>
      </c>
      <c r="Y249" s="1005" t="str">
        <f t="shared" si="123"/>
        <v>.</v>
      </c>
      <c r="Z249" s="116"/>
      <c r="AA249" s="1006" t="str">
        <f t="shared" si="129"/>
        <v>.</v>
      </c>
      <c r="AB249" s="1007" t="str">
        <f t="shared" si="130"/>
        <v>.</v>
      </c>
      <c r="AC249" s="1007" t="str">
        <f t="shared" si="131"/>
        <v>.</v>
      </c>
      <c r="AD249" s="1007" t="str">
        <f t="shared" si="132"/>
        <v>.</v>
      </c>
      <c r="AE249" s="1007" t="str">
        <f t="shared" si="133"/>
        <v>.</v>
      </c>
      <c r="AF249" s="1007" t="str">
        <f t="shared" si="134"/>
        <v>.</v>
      </c>
      <c r="AG249" s="990" t="str">
        <f t="shared" si="135"/>
        <v>.</v>
      </c>
      <c r="AH249" s="116"/>
      <c r="AI249" s="1003" t="str">
        <f>IF(S249=".",".",SUM($S249:S249))</f>
        <v>.</v>
      </c>
      <c r="AJ249" s="1004" t="str">
        <f>IF(T249=".",".",SUM($S249:T249))</f>
        <v>.</v>
      </c>
      <c r="AK249" s="1004" t="str">
        <f>IF(U249=".",".",SUM($S249:U249))</f>
        <v>.</v>
      </c>
      <c r="AL249" s="1004" t="str">
        <f>IF(V249=".",".",SUM($S249:V249))</f>
        <v>.</v>
      </c>
      <c r="AM249" s="1004" t="str">
        <f>IF(W249=".",".",SUM($S249:W249))</f>
        <v>.</v>
      </c>
      <c r="AN249" s="1004" t="str">
        <f>IF(X249=".",".",SUM($S249:X249))</f>
        <v>.</v>
      </c>
      <c r="AO249" s="1005" t="str">
        <f>IF(Y249=".",".",SUM($S249:Y249))</f>
        <v>.</v>
      </c>
      <c r="AP249" s="116"/>
      <c r="AQ249" s="1006" t="str">
        <f t="shared" si="136"/>
        <v>.</v>
      </c>
      <c r="AR249" s="1007" t="str">
        <f t="shared" si="137"/>
        <v>.</v>
      </c>
      <c r="AS249" s="1007" t="str">
        <f t="shared" si="138"/>
        <v>.</v>
      </c>
      <c r="AT249" s="1007" t="str">
        <f t="shared" si="139"/>
        <v>.</v>
      </c>
      <c r="AU249" s="1007" t="str">
        <f t="shared" si="140"/>
        <v>.</v>
      </c>
      <c r="AV249" s="1007" t="str">
        <f t="shared" si="141"/>
        <v>.</v>
      </c>
      <c r="AW249" s="990" t="str">
        <f t="shared" si="142"/>
        <v>.</v>
      </c>
      <c r="AX249" s="327"/>
      <c r="AY249" s="116"/>
      <c r="AZ249" s="1474"/>
      <c r="BA249" s="1474"/>
      <c r="BB249" s="1474"/>
    </row>
    <row r="250" spans="1:54" s="189" customFormat="1" x14ac:dyDescent="0.2">
      <c r="A250" s="183"/>
      <c r="B250" s="325"/>
      <c r="C250" s="198" t="str">
        <f t="shared" si="127"/>
        <v>Special rate</v>
      </c>
      <c r="D250" s="198" t="str">
        <f t="shared" si="127"/>
        <v/>
      </c>
      <c r="E250" s="838" t="str">
        <f t="shared" si="124"/>
        <v>.</v>
      </c>
      <c r="F250" s="878"/>
      <c r="G250" s="874"/>
      <c r="H250" s="874"/>
      <c r="I250" s="874"/>
      <c r="J250" s="874"/>
      <c r="K250" s="874"/>
      <c r="L250" s="874"/>
      <c r="M250" s="333"/>
      <c r="N250" s="116"/>
      <c r="O250" s="1019">
        <f t="shared" si="128"/>
        <v>0</v>
      </c>
      <c r="P250" s="1020">
        <f t="shared" si="128"/>
        <v>0</v>
      </c>
      <c r="Q250" s="101"/>
      <c r="R250" s="325"/>
      <c r="S250" s="1003" t="str">
        <f t="shared" ref="S250:Y269" si="143">IF(F250="",".",F250-E250)</f>
        <v>.</v>
      </c>
      <c r="T250" s="1004" t="str">
        <f t="shared" si="143"/>
        <v>.</v>
      </c>
      <c r="U250" s="1004" t="str">
        <f t="shared" si="143"/>
        <v>.</v>
      </c>
      <c r="V250" s="1004" t="str">
        <f t="shared" si="143"/>
        <v>.</v>
      </c>
      <c r="W250" s="1004" t="str">
        <f t="shared" si="143"/>
        <v>.</v>
      </c>
      <c r="X250" s="1004" t="str">
        <f t="shared" si="143"/>
        <v>.</v>
      </c>
      <c r="Y250" s="1005" t="str">
        <f t="shared" si="143"/>
        <v>.</v>
      </c>
      <c r="Z250" s="116"/>
      <c r="AA250" s="1006" t="str">
        <f t="shared" si="129"/>
        <v>.</v>
      </c>
      <c r="AB250" s="1007" t="str">
        <f t="shared" si="130"/>
        <v>.</v>
      </c>
      <c r="AC250" s="1007" t="str">
        <f t="shared" si="131"/>
        <v>.</v>
      </c>
      <c r="AD250" s="1007" t="str">
        <f t="shared" si="132"/>
        <v>.</v>
      </c>
      <c r="AE250" s="1007" t="str">
        <f t="shared" si="133"/>
        <v>.</v>
      </c>
      <c r="AF250" s="1007" t="str">
        <f t="shared" si="134"/>
        <v>.</v>
      </c>
      <c r="AG250" s="990" t="str">
        <f t="shared" si="135"/>
        <v>.</v>
      </c>
      <c r="AH250" s="116"/>
      <c r="AI250" s="1003" t="str">
        <f>IF(S250=".",".",SUM($S250:S250))</f>
        <v>.</v>
      </c>
      <c r="AJ250" s="1004" t="str">
        <f>IF(T250=".",".",SUM($S250:T250))</f>
        <v>.</v>
      </c>
      <c r="AK250" s="1004" t="str">
        <f>IF(U250=".",".",SUM($S250:U250))</f>
        <v>.</v>
      </c>
      <c r="AL250" s="1004" t="str">
        <f>IF(V250=".",".",SUM($S250:V250))</f>
        <v>.</v>
      </c>
      <c r="AM250" s="1004" t="str">
        <f>IF(W250=".",".",SUM($S250:W250))</f>
        <v>.</v>
      </c>
      <c r="AN250" s="1004" t="str">
        <f>IF(X250=".",".",SUM($S250:X250))</f>
        <v>.</v>
      </c>
      <c r="AO250" s="1005" t="str">
        <f>IF(Y250=".",".",SUM($S250:Y250))</f>
        <v>.</v>
      </c>
      <c r="AP250" s="116"/>
      <c r="AQ250" s="1006" t="str">
        <f t="shared" si="136"/>
        <v>.</v>
      </c>
      <c r="AR250" s="1007" t="str">
        <f t="shared" si="137"/>
        <v>.</v>
      </c>
      <c r="AS250" s="1007" t="str">
        <f t="shared" si="138"/>
        <v>.</v>
      </c>
      <c r="AT250" s="1007" t="str">
        <f t="shared" si="139"/>
        <v>.</v>
      </c>
      <c r="AU250" s="1007" t="str">
        <f t="shared" si="140"/>
        <v>.</v>
      </c>
      <c r="AV250" s="1007" t="str">
        <f t="shared" si="141"/>
        <v>.</v>
      </c>
      <c r="AW250" s="990" t="str">
        <f t="shared" si="142"/>
        <v>.</v>
      </c>
      <c r="AX250" s="327"/>
      <c r="AY250" s="116"/>
      <c r="AZ250" s="1474"/>
      <c r="BA250" s="1474"/>
      <c r="BB250" s="1474"/>
    </row>
    <row r="251" spans="1:54" s="190" customFormat="1" x14ac:dyDescent="0.2">
      <c r="A251" s="183"/>
      <c r="B251" s="334"/>
      <c r="C251" s="211"/>
      <c r="D251" s="211" t="s">
        <v>256</v>
      </c>
      <c r="E251" s="839" t="str">
        <f t="shared" si="124"/>
        <v>.</v>
      </c>
      <c r="F251" s="881" t="str">
        <f t="shared" ref="F251:L251" si="144">IF($P251=0,".",SUMPRODUCT(F233:F250,$P233:$P250)/$P251)</f>
        <v>.</v>
      </c>
      <c r="G251" s="197" t="str">
        <f t="shared" si="144"/>
        <v>.</v>
      </c>
      <c r="H251" s="197" t="str">
        <f t="shared" si="144"/>
        <v>.</v>
      </c>
      <c r="I251" s="197" t="str">
        <f t="shared" si="144"/>
        <v>.</v>
      </c>
      <c r="J251" s="197" t="str">
        <f t="shared" si="144"/>
        <v>.</v>
      </c>
      <c r="K251" s="197" t="str">
        <f t="shared" si="144"/>
        <v>.</v>
      </c>
      <c r="L251" s="197" t="str">
        <f t="shared" si="144"/>
        <v>.</v>
      </c>
      <c r="M251" s="333"/>
      <c r="N251" s="144"/>
      <c r="O251" s="1021">
        <f t="shared" si="128"/>
        <v>0</v>
      </c>
      <c r="P251" s="1022">
        <f t="shared" si="128"/>
        <v>0</v>
      </c>
      <c r="Q251" s="102"/>
      <c r="R251" s="334"/>
      <c r="S251" s="1012" t="str">
        <f t="shared" ref="S251:Y251" si="145">IF(F251=".",".",F251-E251)</f>
        <v>.</v>
      </c>
      <c r="T251" s="1013" t="str">
        <f t="shared" si="145"/>
        <v>.</v>
      </c>
      <c r="U251" s="1013" t="str">
        <f t="shared" si="145"/>
        <v>.</v>
      </c>
      <c r="V251" s="1013" t="str">
        <f t="shared" si="145"/>
        <v>.</v>
      </c>
      <c r="W251" s="1013" t="str">
        <f t="shared" si="145"/>
        <v>.</v>
      </c>
      <c r="X251" s="1013" t="str">
        <f t="shared" si="145"/>
        <v>.</v>
      </c>
      <c r="Y251" s="1014" t="str">
        <f t="shared" si="145"/>
        <v>.</v>
      </c>
      <c r="Z251" s="144"/>
      <c r="AA251" s="1516" t="str">
        <f t="shared" si="129"/>
        <v>.</v>
      </c>
      <c r="AB251" s="1517" t="str">
        <f t="shared" si="130"/>
        <v>.</v>
      </c>
      <c r="AC251" s="1517" t="str">
        <f t="shared" si="131"/>
        <v>.</v>
      </c>
      <c r="AD251" s="1517" t="str">
        <f t="shared" si="132"/>
        <v>.</v>
      </c>
      <c r="AE251" s="1517" t="str">
        <f t="shared" si="133"/>
        <v>.</v>
      </c>
      <c r="AF251" s="1517" t="str">
        <f t="shared" si="134"/>
        <v>.</v>
      </c>
      <c r="AG251" s="1518" t="str">
        <f t="shared" si="135"/>
        <v>.</v>
      </c>
      <c r="AH251" s="144"/>
      <c r="AI251" s="1012" t="str">
        <f>IF(S251=".",".",SUM($S251:S251))</f>
        <v>.</v>
      </c>
      <c r="AJ251" s="1013" t="str">
        <f>IF(T251=".",".",SUM($S251:T251))</f>
        <v>.</v>
      </c>
      <c r="AK251" s="1013" t="str">
        <f>IF(U251=".",".",SUM($S251:U251))</f>
        <v>.</v>
      </c>
      <c r="AL251" s="1013" t="str">
        <f>IF(V251=".",".",SUM($S251:V251))</f>
        <v>.</v>
      </c>
      <c r="AM251" s="1013" t="str">
        <f>IF(W251=".",".",SUM($S251:W251))</f>
        <v>.</v>
      </c>
      <c r="AN251" s="1013" t="str">
        <f>IF(X251=".",".",SUM($S251:X251))</f>
        <v>.</v>
      </c>
      <c r="AO251" s="1014" t="str">
        <f>IF(Y251=".",".",SUM($S251:Y251))</f>
        <v>.</v>
      </c>
      <c r="AP251" s="116"/>
      <c r="AQ251" s="1516" t="str">
        <f t="shared" si="136"/>
        <v>.</v>
      </c>
      <c r="AR251" s="1517" t="str">
        <f t="shared" si="137"/>
        <v>.</v>
      </c>
      <c r="AS251" s="1517" t="str">
        <f t="shared" si="138"/>
        <v>.</v>
      </c>
      <c r="AT251" s="1517" t="str">
        <f t="shared" si="139"/>
        <v>.</v>
      </c>
      <c r="AU251" s="1517" t="str">
        <f t="shared" si="140"/>
        <v>.</v>
      </c>
      <c r="AV251" s="1517" t="str">
        <f t="shared" si="141"/>
        <v>.</v>
      </c>
      <c r="AW251" s="1518" t="str">
        <f t="shared" si="142"/>
        <v>.</v>
      </c>
      <c r="AX251" s="346"/>
      <c r="AY251" s="144"/>
      <c r="AZ251" s="102"/>
      <c r="BA251" s="102"/>
      <c r="BB251" s="102"/>
    </row>
    <row r="252" spans="1:54" s="189" customFormat="1" x14ac:dyDescent="0.2">
      <c r="A252" s="183"/>
      <c r="B252" s="325"/>
      <c r="C252" s="471" t="str">
        <f t="shared" ref="C252:D269" si="146">C151</f>
        <v>Mining</v>
      </c>
      <c r="D252" s="471" t="str">
        <f t="shared" si="146"/>
        <v/>
      </c>
      <c r="E252" s="836" t="str">
        <f t="shared" si="124"/>
        <v>.</v>
      </c>
      <c r="F252" s="878"/>
      <c r="G252" s="874"/>
      <c r="H252" s="874"/>
      <c r="I252" s="874"/>
      <c r="J252" s="874"/>
      <c r="K252" s="874"/>
      <c r="L252" s="874"/>
      <c r="M252" s="333"/>
      <c r="N252" s="116"/>
      <c r="O252" s="1017">
        <f t="shared" si="128"/>
        <v>0</v>
      </c>
      <c r="P252" s="1018">
        <f t="shared" si="128"/>
        <v>0</v>
      </c>
      <c r="Q252" s="101"/>
      <c r="R252" s="325"/>
      <c r="S252" s="1000" t="str">
        <f t="shared" si="143"/>
        <v>.</v>
      </c>
      <c r="T252" s="1001" t="str">
        <f t="shared" si="143"/>
        <v>.</v>
      </c>
      <c r="U252" s="1001" t="str">
        <f t="shared" si="143"/>
        <v>.</v>
      </c>
      <c r="V252" s="1001" t="str">
        <f t="shared" si="143"/>
        <v>.</v>
      </c>
      <c r="W252" s="1001" t="str">
        <f t="shared" si="143"/>
        <v>.</v>
      </c>
      <c r="X252" s="1001" t="str">
        <f t="shared" si="143"/>
        <v>.</v>
      </c>
      <c r="Y252" s="1002" t="str">
        <f t="shared" si="143"/>
        <v>.</v>
      </c>
      <c r="Z252" s="116"/>
      <c r="AA252" s="1006" t="str">
        <f t="shared" si="129"/>
        <v>.</v>
      </c>
      <c r="AB252" s="1007" t="str">
        <f t="shared" si="130"/>
        <v>.</v>
      </c>
      <c r="AC252" s="1007" t="str">
        <f t="shared" si="131"/>
        <v>.</v>
      </c>
      <c r="AD252" s="1007" t="str">
        <f t="shared" si="132"/>
        <v>.</v>
      </c>
      <c r="AE252" s="1007" t="str">
        <f t="shared" si="133"/>
        <v>.</v>
      </c>
      <c r="AF252" s="1007" t="str">
        <f t="shared" si="134"/>
        <v>.</v>
      </c>
      <c r="AG252" s="990" t="str">
        <f t="shared" si="135"/>
        <v>.</v>
      </c>
      <c r="AH252" s="116"/>
      <c r="AI252" s="1000" t="str">
        <f>IF(S252=".",".",SUM($S252:S252))</f>
        <v>.</v>
      </c>
      <c r="AJ252" s="1001" t="str">
        <f>IF(T252=".",".",SUM($S252:T252))</f>
        <v>.</v>
      </c>
      <c r="AK252" s="1001" t="str">
        <f>IF(U252=".",".",SUM($S252:U252))</f>
        <v>.</v>
      </c>
      <c r="AL252" s="1001" t="str">
        <f>IF(V252=".",".",SUM($S252:V252))</f>
        <v>.</v>
      </c>
      <c r="AM252" s="1001" t="str">
        <f>IF(W252=".",".",SUM($S252:W252))</f>
        <v>.</v>
      </c>
      <c r="AN252" s="1001" t="str">
        <f>IF(X252=".",".",SUM($S252:X252))</f>
        <v>.</v>
      </c>
      <c r="AO252" s="1002" t="str">
        <f>IF(Y252=".",".",SUM($S252:Y252))</f>
        <v>.</v>
      </c>
      <c r="AP252" s="116"/>
      <c r="AQ252" s="1006" t="str">
        <f t="shared" si="136"/>
        <v>.</v>
      </c>
      <c r="AR252" s="1007" t="str">
        <f t="shared" si="137"/>
        <v>.</v>
      </c>
      <c r="AS252" s="1007" t="str">
        <f t="shared" si="138"/>
        <v>.</v>
      </c>
      <c r="AT252" s="1007" t="str">
        <f t="shared" si="139"/>
        <v>.</v>
      </c>
      <c r="AU252" s="1007" t="str">
        <f t="shared" si="140"/>
        <v>.</v>
      </c>
      <c r="AV252" s="1007" t="str">
        <f t="shared" si="141"/>
        <v>.</v>
      </c>
      <c r="AW252" s="990" t="str">
        <f t="shared" si="142"/>
        <v>.</v>
      </c>
      <c r="AX252" s="327"/>
      <c r="AY252" s="116"/>
      <c r="AZ252" s="1474"/>
      <c r="BA252" s="1474"/>
      <c r="BB252" s="1474"/>
    </row>
    <row r="253" spans="1:54" s="189" customFormat="1" x14ac:dyDescent="0.2">
      <c r="A253" s="183"/>
      <c r="B253" s="325"/>
      <c r="C253" s="473" t="str">
        <f t="shared" si="146"/>
        <v>Mining</v>
      </c>
      <c r="D253" s="473" t="str">
        <f t="shared" si="146"/>
        <v/>
      </c>
      <c r="E253" s="837" t="str">
        <f t="shared" si="124"/>
        <v>.</v>
      </c>
      <c r="F253" s="878"/>
      <c r="G253" s="874"/>
      <c r="H253" s="874"/>
      <c r="I253" s="874"/>
      <c r="J253" s="874"/>
      <c r="K253" s="874"/>
      <c r="L253" s="874"/>
      <c r="M253" s="333"/>
      <c r="N253" s="116"/>
      <c r="O253" s="1019">
        <f t="shared" si="128"/>
        <v>0</v>
      </c>
      <c r="P253" s="1020">
        <f t="shared" si="128"/>
        <v>0</v>
      </c>
      <c r="Q253" s="101"/>
      <c r="R253" s="325"/>
      <c r="S253" s="1003" t="str">
        <f t="shared" si="143"/>
        <v>.</v>
      </c>
      <c r="T253" s="1004" t="str">
        <f t="shared" si="143"/>
        <v>.</v>
      </c>
      <c r="U253" s="1004" t="str">
        <f t="shared" si="143"/>
        <v>.</v>
      </c>
      <c r="V253" s="1004" t="str">
        <f t="shared" si="143"/>
        <v>.</v>
      </c>
      <c r="W253" s="1004" t="str">
        <f t="shared" si="143"/>
        <v>.</v>
      </c>
      <c r="X253" s="1004" t="str">
        <f t="shared" si="143"/>
        <v>.</v>
      </c>
      <c r="Y253" s="1005" t="str">
        <f t="shared" si="143"/>
        <v>.</v>
      </c>
      <c r="Z253" s="116"/>
      <c r="AA253" s="1006" t="str">
        <f t="shared" si="129"/>
        <v>.</v>
      </c>
      <c r="AB253" s="1007" t="str">
        <f t="shared" si="130"/>
        <v>.</v>
      </c>
      <c r="AC253" s="1007" t="str">
        <f t="shared" si="131"/>
        <v>.</v>
      </c>
      <c r="AD253" s="1007" t="str">
        <f t="shared" si="132"/>
        <v>.</v>
      </c>
      <c r="AE253" s="1007" t="str">
        <f t="shared" si="133"/>
        <v>.</v>
      </c>
      <c r="AF253" s="1007" t="str">
        <f t="shared" si="134"/>
        <v>.</v>
      </c>
      <c r="AG253" s="990" t="str">
        <f t="shared" si="135"/>
        <v>.</v>
      </c>
      <c r="AH253" s="116"/>
      <c r="AI253" s="1003" t="str">
        <f>IF(S253=".",".",SUM($S253:S253))</f>
        <v>.</v>
      </c>
      <c r="AJ253" s="1004" t="str">
        <f>IF(T253=".",".",SUM($S253:T253))</f>
        <v>.</v>
      </c>
      <c r="AK253" s="1004" t="str">
        <f>IF(U253=".",".",SUM($S253:U253))</f>
        <v>.</v>
      </c>
      <c r="AL253" s="1004" t="str">
        <f>IF(V253=".",".",SUM($S253:V253))</f>
        <v>.</v>
      </c>
      <c r="AM253" s="1004" t="str">
        <f>IF(W253=".",".",SUM($S253:W253))</f>
        <v>.</v>
      </c>
      <c r="AN253" s="1004" t="str">
        <f>IF(X253=".",".",SUM($S253:X253))</f>
        <v>.</v>
      </c>
      <c r="AO253" s="1005" t="str">
        <f>IF(Y253=".",".",SUM($S253:Y253))</f>
        <v>.</v>
      </c>
      <c r="AP253" s="116"/>
      <c r="AQ253" s="1006" t="str">
        <f t="shared" si="136"/>
        <v>.</v>
      </c>
      <c r="AR253" s="1007" t="str">
        <f t="shared" si="137"/>
        <v>.</v>
      </c>
      <c r="AS253" s="1007" t="str">
        <f t="shared" si="138"/>
        <v>.</v>
      </c>
      <c r="AT253" s="1007" t="str">
        <f t="shared" si="139"/>
        <v>.</v>
      </c>
      <c r="AU253" s="1007" t="str">
        <f t="shared" si="140"/>
        <v>.</v>
      </c>
      <c r="AV253" s="1007" t="str">
        <f t="shared" si="141"/>
        <v>.</v>
      </c>
      <c r="AW253" s="990" t="str">
        <f t="shared" si="142"/>
        <v>.</v>
      </c>
      <c r="AX253" s="327"/>
      <c r="AY253" s="116"/>
      <c r="AZ253" s="1474"/>
      <c r="BA253" s="1474"/>
      <c r="BB253" s="1474"/>
    </row>
    <row r="254" spans="1:54" s="189" customFormat="1" x14ac:dyDescent="0.2">
      <c r="A254" s="183"/>
      <c r="B254" s="325"/>
      <c r="C254" s="473" t="str">
        <f t="shared" si="146"/>
        <v>Mining</v>
      </c>
      <c r="D254" s="473" t="str">
        <f t="shared" si="146"/>
        <v/>
      </c>
      <c r="E254" s="837" t="str">
        <f t="shared" si="124"/>
        <v>.</v>
      </c>
      <c r="F254" s="878"/>
      <c r="G254" s="874"/>
      <c r="H254" s="874"/>
      <c r="I254" s="874"/>
      <c r="J254" s="874"/>
      <c r="K254" s="874"/>
      <c r="L254" s="874"/>
      <c r="M254" s="333"/>
      <c r="N254" s="116"/>
      <c r="O254" s="1019">
        <f t="shared" si="128"/>
        <v>0</v>
      </c>
      <c r="P254" s="1020">
        <f t="shared" si="128"/>
        <v>0</v>
      </c>
      <c r="Q254" s="101"/>
      <c r="R254" s="325"/>
      <c r="S254" s="1003" t="str">
        <f t="shared" si="143"/>
        <v>.</v>
      </c>
      <c r="T254" s="1004" t="str">
        <f t="shared" si="143"/>
        <v>.</v>
      </c>
      <c r="U254" s="1004" t="str">
        <f t="shared" si="143"/>
        <v>.</v>
      </c>
      <c r="V254" s="1004" t="str">
        <f t="shared" si="143"/>
        <v>.</v>
      </c>
      <c r="W254" s="1004" t="str">
        <f t="shared" si="143"/>
        <v>.</v>
      </c>
      <c r="X254" s="1004" t="str">
        <f t="shared" si="143"/>
        <v>.</v>
      </c>
      <c r="Y254" s="1005" t="str">
        <f t="shared" si="143"/>
        <v>.</v>
      </c>
      <c r="Z254" s="116"/>
      <c r="AA254" s="1006" t="str">
        <f t="shared" si="129"/>
        <v>.</v>
      </c>
      <c r="AB254" s="1007" t="str">
        <f t="shared" si="130"/>
        <v>.</v>
      </c>
      <c r="AC254" s="1007" t="str">
        <f t="shared" si="131"/>
        <v>.</v>
      </c>
      <c r="AD254" s="1007" t="str">
        <f t="shared" si="132"/>
        <v>.</v>
      </c>
      <c r="AE254" s="1007" t="str">
        <f t="shared" si="133"/>
        <v>.</v>
      </c>
      <c r="AF254" s="1007" t="str">
        <f t="shared" si="134"/>
        <v>.</v>
      </c>
      <c r="AG254" s="990" t="str">
        <f t="shared" si="135"/>
        <v>.</v>
      </c>
      <c r="AH254" s="116"/>
      <c r="AI254" s="1003" t="str">
        <f>IF(S254=".",".",SUM($S254:S254))</f>
        <v>.</v>
      </c>
      <c r="AJ254" s="1004" t="str">
        <f>IF(T254=".",".",SUM($S254:T254))</f>
        <v>.</v>
      </c>
      <c r="AK254" s="1004" t="str">
        <f>IF(U254=".",".",SUM($S254:U254))</f>
        <v>.</v>
      </c>
      <c r="AL254" s="1004" t="str">
        <f>IF(V254=".",".",SUM($S254:V254))</f>
        <v>.</v>
      </c>
      <c r="AM254" s="1004" t="str">
        <f>IF(W254=".",".",SUM($S254:W254))</f>
        <v>.</v>
      </c>
      <c r="AN254" s="1004" t="str">
        <f>IF(X254=".",".",SUM($S254:X254))</f>
        <v>.</v>
      </c>
      <c r="AO254" s="1005" t="str">
        <f>IF(Y254=".",".",SUM($S254:Y254))</f>
        <v>.</v>
      </c>
      <c r="AP254" s="116"/>
      <c r="AQ254" s="1006" t="str">
        <f t="shared" si="136"/>
        <v>.</v>
      </c>
      <c r="AR254" s="1007" t="str">
        <f t="shared" si="137"/>
        <v>.</v>
      </c>
      <c r="AS254" s="1007" t="str">
        <f t="shared" si="138"/>
        <v>.</v>
      </c>
      <c r="AT254" s="1007" t="str">
        <f t="shared" si="139"/>
        <v>.</v>
      </c>
      <c r="AU254" s="1007" t="str">
        <f t="shared" si="140"/>
        <v>.</v>
      </c>
      <c r="AV254" s="1007" t="str">
        <f t="shared" si="141"/>
        <v>.</v>
      </c>
      <c r="AW254" s="990" t="str">
        <f t="shared" si="142"/>
        <v>.</v>
      </c>
      <c r="AX254" s="327"/>
      <c r="AY254" s="116"/>
      <c r="AZ254" s="1474"/>
      <c r="BA254" s="1474"/>
      <c r="BB254" s="1474"/>
    </row>
    <row r="255" spans="1:54" s="189" customFormat="1" x14ac:dyDescent="0.2">
      <c r="A255" s="183"/>
      <c r="B255" s="325"/>
      <c r="C255" s="473" t="str">
        <f t="shared" si="146"/>
        <v>Mining</v>
      </c>
      <c r="D255" s="473" t="str">
        <f t="shared" si="146"/>
        <v/>
      </c>
      <c r="E255" s="837" t="str">
        <f t="shared" si="124"/>
        <v>.</v>
      </c>
      <c r="F255" s="878"/>
      <c r="G255" s="874"/>
      <c r="H255" s="874"/>
      <c r="I255" s="874"/>
      <c r="J255" s="874"/>
      <c r="K255" s="874"/>
      <c r="L255" s="874"/>
      <c r="M255" s="333"/>
      <c r="N255" s="116"/>
      <c r="O255" s="1019">
        <f t="shared" ref="O255:P270" si="147">O154</f>
        <v>0</v>
      </c>
      <c r="P255" s="1020">
        <f t="shared" si="147"/>
        <v>0</v>
      </c>
      <c r="Q255" s="101"/>
      <c r="R255" s="325"/>
      <c r="S255" s="1003" t="str">
        <f t="shared" si="143"/>
        <v>.</v>
      </c>
      <c r="T255" s="1004" t="str">
        <f t="shared" si="143"/>
        <v>.</v>
      </c>
      <c r="U255" s="1004" t="str">
        <f t="shared" si="143"/>
        <v>.</v>
      </c>
      <c r="V255" s="1004" t="str">
        <f t="shared" si="143"/>
        <v>.</v>
      </c>
      <c r="W255" s="1004" t="str">
        <f t="shared" si="143"/>
        <v>.</v>
      </c>
      <c r="X255" s="1004" t="str">
        <f t="shared" si="143"/>
        <v>.</v>
      </c>
      <c r="Y255" s="1005" t="str">
        <f t="shared" si="143"/>
        <v>.</v>
      </c>
      <c r="Z255" s="116"/>
      <c r="AA255" s="1006" t="str">
        <f t="shared" si="129"/>
        <v>.</v>
      </c>
      <c r="AB255" s="1007" t="str">
        <f t="shared" si="130"/>
        <v>.</v>
      </c>
      <c r="AC255" s="1007" t="str">
        <f t="shared" si="131"/>
        <v>.</v>
      </c>
      <c r="AD255" s="1007" t="str">
        <f t="shared" si="132"/>
        <v>.</v>
      </c>
      <c r="AE255" s="1007" t="str">
        <f t="shared" si="133"/>
        <v>.</v>
      </c>
      <c r="AF255" s="1007" t="str">
        <f t="shared" si="134"/>
        <v>.</v>
      </c>
      <c r="AG255" s="990" t="str">
        <f t="shared" si="135"/>
        <v>.</v>
      </c>
      <c r="AH255" s="116"/>
      <c r="AI255" s="1003" t="str">
        <f>IF(S255=".",".",SUM($S255:S255))</f>
        <v>.</v>
      </c>
      <c r="AJ255" s="1004" t="str">
        <f>IF(T255=".",".",SUM($S255:T255))</f>
        <v>.</v>
      </c>
      <c r="AK255" s="1004" t="str">
        <f>IF(U255=".",".",SUM($S255:U255))</f>
        <v>.</v>
      </c>
      <c r="AL255" s="1004" t="str">
        <f>IF(V255=".",".",SUM($S255:V255))</f>
        <v>.</v>
      </c>
      <c r="AM255" s="1004" t="str">
        <f>IF(W255=".",".",SUM($S255:W255))</f>
        <v>.</v>
      </c>
      <c r="AN255" s="1004" t="str">
        <f>IF(X255=".",".",SUM($S255:X255))</f>
        <v>.</v>
      </c>
      <c r="AO255" s="1005" t="str">
        <f>IF(Y255=".",".",SUM($S255:Y255))</f>
        <v>.</v>
      </c>
      <c r="AP255" s="116"/>
      <c r="AQ255" s="1006" t="str">
        <f t="shared" si="136"/>
        <v>.</v>
      </c>
      <c r="AR255" s="1007" t="str">
        <f t="shared" si="137"/>
        <v>.</v>
      </c>
      <c r="AS255" s="1007" t="str">
        <f t="shared" si="138"/>
        <v>.</v>
      </c>
      <c r="AT255" s="1007" t="str">
        <f t="shared" si="139"/>
        <v>.</v>
      </c>
      <c r="AU255" s="1007" t="str">
        <f t="shared" si="140"/>
        <v>.</v>
      </c>
      <c r="AV255" s="1007" t="str">
        <f t="shared" si="141"/>
        <v>.</v>
      </c>
      <c r="AW255" s="990" t="str">
        <f t="shared" si="142"/>
        <v>.</v>
      </c>
      <c r="AX255" s="327"/>
      <c r="AY255" s="116"/>
      <c r="AZ255" s="1474"/>
      <c r="BA255" s="1474"/>
      <c r="BB255" s="1474"/>
    </row>
    <row r="256" spans="1:54" s="189" customFormat="1" x14ac:dyDescent="0.2">
      <c r="A256" s="183"/>
      <c r="B256" s="325"/>
      <c r="C256" s="473" t="str">
        <f t="shared" si="146"/>
        <v>Mining</v>
      </c>
      <c r="D256" s="473" t="str">
        <f t="shared" si="146"/>
        <v/>
      </c>
      <c r="E256" s="837" t="str">
        <f t="shared" si="124"/>
        <v>.</v>
      </c>
      <c r="F256" s="878"/>
      <c r="G256" s="874"/>
      <c r="H256" s="874"/>
      <c r="I256" s="874"/>
      <c r="J256" s="874"/>
      <c r="K256" s="874"/>
      <c r="L256" s="874"/>
      <c r="M256" s="333"/>
      <c r="N256" s="116"/>
      <c r="O256" s="1019">
        <f t="shared" si="147"/>
        <v>0</v>
      </c>
      <c r="P256" s="1020">
        <f t="shared" si="147"/>
        <v>0</v>
      </c>
      <c r="Q256" s="101"/>
      <c r="R256" s="325"/>
      <c r="S256" s="1003" t="str">
        <f t="shared" si="143"/>
        <v>.</v>
      </c>
      <c r="T256" s="1004" t="str">
        <f t="shared" si="143"/>
        <v>.</v>
      </c>
      <c r="U256" s="1004" t="str">
        <f t="shared" si="143"/>
        <v>.</v>
      </c>
      <c r="V256" s="1004" t="str">
        <f t="shared" si="143"/>
        <v>.</v>
      </c>
      <c r="W256" s="1004" t="str">
        <f t="shared" si="143"/>
        <v>.</v>
      </c>
      <c r="X256" s="1004" t="str">
        <f t="shared" si="143"/>
        <v>.</v>
      </c>
      <c r="Y256" s="1005" t="str">
        <f t="shared" si="143"/>
        <v>.</v>
      </c>
      <c r="Z256" s="116"/>
      <c r="AA256" s="1006" t="str">
        <f t="shared" si="129"/>
        <v>.</v>
      </c>
      <c r="AB256" s="1007" t="str">
        <f t="shared" si="130"/>
        <v>.</v>
      </c>
      <c r="AC256" s="1007" t="str">
        <f t="shared" si="131"/>
        <v>.</v>
      </c>
      <c r="AD256" s="1007" t="str">
        <f t="shared" si="132"/>
        <v>.</v>
      </c>
      <c r="AE256" s="1007" t="str">
        <f t="shared" si="133"/>
        <v>.</v>
      </c>
      <c r="AF256" s="1007" t="str">
        <f t="shared" si="134"/>
        <v>.</v>
      </c>
      <c r="AG256" s="990" t="str">
        <f t="shared" si="135"/>
        <v>.</v>
      </c>
      <c r="AH256" s="116"/>
      <c r="AI256" s="1003" t="str">
        <f>IF(S256=".",".",SUM($S256:S256))</f>
        <v>.</v>
      </c>
      <c r="AJ256" s="1004" t="str">
        <f>IF(T256=".",".",SUM($S256:T256))</f>
        <v>.</v>
      </c>
      <c r="AK256" s="1004" t="str">
        <f>IF(U256=".",".",SUM($S256:U256))</f>
        <v>.</v>
      </c>
      <c r="AL256" s="1004" t="str">
        <f>IF(V256=".",".",SUM($S256:V256))</f>
        <v>.</v>
      </c>
      <c r="AM256" s="1004" t="str">
        <f>IF(W256=".",".",SUM($S256:W256))</f>
        <v>.</v>
      </c>
      <c r="AN256" s="1004" t="str">
        <f>IF(X256=".",".",SUM($S256:X256))</f>
        <v>.</v>
      </c>
      <c r="AO256" s="1005" t="str">
        <f>IF(Y256=".",".",SUM($S256:Y256))</f>
        <v>.</v>
      </c>
      <c r="AP256" s="116"/>
      <c r="AQ256" s="1006" t="str">
        <f t="shared" si="136"/>
        <v>.</v>
      </c>
      <c r="AR256" s="1007" t="str">
        <f t="shared" si="137"/>
        <v>.</v>
      </c>
      <c r="AS256" s="1007" t="str">
        <f t="shared" si="138"/>
        <v>.</v>
      </c>
      <c r="AT256" s="1007" t="str">
        <f t="shared" si="139"/>
        <v>.</v>
      </c>
      <c r="AU256" s="1007" t="str">
        <f t="shared" si="140"/>
        <v>.</v>
      </c>
      <c r="AV256" s="1007" t="str">
        <f t="shared" si="141"/>
        <v>.</v>
      </c>
      <c r="AW256" s="990" t="str">
        <f t="shared" si="142"/>
        <v>.</v>
      </c>
      <c r="AX256" s="327"/>
      <c r="AY256" s="116"/>
      <c r="AZ256" s="1474"/>
      <c r="BA256" s="1474"/>
      <c r="BB256" s="1474"/>
    </row>
    <row r="257" spans="1:54" s="189" customFormat="1" x14ac:dyDescent="0.2">
      <c r="A257" s="183"/>
      <c r="B257" s="325"/>
      <c r="C257" s="473" t="str">
        <f t="shared" si="146"/>
        <v>Mining</v>
      </c>
      <c r="D257" s="473" t="str">
        <f t="shared" si="146"/>
        <v/>
      </c>
      <c r="E257" s="837" t="str">
        <f t="shared" si="124"/>
        <v>.</v>
      </c>
      <c r="F257" s="878"/>
      <c r="G257" s="874"/>
      <c r="H257" s="874"/>
      <c r="I257" s="874"/>
      <c r="J257" s="874"/>
      <c r="K257" s="874"/>
      <c r="L257" s="874"/>
      <c r="M257" s="333"/>
      <c r="N257" s="116"/>
      <c r="O257" s="1019">
        <f t="shared" si="147"/>
        <v>0</v>
      </c>
      <c r="P257" s="1020">
        <f t="shared" si="147"/>
        <v>0</v>
      </c>
      <c r="Q257" s="101"/>
      <c r="R257" s="325"/>
      <c r="S257" s="1003" t="str">
        <f t="shared" si="143"/>
        <v>.</v>
      </c>
      <c r="T257" s="1004" t="str">
        <f t="shared" si="143"/>
        <v>.</v>
      </c>
      <c r="U257" s="1004" t="str">
        <f t="shared" si="143"/>
        <v>.</v>
      </c>
      <c r="V257" s="1004" t="str">
        <f t="shared" si="143"/>
        <v>.</v>
      </c>
      <c r="W257" s="1004" t="str">
        <f t="shared" si="143"/>
        <v>.</v>
      </c>
      <c r="X257" s="1004" t="str">
        <f t="shared" si="143"/>
        <v>.</v>
      </c>
      <c r="Y257" s="1005" t="str">
        <f t="shared" si="143"/>
        <v>.</v>
      </c>
      <c r="Z257" s="116"/>
      <c r="AA257" s="1006" t="str">
        <f t="shared" si="129"/>
        <v>.</v>
      </c>
      <c r="AB257" s="1007" t="str">
        <f t="shared" si="130"/>
        <v>.</v>
      </c>
      <c r="AC257" s="1007" t="str">
        <f t="shared" si="131"/>
        <v>.</v>
      </c>
      <c r="AD257" s="1007" t="str">
        <f t="shared" si="132"/>
        <v>.</v>
      </c>
      <c r="AE257" s="1007" t="str">
        <f t="shared" si="133"/>
        <v>.</v>
      </c>
      <c r="AF257" s="1007" t="str">
        <f t="shared" si="134"/>
        <v>.</v>
      </c>
      <c r="AG257" s="990" t="str">
        <f t="shared" si="135"/>
        <v>.</v>
      </c>
      <c r="AH257" s="116"/>
      <c r="AI257" s="1003" t="str">
        <f>IF(S257=".",".",SUM($S257:S257))</f>
        <v>.</v>
      </c>
      <c r="AJ257" s="1004" t="str">
        <f>IF(T257=".",".",SUM($S257:T257))</f>
        <v>.</v>
      </c>
      <c r="AK257" s="1004" t="str">
        <f>IF(U257=".",".",SUM($S257:U257))</f>
        <v>.</v>
      </c>
      <c r="AL257" s="1004" t="str">
        <f>IF(V257=".",".",SUM($S257:V257))</f>
        <v>.</v>
      </c>
      <c r="AM257" s="1004" t="str">
        <f>IF(W257=".",".",SUM($S257:W257))</f>
        <v>.</v>
      </c>
      <c r="AN257" s="1004" t="str">
        <f>IF(X257=".",".",SUM($S257:X257))</f>
        <v>.</v>
      </c>
      <c r="AO257" s="1005" t="str">
        <f>IF(Y257=".",".",SUM($S257:Y257))</f>
        <v>.</v>
      </c>
      <c r="AP257" s="116"/>
      <c r="AQ257" s="1006" t="str">
        <f t="shared" si="136"/>
        <v>.</v>
      </c>
      <c r="AR257" s="1007" t="str">
        <f t="shared" si="137"/>
        <v>.</v>
      </c>
      <c r="AS257" s="1007" t="str">
        <f t="shared" si="138"/>
        <v>.</v>
      </c>
      <c r="AT257" s="1007" t="str">
        <f t="shared" si="139"/>
        <v>.</v>
      </c>
      <c r="AU257" s="1007" t="str">
        <f t="shared" si="140"/>
        <v>.</v>
      </c>
      <c r="AV257" s="1007" t="str">
        <f t="shared" si="141"/>
        <v>.</v>
      </c>
      <c r="AW257" s="990" t="str">
        <f t="shared" si="142"/>
        <v>.</v>
      </c>
      <c r="AX257" s="327"/>
      <c r="AY257" s="116"/>
      <c r="AZ257" s="1474"/>
      <c r="BA257" s="1474"/>
      <c r="BB257" s="1474"/>
    </row>
    <row r="258" spans="1:54" s="189" customFormat="1" x14ac:dyDescent="0.2">
      <c r="A258" s="183"/>
      <c r="B258" s="325"/>
      <c r="C258" s="473" t="str">
        <f t="shared" si="146"/>
        <v>Mining</v>
      </c>
      <c r="D258" s="473" t="str">
        <f t="shared" si="146"/>
        <v/>
      </c>
      <c r="E258" s="837" t="str">
        <f t="shared" ref="E258:E270" si="148">E157</f>
        <v>.</v>
      </c>
      <c r="F258" s="878"/>
      <c r="G258" s="874"/>
      <c r="H258" s="874"/>
      <c r="I258" s="874"/>
      <c r="J258" s="874"/>
      <c r="K258" s="874"/>
      <c r="L258" s="874"/>
      <c r="M258" s="333"/>
      <c r="N258" s="116"/>
      <c r="O258" s="1019">
        <f t="shared" si="147"/>
        <v>0</v>
      </c>
      <c r="P258" s="1020">
        <f t="shared" si="147"/>
        <v>0</v>
      </c>
      <c r="Q258" s="101"/>
      <c r="R258" s="325"/>
      <c r="S258" s="1003" t="str">
        <f t="shared" si="143"/>
        <v>.</v>
      </c>
      <c r="T258" s="1004" t="str">
        <f t="shared" si="143"/>
        <v>.</v>
      </c>
      <c r="U258" s="1004" t="str">
        <f t="shared" si="143"/>
        <v>.</v>
      </c>
      <c r="V258" s="1004" t="str">
        <f t="shared" si="143"/>
        <v>.</v>
      </c>
      <c r="W258" s="1004" t="str">
        <f t="shared" si="143"/>
        <v>.</v>
      </c>
      <c r="X258" s="1004" t="str">
        <f t="shared" si="143"/>
        <v>.</v>
      </c>
      <c r="Y258" s="1005" t="str">
        <f t="shared" si="143"/>
        <v>.</v>
      </c>
      <c r="Z258" s="116"/>
      <c r="AA258" s="1006" t="str">
        <f t="shared" si="129"/>
        <v>.</v>
      </c>
      <c r="AB258" s="1007" t="str">
        <f t="shared" si="130"/>
        <v>.</v>
      </c>
      <c r="AC258" s="1007" t="str">
        <f t="shared" si="131"/>
        <v>.</v>
      </c>
      <c r="AD258" s="1007" t="str">
        <f t="shared" si="132"/>
        <v>.</v>
      </c>
      <c r="AE258" s="1007" t="str">
        <f t="shared" si="133"/>
        <v>.</v>
      </c>
      <c r="AF258" s="1007" t="str">
        <f t="shared" si="134"/>
        <v>.</v>
      </c>
      <c r="AG258" s="990" t="str">
        <f t="shared" si="135"/>
        <v>.</v>
      </c>
      <c r="AH258" s="116"/>
      <c r="AI258" s="1003" t="str">
        <f>IF(S258=".",".",SUM($S258:S258))</f>
        <v>.</v>
      </c>
      <c r="AJ258" s="1004" t="str">
        <f>IF(T258=".",".",SUM($S258:T258))</f>
        <v>.</v>
      </c>
      <c r="AK258" s="1004" t="str">
        <f>IF(U258=".",".",SUM($S258:U258))</f>
        <v>.</v>
      </c>
      <c r="AL258" s="1004" t="str">
        <f>IF(V258=".",".",SUM($S258:V258))</f>
        <v>.</v>
      </c>
      <c r="AM258" s="1004" t="str">
        <f>IF(W258=".",".",SUM($S258:W258))</f>
        <v>.</v>
      </c>
      <c r="AN258" s="1004" t="str">
        <f>IF(X258=".",".",SUM($S258:X258))</f>
        <v>.</v>
      </c>
      <c r="AO258" s="1005" t="str">
        <f>IF(Y258=".",".",SUM($S258:Y258))</f>
        <v>.</v>
      </c>
      <c r="AP258" s="116"/>
      <c r="AQ258" s="1006" t="str">
        <f t="shared" si="136"/>
        <v>.</v>
      </c>
      <c r="AR258" s="1007" t="str">
        <f t="shared" si="137"/>
        <v>.</v>
      </c>
      <c r="AS258" s="1007" t="str">
        <f t="shared" si="138"/>
        <v>.</v>
      </c>
      <c r="AT258" s="1007" t="str">
        <f t="shared" si="139"/>
        <v>.</v>
      </c>
      <c r="AU258" s="1007" t="str">
        <f t="shared" si="140"/>
        <v>.</v>
      </c>
      <c r="AV258" s="1007" t="str">
        <f t="shared" si="141"/>
        <v>.</v>
      </c>
      <c r="AW258" s="990" t="str">
        <f t="shared" si="142"/>
        <v>.</v>
      </c>
      <c r="AX258" s="327"/>
      <c r="AY258" s="116"/>
      <c r="AZ258" s="1474"/>
      <c r="BA258" s="1474"/>
      <c r="BB258" s="1474"/>
    </row>
    <row r="259" spans="1:54" s="189" customFormat="1" x14ac:dyDescent="0.2">
      <c r="A259" s="183"/>
      <c r="B259" s="325"/>
      <c r="C259" s="473" t="str">
        <f t="shared" si="146"/>
        <v>Mining</v>
      </c>
      <c r="D259" s="473" t="str">
        <f t="shared" si="146"/>
        <v/>
      </c>
      <c r="E259" s="837" t="str">
        <f t="shared" si="148"/>
        <v>.</v>
      </c>
      <c r="F259" s="878"/>
      <c r="G259" s="874"/>
      <c r="H259" s="874"/>
      <c r="I259" s="874"/>
      <c r="J259" s="874"/>
      <c r="K259" s="874"/>
      <c r="L259" s="874"/>
      <c r="M259" s="333"/>
      <c r="N259" s="116"/>
      <c r="O259" s="1019">
        <f t="shared" si="147"/>
        <v>0</v>
      </c>
      <c r="P259" s="1020">
        <f t="shared" si="147"/>
        <v>0</v>
      </c>
      <c r="Q259" s="101"/>
      <c r="R259" s="325"/>
      <c r="S259" s="1003" t="str">
        <f t="shared" si="143"/>
        <v>.</v>
      </c>
      <c r="T259" s="1004" t="str">
        <f t="shared" si="143"/>
        <v>.</v>
      </c>
      <c r="U259" s="1004" t="str">
        <f t="shared" si="143"/>
        <v>.</v>
      </c>
      <c r="V259" s="1004" t="str">
        <f t="shared" si="143"/>
        <v>.</v>
      </c>
      <c r="W259" s="1004" t="str">
        <f t="shared" si="143"/>
        <v>.</v>
      </c>
      <c r="X259" s="1004" t="str">
        <f t="shared" si="143"/>
        <v>.</v>
      </c>
      <c r="Y259" s="1005" t="str">
        <f t="shared" si="143"/>
        <v>.</v>
      </c>
      <c r="Z259" s="116"/>
      <c r="AA259" s="1006" t="str">
        <f t="shared" si="129"/>
        <v>.</v>
      </c>
      <c r="AB259" s="1007" t="str">
        <f t="shared" si="130"/>
        <v>.</v>
      </c>
      <c r="AC259" s="1007" t="str">
        <f t="shared" si="131"/>
        <v>.</v>
      </c>
      <c r="AD259" s="1007" t="str">
        <f t="shared" si="132"/>
        <v>.</v>
      </c>
      <c r="AE259" s="1007" t="str">
        <f t="shared" si="133"/>
        <v>.</v>
      </c>
      <c r="AF259" s="1007" t="str">
        <f t="shared" si="134"/>
        <v>.</v>
      </c>
      <c r="AG259" s="990" t="str">
        <f t="shared" si="135"/>
        <v>.</v>
      </c>
      <c r="AH259" s="116"/>
      <c r="AI259" s="1003" t="str">
        <f>IF(S259=".",".",SUM($S259:S259))</f>
        <v>.</v>
      </c>
      <c r="AJ259" s="1004" t="str">
        <f>IF(T259=".",".",SUM($S259:T259))</f>
        <v>.</v>
      </c>
      <c r="AK259" s="1004" t="str">
        <f>IF(U259=".",".",SUM($S259:U259))</f>
        <v>.</v>
      </c>
      <c r="AL259" s="1004" t="str">
        <f>IF(V259=".",".",SUM($S259:V259))</f>
        <v>.</v>
      </c>
      <c r="AM259" s="1004" t="str">
        <f>IF(W259=".",".",SUM($S259:W259))</f>
        <v>.</v>
      </c>
      <c r="AN259" s="1004" t="str">
        <f>IF(X259=".",".",SUM($S259:X259))</f>
        <v>.</v>
      </c>
      <c r="AO259" s="1005" t="str">
        <f>IF(Y259=".",".",SUM($S259:Y259))</f>
        <v>.</v>
      </c>
      <c r="AP259" s="116"/>
      <c r="AQ259" s="1006" t="str">
        <f t="shared" si="136"/>
        <v>.</v>
      </c>
      <c r="AR259" s="1007" t="str">
        <f t="shared" si="137"/>
        <v>.</v>
      </c>
      <c r="AS259" s="1007" t="str">
        <f t="shared" si="138"/>
        <v>.</v>
      </c>
      <c r="AT259" s="1007" t="str">
        <f t="shared" si="139"/>
        <v>.</v>
      </c>
      <c r="AU259" s="1007" t="str">
        <f t="shared" si="140"/>
        <v>.</v>
      </c>
      <c r="AV259" s="1007" t="str">
        <f t="shared" si="141"/>
        <v>.</v>
      </c>
      <c r="AW259" s="990" t="str">
        <f t="shared" si="142"/>
        <v>.</v>
      </c>
      <c r="AX259" s="327"/>
      <c r="AY259" s="116"/>
      <c r="AZ259" s="1474"/>
      <c r="BA259" s="1474"/>
      <c r="BB259" s="1474"/>
    </row>
    <row r="260" spans="1:54" s="189" customFormat="1" x14ac:dyDescent="0.2">
      <c r="A260" s="183"/>
      <c r="B260" s="325"/>
      <c r="C260" s="473" t="str">
        <f t="shared" si="146"/>
        <v>Special rate</v>
      </c>
      <c r="D260" s="473" t="str">
        <f t="shared" si="146"/>
        <v/>
      </c>
      <c r="E260" s="837" t="str">
        <f t="shared" si="148"/>
        <v>.</v>
      </c>
      <c r="F260" s="878"/>
      <c r="G260" s="874"/>
      <c r="H260" s="874"/>
      <c r="I260" s="874"/>
      <c r="J260" s="874"/>
      <c r="K260" s="874"/>
      <c r="L260" s="874"/>
      <c r="M260" s="333"/>
      <c r="N260" s="116"/>
      <c r="O260" s="1019">
        <f t="shared" si="147"/>
        <v>0</v>
      </c>
      <c r="P260" s="1020">
        <f t="shared" si="147"/>
        <v>0</v>
      </c>
      <c r="Q260" s="101"/>
      <c r="R260" s="325"/>
      <c r="S260" s="1003" t="str">
        <f t="shared" si="143"/>
        <v>.</v>
      </c>
      <c r="T260" s="1004" t="str">
        <f t="shared" si="143"/>
        <v>.</v>
      </c>
      <c r="U260" s="1004" t="str">
        <f t="shared" si="143"/>
        <v>.</v>
      </c>
      <c r="V260" s="1004" t="str">
        <f t="shared" si="143"/>
        <v>.</v>
      </c>
      <c r="W260" s="1004" t="str">
        <f t="shared" si="143"/>
        <v>.</v>
      </c>
      <c r="X260" s="1004" t="str">
        <f t="shared" si="143"/>
        <v>.</v>
      </c>
      <c r="Y260" s="1005" t="str">
        <f t="shared" si="143"/>
        <v>.</v>
      </c>
      <c r="Z260" s="116"/>
      <c r="AA260" s="1006" t="str">
        <f t="shared" si="129"/>
        <v>.</v>
      </c>
      <c r="AB260" s="1007" t="str">
        <f t="shared" si="130"/>
        <v>.</v>
      </c>
      <c r="AC260" s="1007" t="str">
        <f t="shared" si="131"/>
        <v>.</v>
      </c>
      <c r="AD260" s="1007" t="str">
        <f t="shared" si="132"/>
        <v>.</v>
      </c>
      <c r="AE260" s="1007" t="str">
        <f t="shared" si="133"/>
        <v>.</v>
      </c>
      <c r="AF260" s="1007" t="str">
        <f t="shared" si="134"/>
        <v>.</v>
      </c>
      <c r="AG260" s="990" t="str">
        <f t="shared" si="135"/>
        <v>.</v>
      </c>
      <c r="AH260" s="116"/>
      <c r="AI260" s="1003" t="str">
        <f>IF(S260=".",".",SUM($S260:S260))</f>
        <v>.</v>
      </c>
      <c r="AJ260" s="1004" t="str">
        <f>IF(T260=".",".",SUM($S260:T260))</f>
        <v>.</v>
      </c>
      <c r="AK260" s="1004" t="str">
        <f>IF(U260=".",".",SUM($S260:U260))</f>
        <v>.</v>
      </c>
      <c r="AL260" s="1004" t="str">
        <f>IF(V260=".",".",SUM($S260:V260))</f>
        <v>.</v>
      </c>
      <c r="AM260" s="1004" t="str">
        <f>IF(W260=".",".",SUM($S260:W260))</f>
        <v>.</v>
      </c>
      <c r="AN260" s="1004" t="str">
        <f>IF(X260=".",".",SUM($S260:X260))</f>
        <v>.</v>
      </c>
      <c r="AO260" s="1005" t="str">
        <f>IF(Y260=".",".",SUM($S260:Y260))</f>
        <v>.</v>
      </c>
      <c r="AP260" s="116"/>
      <c r="AQ260" s="1006" t="str">
        <f t="shared" si="136"/>
        <v>.</v>
      </c>
      <c r="AR260" s="1007" t="str">
        <f t="shared" si="137"/>
        <v>.</v>
      </c>
      <c r="AS260" s="1007" t="str">
        <f t="shared" si="138"/>
        <v>.</v>
      </c>
      <c r="AT260" s="1007" t="str">
        <f t="shared" si="139"/>
        <v>.</v>
      </c>
      <c r="AU260" s="1007" t="str">
        <f t="shared" si="140"/>
        <v>.</v>
      </c>
      <c r="AV260" s="1007" t="str">
        <f t="shared" si="141"/>
        <v>.</v>
      </c>
      <c r="AW260" s="990" t="str">
        <f t="shared" si="142"/>
        <v>.</v>
      </c>
      <c r="AX260" s="327"/>
      <c r="AY260" s="116"/>
      <c r="AZ260" s="1474"/>
      <c r="BA260" s="1474"/>
      <c r="BB260" s="1474"/>
    </row>
    <row r="261" spans="1:54" s="189" customFormat="1" x14ac:dyDescent="0.2">
      <c r="A261" s="183"/>
      <c r="B261" s="325"/>
      <c r="C261" s="473" t="str">
        <f t="shared" si="146"/>
        <v>Special rate</v>
      </c>
      <c r="D261" s="473" t="str">
        <f t="shared" si="146"/>
        <v/>
      </c>
      <c r="E261" s="837" t="str">
        <f t="shared" si="148"/>
        <v>.</v>
      </c>
      <c r="F261" s="878"/>
      <c r="G261" s="874"/>
      <c r="H261" s="874"/>
      <c r="I261" s="874"/>
      <c r="J261" s="874"/>
      <c r="K261" s="874"/>
      <c r="L261" s="874"/>
      <c r="M261" s="333"/>
      <c r="N261" s="116"/>
      <c r="O261" s="1019">
        <f t="shared" si="147"/>
        <v>0</v>
      </c>
      <c r="P261" s="1020">
        <f t="shared" si="147"/>
        <v>0</v>
      </c>
      <c r="Q261" s="101"/>
      <c r="R261" s="325"/>
      <c r="S261" s="1003" t="str">
        <f t="shared" si="143"/>
        <v>.</v>
      </c>
      <c r="T261" s="1004" t="str">
        <f t="shared" si="143"/>
        <v>.</v>
      </c>
      <c r="U261" s="1004" t="str">
        <f t="shared" si="143"/>
        <v>.</v>
      </c>
      <c r="V261" s="1004" t="str">
        <f t="shared" si="143"/>
        <v>.</v>
      </c>
      <c r="W261" s="1004" t="str">
        <f t="shared" si="143"/>
        <v>.</v>
      </c>
      <c r="X261" s="1004" t="str">
        <f t="shared" si="143"/>
        <v>.</v>
      </c>
      <c r="Y261" s="1005" t="str">
        <f t="shared" si="143"/>
        <v>.</v>
      </c>
      <c r="Z261" s="116"/>
      <c r="AA261" s="1006" t="str">
        <f t="shared" si="129"/>
        <v>.</v>
      </c>
      <c r="AB261" s="1007" t="str">
        <f t="shared" si="130"/>
        <v>.</v>
      </c>
      <c r="AC261" s="1007" t="str">
        <f t="shared" si="131"/>
        <v>.</v>
      </c>
      <c r="AD261" s="1007" t="str">
        <f t="shared" si="132"/>
        <v>.</v>
      </c>
      <c r="AE261" s="1007" t="str">
        <f t="shared" si="133"/>
        <v>.</v>
      </c>
      <c r="AF261" s="1007" t="str">
        <f t="shared" si="134"/>
        <v>.</v>
      </c>
      <c r="AG261" s="990" t="str">
        <f t="shared" si="135"/>
        <v>.</v>
      </c>
      <c r="AH261" s="116"/>
      <c r="AI261" s="1003" t="str">
        <f>IF(S261=".",".",SUM($S261:S261))</f>
        <v>.</v>
      </c>
      <c r="AJ261" s="1004" t="str">
        <f>IF(T261=".",".",SUM($S261:T261))</f>
        <v>.</v>
      </c>
      <c r="AK261" s="1004" t="str">
        <f>IF(U261=".",".",SUM($S261:U261))</f>
        <v>.</v>
      </c>
      <c r="AL261" s="1004" t="str">
        <f>IF(V261=".",".",SUM($S261:V261))</f>
        <v>.</v>
      </c>
      <c r="AM261" s="1004" t="str">
        <f>IF(W261=".",".",SUM($S261:W261))</f>
        <v>.</v>
      </c>
      <c r="AN261" s="1004" t="str">
        <f>IF(X261=".",".",SUM($S261:X261))</f>
        <v>.</v>
      </c>
      <c r="AO261" s="1005" t="str">
        <f>IF(Y261=".",".",SUM($S261:Y261))</f>
        <v>.</v>
      </c>
      <c r="AP261" s="116"/>
      <c r="AQ261" s="1006" t="str">
        <f t="shared" si="136"/>
        <v>.</v>
      </c>
      <c r="AR261" s="1007" t="str">
        <f t="shared" si="137"/>
        <v>.</v>
      </c>
      <c r="AS261" s="1007" t="str">
        <f t="shared" si="138"/>
        <v>.</v>
      </c>
      <c r="AT261" s="1007" t="str">
        <f t="shared" si="139"/>
        <v>.</v>
      </c>
      <c r="AU261" s="1007" t="str">
        <f t="shared" si="140"/>
        <v>.</v>
      </c>
      <c r="AV261" s="1007" t="str">
        <f t="shared" si="141"/>
        <v>.</v>
      </c>
      <c r="AW261" s="990" t="str">
        <f t="shared" si="142"/>
        <v>.</v>
      </c>
      <c r="AX261" s="327"/>
      <c r="AY261" s="116"/>
      <c r="AZ261" s="1474"/>
      <c r="BA261" s="1474"/>
      <c r="BB261" s="1474"/>
    </row>
    <row r="262" spans="1:54" s="189" customFormat="1" x14ac:dyDescent="0.2">
      <c r="A262" s="183"/>
      <c r="B262" s="325"/>
      <c r="C262" s="473" t="str">
        <f t="shared" si="146"/>
        <v>Special rate</v>
      </c>
      <c r="D262" s="473" t="str">
        <f t="shared" si="146"/>
        <v/>
      </c>
      <c r="E262" s="837" t="str">
        <f t="shared" si="148"/>
        <v>.</v>
      </c>
      <c r="F262" s="878"/>
      <c r="G262" s="874"/>
      <c r="H262" s="874"/>
      <c r="I262" s="874"/>
      <c r="J262" s="874"/>
      <c r="K262" s="874"/>
      <c r="L262" s="874"/>
      <c r="M262" s="333"/>
      <c r="N262" s="116"/>
      <c r="O262" s="1019">
        <f t="shared" si="147"/>
        <v>0</v>
      </c>
      <c r="P262" s="1020">
        <f t="shared" si="147"/>
        <v>0</v>
      </c>
      <c r="Q262" s="101"/>
      <c r="R262" s="325"/>
      <c r="S262" s="1003" t="str">
        <f t="shared" si="143"/>
        <v>.</v>
      </c>
      <c r="T262" s="1004" t="str">
        <f t="shared" si="143"/>
        <v>.</v>
      </c>
      <c r="U262" s="1004" t="str">
        <f t="shared" si="143"/>
        <v>.</v>
      </c>
      <c r="V262" s="1004" t="str">
        <f t="shared" si="143"/>
        <v>.</v>
      </c>
      <c r="W262" s="1004" t="str">
        <f t="shared" si="143"/>
        <v>.</v>
      </c>
      <c r="X262" s="1004" t="str">
        <f t="shared" si="143"/>
        <v>.</v>
      </c>
      <c r="Y262" s="1005" t="str">
        <f t="shared" si="143"/>
        <v>.</v>
      </c>
      <c r="Z262" s="116"/>
      <c r="AA262" s="1006" t="str">
        <f t="shared" si="129"/>
        <v>.</v>
      </c>
      <c r="AB262" s="1007" t="str">
        <f t="shared" si="130"/>
        <v>.</v>
      </c>
      <c r="AC262" s="1007" t="str">
        <f t="shared" si="131"/>
        <v>.</v>
      </c>
      <c r="AD262" s="1007" t="str">
        <f t="shared" si="132"/>
        <v>.</v>
      </c>
      <c r="AE262" s="1007" t="str">
        <f t="shared" si="133"/>
        <v>.</v>
      </c>
      <c r="AF262" s="1007" t="str">
        <f t="shared" si="134"/>
        <v>.</v>
      </c>
      <c r="AG262" s="990" t="str">
        <f t="shared" si="135"/>
        <v>.</v>
      </c>
      <c r="AH262" s="116"/>
      <c r="AI262" s="1003" t="str">
        <f>IF(S262=".",".",SUM($S262:S262))</f>
        <v>.</v>
      </c>
      <c r="AJ262" s="1004" t="str">
        <f>IF(T262=".",".",SUM($S262:T262))</f>
        <v>.</v>
      </c>
      <c r="AK262" s="1004" t="str">
        <f>IF(U262=".",".",SUM($S262:U262))</f>
        <v>.</v>
      </c>
      <c r="AL262" s="1004" t="str">
        <f>IF(V262=".",".",SUM($S262:V262))</f>
        <v>.</v>
      </c>
      <c r="AM262" s="1004" t="str">
        <f>IF(W262=".",".",SUM($S262:W262))</f>
        <v>.</v>
      </c>
      <c r="AN262" s="1004" t="str">
        <f>IF(X262=".",".",SUM($S262:X262))</f>
        <v>.</v>
      </c>
      <c r="AO262" s="1005" t="str">
        <f>IF(Y262=".",".",SUM($S262:Y262))</f>
        <v>.</v>
      </c>
      <c r="AP262" s="116"/>
      <c r="AQ262" s="1006" t="str">
        <f t="shared" si="136"/>
        <v>.</v>
      </c>
      <c r="AR262" s="1007" t="str">
        <f t="shared" si="137"/>
        <v>.</v>
      </c>
      <c r="AS262" s="1007" t="str">
        <f t="shared" si="138"/>
        <v>.</v>
      </c>
      <c r="AT262" s="1007" t="str">
        <f t="shared" si="139"/>
        <v>.</v>
      </c>
      <c r="AU262" s="1007" t="str">
        <f t="shared" si="140"/>
        <v>.</v>
      </c>
      <c r="AV262" s="1007" t="str">
        <f t="shared" si="141"/>
        <v>.</v>
      </c>
      <c r="AW262" s="990" t="str">
        <f t="shared" si="142"/>
        <v>.</v>
      </c>
      <c r="AX262" s="327"/>
      <c r="AY262" s="116"/>
      <c r="AZ262" s="1474"/>
      <c r="BA262" s="1474"/>
      <c r="BB262" s="1474"/>
    </row>
    <row r="263" spans="1:54" s="189" customFormat="1" x14ac:dyDescent="0.2">
      <c r="A263" s="183"/>
      <c r="B263" s="325"/>
      <c r="C263" s="473" t="str">
        <f t="shared" si="146"/>
        <v>Special rate</v>
      </c>
      <c r="D263" s="473" t="str">
        <f t="shared" si="146"/>
        <v/>
      </c>
      <c r="E263" s="837" t="str">
        <f t="shared" si="148"/>
        <v>.</v>
      </c>
      <c r="F263" s="878"/>
      <c r="G263" s="874"/>
      <c r="H263" s="874"/>
      <c r="I263" s="874"/>
      <c r="J263" s="874"/>
      <c r="K263" s="874"/>
      <c r="L263" s="874"/>
      <c r="M263" s="333"/>
      <c r="N263" s="116"/>
      <c r="O263" s="1019">
        <f t="shared" si="147"/>
        <v>0</v>
      </c>
      <c r="P263" s="1020">
        <f t="shared" si="147"/>
        <v>0</v>
      </c>
      <c r="Q263" s="101"/>
      <c r="R263" s="325"/>
      <c r="S263" s="1003" t="str">
        <f t="shared" si="143"/>
        <v>.</v>
      </c>
      <c r="T263" s="1004" t="str">
        <f t="shared" si="143"/>
        <v>.</v>
      </c>
      <c r="U263" s="1004" t="str">
        <f t="shared" si="143"/>
        <v>.</v>
      </c>
      <c r="V263" s="1004" t="str">
        <f t="shared" si="143"/>
        <v>.</v>
      </c>
      <c r="W263" s="1004" t="str">
        <f t="shared" si="143"/>
        <v>.</v>
      </c>
      <c r="X263" s="1004" t="str">
        <f t="shared" si="143"/>
        <v>.</v>
      </c>
      <c r="Y263" s="1005" t="str">
        <f t="shared" si="143"/>
        <v>.</v>
      </c>
      <c r="Z263" s="116"/>
      <c r="AA263" s="1006" t="str">
        <f t="shared" si="129"/>
        <v>.</v>
      </c>
      <c r="AB263" s="1007" t="str">
        <f t="shared" si="130"/>
        <v>.</v>
      </c>
      <c r="AC263" s="1007" t="str">
        <f t="shared" si="131"/>
        <v>.</v>
      </c>
      <c r="AD263" s="1007" t="str">
        <f t="shared" si="132"/>
        <v>.</v>
      </c>
      <c r="AE263" s="1007" t="str">
        <f t="shared" si="133"/>
        <v>.</v>
      </c>
      <c r="AF263" s="1007" t="str">
        <f t="shared" si="134"/>
        <v>.</v>
      </c>
      <c r="AG263" s="990" t="str">
        <f t="shared" si="135"/>
        <v>.</v>
      </c>
      <c r="AH263" s="116"/>
      <c r="AI263" s="1003" t="str">
        <f>IF(S263=".",".",SUM($S263:S263))</f>
        <v>.</v>
      </c>
      <c r="AJ263" s="1004" t="str">
        <f>IF(T263=".",".",SUM($S263:T263))</f>
        <v>.</v>
      </c>
      <c r="AK263" s="1004" t="str">
        <f>IF(U263=".",".",SUM($S263:U263))</f>
        <v>.</v>
      </c>
      <c r="AL263" s="1004" t="str">
        <f>IF(V263=".",".",SUM($S263:V263))</f>
        <v>.</v>
      </c>
      <c r="AM263" s="1004" t="str">
        <f>IF(W263=".",".",SUM($S263:W263))</f>
        <v>.</v>
      </c>
      <c r="AN263" s="1004" t="str">
        <f>IF(X263=".",".",SUM($S263:X263))</f>
        <v>.</v>
      </c>
      <c r="AO263" s="1005" t="str">
        <f>IF(Y263=".",".",SUM($S263:Y263))</f>
        <v>.</v>
      </c>
      <c r="AP263" s="116"/>
      <c r="AQ263" s="1006" t="str">
        <f t="shared" si="136"/>
        <v>.</v>
      </c>
      <c r="AR263" s="1007" t="str">
        <f t="shared" si="137"/>
        <v>.</v>
      </c>
      <c r="AS263" s="1007" t="str">
        <f t="shared" si="138"/>
        <v>.</v>
      </c>
      <c r="AT263" s="1007" t="str">
        <f t="shared" si="139"/>
        <v>.</v>
      </c>
      <c r="AU263" s="1007" t="str">
        <f t="shared" si="140"/>
        <v>.</v>
      </c>
      <c r="AV263" s="1007" t="str">
        <f t="shared" si="141"/>
        <v>.</v>
      </c>
      <c r="AW263" s="990" t="str">
        <f t="shared" si="142"/>
        <v>.</v>
      </c>
      <c r="AX263" s="327"/>
      <c r="AY263" s="116"/>
      <c r="AZ263" s="1474"/>
      <c r="BA263" s="1474"/>
      <c r="BB263" s="1474"/>
    </row>
    <row r="264" spans="1:54" s="189" customFormat="1" x14ac:dyDescent="0.2">
      <c r="A264" s="183"/>
      <c r="B264" s="325"/>
      <c r="C264" s="473" t="str">
        <f t="shared" si="146"/>
        <v>Special rate</v>
      </c>
      <c r="D264" s="473" t="str">
        <f t="shared" si="146"/>
        <v/>
      </c>
      <c r="E264" s="837" t="str">
        <f t="shared" si="148"/>
        <v>.</v>
      </c>
      <c r="F264" s="878"/>
      <c r="G264" s="874"/>
      <c r="H264" s="874"/>
      <c r="I264" s="874"/>
      <c r="J264" s="874"/>
      <c r="K264" s="874"/>
      <c r="L264" s="874"/>
      <c r="M264" s="333"/>
      <c r="N264" s="116"/>
      <c r="O264" s="1019">
        <f t="shared" si="147"/>
        <v>0</v>
      </c>
      <c r="P264" s="1020">
        <f t="shared" si="147"/>
        <v>0</v>
      </c>
      <c r="Q264" s="101"/>
      <c r="R264" s="325"/>
      <c r="S264" s="1003" t="str">
        <f t="shared" si="143"/>
        <v>.</v>
      </c>
      <c r="T264" s="1004" t="str">
        <f t="shared" si="143"/>
        <v>.</v>
      </c>
      <c r="U264" s="1004" t="str">
        <f t="shared" si="143"/>
        <v>.</v>
      </c>
      <c r="V264" s="1004" t="str">
        <f t="shared" si="143"/>
        <v>.</v>
      </c>
      <c r="W264" s="1004" t="str">
        <f t="shared" si="143"/>
        <v>.</v>
      </c>
      <c r="X264" s="1004" t="str">
        <f t="shared" si="143"/>
        <v>.</v>
      </c>
      <c r="Y264" s="1005" t="str">
        <f t="shared" si="143"/>
        <v>.</v>
      </c>
      <c r="Z264" s="116"/>
      <c r="AA264" s="1006" t="str">
        <f t="shared" si="129"/>
        <v>.</v>
      </c>
      <c r="AB264" s="1007" t="str">
        <f t="shared" si="130"/>
        <v>.</v>
      </c>
      <c r="AC264" s="1007" t="str">
        <f t="shared" si="131"/>
        <v>.</v>
      </c>
      <c r="AD264" s="1007" t="str">
        <f t="shared" si="132"/>
        <v>.</v>
      </c>
      <c r="AE264" s="1007" t="str">
        <f t="shared" si="133"/>
        <v>.</v>
      </c>
      <c r="AF264" s="1007" t="str">
        <f t="shared" si="134"/>
        <v>.</v>
      </c>
      <c r="AG264" s="990" t="str">
        <f t="shared" si="135"/>
        <v>.</v>
      </c>
      <c r="AH264" s="116"/>
      <c r="AI264" s="1003" t="str">
        <f>IF(S264=".",".",SUM($S264:S264))</f>
        <v>.</v>
      </c>
      <c r="AJ264" s="1004" t="str">
        <f>IF(T264=".",".",SUM($S264:T264))</f>
        <v>.</v>
      </c>
      <c r="AK264" s="1004" t="str">
        <f>IF(U264=".",".",SUM($S264:U264))</f>
        <v>.</v>
      </c>
      <c r="AL264" s="1004" t="str">
        <f>IF(V264=".",".",SUM($S264:V264))</f>
        <v>.</v>
      </c>
      <c r="AM264" s="1004" t="str">
        <f>IF(W264=".",".",SUM($S264:W264))</f>
        <v>.</v>
      </c>
      <c r="AN264" s="1004" t="str">
        <f>IF(X264=".",".",SUM($S264:X264))</f>
        <v>.</v>
      </c>
      <c r="AO264" s="1005" t="str">
        <f>IF(Y264=".",".",SUM($S264:Y264))</f>
        <v>.</v>
      </c>
      <c r="AP264" s="116"/>
      <c r="AQ264" s="1006" t="str">
        <f t="shared" si="136"/>
        <v>.</v>
      </c>
      <c r="AR264" s="1007" t="str">
        <f t="shared" si="137"/>
        <v>.</v>
      </c>
      <c r="AS264" s="1007" t="str">
        <f t="shared" si="138"/>
        <v>.</v>
      </c>
      <c r="AT264" s="1007" t="str">
        <f t="shared" si="139"/>
        <v>.</v>
      </c>
      <c r="AU264" s="1007" t="str">
        <f t="shared" si="140"/>
        <v>.</v>
      </c>
      <c r="AV264" s="1007" t="str">
        <f t="shared" si="141"/>
        <v>.</v>
      </c>
      <c r="AW264" s="990" t="str">
        <f t="shared" si="142"/>
        <v>.</v>
      </c>
      <c r="AX264" s="327"/>
      <c r="AY264" s="116"/>
      <c r="AZ264" s="1474"/>
      <c r="BA264" s="1474"/>
      <c r="BB264" s="1474"/>
    </row>
    <row r="265" spans="1:54" s="189" customFormat="1" x14ac:dyDescent="0.2">
      <c r="A265" s="183"/>
      <c r="B265" s="325"/>
      <c r="C265" s="473" t="str">
        <f t="shared" si="146"/>
        <v>Special rate</v>
      </c>
      <c r="D265" s="473" t="str">
        <f t="shared" si="146"/>
        <v/>
      </c>
      <c r="E265" s="837" t="str">
        <f t="shared" si="148"/>
        <v>.</v>
      </c>
      <c r="F265" s="878"/>
      <c r="G265" s="874"/>
      <c r="H265" s="874"/>
      <c r="I265" s="874"/>
      <c r="J265" s="874"/>
      <c r="K265" s="874"/>
      <c r="L265" s="874"/>
      <c r="M265" s="333"/>
      <c r="N265" s="116"/>
      <c r="O265" s="1019">
        <f t="shared" si="147"/>
        <v>0</v>
      </c>
      <c r="P265" s="1020">
        <f t="shared" si="147"/>
        <v>0</v>
      </c>
      <c r="Q265" s="101"/>
      <c r="R265" s="325"/>
      <c r="S265" s="1003" t="str">
        <f t="shared" si="143"/>
        <v>.</v>
      </c>
      <c r="T265" s="1004" t="str">
        <f t="shared" si="143"/>
        <v>.</v>
      </c>
      <c r="U265" s="1004" t="str">
        <f t="shared" si="143"/>
        <v>.</v>
      </c>
      <c r="V265" s="1004" t="str">
        <f t="shared" si="143"/>
        <v>.</v>
      </c>
      <c r="W265" s="1004" t="str">
        <f t="shared" si="143"/>
        <v>.</v>
      </c>
      <c r="X265" s="1004" t="str">
        <f t="shared" si="143"/>
        <v>.</v>
      </c>
      <c r="Y265" s="1005" t="str">
        <f t="shared" si="143"/>
        <v>.</v>
      </c>
      <c r="Z265" s="116"/>
      <c r="AA265" s="1006" t="str">
        <f t="shared" si="129"/>
        <v>.</v>
      </c>
      <c r="AB265" s="1007" t="str">
        <f t="shared" si="130"/>
        <v>.</v>
      </c>
      <c r="AC265" s="1007" t="str">
        <f t="shared" si="131"/>
        <v>.</v>
      </c>
      <c r="AD265" s="1007" t="str">
        <f t="shared" si="132"/>
        <v>.</v>
      </c>
      <c r="AE265" s="1007" t="str">
        <f t="shared" si="133"/>
        <v>.</v>
      </c>
      <c r="AF265" s="1007" t="str">
        <f t="shared" si="134"/>
        <v>.</v>
      </c>
      <c r="AG265" s="990" t="str">
        <f t="shared" si="135"/>
        <v>.</v>
      </c>
      <c r="AH265" s="116"/>
      <c r="AI265" s="1003" t="str">
        <f>IF(S265=".",".",SUM($S265:S265))</f>
        <v>.</v>
      </c>
      <c r="AJ265" s="1004" t="str">
        <f>IF(T265=".",".",SUM($S265:T265))</f>
        <v>.</v>
      </c>
      <c r="AK265" s="1004" t="str">
        <f>IF(U265=".",".",SUM($S265:U265))</f>
        <v>.</v>
      </c>
      <c r="AL265" s="1004" t="str">
        <f>IF(V265=".",".",SUM($S265:V265))</f>
        <v>.</v>
      </c>
      <c r="AM265" s="1004" t="str">
        <f>IF(W265=".",".",SUM($S265:W265))</f>
        <v>.</v>
      </c>
      <c r="AN265" s="1004" t="str">
        <f>IF(X265=".",".",SUM($S265:X265))</f>
        <v>.</v>
      </c>
      <c r="AO265" s="1005" t="str">
        <f>IF(Y265=".",".",SUM($S265:Y265))</f>
        <v>.</v>
      </c>
      <c r="AP265" s="116"/>
      <c r="AQ265" s="1006" t="str">
        <f t="shared" si="136"/>
        <v>.</v>
      </c>
      <c r="AR265" s="1007" t="str">
        <f t="shared" si="137"/>
        <v>.</v>
      </c>
      <c r="AS265" s="1007" t="str">
        <f t="shared" si="138"/>
        <v>.</v>
      </c>
      <c r="AT265" s="1007" t="str">
        <f t="shared" si="139"/>
        <v>.</v>
      </c>
      <c r="AU265" s="1007" t="str">
        <f t="shared" si="140"/>
        <v>.</v>
      </c>
      <c r="AV265" s="1007" t="str">
        <f t="shared" si="141"/>
        <v>.</v>
      </c>
      <c r="AW265" s="990" t="str">
        <f t="shared" si="142"/>
        <v>.</v>
      </c>
      <c r="AX265" s="327"/>
      <c r="AY265" s="116"/>
      <c r="AZ265" s="1474"/>
      <c r="BA265" s="1474"/>
      <c r="BB265" s="1474"/>
    </row>
    <row r="266" spans="1:54" s="189" customFormat="1" x14ac:dyDescent="0.2">
      <c r="A266" s="183"/>
      <c r="B266" s="325"/>
      <c r="C266" s="473" t="str">
        <f t="shared" si="146"/>
        <v>Special rate</v>
      </c>
      <c r="D266" s="473" t="str">
        <f t="shared" si="146"/>
        <v/>
      </c>
      <c r="E266" s="837" t="str">
        <f t="shared" si="148"/>
        <v>.</v>
      </c>
      <c r="F266" s="878"/>
      <c r="G266" s="874"/>
      <c r="H266" s="874"/>
      <c r="I266" s="874"/>
      <c r="J266" s="874"/>
      <c r="K266" s="874"/>
      <c r="L266" s="874"/>
      <c r="M266" s="333"/>
      <c r="N266" s="116"/>
      <c r="O266" s="1019">
        <f t="shared" si="147"/>
        <v>0</v>
      </c>
      <c r="P266" s="1020">
        <f t="shared" si="147"/>
        <v>0</v>
      </c>
      <c r="Q266" s="101"/>
      <c r="R266" s="325"/>
      <c r="S266" s="1003" t="str">
        <f t="shared" si="143"/>
        <v>.</v>
      </c>
      <c r="T266" s="1004" t="str">
        <f t="shared" si="143"/>
        <v>.</v>
      </c>
      <c r="U266" s="1004" t="str">
        <f t="shared" si="143"/>
        <v>.</v>
      </c>
      <c r="V266" s="1004" t="str">
        <f t="shared" si="143"/>
        <v>.</v>
      </c>
      <c r="W266" s="1004" t="str">
        <f t="shared" si="143"/>
        <v>.</v>
      </c>
      <c r="X266" s="1004" t="str">
        <f t="shared" si="143"/>
        <v>.</v>
      </c>
      <c r="Y266" s="1005" t="str">
        <f t="shared" si="143"/>
        <v>.</v>
      </c>
      <c r="Z266" s="116"/>
      <c r="AA266" s="1006" t="str">
        <f t="shared" si="129"/>
        <v>.</v>
      </c>
      <c r="AB266" s="1007" t="str">
        <f t="shared" si="130"/>
        <v>.</v>
      </c>
      <c r="AC266" s="1007" t="str">
        <f t="shared" si="131"/>
        <v>.</v>
      </c>
      <c r="AD266" s="1007" t="str">
        <f t="shared" si="132"/>
        <v>.</v>
      </c>
      <c r="AE266" s="1007" t="str">
        <f t="shared" si="133"/>
        <v>.</v>
      </c>
      <c r="AF266" s="1007" t="str">
        <f t="shared" si="134"/>
        <v>.</v>
      </c>
      <c r="AG266" s="990" t="str">
        <f t="shared" si="135"/>
        <v>.</v>
      </c>
      <c r="AH266" s="116"/>
      <c r="AI266" s="1003" t="str">
        <f>IF(S266=".",".",SUM($S266:S266))</f>
        <v>.</v>
      </c>
      <c r="AJ266" s="1004" t="str">
        <f>IF(T266=".",".",SUM($S266:T266))</f>
        <v>.</v>
      </c>
      <c r="AK266" s="1004" t="str">
        <f>IF(U266=".",".",SUM($S266:U266))</f>
        <v>.</v>
      </c>
      <c r="AL266" s="1004" t="str">
        <f>IF(V266=".",".",SUM($S266:V266))</f>
        <v>.</v>
      </c>
      <c r="AM266" s="1004" t="str">
        <f>IF(W266=".",".",SUM($S266:W266))</f>
        <v>.</v>
      </c>
      <c r="AN266" s="1004" t="str">
        <f>IF(X266=".",".",SUM($S266:X266))</f>
        <v>.</v>
      </c>
      <c r="AO266" s="1005" t="str">
        <f>IF(Y266=".",".",SUM($S266:Y266))</f>
        <v>.</v>
      </c>
      <c r="AP266" s="116"/>
      <c r="AQ266" s="1006" t="str">
        <f t="shared" si="136"/>
        <v>.</v>
      </c>
      <c r="AR266" s="1007" t="str">
        <f t="shared" si="137"/>
        <v>.</v>
      </c>
      <c r="AS266" s="1007" t="str">
        <f t="shared" si="138"/>
        <v>.</v>
      </c>
      <c r="AT266" s="1007" t="str">
        <f t="shared" si="139"/>
        <v>.</v>
      </c>
      <c r="AU266" s="1007" t="str">
        <f t="shared" si="140"/>
        <v>.</v>
      </c>
      <c r="AV266" s="1007" t="str">
        <f t="shared" si="141"/>
        <v>.</v>
      </c>
      <c r="AW266" s="990" t="str">
        <f t="shared" si="142"/>
        <v>.</v>
      </c>
      <c r="AX266" s="327"/>
      <c r="AY266" s="116"/>
      <c r="AZ266" s="1474"/>
      <c r="BA266" s="1474"/>
      <c r="BB266" s="1474"/>
    </row>
    <row r="267" spans="1:54" s="189" customFormat="1" x14ac:dyDescent="0.2">
      <c r="A267" s="183"/>
      <c r="B267" s="325"/>
      <c r="C267" s="473" t="str">
        <f t="shared" si="146"/>
        <v>Special rate</v>
      </c>
      <c r="D267" s="473" t="str">
        <f t="shared" si="146"/>
        <v/>
      </c>
      <c r="E267" s="837" t="str">
        <f t="shared" si="148"/>
        <v>.</v>
      </c>
      <c r="F267" s="878"/>
      <c r="G267" s="874"/>
      <c r="H267" s="874"/>
      <c r="I267" s="874"/>
      <c r="J267" s="874"/>
      <c r="K267" s="874"/>
      <c r="L267" s="874"/>
      <c r="M267" s="333"/>
      <c r="N267" s="116"/>
      <c r="O267" s="1019">
        <f t="shared" si="147"/>
        <v>0</v>
      </c>
      <c r="P267" s="1020">
        <f t="shared" si="147"/>
        <v>0</v>
      </c>
      <c r="Q267" s="101"/>
      <c r="R267" s="325"/>
      <c r="S267" s="1003" t="str">
        <f t="shared" si="143"/>
        <v>.</v>
      </c>
      <c r="T267" s="1004" t="str">
        <f t="shared" si="143"/>
        <v>.</v>
      </c>
      <c r="U267" s="1004" t="str">
        <f t="shared" si="143"/>
        <v>.</v>
      </c>
      <c r="V267" s="1004" t="str">
        <f t="shared" si="143"/>
        <v>.</v>
      </c>
      <c r="W267" s="1004" t="str">
        <f t="shared" si="143"/>
        <v>.</v>
      </c>
      <c r="X267" s="1004" t="str">
        <f t="shared" si="143"/>
        <v>.</v>
      </c>
      <c r="Y267" s="1005" t="str">
        <f t="shared" si="143"/>
        <v>.</v>
      </c>
      <c r="Z267" s="116"/>
      <c r="AA267" s="1006" t="str">
        <f t="shared" si="129"/>
        <v>.</v>
      </c>
      <c r="AB267" s="1007" t="str">
        <f t="shared" si="130"/>
        <v>.</v>
      </c>
      <c r="AC267" s="1007" t="str">
        <f t="shared" si="131"/>
        <v>.</v>
      </c>
      <c r="AD267" s="1007" t="str">
        <f t="shared" si="132"/>
        <v>.</v>
      </c>
      <c r="AE267" s="1007" t="str">
        <f t="shared" si="133"/>
        <v>.</v>
      </c>
      <c r="AF267" s="1007" t="str">
        <f t="shared" si="134"/>
        <v>.</v>
      </c>
      <c r="AG267" s="990" t="str">
        <f t="shared" si="135"/>
        <v>.</v>
      </c>
      <c r="AH267" s="116"/>
      <c r="AI267" s="1003" t="str">
        <f>IF(S267=".",".",SUM($S267:S267))</f>
        <v>.</v>
      </c>
      <c r="AJ267" s="1004" t="str">
        <f>IF(T267=".",".",SUM($S267:T267))</f>
        <v>.</v>
      </c>
      <c r="AK267" s="1004" t="str">
        <f>IF(U267=".",".",SUM($S267:U267))</f>
        <v>.</v>
      </c>
      <c r="AL267" s="1004" t="str">
        <f>IF(V267=".",".",SUM($S267:V267))</f>
        <v>.</v>
      </c>
      <c r="AM267" s="1004" t="str">
        <f>IF(W267=".",".",SUM($S267:W267))</f>
        <v>.</v>
      </c>
      <c r="AN267" s="1004" t="str">
        <f>IF(X267=".",".",SUM($S267:X267))</f>
        <v>.</v>
      </c>
      <c r="AO267" s="1005" t="str">
        <f>IF(Y267=".",".",SUM($S267:Y267))</f>
        <v>.</v>
      </c>
      <c r="AP267" s="116"/>
      <c r="AQ267" s="1006" t="str">
        <f t="shared" si="136"/>
        <v>.</v>
      </c>
      <c r="AR267" s="1007" t="str">
        <f t="shared" si="137"/>
        <v>.</v>
      </c>
      <c r="AS267" s="1007" t="str">
        <f t="shared" si="138"/>
        <v>.</v>
      </c>
      <c r="AT267" s="1007" t="str">
        <f t="shared" si="139"/>
        <v>.</v>
      </c>
      <c r="AU267" s="1007" t="str">
        <f t="shared" si="140"/>
        <v>.</v>
      </c>
      <c r="AV267" s="1007" t="str">
        <f t="shared" si="141"/>
        <v>.</v>
      </c>
      <c r="AW267" s="990" t="str">
        <f t="shared" si="142"/>
        <v>.</v>
      </c>
      <c r="AX267" s="327"/>
      <c r="AY267" s="116"/>
      <c r="AZ267" s="1474"/>
      <c r="BA267" s="1474"/>
      <c r="BB267" s="1474"/>
    </row>
    <row r="268" spans="1:54" s="189" customFormat="1" x14ac:dyDescent="0.2">
      <c r="A268" s="183"/>
      <c r="B268" s="325"/>
      <c r="C268" s="473" t="str">
        <f t="shared" si="146"/>
        <v>Special rate</v>
      </c>
      <c r="D268" s="473" t="str">
        <f t="shared" si="146"/>
        <v/>
      </c>
      <c r="E268" s="837" t="str">
        <f t="shared" si="148"/>
        <v>.</v>
      </c>
      <c r="F268" s="878"/>
      <c r="G268" s="874"/>
      <c r="H268" s="874"/>
      <c r="I268" s="874"/>
      <c r="J268" s="874"/>
      <c r="K268" s="874"/>
      <c r="L268" s="874"/>
      <c r="M268" s="333"/>
      <c r="N268" s="116"/>
      <c r="O268" s="1019">
        <f t="shared" si="147"/>
        <v>0</v>
      </c>
      <c r="P268" s="1020">
        <f t="shared" si="147"/>
        <v>0</v>
      </c>
      <c r="Q268" s="101"/>
      <c r="R268" s="325"/>
      <c r="S268" s="1003" t="str">
        <f t="shared" si="143"/>
        <v>.</v>
      </c>
      <c r="T268" s="1004" t="str">
        <f t="shared" si="143"/>
        <v>.</v>
      </c>
      <c r="U268" s="1004" t="str">
        <f t="shared" si="143"/>
        <v>.</v>
      </c>
      <c r="V268" s="1004" t="str">
        <f t="shared" si="143"/>
        <v>.</v>
      </c>
      <c r="W268" s="1004" t="str">
        <f t="shared" si="143"/>
        <v>.</v>
      </c>
      <c r="X268" s="1004" t="str">
        <f t="shared" si="143"/>
        <v>.</v>
      </c>
      <c r="Y268" s="1005" t="str">
        <f t="shared" si="143"/>
        <v>.</v>
      </c>
      <c r="Z268" s="116"/>
      <c r="AA268" s="1006" t="str">
        <f t="shared" si="129"/>
        <v>.</v>
      </c>
      <c r="AB268" s="1007" t="str">
        <f t="shared" si="130"/>
        <v>.</v>
      </c>
      <c r="AC268" s="1007" t="str">
        <f t="shared" si="131"/>
        <v>.</v>
      </c>
      <c r="AD268" s="1007" t="str">
        <f t="shared" si="132"/>
        <v>.</v>
      </c>
      <c r="AE268" s="1007" t="str">
        <f t="shared" si="133"/>
        <v>.</v>
      </c>
      <c r="AF268" s="1007" t="str">
        <f t="shared" si="134"/>
        <v>.</v>
      </c>
      <c r="AG268" s="990" t="str">
        <f t="shared" si="135"/>
        <v>.</v>
      </c>
      <c r="AH268" s="116"/>
      <c r="AI268" s="1003" t="str">
        <f>IF(S268=".",".",SUM($S268:S268))</f>
        <v>.</v>
      </c>
      <c r="AJ268" s="1004" t="str">
        <f>IF(T268=".",".",SUM($S268:T268))</f>
        <v>.</v>
      </c>
      <c r="AK268" s="1004" t="str">
        <f>IF(U268=".",".",SUM($S268:U268))</f>
        <v>.</v>
      </c>
      <c r="AL268" s="1004" t="str">
        <f>IF(V268=".",".",SUM($S268:V268))</f>
        <v>.</v>
      </c>
      <c r="AM268" s="1004" t="str">
        <f>IF(W268=".",".",SUM($S268:W268))</f>
        <v>.</v>
      </c>
      <c r="AN268" s="1004" t="str">
        <f>IF(X268=".",".",SUM($S268:X268))</f>
        <v>.</v>
      </c>
      <c r="AO268" s="1005" t="str">
        <f>IF(Y268=".",".",SUM($S268:Y268))</f>
        <v>.</v>
      </c>
      <c r="AP268" s="116"/>
      <c r="AQ268" s="1006" t="str">
        <f t="shared" si="136"/>
        <v>.</v>
      </c>
      <c r="AR268" s="1007" t="str">
        <f t="shared" si="137"/>
        <v>.</v>
      </c>
      <c r="AS268" s="1007" t="str">
        <f t="shared" si="138"/>
        <v>.</v>
      </c>
      <c r="AT268" s="1007" t="str">
        <f t="shared" si="139"/>
        <v>.</v>
      </c>
      <c r="AU268" s="1007" t="str">
        <f t="shared" si="140"/>
        <v>.</v>
      </c>
      <c r="AV268" s="1007" t="str">
        <f t="shared" si="141"/>
        <v>.</v>
      </c>
      <c r="AW268" s="990" t="str">
        <f t="shared" si="142"/>
        <v>.</v>
      </c>
      <c r="AX268" s="327"/>
      <c r="AY268" s="116"/>
      <c r="AZ268" s="1474"/>
      <c r="BA268" s="1474"/>
      <c r="BB268" s="1474"/>
    </row>
    <row r="269" spans="1:54" s="189" customFormat="1" x14ac:dyDescent="0.2">
      <c r="A269" s="183"/>
      <c r="B269" s="325"/>
      <c r="C269" s="198" t="str">
        <f t="shared" si="146"/>
        <v>Special rate</v>
      </c>
      <c r="D269" s="198" t="str">
        <f t="shared" si="146"/>
        <v/>
      </c>
      <c r="E269" s="838" t="str">
        <f t="shared" si="148"/>
        <v>.</v>
      </c>
      <c r="F269" s="880"/>
      <c r="G269" s="876"/>
      <c r="H269" s="876"/>
      <c r="I269" s="876"/>
      <c r="J269" s="876"/>
      <c r="K269" s="876"/>
      <c r="L269" s="876"/>
      <c r="M269" s="333"/>
      <c r="N269" s="116"/>
      <c r="O269" s="1019">
        <f t="shared" si="147"/>
        <v>0</v>
      </c>
      <c r="P269" s="1020">
        <f t="shared" si="147"/>
        <v>0</v>
      </c>
      <c r="Q269" s="101"/>
      <c r="R269" s="325"/>
      <c r="S269" s="1003" t="str">
        <f t="shared" si="143"/>
        <v>.</v>
      </c>
      <c r="T269" s="1004" t="str">
        <f t="shared" si="143"/>
        <v>.</v>
      </c>
      <c r="U269" s="1004" t="str">
        <f t="shared" si="143"/>
        <v>.</v>
      </c>
      <c r="V269" s="1004" t="str">
        <f t="shared" si="143"/>
        <v>.</v>
      </c>
      <c r="W269" s="1004" t="str">
        <f t="shared" si="143"/>
        <v>.</v>
      </c>
      <c r="X269" s="1004" t="str">
        <f t="shared" si="143"/>
        <v>.</v>
      </c>
      <c r="Y269" s="1005" t="str">
        <f t="shared" si="143"/>
        <v>.</v>
      </c>
      <c r="Z269" s="116"/>
      <c r="AA269" s="1006" t="str">
        <f t="shared" si="129"/>
        <v>.</v>
      </c>
      <c r="AB269" s="1007" t="str">
        <f t="shared" si="130"/>
        <v>.</v>
      </c>
      <c r="AC269" s="1007" t="str">
        <f t="shared" si="131"/>
        <v>.</v>
      </c>
      <c r="AD269" s="1007" t="str">
        <f t="shared" si="132"/>
        <v>.</v>
      </c>
      <c r="AE269" s="1007" t="str">
        <f t="shared" si="133"/>
        <v>.</v>
      </c>
      <c r="AF269" s="1007" t="str">
        <f t="shared" si="134"/>
        <v>.</v>
      </c>
      <c r="AG269" s="990" t="str">
        <f t="shared" si="135"/>
        <v>.</v>
      </c>
      <c r="AH269" s="116"/>
      <c r="AI269" s="1003" t="str">
        <f>IF(S269=".",".",SUM($S269:S269))</f>
        <v>.</v>
      </c>
      <c r="AJ269" s="1004" t="str">
        <f>IF(T269=".",".",SUM($S269:T269))</f>
        <v>.</v>
      </c>
      <c r="AK269" s="1004" t="str">
        <f>IF(U269=".",".",SUM($S269:U269))</f>
        <v>.</v>
      </c>
      <c r="AL269" s="1004" t="str">
        <f>IF(V269=".",".",SUM($S269:V269))</f>
        <v>.</v>
      </c>
      <c r="AM269" s="1004" t="str">
        <f>IF(W269=".",".",SUM($S269:W269))</f>
        <v>.</v>
      </c>
      <c r="AN269" s="1004" t="str">
        <f>IF(X269=".",".",SUM($S269:X269))</f>
        <v>.</v>
      </c>
      <c r="AO269" s="1005" t="str">
        <f>IF(Y269=".",".",SUM($S269:Y269))</f>
        <v>.</v>
      </c>
      <c r="AP269" s="116"/>
      <c r="AQ269" s="1006" t="str">
        <f t="shared" si="136"/>
        <v>.</v>
      </c>
      <c r="AR269" s="1007" t="str">
        <f t="shared" si="137"/>
        <v>.</v>
      </c>
      <c r="AS269" s="1007" t="str">
        <f t="shared" si="138"/>
        <v>.</v>
      </c>
      <c r="AT269" s="1007" t="str">
        <f t="shared" si="139"/>
        <v>.</v>
      </c>
      <c r="AU269" s="1007" t="str">
        <f t="shared" si="140"/>
        <v>.</v>
      </c>
      <c r="AV269" s="1007" t="str">
        <f t="shared" si="141"/>
        <v>.</v>
      </c>
      <c r="AW269" s="990" t="str">
        <f t="shared" si="142"/>
        <v>.</v>
      </c>
      <c r="AX269" s="327"/>
      <c r="AY269" s="116"/>
      <c r="AZ269" s="1474"/>
      <c r="BA269" s="1474"/>
      <c r="BB269" s="1474"/>
    </row>
    <row r="270" spans="1:54" s="190" customFormat="1" x14ac:dyDescent="0.2">
      <c r="A270" s="183"/>
      <c r="B270" s="334"/>
      <c r="C270" s="211"/>
      <c r="D270" s="211" t="s">
        <v>256</v>
      </c>
      <c r="E270" s="389" t="str">
        <f t="shared" si="148"/>
        <v>.</v>
      </c>
      <c r="F270" s="390" t="str">
        <f t="shared" ref="F270:L270" si="149">IF($P270=0,".",SUMPRODUCT(F252:F269,$P252:$P269)/$P270)</f>
        <v>.</v>
      </c>
      <c r="G270" s="197" t="str">
        <f t="shared" si="149"/>
        <v>.</v>
      </c>
      <c r="H270" s="197" t="str">
        <f t="shared" si="149"/>
        <v>.</v>
      </c>
      <c r="I270" s="197" t="str">
        <f t="shared" si="149"/>
        <v>.</v>
      </c>
      <c r="J270" s="197" t="str">
        <f t="shared" si="149"/>
        <v>.</v>
      </c>
      <c r="K270" s="197" t="str">
        <f t="shared" si="149"/>
        <v>.</v>
      </c>
      <c r="L270" s="197" t="str">
        <f t="shared" si="149"/>
        <v>.</v>
      </c>
      <c r="M270" s="333"/>
      <c r="N270" s="144"/>
      <c r="O270" s="1021">
        <f t="shared" si="147"/>
        <v>0</v>
      </c>
      <c r="P270" s="1022">
        <f t="shared" si="147"/>
        <v>0</v>
      </c>
      <c r="Q270" s="102"/>
      <c r="R270" s="334"/>
      <c r="S270" s="1012" t="str">
        <f>IF(F270=".",".",F270-E270)</f>
        <v>.</v>
      </c>
      <c r="T270" s="1013" t="str">
        <f t="shared" ref="T270:Y270" si="150">IF(G270=".",".",G270-F270)</f>
        <v>.</v>
      </c>
      <c r="U270" s="1013" t="str">
        <f t="shared" si="150"/>
        <v>.</v>
      </c>
      <c r="V270" s="1013" t="str">
        <f t="shared" si="150"/>
        <v>.</v>
      </c>
      <c r="W270" s="1013" t="str">
        <f t="shared" si="150"/>
        <v>.</v>
      </c>
      <c r="X270" s="1013" t="str">
        <f t="shared" si="150"/>
        <v>.</v>
      </c>
      <c r="Y270" s="1014" t="str">
        <f t="shared" si="150"/>
        <v>.</v>
      </c>
      <c r="Z270" s="144"/>
      <c r="AA270" s="1516" t="str">
        <f t="shared" si="129"/>
        <v>.</v>
      </c>
      <c r="AB270" s="1517" t="str">
        <f t="shared" si="130"/>
        <v>.</v>
      </c>
      <c r="AC270" s="1517" t="str">
        <f t="shared" si="131"/>
        <v>.</v>
      </c>
      <c r="AD270" s="1517" t="str">
        <f t="shared" si="132"/>
        <v>.</v>
      </c>
      <c r="AE270" s="1517" t="str">
        <f t="shared" si="133"/>
        <v>.</v>
      </c>
      <c r="AF270" s="1517" t="str">
        <f t="shared" si="134"/>
        <v>.</v>
      </c>
      <c r="AG270" s="1518" t="str">
        <f t="shared" si="135"/>
        <v>.</v>
      </c>
      <c r="AH270" s="144"/>
      <c r="AI270" s="1012" t="str">
        <f>IF(S270=".",".",SUM($S270:S270))</f>
        <v>.</v>
      </c>
      <c r="AJ270" s="1013" t="str">
        <f>IF(T270=".",".",SUM($S270:T270))</f>
        <v>.</v>
      </c>
      <c r="AK270" s="1013" t="str">
        <f>IF(U270=".",".",SUM($S270:U270))</f>
        <v>.</v>
      </c>
      <c r="AL270" s="1013" t="str">
        <f>IF(V270=".",".",SUM($S270:V270))</f>
        <v>.</v>
      </c>
      <c r="AM270" s="1013" t="str">
        <f>IF(W270=".",".",SUM($S270:W270))</f>
        <v>.</v>
      </c>
      <c r="AN270" s="1013" t="str">
        <f>IF(X270=".",".",SUM($S270:X270))</f>
        <v>.</v>
      </c>
      <c r="AO270" s="1014" t="str">
        <f>IF(Y270=".",".",SUM($S270:Y270))</f>
        <v>.</v>
      </c>
      <c r="AP270" s="116"/>
      <c r="AQ270" s="1516" t="str">
        <f t="shared" si="136"/>
        <v>.</v>
      </c>
      <c r="AR270" s="1517" t="str">
        <f t="shared" si="137"/>
        <v>.</v>
      </c>
      <c r="AS270" s="1517" t="str">
        <f t="shared" si="138"/>
        <v>.</v>
      </c>
      <c r="AT270" s="1517" t="str">
        <f t="shared" si="139"/>
        <v>.</v>
      </c>
      <c r="AU270" s="1517" t="str">
        <f t="shared" si="140"/>
        <v>.</v>
      </c>
      <c r="AV270" s="1517" t="str">
        <f t="shared" si="141"/>
        <v>.</v>
      </c>
      <c r="AW270" s="1518" t="str">
        <f t="shared" si="142"/>
        <v>.</v>
      </c>
      <c r="AX270" s="346"/>
      <c r="AY270" s="144"/>
      <c r="AZ270" s="102"/>
      <c r="BA270" s="102"/>
      <c r="BB270" s="102"/>
    </row>
    <row r="271" spans="1:54" s="189" customFormat="1" x14ac:dyDescent="0.2">
      <c r="A271" s="183"/>
      <c r="B271" s="325"/>
      <c r="C271" s="116"/>
      <c r="D271" s="116"/>
      <c r="E271" s="223"/>
      <c r="F271" s="223"/>
      <c r="G271" s="116"/>
      <c r="H271" s="116"/>
      <c r="I271" s="116"/>
      <c r="J271" s="116"/>
      <c r="K271" s="116"/>
      <c r="L271" s="116"/>
      <c r="M271" s="333"/>
      <c r="N271" s="116"/>
      <c r="O271" s="116"/>
      <c r="P271" s="116"/>
      <c r="Q271" s="101"/>
      <c r="R271" s="325"/>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327"/>
      <c r="AY271" s="116"/>
      <c r="AZ271" s="1474"/>
      <c r="BA271" s="1474"/>
      <c r="BB271" s="1474"/>
    </row>
    <row r="272" spans="1:54" s="189" customFormat="1" x14ac:dyDescent="0.2">
      <c r="A272" s="183"/>
      <c r="B272" s="325"/>
      <c r="C272" s="116"/>
      <c r="D272" s="116"/>
      <c r="E272" s="223"/>
      <c r="F272" s="223"/>
      <c r="G272" s="116"/>
      <c r="H272" s="116"/>
      <c r="I272" s="116"/>
      <c r="J272" s="116"/>
      <c r="K272" s="116"/>
      <c r="L272" s="116"/>
      <c r="M272" s="333"/>
      <c r="N272" s="116"/>
      <c r="O272" s="116"/>
      <c r="P272" s="116"/>
      <c r="Q272" s="101"/>
      <c r="R272" s="325"/>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327"/>
      <c r="AY272" s="116"/>
      <c r="AZ272" s="1474"/>
      <c r="BA272" s="1474"/>
      <c r="BB272" s="1474"/>
    </row>
    <row r="273" spans="1:54" s="189" customFormat="1" x14ac:dyDescent="0.2">
      <c r="A273" s="183"/>
      <c r="B273" s="325"/>
      <c r="C273" s="144"/>
      <c r="D273" s="116"/>
      <c r="E273" s="223"/>
      <c r="F273" s="223"/>
      <c r="G273" s="116"/>
      <c r="H273" s="116"/>
      <c r="I273" s="116"/>
      <c r="J273" s="116"/>
      <c r="K273" s="116"/>
      <c r="L273" s="116"/>
      <c r="M273" s="333"/>
      <c r="N273" s="116"/>
      <c r="O273" s="116"/>
      <c r="P273" s="116"/>
      <c r="Q273" s="101"/>
      <c r="R273" s="325"/>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327"/>
      <c r="AY273" s="116"/>
      <c r="AZ273" s="1474"/>
      <c r="BA273" s="1474"/>
      <c r="BB273" s="1474"/>
    </row>
    <row r="274" spans="1:54" s="189" customFormat="1" x14ac:dyDescent="0.2">
      <c r="A274" s="183"/>
      <c r="B274" s="325"/>
      <c r="C274" s="116"/>
      <c r="D274" s="116"/>
      <c r="E274" s="223"/>
      <c r="F274" s="223"/>
      <c r="G274" s="116"/>
      <c r="H274" s="116"/>
      <c r="I274" s="116"/>
      <c r="J274" s="116"/>
      <c r="K274" s="116"/>
      <c r="L274" s="116"/>
      <c r="M274" s="333"/>
      <c r="N274" s="116"/>
      <c r="O274" s="116"/>
      <c r="P274" s="116"/>
      <c r="Q274" s="101"/>
      <c r="R274" s="325"/>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327"/>
      <c r="AY274" s="116"/>
      <c r="AZ274" s="1474"/>
      <c r="BA274" s="1474"/>
      <c r="BB274" s="1474"/>
    </row>
    <row r="275" spans="1:54" s="189" customFormat="1" x14ac:dyDescent="0.2">
      <c r="A275" s="183"/>
      <c r="B275" s="325"/>
      <c r="C275" s="116"/>
      <c r="D275" s="116"/>
      <c r="E275" s="223"/>
      <c r="F275" s="223"/>
      <c r="G275" s="116"/>
      <c r="H275" s="116"/>
      <c r="I275" s="116"/>
      <c r="J275" s="116"/>
      <c r="K275" s="116"/>
      <c r="L275" s="116"/>
      <c r="M275" s="333"/>
      <c r="N275" s="116"/>
      <c r="O275" s="116"/>
      <c r="P275" s="116"/>
      <c r="Q275" s="101"/>
      <c r="R275" s="325"/>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327"/>
      <c r="AY275" s="116"/>
      <c r="AZ275" s="1474"/>
      <c r="BA275" s="1474"/>
      <c r="BB275" s="1474"/>
    </row>
    <row r="276" spans="1:54" s="189" customFormat="1" ht="15" x14ac:dyDescent="0.25">
      <c r="A276" s="183"/>
      <c r="B276" s="325"/>
      <c r="C276" s="273" t="s">
        <v>26</v>
      </c>
      <c r="D276" s="274"/>
      <c r="E276" s="840"/>
      <c r="F276" s="841"/>
      <c r="G276" s="302"/>
      <c r="H276" s="382" t="str">
        <f>$H$21</f>
        <v>$ nominal per year</v>
      </c>
      <c r="I276" s="275"/>
      <c r="J276" s="275" t="str">
        <f>$F$3</f>
        <v>.</v>
      </c>
      <c r="K276" s="275"/>
      <c r="L276" s="276"/>
      <c r="M276" s="333"/>
      <c r="N276" s="116"/>
      <c r="O276" s="116"/>
      <c r="P276" s="116"/>
      <c r="Q276" s="101"/>
      <c r="R276" s="325"/>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327"/>
      <c r="AY276" s="116"/>
      <c r="AZ276" s="1474"/>
      <c r="BA276" s="1474"/>
      <c r="BB276" s="1474"/>
    </row>
    <row r="277" spans="1:54" s="189" customFormat="1" x14ac:dyDescent="0.2">
      <c r="A277" s="183"/>
      <c r="B277" s="325"/>
      <c r="C277" s="277" t="s">
        <v>0</v>
      </c>
      <c r="D277" s="278"/>
      <c r="E277" s="842"/>
      <c r="F277" s="843"/>
      <c r="G277" s="279"/>
      <c r="H277" s="279"/>
      <c r="I277" s="279"/>
      <c r="J277" s="279"/>
      <c r="K277" s="279"/>
      <c r="L277" s="280"/>
      <c r="M277" s="333"/>
      <c r="N277" s="116"/>
      <c r="O277" s="116"/>
      <c r="P277" s="116"/>
      <c r="Q277" s="101"/>
      <c r="R277" s="325"/>
      <c r="S277" s="1011" t="str">
        <f>S$21</f>
        <v>Annual increases (nominal $ per year)</v>
      </c>
      <c r="T277" s="116"/>
      <c r="U277" s="116"/>
      <c r="V277" s="116"/>
      <c r="W277" s="116"/>
      <c r="X277" s="116"/>
      <c r="Y277" s="116"/>
      <c r="Z277" s="116"/>
      <c r="AA277" s="1011" t="str">
        <f>AA$21</f>
        <v>Annual increases (%)</v>
      </c>
      <c r="AB277" s="116"/>
      <c r="AC277" s="116"/>
      <c r="AD277" s="116"/>
      <c r="AE277" s="116"/>
      <c r="AF277" s="116"/>
      <c r="AG277" s="116"/>
      <c r="AH277" s="116"/>
      <c r="AI277" s="1011" t="str">
        <f>AI$21</f>
        <v>Cumulative increases (nominal $ per year)</v>
      </c>
      <c r="AJ277" s="116"/>
      <c r="AK277" s="116"/>
      <c r="AL277" s="116"/>
      <c r="AM277" s="116"/>
      <c r="AN277" s="116"/>
      <c r="AO277" s="116"/>
      <c r="AP277" s="116"/>
      <c r="AQ277" s="1011" t="str">
        <f>AQ$21</f>
        <v>Cumulative increases (%)</v>
      </c>
      <c r="AR277" s="116"/>
      <c r="AS277" s="116"/>
      <c r="AT277" s="116"/>
      <c r="AU277" s="116"/>
      <c r="AV277" s="116"/>
      <c r="AW277" s="116"/>
      <c r="AX277" s="327"/>
      <c r="AY277" s="116"/>
      <c r="AZ277" s="1474"/>
      <c r="BA277" s="1474"/>
      <c r="BB277" s="1474"/>
    </row>
    <row r="278" spans="1:54" s="189" customFormat="1" ht="39" customHeight="1" x14ac:dyDescent="0.2">
      <c r="A278" s="183"/>
      <c r="B278" s="325"/>
      <c r="C278" s="265" t="s">
        <v>27</v>
      </c>
      <c r="D278" s="266"/>
      <c r="E278" s="264" t="s">
        <v>346</v>
      </c>
      <c r="F278" s="264" t="s">
        <v>28</v>
      </c>
      <c r="G278" s="264" t="s">
        <v>29</v>
      </c>
      <c r="H278" s="264" t="s">
        <v>30</v>
      </c>
      <c r="I278" s="264" t="s">
        <v>31</v>
      </c>
      <c r="J278" s="264" t="s">
        <v>32</v>
      </c>
      <c r="K278" s="264" t="s">
        <v>33</v>
      </c>
      <c r="L278" s="264" t="s">
        <v>34</v>
      </c>
      <c r="M278" s="333"/>
      <c r="N278" s="116"/>
      <c r="O278" s="116"/>
      <c r="P278" s="116"/>
      <c r="Q278" s="101"/>
      <c r="R278" s="325"/>
      <c r="S278" s="996" t="str">
        <f>C276</f>
        <v>Domestic Waste Management Services - Annual Charge</v>
      </c>
      <c r="T278" s="387"/>
      <c r="U278" s="387"/>
      <c r="V278" s="387"/>
      <c r="W278" s="387"/>
      <c r="X278" s="387"/>
      <c r="Y278" s="388"/>
      <c r="Z278" s="116"/>
      <c r="AA278" s="996" t="str">
        <f>$S278</f>
        <v>Domestic Waste Management Services - Annual Charge</v>
      </c>
      <c r="AB278" s="387"/>
      <c r="AC278" s="387"/>
      <c r="AD278" s="387"/>
      <c r="AE278" s="387"/>
      <c r="AF278" s="387"/>
      <c r="AG278" s="388"/>
      <c r="AH278" s="116"/>
      <c r="AI278" s="996" t="str">
        <f>$S278</f>
        <v>Domestic Waste Management Services - Annual Charge</v>
      </c>
      <c r="AJ278" s="387"/>
      <c r="AK278" s="387"/>
      <c r="AL278" s="387"/>
      <c r="AM278" s="387"/>
      <c r="AN278" s="387"/>
      <c r="AO278" s="388"/>
      <c r="AP278" s="116"/>
      <c r="AQ278" s="996" t="str">
        <f>$S278</f>
        <v>Domestic Waste Management Services - Annual Charge</v>
      </c>
      <c r="AR278" s="387"/>
      <c r="AS278" s="387"/>
      <c r="AT278" s="387"/>
      <c r="AU278" s="387"/>
      <c r="AV278" s="387"/>
      <c r="AW278" s="388"/>
      <c r="AX278" s="327"/>
      <c r="AY278" s="116"/>
      <c r="AZ278" s="1474"/>
      <c r="BA278" s="1474"/>
      <c r="BB278" s="1474"/>
    </row>
    <row r="279" spans="1:54" s="189" customFormat="1" x14ac:dyDescent="0.2">
      <c r="A279" s="183"/>
      <c r="B279" s="325"/>
      <c r="C279" s="125"/>
      <c r="D279" s="126"/>
      <c r="E279" s="208" t="str">
        <f t="shared" ref="E279:L279" si="151">E175</f>
        <v>2020-21</v>
      </c>
      <c r="F279" s="208" t="str">
        <f t="shared" si="151"/>
        <v>2021-22</v>
      </c>
      <c r="G279" s="208" t="str">
        <f t="shared" si="151"/>
        <v>2022-23</v>
      </c>
      <c r="H279" s="208" t="str">
        <f t="shared" si="151"/>
        <v>2023-24</v>
      </c>
      <c r="I279" s="208" t="str">
        <f t="shared" si="151"/>
        <v>2024-25</v>
      </c>
      <c r="J279" s="208" t="str">
        <f t="shared" si="151"/>
        <v>2025-26</v>
      </c>
      <c r="K279" s="208" t="str">
        <f t="shared" si="151"/>
        <v>2026-27</v>
      </c>
      <c r="L279" s="208" t="str">
        <f t="shared" si="151"/>
        <v>2027-28</v>
      </c>
      <c r="M279" s="333"/>
      <c r="N279" s="116"/>
      <c r="O279" s="116"/>
      <c r="P279" s="116"/>
      <c r="Q279" s="101"/>
      <c r="R279" s="325"/>
      <c r="S279" s="997" t="str">
        <f>S$23</f>
        <v>Year 1</v>
      </c>
      <c r="T279" s="998" t="str">
        <f t="shared" ref="T279:Y279" si="152">T$23</f>
        <v>Year 2</v>
      </c>
      <c r="U279" s="998" t="str">
        <f t="shared" si="152"/>
        <v>Year 3</v>
      </c>
      <c r="V279" s="998" t="str">
        <f t="shared" si="152"/>
        <v>Year 4</v>
      </c>
      <c r="W279" s="998" t="str">
        <f t="shared" si="152"/>
        <v>Year 5</v>
      </c>
      <c r="X279" s="998" t="str">
        <f t="shared" si="152"/>
        <v>Year 6</v>
      </c>
      <c r="Y279" s="999" t="str">
        <f t="shared" si="152"/>
        <v>Year 7</v>
      </c>
      <c r="Z279" s="112"/>
      <c r="AA279" s="997" t="str">
        <f t="shared" ref="AA279:AG279" si="153">AA$23</f>
        <v>Year 1</v>
      </c>
      <c r="AB279" s="998" t="str">
        <f t="shared" si="153"/>
        <v>Year 2</v>
      </c>
      <c r="AC279" s="998" t="str">
        <f t="shared" si="153"/>
        <v>Year 3</v>
      </c>
      <c r="AD279" s="998" t="str">
        <f t="shared" si="153"/>
        <v>Year 4</v>
      </c>
      <c r="AE279" s="998" t="str">
        <f t="shared" si="153"/>
        <v>Year 5</v>
      </c>
      <c r="AF279" s="998" t="str">
        <f t="shared" si="153"/>
        <v>Year 6</v>
      </c>
      <c r="AG279" s="999" t="str">
        <f t="shared" si="153"/>
        <v>Year 7</v>
      </c>
      <c r="AH279" s="112"/>
      <c r="AI279" s="997" t="str">
        <f>AI$23</f>
        <v>Year 1</v>
      </c>
      <c r="AJ279" s="998" t="str">
        <f t="shared" ref="AJ279:AO279" si="154">AJ$23</f>
        <v>Year 2</v>
      </c>
      <c r="AK279" s="998" t="str">
        <f t="shared" si="154"/>
        <v>Year 3</v>
      </c>
      <c r="AL279" s="998" t="str">
        <f t="shared" si="154"/>
        <v>Year 4</v>
      </c>
      <c r="AM279" s="998" t="str">
        <f t="shared" si="154"/>
        <v>Year 5</v>
      </c>
      <c r="AN279" s="998" t="str">
        <f t="shared" si="154"/>
        <v>Year 6</v>
      </c>
      <c r="AO279" s="999" t="str">
        <f t="shared" si="154"/>
        <v>Year 7</v>
      </c>
      <c r="AP279" s="112"/>
      <c r="AQ279" s="997" t="str">
        <f>AQ$23</f>
        <v>Year 1</v>
      </c>
      <c r="AR279" s="998" t="str">
        <f t="shared" ref="AR279:AW279" si="155">AR$23</f>
        <v>Year 2</v>
      </c>
      <c r="AS279" s="998" t="str">
        <f t="shared" si="155"/>
        <v>Year 3</v>
      </c>
      <c r="AT279" s="998" t="str">
        <f t="shared" si="155"/>
        <v>Year 4</v>
      </c>
      <c r="AU279" s="998" t="str">
        <f t="shared" si="155"/>
        <v>Year 5</v>
      </c>
      <c r="AV279" s="998" t="str">
        <f t="shared" si="155"/>
        <v>Year 6</v>
      </c>
      <c r="AW279" s="999" t="str">
        <f t="shared" si="155"/>
        <v>Year 7</v>
      </c>
      <c r="AX279" s="327"/>
      <c r="AY279" s="116"/>
      <c r="AZ279" s="1474"/>
      <c r="BA279" s="1474"/>
      <c r="BB279" s="1474"/>
    </row>
    <row r="280" spans="1:54" s="189" customFormat="1" x14ac:dyDescent="0.2">
      <c r="A280" s="183"/>
      <c r="B280" s="325"/>
      <c r="C280" s="1027"/>
      <c r="D280" s="1023"/>
      <c r="E280" s="877"/>
      <c r="F280" s="1208"/>
      <c r="G280" s="1208"/>
      <c r="H280" s="1208"/>
      <c r="I280" s="1208"/>
      <c r="J280" s="1208"/>
      <c r="K280" s="1208"/>
      <c r="L280" s="1208"/>
      <c r="M280" s="333"/>
      <c r="N280" s="116"/>
      <c r="O280" s="116"/>
      <c r="P280" s="116"/>
      <c r="Q280" s="101"/>
      <c r="R280" s="325"/>
      <c r="S280" s="1000" t="str">
        <f t="shared" ref="S280:Y305" si="156">IF(F280="",".",F280-E280)</f>
        <v>.</v>
      </c>
      <c r="T280" s="1001" t="str">
        <f t="shared" si="156"/>
        <v>.</v>
      </c>
      <c r="U280" s="1001" t="str">
        <f t="shared" si="156"/>
        <v>.</v>
      </c>
      <c r="V280" s="1001" t="str">
        <f t="shared" si="156"/>
        <v>.</v>
      </c>
      <c r="W280" s="1001" t="str">
        <f t="shared" si="156"/>
        <v>.</v>
      </c>
      <c r="X280" s="1001" t="str">
        <f t="shared" si="156"/>
        <v>.</v>
      </c>
      <c r="Y280" s="1002" t="str">
        <f t="shared" si="156"/>
        <v>.</v>
      </c>
      <c r="Z280" s="116"/>
      <c r="AA280" s="1507" t="str">
        <f>IFERROR(F280/E280-1,".")</f>
        <v>.</v>
      </c>
      <c r="AB280" s="1508" t="str">
        <f t="shared" ref="AB280:AG295" si="157">IFERROR(G280/F280-1,".")</f>
        <v>.</v>
      </c>
      <c r="AC280" s="1508" t="str">
        <f t="shared" si="157"/>
        <v>.</v>
      </c>
      <c r="AD280" s="1508" t="str">
        <f t="shared" si="157"/>
        <v>.</v>
      </c>
      <c r="AE280" s="1508" t="str">
        <f t="shared" si="157"/>
        <v>.</v>
      </c>
      <c r="AF280" s="1508" t="str">
        <f t="shared" si="157"/>
        <v>.</v>
      </c>
      <c r="AG280" s="1509" t="str">
        <f t="shared" si="157"/>
        <v>.</v>
      </c>
      <c r="AH280" s="116"/>
      <c r="AI280" s="1484" t="str">
        <f>IF(S280=".",".",SUM($S280:S280))</f>
        <v>.</v>
      </c>
      <c r="AJ280" s="1001" t="str">
        <f>IF(T280=".",".",SUM($S280:T280))</f>
        <v>.</v>
      </c>
      <c r="AK280" s="1001" t="str">
        <f>IF(U280=".",".",SUM($S280:U280))</f>
        <v>.</v>
      </c>
      <c r="AL280" s="1001" t="str">
        <f>IF(V280=".",".",SUM($S280:V280))</f>
        <v>.</v>
      </c>
      <c r="AM280" s="1001" t="str">
        <f>IF(W280=".",".",SUM($S280:W280))</f>
        <v>.</v>
      </c>
      <c r="AN280" s="1001" t="str">
        <f>IF(X280=".",".",SUM($S280:X280))</f>
        <v>.</v>
      </c>
      <c r="AO280" s="1002" t="str">
        <f>IF(Y280=".",".",SUM($S280:Y280))</f>
        <v>.</v>
      </c>
      <c r="AP280" s="116"/>
      <c r="AQ280" s="1507" t="str">
        <f t="shared" ref="AQ280:AW305" si="158">IFERROR(F280/$E280-1,".")</f>
        <v>.</v>
      </c>
      <c r="AR280" s="1508" t="str">
        <f t="shared" si="158"/>
        <v>.</v>
      </c>
      <c r="AS280" s="1508" t="str">
        <f t="shared" si="158"/>
        <v>.</v>
      </c>
      <c r="AT280" s="1508" t="str">
        <f t="shared" si="158"/>
        <v>.</v>
      </c>
      <c r="AU280" s="1508" t="str">
        <f t="shared" si="158"/>
        <v>.</v>
      </c>
      <c r="AV280" s="1508" t="str">
        <f t="shared" si="158"/>
        <v>.</v>
      </c>
      <c r="AW280" s="1509" t="str">
        <f t="shared" si="158"/>
        <v>.</v>
      </c>
      <c r="AX280" s="327"/>
      <c r="AY280" s="116"/>
      <c r="AZ280" s="1474"/>
      <c r="BA280" s="1474"/>
      <c r="BB280" s="1474"/>
    </row>
    <row r="281" spans="1:54" s="189" customFormat="1" x14ac:dyDescent="0.2">
      <c r="A281" s="183"/>
      <c r="B281" s="325"/>
      <c r="C281" s="1539"/>
      <c r="D281" s="1024"/>
      <c r="E281" s="878"/>
      <c r="F281" s="878"/>
      <c r="G281" s="1209"/>
      <c r="H281" s="1209"/>
      <c r="I281" s="1209"/>
      <c r="J281" s="1209"/>
      <c r="K281" s="1209"/>
      <c r="L281" s="1209"/>
      <c r="M281" s="333"/>
      <c r="N281" s="116"/>
      <c r="O281" s="116"/>
      <c r="P281" s="116"/>
      <c r="Q281" s="101"/>
      <c r="R281" s="325"/>
      <c r="S281" s="1003" t="str">
        <f t="shared" si="156"/>
        <v>.</v>
      </c>
      <c r="T281" s="1004" t="str">
        <f t="shared" si="156"/>
        <v>.</v>
      </c>
      <c r="U281" s="1004" t="str">
        <f t="shared" si="156"/>
        <v>.</v>
      </c>
      <c r="V281" s="1004" t="str">
        <f t="shared" si="156"/>
        <v>.</v>
      </c>
      <c r="W281" s="1004" t="str">
        <f t="shared" si="156"/>
        <v>.</v>
      </c>
      <c r="X281" s="1004" t="str">
        <f t="shared" si="156"/>
        <v>.</v>
      </c>
      <c r="Y281" s="1005" t="str">
        <f t="shared" si="156"/>
        <v>.</v>
      </c>
      <c r="Z281" s="116"/>
      <c r="AA281" s="1507" t="str">
        <f t="shared" ref="AA281:AG305" si="159">IFERROR(F281/E281-1,".")</f>
        <v>.</v>
      </c>
      <c r="AB281" s="1508" t="str">
        <f t="shared" si="157"/>
        <v>.</v>
      </c>
      <c r="AC281" s="1508" t="str">
        <f t="shared" si="157"/>
        <v>.</v>
      </c>
      <c r="AD281" s="1508" t="str">
        <f t="shared" si="157"/>
        <v>.</v>
      </c>
      <c r="AE281" s="1508" t="str">
        <f t="shared" si="157"/>
        <v>.</v>
      </c>
      <c r="AF281" s="1508" t="str">
        <f t="shared" si="157"/>
        <v>.</v>
      </c>
      <c r="AG281" s="1509" t="str">
        <f t="shared" si="157"/>
        <v>.</v>
      </c>
      <c r="AH281" s="116"/>
      <c r="AI281" s="1003" t="str">
        <f>IF(S281=".",".",SUM($S281:S281))</f>
        <v>.</v>
      </c>
      <c r="AJ281" s="1004" t="str">
        <f>IF(T281=".",".",SUM($S281:T281))</f>
        <v>.</v>
      </c>
      <c r="AK281" s="1004" t="str">
        <f>IF(U281=".",".",SUM($S281:U281))</f>
        <v>.</v>
      </c>
      <c r="AL281" s="1004" t="str">
        <f>IF(V281=".",".",SUM($S281:V281))</f>
        <v>.</v>
      </c>
      <c r="AM281" s="1004" t="str">
        <f>IF(W281=".",".",SUM($S281:W281))</f>
        <v>.</v>
      </c>
      <c r="AN281" s="1004" t="str">
        <f>IF(X281=".",".",SUM($S281:X281))</f>
        <v>.</v>
      </c>
      <c r="AO281" s="1005" t="str">
        <f>IF(Y281=".",".",SUM($S281:Y281))</f>
        <v>.</v>
      </c>
      <c r="AP281" s="116"/>
      <c r="AQ281" s="1507" t="str">
        <f t="shared" si="158"/>
        <v>.</v>
      </c>
      <c r="AR281" s="1508" t="str">
        <f t="shared" si="158"/>
        <v>.</v>
      </c>
      <c r="AS281" s="1508" t="str">
        <f t="shared" si="158"/>
        <v>.</v>
      </c>
      <c r="AT281" s="1508" t="str">
        <f t="shared" si="158"/>
        <v>.</v>
      </c>
      <c r="AU281" s="1508" t="str">
        <f t="shared" si="158"/>
        <v>.</v>
      </c>
      <c r="AV281" s="1508" t="str">
        <f t="shared" si="158"/>
        <v>.</v>
      </c>
      <c r="AW281" s="1509" t="str">
        <f t="shared" si="158"/>
        <v>.</v>
      </c>
      <c r="AX281" s="327"/>
      <c r="AY281" s="116"/>
      <c r="AZ281" s="1474"/>
      <c r="BA281" s="1474"/>
      <c r="BB281" s="1474"/>
    </row>
    <row r="282" spans="1:54" s="189" customFormat="1" x14ac:dyDescent="0.2">
      <c r="A282" s="183"/>
      <c r="B282" s="325"/>
      <c r="C282" s="1028"/>
      <c r="D282" s="1024"/>
      <c r="E282" s="878"/>
      <c r="F282" s="878"/>
      <c r="G282" s="874"/>
      <c r="H282" s="874"/>
      <c r="I282" s="874"/>
      <c r="J282" s="874"/>
      <c r="K282" s="874"/>
      <c r="L282" s="874"/>
      <c r="M282" s="333"/>
      <c r="N282" s="116"/>
      <c r="O282" s="116"/>
      <c r="P282" s="116"/>
      <c r="Q282" s="101"/>
      <c r="R282" s="325"/>
      <c r="S282" s="1003" t="str">
        <f t="shared" si="156"/>
        <v>.</v>
      </c>
      <c r="T282" s="1004" t="str">
        <f t="shared" si="156"/>
        <v>.</v>
      </c>
      <c r="U282" s="1004" t="str">
        <f t="shared" si="156"/>
        <v>.</v>
      </c>
      <c r="V282" s="1004" t="str">
        <f t="shared" si="156"/>
        <v>.</v>
      </c>
      <c r="W282" s="1004" t="str">
        <f t="shared" si="156"/>
        <v>.</v>
      </c>
      <c r="X282" s="1004" t="str">
        <f t="shared" si="156"/>
        <v>.</v>
      </c>
      <c r="Y282" s="1005" t="str">
        <f t="shared" si="156"/>
        <v>.</v>
      </c>
      <c r="Z282" s="116"/>
      <c r="AA282" s="1507" t="str">
        <f t="shared" si="159"/>
        <v>.</v>
      </c>
      <c r="AB282" s="1508" t="str">
        <f t="shared" si="157"/>
        <v>.</v>
      </c>
      <c r="AC282" s="1508" t="str">
        <f t="shared" si="157"/>
        <v>.</v>
      </c>
      <c r="AD282" s="1508" t="str">
        <f t="shared" si="157"/>
        <v>.</v>
      </c>
      <c r="AE282" s="1508" t="str">
        <f t="shared" si="157"/>
        <v>.</v>
      </c>
      <c r="AF282" s="1508" t="str">
        <f t="shared" si="157"/>
        <v>.</v>
      </c>
      <c r="AG282" s="1509" t="str">
        <f t="shared" si="157"/>
        <v>.</v>
      </c>
      <c r="AH282" s="116"/>
      <c r="AI282" s="1003" t="str">
        <f>IF(S282=".",".",SUM($S282:S282))</f>
        <v>.</v>
      </c>
      <c r="AJ282" s="1004" t="str">
        <f>IF(T282=".",".",SUM($S282:T282))</f>
        <v>.</v>
      </c>
      <c r="AK282" s="1004" t="str">
        <f>IF(U282=".",".",SUM($S282:U282))</f>
        <v>.</v>
      </c>
      <c r="AL282" s="1004" t="str">
        <f>IF(V282=".",".",SUM($S282:V282))</f>
        <v>.</v>
      </c>
      <c r="AM282" s="1004" t="str">
        <f>IF(W282=".",".",SUM($S282:W282))</f>
        <v>.</v>
      </c>
      <c r="AN282" s="1004" t="str">
        <f>IF(X282=".",".",SUM($S282:X282))</f>
        <v>.</v>
      </c>
      <c r="AO282" s="1005" t="str">
        <f>IF(Y282=".",".",SUM($S282:Y282))</f>
        <v>.</v>
      </c>
      <c r="AP282" s="116"/>
      <c r="AQ282" s="1507" t="str">
        <f t="shared" si="158"/>
        <v>.</v>
      </c>
      <c r="AR282" s="1508" t="str">
        <f t="shared" si="158"/>
        <v>.</v>
      </c>
      <c r="AS282" s="1508" t="str">
        <f t="shared" si="158"/>
        <v>.</v>
      </c>
      <c r="AT282" s="1508" t="str">
        <f t="shared" si="158"/>
        <v>.</v>
      </c>
      <c r="AU282" s="1508" t="str">
        <f t="shared" si="158"/>
        <v>.</v>
      </c>
      <c r="AV282" s="1508" t="str">
        <f t="shared" si="158"/>
        <v>.</v>
      </c>
      <c r="AW282" s="1509" t="str">
        <f t="shared" si="158"/>
        <v>.</v>
      </c>
      <c r="AX282" s="327"/>
      <c r="AY282" s="116"/>
      <c r="AZ282" s="1474"/>
      <c r="BA282" s="1474"/>
      <c r="BB282" s="1474"/>
    </row>
    <row r="283" spans="1:54" s="189" customFormat="1" x14ac:dyDescent="0.2">
      <c r="A283" s="183"/>
      <c r="B283" s="325"/>
      <c r="C283" s="1028"/>
      <c r="D283" s="1024"/>
      <c r="E283" s="878"/>
      <c r="F283" s="878"/>
      <c r="G283" s="874"/>
      <c r="H283" s="874"/>
      <c r="I283" s="874"/>
      <c r="J283" s="874"/>
      <c r="K283" s="874"/>
      <c r="L283" s="874"/>
      <c r="M283" s="333"/>
      <c r="N283" s="116"/>
      <c r="O283" s="116"/>
      <c r="P283" s="116"/>
      <c r="Q283" s="101"/>
      <c r="R283" s="325"/>
      <c r="S283" s="1003" t="str">
        <f t="shared" si="156"/>
        <v>.</v>
      </c>
      <c r="T283" s="1004" t="str">
        <f t="shared" si="156"/>
        <v>.</v>
      </c>
      <c r="U283" s="1004" t="str">
        <f t="shared" si="156"/>
        <v>.</v>
      </c>
      <c r="V283" s="1004" t="str">
        <f t="shared" si="156"/>
        <v>.</v>
      </c>
      <c r="W283" s="1004" t="str">
        <f t="shared" si="156"/>
        <v>.</v>
      </c>
      <c r="X283" s="1004" t="str">
        <f t="shared" si="156"/>
        <v>.</v>
      </c>
      <c r="Y283" s="1005" t="str">
        <f t="shared" si="156"/>
        <v>.</v>
      </c>
      <c r="Z283" s="116"/>
      <c r="AA283" s="1507" t="str">
        <f t="shared" si="159"/>
        <v>.</v>
      </c>
      <c r="AB283" s="1508" t="str">
        <f t="shared" si="157"/>
        <v>.</v>
      </c>
      <c r="AC283" s="1508" t="str">
        <f t="shared" si="157"/>
        <v>.</v>
      </c>
      <c r="AD283" s="1508" t="str">
        <f t="shared" si="157"/>
        <v>.</v>
      </c>
      <c r="AE283" s="1508" t="str">
        <f t="shared" si="157"/>
        <v>.</v>
      </c>
      <c r="AF283" s="1508" t="str">
        <f t="shared" si="157"/>
        <v>.</v>
      </c>
      <c r="AG283" s="1509" t="str">
        <f t="shared" si="157"/>
        <v>.</v>
      </c>
      <c r="AH283" s="116"/>
      <c r="AI283" s="1003" t="str">
        <f>IF(S283=".",".",SUM($S283:S283))</f>
        <v>.</v>
      </c>
      <c r="AJ283" s="1004" t="str">
        <f>IF(T283=".",".",SUM($S283:T283))</f>
        <v>.</v>
      </c>
      <c r="AK283" s="1004" t="str">
        <f>IF(U283=".",".",SUM($S283:U283))</f>
        <v>.</v>
      </c>
      <c r="AL283" s="1004" t="str">
        <f>IF(V283=".",".",SUM($S283:V283))</f>
        <v>.</v>
      </c>
      <c r="AM283" s="1004" t="str">
        <f>IF(W283=".",".",SUM($S283:W283))</f>
        <v>.</v>
      </c>
      <c r="AN283" s="1004" t="str">
        <f>IF(X283=".",".",SUM($S283:X283))</f>
        <v>.</v>
      </c>
      <c r="AO283" s="1005" t="str">
        <f>IF(Y283=".",".",SUM($S283:Y283))</f>
        <v>.</v>
      </c>
      <c r="AP283" s="116"/>
      <c r="AQ283" s="1507" t="str">
        <f t="shared" si="158"/>
        <v>.</v>
      </c>
      <c r="AR283" s="1508" t="str">
        <f t="shared" si="158"/>
        <v>.</v>
      </c>
      <c r="AS283" s="1508" t="str">
        <f t="shared" si="158"/>
        <v>.</v>
      </c>
      <c r="AT283" s="1508" t="str">
        <f t="shared" si="158"/>
        <v>.</v>
      </c>
      <c r="AU283" s="1508" t="str">
        <f t="shared" si="158"/>
        <v>.</v>
      </c>
      <c r="AV283" s="1508" t="str">
        <f t="shared" si="158"/>
        <v>.</v>
      </c>
      <c r="AW283" s="1509" t="str">
        <f t="shared" si="158"/>
        <v>.</v>
      </c>
      <c r="AX283" s="327"/>
      <c r="AY283" s="116"/>
      <c r="AZ283" s="1474"/>
      <c r="BA283" s="1474"/>
      <c r="BB283" s="1474"/>
    </row>
    <row r="284" spans="1:54" s="189" customFormat="1" x14ac:dyDescent="0.2">
      <c r="A284" s="183"/>
      <c r="B284" s="325"/>
      <c r="C284" s="1028"/>
      <c r="D284" s="1024"/>
      <c r="E284" s="878"/>
      <c r="F284" s="878"/>
      <c r="G284" s="874"/>
      <c r="H284" s="874"/>
      <c r="I284" s="874"/>
      <c r="J284" s="874"/>
      <c r="K284" s="874"/>
      <c r="L284" s="874"/>
      <c r="M284" s="333"/>
      <c r="N284" s="116"/>
      <c r="O284" s="116"/>
      <c r="P284" s="116"/>
      <c r="Q284" s="101"/>
      <c r="R284" s="325"/>
      <c r="S284" s="1003" t="str">
        <f t="shared" si="156"/>
        <v>.</v>
      </c>
      <c r="T284" s="1004" t="str">
        <f t="shared" si="156"/>
        <v>.</v>
      </c>
      <c r="U284" s="1004" t="str">
        <f t="shared" si="156"/>
        <v>.</v>
      </c>
      <c r="V284" s="1004" t="str">
        <f t="shared" si="156"/>
        <v>.</v>
      </c>
      <c r="W284" s="1004" t="str">
        <f t="shared" si="156"/>
        <v>.</v>
      </c>
      <c r="X284" s="1004" t="str">
        <f t="shared" si="156"/>
        <v>.</v>
      </c>
      <c r="Y284" s="1005" t="str">
        <f t="shared" si="156"/>
        <v>.</v>
      </c>
      <c r="Z284" s="116"/>
      <c r="AA284" s="1507" t="str">
        <f t="shared" si="159"/>
        <v>.</v>
      </c>
      <c r="AB284" s="1508" t="str">
        <f t="shared" si="157"/>
        <v>.</v>
      </c>
      <c r="AC284" s="1508" t="str">
        <f t="shared" si="157"/>
        <v>.</v>
      </c>
      <c r="AD284" s="1508" t="str">
        <f t="shared" si="157"/>
        <v>.</v>
      </c>
      <c r="AE284" s="1508" t="str">
        <f t="shared" si="157"/>
        <v>.</v>
      </c>
      <c r="AF284" s="1508" t="str">
        <f t="shared" si="157"/>
        <v>.</v>
      </c>
      <c r="AG284" s="1509" t="str">
        <f t="shared" si="157"/>
        <v>.</v>
      </c>
      <c r="AH284" s="116"/>
      <c r="AI284" s="1003" t="str">
        <f>IF(S284=".",".",SUM($S284:S284))</f>
        <v>.</v>
      </c>
      <c r="AJ284" s="1004" t="str">
        <f>IF(T284=".",".",SUM($S284:T284))</f>
        <v>.</v>
      </c>
      <c r="AK284" s="1004" t="str">
        <f>IF(U284=".",".",SUM($S284:U284))</f>
        <v>.</v>
      </c>
      <c r="AL284" s="1004" t="str">
        <f>IF(V284=".",".",SUM($S284:V284))</f>
        <v>.</v>
      </c>
      <c r="AM284" s="1004" t="str">
        <f>IF(W284=".",".",SUM($S284:W284))</f>
        <v>.</v>
      </c>
      <c r="AN284" s="1004" t="str">
        <f>IF(X284=".",".",SUM($S284:X284))</f>
        <v>.</v>
      </c>
      <c r="AO284" s="1005" t="str">
        <f>IF(Y284=".",".",SUM($S284:Y284))</f>
        <v>.</v>
      </c>
      <c r="AP284" s="116"/>
      <c r="AQ284" s="1507" t="str">
        <f t="shared" si="158"/>
        <v>.</v>
      </c>
      <c r="AR284" s="1508" t="str">
        <f t="shared" si="158"/>
        <v>.</v>
      </c>
      <c r="AS284" s="1508" t="str">
        <f t="shared" si="158"/>
        <v>.</v>
      </c>
      <c r="AT284" s="1508" t="str">
        <f t="shared" si="158"/>
        <v>.</v>
      </c>
      <c r="AU284" s="1508" t="str">
        <f t="shared" si="158"/>
        <v>.</v>
      </c>
      <c r="AV284" s="1508" t="str">
        <f t="shared" si="158"/>
        <v>.</v>
      </c>
      <c r="AW284" s="1509" t="str">
        <f t="shared" si="158"/>
        <v>.</v>
      </c>
      <c r="AX284" s="327"/>
      <c r="AY284" s="116"/>
      <c r="AZ284" s="1474"/>
      <c r="BA284" s="1474"/>
      <c r="BB284" s="1474"/>
    </row>
    <row r="285" spans="1:54" s="189" customFormat="1" x14ac:dyDescent="0.2">
      <c r="A285" s="183"/>
      <c r="B285" s="325"/>
      <c r="C285" s="1028"/>
      <c r="D285" s="1024"/>
      <c r="E285" s="878"/>
      <c r="F285" s="878"/>
      <c r="G285" s="874"/>
      <c r="H285" s="874"/>
      <c r="I285" s="874"/>
      <c r="J285" s="874"/>
      <c r="K285" s="874"/>
      <c r="L285" s="874"/>
      <c r="M285" s="333"/>
      <c r="N285" s="116"/>
      <c r="O285" s="116"/>
      <c r="P285" s="116"/>
      <c r="Q285" s="101"/>
      <c r="R285" s="325"/>
      <c r="S285" s="1003" t="str">
        <f t="shared" si="156"/>
        <v>.</v>
      </c>
      <c r="T285" s="1004" t="str">
        <f t="shared" si="156"/>
        <v>.</v>
      </c>
      <c r="U285" s="1004" t="str">
        <f t="shared" si="156"/>
        <v>.</v>
      </c>
      <c r="V285" s="1004" t="str">
        <f t="shared" si="156"/>
        <v>.</v>
      </c>
      <c r="W285" s="1004" t="str">
        <f t="shared" si="156"/>
        <v>.</v>
      </c>
      <c r="X285" s="1004" t="str">
        <f t="shared" si="156"/>
        <v>.</v>
      </c>
      <c r="Y285" s="1005" t="str">
        <f t="shared" si="156"/>
        <v>.</v>
      </c>
      <c r="Z285" s="116"/>
      <c r="AA285" s="1507" t="str">
        <f t="shared" si="159"/>
        <v>.</v>
      </c>
      <c r="AB285" s="1508" t="str">
        <f t="shared" si="157"/>
        <v>.</v>
      </c>
      <c r="AC285" s="1508" t="str">
        <f t="shared" si="157"/>
        <v>.</v>
      </c>
      <c r="AD285" s="1508" t="str">
        <f t="shared" si="157"/>
        <v>.</v>
      </c>
      <c r="AE285" s="1508" t="str">
        <f t="shared" si="157"/>
        <v>.</v>
      </c>
      <c r="AF285" s="1508" t="str">
        <f t="shared" si="157"/>
        <v>.</v>
      </c>
      <c r="AG285" s="1509" t="str">
        <f t="shared" si="157"/>
        <v>.</v>
      </c>
      <c r="AH285" s="116"/>
      <c r="AI285" s="1003" t="str">
        <f>IF(S285=".",".",SUM($S285:S285))</f>
        <v>.</v>
      </c>
      <c r="AJ285" s="1004" t="str">
        <f>IF(T285=".",".",SUM($S285:T285))</f>
        <v>.</v>
      </c>
      <c r="AK285" s="1004" t="str">
        <f>IF(U285=".",".",SUM($S285:U285))</f>
        <v>.</v>
      </c>
      <c r="AL285" s="1004" t="str">
        <f>IF(V285=".",".",SUM($S285:V285))</f>
        <v>.</v>
      </c>
      <c r="AM285" s="1004" t="str">
        <f>IF(W285=".",".",SUM($S285:W285))</f>
        <v>.</v>
      </c>
      <c r="AN285" s="1004" t="str">
        <f>IF(X285=".",".",SUM($S285:X285))</f>
        <v>.</v>
      </c>
      <c r="AO285" s="1005" t="str">
        <f>IF(Y285=".",".",SUM($S285:Y285))</f>
        <v>.</v>
      </c>
      <c r="AP285" s="116"/>
      <c r="AQ285" s="1507" t="str">
        <f t="shared" si="158"/>
        <v>.</v>
      </c>
      <c r="AR285" s="1508" t="str">
        <f t="shared" si="158"/>
        <v>.</v>
      </c>
      <c r="AS285" s="1508" t="str">
        <f t="shared" si="158"/>
        <v>.</v>
      </c>
      <c r="AT285" s="1508" t="str">
        <f t="shared" si="158"/>
        <v>.</v>
      </c>
      <c r="AU285" s="1508" t="str">
        <f t="shared" si="158"/>
        <v>.</v>
      </c>
      <c r="AV285" s="1508" t="str">
        <f t="shared" si="158"/>
        <v>.</v>
      </c>
      <c r="AW285" s="1509" t="str">
        <f t="shared" si="158"/>
        <v>.</v>
      </c>
      <c r="AX285" s="327"/>
      <c r="AY285" s="116"/>
      <c r="AZ285" s="1474"/>
      <c r="BA285" s="1474"/>
      <c r="BB285" s="1474"/>
    </row>
    <row r="286" spans="1:54" s="189" customFormat="1" x14ac:dyDescent="0.2">
      <c r="A286" s="183"/>
      <c r="B286" s="325"/>
      <c r="C286" s="1028"/>
      <c r="D286" s="1024"/>
      <c r="E286" s="878"/>
      <c r="F286" s="878"/>
      <c r="G286" s="874"/>
      <c r="H286" s="874"/>
      <c r="I286" s="874"/>
      <c r="J286" s="874"/>
      <c r="K286" s="874"/>
      <c r="L286" s="874"/>
      <c r="M286" s="333"/>
      <c r="N286" s="116"/>
      <c r="O286" s="116"/>
      <c r="P286" s="116"/>
      <c r="Q286" s="101"/>
      <c r="R286" s="325"/>
      <c r="S286" s="1003" t="str">
        <f t="shared" si="156"/>
        <v>.</v>
      </c>
      <c r="T286" s="1004" t="str">
        <f t="shared" si="156"/>
        <v>.</v>
      </c>
      <c r="U286" s="1004" t="str">
        <f t="shared" si="156"/>
        <v>.</v>
      </c>
      <c r="V286" s="1004" t="str">
        <f t="shared" si="156"/>
        <v>.</v>
      </c>
      <c r="W286" s="1004" t="str">
        <f t="shared" si="156"/>
        <v>.</v>
      </c>
      <c r="X286" s="1004" t="str">
        <f t="shared" si="156"/>
        <v>.</v>
      </c>
      <c r="Y286" s="1005" t="str">
        <f t="shared" si="156"/>
        <v>.</v>
      </c>
      <c r="Z286" s="116"/>
      <c r="AA286" s="1507" t="str">
        <f t="shared" si="159"/>
        <v>.</v>
      </c>
      <c r="AB286" s="1508" t="str">
        <f t="shared" si="157"/>
        <v>.</v>
      </c>
      <c r="AC286" s="1508" t="str">
        <f t="shared" si="157"/>
        <v>.</v>
      </c>
      <c r="AD286" s="1508" t="str">
        <f t="shared" si="157"/>
        <v>.</v>
      </c>
      <c r="AE286" s="1508" t="str">
        <f t="shared" si="157"/>
        <v>.</v>
      </c>
      <c r="AF286" s="1508" t="str">
        <f t="shared" si="157"/>
        <v>.</v>
      </c>
      <c r="AG286" s="1509" t="str">
        <f t="shared" si="157"/>
        <v>.</v>
      </c>
      <c r="AH286" s="116"/>
      <c r="AI286" s="1003" t="str">
        <f>IF(S286=".",".",SUM($S286:S286))</f>
        <v>.</v>
      </c>
      <c r="AJ286" s="1004" t="str">
        <f>IF(T286=".",".",SUM($S286:T286))</f>
        <v>.</v>
      </c>
      <c r="AK286" s="1004" t="str">
        <f>IF(U286=".",".",SUM($S286:U286))</f>
        <v>.</v>
      </c>
      <c r="AL286" s="1004" t="str">
        <f>IF(V286=".",".",SUM($S286:V286))</f>
        <v>.</v>
      </c>
      <c r="AM286" s="1004" t="str">
        <f>IF(W286=".",".",SUM($S286:W286))</f>
        <v>.</v>
      </c>
      <c r="AN286" s="1004" t="str">
        <f>IF(X286=".",".",SUM($S286:X286))</f>
        <v>.</v>
      </c>
      <c r="AO286" s="1005" t="str">
        <f>IF(Y286=".",".",SUM($S286:Y286))</f>
        <v>.</v>
      </c>
      <c r="AP286" s="116"/>
      <c r="AQ286" s="1507" t="str">
        <f t="shared" si="158"/>
        <v>.</v>
      </c>
      <c r="AR286" s="1508" t="str">
        <f t="shared" si="158"/>
        <v>.</v>
      </c>
      <c r="AS286" s="1508" t="str">
        <f t="shared" si="158"/>
        <v>.</v>
      </c>
      <c r="AT286" s="1508" t="str">
        <f t="shared" si="158"/>
        <v>.</v>
      </c>
      <c r="AU286" s="1508" t="str">
        <f t="shared" si="158"/>
        <v>.</v>
      </c>
      <c r="AV286" s="1508" t="str">
        <f t="shared" si="158"/>
        <v>.</v>
      </c>
      <c r="AW286" s="1509" t="str">
        <f t="shared" si="158"/>
        <v>.</v>
      </c>
      <c r="AX286" s="327"/>
      <c r="AY286" s="116"/>
      <c r="AZ286" s="1474"/>
      <c r="BA286" s="1474"/>
      <c r="BB286" s="1474"/>
    </row>
    <row r="287" spans="1:54" s="189" customFormat="1" x14ac:dyDescent="0.2">
      <c r="A287" s="183"/>
      <c r="B287" s="325"/>
      <c r="C287" s="1028"/>
      <c r="D287" s="1024"/>
      <c r="E287" s="878"/>
      <c r="F287" s="878"/>
      <c r="G287" s="874"/>
      <c r="H287" s="874"/>
      <c r="I287" s="874"/>
      <c r="J287" s="874"/>
      <c r="K287" s="874"/>
      <c r="L287" s="874"/>
      <c r="M287" s="333"/>
      <c r="N287" s="116"/>
      <c r="O287" s="116"/>
      <c r="P287" s="116"/>
      <c r="Q287" s="101"/>
      <c r="R287" s="325"/>
      <c r="S287" s="1003" t="str">
        <f t="shared" si="156"/>
        <v>.</v>
      </c>
      <c r="T287" s="1004" t="str">
        <f t="shared" si="156"/>
        <v>.</v>
      </c>
      <c r="U287" s="1004" t="str">
        <f t="shared" si="156"/>
        <v>.</v>
      </c>
      <c r="V287" s="1004" t="str">
        <f t="shared" si="156"/>
        <v>.</v>
      </c>
      <c r="W287" s="1004" t="str">
        <f t="shared" si="156"/>
        <v>.</v>
      </c>
      <c r="X287" s="1004" t="str">
        <f t="shared" si="156"/>
        <v>.</v>
      </c>
      <c r="Y287" s="1005" t="str">
        <f t="shared" si="156"/>
        <v>.</v>
      </c>
      <c r="Z287" s="116"/>
      <c r="AA287" s="1507" t="str">
        <f t="shared" si="159"/>
        <v>.</v>
      </c>
      <c r="AB287" s="1508" t="str">
        <f t="shared" si="157"/>
        <v>.</v>
      </c>
      <c r="AC287" s="1508" t="str">
        <f t="shared" si="157"/>
        <v>.</v>
      </c>
      <c r="AD287" s="1508" t="str">
        <f t="shared" si="157"/>
        <v>.</v>
      </c>
      <c r="AE287" s="1508" t="str">
        <f t="shared" si="157"/>
        <v>.</v>
      </c>
      <c r="AF287" s="1508" t="str">
        <f t="shared" si="157"/>
        <v>.</v>
      </c>
      <c r="AG287" s="1509" t="str">
        <f t="shared" si="157"/>
        <v>.</v>
      </c>
      <c r="AH287" s="116"/>
      <c r="AI287" s="1003" t="str">
        <f>IF(S287=".",".",SUM($S287:S287))</f>
        <v>.</v>
      </c>
      <c r="AJ287" s="1004" t="str">
        <f>IF(T287=".",".",SUM($S287:T287))</f>
        <v>.</v>
      </c>
      <c r="AK287" s="1004" t="str">
        <f>IF(U287=".",".",SUM($S287:U287))</f>
        <v>.</v>
      </c>
      <c r="AL287" s="1004" t="str">
        <f>IF(V287=".",".",SUM($S287:V287))</f>
        <v>.</v>
      </c>
      <c r="AM287" s="1004" t="str">
        <f>IF(W287=".",".",SUM($S287:W287))</f>
        <v>.</v>
      </c>
      <c r="AN287" s="1004" t="str">
        <f>IF(X287=".",".",SUM($S287:X287))</f>
        <v>.</v>
      </c>
      <c r="AO287" s="1005" t="str">
        <f>IF(Y287=".",".",SUM($S287:Y287))</f>
        <v>.</v>
      </c>
      <c r="AP287" s="116"/>
      <c r="AQ287" s="1507" t="str">
        <f t="shared" si="158"/>
        <v>.</v>
      </c>
      <c r="AR287" s="1508" t="str">
        <f t="shared" si="158"/>
        <v>.</v>
      </c>
      <c r="AS287" s="1508" t="str">
        <f t="shared" si="158"/>
        <v>.</v>
      </c>
      <c r="AT287" s="1508" t="str">
        <f t="shared" si="158"/>
        <v>.</v>
      </c>
      <c r="AU287" s="1508" t="str">
        <f t="shared" si="158"/>
        <v>.</v>
      </c>
      <c r="AV287" s="1508" t="str">
        <f t="shared" si="158"/>
        <v>.</v>
      </c>
      <c r="AW287" s="1509" t="str">
        <f t="shared" si="158"/>
        <v>.</v>
      </c>
      <c r="AX287" s="327"/>
      <c r="AY287" s="116"/>
      <c r="AZ287" s="1474"/>
      <c r="BA287" s="1474"/>
      <c r="BB287" s="1474"/>
    </row>
    <row r="288" spans="1:54" s="189" customFormat="1" x14ac:dyDescent="0.2">
      <c r="A288" s="183"/>
      <c r="B288" s="325"/>
      <c r="C288" s="1028"/>
      <c r="D288" s="1024"/>
      <c r="E288" s="878"/>
      <c r="F288" s="878"/>
      <c r="G288" s="874"/>
      <c r="H288" s="874"/>
      <c r="I288" s="874"/>
      <c r="J288" s="874"/>
      <c r="K288" s="874"/>
      <c r="L288" s="874"/>
      <c r="M288" s="333"/>
      <c r="N288" s="116"/>
      <c r="O288" s="116"/>
      <c r="P288" s="116"/>
      <c r="Q288" s="101"/>
      <c r="R288" s="325"/>
      <c r="S288" s="1003" t="str">
        <f t="shared" si="156"/>
        <v>.</v>
      </c>
      <c r="T288" s="1004" t="str">
        <f t="shared" si="156"/>
        <v>.</v>
      </c>
      <c r="U288" s="1004" t="str">
        <f t="shared" si="156"/>
        <v>.</v>
      </c>
      <c r="V288" s="1004" t="str">
        <f t="shared" si="156"/>
        <v>.</v>
      </c>
      <c r="W288" s="1004" t="str">
        <f t="shared" si="156"/>
        <v>.</v>
      </c>
      <c r="X288" s="1004" t="str">
        <f t="shared" si="156"/>
        <v>.</v>
      </c>
      <c r="Y288" s="1005" t="str">
        <f t="shared" si="156"/>
        <v>.</v>
      </c>
      <c r="Z288" s="116"/>
      <c r="AA288" s="1507" t="str">
        <f t="shared" si="159"/>
        <v>.</v>
      </c>
      <c r="AB288" s="1508" t="str">
        <f t="shared" si="157"/>
        <v>.</v>
      </c>
      <c r="AC288" s="1508" t="str">
        <f t="shared" si="157"/>
        <v>.</v>
      </c>
      <c r="AD288" s="1508" t="str">
        <f t="shared" si="157"/>
        <v>.</v>
      </c>
      <c r="AE288" s="1508" t="str">
        <f t="shared" si="157"/>
        <v>.</v>
      </c>
      <c r="AF288" s="1508" t="str">
        <f t="shared" si="157"/>
        <v>.</v>
      </c>
      <c r="AG288" s="1509" t="str">
        <f t="shared" si="157"/>
        <v>.</v>
      </c>
      <c r="AH288" s="116"/>
      <c r="AI288" s="1003" t="str">
        <f>IF(S288=".",".",SUM($S288:S288))</f>
        <v>.</v>
      </c>
      <c r="AJ288" s="1004" t="str">
        <f>IF(T288=".",".",SUM($S288:T288))</f>
        <v>.</v>
      </c>
      <c r="AK288" s="1004" t="str">
        <f>IF(U288=".",".",SUM($S288:U288))</f>
        <v>.</v>
      </c>
      <c r="AL288" s="1004" t="str">
        <f>IF(V288=".",".",SUM($S288:V288))</f>
        <v>.</v>
      </c>
      <c r="AM288" s="1004" t="str">
        <f>IF(W288=".",".",SUM($S288:W288))</f>
        <v>.</v>
      </c>
      <c r="AN288" s="1004" t="str">
        <f>IF(X288=".",".",SUM($S288:X288))</f>
        <v>.</v>
      </c>
      <c r="AO288" s="1005" t="str">
        <f>IF(Y288=".",".",SUM($S288:Y288))</f>
        <v>.</v>
      </c>
      <c r="AP288" s="116"/>
      <c r="AQ288" s="1507" t="str">
        <f t="shared" si="158"/>
        <v>.</v>
      </c>
      <c r="AR288" s="1508" t="str">
        <f t="shared" si="158"/>
        <v>.</v>
      </c>
      <c r="AS288" s="1508" t="str">
        <f t="shared" si="158"/>
        <v>.</v>
      </c>
      <c r="AT288" s="1508" t="str">
        <f t="shared" si="158"/>
        <v>.</v>
      </c>
      <c r="AU288" s="1508" t="str">
        <f t="shared" si="158"/>
        <v>.</v>
      </c>
      <c r="AV288" s="1508" t="str">
        <f t="shared" si="158"/>
        <v>.</v>
      </c>
      <c r="AW288" s="1509" t="str">
        <f t="shared" si="158"/>
        <v>.</v>
      </c>
      <c r="AX288" s="327"/>
      <c r="AY288" s="116"/>
      <c r="AZ288" s="1474"/>
      <c r="BA288" s="1474"/>
      <c r="BB288" s="1474"/>
    </row>
    <row r="289" spans="1:54" s="189" customFormat="1" x14ac:dyDescent="0.2">
      <c r="A289" s="183"/>
      <c r="B289" s="325"/>
      <c r="C289" s="1028"/>
      <c r="D289" s="1024"/>
      <c r="E289" s="878"/>
      <c r="F289" s="878"/>
      <c r="G289" s="874"/>
      <c r="H289" s="874"/>
      <c r="I289" s="874"/>
      <c r="J289" s="874"/>
      <c r="K289" s="874"/>
      <c r="L289" s="874"/>
      <c r="M289" s="333"/>
      <c r="N289" s="116"/>
      <c r="O289" s="116"/>
      <c r="P289" s="116"/>
      <c r="Q289" s="101"/>
      <c r="R289" s="325"/>
      <c r="S289" s="1003" t="str">
        <f t="shared" si="156"/>
        <v>.</v>
      </c>
      <c r="T289" s="1004" t="str">
        <f t="shared" si="156"/>
        <v>.</v>
      </c>
      <c r="U289" s="1004" t="str">
        <f t="shared" si="156"/>
        <v>.</v>
      </c>
      <c r="V289" s="1004" t="str">
        <f t="shared" si="156"/>
        <v>.</v>
      </c>
      <c r="W289" s="1004" t="str">
        <f t="shared" si="156"/>
        <v>.</v>
      </c>
      <c r="X289" s="1004" t="str">
        <f t="shared" si="156"/>
        <v>.</v>
      </c>
      <c r="Y289" s="1005" t="str">
        <f t="shared" si="156"/>
        <v>.</v>
      </c>
      <c r="Z289" s="116"/>
      <c r="AA289" s="1507" t="str">
        <f t="shared" si="159"/>
        <v>.</v>
      </c>
      <c r="AB289" s="1508" t="str">
        <f t="shared" si="157"/>
        <v>.</v>
      </c>
      <c r="AC289" s="1508" t="str">
        <f t="shared" si="157"/>
        <v>.</v>
      </c>
      <c r="AD289" s="1508" t="str">
        <f t="shared" si="157"/>
        <v>.</v>
      </c>
      <c r="AE289" s="1508" t="str">
        <f t="shared" si="157"/>
        <v>.</v>
      </c>
      <c r="AF289" s="1508" t="str">
        <f t="shared" si="157"/>
        <v>.</v>
      </c>
      <c r="AG289" s="1509" t="str">
        <f t="shared" si="157"/>
        <v>.</v>
      </c>
      <c r="AH289" s="116"/>
      <c r="AI289" s="1003" t="str">
        <f>IF(S289=".",".",SUM($S289:S289))</f>
        <v>.</v>
      </c>
      <c r="AJ289" s="1004" t="str">
        <f>IF(T289=".",".",SUM($S289:T289))</f>
        <v>.</v>
      </c>
      <c r="AK289" s="1004" t="str">
        <f>IF(U289=".",".",SUM($S289:U289))</f>
        <v>.</v>
      </c>
      <c r="AL289" s="1004" t="str">
        <f>IF(V289=".",".",SUM($S289:V289))</f>
        <v>.</v>
      </c>
      <c r="AM289" s="1004" t="str">
        <f>IF(W289=".",".",SUM($S289:W289))</f>
        <v>.</v>
      </c>
      <c r="AN289" s="1004" t="str">
        <f>IF(X289=".",".",SUM($S289:X289))</f>
        <v>.</v>
      </c>
      <c r="AO289" s="1005" t="str">
        <f>IF(Y289=".",".",SUM($S289:Y289))</f>
        <v>.</v>
      </c>
      <c r="AP289" s="116"/>
      <c r="AQ289" s="1507" t="str">
        <f t="shared" si="158"/>
        <v>.</v>
      </c>
      <c r="AR289" s="1508" t="str">
        <f t="shared" si="158"/>
        <v>.</v>
      </c>
      <c r="AS289" s="1508" t="str">
        <f t="shared" si="158"/>
        <v>.</v>
      </c>
      <c r="AT289" s="1508" t="str">
        <f t="shared" si="158"/>
        <v>.</v>
      </c>
      <c r="AU289" s="1508" t="str">
        <f t="shared" si="158"/>
        <v>.</v>
      </c>
      <c r="AV289" s="1508" t="str">
        <f t="shared" si="158"/>
        <v>.</v>
      </c>
      <c r="AW289" s="1509" t="str">
        <f t="shared" si="158"/>
        <v>.</v>
      </c>
      <c r="AX289" s="327"/>
      <c r="AY289" s="116"/>
      <c r="AZ289" s="1474"/>
      <c r="BA289" s="1474"/>
      <c r="BB289" s="1474"/>
    </row>
    <row r="290" spans="1:54" s="189" customFormat="1" x14ac:dyDescent="0.2">
      <c r="A290" s="183"/>
      <c r="B290" s="325"/>
      <c r="C290" s="1028"/>
      <c r="D290" s="1024"/>
      <c r="E290" s="878"/>
      <c r="F290" s="878"/>
      <c r="G290" s="874"/>
      <c r="H290" s="874"/>
      <c r="I290" s="874"/>
      <c r="J290" s="874"/>
      <c r="K290" s="874"/>
      <c r="L290" s="874"/>
      <c r="M290" s="333"/>
      <c r="N290" s="116"/>
      <c r="O290" s="116"/>
      <c r="P290" s="116"/>
      <c r="Q290" s="101"/>
      <c r="R290" s="325"/>
      <c r="S290" s="1003" t="str">
        <f t="shared" si="156"/>
        <v>.</v>
      </c>
      <c r="T290" s="1004" t="str">
        <f t="shared" si="156"/>
        <v>.</v>
      </c>
      <c r="U290" s="1004" t="str">
        <f t="shared" si="156"/>
        <v>.</v>
      </c>
      <c r="V290" s="1004" t="str">
        <f t="shared" si="156"/>
        <v>.</v>
      </c>
      <c r="W290" s="1004" t="str">
        <f t="shared" si="156"/>
        <v>.</v>
      </c>
      <c r="X290" s="1004" t="str">
        <f t="shared" si="156"/>
        <v>.</v>
      </c>
      <c r="Y290" s="1005" t="str">
        <f t="shared" si="156"/>
        <v>.</v>
      </c>
      <c r="Z290" s="116"/>
      <c r="AA290" s="1507" t="str">
        <f t="shared" si="159"/>
        <v>.</v>
      </c>
      <c r="AB290" s="1508" t="str">
        <f t="shared" si="157"/>
        <v>.</v>
      </c>
      <c r="AC290" s="1508" t="str">
        <f t="shared" si="157"/>
        <v>.</v>
      </c>
      <c r="AD290" s="1508" t="str">
        <f t="shared" si="157"/>
        <v>.</v>
      </c>
      <c r="AE290" s="1508" t="str">
        <f t="shared" si="157"/>
        <v>.</v>
      </c>
      <c r="AF290" s="1508" t="str">
        <f t="shared" si="157"/>
        <v>.</v>
      </c>
      <c r="AG290" s="1509" t="str">
        <f t="shared" si="157"/>
        <v>.</v>
      </c>
      <c r="AH290" s="116"/>
      <c r="AI290" s="1003" t="str">
        <f>IF(S290=".",".",SUM($S290:S290))</f>
        <v>.</v>
      </c>
      <c r="AJ290" s="1004" t="str">
        <f>IF(T290=".",".",SUM($S290:T290))</f>
        <v>.</v>
      </c>
      <c r="AK290" s="1004" t="str">
        <f>IF(U290=".",".",SUM($S290:U290))</f>
        <v>.</v>
      </c>
      <c r="AL290" s="1004" t="str">
        <f>IF(V290=".",".",SUM($S290:V290))</f>
        <v>.</v>
      </c>
      <c r="AM290" s="1004" t="str">
        <f>IF(W290=".",".",SUM($S290:W290))</f>
        <v>.</v>
      </c>
      <c r="AN290" s="1004" t="str">
        <f>IF(X290=".",".",SUM($S290:X290))</f>
        <v>.</v>
      </c>
      <c r="AO290" s="1005" t="str">
        <f>IF(Y290=".",".",SUM($S290:Y290))</f>
        <v>.</v>
      </c>
      <c r="AP290" s="116"/>
      <c r="AQ290" s="1507" t="str">
        <f t="shared" si="158"/>
        <v>.</v>
      </c>
      <c r="AR290" s="1508" t="str">
        <f t="shared" si="158"/>
        <v>.</v>
      </c>
      <c r="AS290" s="1508" t="str">
        <f t="shared" si="158"/>
        <v>.</v>
      </c>
      <c r="AT290" s="1508" t="str">
        <f t="shared" si="158"/>
        <v>.</v>
      </c>
      <c r="AU290" s="1508" t="str">
        <f t="shared" si="158"/>
        <v>.</v>
      </c>
      <c r="AV290" s="1508" t="str">
        <f t="shared" si="158"/>
        <v>.</v>
      </c>
      <c r="AW290" s="1509" t="str">
        <f t="shared" si="158"/>
        <v>.</v>
      </c>
      <c r="AX290" s="327"/>
      <c r="AY290" s="116"/>
      <c r="AZ290" s="1474"/>
      <c r="BA290" s="1474"/>
      <c r="BB290" s="1474"/>
    </row>
    <row r="291" spans="1:54" s="189" customFormat="1" x14ac:dyDescent="0.2">
      <c r="A291" s="183"/>
      <c r="B291" s="325"/>
      <c r="C291" s="1028"/>
      <c r="D291" s="1024"/>
      <c r="E291" s="878"/>
      <c r="F291" s="878"/>
      <c r="G291" s="874"/>
      <c r="H291" s="874"/>
      <c r="I291" s="874"/>
      <c r="J291" s="874"/>
      <c r="K291" s="874"/>
      <c r="L291" s="874"/>
      <c r="M291" s="333"/>
      <c r="N291" s="116"/>
      <c r="O291" s="116"/>
      <c r="P291" s="116"/>
      <c r="Q291" s="101"/>
      <c r="R291" s="325"/>
      <c r="S291" s="1003" t="str">
        <f t="shared" si="156"/>
        <v>.</v>
      </c>
      <c r="T291" s="1004" t="str">
        <f t="shared" si="156"/>
        <v>.</v>
      </c>
      <c r="U291" s="1004" t="str">
        <f t="shared" si="156"/>
        <v>.</v>
      </c>
      <c r="V291" s="1004" t="str">
        <f t="shared" si="156"/>
        <v>.</v>
      </c>
      <c r="W291" s="1004" t="str">
        <f t="shared" si="156"/>
        <v>.</v>
      </c>
      <c r="X291" s="1004" t="str">
        <f t="shared" si="156"/>
        <v>.</v>
      </c>
      <c r="Y291" s="1005" t="str">
        <f t="shared" si="156"/>
        <v>.</v>
      </c>
      <c r="Z291" s="116"/>
      <c r="AA291" s="1507" t="str">
        <f t="shared" si="159"/>
        <v>.</v>
      </c>
      <c r="AB291" s="1508" t="str">
        <f t="shared" si="157"/>
        <v>.</v>
      </c>
      <c r="AC291" s="1508" t="str">
        <f t="shared" si="157"/>
        <v>.</v>
      </c>
      <c r="AD291" s="1508" t="str">
        <f t="shared" si="157"/>
        <v>.</v>
      </c>
      <c r="AE291" s="1508" t="str">
        <f t="shared" si="157"/>
        <v>.</v>
      </c>
      <c r="AF291" s="1508" t="str">
        <f t="shared" si="157"/>
        <v>.</v>
      </c>
      <c r="AG291" s="1509" t="str">
        <f t="shared" si="157"/>
        <v>.</v>
      </c>
      <c r="AH291" s="116"/>
      <c r="AI291" s="1003" t="str">
        <f>IF(S291=".",".",SUM($S291:S291))</f>
        <v>.</v>
      </c>
      <c r="AJ291" s="1004" t="str">
        <f>IF(T291=".",".",SUM($S291:T291))</f>
        <v>.</v>
      </c>
      <c r="AK291" s="1004" t="str">
        <f>IF(U291=".",".",SUM($S291:U291))</f>
        <v>.</v>
      </c>
      <c r="AL291" s="1004" t="str">
        <f>IF(V291=".",".",SUM($S291:V291))</f>
        <v>.</v>
      </c>
      <c r="AM291" s="1004" t="str">
        <f>IF(W291=".",".",SUM($S291:W291))</f>
        <v>.</v>
      </c>
      <c r="AN291" s="1004" t="str">
        <f>IF(X291=".",".",SUM($S291:X291))</f>
        <v>.</v>
      </c>
      <c r="AO291" s="1005" t="str">
        <f>IF(Y291=".",".",SUM($S291:Y291))</f>
        <v>.</v>
      </c>
      <c r="AP291" s="116"/>
      <c r="AQ291" s="1507" t="str">
        <f t="shared" si="158"/>
        <v>.</v>
      </c>
      <c r="AR291" s="1508" t="str">
        <f t="shared" si="158"/>
        <v>.</v>
      </c>
      <c r="AS291" s="1508" t="str">
        <f t="shared" si="158"/>
        <v>.</v>
      </c>
      <c r="AT291" s="1508" t="str">
        <f t="shared" si="158"/>
        <v>.</v>
      </c>
      <c r="AU291" s="1508" t="str">
        <f t="shared" si="158"/>
        <v>.</v>
      </c>
      <c r="AV291" s="1508" t="str">
        <f t="shared" si="158"/>
        <v>.</v>
      </c>
      <c r="AW291" s="1509" t="str">
        <f t="shared" si="158"/>
        <v>.</v>
      </c>
      <c r="AX291" s="327"/>
      <c r="AY291" s="116"/>
      <c r="AZ291" s="1474"/>
      <c r="BA291" s="1474"/>
      <c r="BB291" s="1474"/>
    </row>
    <row r="292" spans="1:54" s="189" customFormat="1" x14ac:dyDescent="0.2">
      <c r="A292" s="183"/>
      <c r="B292" s="325"/>
      <c r="C292" s="1028"/>
      <c r="D292" s="1024"/>
      <c r="E292" s="878"/>
      <c r="F292" s="878"/>
      <c r="G292" s="874"/>
      <c r="H292" s="874"/>
      <c r="I292" s="874"/>
      <c r="J292" s="874"/>
      <c r="K292" s="874"/>
      <c r="L292" s="874"/>
      <c r="M292" s="333"/>
      <c r="N292" s="116"/>
      <c r="O292" s="116"/>
      <c r="P292" s="116"/>
      <c r="Q292" s="101"/>
      <c r="R292" s="325"/>
      <c r="S292" s="1003" t="str">
        <f t="shared" si="156"/>
        <v>.</v>
      </c>
      <c r="T292" s="1004" t="str">
        <f t="shared" si="156"/>
        <v>.</v>
      </c>
      <c r="U292" s="1004" t="str">
        <f t="shared" si="156"/>
        <v>.</v>
      </c>
      <c r="V292" s="1004" t="str">
        <f t="shared" si="156"/>
        <v>.</v>
      </c>
      <c r="W292" s="1004" t="str">
        <f t="shared" si="156"/>
        <v>.</v>
      </c>
      <c r="X292" s="1004" t="str">
        <f t="shared" si="156"/>
        <v>.</v>
      </c>
      <c r="Y292" s="1005" t="str">
        <f t="shared" si="156"/>
        <v>.</v>
      </c>
      <c r="Z292" s="116"/>
      <c r="AA292" s="1507" t="str">
        <f t="shared" si="159"/>
        <v>.</v>
      </c>
      <c r="AB292" s="1508" t="str">
        <f t="shared" si="157"/>
        <v>.</v>
      </c>
      <c r="AC292" s="1508" t="str">
        <f t="shared" si="157"/>
        <v>.</v>
      </c>
      <c r="AD292" s="1508" t="str">
        <f t="shared" si="157"/>
        <v>.</v>
      </c>
      <c r="AE292" s="1508" t="str">
        <f t="shared" si="157"/>
        <v>.</v>
      </c>
      <c r="AF292" s="1508" t="str">
        <f t="shared" si="157"/>
        <v>.</v>
      </c>
      <c r="AG292" s="1509" t="str">
        <f t="shared" si="157"/>
        <v>.</v>
      </c>
      <c r="AH292" s="116"/>
      <c r="AI292" s="1003" t="str">
        <f>IF(S292=".",".",SUM($S292:S292))</f>
        <v>.</v>
      </c>
      <c r="AJ292" s="1004" t="str">
        <f>IF(T292=".",".",SUM($S292:T292))</f>
        <v>.</v>
      </c>
      <c r="AK292" s="1004" t="str">
        <f>IF(U292=".",".",SUM($S292:U292))</f>
        <v>.</v>
      </c>
      <c r="AL292" s="1004" t="str">
        <f>IF(V292=".",".",SUM($S292:V292))</f>
        <v>.</v>
      </c>
      <c r="AM292" s="1004" t="str">
        <f>IF(W292=".",".",SUM($S292:W292))</f>
        <v>.</v>
      </c>
      <c r="AN292" s="1004" t="str">
        <f>IF(X292=".",".",SUM($S292:X292))</f>
        <v>.</v>
      </c>
      <c r="AO292" s="1005" t="str">
        <f>IF(Y292=".",".",SUM($S292:Y292))</f>
        <v>.</v>
      </c>
      <c r="AP292" s="116"/>
      <c r="AQ292" s="1507" t="str">
        <f t="shared" si="158"/>
        <v>.</v>
      </c>
      <c r="AR292" s="1508" t="str">
        <f t="shared" si="158"/>
        <v>.</v>
      </c>
      <c r="AS292" s="1508" t="str">
        <f t="shared" si="158"/>
        <v>.</v>
      </c>
      <c r="AT292" s="1508" t="str">
        <f t="shared" si="158"/>
        <v>.</v>
      </c>
      <c r="AU292" s="1508" t="str">
        <f t="shared" si="158"/>
        <v>.</v>
      </c>
      <c r="AV292" s="1508" t="str">
        <f t="shared" si="158"/>
        <v>.</v>
      </c>
      <c r="AW292" s="1509" t="str">
        <f t="shared" si="158"/>
        <v>.</v>
      </c>
      <c r="AX292" s="327"/>
      <c r="AY292" s="116"/>
      <c r="AZ292" s="1474"/>
      <c r="BA292" s="1474"/>
      <c r="BB292" s="1474"/>
    </row>
    <row r="293" spans="1:54" s="189" customFormat="1" x14ac:dyDescent="0.2">
      <c r="A293" s="183"/>
      <c r="B293" s="325"/>
      <c r="C293" s="1028"/>
      <c r="D293" s="1024"/>
      <c r="E293" s="878"/>
      <c r="F293" s="878"/>
      <c r="G293" s="874"/>
      <c r="H293" s="874"/>
      <c r="I293" s="874"/>
      <c r="J293" s="874"/>
      <c r="K293" s="874"/>
      <c r="L293" s="874"/>
      <c r="M293" s="333"/>
      <c r="N293" s="116"/>
      <c r="O293" s="116"/>
      <c r="P293" s="116"/>
      <c r="Q293" s="101"/>
      <c r="R293" s="325"/>
      <c r="S293" s="1003" t="str">
        <f t="shared" si="156"/>
        <v>.</v>
      </c>
      <c r="T293" s="1004" t="str">
        <f t="shared" si="156"/>
        <v>.</v>
      </c>
      <c r="U293" s="1004" t="str">
        <f t="shared" si="156"/>
        <v>.</v>
      </c>
      <c r="V293" s="1004" t="str">
        <f t="shared" si="156"/>
        <v>.</v>
      </c>
      <c r="W293" s="1004" t="str">
        <f t="shared" si="156"/>
        <v>.</v>
      </c>
      <c r="X293" s="1004" t="str">
        <f t="shared" si="156"/>
        <v>.</v>
      </c>
      <c r="Y293" s="1005" t="str">
        <f t="shared" si="156"/>
        <v>.</v>
      </c>
      <c r="Z293" s="116"/>
      <c r="AA293" s="1507" t="str">
        <f t="shared" si="159"/>
        <v>.</v>
      </c>
      <c r="AB293" s="1508" t="str">
        <f t="shared" si="157"/>
        <v>.</v>
      </c>
      <c r="AC293" s="1508" t="str">
        <f t="shared" si="157"/>
        <v>.</v>
      </c>
      <c r="AD293" s="1508" t="str">
        <f t="shared" si="157"/>
        <v>.</v>
      </c>
      <c r="AE293" s="1508" t="str">
        <f t="shared" si="157"/>
        <v>.</v>
      </c>
      <c r="AF293" s="1508" t="str">
        <f t="shared" si="157"/>
        <v>.</v>
      </c>
      <c r="AG293" s="1509" t="str">
        <f t="shared" si="157"/>
        <v>.</v>
      </c>
      <c r="AH293" s="116"/>
      <c r="AI293" s="1003" t="str">
        <f>IF(S293=".",".",SUM($S293:S293))</f>
        <v>.</v>
      </c>
      <c r="AJ293" s="1004" t="str">
        <f>IF(T293=".",".",SUM($S293:T293))</f>
        <v>.</v>
      </c>
      <c r="AK293" s="1004" t="str">
        <f>IF(U293=".",".",SUM($S293:U293))</f>
        <v>.</v>
      </c>
      <c r="AL293" s="1004" t="str">
        <f>IF(V293=".",".",SUM($S293:V293))</f>
        <v>.</v>
      </c>
      <c r="AM293" s="1004" t="str">
        <f>IF(W293=".",".",SUM($S293:W293))</f>
        <v>.</v>
      </c>
      <c r="AN293" s="1004" t="str">
        <f>IF(X293=".",".",SUM($S293:X293))</f>
        <v>.</v>
      </c>
      <c r="AO293" s="1005" t="str">
        <f>IF(Y293=".",".",SUM($S293:Y293))</f>
        <v>.</v>
      </c>
      <c r="AP293" s="116"/>
      <c r="AQ293" s="1507" t="str">
        <f t="shared" si="158"/>
        <v>.</v>
      </c>
      <c r="AR293" s="1508" t="str">
        <f t="shared" si="158"/>
        <v>.</v>
      </c>
      <c r="AS293" s="1508" t="str">
        <f t="shared" si="158"/>
        <v>.</v>
      </c>
      <c r="AT293" s="1508" t="str">
        <f t="shared" si="158"/>
        <v>.</v>
      </c>
      <c r="AU293" s="1508" t="str">
        <f t="shared" si="158"/>
        <v>.</v>
      </c>
      <c r="AV293" s="1508" t="str">
        <f t="shared" si="158"/>
        <v>.</v>
      </c>
      <c r="AW293" s="1509" t="str">
        <f t="shared" si="158"/>
        <v>.</v>
      </c>
      <c r="AX293" s="327"/>
      <c r="AY293" s="116"/>
      <c r="AZ293" s="1474"/>
      <c r="BA293" s="1474"/>
      <c r="BB293" s="1474"/>
    </row>
    <row r="294" spans="1:54" s="189" customFormat="1" x14ac:dyDescent="0.2">
      <c r="A294" s="183"/>
      <c r="B294" s="325"/>
      <c r="C294" s="1028"/>
      <c r="D294" s="1024"/>
      <c r="E294" s="878"/>
      <c r="F294" s="878"/>
      <c r="G294" s="874"/>
      <c r="H294" s="874"/>
      <c r="I294" s="874"/>
      <c r="J294" s="874"/>
      <c r="K294" s="874"/>
      <c r="L294" s="874"/>
      <c r="M294" s="333"/>
      <c r="N294" s="116"/>
      <c r="O294" s="116"/>
      <c r="P294" s="116"/>
      <c r="Q294" s="101"/>
      <c r="R294" s="325"/>
      <c r="S294" s="1003" t="str">
        <f t="shared" si="156"/>
        <v>.</v>
      </c>
      <c r="T294" s="1004" t="str">
        <f t="shared" si="156"/>
        <v>.</v>
      </c>
      <c r="U294" s="1004" t="str">
        <f t="shared" si="156"/>
        <v>.</v>
      </c>
      <c r="V294" s="1004" t="str">
        <f t="shared" si="156"/>
        <v>.</v>
      </c>
      <c r="W294" s="1004" t="str">
        <f t="shared" si="156"/>
        <v>.</v>
      </c>
      <c r="X294" s="1004" t="str">
        <f t="shared" si="156"/>
        <v>.</v>
      </c>
      <c r="Y294" s="1005" t="str">
        <f t="shared" si="156"/>
        <v>.</v>
      </c>
      <c r="Z294" s="116"/>
      <c r="AA294" s="1507" t="str">
        <f t="shared" si="159"/>
        <v>.</v>
      </c>
      <c r="AB294" s="1508" t="str">
        <f t="shared" si="157"/>
        <v>.</v>
      </c>
      <c r="AC294" s="1508" t="str">
        <f t="shared" si="157"/>
        <v>.</v>
      </c>
      <c r="AD294" s="1508" t="str">
        <f t="shared" si="157"/>
        <v>.</v>
      </c>
      <c r="AE294" s="1508" t="str">
        <f t="shared" si="157"/>
        <v>.</v>
      </c>
      <c r="AF294" s="1508" t="str">
        <f t="shared" si="157"/>
        <v>.</v>
      </c>
      <c r="AG294" s="1509" t="str">
        <f t="shared" si="157"/>
        <v>.</v>
      </c>
      <c r="AH294" s="116"/>
      <c r="AI294" s="1003" t="str">
        <f>IF(S294=".",".",SUM($S294:S294))</f>
        <v>.</v>
      </c>
      <c r="AJ294" s="1004" t="str">
        <f>IF(T294=".",".",SUM($S294:T294))</f>
        <v>.</v>
      </c>
      <c r="AK294" s="1004" t="str">
        <f>IF(U294=".",".",SUM($S294:U294))</f>
        <v>.</v>
      </c>
      <c r="AL294" s="1004" t="str">
        <f>IF(V294=".",".",SUM($S294:V294))</f>
        <v>.</v>
      </c>
      <c r="AM294" s="1004" t="str">
        <f>IF(W294=".",".",SUM($S294:W294))</f>
        <v>.</v>
      </c>
      <c r="AN294" s="1004" t="str">
        <f>IF(X294=".",".",SUM($S294:X294))</f>
        <v>.</v>
      </c>
      <c r="AO294" s="1005" t="str">
        <f>IF(Y294=".",".",SUM($S294:Y294))</f>
        <v>.</v>
      </c>
      <c r="AP294" s="116"/>
      <c r="AQ294" s="1507" t="str">
        <f t="shared" si="158"/>
        <v>.</v>
      </c>
      <c r="AR294" s="1508" t="str">
        <f t="shared" si="158"/>
        <v>.</v>
      </c>
      <c r="AS294" s="1508" t="str">
        <f t="shared" si="158"/>
        <v>.</v>
      </c>
      <c r="AT294" s="1508" t="str">
        <f t="shared" si="158"/>
        <v>.</v>
      </c>
      <c r="AU294" s="1508" t="str">
        <f t="shared" si="158"/>
        <v>.</v>
      </c>
      <c r="AV294" s="1508" t="str">
        <f t="shared" si="158"/>
        <v>.</v>
      </c>
      <c r="AW294" s="1509" t="str">
        <f t="shared" si="158"/>
        <v>.</v>
      </c>
      <c r="AX294" s="327"/>
      <c r="AY294" s="116"/>
      <c r="AZ294" s="1474"/>
      <c r="BA294" s="1474"/>
      <c r="BB294" s="1474"/>
    </row>
    <row r="295" spans="1:54" s="189" customFormat="1" x14ac:dyDescent="0.2">
      <c r="A295" s="183"/>
      <c r="B295" s="325"/>
      <c r="C295" s="1028"/>
      <c r="D295" s="1024"/>
      <c r="E295" s="878"/>
      <c r="F295" s="878"/>
      <c r="G295" s="874"/>
      <c r="H295" s="874"/>
      <c r="I295" s="874"/>
      <c r="J295" s="874"/>
      <c r="K295" s="874"/>
      <c r="L295" s="874"/>
      <c r="M295" s="333"/>
      <c r="N295" s="116"/>
      <c r="O295" s="116"/>
      <c r="P295" s="116"/>
      <c r="Q295" s="101"/>
      <c r="R295" s="325"/>
      <c r="S295" s="1003" t="str">
        <f t="shared" si="156"/>
        <v>.</v>
      </c>
      <c r="T295" s="1004" t="str">
        <f t="shared" si="156"/>
        <v>.</v>
      </c>
      <c r="U295" s="1004" t="str">
        <f t="shared" si="156"/>
        <v>.</v>
      </c>
      <c r="V295" s="1004" t="str">
        <f t="shared" si="156"/>
        <v>.</v>
      </c>
      <c r="W295" s="1004" t="str">
        <f t="shared" si="156"/>
        <v>.</v>
      </c>
      <c r="X295" s="1004" t="str">
        <f t="shared" si="156"/>
        <v>.</v>
      </c>
      <c r="Y295" s="1005" t="str">
        <f t="shared" si="156"/>
        <v>.</v>
      </c>
      <c r="Z295" s="116"/>
      <c r="AA295" s="1507" t="str">
        <f t="shared" si="159"/>
        <v>.</v>
      </c>
      <c r="AB295" s="1508" t="str">
        <f t="shared" si="157"/>
        <v>.</v>
      </c>
      <c r="AC295" s="1508" t="str">
        <f t="shared" si="157"/>
        <v>.</v>
      </c>
      <c r="AD295" s="1508" t="str">
        <f t="shared" si="157"/>
        <v>.</v>
      </c>
      <c r="AE295" s="1508" t="str">
        <f t="shared" si="157"/>
        <v>.</v>
      </c>
      <c r="AF295" s="1508" t="str">
        <f t="shared" si="157"/>
        <v>.</v>
      </c>
      <c r="AG295" s="1509" t="str">
        <f t="shared" si="157"/>
        <v>.</v>
      </c>
      <c r="AH295" s="116"/>
      <c r="AI295" s="1003" t="str">
        <f>IF(S295=".",".",SUM($S295:S295))</f>
        <v>.</v>
      </c>
      <c r="AJ295" s="1004" t="str">
        <f>IF(T295=".",".",SUM($S295:T295))</f>
        <v>.</v>
      </c>
      <c r="AK295" s="1004" t="str">
        <f>IF(U295=".",".",SUM($S295:U295))</f>
        <v>.</v>
      </c>
      <c r="AL295" s="1004" t="str">
        <f>IF(V295=".",".",SUM($S295:V295))</f>
        <v>.</v>
      </c>
      <c r="AM295" s="1004" t="str">
        <f>IF(W295=".",".",SUM($S295:W295))</f>
        <v>.</v>
      </c>
      <c r="AN295" s="1004" t="str">
        <f>IF(X295=".",".",SUM($S295:X295))</f>
        <v>.</v>
      </c>
      <c r="AO295" s="1005" t="str">
        <f>IF(Y295=".",".",SUM($S295:Y295))</f>
        <v>.</v>
      </c>
      <c r="AP295" s="116"/>
      <c r="AQ295" s="1507" t="str">
        <f t="shared" si="158"/>
        <v>.</v>
      </c>
      <c r="AR295" s="1508" t="str">
        <f t="shared" si="158"/>
        <v>.</v>
      </c>
      <c r="AS295" s="1508" t="str">
        <f t="shared" si="158"/>
        <v>.</v>
      </c>
      <c r="AT295" s="1508" t="str">
        <f t="shared" si="158"/>
        <v>.</v>
      </c>
      <c r="AU295" s="1508" t="str">
        <f t="shared" si="158"/>
        <v>.</v>
      </c>
      <c r="AV295" s="1508" t="str">
        <f t="shared" si="158"/>
        <v>.</v>
      </c>
      <c r="AW295" s="1509" t="str">
        <f t="shared" si="158"/>
        <v>.</v>
      </c>
      <c r="AX295" s="327"/>
      <c r="AY295" s="116"/>
      <c r="AZ295" s="1474"/>
      <c r="BA295" s="1474"/>
      <c r="BB295" s="1474"/>
    </row>
    <row r="296" spans="1:54" s="189" customFormat="1" x14ac:dyDescent="0.2">
      <c r="A296" s="183"/>
      <c r="B296" s="325"/>
      <c r="C296" s="1028"/>
      <c r="D296" s="1024"/>
      <c r="E296" s="878"/>
      <c r="F296" s="878"/>
      <c r="G296" s="874"/>
      <c r="H296" s="874"/>
      <c r="I296" s="874"/>
      <c r="J296" s="874"/>
      <c r="K296" s="874"/>
      <c r="L296" s="874"/>
      <c r="M296" s="333"/>
      <c r="N296" s="116"/>
      <c r="O296" s="116"/>
      <c r="P296" s="116"/>
      <c r="Q296" s="101"/>
      <c r="R296" s="325"/>
      <c r="S296" s="1003" t="str">
        <f t="shared" si="156"/>
        <v>.</v>
      </c>
      <c r="T296" s="1004" t="str">
        <f t="shared" si="156"/>
        <v>.</v>
      </c>
      <c r="U296" s="1004" t="str">
        <f t="shared" si="156"/>
        <v>.</v>
      </c>
      <c r="V296" s="1004" t="str">
        <f t="shared" si="156"/>
        <v>.</v>
      </c>
      <c r="W296" s="1004" t="str">
        <f t="shared" si="156"/>
        <v>.</v>
      </c>
      <c r="X296" s="1004" t="str">
        <f t="shared" si="156"/>
        <v>.</v>
      </c>
      <c r="Y296" s="1005" t="str">
        <f t="shared" si="156"/>
        <v>.</v>
      </c>
      <c r="Z296" s="116"/>
      <c r="AA296" s="1507" t="str">
        <f t="shared" si="159"/>
        <v>.</v>
      </c>
      <c r="AB296" s="1508" t="str">
        <f t="shared" si="159"/>
        <v>.</v>
      </c>
      <c r="AC296" s="1508" t="str">
        <f t="shared" si="159"/>
        <v>.</v>
      </c>
      <c r="AD296" s="1508" t="str">
        <f t="shared" si="159"/>
        <v>.</v>
      </c>
      <c r="AE296" s="1508" t="str">
        <f t="shared" si="159"/>
        <v>.</v>
      </c>
      <c r="AF296" s="1508" t="str">
        <f t="shared" si="159"/>
        <v>.</v>
      </c>
      <c r="AG296" s="1509" t="str">
        <f t="shared" si="159"/>
        <v>.</v>
      </c>
      <c r="AH296" s="116"/>
      <c r="AI296" s="1003" t="str">
        <f>IF(S296=".",".",SUM($S296:S296))</f>
        <v>.</v>
      </c>
      <c r="AJ296" s="1004" t="str">
        <f>IF(T296=".",".",SUM($S296:T296))</f>
        <v>.</v>
      </c>
      <c r="AK296" s="1004" t="str">
        <f>IF(U296=".",".",SUM($S296:U296))</f>
        <v>.</v>
      </c>
      <c r="AL296" s="1004" t="str">
        <f>IF(V296=".",".",SUM($S296:V296))</f>
        <v>.</v>
      </c>
      <c r="AM296" s="1004" t="str">
        <f>IF(W296=".",".",SUM($S296:W296))</f>
        <v>.</v>
      </c>
      <c r="AN296" s="1004" t="str">
        <f>IF(X296=".",".",SUM($S296:X296))</f>
        <v>.</v>
      </c>
      <c r="AO296" s="1005" t="str">
        <f>IF(Y296=".",".",SUM($S296:Y296))</f>
        <v>.</v>
      </c>
      <c r="AP296" s="116"/>
      <c r="AQ296" s="1507" t="str">
        <f t="shared" si="158"/>
        <v>.</v>
      </c>
      <c r="AR296" s="1508" t="str">
        <f t="shared" si="158"/>
        <v>.</v>
      </c>
      <c r="AS296" s="1508" t="str">
        <f t="shared" si="158"/>
        <v>.</v>
      </c>
      <c r="AT296" s="1508" t="str">
        <f t="shared" si="158"/>
        <v>.</v>
      </c>
      <c r="AU296" s="1508" t="str">
        <f t="shared" si="158"/>
        <v>.</v>
      </c>
      <c r="AV296" s="1508" t="str">
        <f t="shared" si="158"/>
        <v>.</v>
      </c>
      <c r="AW296" s="1509" t="str">
        <f t="shared" si="158"/>
        <v>.</v>
      </c>
      <c r="AX296" s="327"/>
      <c r="AY296" s="116"/>
      <c r="AZ296" s="1474"/>
      <c r="BA296" s="1474"/>
      <c r="BB296" s="1474"/>
    </row>
    <row r="297" spans="1:54" s="189" customFormat="1" x14ac:dyDescent="0.2">
      <c r="A297" s="183"/>
      <c r="B297" s="325"/>
      <c r="C297" s="1028"/>
      <c r="D297" s="1024"/>
      <c r="E297" s="878"/>
      <c r="F297" s="878"/>
      <c r="G297" s="874"/>
      <c r="H297" s="874"/>
      <c r="I297" s="874"/>
      <c r="J297" s="874"/>
      <c r="K297" s="874"/>
      <c r="L297" s="874"/>
      <c r="M297" s="333"/>
      <c r="N297" s="116"/>
      <c r="O297" s="116"/>
      <c r="P297" s="116"/>
      <c r="Q297" s="101"/>
      <c r="R297" s="325"/>
      <c r="S297" s="1003" t="str">
        <f t="shared" si="156"/>
        <v>.</v>
      </c>
      <c r="T297" s="1004" t="str">
        <f t="shared" si="156"/>
        <v>.</v>
      </c>
      <c r="U297" s="1004" t="str">
        <f t="shared" si="156"/>
        <v>.</v>
      </c>
      <c r="V297" s="1004" t="str">
        <f t="shared" si="156"/>
        <v>.</v>
      </c>
      <c r="W297" s="1004" t="str">
        <f t="shared" si="156"/>
        <v>.</v>
      </c>
      <c r="X297" s="1004" t="str">
        <f t="shared" si="156"/>
        <v>.</v>
      </c>
      <c r="Y297" s="1005" t="str">
        <f t="shared" si="156"/>
        <v>.</v>
      </c>
      <c r="Z297" s="116"/>
      <c r="AA297" s="1507" t="str">
        <f t="shared" si="159"/>
        <v>.</v>
      </c>
      <c r="AB297" s="1508" t="str">
        <f t="shared" si="159"/>
        <v>.</v>
      </c>
      <c r="AC297" s="1508" t="str">
        <f t="shared" si="159"/>
        <v>.</v>
      </c>
      <c r="AD297" s="1508" t="str">
        <f t="shared" si="159"/>
        <v>.</v>
      </c>
      <c r="AE297" s="1508" t="str">
        <f t="shared" si="159"/>
        <v>.</v>
      </c>
      <c r="AF297" s="1508" t="str">
        <f t="shared" si="159"/>
        <v>.</v>
      </c>
      <c r="AG297" s="1509" t="str">
        <f t="shared" si="159"/>
        <v>.</v>
      </c>
      <c r="AH297" s="116"/>
      <c r="AI297" s="1003" t="str">
        <f>IF(S297=".",".",SUM($S297:S297))</f>
        <v>.</v>
      </c>
      <c r="AJ297" s="1004" t="str">
        <f>IF(T297=".",".",SUM($S297:T297))</f>
        <v>.</v>
      </c>
      <c r="AK297" s="1004" t="str">
        <f>IF(U297=".",".",SUM($S297:U297))</f>
        <v>.</v>
      </c>
      <c r="AL297" s="1004" t="str">
        <f>IF(V297=".",".",SUM($S297:V297))</f>
        <v>.</v>
      </c>
      <c r="AM297" s="1004" t="str">
        <f>IF(W297=".",".",SUM($S297:W297))</f>
        <v>.</v>
      </c>
      <c r="AN297" s="1004" t="str">
        <f>IF(X297=".",".",SUM($S297:X297))</f>
        <v>.</v>
      </c>
      <c r="AO297" s="1005" t="str">
        <f>IF(Y297=".",".",SUM($S297:Y297))</f>
        <v>.</v>
      </c>
      <c r="AP297" s="116"/>
      <c r="AQ297" s="1507" t="str">
        <f t="shared" si="158"/>
        <v>.</v>
      </c>
      <c r="AR297" s="1508" t="str">
        <f t="shared" si="158"/>
        <v>.</v>
      </c>
      <c r="AS297" s="1508" t="str">
        <f t="shared" si="158"/>
        <v>.</v>
      </c>
      <c r="AT297" s="1508" t="str">
        <f t="shared" si="158"/>
        <v>.</v>
      </c>
      <c r="AU297" s="1508" t="str">
        <f t="shared" si="158"/>
        <v>.</v>
      </c>
      <c r="AV297" s="1508" t="str">
        <f t="shared" si="158"/>
        <v>.</v>
      </c>
      <c r="AW297" s="1509" t="str">
        <f>IFERROR(L297/$E297-1,".")</f>
        <v>.</v>
      </c>
      <c r="AX297" s="327"/>
      <c r="AY297" s="116"/>
      <c r="AZ297" s="1474"/>
      <c r="BA297" s="1474"/>
      <c r="BB297" s="1474"/>
    </row>
    <row r="298" spans="1:54" s="189" customFormat="1" x14ac:dyDescent="0.2">
      <c r="A298" s="183"/>
      <c r="B298" s="325"/>
      <c r="C298" s="1028"/>
      <c r="D298" s="1024"/>
      <c r="E298" s="878"/>
      <c r="F298" s="878"/>
      <c r="G298" s="874"/>
      <c r="H298" s="874"/>
      <c r="I298" s="874"/>
      <c r="J298" s="874"/>
      <c r="K298" s="874"/>
      <c r="L298" s="874"/>
      <c r="M298" s="333"/>
      <c r="N298" s="116"/>
      <c r="O298" s="116"/>
      <c r="P298" s="116"/>
      <c r="Q298" s="101"/>
      <c r="R298" s="325"/>
      <c r="S298" s="1003" t="str">
        <f t="shared" si="156"/>
        <v>.</v>
      </c>
      <c r="T298" s="1004" t="str">
        <f t="shared" si="156"/>
        <v>.</v>
      </c>
      <c r="U298" s="1004" t="str">
        <f t="shared" si="156"/>
        <v>.</v>
      </c>
      <c r="V298" s="1004" t="str">
        <f t="shared" si="156"/>
        <v>.</v>
      </c>
      <c r="W298" s="1004" t="str">
        <f t="shared" si="156"/>
        <v>.</v>
      </c>
      <c r="X298" s="1004" t="str">
        <f t="shared" si="156"/>
        <v>.</v>
      </c>
      <c r="Y298" s="1005" t="str">
        <f t="shared" si="156"/>
        <v>.</v>
      </c>
      <c r="Z298" s="116"/>
      <c r="AA298" s="1507" t="str">
        <f t="shared" si="159"/>
        <v>.</v>
      </c>
      <c r="AB298" s="1508" t="str">
        <f t="shared" si="159"/>
        <v>.</v>
      </c>
      <c r="AC298" s="1508" t="str">
        <f t="shared" si="159"/>
        <v>.</v>
      </c>
      <c r="AD298" s="1508" t="str">
        <f t="shared" si="159"/>
        <v>.</v>
      </c>
      <c r="AE298" s="1508" t="str">
        <f t="shared" si="159"/>
        <v>.</v>
      </c>
      <c r="AF298" s="1508" t="str">
        <f t="shared" si="159"/>
        <v>.</v>
      </c>
      <c r="AG298" s="1509" t="str">
        <f t="shared" si="159"/>
        <v>.</v>
      </c>
      <c r="AH298" s="116"/>
      <c r="AI298" s="1003" t="str">
        <f>IF(S298=".",".",SUM($S298:S298))</f>
        <v>.</v>
      </c>
      <c r="AJ298" s="1004" t="str">
        <f>IF(T298=".",".",SUM($S298:T298))</f>
        <v>.</v>
      </c>
      <c r="AK298" s="1004" t="str">
        <f>IF(U298=".",".",SUM($S298:U298))</f>
        <v>.</v>
      </c>
      <c r="AL298" s="1004" t="str">
        <f>IF(V298=".",".",SUM($S298:V298))</f>
        <v>.</v>
      </c>
      <c r="AM298" s="1004" t="str">
        <f>IF(W298=".",".",SUM($S298:W298))</f>
        <v>.</v>
      </c>
      <c r="AN298" s="1004" t="str">
        <f>IF(X298=".",".",SUM($S298:X298))</f>
        <v>.</v>
      </c>
      <c r="AO298" s="1005" t="str">
        <f>IF(Y298=".",".",SUM($S298:Y298))</f>
        <v>.</v>
      </c>
      <c r="AP298" s="116"/>
      <c r="AQ298" s="1507" t="str">
        <f t="shared" si="158"/>
        <v>.</v>
      </c>
      <c r="AR298" s="1508" t="str">
        <f t="shared" si="158"/>
        <v>.</v>
      </c>
      <c r="AS298" s="1508" t="str">
        <f t="shared" si="158"/>
        <v>.</v>
      </c>
      <c r="AT298" s="1508" t="str">
        <f t="shared" si="158"/>
        <v>.</v>
      </c>
      <c r="AU298" s="1508" t="str">
        <f t="shared" si="158"/>
        <v>.</v>
      </c>
      <c r="AV298" s="1508" t="str">
        <f t="shared" si="158"/>
        <v>.</v>
      </c>
      <c r="AW298" s="1509" t="str">
        <f t="shared" si="158"/>
        <v>.</v>
      </c>
      <c r="AX298" s="327"/>
      <c r="AY298" s="116"/>
      <c r="AZ298" s="1474"/>
      <c r="BA298" s="1474"/>
      <c r="BB298" s="1474"/>
    </row>
    <row r="299" spans="1:54" s="189" customFormat="1" x14ac:dyDescent="0.2">
      <c r="A299" s="183"/>
      <c r="B299" s="325"/>
      <c r="C299" s="1028"/>
      <c r="D299" s="1024"/>
      <c r="E299" s="878"/>
      <c r="F299" s="878"/>
      <c r="G299" s="874"/>
      <c r="H299" s="874"/>
      <c r="I299" s="874"/>
      <c r="J299" s="874"/>
      <c r="K299" s="874"/>
      <c r="L299" s="874"/>
      <c r="M299" s="333"/>
      <c r="N299" s="116"/>
      <c r="O299" s="116"/>
      <c r="P299" s="116"/>
      <c r="Q299" s="101"/>
      <c r="R299" s="325"/>
      <c r="S299" s="1003" t="str">
        <f t="shared" si="156"/>
        <v>.</v>
      </c>
      <c r="T299" s="1004" t="str">
        <f t="shared" si="156"/>
        <v>.</v>
      </c>
      <c r="U299" s="1004" t="str">
        <f t="shared" si="156"/>
        <v>.</v>
      </c>
      <c r="V299" s="1004" t="str">
        <f t="shared" si="156"/>
        <v>.</v>
      </c>
      <c r="W299" s="1004" t="str">
        <f t="shared" si="156"/>
        <v>.</v>
      </c>
      <c r="X299" s="1004" t="str">
        <f t="shared" si="156"/>
        <v>.</v>
      </c>
      <c r="Y299" s="1005" t="str">
        <f t="shared" si="156"/>
        <v>.</v>
      </c>
      <c r="Z299" s="116"/>
      <c r="AA299" s="1507" t="str">
        <f t="shared" si="159"/>
        <v>.</v>
      </c>
      <c r="AB299" s="1508" t="str">
        <f t="shared" si="159"/>
        <v>.</v>
      </c>
      <c r="AC299" s="1508" t="str">
        <f t="shared" si="159"/>
        <v>.</v>
      </c>
      <c r="AD299" s="1508" t="str">
        <f t="shared" si="159"/>
        <v>.</v>
      </c>
      <c r="AE299" s="1508" t="str">
        <f t="shared" si="159"/>
        <v>.</v>
      </c>
      <c r="AF299" s="1508" t="str">
        <f t="shared" si="159"/>
        <v>.</v>
      </c>
      <c r="AG299" s="1509" t="str">
        <f t="shared" si="159"/>
        <v>.</v>
      </c>
      <c r="AH299" s="116"/>
      <c r="AI299" s="1003" t="str">
        <f>IF(S299=".",".",SUM($S299:S299))</f>
        <v>.</v>
      </c>
      <c r="AJ299" s="1004" t="str">
        <f>IF(T299=".",".",SUM($S299:T299))</f>
        <v>.</v>
      </c>
      <c r="AK299" s="1004" t="str">
        <f>IF(U299=".",".",SUM($S299:U299))</f>
        <v>.</v>
      </c>
      <c r="AL299" s="1004" t="str">
        <f>IF(V299=".",".",SUM($S299:V299))</f>
        <v>.</v>
      </c>
      <c r="AM299" s="1004" t="str">
        <f>IF(W299=".",".",SUM($S299:W299))</f>
        <v>.</v>
      </c>
      <c r="AN299" s="1004" t="str">
        <f>IF(X299=".",".",SUM($S299:X299))</f>
        <v>.</v>
      </c>
      <c r="AO299" s="1005" t="str">
        <f>IF(Y299=".",".",SUM($S299:Y299))</f>
        <v>.</v>
      </c>
      <c r="AP299" s="116"/>
      <c r="AQ299" s="1507" t="str">
        <f t="shared" si="158"/>
        <v>.</v>
      </c>
      <c r="AR299" s="1508" t="str">
        <f t="shared" si="158"/>
        <v>.</v>
      </c>
      <c r="AS299" s="1508" t="str">
        <f t="shared" si="158"/>
        <v>.</v>
      </c>
      <c r="AT299" s="1508" t="str">
        <f t="shared" si="158"/>
        <v>.</v>
      </c>
      <c r="AU299" s="1508" t="str">
        <f t="shared" si="158"/>
        <v>.</v>
      </c>
      <c r="AV299" s="1508" t="str">
        <f t="shared" si="158"/>
        <v>.</v>
      </c>
      <c r="AW299" s="1509" t="str">
        <f t="shared" si="158"/>
        <v>.</v>
      </c>
      <c r="AX299" s="327"/>
      <c r="AY299" s="116"/>
      <c r="AZ299" s="1474"/>
      <c r="BA299" s="1474"/>
      <c r="BB299" s="1474"/>
    </row>
    <row r="300" spans="1:54" s="189" customFormat="1" x14ac:dyDescent="0.2">
      <c r="A300" s="183"/>
      <c r="B300" s="325"/>
      <c r="C300" s="1028"/>
      <c r="D300" s="1024"/>
      <c r="E300" s="878"/>
      <c r="F300" s="878"/>
      <c r="G300" s="874"/>
      <c r="H300" s="874"/>
      <c r="I300" s="874"/>
      <c r="J300" s="874"/>
      <c r="K300" s="874"/>
      <c r="L300" s="874"/>
      <c r="M300" s="333"/>
      <c r="N300" s="116"/>
      <c r="O300" s="116"/>
      <c r="P300" s="116"/>
      <c r="Q300" s="101"/>
      <c r="R300" s="325"/>
      <c r="S300" s="1003" t="str">
        <f t="shared" si="156"/>
        <v>.</v>
      </c>
      <c r="T300" s="1004" t="str">
        <f t="shared" si="156"/>
        <v>.</v>
      </c>
      <c r="U300" s="1004" t="str">
        <f t="shared" si="156"/>
        <v>.</v>
      </c>
      <c r="V300" s="1004" t="str">
        <f t="shared" si="156"/>
        <v>.</v>
      </c>
      <c r="W300" s="1004" t="str">
        <f t="shared" si="156"/>
        <v>.</v>
      </c>
      <c r="X300" s="1004" t="str">
        <f t="shared" si="156"/>
        <v>.</v>
      </c>
      <c r="Y300" s="1005" t="str">
        <f t="shared" si="156"/>
        <v>.</v>
      </c>
      <c r="Z300" s="116"/>
      <c r="AA300" s="1507" t="str">
        <f t="shared" si="159"/>
        <v>.</v>
      </c>
      <c r="AB300" s="1508" t="str">
        <f t="shared" si="159"/>
        <v>.</v>
      </c>
      <c r="AC300" s="1508" t="str">
        <f t="shared" si="159"/>
        <v>.</v>
      </c>
      <c r="AD300" s="1508" t="str">
        <f t="shared" si="159"/>
        <v>.</v>
      </c>
      <c r="AE300" s="1508" t="str">
        <f t="shared" si="159"/>
        <v>.</v>
      </c>
      <c r="AF300" s="1508" t="str">
        <f t="shared" si="159"/>
        <v>.</v>
      </c>
      <c r="AG300" s="1509" t="str">
        <f t="shared" si="159"/>
        <v>.</v>
      </c>
      <c r="AH300" s="116"/>
      <c r="AI300" s="1003" t="str">
        <f>IF(S300=".",".",SUM($S300:S300))</f>
        <v>.</v>
      </c>
      <c r="AJ300" s="1004" t="str">
        <f>IF(T300=".",".",SUM($S300:T300))</f>
        <v>.</v>
      </c>
      <c r="AK300" s="1004" t="str">
        <f>IF(U300=".",".",SUM($S300:U300))</f>
        <v>.</v>
      </c>
      <c r="AL300" s="1004" t="str">
        <f>IF(V300=".",".",SUM($S300:V300))</f>
        <v>.</v>
      </c>
      <c r="AM300" s="1004" t="str">
        <f>IF(W300=".",".",SUM($S300:W300))</f>
        <v>.</v>
      </c>
      <c r="AN300" s="1004" t="str">
        <f>IF(X300=".",".",SUM($S300:X300))</f>
        <v>.</v>
      </c>
      <c r="AO300" s="1005" t="str">
        <f>IF(Y300=".",".",SUM($S300:Y300))</f>
        <v>.</v>
      </c>
      <c r="AP300" s="116"/>
      <c r="AQ300" s="1507" t="str">
        <f t="shared" si="158"/>
        <v>.</v>
      </c>
      <c r="AR300" s="1508" t="str">
        <f t="shared" si="158"/>
        <v>.</v>
      </c>
      <c r="AS300" s="1508" t="str">
        <f t="shared" si="158"/>
        <v>.</v>
      </c>
      <c r="AT300" s="1508" t="str">
        <f t="shared" si="158"/>
        <v>.</v>
      </c>
      <c r="AU300" s="1508" t="str">
        <f t="shared" si="158"/>
        <v>.</v>
      </c>
      <c r="AV300" s="1508" t="str">
        <f t="shared" si="158"/>
        <v>.</v>
      </c>
      <c r="AW300" s="1509" t="str">
        <f t="shared" si="158"/>
        <v>.</v>
      </c>
      <c r="AX300" s="327"/>
      <c r="AY300" s="116"/>
      <c r="AZ300" s="1474"/>
      <c r="BA300" s="1474"/>
      <c r="BB300" s="1474"/>
    </row>
    <row r="301" spans="1:54" s="189" customFormat="1" x14ac:dyDescent="0.2">
      <c r="A301" s="183"/>
      <c r="B301" s="325"/>
      <c r="C301" s="1028"/>
      <c r="D301" s="1024"/>
      <c r="E301" s="878"/>
      <c r="F301" s="878"/>
      <c r="G301" s="874"/>
      <c r="H301" s="874"/>
      <c r="I301" s="874"/>
      <c r="J301" s="874"/>
      <c r="K301" s="874"/>
      <c r="L301" s="874"/>
      <c r="M301" s="333"/>
      <c r="N301" s="116"/>
      <c r="O301" s="116"/>
      <c r="P301" s="116"/>
      <c r="Q301" s="101"/>
      <c r="R301" s="325"/>
      <c r="S301" s="1003" t="str">
        <f t="shared" si="156"/>
        <v>.</v>
      </c>
      <c r="T301" s="1004" t="str">
        <f t="shared" si="156"/>
        <v>.</v>
      </c>
      <c r="U301" s="1004" t="str">
        <f t="shared" si="156"/>
        <v>.</v>
      </c>
      <c r="V301" s="1004" t="str">
        <f t="shared" si="156"/>
        <v>.</v>
      </c>
      <c r="W301" s="1004" t="str">
        <f t="shared" si="156"/>
        <v>.</v>
      </c>
      <c r="X301" s="1004" t="str">
        <f t="shared" si="156"/>
        <v>.</v>
      </c>
      <c r="Y301" s="1005" t="str">
        <f t="shared" si="156"/>
        <v>.</v>
      </c>
      <c r="Z301" s="116"/>
      <c r="AA301" s="1507" t="str">
        <f t="shared" si="159"/>
        <v>.</v>
      </c>
      <c r="AB301" s="1508" t="str">
        <f t="shared" si="159"/>
        <v>.</v>
      </c>
      <c r="AC301" s="1508" t="str">
        <f t="shared" si="159"/>
        <v>.</v>
      </c>
      <c r="AD301" s="1508" t="str">
        <f t="shared" si="159"/>
        <v>.</v>
      </c>
      <c r="AE301" s="1508" t="str">
        <f t="shared" si="159"/>
        <v>.</v>
      </c>
      <c r="AF301" s="1508" t="str">
        <f t="shared" si="159"/>
        <v>.</v>
      </c>
      <c r="AG301" s="1509" t="str">
        <f t="shared" si="159"/>
        <v>.</v>
      </c>
      <c r="AH301" s="116"/>
      <c r="AI301" s="1003" t="str">
        <f>IF(S301=".",".",SUM($S301:S301))</f>
        <v>.</v>
      </c>
      <c r="AJ301" s="1004" t="str">
        <f>IF(T301=".",".",SUM($S301:T301))</f>
        <v>.</v>
      </c>
      <c r="AK301" s="1004" t="str">
        <f>IF(U301=".",".",SUM($S301:U301))</f>
        <v>.</v>
      </c>
      <c r="AL301" s="1004" t="str">
        <f>IF(V301=".",".",SUM($S301:V301))</f>
        <v>.</v>
      </c>
      <c r="AM301" s="1004" t="str">
        <f>IF(W301=".",".",SUM($S301:W301))</f>
        <v>.</v>
      </c>
      <c r="AN301" s="1004" t="str">
        <f>IF(X301=".",".",SUM($S301:X301))</f>
        <v>.</v>
      </c>
      <c r="AO301" s="1005" t="str">
        <f>IF(Y301=".",".",SUM($S301:Y301))</f>
        <v>.</v>
      </c>
      <c r="AP301" s="116"/>
      <c r="AQ301" s="1507" t="str">
        <f t="shared" si="158"/>
        <v>.</v>
      </c>
      <c r="AR301" s="1508" t="str">
        <f t="shared" si="158"/>
        <v>.</v>
      </c>
      <c r="AS301" s="1508" t="str">
        <f t="shared" si="158"/>
        <v>.</v>
      </c>
      <c r="AT301" s="1508" t="str">
        <f t="shared" si="158"/>
        <v>.</v>
      </c>
      <c r="AU301" s="1508" t="str">
        <f t="shared" si="158"/>
        <v>.</v>
      </c>
      <c r="AV301" s="1508" t="str">
        <f t="shared" si="158"/>
        <v>.</v>
      </c>
      <c r="AW301" s="1509" t="str">
        <f t="shared" si="158"/>
        <v>.</v>
      </c>
      <c r="AX301" s="327"/>
      <c r="AY301" s="116"/>
      <c r="AZ301" s="1474"/>
      <c r="BA301" s="1474"/>
      <c r="BB301" s="1474"/>
    </row>
    <row r="302" spans="1:54" s="189" customFormat="1" x14ac:dyDescent="0.2">
      <c r="A302" s="183"/>
      <c r="B302" s="325"/>
      <c r="C302" s="1028"/>
      <c r="D302" s="1024"/>
      <c r="E302" s="878"/>
      <c r="F302" s="878"/>
      <c r="G302" s="874"/>
      <c r="H302" s="874"/>
      <c r="I302" s="874"/>
      <c r="J302" s="874"/>
      <c r="K302" s="874"/>
      <c r="L302" s="874"/>
      <c r="M302" s="333"/>
      <c r="N302" s="116"/>
      <c r="O302" s="116"/>
      <c r="P302" s="116"/>
      <c r="Q302" s="101"/>
      <c r="R302" s="325"/>
      <c r="S302" s="1003" t="str">
        <f t="shared" si="156"/>
        <v>.</v>
      </c>
      <c r="T302" s="1004" t="str">
        <f t="shared" si="156"/>
        <v>.</v>
      </c>
      <c r="U302" s="1004" t="str">
        <f t="shared" si="156"/>
        <v>.</v>
      </c>
      <c r="V302" s="1004" t="str">
        <f t="shared" si="156"/>
        <v>.</v>
      </c>
      <c r="W302" s="1004" t="str">
        <f t="shared" si="156"/>
        <v>.</v>
      </c>
      <c r="X302" s="1004" t="str">
        <f t="shared" si="156"/>
        <v>.</v>
      </c>
      <c r="Y302" s="1005" t="str">
        <f t="shared" si="156"/>
        <v>.</v>
      </c>
      <c r="Z302" s="116"/>
      <c r="AA302" s="1507" t="str">
        <f t="shared" si="159"/>
        <v>.</v>
      </c>
      <c r="AB302" s="1508" t="str">
        <f t="shared" si="159"/>
        <v>.</v>
      </c>
      <c r="AC302" s="1508" t="str">
        <f t="shared" si="159"/>
        <v>.</v>
      </c>
      <c r="AD302" s="1508" t="str">
        <f t="shared" si="159"/>
        <v>.</v>
      </c>
      <c r="AE302" s="1508" t="str">
        <f t="shared" si="159"/>
        <v>.</v>
      </c>
      <c r="AF302" s="1508" t="str">
        <f t="shared" si="159"/>
        <v>.</v>
      </c>
      <c r="AG302" s="1509" t="str">
        <f t="shared" si="159"/>
        <v>.</v>
      </c>
      <c r="AH302" s="116"/>
      <c r="AI302" s="1003" t="str">
        <f>IF(S302=".",".",SUM($S302:S302))</f>
        <v>.</v>
      </c>
      <c r="AJ302" s="1004" t="str">
        <f>IF(T302=".",".",SUM($S302:T302))</f>
        <v>.</v>
      </c>
      <c r="AK302" s="1004" t="str">
        <f>IF(U302=".",".",SUM($S302:U302))</f>
        <v>.</v>
      </c>
      <c r="AL302" s="1004" t="str">
        <f>IF(V302=".",".",SUM($S302:V302))</f>
        <v>.</v>
      </c>
      <c r="AM302" s="1004" t="str">
        <f>IF(W302=".",".",SUM($S302:W302))</f>
        <v>.</v>
      </c>
      <c r="AN302" s="1004" t="str">
        <f>IF(X302=".",".",SUM($S302:X302))</f>
        <v>.</v>
      </c>
      <c r="AO302" s="1005" t="str">
        <f>IF(Y302=".",".",SUM($S302:Y302))</f>
        <v>.</v>
      </c>
      <c r="AP302" s="116"/>
      <c r="AQ302" s="1507" t="str">
        <f t="shared" si="158"/>
        <v>.</v>
      </c>
      <c r="AR302" s="1508" t="str">
        <f t="shared" si="158"/>
        <v>.</v>
      </c>
      <c r="AS302" s="1508" t="str">
        <f t="shared" si="158"/>
        <v>.</v>
      </c>
      <c r="AT302" s="1508" t="str">
        <f t="shared" si="158"/>
        <v>.</v>
      </c>
      <c r="AU302" s="1508" t="str">
        <f t="shared" si="158"/>
        <v>.</v>
      </c>
      <c r="AV302" s="1508" t="str">
        <f t="shared" si="158"/>
        <v>.</v>
      </c>
      <c r="AW302" s="1509" t="str">
        <f t="shared" si="158"/>
        <v>.</v>
      </c>
      <c r="AX302" s="327"/>
      <c r="AY302" s="116"/>
      <c r="AZ302" s="1474"/>
      <c r="BA302" s="1474"/>
      <c r="BB302" s="1474"/>
    </row>
    <row r="303" spans="1:54" s="189" customFormat="1" x14ac:dyDescent="0.2">
      <c r="A303" s="183"/>
      <c r="B303" s="325"/>
      <c r="C303" s="1028"/>
      <c r="D303" s="1024"/>
      <c r="E303" s="878"/>
      <c r="F303" s="878"/>
      <c r="G303" s="874"/>
      <c r="H303" s="874"/>
      <c r="I303" s="874"/>
      <c r="J303" s="874"/>
      <c r="K303" s="874"/>
      <c r="L303" s="874"/>
      <c r="M303" s="333"/>
      <c r="N303" s="116"/>
      <c r="O303" s="116"/>
      <c r="P303" s="116"/>
      <c r="Q303" s="101"/>
      <c r="R303" s="325"/>
      <c r="S303" s="1003" t="str">
        <f t="shared" si="156"/>
        <v>.</v>
      </c>
      <c r="T303" s="1004" t="str">
        <f t="shared" si="156"/>
        <v>.</v>
      </c>
      <c r="U303" s="1004" t="str">
        <f t="shared" si="156"/>
        <v>.</v>
      </c>
      <c r="V303" s="1004" t="str">
        <f t="shared" si="156"/>
        <v>.</v>
      </c>
      <c r="W303" s="1004" t="str">
        <f t="shared" si="156"/>
        <v>.</v>
      </c>
      <c r="X303" s="1004" t="str">
        <f t="shared" si="156"/>
        <v>.</v>
      </c>
      <c r="Y303" s="1005" t="str">
        <f t="shared" si="156"/>
        <v>.</v>
      </c>
      <c r="Z303" s="116"/>
      <c r="AA303" s="1507" t="str">
        <f t="shared" si="159"/>
        <v>.</v>
      </c>
      <c r="AB303" s="1508" t="str">
        <f t="shared" si="159"/>
        <v>.</v>
      </c>
      <c r="AC303" s="1508" t="str">
        <f t="shared" si="159"/>
        <v>.</v>
      </c>
      <c r="AD303" s="1508" t="str">
        <f t="shared" si="159"/>
        <v>.</v>
      </c>
      <c r="AE303" s="1508" t="str">
        <f t="shared" si="159"/>
        <v>.</v>
      </c>
      <c r="AF303" s="1508" t="str">
        <f t="shared" si="159"/>
        <v>.</v>
      </c>
      <c r="AG303" s="1509" t="str">
        <f t="shared" si="159"/>
        <v>.</v>
      </c>
      <c r="AH303" s="116"/>
      <c r="AI303" s="1003" t="str">
        <f>IF(S303=".",".",SUM($S303:S303))</f>
        <v>.</v>
      </c>
      <c r="AJ303" s="1004" t="str">
        <f>IF(T303=".",".",SUM($S303:T303))</f>
        <v>.</v>
      </c>
      <c r="AK303" s="1004" t="str">
        <f>IF(U303=".",".",SUM($S303:U303))</f>
        <v>.</v>
      </c>
      <c r="AL303" s="1004" t="str">
        <f>IF(V303=".",".",SUM($S303:V303))</f>
        <v>.</v>
      </c>
      <c r="AM303" s="1004" t="str">
        <f>IF(W303=".",".",SUM($S303:W303))</f>
        <v>.</v>
      </c>
      <c r="AN303" s="1004" t="str">
        <f>IF(X303=".",".",SUM($S303:X303))</f>
        <v>.</v>
      </c>
      <c r="AO303" s="1005" t="str">
        <f>IF(Y303=".",".",SUM($S303:Y303))</f>
        <v>.</v>
      </c>
      <c r="AP303" s="116"/>
      <c r="AQ303" s="1507" t="str">
        <f t="shared" si="158"/>
        <v>.</v>
      </c>
      <c r="AR303" s="1508" t="str">
        <f t="shared" si="158"/>
        <v>.</v>
      </c>
      <c r="AS303" s="1508" t="str">
        <f t="shared" si="158"/>
        <v>.</v>
      </c>
      <c r="AT303" s="1508" t="str">
        <f t="shared" si="158"/>
        <v>.</v>
      </c>
      <c r="AU303" s="1508" t="str">
        <f t="shared" si="158"/>
        <v>.</v>
      </c>
      <c r="AV303" s="1508" t="str">
        <f t="shared" si="158"/>
        <v>.</v>
      </c>
      <c r="AW303" s="1509" t="str">
        <f t="shared" si="158"/>
        <v>.</v>
      </c>
      <c r="AX303" s="327"/>
      <c r="AY303" s="116"/>
      <c r="AZ303" s="1474"/>
      <c r="BA303" s="1474"/>
      <c r="BB303" s="1474"/>
    </row>
    <row r="304" spans="1:54" s="189" customFormat="1" x14ac:dyDescent="0.2">
      <c r="A304" s="183"/>
      <c r="B304" s="325"/>
      <c r="C304" s="1028"/>
      <c r="D304" s="1024"/>
      <c r="E304" s="878"/>
      <c r="F304" s="878"/>
      <c r="G304" s="874"/>
      <c r="H304" s="874"/>
      <c r="I304" s="874"/>
      <c r="J304" s="874"/>
      <c r="K304" s="874"/>
      <c r="L304" s="874"/>
      <c r="M304" s="333"/>
      <c r="N304" s="116"/>
      <c r="O304" s="116"/>
      <c r="P304" s="116"/>
      <c r="Q304" s="101"/>
      <c r="R304" s="325"/>
      <c r="S304" s="1003" t="str">
        <f t="shared" si="156"/>
        <v>.</v>
      </c>
      <c r="T304" s="1004" t="str">
        <f t="shared" si="156"/>
        <v>.</v>
      </c>
      <c r="U304" s="1004" t="str">
        <f t="shared" si="156"/>
        <v>.</v>
      </c>
      <c r="V304" s="1004" t="str">
        <f t="shared" si="156"/>
        <v>.</v>
      </c>
      <c r="W304" s="1004" t="str">
        <f t="shared" si="156"/>
        <v>.</v>
      </c>
      <c r="X304" s="1004" t="str">
        <f t="shared" si="156"/>
        <v>.</v>
      </c>
      <c r="Y304" s="1005" t="str">
        <f t="shared" si="156"/>
        <v>.</v>
      </c>
      <c r="Z304" s="116"/>
      <c r="AA304" s="1507" t="str">
        <f t="shared" si="159"/>
        <v>.</v>
      </c>
      <c r="AB304" s="1508" t="str">
        <f t="shared" si="159"/>
        <v>.</v>
      </c>
      <c r="AC304" s="1508" t="str">
        <f t="shared" si="159"/>
        <v>.</v>
      </c>
      <c r="AD304" s="1508" t="str">
        <f t="shared" si="159"/>
        <v>.</v>
      </c>
      <c r="AE304" s="1508" t="str">
        <f t="shared" si="159"/>
        <v>.</v>
      </c>
      <c r="AF304" s="1508" t="str">
        <f t="shared" si="159"/>
        <v>.</v>
      </c>
      <c r="AG304" s="1509" t="str">
        <f t="shared" si="159"/>
        <v>.</v>
      </c>
      <c r="AH304" s="116"/>
      <c r="AI304" s="1003" t="str">
        <f>IF(S304=".",".",SUM($S304:S304))</f>
        <v>.</v>
      </c>
      <c r="AJ304" s="1004" t="str">
        <f>IF(T304=".",".",SUM($S304:T304))</f>
        <v>.</v>
      </c>
      <c r="AK304" s="1004" t="str">
        <f>IF(U304=".",".",SUM($S304:U304))</f>
        <v>.</v>
      </c>
      <c r="AL304" s="1004" t="str">
        <f>IF(V304=".",".",SUM($S304:V304))</f>
        <v>.</v>
      </c>
      <c r="AM304" s="1004" t="str">
        <f>IF(W304=".",".",SUM($S304:W304))</f>
        <v>.</v>
      </c>
      <c r="AN304" s="1004" t="str">
        <f>IF(X304=".",".",SUM($S304:X304))</f>
        <v>.</v>
      </c>
      <c r="AO304" s="1005" t="str">
        <f>IF(Y304=".",".",SUM($S304:Y304))</f>
        <v>.</v>
      </c>
      <c r="AP304" s="116"/>
      <c r="AQ304" s="1507" t="str">
        <f t="shared" si="158"/>
        <v>.</v>
      </c>
      <c r="AR304" s="1508" t="str">
        <f t="shared" si="158"/>
        <v>.</v>
      </c>
      <c r="AS304" s="1508" t="str">
        <f t="shared" si="158"/>
        <v>.</v>
      </c>
      <c r="AT304" s="1508" t="str">
        <f t="shared" si="158"/>
        <v>.</v>
      </c>
      <c r="AU304" s="1508" t="str">
        <f t="shared" si="158"/>
        <v>.</v>
      </c>
      <c r="AV304" s="1508" t="str">
        <f t="shared" si="158"/>
        <v>.</v>
      </c>
      <c r="AW304" s="1509" t="str">
        <f t="shared" si="158"/>
        <v>.</v>
      </c>
      <c r="AX304" s="327"/>
      <c r="AY304" s="116"/>
      <c r="AZ304" s="1474"/>
      <c r="BA304" s="1474"/>
      <c r="BB304" s="1474"/>
    </row>
    <row r="305" spans="1:54" s="189" customFormat="1" x14ac:dyDescent="0.2">
      <c r="A305" s="183"/>
      <c r="B305" s="325"/>
      <c r="C305" s="1029"/>
      <c r="D305" s="1025"/>
      <c r="E305" s="880"/>
      <c r="F305" s="880"/>
      <c r="G305" s="876"/>
      <c r="H305" s="876"/>
      <c r="I305" s="876"/>
      <c r="J305" s="876"/>
      <c r="K305" s="876"/>
      <c r="L305" s="876"/>
      <c r="M305" s="333"/>
      <c r="N305" s="116"/>
      <c r="O305" s="116"/>
      <c r="P305" s="116"/>
      <c r="Q305" s="101"/>
      <c r="R305" s="325"/>
      <c r="S305" s="1008" t="str">
        <f t="shared" si="156"/>
        <v>.</v>
      </c>
      <c r="T305" s="1009" t="str">
        <f t="shared" si="156"/>
        <v>.</v>
      </c>
      <c r="U305" s="1009" t="str">
        <f t="shared" si="156"/>
        <v>.</v>
      </c>
      <c r="V305" s="1009" t="str">
        <f t="shared" si="156"/>
        <v>.</v>
      </c>
      <c r="W305" s="1009" t="str">
        <f t="shared" si="156"/>
        <v>.</v>
      </c>
      <c r="X305" s="1009" t="str">
        <f t="shared" si="156"/>
        <v>.</v>
      </c>
      <c r="Y305" s="1010" t="str">
        <f t="shared" si="156"/>
        <v>.</v>
      </c>
      <c r="Z305" s="116"/>
      <c r="AA305" s="1507" t="str">
        <f t="shared" si="159"/>
        <v>.</v>
      </c>
      <c r="AB305" s="1508" t="str">
        <f t="shared" si="159"/>
        <v>.</v>
      </c>
      <c r="AC305" s="1508" t="str">
        <f t="shared" si="159"/>
        <v>.</v>
      </c>
      <c r="AD305" s="1508" t="str">
        <f t="shared" si="159"/>
        <v>.</v>
      </c>
      <c r="AE305" s="1508" t="str">
        <f t="shared" si="159"/>
        <v>.</v>
      </c>
      <c r="AF305" s="1508" t="str">
        <f t="shared" si="159"/>
        <v>.</v>
      </c>
      <c r="AG305" s="1509" t="str">
        <f t="shared" si="159"/>
        <v>.</v>
      </c>
      <c r="AH305" s="116"/>
      <c r="AI305" s="1008" t="str">
        <f>IF(S305=".",".",SUM($S305:S305))</f>
        <v>.</v>
      </c>
      <c r="AJ305" s="1009" t="str">
        <f>IF(T305=".",".",SUM($S305:T305))</f>
        <v>.</v>
      </c>
      <c r="AK305" s="1009" t="str">
        <f>IF(U305=".",".",SUM($S305:U305))</f>
        <v>.</v>
      </c>
      <c r="AL305" s="1009" t="str">
        <f>IF(V305=".",".",SUM($S305:V305))</f>
        <v>.</v>
      </c>
      <c r="AM305" s="1009" t="str">
        <f>IF(W305=".",".",SUM($S305:W305))</f>
        <v>.</v>
      </c>
      <c r="AN305" s="1009" t="str">
        <f>IF(X305=".",".",SUM($S305:X305))</f>
        <v>.</v>
      </c>
      <c r="AO305" s="1010" t="str">
        <f>IF(Y305=".",".",SUM($S305:Y305))</f>
        <v>.</v>
      </c>
      <c r="AP305" s="116"/>
      <c r="AQ305" s="1510" t="str">
        <f t="shared" si="158"/>
        <v>.</v>
      </c>
      <c r="AR305" s="1511" t="str">
        <f t="shared" si="158"/>
        <v>.</v>
      </c>
      <c r="AS305" s="1511" t="str">
        <f t="shared" si="158"/>
        <v>.</v>
      </c>
      <c r="AT305" s="1511" t="str">
        <f t="shared" si="158"/>
        <v>.</v>
      </c>
      <c r="AU305" s="1511" t="str">
        <f t="shared" si="158"/>
        <v>.</v>
      </c>
      <c r="AV305" s="1511" t="str">
        <f t="shared" si="158"/>
        <v>.</v>
      </c>
      <c r="AW305" s="1512" t="str">
        <f t="shared" si="158"/>
        <v>.</v>
      </c>
      <c r="AX305" s="327"/>
      <c r="AY305" s="116"/>
      <c r="AZ305" s="1474"/>
      <c r="BA305" s="1474"/>
      <c r="BB305" s="1474"/>
    </row>
    <row r="306" spans="1:54" s="189" customFormat="1" x14ac:dyDescent="0.2">
      <c r="A306" s="183"/>
      <c r="B306" s="325"/>
      <c r="C306" s="116"/>
      <c r="D306" s="116"/>
      <c r="E306" s="223"/>
      <c r="F306" s="223"/>
      <c r="G306" s="116"/>
      <c r="H306" s="116"/>
      <c r="I306" s="116"/>
      <c r="J306" s="116"/>
      <c r="K306" s="116"/>
      <c r="L306" s="116"/>
      <c r="M306" s="333"/>
      <c r="N306" s="116"/>
      <c r="O306" s="116"/>
      <c r="P306" s="116"/>
      <c r="Q306" s="101"/>
      <c r="R306" s="325"/>
      <c r="S306" s="116"/>
      <c r="T306" s="116"/>
      <c r="U306" s="116"/>
      <c r="V306" s="116"/>
      <c r="W306" s="116"/>
      <c r="X306" s="116"/>
      <c r="Y306" s="116"/>
      <c r="Z306" s="116"/>
      <c r="AA306" s="114"/>
      <c r="AB306" s="114"/>
      <c r="AC306" s="114"/>
      <c r="AD306" s="114"/>
      <c r="AE306" s="114"/>
      <c r="AF306" s="114"/>
      <c r="AG306" s="114"/>
      <c r="AH306" s="116"/>
      <c r="AI306" s="116"/>
      <c r="AJ306" s="116"/>
      <c r="AK306" s="116"/>
      <c r="AL306" s="116"/>
      <c r="AM306" s="116"/>
      <c r="AN306" s="116"/>
      <c r="AO306" s="116"/>
      <c r="AP306" s="116"/>
      <c r="AQ306" s="116"/>
      <c r="AR306" s="116"/>
      <c r="AS306" s="116"/>
      <c r="AT306" s="116"/>
      <c r="AU306" s="116"/>
      <c r="AV306" s="116"/>
      <c r="AW306" s="116"/>
      <c r="AX306" s="327"/>
      <c r="AY306" s="116"/>
      <c r="AZ306" s="1474"/>
      <c r="BA306" s="1474"/>
      <c r="BB306" s="1474"/>
    </row>
    <row r="307" spans="1:54" s="189" customFormat="1" x14ac:dyDescent="0.2">
      <c r="A307" s="183"/>
      <c r="B307" s="325"/>
      <c r="C307" s="116"/>
      <c r="D307" s="116"/>
      <c r="E307" s="223"/>
      <c r="F307" s="223"/>
      <c r="G307" s="116"/>
      <c r="H307" s="116"/>
      <c r="I307" s="116"/>
      <c r="J307" s="116"/>
      <c r="K307" s="116"/>
      <c r="L307" s="116"/>
      <c r="M307" s="333"/>
      <c r="N307" s="116"/>
      <c r="O307" s="116"/>
      <c r="P307" s="116"/>
      <c r="Q307" s="101"/>
      <c r="R307" s="325"/>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327"/>
      <c r="AY307" s="116"/>
      <c r="AZ307" s="1474"/>
      <c r="BA307" s="1474"/>
      <c r="BB307" s="1474"/>
    </row>
    <row r="308" spans="1:54" s="189" customFormat="1" x14ac:dyDescent="0.2">
      <c r="A308" s="183"/>
      <c r="B308" s="325"/>
      <c r="C308" s="144" t="s">
        <v>35</v>
      </c>
      <c r="D308" s="116"/>
      <c r="E308" s="223"/>
      <c r="F308" s="223"/>
      <c r="G308" s="116"/>
      <c r="H308" s="116"/>
      <c r="I308" s="116"/>
      <c r="J308" s="116"/>
      <c r="K308" s="116"/>
      <c r="L308" s="116"/>
      <c r="M308" s="333"/>
      <c r="N308" s="116"/>
      <c r="O308" s="116"/>
      <c r="P308" s="116"/>
      <c r="Q308" s="101"/>
      <c r="R308" s="325"/>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327"/>
      <c r="AY308" s="116"/>
      <c r="AZ308" s="1474"/>
      <c r="BA308" s="1474"/>
      <c r="BB308" s="1474"/>
    </row>
    <row r="309" spans="1:54" s="189" customFormat="1" x14ac:dyDescent="0.2">
      <c r="A309" s="183"/>
      <c r="B309" s="325"/>
      <c r="C309" s="116"/>
      <c r="D309" s="116"/>
      <c r="E309" s="223"/>
      <c r="F309" s="223"/>
      <c r="G309" s="116"/>
      <c r="H309" s="116"/>
      <c r="I309" s="116"/>
      <c r="J309" s="116"/>
      <c r="K309" s="116"/>
      <c r="L309" s="116"/>
      <c r="M309" s="333"/>
      <c r="N309" s="116"/>
      <c r="O309" s="116"/>
      <c r="P309" s="116"/>
      <c r="Q309" s="101"/>
      <c r="R309" s="325"/>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327"/>
      <c r="AY309" s="116"/>
      <c r="AZ309" s="1474"/>
      <c r="BA309" s="1474"/>
      <c r="BB309" s="1474"/>
    </row>
    <row r="310" spans="1:54" s="189" customFormat="1" ht="15" x14ac:dyDescent="0.25">
      <c r="A310" s="183"/>
      <c r="B310" s="325"/>
      <c r="C310" s="273" t="s">
        <v>35</v>
      </c>
      <c r="D310" s="274"/>
      <c r="E310" s="840"/>
      <c r="F310" s="844" t="str">
        <f>$H$21</f>
        <v>$ nominal per year</v>
      </c>
      <c r="G310" s="275"/>
      <c r="H310" s="275"/>
      <c r="I310" s="275"/>
      <c r="J310" s="275" t="str">
        <f>$F$3</f>
        <v>.</v>
      </c>
      <c r="K310" s="275"/>
      <c r="L310" s="276"/>
      <c r="M310" s="333"/>
      <c r="N310" s="116"/>
      <c r="O310" s="116"/>
      <c r="P310" s="116"/>
      <c r="Q310" s="101"/>
      <c r="R310" s="325"/>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327"/>
      <c r="AY310" s="116"/>
      <c r="AZ310" s="1474"/>
      <c r="BA310" s="1474"/>
      <c r="BB310" s="1474"/>
    </row>
    <row r="311" spans="1:54" s="189" customFormat="1" x14ac:dyDescent="0.2">
      <c r="A311" s="183"/>
      <c r="B311" s="325"/>
      <c r="C311" s="277" t="s">
        <v>0</v>
      </c>
      <c r="D311" s="278"/>
      <c r="E311" s="842"/>
      <c r="F311" s="845"/>
      <c r="G311" s="279"/>
      <c r="H311" s="279"/>
      <c r="I311" s="279"/>
      <c r="J311" s="279"/>
      <c r="K311" s="279"/>
      <c r="L311" s="280"/>
      <c r="M311" s="333"/>
      <c r="N311" s="116"/>
      <c r="O311" s="116"/>
      <c r="P311" s="116"/>
      <c r="Q311" s="101"/>
      <c r="R311" s="325"/>
      <c r="S311" s="1011" t="str">
        <f>S$21</f>
        <v>Annual increases (nominal $ per year)</v>
      </c>
      <c r="T311" s="116"/>
      <c r="U311" s="116"/>
      <c r="V311" s="116"/>
      <c r="W311" s="116"/>
      <c r="X311" s="116"/>
      <c r="Y311" s="116"/>
      <c r="Z311" s="116"/>
      <c r="AA311" s="1011" t="str">
        <f>AA$21</f>
        <v>Annual increases (%)</v>
      </c>
      <c r="AB311" s="116"/>
      <c r="AC311" s="116"/>
      <c r="AD311" s="116"/>
      <c r="AE311" s="116"/>
      <c r="AF311" s="116"/>
      <c r="AG311" s="116"/>
      <c r="AH311" s="116"/>
      <c r="AI311" s="1011" t="str">
        <f>AI$21</f>
        <v>Cumulative increases (nominal $ per year)</v>
      </c>
      <c r="AJ311" s="116"/>
      <c r="AK311" s="116"/>
      <c r="AL311" s="116"/>
      <c r="AM311" s="116"/>
      <c r="AN311" s="116"/>
      <c r="AO311" s="116"/>
      <c r="AP311" s="116"/>
      <c r="AQ311" s="1011" t="str">
        <f>AQ$21</f>
        <v>Cumulative increases (%)</v>
      </c>
      <c r="AR311" s="116"/>
      <c r="AS311" s="116"/>
      <c r="AT311" s="116"/>
      <c r="AU311" s="116"/>
      <c r="AV311" s="116"/>
      <c r="AW311" s="116"/>
      <c r="AX311" s="327"/>
      <c r="AY311" s="116"/>
      <c r="AZ311" s="1474"/>
      <c r="BA311" s="1474"/>
      <c r="BB311" s="1474"/>
    </row>
    <row r="312" spans="1:54" s="189" customFormat="1" ht="39" customHeight="1" x14ac:dyDescent="0.2">
      <c r="A312" s="183"/>
      <c r="B312" s="325"/>
      <c r="C312" s="265" t="s">
        <v>27</v>
      </c>
      <c r="D312" s="266"/>
      <c r="E312" s="264" t="s">
        <v>346</v>
      </c>
      <c r="F312" s="264" t="s">
        <v>28</v>
      </c>
      <c r="G312" s="264" t="s">
        <v>29</v>
      </c>
      <c r="H312" s="264" t="s">
        <v>30</v>
      </c>
      <c r="I312" s="264" t="s">
        <v>31</v>
      </c>
      <c r="J312" s="264" t="s">
        <v>32</v>
      </c>
      <c r="K312" s="264" t="s">
        <v>33</v>
      </c>
      <c r="L312" s="264" t="s">
        <v>34</v>
      </c>
      <c r="M312" s="333"/>
      <c r="N312" s="116"/>
      <c r="O312" s="116"/>
      <c r="P312" s="116"/>
      <c r="Q312" s="101"/>
      <c r="R312" s="325"/>
      <c r="S312" s="996" t="str">
        <f>C310</f>
        <v>Water Supply Services - Annual Charge</v>
      </c>
      <c r="T312" s="387"/>
      <c r="U312" s="387"/>
      <c r="V312" s="387"/>
      <c r="W312" s="387"/>
      <c r="X312" s="387"/>
      <c r="Y312" s="388"/>
      <c r="Z312" s="116"/>
      <c r="AA312" s="1485" t="str">
        <f>$S312</f>
        <v>Water Supply Services - Annual Charge</v>
      </c>
      <c r="AB312" s="387"/>
      <c r="AC312" s="387"/>
      <c r="AD312" s="387"/>
      <c r="AE312" s="387"/>
      <c r="AF312" s="387"/>
      <c r="AG312" s="388"/>
      <c r="AH312" s="116"/>
      <c r="AI312" s="1485" t="str">
        <f>$S312</f>
        <v>Water Supply Services - Annual Charge</v>
      </c>
      <c r="AJ312" s="387"/>
      <c r="AK312" s="387"/>
      <c r="AL312" s="387"/>
      <c r="AM312" s="387"/>
      <c r="AN312" s="387"/>
      <c r="AO312" s="388"/>
      <c r="AP312" s="116"/>
      <c r="AQ312" s="1485" t="str">
        <f>$S312</f>
        <v>Water Supply Services - Annual Charge</v>
      </c>
      <c r="AR312" s="387"/>
      <c r="AS312" s="387"/>
      <c r="AT312" s="387"/>
      <c r="AU312" s="387"/>
      <c r="AV312" s="387"/>
      <c r="AW312" s="388"/>
      <c r="AX312" s="327"/>
      <c r="AY312" s="116"/>
      <c r="AZ312" s="1474"/>
      <c r="BA312" s="1474"/>
      <c r="BB312" s="1474"/>
    </row>
    <row r="313" spans="1:54" s="189" customFormat="1" x14ac:dyDescent="0.2">
      <c r="A313" s="183"/>
      <c r="B313" s="325"/>
      <c r="C313" s="125"/>
      <c r="D313" s="126"/>
      <c r="E313" s="208" t="str">
        <f>E279</f>
        <v>2020-21</v>
      </c>
      <c r="F313" s="208" t="str">
        <f>F279</f>
        <v>2021-22</v>
      </c>
      <c r="G313" s="208" t="str">
        <f t="shared" ref="G313:L313" si="160">G279</f>
        <v>2022-23</v>
      </c>
      <c r="H313" s="208" t="str">
        <f t="shared" si="160"/>
        <v>2023-24</v>
      </c>
      <c r="I313" s="208" t="str">
        <f t="shared" si="160"/>
        <v>2024-25</v>
      </c>
      <c r="J313" s="208" t="str">
        <f t="shared" si="160"/>
        <v>2025-26</v>
      </c>
      <c r="K313" s="208" t="str">
        <f t="shared" si="160"/>
        <v>2026-27</v>
      </c>
      <c r="L313" s="208" t="str">
        <f t="shared" si="160"/>
        <v>2027-28</v>
      </c>
      <c r="M313" s="333"/>
      <c r="N313" s="116"/>
      <c r="O313" s="116"/>
      <c r="P313" s="116"/>
      <c r="Q313" s="101"/>
      <c r="R313" s="325"/>
      <c r="S313" s="997" t="str">
        <f>S$23</f>
        <v>Year 1</v>
      </c>
      <c r="T313" s="998" t="str">
        <f t="shared" ref="T313:Y313" si="161">T$23</f>
        <v>Year 2</v>
      </c>
      <c r="U313" s="998" t="str">
        <f t="shared" si="161"/>
        <v>Year 3</v>
      </c>
      <c r="V313" s="998" t="str">
        <f t="shared" si="161"/>
        <v>Year 4</v>
      </c>
      <c r="W313" s="998" t="str">
        <f t="shared" si="161"/>
        <v>Year 5</v>
      </c>
      <c r="X313" s="998" t="str">
        <f t="shared" si="161"/>
        <v>Year 6</v>
      </c>
      <c r="Y313" s="999" t="str">
        <f t="shared" si="161"/>
        <v>Year 7</v>
      </c>
      <c r="Z313" s="112"/>
      <c r="AA313" s="997" t="str">
        <f t="shared" ref="AA313:AG313" si="162">AA$23</f>
        <v>Year 1</v>
      </c>
      <c r="AB313" s="998" t="str">
        <f t="shared" si="162"/>
        <v>Year 2</v>
      </c>
      <c r="AC313" s="998" t="str">
        <f t="shared" si="162"/>
        <v>Year 3</v>
      </c>
      <c r="AD313" s="998" t="str">
        <f t="shared" si="162"/>
        <v>Year 4</v>
      </c>
      <c r="AE313" s="998" t="str">
        <f t="shared" si="162"/>
        <v>Year 5</v>
      </c>
      <c r="AF313" s="998" t="str">
        <f t="shared" si="162"/>
        <v>Year 6</v>
      </c>
      <c r="AG313" s="999" t="str">
        <f t="shared" si="162"/>
        <v>Year 7</v>
      </c>
      <c r="AH313" s="112"/>
      <c r="AI313" s="997" t="str">
        <f>AI$23</f>
        <v>Year 1</v>
      </c>
      <c r="AJ313" s="998" t="str">
        <f t="shared" ref="AJ313:AO313" si="163">AJ$23</f>
        <v>Year 2</v>
      </c>
      <c r="AK313" s="998" t="str">
        <f t="shared" si="163"/>
        <v>Year 3</v>
      </c>
      <c r="AL313" s="998" t="str">
        <f t="shared" si="163"/>
        <v>Year 4</v>
      </c>
      <c r="AM313" s="998" t="str">
        <f t="shared" si="163"/>
        <v>Year 5</v>
      </c>
      <c r="AN313" s="998" t="str">
        <f t="shared" si="163"/>
        <v>Year 6</v>
      </c>
      <c r="AO313" s="999" t="str">
        <f t="shared" si="163"/>
        <v>Year 7</v>
      </c>
      <c r="AP313" s="112"/>
      <c r="AQ313" s="997" t="str">
        <f>AQ$23</f>
        <v>Year 1</v>
      </c>
      <c r="AR313" s="998" t="str">
        <f t="shared" ref="AR313:AW313" si="164">AR$23</f>
        <v>Year 2</v>
      </c>
      <c r="AS313" s="998" t="str">
        <f t="shared" si="164"/>
        <v>Year 3</v>
      </c>
      <c r="AT313" s="998" t="str">
        <f t="shared" si="164"/>
        <v>Year 4</v>
      </c>
      <c r="AU313" s="998" t="str">
        <f t="shared" si="164"/>
        <v>Year 5</v>
      </c>
      <c r="AV313" s="998" t="str">
        <f t="shared" si="164"/>
        <v>Year 6</v>
      </c>
      <c r="AW313" s="999" t="str">
        <f t="shared" si="164"/>
        <v>Year 7</v>
      </c>
      <c r="AX313" s="327"/>
      <c r="AY313" s="116"/>
      <c r="AZ313" s="1474"/>
      <c r="BA313" s="1474"/>
      <c r="BB313" s="1474"/>
    </row>
    <row r="314" spans="1:54" s="189" customFormat="1" x14ac:dyDescent="0.2">
      <c r="A314" s="183"/>
      <c r="B314" s="325"/>
      <c r="C314" s="1027"/>
      <c r="D314" s="1023"/>
      <c r="E314" s="877"/>
      <c r="F314" s="877"/>
      <c r="G314" s="873"/>
      <c r="H314" s="873"/>
      <c r="I314" s="873"/>
      <c r="J314" s="873"/>
      <c r="K314" s="873"/>
      <c r="L314" s="873"/>
      <c r="M314" s="333"/>
      <c r="N314" s="116"/>
      <c r="O314" s="116"/>
      <c r="P314" s="116"/>
      <c r="Q314" s="101"/>
      <c r="R314" s="325"/>
      <c r="S314" s="1003" t="str">
        <f t="shared" ref="S314:Y333" si="165">IF(F314="",".",F314-E314)</f>
        <v>.</v>
      </c>
      <c r="T314" s="1004" t="str">
        <f t="shared" si="165"/>
        <v>.</v>
      </c>
      <c r="U314" s="1004" t="str">
        <f t="shared" si="165"/>
        <v>.</v>
      </c>
      <c r="V314" s="1004" t="str">
        <f t="shared" si="165"/>
        <v>.</v>
      </c>
      <c r="W314" s="1004" t="str">
        <f t="shared" si="165"/>
        <v>.</v>
      </c>
      <c r="X314" s="1004" t="str">
        <f t="shared" si="165"/>
        <v>.</v>
      </c>
      <c r="Y314" s="1005" t="str">
        <f t="shared" si="165"/>
        <v>.</v>
      </c>
      <c r="Z314" s="116"/>
      <c r="AA314" s="1507" t="str">
        <f t="shared" ref="AA314:AG333" si="166">IFERROR(F314/E314-1,".")</f>
        <v>.</v>
      </c>
      <c r="AB314" s="1508" t="str">
        <f t="shared" si="166"/>
        <v>.</v>
      </c>
      <c r="AC314" s="1508" t="str">
        <f t="shared" si="166"/>
        <v>.</v>
      </c>
      <c r="AD314" s="1508" t="str">
        <f t="shared" si="166"/>
        <v>.</v>
      </c>
      <c r="AE314" s="1508" t="str">
        <f t="shared" si="166"/>
        <v>.</v>
      </c>
      <c r="AF314" s="1508" t="str">
        <f t="shared" si="166"/>
        <v>.</v>
      </c>
      <c r="AG314" s="1509" t="str">
        <f t="shared" si="166"/>
        <v>.</v>
      </c>
      <c r="AH314" s="116"/>
      <c r="AI314" s="1003" t="str">
        <f>IF(S314=".",".",SUM($S314:S314))</f>
        <v>.</v>
      </c>
      <c r="AJ314" s="1004" t="str">
        <f>IF(T314=".",".",SUM($S314:T314))</f>
        <v>.</v>
      </c>
      <c r="AK314" s="1004" t="str">
        <f>IF(U314=".",".",SUM($S314:U314))</f>
        <v>.</v>
      </c>
      <c r="AL314" s="1004" t="str">
        <f>IF(V314=".",".",SUM($S314:V314))</f>
        <v>.</v>
      </c>
      <c r="AM314" s="1004" t="str">
        <f>IF(W314=".",".",SUM($S314:W314))</f>
        <v>.</v>
      </c>
      <c r="AN314" s="1004" t="str">
        <f>IF(X314=".",".",SUM($S314:X314))</f>
        <v>.</v>
      </c>
      <c r="AO314" s="1005" t="str">
        <f>IF(Y314=".",".",SUM($S314:Y314))</f>
        <v>.</v>
      </c>
      <c r="AP314" s="116"/>
      <c r="AQ314" s="1507" t="str">
        <f t="shared" ref="AQ314:AW333" si="167">IFERROR(F314/$E314-1,".")</f>
        <v>.</v>
      </c>
      <c r="AR314" s="1508" t="str">
        <f t="shared" si="167"/>
        <v>.</v>
      </c>
      <c r="AS314" s="1508" t="str">
        <f t="shared" si="167"/>
        <v>.</v>
      </c>
      <c r="AT314" s="1508" t="str">
        <f t="shared" si="167"/>
        <v>.</v>
      </c>
      <c r="AU314" s="1508" t="str">
        <f t="shared" si="167"/>
        <v>.</v>
      </c>
      <c r="AV314" s="1508" t="str">
        <f t="shared" si="167"/>
        <v>.</v>
      </c>
      <c r="AW314" s="1509" t="str">
        <f t="shared" si="167"/>
        <v>.</v>
      </c>
      <c r="AX314" s="327"/>
      <c r="AY314" s="116"/>
      <c r="AZ314" s="1474"/>
      <c r="BA314" s="1474"/>
      <c r="BB314" s="1474"/>
    </row>
    <row r="315" spans="1:54" s="189" customFormat="1" x14ac:dyDescent="0.2">
      <c r="A315" s="183"/>
      <c r="B315" s="325"/>
      <c r="C315" s="1028"/>
      <c r="D315" s="1024"/>
      <c r="E315" s="878"/>
      <c r="F315" s="878"/>
      <c r="G315" s="874"/>
      <c r="H315" s="874"/>
      <c r="I315" s="874"/>
      <c r="J315" s="874"/>
      <c r="K315" s="874"/>
      <c r="L315" s="874"/>
      <c r="M315" s="333"/>
      <c r="N315" s="116"/>
      <c r="O315" s="116"/>
      <c r="P315" s="116"/>
      <c r="Q315" s="101"/>
      <c r="R315" s="325"/>
      <c r="S315" s="1003" t="str">
        <f t="shared" si="165"/>
        <v>.</v>
      </c>
      <c r="T315" s="1004" t="str">
        <f t="shared" si="165"/>
        <v>.</v>
      </c>
      <c r="U315" s="1004" t="str">
        <f t="shared" si="165"/>
        <v>.</v>
      </c>
      <c r="V315" s="1004" t="str">
        <f t="shared" si="165"/>
        <v>.</v>
      </c>
      <c r="W315" s="1004" t="str">
        <f t="shared" si="165"/>
        <v>.</v>
      </c>
      <c r="X315" s="1004" t="str">
        <f t="shared" si="165"/>
        <v>.</v>
      </c>
      <c r="Y315" s="1005" t="str">
        <f t="shared" si="165"/>
        <v>.</v>
      </c>
      <c r="Z315" s="116"/>
      <c r="AA315" s="1507" t="str">
        <f t="shared" si="166"/>
        <v>.</v>
      </c>
      <c r="AB315" s="1508" t="str">
        <f t="shared" si="166"/>
        <v>.</v>
      </c>
      <c r="AC315" s="1508" t="str">
        <f t="shared" si="166"/>
        <v>.</v>
      </c>
      <c r="AD315" s="1508" t="str">
        <f t="shared" si="166"/>
        <v>.</v>
      </c>
      <c r="AE315" s="1508" t="str">
        <f t="shared" si="166"/>
        <v>.</v>
      </c>
      <c r="AF315" s="1508" t="str">
        <f t="shared" si="166"/>
        <v>.</v>
      </c>
      <c r="AG315" s="1509" t="str">
        <f t="shared" si="166"/>
        <v>.</v>
      </c>
      <c r="AH315" s="116"/>
      <c r="AI315" s="1003" t="str">
        <f>IF(S315=".",".",SUM($S315:S315))</f>
        <v>.</v>
      </c>
      <c r="AJ315" s="1004" t="str">
        <f>IF(T315=".",".",SUM($S315:T315))</f>
        <v>.</v>
      </c>
      <c r="AK315" s="1004" t="str">
        <f>IF(U315=".",".",SUM($S315:U315))</f>
        <v>.</v>
      </c>
      <c r="AL315" s="1004" t="str">
        <f>IF(V315=".",".",SUM($S315:V315))</f>
        <v>.</v>
      </c>
      <c r="AM315" s="1004" t="str">
        <f>IF(W315=".",".",SUM($S315:W315))</f>
        <v>.</v>
      </c>
      <c r="AN315" s="1004" t="str">
        <f>IF(X315=".",".",SUM($S315:X315))</f>
        <v>.</v>
      </c>
      <c r="AO315" s="1005" t="str">
        <f>IF(Y315=".",".",SUM($S315:Y315))</f>
        <v>.</v>
      </c>
      <c r="AP315" s="116"/>
      <c r="AQ315" s="1507" t="str">
        <f t="shared" si="167"/>
        <v>.</v>
      </c>
      <c r="AR315" s="1508" t="str">
        <f t="shared" si="167"/>
        <v>.</v>
      </c>
      <c r="AS315" s="1508" t="str">
        <f t="shared" si="167"/>
        <v>.</v>
      </c>
      <c r="AT315" s="1508" t="str">
        <f t="shared" si="167"/>
        <v>.</v>
      </c>
      <c r="AU315" s="1508" t="str">
        <f t="shared" si="167"/>
        <v>.</v>
      </c>
      <c r="AV315" s="1508" t="str">
        <f t="shared" si="167"/>
        <v>.</v>
      </c>
      <c r="AW315" s="1509" t="str">
        <f t="shared" si="167"/>
        <v>.</v>
      </c>
      <c r="AX315" s="327"/>
      <c r="AY315" s="116"/>
      <c r="AZ315" s="1474"/>
      <c r="BA315" s="1474"/>
      <c r="BB315" s="1474"/>
    </row>
    <row r="316" spans="1:54" s="189" customFormat="1" x14ac:dyDescent="0.2">
      <c r="A316" s="183"/>
      <c r="B316" s="325"/>
      <c r="C316" s="1028"/>
      <c r="D316" s="1024"/>
      <c r="E316" s="878"/>
      <c r="F316" s="878"/>
      <c r="G316" s="874"/>
      <c r="H316" s="874"/>
      <c r="I316" s="874"/>
      <c r="J316" s="874"/>
      <c r="K316" s="874"/>
      <c r="L316" s="874"/>
      <c r="M316" s="333"/>
      <c r="N316" s="116"/>
      <c r="O316" s="116"/>
      <c r="P316" s="116"/>
      <c r="Q316" s="101"/>
      <c r="R316" s="325"/>
      <c r="S316" s="1003" t="str">
        <f t="shared" si="165"/>
        <v>.</v>
      </c>
      <c r="T316" s="1004" t="str">
        <f t="shared" si="165"/>
        <v>.</v>
      </c>
      <c r="U316" s="1004" t="str">
        <f t="shared" si="165"/>
        <v>.</v>
      </c>
      <c r="V316" s="1004" t="str">
        <f t="shared" si="165"/>
        <v>.</v>
      </c>
      <c r="W316" s="1004" t="str">
        <f t="shared" si="165"/>
        <v>.</v>
      </c>
      <c r="X316" s="1004" t="str">
        <f t="shared" si="165"/>
        <v>.</v>
      </c>
      <c r="Y316" s="1005" t="str">
        <f t="shared" si="165"/>
        <v>.</v>
      </c>
      <c r="Z316" s="116"/>
      <c r="AA316" s="1507" t="str">
        <f t="shared" si="166"/>
        <v>.</v>
      </c>
      <c r="AB316" s="1508" t="str">
        <f t="shared" si="166"/>
        <v>.</v>
      </c>
      <c r="AC316" s="1508" t="str">
        <f t="shared" si="166"/>
        <v>.</v>
      </c>
      <c r="AD316" s="1508" t="str">
        <f t="shared" si="166"/>
        <v>.</v>
      </c>
      <c r="AE316" s="1508" t="str">
        <f t="shared" si="166"/>
        <v>.</v>
      </c>
      <c r="AF316" s="1508" t="str">
        <f t="shared" si="166"/>
        <v>.</v>
      </c>
      <c r="AG316" s="1509" t="str">
        <f t="shared" si="166"/>
        <v>.</v>
      </c>
      <c r="AH316" s="116"/>
      <c r="AI316" s="1003" t="str">
        <f>IF(S316=".",".",SUM($S316:S316))</f>
        <v>.</v>
      </c>
      <c r="AJ316" s="1004" t="str">
        <f>IF(T316=".",".",SUM($S316:T316))</f>
        <v>.</v>
      </c>
      <c r="AK316" s="1004" t="str">
        <f>IF(U316=".",".",SUM($S316:U316))</f>
        <v>.</v>
      </c>
      <c r="AL316" s="1004" t="str">
        <f>IF(V316=".",".",SUM($S316:V316))</f>
        <v>.</v>
      </c>
      <c r="AM316" s="1004" t="str">
        <f>IF(W316=".",".",SUM($S316:W316))</f>
        <v>.</v>
      </c>
      <c r="AN316" s="1004" t="str">
        <f>IF(X316=".",".",SUM($S316:X316))</f>
        <v>.</v>
      </c>
      <c r="AO316" s="1005" t="str">
        <f>IF(Y316=".",".",SUM($S316:Y316))</f>
        <v>.</v>
      </c>
      <c r="AP316" s="116"/>
      <c r="AQ316" s="1507" t="str">
        <f t="shared" si="167"/>
        <v>.</v>
      </c>
      <c r="AR316" s="1508" t="str">
        <f t="shared" si="167"/>
        <v>.</v>
      </c>
      <c r="AS316" s="1508" t="str">
        <f t="shared" si="167"/>
        <v>.</v>
      </c>
      <c r="AT316" s="1508" t="str">
        <f t="shared" si="167"/>
        <v>.</v>
      </c>
      <c r="AU316" s="1508" t="str">
        <f t="shared" si="167"/>
        <v>.</v>
      </c>
      <c r="AV316" s="1508" t="str">
        <f t="shared" si="167"/>
        <v>.</v>
      </c>
      <c r="AW316" s="1509" t="str">
        <f t="shared" si="167"/>
        <v>.</v>
      </c>
      <c r="AX316" s="327"/>
      <c r="AY316" s="116"/>
      <c r="AZ316" s="1474"/>
      <c r="BA316" s="1474"/>
      <c r="BB316" s="1474"/>
    </row>
    <row r="317" spans="1:54" s="189" customFormat="1" x14ac:dyDescent="0.2">
      <c r="A317" s="183"/>
      <c r="B317" s="325"/>
      <c r="C317" s="1028"/>
      <c r="D317" s="1024"/>
      <c r="E317" s="878"/>
      <c r="F317" s="878"/>
      <c r="G317" s="874"/>
      <c r="H317" s="874"/>
      <c r="I317" s="874"/>
      <c r="J317" s="874"/>
      <c r="K317" s="874"/>
      <c r="L317" s="874"/>
      <c r="M317" s="333"/>
      <c r="N317" s="116"/>
      <c r="O317" s="116"/>
      <c r="P317" s="116"/>
      <c r="Q317" s="101"/>
      <c r="R317" s="325"/>
      <c r="S317" s="1003" t="str">
        <f t="shared" si="165"/>
        <v>.</v>
      </c>
      <c r="T317" s="1004" t="str">
        <f t="shared" si="165"/>
        <v>.</v>
      </c>
      <c r="U317" s="1004" t="str">
        <f t="shared" si="165"/>
        <v>.</v>
      </c>
      <c r="V317" s="1004" t="str">
        <f t="shared" si="165"/>
        <v>.</v>
      </c>
      <c r="W317" s="1004" t="str">
        <f t="shared" si="165"/>
        <v>.</v>
      </c>
      <c r="X317" s="1004" t="str">
        <f t="shared" si="165"/>
        <v>.</v>
      </c>
      <c r="Y317" s="1005" t="str">
        <f t="shared" si="165"/>
        <v>.</v>
      </c>
      <c r="Z317" s="116"/>
      <c r="AA317" s="1507" t="str">
        <f t="shared" si="166"/>
        <v>.</v>
      </c>
      <c r="AB317" s="1508" t="str">
        <f t="shared" si="166"/>
        <v>.</v>
      </c>
      <c r="AC317" s="1508" t="str">
        <f t="shared" si="166"/>
        <v>.</v>
      </c>
      <c r="AD317" s="1508" t="str">
        <f t="shared" si="166"/>
        <v>.</v>
      </c>
      <c r="AE317" s="1508" t="str">
        <f t="shared" si="166"/>
        <v>.</v>
      </c>
      <c r="AF317" s="1508" t="str">
        <f t="shared" si="166"/>
        <v>.</v>
      </c>
      <c r="AG317" s="1509" t="str">
        <f t="shared" si="166"/>
        <v>.</v>
      </c>
      <c r="AH317" s="116"/>
      <c r="AI317" s="1003" t="str">
        <f>IF(S317=".",".",SUM($S317:S317))</f>
        <v>.</v>
      </c>
      <c r="AJ317" s="1004" t="str">
        <f>IF(T317=".",".",SUM($S317:T317))</f>
        <v>.</v>
      </c>
      <c r="AK317" s="1004" t="str">
        <f>IF(U317=".",".",SUM($S317:U317))</f>
        <v>.</v>
      </c>
      <c r="AL317" s="1004" t="str">
        <f>IF(V317=".",".",SUM($S317:V317))</f>
        <v>.</v>
      </c>
      <c r="AM317" s="1004" t="str">
        <f>IF(W317=".",".",SUM($S317:W317))</f>
        <v>.</v>
      </c>
      <c r="AN317" s="1004" t="str">
        <f>IF(X317=".",".",SUM($S317:X317))</f>
        <v>.</v>
      </c>
      <c r="AO317" s="1005" t="str">
        <f>IF(Y317=".",".",SUM($S317:Y317))</f>
        <v>.</v>
      </c>
      <c r="AP317" s="116"/>
      <c r="AQ317" s="1507" t="str">
        <f t="shared" si="167"/>
        <v>.</v>
      </c>
      <c r="AR317" s="1508" t="str">
        <f t="shared" si="167"/>
        <v>.</v>
      </c>
      <c r="AS317" s="1508" t="str">
        <f t="shared" si="167"/>
        <v>.</v>
      </c>
      <c r="AT317" s="1508" t="str">
        <f t="shared" si="167"/>
        <v>.</v>
      </c>
      <c r="AU317" s="1508" t="str">
        <f t="shared" si="167"/>
        <v>.</v>
      </c>
      <c r="AV317" s="1508" t="str">
        <f t="shared" si="167"/>
        <v>.</v>
      </c>
      <c r="AW317" s="1509" t="str">
        <f t="shared" si="167"/>
        <v>.</v>
      </c>
      <c r="AX317" s="327"/>
      <c r="AY317" s="116"/>
      <c r="AZ317" s="1474"/>
      <c r="BA317" s="1474"/>
      <c r="BB317" s="1474"/>
    </row>
    <row r="318" spans="1:54" s="189" customFormat="1" x14ac:dyDescent="0.2">
      <c r="A318" s="183"/>
      <c r="B318" s="325"/>
      <c r="C318" s="1028"/>
      <c r="D318" s="1024"/>
      <c r="E318" s="878"/>
      <c r="F318" s="878"/>
      <c r="G318" s="874"/>
      <c r="H318" s="874"/>
      <c r="I318" s="874"/>
      <c r="J318" s="874"/>
      <c r="K318" s="874"/>
      <c r="L318" s="874"/>
      <c r="M318" s="333"/>
      <c r="N318" s="116"/>
      <c r="O318" s="116"/>
      <c r="P318" s="116"/>
      <c r="Q318" s="101"/>
      <c r="R318" s="325"/>
      <c r="S318" s="1003" t="str">
        <f t="shared" si="165"/>
        <v>.</v>
      </c>
      <c r="T318" s="1004" t="str">
        <f t="shared" si="165"/>
        <v>.</v>
      </c>
      <c r="U318" s="1004" t="str">
        <f t="shared" si="165"/>
        <v>.</v>
      </c>
      <c r="V318" s="1004" t="str">
        <f t="shared" si="165"/>
        <v>.</v>
      </c>
      <c r="W318" s="1004" t="str">
        <f t="shared" si="165"/>
        <v>.</v>
      </c>
      <c r="X318" s="1004" t="str">
        <f t="shared" si="165"/>
        <v>.</v>
      </c>
      <c r="Y318" s="1005" t="str">
        <f t="shared" si="165"/>
        <v>.</v>
      </c>
      <c r="Z318" s="116"/>
      <c r="AA318" s="1507" t="str">
        <f t="shared" si="166"/>
        <v>.</v>
      </c>
      <c r="AB318" s="1508" t="str">
        <f t="shared" si="166"/>
        <v>.</v>
      </c>
      <c r="AC318" s="1508" t="str">
        <f t="shared" si="166"/>
        <v>.</v>
      </c>
      <c r="AD318" s="1508" t="str">
        <f t="shared" si="166"/>
        <v>.</v>
      </c>
      <c r="AE318" s="1508" t="str">
        <f t="shared" si="166"/>
        <v>.</v>
      </c>
      <c r="AF318" s="1508" t="str">
        <f t="shared" si="166"/>
        <v>.</v>
      </c>
      <c r="AG318" s="1509" t="str">
        <f t="shared" si="166"/>
        <v>.</v>
      </c>
      <c r="AH318" s="116"/>
      <c r="AI318" s="1003" t="str">
        <f>IF(S318=".",".",SUM($S318:S318))</f>
        <v>.</v>
      </c>
      <c r="AJ318" s="1004" t="str">
        <f>IF(T318=".",".",SUM($S318:T318))</f>
        <v>.</v>
      </c>
      <c r="AK318" s="1004" t="str">
        <f>IF(U318=".",".",SUM($S318:U318))</f>
        <v>.</v>
      </c>
      <c r="AL318" s="1004" t="str">
        <f>IF(V318=".",".",SUM($S318:V318))</f>
        <v>.</v>
      </c>
      <c r="AM318" s="1004" t="str">
        <f>IF(W318=".",".",SUM($S318:W318))</f>
        <v>.</v>
      </c>
      <c r="AN318" s="1004" t="str">
        <f>IF(X318=".",".",SUM($S318:X318))</f>
        <v>.</v>
      </c>
      <c r="AO318" s="1005" t="str">
        <f>IF(Y318=".",".",SUM($S318:Y318))</f>
        <v>.</v>
      </c>
      <c r="AP318" s="116"/>
      <c r="AQ318" s="1507" t="str">
        <f t="shared" si="167"/>
        <v>.</v>
      </c>
      <c r="AR318" s="1508" t="str">
        <f t="shared" si="167"/>
        <v>.</v>
      </c>
      <c r="AS318" s="1508" t="str">
        <f t="shared" si="167"/>
        <v>.</v>
      </c>
      <c r="AT318" s="1508" t="str">
        <f t="shared" si="167"/>
        <v>.</v>
      </c>
      <c r="AU318" s="1508" t="str">
        <f t="shared" si="167"/>
        <v>.</v>
      </c>
      <c r="AV318" s="1508" t="str">
        <f t="shared" si="167"/>
        <v>.</v>
      </c>
      <c r="AW318" s="1509" t="str">
        <f t="shared" si="167"/>
        <v>.</v>
      </c>
      <c r="AX318" s="327"/>
      <c r="AY318" s="116"/>
      <c r="AZ318" s="1474"/>
      <c r="BA318" s="1474"/>
      <c r="BB318" s="1474"/>
    </row>
    <row r="319" spans="1:54" s="189" customFormat="1" x14ac:dyDescent="0.2">
      <c r="A319" s="183"/>
      <c r="B319" s="325"/>
      <c r="C319" s="1028"/>
      <c r="D319" s="1024"/>
      <c r="E319" s="878"/>
      <c r="F319" s="878"/>
      <c r="G319" s="874"/>
      <c r="H319" s="874"/>
      <c r="I319" s="874"/>
      <c r="J319" s="874"/>
      <c r="K319" s="874"/>
      <c r="L319" s="874"/>
      <c r="M319" s="333"/>
      <c r="N319" s="116"/>
      <c r="O319" s="116"/>
      <c r="P319" s="116"/>
      <c r="Q319" s="101"/>
      <c r="R319" s="325"/>
      <c r="S319" s="1003" t="str">
        <f t="shared" si="165"/>
        <v>.</v>
      </c>
      <c r="T319" s="1004" t="str">
        <f t="shared" si="165"/>
        <v>.</v>
      </c>
      <c r="U319" s="1004" t="str">
        <f t="shared" si="165"/>
        <v>.</v>
      </c>
      <c r="V319" s="1004" t="str">
        <f t="shared" si="165"/>
        <v>.</v>
      </c>
      <c r="W319" s="1004" t="str">
        <f t="shared" si="165"/>
        <v>.</v>
      </c>
      <c r="X319" s="1004" t="str">
        <f t="shared" si="165"/>
        <v>.</v>
      </c>
      <c r="Y319" s="1005" t="str">
        <f t="shared" si="165"/>
        <v>.</v>
      </c>
      <c r="Z319" s="116"/>
      <c r="AA319" s="1507" t="str">
        <f t="shared" si="166"/>
        <v>.</v>
      </c>
      <c r="AB319" s="1508" t="str">
        <f t="shared" si="166"/>
        <v>.</v>
      </c>
      <c r="AC319" s="1508" t="str">
        <f t="shared" si="166"/>
        <v>.</v>
      </c>
      <c r="AD319" s="1508" t="str">
        <f t="shared" si="166"/>
        <v>.</v>
      </c>
      <c r="AE319" s="1508" t="str">
        <f t="shared" si="166"/>
        <v>.</v>
      </c>
      <c r="AF319" s="1508" t="str">
        <f t="shared" si="166"/>
        <v>.</v>
      </c>
      <c r="AG319" s="1509" t="str">
        <f t="shared" si="166"/>
        <v>.</v>
      </c>
      <c r="AH319" s="116"/>
      <c r="AI319" s="1003" t="str">
        <f>IF(S319=".",".",SUM($S319:S319))</f>
        <v>.</v>
      </c>
      <c r="AJ319" s="1004" t="str">
        <f>IF(T319=".",".",SUM($S319:T319))</f>
        <v>.</v>
      </c>
      <c r="AK319" s="1004" t="str">
        <f>IF(U319=".",".",SUM($S319:U319))</f>
        <v>.</v>
      </c>
      <c r="AL319" s="1004" t="str">
        <f>IF(V319=".",".",SUM($S319:V319))</f>
        <v>.</v>
      </c>
      <c r="AM319" s="1004" t="str">
        <f>IF(W319=".",".",SUM($S319:W319))</f>
        <v>.</v>
      </c>
      <c r="AN319" s="1004" t="str">
        <f>IF(X319=".",".",SUM($S319:X319))</f>
        <v>.</v>
      </c>
      <c r="AO319" s="1005" t="str">
        <f>IF(Y319=".",".",SUM($S319:Y319))</f>
        <v>.</v>
      </c>
      <c r="AP319" s="116"/>
      <c r="AQ319" s="1507" t="str">
        <f t="shared" si="167"/>
        <v>.</v>
      </c>
      <c r="AR319" s="1508" t="str">
        <f t="shared" si="167"/>
        <v>.</v>
      </c>
      <c r="AS319" s="1508" t="str">
        <f t="shared" si="167"/>
        <v>.</v>
      </c>
      <c r="AT319" s="1508" t="str">
        <f t="shared" si="167"/>
        <v>.</v>
      </c>
      <c r="AU319" s="1508" t="str">
        <f t="shared" si="167"/>
        <v>.</v>
      </c>
      <c r="AV319" s="1508" t="str">
        <f t="shared" si="167"/>
        <v>.</v>
      </c>
      <c r="AW319" s="1509" t="str">
        <f t="shared" si="167"/>
        <v>.</v>
      </c>
      <c r="AX319" s="327"/>
      <c r="AY319" s="116"/>
      <c r="AZ319" s="1474"/>
      <c r="BA319" s="1474"/>
      <c r="BB319" s="1474"/>
    </row>
    <row r="320" spans="1:54" s="189" customFormat="1" x14ac:dyDescent="0.2">
      <c r="A320" s="183"/>
      <c r="B320" s="325"/>
      <c r="C320" s="1028"/>
      <c r="D320" s="1024"/>
      <c r="E320" s="878"/>
      <c r="F320" s="878"/>
      <c r="G320" s="874"/>
      <c r="H320" s="874"/>
      <c r="I320" s="874"/>
      <c r="J320" s="874"/>
      <c r="K320" s="874"/>
      <c r="L320" s="874"/>
      <c r="M320" s="333"/>
      <c r="N320" s="116"/>
      <c r="O320" s="116"/>
      <c r="P320" s="116"/>
      <c r="Q320" s="101"/>
      <c r="R320" s="325"/>
      <c r="S320" s="1003" t="str">
        <f t="shared" si="165"/>
        <v>.</v>
      </c>
      <c r="T320" s="1004" t="str">
        <f t="shared" si="165"/>
        <v>.</v>
      </c>
      <c r="U320" s="1004" t="str">
        <f t="shared" si="165"/>
        <v>.</v>
      </c>
      <c r="V320" s="1004" t="str">
        <f t="shared" si="165"/>
        <v>.</v>
      </c>
      <c r="W320" s="1004" t="str">
        <f t="shared" si="165"/>
        <v>.</v>
      </c>
      <c r="X320" s="1004" t="str">
        <f t="shared" si="165"/>
        <v>.</v>
      </c>
      <c r="Y320" s="1005" t="str">
        <f t="shared" si="165"/>
        <v>.</v>
      </c>
      <c r="Z320" s="116"/>
      <c r="AA320" s="1507" t="str">
        <f t="shared" si="166"/>
        <v>.</v>
      </c>
      <c r="AB320" s="1508" t="str">
        <f t="shared" si="166"/>
        <v>.</v>
      </c>
      <c r="AC320" s="1508" t="str">
        <f t="shared" si="166"/>
        <v>.</v>
      </c>
      <c r="AD320" s="1508" t="str">
        <f t="shared" si="166"/>
        <v>.</v>
      </c>
      <c r="AE320" s="1508" t="str">
        <f t="shared" si="166"/>
        <v>.</v>
      </c>
      <c r="AF320" s="1508" t="str">
        <f t="shared" si="166"/>
        <v>.</v>
      </c>
      <c r="AG320" s="1509" t="str">
        <f t="shared" si="166"/>
        <v>.</v>
      </c>
      <c r="AH320" s="116"/>
      <c r="AI320" s="1003" t="str">
        <f>IF(S320=".",".",SUM($S320:S320))</f>
        <v>.</v>
      </c>
      <c r="AJ320" s="1004" t="str">
        <f>IF(T320=".",".",SUM($S320:T320))</f>
        <v>.</v>
      </c>
      <c r="AK320" s="1004" t="str">
        <f>IF(U320=".",".",SUM($S320:U320))</f>
        <v>.</v>
      </c>
      <c r="AL320" s="1004" t="str">
        <f>IF(V320=".",".",SUM($S320:V320))</f>
        <v>.</v>
      </c>
      <c r="AM320" s="1004" t="str">
        <f>IF(W320=".",".",SUM($S320:W320))</f>
        <v>.</v>
      </c>
      <c r="AN320" s="1004" t="str">
        <f>IF(X320=".",".",SUM($S320:X320))</f>
        <v>.</v>
      </c>
      <c r="AO320" s="1005" t="str">
        <f>IF(Y320=".",".",SUM($S320:Y320))</f>
        <v>.</v>
      </c>
      <c r="AP320" s="116"/>
      <c r="AQ320" s="1507" t="str">
        <f t="shared" si="167"/>
        <v>.</v>
      </c>
      <c r="AR320" s="1508" t="str">
        <f t="shared" si="167"/>
        <v>.</v>
      </c>
      <c r="AS320" s="1508" t="str">
        <f t="shared" si="167"/>
        <v>.</v>
      </c>
      <c r="AT320" s="1508" t="str">
        <f t="shared" si="167"/>
        <v>.</v>
      </c>
      <c r="AU320" s="1508" t="str">
        <f t="shared" si="167"/>
        <v>.</v>
      </c>
      <c r="AV320" s="1508" t="str">
        <f t="shared" si="167"/>
        <v>.</v>
      </c>
      <c r="AW320" s="1509" t="str">
        <f t="shared" si="167"/>
        <v>.</v>
      </c>
      <c r="AX320" s="327"/>
      <c r="AY320" s="116"/>
      <c r="AZ320" s="1474"/>
      <c r="BA320" s="1474"/>
      <c r="BB320" s="1474"/>
    </row>
    <row r="321" spans="1:54" s="189" customFormat="1" x14ac:dyDescent="0.2">
      <c r="A321" s="183"/>
      <c r="B321" s="325"/>
      <c r="C321" s="1028"/>
      <c r="D321" s="1024"/>
      <c r="E321" s="878"/>
      <c r="F321" s="878"/>
      <c r="G321" s="874"/>
      <c r="H321" s="874"/>
      <c r="I321" s="874"/>
      <c r="J321" s="874"/>
      <c r="K321" s="874"/>
      <c r="L321" s="874"/>
      <c r="M321" s="333"/>
      <c r="N321" s="116"/>
      <c r="O321" s="116"/>
      <c r="P321" s="116"/>
      <c r="Q321" s="101"/>
      <c r="R321" s="325"/>
      <c r="S321" s="1003" t="str">
        <f t="shared" si="165"/>
        <v>.</v>
      </c>
      <c r="T321" s="1004" t="str">
        <f t="shared" si="165"/>
        <v>.</v>
      </c>
      <c r="U321" s="1004" t="str">
        <f t="shared" si="165"/>
        <v>.</v>
      </c>
      <c r="V321" s="1004" t="str">
        <f t="shared" si="165"/>
        <v>.</v>
      </c>
      <c r="W321" s="1004" t="str">
        <f t="shared" si="165"/>
        <v>.</v>
      </c>
      <c r="X321" s="1004" t="str">
        <f t="shared" si="165"/>
        <v>.</v>
      </c>
      <c r="Y321" s="1005" t="str">
        <f t="shared" si="165"/>
        <v>.</v>
      </c>
      <c r="Z321" s="116"/>
      <c r="AA321" s="1507" t="str">
        <f t="shared" si="166"/>
        <v>.</v>
      </c>
      <c r="AB321" s="1508" t="str">
        <f t="shared" si="166"/>
        <v>.</v>
      </c>
      <c r="AC321" s="1508" t="str">
        <f t="shared" si="166"/>
        <v>.</v>
      </c>
      <c r="AD321" s="1508" t="str">
        <f t="shared" si="166"/>
        <v>.</v>
      </c>
      <c r="AE321" s="1508" t="str">
        <f t="shared" si="166"/>
        <v>.</v>
      </c>
      <c r="AF321" s="1508" t="str">
        <f t="shared" si="166"/>
        <v>.</v>
      </c>
      <c r="AG321" s="1509" t="str">
        <f t="shared" si="166"/>
        <v>.</v>
      </c>
      <c r="AH321" s="116"/>
      <c r="AI321" s="1003" t="str">
        <f>IF(S321=".",".",SUM($S321:S321))</f>
        <v>.</v>
      </c>
      <c r="AJ321" s="1004" t="str">
        <f>IF(T321=".",".",SUM($S321:T321))</f>
        <v>.</v>
      </c>
      <c r="AK321" s="1004" t="str">
        <f>IF(U321=".",".",SUM($S321:U321))</f>
        <v>.</v>
      </c>
      <c r="AL321" s="1004" t="str">
        <f>IF(V321=".",".",SUM($S321:V321))</f>
        <v>.</v>
      </c>
      <c r="AM321" s="1004" t="str">
        <f>IF(W321=".",".",SUM($S321:W321))</f>
        <v>.</v>
      </c>
      <c r="AN321" s="1004" t="str">
        <f>IF(X321=".",".",SUM($S321:X321))</f>
        <v>.</v>
      </c>
      <c r="AO321" s="1005" t="str">
        <f>IF(Y321=".",".",SUM($S321:Y321))</f>
        <v>.</v>
      </c>
      <c r="AP321" s="116"/>
      <c r="AQ321" s="1507" t="str">
        <f t="shared" si="167"/>
        <v>.</v>
      </c>
      <c r="AR321" s="1508" t="str">
        <f t="shared" si="167"/>
        <v>.</v>
      </c>
      <c r="AS321" s="1508" t="str">
        <f t="shared" si="167"/>
        <v>.</v>
      </c>
      <c r="AT321" s="1508" t="str">
        <f t="shared" si="167"/>
        <v>.</v>
      </c>
      <c r="AU321" s="1508" t="str">
        <f t="shared" si="167"/>
        <v>.</v>
      </c>
      <c r="AV321" s="1508" t="str">
        <f t="shared" si="167"/>
        <v>.</v>
      </c>
      <c r="AW321" s="1509" t="str">
        <f t="shared" si="167"/>
        <v>.</v>
      </c>
      <c r="AX321" s="327"/>
      <c r="AY321" s="116"/>
      <c r="AZ321" s="1474"/>
      <c r="BA321" s="1474"/>
      <c r="BB321" s="1474"/>
    </row>
    <row r="322" spans="1:54" s="189" customFormat="1" x14ac:dyDescent="0.2">
      <c r="A322" s="183"/>
      <c r="B322" s="325"/>
      <c r="C322" s="1028"/>
      <c r="D322" s="1024"/>
      <c r="E322" s="878"/>
      <c r="F322" s="878"/>
      <c r="G322" s="874"/>
      <c r="H322" s="874"/>
      <c r="I322" s="874"/>
      <c r="J322" s="874"/>
      <c r="K322" s="874"/>
      <c r="L322" s="874"/>
      <c r="M322" s="333"/>
      <c r="N322" s="116"/>
      <c r="O322" s="116"/>
      <c r="P322" s="116"/>
      <c r="Q322" s="101"/>
      <c r="R322" s="325"/>
      <c r="S322" s="1003" t="str">
        <f t="shared" si="165"/>
        <v>.</v>
      </c>
      <c r="T322" s="1004" t="str">
        <f t="shared" si="165"/>
        <v>.</v>
      </c>
      <c r="U322" s="1004" t="str">
        <f t="shared" si="165"/>
        <v>.</v>
      </c>
      <c r="V322" s="1004" t="str">
        <f t="shared" si="165"/>
        <v>.</v>
      </c>
      <c r="W322" s="1004" t="str">
        <f t="shared" si="165"/>
        <v>.</v>
      </c>
      <c r="X322" s="1004" t="str">
        <f t="shared" si="165"/>
        <v>.</v>
      </c>
      <c r="Y322" s="1005" t="str">
        <f t="shared" si="165"/>
        <v>.</v>
      </c>
      <c r="Z322" s="116"/>
      <c r="AA322" s="1507" t="str">
        <f t="shared" si="166"/>
        <v>.</v>
      </c>
      <c r="AB322" s="1508" t="str">
        <f t="shared" si="166"/>
        <v>.</v>
      </c>
      <c r="AC322" s="1508" t="str">
        <f t="shared" si="166"/>
        <v>.</v>
      </c>
      <c r="AD322" s="1508" t="str">
        <f t="shared" si="166"/>
        <v>.</v>
      </c>
      <c r="AE322" s="1508" t="str">
        <f t="shared" si="166"/>
        <v>.</v>
      </c>
      <c r="AF322" s="1508" t="str">
        <f t="shared" si="166"/>
        <v>.</v>
      </c>
      <c r="AG322" s="1509" t="str">
        <f t="shared" si="166"/>
        <v>.</v>
      </c>
      <c r="AH322" s="116"/>
      <c r="AI322" s="1003" t="str">
        <f>IF(S322=".",".",SUM($S322:S322))</f>
        <v>.</v>
      </c>
      <c r="AJ322" s="1004" t="str">
        <f>IF(T322=".",".",SUM($S322:T322))</f>
        <v>.</v>
      </c>
      <c r="AK322" s="1004" t="str">
        <f>IF(U322=".",".",SUM($S322:U322))</f>
        <v>.</v>
      </c>
      <c r="AL322" s="1004" t="str">
        <f>IF(V322=".",".",SUM($S322:V322))</f>
        <v>.</v>
      </c>
      <c r="AM322" s="1004" t="str">
        <f>IF(W322=".",".",SUM($S322:W322))</f>
        <v>.</v>
      </c>
      <c r="AN322" s="1004" t="str">
        <f>IF(X322=".",".",SUM($S322:X322))</f>
        <v>.</v>
      </c>
      <c r="AO322" s="1005" t="str">
        <f>IF(Y322=".",".",SUM($S322:Y322))</f>
        <v>.</v>
      </c>
      <c r="AP322" s="116"/>
      <c r="AQ322" s="1507" t="str">
        <f t="shared" si="167"/>
        <v>.</v>
      </c>
      <c r="AR322" s="1508" t="str">
        <f t="shared" si="167"/>
        <v>.</v>
      </c>
      <c r="AS322" s="1508" t="str">
        <f t="shared" si="167"/>
        <v>.</v>
      </c>
      <c r="AT322" s="1508" t="str">
        <f t="shared" si="167"/>
        <v>.</v>
      </c>
      <c r="AU322" s="1508" t="str">
        <f t="shared" si="167"/>
        <v>.</v>
      </c>
      <c r="AV322" s="1508" t="str">
        <f t="shared" si="167"/>
        <v>.</v>
      </c>
      <c r="AW322" s="1509" t="str">
        <f t="shared" si="167"/>
        <v>.</v>
      </c>
      <c r="AX322" s="327"/>
      <c r="AY322" s="116"/>
      <c r="AZ322" s="1474"/>
      <c r="BA322" s="1474"/>
      <c r="BB322" s="1474"/>
    </row>
    <row r="323" spans="1:54" s="189" customFormat="1" x14ac:dyDescent="0.2">
      <c r="A323" s="183"/>
      <c r="B323" s="325"/>
      <c r="C323" s="1028"/>
      <c r="D323" s="1024"/>
      <c r="E323" s="878"/>
      <c r="F323" s="878"/>
      <c r="G323" s="874"/>
      <c r="H323" s="874"/>
      <c r="I323" s="874"/>
      <c r="J323" s="874"/>
      <c r="K323" s="874"/>
      <c r="L323" s="874"/>
      <c r="M323" s="333"/>
      <c r="N323" s="116"/>
      <c r="O323" s="116"/>
      <c r="P323" s="116"/>
      <c r="Q323" s="101"/>
      <c r="R323" s="325"/>
      <c r="S323" s="1003" t="str">
        <f t="shared" si="165"/>
        <v>.</v>
      </c>
      <c r="T323" s="1004" t="str">
        <f t="shared" si="165"/>
        <v>.</v>
      </c>
      <c r="U323" s="1004" t="str">
        <f t="shared" si="165"/>
        <v>.</v>
      </c>
      <c r="V323" s="1004" t="str">
        <f t="shared" si="165"/>
        <v>.</v>
      </c>
      <c r="W323" s="1004" t="str">
        <f t="shared" si="165"/>
        <v>.</v>
      </c>
      <c r="X323" s="1004" t="str">
        <f t="shared" si="165"/>
        <v>.</v>
      </c>
      <c r="Y323" s="1005" t="str">
        <f t="shared" si="165"/>
        <v>.</v>
      </c>
      <c r="Z323" s="116"/>
      <c r="AA323" s="1507" t="str">
        <f t="shared" si="166"/>
        <v>.</v>
      </c>
      <c r="AB323" s="1508" t="str">
        <f t="shared" si="166"/>
        <v>.</v>
      </c>
      <c r="AC323" s="1508" t="str">
        <f t="shared" si="166"/>
        <v>.</v>
      </c>
      <c r="AD323" s="1508" t="str">
        <f t="shared" si="166"/>
        <v>.</v>
      </c>
      <c r="AE323" s="1508" t="str">
        <f t="shared" si="166"/>
        <v>.</v>
      </c>
      <c r="AF323" s="1508" t="str">
        <f t="shared" si="166"/>
        <v>.</v>
      </c>
      <c r="AG323" s="1509" t="str">
        <f t="shared" si="166"/>
        <v>.</v>
      </c>
      <c r="AH323" s="116"/>
      <c r="AI323" s="1003" t="str">
        <f>IF(S323=".",".",SUM($S323:S323))</f>
        <v>.</v>
      </c>
      <c r="AJ323" s="1004" t="str">
        <f>IF(T323=".",".",SUM($S323:T323))</f>
        <v>.</v>
      </c>
      <c r="AK323" s="1004" t="str">
        <f>IF(U323=".",".",SUM($S323:U323))</f>
        <v>.</v>
      </c>
      <c r="AL323" s="1004" t="str">
        <f>IF(V323=".",".",SUM($S323:V323))</f>
        <v>.</v>
      </c>
      <c r="AM323" s="1004" t="str">
        <f>IF(W323=".",".",SUM($S323:W323))</f>
        <v>.</v>
      </c>
      <c r="AN323" s="1004" t="str">
        <f>IF(X323=".",".",SUM($S323:X323))</f>
        <v>.</v>
      </c>
      <c r="AO323" s="1005" t="str">
        <f>IF(Y323=".",".",SUM($S323:Y323))</f>
        <v>.</v>
      </c>
      <c r="AP323" s="116"/>
      <c r="AQ323" s="1507" t="str">
        <f t="shared" si="167"/>
        <v>.</v>
      </c>
      <c r="AR323" s="1508" t="str">
        <f t="shared" si="167"/>
        <v>.</v>
      </c>
      <c r="AS323" s="1508" t="str">
        <f t="shared" si="167"/>
        <v>.</v>
      </c>
      <c r="AT323" s="1508" t="str">
        <f t="shared" si="167"/>
        <v>.</v>
      </c>
      <c r="AU323" s="1508" t="str">
        <f t="shared" si="167"/>
        <v>.</v>
      </c>
      <c r="AV323" s="1508" t="str">
        <f t="shared" si="167"/>
        <v>.</v>
      </c>
      <c r="AW323" s="1509" t="str">
        <f t="shared" si="167"/>
        <v>.</v>
      </c>
      <c r="AX323" s="327"/>
      <c r="AY323" s="116"/>
      <c r="AZ323" s="1474"/>
      <c r="BA323" s="1474"/>
      <c r="BB323" s="1474"/>
    </row>
    <row r="324" spans="1:54" s="189" customFormat="1" x14ac:dyDescent="0.2">
      <c r="A324" s="183"/>
      <c r="B324" s="325"/>
      <c r="C324" s="1028"/>
      <c r="D324" s="1024"/>
      <c r="E324" s="878"/>
      <c r="F324" s="878"/>
      <c r="G324" s="874"/>
      <c r="H324" s="874"/>
      <c r="I324" s="874"/>
      <c r="J324" s="874"/>
      <c r="K324" s="874"/>
      <c r="L324" s="874"/>
      <c r="M324" s="333"/>
      <c r="N324" s="116"/>
      <c r="O324" s="116"/>
      <c r="P324" s="116"/>
      <c r="Q324" s="101"/>
      <c r="R324" s="325"/>
      <c r="S324" s="1003" t="str">
        <f t="shared" si="165"/>
        <v>.</v>
      </c>
      <c r="T324" s="1004" t="str">
        <f t="shared" si="165"/>
        <v>.</v>
      </c>
      <c r="U324" s="1004" t="str">
        <f t="shared" si="165"/>
        <v>.</v>
      </c>
      <c r="V324" s="1004" t="str">
        <f t="shared" si="165"/>
        <v>.</v>
      </c>
      <c r="W324" s="1004" t="str">
        <f t="shared" si="165"/>
        <v>.</v>
      </c>
      <c r="X324" s="1004" t="str">
        <f t="shared" si="165"/>
        <v>.</v>
      </c>
      <c r="Y324" s="1005" t="str">
        <f t="shared" si="165"/>
        <v>.</v>
      </c>
      <c r="Z324" s="116"/>
      <c r="AA324" s="1507" t="str">
        <f t="shared" si="166"/>
        <v>.</v>
      </c>
      <c r="AB324" s="1508" t="str">
        <f t="shared" si="166"/>
        <v>.</v>
      </c>
      <c r="AC324" s="1508" t="str">
        <f t="shared" si="166"/>
        <v>.</v>
      </c>
      <c r="AD324" s="1508" t="str">
        <f t="shared" si="166"/>
        <v>.</v>
      </c>
      <c r="AE324" s="1508" t="str">
        <f t="shared" si="166"/>
        <v>.</v>
      </c>
      <c r="AF324" s="1508" t="str">
        <f t="shared" si="166"/>
        <v>.</v>
      </c>
      <c r="AG324" s="1509" t="str">
        <f t="shared" si="166"/>
        <v>.</v>
      </c>
      <c r="AH324" s="116"/>
      <c r="AI324" s="1003" t="str">
        <f>IF(S324=".",".",SUM($S324:S324))</f>
        <v>.</v>
      </c>
      <c r="AJ324" s="1004" t="str">
        <f>IF(T324=".",".",SUM($S324:T324))</f>
        <v>.</v>
      </c>
      <c r="AK324" s="1004" t="str">
        <f>IF(U324=".",".",SUM($S324:U324))</f>
        <v>.</v>
      </c>
      <c r="AL324" s="1004" t="str">
        <f>IF(V324=".",".",SUM($S324:V324))</f>
        <v>.</v>
      </c>
      <c r="AM324" s="1004" t="str">
        <f>IF(W324=".",".",SUM($S324:W324))</f>
        <v>.</v>
      </c>
      <c r="AN324" s="1004" t="str">
        <f>IF(X324=".",".",SUM($S324:X324))</f>
        <v>.</v>
      </c>
      <c r="AO324" s="1005" t="str">
        <f>IF(Y324=".",".",SUM($S324:Y324))</f>
        <v>.</v>
      </c>
      <c r="AP324" s="116"/>
      <c r="AQ324" s="1507" t="str">
        <f t="shared" si="167"/>
        <v>.</v>
      </c>
      <c r="AR324" s="1508" t="str">
        <f t="shared" si="167"/>
        <v>.</v>
      </c>
      <c r="AS324" s="1508" t="str">
        <f t="shared" si="167"/>
        <v>.</v>
      </c>
      <c r="AT324" s="1508" t="str">
        <f t="shared" si="167"/>
        <v>.</v>
      </c>
      <c r="AU324" s="1508" t="str">
        <f t="shared" si="167"/>
        <v>.</v>
      </c>
      <c r="AV324" s="1508" t="str">
        <f t="shared" si="167"/>
        <v>.</v>
      </c>
      <c r="AW324" s="1509" t="str">
        <f t="shared" si="167"/>
        <v>.</v>
      </c>
      <c r="AX324" s="327"/>
      <c r="AY324" s="116"/>
      <c r="AZ324" s="1474"/>
      <c r="BA324" s="1474"/>
      <c r="BB324" s="1474"/>
    </row>
    <row r="325" spans="1:54" s="189" customFormat="1" x14ac:dyDescent="0.2">
      <c r="A325" s="183"/>
      <c r="B325" s="325"/>
      <c r="C325" s="1028"/>
      <c r="D325" s="1024"/>
      <c r="E325" s="878"/>
      <c r="F325" s="878"/>
      <c r="G325" s="874"/>
      <c r="H325" s="874"/>
      <c r="I325" s="874"/>
      <c r="J325" s="874"/>
      <c r="K325" s="874"/>
      <c r="L325" s="874"/>
      <c r="M325" s="333"/>
      <c r="N325" s="116"/>
      <c r="O325" s="116"/>
      <c r="P325" s="116"/>
      <c r="Q325" s="101"/>
      <c r="R325" s="325"/>
      <c r="S325" s="1003" t="str">
        <f t="shared" si="165"/>
        <v>.</v>
      </c>
      <c r="T325" s="1004" t="str">
        <f t="shared" si="165"/>
        <v>.</v>
      </c>
      <c r="U325" s="1004" t="str">
        <f t="shared" si="165"/>
        <v>.</v>
      </c>
      <c r="V325" s="1004" t="str">
        <f t="shared" si="165"/>
        <v>.</v>
      </c>
      <c r="W325" s="1004" t="str">
        <f t="shared" si="165"/>
        <v>.</v>
      </c>
      <c r="X325" s="1004" t="str">
        <f t="shared" si="165"/>
        <v>.</v>
      </c>
      <c r="Y325" s="1005" t="str">
        <f t="shared" si="165"/>
        <v>.</v>
      </c>
      <c r="Z325" s="116"/>
      <c r="AA325" s="1507" t="str">
        <f t="shared" si="166"/>
        <v>.</v>
      </c>
      <c r="AB325" s="1508" t="str">
        <f t="shared" si="166"/>
        <v>.</v>
      </c>
      <c r="AC325" s="1508" t="str">
        <f t="shared" si="166"/>
        <v>.</v>
      </c>
      <c r="AD325" s="1508" t="str">
        <f t="shared" si="166"/>
        <v>.</v>
      </c>
      <c r="AE325" s="1508" t="str">
        <f t="shared" si="166"/>
        <v>.</v>
      </c>
      <c r="AF325" s="1508" t="str">
        <f t="shared" si="166"/>
        <v>.</v>
      </c>
      <c r="AG325" s="1509" t="str">
        <f t="shared" si="166"/>
        <v>.</v>
      </c>
      <c r="AH325" s="116"/>
      <c r="AI325" s="1003" t="str">
        <f>IF(S325=".",".",SUM($S325:S325))</f>
        <v>.</v>
      </c>
      <c r="AJ325" s="1004" t="str">
        <f>IF(T325=".",".",SUM($S325:T325))</f>
        <v>.</v>
      </c>
      <c r="AK325" s="1004" t="str">
        <f>IF(U325=".",".",SUM($S325:U325))</f>
        <v>.</v>
      </c>
      <c r="AL325" s="1004" t="str">
        <f>IF(V325=".",".",SUM($S325:V325))</f>
        <v>.</v>
      </c>
      <c r="AM325" s="1004" t="str">
        <f>IF(W325=".",".",SUM($S325:W325))</f>
        <v>.</v>
      </c>
      <c r="AN325" s="1004" t="str">
        <f>IF(X325=".",".",SUM($S325:X325))</f>
        <v>.</v>
      </c>
      <c r="AO325" s="1005" t="str">
        <f>IF(Y325=".",".",SUM($S325:Y325))</f>
        <v>.</v>
      </c>
      <c r="AP325" s="116"/>
      <c r="AQ325" s="1507" t="str">
        <f t="shared" si="167"/>
        <v>.</v>
      </c>
      <c r="AR325" s="1508" t="str">
        <f t="shared" si="167"/>
        <v>.</v>
      </c>
      <c r="AS325" s="1508" t="str">
        <f t="shared" si="167"/>
        <v>.</v>
      </c>
      <c r="AT325" s="1508" t="str">
        <f t="shared" si="167"/>
        <v>.</v>
      </c>
      <c r="AU325" s="1508" t="str">
        <f t="shared" si="167"/>
        <v>.</v>
      </c>
      <c r="AV325" s="1508" t="str">
        <f t="shared" si="167"/>
        <v>.</v>
      </c>
      <c r="AW325" s="1509" t="str">
        <f t="shared" si="167"/>
        <v>.</v>
      </c>
      <c r="AX325" s="327"/>
      <c r="AY325" s="116"/>
      <c r="AZ325" s="1474"/>
      <c r="BA325" s="1474"/>
      <c r="BB325" s="1474"/>
    </row>
    <row r="326" spans="1:54" s="189" customFormat="1" x14ac:dyDescent="0.2">
      <c r="A326" s="183"/>
      <c r="B326" s="325"/>
      <c r="C326" s="1028"/>
      <c r="D326" s="1024"/>
      <c r="E326" s="878"/>
      <c r="F326" s="878"/>
      <c r="G326" s="874"/>
      <c r="H326" s="874"/>
      <c r="I326" s="874"/>
      <c r="J326" s="874"/>
      <c r="K326" s="874"/>
      <c r="L326" s="874"/>
      <c r="M326" s="333"/>
      <c r="N326" s="116"/>
      <c r="O326" s="116"/>
      <c r="P326" s="116"/>
      <c r="Q326" s="101"/>
      <c r="R326" s="325"/>
      <c r="S326" s="1003" t="str">
        <f t="shared" si="165"/>
        <v>.</v>
      </c>
      <c r="T326" s="1004" t="str">
        <f t="shared" si="165"/>
        <v>.</v>
      </c>
      <c r="U326" s="1004" t="str">
        <f t="shared" si="165"/>
        <v>.</v>
      </c>
      <c r="V326" s="1004" t="str">
        <f t="shared" si="165"/>
        <v>.</v>
      </c>
      <c r="W326" s="1004" t="str">
        <f t="shared" si="165"/>
        <v>.</v>
      </c>
      <c r="X326" s="1004" t="str">
        <f t="shared" si="165"/>
        <v>.</v>
      </c>
      <c r="Y326" s="1005" t="str">
        <f t="shared" si="165"/>
        <v>.</v>
      </c>
      <c r="Z326" s="116"/>
      <c r="AA326" s="1507" t="str">
        <f t="shared" si="166"/>
        <v>.</v>
      </c>
      <c r="AB326" s="1508" t="str">
        <f t="shared" si="166"/>
        <v>.</v>
      </c>
      <c r="AC326" s="1508" t="str">
        <f t="shared" si="166"/>
        <v>.</v>
      </c>
      <c r="AD326" s="1508" t="str">
        <f t="shared" si="166"/>
        <v>.</v>
      </c>
      <c r="AE326" s="1508" t="str">
        <f t="shared" si="166"/>
        <v>.</v>
      </c>
      <c r="AF326" s="1508" t="str">
        <f t="shared" si="166"/>
        <v>.</v>
      </c>
      <c r="AG326" s="1509" t="str">
        <f t="shared" si="166"/>
        <v>.</v>
      </c>
      <c r="AH326" s="116"/>
      <c r="AI326" s="1003" t="str">
        <f>IF(S326=".",".",SUM($S326:S326))</f>
        <v>.</v>
      </c>
      <c r="AJ326" s="1004" t="str">
        <f>IF(T326=".",".",SUM($S326:T326))</f>
        <v>.</v>
      </c>
      <c r="AK326" s="1004" t="str">
        <f>IF(U326=".",".",SUM($S326:U326))</f>
        <v>.</v>
      </c>
      <c r="AL326" s="1004" t="str">
        <f>IF(V326=".",".",SUM($S326:V326))</f>
        <v>.</v>
      </c>
      <c r="AM326" s="1004" t="str">
        <f>IF(W326=".",".",SUM($S326:W326))</f>
        <v>.</v>
      </c>
      <c r="AN326" s="1004" t="str">
        <f>IF(X326=".",".",SUM($S326:X326))</f>
        <v>.</v>
      </c>
      <c r="AO326" s="1005" t="str">
        <f>IF(Y326=".",".",SUM($S326:Y326))</f>
        <v>.</v>
      </c>
      <c r="AP326" s="116"/>
      <c r="AQ326" s="1507" t="str">
        <f t="shared" si="167"/>
        <v>.</v>
      </c>
      <c r="AR326" s="1508" t="str">
        <f t="shared" si="167"/>
        <v>.</v>
      </c>
      <c r="AS326" s="1508" t="str">
        <f t="shared" si="167"/>
        <v>.</v>
      </c>
      <c r="AT326" s="1508" t="str">
        <f t="shared" si="167"/>
        <v>.</v>
      </c>
      <c r="AU326" s="1508" t="str">
        <f t="shared" si="167"/>
        <v>.</v>
      </c>
      <c r="AV326" s="1508" t="str">
        <f t="shared" si="167"/>
        <v>.</v>
      </c>
      <c r="AW326" s="1509" t="str">
        <f t="shared" si="167"/>
        <v>.</v>
      </c>
      <c r="AX326" s="327"/>
      <c r="AY326" s="116"/>
      <c r="AZ326" s="1474"/>
      <c r="BA326" s="1474"/>
      <c r="BB326" s="1474"/>
    </row>
    <row r="327" spans="1:54" s="189" customFormat="1" x14ac:dyDescent="0.2">
      <c r="A327" s="183"/>
      <c r="B327" s="325"/>
      <c r="C327" s="1028"/>
      <c r="D327" s="1024"/>
      <c r="E327" s="878"/>
      <c r="F327" s="878"/>
      <c r="G327" s="874"/>
      <c r="H327" s="874"/>
      <c r="I327" s="874"/>
      <c r="J327" s="874"/>
      <c r="K327" s="874"/>
      <c r="L327" s="874"/>
      <c r="M327" s="333"/>
      <c r="N327" s="116"/>
      <c r="O327" s="116"/>
      <c r="P327" s="116"/>
      <c r="Q327" s="101"/>
      <c r="R327" s="325"/>
      <c r="S327" s="1003" t="str">
        <f t="shared" si="165"/>
        <v>.</v>
      </c>
      <c r="T327" s="1004" t="str">
        <f t="shared" si="165"/>
        <v>.</v>
      </c>
      <c r="U327" s="1004" t="str">
        <f t="shared" si="165"/>
        <v>.</v>
      </c>
      <c r="V327" s="1004" t="str">
        <f t="shared" si="165"/>
        <v>.</v>
      </c>
      <c r="W327" s="1004" t="str">
        <f t="shared" si="165"/>
        <v>.</v>
      </c>
      <c r="X327" s="1004" t="str">
        <f t="shared" si="165"/>
        <v>.</v>
      </c>
      <c r="Y327" s="1005" t="str">
        <f t="shared" si="165"/>
        <v>.</v>
      </c>
      <c r="Z327" s="116"/>
      <c r="AA327" s="1507" t="str">
        <f t="shared" si="166"/>
        <v>.</v>
      </c>
      <c r="AB327" s="1508" t="str">
        <f t="shared" si="166"/>
        <v>.</v>
      </c>
      <c r="AC327" s="1508" t="str">
        <f t="shared" si="166"/>
        <v>.</v>
      </c>
      <c r="AD327" s="1508" t="str">
        <f t="shared" si="166"/>
        <v>.</v>
      </c>
      <c r="AE327" s="1508" t="str">
        <f t="shared" si="166"/>
        <v>.</v>
      </c>
      <c r="AF327" s="1508" t="str">
        <f t="shared" si="166"/>
        <v>.</v>
      </c>
      <c r="AG327" s="1509" t="str">
        <f t="shared" si="166"/>
        <v>.</v>
      </c>
      <c r="AH327" s="116"/>
      <c r="AI327" s="1003" t="str">
        <f>IF(S327=".",".",SUM($S327:S327))</f>
        <v>.</v>
      </c>
      <c r="AJ327" s="1004" t="str">
        <f>IF(T327=".",".",SUM($S327:T327))</f>
        <v>.</v>
      </c>
      <c r="AK327" s="1004" t="str">
        <f>IF(U327=".",".",SUM($S327:U327))</f>
        <v>.</v>
      </c>
      <c r="AL327" s="1004" t="str">
        <f>IF(V327=".",".",SUM($S327:V327))</f>
        <v>.</v>
      </c>
      <c r="AM327" s="1004" t="str">
        <f>IF(W327=".",".",SUM($S327:W327))</f>
        <v>.</v>
      </c>
      <c r="AN327" s="1004" t="str">
        <f>IF(X327=".",".",SUM($S327:X327))</f>
        <v>.</v>
      </c>
      <c r="AO327" s="1005" t="str">
        <f>IF(Y327=".",".",SUM($S327:Y327))</f>
        <v>.</v>
      </c>
      <c r="AP327" s="116"/>
      <c r="AQ327" s="1507" t="str">
        <f t="shared" si="167"/>
        <v>.</v>
      </c>
      <c r="AR327" s="1508" t="str">
        <f t="shared" si="167"/>
        <v>.</v>
      </c>
      <c r="AS327" s="1508" t="str">
        <f t="shared" si="167"/>
        <v>.</v>
      </c>
      <c r="AT327" s="1508" t="str">
        <f t="shared" si="167"/>
        <v>.</v>
      </c>
      <c r="AU327" s="1508" t="str">
        <f t="shared" si="167"/>
        <v>.</v>
      </c>
      <c r="AV327" s="1508" t="str">
        <f t="shared" si="167"/>
        <v>.</v>
      </c>
      <c r="AW327" s="1509" t="str">
        <f t="shared" si="167"/>
        <v>.</v>
      </c>
      <c r="AX327" s="327"/>
      <c r="AY327" s="116"/>
      <c r="AZ327" s="1474"/>
      <c r="BA327" s="1474"/>
      <c r="BB327" s="1474"/>
    </row>
    <row r="328" spans="1:54" s="189" customFormat="1" x14ac:dyDescent="0.2">
      <c r="A328" s="183"/>
      <c r="B328" s="325"/>
      <c r="C328" s="1028"/>
      <c r="D328" s="1024"/>
      <c r="E328" s="878"/>
      <c r="F328" s="878"/>
      <c r="G328" s="874"/>
      <c r="H328" s="874"/>
      <c r="I328" s="874"/>
      <c r="J328" s="874"/>
      <c r="K328" s="874"/>
      <c r="L328" s="874"/>
      <c r="M328" s="333"/>
      <c r="N328" s="116"/>
      <c r="O328" s="116"/>
      <c r="P328" s="116"/>
      <c r="Q328" s="101"/>
      <c r="R328" s="325"/>
      <c r="S328" s="1003" t="str">
        <f t="shared" si="165"/>
        <v>.</v>
      </c>
      <c r="T328" s="1004" t="str">
        <f t="shared" si="165"/>
        <v>.</v>
      </c>
      <c r="U328" s="1004" t="str">
        <f t="shared" si="165"/>
        <v>.</v>
      </c>
      <c r="V328" s="1004" t="str">
        <f t="shared" si="165"/>
        <v>.</v>
      </c>
      <c r="W328" s="1004" t="str">
        <f t="shared" si="165"/>
        <v>.</v>
      </c>
      <c r="X328" s="1004" t="str">
        <f t="shared" si="165"/>
        <v>.</v>
      </c>
      <c r="Y328" s="1005" t="str">
        <f t="shared" si="165"/>
        <v>.</v>
      </c>
      <c r="Z328" s="116"/>
      <c r="AA328" s="1507" t="str">
        <f t="shared" si="166"/>
        <v>.</v>
      </c>
      <c r="AB328" s="1508" t="str">
        <f t="shared" si="166"/>
        <v>.</v>
      </c>
      <c r="AC328" s="1508" t="str">
        <f t="shared" si="166"/>
        <v>.</v>
      </c>
      <c r="AD328" s="1508" t="str">
        <f t="shared" si="166"/>
        <v>.</v>
      </c>
      <c r="AE328" s="1508" t="str">
        <f t="shared" si="166"/>
        <v>.</v>
      </c>
      <c r="AF328" s="1508" t="str">
        <f t="shared" si="166"/>
        <v>.</v>
      </c>
      <c r="AG328" s="1509" t="str">
        <f t="shared" si="166"/>
        <v>.</v>
      </c>
      <c r="AH328" s="116"/>
      <c r="AI328" s="1003" t="str">
        <f>IF(S328=".",".",SUM($S328:S328))</f>
        <v>.</v>
      </c>
      <c r="AJ328" s="1004" t="str">
        <f>IF(T328=".",".",SUM($S328:T328))</f>
        <v>.</v>
      </c>
      <c r="AK328" s="1004" t="str">
        <f>IF(U328=".",".",SUM($S328:U328))</f>
        <v>.</v>
      </c>
      <c r="AL328" s="1004" t="str">
        <f>IF(V328=".",".",SUM($S328:V328))</f>
        <v>.</v>
      </c>
      <c r="AM328" s="1004" t="str">
        <f>IF(W328=".",".",SUM($S328:W328))</f>
        <v>.</v>
      </c>
      <c r="AN328" s="1004" t="str">
        <f>IF(X328=".",".",SUM($S328:X328))</f>
        <v>.</v>
      </c>
      <c r="AO328" s="1005" t="str">
        <f>IF(Y328=".",".",SUM($S328:Y328))</f>
        <v>.</v>
      </c>
      <c r="AP328" s="116"/>
      <c r="AQ328" s="1507" t="str">
        <f t="shared" si="167"/>
        <v>.</v>
      </c>
      <c r="AR328" s="1508" t="str">
        <f t="shared" si="167"/>
        <v>.</v>
      </c>
      <c r="AS328" s="1508" t="str">
        <f t="shared" si="167"/>
        <v>.</v>
      </c>
      <c r="AT328" s="1508" t="str">
        <f t="shared" si="167"/>
        <v>.</v>
      </c>
      <c r="AU328" s="1508" t="str">
        <f t="shared" si="167"/>
        <v>.</v>
      </c>
      <c r="AV328" s="1508" t="str">
        <f t="shared" si="167"/>
        <v>.</v>
      </c>
      <c r="AW328" s="1509" t="str">
        <f t="shared" si="167"/>
        <v>.</v>
      </c>
      <c r="AX328" s="327"/>
      <c r="AY328" s="116"/>
      <c r="AZ328" s="1474"/>
      <c r="BA328" s="1474"/>
      <c r="BB328" s="1474"/>
    </row>
    <row r="329" spans="1:54" s="189" customFormat="1" x14ac:dyDescent="0.2">
      <c r="A329" s="183"/>
      <c r="B329" s="325"/>
      <c r="C329" s="1028"/>
      <c r="D329" s="1024"/>
      <c r="E329" s="878"/>
      <c r="F329" s="878"/>
      <c r="G329" s="874"/>
      <c r="H329" s="874"/>
      <c r="I329" s="874"/>
      <c r="J329" s="874"/>
      <c r="K329" s="874"/>
      <c r="L329" s="874"/>
      <c r="M329" s="333"/>
      <c r="N329" s="116"/>
      <c r="O329" s="116"/>
      <c r="P329" s="116"/>
      <c r="Q329" s="101"/>
      <c r="R329" s="325"/>
      <c r="S329" s="1003" t="str">
        <f t="shared" si="165"/>
        <v>.</v>
      </c>
      <c r="T329" s="1004" t="str">
        <f t="shared" si="165"/>
        <v>.</v>
      </c>
      <c r="U329" s="1004" t="str">
        <f t="shared" si="165"/>
        <v>.</v>
      </c>
      <c r="V329" s="1004" t="str">
        <f t="shared" si="165"/>
        <v>.</v>
      </c>
      <c r="W329" s="1004" t="str">
        <f t="shared" si="165"/>
        <v>.</v>
      </c>
      <c r="X329" s="1004" t="str">
        <f t="shared" si="165"/>
        <v>.</v>
      </c>
      <c r="Y329" s="1005" t="str">
        <f t="shared" si="165"/>
        <v>.</v>
      </c>
      <c r="Z329" s="116"/>
      <c r="AA329" s="1507" t="str">
        <f t="shared" si="166"/>
        <v>.</v>
      </c>
      <c r="AB329" s="1508" t="str">
        <f t="shared" si="166"/>
        <v>.</v>
      </c>
      <c r="AC329" s="1508" t="str">
        <f t="shared" si="166"/>
        <v>.</v>
      </c>
      <c r="AD329" s="1508" t="str">
        <f t="shared" si="166"/>
        <v>.</v>
      </c>
      <c r="AE329" s="1508" t="str">
        <f t="shared" si="166"/>
        <v>.</v>
      </c>
      <c r="AF329" s="1508" t="str">
        <f t="shared" si="166"/>
        <v>.</v>
      </c>
      <c r="AG329" s="1509" t="str">
        <f t="shared" si="166"/>
        <v>.</v>
      </c>
      <c r="AH329" s="116"/>
      <c r="AI329" s="1003" t="str">
        <f>IF(S329=".",".",SUM($S329:S329))</f>
        <v>.</v>
      </c>
      <c r="AJ329" s="1004" t="str">
        <f>IF(T329=".",".",SUM($S329:T329))</f>
        <v>.</v>
      </c>
      <c r="AK329" s="1004" t="str">
        <f>IF(U329=".",".",SUM($S329:U329))</f>
        <v>.</v>
      </c>
      <c r="AL329" s="1004" t="str">
        <f>IF(V329=".",".",SUM($S329:V329))</f>
        <v>.</v>
      </c>
      <c r="AM329" s="1004" t="str">
        <f>IF(W329=".",".",SUM($S329:W329))</f>
        <v>.</v>
      </c>
      <c r="AN329" s="1004" t="str">
        <f>IF(X329=".",".",SUM($S329:X329))</f>
        <v>.</v>
      </c>
      <c r="AO329" s="1005" t="str">
        <f>IF(Y329=".",".",SUM($S329:Y329))</f>
        <v>.</v>
      </c>
      <c r="AP329" s="116"/>
      <c r="AQ329" s="1507" t="str">
        <f t="shared" si="167"/>
        <v>.</v>
      </c>
      <c r="AR329" s="1508" t="str">
        <f t="shared" si="167"/>
        <v>.</v>
      </c>
      <c r="AS329" s="1508" t="str">
        <f t="shared" si="167"/>
        <v>.</v>
      </c>
      <c r="AT329" s="1508" t="str">
        <f t="shared" si="167"/>
        <v>.</v>
      </c>
      <c r="AU329" s="1508" t="str">
        <f t="shared" si="167"/>
        <v>.</v>
      </c>
      <c r="AV329" s="1508" t="str">
        <f t="shared" si="167"/>
        <v>.</v>
      </c>
      <c r="AW329" s="1509" t="str">
        <f t="shared" si="167"/>
        <v>.</v>
      </c>
      <c r="AX329" s="327"/>
      <c r="AY329" s="116"/>
      <c r="AZ329" s="1474"/>
      <c r="BA329" s="1474"/>
      <c r="BB329" s="1474"/>
    </row>
    <row r="330" spans="1:54" s="189" customFormat="1" x14ac:dyDescent="0.2">
      <c r="A330" s="183"/>
      <c r="B330" s="325"/>
      <c r="C330" s="1028"/>
      <c r="D330" s="1024"/>
      <c r="E330" s="878"/>
      <c r="F330" s="878"/>
      <c r="G330" s="874"/>
      <c r="H330" s="874"/>
      <c r="I330" s="874"/>
      <c r="J330" s="874"/>
      <c r="K330" s="874"/>
      <c r="L330" s="874"/>
      <c r="M330" s="333"/>
      <c r="N330" s="116"/>
      <c r="O330" s="116"/>
      <c r="P330" s="116"/>
      <c r="Q330" s="101"/>
      <c r="R330" s="325"/>
      <c r="S330" s="1003" t="str">
        <f t="shared" si="165"/>
        <v>.</v>
      </c>
      <c r="T330" s="1004" t="str">
        <f t="shared" si="165"/>
        <v>.</v>
      </c>
      <c r="U330" s="1004" t="str">
        <f t="shared" si="165"/>
        <v>.</v>
      </c>
      <c r="V330" s="1004" t="str">
        <f t="shared" si="165"/>
        <v>.</v>
      </c>
      <c r="W330" s="1004" t="str">
        <f t="shared" si="165"/>
        <v>.</v>
      </c>
      <c r="X330" s="1004" t="str">
        <f t="shared" si="165"/>
        <v>.</v>
      </c>
      <c r="Y330" s="1005" t="str">
        <f t="shared" si="165"/>
        <v>.</v>
      </c>
      <c r="Z330" s="116"/>
      <c r="AA330" s="1507" t="str">
        <f t="shared" si="166"/>
        <v>.</v>
      </c>
      <c r="AB330" s="1508" t="str">
        <f t="shared" si="166"/>
        <v>.</v>
      </c>
      <c r="AC330" s="1508" t="str">
        <f t="shared" si="166"/>
        <v>.</v>
      </c>
      <c r="AD330" s="1508" t="str">
        <f t="shared" si="166"/>
        <v>.</v>
      </c>
      <c r="AE330" s="1508" t="str">
        <f t="shared" si="166"/>
        <v>.</v>
      </c>
      <c r="AF330" s="1508" t="str">
        <f t="shared" si="166"/>
        <v>.</v>
      </c>
      <c r="AG330" s="1509" t="str">
        <f t="shared" si="166"/>
        <v>.</v>
      </c>
      <c r="AH330" s="116"/>
      <c r="AI330" s="1003" t="str">
        <f>IF(S330=".",".",SUM($S330:S330))</f>
        <v>.</v>
      </c>
      <c r="AJ330" s="1004" t="str">
        <f>IF(T330=".",".",SUM($S330:T330))</f>
        <v>.</v>
      </c>
      <c r="AK330" s="1004" t="str">
        <f>IF(U330=".",".",SUM($S330:U330))</f>
        <v>.</v>
      </c>
      <c r="AL330" s="1004" t="str">
        <f>IF(V330=".",".",SUM($S330:V330))</f>
        <v>.</v>
      </c>
      <c r="AM330" s="1004" t="str">
        <f>IF(W330=".",".",SUM($S330:W330))</f>
        <v>.</v>
      </c>
      <c r="AN330" s="1004" t="str">
        <f>IF(X330=".",".",SUM($S330:X330))</f>
        <v>.</v>
      </c>
      <c r="AO330" s="1005" t="str">
        <f>IF(Y330=".",".",SUM($S330:Y330))</f>
        <v>.</v>
      </c>
      <c r="AP330" s="116"/>
      <c r="AQ330" s="1507" t="str">
        <f t="shared" si="167"/>
        <v>.</v>
      </c>
      <c r="AR330" s="1508" t="str">
        <f t="shared" si="167"/>
        <v>.</v>
      </c>
      <c r="AS330" s="1508" t="str">
        <f t="shared" si="167"/>
        <v>.</v>
      </c>
      <c r="AT330" s="1508" t="str">
        <f t="shared" si="167"/>
        <v>.</v>
      </c>
      <c r="AU330" s="1508" t="str">
        <f t="shared" si="167"/>
        <v>.</v>
      </c>
      <c r="AV330" s="1508" t="str">
        <f t="shared" si="167"/>
        <v>.</v>
      </c>
      <c r="AW330" s="1509" t="str">
        <f t="shared" si="167"/>
        <v>.</v>
      </c>
      <c r="AX330" s="327"/>
      <c r="AY330" s="116"/>
      <c r="AZ330" s="1474"/>
      <c r="BA330" s="1474"/>
      <c r="BB330" s="1474"/>
    </row>
    <row r="331" spans="1:54" s="189" customFormat="1" x14ac:dyDescent="0.2">
      <c r="A331" s="183"/>
      <c r="B331" s="325"/>
      <c r="C331" s="1028"/>
      <c r="D331" s="1024"/>
      <c r="E331" s="878"/>
      <c r="F331" s="878"/>
      <c r="G331" s="874"/>
      <c r="H331" s="874"/>
      <c r="I331" s="874"/>
      <c r="J331" s="874"/>
      <c r="K331" s="874"/>
      <c r="L331" s="874"/>
      <c r="M331" s="333"/>
      <c r="N331" s="116"/>
      <c r="O331" s="116"/>
      <c r="P331" s="116"/>
      <c r="Q331" s="101"/>
      <c r="R331" s="325"/>
      <c r="S331" s="1003" t="str">
        <f t="shared" si="165"/>
        <v>.</v>
      </c>
      <c r="T331" s="1004" t="str">
        <f t="shared" si="165"/>
        <v>.</v>
      </c>
      <c r="U331" s="1004" t="str">
        <f t="shared" si="165"/>
        <v>.</v>
      </c>
      <c r="V331" s="1004" t="str">
        <f t="shared" si="165"/>
        <v>.</v>
      </c>
      <c r="W331" s="1004" t="str">
        <f t="shared" si="165"/>
        <v>.</v>
      </c>
      <c r="X331" s="1004" t="str">
        <f t="shared" si="165"/>
        <v>.</v>
      </c>
      <c r="Y331" s="1005" t="str">
        <f t="shared" si="165"/>
        <v>.</v>
      </c>
      <c r="Z331" s="116"/>
      <c r="AA331" s="1507" t="str">
        <f t="shared" si="166"/>
        <v>.</v>
      </c>
      <c r="AB331" s="1508" t="str">
        <f t="shared" si="166"/>
        <v>.</v>
      </c>
      <c r="AC331" s="1508" t="str">
        <f t="shared" si="166"/>
        <v>.</v>
      </c>
      <c r="AD331" s="1508" t="str">
        <f t="shared" si="166"/>
        <v>.</v>
      </c>
      <c r="AE331" s="1508" t="str">
        <f t="shared" si="166"/>
        <v>.</v>
      </c>
      <c r="AF331" s="1508" t="str">
        <f t="shared" si="166"/>
        <v>.</v>
      </c>
      <c r="AG331" s="1509" t="str">
        <f t="shared" si="166"/>
        <v>.</v>
      </c>
      <c r="AH331" s="116"/>
      <c r="AI331" s="1003" t="str">
        <f>IF(S331=".",".",SUM($S331:S331))</f>
        <v>.</v>
      </c>
      <c r="AJ331" s="1004" t="str">
        <f>IF(T331=".",".",SUM($S331:T331))</f>
        <v>.</v>
      </c>
      <c r="AK331" s="1004" t="str">
        <f>IF(U331=".",".",SUM($S331:U331))</f>
        <v>.</v>
      </c>
      <c r="AL331" s="1004" t="str">
        <f>IF(V331=".",".",SUM($S331:V331))</f>
        <v>.</v>
      </c>
      <c r="AM331" s="1004" t="str">
        <f>IF(W331=".",".",SUM($S331:W331))</f>
        <v>.</v>
      </c>
      <c r="AN331" s="1004" t="str">
        <f>IF(X331=".",".",SUM($S331:X331))</f>
        <v>.</v>
      </c>
      <c r="AO331" s="1005" t="str">
        <f>IF(Y331=".",".",SUM($S331:Y331))</f>
        <v>.</v>
      </c>
      <c r="AP331" s="116"/>
      <c r="AQ331" s="1507" t="str">
        <f t="shared" si="167"/>
        <v>.</v>
      </c>
      <c r="AR331" s="1508" t="str">
        <f t="shared" si="167"/>
        <v>.</v>
      </c>
      <c r="AS331" s="1508" t="str">
        <f t="shared" si="167"/>
        <v>.</v>
      </c>
      <c r="AT331" s="1508" t="str">
        <f t="shared" si="167"/>
        <v>.</v>
      </c>
      <c r="AU331" s="1508" t="str">
        <f t="shared" si="167"/>
        <v>.</v>
      </c>
      <c r="AV331" s="1508" t="str">
        <f t="shared" si="167"/>
        <v>.</v>
      </c>
      <c r="AW331" s="1509" t="str">
        <f t="shared" si="167"/>
        <v>.</v>
      </c>
      <c r="AX331" s="327"/>
      <c r="AY331" s="116"/>
      <c r="AZ331" s="1474"/>
      <c r="BA331" s="1474"/>
      <c r="BB331" s="1474"/>
    </row>
    <row r="332" spans="1:54" s="189" customFormat="1" x14ac:dyDescent="0.2">
      <c r="A332" s="183"/>
      <c r="B332" s="325"/>
      <c r="C332" s="1028"/>
      <c r="D332" s="1024"/>
      <c r="E332" s="878"/>
      <c r="F332" s="878"/>
      <c r="G332" s="874"/>
      <c r="H332" s="874"/>
      <c r="I332" s="874"/>
      <c r="J332" s="874"/>
      <c r="K332" s="874"/>
      <c r="L332" s="874"/>
      <c r="M332" s="333"/>
      <c r="N332" s="116"/>
      <c r="O332" s="116"/>
      <c r="P332" s="116"/>
      <c r="Q332" s="101"/>
      <c r="R332" s="325"/>
      <c r="S332" s="1003" t="str">
        <f t="shared" si="165"/>
        <v>.</v>
      </c>
      <c r="T332" s="1004" t="str">
        <f t="shared" si="165"/>
        <v>.</v>
      </c>
      <c r="U332" s="1004" t="str">
        <f t="shared" si="165"/>
        <v>.</v>
      </c>
      <c r="V332" s="1004" t="str">
        <f t="shared" si="165"/>
        <v>.</v>
      </c>
      <c r="W332" s="1004" t="str">
        <f t="shared" si="165"/>
        <v>.</v>
      </c>
      <c r="X332" s="1004" t="str">
        <f t="shared" si="165"/>
        <v>.</v>
      </c>
      <c r="Y332" s="1005" t="str">
        <f t="shared" si="165"/>
        <v>.</v>
      </c>
      <c r="Z332" s="116"/>
      <c r="AA332" s="1507" t="str">
        <f t="shared" si="166"/>
        <v>.</v>
      </c>
      <c r="AB332" s="1508" t="str">
        <f t="shared" si="166"/>
        <v>.</v>
      </c>
      <c r="AC332" s="1508" t="str">
        <f t="shared" si="166"/>
        <v>.</v>
      </c>
      <c r="AD332" s="1508" t="str">
        <f t="shared" si="166"/>
        <v>.</v>
      </c>
      <c r="AE332" s="1508" t="str">
        <f t="shared" si="166"/>
        <v>.</v>
      </c>
      <c r="AF332" s="1508" t="str">
        <f t="shared" si="166"/>
        <v>.</v>
      </c>
      <c r="AG332" s="1509" t="str">
        <f t="shared" si="166"/>
        <v>.</v>
      </c>
      <c r="AH332" s="116"/>
      <c r="AI332" s="1003" t="str">
        <f>IF(S332=".",".",SUM($S332:S332))</f>
        <v>.</v>
      </c>
      <c r="AJ332" s="1004" t="str">
        <f>IF(T332=".",".",SUM($S332:T332))</f>
        <v>.</v>
      </c>
      <c r="AK332" s="1004" t="str">
        <f>IF(U332=".",".",SUM($S332:U332))</f>
        <v>.</v>
      </c>
      <c r="AL332" s="1004" t="str">
        <f>IF(V332=".",".",SUM($S332:V332))</f>
        <v>.</v>
      </c>
      <c r="AM332" s="1004" t="str">
        <f>IF(W332=".",".",SUM($S332:W332))</f>
        <v>.</v>
      </c>
      <c r="AN332" s="1004" t="str">
        <f>IF(X332=".",".",SUM($S332:X332))</f>
        <v>.</v>
      </c>
      <c r="AO332" s="1005" t="str">
        <f>IF(Y332=".",".",SUM($S332:Y332))</f>
        <v>.</v>
      </c>
      <c r="AP332" s="116"/>
      <c r="AQ332" s="1507" t="str">
        <f t="shared" si="167"/>
        <v>.</v>
      </c>
      <c r="AR332" s="1508" t="str">
        <f t="shared" si="167"/>
        <v>.</v>
      </c>
      <c r="AS332" s="1508" t="str">
        <f t="shared" si="167"/>
        <v>.</v>
      </c>
      <c r="AT332" s="1508" t="str">
        <f t="shared" si="167"/>
        <v>.</v>
      </c>
      <c r="AU332" s="1508" t="str">
        <f t="shared" si="167"/>
        <v>.</v>
      </c>
      <c r="AV332" s="1508" t="str">
        <f t="shared" si="167"/>
        <v>.</v>
      </c>
      <c r="AW332" s="1509" t="str">
        <f t="shared" si="167"/>
        <v>.</v>
      </c>
      <c r="AX332" s="327"/>
      <c r="AY332" s="116"/>
      <c r="AZ332" s="1474"/>
      <c r="BA332" s="1474"/>
      <c r="BB332" s="1474"/>
    </row>
    <row r="333" spans="1:54" s="189" customFormat="1" x14ac:dyDescent="0.2">
      <c r="A333" s="183"/>
      <c r="B333" s="325"/>
      <c r="C333" s="1030"/>
      <c r="D333" s="1026"/>
      <c r="E333" s="880"/>
      <c r="F333" s="880"/>
      <c r="G333" s="876"/>
      <c r="H333" s="876"/>
      <c r="I333" s="876"/>
      <c r="J333" s="876"/>
      <c r="K333" s="876"/>
      <c r="L333" s="876"/>
      <c r="M333" s="333"/>
      <c r="N333" s="116"/>
      <c r="O333" s="116"/>
      <c r="P333" s="116"/>
      <c r="Q333" s="101"/>
      <c r="R333" s="325"/>
      <c r="S333" s="1008" t="str">
        <f t="shared" si="165"/>
        <v>.</v>
      </c>
      <c r="T333" s="1009" t="str">
        <f t="shared" si="165"/>
        <v>.</v>
      </c>
      <c r="U333" s="1009" t="str">
        <f t="shared" si="165"/>
        <v>.</v>
      </c>
      <c r="V333" s="1009" t="str">
        <f t="shared" si="165"/>
        <v>.</v>
      </c>
      <c r="W333" s="1009" t="str">
        <f t="shared" si="165"/>
        <v>.</v>
      </c>
      <c r="X333" s="1009" t="str">
        <f t="shared" si="165"/>
        <v>.</v>
      </c>
      <c r="Y333" s="1010" t="str">
        <f t="shared" si="165"/>
        <v>.</v>
      </c>
      <c r="Z333" s="116"/>
      <c r="AA333" s="1510" t="str">
        <f t="shared" si="166"/>
        <v>.</v>
      </c>
      <c r="AB333" s="1511" t="str">
        <f t="shared" si="166"/>
        <v>.</v>
      </c>
      <c r="AC333" s="1511" t="str">
        <f t="shared" si="166"/>
        <v>.</v>
      </c>
      <c r="AD333" s="1511" t="str">
        <f t="shared" si="166"/>
        <v>.</v>
      </c>
      <c r="AE333" s="1511" t="str">
        <f t="shared" si="166"/>
        <v>.</v>
      </c>
      <c r="AF333" s="1511" t="str">
        <f t="shared" si="166"/>
        <v>.</v>
      </c>
      <c r="AG333" s="1512" t="str">
        <f t="shared" si="166"/>
        <v>.</v>
      </c>
      <c r="AH333" s="116"/>
      <c r="AI333" s="1008" t="str">
        <f>IF(S333=".",".",SUM($S333:S333))</f>
        <v>.</v>
      </c>
      <c r="AJ333" s="1009" t="str">
        <f>IF(T333=".",".",SUM($S333:T333))</f>
        <v>.</v>
      </c>
      <c r="AK333" s="1009" t="str">
        <f>IF(U333=".",".",SUM($S333:U333))</f>
        <v>.</v>
      </c>
      <c r="AL333" s="1009" t="str">
        <f>IF(V333=".",".",SUM($S333:V333))</f>
        <v>.</v>
      </c>
      <c r="AM333" s="1009" t="str">
        <f>IF(W333=".",".",SUM($S333:W333))</f>
        <v>.</v>
      </c>
      <c r="AN333" s="1009" t="str">
        <f>IF(X333=".",".",SUM($S333:X333))</f>
        <v>.</v>
      </c>
      <c r="AO333" s="1010" t="str">
        <f>IF(Y333=".",".",SUM($S333:Y333))</f>
        <v>.</v>
      </c>
      <c r="AP333" s="116"/>
      <c r="AQ333" s="1510" t="str">
        <f t="shared" si="167"/>
        <v>.</v>
      </c>
      <c r="AR333" s="1511" t="str">
        <f t="shared" si="167"/>
        <v>.</v>
      </c>
      <c r="AS333" s="1511" t="str">
        <f t="shared" si="167"/>
        <v>.</v>
      </c>
      <c r="AT333" s="1511" t="str">
        <f t="shared" si="167"/>
        <v>.</v>
      </c>
      <c r="AU333" s="1511" t="str">
        <f t="shared" si="167"/>
        <v>.</v>
      </c>
      <c r="AV333" s="1511" t="str">
        <f t="shared" si="167"/>
        <v>.</v>
      </c>
      <c r="AW333" s="1512" t="str">
        <f t="shared" si="167"/>
        <v>.</v>
      </c>
      <c r="AX333" s="327"/>
      <c r="AY333" s="116"/>
      <c r="AZ333" s="1474"/>
      <c r="BA333" s="1474"/>
      <c r="BB333" s="1474"/>
    </row>
    <row r="334" spans="1:54" s="189" customFormat="1" x14ac:dyDescent="0.2">
      <c r="A334" s="183"/>
      <c r="B334" s="325"/>
      <c r="C334" s="116"/>
      <c r="D334" s="116"/>
      <c r="E334" s="223"/>
      <c r="F334" s="223"/>
      <c r="G334" s="116"/>
      <c r="H334" s="116"/>
      <c r="I334" s="116"/>
      <c r="J334" s="116"/>
      <c r="K334" s="116"/>
      <c r="L334" s="116"/>
      <c r="M334" s="333"/>
      <c r="N334" s="116"/>
      <c r="O334" s="116"/>
      <c r="P334" s="116"/>
      <c r="Q334" s="101"/>
      <c r="R334" s="325"/>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327"/>
      <c r="AY334" s="116"/>
      <c r="AZ334" s="1474"/>
      <c r="BA334" s="1474"/>
      <c r="BB334" s="1474"/>
    </row>
    <row r="335" spans="1:54" s="189" customFormat="1" x14ac:dyDescent="0.2">
      <c r="A335" s="183"/>
      <c r="B335" s="325"/>
      <c r="C335" s="116"/>
      <c r="D335" s="116"/>
      <c r="E335" s="223"/>
      <c r="F335" s="223"/>
      <c r="G335" s="116"/>
      <c r="H335" s="116"/>
      <c r="I335" s="116"/>
      <c r="J335" s="116"/>
      <c r="K335" s="116"/>
      <c r="L335" s="116"/>
      <c r="M335" s="333"/>
      <c r="N335" s="116"/>
      <c r="O335" s="116"/>
      <c r="P335" s="116"/>
      <c r="Q335" s="101"/>
      <c r="R335" s="325"/>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327"/>
      <c r="AY335" s="116"/>
      <c r="AZ335" s="1474"/>
      <c r="BA335" s="1474"/>
      <c r="BB335" s="1474"/>
    </row>
    <row r="336" spans="1:54" s="189" customFormat="1" x14ac:dyDescent="0.2">
      <c r="A336" s="183"/>
      <c r="B336" s="325"/>
      <c r="C336" s="144"/>
      <c r="D336" s="116"/>
      <c r="E336" s="223"/>
      <c r="F336" s="223"/>
      <c r="G336" s="116"/>
      <c r="H336" s="116"/>
      <c r="I336" s="116"/>
      <c r="J336" s="116"/>
      <c r="K336" s="116"/>
      <c r="L336" s="116"/>
      <c r="M336" s="333"/>
      <c r="N336" s="116"/>
      <c r="O336" s="116"/>
      <c r="P336" s="116"/>
      <c r="Q336" s="101"/>
      <c r="R336" s="325"/>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327"/>
      <c r="AY336" s="116"/>
      <c r="AZ336" s="1474"/>
      <c r="BA336" s="1474"/>
      <c r="BB336" s="1474"/>
    </row>
    <row r="337" spans="1:54" s="189" customFormat="1" x14ac:dyDescent="0.2">
      <c r="A337" s="183"/>
      <c r="B337" s="325"/>
      <c r="C337" s="116"/>
      <c r="D337" s="116"/>
      <c r="E337" s="223"/>
      <c r="F337" s="223"/>
      <c r="G337" s="116"/>
      <c r="H337" s="116"/>
      <c r="I337" s="116"/>
      <c r="J337" s="116"/>
      <c r="K337" s="116"/>
      <c r="L337" s="116"/>
      <c r="M337" s="333"/>
      <c r="N337" s="116"/>
      <c r="O337" s="116"/>
      <c r="P337" s="116"/>
      <c r="Q337" s="101"/>
      <c r="R337" s="325"/>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327"/>
      <c r="AY337" s="116"/>
      <c r="AZ337" s="1474"/>
      <c r="BA337" s="1474"/>
      <c r="BB337" s="1474"/>
    </row>
    <row r="338" spans="1:54" s="189" customFormat="1" ht="15" x14ac:dyDescent="0.25">
      <c r="A338" s="183"/>
      <c r="B338" s="325"/>
      <c r="C338" s="273" t="s">
        <v>36</v>
      </c>
      <c r="D338" s="274"/>
      <c r="E338" s="840"/>
      <c r="F338" s="844" t="str">
        <f>$H$21</f>
        <v>$ nominal per year</v>
      </c>
      <c r="G338" s="275"/>
      <c r="H338" s="275"/>
      <c r="I338" s="275"/>
      <c r="J338" s="275" t="str">
        <f>$F$3</f>
        <v>.</v>
      </c>
      <c r="K338" s="275"/>
      <c r="L338" s="276"/>
      <c r="M338" s="333"/>
      <c r="N338" s="116"/>
      <c r="O338" s="116"/>
      <c r="P338" s="116"/>
      <c r="Q338" s="101"/>
      <c r="R338" s="325"/>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327"/>
      <c r="AY338" s="116"/>
      <c r="AZ338" s="1474"/>
      <c r="BA338" s="1474"/>
      <c r="BB338" s="1474"/>
    </row>
    <row r="339" spans="1:54" s="189" customFormat="1" x14ac:dyDescent="0.2">
      <c r="A339" s="183"/>
      <c r="B339" s="325"/>
      <c r="C339" s="277" t="s">
        <v>0</v>
      </c>
      <c r="D339" s="278"/>
      <c r="E339" s="842"/>
      <c r="F339" s="845"/>
      <c r="G339" s="279"/>
      <c r="H339" s="279"/>
      <c r="I339" s="279"/>
      <c r="J339" s="279"/>
      <c r="K339" s="279"/>
      <c r="L339" s="280"/>
      <c r="M339" s="333"/>
      <c r="N339" s="116"/>
      <c r="O339" s="116"/>
      <c r="P339" s="116"/>
      <c r="Q339" s="101"/>
      <c r="R339" s="325"/>
      <c r="S339" s="1011" t="str">
        <f>S$21</f>
        <v>Annual increases (nominal $ per year)</v>
      </c>
      <c r="T339" s="116"/>
      <c r="U339" s="116"/>
      <c r="V339" s="116"/>
      <c r="W339" s="116"/>
      <c r="X339" s="116"/>
      <c r="Y339" s="116"/>
      <c r="Z339" s="116"/>
      <c r="AA339" s="1011" t="str">
        <f>AA$21</f>
        <v>Annual increases (%)</v>
      </c>
      <c r="AB339" s="116"/>
      <c r="AC339" s="116"/>
      <c r="AD339" s="116"/>
      <c r="AE339" s="116"/>
      <c r="AF339" s="116"/>
      <c r="AG339" s="116"/>
      <c r="AH339" s="116"/>
      <c r="AI339" s="1011" t="str">
        <f>AI$21</f>
        <v>Cumulative increases (nominal $ per year)</v>
      </c>
      <c r="AJ339" s="116"/>
      <c r="AK339" s="116"/>
      <c r="AL339" s="116"/>
      <c r="AM339" s="116"/>
      <c r="AN339" s="116"/>
      <c r="AO339" s="116"/>
      <c r="AP339" s="116"/>
      <c r="AQ339" s="1011" t="str">
        <f>AQ$21</f>
        <v>Cumulative increases (%)</v>
      </c>
      <c r="AR339" s="116"/>
      <c r="AS339" s="116"/>
      <c r="AT339" s="116"/>
      <c r="AU339" s="116"/>
      <c r="AV339" s="116"/>
      <c r="AW339" s="116"/>
      <c r="AX339" s="327"/>
      <c r="AY339" s="116"/>
      <c r="AZ339" s="1474"/>
      <c r="BA339" s="1474"/>
      <c r="BB339" s="1474"/>
    </row>
    <row r="340" spans="1:54" s="189" customFormat="1" ht="39" customHeight="1" x14ac:dyDescent="0.2">
      <c r="A340" s="183"/>
      <c r="B340" s="325"/>
      <c r="C340" s="265" t="s">
        <v>27</v>
      </c>
      <c r="D340" s="266"/>
      <c r="E340" s="264" t="s">
        <v>346</v>
      </c>
      <c r="F340" s="264" t="s">
        <v>28</v>
      </c>
      <c r="G340" s="264" t="s">
        <v>29</v>
      </c>
      <c r="H340" s="264" t="s">
        <v>30</v>
      </c>
      <c r="I340" s="264" t="s">
        <v>31</v>
      </c>
      <c r="J340" s="264" t="s">
        <v>32</v>
      </c>
      <c r="K340" s="264" t="s">
        <v>33</v>
      </c>
      <c r="L340" s="264" t="s">
        <v>34</v>
      </c>
      <c r="M340" s="333"/>
      <c r="N340" s="116"/>
      <c r="O340" s="116"/>
      <c r="P340" s="116"/>
      <c r="Q340" s="101"/>
      <c r="R340" s="325"/>
      <c r="S340" s="996" t="str">
        <f>C338</f>
        <v>Sewerage Services - Annual Charge</v>
      </c>
      <c r="T340" s="387"/>
      <c r="U340" s="387"/>
      <c r="V340" s="387"/>
      <c r="W340" s="387"/>
      <c r="X340" s="387"/>
      <c r="Y340" s="388"/>
      <c r="Z340" s="116"/>
      <c r="AA340" s="1485" t="str">
        <f>$S340</f>
        <v>Sewerage Services - Annual Charge</v>
      </c>
      <c r="AB340" s="387"/>
      <c r="AC340" s="387"/>
      <c r="AD340" s="387"/>
      <c r="AE340" s="387"/>
      <c r="AF340" s="387"/>
      <c r="AG340" s="388"/>
      <c r="AH340" s="116"/>
      <c r="AI340" s="1485" t="str">
        <f>$S340</f>
        <v>Sewerage Services - Annual Charge</v>
      </c>
      <c r="AJ340" s="387"/>
      <c r="AK340" s="387"/>
      <c r="AL340" s="387"/>
      <c r="AM340" s="387"/>
      <c r="AN340" s="387"/>
      <c r="AO340" s="388"/>
      <c r="AP340" s="116"/>
      <c r="AQ340" s="1485" t="str">
        <f>$S340</f>
        <v>Sewerage Services - Annual Charge</v>
      </c>
      <c r="AR340" s="387"/>
      <c r="AS340" s="387"/>
      <c r="AT340" s="387"/>
      <c r="AU340" s="387"/>
      <c r="AV340" s="387"/>
      <c r="AW340" s="388"/>
      <c r="AX340" s="327"/>
      <c r="AY340" s="116"/>
      <c r="AZ340" s="1474"/>
      <c r="BA340" s="1474"/>
      <c r="BB340" s="1474"/>
    </row>
    <row r="341" spans="1:54" s="189" customFormat="1" x14ac:dyDescent="0.2">
      <c r="A341" s="183"/>
      <c r="B341" s="325"/>
      <c r="C341" s="125"/>
      <c r="D341" s="126"/>
      <c r="E341" s="208" t="str">
        <f>E313</f>
        <v>2020-21</v>
      </c>
      <c r="F341" s="208" t="str">
        <f t="shared" ref="F341:L341" si="168">F313</f>
        <v>2021-22</v>
      </c>
      <c r="G341" s="208" t="str">
        <f t="shared" si="168"/>
        <v>2022-23</v>
      </c>
      <c r="H341" s="208" t="str">
        <f t="shared" si="168"/>
        <v>2023-24</v>
      </c>
      <c r="I341" s="208" t="str">
        <f t="shared" si="168"/>
        <v>2024-25</v>
      </c>
      <c r="J341" s="208" t="str">
        <f t="shared" si="168"/>
        <v>2025-26</v>
      </c>
      <c r="K341" s="208" t="str">
        <f t="shared" si="168"/>
        <v>2026-27</v>
      </c>
      <c r="L341" s="208" t="str">
        <f t="shared" si="168"/>
        <v>2027-28</v>
      </c>
      <c r="M341" s="333"/>
      <c r="N341" s="116"/>
      <c r="O341" s="116"/>
      <c r="P341" s="116"/>
      <c r="Q341" s="101"/>
      <c r="R341" s="325"/>
      <c r="S341" s="997" t="str">
        <f>S$23</f>
        <v>Year 1</v>
      </c>
      <c r="T341" s="998" t="str">
        <f t="shared" ref="T341:Y341" si="169">T$23</f>
        <v>Year 2</v>
      </c>
      <c r="U341" s="998" t="str">
        <f t="shared" si="169"/>
        <v>Year 3</v>
      </c>
      <c r="V341" s="998" t="str">
        <f t="shared" si="169"/>
        <v>Year 4</v>
      </c>
      <c r="W341" s="998" t="str">
        <f t="shared" si="169"/>
        <v>Year 5</v>
      </c>
      <c r="X341" s="998" t="str">
        <f t="shared" si="169"/>
        <v>Year 6</v>
      </c>
      <c r="Y341" s="999" t="str">
        <f t="shared" si="169"/>
        <v>Year 7</v>
      </c>
      <c r="Z341" s="112"/>
      <c r="AA341" s="997" t="str">
        <f t="shared" ref="AA341:AG341" si="170">AA$23</f>
        <v>Year 1</v>
      </c>
      <c r="AB341" s="998" t="str">
        <f t="shared" si="170"/>
        <v>Year 2</v>
      </c>
      <c r="AC341" s="998" t="str">
        <f t="shared" si="170"/>
        <v>Year 3</v>
      </c>
      <c r="AD341" s="998" t="str">
        <f t="shared" si="170"/>
        <v>Year 4</v>
      </c>
      <c r="AE341" s="998" t="str">
        <f t="shared" si="170"/>
        <v>Year 5</v>
      </c>
      <c r="AF341" s="998" t="str">
        <f t="shared" si="170"/>
        <v>Year 6</v>
      </c>
      <c r="AG341" s="999" t="str">
        <f t="shared" si="170"/>
        <v>Year 7</v>
      </c>
      <c r="AH341" s="112"/>
      <c r="AI341" s="997" t="str">
        <f>AI$23</f>
        <v>Year 1</v>
      </c>
      <c r="AJ341" s="998" t="str">
        <f t="shared" ref="AJ341:AO341" si="171">AJ$23</f>
        <v>Year 2</v>
      </c>
      <c r="AK341" s="998" t="str">
        <f t="shared" si="171"/>
        <v>Year 3</v>
      </c>
      <c r="AL341" s="998" t="str">
        <f t="shared" si="171"/>
        <v>Year 4</v>
      </c>
      <c r="AM341" s="998" t="str">
        <f t="shared" si="171"/>
        <v>Year 5</v>
      </c>
      <c r="AN341" s="998" t="str">
        <f t="shared" si="171"/>
        <v>Year 6</v>
      </c>
      <c r="AO341" s="999" t="str">
        <f t="shared" si="171"/>
        <v>Year 7</v>
      </c>
      <c r="AP341" s="112"/>
      <c r="AQ341" s="997" t="str">
        <f>AQ$23</f>
        <v>Year 1</v>
      </c>
      <c r="AR341" s="998" t="str">
        <f t="shared" ref="AR341:AW341" si="172">AR$23</f>
        <v>Year 2</v>
      </c>
      <c r="AS341" s="998" t="str">
        <f t="shared" si="172"/>
        <v>Year 3</v>
      </c>
      <c r="AT341" s="998" t="str">
        <f t="shared" si="172"/>
        <v>Year 4</v>
      </c>
      <c r="AU341" s="998" t="str">
        <f t="shared" si="172"/>
        <v>Year 5</v>
      </c>
      <c r="AV341" s="998" t="str">
        <f t="shared" si="172"/>
        <v>Year 6</v>
      </c>
      <c r="AW341" s="999" t="str">
        <f t="shared" si="172"/>
        <v>Year 7</v>
      </c>
      <c r="AX341" s="327"/>
      <c r="AY341" s="116"/>
      <c r="AZ341" s="1474"/>
      <c r="BA341" s="1474"/>
      <c r="BB341" s="1474"/>
    </row>
    <row r="342" spans="1:54" s="189" customFormat="1" x14ac:dyDescent="0.2">
      <c r="A342" s="183"/>
      <c r="B342" s="325"/>
      <c r="C342" s="1027"/>
      <c r="D342" s="1023"/>
      <c r="E342" s="877"/>
      <c r="F342" s="877"/>
      <c r="G342" s="873"/>
      <c r="H342" s="873"/>
      <c r="I342" s="873"/>
      <c r="J342" s="873"/>
      <c r="K342" s="873"/>
      <c r="L342" s="873"/>
      <c r="M342" s="333"/>
      <c r="N342" s="116"/>
      <c r="O342" s="116"/>
      <c r="P342" s="116"/>
      <c r="Q342" s="101"/>
      <c r="R342" s="325"/>
      <c r="S342" s="1003" t="str">
        <f t="shared" ref="S342:Y361" si="173">IF(F342="",".",F342-E342)</f>
        <v>.</v>
      </c>
      <c r="T342" s="1004" t="str">
        <f t="shared" si="173"/>
        <v>.</v>
      </c>
      <c r="U342" s="1004" t="str">
        <f t="shared" si="173"/>
        <v>.</v>
      </c>
      <c r="V342" s="1004" t="str">
        <f t="shared" si="173"/>
        <v>.</v>
      </c>
      <c r="W342" s="1004" t="str">
        <f t="shared" si="173"/>
        <v>.</v>
      </c>
      <c r="X342" s="1004" t="str">
        <f t="shared" si="173"/>
        <v>.</v>
      </c>
      <c r="Y342" s="1005" t="str">
        <f t="shared" si="173"/>
        <v>.</v>
      </c>
      <c r="Z342" s="116"/>
      <c r="AA342" s="1507" t="str">
        <f t="shared" ref="AA342:AG361" si="174">IFERROR(F342/E342-1,".")</f>
        <v>.</v>
      </c>
      <c r="AB342" s="1508" t="str">
        <f t="shared" si="174"/>
        <v>.</v>
      </c>
      <c r="AC342" s="1508" t="str">
        <f t="shared" si="174"/>
        <v>.</v>
      </c>
      <c r="AD342" s="1508" t="str">
        <f t="shared" si="174"/>
        <v>.</v>
      </c>
      <c r="AE342" s="1508" t="str">
        <f t="shared" si="174"/>
        <v>.</v>
      </c>
      <c r="AF342" s="1508" t="str">
        <f t="shared" si="174"/>
        <v>.</v>
      </c>
      <c r="AG342" s="1509" t="str">
        <f t="shared" si="174"/>
        <v>.</v>
      </c>
      <c r="AH342" s="116"/>
      <c r="AI342" s="1003" t="str">
        <f>IF(S342=".",".",SUM($S342:S342))</f>
        <v>.</v>
      </c>
      <c r="AJ342" s="1004" t="str">
        <f>IF(T342=".",".",SUM($S342:T342))</f>
        <v>.</v>
      </c>
      <c r="AK342" s="1004" t="str">
        <f>IF(U342=".",".",SUM($S342:U342))</f>
        <v>.</v>
      </c>
      <c r="AL342" s="1004" t="str">
        <f>IF(V342=".",".",SUM($S342:V342))</f>
        <v>.</v>
      </c>
      <c r="AM342" s="1004" t="str">
        <f>IF(W342=".",".",SUM($S342:W342))</f>
        <v>.</v>
      </c>
      <c r="AN342" s="1004" t="str">
        <f>IF(X342=".",".",SUM($S342:X342))</f>
        <v>.</v>
      </c>
      <c r="AO342" s="1005" t="str">
        <f>IF(Y342=".",".",SUM($S342:Y342))</f>
        <v>.</v>
      </c>
      <c r="AP342" s="116"/>
      <c r="AQ342" s="1507" t="str">
        <f t="shared" ref="AQ342:AW361" si="175">IFERROR(F342/$E342-1,".")</f>
        <v>.</v>
      </c>
      <c r="AR342" s="1508" t="str">
        <f t="shared" si="175"/>
        <v>.</v>
      </c>
      <c r="AS342" s="1508" t="str">
        <f t="shared" si="175"/>
        <v>.</v>
      </c>
      <c r="AT342" s="1508" t="str">
        <f t="shared" si="175"/>
        <v>.</v>
      </c>
      <c r="AU342" s="1508" t="str">
        <f t="shared" si="175"/>
        <v>.</v>
      </c>
      <c r="AV342" s="1508" t="str">
        <f t="shared" si="175"/>
        <v>.</v>
      </c>
      <c r="AW342" s="1509" t="str">
        <f t="shared" si="175"/>
        <v>.</v>
      </c>
      <c r="AX342" s="327"/>
      <c r="AY342" s="116"/>
      <c r="AZ342" s="1474"/>
      <c r="BA342" s="1474"/>
      <c r="BB342" s="1474"/>
    </row>
    <row r="343" spans="1:54" s="189" customFormat="1" x14ac:dyDescent="0.2">
      <c r="A343" s="183"/>
      <c r="B343" s="325"/>
      <c r="C343" s="1028"/>
      <c r="D343" s="1024"/>
      <c r="E343" s="878"/>
      <c r="F343" s="878"/>
      <c r="G343" s="874"/>
      <c r="H343" s="874"/>
      <c r="I343" s="874"/>
      <c r="J343" s="874"/>
      <c r="K343" s="874"/>
      <c r="L343" s="874"/>
      <c r="M343" s="333"/>
      <c r="N343" s="116"/>
      <c r="O343" s="116"/>
      <c r="P343" s="116"/>
      <c r="Q343" s="101"/>
      <c r="R343" s="325"/>
      <c r="S343" s="1003" t="str">
        <f t="shared" si="173"/>
        <v>.</v>
      </c>
      <c r="T343" s="1004" t="str">
        <f t="shared" si="173"/>
        <v>.</v>
      </c>
      <c r="U343" s="1004" t="str">
        <f t="shared" si="173"/>
        <v>.</v>
      </c>
      <c r="V343" s="1004" t="str">
        <f t="shared" si="173"/>
        <v>.</v>
      </c>
      <c r="W343" s="1004" t="str">
        <f t="shared" si="173"/>
        <v>.</v>
      </c>
      <c r="X343" s="1004" t="str">
        <f t="shared" si="173"/>
        <v>.</v>
      </c>
      <c r="Y343" s="1005" t="str">
        <f t="shared" si="173"/>
        <v>.</v>
      </c>
      <c r="Z343" s="116"/>
      <c r="AA343" s="1507" t="str">
        <f t="shared" si="174"/>
        <v>.</v>
      </c>
      <c r="AB343" s="1508" t="str">
        <f t="shared" si="174"/>
        <v>.</v>
      </c>
      <c r="AC343" s="1508" t="str">
        <f t="shared" si="174"/>
        <v>.</v>
      </c>
      <c r="AD343" s="1508" t="str">
        <f t="shared" si="174"/>
        <v>.</v>
      </c>
      <c r="AE343" s="1508" t="str">
        <f t="shared" si="174"/>
        <v>.</v>
      </c>
      <c r="AF343" s="1508" t="str">
        <f t="shared" si="174"/>
        <v>.</v>
      </c>
      <c r="AG343" s="1509" t="str">
        <f t="shared" si="174"/>
        <v>.</v>
      </c>
      <c r="AH343" s="116"/>
      <c r="AI343" s="1003" t="str">
        <f>IF(S343=".",".",SUM($S343:S343))</f>
        <v>.</v>
      </c>
      <c r="AJ343" s="1004" t="str">
        <f>IF(T343=".",".",SUM($S343:T343))</f>
        <v>.</v>
      </c>
      <c r="AK343" s="1004" t="str">
        <f>IF(U343=".",".",SUM($S343:U343))</f>
        <v>.</v>
      </c>
      <c r="AL343" s="1004" t="str">
        <f>IF(V343=".",".",SUM($S343:V343))</f>
        <v>.</v>
      </c>
      <c r="AM343" s="1004" t="str">
        <f>IF(W343=".",".",SUM($S343:W343))</f>
        <v>.</v>
      </c>
      <c r="AN343" s="1004" t="str">
        <f>IF(X343=".",".",SUM($S343:X343))</f>
        <v>.</v>
      </c>
      <c r="AO343" s="1005" t="str">
        <f>IF(Y343=".",".",SUM($S343:Y343))</f>
        <v>.</v>
      </c>
      <c r="AP343" s="116"/>
      <c r="AQ343" s="1507" t="str">
        <f t="shared" si="175"/>
        <v>.</v>
      </c>
      <c r="AR343" s="1508" t="str">
        <f t="shared" si="175"/>
        <v>.</v>
      </c>
      <c r="AS343" s="1508" t="str">
        <f t="shared" si="175"/>
        <v>.</v>
      </c>
      <c r="AT343" s="1508" t="str">
        <f t="shared" si="175"/>
        <v>.</v>
      </c>
      <c r="AU343" s="1508" t="str">
        <f t="shared" si="175"/>
        <v>.</v>
      </c>
      <c r="AV343" s="1508" t="str">
        <f t="shared" si="175"/>
        <v>.</v>
      </c>
      <c r="AW343" s="1509" t="str">
        <f t="shared" si="175"/>
        <v>.</v>
      </c>
      <c r="AX343" s="327"/>
      <c r="AY343" s="116"/>
      <c r="AZ343" s="1474"/>
      <c r="BA343" s="1474"/>
      <c r="BB343" s="1474"/>
    </row>
    <row r="344" spans="1:54" s="189" customFormat="1" x14ac:dyDescent="0.2">
      <c r="A344" s="183"/>
      <c r="B344" s="325"/>
      <c r="C344" s="1028"/>
      <c r="D344" s="1024"/>
      <c r="E344" s="878"/>
      <c r="F344" s="878"/>
      <c r="G344" s="874"/>
      <c r="H344" s="874"/>
      <c r="I344" s="874"/>
      <c r="J344" s="874"/>
      <c r="K344" s="874"/>
      <c r="L344" s="874"/>
      <c r="M344" s="333"/>
      <c r="N344" s="116"/>
      <c r="O344" s="116"/>
      <c r="P344" s="116"/>
      <c r="Q344" s="101"/>
      <c r="R344" s="325"/>
      <c r="S344" s="1003" t="str">
        <f t="shared" si="173"/>
        <v>.</v>
      </c>
      <c r="T344" s="1004" t="str">
        <f t="shared" si="173"/>
        <v>.</v>
      </c>
      <c r="U344" s="1004" t="str">
        <f t="shared" si="173"/>
        <v>.</v>
      </c>
      <c r="V344" s="1004" t="str">
        <f t="shared" si="173"/>
        <v>.</v>
      </c>
      <c r="W344" s="1004" t="str">
        <f t="shared" si="173"/>
        <v>.</v>
      </c>
      <c r="X344" s="1004" t="str">
        <f t="shared" si="173"/>
        <v>.</v>
      </c>
      <c r="Y344" s="1005" t="str">
        <f t="shared" si="173"/>
        <v>.</v>
      </c>
      <c r="Z344" s="116"/>
      <c r="AA344" s="1507" t="str">
        <f t="shared" si="174"/>
        <v>.</v>
      </c>
      <c r="AB344" s="1508" t="str">
        <f t="shared" si="174"/>
        <v>.</v>
      </c>
      <c r="AC344" s="1508" t="str">
        <f t="shared" si="174"/>
        <v>.</v>
      </c>
      <c r="AD344" s="1508" t="str">
        <f t="shared" si="174"/>
        <v>.</v>
      </c>
      <c r="AE344" s="1508" t="str">
        <f t="shared" si="174"/>
        <v>.</v>
      </c>
      <c r="AF344" s="1508" t="str">
        <f t="shared" si="174"/>
        <v>.</v>
      </c>
      <c r="AG344" s="1509" t="str">
        <f t="shared" si="174"/>
        <v>.</v>
      </c>
      <c r="AH344" s="116"/>
      <c r="AI344" s="1003" t="str">
        <f>IF(S344=".",".",SUM($S344:S344))</f>
        <v>.</v>
      </c>
      <c r="AJ344" s="1004" t="str">
        <f>IF(T344=".",".",SUM($S344:T344))</f>
        <v>.</v>
      </c>
      <c r="AK344" s="1004" t="str">
        <f>IF(U344=".",".",SUM($S344:U344))</f>
        <v>.</v>
      </c>
      <c r="AL344" s="1004" t="str">
        <f>IF(V344=".",".",SUM($S344:V344))</f>
        <v>.</v>
      </c>
      <c r="AM344" s="1004" t="str">
        <f>IF(W344=".",".",SUM($S344:W344))</f>
        <v>.</v>
      </c>
      <c r="AN344" s="1004" t="str">
        <f>IF(X344=".",".",SUM($S344:X344))</f>
        <v>.</v>
      </c>
      <c r="AO344" s="1005" t="str">
        <f>IF(Y344=".",".",SUM($S344:Y344))</f>
        <v>.</v>
      </c>
      <c r="AP344" s="116"/>
      <c r="AQ344" s="1507" t="str">
        <f t="shared" si="175"/>
        <v>.</v>
      </c>
      <c r="AR344" s="1508" t="str">
        <f t="shared" si="175"/>
        <v>.</v>
      </c>
      <c r="AS344" s="1508" t="str">
        <f t="shared" si="175"/>
        <v>.</v>
      </c>
      <c r="AT344" s="1508" t="str">
        <f t="shared" si="175"/>
        <v>.</v>
      </c>
      <c r="AU344" s="1508" t="str">
        <f t="shared" si="175"/>
        <v>.</v>
      </c>
      <c r="AV344" s="1508" t="str">
        <f t="shared" si="175"/>
        <v>.</v>
      </c>
      <c r="AW344" s="1509" t="str">
        <f t="shared" si="175"/>
        <v>.</v>
      </c>
      <c r="AX344" s="327"/>
      <c r="AY344" s="116"/>
      <c r="AZ344" s="1474"/>
      <c r="BA344" s="1474"/>
      <c r="BB344" s="1474"/>
    </row>
    <row r="345" spans="1:54" s="189" customFormat="1" x14ac:dyDescent="0.2">
      <c r="A345" s="183"/>
      <c r="B345" s="325"/>
      <c r="C345" s="1028"/>
      <c r="D345" s="1024"/>
      <c r="E345" s="878"/>
      <c r="F345" s="878"/>
      <c r="G345" s="874"/>
      <c r="H345" s="874"/>
      <c r="I345" s="874"/>
      <c r="J345" s="874"/>
      <c r="K345" s="874"/>
      <c r="L345" s="874"/>
      <c r="M345" s="333"/>
      <c r="N345" s="116"/>
      <c r="O345" s="116"/>
      <c r="P345" s="116"/>
      <c r="Q345" s="101"/>
      <c r="R345" s="325"/>
      <c r="S345" s="1003" t="str">
        <f t="shared" si="173"/>
        <v>.</v>
      </c>
      <c r="T345" s="1004" t="str">
        <f t="shared" si="173"/>
        <v>.</v>
      </c>
      <c r="U345" s="1004" t="str">
        <f t="shared" si="173"/>
        <v>.</v>
      </c>
      <c r="V345" s="1004" t="str">
        <f t="shared" si="173"/>
        <v>.</v>
      </c>
      <c r="W345" s="1004" t="str">
        <f t="shared" si="173"/>
        <v>.</v>
      </c>
      <c r="X345" s="1004" t="str">
        <f t="shared" si="173"/>
        <v>.</v>
      </c>
      <c r="Y345" s="1005" t="str">
        <f t="shared" si="173"/>
        <v>.</v>
      </c>
      <c r="Z345" s="116"/>
      <c r="AA345" s="1507" t="str">
        <f t="shared" si="174"/>
        <v>.</v>
      </c>
      <c r="AB345" s="1508" t="str">
        <f t="shared" si="174"/>
        <v>.</v>
      </c>
      <c r="AC345" s="1508" t="str">
        <f t="shared" si="174"/>
        <v>.</v>
      </c>
      <c r="AD345" s="1508" t="str">
        <f t="shared" si="174"/>
        <v>.</v>
      </c>
      <c r="AE345" s="1508" t="str">
        <f t="shared" si="174"/>
        <v>.</v>
      </c>
      <c r="AF345" s="1508" t="str">
        <f t="shared" si="174"/>
        <v>.</v>
      </c>
      <c r="AG345" s="1509" t="str">
        <f t="shared" si="174"/>
        <v>.</v>
      </c>
      <c r="AH345" s="116"/>
      <c r="AI345" s="1003" t="str">
        <f>IF(S345=".",".",SUM($S345:S345))</f>
        <v>.</v>
      </c>
      <c r="AJ345" s="1004" t="str">
        <f>IF(T345=".",".",SUM($S345:T345))</f>
        <v>.</v>
      </c>
      <c r="AK345" s="1004" t="str">
        <f>IF(U345=".",".",SUM($S345:U345))</f>
        <v>.</v>
      </c>
      <c r="AL345" s="1004" t="str">
        <f>IF(V345=".",".",SUM($S345:V345))</f>
        <v>.</v>
      </c>
      <c r="AM345" s="1004" t="str">
        <f>IF(W345=".",".",SUM($S345:W345))</f>
        <v>.</v>
      </c>
      <c r="AN345" s="1004" t="str">
        <f>IF(X345=".",".",SUM($S345:X345))</f>
        <v>.</v>
      </c>
      <c r="AO345" s="1005" t="str">
        <f>IF(Y345=".",".",SUM($S345:Y345))</f>
        <v>.</v>
      </c>
      <c r="AP345" s="116"/>
      <c r="AQ345" s="1507" t="str">
        <f t="shared" si="175"/>
        <v>.</v>
      </c>
      <c r="AR345" s="1508" t="str">
        <f t="shared" si="175"/>
        <v>.</v>
      </c>
      <c r="AS345" s="1508" t="str">
        <f t="shared" si="175"/>
        <v>.</v>
      </c>
      <c r="AT345" s="1508" t="str">
        <f t="shared" si="175"/>
        <v>.</v>
      </c>
      <c r="AU345" s="1508" t="str">
        <f t="shared" si="175"/>
        <v>.</v>
      </c>
      <c r="AV345" s="1508" t="str">
        <f t="shared" si="175"/>
        <v>.</v>
      </c>
      <c r="AW345" s="1509" t="str">
        <f t="shared" si="175"/>
        <v>.</v>
      </c>
      <c r="AX345" s="327"/>
      <c r="AY345" s="116"/>
      <c r="AZ345" s="1474"/>
      <c r="BA345" s="1474"/>
      <c r="BB345" s="1474"/>
    </row>
    <row r="346" spans="1:54" s="189" customFormat="1" x14ac:dyDescent="0.2">
      <c r="A346" s="183"/>
      <c r="B346" s="325"/>
      <c r="C346" s="1028"/>
      <c r="D346" s="1024"/>
      <c r="E346" s="878"/>
      <c r="F346" s="878"/>
      <c r="G346" s="874"/>
      <c r="H346" s="874"/>
      <c r="I346" s="874"/>
      <c r="J346" s="874"/>
      <c r="K346" s="874"/>
      <c r="L346" s="874"/>
      <c r="M346" s="333"/>
      <c r="N346" s="116"/>
      <c r="O346" s="116"/>
      <c r="P346" s="116"/>
      <c r="Q346" s="101"/>
      <c r="R346" s="325"/>
      <c r="S346" s="1003" t="str">
        <f t="shared" si="173"/>
        <v>.</v>
      </c>
      <c r="T346" s="1004" t="str">
        <f t="shared" si="173"/>
        <v>.</v>
      </c>
      <c r="U346" s="1004" t="str">
        <f t="shared" si="173"/>
        <v>.</v>
      </c>
      <c r="V346" s="1004" t="str">
        <f t="shared" si="173"/>
        <v>.</v>
      </c>
      <c r="W346" s="1004" t="str">
        <f t="shared" si="173"/>
        <v>.</v>
      </c>
      <c r="X346" s="1004" t="str">
        <f t="shared" si="173"/>
        <v>.</v>
      </c>
      <c r="Y346" s="1005" t="str">
        <f t="shared" si="173"/>
        <v>.</v>
      </c>
      <c r="Z346" s="116"/>
      <c r="AA346" s="1507" t="str">
        <f t="shared" si="174"/>
        <v>.</v>
      </c>
      <c r="AB346" s="1508" t="str">
        <f t="shared" si="174"/>
        <v>.</v>
      </c>
      <c r="AC346" s="1508" t="str">
        <f t="shared" si="174"/>
        <v>.</v>
      </c>
      <c r="AD346" s="1508" t="str">
        <f t="shared" si="174"/>
        <v>.</v>
      </c>
      <c r="AE346" s="1508" t="str">
        <f t="shared" si="174"/>
        <v>.</v>
      </c>
      <c r="AF346" s="1508" t="str">
        <f t="shared" si="174"/>
        <v>.</v>
      </c>
      <c r="AG346" s="1509" t="str">
        <f t="shared" si="174"/>
        <v>.</v>
      </c>
      <c r="AH346" s="116"/>
      <c r="AI346" s="1003" t="str">
        <f>IF(S346=".",".",SUM($S346:S346))</f>
        <v>.</v>
      </c>
      <c r="AJ346" s="1004" t="str">
        <f>IF(T346=".",".",SUM($S346:T346))</f>
        <v>.</v>
      </c>
      <c r="AK346" s="1004" t="str">
        <f>IF(U346=".",".",SUM($S346:U346))</f>
        <v>.</v>
      </c>
      <c r="AL346" s="1004" t="str">
        <f>IF(V346=".",".",SUM($S346:V346))</f>
        <v>.</v>
      </c>
      <c r="AM346" s="1004" t="str">
        <f>IF(W346=".",".",SUM($S346:W346))</f>
        <v>.</v>
      </c>
      <c r="AN346" s="1004" t="str">
        <f>IF(X346=".",".",SUM($S346:X346))</f>
        <v>.</v>
      </c>
      <c r="AO346" s="1005" t="str">
        <f>IF(Y346=".",".",SUM($S346:Y346))</f>
        <v>.</v>
      </c>
      <c r="AP346" s="116"/>
      <c r="AQ346" s="1507" t="str">
        <f t="shared" si="175"/>
        <v>.</v>
      </c>
      <c r="AR346" s="1508" t="str">
        <f t="shared" si="175"/>
        <v>.</v>
      </c>
      <c r="AS346" s="1508" t="str">
        <f t="shared" si="175"/>
        <v>.</v>
      </c>
      <c r="AT346" s="1508" t="str">
        <f t="shared" si="175"/>
        <v>.</v>
      </c>
      <c r="AU346" s="1508" t="str">
        <f t="shared" si="175"/>
        <v>.</v>
      </c>
      <c r="AV346" s="1508" t="str">
        <f t="shared" si="175"/>
        <v>.</v>
      </c>
      <c r="AW346" s="1509" t="str">
        <f t="shared" si="175"/>
        <v>.</v>
      </c>
      <c r="AX346" s="327"/>
      <c r="AY346" s="116"/>
      <c r="AZ346" s="1474"/>
      <c r="BA346" s="1474"/>
      <c r="BB346" s="1474"/>
    </row>
    <row r="347" spans="1:54" s="189" customFormat="1" x14ac:dyDescent="0.2">
      <c r="A347" s="183"/>
      <c r="B347" s="325"/>
      <c r="C347" s="1028"/>
      <c r="D347" s="1024"/>
      <c r="E347" s="878"/>
      <c r="F347" s="878"/>
      <c r="G347" s="874"/>
      <c r="H347" s="874"/>
      <c r="I347" s="874"/>
      <c r="J347" s="874"/>
      <c r="K347" s="874"/>
      <c r="L347" s="874"/>
      <c r="M347" s="333"/>
      <c r="N347" s="116"/>
      <c r="O347" s="116"/>
      <c r="P347" s="116"/>
      <c r="Q347" s="101"/>
      <c r="R347" s="325"/>
      <c r="S347" s="1003" t="str">
        <f t="shared" si="173"/>
        <v>.</v>
      </c>
      <c r="T347" s="1004" t="str">
        <f t="shared" si="173"/>
        <v>.</v>
      </c>
      <c r="U347" s="1004" t="str">
        <f t="shared" si="173"/>
        <v>.</v>
      </c>
      <c r="V347" s="1004" t="str">
        <f t="shared" si="173"/>
        <v>.</v>
      </c>
      <c r="W347" s="1004" t="str">
        <f t="shared" si="173"/>
        <v>.</v>
      </c>
      <c r="X347" s="1004" t="str">
        <f t="shared" si="173"/>
        <v>.</v>
      </c>
      <c r="Y347" s="1005" t="str">
        <f t="shared" si="173"/>
        <v>.</v>
      </c>
      <c r="Z347" s="116"/>
      <c r="AA347" s="1507" t="str">
        <f t="shared" si="174"/>
        <v>.</v>
      </c>
      <c r="AB347" s="1508" t="str">
        <f t="shared" si="174"/>
        <v>.</v>
      </c>
      <c r="AC347" s="1508" t="str">
        <f t="shared" si="174"/>
        <v>.</v>
      </c>
      <c r="AD347" s="1508" t="str">
        <f t="shared" si="174"/>
        <v>.</v>
      </c>
      <c r="AE347" s="1508" t="str">
        <f t="shared" si="174"/>
        <v>.</v>
      </c>
      <c r="AF347" s="1508" t="str">
        <f t="shared" si="174"/>
        <v>.</v>
      </c>
      <c r="AG347" s="1509" t="str">
        <f t="shared" si="174"/>
        <v>.</v>
      </c>
      <c r="AH347" s="116"/>
      <c r="AI347" s="1003" t="str">
        <f>IF(S347=".",".",SUM($S347:S347))</f>
        <v>.</v>
      </c>
      <c r="AJ347" s="1004" t="str">
        <f>IF(T347=".",".",SUM($S347:T347))</f>
        <v>.</v>
      </c>
      <c r="AK347" s="1004" t="str">
        <f>IF(U347=".",".",SUM($S347:U347))</f>
        <v>.</v>
      </c>
      <c r="AL347" s="1004" t="str">
        <f>IF(V347=".",".",SUM($S347:V347))</f>
        <v>.</v>
      </c>
      <c r="AM347" s="1004" t="str">
        <f>IF(W347=".",".",SUM($S347:W347))</f>
        <v>.</v>
      </c>
      <c r="AN347" s="1004" t="str">
        <f>IF(X347=".",".",SUM($S347:X347))</f>
        <v>.</v>
      </c>
      <c r="AO347" s="1005" t="str">
        <f>IF(Y347=".",".",SUM($S347:Y347))</f>
        <v>.</v>
      </c>
      <c r="AP347" s="116"/>
      <c r="AQ347" s="1507" t="str">
        <f t="shared" si="175"/>
        <v>.</v>
      </c>
      <c r="AR347" s="1508" t="str">
        <f t="shared" si="175"/>
        <v>.</v>
      </c>
      <c r="AS347" s="1508" t="str">
        <f t="shared" si="175"/>
        <v>.</v>
      </c>
      <c r="AT347" s="1508" t="str">
        <f t="shared" si="175"/>
        <v>.</v>
      </c>
      <c r="AU347" s="1508" t="str">
        <f t="shared" si="175"/>
        <v>.</v>
      </c>
      <c r="AV347" s="1508" t="str">
        <f t="shared" si="175"/>
        <v>.</v>
      </c>
      <c r="AW347" s="1509" t="str">
        <f t="shared" si="175"/>
        <v>.</v>
      </c>
      <c r="AX347" s="327"/>
      <c r="AY347" s="116"/>
      <c r="AZ347" s="1474"/>
      <c r="BA347" s="1474"/>
      <c r="BB347" s="1474"/>
    </row>
    <row r="348" spans="1:54" s="189" customFormat="1" x14ac:dyDescent="0.2">
      <c r="A348" s="183"/>
      <c r="B348" s="325"/>
      <c r="C348" s="1028"/>
      <c r="D348" s="1024"/>
      <c r="E348" s="878"/>
      <c r="F348" s="878"/>
      <c r="G348" s="874"/>
      <c r="H348" s="874"/>
      <c r="I348" s="874"/>
      <c r="J348" s="874"/>
      <c r="K348" s="874"/>
      <c r="L348" s="874"/>
      <c r="M348" s="333"/>
      <c r="N348" s="116"/>
      <c r="O348" s="116"/>
      <c r="P348" s="116"/>
      <c r="Q348" s="101"/>
      <c r="R348" s="325"/>
      <c r="S348" s="1003" t="str">
        <f t="shared" si="173"/>
        <v>.</v>
      </c>
      <c r="T348" s="1004" t="str">
        <f t="shared" si="173"/>
        <v>.</v>
      </c>
      <c r="U348" s="1004" t="str">
        <f t="shared" si="173"/>
        <v>.</v>
      </c>
      <c r="V348" s="1004" t="str">
        <f t="shared" si="173"/>
        <v>.</v>
      </c>
      <c r="W348" s="1004" t="str">
        <f t="shared" si="173"/>
        <v>.</v>
      </c>
      <c r="X348" s="1004" t="str">
        <f t="shared" si="173"/>
        <v>.</v>
      </c>
      <c r="Y348" s="1005" t="str">
        <f t="shared" si="173"/>
        <v>.</v>
      </c>
      <c r="Z348" s="116"/>
      <c r="AA348" s="1507" t="str">
        <f t="shared" si="174"/>
        <v>.</v>
      </c>
      <c r="AB348" s="1508" t="str">
        <f t="shared" si="174"/>
        <v>.</v>
      </c>
      <c r="AC348" s="1508" t="str">
        <f t="shared" si="174"/>
        <v>.</v>
      </c>
      <c r="AD348" s="1508" t="str">
        <f t="shared" si="174"/>
        <v>.</v>
      </c>
      <c r="AE348" s="1508" t="str">
        <f t="shared" si="174"/>
        <v>.</v>
      </c>
      <c r="AF348" s="1508" t="str">
        <f t="shared" si="174"/>
        <v>.</v>
      </c>
      <c r="AG348" s="1509" t="str">
        <f t="shared" si="174"/>
        <v>.</v>
      </c>
      <c r="AH348" s="116"/>
      <c r="AI348" s="1003" t="str">
        <f>IF(S348=".",".",SUM($S348:S348))</f>
        <v>.</v>
      </c>
      <c r="AJ348" s="1004" t="str">
        <f>IF(T348=".",".",SUM($S348:T348))</f>
        <v>.</v>
      </c>
      <c r="AK348" s="1004" t="str">
        <f>IF(U348=".",".",SUM($S348:U348))</f>
        <v>.</v>
      </c>
      <c r="AL348" s="1004" t="str">
        <f>IF(V348=".",".",SUM($S348:V348))</f>
        <v>.</v>
      </c>
      <c r="AM348" s="1004" t="str">
        <f>IF(W348=".",".",SUM($S348:W348))</f>
        <v>.</v>
      </c>
      <c r="AN348" s="1004" t="str">
        <f>IF(X348=".",".",SUM($S348:X348))</f>
        <v>.</v>
      </c>
      <c r="AO348" s="1005" t="str">
        <f>IF(Y348=".",".",SUM($S348:Y348))</f>
        <v>.</v>
      </c>
      <c r="AP348" s="116"/>
      <c r="AQ348" s="1507" t="str">
        <f t="shared" si="175"/>
        <v>.</v>
      </c>
      <c r="AR348" s="1508" t="str">
        <f t="shared" si="175"/>
        <v>.</v>
      </c>
      <c r="AS348" s="1508" t="str">
        <f t="shared" si="175"/>
        <v>.</v>
      </c>
      <c r="AT348" s="1508" t="str">
        <f t="shared" si="175"/>
        <v>.</v>
      </c>
      <c r="AU348" s="1508" t="str">
        <f t="shared" si="175"/>
        <v>.</v>
      </c>
      <c r="AV348" s="1508" t="str">
        <f t="shared" si="175"/>
        <v>.</v>
      </c>
      <c r="AW348" s="1509" t="str">
        <f t="shared" si="175"/>
        <v>.</v>
      </c>
      <c r="AX348" s="327"/>
      <c r="AY348" s="116"/>
      <c r="AZ348" s="1474"/>
      <c r="BA348" s="1474"/>
      <c r="BB348" s="1474"/>
    </row>
    <row r="349" spans="1:54" s="189" customFormat="1" x14ac:dyDescent="0.2">
      <c r="A349" s="183"/>
      <c r="B349" s="325"/>
      <c r="C349" s="1028"/>
      <c r="D349" s="1024"/>
      <c r="E349" s="878"/>
      <c r="F349" s="878"/>
      <c r="G349" s="874"/>
      <c r="H349" s="874"/>
      <c r="I349" s="874"/>
      <c r="J349" s="874"/>
      <c r="K349" s="874"/>
      <c r="L349" s="874"/>
      <c r="M349" s="333"/>
      <c r="N349" s="116"/>
      <c r="O349" s="116"/>
      <c r="P349" s="116"/>
      <c r="Q349" s="101"/>
      <c r="R349" s="325"/>
      <c r="S349" s="1003" t="str">
        <f t="shared" si="173"/>
        <v>.</v>
      </c>
      <c r="T349" s="1004" t="str">
        <f t="shared" si="173"/>
        <v>.</v>
      </c>
      <c r="U349" s="1004" t="str">
        <f t="shared" si="173"/>
        <v>.</v>
      </c>
      <c r="V349" s="1004" t="str">
        <f t="shared" si="173"/>
        <v>.</v>
      </c>
      <c r="W349" s="1004" t="str">
        <f t="shared" si="173"/>
        <v>.</v>
      </c>
      <c r="X349" s="1004" t="str">
        <f t="shared" si="173"/>
        <v>.</v>
      </c>
      <c r="Y349" s="1005" t="str">
        <f t="shared" si="173"/>
        <v>.</v>
      </c>
      <c r="Z349" s="116"/>
      <c r="AA349" s="1507" t="str">
        <f t="shared" si="174"/>
        <v>.</v>
      </c>
      <c r="AB349" s="1508" t="str">
        <f t="shared" si="174"/>
        <v>.</v>
      </c>
      <c r="AC349" s="1508" t="str">
        <f t="shared" si="174"/>
        <v>.</v>
      </c>
      <c r="AD349" s="1508" t="str">
        <f t="shared" si="174"/>
        <v>.</v>
      </c>
      <c r="AE349" s="1508" t="str">
        <f t="shared" si="174"/>
        <v>.</v>
      </c>
      <c r="AF349" s="1508" t="str">
        <f t="shared" si="174"/>
        <v>.</v>
      </c>
      <c r="AG349" s="1509" t="str">
        <f t="shared" si="174"/>
        <v>.</v>
      </c>
      <c r="AH349" s="116"/>
      <c r="AI349" s="1003" t="str">
        <f>IF(S349=".",".",SUM($S349:S349))</f>
        <v>.</v>
      </c>
      <c r="AJ349" s="1004" t="str">
        <f>IF(T349=".",".",SUM($S349:T349))</f>
        <v>.</v>
      </c>
      <c r="AK349" s="1004" t="str">
        <f>IF(U349=".",".",SUM($S349:U349))</f>
        <v>.</v>
      </c>
      <c r="AL349" s="1004" t="str">
        <f>IF(V349=".",".",SUM($S349:V349))</f>
        <v>.</v>
      </c>
      <c r="AM349" s="1004" t="str">
        <f>IF(W349=".",".",SUM($S349:W349))</f>
        <v>.</v>
      </c>
      <c r="AN349" s="1004" t="str">
        <f>IF(X349=".",".",SUM($S349:X349))</f>
        <v>.</v>
      </c>
      <c r="AO349" s="1005" t="str">
        <f>IF(Y349=".",".",SUM($S349:Y349))</f>
        <v>.</v>
      </c>
      <c r="AP349" s="116"/>
      <c r="AQ349" s="1507" t="str">
        <f t="shared" si="175"/>
        <v>.</v>
      </c>
      <c r="AR349" s="1508" t="str">
        <f t="shared" si="175"/>
        <v>.</v>
      </c>
      <c r="AS349" s="1508" t="str">
        <f t="shared" si="175"/>
        <v>.</v>
      </c>
      <c r="AT349" s="1508" t="str">
        <f t="shared" si="175"/>
        <v>.</v>
      </c>
      <c r="AU349" s="1508" t="str">
        <f t="shared" si="175"/>
        <v>.</v>
      </c>
      <c r="AV349" s="1508" t="str">
        <f t="shared" si="175"/>
        <v>.</v>
      </c>
      <c r="AW349" s="1509" t="str">
        <f t="shared" si="175"/>
        <v>.</v>
      </c>
      <c r="AX349" s="327"/>
      <c r="AY349" s="116"/>
      <c r="AZ349" s="1474"/>
      <c r="BA349" s="1474"/>
      <c r="BB349" s="1474"/>
    </row>
    <row r="350" spans="1:54" s="189" customFormat="1" x14ac:dyDescent="0.2">
      <c r="A350" s="183"/>
      <c r="B350" s="325"/>
      <c r="C350" s="1028"/>
      <c r="D350" s="1024"/>
      <c r="E350" s="878"/>
      <c r="F350" s="878"/>
      <c r="G350" s="874"/>
      <c r="H350" s="874"/>
      <c r="I350" s="874"/>
      <c r="J350" s="874"/>
      <c r="K350" s="874"/>
      <c r="L350" s="874"/>
      <c r="M350" s="333"/>
      <c r="N350" s="116"/>
      <c r="O350" s="116"/>
      <c r="P350" s="116"/>
      <c r="Q350" s="101"/>
      <c r="R350" s="325"/>
      <c r="S350" s="1003" t="str">
        <f t="shared" si="173"/>
        <v>.</v>
      </c>
      <c r="T350" s="1004" t="str">
        <f t="shared" si="173"/>
        <v>.</v>
      </c>
      <c r="U350" s="1004" t="str">
        <f t="shared" si="173"/>
        <v>.</v>
      </c>
      <c r="V350" s="1004" t="str">
        <f t="shared" si="173"/>
        <v>.</v>
      </c>
      <c r="W350" s="1004" t="str">
        <f t="shared" si="173"/>
        <v>.</v>
      </c>
      <c r="X350" s="1004" t="str">
        <f t="shared" si="173"/>
        <v>.</v>
      </c>
      <c r="Y350" s="1005" t="str">
        <f t="shared" si="173"/>
        <v>.</v>
      </c>
      <c r="Z350" s="116"/>
      <c r="AA350" s="1507" t="str">
        <f t="shared" si="174"/>
        <v>.</v>
      </c>
      <c r="AB350" s="1508" t="str">
        <f t="shared" si="174"/>
        <v>.</v>
      </c>
      <c r="AC350" s="1508" t="str">
        <f t="shared" si="174"/>
        <v>.</v>
      </c>
      <c r="AD350" s="1508" t="str">
        <f t="shared" si="174"/>
        <v>.</v>
      </c>
      <c r="AE350" s="1508" t="str">
        <f t="shared" si="174"/>
        <v>.</v>
      </c>
      <c r="AF350" s="1508" t="str">
        <f t="shared" si="174"/>
        <v>.</v>
      </c>
      <c r="AG350" s="1509" t="str">
        <f t="shared" si="174"/>
        <v>.</v>
      </c>
      <c r="AH350" s="116"/>
      <c r="AI350" s="1003" t="str">
        <f>IF(S350=".",".",SUM($S350:S350))</f>
        <v>.</v>
      </c>
      <c r="AJ350" s="1004" t="str">
        <f>IF(T350=".",".",SUM($S350:T350))</f>
        <v>.</v>
      </c>
      <c r="AK350" s="1004" t="str">
        <f>IF(U350=".",".",SUM($S350:U350))</f>
        <v>.</v>
      </c>
      <c r="AL350" s="1004" t="str">
        <f>IF(V350=".",".",SUM($S350:V350))</f>
        <v>.</v>
      </c>
      <c r="AM350" s="1004" t="str">
        <f>IF(W350=".",".",SUM($S350:W350))</f>
        <v>.</v>
      </c>
      <c r="AN350" s="1004" t="str">
        <f>IF(X350=".",".",SUM($S350:X350))</f>
        <v>.</v>
      </c>
      <c r="AO350" s="1005" t="str">
        <f>IF(Y350=".",".",SUM($S350:Y350))</f>
        <v>.</v>
      </c>
      <c r="AP350" s="116"/>
      <c r="AQ350" s="1507" t="str">
        <f t="shared" si="175"/>
        <v>.</v>
      </c>
      <c r="AR350" s="1508" t="str">
        <f t="shared" si="175"/>
        <v>.</v>
      </c>
      <c r="AS350" s="1508" t="str">
        <f t="shared" si="175"/>
        <v>.</v>
      </c>
      <c r="AT350" s="1508" t="str">
        <f t="shared" si="175"/>
        <v>.</v>
      </c>
      <c r="AU350" s="1508" t="str">
        <f t="shared" si="175"/>
        <v>.</v>
      </c>
      <c r="AV350" s="1508" t="str">
        <f t="shared" si="175"/>
        <v>.</v>
      </c>
      <c r="AW350" s="1509" t="str">
        <f t="shared" si="175"/>
        <v>.</v>
      </c>
      <c r="AX350" s="327"/>
      <c r="AY350" s="116"/>
      <c r="AZ350" s="1474"/>
      <c r="BA350" s="1474"/>
      <c r="BB350" s="1474"/>
    </row>
    <row r="351" spans="1:54" s="189" customFormat="1" x14ac:dyDescent="0.2">
      <c r="A351" s="183"/>
      <c r="B351" s="325"/>
      <c r="C351" s="1028"/>
      <c r="D351" s="1024"/>
      <c r="E351" s="878"/>
      <c r="F351" s="878"/>
      <c r="G351" s="874"/>
      <c r="H351" s="874"/>
      <c r="I351" s="874"/>
      <c r="J351" s="874"/>
      <c r="K351" s="874"/>
      <c r="L351" s="874"/>
      <c r="M351" s="333"/>
      <c r="N351" s="116"/>
      <c r="O351" s="116"/>
      <c r="P351" s="116"/>
      <c r="Q351" s="101"/>
      <c r="R351" s="325"/>
      <c r="S351" s="1003" t="str">
        <f t="shared" si="173"/>
        <v>.</v>
      </c>
      <c r="T351" s="1004" t="str">
        <f t="shared" si="173"/>
        <v>.</v>
      </c>
      <c r="U351" s="1004" t="str">
        <f t="shared" si="173"/>
        <v>.</v>
      </c>
      <c r="V351" s="1004" t="str">
        <f t="shared" si="173"/>
        <v>.</v>
      </c>
      <c r="W351" s="1004" t="str">
        <f t="shared" si="173"/>
        <v>.</v>
      </c>
      <c r="X351" s="1004" t="str">
        <f t="shared" si="173"/>
        <v>.</v>
      </c>
      <c r="Y351" s="1005" t="str">
        <f t="shared" si="173"/>
        <v>.</v>
      </c>
      <c r="Z351" s="116"/>
      <c r="AA351" s="1507" t="str">
        <f t="shared" si="174"/>
        <v>.</v>
      </c>
      <c r="AB351" s="1508" t="str">
        <f t="shared" si="174"/>
        <v>.</v>
      </c>
      <c r="AC351" s="1508" t="str">
        <f t="shared" si="174"/>
        <v>.</v>
      </c>
      <c r="AD351" s="1508" t="str">
        <f t="shared" si="174"/>
        <v>.</v>
      </c>
      <c r="AE351" s="1508" t="str">
        <f t="shared" si="174"/>
        <v>.</v>
      </c>
      <c r="AF351" s="1508" t="str">
        <f t="shared" si="174"/>
        <v>.</v>
      </c>
      <c r="AG351" s="1509" t="str">
        <f t="shared" si="174"/>
        <v>.</v>
      </c>
      <c r="AH351" s="116"/>
      <c r="AI351" s="1003" t="str">
        <f>IF(S351=".",".",SUM($S351:S351))</f>
        <v>.</v>
      </c>
      <c r="AJ351" s="1004" t="str">
        <f>IF(T351=".",".",SUM($S351:T351))</f>
        <v>.</v>
      </c>
      <c r="AK351" s="1004" t="str">
        <f>IF(U351=".",".",SUM($S351:U351))</f>
        <v>.</v>
      </c>
      <c r="AL351" s="1004" t="str">
        <f>IF(V351=".",".",SUM($S351:V351))</f>
        <v>.</v>
      </c>
      <c r="AM351" s="1004" t="str">
        <f>IF(W351=".",".",SUM($S351:W351))</f>
        <v>.</v>
      </c>
      <c r="AN351" s="1004" t="str">
        <f>IF(X351=".",".",SUM($S351:X351))</f>
        <v>.</v>
      </c>
      <c r="AO351" s="1005" t="str">
        <f>IF(Y351=".",".",SUM($S351:Y351))</f>
        <v>.</v>
      </c>
      <c r="AP351" s="116"/>
      <c r="AQ351" s="1507" t="str">
        <f t="shared" si="175"/>
        <v>.</v>
      </c>
      <c r="AR351" s="1508" t="str">
        <f t="shared" si="175"/>
        <v>.</v>
      </c>
      <c r="AS351" s="1508" t="str">
        <f t="shared" si="175"/>
        <v>.</v>
      </c>
      <c r="AT351" s="1508" t="str">
        <f t="shared" si="175"/>
        <v>.</v>
      </c>
      <c r="AU351" s="1508" t="str">
        <f t="shared" si="175"/>
        <v>.</v>
      </c>
      <c r="AV351" s="1508" t="str">
        <f t="shared" si="175"/>
        <v>.</v>
      </c>
      <c r="AW351" s="1509" t="str">
        <f t="shared" si="175"/>
        <v>.</v>
      </c>
      <c r="AX351" s="327"/>
      <c r="AY351" s="116"/>
      <c r="AZ351" s="1474"/>
      <c r="BA351" s="1474"/>
      <c r="BB351" s="1474"/>
    </row>
    <row r="352" spans="1:54" s="189" customFormat="1" x14ac:dyDescent="0.2">
      <c r="A352" s="183"/>
      <c r="B352" s="325"/>
      <c r="C352" s="1028"/>
      <c r="D352" s="1024"/>
      <c r="E352" s="878"/>
      <c r="F352" s="878"/>
      <c r="G352" s="874"/>
      <c r="H352" s="874"/>
      <c r="I352" s="874"/>
      <c r="J352" s="874"/>
      <c r="K352" s="874"/>
      <c r="L352" s="874"/>
      <c r="M352" s="333"/>
      <c r="N352" s="116"/>
      <c r="O352" s="116"/>
      <c r="P352" s="116"/>
      <c r="Q352" s="101"/>
      <c r="R352" s="325"/>
      <c r="S352" s="1003" t="str">
        <f t="shared" si="173"/>
        <v>.</v>
      </c>
      <c r="T352" s="1004" t="str">
        <f t="shared" si="173"/>
        <v>.</v>
      </c>
      <c r="U352" s="1004" t="str">
        <f t="shared" si="173"/>
        <v>.</v>
      </c>
      <c r="V352" s="1004" t="str">
        <f t="shared" si="173"/>
        <v>.</v>
      </c>
      <c r="W352" s="1004" t="str">
        <f t="shared" si="173"/>
        <v>.</v>
      </c>
      <c r="X352" s="1004" t="str">
        <f t="shared" si="173"/>
        <v>.</v>
      </c>
      <c r="Y352" s="1005" t="str">
        <f t="shared" si="173"/>
        <v>.</v>
      </c>
      <c r="Z352" s="116"/>
      <c r="AA352" s="1507" t="str">
        <f t="shared" si="174"/>
        <v>.</v>
      </c>
      <c r="AB352" s="1508" t="str">
        <f t="shared" si="174"/>
        <v>.</v>
      </c>
      <c r="AC352" s="1508" t="str">
        <f t="shared" si="174"/>
        <v>.</v>
      </c>
      <c r="AD352" s="1508" t="str">
        <f t="shared" si="174"/>
        <v>.</v>
      </c>
      <c r="AE352" s="1508" t="str">
        <f t="shared" si="174"/>
        <v>.</v>
      </c>
      <c r="AF352" s="1508" t="str">
        <f t="shared" si="174"/>
        <v>.</v>
      </c>
      <c r="AG352" s="1509" t="str">
        <f t="shared" si="174"/>
        <v>.</v>
      </c>
      <c r="AH352" s="116"/>
      <c r="AI352" s="1003" t="str">
        <f>IF(S352=".",".",SUM($S352:S352))</f>
        <v>.</v>
      </c>
      <c r="AJ352" s="1004" t="str">
        <f>IF(T352=".",".",SUM($S352:T352))</f>
        <v>.</v>
      </c>
      <c r="AK352" s="1004" t="str">
        <f>IF(U352=".",".",SUM($S352:U352))</f>
        <v>.</v>
      </c>
      <c r="AL352" s="1004" t="str">
        <f>IF(V352=".",".",SUM($S352:V352))</f>
        <v>.</v>
      </c>
      <c r="AM352" s="1004" t="str">
        <f>IF(W352=".",".",SUM($S352:W352))</f>
        <v>.</v>
      </c>
      <c r="AN352" s="1004" t="str">
        <f>IF(X352=".",".",SUM($S352:X352))</f>
        <v>.</v>
      </c>
      <c r="AO352" s="1005" t="str">
        <f>IF(Y352=".",".",SUM($S352:Y352))</f>
        <v>.</v>
      </c>
      <c r="AP352" s="116"/>
      <c r="AQ352" s="1507" t="str">
        <f t="shared" si="175"/>
        <v>.</v>
      </c>
      <c r="AR352" s="1508" t="str">
        <f t="shared" si="175"/>
        <v>.</v>
      </c>
      <c r="AS352" s="1508" t="str">
        <f t="shared" si="175"/>
        <v>.</v>
      </c>
      <c r="AT352" s="1508" t="str">
        <f t="shared" si="175"/>
        <v>.</v>
      </c>
      <c r="AU352" s="1508" t="str">
        <f t="shared" si="175"/>
        <v>.</v>
      </c>
      <c r="AV352" s="1508" t="str">
        <f t="shared" si="175"/>
        <v>.</v>
      </c>
      <c r="AW352" s="1509" t="str">
        <f t="shared" si="175"/>
        <v>.</v>
      </c>
      <c r="AX352" s="327"/>
      <c r="AY352" s="116"/>
      <c r="AZ352" s="1474"/>
      <c r="BA352" s="1474"/>
      <c r="BB352" s="1474"/>
    </row>
    <row r="353" spans="1:54" s="189" customFormat="1" x14ac:dyDescent="0.2">
      <c r="A353" s="183"/>
      <c r="B353" s="325"/>
      <c r="C353" s="1028"/>
      <c r="D353" s="1024"/>
      <c r="E353" s="878"/>
      <c r="F353" s="878"/>
      <c r="G353" s="874"/>
      <c r="H353" s="874"/>
      <c r="I353" s="874"/>
      <c r="J353" s="874"/>
      <c r="K353" s="874"/>
      <c r="L353" s="874"/>
      <c r="M353" s="333"/>
      <c r="N353" s="116"/>
      <c r="O353" s="116"/>
      <c r="P353" s="116"/>
      <c r="Q353" s="101"/>
      <c r="R353" s="325"/>
      <c r="S353" s="1003" t="str">
        <f t="shared" si="173"/>
        <v>.</v>
      </c>
      <c r="T353" s="1004" t="str">
        <f t="shared" si="173"/>
        <v>.</v>
      </c>
      <c r="U353" s="1004" t="str">
        <f t="shared" si="173"/>
        <v>.</v>
      </c>
      <c r="V353" s="1004" t="str">
        <f t="shared" si="173"/>
        <v>.</v>
      </c>
      <c r="W353" s="1004" t="str">
        <f t="shared" si="173"/>
        <v>.</v>
      </c>
      <c r="X353" s="1004" t="str">
        <f t="shared" si="173"/>
        <v>.</v>
      </c>
      <c r="Y353" s="1005" t="str">
        <f t="shared" si="173"/>
        <v>.</v>
      </c>
      <c r="Z353" s="116"/>
      <c r="AA353" s="1507" t="str">
        <f t="shared" si="174"/>
        <v>.</v>
      </c>
      <c r="AB353" s="1508" t="str">
        <f t="shared" si="174"/>
        <v>.</v>
      </c>
      <c r="AC353" s="1508" t="str">
        <f t="shared" si="174"/>
        <v>.</v>
      </c>
      <c r="AD353" s="1508" t="str">
        <f t="shared" si="174"/>
        <v>.</v>
      </c>
      <c r="AE353" s="1508" t="str">
        <f t="shared" si="174"/>
        <v>.</v>
      </c>
      <c r="AF353" s="1508" t="str">
        <f t="shared" si="174"/>
        <v>.</v>
      </c>
      <c r="AG353" s="1509" t="str">
        <f t="shared" si="174"/>
        <v>.</v>
      </c>
      <c r="AH353" s="116"/>
      <c r="AI353" s="1003" t="str">
        <f>IF(S353=".",".",SUM($S353:S353))</f>
        <v>.</v>
      </c>
      <c r="AJ353" s="1004" t="str">
        <f>IF(T353=".",".",SUM($S353:T353))</f>
        <v>.</v>
      </c>
      <c r="AK353" s="1004" t="str">
        <f>IF(U353=".",".",SUM($S353:U353))</f>
        <v>.</v>
      </c>
      <c r="AL353" s="1004" t="str">
        <f>IF(V353=".",".",SUM($S353:V353))</f>
        <v>.</v>
      </c>
      <c r="AM353" s="1004" t="str">
        <f>IF(W353=".",".",SUM($S353:W353))</f>
        <v>.</v>
      </c>
      <c r="AN353" s="1004" t="str">
        <f>IF(X353=".",".",SUM($S353:X353))</f>
        <v>.</v>
      </c>
      <c r="AO353" s="1005" t="str">
        <f>IF(Y353=".",".",SUM($S353:Y353))</f>
        <v>.</v>
      </c>
      <c r="AP353" s="116"/>
      <c r="AQ353" s="1507" t="str">
        <f t="shared" si="175"/>
        <v>.</v>
      </c>
      <c r="AR353" s="1508" t="str">
        <f t="shared" si="175"/>
        <v>.</v>
      </c>
      <c r="AS353" s="1508" t="str">
        <f t="shared" si="175"/>
        <v>.</v>
      </c>
      <c r="AT353" s="1508" t="str">
        <f t="shared" si="175"/>
        <v>.</v>
      </c>
      <c r="AU353" s="1508" t="str">
        <f t="shared" si="175"/>
        <v>.</v>
      </c>
      <c r="AV353" s="1508" t="str">
        <f t="shared" si="175"/>
        <v>.</v>
      </c>
      <c r="AW353" s="1509" t="str">
        <f t="shared" si="175"/>
        <v>.</v>
      </c>
      <c r="AX353" s="327"/>
      <c r="AY353" s="116"/>
      <c r="AZ353" s="1474"/>
      <c r="BA353" s="1474"/>
      <c r="BB353" s="1474"/>
    </row>
    <row r="354" spans="1:54" s="189" customFormat="1" x14ac:dyDescent="0.2">
      <c r="A354" s="183"/>
      <c r="B354" s="325"/>
      <c r="C354" s="1028"/>
      <c r="D354" s="1024"/>
      <c r="E354" s="878"/>
      <c r="F354" s="878"/>
      <c r="G354" s="874"/>
      <c r="H354" s="874"/>
      <c r="I354" s="874"/>
      <c r="J354" s="874"/>
      <c r="K354" s="874"/>
      <c r="L354" s="874"/>
      <c r="M354" s="333"/>
      <c r="N354" s="116"/>
      <c r="O354" s="116"/>
      <c r="P354" s="116"/>
      <c r="Q354" s="101"/>
      <c r="R354" s="325"/>
      <c r="S354" s="1003" t="str">
        <f t="shared" si="173"/>
        <v>.</v>
      </c>
      <c r="T354" s="1004" t="str">
        <f t="shared" si="173"/>
        <v>.</v>
      </c>
      <c r="U354" s="1004" t="str">
        <f t="shared" si="173"/>
        <v>.</v>
      </c>
      <c r="V354" s="1004" t="str">
        <f t="shared" si="173"/>
        <v>.</v>
      </c>
      <c r="W354" s="1004" t="str">
        <f t="shared" si="173"/>
        <v>.</v>
      </c>
      <c r="X354" s="1004" t="str">
        <f t="shared" si="173"/>
        <v>.</v>
      </c>
      <c r="Y354" s="1005" t="str">
        <f t="shared" si="173"/>
        <v>.</v>
      </c>
      <c r="Z354" s="116"/>
      <c r="AA354" s="1507" t="str">
        <f t="shared" si="174"/>
        <v>.</v>
      </c>
      <c r="AB354" s="1508" t="str">
        <f t="shared" si="174"/>
        <v>.</v>
      </c>
      <c r="AC354" s="1508" t="str">
        <f t="shared" si="174"/>
        <v>.</v>
      </c>
      <c r="AD354" s="1508" t="str">
        <f t="shared" si="174"/>
        <v>.</v>
      </c>
      <c r="AE354" s="1508" t="str">
        <f t="shared" si="174"/>
        <v>.</v>
      </c>
      <c r="AF354" s="1508" t="str">
        <f t="shared" si="174"/>
        <v>.</v>
      </c>
      <c r="AG354" s="1509" t="str">
        <f t="shared" si="174"/>
        <v>.</v>
      </c>
      <c r="AH354" s="116"/>
      <c r="AI354" s="1003" t="str">
        <f>IF(S354=".",".",SUM($S354:S354))</f>
        <v>.</v>
      </c>
      <c r="AJ354" s="1004" t="str">
        <f>IF(T354=".",".",SUM($S354:T354))</f>
        <v>.</v>
      </c>
      <c r="AK354" s="1004" t="str">
        <f>IF(U354=".",".",SUM($S354:U354))</f>
        <v>.</v>
      </c>
      <c r="AL354" s="1004" t="str">
        <f>IF(V354=".",".",SUM($S354:V354))</f>
        <v>.</v>
      </c>
      <c r="AM354" s="1004" t="str">
        <f>IF(W354=".",".",SUM($S354:W354))</f>
        <v>.</v>
      </c>
      <c r="AN354" s="1004" t="str">
        <f>IF(X354=".",".",SUM($S354:X354))</f>
        <v>.</v>
      </c>
      <c r="AO354" s="1005" t="str">
        <f>IF(Y354=".",".",SUM($S354:Y354))</f>
        <v>.</v>
      </c>
      <c r="AP354" s="116"/>
      <c r="AQ354" s="1507" t="str">
        <f t="shared" si="175"/>
        <v>.</v>
      </c>
      <c r="AR354" s="1508" t="str">
        <f t="shared" si="175"/>
        <v>.</v>
      </c>
      <c r="AS354" s="1508" t="str">
        <f t="shared" si="175"/>
        <v>.</v>
      </c>
      <c r="AT354" s="1508" t="str">
        <f t="shared" si="175"/>
        <v>.</v>
      </c>
      <c r="AU354" s="1508" t="str">
        <f t="shared" si="175"/>
        <v>.</v>
      </c>
      <c r="AV354" s="1508" t="str">
        <f t="shared" si="175"/>
        <v>.</v>
      </c>
      <c r="AW354" s="1509" t="str">
        <f t="shared" si="175"/>
        <v>.</v>
      </c>
      <c r="AX354" s="327"/>
      <c r="AY354" s="116"/>
      <c r="AZ354" s="1474"/>
      <c r="BA354" s="1474"/>
      <c r="BB354" s="1474"/>
    </row>
    <row r="355" spans="1:54" s="189" customFormat="1" x14ac:dyDescent="0.2">
      <c r="A355" s="183"/>
      <c r="B355" s="325"/>
      <c r="C355" s="1028"/>
      <c r="D355" s="1024"/>
      <c r="E355" s="878"/>
      <c r="F355" s="878"/>
      <c r="G355" s="874"/>
      <c r="H355" s="874"/>
      <c r="I355" s="874"/>
      <c r="J355" s="874"/>
      <c r="K355" s="874"/>
      <c r="L355" s="874"/>
      <c r="M355" s="333"/>
      <c r="N355" s="116"/>
      <c r="O355" s="116"/>
      <c r="P355" s="116"/>
      <c r="Q355" s="101"/>
      <c r="R355" s="325"/>
      <c r="S355" s="1003" t="str">
        <f t="shared" si="173"/>
        <v>.</v>
      </c>
      <c r="T355" s="1004" t="str">
        <f t="shared" si="173"/>
        <v>.</v>
      </c>
      <c r="U355" s="1004" t="str">
        <f t="shared" si="173"/>
        <v>.</v>
      </c>
      <c r="V355" s="1004" t="str">
        <f t="shared" si="173"/>
        <v>.</v>
      </c>
      <c r="W355" s="1004" t="str">
        <f t="shared" si="173"/>
        <v>.</v>
      </c>
      <c r="X355" s="1004" t="str">
        <f t="shared" si="173"/>
        <v>.</v>
      </c>
      <c r="Y355" s="1005" t="str">
        <f t="shared" si="173"/>
        <v>.</v>
      </c>
      <c r="Z355" s="116"/>
      <c r="AA355" s="1507" t="str">
        <f t="shared" si="174"/>
        <v>.</v>
      </c>
      <c r="AB355" s="1508" t="str">
        <f t="shared" si="174"/>
        <v>.</v>
      </c>
      <c r="AC355" s="1508" t="str">
        <f t="shared" si="174"/>
        <v>.</v>
      </c>
      <c r="AD355" s="1508" t="str">
        <f t="shared" si="174"/>
        <v>.</v>
      </c>
      <c r="AE355" s="1508" t="str">
        <f t="shared" si="174"/>
        <v>.</v>
      </c>
      <c r="AF355" s="1508" t="str">
        <f t="shared" si="174"/>
        <v>.</v>
      </c>
      <c r="AG355" s="1509" t="str">
        <f t="shared" si="174"/>
        <v>.</v>
      </c>
      <c r="AH355" s="116"/>
      <c r="AI355" s="1003" t="str">
        <f>IF(S355=".",".",SUM($S355:S355))</f>
        <v>.</v>
      </c>
      <c r="AJ355" s="1004" t="str">
        <f>IF(T355=".",".",SUM($S355:T355))</f>
        <v>.</v>
      </c>
      <c r="AK355" s="1004" t="str">
        <f>IF(U355=".",".",SUM($S355:U355))</f>
        <v>.</v>
      </c>
      <c r="AL355" s="1004" t="str">
        <f>IF(V355=".",".",SUM($S355:V355))</f>
        <v>.</v>
      </c>
      <c r="AM355" s="1004" t="str">
        <f>IF(W355=".",".",SUM($S355:W355))</f>
        <v>.</v>
      </c>
      <c r="AN355" s="1004" t="str">
        <f>IF(X355=".",".",SUM($S355:X355))</f>
        <v>.</v>
      </c>
      <c r="AO355" s="1005" t="str">
        <f>IF(Y355=".",".",SUM($S355:Y355))</f>
        <v>.</v>
      </c>
      <c r="AP355" s="116"/>
      <c r="AQ355" s="1507" t="str">
        <f t="shared" si="175"/>
        <v>.</v>
      </c>
      <c r="AR355" s="1508" t="str">
        <f t="shared" si="175"/>
        <v>.</v>
      </c>
      <c r="AS355" s="1508" t="str">
        <f t="shared" si="175"/>
        <v>.</v>
      </c>
      <c r="AT355" s="1508" t="str">
        <f t="shared" si="175"/>
        <v>.</v>
      </c>
      <c r="AU355" s="1508" t="str">
        <f t="shared" si="175"/>
        <v>.</v>
      </c>
      <c r="AV355" s="1508" t="str">
        <f t="shared" si="175"/>
        <v>.</v>
      </c>
      <c r="AW355" s="1509" t="str">
        <f t="shared" si="175"/>
        <v>.</v>
      </c>
      <c r="AX355" s="327"/>
      <c r="AY355" s="116"/>
      <c r="AZ355" s="1474"/>
      <c r="BA355" s="1474"/>
      <c r="BB355" s="1474"/>
    </row>
    <row r="356" spans="1:54" s="189" customFormat="1" x14ac:dyDescent="0.2">
      <c r="A356" s="183"/>
      <c r="B356" s="325"/>
      <c r="C356" s="1028"/>
      <c r="D356" s="1024"/>
      <c r="E356" s="878"/>
      <c r="F356" s="878"/>
      <c r="G356" s="874"/>
      <c r="H356" s="874"/>
      <c r="I356" s="874"/>
      <c r="J356" s="874"/>
      <c r="K356" s="874"/>
      <c r="L356" s="874"/>
      <c r="M356" s="333"/>
      <c r="N356" s="116"/>
      <c r="O356" s="116"/>
      <c r="P356" s="116"/>
      <c r="Q356" s="101"/>
      <c r="R356" s="325"/>
      <c r="S356" s="1003" t="str">
        <f t="shared" si="173"/>
        <v>.</v>
      </c>
      <c r="T356" s="1004" t="str">
        <f t="shared" si="173"/>
        <v>.</v>
      </c>
      <c r="U356" s="1004" t="str">
        <f t="shared" si="173"/>
        <v>.</v>
      </c>
      <c r="V356" s="1004" t="str">
        <f t="shared" si="173"/>
        <v>.</v>
      </c>
      <c r="W356" s="1004" t="str">
        <f t="shared" si="173"/>
        <v>.</v>
      </c>
      <c r="X356" s="1004" t="str">
        <f t="shared" si="173"/>
        <v>.</v>
      </c>
      <c r="Y356" s="1005" t="str">
        <f t="shared" si="173"/>
        <v>.</v>
      </c>
      <c r="Z356" s="116"/>
      <c r="AA356" s="1507" t="str">
        <f t="shared" si="174"/>
        <v>.</v>
      </c>
      <c r="AB356" s="1508" t="str">
        <f t="shared" si="174"/>
        <v>.</v>
      </c>
      <c r="AC356" s="1508" t="str">
        <f t="shared" si="174"/>
        <v>.</v>
      </c>
      <c r="AD356" s="1508" t="str">
        <f t="shared" si="174"/>
        <v>.</v>
      </c>
      <c r="AE356" s="1508" t="str">
        <f t="shared" si="174"/>
        <v>.</v>
      </c>
      <c r="AF356" s="1508" t="str">
        <f t="shared" si="174"/>
        <v>.</v>
      </c>
      <c r="AG356" s="1509" t="str">
        <f t="shared" si="174"/>
        <v>.</v>
      </c>
      <c r="AH356" s="116"/>
      <c r="AI356" s="1003" t="str">
        <f>IF(S356=".",".",SUM($S356:S356))</f>
        <v>.</v>
      </c>
      <c r="AJ356" s="1004" t="str">
        <f>IF(T356=".",".",SUM($S356:T356))</f>
        <v>.</v>
      </c>
      <c r="AK356" s="1004" t="str">
        <f>IF(U356=".",".",SUM($S356:U356))</f>
        <v>.</v>
      </c>
      <c r="AL356" s="1004" t="str">
        <f>IF(V356=".",".",SUM($S356:V356))</f>
        <v>.</v>
      </c>
      <c r="AM356" s="1004" t="str">
        <f>IF(W356=".",".",SUM($S356:W356))</f>
        <v>.</v>
      </c>
      <c r="AN356" s="1004" t="str">
        <f>IF(X356=".",".",SUM($S356:X356))</f>
        <v>.</v>
      </c>
      <c r="AO356" s="1005" t="str">
        <f>IF(Y356=".",".",SUM($S356:Y356))</f>
        <v>.</v>
      </c>
      <c r="AP356" s="116"/>
      <c r="AQ356" s="1507" t="str">
        <f t="shared" si="175"/>
        <v>.</v>
      </c>
      <c r="AR356" s="1508" t="str">
        <f t="shared" si="175"/>
        <v>.</v>
      </c>
      <c r="AS356" s="1508" t="str">
        <f t="shared" si="175"/>
        <v>.</v>
      </c>
      <c r="AT356" s="1508" t="str">
        <f t="shared" si="175"/>
        <v>.</v>
      </c>
      <c r="AU356" s="1508" t="str">
        <f t="shared" si="175"/>
        <v>.</v>
      </c>
      <c r="AV356" s="1508" t="str">
        <f t="shared" si="175"/>
        <v>.</v>
      </c>
      <c r="AW356" s="1509" t="str">
        <f t="shared" si="175"/>
        <v>.</v>
      </c>
      <c r="AX356" s="327"/>
      <c r="AY356" s="116"/>
      <c r="AZ356" s="1474"/>
      <c r="BA356" s="1474"/>
      <c r="BB356" s="1474"/>
    </row>
    <row r="357" spans="1:54" s="189" customFormat="1" x14ac:dyDescent="0.2">
      <c r="A357" s="183"/>
      <c r="B357" s="325"/>
      <c r="C357" s="1028"/>
      <c r="D357" s="1024"/>
      <c r="E357" s="878"/>
      <c r="F357" s="878"/>
      <c r="G357" s="874"/>
      <c r="H357" s="874"/>
      <c r="I357" s="874"/>
      <c r="J357" s="874"/>
      <c r="K357" s="874"/>
      <c r="L357" s="874"/>
      <c r="M357" s="333"/>
      <c r="N357" s="116"/>
      <c r="O357" s="116"/>
      <c r="P357" s="116"/>
      <c r="Q357" s="101"/>
      <c r="R357" s="325"/>
      <c r="S357" s="1003" t="str">
        <f t="shared" si="173"/>
        <v>.</v>
      </c>
      <c r="T357" s="1004" t="str">
        <f t="shared" si="173"/>
        <v>.</v>
      </c>
      <c r="U357" s="1004" t="str">
        <f t="shared" si="173"/>
        <v>.</v>
      </c>
      <c r="V357" s="1004" t="str">
        <f t="shared" si="173"/>
        <v>.</v>
      </c>
      <c r="W357" s="1004" t="str">
        <f t="shared" si="173"/>
        <v>.</v>
      </c>
      <c r="X357" s="1004" t="str">
        <f t="shared" si="173"/>
        <v>.</v>
      </c>
      <c r="Y357" s="1005" t="str">
        <f t="shared" si="173"/>
        <v>.</v>
      </c>
      <c r="Z357" s="116"/>
      <c r="AA357" s="1507" t="str">
        <f t="shared" si="174"/>
        <v>.</v>
      </c>
      <c r="AB357" s="1508" t="str">
        <f t="shared" si="174"/>
        <v>.</v>
      </c>
      <c r="AC357" s="1508" t="str">
        <f t="shared" si="174"/>
        <v>.</v>
      </c>
      <c r="AD357" s="1508" t="str">
        <f t="shared" si="174"/>
        <v>.</v>
      </c>
      <c r="AE357" s="1508" t="str">
        <f t="shared" si="174"/>
        <v>.</v>
      </c>
      <c r="AF357" s="1508" t="str">
        <f t="shared" si="174"/>
        <v>.</v>
      </c>
      <c r="AG357" s="1509" t="str">
        <f t="shared" si="174"/>
        <v>.</v>
      </c>
      <c r="AH357" s="116"/>
      <c r="AI357" s="1003" t="str">
        <f>IF(S357=".",".",SUM($S357:S357))</f>
        <v>.</v>
      </c>
      <c r="AJ357" s="1004" t="str">
        <f>IF(T357=".",".",SUM($S357:T357))</f>
        <v>.</v>
      </c>
      <c r="AK357" s="1004" t="str">
        <f>IF(U357=".",".",SUM($S357:U357))</f>
        <v>.</v>
      </c>
      <c r="AL357" s="1004" t="str">
        <f>IF(V357=".",".",SUM($S357:V357))</f>
        <v>.</v>
      </c>
      <c r="AM357" s="1004" t="str">
        <f>IF(W357=".",".",SUM($S357:W357))</f>
        <v>.</v>
      </c>
      <c r="AN357" s="1004" t="str">
        <f>IF(X357=".",".",SUM($S357:X357))</f>
        <v>.</v>
      </c>
      <c r="AO357" s="1005" t="str">
        <f>IF(Y357=".",".",SUM($S357:Y357))</f>
        <v>.</v>
      </c>
      <c r="AP357" s="116"/>
      <c r="AQ357" s="1507" t="str">
        <f t="shared" si="175"/>
        <v>.</v>
      </c>
      <c r="AR357" s="1508" t="str">
        <f t="shared" si="175"/>
        <v>.</v>
      </c>
      <c r="AS357" s="1508" t="str">
        <f t="shared" si="175"/>
        <v>.</v>
      </c>
      <c r="AT357" s="1508" t="str">
        <f t="shared" si="175"/>
        <v>.</v>
      </c>
      <c r="AU357" s="1508" t="str">
        <f t="shared" si="175"/>
        <v>.</v>
      </c>
      <c r="AV357" s="1508" t="str">
        <f t="shared" si="175"/>
        <v>.</v>
      </c>
      <c r="AW357" s="1509" t="str">
        <f t="shared" si="175"/>
        <v>.</v>
      </c>
      <c r="AX357" s="327"/>
      <c r="AY357" s="116"/>
      <c r="AZ357" s="1474"/>
      <c r="BA357" s="1474"/>
      <c r="BB357" s="1474"/>
    </row>
    <row r="358" spans="1:54" s="189" customFormat="1" x14ac:dyDescent="0.2">
      <c r="A358" s="183"/>
      <c r="B358" s="325"/>
      <c r="C358" s="1028"/>
      <c r="D358" s="1024"/>
      <c r="E358" s="878"/>
      <c r="F358" s="878"/>
      <c r="G358" s="874"/>
      <c r="H358" s="874"/>
      <c r="I358" s="874"/>
      <c r="J358" s="874"/>
      <c r="K358" s="874"/>
      <c r="L358" s="874"/>
      <c r="M358" s="333"/>
      <c r="N358" s="116"/>
      <c r="O358" s="116"/>
      <c r="P358" s="116"/>
      <c r="Q358" s="101"/>
      <c r="R358" s="325"/>
      <c r="S358" s="1003" t="str">
        <f t="shared" si="173"/>
        <v>.</v>
      </c>
      <c r="T358" s="1004" t="str">
        <f t="shared" si="173"/>
        <v>.</v>
      </c>
      <c r="U358" s="1004" t="str">
        <f t="shared" si="173"/>
        <v>.</v>
      </c>
      <c r="V358" s="1004" t="str">
        <f t="shared" si="173"/>
        <v>.</v>
      </c>
      <c r="W358" s="1004" t="str">
        <f t="shared" si="173"/>
        <v>.</v>
      </c>
      <c r="X358" s="1004" t="str">
        <f t="shared" si="173"/>
        <v>.</v>
      </c>
      <c r="Y358" s="1005" t="str">
        <f t="shared" si="173"/>
        <v>.</v>
      </c>
      <c r="Z358" s="116"/>
      <c r="AA358" s="1507" t="str">
        <f t="shared" si="174"/>
        <v>.</v>
      </c>
      <c r="AB358" s="1508" t="str">
        <f t="shared" si="174"/>
        <v>.</v>
      </c>
      <c r="AC358" s="1508" t="str">
        <f t="shared" si="174"/>
        <v>.</v>
      </c>
      <c r="AD358" s="1508" t="str">
        <f t="shared" si="174"/>
        <v>.</v>
      </c>
      <c r="AE358" s="1508" t="str">
        <f t="shared" si="174"/>
        <v>.</v>
      </c>
      <c r="AF358" s="1508" t="str">
        <f t="shared" si="174"/>
        <v>.</v>
      </c>
      <c r="AG358" s="1509" t="str">
        <f t="shared" si="174"/>
        <v>.</v>
      </c>
      <c r="AH358" s="116"/>
      <c r="AI358" s="1003" t="str">
        <f>IF(S358=".",".",SUM($S358:S358))</f>
        <v>.</v>
      </c>
      <c r="AJ358" s="1004" t="str">
        <f>IF(T358=".",".",SUM($S358:T358))</f>
        <v>.</v>
      </c>
      <c r="AK358" s="1004" t="str">
        <f>IF(U358=".",".",SUM($S358:U358))</f>
        <v>.</v>
      </c>
      <c r="AL358" s="1004" t="str">
        <f>IF(V358=".",".",SUM($S358:V358))</f>
        <v>.</v>
      </c>
      <c r="AM358" s="1004" t="str">
        <f>IF(W358=".",".",SUM($S358:W358))</f>
        <v>.</v>
      </c>
      <c r="AN358" s="1004" t="str">
        <f>IF(X358=".",".",SUM($S358:X358))</f>
        <v>.</v>
      </c>
      <c r="AO358" s="1005" t="str">
        <f>IF(Y358=".",".",SUM($S358:Y358))</f>
        <v>.</v>
      </c>
      <c r="AP358" s="116"/>
      <c r="AQ358" s="1507" t="str">
        <f t="shared" si="175"/>
        <v>.</v>
      </c>
      <c r="AR358" s="1508" t="str">
        <f t="shared" si="175"/>
        <v>.</v>
      </c>
      <c r="AS358" s="1508" t="str">
        <f t="shared" si="175"/>
        <v>.</v>
      </c>
      <c r="AT358" s="1508" t="str">
        <f t="shared" si="175"/>
        <v>.</v>
      </c>
      <c r="AU358" s="1508" t="str">
        <f t="shared" si="175"/>
        <v>.</v>
      </c>
      <c r="AV358" s="1508" t="str">
        <f t="shared" si="175"/>
        <v>.</v>
      </c>
      <c r="AW358" s="1509" t="str">
        <f t="shared" si="175"/>
        <v>.</v>
      </c>
      <c r="AX358" s="327"/>
      <c r="AY358" s="116"/>
      <c r="AZ358" s="1474"/>
      <c r="BA358" s="1474"/>
      <c r="BB358" s="1474"/>
    </row>
    <row r="359" spans="1:54" s="189" customFormat="1" x14ac:dyDescent="0.2">
      <c r="A359" s="183"/>
      <c r="B359" s="325"/>
      <c r="C359" s="1028"/>
      <c r="D359" s="1024"/>
      <c r="E359" s="878"/>
      <c r="F359" s="878"/>
      <c r="G359" s="874"/>
      <c r="H359" s="874"/>
      <c r="I359" s="874"/>
      <c r="J359" s="874"/>
      <c r="K359" s="874"/>
      <c r="L359" s="874"/>
      <c r="M359" s="333"/>
      <c r="N359" s="116"/>
      <c r="O359" s="116"/>
      <c r="P359" s="116"/>
      <c r="Q359" s="101"/>
      <c r="R359" s="325"/>
      <c r="S359" s="1003" t="str">
        <f t="shared" si="173"/>
        <v>.</v>
      </c>
      <c r="T359" s="1004" t="str">
        <f t="shared" si="173"/>
        <v>.</v>
      </c>
      <c r="U359" s="1004" t="str">
        <f t="shared" si="173"/>
        <v>.</v>
      </c>
      <c r="V359" s="1004" t="str">
        <f t="shared" si="173"/>
        <v>.</v>
      </c>
      <c r="W359" s="1004" t="str">
        <f t="shared" si="173"/>
        <v>.</v>
      </c>
      <c r="X359" s="1004" t="str">
        <f t="shared" si="173"/>
        <v>.</v>
      </c>
      <c r="Y359" s="1005" t="str">
        <f t="shared" si="173"/>
        <v>.</v>
      </c>
      <c r="Z359" s="116"/>
      <c r="AA359" s="1507" t="str">
        <f t="shared" si="174"/>
        <v>.</v>
      </c>
      <c r="AB359" s="1508" t="str">
        <f t="shared" si="174"/>
        <v>.</v>
      </c>
      <c r="AC359" s="1508" t="str">
        <f t="shared" si="174"/>
        <v>.</v>
      </c>
      <c r="AD359" s="1508" t="str">
        <f t="shared" si="174"/>
        <v>.</v>
      </c>
      <c r="AE359" s="1508" t="str">
        <f t="shared" si="174"/>
        <v>.</v>
      </c>
      <c r="AF359" s="1508" t="str">
        <f t="shared" si="174"/>
        <v>.</v>
      </c>
      <c r="AG359" s="1509" t="str">
        <f t="shared" si="174"/>
        <v>.</v>
      </c>
      <c r="AH359" s="116"/>
      <c r="AI359" s="1003" t="str">
        <f>IF(S359=".",".",SUM($S359:S359))</f>
        <v>.</v>
      </c>
      <c r="AJ359" s="1004" t="str">
        <f>IF(T359=".",".",SUM($S359:T359))</f>
        <v>.</v>
      </c>
      <c r="AK359" s="1004" t="str">
        <f>IF(U359=".",".",SUM($S359:U359))</f>
        <v>.</v>
      </c>
      <c r="AL359" s="1004" t="str">
        <f>IF(V359=".",".",SUM($S359:V359))</f>
        <v>.</v>
      </c>
      <c r="AM359" s="1004" t="str">
        <f>IF(W359=".",".",SUM($S359:W359))</f>
        <v>.</v>
      </c>
      <c r="AN359" s="1004" t="str">
        <f>IF(X359=".",".",SUM($S359:X359))</f>
        <v>.</v>
      </c>
      <c r="AO359" s="1005" t="str">
        <f>IF(Y359=".",".",SUM($S359:Y359))</f>
        <v>.</v>
      </c>
      <c r="AP359" s="116"/>
      <c r="AQ359" s="1507" t="str">
        <f t="shared" si="175"/>
        <v>.</v>
      </c>
      <c r="AR359" s="1508" t="str">
        <f t="shared" si="175"/>
        <v>.</v>
      </c>
      <c r="AS359" s="1508" t="str">
        <f t="shared" si="175"/>
        <v>.</v>
      </c>
      <c r="AT359" s="1508" t="str">
        <f t="shared" si="175"/>
        <v>.</v>
      </c>
      <c r="AU359" s="1508" t="str">
        <f t="shared" si="175"/>
        <v>.</v>
      </c>
      <c r="AV359" s="1508" t="str">
        <f t="shared" si="175"/>
        <v>.</v>
      </c>
      <c r="AW359" s="1509" t="str">
        <f t="shared" si="175"/>
        <v>.</v>
      </c>
      <c r="AX359" s="327"/>
      <c r="AY359" s="116"/>
      <c r="AZ359" s="1474"/>
      <c r="BA359" s="1474"/>
      <c r="BB359" s="1474"/>
    </row>
    <row r="360" spans="1:54" s="189" customFormat="1" x14ac:dyDescent="0.2">
      <c r="A360" s="183"/>
      <c r="B360" s="325"/>
      <c r="C360" s="1028"/>
      <c r="D360" s="1024"/>
      <c r="E360" s="878"/>
      <c r="F360" s="878"/>
      <c r="G360" s="874"/>
      <c r="H360" s="874"/>
      <c r="I360" s="874"/>
      <c r="J360" s="874"/>
      <c r="K360" s="874"/>
      <c r="L360" s="874"/>
      <c r="M360" s="333"/>
      <c r="N360" s="116"/>
      <c r="O360" s="116"/>
      <c r="P360" s="116"/>
      <c r="Q360" s="101"/>
      <c r="R360" s="325"/>
      <c r="S360" s="1003" t="str">
        <f t="shared" si="173"/>
        <v>.</v>
      </c>
      <c r="T360" s="1004" t="str">
        <f t="shared" si="173"/>
        <v>.</v>
      </c>
      <c r="U360" s="1004" t="str">
        <f t="shared" si="173"/>
        <v>.</v>
      </c>
      <c r="V360" s="1004" t="str">
        <f t="shared" si="173"/>
        <v>.</v>
      </c>
      <c r="W360" s="1004" t="str">
        <f t="shared" si="173"/>
        <v>.</v>
      </c>
      <c r="X360" s="1004" t="str">
        <f t="shared" si="173"/>
        <v>.</v>
      </c>
      <c r="Y360" s="1005" t="str">
        <f t="shared" si="173"/>
        <v>.</v>
      </c>
      <c r="Z360" s="116"/>
      <c r="AA360" s="1507" t="str">
        <f t="shared" si="174"/>
        <v>.</v>
      </c>
      <c r="AB360" s="1508" t="str">
        <f t="shared" si="174"/>
        <v>.</v>
      </c>
      <c r="AC360" s="1508" t="str">
        <f t="shared" si="174"/>
        <v>.</v>
      </c>
      <c r="AD360" s="1508" t="str">
        <f t="shared" si="174"/>
        <v>.</v>
      </c>
      <c r="AE360" s="1508" t="str">
        <f t="shared" si="174"/>
        <v>.</v>
      </c>
      <c r="AF360" s="1508" t="str">
        <f t="shared" si="174"/>
        <v>.</v>
      </c>
      <c r="AG360" s="1509" t="str">
        <f t="shared" si="174"/>
        <v>.</v>
      </c>
      <c r="AH360" s="116"/>
      <c r="AI360" s="1003" t="str">
        <f>IF(S360=".",".",SUM($S360:S360))</f>
        <v>.</v>
      </c>
      <c r="AJ360" s="1004" t="str">
        <f>IF(T360=".",".",SUM($S360:T360))</f>
        <v>.</v>
      </c>
      <c r="AK360" s="1004" t="str">
        <f>IF(U360=".",".",SUM($S360:U360))</f>
        <v>.</v>
      </c>
      <c r="AL360" s="1004" t="str">
        <f>IF(V360=".",".",SUM($S360:V360))</f>
        <v>.</v>
      </c>
      <c r="AM360" s="1004" t="str">
        <f>IF(W360=".",".",SUM($S360:W360))</f>
        <v>.</v>
      </c>
      <c r="AN360" s="1004" t="str">
        <f>IF(X360=".",".",SUM($S360:X360))</f>
        <v>.</v>
      </c>
      <c r="AO360" s="1005" t="str">
        <f>IF(Y360=".",".",SUM($S360:Y360))</f>
        <v>.</v>
      </c>
      <c r="AP360" s="116"/>
      <c r="AQ360" s="1507" t="str">
        <f t="shared" si="175"/>
        <v>.</v>
      </c>
      <c r="AR360" s="1508" t="str">
        <f t="shared" si="175"/>
        <v>.</v>
      </c>
      <c r="AS360" s="1508" t="str">
        <f t="shared" si="175"/>
        <v>.</v>
      </c>
      <c r="AT360" s="1508" t="str">
        <f t="shared" si="175"/>
        <v>.</v>
      </c>
      <c r="AU360" s="1508" t="str">
        <f t="shared" si="175"/>
        <v>.</v>
      </c>
      <c r="AV360" s="1508" t="str">
        <f t="shared" si="175"/>
        <v>.</v>
      </c>
      <c r="AW360" s="1509" t="str">
        <f t="shared" si="175"/>
        <v>.</v>
      </c>
      <c r="AX360" s="327"/>
      <c r="AY360" s="116"/>
      <c r="AZ360" s="1474"/>
      <c r="BA360" s="1474"/>
      <c r="BB360" s="1474"/>
    </row>
    <row r="361" spans="1:54" s="189" customFormat="1" x14ac:dyDescent="0.2">
      <c r="A361" s="183"/>
      <c r="B361" s="325"/>
      <c r="C361" s="1029"/>
      <c r="D361" s="1025"/>
      <c r="E361" s="880"/>
      <c r="F361" s="880"/>
      <c r="G361" s="876"/>
      <c r="H361" s="876"/>
      <c r="I361" s="876"/>
      <c r="J361" s="876"/>
      <c r="K361" s="876"/>
      <c r="L361" s="876"/>
      <c r="M361" s="333"/>
      <c r="N361" s="116"/>
      <c r="O361" s="116"/>
      <c r="P361" s="116"/>
      <c r="Q361" s="101"/>
      <c r="R361" s="325"/>
      <c r="S361" s="1008" t="str">
        <f t="shared" si="173"/>
        <v>.</v>
      </c>
      <c r="T361" s="1009" t="str">
        <f t="shared" si="173"/>
        <v>.</v>
      </c>
      <c r="U361" s="1009" t="str">
        <f t="shared" si="173"/>
        <v>.</v>
      </c>
      <c r="V361" s="1009" t="str">
        <f t="shared" si="173"/>
        <v>.</v>
      </c>
      <c r="W361" s="1009" t="str">
        <f t="shared" si="173"/>
        <v>.</v>
      </c>
      <c r="X361" s="1009" t="str">
        <f t="shared" si="173"/>
        <v>.</v>
      </c>
      <c r="Y361" s="1010" t="str">
        <f t="shared" si="173"/>
        <v>.</v>
      </c>
      <c r="Z361" s="116"/>
      <c r="AA361" s="1510" t="str">
        <f t="shared" si="174"/>
        <v>.</v>
      </c>
      <c r="AB361" s="1511" t="str">
        <f t="shared" si="174"/>
        <v>.</v>
      </c>
      <c r="AC361" s="1511" t="str">
        <f t="shared" si="174"/>
        <v>.</v>
      </c>
      <c r="AD361" s="1511" t="str">
        <f t="shared" si="174"/>
        <v>.</v>
      </c>
      <c r="AE361" s="1511" t="str">
        <f t="shared" si="174"/>
        <v>.</v>
      </c>
      <c r="AF361" s="1511" t="str">
        <f t="shared" si="174"/>
        <v>.</v>
      </c>
      <c r="AG361" s="1512" t="str">
        <f t="shared" si="174"/>
        <v>.</v>
      </c>
      <c r="AH361" s="116"/>
      <c r="AI361" s="1008" t="str">
        <f>IF(S361=".",".",SUM($S361:S361))</f>
        <v>.</v>
      </c>
      <c r="AJ361" s="1009" t="str">
        <f>IF(T361=".",".",SUM($S361:T361))</f>
        <v>.</v>
      </c>
      <c r="AK361" s="1009" t="str">
        <f>IF(U361=".",".",SUM($S361:U361))</f>
        <v>.</v>
      </c>
      <c r="AL361" s="1009" t="str">
        <f>IF(V361=".",".",SUM($S361:V361))</f>
        <v>.</v>
      </c>
      <c r="AM361" s="1009" t="str">
        <f>IF(W361=".",".",SUM($S361:W361))</f>
        <v>.</v>
      </c>
      <c r="AN361" s="1009" t="str">
        <f>IF(X361=".",".",SUM($S361:X361))</f>
        <v>.</v>
      </c>
      <c r="AO361" s="1010" t="str">
        <f>IF(Y361=".",".",SUM($S361:Y361))</f>
        <v>.</v>
      </c>
      <c r="AP361" s="116"/>
      <c r="AQ361" s="1510" t="str">
        <f t="shared" si="175"/>
        <v>.</v>
      </c>
      <c r="AR361" s="1511" t="str">
        <f t="shared" si="175"/>
        <v>.</v>
      </c>
      <c r="AS361" s="1511" t="str">
        <f t="shared" si="175"/>
        <v>.</v>
      </c>
      <c r="AT361" s="1511" t="str">
        <f t="shared" si="175"/>
        <v>.</v>
      </c>
      <c r="AU361" s="1511" t="str">
        <f t="shared" si="175"/>
        <v>.</v>
      </c>
      <c r="AV361" s="1511" t="str">
        <f t="shared" si="175"/>
        <v>.</v>
      </c>
      <c r="AW361" s="1512" t="str">
        <f t="shared" si="175"/>
        <v>.</v>
      </c>
      <c r="AX361" s="327"/>
      <c r="AY361" s="116"/>
      <c r="AZ361" s="1474"/>
      <c r="BA361" s="1474"/>
      <c r="BB361" s="1474"/>
    </row>
    <row r="362" spans="1:54" s="189" customFormat="1" x14ac:dyDescent="0.2">
      <c r="A362" s="183"/>
      <c r="B362" s="325"/>
      <c r="C362" s="116"/>
      <c r="D362" s="116"/>
      <c r="E362" s="223"/>
      <c r="F362" s="223"/>
      <c r="G362" s="116"/>
      <c r="H362" s="116"/>
      <c r="I362" s="116"/>
      <c r="J362" s="116"/>
      <c r="K362" s="116"/>
      <c r="L362" s="116"/>
      <c r="M362" s="333"/>
      <c r="N362" s="116"/>
      <c r="O362" s="116"/>
      <c r="P362" s="116"/>
      <c r="Q362" s="101"/>
      <c r="R362" s="325"/>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327"/>
      <c r="AY362" s="116"/>
      <c r="AZ362" s="1474"/>
      <c r="BA362" s="1474"/>
      <c r="BB362" s="1474"/>
    </row>
    <row r="363" spans="1:54" s="189" customFormat="1" x14ac:dyDescent="0.2">
      <c r="A363" s="183"/>
      <c r="B363" s="325"/>
      <c r="C363" s="116"/>
      <c r="D363" s="116"/>
      <c r="E363" s="223"/>
      <c r="F363" s="223"/>
      <c r="G363" s="116"/>
      <c r="H363" s="116"/>
      <c r="I363" s="116"/>
      <c r="J363" s="116"/>
      <c r="K363" s="116"/>
      <c r="L363" s="116"/>
      <c r="M363" s="333"/>
      <c r="N363" s="116"/>
      <c r="O363" s="116"/>
      <c r="P363" s="116"/>
      <c r="Q363" s="101"/>
      <c r="R363" s="325"/>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327"/>
      <c r="AY363" s="116"/>
      <c r="AZ363" s="1474"/>
      <c r="BA363" s="1474"/>
      <c r="BB363" s="1474"/>
    </row>
    <row r="364" spans="1:54" s="189" customFormat="1" x14ac:dyDescent="0.2">
      <c r="A364" s="183"/>
      <c r="B364" s="325"/>
      <c r="C364" s="144"/>
      <c r="D364" s="116"/>
      <c r="E364" s="223"/>
      <c r="F364" s="223"/>
      <c r="G364" s="116"/>
      <c r="H364" s="116"/>
      <c r="I364" s="116"/>
      <c r="J364" s="116"/>
      <c r="K364" s="116"/>
      <c r="L364" s="116"/>
      <c r="M364" s="333"/>
      <c r="N364" s="116"/>
      <c r="O364" s="116"/>
      <c r="P364" s="116"/>
      <c r="Q364" s="101"/>
      <c r="R364" s="325"/>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327"/>
      <c r="AY364" s="116"/>
      <c r="AZ364" s="1474"/>
      <c r="BA364" s="1474"/>
      <c r="BB364" s="1474"/>
    </row>
    <row r="365" spans="1:54" s="189" customFormat="1" x14ac:dyDescent="0.2">
      <c r="A365" s="183"/>
      <c r="B365" s="325"/>
      <c r="C365" s="116"/>
      <c r="D365" s="116"/>
      <c r="E365" s="223"/>
      <c r="F365" s="223"/>
      <c r="G365" s="116"/>
      <c r="H365" s="116"/>
      <c r="I365" s="116"/>
      <c r="J365" s="116"/>
      <c r="K365" s="116"/>
      <c r="L365" s="116"/>
      <c r="M365" s="333"/>
      <c r="N365" s="116"/>
      <c r="O365" s="116"/>
      <c r="P365" s="116"/>
      <c r="Q365" s="101"/>
      <c r="R365" s="325"/>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327"/>
      <c r="AY365" s="116"/>
      <c r="AZ365" s="1474"/>
      <c r="BA365" s="1474"/>
      <c r="BB365" s="1474"/>
    </row>
    <row r="366" spans="1:54" s="189" customFormat="1" ht="15" x14ac:dyDescent="0.25">
      <c r="A366" s="183"/>
      <c r="B366" s="325"/>
      <c r="C366" s="273" t="s">
        <v>37</v>
      </c>
      <c r="D366" s="274"/>
      <c r="E366" s="844" t="str">
        <f>$H$21</f>
        <v>$ nominal per year</v>
      </c>
      <c r="F366" s="841"/>
      <c r="G366" s="275"/>
      <c r="H366" s="275"/>
      <c r="I366" s="275"/>
      <c r="J366" s="275" t="str">
        <f>$F$3</f>
        <v>.</v>
      </c>
      <c r="K366" s="275"/>
      <c r="L366" s="276"/>
      <c r="M366" s="333"/>
      <c r="N366" s="116"/>
      <c r="O366" s="116"/>
      <c r="P366" s="116"/>
      <c r="Q366" s="101"/>
      <c r="R366" s="325"/>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327"/>
      <c r="AY366" s="116"/>
      <c r="AZ366" s="1474"/>
      <c r="BA366" s="1474"/>
      <c r="BB366" s="1474"/>
    </row>
    <row r="367" spans="1:54" s="189" customFormat="1" x14ac:dyDescent="0.2">
      <c r="A367" s="183"/>
      <c r="B367" s="325"/>
      <c r="C367" s="277" t="s">
        <v>0</v>
      </c>
      <c r="D367" s="278"/>
      <c r="E367" s="842"/>
      <c r="F367" s="843"/>
      <c r="G367" s="279"/>
      <c r="H367" s="279"/>
      <c r="I367" s="279"/>
      <c r="J367" s="279"/>
      <c r="K367" s="279"/>
      <c r="L367" s="280"/>
      <c r="M367" s="333"/>
      <c r="N367" s="116"/>
      <c r="O367" s="116"/>
      <c r="P367" s="116"/>
      <c r="Q367" s="101"/>
      <c r="R367" s="325"/>
      <c r="S367" s="1011" t="str">
        <f>S$21</f>
        <v>Annual increases (nominal $ per year)</v>
      </c>
      <c r="T367" s="116"/>
      <c r="U367" s="116"/>
      <c r="V367" s="116"/>
      <c r="W367" s="116"/>
      <c r="X367" s="116"/>
      <c r="Y367" s="116"/>
      <c r="Z367" s="116"/>
      <c r="AA367" s="1011" t="str">
        <f>AA$21</f>
        <v>Annual increases (%)</v>
      </c>
      <c r="AB367" s="116"/>
      <c r="AC367" s="116"/>
      <c r="AD367" s="116"/>
      <c r="AE367" s="116"/>
      <c r="AF367" s="116"/>
      <c r="AG367" s="116"/>
      <c r="AH367" s="116"/>
      <c r="AI367" s="1011" t="str">
        <f>AI$21</f>
        <v>Cumulative increases (nominal $ per year)</v>
      </c>
      <c r="AJ367" s="116"/>
      <c r="AK367" s="116"/>
      <c r="AL367" s="116"/>
      <c r="AM367" s="116"/>
      <c r="AN367" s="116"/>
      <c r="AO367" s="116"/>
      <c r="AP367" s="116"/>
      <c r="AQ367" s="1011" t="str">
        <f>AQ$21</f>
        <v>Cumulative increases (%)</v>
      </c>
      <c r="AR367" s="116"/>
      <c r="AS367" s="116"/>
      <c r="AT367" s="116"/>
      <c r="AU367" s="116"/>
      <c r="AV367" s="116"/>
      <c r="AW367" s="116"/>
      <c r="AX367" s="327"/>
      <c r="AY367" s="116"/>
      <c r="AZ367" s="1474"/>
      <c r="BA367" s="1474"/>
      <c r="BB367" s="1474"/>
    </row>
    <row r="368" spans="1:54" s="189" customFormat="1" ht="39" customHeight="1" x14ac:dyDescent="0.2">
      <c r="A368" s="183"/>
      <c r="B368" s="325"/>
      <c r="C368" s="265" t="s">
        <v>27</v>
      </c>
      <c r="D368" s="266"/>
      <c r="E368" s="264" t="s">
        <v>346</v>
      </c>
      <c r="F368" s="264" t="s">
        <v>28</v>
      </c>
      <c r="G368" s="264" t="s">
        <v>29</v>
      </c>
      <c r="H368" s="264" t="s">
        <v>30</v>
      </c>
      <c r="I368" s="264" t="s">
        <v>31</v>
      </c>
      <c r="J368" s="264" t="s">
        <v>32</v>
      </c>
      <c r="K368" s="264" t="s">
        <v>33</v>
      </c>
      <c r="L368" s="264" t="s">
        <v>34</v>
      </c>
      <c r="M368" s="333"/>
      <c r="N368" s="116"/>
      <c r="O368" s="116"/>
      <c r="P368" s="116"/>
      <c r="Q368" s="101"/>
      <c r="R368" s="325"/>
      <c r="S368" s="996" t="str">
        <f>C366</f>
        <v>Other Annual Charges</v>
      </c>
      <c r="T368" s="387"/>
      <c r="U368" s="387"/>
      <c r="V368" s="387"/>
      <c r="W368" s="387"/>
      <c r="X368" s="387"/>
      <c r="Y368" s="388"/>
      <c r="Z368" s="116"/>
      <c r="AA368" s="1485" t="str">
        <f>$S368</f>
        <v>Other Annual Charges</v>
      </c>
      <c r="AB368" s="387"/>
      <c r="AC368" s="387"/>
      <c r="AD368" s="387"/>
      <c r="AE368" s="387"/>
      <c r="AF368" s="387"/>
      <c r="AG368" s="388"/>
      <c r="AH368" s="116"/>
      <c r="AI368" s="1485" t="str">
        <f>$S368</f>
        <v>Other Annual Charges</v>
      </c>
      <c r="AJ368" s="387"/>
      <c r="AK368" s="387"/>
      <c r="AL368" s="387"/>
      <c r="AM368" s="387"/>
      <c r="AN368" s="387"/>
      <c r="AO368" s="388"/>
      <c r="AP368" s="116"/>
      <c r="AQ368" s="1485" t="str">
        <f>$S368</f>
        <v>Other Annual Charges</v>
      </c>
      <c r="AR368" s="387"/>
      <c r="AS368" s="387"/>
      <c r="AT368" s="387"/>
      <c r="AU368" s="387"/>
      <c r="AV368" s="387"/>
      <c r="AW368" s="388"/>
      <c r="AX368" s="327"/>
      <c r="AY368" s="116"/>
      <c r="AZ368" s="1474"/>
      <c r="BA368" s="1474"/>
      <c r="BB368" s="1474"/>
    </row>
    <row r="369" spans="1:92" s="189" customFormat="1" x14ac:dyDescent="0.2">
      <c r="A369" s="183"/>
      <c r="B369" s="325"/>
      <c r="C369" s="125"/>
      <c r="D369" s="126"/>
      <c r="E369" s="208" t="str">
        <f t="shared" ref="E369:L369" si="176">E341</f>
        <v>2020-21</v>
      </c>
      <c r="F369" s="208" t="str">
        <f t="shared" si="176"/>
        <v>2021-22</v>
      </c>
      <c r="G369" s="208" t="str">
        <f t="shared" si="176"/>
        <v>2022-23</v>
      </c>
      <c r="H369" s="208" t="str">
        <f t="shared" si="176"/>
        <v>2023-24</v>
      </c>
      <c r="I369" s="208" t="str">
        <f t="shared" si="176"/>
        <v>2024-25</v>
      </c>
      <c r="J369" s="208" t="str">
        <f t="shared" si="176"/>
        <v>2025-26</v>
      </c>
      <c r="K369" s="208" t="str">
        <f t="shared" si="176"/>
        <v>2026-27</v>
      </c>
      <c r="L369" s="208" t="str">
        <f t="shared" si="176"/>
        <v>2027-28</v>
      </c>
      <c r="M369" s="333"/>
      <c r="N369" s="116"/>
      <c r="O369" s="116"/>
      <c r="P369" s="116"/>
      <c r="Q369" s="101"/>
      <c r="R369" s="325"/>
      <c r="S369" s="997" t="str">
        <f>S$23</f>
        <v>Year 1</v>
      </c>
      <c r="T369" s="998" t="str">
        <f t="shared" ref="T369:Y369" si="177">T$23</f>
        <v>Year 2</v>
      </c>
      <c r="U369" s="998" t="str">
        <f t="shared" si="177"/>
        <v>Year 3</v>
      </c>
      <c r="V369" s="998" t="str">
        <f t="shared" si="177"/>
        <v>Year 4</v>
      </c>
      <c r="W369" s="998" t="str">
        <f t="shared" si="177"/>
        <v>Year 5</v>
      </c>
      <c r="X369" s="998" t="str">
        <f t="shared" si="177"/>
        <v>Year 6</v>
      </c>
      <c r="Y369" s="999" t="str">
        <f t="shared" si="177"/>
        <v>Year 7</v>
      </c>
      <c r="Z369" s="112"/>
      <c r="AA369" s="997" t="str">
        <f t="shared" ref="AA369:AG369" si="178">AA$23</f>
        <v>Year 1</v>
      </c>
      <c r="AB369" s="998" t="str">
        <f t="shared" si="178"/>
        <v>Year 2</v>
      </c>
      <c r="AC369" s="998" t="str">
        <f t="shared" si="178"/>
        <v>Year 3</v>
      </c>
      <c r="AD369" s="998" t="str">
        <f t="shared" si="178"/>
        <v>Year 4</v>
      </c>
      <c r="AE369" s="998" t="str">
        <f t="shared" si="178"/>
        <v>Year 5</v>
      </c>
      <c r="AF369" s="998" t="str">
        <f t="shared" si="178"/>
        <v>Year 6</v>
      </c>
      <c r="AG369" s="999" t="str">
        <f t="shared" si="178"/>
        <v>Year 7</v>
      </c>
      <c r="AH369" s="112"/>
      <c r="AI369" s="997" t="str">
        <f>AI$23</f>
        <v>Year 1</v>
      </c>
      <c r="AJ369" s="998" t="str">
        <f t="shared" ref="AJ369:AO369" si="179">AJ$23</f>
        <v>Year 2</v>
      </c>
      <c r="AK369" s="998" t="str">
        <f t="shared" si="179"/>
        <v>Year 3</v>
      </c>
      <c r="AL369" s="998" t="str">
        <f t="shared" si="179"/>
        <v>Year 4</v>
      </c>
      <c r="AM369" s="998" t="str">
        <f t="shared" si="179"/>
        <v>Year 5</v>
      </c>
      <c r="AN369" s="998" t="str">
        <f t="shared" si="179"/>
        <v>Year 6</v>
      </c>
      <c r="AO369" s="999" t="str">
        <f t="shared" si="179"/>
        <v>Year 7</v>
      </c>
      <c r="AP369" s="112"/>
      <c r="AQ369" s="997" t="str">
        <f>AQ$23</f>
        <v>Year 1</v>
      </c>
      <c r="AR369" s="998" t="str">
        <f t="shared" ref="AR369:AW369" si="180">AR$23</f>
        <v>Year 2</v>
      </c>
      <c r="AS369" s="998" t="str">
        <f t="shared" si="180"/>
        <v>Year 3</v>
      </c>
      <c r="AT369" s="998" t="str">
        <f t="shared" si="180"/>
        <v>Year 4</v>
      </c>
      <c r="AU369" s="998" t="str">
        <f t="shared" si="180"/>
        <v>Year 5</v>
      </c>
      <c r="AV369" s="998" t="str">
        <f t="shared" si="180"/>
        <v>Year 6</v>
      </c>
      <c r="AW369" s="999" t="str">
        <f t="shared" si="180"/>
        <v>Year 7</v>
      </c>
      <c r="AX369" s="327"/>
      <c r="AY369" s="116"/>
      <c r="AZ369" s="1474"/>
      <c r="BA369" s="1474"/>
      <c r="BB369" s="1474"/>
    </row>
    <row r="370" spans="1:92" s="189" customFormat="1" x14ac:dyDescent="0.2">
      <c r="A370" s="183"/>
      <c r="B370" s="325"/>
      <c r="C370" s="1027"/>
      <c r="D370" s="1023"/>
      <c r="E370" s="877"/>
      <c r="F370" s="877"/>
      <c r="G370" s="873"/>
      <c r="H370" s="873"/>
      <c r="I370" s="873"/>
      <c r="J370" s="873"/>
      <c r="K370" s="873"/>
      <c r="L370" s="873"/>
      <c r="M370" s="333"/>
      <c r="N370" s="116"/>
      <c r="O370" s="116"/>
      <c r="P370" s="116"/>
      <c r="Q370" s="101"/>
      <c r="R370" s="325"/>
      <c r="S370" s="1003" t="str">
        <f t="shared" ref="S370:Y379" si="181">IF(F370="",".",F370-E370)</f>
        <v>.</v>
      </c>
      <c r="T370" s="1004" t="str">
        <f t="shared" si="181"/>
        <v>.</v>
      </c>
      <c r="U370" s="1004" t="str">
        <f t="shared" si="181"/>
        <v>.</v>
      </c>
      <c r="V370" s="1004" t="str">
        <f t="shared" si="181"/>
        <v>.</v>
      </c>
      <c r="W370" s="1004" t="str">
        <f t="shared" si="181"/>
        <v>.</v>
      </c>
      <c r="X370" s="1004" t="str">
        <f t="shared" si="181"/>
        <v>.</v>
      </c>
      <c r="Y370" s="1005" t="str">
        <f t="shared" si="181"/>
        <v>.</v>
      </c>
      <c r="Z370" s="116"/>
      <c r="AA370" s="1507" t="str">
        <f t="shared" ref="AA370:AG379" si="182">IFERROR(F370/E370-1,".")</f>
        <v>.</v>
      </c>
      <c r="AB370" s="1508" t="str">
        <f t="shared" si="182"/>
        <v>.</v>
      </c>
      <c r="AC370" s="1508" t="str">
        <f t="shared" si="182"/>
        <v>.</v>
      </c>
      <c r="AD370" s="1508" t="str">
        <f t="shared" si="182"/>
        <v>.</v>
      </c>
      <c r="AE370" s="1508" t="str">
        <f t="shared" si="182"/>
        <v>.</v>
      </c>
      <c r="AF370" s="1508" t="str">
        <f t="shared" si="182"/>
        <v>.</v>
      </c>
      <c r="AG370" s="1509" t="str">
        <f t="shared" si="182"/>
        <v>.</v>
      </c>
      <c r="AH370" s="116"/>
      <c r="AI370" s="1003" t="str">
        <f>IF(S370=".",".",SUM($S370:S370))</f>
        <v>.</v>
      </c>
      <c r="AJ370" s="1004" t="str">
        <f>IF(T370=".",".",SUM($S370:T370))</f>
        <v>.</v>
      </c>
      <c r="AK370" s="1004" t="str">
        <f>IF(U370=".",".",SUM($S370:U370))</f>
        <v>.</v>
      </c>
      <c r="AL370" s="1004" t="str">
        <f>IF(V370=".",".",SUM($S370:V370))</f>
        <v>.</v>
      </c>
      <c r="AM370" s="1004" t="str">
        <f>IF(W370=".",".",SUM($S370:W370))</f>
        <v>.</v>
      </c>
      <c r="AN370" s="1004" t="str">
        <f>IF(X370=".",".",SUM($S370:X370))</f>
        <v>.</v>
      </c>
      <c r="AO370" s="1005" t="str">
        <f>IF(Y370=".",".",SUM($S370:Y370))</f>
        <v>.</v>
      </c>
      <c r="AP370" s="116"/>
      <c r="AQ370" s="1507" t="str">
        <f t="shared" ref="AQ370:AW379" si="183">IFERROR(F370/$E370-1,".")</f>
        <v>.</v>
      </c>
      <c r="AR370" s="1508" t="str">
        <f t="shared" si="183"/>
        <v>.</v>
      </c>
      <c r="AS370" s="1508" t="str">
        <f t="shared" si="183"/>
        <v>.</v>
      </c>
      <c r="AT370" s="1508" t="str">
        <f t="shared" si="183"/>
        <v>.</v>
      </c>
      <c r="AU370" s="1508" t="str">
        <f t="shared" si="183"/>
        <v>.</v>
      </c>
      <c r="AV370" s="1508" t="str">
        <f t="shared" si="183"/>
        <v>.</v>
      </c>
      <c r="AW370" s="1509" t="str">
        <f t="shared" si="183"/>
        <v>.</v>
      </c>
      <c r="AX370" s="327"/>
      <c r="AY370" s="116"/>
      <c r="AZ370" s="1474"/>
      <c r="BA370" s="1474"/>
      <c r="BB370" s="1474"/>
    </row>
    <row r="371" spans="1:92" s="189" customFormat="1" x14ac:dyDescent="0.2">
      <c r="A371" s="183"/>
      <c r="B371" s="325"/>
      <c r="C371" s="1028"/>
      <c r="D371" s="1024"/>
      <c r="E371" s="878"/>
      <c r="F371" s="878"/>
      <c r="G371" s="874"/>
      <c r="H371" s="874"/>
      <c r="I371" s="874"/>
      <c r="J371" s="874"/>
      <c r="K371" s="874"/>
      <c r="L371" s="874"/>
      <c r="M371" s="333"/>
      <c r="N371" s="116"/>
      <c r="O371" s="116"/>
      <c r="P371" s="116"/>
      <c r="Q371" s="101"/>
      <c r="R371" s="325"/>
      <c r="S371" s="1003" t="str">
        <f t="shared" si="181"/>
        <v>.</v>
      </c>
      <c r="T371" s="1004" t="str">
        <f t="shared" si="181"/>
        <v>.</v>
      </c>
      <c r="U371" s="1004" t="str">
        <f t="shared" si="181"/>
        <v>.</v>
      </c>
      <c r="V371" s="1004" t="str">
        <f t="shared" si="181"/>
        <v>.</v>
      </c>
      <c r="W371" s="1004" t="str">
        <f t="shared" si="181"/>
        <v>.</v>
      </c>
      <c r="X371" s="1004" t="str">
        <f t="shared" si="181"/>
        <v>.</v>
      </c>
      <c r="Y371" s="1005" t="str">
        <f t="shared" si="181"/>
        <v>.</v>
      </c>
      <c r="Z371" s="116"/>
      <c r="AA371" s="1507" t="str">
        <f t="shared" si="182"/>
        <v>.</v>
      </c>
      <c r="AB371" s="1508" t="str">
        <f t="shared" si="182"/>
        <v>.</v>
      </c>
      <c r="AC371" s="1508" t="str">
        <f t="shared" si="182"/>
        <v>.</v>
      </c>
      <c r="AD371" s="1508" t="str">
        <f t="shared" si="182"/>
        <v>.</v>
      </c>
      <c r="AE371" s="1508" t="str">
        <f t="shared" si="182"/>
        <v>.</v>
      </c>
      <c r="AF371" s="1508" t="str">
        <f t="shared" si="182"/>
        <v>.</v>
      </c>
      <c r="AG371" s="1509" t="str">
        <f t="shared" si="182"/>
        <v>.</v>
      </c>
      <c r="AH371" s="116"/>
      <c r="AI371" s="1003" t="str">
        <f>IF(S371=".",".",SUM($S371:S371))</f>
        <v>.</v>
      </c>
      <c r="AJ371" s="1004" t="str">
        <f>IF(T371=".",".",SUM($S371:T371))</f>
        <v>.</v>
      </c>
      <c r="AK371" s="1004" t="str">
        <f>IF(U371=".",".",SUM($S371:U371))</f>
        <v>.</v>
      </c>
      <c r="AL371" s="1004" t="str">
        <f>IF(V371=".",".",SUM($S371:V371))</f>
        <v>.</v>
      </c>
      <c r="AM371" s="1004" t="str">
        <f>IF(W371=".",".",SUM($S371:W371))</f>
        <v>.</v>
      </c>
      <c r="AN371" s="1004" t="str">
        <f>IF(X371=".",".",SUM($S371:X371))</f>
        <v>.</v>
      </c>
      <c r="AO371" s="1005" t="str">
        <f>IF(Y371=".",".",SUM($S371:Y371))</f>
        <v>.</v>
      </c>
      <c r="AP371" s="116"/>
      <c r="AQ371" s="1507" t="str">
        <f t="shared" si="183"/>
        <v>.</v>
      </c>
      <c r="AR371" s="1508" t="str">
        <f t="shared" si="183"/>
        <v>.</v>
      </c>
      <c r="AS371" s="1508" t="str">
        <f t="shared" si="183"/>
        <v>.</v>
      </c>
      <c r="AT371" s="1508" t="str">
        <f t="shared" si="183"/>
        <v>.</v>
      </c>
      <c r="AU371" s="1508" t="str">
        <f t="shared" si="183"/>
        <v>.</v>
      </c>
      <c r="AV371" s="1508" t="str">
        <f t="shared" si="183"/>
        <v>.</v>
      </c>
      <c r="AW371" s="1509" t="str">
        <f t="shared" si="183"/>
        <v>.</v>
      </c>
      <c r="AX371" s="327"/>
      <c r="AY371" s="116"/>
      <c r="AZ371" s="1474"/>
      <c r="BA371" s="1474"/>
      <c r="BB371" s="1474"/>
    </row>
    <row r="372" spans="1:92" s="189" customFormat="1" x14ac:dyDescent="0.2">
      <c r="A372" s="183"/>
      <c r="B372" s="325"/>
      <c r="C372" s="1028"/>
      <c r="D372" s="1024"/>
      <c r="E372" s="878"/>
      <c r="F372" s="878"/>
      <c r="G372" s="874"/>
      <c r="H372" s="874"/>
      <c r="I372" s="874"/>
      <c r="J372" s="874"/>
      <c r="K372" s="874"/>
      <c r="L372" s="874"/>
      <c r="M372" s="333"/>
      <c r="N372" s="116"/>
      <c r="O372" s="116"/>
      <c r="P372" s="116"/>
      <c r="Q372" s="101"/>
      <c r="R372" s="325"/>
      <c r="S372" s="1003" t="str">
        <f t="shared" si="181"/>
        <v>.</v>
      </c>
      <c r="T372" s="1004" t="str">
        <f t="shared" si="181"/>
        <v>.</v>
      </c>
      <c r="U372" s="1004" t="str">
        <f t="shared" si="181"/>
        <v>.</v>
      </c>
      <c r="V372" s="1004" t="str">
        <f t="shared" si="181"/>
        <v>.</v>
      </c>
      <c r="W372" s="1004" t="str">
        <f t="shared" si="181"/>
        <v>.</v>
      </c>
      <c r="X372" s="1004" t="str">
        <f t="shared" si="181"/>
        <v>.</v>
      </c>
      <c r="Y372" s="1005" t="str">
        <f t="shared" si="181"/>
        <v>.</v>
      </c>
      <c r="Z372" s="116"/>
      <c r="AA372" s="1507" t="str">
        <f t="shared" si="182"/>
        <v>.</v>
      </c>
      <c r="AB372" s="1508" t="str">
        <f t="shared" si="182"/>
        <v>.</v>
      </c>
      <c r="AC372" s="1508" t="str">
        <f t="shared" si="182"/>
        <v>.</v>
      </c>
      <c r="AD372" s="1508" t="str">
        <f t="shared" si="182"/>
        <v>.</v>
      </c>
      <c r="AE372" s="1508" t="str">
        <f t="shared" si="182"/>
        <v>.</v>
      </c>
      <c r="AF372" s="1508" t="str">
        <f t="shared" si="182"/>
        <v>.</v>
      </c>
      <c r="AG372" s="1509" t="str">
        <f t="shared" si="182"/>
        <v>.</v>
      </c>
      <c r="AH372" s="116"/>
      <c r="AI372" s="1003" t="str">
        <f>IF(S372=".",".",SUM($S372:S372))</f>
        <v>.</v>
      </c>
      <c r="AJ372" s="1004" t="str">
        <f>IF(T372=".",".",SUM($S372:T372))</f>
        <v>.</v>
      </c>
      <c r="AK372" s="1004" t="str">
        <f>IF(U372=".",".",SUM($S372:U372))</f>
        <v>.</v>
      </c>
      <c r="AL372" s="1004" t="str">
        <f>IF(V372=".",".",SUM($S372:V372))</f>
        <v>.</v>
      </c>
      <c r="AM372" s="1004" t="str">
        <f>IF(W372=".",".",SUM($S372:W372))</f>
        <v>.</v>
      </c>
      <c r="AN372" s="1004" t="str">
        <f>IF(X372=".",".",SUM($S372:X372))</f>
        <v>.</v>
      </c>
      <c r="AO372" s="1005" t="str">
        <f>IF(Y372=".",".",SUM($S372:Y372))</f>
        <v>.</v>
      </c>
      <c r="AP372" s="116"/>
      <c r="AQ372" s="1507" t="str">
        <f t="shared" si="183"/>
        <v>.</v>
      </c>
      <c r="AR372" s="1508" t="str">
        <f t="shared" si="183"/>
        <v>.</v>
      </c>
      <c r="AS372" s="1508" t="str">
        <f t="shared" si="183"/>
        <v>.</v>
      </c>
      <c r="AT372" s="1508" t="str">
        <f t="shared" si="183"/>
        <v>.</v>
      </c>
      <c r="AU372" s="1508" t="str">
        <f t="shared" si="183"/>
        <v>.</v>
      </c>
      <c r="AV372" s="1508" t="str">
        <f t="shared" si="183"/>
        <v>.</v>
      </c>
      <c r="AW372" s="1509" t="str">
        <f t="shared" si="183"/>
        <v>.</v>
      </c>
      <c r="AX372" s="327"/>
      <c r="AY372" s="116"/>
      <c r="AZ372" s="1474"/>
      <c r="BA372" s="1474"/>
      <c r="BB372" s="1474"/>
    </row>
    <row r="373" spans="1:92" s="189" customFormat="1" x14ac:dyDescent="0.2">
      <c r="A373" s="183"/>
      <c r="B373" s="325"/>
      <c r="C373" s="1028"/>
      <c r="D373" s="1024"/>
      <c r="E373" s="878"/>
      <c r="F373" s="878"/>
      <c r="G373" s="874"/>
      <c r="H373" s="874"/>
      <c r="I373" s="874"/>
      <c r="J373" s="874"/>
      <c r="K373" s="874"/>
      <c r="L373" s="874"/>
      <c r="M373" s="333"/>
      <c r="N373" s="116"/>
      <c r="O373" s="116"/>
      <c r="P373" s="116"/>
      <c r="Q373" s="101"/>
      <c r="R373" s="325"/>
      <c r="S373" s="1003" t="str">
        <f t="shared" si="181"/>
        <v>.</v>
      </c>
      <c r="T373" s="1004" t="str">
        <f t="shared" si="181"/>
        <v>.</v>
      </c>
      <c r="U373" s="1004" t="str">
        <f t="shared" si="181"/>
        <v>.</v>
      </c>
      <c r="V373" s="1004" t="str">
        <f t="shared" si="181"/>
        <v>.</v>
      </c>
      <c r="W373" s="1004" t="str">
        <f t="shared" si="181"/>
        <v>.</v>
      </c>
      <c r="X373" s="1004" t="str">
        <f t="shared" si="181"/>
        <v>.</v>
      </c>
      <c r="Y373" s="1005" t="str">
        <f t="shared" si="181"/>
        <v>.</v>
      </c>
      <c r="Z373" s="116"/>
      <c r="AA373" s="1507" t="str">
        <f t="shared" si="182"/>
        <v>.</v>
      </c>
      <c r="AB373" s="1508" t="str">
        <f t="shared" si="182"/>
        <v>.</v>
      </c>
      <c r="AC373" s="1508" t="str">
        <f t="shared" si="182"/>
        <v>.</v>
      </c>
      <c r="AD373" s="1508" t="str">
        <f t="shared" si="182"/>
        <v>.</v>
      </c>
      <c r="AE373" s="1508" t="str">
        <f t="shared" si="182"/>
        <v>.</v>
      </c>
      <c r="AF373" s="1508" t="str">
        <f t="shared" si="182"/>
        <v>.</v>
      </c>
      <c r="AG373" s="1509" t="str">
        <f t="shared" si="182"/>
        <v>.</v>
      </c>
      <c r="AH373" s="116"/>
      <c r="AI373" s="1003" t="str">
        <f>IF(S373=".",".",SUM($S373:S373))</f>
        <v>.</v>
      </c>
      <c r="AJ373" s="1004" t="str">
        <f>IF(T373=".",".",SUM($S373:T373))</f>
        <v>.</v>
      </c>
      <c r="AK373" s="1004" t="str">
        <f>IF(U373=".",".",SUM($S373:U373))</f>
        <v>.</v>
      </c>
      <c r="AL373" s="1004" t="str">
        <f>IF(V373=".",".",SUM($S373:V373))</f>
        <v>.</v>
      </c>
      <c r="AM373" s="1004" t="str">
        <f>IF(W373=".",".",SUM($S373:W373))</f>
        <v>.</v>
      </c>
      <c r="AN373" s="1004" t="str">
        <f>IF(X373=".",".",SUM($S373:X373))</f>
        <v>.</v>
      </c>
      <c r="AO373" s="1005" t="str">
        <f>IF(Y373=".",".",SUM($S373:Y373))</f>
        <v>.</v>
      </c>
      <c r="AP373" s="116"/>
      <c r="AQ373" s="1507" t="str">
        <f t="shared" si="183"/>
        <v>.</v>
      </c>
      <c r="AR373" s="1508" t="str">
        <f t="shared" si="183"/>
        <v>.</v>
      </c>
      <c r="AS373" s="1508" t="str">
        <f t="shared" si="183"/>
        <v>.</v>
      </c>
      <c r="AT373" s="1508" t="str">
        <f t="shared" si="183"/>
        <v>.</v>
      </c>
      <c r="AU373" s="1508" t="str">
        <f t="shared" si="183"/>
        <v>.</v>
      </c>
      <c r="AV373" s="1508" t="str">
        <f t="shared" si="183"/>
        <v>.</v>
      </c>
      <c r="AW373" s="1509" t="str">
        <f t="shared" si="183"/>
        <v>.</v>
      </c>
      <c r="AX373" s="327"/>
      <c r="AY373" s="116"/>
      <c r="AZ373" s="1474"/>
      <c r="BA373" s="1474"/>
      <c r="BB373" s="1474"/>
    </row>
    <row r="374" spans="1:92" s="189" customFormat="1" x14ac:dyDescent="0.2">
      <c r="A374" s="183"/>
      <c r="B374" s="325"/>
      <c r="C374" s="1028"/>
      <c r="D374" s="1024"/>
      <c r="E374" s="878"/>
      <c r="F374" s="878"/>
      <c r="G374" s="874"/>
      <c r="H374" s="874"/>
      <c r="I374" s="874"/>
      <c r="J374" s="874"/>
      <c r="K374" s="874"/>
      <c r="L374" s="874"/>
      <c r="M374" s="333"/>
      <c r="N374" s="116"/>
      <c r="O374" s="116"/>
      <c r="P374" s="116"/>
      <c r="Q374" s="101"/>
      <c r="R374" s="325"/>
      <c r="S374" s="1003" t="str">
        <f t="shared" si="181"/>
        <v>.</v>
      </c>
      <c r="T374" s="1004" t="str">
        <f t="shared" si="181"/>
        <v>.</v>
      </c>
      <c r="U374" s="1004" t="str">
        <f t="shared" si="181"/>
        <v>.</v>
      </c>
      <c r="V374" s="1004" t="str">
        <f t="shared" si="181"/>
        <v>.</v>
      </c>
      <c r="W374" s="1004" t="str">
        <f t="shared" si="181"/>
        <v>.</v>
      </c>
      <c r="X374" s="1004" t="str">
        <f t="shared" si="181"/>
        <v>.</v>
      </c>
      <c r="Y374" s="1005" t="str">
        <f t="shared" si="181"/>
        <v>.</v>
      </c>
      <c r="Z374" s="116"/>
      <c r="AA374" s="1507" t="str">
        <f t="shared" si="182"/>
        <v>.</v>
      </c>
      <c r="AB374" s="1508" t="str">
        <f t="shared" si="182"/>
        <v>.</v>
      </c>
      <c r="AC374" s="1508" t="str">
        <f t="shared" si="182"/>
        <v>.</v>
      </c>
      <c r="AD374" s="1508" t="str">
        <f t="shared" si="182"/>
        <v>.</v>
      </c>
      <c r="AE374" s="1508" t="str">
        <f t="shared" si="182"/>
        <v>.</v>
      </c>
      <c r="AF374" s="1508" t="str">
        <f t="shared" si="182"/>
        <v>.</v>
      </c>
      <c r="AG374" s="1509" t="str">
        <f t="shared" si="182"/>
        <v>.</v>
      </c>
      <c r="AH374" s="116"/>
      <c r="AI374" s="1003" t="str">
        <f>IF(S374=".",".",SUM($S374:S374))</f>
        <v>.</v>
      </c>
      <c r="AJ374" s="1004" t="str">
        <f>IF(T374=".",".",SUM($S374:T374))</f>
        <v>.</v>
      </c>
      <c r="AK374" s="1004" t="str">
        <f>IF(U374=".",".",SUM($S374:U374))</f>
        <v>.</v>
      </c>
      <c r="AL374" s="1004" t="str">
        <f>IF(V374=".",".",SUM($S374:V374))</f>
        <v>.</v>
      </c>
      <c r="AM374" s="1004" t="str">
        <f>IF(W374=".",".",SUM($S374:W374))</f>
        <v>.</v>
      </c>
      <c r="AN374" s="1004" t="str">
        <f>IF(X374=".",".",SUM($S374:X374))</f>
        <v>.</v>
      </c>
      <c r="AO374" s="1005" t="str">
        <f>IF(Y374=".",".",SUM($S374:Y374))</f>
        <v>.</v>
      </c>
      <c r="AP374" s="116"/>
      <c r="AQ374" s="1507" t="str">
        <f t="shared" si="183"/>
        <v>.</v>
      </c>
      <c r="AR374" s="1508" t="str">
        <f t="shared" si="183"/>
        <v>.</v>
      </c>
      <c r="AS374" s="1508" t="str">
        <f t="shared" si="183"/>
        <v>.</v>
      </c>
      <c r="AT374" s="1508" t="str">
        <f t="shared" si="183"/>
        <v>.</v>
      </c>
      <c r="AU374" s="1508" t="str">
        <f t="shared" si="183"/>
        <v>.</v>
      </c>
      <c r="AV374" s="1508" t="str">
        <f t="shared" si="183"/>
        <v>.</v>
      </c>
      <c r="AW374" s="1509" t="str">
        <f t="shared" si="183"/>
        <v>.</v>
      </c>
      <c r="AX374" s="327"/>
      <c r="AY374" s="116"/>
      <c r="AZ374" s="1474"/>
      <c r="BA374" s="1474"/>
      <c r="BB374" s="1474"/>
    </row>
    <row r="375" spans="1:92" s="189" customFormat="1" x14ac:dyDescent="0.2">
      <c r="A375" s="183"/>
      <c r="B375" s="325"/>
      <c r="C375" s="1028"/>
      <c r="D375" s="1024"/>
      <c r="E375" s="878"/>
      <c r="F375" s="878"/>
      <c r="G375" s="874"/>
      <c r="H375" s="874"/>
      <c r="I375" s="874"/>
      <c r="J375" s="874"/>
      <c r="K375" s="874"/>
      <c r="L375" s="874"/>
      <c r="M375" s="333"/>
      <c r="N375" s="116"/>
      <c r="O375" s="116"/>
      <c r="P375" s="116"/>
      <c r="Q375" s="101"/>
      <c r="R375" s="325"/>
      <c r="S375" s="1003" t="str">
        <f t="shared" si="181"/>
        <v>.</v>
      </c>
      <c r="T375" s="1004" t="str">
        <f t="shared" si="181"/>
        <v>.</v>
      </c>
      <c r="U375" s="1004" t="str">
        <f t="shared" si="181"/>
        <v>.</v>
      </c>
      <c r="V375" s="1004" t="str">
        <f t="shared" si="181"/>
        <v>.</v>
      </c>
      <c r="W375" s="1004" t="str">
        <f t="shared" si="181"/>
        <v>.</v>
      </c>
      <c r="X375" s="1004" t="str">
        <f t="shared" si="181"/>
        <v>.</v>
      </c>
      <c r="Y375" s="1005" t="str">
        <f t="shared" si="181"/>
        <v>.</v>
      </c>
      <c r="Z375" s="116"/>
      <c r="AA375" s="1507" t="str">
        <f t="shared" si="182"/>
        <v>.</v>
      </c>
      <c r="AB375" s="1508" t="str">
        <f t="shared" si="182"/>
        <v>.</v>
      </c>
      <c r="AC375" s="1508" t="str">
        <f t="shared" si="182"/>
        <v>.</v>
      </c>
      <c r="AD375" s="1508" t="str">
        <f t="shared" si="182"/>
        <v>.</v>
      </c>
      <c r="AE375" s="1508" t="str">
        <f t="shared" si="182"/>
        <v>.</v>
      </c>
      <c r="AF375" s="1508" t="str">
        <f t="shared" si="182"/>
        <v>.</v>
      </c>
      <c r="AG375" s="1509" t="str">
        <f t="shared" si="182"/>
        <v>.</v>
      </c>
      <c r="AH375" s="116"/>
      <c r="AI375" s="1003" t="str">
        <f>IF(S375=".",".",SUM($S375:S375))</f>
        <v>.</v>
      </c>
      <c r="AJ375" s="1004" t="str">
        <f>IF(T375=".",".",SUM($S375:T375))</f>
        <v>.</v>
      </c>
      <c r="AK375" s="1004" t="str">
        <f>IF(U375=".",".",SUM($S375:U375))</f>
        <v>.</v>
      </c>
      <c r="AL375" s="1004" t="str">
        <f>IF(V375=".",".",SUM($S375:V375))</f>
        <v>.</v>
      </c>
      <c r="AM375" s="1004" t="str">
        <f>IF(W375=".",".",SUM($S375:W375))</f>
        <v>.</v>
      </c>
      <c r="AN375" s="1004" t="str">
        <f>IF(X375=".",".",SUM($S375:X375))</f>
        <v>.</v>
      </c>
      <c r="AO375" s="1005" t="str">
        <f>IF(Y375=".",".",SUM($S375:Y375))</f>
        <v>.</v>
      </c>
      <c r="AP375" s="116"/>
      <c r="AQ375" s="1507" t="str">
        <f t="shared" si="183"/>
        <v>.</v>
      </c>
      <c r="AR375" s="1508" t="str">
        <f t="shared" si="183"/>
        <v>.</v>
      </c>
      <c r="AS375" s="1508" t="str">
        <f t="shared" si="183"/>
        <v>.</v>
      </c>
      <c r="AT375" s="1508" t="str">
        <f t="shared" si="183"/>
        <v>.</v>
      </c>
      <c r="AU375" s="1508" t="str">
        <f t="shared" si="183"/>
        <v>.</v>
      </c>
      <c r="AV375" s="1508" t="str">
        <f t="shared" si="183"/>
        <v>.</v>
      </c>
      <c r="AW375" s="1509" t="str">
        <f t="shared" si="183"/>
        <v>.</v>
      </c>
      <c r="AX375" s="327"/>
      <c r="AY375" s="116"/>
      <c r="AZ375" s="1474"/>
      <c r="BA375" s="1474"/>
      <c r="BB375" s="1474"/>
    </row>
    <row r="376" spans="1:92" s="189" customFormat="1" x14ac:dyDescent="0.2">
      <c r="A376" s="183"/>
      <c r="B376" s="325"/>
      <c r="C376" s="1028"/>
      <c r="D376" s="1024"/>
      <c r="E376" s="878"/>
      <c r="F376" s="878"/>
      <c r="G376" s="874"/>
      <c r="H376" s="874"/>
      <c r="I376" s="874"/>
      <c r="J376" s="874"/>
      <c r="K376" s="874"/>
      <c r="L376" s="874"/>
      <c r="M376" s="333"/>
      <c r="N376" s="116"/>
      <c r="O376" s="116"/>
      <c r="P376" s="116"/>
      <c r="Q376" s="101"/>
      <c r="R376" s="325"/>
      <c r="S376" s="1003" t="str">
        <f t="shared" si="181"/>
        <v>.</v>
      </c>
      <c r="T376" s="1004" t="str">
        <f t="shared" si="181"/>
        <v>.</v>
      </c>
      <c r="U376" s="1004" t="str">
        <f t="shared" si="181"/>
        <v>.</v>
      </c>
      <c r="V376" s="1004" t="str">
        <f t="shared" si="181"/>
        <v>.</v>
      </c>
      <c r="W376" s="1004" t="str">
        <f t="shared" si="181"/>
        <v>.</v>
      </c>
      <c r="X376" s="1004" t="str">
        <f t="shared" si="181"/>
        <v>.</v>
      </c>
      <c r="Y376" s="1005" t="str">
        <f t="shared" si="181"/>
        <v>.</v>
      </c>
      <c r="Z376" s="116"/>
      <c r="AA376" s="1507" t="str">
        <f t="shared" si="182"/>
        <v>.</v>
      </c>
      <c r="AB376" s="1508" t="str">
        <f t="shared" si="182"/>
        <v>.</v>
      </c>
      <c r="AC376" s="1508" t="str">
        <f t="shared" si="182"/>
        <v>.</v>
      </c>
      <c r="AD376" s="1508" t="str">
        <f t="shared" si="182"/>
        <v>.</v>
      </c>
      <c r="AE376" s="1508" t="str">
        <f t="shared" si="182"/>
        <v>.</v>
      </c>
      <c r="AF376" s="1508" t="str">
        <f t="shared" si="182"/>
        <v>.</v>
      </c>
      <c r="AG376" s="1509" t="str">
        <f t="shared" si="182"/>
        <v>.</v>
      </c>
      <c r="AH376" s="116"/>
      <c r="AI376" s="1003" t="str">
        <f>IF(S376=".",".",SUM($S376:S376))</f>
        <v>.</v>
      </c>
      <c r="AJ376" s="1004" t="str">
        <f>IF(T376=".",".",SUM($S376:T376))</f>
        <v>.</v>
      </c>
      <c r="AK376" s="1004" t="str">
        <f>IF(U376=".",".",SUM($S376:U376))</f>
        <v>.</v>
      </c>
      <c r="AL376" s="1004" t="str">
        <f>IF(V376=".",".",SUM($S376:V376))</f>
        <v>.</v>
      </c>
      <c r="AM376" s="1004" t="str">
        <f>IF(W376=".",".",SUM($S376:W376))</f>
        <v>.</v>
      </c>
      <c r="AN376" s="1004" t="str">
        <f>IF(X376=".",".",SUM($S376:X376))</f>
        <v>.</v>
      </c>
      <c r="AO376" s="1005" t="str">
        <f>IF(Y376=".",".",SUM($S376:Y376))</f>
        <v>.</v>
      </c>
      <c r="AP376" s="116"/>
      <c r="AQ376" s="1507" t="str">
        <f t="shared" si="183"/>
        <v>.</v>
      </c>
      <c r="AR376" s="1508" t="str">
        <f t="shared" si="183"/>
        <v>.</v>
      </c>
      <c r="AS376" s="1508" t="str">
        <f t="shared" si="183"/>
        <v>.</v>
      </c>
      <c r="AT376" s="1508" t="str">
        <f t="shared" si="183"/>
        <v>.</v>
      </c>
      <c r="AU376" s="1508" t="str">
        <f t="shared" si="183"/>
        <v>.</v>
      </c>
      <c r="AV376" s="1508" t="str">
        <f t="shared" si="183"/>
        <v>.</v>
      </c>
      <c r="AW376" s="1509" t="str">
        <f t="shared" si="183"/>
        <v>.</v>
      </c>
      <c r="AX376" s="327"/>
      <c r="AY376" s="116"/>
      <c r="AZ376" s="1474"/>
      <c r="BA376" s="1474"/>
      <c r="BB376" s="1474"/>
    </row>
    <row r="377" spans="1:92" s="189" customFormat="1" x14ac:dyDescent="0.2">
      <c r="A377" s="183"/>
      <c r="B377" s="325"/>
      <c r="C377" s="1028"/>
      <c r="D377" s="1024"/>
      <c r="E377" s="878"/>
      <c r="F377" s="878"/>
      <c r="G377" s="874"/>
      <c r="H377" s="874"/>
      <c r="I377" s="874"/>
      <c r="J377" s="874"/>
      <c r="K377" s="874"/>
      <c r="L377" s="874"/>
      <c r="M377" s="333"/>
      <c r="N377" s="116"/>
      <c r="O377" s="116"/>
      <c r="P377" s="116"/>
      <c r="Q377" s="101"/>
      <c r="R377" s="325"/>
      <c r="S377" s="1003" t="str">
        <f t="shared" si="181"/>
        <v>.</v>
      </c>
      <c r="T377" s="1004" t="str">
        <f t="shared" si="181"/>
        <v>.</v>
      </c>
      <c r="U377" s="1004" t="str">
        <f t="shared" si="181"/>
        <v>.</v>
      </c>
      <c r="V377" s="1004" t="str">
        <f t="shared" si="181"/>
        <v>.</v>
      </c>
      <c r="W377" s="1004" t="str">
        <f t="shared" si="181"/>
        <v>.</v>
      </c>
      <c r="X377" s="1004" t="str">
        <f t="shared" si="181"/>
        <v>.</v>
      </c>
      <c r="Y377" s="1005" t="str">
        <f t="shared" si="181"/>
        <v>.</v>
      </c>
      <c r="Z377" s="116"/>
      <c r="AA377" s="1507" t="str">
        <f t="shared" si="182"/>
        <v>.</v>
      </c>
      <c r="AB377" s="1508" t="str">
        <f t="shared" si="182"/>
        <v>.</v>
      </c>
      <c r="AC377" s="1508" t="str">
        <f t="shared" si="182"/>
        <v>.</v>
      </c>
      <c r="AD377" s="1508" t="str">
        <f t="shared" si="182"/>
        <v>.</v>
      </c>
      <c r="AE377" s="1508" t="str">
        <f t="shared" si="182"/>
        <v>.</v>
      </c>
      <c r="AF377" s="1508" t="str">
        <f t="shared" si="182"/>
        <v>.</v>
      </c>
      <c r="AG377" s="1509" t="str">
        <f t="shared" si="182"/>
        <v>.</v>
      </c>
      <c r="AH377" s="116"/>
      <c r="AI377" s="1003" t="str">
        <f>IF(S377=".",".",SUM($S377:S377))</f>
        <v>.</v>
      </c>
      <c r="AJ377" s="1004" t="str">
        <f>IF(T377=".",".",SUM($S377:T377))</f>
        <v>.</v>
      </c>
      <c r="AK377" s="1004" t="str">
        <f>IF(U377=".",".",SUM($S377:U377))</f>
        <v>.</v>
      </c>
      <c r="AL377" s="1004" t="str">
        <f>IF(V377=".",".",SUM($S377:V377))</f>
        <v>.</v>
      </c>
      <c r="AM377" s="1004" t="str">
        <f>IF(W377=".",".",SUM($S377:W377))</f>
        <v>.</v>
      </c>
      <c r="AN377" s="1004" t="str">
        <f>IF(X377=".",".",SUM($S377:X377))</f>
        <v>.</v>
      </c>
      <c r="AO377" s="1005" t="str">
        <f>IF(Y377=".",".",SUM($S377:Y377))</f>
        <v>.</v>
      </c>
      <c r="AP377" s="116"/>
      <c r="AQ377" s="1507" t="str">
        <f t="shared" si="183"/>
        <v>.</v>
      </c>
      <c r="AR377" s="1508" t="str">
        <f t="shared" si="183"/>
        <v>.</v>
      </c>
      <c r="AS377" s="1508" t="str">
        <f t="shared" si="183"/>
        <v>.</v>
      </c>
      <c r="AT377" s="1508" t="str">
        <f t="shared" si="183"/>
        <v>.</v>
      </c>
      <c r="AU377" s="1508" t="str">
        <f t="shared" si="183"/>
        <v>.</v>
      </c>
      <c r="AV377" s="1508" t="str">
        <f t="shared" si="183"/>
        <v>.</v>
      </c>
      <c r="AW377" s="1509" t="str">
        <f t="shared" si="183"/>
        <v>.</v>
      </c>
      <c r="AX377" s="327"/>
      <c r="AY377" s="116"/>
      <c r="AZ377" s="1474"/>
      <c r="BA377" s="1474"/>
      <c r="BB377" s="1474"/>
    </row>
    <row r="378" spans="1:92" s="189" customFormat="1" x14ac:dyDescent="0.2">
      <c r="A378" s="183"/>
      <c r="B378" s="325"/>
      <c r="C378" s="1028"/>
      <c r="D378" s="1024"/>
      <c r="E378" s="878"/>
      <c r="F378" s="878"/>
      <c r="G378" s="874"/>
      <c r="H378" s="874"/>
      <c r="I378" s="874"/>
      <c r="J378" s="874"/>
      <c r="K378" s="874"/>
      <c r="L378" s="874"/>
      <c r="M378" s="333"/>
      <c r="N378" s="116"/>
      <c r="O378" s="116"/>
      <c r="P378" s="116"/>
      <c r="Q378" s="101"/>
      <c r="R378" s="325"/>
      <c r="S378" s="1003" t="str">
        <f t="shared" si="181"/>
        <v>.</v>
      </c>
      <c r="T378" s="1004" t="str">
        <f t="shared" si="181"/>
        <v>.</v>
      </c>
      <c r="U378" s="1004" t="str">
        <f t="shared" si="181"/>
        <v>.</v>
      </c>
      <c r="V378" s="1004" t="str">
        <f t="shared" si="181"/>
        <v>.</v>
      </c>
      <c r="W378" s="1004" t="str">
        <f t="shared" si="181"/>
        <v>.</v>
      </c>
      <c r="X378" s="1004" t="str">
        <f t="shared" si="181"/>
        <v>.</v>
      </c>
      <c r="Y378" s="1005" t="str">
        <f t="shared" si="181"/>
        <v>.</v>
      </c>
      <c r="Z378" s="116"/>
      <c r="AA378" s="1507" t="str">
        <f t="shared" si="182"/>
        <v>.</v>
      </c>
      <c r="AB378" s="1508" t="str">
        <f t="shared" si="182"/>
        <v>.</v>
      </c>
      <c r="AC378" s="1508" t="str">
        <f t="shared" si="182"/>
        <v>.</v>
      </c>
      <c r="AD378" s="1508" t="str">
        <f t="shared" si="182"/>
        <v>.</v>
      </c>
      <c r="AE378" s="1508" t="str">
        <f t="shared" si="182"/>
        <v>.</v>
      </c>
      <c r="AF378" s="1508" t="str">
        <f t="shared" si="182"/>
        <v>.</v>
      </c>
      <c r="AG378" s="1509" t="str">
        <f t="shared" si="182"/>
        <v>.</v>
      </c>
      <c r="AH378" s="116"/>
      <c r="AI378" s="1003" t="str">
        <f>IF(S378=".",".",SUM($S378:S378))</f>
        <v>.</v>
      </c>
      <c r="AJ378" s="1004" t="str">
        <f>IF(T378=".",".",SUM($S378:T378))</f>
        <v>.</v>
      </c>
      <c r="AK378" s="1004" t="str">
        <f>IF(U378=".",".",SUM($S378:U378))</f>
        <v>.</v>
      </c>
      <c r="AL378" s="1004" t="str">
        <f>IF(V378=".",".",SUM($S378:V378))</f>
        <v>.</v>
      </c>
      <c r="AM378" s="1004" t="str">
        <f>IF(W378=".",".",SUM($S378:W378))</f>
        <v>.</v>
      </c>
      <c r="AN378" s="1004" t="str">
        <f>IF(X378=".",".",SUM($S378:X378))</f>
        <v>.</v>
      </c>
      <c r="AO378" s="1005" t="str">
        <f>IF(Y378=".",".",SUM($S378:Y378))</f>
        <v>.</v>
      </c>
      <c r="AP378" s="116"/>
      <c r="AQ378" s="1507" t="str">
        <f t="shared" si="183"/>
        <v>.</v>
      </c>
      <c r="AR378" s="1508" t="str">
        <f t="shared" si="183"/>
        <v>.</v>
      </c>
      <c r="AS378" s="1508" t="str">
        <f t="shared" si="183"/>
        <v>.</v>
      </c>
      <c r="AT378" s="1508" t="str">
        <f t="shared" si="183"/>
        <v>.</v>
      </c>
      <c r="AU378" s="1508" t="str">
        <f t="shared" si="183"/>
        <v>.</v>
      </c>
      <c r="AV378" s="1508" t="str">
        <f t="shared" si="183"/>
        <v>.</v>
      </c>
      <c r="AW378" s="1509" t="str">
        <f t="shared" si="183"/>
        <v>.</v>
      </c>
      <c r="AX378" s="327"/>
      <c r="AY378" s="116"/>
      <c r="AZ378" s="1474"/>
      <c r="BA378" s="1474"/>
      <c r="BB378" s="1474"/>
    </row>
    <row r="379" spans="1:92" s="189" customFormat="1" x14ac:dyDescent="0.2">
      <c r="A379" s="183"/>
      <c r="B379" s="325"/>
      <c r="C379" s="1029"/>
      <c r="D379" s="1025"/>
      <c r="E379" s="880"/>
      <c r="F379" s="880"/>
      <c r="G379" s="876"/>
      <c r="H379" s="876"/>
      <c r="I379" s="876"/>
      <c r="J379" s="876"/>
      <c r="K379" s="876"/>
      <c r="L379" s="876"/>
      <c r="M379" s="333"/>
      <c r="N379" s="116"/>
      <c r="O379" s="116"/>
      <c r="P379" s="116"/>
      <c r="Q379" s="101"/>
      <c r="R379" s="325"/>
      <c r="S379" s="1008" t="str">
        <f t="shared" si="181"/>
        <v>.</v>
      </c>
      <c r="T379" s="1009" t="str">
        <f t="shared" si="181"/>
        <v>.</v>
      </c>
      <c r="U379" s="1009" t="str">
        <f t="shared" si="181"/>
        <v>.</v>
      </c>
      <c r="V379" s="1009" t="str">
        <f t="shared" si="181"/>
        <v>.</v>
      </c>
      <c r="W379" s="1009" t="str">
        <f t="shared" si="181"/>
        <v>.</v>
      </c>
      <c r="X379" s="1009" t="str">
        <f t="shared" si="181"/>
        <v>.</v>
      </c>
      <c r="Y379" s="1010" t="str">
        <f t="shared" si="181"/>
        <v>.</v>
      </c>
      <c r="Z379" s="116"/>
      <c r="AA379" s="1510" t="str">
        <f t="shared" si="182"/>
        <v>.</v>
      </c>
      <c r="AB379" s="1511" t="str">
        <f t="shared" si="182"/>
        <v>.</v>
      </c>
      <c r="AC379" s="1511" t="str">
        <f t="shared" si="182"/>
        <v>.</v>
      </c>
      <c r="AD379" s="1511" t="str">
        <f t="shared" si="182"/>
        <v>.</v>
      </c>
      <c r="AE379" s="1511" t="str">
        <f t="shared" si="182"/>
        <v>.</v>
      </c>
      <c r="AF379" s="1511" t="str">
        <f t="shared" si="182"/>
        <v>.</v>
      </c>
      <c r="AG379" s="1512" t="str">
        <f t="shared" si="182"/>
        <v>.</v>
      </c>
      <c r="AH379" s="116"/>
      <c r="AI379" s="1008" t="str">
        <f>IF(S379=".",".",SUM($S379:S379))</f>
        <v>.</v>
      </c>
      <c r="AJ379" s="1009" t="str">
        <f>IF(T379=".",".",SUM($S379:T379))</f>
        <v>.</v>
      </c>
      <c r="AK379" s="1009" t="str">
        <f>IF(U379=".",".",SUM($S379:U379))</f>
        <v>.</v>
      </c>
      <c r="AL379" s="1009" t="str">
        <f>IF(V379=".",".",SUM($S379:V379))</f>
        <v>.</v>
      </c>
      <c r="AM379" s="1009" t="str">
        <f>IF(W379=".",".",SUM($S379:W379))</f>
        <v>.</v>
      </c>
      <c r="AN379" s="1009" t="str">
        <f>IF(X379=".",".",SUM($S379:X379))</f>
        <v>.</v>
      </c>
      <c r="AO379" s="1010" t="str">
        <f>IF(Y379=".",".",SUM($S379:Y379))</f>
        <v>.</v>
      </c>
      <c r="AP379" s="116"/>
      <c r="AQ379" s="1510" t="str">
        <f t="shared" si="183"/>
        <v>.</v>
      </c>
      <c r="AR379" s="1511" t="str">
        <f t="shared" si="183"/>
        <v>.</v>
      </c>
      <c r="AS379" s="1511" t="str">
        <f t="shared" si="183"/>
        <v>.</v>
      </c>
      <c r="AT379" s="1511" t="str">
        <f t="shared" si="183"/>
        <v>.</v>
      </c>
      <c r="AU379" s="1511" t="str">
        <f t="shared" si="183"/>
        <v>.</v>
      </c>
      <c r="AV379" s="1511" t="str">
        <f t="shared" si="183"/>
        <v>.</v>
      </c>
      <c r="AW379" s="1512" t="str">
        <f t="shared" si="183"/>
        <v>.</v>
      </c>
      <c r="AX379" s="327"/>
      <c r="AY379" s="116"/>
      <c r="AZ379" s="1474"/>
      <c r="BA379" s="1474"/>
      <c r="BB379" s="1474"/>
    </row>
    <row r="380" spans="1:92" s="189" customFormat="1" ht="12.75" thickBot="1" x14ac:dyDescent="0.25">
      <c r="A380" s="183"/>
      <c r="B380" s="335"/>
      <c r="C380" s="336"/>
      <c r="D380" s="336"/>
      <c r="E380" s="846"/>
      <c r="F380" s="846"/>
      <c r="G380" s="336"/>
      <c r="H380" s="336"/>
      <c r="I380" s="336"/>
      <c r="J380" s="336"/>
      <c r="K380" s="336"/>
      <c r="L380" s="336"/>
      <c r="M380" s="337"/>
      <c r="N380" s="116"/>
      <c r="O380" s="116"/>
      <c r="P380" s="116"/>
      <c r="Q380" s="101"/>
      <c r="R380" s="335"/>
      <c r="S380" s="441"/>
      <c r="T380" s="441"/>
      <c r="U380" s="441"/>
      <c r="V380" s="441"/>
      <c r="W380" s="441"/>
      <c r="X380" s="441"/>
      <c r="Y380" s="441"/>
      <c r="Z380" s="441"/>
      <c r="AA380" s="441"/>
      <c r="AB380" s="441"/>
      <c r="AC380" s="441"/>
      <c r="AD380" s="441"/>
      <c r="AE380" s="441"/>
      <c r="AF380" s="441"/>
      <c r="AG380" s="441"/>
      <c r="AH380" s="441"/>
      <c r="AI380" s="441"/>
      <c r="AJ380" s="441"/>
      <c r="AK380" s="441"/>
      <c r="AL380" s="441"/>
      <c r="AM380" s="441"/>
      <c r="AN380" s="441"/>
      <c r="AO380" s="441"/>
      <c r="AP380" s="441"/>
      <c r="AQ380" s="441"/>
      <c r="AR380" s="441"/>
      <c r="AS380" s="441"/>
      <c r="AT380" s="441"/>
      <c r="AU380" s="441"/>
      <c r="AV380" s="441"/>
      <c r="AW380" s="441"/>
      <c r="AX380" s="351"/>
      <c r="AY380" s="116"/>
      <c r="AZ380" s="1474"/>
      <c r="BA380" s="1474"/>
      <c r="BB380" s="1474"/>
    </row>
    <row r="381" spans="1:92" s="214" customFormat="1" ht="12.75" customHeight="1" x14ac:dyDescent="0.2">
      <c r="A381" s="183"/>
      <c r="B381" s="183"/>
      <c r="C381" s="123"/>
      <c r="D381" s="183"/>
      <c r="E381" s="514"/>
      <c r="F381" s="514"/>
      <c r="G381" s="183"/>
      <c r="H381" s="183"/>
      <c r="I381" s="183"/>
      <c r="J381" s="183"/>
      <c r="K381" s="183"/>
      <c r="L381" s="183"/>
      <c r="M381" s="255"/>
      <c r="N381" s="116"/>
      <c r="O381" s="116"/>
      <c r="P381" s="116"/>
      <c r="Q381" s="1474"/>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474"/>
      <c r="BA381" s="1474"/>
      <c r="BB381" s="1474"/>
      <c r="CI381" s="1474"/>
      <c r="CJ381" s="1474"/>
      <c r="CK381" s="1474"/>
      <c r="CL381" s="1474"/>
      <c r="CM381" s="1474"/>
      <c r="CN381" s="1474"/>
    </row>
    <row r="382" spans="1:92" x14ac:dyDescent="0.2">
      <c r="A382" s="180"/>
      <c r="B382" s="1478"/>
      <c r="C382" s="1478"/>
      <c r="D382" s="1478"/>
      <c r="E382" s="1481"/>
      <c r="F382" s="1481"/>
      <c r="G382" s="1478"/>
      <c r="H382" s="1478"/>
      <c r="I382" s="1478"/>
      <c r="J382" s="1478"/>
      <c r="K382" s="1478"/>
      <c r="L382" s="1478"/>
      <c r="M382" s="1478"/>
      <c r="N382" s="180"/>
      <c r="O382" s="180"/>
      <c r="P382" s="180"/>
      <c r="Q382" s="1469"/>
      <c r="R382" s="180"/>
      <c r="S382" s="180"/>
      <c r="T382" s="180"/>
      <c r="U382" s="180"/>
      <c r="V382" s="180"/>
      <c r="W382" s="180"/>
      <c r="X382" s="180"/>
      <c r="Y382" s="180"/>
      <c r="Z382" s="180"/>
      <c r="AA382" s="180"/>
      <c r="AB382" s="180"/>
      <c r="AC382" s="180"/>
      <c r="AD382" s="180"/>
      <c r="AE382" s="180"/>
      <c r="AF382" s="180"/>
      <c r="AG382" s="180"/>
      <c r="AH382" s="180"/>
      <c r="AI382" s="180"/>
      <c r="AJ382" s="180"/>
      <c r="AK382" s="180"/>
      <c r="AL382" s="180"/>
      <c r="AM382" s="180"/>
      <c r="AN382" s="180"/>
      <c r="AO382" s="180"/>
      <c r="AP382" s="180"/>
      <c r="AQ382" s="180"/>
      <c r="AR382" s="180"/>
      <c r="AS382" s="180"/>
      <c r="AT382" s="180"/>
      <c r="AU382" s="180"/>
      <c r="AV382" s="180"/>
      <c r="AW382" s="180"/>
      <c r="AX382" s="180"/>
      <c r="AY382" s="180"/>
      <c r="AZ382" s="1469"/>
      <c r="BA382" s="1469"/>
      <c r="BB382" s="1478"/>
      <c r="CI382" s="1478"/>
      <c r="CJ382" s="1478"/>
      <c r="CK382" s="1478"/>
      <c r="CL382" s="1478"/>
      <c r="CM382" s="1478"/>
      <c r="CN382" s="1478"/>
    </row>
    <row r="383" spans="1:92" x14ac:dyDescent="0.2">
      <c r="A383" s="180"/>
      <c r="B383" s="1478"/>
      <c r="C383" s="1478"/>
      <c r="D383" s="1478"/>
      <c r="E383" s="1481"/>
      <c r="F383" s="1481"/>
      <c r="G383" s="1478"/>
      <c r="H383" s="1478"/>
      <c r="I383" s="1478"/>
      <c r="J383" s="1478"/>
      <c r="K383" s="1478"/>
      <c r="L383" s="1478"/>
      <c r="M383" s="1478"/>
      <c r="N383" s="180"/>
      <c r="O383" s="180"/>
      <c r="P383" s="180"/>
      <c r="Q383" s="1469"/>
      <c r="R383" s="180"/>
      <c r="S383" s="180"/>
      <c r="T383" s="180"/>
      <c r="U383" s="180"/>
      <c r="V383" s="180"/>
      <c r="W383" s="180"/>
      <c r="X383" s="180"/>
      <c r="Y383" s="180"/>
      <c r="Z383" s="180"/>
      <c r="AA383" s="180"/>
      <c r="AB383" s="180"/>
      <c r="AC383" s="180"/>
      <c r="AD383" s="180"/>
      <c r="AE383" s="180"/>
      <c r="AF383" s="180"/>
      <c r="AG383" s="180"/>
      <c r="AH383" s="180"/>
      <c r="AI383" s="180"/>
      <c r="AJ383" s="180"/>
      <c r="AK383" s="180"/>
      <c r="AL383" s="180"/>
      <c r="AM383" s="180"/>
      <c r="AN383" s="180"/>
      <c r="AO383" s="180"/>
      <c r="AP383" s="180"/>
      <c r="AQ383" s="180"/>
      <c r="AR383" s="180"/>
      <c r="AS383" s="180"/>
      <c r="AT383" s="180"/>
      <c r="AU383" s="180"/>
      <c r="AV383" s="180"/>
      <c r="AW383" s="180"/>
      <c r="AX383" s="180"/>
      <c r="AY383" s="180"/>
      <c r="AZ383" s="1469"/>
      <c r="BA383" s="1469"/>
      <c r="BB383" s="1478"/>
      <c r="CI383" s="1478"/>
      <c r="CJ383" s="1478"/>
      <c r="CK383" s="1478"/>
      <c r="CL383" s="1478"/>
      <c r="CM383" s="1478"/>
      <c r="CN383" s="1478"/>
    </row>
    <row r="384" spans="1:92" x14ac:dyDescent="0.2">
      <c r="A384" s="180"/>
      <c r="B384" s="1478"/>
      <c r="C384" s="1478"/>
      <c r="D384" s="1478"/>
      <c r="E384" s="1481"/>
      <c r="F384" s="1481"/>
      <c r="G384" s="1478"/>
      <c r="H384" s="1478"/>
      <c r="I384" s="1478"/>
      <c r="J384" s="1478"/>
      <c r="K384" s="1478"/>
      <c r="L384" s="1478"/>
      <c r="M384" s="1478"/>
      <c r="N384" s="180"/>
      <c r="O384" s="180"/>
      <c r="P384" s="180"/>
      <c r="Q384" s="1469"/>
      <c r="R384" s="180"/>
      <c r="S384" s="180"/>
      <c r="T384" s="180"/>
      <c r="U384" s="180"/>
      <c r="V384" s="180"/>
      <c r="W384" s="180"/>
      <c r="X384" s="180"/>
      <c r="Y384" s="180"/>
      <c r="Z384" s="180"/>
      <c r="AA384" s="180"/>
      <c r="AB384" s="180"/>
      <c r="AC384" s="180"/>
      <c r="AD384" s="180"/>
      <c r="AE384" s="180"/>
      <c r="AF384" s="180"/>
      <c r="AG384" s="180"/>
      <c r="AH384" s="180"/>
      <c r="AI384" s="180"/>
      <c r="AJ384" s="180"/>
      <c r="AK384" s="180"/>
      <c r="AL384" s="180"/>
      <c r="AM384" s="180"/>
      <c r="AN384" s="180"/>
      <c r="AO384" s="180"/>
      <c r="AP384" s="180"/>
      <c r="AQ384" s="180"/>
      <c r="AR384" s="180"/>
      <c r="AS384" s="180"/>
      <c r="AT384" s="180"/>
      <c r="AU384" s="180"/>
      <c r="AV384" s="180"/>
      <c r="AW384" s="180"/>
      <c r="AX384" s="180"/>
      <c r="AY384" s="180"/>
      <c r="AZ384" s="1469"/>
      <c r="BA384" s="1469"/>
      <c r="BB384" s="1478"/>
      <c r="CI384" s="1478"/>
      <c r="CJ384" s="1478"/>
      <c r="CK384" s="1478"/>
      <c r="CL384" s="1478"/>
      <c r="CM384" s="1478"/>
      <c r="CN384" s="1478"/>
    </row>
    <row r="385" spans="1:92" x14ac:dyDescent="0.2">
      <c r="A385" s="180"/>
      <c r="B385" s="1478"/>
      <c r="C385" s="1478"/>
      <c r="D385" s="1478"/>
      <c r="E385" s="1481"/>
      <c r="F385" s="1481"/>
      <c r="G385" s="1478"/>
      <c r="H385" s="1478"/>
      <c r="I385" s="1478"/>
      <c r="J385" s="1478"/>
      <c r="K385" s="1478"/>
      <c r="L385" s="1478"/>
      <c r="M385" s="1478"/>
      <c r="N385" s="180"/>
      <c r="O385" s="180"/>
      <c r="P385" s="180"/>
      <c r="Q385" s="1469"/>
      <c r="R385" s="180"/>
      <c r="S385" s="180"/>
      <c r="T385" s="180"/>
      <c r="U385" s="180"/>
      <c r="V385" s="180"/>
      <c r="W385" s="180"/>
      <c r="X385" s="180"/>
      <c r="Y385" s="180"/>
      <c r="Z385" s="180"/>
      <c r="AA385" s="180"/>
      <c r="AB385" s="180"/>
      <c r="AC385" s="180"/>
      <c r="AD385" s="180"/>
      <c r="AE385" s="180"/>
      <c r="AF385" s="180"/>
      <c r="AG385" s="180"/>
      <c r="AH385" s="180"/>
      <c r="AI385" s="180"/>
      <c r="AJ385" s="180"/>
      <c r="AK385" s="180"/>
      <c r="AL385" s="180"/>
      <c r="AM385" s="180"/>
      <c r="AN385" s="180"/>
      <c r="AO385" s="180"/>
      <c r="AP385" s="180"/>
      <c r="AQ385" s="180"/>
      <c r="AR385" s="180"/>
      <c r="AS385" s="180"/>
      <c r="AT385" s="180"/>
      <c r="AU385" s="180"/>
      <c r="AV385" s="180"/>
      <c r="AW385" s="180"/>
      <c r="AX385" s="180"/>
      <c r="AY385" s="180"/>
      <c r="AZ385" s="1469"/>
      <c r="BA385" s="1469"/>
      <c r="BB385" s="1478"/>
      <c r="CI385" s="1478"/>
      <c r="CJ385" s="1478"/>
      <c r="CK385" s="1478"/>
      <c r="CL385" s="1478"/>
      <c r="CM385" s="1478"/>
      <c r="CN385" s="1478"/>
    </row>
    <row r="386" spans="1:92" x14ac:dyDescent="0.2">
      <c r="A386" s="180"/>
      <c r="B386" s="1478"/>
      <c r="C386" s="1478"/>
      <c r="D386" s="1478"/>
      <c r="E386" s="1481"/>
      <c r="F386" s="1481"/>
      <c r="G386" s="1478"/>
      <c r="H386" s="1478"/>
      <c r="I386" s="1478"/>
      <c r="J386" s="1478"/>
      <c r="K386" s="1478"/>
      <c r="L386" s="1478"/>
      <c r="M386" s="1478"/>
      <c r="N386" s="180"/>
      <c r="O386" s="180"/>
      <c r="P386" s="180"/>
      <c r="Q386" s="1469"/>
      <c r="R386" s="180"/>
      <c r="S386" s="180"/>
      <c r="T386" s="180"/>
      <c r="U386" s="180"/>
      <c r="V386" s="180"/>
      <c r="W386" s="180"/>
      <c r="X386" s="180"/>
      <c r="Y386" s="180"/>
      <c r="Z386" s="180"/>
      <c r="AA386" s="180"/>
      <c r="AB386" s="180"/>
      <c r="AC386" s="180"/>
      <c r="AD386" s="180"/>
      <c r="AE386" s="180"/>
      <c r="AF386" s="180"/>
      <c r="AG386" s="180"/>
      <c r="AH386" s="180"/>
      <c r="AI386" s="180"/>
      <c r="AJ386" s="180"/>
      <c r="AK386" s="180"/>
      <c r="AL386" s="180"/>
      <c r="AM386" s="180"/>
      <c r="AN386" s="180"/>
      <c r="AO386" s="180"/>
      <c r="AP386" s="180"/>
      <c r="AQ386" s="180"/>
      <c r="AR386" s="180"/>
      <c r="AS386" s="180"/>
      <c r="AT386" s="180"/>
      <c r="AU386" s="180"/>
      <c r="AV386" s="180"/>
      <c r="AW386" s="180"/>
      <c r="AX386" s="180"/>
      <c r="AY386" s="180"/>
      <c r="AZ386" s="1469"/>
      <c r="BA386" s="1469"/>
      <c r="BB386" s="1478"/>
      <c r="CI386" s="1478"/>
      <c r="CJ386" s="1478"/>
      <c r="CK386" s="1478"/>
      <c r="CL386" s="1478"/>
      <c r="CM386" s="1478"/>
      <c r="CN386" s="1478"/>
    </row>
    <row r="387" spans="1:92" x14ac:dyDescent="0.2">
      <c r="A387" s="180"/>
      <c r="B387" s="1478"/>
      <c r="C387" s="1478"/>
      <c r="D387" s="1478"/>
      <c r="E387" s="1481"/>
      <c r="F387" s="1481"/>
      <c r="G387" s="1478"/>
      <c r="H387" s="1478"/>
      <c r="I387" s="1478"/>
      <c r="J387" s="1478"/>
      <c r="K387" s="1478"/>
      <c r="L387" s="1478"/>
      <c r="M387" s="1478"/>
      <c r="N387" s="180"/>
      <c r="O387" s="180"/>
      <c r="P387" s="180"/>
      <c r="Q387" s="1469"/>
      <c r="R387" s="180"/>
      <c r="S387" s="180"/>
      <c r="T387" s="180"/>
      <c r="U387" s="180"/>
      <c r="V387" s="180"/>
      <c r="W387" s="180"/>
      <c r="X387" s="180"/>
      <c r="Y387" s="180"/>
      <c r="Z387" s="180"/>
      <c r="AA387" s="180"/>
      <c r="AB387" s="180"/>
      <c r="AC387" s="180"/>
      <c r="AD387" s="180"/>
      <c r="AE387" s="180"/>
      <c r="AF387" s="180"/>
      <c r="AG387" s="180"/>
      <c r="AH387" s="180"/>
      <c r="AI387" s="180"/>
      <c r="AJ387" s="180"/>
      <c r="AK387" s="180"/>
      <c r="AL387" s="180"/>
      <c r="AM387" s="180"/>
      <c r="AN387" s="180"/>
      <c r="AO387" s="180"/>
      <c r="AP387" s="180"/>
      <c r="AQ387" s="180"/>
      <c r="AR387" s="180"/>
      <c r="AS387" s="180"/>
      <c r="AT387" s="180"/>
      <c r="AU387" s="180"/>
      <c r="AV387" s="180"/>
      <c r="AW387" s="180"/>
      <c r="AX387" s="180"/>
      <c r="AY387" s="180"/>
      <c r="AZ387" s="1469"/>
      <c r="BA387" s="1469"/>
      <c r="BB387" s="1478"/>
      <c r="CI387" s="1478"/>
      <c r="CJ387" s="1478"/>
      <c r="CK387" s="1478"/>
      <c r="CL387" s="1478"/>
      <c r="CM387" s="1478"/>
      <c r="CN387" s="1478"/>
    </row>
    <row r="388" spans="1:92" x14ac:dyDescent="0.2">
      <c r="A388" s="180"/>
      <c r="B388" s="1478"/>
      <c r="C388" s="1478"/>
      <c r="D388" s="1478"/>
      <c r="E388" s="1481"/>
      <c r="F388" s="1481"/>
      <c r="G388" s="1478"/>
      <c r="H388" s="1478"/>
      <c r="I388" s="1478"/>
      <c r="J388" s="1478"/>
      <c r="K388" s="1478"/>
      <c r="L388" s="1478"/>
      <c r="M388" s="1478"/>
      <c r="N388" s="180"/>
      <c r="O388" s="180"/>
      <c r="P388" s="180"/>
      <c r="Q388" s="1469"/>
      <c r="R388" s="180"/>
      <c r="S388" s="180"/>
      <c r="T388" s="180"/>
      <c r="U388" s="180"/>
      <c r="V388" s="180"/>
      <c r="W388" s="180"/>
      <c r="X388" s="180"/>
      <c r="Y388" s="180"/>
      <c r="Z388" s="180"/>
      <c r="AA388" s="180"/>
      <c r="AB388" s="180"/>
      <c r="AC388" s="180"/>
      <c r="AD388" s="180"/>
      <c r="AE388" s="180"/>
      <c r="AF388" s="180"/>
      <c r="AG388" s="180"/>
      <c r="AH388" s="180"/>
      <c r="AI388" s="180"/>
      <c r="AJ388" s="180"/>
      <c r="AK388" s="180"/>
      <c r="AL388" s="180"/>
      <c r="AM388" s="180"/>
      <c r="AN388" s="180"/>
      <c r="AO388" s="180"/>
      <c r="AP388" s="180"/>
      <c r="AQ388" s="180"/>
      <c r="AR388" s="180"/>
      <c r="AS388" s="180"/>
      <c r="AT388" s="180"/>
      <c r="AU388" s="180"/>
      <c r="AV388" s="180"/>
      <c r="AW388" s="180"/>
      <c r="AX388" s="180"/>
      <c r="AY388" s="180"/>
      <c r="AZ388" s="1469"/>
      <c r="BA388" s="1469"/>
      <c r="BB388" s="1478"/>
      <c r="CI388" s="1478"/>
      <c r="CJ388" s="1478"/>
      <c r="CK388" s="1478"/>
      <c r="CL388" s="1478"/>
      <c r="CM388" s="1478"/>
      <c r="CN388" s="1478"/>
    </row>
    <row r="389" spans="1:92" x14ac:dyDescent="0.2">
      <c r="A389" s="180"/>
      <c r="B389" s="1478"/>
      <c r="C389" s="1478"/>
      <c r="D389" s="1478"/>
      <c r="E389" s="1481"/>
      <c r="F389" s="1481"/>
      <c r="G389" s="1478"/>
      <c r="H389" s="1478"/>
      <c r="I389" s="1478"/>
      <c r="J389" s="1478"/>
      <c r="K389" s="1478"/>
      <c r="L389" s="1478"/>
      <c r="M389" s="1478"/>
      <c r="N389" s="180"/>
      <c r="O389" s="180"/>
      <c r="P389" s="180"/>
      <c r="Q389" s="1469"/>
      <c r="R389" s="180"/>
      <c r="S389" s="180"/>
      <c r="T389" s="180"/>
      <c r="U389" s="180"/>
      <c r="V389" s="180"/>
      <c r="W389" s="180"/>
      <c r="X389" s="180"/>
      <c r="Y389" s="180"/>
      <c r="Z389" s="180"/>
      <c r="AA389" s="180"/>
      <c r="AB389" s="180"/>
      <c r="AC389" s="180"/>
      <c r="AD389" s="180"/>
      <c r="AE389" s="180"/>
      <c r="AF389" s="180"/>
      <c r="AG389" s="180"/>
      <c r="AH389" s="180"/>
      <c r="AI389" s="180"/>
      <c r="AJ389" s="180"/>
      <c r="AK389" s="180"/>
      <c r="AL389" s="180"/>
      <c r="AM389" s="180"/>
      <c r="AN389" s="180"/>
      <c r="AO389" s="180"/>
      <c r="AP389" s="180"/>
      <c r="AQ389" s="180"/>
      <c r="AR389" s="180"/>
      <c r="AS389" s="180"/>
      <c r="AT389" s="180"/>
      <c r="AU389" s="180"/>
      <c r="AV389" s="180"/>
      <c r="AW389" s="180"/>
      <c r="AX389" s="180"/>
      <c r="AY389" s="180"/>
      <c r="AZ389" s="1469"/>
      <c r="BA389" s="1469"/>
      <c r="BB389" s="1478"/>
      <c r="CI389" s="1478"/>
      <c r="CJ389" s="1478"/>
      <c r="CK389" s="1478"/>
      <c r="CL389" s="1478"/>
      <c r="CM389" s="1478"/>
      <c r="CN389" s="1478"/>
    </row>
    <row r="390" spans="1:92" x14ac:dyDescent="0.2">
      <c r="A390" s="180"/>
      <c r="B390" s="1478"/>
      <c r="C390" s="1478"/>
      <c r="D390" s="1478"/>
      <c r="E390" s="1481"/>
      <c r="F390" s="1481"/>
      <c r="G390" s="1478"/>
      <c r="H390" s="1478"/>
      <c r="I390" s="1478"/>
      <c r="J390" s="1478"/>
      <c r="K390" s="1478"/>
      <c r="L390" s="1478"/>
      <c r="M390" s="1478"/>
      <c r="N390" s="180"/>
      <c r="O390" s="180"/>
      <c r="P390" s="180"/>
      <c r="Q390" s="1469"/>
      <c r="R390" s="180"/>
      <c r="S390" s="180"/>
      <c r="T390" s="180"/>
      <c r="U390" s="180"/>
      <c r="V390" s="180"/>
      <c r="W390" s="180"/>
      <c r="X390" s="180"/>
      <c r="Y390" s="180"/>
      <c r="Z390" s="180"/>
      <c r="AA390" s="180"/>
      <c r="AB390" s="180"/>
      <c r="AC390" s="180"/>
      <c r="AD390" s="180"/>
      <c r="AE390" s="180"/>
      <c r="AF390" s="180"/>
      <c r="AG390" s="180"/>
      <c r="AH390" s="180"/>
      <c r="AI390" s="180"/>
      <c r="AJ390" s="180"/>
      <c r="AK390" s="180"/>
      <c r="AL390" s="180"/>
      <c r="AM390" s="180"/>
      <c r="AN390" s="180"/>
      <c r="AO390" s="180"/>
      <c r="AP390" s="180"/>
      <c r="AQ390" s="180"/>
      <c r="AR390" s="180"/>
      <c r="AS390" s="180"/>
      <c r="AT390" s="180"/>
      <c r="AU390" s="180"/>
      <c r="AV390" s="180"/>
      <c r="AW390" s="180"/>
      <c r="AX390" s="180"/>
      <c r="AY390" s="180"/>
      <c r="AZ390" s="1469"/>
      <c r="BA390" s="1469"/>
      <c r="BB390" s="1478"/>
      <c r="CI390" s="1478"/>
      <c r="CJ390" s="1478"/>
      <c r="CK390" s="1478"/>
      <c r="CL390" s="1478"/>
      <c r="CM390" s="1478"/>
      <c r="CN390" s="1478"/>
    </row>
    <row r="391" spans="1:92" x14ac:dyDescent="0.2">
      <c r="A391" s="180"/>
      <c r="B391" s="1478"/>
      <c r="C391" s="1478"/>
      <c r="D391" s="1478"/>
      <c r="E391" s="1481"/>
      <c r="F391" s="1481"/>
      <c r="G391" s="1478"/>
      <c r="H391" s="1478"/>
      <c r="I391" s="1478"/>
      <c r="J391" s="1478"/>
      <c r="K391" s="1478"/>
      <c r="L391" s="1478"/>
      <c r="M391" s="1478"/>
      <c r="N391" s="180"/>
      <c r="O391" s="180"/>
      <c r="P391" s="180"/>
      <c r="Q391" s="1469"/>
      <c r="R391" s="180"/>
      <c r="S391" s="180"/>
      <c r="T391" s="180"/>
      <c r="U391" s="180"/>
      <c r="V391" s="180"/>
      <c r="W391" s="180"/>
      <c r="X391" s="180"/>
      <c r="Y391" s="180"/>
      <c r="Z391" s="180"/>
      <c r="AA391" s="180"/>
      <c r="AB391" s="180"/>
      <c r="AC391" s="180"/>
      <c r="AD391" s="180"/>
      <c r="AE391" s="180"/>
      <c r="AF391" s="180"/>
      <c r="AG391" s="180"/>
      <c r="AH391" s="180"/>
      <c r="AI391" s="180"/>
      <c r="AJ391" s="180"/>
      <c r="AK391" s="180"/>
      <c r="AL391" s="180"/>
      <c r="AM391" s="180"/>
      <c r="AN391" s="180"/>
      <c r="AO391" s="180"/>
      <c r="AP391" s="180"/>
      <c r="AQ391" s="180"/>
      <c r="AR391" s="180"/>
      <c r="AS391" s="180"/>
      <c r="AT391" s="180"/>
      <c r="AU391" s="180"/>
      <c r="AV391" s="180"/>
      <c r="AW391" s="180"/>
      <c r="AX391" s="180"/>
      <c r="AY391" s="180"/>
      <c r="AZ391" s="1469"/>
      <c r="BA391" s="1469"/>
      <c r="BB391" s="1478"/>
      <c r="CI391" s="1478"/>
      <c r="CJ391" s="1478"/>
      <c r="CK391" s="1478"/>
      <c r="CL391" s="1478"/>
      <c r="CM391" s="1478"/>
      <c r="CN391" s="1478"/>
    </row>
    <row r="392" spans="1:92" x14ac:dyDescent="0.2">
      <c r="A392" s="180"/>
      <c r="B392" s="1478"/>
      <c r="C392" s="1478"/>
      <c r="D392" s="1478"/>
      <c r="E392" s="1481"/>
      <c r="F392" s="1481"/>
      <c r="G392" s="1478"/>
      <c r="H392" s="1478"/>
      <c r="I392" s="1478"/>
      <c r="J392" s="1478"/>
      <c r="K392" s="1478"/>
      <c r="L392" s="1478"/>
      <c r="M392" s="1478"/>
      <c r="N392" s="180"/>
      <c r="O392" s="180"/>
      <c r="P392" s="180"/>
      <c r="Q392" s="1469"/>
      <c r="R392" s="180"/>
      <c r="S392" s="180"/>
      <c r="T392" s="180"/>
      <c r="U392" s="180"/>
      <c r="V392" s="180"/>
      <c r="W392" s="180"/>
      <c r="X392" s="180"/>
      <c r="Y392" s="180"/>
      <c r="Z392" s="180"/>
      <c r="AA392" s="180"/>
      <c r="AB392" s="180"/>
      <c r="AC392" s="180"/>
      <c r="AD392" s="180"/>
      <c r="AE392" s="180"/>
      <c r="AF392" s="180"/>
      <c r="AG392" s="180"/>
      <c r="AH392" s="180"/>
      <c r="AI392" s="180"/>
      <c r="AJ392" s="180"/>
      <c r="AK392" s="180"/>
      <c r="AL392" s="180"/>
      <c r="AM392" s="180"/>
      <c r="AN392" s="180"/>
      <c r="AO392" s="180"/>
      <c r="AP392" s="180"/>
      <c r="AQ392" s="180"/>
      <c r="AR392" s="180"/>
      <c r="AS392" s="180"/>
      <c r="AT392" s="180"/>
      <c r="AU392" s="180"/>
      <c r="AV392" s="180"/>
      <c r="AW392" s="180"/>
      <c r="AX392" s="180"/>
      <c r="AY392" s="180"/>
      <c r="AZ392" s="1469"/>
      <c r="BA392" s="1469"/>
      <c r="BB392" s="1478"/>
      <c r="CI392" s="1478"/>
      <c r="CJ392" s="1478"/>
      <c r="CK392" s="1478"/>
      <c r="CL392" s="1478"/>
      <c r="CM392" s="1478"/>
      <c r="CN392" s="1478"/>
    </row>
    <row r="393" spans="1:92" x14ac:dyDescent="0.2">
      <c r="A393" s="180"/>
      <c r="B393" s="1478"/>
      <c r="C393" s="1478"/>
      <c r="D393" s="1478"/>
      <c r="E393" s="1481"/>
      <c r="F393" s="1481"/>
      <c r="G393" s="1478"/>
      <c r="H393" s="1478"/>
      <c r="I393" s="1478"/>
      <c r="J393" s="1478"/>
      <c r="K393" s="1478"/>
      <c r="L393" s="1478"/>
      <c r="M393" s="1478"/>
      <c r="N393" s="180"/>
      <c r="O393" s="180"/>
      <c r="P393" s="180"/>
      <c r="Q393" s="1469"/>
      <c r="R393" s="180"/>
      <c r="S393" s="180"/>
      <c r="T393" s="180"/>
      <c r="U393" s="180"/>
      <c r="V393" s="180"/>
      <c r="W393" s="180"/>
      <c r="X393" s="180"/>
      <c r="Y393" s="180"/>
      <c r="Z393" s="180"/>
      <c r="AA393" s="180"/>
      <c r="AB393" s="180"/>
      <c r="AC393" s="180"/>
      <c r="AD393" s="180"/>
      <c r="AE393" s="180"/>
      <c r="AF393" s="180"/>
      <c r="AG393" s="180"/>
      <c r="AH393" s="180"/>
      <c r="AI393" s="180"/>
      <c r="AJ393" s="180"/>
      <c r="AK393" s="180"/>
      <c r="AL393" s="180"/>
      <c r="AM393" s="180"/>
      <c r="AN393" s="180"/>
      <c r="AO393" s="180"/>
      <c r="AP393" s="180"/>
      <c r="AQ393" s="180"/>
      <c r="AR393" s="180"/>
      <c r="AS393" s="180"/>
      <c r="AT393" s="180"/>
      <c r="AU393" s="180"/>
      <c r="AV393" s="180"/>
      <c r="AW393" s="180"/>
      <c r="AX393" s="180"/>
      <c r="AY393" s="180"/>
      <c r="AZ393" s="1469"/>
      <c r="BA393" s="1469"/>
      <c r="BB393" s="1478"/>
      <c r="CI393" s="1478"/>
      <c r="CJ393" s="1478"/>
      <c r="CK393" s="1478"/>
      <c r="CL393" s="1478"/>
      <c r="CM393" s="1478"/>
      <c r="CN393" s="1478"/>
    </row>
    <row r="394" spans="1:92" x14ac:dyDescent="0.2">
      <c r="A394" s="180"/>
      <c r="B394" s="1478"/>
      <c r="C394" s="1478"/>
      <c r="D394" s="1478"/>
      <c r="E394" s="1481"/>
      <c r="F394" s="1481"/>
      <c r="G394" s="1478"/>
      <c r="H394" s="1478"/>
      <c r="I394" s="1478"/>
      <c r="J394" s="1478"/>
      <c r="K394" s="1478"/>
      <c r="L394" s="1478"/>
      <c r="M394" s="1478"/>
      <c r="N394" s="180"/>
      <c r="O394" s="180"/>
      <c r="P394" s="180"/>
      <c r="Q394" s="1469"/>
      <c r="R394" s="180"/>
      <c r="S394" s="180"/>
      <c r="T394" s="180"/>
      <c r="U394" s="180"/>
      <c r="V394" s="180"/>
      <c r="W394" s="180"/>
      <c r="X394" s="180"/>
      <c r="Y394" s="180"/>
      <c r="Z394" s="180"/>
      <c r="AA394" s="180"/>
      <c r="AB394" s="180"/>
      <c r="AC394" s="180"/>
      <c r="AD394" s="180"/>
      <c r="AE394" s="180"/>
      <c r="AF394" s="180"/>
      <c r="AG394" s="180"/>
      <c r="AH394" s="180"/>
      <c r="AI394" s="180"/>
      <c r="AJ394" s="180"/>
      <c r="AK394" s="180"/>
      <c r="AL394" s="180"/>
      <c r="AM394" s="180"/>
      <c r="AN394" s="180"/>
      <c r="AO394" s="180"/>
      <c r="AP394" s="180"/>
      <c r="AQ394" s="180"/>
      <c r="AR394" s="180"/>
      <c r="AS394" s="180"/>
      <c r="AT394" s="180"/>
      <c r="AU394" s="180"/>
      <c r="AV394" s="180"/>
      <c r="AW394" s="180"/>
      <c r="AX394" s="180"/>
      <c r="AY394" s="180"/>
      <c r="AZ394" s="1469"/>
      <c r="BA394" s="1469"/>
      <c r="BB394" s="1478"/>
      <c r="CI394" s="1478"/>
      <c r="CJ394" s="1478"/>
      <c r="CK394" s="1478"/>
      <c r="CL394" s="1478"/>
      <c r="CM394" s="1478"/>
      <c r="CN394" s="1478"/>
    </row>
    <row r="395" spans="1:92" x14ac:dyDescent="0.2">
      <c r="A395" s="180"/>
      <c r="B395" s="1478"/>
      <c r="C395" s="1478"/>
      <c r="D395" s="1478"/>
      <c r="E395" s="1481"/>
      <c r="F395" s="1481"/>
      <c r="G395" s="1478"/>
      <c r="H395" s="1478"/>
      <c r="I395" s="1478"/>
      <c r="J395" s="1478"/>
      <c r="K395" s="1478"/>
      <c r="L395" s="1478"/>
      <c r="M395" s="1478"/>
      <c r="N395" s="180"/>
      <c r="O395" s="180"/>
      <c r="P395" s="180"/>
      <c r="Q395" s="1469"/>
      <c r="R395" s="180"/>
      <c r="S395" s="180"/>
      <c r="T395" s="180"/>
      <c r="U395" s="180"/>
      <c r="V395" s="180"/>
      <c r="W395" s="180"/>
      <c r="X395" s="180"/>
      <c r="Y395" s="180"/>
      <c r="Z395" s="180"/>
      <c r="AA395" s="180"/>
      <c r="AB395" s="180"/>
      <c r="AC395" s="180"/>
      <c r="AD395" s="180"/>
      <c r="AE395" s="180"/>
      <c r="AF395" s="180"/>
      <c r="AG395" s="180"/>
      <c r="AH395" s="180"/>
      <c r="AI395" s="180"/>
      <c r="AJ395" s="180"/>
      <c r="AK395" s="180"/>
      <c r="AL395" s="180"/>
      <c r="AM395" s="180"/>
      <c r="AN395" s="180"/>
      <c r="AO395" s="180"/>
      <c r="AP395" s="180"/>
      <c r="AQ395" s="180"/>
      <c r="AR395" s="180"/>
      <c r="AS395" s="180"/>
      <c r="AT395" s="180"/>
      <c r="AU395" s="180"/>
      <c r="AV395" s="180"/>
      <c r="AW395" s="180"/>
      <c r="AX395" s="180"/>
      <c r="AY395" s="180"/>
      <c r="AZ395" s="1469"/>
      <c r="BA395" s="1469"/>
      <c r="BB395" s="1478"/>
      <c r="CI395" s="1478"/>
      <c r="CJ395" s="1478"/>
      <c r="CK395" s="1478"/>
      <c r="CL395" s="1478"/>
      <c r="CM395" s="1478"/>
      <c r="CN395" s="1478"/>
    </row>
    <row r="396" spans="1:92" x14ac:dyDescent="0.2">
      <c r="A396" s="180"/>
      <c r="B396" s="1478"/>
      <c r="C396" s="1478"/>
      <c r="D396" s="1478"/>
      <c r="E396" s="1481"/>
      <c r="F396" s="1481"/>
      <c r="G396" s="1478"/>
      <c r="H396" s="1478"/>
      <c r="I396" s="1478"/>
      <c r="J396" s="1478"/>
      <c r="K396" s="1478"/>
      <c r="L396" s="1478"/>
      <c r="M396" s="1478"/>
      <c r="N396" s="180"/>
      <c r="O396" s="180"/>
      <c r="P396" s="180"/>
      <c r="Q396" s="1469"/>
      <c r="R396" s="180"/>
      <c r="S396" s="180"/>
      <c r="T396" s="180"/>
      <c r="U396" s="180"/>
      <c r="V396" s="180"/>
      <c r="W396" s="180"/>
      <c r="X396" s="180"/>
      <c r="Y396" s="180"/>
      <c r="Z396" s="180"/>
      <c r="AA396" s="180"/>
      <c r="AB396" s="180"/>
      <c r="AC396" s="180"/>
      <c r="AD396" s="180"/>
      <c r="AE396" s="180"/>
      <c r="AF396" s="180"/>
      <c r="AG396" s="180"/>
      <c r="AH396" s="180"/>
      <c r="AI396" s="180"/>
      <c r="AJ396" s="180"/>
      <c r="AK396" s="180"/>
      <c r="AL396" s="180"/>
      <c r="AM396" s="180"/>
      <c r="AN396" s="180"/>
      <c r="AO396" s="180"/>
      <c r="AP396" s="180"/>
      <c r="AQ396" s="180"/>
      <c r="AR396" s="180"/>
      <c r="AS396" s="180"/>
      <c r="AT396" s="180"/>
      <c r="AU396" s="180"/>
      <c r="AV396" s="180"/>
      <c r="AW396" s="180"/>
      <c r="AX396" s="180"/>
      <c r="AY396" s="180"/>
      <c r="AZ396" s="1469"/>
      <c r="BA396" s="1469"/>
      <c r="BB396" s="1478"/>
      <c r="CI396" s="1478"/>
      <c r="CJ396" s="1478"/>
      <c r="CK396" s="1478"/>
      <c r="CL396" s="1478"/>
      <c r="CM396" s="1478"/>
      <c r="CN396" s="1478"/>
    </row>
    <row r="397" spans="1:92" x14ac:dyDescent="0.2">
      <c r="A397" s="180"/>
      <c r="B397" s="1478"/>
      <c r="C397" s="1478"/>
      <c r="D397" s="1478"/>
      <c r="E397" s="1481"/>
      <c r="F397" s="1481"/>
      <c r="G397" s="1478"/>
      <c r="H397" s="1478"/>
      <c r="I397" s="1478"/>
      <c r="J397" s="1478"/>
      <c r="K397" s="1478"/>
      <c r="L397" s="1478"/>
      <c r="M397" s="1478"/>
      <c r="N397" s="180"/>
      <c r="O397" s="180"/>
      <c r="P397" s="180"/>
      <c r="Q397" s="1469"/>
      <c r="R397" s="180"/>
      <c r="S397" s="180"/>
      <c r="T397" s="180"/>
      <c r="U397" s="180"/>
      <c r="V397" s="180"/>
      <c r="W397" s="180"/>
      <c r="X397" s="180"/>
      <c r="Y397" s="180"/>
      <c r="Z397" s="180"/>
      <c r="AA397" s="180"/>
      <c r="AB397" s="180"/>
      <c r="AC397" s="180"/>
      <c r="AD397" s="180"/>
      <c r="AE397" s="180"/>
      <c r="AF397" s="180"/>
      <c r="AG397" s="180"/>
      <c r="AH397" s="180"/>
      <c r="AI397" s="180"/>
      <c r="AJ397" s="180"/>
      <c r="AK397" s="180"/>
      <c r="AL397" s="180"/>
      <c r="AM397" s="180"/>
      <c r="AN397" s="180"/>
      <c r="AO397" s="180"/>
      <c r="AP397" s="180"/>
      <c r="AQ397" s="180"/>
      <c r="AR397" s="180"/>
      <c r="AS397" s="180"/>
      <c r="AT397" s="180"/>
      <c r="AU397" s="180"/>
      <c r="AV397" s="180"/>
      <c r="AW397" s="180"/>
      <c r="AX397" s="180"/>
      <c r="AY397" s="180"/>
      <c r="AZ397" s="1469"/>
      <c r="BA397" s="1469"/>
      <c r="BB397" s="1478"/>
      <c r="CI397" s="1478"/>
      <c r="CJ397" s="1478"/>
      <c r="CK397" s="1478"/>
      <c r="CL397" s="1478"/>
      <c r="CM397" s="1478"/>
      <c r="CN397" s="1478"/>
    </row>
    <row r="398" spans="1:92" x14ac:dyDescent="0.2">
      <c r="A398" s="180"/>
      <c r="B398" s="1478"/>
      <c r="C398" s="1478"/>
      <c r="D398" s="1478"/>
      <c r="E398" s="1481"/>
      <c r="F398" s="1481"/>
      <c r="G398" s="1478"/>
      <c r="H398" s="1478"/>
      <c r="I398" s="1478"/>
      <c r="J398" s="1478"/>
      <c r="K398" s="1478"/>
      <c r="L398" s="1478"/>
      <c r="M398" s="1478"/>
      <c r="N398" s="180"/>
      <c r="O398" s="180"/>
      <c r="P398" s="180"/>
      <c r="Q398" s="1469"/>
      <c r="R398" s="180"/>
      <c r="S398" s="180"/>
      <c r="T398" s="180"/>
      <c r="U398" s="180"/>
      <c r="V398" s="180"/>
      <c r="W398" s="180"/>
      <c r="X398" s="180"/>
      <c r="Y398" s="180"/>
      <c r="Z398" s="180"/>
      <c r="AA398" s="180"/>
      <c r="AB398" s="180"/>
      <c r="AC398" s="180"/>
      <c r="AD398" s="180"/>
      <c r="AE398" s="180"/>
      <c r="AF398" s="180"/>
      <c r="AG398" s="180"/>
      <c r="AH398" s="180"/>
      <c r="AI398" s="180"/>
      <c r="AJ398" s="180"/>
      <c r="AK398" s="180"/>
      <c r="AL398" s="180"/>
      <c r="AM398" s="180"/>
      <c r="AN398" s="180"/>
      <c r="AO398" s="180"/>
      <c r="AP398" s="180"/>
      <c r="AQ398" s="180"/>
      <c r="AR398" s="180"/>
      <c r="AS398" s="180"/>
      <c r="AT398" s="180"/>
      <c r="AU398" s="180"/>
      <c r="AV398" s="180"/>
      <c r="AW398" s="180"/>
      <c r="AX398" s="180"/>
      <c r="AY398" s="180"/>
      <c r="AZ398" s="1469"/>
      <c r="BA398" s="1469"/>
      <c r="BB398" s="1478"/>
      <c r="CI398" s="1478"/>
      <c r="CJ398" s="1478"/>
      <c r="CK398" s="1478"/>
      <c r="CL398" s="1478"/>
      <c r="CM398" s="1478"/>
      <c r="CN398" s="1478"/>
    </row>
    <row r="399" spans="1:92" x14ac:dyDescent="0.2">
      <c r="A399" s="180"/>
      <c r="B399" s="1478"/>
      <c r="C399" s="1478"/>
      <c r="D399" s="1478"/>
      <c r="E399" s="1481"/>
      <c r="F399" s="1481"/>
      <c r="G399" s="1478"/>
      <c r="H399" s="1478"/>
      <c r="I399" s="1478"/>
      <c r="J399" s="1478"/>
      <c r="K399" s="1478"/>
      <c r="L399" s="1478"/>
      <c r="M399" s="1478"/>
      <c r="N399" s="180"/>
      <c r="O399" s="180"/>
      <c r="P399" s="180"/>
      <c r="Q399" s="1469"/>
      <c r="R399" s="180"/>
      <c r="S399" s="180"/>
      <c r="T399" s="180"/>
      <c r="U399" s="180"/>
      <c r="V399" s="180"/>
      <c r="W399" s="180"/>
      <c r="X399" s="180"/>
      <c r="Y399" s="180"/>
      <c r="Z399" s="180"/>
      <c r="AA399" s="180"/>
      <c r="AB399" s="180"/>
      <c r="AC399" s="180"/>
      <c r="AD399" s="180"/>
      <c r="AE399" s="180"/>
      <c r="AF399" s="180"/>
      <c r="AG399" s="180"/>
      <c r="AH399" s="180"/>
      <c r="AI399" s="180"/>
      <c r="AJ399" s="180"/>
      <c r="AK399" s="180"/>
      <c r="AL399" s="180"/>
      <c r="AM399" s="180"/>
      <c r="AN399" s="180"/>
      <c r="AO399" s="180"/>
      <c r="AP399" s="180"/>
      <c r="AQ399" s="180"/>
      <c r="AR399" s="180"/>
      <c r="AS399" s="180"/>
      <c r="AT399" s="180"/>
      <c r="AU399" s="180"/>
      <c r="AV399" s="180"/>
      <c r="AW399" s="180"/>
      <c r="AX399" s="180"/>
      <c r="AY399" s="180"/>
      <c r="AZ399" s="1469"/>
      <c r="BA399" s="1469"/>
      <c r="BB399" s="1478"/>
      <c r="CI399" s="1478"/>
      <c r="CJ399" s="1478"/>
      <c r="CK399" s="1478"/>
      <c r="CL399" s="1478"/>
      <c r="CM399" s="1478"/>
      <c r="CN399" s="1478"/>
    </row>
    <row r="400" spans="1:92" x14ac:dyDescent="0.2">
      <c r="A400" s="180"/>
      <c r="B400" s="1478"/>
      <c r="C400" s="1478"/>
      <c r="D400" s="1478"/>
      <c r="E400" s="1481"/>
      <c r="F400" s="1481"/>
      <c r="G400" s="1478"/>
      <c r="H400" s="1478"/>
      <c r="I400" s="1478"/>
      <c r="J400" s="1478"/>
      <c r="K400" s="1478"/>
      <c r="L400" s="1478"/>
      <c r="M400" s="1478"/>
      <c r="N400" s="180"/>
      <c r="O400" s="180"/>
      <c r="P400" s="180"/>
      <c r="Q400" s="1469"/>
      <c r="R400" s="180"/>
      <c r="S400" s="180"/>
      <c r="T400" s="180"/>
      <c r="U400" s="180"/>
      <c r="V400" s="180"/>
      <c r="W400" s="180"/>
      <c r="X400" s="180"/>
      <c r="Y400" s="180"/>
      <c r="Z400" s="180"/>
      <c r="AA400" s="180"/>
      <c r="AB400" s="180"/>
      <c r="AC400" s="180"/>
      <c r="AD400" s="180"/>
      <c r="AE400" s="180"/>
      <c r="AF400" s="180"/>
      <c r="AG400" s="180"/>
      <c r="AH400" s="180"/>
      <c r="AI400" s="180"/>
      <c r="AJ400" s="180"/>
      <c r="AK400" s="180"/>
      <c r="AL400" s="180"/>
      <c r="AM400" s="180"/>
      <c r="AN400" s="180"/>
      <c r="AO400" s="180"/>
      <c r="AP400" s="180"/>
      <c r="AQ400" s="180"/>
      <c r="AR400" s="180"/>
      <c r="AS400" s="180"/>
      <c r="AT400" s="180"/>
      <c r="AU400" s="180"/>
      <c r="AV400" s="180"/>
      <c r="AW400" s="180"/>
      <c r="AX400" s="180"/>
      <c r="AY400" s="180"/>
      <c r="AZ400" s="1469"/>
      <c r="BA400" s="1469"/>
      <c r="BB400" s="1478"/>
      <c r="CI400" s="1478"/>
      <c r="CJ400" s="1478"/>
      <c r="CK400" s="1478"/>
      <c r="CL400" s="1478"/>
      <c r="CM400" s="1478"/>
      <c r="CN400" s="1478"/>
    </row>
    <row r="401" spans="1:92" x14ac:dyDescent="0.2">
      <c r="A401" s="180"/>
      <c r="B401" s="1478"/>
      <c r="C401" s="1478"/>
      <c r="D401" s="1478"/>
      <c r="E401" s="1481"/>
      <c r="F401" s="1481"/>
      <c r="G401" s="1478"/>
      <c r="H401" s="1478"/>
      <c r="I401" s="1478"/>
      <c r="J401" s="1478"/>
      <c r="K401" s="1478"/>
      <c r="L401" s="1478"/>
      <c r="M401" s="1478"/>
      <c r="N401" s="180"/>
      <c r="O401" s="180"/>
      <c r="P401" s="180"/>
      <c r="Q401" s="1469"/>
      <c r="R401" s="180"/>
      <c r="S401" s="180"/>
      <c r="T401" s="180"/>
      <c r="U401" s="180"/>
      <c r="V401" s="180"/>
      <c r="W401" s="180"/>
      <c r="X401" s="180"/>
      <c r="Y401" s="180"/>
      <c r="Z401" s="180"/>
      <c r="AA401" s="180"/>
      <c r="AB401" s="180"/>
      <c r="AC401" s="180"/>
      <c r="AD401" s="180"/>
      <c r="AE401" s="180"/>
      <c r="AF401" s="180"/>
      <c r="AG401" s="180"/>
      <c r="AH401" s="180"/>
      <c r="AI401" s="180"/>
      <c r="AJ401" s="180"/>
      <c r="AK401" s="180"/>
      <c r="AL401" s="180"/>
      <c r="AM401" s="180"/>
      <c r="AN401" s="180"/>
      <c r="AO401" s="180"/>
      <c r="AP401" s="180"/>
      <c r="AQ401" s="180"/>
      <c r="AR401" s="180"/>
      <c r="AS401" s="180"/>
      <c r="AT401" s="180"/>
      <c r="AU401" s="180"/>
      <c r="AV401" s="180"/>
      <c r="AW401" s="180"/>
      <c r="AX401" s="180"/>
      <c r="AY401" s="180"/>
      <c r="AZ401" s="1469"/>
      <c r="BA401" s="1469"/>
      <c r="BB401" s="1478"/>
      <c r="CI401" s="1478"/>
      <c r="CJ401" s="1478"/>
      <c r="CK401" s="1478"/>
      <c r="CL401" s="1478"/>
      <c r="CM401" s="1478"/>
      <c r="CN401" s="1478"/>
    </row>
    <row r="402" spans="1:92" x14ac:dyDescent="0.2">
      <c r="A402" s="180"/>
      <c r="B402" s="1478"/>
      <c r="C402" s="1478"/>
      <c r="D402" s="1478"/>
      <c r="E402" s="1481"/>
      <c r="F402" s="1481"/>
      <c r="G402" s="1478"/>
      <c r="H402" s="1478"/>
      <c r="I402" s="1478"/>
      <c r="J402" s="1478"/>
      <c r="K402" s="1478"/>
      <c r="L402" s="1478"/>
      <c r="M402" s="1478"/>
      <c r="N402" s="180"/>
      <c r="O402" s="180"/>
      <c r="P402" s="180"/>
      <c r="Q402" s="1469"/>
      <c r="R402" s="180"/>
      <c r="S402" s="180"/>
      <c r="T402" s="180"/>
      <c r="U402" s="180"/>
      <c r="V402" s="180"/>
      <c r="W402" s="180"/>
      <c r="X402" s="180"/>
      <c r="Y402" s="180"/>
      <c r="Z402" s="180"/>
      <c r="AA402" s="180"/>
      <c r="AB402" s="180"/>
      <c r="AC402" s="180"/>
      <c r="AD402" s="180"/>
      <c r="AE402" s="180"/>
      <c r="AF402" s="180"/>
      <c r="AG402" s="180"/>
      <c r="AH402" s="180"/>
      <c r="AI402" s="180"/>
      <c r="AJ402" s="180"/>
      <c r="AK402" s="180"/>
      <c r="AL402" s="180"/>
      <c r="AM402" s="180"/>
      <c r="AN402" s="180"/>
      <c r="AO402" s="180"/>
      <c r="AP402" s="180"/>
      <c r="AQ402" s="180"/>
      <c r="AR402" s="180"/>
      <c r="AS402" s="180"/>
      <c r="AT402" s="180"/>
      <c r="AU402" s="180"/>
      <c r="AV402" s="180"/>
      <c r="AW402" s="180"/>
      <c r="AX402" s="180"/>
      <c r="AY402" s="180"/>
      <c r="AZ402" s="1469"/>
      <c r="BA402" s="1469"/>
      <c r="BB402" s="1478"/>
      <c r="CI402" s="1478"/>
      <c r="CJ402" s="1478"/>
      <c r="CK402" s="1478"/>
      <c r="CL402" s="1478"/>
      <c r="CM402" s="1478"/>
      <c r="CN402" s="1478"/>
    </row>
    <row r="403" spans="1:92" x14ac:dyDescent="0.2">
      <c r="A403" s="180"/>
      <c r="B403" s="1478"/>
      <c r="C403" s="1478"/>
      <c r="D403" s="1478"/>
      <c r="E403" s="1481"/>
      <c r="F403" s="1481"/>
      <c r="G403" s="1478"/>
      <c r="H403" s="1478"/>
      <c r="I403" s="1478"/>
      <c r="J403" s="1478"/>
      <c r="K403" s="1478"/>
      <c r="L403" s="1478"/>
      <c r="M403" s="1478"/>
      <c r="N403" s="180"/>
      <c r="O403" s="180"/>
      <c r="P403" s="180"/>
      <c r="Q403" s="1469"/>
      <c r="R403" s="180"/>
      <c r="S403" s="180"/>
      <c r="T403" s="180"/>
      <c r="U403" s="180"/>
      <c r="V403" s="180"/>
      <c r="W403" s="180"/>
      <c r="X403" s="180"/>
      <c r="Y403" s="180"/>
      <c r="Z403" s="180"/>
      <c r="AA403" s="180"/>
      <c r="AB403" s="180"/>
      <c r="AC403" s="180"/>
      <c r="AD403" s="180"/>
      <c r="AE403" s="180"/>
      <c r="AF403" s="180"/>
      <c r="AG403" s="180"/>
      <c r="AH403" s="180"/>
      <c r="AI403" s="180"/>
      <c r="AJ403" s="180"/>
      <c r="AK403" s="180"/>
      <c r="AL403" s="180"/>
      <c r="AM403" s="180"/>
      <c r="AN403" s="180"/>
      <c r="AO403" s="180"/>
      <c r="AP403" s="180"/>
      <c r="AQ403" s="180"/>
      <c r="AR403" s="180"/>
      <c r="AS403" s="180"/>
      <c r="AT403" s="180"/>
      <c r="AU403" s="180"/>
      <c r="AV403" s="180"/>
      <c r="AW403" s="180"/>
      <c r="AX403" s="180"/>
      <c r="AY403" s="180"/>
      <c r="AZ403" s="1469"/>
      <c r="BA403" s="1469"/>
      <c r="BB403" s="1478"/>
      <c r="CI403" s="1478"/>
      <c r="CJ403" s="1478"/>
      <c r="CK403" s="1478"/>
      <c r="CL403" s="1478"/>
      <c r="CM403" s="1478"/>
      <c r="CN403" s="1478"/>
    </row>
    <row r="404" spans="1:92" x14ac:dyDescent="0.2">
      <c r="A404" s="180"/>
      <c r="B404" s="1478"/>
      <c r="C404" s="1478"/>
      <c r="D404" s="1478"/>
      <c r="E404" s="1481"/>
      <c r="F404" s="1481"/>
      <c r="G404" s="1478"/>
      <c r="H404" s="1478"/>
      <c r="I404" s="1478"/>
      <c r="J404" s="1478"/>
      <c r="K404" s="1478"/>
      <c r="L404" s="1478"/>
      <c r="M404" s="1478"/>
      <c r="N404" s="180"/>
      <c r="O404" s="180"/>
      <c r="P404" s="180"/>
      <c r="Q404" s="1469"/>
      <c r="R404" s="180"/>
      <c r="S404" s="180"/>
      <c r="T404" s="180"/>
      <c r="U404" s="180"/>
      <c r="V404" s="180"/>
      <c r="W404" s="180"/>
      <c r="X404" s="180"/>
      <c r="Y404" s="180"/>
      <c r="Z404" s="180"/>
      <c r="AA404" s="180"/>
      <c r="AB404" s="180"/>
      <c r="AC404" s="180"/>
      <c r="AD404" s="180"/>
      <c r="AE404" s="180"/>
      <c r="AF404" s="180"/>
      <c r="AG404" s="180"/>
      <c r="AH404" s="180"/>
      <c r="AI404" s="180"/>
      <c r="AJ404" s="180"/>
      <c r="AK404" s="180"/>
      <c r="AL404" s="180"/>
      <c r="AM404" s="180"/>
      <c r="AN404" s="180"/>
      <c r="AO404" s="180"/>
      <c r="AP404" s="180"/>
      <c r="AQ404" s="180"/>
      <c r="AR404" s="180"/>
      <c r="AS404" s="180"/>
      <c r="AT404" s="180"/>
      <c r="AU404" s="180"/>
      <c r="AV404" s="180"/>
      <c r="AW404" s="180"/>
      <c r="AX404" s="180"/>
      <c r="AY404" s="180"/>
      <c r="AZ404" s="1469"/>
      <c r="BA404" s="1469"/>
      <c r="BB404" s="1478"/>
      <c r="CI404" s="1478"/>
      <c r="CJ404" s="1478"/>
      <c r="CK404" s="1478"/>
      <c r="CL404" s="1478"/>
      <c r="CM404" s="1478"/>
      <c r="CN404" s="1478"/>
    </row>
    <row r="405" spans="1:92" x14ac:dyDescent="0.2">
      <c r="A405" s="180"/>
      <c r="B405" s="1478"/>
      <c r="C405" s="1478"/>
      <c r="D405" s="1478"/>
      <c r="E405" s="1481"/>
      <c r="F405" s="1481"/>
      <c r="G405" s="1478"/>
      <c r="H405" s="1478"/>
      <c r="I405" s="1478"/>
      <c r="J405" s="1478"/>
      <c r="K405" s="1478"/>
      <c r="L405" s="1478"/>
      <c r="M405" s="1478"/>
      <c r="N405" s="180"/>
      <c r="O405" s="180"/>
      <c r="P405" s="180"/>
      <c r="Q405" s="1469"/>
      <c r="R405" s="180"/>
      <c r="S405" s="180"/>
      <c r="T405" s="180"/>
      <c r="U405" s="180"/>
      <c r="V405" s="180"/>
      <c r="W405" s="180"/>
      <c r="X405" s="180"/>
      <c r="Y405" s="180"/>
      <c r="Z405" s="180"/>
      <c r="AA405" s="180"/>
      <c r="AB405" s="180"/>
      <c r="AC405" s="180"/>
      <c r="AD405" s="180"/>
      <c r="AE405" s="180"/>
      <c r="AF405" s="180"/>
      <c r="AG405" s="180"/>
      <c r="AH405" s="180"/>
      <c r="AI405" s="180"/>
      <c r="AJ405" s="180"/>
      <c r="AK405" s="180"/>
      <c r="AL405" s="180"/>
      <c r="AM405" s="180"/>
      <c r="AN405" s="180"/>
      <c r="AO405" s="180"/>
      <c r="AP405" s="180"/>
      <c r="AQ405" s="180"/>
      <c r="AR405" s="180"/>
      <c r="AS405" s="180"/>
      <c r="AT405" s="180"/>
      <c r="AU405" s="180"/>
      <c r="AV405" s="180"/>
      <c r="AW405" s="180"/>
      <c r="AX405" s="180"/>
      <c r="AY405" s="180"/>
      <c r="AZ405" s="1469"/>
      <c r="BA405" s="1469"/>
      <c r="BB405" s="1478"/>
      <c r="CI405" s="1478"/>
      <c r="CJ405" s="1478"/>
      <c r="CK405" s="1478"/>
      <c r="CL405" s="1478"/>
      <c r="CM405" s="1478"/>
      <c r="CN405" s="1478"/>
    </row>
    <row r="406" spans="1:92" x14ac:dyDescent="0.2">
      <c r="A406" s="180"/>
      <c r="B406" s="1478"/>
      <c r="C406" s="1478"/>
      <c r="D406" s="1478"/>
      <c r="E406" s="1481"/>
      <c r="F406" s="1481"/>
      <c r="G406" s="1478"/>
      <c r="H406" s="1478"/>
      <c r="I406" s="1478"/>
      <c r="J406" s="1478"/>
      <c r="K406" s="1478"/>
      <c r="L406" s="1478"/>
      <c r="M406" s="1478"/>
      <c r="N406" s="180"/>
      <c r="O406" s="180"/>
      <c r="P406" s="180"/>
      <c r="Q406" s="1469"/>
      <c r="R406" s="180"/>
      <c r="S406" s="180"/>
      <c r="T406" s="180"/>
      <c r="U406" s="180"/>
      <c r="V406" s="180"/>
      <c r="W406" s="180"/>
      <c r="X406" s="180"/>
      <c r="Y406" s="180"/>
      <c r="Z406" s="180"/>
      <c r="AA406" s="180"/>
      <c r="AB406" s="180"/>
      <c r="AC406" s="180"/>
      <c r="AD406" s="180"/>
      <c r="AE406" s="180"/>
      <c r="AF406" s="180"/>
      <c r="AG406" s="180"/>
      <c r="AH406" s="180"/>
      <c r="AI406" s="180"/>
      <c r="AJ406" s="180"/>
      <c r="AK406" s="180"/>
      <c r="AL406" s="180"/>
      <c r="AM406" s="180"/>
      <c r="AN406" s="180"/>
      <c r="AO406" s="180"/>
      <c r="AP406" s="180"/>
      <c r="AQ406" s="180"/>
      <c r="AR406" s="180"/>
      <c r="AS406" s="180"/>
      <c r="AT406" s="180"/>
      <c r="AU406" s="180"/>
      <c r="AV406" s="180"/>
      <c r="AW406" s="180"/>
      <c r="AX406" s="180"/>
      <c r="AY406" s="180"/>
      <c r="AZ406" s="1469"/>
      <c r="BA406" s="1469"/>
      <c r="BB406" s="1478"/>
      <c r="CI406" s="1478"/>
      <c r="CJ406" s="1478"/>
      <c r="CK406" s="1478"/>
      <c r="CL406" s="1478"/>
      <c r="CM406" s="1478"/>
      <c r="CN406" s="1478"/>
    </row>
    <row r="407" spans="1:92" x14ac:dyDescent="0.2">
      <c r="A407" s="180"/>
      <c r="B407" s="1478"/>
      <c r="C407" s="1478"/>
      <c r="D407" s="1478"/>
      <c r="E407" s="1481"/>
      <c r="F407" s="1481"/>
      <c r="G407" s="1478"/>
      <c r="H407" s="1478"/>
      <c r="I407" s="1478"/>
      <c r="J407" s="1478"/>
      <c r="K407" s="1478"/>
      <c r="L407" s="1478"/>
      <c r="M407" s="1478"/>
      <c r="N407" s="180"/>
      <c r="O407" s="180"/>
      <c r="P407" s="180"/>
      <c r="Q407" s="1469"/>
      <c r="R407" s="180"/>
      <c r="S407" s="180"/>
      <c r="T407" s="180"/>
      <c r="U407" s="180"/>
      <c r="V407" s="180"/>
      <c r="W407" s="180"/>
      <c r="X407" s="180"/>
      <c r="Y407" s="180"/>
      <c r="Z407" s="180"/>
      <c r="AA407" s="180"/>
      <c r="AB407" s="180"/>
      <c r="AC407" s="180"/>
      <c r="AD407" s="180"/>
      <c r="AE407" s="180"/>
      <c r="AF407" s="180"/>
      <c r="AG407" s="180"/>
      <c r="AH407" s="180"/>
      <c r="AI407" s="180"/>
      <c r="AJ407" s="180"/>
      <c r="AK407" s="180"/>
      <c r="AL407" s="180"/>
      <c r="AM407" s="180"/>
      <c r="AN407" s="180"/>
      <c r="AO407" s="180"/>
      <c r="AP407" s="180"/>
      <c r="AQ407" s="180"/>
      <c r="AR407" s="180"/>
      <c r="AS407" s="180"/>
      <c r="AT407" s="180"/>
      <c r="AU407" s="180"/>
      <c r="AV407" s="180"/>
      <c r="AW407" s="180"/>
      <c r="AX407" s="180"/>
      <c r="AY407" s="180"/>
      <c r="AZ407" s="1469"/>
      <c r="BA407" s="1469"/>
      <c r="BB407" s="1478"/>
      <c r="CI407" s="1478"/>
      <c r="CJ407" s="1478"/>
      <c r="CK407" s="1478"/>
      <c r="CL407" s="1478"/>
      <c r="CM407" s="1478"/>
      <c r="CN407" s="1478"/>
    </row>
    <row r="408" spans="1:92" x14ac:dyDescent="0.2">
      <c r="A408" s="180"/>
      <c r="B408" s="1478"/>
      <c r="C408" s="1478"/>
      <c r="D408" s="1478"/>
      <c r="E408" s="1481"/>
      <c r="F408" s="1481"/>
      <c r="G408" s="1478"/>
      <c r="H408" s="1478"/>
      <c r="I408" s="1478"/>
      <c r="J408" s="1478"/>
      <c r="K408" s="1478"/>
      <c r="L408" s="1478"/>
      <c r="M408" s="1478"/>
      <c r="N408" s="180"/>
      <c r="O408" s="180"/>
      <c r="P408" s="180"/>
      <c r="Q408" s="1469"/>
      <c r="R408" s="180"/>
      <c r="S408" s="180"/>
      <c r="T408" s="180"/>
      <c r="U408" s="180"/>
      <c r="V408" s="180"/>
      <c r="W408" s="180"/>
      <c r="X408" s="180"/>
      <c r="Y408" s="180"/>
      <c r="Z408" s="180"/>
      <c r="AA408" s="180"/>
      <c r="AB408" s="180"/>
      <c r="AC408" s="180"/>
      <c r="AD408" s="180"/>
      <c r="AE408" s="180"/>
      <c r="AF408" s="180"/>
      <c r="AG408" s="180"/>
      <c r="AH408" s="180"/>
      <c r="AI408" s="180"/>
      <c r="AJ408" s="180"/>
      <c r="AK408" s="180"/>
      <c r="AL408" s="180"/>
      <c r="AM408" s="180"/>
      <c r="AN408" s="180"/>
      <c r="AO408" s="180"/>
      <c r="AP408" s="180"/>
      <c r="AQ408" s="180"/>
      <c r="AR408" s="180"/>
      <c r="AS408" s="180"/>
      <c r="AT408" s="180"/>
      <c r="AU408" s="180"/>
      <c r="AV408" s="180"/>
      <c r="AW408" s="180"/>
      <c r="AX408" s="180"/>
      <c r="AY408" s="180"/>
      <c r="AZ408" s="1469"/>
      <c r="BA408" s="1469"/>
      <c r="BB408" s="1478"/>
      <c r="CI408" s="1478"/>
      <c r="CJ408" s="1478"/>
      <c r="CK408" s="1478"/>
      <c r="CL408" s="1478"/>
      <c r="CM408" s="1478"/>
      <c r="CN408" s="1478"/>
    </row>
    <row r="409" spans="1:92" x14ac:dyDescent="0.2">
      <c r="A409" s="180"/>
      <c r="B409" s="1478"/>
      <c r="C409" s="1478"/>
      <c r="D409" s="1478"/>
      <c r="E409" s="1481"/>
      <c r="F409" s="1481"/>
      <c r="G409" s="1478"/>
      <c r="H409" s="1478"/>
      <c r="I409" s="1478"/>
      <c r="J409" s="1478"/>
      <c r="K409" s="1478"/>
      <c r="L409" s="1478"/>
      <c r="M409" s="1478"/>
      <c r="N409" s="180"/>
      <c r="O409" s="180"/>
      <c r="P409" s="180"/>
      <c r="Q409" s="1469"/>
      <c r="R409" s="180"/>
      <c r="S409" s="180"/>
      <c r="T409" s="180"/>
      <c r="U409" s="180"/>
      <c r="V409" s="180"/>
      <c r="W409" s="180"/>
      <c r="X409" s="180"/>
      <c r="Y409" s="180"/>
      <c r="Z409" s="180"/>
      <c r="AA409" s="180"/>
      <c r="AB409" s="180"/>
      <c r="AC409" s="180"/>
      <c r="AD409" s="180"/>
      <c r="AE409" s="180"/>
      <c r="AF409" s="180"/>
      <c r="AG409" s="180"/>
      <c r="AH409" s="180"/>
      <c r="AI409" s="180"/>
      <c r="AJ409" s="180"/>
      <c r="AK409" s="180"/>
      <c r="AL409" s="180"/>
      <c r="AM409" s="180"/>
      <c r="AN409" s="180"/>
      <c r="AO409" s="180"/>
      <c r="AP409" s="180"/>
      <c r="AQ409" s="180"/>
      <c r="AR409" s="180"/>
      <c r="AS409" s="180"/>
      <c r="AT409" s="180"/>
      <c r="AU409" s="180"/>
      <c r="AV409" s="180"/>
      <c r="AW409" s="180"/>
      <c r="AX409" s="180"/>
      <c r="AY409" s="180"/>
      <c r="AZ409" s="1469"/>
      <c r="BA409" s="1469"/>
      <c r="BB409" s="1478"/>
      <c r="CI409" s="1478"/>
      <c r="CJ409" s="1478"/>
      <c r="CK409" s="1478"/>
      <c r="CL409" s="1478"/>
      <c r="CM409" s="1478"/>
      <c r="CN409" s="1478"/>
    </row>
    <row r="410" spans="1:92" x14ac:dyDescent="0.2">
      <c r="A410" s="180"/>
      <c r="B410" s="1478"/>
      <c r="C410" s="1478"/>
      <c r="D410" s="1478"/>
      <c r="E410" s="1481"/>
      <c r="F410" s="1481"/>
      <c r="G410" s="1478"/>
      <c r="H410" s="1478"/>
      <c r="I410" s="1478"/>
      <c r="J410" s="1478"/>
      <c r="K410" s="1478"/>
      <c r="L410" s="1478"/>
      <c r="M410" s="1478"/>
      <c r="N410" s="180"/>
      <c r="O410" s="180"/>
      <c r="P410" s="180"/>
      <c r="Q410" s="1469"/>
      <c r="R410" s="180"/>
      <c r="S410" s="180"/>
      <c r="T410" s="180"/>
      <c r="U410" s="180"/>
      <c r="V410" s="180"/>
      <c r="W410" s="180"/>
      <c r="X410" s="180"/>
      <c r="Y410" s="180"/>
      <c r="Z410" s="180"/>
      <c r="AA410" s="180"/>
      <c r="AB410" s="180"/>
      <c r="AC410" s="180"/>
      <c r="AD410" s="180"/>
      <c r="AE410" s="180"/>
      <c r="AF410" s="180"/>
      <c r="AG410" s="180"/>
      <c r="AH410" s="180"/>
      <c r="AI410" s="180"/>
      <c r="AJ410" s="180"/>
      <c r="AK410" s="180"/>
      <c r="AL410" s="180"/>
      <c r="AM410" s="180"/>
      <c r="AN410" s="180"/>
      <c r="AO410" s="180"/>
      <c r="AP410" s="180"/>
      <c r="AQ410" s="180"/>
      <c r="AR410" s="180"/>
      <c r="AS410" s="180"/>
      <c r="AT410" s="180"/>
      <c r="AU410" s="180"/>
      <c r="AV410" s="180"/>
      <c r="AW410" s="180"/>
      <c r="AX410" s="180"/>
      <c r="AY410" s="180"/>
      <c r="AZ410" s="1469"/>
      <c r="BA410" s="1469"/>
      <c r="BB410" s="1478"/>
      <c r="CI410" s="1478"/>
      <c r="CJ410" s="1478"/>
      <c r="CK410" s="1478"/>
      <c r="CL410" s="1478"/>
      <c r="CM410" s="1478"/>
      <c r="CN410" s="1478"/>
    </row>
    <row r="411" spans="1:92" x14ac:dyDescent="0.2">
      <c r="A411" s="180"/>
      <c r="B411" s="1478"/>
      <c r="C411" s="1478"/>
      <c r="D411" s="1478"/>
      <c r="E411" s="1481"/>
      <c r="F411" s="1481"/>
      <c r="G411" s="1478"/>
      <c r="H411" s="1478"/>
      <c r="I411" s="1478"/>
      <c r="J411" s="1478"/>
      <c r="K411" s="1478"/>
      <c r="L411" s="1478"/>
      <c r="M411" s="1478"/>
      <c r="N411" s="180"/>
      <c r="O411" s="180"/>
      <c r="P411" s="180"/>
      <c r="Q411" s="1469"/>
      <c r="R411" s="180"/>
      <c r="S411" s="180"/>
      <c r="T411" s="180"/>
      <c r="U411" s="180"/>
      <c r="V411" s="180"/>
      <c r="W411" s="180"/>
      <c r="X411" s="180"/>
      <c r="Y411" s="180"/>
      <c r="Z411" s="180"/>
      <c r="AA411" s="180"/>
      <c r="AB411" s="180"/>
      <c r="AC411" s="180"/>
      <c r="AD411" s="180"/>
      <c r="AE411" s="180"/>
      <c r="AF411" s="180"/>
      <c r="AG411" s="180"/>
      <c r="AH411" s="180"/>
      <c r="AI411" s="180"/>
      <c r="AJ411" s="180"/>
      <c r="AK411" s="180"/>
      <c r="AL411" s="180"/>
      <c r="AM411" s="180"/>
      <c r="AN411" s="180"/>
      <c r="AO411" s="180"/>
      <c r="AP411" s="180"/>
      <c r="AQ411" s="180"/>
      <c r="AR411" s="180"/>
      <c r="AS411" s="180"/>
      <c r="AT411" s="180"/>
      <c r="AU411" s="180"/>
      <c r="AV411" s="180"/>
      <c r="AW411" s="180"/>
      <c r="AX411" s="180"/>
      <c r="AY411" s="180"/>
      <c r="AZ411" s="1469"/>
      <c r="BA411" s="1469"/>
      <c r="BB411" s="1478"/>
      <c r="CI411" s="1478"/>
      <c r="CJ411" s="1478"/>
      <c r="CK411" s="1478"/>
      <c r="CL411" s="1478"/>
      <c r="CM411" s="1478"/>
      <c r="CN411" s="1478"/>
    </row>
    <row r="412" spans="1:92" x14ac:dyDescent="0.2">
      <c r="A412" s="180"/>
      <c r="B412" s="1478"/>
      <c r="C412" s="1478"/>
      <c r="D412" s="1478"/>
      <c r="E412" s="1481"/>
      <c r="F412" s="1481"/>
      <c r="G412" s="1478"/>
      <c r="H412" s="1478"/>
      <c r="I412" s="1478"/>
      <c r="J412" s="1478"/>
      <c r="K412" s="1478"/>
      <c r="L412" s="1478"/>
      <c r="M412" s="1478"/>
      <c r="N412" s="180"/>
      <c r="O412" s="180"/>
      <c r="P412" s="180"/>
      <c r="Q412" s="1469"/>
      <c r="R412" s="180"/>
      <c r="S412" s="180"/>
      <c r="T412" s="180"/>
      <c r="U412" s="180"/>
      <c r="V412" s="180"/>
      <c r="W412" s="180"/>
      <c r="X412" s="180"/>
      <c r="Y412" s="180"/>
      <c r="Z412" s="180"/>
      <c r="AA412" s="180"/>
      <c r="AB412" s="180"/>
      <c r="AC412" s="180"/>
      <c r="AD412" s="180"/>
      <c r="AE412" s="180"/>
      <c r="AF412" s="180"/>
      <c r="AG412" s="180"/>
      <c r="AH412" s="180"/>
      <c r="AI412" s="180"/>
      <c r="AJ412" s="180"/>
      <c r="AK412" s="180"/>
      <c r="AL412" s="180"/>
      <c r="AM412" s="180"/>
      <c r="AN412" s="180"/>
      <c r="AO412" s="180"/>
      <c r="AP412" s="180"/>
      <c r="AQ412" s="180"/>
      <c r="AR412" s="180"/>
      <c r="AS412" s="180"/>
      <c r="AT412" s="180"/>
      <c r="AU412" s="180"/>
      <c r="AV412" s="180"/>
      <c r="AW412" s="180"/>
      <c r="AX412" s="180"/>
      <c r="AY412" s="180"/>
      <c r="AZ412" s="1469"/>
      <c r="BA412" s="1469"/>
      <c r="BB412" s="1478"/>
      <c r="CI412" s="1478"/>
      <c r="CJ412" s="1478"/>
      <c r="CK412" s="1478"/>
      <c r="CL412" s="1478"/>
      <c r="CM412" s="1478"/>
      <c r="CN412" s="1478"/>
    </row>
    <row r="413" spans="1:92" x14ac:dyDescent="0.2">
      <c r="A413" s="180"/>
      <c r="B413" s="1478"/>
      <c r="C413" s="1478"/>
      <c r="D413" s="1478"/>
      <c r="E413" s="1481"/>
      <c r="F413" s="1481"/>
      <c r="G413" s="1478"/>
      <c r="H413" s="1478"/>
      <c r="I413" s="1478"/>
      <c r="J413" s="1478"/>
      <c r="K413" s="1478"/>
      <c r="L413" s="1478"/>
      <c r="M413" s="1478"/>
      <c r="N413" s="180"/>
      <c r="O413" s="180"/>
      <c r="P413" s="180"/>
      <c r="Q413" s="1469"/>
      <c r="R413" s="180"/>
      <c r="S413" s="180"/>
      <c r="T413" s="180"/>
      <c r="U413" s="180"/>
      <c r="V413" s="180"/>
      <c r="W413" s="180"/>
      <c r="X413" s="180"/>
      <c r="Y413" s="180"/>
      <c r="Z413" s="180"/>
      <c r="AA413" s="180"/>
      <c r="AB413" s="180"/>
      <c r="AC413" s="180"/>
      <c r="AD413" s="180"/>
      <c r="AE413" s="180"/>
      <c r="AF413" s="180"/>
      <c r="AG413" s="180"/>
      <c r="AH413" s="180"/>
      <c r="AI413" s="180"/>
      <c r="AJ413" s="180"/>
      <c r="AK413" s="180"/>
      <c r="AL413" s="180"/>
      <c r="AM413" s="180"/>
      <c r="AN413" s="180"/>
      <c r="AO413" s="180"/>
      <c r="AP413" s="180"/>
      <c r="AQ413" s="180"/>
      <c r="AR413" s="180"/>
      <c r="AS413" s="180"/>
      <c r="AT413" s="180"/>
      <c r="AU413" s="180"/>
      <c r="AV413" s="180"/>
      <c r="AW413" s="180"/>
      <c r="AX413" s="180"/>
      <c r="AY413" s="180"/>
      <c r="AZ413" s="1469"/>
      <c r="BA413" s="1469"/>
      <c r="BB413" s="1478"/>
      <c r="CI413" s="1478"/>
      <c r="CJ413" s="1478"/>
      <c r="CK413" s="1478"/>
      <c r="CL413" s="1478"/>
      <c r="CM413" s="1478"/>
      <c r="CN413" s="1478"/>
    </row>
    <row r="414" spans="1:92" x14ac:dyDescent="0.2">
      <c r="A414" s="180"/>
      <c r="B414" s="1478"/>
      <c r="C414" s="1478"/>
      <c r="D414" s="1478"/>
      <c r="E414" s="1481"/>
      <c r="F414" s="1481"/>
      <c r="G414" s="1478"/>
      <c r="H414" s="1478"/>
      <c r="I414" s="1478"/>
      <c r="J414" s="1478"/>
      <c r="K414" s="1478"/>
      <c r="L414" s="1478"/>
      <c r="M414" s="1478"/>
      <c r="N414" s="180"/>
      <c r="O414" s="180"/>
      <c r="P414" s="180"/>
      <c r="Q414" s="1469"/>
      <c r="R414" s="180"/>
      <c r="S414" s="180"/>
      <c r="T414" s="180"/>
      <c r="U414" s="180"/>
      <c r="V414" s="180"/>
      <c r="W414" s="180"/>
      <c r="X414" s="180"/>
      <c r="Y414" s="180"/>
      <c r="Z414" s="180"/>
      <c r="AA414" s="180"/>
      <c r="AB414" s="180"/>
      <c r="AC414" s="180"/>
      <c r="AD414" s="180"/>
      <c r="AE414" s="180"/>
      <c r="AF414" s="180"/>
      <c r="AG414" s="180"/>
      <c r="AH414" s="180"/>
      <c r="AI414" s="180"/>
      <c r="AJ414" s="180"/>
      <c r="AK414" s="180"/>
      <c r="AL414" s="180"/>
      <c r="AM414" s="180"/>
      <c r="AN414" s="180"/>
      <c r="AO414" s="180"/>
      <c r="AP414" s="180"/>
      <c r="AQ414" s="180"/>
      <c r="AR414" s="180"/>
      <c r="AS414" s="180"/>
      <c r="AT414" s="180"/>
      <c r="AU414" s="180"/>
      <c r="AV414" s="180"/>
      <c r="AW414" s="180"/>
      <c r="AX414" s="180"/>
      <c r="AY414" s="180"/>
      <c r="AZ414" s="1469"/>
      <c r="BA414" s="1469"/>
      <c r="BB414" s="1478"/>
      <c r="CI414" s="1478"/>
      <c r="CJ414" s="1478"/>
      <c r="CK414" s="1478"/>
      <c r="CL414" s="1478"/>
      <c r="CM414" s="1478"/>
      <c r="CN414" s="1478"/>
    </row>
    <row r="415" spans="1:92" x14ac:dyDescent="0.2">
      <c r="A415" s="180"/>
      <c r="B415" s="1478"/>
      <c r="C415" s="1478"/>
      <c r="D415" s="1478"/>
      <c r="E415" s="1481"/>
      <c r="F415" s="1481"/>
      <c r="G415" s="1478"/>
      <c r="H415" s="1478"/>
      <c r="I415" s="1478"/>
      <c r="J415" s="1478"/>
      <c r="K415" s="1478"/>
      <c r="L415" s="1478"/>
      <c r="M415" s="1478"/>
      <c r="N415" s="180"/>
      <c r="O415" s="180"/>
      <c r="P415" s="180"/>
      <c r="Q415" s="1469"/>
      <c r="R415" s="180"/>
      <c r="S415" s="180"/>
      <c r="T415" s="180"/>
      <c r="U415" s="180"/>
      <c r="V415" s="180"/>
      <c r="W415" s="180"/>
      <c r="X415" s="180"/>
      <c r="Y415" s="180"/>
      <c r="Z415" s="180"/>
      <c r="AA415" s="180"/>
      <c r="AB415" s="180"/>
      <c r="AC415" s="180"/>
      <c r="AD415" s="180"/>
      <c r="AE415" s="180"/>
      <c r="AF415" s="180"/>
      <c r="AG415" s="180"/>
      <c r="AH415" s="180"/>
      <c r="AI415" s="180"/>
      <c r="AJ415" s="180"/>
      <c r="AK415" s="180"/>
      <c r="AL415" s="180"/>
      <c r="AM415" s="180"/>
      <c r="AN415" s="180"/>
      <c r="AO415" s="180"/>
      <c r="AP415" s="180"/>
      <c r="AQ415" s="180"/>
      <c r="AR415" s="180"/>
      <c r="AS415" s="180"/>
      <c r="AT415" s="180"/>
      <c r="AU415" s="180"/>
      <c r="AV415" s="180"/>
      <c r="AW415" s="180"/>
      <c r="AX415" s="180"/>
      <c r="AY415" s="180"/>
      <c r="AZ415" s="1469"/>
      <c r="BA415" s="1469"/>
      <c r="BB415" s="1478"/>
      <c r="CI415" s="1478"/>
      <c r="CJ415" s="1478"/>
      <c r="CK415" s="1478"/>
      <c r="CL415" s="1478"/>
      <c r="CM415" s="1478"/>
      <c r="CN415" s="1478"/>
    </row>
    <row r="416" spans="1:92" x14ac:dyDescent="0.2">
      <c r="A416" s="180"/>
      <c r="B416" s="1478"/>
      <c r="C416" s="1478"/>
      <c r="D416" s="1478"/>
      <c r="E416" s="1481"/>
      <c r="F416" s="1481"/>
      <c r="G416" s="1478"/>
      <c r="H416" s="1478"/>
      <c r="I416" s="1478"/>
      <c r="J416" s="1478"/>
      <c r="K416" s="1478"/>
      <c r="L416" s="1478"/>
      <c r="M416" s="1478"/>
      <c r="N416" s="180"/>
      <c r="O416" s="180"/>
      <c r="P416" s="180"/>
      <c r="Q416" s="1469"/>
      <c r="R416" s="180"/>
      <c r="S416" s="180"/>
      <c r="T416" s="180"/>
      <c r="U416" s="180"/>
      <c r="V416" s="180"/>
      <c r="W416" s="180"/>
      <c r="X416" s="180"/>
      <c r="Y416" s="180"/>
      <c r="Z416" s="180"/>
      <c r="AA416" s="180"/>
      <c r="AB416" s="180"/>
      <c r="AC416" s="180"/>
      <c r="AD416" s="180"/>
      <c r="AE416" s="180"/>
      <c r="AF416" s="180"/>
      <c r="AG416" s="180"/>
      <c r="AH416" s="180"/>
      <c r="AI416" s="180"/>
      <c r="AJ416" s="180"/>
      <c r="AK416" s="180"/>
      <c r="AL416" s="180"/>
      <c r="AM416" s="180"/>
      <c r="AN416" s="180"/>
      <c r="AO416" s="180"/>
      <c r="AP416" s="180"/>
      <c r="AQ416" s="180"/>
      <c r="AR416" s="180"/>
      <c r="AS416" s="180"/>
      <c r="AT416" s="180"/>
      <c r="AU416" s="180"/>
      <c r="AV416" s="180"/>
      <c r="AW416" s="180"/>
      <c r="AX416" s="180"/>
      <c r="AY416" s="180"/>
      <c r="AZ416" s="1469"/>
      <c r="BA416" s="1469"/>
      <c r="BB416" s="1478"/>
      <c r="CI416" s="1478"/>
      <c r="CJ416" s="1478"/>
      <c r="CK416" s="1478"/>
      <c r="CL416" s="1478"/>
      <c r="CM416" s="1478"/>
      <c r="CN416" s="1478"/>
    </row>
    <row r="417" spans="1:92" x14ac:dyDescent="0.2">
      <c r="A417" s="180"/>
      <c r="B417" s="1478"/>
      <c r="C417" s="1478"/>
      <c r="D417" s="1478"/>
      <c r="E417" s="1481"/>
      <c r="F417" s="1481"/>
      <c r="G417" s="1478"/>
      <c r="H417" s="1478"/>
      <c r="I417" s="1478"/>
      <c r="J417" s="1478"/>
      <c r="K417" s="1478"/>
      <c r="L417" s="1478"/>
      <c r="M417" s="1478"/>
      <c r="N417" s="180"/>
      <c r="O417" s="180"/>
      <c r="P417" s="180"/>
      <c r="Q417" s="1469"/>
      <c r="R417" s="180"/>
      <c r="S417" s="180"/>
      <c r="T417" s="180"/>
      <c r="U417" s="180"/>
      <c r="V417" s="180"/>
      <c r="W417" s="180"/>
      <c r="X417" s="180"/>
      <c r="Y417" s="180"/>
      <c r="Z417" s="180"/>
      <c r="AA417" s="180"/>
      <c r="AB417" s="180"/>
      <c r="AC417" s="180"/>
      <c r="AD417" s="180"/>
      <c r="AE417" s="180"/>
      <c r="AF417" s="180"/>
      <c r="AG417" s="180"/>
      <c r="AH417" s="180"/>
      <c r="AI417" s="180"/>
      <c r="AJ417" s="180"/>
      <c r="AK417" s="180"/>
      <c r="AL417" s="180"/>
      <c r="AM417" s="180"/>
      <c r="AN417" s="180"/>
      <c r="AO417" s="180"/>
      <c r="AP417" s="180"/>
      <c r="AQ417" s="180"/>
      <c r="AR417" s="180"/>
      <c r="AS417" s="180"/>
      <c r="AT417" s="180"/>
      <c r="AU417" s="180"/>
      <c r="AV417" s="180"/>
      <c r="AW417" s="180"/>
      <c r="AX417" s="180"/>
      <c r="AY417" s="180"/>
      <c r="AZ417" s="1469"/>
      <c r="BA417" s="1469"/>
      <c r="BB417" s="1478"/>
      <c r="CI417" s="1478"/>
      <c r="CJ417" s="1478"/>
      <c r="CK417" s="1478"/>
      <c r="CL417" s="1478"/>
      <c r="CM417" s="1478"/>
      <c r="CN417" s="1478"/>
    </row>
    <row r="418" spans="1:92" x14ac:dyDescent="0.2">
      <c r="A418" s="180"/>
      <c r="B418" s="1478"/>
      <c r="C418" s="1478"/>
      <c r="D418" s="1478"/>
      <c r="E418" s="1481"/>
      <c r="F418" s="1481"/>
      <c r="G418" s="1478"/>
      <c r="H418" s="1478"/>
      <c r="I418" s="1478"/>
      <c r="J418" s="1478"/>
      <c r="K418" s="1478"/>
      <c r="L418" s="1478"/>
      <c r="M418" s="1478"/>
      <c r="N418" s="180"/>
      <c r="O418" s="180"/>
      <c r="P418" s="180"/>
      <c r="Q418" s="1469"/>
      <c r="R418" s="180"/>
      <c r="S418" s="180"/>
      <c r="T418" s="180"/>
      <c r="U418" s="180"/>
      <c r="V418" s="180"/>
      <c r="W418" s="180"/>
      <c r="X418" s="180"/>
      <c r="Y418" s="180"/>
      <c r="Z418" s="180"/>
      <c r="AA418" s="180"/>
      <c r="AB418" s="180"/>
      <c r="AC418" s="180"/>
      <c r="AD418" s="180"/>
      <c r="AE418" s="180"/>
      <c r="AF418" s="180"/>
      <c r="AG418" s="180"/>
      <c r="AH418" s="180"/>
      <c r="AI418" s="180"/>
      <c r="AJ418" s="180"/>
      <c r="AK418" s="180"/>
      <c r="AL418" s="180"/>
      <c r="AM418" s="180"/>
      <c r="AN418" s="180"/>
      <c r="AO418" s="180"/>
      <c r="AP418" s="180"/>
      <c r="AQ418" s="180"/>
      <c r="AR418" s="180"/>
      <c r="AS418" s="180"/>
      <c r="AT418" s="180"/>
      <c r="AU418" s="180"/>
      <c r="AV418" s="180"/>
      <c r="AW418" s="180"/>
      <c r="AX418" s="180"/>
      <c r="AY418" s="180"/>
      <c r="AZ418" s="1469"/>
      <c r="BA418" s="1469"/>
      <c r="BB418" s="1478"/>
      <c r="CI418" s="1478"/>
      <c r="CJ418" s="1478"/>
      <c r="CK418" s="1478"/>
      <c r="CL418" s="1478"/>
      <c r="CM418" s="1478"/>
      <c r="CN418" s="1478"/>
    </row>
    <row r="419" spans="1:92" x14ac:dyDescent="0.2">
      <c r="A419" s="180"/>
      <c r="B419" s="1478"/>
      <c r="C419" s="1478"/>
      <c r="D419" s="1478"/>
      <c r="E419" s="1481"/>
      <c r="F419" s="1481"/>
      <c r="G419" s="1478"/>
      <c r="H419" s="1478"/>
      <c r="I419" s="1478"/>
      <c r="J419" s="1478"/>
      <c r="K419" s="1478"/>
      <c r="L419" s="1478"/>
      <c r="M419" s="1478"/>
      <c r="N419" s="180"/>
      <c r="O419" s="180"/>
      <c r="P419" s="180"/>
      <c r="Q419" s="1469"/>
      <c r="R419" s="180"/>
      <c r="S419" s="180"/>
      <c r="T419" s="180"/>
      <c r="U419" s="180"/>
      <c r="V419" s="180"/>
      <c r="W419" s="180"/>
      <c r="X419" s="180"/>
      <c r="Y419" s="180"/>
      <c r="Z419" s="180"/>
      <c r="AA419" s="180"/>
      <c r="AB419" s="180"/>
      <c r="AC419" s="180"/>
      <c r="AD419" s="180"/>
      <c r="AE419" s="180"/>
      <c r="AF419" s="180"/>
      <c r="AG419" s="180"/>
      <c r="AH419" s="180"/>
      <c r="AI419" s="180"/>
      <c r="AJ419" s="180"/>
      <c r="AK419" s="180"/>
      <c r="AL419" s="180"/>
      <c r="AM419" s="180"/>
      <c r="AN419" s="180"/>
      <c r="AO419" s="180"/>
      <c r="AP419" s="180"/>
      <c r="AQ419" s="180"/>
      <c r="AR419" s="180"/>
      <c r="AS419" s="180"/>
      <c r="AT419" s="180"/>
      <c r="AU419" s="180"/>
      <c r="AV419" s="180"/>
      <c r="AW419" s="180"/>
      <c r="AX419" s="180"/>
      <c r="AY419" s="180"/>
      <c r="AZ419" s="1469"/>
      <c r="BA419" s="1469"/>
      <c r="BB419" s="1478"/>
      <c r="CI419" s="1478"/>
      <c r="CJ419" s="1478"/>
      <c r="CK419" s="1478"/>
      <c r="CL419" s="1478"/>
      <c r="CM419" s="1478"/>
      <c r="CN419" s="1478"/>
    </row>
    <row r="420" spans="1:92" x14ac:dyDescent="0.2">
      <c r="A420" s="180"/>
      <c r="B420" s="1478"/>
      <c r="C420" s="1478"/>
      <c r="D420" s="1478"/>
      <c r="E420" s="1481"/>
      <c r="F420" s="1481"/>
      <c r="G420" s="1478"/>
      <c r="H420" s="1478"/>
      <c r="I420" s="1478"/>
      <c r="J420" s="1478"/>
      <c r="K420" s="1478"/>
      <c r="L420" s="1478"/>
      <c r="M420" s="1478"/>
      <c r="N420" s="180"/>
      <c r="O420" s="180"/>
      <c r="P420" s="180"/>
      <c r="Q420" s="1469"/>
      <c r="R420" s="180"/>
      <c r="S420" s="180"/>
      <c r="T420" s="180"/>
      <c r="U420" s="180"/>
      <c r="V420" s="180"/>
      <c r="W420" s="180"/>
      <c r="X420" s="180"/>
      <c r="Y420" s="180"/>
      <c r="Z420" s="180"/>
      <c r="AA420" s="180"/>
      <c r="AB420" s="180"/>
      <c r="AC420" s="180"/>
      <c r="AD420" s="180"/>
      <c r="AE420" s="180"/>
      <c r="AF420" s="180"/>
      <c r="AG420" s="180"/>
      <c r="AH420" s="180"/>
      <c r="AI420" s="180"/>
      <c r="AJ420" s="180"/>
      <c r="AK420" s="180"/>
      <c r="AL420" s="180"/>
      <c r="AM420" s="180"/>
      <c r="AN420" s="180"/>
      <c r="AO420" s="180"/>
      <c r="AP420" s="180"/>
      <c r="AQ420" s="180"/>
      <c r="AR420" s="180"/>
      <c r="AS420" s="180"/>
      <c r="AT420" s="180"/>
      <c r="AU420" s="180"/>
      <c r="AV420" s="180"/>
      <c r="AW420" s="180"/>
      <c r="AX420" s="180"/>
      <c r="AY420" s="180"/>
      <c r="AZ420" s="1469"/>
      <c r="BA420" s="1469"/>
      <c r="BB420" s="1478"/>
      <c r="CI420" s="1478"/>
      <c r="CJ420" s="1478"/>
      <c r="CK420" s="1478"/>
      <c r="CL420" s="1478"/>
      <c r="CM420" s="1478"/>
      <c r="CN420" s="1478"/>
    </row>
    <row r="421" spans="1:92" x14ac:dyDescent="0.2">
      <c r="A421" s="180"/>
      <c r="B421" s="1478"/>
      <c r="C421" s="1478"/>
      <c r="D421" s="1478"/>
      <c r="E421" s="1481"/>
      <c r="F421" s="1481"/>
      <c r="G421" s="1478"/>
      <c r="H421" s="1478"/>
      <c r="I421" s="1478"/>
      <c r="J421" s="1478"/>
      <c r="K421" s="1478"/>
      <c r="L421" s="1478"/>
      <c r="M421" s="1478"/>
      <c r="N421" s="180"/>
      <c r="O421" s="180"/>
      <c r="P421" s="180"/>
      <c r="Q421" s="1469"/>
      <c r="R421" s="180"/>
      <c r="S421" s="180"/>
      <c r="T421" s="180"/>
      <c r="U421" s="180"/>
      <c r="V421" s="180"/>
      <c r="W421" s="180"/>
      <c r="X421" s="180"/>
      <c r="Y421" s="180"/>
      <c r="Z421" s="180"/>
      <c r="AA421" s="180"/>
      <c r="AB421" s="180"/>
      <c r="AC421" s="180"/>
      <c r="AD421" s="180"/>
      <c r="AE421" s="180"/>
      <c r="AF421" s="180"/>
      <c r="AG421" s="180"/>
      <c r="AH421" s="180"/>
      <c r="AI421" s="180"/>
      <c r="AJ421" s="180"/>
      <c r="AK421" s="180"/>
      <c r="AL421" s="180"/>
      <c r="AM421" s="180"/>
      <c r="AN421" s="180"/>
      <c r="AO421" s="180"/>
      <c r="AP421" s="180"/>
      <c r="AQ421" s="180"/>
      <c r="AR421" s="180"/>
      <c r="AS421" s="180"/>
      <c r="AT421" s="180"/>
      <c r="AU421" s="180"/>
      <c r="AV421" s="180"/>
      <c r="AW421" s="180"/>
      <c r="AX421" s="180"/>
      <c r="AY421" s="180"/>
      <c r="AZ421" s="1469"/>
      <c r="BA421" s="1469"/>
      <c r="BB421" s="1478"/>
      <c r="CI421" s="1478"/>
      <c r="CJ421" s="1478"/>
      <c r="CK421" s="1478"/>
      <c r="CL421" s="1478"/>
      <c r="CM421" s="1478"/>
      <c r="CN421" s="1478"/>
    </row>
    <row r="422" spans="1:92" x14ac:dyDescent="0.2">
      <c r="A422" s="180"/>
      <c r="B422" s="1478"/>
      <c r="C422" s="1478"/>
      <c r="D422" s="1478"/>
      <c r="E422" s="1481"/>
      <c r="F422" s="1481"/>
      <c r="G422" s="1478"/>
      <c r="H422" s="1478"/>
      <c r="I422" s="1478"/>
      <c r="J422" s="1478"/>
      <c r="K422" s="1478"/>
      <c r="L422" s="1478"/>
      <c r="M422" s="1478"/>
      <c r="N422" s="180"/>
      <c r="O422" s="180"/>
      <c r="P422" s="180"/>
      <c r="Q422" s="1469"/>
      <c r="R422" s="180"/>
      <c r="S422" s="180"/>
      <c r="T422" s="180"/>
      <c r="U422" s="180"/>
      <c r="V422" s="180"/>
      <c r="W422" s="180"/>
      <c r="X422" s="180"/>
      <c r="Y422" s="180"/>
      <c r="Z422" s="180"/>
      <c r="AA422" s="180"/>
      <c r="AB422" s="180"/>
      <c r="AC422" s="180"/>
      <c r="AD422" s="180"/>
      <c r="AE422" s="180"/>
      <c r="AF422" s="180"/>
      <c r="AG422" s="180"/>
      <c r="AH422" s="180"/>
      <c r="AI422" s="180"/>
      <c r="AJ422" s="180"/>
      <c r="AK422" s="180"/>
      <c r="AL422" s="180"/>
      <c r="AM422" s="180"/>
      <c r="AN422" s="180"/>
      <c r="AO422" s="180"/>
      <c r="AP422" s="180"/>
      <c r="AQ422" s="180"/>
      <c r="AR422" s="180"/>
      <c r="AS422" s="180"/>
      <c r="AT422" s="180"/>
      <c r="AU422" s="180"/>
      <c r="AV422" s="180"/>
      <c r="AW422" s="180"/>
      <c r="AX422" s="180"/>
      <c r="AY422" s="180"/>
      <c r="AZ422" s="1469"/>
      <c r="BA422" s="1469"/>
      <c r="BB422" s="1478"/>
      <c r="CI422" s="1478"/>
      <c r="CJ422" s="1478"/>
      <c r="CK422" s="1478"/>
      <c r="CL422" s="1478"/>
      <c r="CM422" s="1478"/>
      <c r="CN422" s="1478"/>
    </row>
    <row r="423" spans="1:92" x14ac:dyDescent="0.2">
      <c r="A423" s="180"/>
      <c r="B423" s="1478"/>
      <c r="C423" s="1478"/>
      <c r="D423" s="1478"/>
      <c r="E423" s="1481"/>
      <c r="F423" s="1481"/>
      <c r="G423" s="1478"/>
      <c r="H423" s="1478"/>
      <c r="I423" s="1478"/>
      <c r="J423" s="1478"/>
      <c r="K423" s="1478"/>
      <c r="L423" s="1478"/>
      <c r="M423" s="1478"/>
      <c r="N423" s="180"/>
      <c r="O423" s="180"/>
      <c r="P423" s="180"/>
      <c r="Q423" s="1469"/>
      <c r="R423" s="180"/>
      <c r="S423" s="180"/>
      <c r="T423" s="180"/>
      <c r="U423" s="180"/>
      <c r="V423" s="180"/>
      <c r="W423" s="180"/>
      <c r="X423" s="180"/>
      <c r="Y423" s="180"/>
      <c r="Z423" s="180"/>
      <c r="AA423" s="180"/>
      <c r="AB423" s="180"/>
      <c r="AC423" s="180"/>
      <c r="AD423" s="180"/>
      <c r="AE423" s="180"/>
      <c r="AF423" s="180"/>
      <c r="AG423" s="180"/>
      <c r="AH423" s="180"/>
      <c r="AI423" s="180"/>
      <c r="AJ423" s="180"/>
      <c r="AK423" s="180"/>
      <c r="AL423" s="180"/>
      <c r="AM423" s="180"/>
      <c r="AN423" s="180"/>
      <c r="AO423" s="180"/>
      <c r="AP423" s="180"/>
      <c r="AQ423" s="180"/>
      <c r="AR423" s="180"/>
      <c r="AS423" s="180"/>
      <c r="AT423" s="180"/>
      <c r="AU423" s="180"/>
      <c r="AV423" s="180"/>
      <c r="AW423" s="180"/>
      <c r="AX423" s="180"/>
      <c r="AY423" s="180"/>
      <c r="AZ423" s="1469"/>
      <c r="BA423" s="1469"/>
      <c r="BB423" s="1478"/>
      <c r="CI423" s="1478"/>
      <c r="CJ423" s="1478"/>
      <c r="CK423" s="1478"/>
      <c r="CL423" s="1478"/>
      <c r="CM423" s="1478"/>
      <c r="CN423" s="1478"/>
    </row>
    <row r="424" spans="1:92" x14ac:dyDescent="0.2">
      <c r="A424" s="180"/>
      <c r="B424" s="1478"/>
      <c r="C424" s="1478"/>
      <c r="D424" s="1478"/>
      <c r="E424" s="1481"/>
      <c r="F424" s="1481"/>
      <c r="G424" s="1478"/>
      <c r="H424" s="1478"/>
      <c r="I424" s="1478"/>
      <c r="J424" s="1478"/>
      <c r="K424" s="1478"/>
      <c r="L424" s="1478"/>
      <c r="M424" s="1478"/>
      <c r="N424" s="180"/>
      <c r="O424" s="180"/>
      <c r="P424" s="180"/>
      <c r="Q424" s="1469"/>
      <c r="R424" s="180"/>
      <c r="S424" s="180"/>
      <c r="T424" s="180"/>
      <c r="U424" s="180"/>
      <c r="V424" s="180"/>
      <c r="W424" s="180"/>
      <c r="X424" s="180"/>
      <c r="Y424" s="180"/>
      <c r="Z424" s="180"/>
      <c r="AA424" s="180"/>
      <c r="AB424" s="180"/>
      <c r="AC424" s="180"/>
      <c r="AD424" s="180"/>
      <c r="AE424" s="180"/>
      <c r="AF424" s="180"/>
      <c r="AG424" s="180"/>
      <c r="AH424" s="180"/>
      <c r="AI424" s="180"/>
      <c r="AJ424" s="180"/>
      <c r="AK424" s="180"/>
      <c r="AL424" s="180"/>
      <c r="AM424" s="180"/>
      <c r="AN424" s="180"/>
      <c r="AO424" s="180"/>
      <c r="AP424" s="180"/>
      <c r="AQ424" s="180"/>
      <c r="AR424" s="180"/>
      <c r="AS424" s="180"/>
      <c r="AT424" s="180"/>
      <c r="AU424" s="180"/>
      <c r="AV424" s="180"/>
      <c r="AW424" s="180"/>
      <c r="AX424" s="180"/>
      <c r="AY424" s="180"/>
      <c r="AZ424" s="1469"/>
      <c r="BA424" s="1469"/>
      <c r="BB424" s="1478"/>
      <c r="CI424" s="1478"/>
      <c r="CJ424" s="1478"/>
      <c r="CK424" s="1478"/>
      <c r="CL424" s="1478"/>
      <c r="CM424" s="1478"/>
      <c r="CN424" s="1478"/>
    </row>
    <row r="425" spans="1:92" x14ac:dyDescent="0.2">
      <c r="A425" s="180"/>
      <c r="B425" s="1478"/>
      <c r="C425" s="1478"/>
      <c r="D425" s="1478"/>
      <c r="E425" s="1481"/>
      <c r="F425" s="1481"/>
      <c r="G425" s="1478"/>
      <c r="H425" s="1478"/>
      <c r="I425" s="1478"/>
      <c r="J425" s="1478"/>
      <c r="K425" s="1478"/>
      <c r="L425" s="1478"/>
      <c r="M425" s="1478"/>
      <c r="N425" s="180"/>
      <c r="O425" s="180"/>
      <c r="P425" s="180"/>
      <c r="Q425" s="1469"/>
      <c r="R425" s="180"/>
      <c r="S425" s="180"/>
      <c r="T425" s="180"/>
      <c r="U425" s="180"/>
      <c r="V425" s="180"/>
      <c r="W425" s="180"/>
      <c r="X425" s="180"/>
      <c r="Y425" s="180"/>
      <c r="Z425" s="180"/>
      <c r="AA425" s="180"/>
      <c r="AB425" s="180"/>
      <c r="AC425" s="180"/>
      <c r="AD425" s="180"/>
      <c r="AE425" s="180"/>
      <c r="AF425" s="180"/>
      <c r="AG425" s="180"/>
      <c r="AH425" s="180"/>
      <c r="AI425" s="180"/>
      <c r="AJ425" s="180"/>
      <c r="AK425" s="180"/>
      <c r="AL425" s="180"/>
      <c r="AM425" s="180"/>
      <c r="AN425" s="180"/>
      <c r="AO425" s="180"/>
      <c r="AP425" s="180"/>
      <c r="AQ425" s="180"/>
      <c r="AR425" s="180"/>
      <c r="AS425" s="180"/>
      <c r="AT425" s="180"/>
      <c r="AU425" s="180"/>
      <c r="AV425" s="180"/>
      <c r="AW425" s="180"/>
      <c r="AX425" s="180"/>
      <c r="AY425" s="180"/>
      <c r="AZ425" s="1469"/>
      <c r="BA425" s="1469"/>
      <c r="BB425" s="1478"/>
      <c r="CI425" s="1478"/>
      <c r="CJ425" s="1478"/>
      <c r="CK425" s="1478"/>
      <c r="CL425" s="1478"/>
      <c r="CM425" s="1478"/>
      <c r="CN425" s="1478"/>
    </row>
    <row r="426" spans="1:92" x14ac:dyDescent="0.2">
      <c r="A426" s="180"/>
      <c r="B426" s="1478"/>
      <c r="C426" s="1478"/>
      <c r="D426" s="1478"/>
      <c r="E426" s="1481"/>
      <c r="F426" s="1481"/>
      <c r="G426" s="1478"/>
      <c r="H426" s="1478"/>
      <c r="I426" s="1478"/>
      <c r="J426" s="1478"/>
      <c r="K426" s="1478"/>
      <c r="L426" s="1478"/>
      <c r="M426" s="1478"/>
      <c r="N426" s="180"/>
      <c r="O426" s="180"/>
      <c r="P426" s="180"/>
      <c r="Q426" s="1469"/>
      <c r="R426" s="180"/>
      <c r="S426" s="180"/>
      <c r="T426" s="180"/>
      <c r="U426" s="180"/>
      <c r="V426" s="180"/>
      <c r="W426" s="180"/>
      <c r="X426" s="180"/>
      <c r="Y426" s="180"/>
      <c r="Z426" s="180"/>
      <c r="AA426" s="180"/>
      <c r="AB426" s="180"/>
      <c r="AC426" s="180"/>
      <c r="AD426" s="180"/>
      <c r="AE426" s="180"/>
      <c r="AF426" s="180"/>
      <c r="AG426" s="180"/>
      <c r="AH426" s="180"/>
      <c r="AI426" s="180"/>
      <c r="AJ426" s="180"/>
      <c r="AK426" s="180"/>
      <c r="AL426" s="180"/>
      <c r="AM426" s="180"/>
      <c r="AN426" s="180"/>
      <c r="AO426" s="180"/>
      <c r="AP426" s="180"/>
      <c r="AQ426" s="180"/>
      <c r="AR426" s="180"/>
      <c r="AS426" s="180"/>
      <c r="AT426" s="180"/>
      <c r="AU426" s="180"/>
      <c r="AV426" s="180"/>
      <c r="AW426" s="180"/>
      <c r="AX426" s="180"/>
      <c r="AY426" s="180"/>
      <c r="AZ426" s="1469"/>
      <c r="BA426" s="1469"/>
      <c r="BB426" s="1478"/>
      <c r="CI426" s="1478"/>
      <c r="CJ426" s="1478"/>
      <c r="CK426" s="1478"/>
      <c r="CL426" s="1478"/>
      <c r="CM426" s="1478"/>
      <c r="CN426" s="1478"/>
    </row>
    <row r="427" spans="1:92" x14ac:dyDescent="0.2">
      <c r="A427" s="180"/>
      <c r="B427" s="1478"/>
      <c r="C427" s="1478"/>
      <c r="D427" s="1478"/>
      <c r="E427" s="1481"/>
      <c r="F427" s="1481"/>
      <c r="G427" s="1478"/>
      <c r="H427" s="1478"/>
      <c r="I427" s="1478"/>
      <c r="J427" s="1478"/>
      <c r="K427" s="1478"/>
      <c r="L427" s="1478"/>
      <c r="M427" s="1478"/>
      <c r="N427" s="180"/>
      <c r="O427" s="180"/>
      <c r="P427" s="180"/>
      <c r="Q427" s="1469"/>
      <c r="R427" s="180"/>
      <c r="S427" s="180"/>
      <c r="T427" s="180"/>
      <c r="U427" s="180"/>
      <c r="V427" s="180"/>
      <c r="W427" s="180"/>
      <c r="X427" s="180"/>
      <c r="Y427" s="180"/>
      <c r="Z427" s="180"/>
      <c r="AA427" s="180"/>
      <c r="AB427" s="180"/>
      <c r="AC427" s="180"/>
      <c r="AD427" s="180"/>
      <c r="AE427" s="180"/>
      <c r="AF427" s="180"/>
      <c r="AG427" s="180"/>
      <c r="AH427" s="180"/>
      <c r="AI427" s="180"/>
      <c r="AJ427" s="180"/>
      <c r="AK427" s="180"/>
      <c r="AL427" s="180"/>
      <c r="AM427" s="180"/>
      <c r="AN427" s="180"/>
      <c r="AO427" s="180"/>
      <c r="AP427" s="180"/>
      <c r="AQ427" s="180"/>
      <c r="AR427" s="180"/>
      <c r="AS427" s="180"/>
      <c r="AT427" s="180"/>
      <c r="AU427" s="180"/>
      <c r="AV427" s="180"/>
      <c r="AW427" s="180"/>
      <c r="AX427" s="180"/>
      <c r="AY427" s="180"/>
      <c r="AZ427" s="1469"/>
      <c r="BA427" s="1469"/>
      <c r="BB427" s="1478"/>
      <c r="CI427" s="1478"/>
      <c r="CJ427" s="1478"/>
      <c r="CK427" s="1478"/>
      <c r="CL427" s="1478"/>
      <c r="CM427" s="1478"/>
      <c r="CN427" s="1478"/>
    </row>
    <row r="428" spans="1:92" x14ac:dyDescent="0.2">
      <c r="A428" s="180"/>
      <c r="B428" s="1478"/>
      <c r="C428" s="1478"/>
      <c r="D428" s="1478"/>
      <c r="E428" s="1481"/>
      <c r="F428" s="1481"/>
      <c r="G428" s="1478"/>
      <c r="H428" s="1478"/>
      <c r="I428" s="1478"/>
      <c r="J428" s="1478"/>
      <c r="K428" s="1478"/>
      <c r="L428" s="1478"/>
      <c r="M428" s="1478"/>
      <c r="N428" s="180"/>
      <c r="O428" s="180"/>
      <c r="P428" s="180"/>
      <c r="Q428" s="1469"/>
      <c r="R428" s="180"/>
      <c r="S428" s="180"/>
      <c r="T428" s="180"/>
      <c r="U428" s="180"/>
      <c r="V428" s="180"/>
      <c r="W428" s="180"/>
      <c r="X428" s="180"/>
      <c r="Y428" s="180"/>
      <c r="Z428" s="180"/>
      <c r="AA428" s="180"/>
      <c r="AB428" s="180"/>
      <c r="AC428" s="180"/>
      <c r="AD428" s="180"/>
      <c r="AE428" s="180"/>
      <c r="AF428" s="180"/>
      <c r="AG428" s="180"/>
      <c r="AH428" s="180"/>
      <c r="AI428" s="180"/>
      <c r="AJ428" s="180"/>
      <c r="AK428" s="180"/>
      <c r="AL428" s="180"/>
      <c r="AM428" s="180"/>
      <c r="AN428" s="180"/>
      <c r="AO428" s="180"/>
      <c r="AP428" s="180"/>
      <c r="AQ428" s="180"/>
      <c r="AR428" s="180"/>
      <c r="AS428" s="180"/>
      <c r="AT428" s="180"/>
      <c r="AU428" s="180"/>
      <c r="AV428" s="180"/>
      <c r="AW428" s="180"/>
      <c r="AX428" s="180"/>
      <c r="AY428" s="180"/>
      <c r="AZ428" s="1469"/>
      <c r="BA428" s="1469"/>
      <c r="BB428" s="1478"/>
      <c r="CI428" s="1478"/>
      <c r="CJ428" s="1478"/>
      <c r="CK428" s="1478"/>
      <c r="CL428" s="1478"/>
      <c r="CM428" s="1478"/>
      <c r="CN428" s="1478"/>
    </row>
    <row r="429" spans="1:92" x14ac:dyDescent="0.2">
      <c r="A429" s="180"/>
      <c r="B429" s="1478"/>
      <c r="C429" s="1478"/>
      <c r="D429" s="1478"/>
      <c r="E429" s="1481"/>
      <c r="F429" s="1481"/>
      <c r="G429" s="1478"/>
      <c r="H429" s="1478"/>
      <c r="I429" s="1478"/>
      <c r="J429" s="1478"/>
      <c r="K429" s="1478"/>
      <c r="L429" s="1478"/>
      <c r="M429" s="1478"/>
      <c r="N429" s="180"/>
      <c r="O429" s="180"/>
      <c r="P429" s="180"/>
      <c r="Q429" s="1469"/>
      <c r="R429" s="180"/>
      <c r="S429" s="180"/>
      <c r="T429" s="180"/>
      <c r="U429" s="180"/>
      <c r="V429" s="180"/>
      <c r="W429" s="180"/>
      <c r="X429" s="180"/>
      <c r="Y429" s="180"/>
      <c r="Z429" s="180"/>
      <c r="AA429" s="180"/>
      <c r="AB429" s="180"/>
      <c r="AC429" s="180"/>
      <c r="AD429" s="180"/>
      <c r="AE429" s="180"/>
      <c r="AF429" s="180"/>
      <c r="AG429" s="180"/>
      <c r="AH429" s="180"/>
      <c r="AI429" s="180"/>
      <c r="AJ429" s="180"/>
      <c r="AK429" s="180"/>
      <c r="AL429" s="180"/>
      <c r="AM429" s="180"/>
      <c r="AN429" s="180"/>
      <c r="AO429" s="180"/>
      <c r="AP429" s="180"/>
      <c r="AQ429" s="180"/>
      <c r="AR429" s="180"/>
      <c r="AS429" s="180"/>
      <c r="AT429" s="180"/>
      <c r="AU429" s="180"/>
      <c r="AV429" s="180"/>
      <c r="AW429" s="180"/>
      <c r="AX429" s="180"/>
      <c r="AY429" s="180"/>
      <c r="AZ429" s="1469"/>
      <c r="BA429" s="1469"/>
      <c r="BB429" s="1478"/>
      <c r="CI429" s="1478"/>
      <c r="CJ429" s="1478"/>
      <c r="CK429" s="1478"/>
      <c r="CL429" s="1478"/>
      <c r="CM429" s="1478"/>
      <c r="CN429" s="1478"/>
    </row>
    <row r="430" spans="1:92" x14ac:dyDescent="0.2">
      <c r="A430" s="180"/>
      <c r="B430" s="1478"/>
      <c r="C430" s="1478"/>
      <c r="D430" s="1478"/>
      <c r="E430" s="1481"/>
      <c r="F430" s="1481"/>
      <c r="G430" s="1478"/>
      <c r="H430" s="1478"/>
      <c r="I430" s="1478"/>
      <c r="J430" s="1478"/>
      <c r="K430" s="1478"/>
      <c r="L430" s="1478"/>
      <c r="M430" s="1478"/>
      <c r="N430" s="180"/>
      <c r="O430" s="180"/>
      <c r="P430" s="180"/>
      <c r="Q430" s="1469"/>
      <c r="R430" s="180"/>
      <c r="S430" s="180"/>
      <c r="T430" s="180"/>
      <c r="U430" s="180"/>
      <c r="V430" s="180"/>
      <c r="W430" s="180"/>
      <c r="X430" s="180"/>
      <c r="Y430" s="180"/>
      <c r="Z430" s="180"/>
      <c r="AA430" s="180"/>
      <c r="AB430" s="180"/>
      <c r="AC430" s="180"/>
      <c r="AD430" s="180"/>
      <c r="AE430" s="180"/>
      <c r="AF430" s="180"/>
      <c r="AG430" s="180"/>
      <c r="AH430" s="180"/>
      <c r="AI430" s="180"/>
      <c r="AJ430" s="180"/>
      <c r="AK430" s="180"/>
      <c r="AL430" s="180"/>
      <c r="AM430" s="180"/>
      <c r="AN430" s="180"/>
      <c r="AO430" s="180"/>
      <c r="AP430" s="180"/>
      <c r="AQ430" s="180"/>
      <c r="AR430" s="180"/>
      <c r="AS430" s="180"/>
      <c r="AT430" s="180"/>
      <c r="AU430" s="180"/>
      <c r="AV430" s="180"/>
      <c r="AW430" s="180"/>
      <c r="AX430" s="180"/>
      <c r="AY430" s="180"/>
      <c r="AZ430" s="1469"/>
      <c r="BA430" s="1469"/>
      <c r="BB430" s="1478"/>
      <c r="CI430" s="1478"/>
      <c r="CJ430" s="1478"/>
      <c r="CK430" s="1478"/>
      <c r="CL430" s="1478"/>
      <c r="CM430" s="1478"/>
      <c r="CN430" s="1478"/>
    </row>
    <row r="431" spans="1:92" x14ac:dyDescent="0.2">
      <c r="A431" s="180"/>
      <c r="B431" s="1478"/>
      <c r="C431" s="1478"/>
      <c r="D431" s="1478"/>
      <c r="E431" s="1481"/>
      <c r="F431" s="1481"/>
      <c r="G431" s="1478"/>
      <c r="H431" s="1478"/>
      <c r="I431" s="1478"/>
      <c r="J431" s="1478"/>
      <c r="K431" s="1478"/>
      <c r="L431" s="1478"/>
      <c r="M431" s="1478"/>
      <c r="N431" s="180"/>
      <c r="O431" s="180"/>
      <c r="P431" s="180"/>
      <c r="Q431" s="1469"/>
      <c r="R431" s="180"/>
      <c r="S431" s="180"/>
      <c r="T431" s="180"/>
      <c r="U431" s="180"/>
      <c r="V431" s="180"/>
      <c r="W431" s="180"/>
      <c r="X431" s="180"/>
      <c r="Y431" s="180"/>
      <c r="Z431" s="180"/>
      <c r="AA431" s="180"/>
      <c r="AB431" s="180"/>
      <c r="AC431" s="180"/>
      <c r="AD431" s="180"/>
      <c r="AE431" s="180"/>
      <c r="AF431" s="180"/>
      <c r="AG431" s="180"/>
      <c r="AH431" s="180"/>
      <c r="AI431" s="180"/>
      <c r="AJ431" s="180"/>
      <c r="AK431" s="180"/>
      <c r="AL431" s="180"/>
      <c r="AM431" s="180"/>
      <c r="AN431" s="180"/>
      <c r="AO431" s="180"/>
      <c r="AP431" s="180"/>
      <c r="AQ431" s="180"/>
      <c r="AR431" s="180"/>
      <c r="AS431" s="180"/>
      <c r="AT431" s="180"/>
      <c r="AU431" s="180"/>
      <c r="AV431" s="180"/>
      <c r="AW431" s="180"/>
      <c r="AX431" s="180"/>
      <c r="AY431" s="180"/>
      <c r="AZ431" s="1469"/>
      <c r="BA431" s="1469"/>
      <c r="BB431" s="1478"/>
      <c r="CI431" s="1478"/>
      <c r="CJ431" s="1478"/>
      <c r="CK431" s="1478"/>
      <c r="CL431" s="1478"/>
      <c r="CM431" s="1478"/>
      <c r="CN431" s="1478"/>
    </row>
    <row r="432" spans="1:92" x14ac:dyDescent="0.2">
      <c r="A432" s="180"/>
      <c r="B432" s="1478"/>
      <c r="C432" s="1478"/>
      <c r="D432" s="1478"/>
      <c r="E432" s="1481"/>
      <c r="F432" s="1481"/>
      <c r="G432" s="1478"/>
      <c r="H432" s="1478"/>
      <c r="I432" s="1478"/>
      <c r="J432" s="1478"/>
      <c r="K432" s="1478"/>
      <c r="L432" s="1478"/>
      <c r="M432" s="1478"/>
      <c r="N432" s="180"/>
      <c r="O432" s="180"/>
      <c r="P432" s="180"/>
      <c r="Q432" s="1469"/>
      <c r="R432" s="180"/>
      <c r="S432" s="180"/>
      <c r="T432" s="180"/>
      <c r="U432" s="180"/>
      <c r="V432" s="180"/>
      <c r="W432" s="180"/>
      <c r="X432" s="180"/>
      <c r="Y432" s="180"/>
      <c r="Z432" s="180"/>
      <c r="AA432" s="180"/>
      <c r="AB432" s="180"/>
      <c r="AC432" s="180"/>
      <c r="AD432" s="180"/>
      <c r="AE432" s="180"/>
      <c r="AF432" s="180"/>
      <c r="AG432" s="180"/>
      <c r="AH432" s="180"/>
      <c r="AI432" s="180"/>
      <c r="AJ432" s="180"/>
      <c r="AK432" s="180"/>
      <c r="AL432" s="180"/>
      <c r="AM432" s="180"/>
      <c r="AN432" s="180"/>
      <c r="AO432" s="180"/>
      <c r="AP432" s="180"/>
      <c r="AQ432" s="180"/>
      <c r="AR432" s="180"/>
      <c r="AS432" s="180"/>
      <c r="AT432" s="180"/>
      <c r="AU432" s="180"/>
      <c r="AV432" s="180"/>
      <c r="AW432" s="180"/>
      <c r="AX432" s="180"/>
      <c r="AY432" s="180"/>
      <c r="AZ432" s="1469"/>
      <c r="BA432" s="1469"/>
      <c r="BB432" s="1478"/>
      <c r="CI432" s="1478"/>
      <c r="CJ432" s="1478"/>
      <c r="CK432" s="1478"/>
      <c r="CL432" s="1478"/>
      <c r="CM432" s="1478"/>
      <c r="CN432" s="1478"/>
    </row>
    <row r="433" spans="1:92" x14ac:dyDescent="0.2">
      <c r="A433" s="180"/>
      <c r="B433" s="1478"/>
      <c r="C433" s="1478"/>
      <c r="D433" s="1478"/>
      <c r="E433" s="1481"/>
      <c r="F433" s="1481"/>
      <c r="G433" s="1478"/>
      <c r="H433" s="1478"/>
      <c r="I433" s="1478"/>
      <c r="J433" s="1478"/>
      <c r="K433" s="1478"/>
      <c r="L433" s="1478"/>
      <c r="M433" s="1478"/>
      <c r="N433" s="180"/>
      <c r="O433" s="180"/>
      <c r="P433" s="180"/>
      <c r="Q433" s="1469"/>
      <c r="R433" s="180"/>
      <c r="S433" s="180"/>
      <c r="T433" s="180"/>
      <c r="U433" s="180"/>
      <c r="V433" s="180"/>
      <c r="W433" s="180"/>
      <c r="X433" s="180"/>
      <c r="Y433" s="180"/>
      <c r="Z433" s="180"/>
      <c r="AA433" s="180"/>
      <c r="AB433" s="180"/>
      <c r="AC433" s="180"/>
      <c r="AD433" s="180"/>
      <c r="AE433" s="180"/>
      <c r="AF433" s="180"/>
      <c r="AG433" s="180"/>
      <c r="AH433" s="180"/>
      <c r="AI433" s="180"/>
      <c r="AJ433" s="180"/>
      <c r="AK433" s="180"/>
      <c r="AL433" s="180"/>
      <c r="AM433" s="180"/>
      <c r="AN433" s="180"/>
      <c r="AO433" s="180"/>
      <c r="AP433" s="180"/>
      <c r="AQ433" s="180"/>
      <c r="AR433" s="180"/>
      <c r="AS433" s="180"/>
      <c r="AT433" s="180"/>
      <c r="AU433" s="180"/>
      <c r="AV433" s="180"/>
      <c r="AW433" s="180"/>
      <c r="AX433" s="180"/>
      <c r="AY433" s="180"/>
      <c r="AZ433" s="1469"/>
      <c r="BA433" s="1469"/>
      <c r="BB433" s="1478"/>
      <c r="CI433" s="1478"/>
      <c r="CJ433" s="1478"/>
      <c r="CK433" s="1478"/>
      <c r="CL433" s="1478"/>
      <c r="CM433" s="1478"/>
      <c r="CN433" s="1478"/>
    </row>
    <row r="434" spans="1:92" x14ac:dyDescent="0.2">
      <c r="A434" s="180"/>
      <c r="B434" s="1478"/>
      <c r="C434" s="1478"/>
      <c r="D434" s="1478"/>
      <c r="E434" s="1481"/>
      <c r="F434" s="1481"/>
      <c r="G434" s="1478"/>
      <c r="H434" s="1478"/>
      <c r="I434" s="1478"/>
      <c r="J434" s="1478"/>
      <c r="K434" s="1478"/>
      <c r="L434" s="1478"/>
      <c r="M434" s="1478"/>
      <c r="N434" s="180"/>
      <c r="O434" s="180"/>
      <c r="P434" s="180"/>
      <c r="Q434" s="1469"/>
      <c r="R434" s="180"/>
      <c r="S434" s="180"/>
      <c r="T434" s="180"/>
      <c r="U434" s="180"/>
      <c r="V434" s="180"/>
      <c r="W434" s="180"/>
      <c r="X434" s="180"/>
      <c r="Y434" s="180"/>
      <c r="Z434" s="180"/>
      <c r="AA434" s="180"/>
      <c r="AB434" s="180"/>
      <c r="AC434" s="180"/>
      <c r="AD434" s="180"/>
      <c r="AE434" s="180"/>
      <c r="AF434" s="180"/>
      <c r="AG434" s="180"/>
      <c r="AH434" s="180"/>
      <c r="AI434" s="180"/>
      <c r="AJ434" s="180"/>
      <c r="AK434" s="180"/>
      <c r="AL434" s="180"/>
      <c r="AM434" s="180"/>
      <c r="AN434" s="180"/>
      <c r="AO434" s="180"/>
      <c r="AP434" s="180"/>
      <c r="AQ434" s="180"/>
      <c r="AR434" s="180"/>
      <c r="AS434" s="180"/>
      <c r="AT434" s="180"/>
      <c r="AU434" s="180"/>
      <c r="AV434" s="180"/>
      <c r="AW434" s="180"/>
      <c r="AX434" s="180"/>
      <c r="AY434" s="180"/>
      <c r="AZ434" s="1469"/>
      <c r="BA434" s="1469"/>
      <c r="BB434" s="1478"/>
      <c r="CI434" s="1478"/>
      <c r="CJ434" s="1478"/>
      <c r="CK434" s="1478"/>
      <c r="CL434" s="1478"/>
      <c r="CM434" s="1478"/>
      <c r="CN434" s="1478"/>
    </row>
    <row r="435" spans="1:92" x14ac:dyDescent="0.2">
      <c r="A435" s="180"/>
      <c r="B435" s="1478"/>
      <c r="C435" s="1478"/>
      <c r="D435" s="1478"/>
      <c r="E435" s="1481"/>
      <c r="F435" s="1481"/>
      <c r="G435" s="1478"/>
      <c r="H435" s="1478"/>
      <c r="I435" s="1478"/>
      <c r="J435" s="1478"/>
      <c r="K435" s="1478"/>
      <c r="L435" s="1478"/>
      <c r="M435" s="1478"/>
      <c r="N435" s="180"/>
      <c r="O435" s="180"/>
      <c r="P435" s="180"/>
      <c r="Q435" s="1469"/>
      <c r="R435" s="180"/>
      <c r="S435" s="180"/>
      <c r="T435" s="180"/>
      <c r="U435" s="180"/>
      <c r="V435" s="180"/>
      <c r="W435" s="180"/>
      <c r="X435" s="180"/>
      <c r="Y435" s="180"/>
      <c r="Z435" s="180"/>
      <c r="AA435" s="180"/>
      <c r="AB435" s="180"/>
      <c r="AC435" s="180"/>
      <c r="AD435" s="180"/>
      <c r="AE435" s="180"/>
      <c r="AF435" s="180"/>
      <c r="AG435" s="180"/>
      <c r="AH435" s="180"/>
      <c r="AI435" s="180"/>
      <c r="AJ435" s="180"/>
      <c r="AK435" s="180"/>
      <c r="AL435" s="180"/>
      <c r="AM435" s="180"/>
      <c r="AN435" s="180"/>
      <c r="AO435" s="180"/>
      <c r="AP435" s="180"/>
      <c r="AQ435" s="180"/>
      <c r="AR435" s="180"/>
      <c r="AS435" s="180"/>
      <c r="AT435" s="180"/>
      <c r="AU435" s="180"/>
      <c r="AV435" s="180"/>
      <c r="AW435" s="180"/>
      <c r="AX435" s="180"/>
      <c r="AY435" s="180"/>
      <c r="AZ435" s="1469"/>
      <c r="BA435" s="1469"/>
      <c r="BB435" s="1478"/>
      <c r="CI435" s="1478"/>
      <c r="CJ435" s="1478"/>
      <c r="CK435" s="1478"/>
      <c r="CL435" s="1478"/>
      <c r="CM435" s="1478"/>
      <c r="CN435" s="1478"/>
    </row>
    <row r="436" spans="1:92" x14ac:dyDescent="0.2">
      <c r="A436" s="180"/>
      <c r="B436" s="1478"/>
      <c r="C436" s="1478"/>
      <c r="D436" s="1478"/>
      <c r="E436" s="1481"/>
      <c r="F436" s="1481"/>
      <c r="G436" s="1478"/>
      <c r="H436" s="1478"/>
      <c r="I436" s="1478"/>
      <c r="J436" s="1478"/>
      <c r="K436" s="1478"/>
      <c r="L436" s="1478"/>
      <c r="M436" s="1478"/>
      <c r="N436" s="180"/>
      <c r="O436" s="180"/>
      <c r="P436" s="180"/>
      <c r="Q436" s="1469"/>
      <c r="R436" s="180"/>
      <c r="S436" s="180"/>
      <c r="T436" s="180"/>
      <c r="U436" s="180"/>
      <c r="V436" s="180"/>
      <c r="W436" s="180"/>
      <c r="X436" s="180"/>
      <c r="Y436" s="180"/>
      <c r="Z436" s="180"/>
      <c r="AA436" s="180"/>
      <c r="AB436" s="180"/>
      <c r="AC436" s="180"/>
      <c r="AD436" s="180"/>
      <c r="AE436" s="180"/>
      <c r="AF436" s="180"/>
      <c r="AG436" s="180"/>
      <c r="AH436" s="180"/>
      <c r="AI436" s="180"/>
      <c r="AJ436" s="180"/>
      <c r="AK436" s="180"/>
      <c r="AL436" s="180"/>
      <c r="AM436" s="180"/>
      <c r="AN436" s="180"/>
      <c r="AO436" s="180"/>
      <c r="AP436" s="180"/>
      <c r="AQ436" s="180"/>
      <c r="AR436" s="180"/>
      <c r="AS436" s="180"/>
      <c r="AT436" s="180"/>
      <c r="AU436" s="180"/>
      <c r="AV436" s="180"/>
      <c r="AW436" s="180"/>
      <c r="AX436" s="180"/>
      <c r="AY436" s="180"/>
      <c r="AZ436" s="1469"/>
      <c r="BA436" s="1469"/>
      <c r="BB436" s="1478"/>
      <c r="CI436" s="1478"/>
      <c r="CJ436" s="1478"/>
      <c r="CK436" s="1478"/>
      <c r="CL436" s="1478"/>
      <c r="CM436" s="1478"/>
      <c r="CN436" s="1478"/>
    </row>
    <row r="437" spans="1:92" x14ac:dyDescent="0.2">
      <c r="A437" s="180"/>
      <c r="B437" s="1478"/>
      <c r="C437" s="1478"/>
      <c r="D437" s="1478"/>
      <c r="E437" s="1481"/>
      <c r="F437" s="1481"/>
      <c r="G437" s="1478"/>
      <c r="H437" s="1478"/>
      <c r="I437" s="1478"/>
      <c r="J437" s="1478"/>
      <c r="K437" s="1478"/>
      <c r="L437" s="1478"/>
      <c r="M437" s="1478"/>
      <c r="N437" s="180"/>
      <c r="O437" s="180"/>
      <c r="P437" s="180"/>
      <c r="Q437" s="1469"/>
      <c r="R437" s="180"/>
      <c r="S437" s="180"/>
      <c r="T437" s="180"/>
      <c r="U437" s="180"/>
      <c r="V437" s="180"/>
      <c r="W437" s="180"/>
      <c r="X437" s="180"/>
      <c r="Y437" s="180"/>
      <c r="Z437" s="180"/>
      <c r="AA437" s="180"/>
      <c r="AB437" s="180"/>
      <c r="AC437" s="180"/>
      <c r="AD437" s="180"/>
      <c r="AE437" s="180"/>
      <c r="AF437" s="180"/>
      <c r="AG437" s="180"/>
      <c r="AH437" s="180"/>
      <c r="AI437" s="180"/>
      <c r="AJ437" s="180"/>
      <c r="AK437" s="180"/>
      <c r="AL437" s="180"/>
      <c r="AM437" s="180"/>
      <c r="AN437" s="180"/>
      <c r="AO437" s="180"/>
      <c r="AP437" s="180"/>
      <c r="AQ437" s="180"/>
      <c r="AR437" s="180"/>
      <c r="AS437" s="180"/>
      <c r="AT437" s="180"/>
      <c r="AU437" s="180"/>
      <c r="AV437" s="180"/>
      <c r="AW437" s="180"/>
      <c r="AX437" s="180"/>
      <c r="AY437" s="180"/>
      <c r="AZ437" s="1469"/>
      <c r="BA437" s="1469"/>
      <c r="BB437" s="1478"/>
      <c r="CI437" s="1478"/>
      <c r="CJ437" s="1478"/>
      <c r="CK437" s="1478"/>
      <c r="CL437" s="1478"/>
      <c r="CM437" s="1478"/>
      <c r="CN437" s="1478"/>
    </row>
    <row r="438" spans="1:92" x14ac:dyDescent="0.2">
      <c r="A438" s="180"/>
      <c r="B438" s="1478"/>
      <c r="C438" s="1478"/>
      <c r="D438" s="1478"/>
      <c r="E438" s="1481"/>
      <c r="F438" s="1481"/>
      <c r="G438" s="1478"/>
      <c r="H438" s="1478"/>
      <c r="I438" s="1478"/>
      <c r="J438" s="1478"/>
      <c r="K438" s="1478"/>
      <c r="L438" s="1478"/>
      <c r="M438" s="1478"/>
      <c r="N438" s="180"/>
      <c r="O438" s="180"/>
      <c r="P438" s="180"/>
      <c r="Q438" s="1469"/>
      <c r="R438" s="180"/>
      <c r="S438" s="180"/>
      <c r="T438" s="180"/>
      <c r="U438" s="180"/>
      <c r="V438" s="180"/>
      <c r="W438" s="180"/>
      <c r="X438" s="180"/>
      <c r="Y438" s="180"/>
      <c r="Z438" s="180"/>
      <c r="AA438" s="180"/>
      <c r="AB438" s="180"/>
      <c r="AC438" s="180"/>
      <c r="AD438" s="180"/>
      <c r="AE438" s="180"/>
      <c r="AF438" s="180"/>
      <c r="AG438" s="180"/>
      <c r="AH438" s="180"/>
      <c r="AI438" s="180"/>
      <c r="AJ438" s="180"/>
      <c r="AK438" s="180"/>
      <c r="AL438" s="180"/>
      <c r="AM438" s="180"/>
      <c r="AN438" s="180"/>
      <c r="AO438" s="180"/>
      <c r="AP438" s="180"/>
      <c r="AQ438" s="180"/>
      <c r="AR438" s="180"/>
      <c r="AS438" s="180"/>
      <c r="AT438" s="180"/>
      <c r="AU438" s="180"/>
      <c r="AV438" s="180"/>
      <c r="AW438" s="180"/>
      <c r="AX438" s="180"/>
      <c r="AY438" s="180"/>
      <c r="AZ438" s="1469"/>
      <c r="BA438" s="1469"/>
      <c r="BB438" s="1478"/>
      <c r="CI438" s="1478"/>
      <c r="CJ438" s="1478"/>
      <c r="CK438" s="1478"/>
      <c r="CL438" s="1478"/>
      <c r="CM438" s="1478"/>
      <c r="CN438" s="1478"/>
    </row>
    <row r="439" spans="1:92" x14ac:dyDescent="0.2">
      <c r="A439" s="180"/>
      <c r="B439" s="1478"/>
      <c r="C439" s="1478"/>
      <c r="D439" s="1478"/>
      <c r="E439" s="1481"/>
      <c r="F439" s="1481"/>
      <c r="G439" s="1478"/>
      <c r="H439" s="1478"/>
      <c r="I439" s="1478"/>
      <c r="J439" s="1478"/>
      <c r="K439" s="1478"/>
      <c r="L439" s="1478"/>
      <c r="M439" s="1478"/>
      <c r="N439" s="180"/>
      <c r="O439" s="180"/>
      <c r="P439" s="180"/>
      <c r="Q439" s="1469"/>
      <c r="R439" s="180"/>
      <c r="S439" s="180"/>
      <c r="T439" s="180"/>
      <c r="U439" s="180"/>
      <c r="V439" s="180"/>
      <c r="W439" s="180"/>
      <c r="X439" s="180"/>
      <c r="Y439" s="180"/>
      <c r="Z439" s="180"/>
      <c r="AA439" s="180"/>
      <c r="AB439" s="180"/>
      <c r="AC439" s="180"/>
      <c r="AD439" s="180"/>
      <c r="AE439" s="180"/>
      <c r="AF439" s="180"/>
      <c r="AG439" s="180"/>
      <c r="AH439" s="180"/>
      <c r="AI439" s="180"/>
      <c r="AJ439" s="180"/>
      <c r="AK439" s="180"/>
      <c r="AL439" s="180"/>
      <c r="AM439" s="180"/>
      <c r="AN439" s="180"/>
      <c r="AO439" s="180"/>
      <c r="AP439" s="180"/>
      <c r="AQ439" s="180"/>
      <c r="AR439" s="180"/>
      <c r="AS439" s="180"/>
      <c r="AT439" s="180"/>
      <c r="AU439" s="180"/>
      <c r="AV439" s="180"/>
      <c r="AW439" s="180"/>
      <c r="AX439" s="180"/>
      <c r="AY439" s="180"/>
      <c r="AZ439" s="1469"/>
      <c r="BA439" s="1469"/>
      <c r="BB439" s="1478"/>
      <c r="CI439" s="1478"/>
      <c r="CJ439" s="1478"/>
      <c r="CK439" s="1478"/>
      <c r="CL439" s="1478"/>
      <c r="CM439" s="1478"/>
      <c r="CN439" s="1478"/>
    </row>
    <row r="440" spans="1:92" x14ac:dyDescent="0.2">
      <c r="A440" s="180"/>
      <c r="B440" s="1478"/>
      <c r="C440" s="1478"/>
      <c r="D440" s="1478"/>
      <c r="E440" s="1481"/>
      <c r="F440" s="1481"/>
      <c r="G440" s="1478"/>
      <c r="H440" s="1478"/>
      <c r="I440" s="1478"/>
      <c r="J440" s="1478"/>
      <c r="K440" s="1478"/>
      <c r="L440" s="1478"/>
      <c r="M440" s="1478"/>
      <c r="N440" s="180"/>
      <c r="O440" s="180"/>
      <c r="P440" s="180"/>
      <c r="Q440" s="1469"/>
      <c r="R440" s="180"/>
      <c r="S440" s="180"/>
      <c r="T440" s="180"/>
      <c r="U440" s="180"/>
      <c r="V440" s="180"/>
      <c r="W440" s="180"/>
      <c r="X440" s="180"/>
      <c r="Y440" s="180"/>
      <c r="Z440" s="180"/>
      <c r="AA440" s="180"/>
      <c r="AB440" s="180"/>
      <c r="AC440" s="180"/>
      <c r="AD440" s="180"/>
      <c r="AE440" s="180"/>
      <c r="AF440" s="180"/>
      <c r="AG440" s="180"/>
      <c r="AH440" s="180"/>
      <c r="AI440" s="180"/>
      <c r="AJ440" s="180"/>
      <c r="AK440" s="180"/>
      <c r="AL440" s="180"/>
      <c r="AM440" s="180"/>
      <c r="AN440" s="180"/>
      <c r="AO440" s="180"/>
      <c r="AP440" s="180"/>
      <c r="AQ440" s="180"/>
      <c r="AR440" s="180"/>
      <c r="AS440" s="180"/>
      <c r="AT440" s="180"/>
      <c r="AU440" s="180"/>
      <c r="AV440" s="180"/>
      <c r="AW440" s="180"/>
      <c r="AX440" s="180"/>
      <c r="AY440" s="180"/>
      <c r="AZ440" s="1469"/>
      <c r="BA440" s="1469"/>
      <c r="BB440" s="1478"/>
      <c r="CI440" s="1478"/>
      <c r="CJ440" s="1478"/>
      <c r="CK440" s="1478"/>
      <c r="CL440" s="1478"/>
      <c r="CM440" s="1478"/>
      <c r="CN440" s="1478"/>
    </row>
    <row r="441" spans="1:92" x14ac:dyDescent="0.2">
      <c r="A441" s="180"/>
      <c r="B441" s="1478"/>
      <c r="C441" s="1478"/>
      <c r="D441" s="1478"/>
      <c r="E441" s="1481"/>
      <c r="F441" s="1481"/>
      <c r="G441" s="1478"/>
      <c r="H441" s="1478"/>
      <c r="I441" s="1478"/>
      <c r="J441" s="1478"/>
      <c r="K441" s="1478"/>
      <c r="L441" s="1478"/>
      <c r="M441" s="1478"/>
      <c r="N441" s="180"/>
      <c r="O441" s="180"/>
      <c r="P441" s="180"/>
      <c r="Q441" s="1469"/>
      <c r="R441" s="180"/>
      <c r="S441" s="180"/>
      <c r="T441" s="180"/>
      <c r="U441" s="180"/>
      <c r="V441" s="180"/>
      <c r="W441" s="180"/>
      <c r="X441" s="180"/>
      <c r="Y441" s="180"/>
      <c r="Z441" s="180"/>
      <c r="AA441" s="180"/>
      <c r="AB441" s="180"/>
      <c r="AC441" s="180"/>
      <c r="AD441" s="180"/>
      <c r="AE441" s="180"/>
      <c r="AF441" s="180"/>
      <c r="AG441" s="180"/>
      <c r="AH441" s="180"/>
      <c r="AI441" s="180"/>
      <c r="AJ441" s="180"/>
      <c r="AK441" s="180"/>
      <c r="AL441" s="180"/>
      <c r="AM441" s="180"/>
      <c r="AN441" s="180"/>
      <c r="AO441" s="180"/>
      <c r="AP441" s="180"/>
      <c r="AQ441" s="180"/>
      <c r="AR441" s="180"/>
      <c r="AS441" s="180"/>
      <c r="AT441" s="180"/>
      <c r="AU441" s="180"/>
      <c r="AV441" s="180"/>
      <c r="AW441" s="180"/>
      <c r="AX441" s="180"/>
      <c r="AY441" s="180"/>
      <c r="AZ441" s="1469"/>
      <c r="BA441" s="1469"/>
      <c r="BB441" s="1478"/>
      <c r="CI441" s="1478"/>
      <c r="CJ441" s="1478"/>
      <c r="CK441" s="1478"/>
      <c r="CL441" s="1478"/>
      <c r="CM441" s="1478"/>
      <c r="CN441" s="1478"/>
    </row>
    <row r="442" spans="1:92" x14ac:dyDescent="0.2">
      <c r="A442" s="180"/>
      <c r="B442" s="1478"/>
      <c r="C442" s="1478"/>
      <c r="D442" s="1478"/>
      <c r="E442" s="1481"/>
      <c r="F442" s="1481"/>
      <c r="G442" s="1478"/>
      <c r="H442" s="1478"/>
      <c r="I442" s="1478"/>
      <c r="J442" s="1478"/>
      <c r="K442" s="1478"/>
      <c r="L442" s="1478"/>
      <c r="M442" s="1478"/>
      <c r="N442" s="180"/>
      <c r="O442" s="180"/>
      <c r="P442" s="180"/>
      <c r="Q442" s="1469"/>
      <c r="R442" s="180"/>
      <c r="S442" s="180"/>
      <c r="T442" s="180"/>
      <c r="U442" s="180"/>
      <c r="V442" s="180"/>
      <c r="W442" s="180"/>
      <c r="X442" s="180"/>
      <c r="Y442" s="180"/>
      <c r="Z442" s="180"/>
      <c r="AA442" s="180"/>
      <c r="AB442" s="180"/>
      <c r="AC442" s="180"/>
      <c r="AD442" s="180"/>
      <c r="AE442" s="180"/>
      <c r="AF442" s="180"/>
      <c r="AG442" s="180"/>
      <c r="AH442" s="180"/>
      <c r="AI442" s="180"/>
      <c r="AJ442" s="180"/>
      <c r="AK442" s="180"/>
      <c r="AL442" s="180"/>
      <c r="AM442" s="180"/>
      <c r="AN442" s="180"/>
      <c r="AO442" s="180"/>
      <c r="AP442" s="180"/>
      <c r="AQ442" s="180"/>
      <c r="AR442" s="180"/>
      <c r="AS442" s="180"/>
      <c r="AT442" s="180"/>
      <c r="AU442" s="180"/>
      <c r="AV442" s="180"/>
      <c r="AW442" s="180"/>
      <c r="AX442" s="180"/>
      <c r="AY442" s="180"/>
      <c r="AZ442" s="1469"/>
      <c r="BA442" s="1469"/>
      <c r="BB442" s="1478"/>
      <c r="CI442" s="1478"/>
      <c r="CJ442" s="1478"/>
      <c r="CK442" s="1478"/>
      <c r="CL442" s="1478"/>
      <c r="CM442" s="1478"/>
      <c r="CN442" s="1478"/>
    </row>
    <row r="443" spans="1:92" x14ac:dyDescent="0.2">
      <c r="A443" s="180"/>
      <c r="B443" s="1478"/>
      <c r="C443" s="1478"/>
      <c r="D443" s="1478"/>
      <c r="E443" s="1481"/>
      <c r="F443" s="1481"/>
      <c r="G443" s="1478"/>
      <c r="H443" s="1478"/>
      <c r="I443" s="1478"/>
      <c r="J443" s="1478"/>
      <c r="K443" s="1478"/>
      <c r="L443" s="1478"/>
      <c r="M443" s="1478"/>
      <c r="N443" s="180"/>
      <c r="O443" s="180"/>
      <c r="P443" s="180"/>
      <c r="Q443" s="1469"/>
      <c r="R443" s="180"/>
      <c r="S443" s="180"/>
      <c r="T443" s="180"/>
      <c r="U443" s="180"/>
      <c r="V443" s="180"/>
      <c r="W443" s="180"/>
      <c r="X443" s="180"/>
      <c r="Y443" s="180"/>
      <c r="Z443" s="180"/>
      <c r="AA443" s="180"/>
      <c r="AB443" s="180"/>
      <c r="AC443" s="180"/>
      <c r="AD443" s="180"/>
      <c r="AE443" s="180"/>
      <c r="AF443" s="180"/>
      <c r="AG443" s="180"/>
      <c r="AH443" s="180"/>
      <c r="AI443" s="180"/>
      <c r="AJ443" s="180"/>
      <c r="AK443" s="180"/>
      <c r="AL443" s="180"/>
      <c r="AM443" s="180"/>
      <c r="AN443" s="180"/>
      <c r="AO443" s="180"/>
      <c r="AP443" s="180"/>
      <c r="AQ443" s="180"/>
      <c r="AR443" s="180"/>
      <c r="AS443" s="180"/>
      <c r="AT443" s="180"/>
      <c r="AU443" s="180"/>
      <c r="AV443" s="180"/>
      <c r="AW443" s="180"/>
      <c r="AX443" s="180"/>
      <c r="AY443" s="180"/>
      <c r="AZ443" s="1469"/>
      <c r="BA443" s="1469"/>
      <c r="BB443" s="1478"/>
      <c r="CI443" s="1478"/>
      <c r="CJ443" s="1478"/>
      <c r="CK443" s="1478"/>
      <c r="CL443" s="1478"/>
      <c r="CM443" s="1478"/>
      <c r="CN443" s="1478"/>
    </row>
    <row r="444" spans="1:92" x14ac:dyDescent="0.2">
      <c r="A444" s="180"/>
      <c r="B444" s="1478"/>
      <c r="C444" s="1478"/>
      <c r="D444" s="1478"/>
      <c r="E444" s="1481"/>
      <c r="F444" s="1481"/>
      <c r="G444" s="1478"/>
      <c r="H444" s="1478"/>
      <c r="I444" s="1478"/>
      <c r="J444" s="1478"/>
      <c r="K444" s="1478"/>
      <c r="L444" s="1478"/>
      <c r="M444" s="1478"/>
      <c r="N444" s="180"/>
      <c r="O444" s="180"/>
      <c r="P444" s="180"/>
      <c r="Q444" s="1469"/>
      <c r="R444" s="180"/>
      <c r="S444" s="180"/>
      <c r="T444" s="180"/>
      <c r="U444" s="180"/>
      <c r="V444" s="180"/>
      <c r="W444" s="180"/>
      <c r="X444" s="180"/>
      <c r="Y444" s="180"/>
      <c r="Z444" s="180"/>
      <c r="AA444" s="180"/>
      <c r="AB444" s="180"/>
      <c r="AC444" s="180"/>
      <c r="AD444" s="180"/>
      <c r="AE444" s="180"/>
      <c r="AF444" s="180"/>
      <c r="AG444" s="180"/>
      <c r="AH444" s="180"/>
      <c r="AI444" s="180"/>
      <c r="AJ444" s="180"/>
      <c r="AK444" s="180"/>
      <c r="AL444" s="180"/>
      <c r="AM444" s="180"/>
      <c r="AN444" s="180"/>
      <c r="AO444" s="180"/>
      <c r="AP444" s="180"/>
      <c r="AQ444" s="180"/>
      <c r="AR444" s="180"/>
      <c r="AS444" s="180"/>
      <c r="AT444" s="180"/>
      <c r="AU444" s="180"/>
      <c r="AV444" s="180"/>
      <c r="AW444" s="180"/>
      <c r="AX444" s="180"/>
      <c r="AY444" s="180"/>
      <c r="AZ444" s="1469"/>
      <c r="BA444" s="1469"/>
      <c r="BB444" s="1478"/>
      <c r="CI444" s="1478"/>
      <c r="CJ444" s="1478"/>
      <c r="CK444" s="1478"/>
      <c r="CL444" s="1478"/>
      <c r="CM444" s="1478"/>
      <c r="CN444" s="1478"/>
    </row>
    <row r="445" spans="1:92" x14ac:dyDescent="0.2">
      <c r="A445" s="180"/>
      <c r="B445" s="1478"/>
      <c r="C445" s="1478"/>
      <c r="D445" s="1478"/>
      <c r="E445" s="1481"/>
      <c r="F445" s="1481"/>
      <c r="G445" s="1478"/>
      <c r="H445" s="1478"/>
      <c r="I445" s="1478"/>
      <c r="J445" s="1478"/>
      <c r="K445" s="1478"/>
      <c r="L445" s="1478"/>
      <c r="M445" s="1478"/>
      <c r="N445" s="180"/>
      <c r="O445" s="180"/>
      <c r="P445" s="180"/>
      <c r="Q445" s="1469"/>
      <c r="R445" s="180"/>
      <c r="S445" s="180"/>
      <c r="T445" s="180"/>
      <c r="U445" s="180"/>
      <c r="V445" s="180"/>
      <c r="W445" s="180"/>
      <c r="X445" s="180"/>
      <c r="Y445" s="180"/>
      <c r="Z445" s="180"/>
      <c r="AA445" s="180"/>
      <c r="AB445" s="180"/>
      <c r="AC445" s="180"/>
      <c r="AD445" s="180"/>
      <c r="AE445" s="180"/>
      <c r="AF445" s="180"/>
      <c r="AG445" s="180"/>
      <c r="AH445" s="180"/>
      <c r="AI445" s="180"/>
      <c r="AJ445" s="180"/>
      <c r="AK445" s="180"/>
      <c r="AL445" s="180"/>
      <c r="AM445" s="180"/>
      <c r="AN445" s="180"/>
      <c r="AO445" s="180"/>
      <c r="AP445" s="180"/>
      <c r="AQ445" s="180"/>
      <c r="AR445" s="180"/>
      <c r="AS445" s="180"/>
      <c r="AT445" s="180"/>
      <c r="AU445" s="180"/>
      <c r="AV445" s="180"/>
      <c r="AW445" s="180"/>
      <c r="AX445" s="180"/>
      <c r="AY445" s="180"/>
      <c r="AZ445" s="1469"/>
      <c r="BA445" s="1469"/>
      <c r="BB445" s="1478"/>
      <c r="CI445" s="1478"/>
      <c r="CJ445" s="1478"/>
      <c r="CK445" s="1478"/>
      <c r="CL445" s="1478"/>
      <c r="CM445" s="1478"/>
      <c r="CN445" s="1478"/>
    </row>
    <row r="446" spans="1:92" x14ac:dyDescent="0.2">
      <c r="A446" s="180"/>
      <c r="B446" s="1478"/>
      <c r="C446" s="1478"/>
      <c r="D446" s="1478"/>
      <c r="E446" s="1481"/>
      <c r="F446" s="1481"/>
      <c r="G446" s="1478"/>
      <c r="H446" s="1478"/>
      <c r="I446" s="1478"/>
      <c r="J446" s="1478"/>
      <c r="K446" s="1478"/>
      <c r="L446" s="1478"/>
      <c r="M446" s="1478"/>
      <c r="N446" s="180"/>
      <c r="O446" s="180"/>
      <c r="P446" s="180"/>
      <c r="Q446" s="1469"/>
      <c r="R446" s="180"/>
      <c r="S446" s="180"/>
      <c r="T446" s="180"/>
      <c r="U446" s="180"/>
      <c r="V446" s="180"/>
      <c r="W446" s="180"/>
      <c r="X446" s="180"/>
      <c r="Y446" s="180"/>
      <c r="Z446" s="180"/>
      <c r="AA446" s="180"/>
      <c r="AB446" s="180"/>
      <c r="AC446" s="180"/>
      <c r="AD446" s="180"/>
      <c r="AE446" s="180"/>
      <c r="AF446" s="180"/>
      <c r="AG446" s="180"/>
      <c r="AH446" s="180"/>
      <c r="AI446" s="180"/>
      <c r="AJ446" s="180"/>
      <c r="AK446" s="180"/>
      <c r="AL446" s="180"/>
      <c r="AM446" s="180"/>
      <c r="AN446" s="180"/>
      <c r="AO446" s="180"/>
      <c r="AP446" s="180"/>
      <c r="AQ446" s="180"/>
      <c r="AR446" s="180"/>
      <c r="AS446" s="180"/>
      <c r="AT446" s="180"/>
      <c r="AU446" s="180"/>
      <c r="AV446" s="180"/>
      <c r="AW446" s="180"/>
      <c r="AX446" s="180"/>
      <c r="AY446" s="180"/>
      <c r="AZ446" s="1469"/>
      <c r="BA446" s="1469"/>
      <c r="BB446" s="1478"/>
      <c r="CI446" s="1478"/>
      <c r="CJ446" s="1478"/>
      <c r="CK446" s="1478"/>
      <c r="CL446" s="1478"/>
      <c r="CM446" s="1478"/>
      <c r="CN446" s="1478"/>
    </row>
    <row r="447" spans="1:92" x14ac:dyDescent="0.2">
      <c r="A447" s="180"/>
      <c r="B447" s="1478"/>
      <c r="C447" s="1478"/>
      <c r="D447" s="1478"/>
      <c r="E447" s="1481"/>
      <c r="F447" s="1481"/>
      <c r="G447" s="1478"/>
      <c r="H447" s="1478"/>
      <c r="I447" s="1478"/>
      <c r="J447" s="1478"/>
      <c r="K447" s="1478"/>
      <c r="L447" s="1478"/>
      <c r="M447" s="1478"/>
      <c r="N447" s="180"/>
      <c r="O447" s="180"/>
      <c r="P447" s="180"/>
      <c r="Q447" s="1469"/>
      <c r="R447" s="180"/>
      <c r="S447" s="180"/>
      <c r="T447" s="180"/>
      <c r="U447" s="180"/>
      <c r="V447" s="180"/>
      <c r="W447" s="180"/>
      <c r="X447" s="180"/>
      <c r="Y447" s="180"/>
      <c r="Z447" s="180"/>
      <c r="AA447" s="180"/>
      <c r="AB447" s="180"/>
      <c r="AC447" s="180"/>
      <c r="AD447" s="180"/>
      <c r="AE447" s="180"/>
      <c r="AF447" s="180"/>
      <c r="AG447" s="180"/>
      <c r="AH447" s="180"/>
      <c r="AI447" s="180"/>
      <c r="AJ447" s="180"/>
      <c r="AK447" s="180"/>
      <c r="AL447" s="180"/>
      <c r="AM447" s="180"/>
      <c r="AN447" s="180"/>
      <c r="AO447" s="180"/>
      <c r="AP447" s="180"/>
      <c r="AQ447" s="180"/>
      <c r="AR447" s="180"/>
      <c r="AS447" s="180"/>
      <c r="AT447" s="180"/>
      <c r="AU447" s="180"/>
      <c r="AV447" s="180"/>
      <c r="AW447" s="180"/>
      <c r="AX447" s="180"/>
      <c r="AY447" s="180"/>
      <c r="AZ447" s="1469"/>
      <c r="BA447" s="1469"/>
      <c r="BB447" s="1478"/>
      <c r="CI447" s="1478"/>
      <c r="CJ447" s="1478"/>
      <c r="CK447" s="1478"/>
      <c r="CL447" s="1478"/>
      <c r="CM447" s="1478"/>
      <c r="CN447" s="1478"/>
    </row>
    <row r="448" spans="1:92" x14ac:dyDescent="0.2">
      <c r="A448" s="180"/>
      <c r="B448" s="1478"/>
      <c r="C448" s="1478"/>
      <c r="D448" s="1478"/>
      <c r="E448" s="1481"/>
      <c r="F448" s="1481"/>
      <c r="G448" s="1478"/>
      <c r="H448" s="1478"/>
      <c r="I448" s="1478"/>
      <c r="J448" s="1478"/>
      <c r="K448" s="1478"/>
      <c r="L448" s="1478"/>
      <c r="M448" s="1478"/>
      <c r="N448" s="180"/>
      <c r="O448" s="180"/>
      <c r="P448" s="180"/>
      <c r="Q448" s="1469"/>
      <c r="R448" s="180"/>
      <c r="S448" s="180"/>
      <c r="T448" s="180"/>
      <c r="U448" s="180"/>
      <c r="V448" s="180"/>
      <c r="W448" s="180"/>
      <c r="X448" s="180"/>
      <c r="Y448" s="180"/>
      <c r="Z448" s="180"/>
      <c r="AA448" s="180"/>
      <c r="AB448" s="180"/>
      <c r="AC448" s="180"/>
      <c r="AD448" s="180"/>
      <c r="AE448" s="180"/>
      <c r="AF448" s="180"/>
      <c r="AG448" s="180"/>
      <c r="AH448" s="180"/>
      <c r="AI448" s="180"/>
      <c r="AJ448" s="180"/>
      <c r="AK448" s="180"/>
      <c r="AL448" s="180"/>
      <c r="AM448" s="180"/>
      <c r="AN448" s="180"/>
      <c r="AO448" s="180"/>
      <c r="AP448" s="180"/>
      <c r="AQ448" s="180"/>
      <c r="AR448" s="180"/>
      <c r="AS448" s="180"/>
      <c r="AT448" s="180"/>
      <c r="AU448" s="180"/>
      <c r="AV448" s="180"/>
      <c r="AW448" s="180"/>
      <c r="AX448" s="180"/>
      <c r="AY448" s="180"/>
      <c r="AZ448" s="1469"/>
      <c r="BA448" s="1469"/>
      <c r="BB448" s="1478"/>
      <c r="CI448" s="1478"/>
      <c r="CJ448" s="1478"/>
      <c r="CK448" s="1478"/>
      <c r="CL448" s="1478"/>
      <c r="CM448" s="1478"/>
      <c r="CN448" s="1478"/>
    </row>
    <row r="449" spans="1:92" x14ac:dyDescent="0.2">
      <c r="A449" s="180"/>
      <c r="B449" s="1478"/>
      <c r="C449" s="1478"/>
      <c r="D449" s="1478"/>
      <c r="E449" s="1481"/>
      <c r="F449" s="1481"/>
      <c r="G449" s="1478"/>
      <c r="H449" s="1478"/>
      <c r="I449" s="1478"/>
      <c r="J449" s="1478"/>
      <c r="K449" s="1478"/>
      <c r="L449" s="1478"/>
      <c r="M449" s="1478"/>
      <c r="N449" s="180"/>
      <c r="O449" s="180"/>
      <c r="P449" s="180"/>
      <c r="Q449" s="1469"/>
      <c r="R449" s="180"/>
      <c r="S449" s="180"/>
      <c r="T449" s="180"/>
      <c r="U449" s="180"/>
      <c r="V449" s="180"/>
      <c r="W449" s="180"/>
      <c r="X449" s="180"/>
      <c r="Y449" s="180"/>
      <c r="Z449" s="180"/>
      <c r="AA449" s="180"/>
      <c r="AB449" s="180"/>
      <c r="AC449" s="180"/>
      <c r="AD449" s="180"/>
      <c r="AE449" s="180"/>
      <c r="AF449" s="180"/>
      <c r="AG449" s="180"/>
      <c r="AH449" s="180"/>
      <c r="AI449" s="180"/>
      <c r="AJ449" s="180"/>
      <c r="AK449" s="180"/>
      <c r="AL449" s="180"/>
      <c r="AM449" s="180"/>
      <c r="AN449" s="180"/>
      <c r="AO449" s="180"/>
      <c r="AP449" s="180"/>
      <c r="AQ449" s="180"/>
      <c r="AR449" s="180"/>
      <c r="AS449" s="180"/>
      <c r="AT449" s="180"/>
      <c r="AU449" s="180"/>
      <c r="AV449" s="180"/>
      <c r="AW449" s="180"/>
      <c r="AX449" s="180"/>
      <c r="AY449" s="180"/>
      <c r="AZ449" s="1469"/>
      <c r="BA449" s="1469"/>
      <c r="BB449" s="1478"/>
      <c r="CI449" s="1478"/>
      <c r="CJ449" s="1478"/>
      <c r="CK449" s="1478"/>
      <c r="CL449" s="1478"/>
      <c r="CM449" s="1478"/>
      <c r="CN449" s="1478"/>
    </row>
    <row r="450" spans="1:92" x14ac:dyDescent="0.2">
      <c r="A450" s="180"/>
      <c r="B450" s="1478"/>
      <c r="C450" s="1478"/>
      <c r="D450" s="1478"/>
      <c r="E450" s="1481"/>
      <c r="F450" s="1481"/>
      <c r="G450" s="1478"/>
      <c r="H450" s="1478"/>
      <c r="I450" s="1478"/>
      <c r="J450" s="1478"/>
      <c r="K450" s="1478"/>
      <c r="L450" s="1478"/>
      <c r="M450" s="1478"/>
      <c r="N450" s="180"/>
      <c r="O450" s="180"/>
      <c r="P450" s="180"/>
      <c r="Q450" s="1469"/>
      <c r="R450" s="180"/>
      <c r="S450" s="180"/>
      <c r="T450" s="180"/>
      <c r="U450" s="180"/>
      <c r="V450" s="180"/>
      <c r="W450" s="180"/>
      <c r="X450" s="180"/>
      <c r="Y450" s="180"/>
      <c r="Z450" s="180"/>
      <c r="AA450" s="180"/>
      <c r="AB450" s="180"/>
      <c r="AC450" s="180"/>
      <c r="AD450" s="180"/>
      <c r="AE450" s="180"/>
      <c r="AF450" s="180"/>
      <c r="AG450" s="180"/>
      <c r="AH450" s="180"/>
      <c r="AI450" s="180"/>
      <c r="AJ450" s="180"/>
      <c r="AK450" s="180"/>
      <c r="AL450" s="180"/>
      <c r="AM450" s="180"/>
      <c r="AN450" s="180"/>
      <c r="AO450" s="180"/>
      <c r="AP450" s="180"/>
      <c r="AQ450" s="180"/>
      <c r="AR450" s="180"/>
      <c r="AS450" s="180"/>
      <c r="AT450" s="180"/>
      <c r="AU450" s="180"/>
      <c r="AV450" s="180"/>
      <c r="AW450" s="180"/>
      <c r="AX450" s="180"/>
      <c r="AY450" s="180"/>
      <c r="AZ450" s="1469"/>
      <c r="BA450" s="1469"/>
      <c r="BB450" s="1478"/>
      <c r="CI450" s="1478"/>
      <c r="CJ450" s="1478"/>
      <c r="CK450" s="1478"/>
      <c r="CL450" s="1478"/>
      <c r="CM450" s="1478"/>
      <c r="CN450" s="1478"/>
    </row>
    <row r="451" spans="1:92" x14ac:dyDescent="0.2">
      <c r="A451" s="180"/>
      <c r="B451" s="1478"/>
      <c r="C451" s="1478"/>
      <c r="D451" s="1478"/>
      <c r="E451" s="1481"/>
      <c r="F451" s="1481"/>
      <c r="G451" s="1478"/>
      <c r="H451" s="1478"/>
      <c r="I451" s="1478"/>
      <c r="J451" s="1478"/>
      <c r="K451" s="1478"/>
      <c r="L451" s="1478"/>
      <c r="M451" s="1478"/>
      <c r="N451" s="180"/>
      <c r="O451" s="180"/>
      <c r="P451" s="180"/>
      <c r="Q451" s="1469"/>
      <c r="R451" s="180"/>
      <c r="S451" s="180"/>
      <c r="T451" s="180"/>
      <c r="U451" s="180"/>
      <c r="V451" s="180"/>
      <c r="W451" s="180"/>
      <c r="X451" s="180"/>
      <c r="Y451" s="180"/>
      <c r="Z451" s="180"/>
      <c r="AA451" s="180"/>
      <c r="AB451" s="180"/>
      <c r="AC451" s="180"/>
      <c r="AD451" s="180"/>
      <c r="AE451" s="180"/>
      <c r="AF451" s="180"/>
      <c r="AG451" s="180"/>
      <c r="AH451" s="180"/>
      <c r="AI451" s="180"/>
      <c r="AJ451" s="180"/>
      <c r="AK451" s="180"/>
      <c r="AL451" s="180"/>
      <c r="AM451" s="180"/>
      <c r="AN451" s="180"/>
      <c r="AO451" s="180"/>
      <c r="AP451" s="180"/>
      <c r="AQ451" s="180"/>
      <c r="AR451" s="180"/>
      <c r="AS451" s="180"/>
      <c r="AT451" s="180"/>
      <c r="AU451" s="180"/>
      <c r="AV451" s="180"/>
      <c r="AW451" s="180"/>
      <c r="AX451" s="180"/>
      <c r="AY451" s="180"/>
      <c r="AZ451" s="1469"/>
      <c r="BA451" s="1469"/>
      <c r="BB451" s="1478"/>
      <c r="CI451" s="1478"/>
      <c r="CJ451" s="1478"/>
      <c r="CK451" s="1478"/>
      <c r="CL451" s="1478"/>
      <c r="CM451" s="1478"/>
      <c r="CN451" s="1478"/>
    </row>
    <row r="452" spans="1:92" x14ac:dyDescent="0.2">
      <c r="A452" s="180"/>
      <c r="B452" s="1478"/>
      <c r="C452" s="1478"/>
      <c r="D452" s="1478"/>
      <c r="E452" s="1481"/>
      <c r="F452" s="1481"/>
      <c r="G452" s="1478"/>
      <c r="H452" s="1478"/>
      <c r="I452" s="1478"/>
      <c r="J452" s="1478"/>
      <c r="K452" s="1478"/>
      <c r="L452" s="1478"/>
      <c r="M452" s="1478"/>
      <c r="N452" s="180"/>
      <c r="O452" s="180"/>
      <c r="P452" s="180"/>
      <c r="Q452" s="1469"/>
      <c r="R452" s="180"/>
      <c r="S452" s="180"/>
      <c r="T452" s="180"/>
      <c r="U452" s="180"/>
      <c r="V452" s="180"/>
      <c r="W452" s="180"/>
      <c r="X452" s="180"/>
      <c r="Y452" s="180"/>
      <c r="Z452" s="180"/>
      <c r="AA452" s="180"/>
      <c r="AB452" s="180"/>
      <c r="AC452" s="180"/>
      <c r="AD452" s="180"/>
      <c r="AE452" s="180"/>
      <c r="AF452" s="180"/>
      <c r="AG452" s="180"/>
      <c r="AH452" s="180"/>
      <c r="AI452" s="180"/>
      <c r="AJ452" s="180"/>
      <c r="AK452" s="180"/>
      <c r="AL452" s="180"/>
      <c r="AM452" s="180"/>
      <c r="AN452" s="180"/>
      <c r="AO452" s="180"/>
      <c r="AP452" s="180"/>
      <c r="AQ452" s="180"/>
      <c r="AR452" s="180"/>
      <c r="AS452" s="180"/>
      <c r="AT452" s="180"/>
      <c r="AU452" s="180"/>
      <c r="AV452" s="180"/>
      <c r="AW452" s="180"/>
      <c r="AX452" s="180"/>
      <c r="AY452" s="180"/>
      <c r="AZ452" s="1469"/>
      <c r="BA452" s="1469"/>
      <c r="BB452" s="1478"/>
      <c r="CI452" s="1478"/>
      <c r="CJ452" s="1478"/>
      <c r="CK452" s="1478"/>
      <c r="CL452" s="1478"/>
      <c r="CM452" s="1478"/>
      <c r="CN452" s="1478"/>
    </row>
    <row r="453" spans="1:92" x14ac:dyDescent="0.2">
      <c r="A453" s="180"/>
      <c r="B453" s="1478"/>
      <c r="C453" s="1478"/>
      <c r="D453" s="1478"/>
      <c r="E453" s="1481"/>
      <c r="F453" s="1481"/>
      <c r="G453" s="1478"/>
      <c r="H453" s="1478"/>
      <c r="I453" s="1478"/>
      <c r="J453" s="1478"/>
      <c r="K453" s="1478"/>
      <c r="L453" s="1478"/>
      <c r="M453" s="1478"/>
      <c r="N453" s="180"/>
      <c r="O453" s="180"/>
      <c r="P453" s="180"/>
      <c r="Q453" s="1469"/>
      <c r="R453" s="180"/>
      <c r="S453" s="180"/>
      <c r="T453" s="180"/>
      <c r="U453" s="180"/>
      <c r="V453" s="180"/>
      <c r="W453" s="180"/>
      <c r="X453" s="180"/>
      <c r="Y453" s="180"/>
      <c r="Z453" s="180"/>
      <c r="AA453" s="180"/>
      <c r="AB453" s="180"/>
      <c r="AC453" s="180"/>
      <c r="AD453" s="180"/>
      <c r="AE453" s="180"/>
      <c r="AF453" s="180"/>
      <c r="AG453" s="180"/>
      <c r="AH453" s="180"/>
      <c r="AI453" s="180"/>
      <c r="AJ453" s="180"/>
      <c r="AK453" s="180"/>
      <c r="AL453" s="180"/>
      <c r="AM453" s="180"/>
      <c r="AN453" s="180"/>
      <c r="AO453" s="180"/>
      <c r="AP453" s="180"/>
      <c r="AQ453" s="180"/>
      <c r="AR453" s="180"/>
      <c r="AS453" s="180"/>
      <c r="AT453" s="180"/>
      <c r="AU453" s="180"/>
      <c r="AV453" s="180"/>
      <c r="AW453" s="180"/>
      <c r="AX453" s="180"/>
      <c r="AY453" s="180"/>
      <c r="AZ453" s="1469"/>
      <c r="BA453" s="1469"/>
      <c r="BB453" s="1478"/>
      <c r="CI453" s="1478"/>
      <c r="CJ453" s="1478"/>
      <c r="CK453" s="1478"/>
      <c r="CL453" s="1478"/>
      <c r="CM453" s="1478"/>
      <c r="CN453" s="1478"/>
    </row>
    <row r="454" spans="1:92" x14ac:dyDescent="0.2">
      <c r="A454" s="180"/>
      <c r="B454" s="1478"/>
      <c r="C454" s="1478"/>
      <c r="D454" s="1478"/>
      <c r="E454" s="1481"/>
      <c r="F454" s="1481"/>
      <c r="G454" s="1478"/>
      <c r="H454" s="1478"/>
      <c r="I454" s="1478"/>
      <c r="J454" s="1478"/>
      <c r="K454" s="1478"/>
      <c r="L454" s="1478"/>
      <c r="M454" s="1478"/>
      <c r="N454" s="180"/>
      <c r="O454" s="180"/>
      <c r="P454" s="180"/>
      <c r="Q454" s="1469"/>
      <c r="R454" s="180"/>
      <c r="S454" s="180"/>
      <c r="T454" s="180"/>
      <c r="U454" s="180"/>
      <c r="V454" s="180"/>
      <c r="W454" s="180"/>
      <c r="X454" s="180"/>
      <c r="Y454" s="180"/>
      <c r="Z454" s="180"/>
      <c r="AA454" s="180"/>
      <c r="AB454" s="180"/>
      <c r="AC454" s="180"/>
      <c r="AD454" s="180"/>
      <c r="AE454" s="180"/>
      <c r="AF454" s="180"/>
      <c r="AG454" s="180"/>
      <c r="AH454" s="180"/>
      <c r="AI454" s="180"/>
      <c r="AJ454" s="180"/>
      <c r="AK454" s="180"/>
      <c r="AL454" s="180"/>
      <c r="AM454" s="180"/>
      <c r="AN454" s="180"/>
      <c r="AO454" s="180"/>
      <c r="AP454" s="180"/>
      <c r="AQ454" s="180"/>
      <c r="AR454" s="180"/>
      <c r="AS454" s="180"/>
      <c r="AT454" s="180"/>
      <c r="AU454" s="180"/>
      <c r="AV454" s="180"/>
      <c r="AW454" s="180"/>
      <c r="AX454" s="180"/>
      <c r="AY454" s="180"/>
      <c r="AZ454" s="1469"/>
      <c r="BA454" s="1469"/>
      <c r="BB454" s="1478"/>
      <c r="CI454" s="1478"/>
      <c r="CJ454" s="1478"/>
      <c r="CK454" s="1478"/>
      <c r="CL454" s="1478"/>
      <c r="CM454" s="1478"/>
      <c r="CN454" s="1478"/>
    </row>
    <row r="455" spans="1:92" x14ac:dyDescent="0.2">
      <c r="A455" s="180"/>
      <c r="B455" s="1478"/>
      <c r="C455" s="1478"/>
      <c r="D455" s="1478"/>
      <c r="E455" s="1481"/>
      <c r="F455" s="1481"/>
      <c r="G455" s="1478"/>
      <c r="H455" s="1478"/>
      <c r="I455" s="1478"/>
      <c r="J455" s="1478"/>
      <c r="K455" s="1478"/>
      <c r="L455" s="1478"/>
      <c r="M455" s="1478"/>
      <c r="N455" s="180"/>
      <c r="O455" s="180"/>
      <c r="P455" s="180"/>
      <c r="Q455" s="1469"/>
      <c r="R455" s="180"/>
      <c r="S455" s="180"/>
      <c r="T455" s="180"/>
      <c r="U455" s="180"/>
      <c r="V455" s="180"/>
      <c r="W455" s="180"/>
      <c r="X455" s="180"/>
      <c r="Y455" s="180"/>
      <c r="Z455" s="180"/>
      <c r="AA455" s="180"/>
      <c r="AB455" s="180"/>
      <c r="AC455" s="180"/>
      <c r="AD455" s="180"/>
      <c r="AE455" s="180"/>
      <c r="AF455" s="180"/>
      <c r="AG455" s="180"/>
      <c r="AH455" s="180"/>
      <c r="AI455" s="180"/>
      <c r="AJ455" s="180"/>
      <c r="AK455" s="180"/>
      <c r="AL455" s="180"/>
      <c r="AM455" s="180"/>
      <c r="AN455" s="180"/>
      <c r="AO455" s="180"/>
      <c r="AP455" s="180"/>
      <c r="AQ455" s="180"/>
      <c r="AR455" s="180"/>
      <c r="AS455" s="180"/>
      <c r="AT455" s="180"/>
      <c r="AU455" s="180"/>
      <c r="AV455" s="180"/>
      <c r="AW455" s="180"/>
      <c r="AX455" s="180"/>
      <c r="AY455" s="180"/>
      <c r="AZ455" s="1469"/>
      <c r="BA455" s="1469"/>
      <c r="BB455" s="1478"/>
      <c r="CI455" s="1478"/>
      <c r="CJ455" s="1478"/>
      <c r="CK455" s="1478"/>
      <c r="CL455" s="1478"/>
      <c r="CM455" s="1478"/>
      <c r="CN455" s="1478"/>
    </row>
    <row r="456" spans="1:92" x14ac:dyDescent="0.2">
      <c r="A456" s="180"/>
      <c r="B456" s="1478"/>
      <c r="C456" s="1478"/>
      <c r="D456" s="1478"/>
      <c r="E456" s="1481"/>
      <c r="F456" s="1481"/>
      <c r="G456" s="1478"/>
      <c r="H456" s="1478"/>
      <c r="I456" s="1478"/>
      <c r="J456" s="1478"/>
      <c r="K456" s="1478"/>
      <c r="L456" s="1478"/>
      <c r="M456" s="1478"/>
      <c r="N456" s="180"/>
      <c r="O456" s="180"/>
      <c r="P456" s="180"/>
      <c r="Q456" s="1469"/>
      <c r="R456" s="180"/>
      <c r="S456" s="180"/>
      <c r="T456" s="180"/>
      <c r="U456" s="180"/>
      <c r="V456" s="180"/>
      <c r="W456" s="180"/>
      <c r="X456" s="180"/>
      <c r="Y456" s="180"/>
      <c r="Z456" s="180"/>
      <c r="AA456" s="180"/>
      <c r="AB456" s="180"/>
      <c r="AC456" s="180"/>
      <c r="AD456" s="180"/>
      <c r="AE456" s="180"/>
      <c r="AF456" s="180"/>
      <c r="AG456" s="180"/>
      <c r="AH456" s="180"/>
      <c r="AI456" s="180"/>
      <c r="AJ456" s="180"/>
      <c r="AK456" s="180"/>
      <c r="AL456" s="180"/>
      <c r="AM456" s="180"/>
      <c r="AN456" s="180"/>
      <c r="AO456" s="180"/>
      <c r="AP456" s="180"/>
      <c r="AQ456" s="180"/>
      <c r="AR456" s="180"/>
      <c r="AS456" s="180"/>
      <c r="AT456" s="180"/>
      <c r="AU456" s="180"/>
      <c r="AV456" s="180"/>
      <c r="AW456" s="180"/>
      <c r="AX456" s="180"/>
      <c r="AY456" s="180"/>
      <c r="AZ456" s="1469"/>
      <c r="BA456" s="1469"/>
      <c r="BB456" s="1478"/>
      <c r="CI456" s="1478"/>
      <c r="CJ456" s="1478"/>
      <c r="CK456" s="1478"/>
      <c r="CL456" s="1478"/>
      <c r="CM456" s="1478"/>
      <c r="CN456" s="1478"/>
    </row>
    <row r="457" spans="1:92" x14ac:dyDescent="0.2">
      <c r="A457" s="180"/>
      <c r="B457" s="1478"/>
      <c r="C457" s="1478"/>
      <c r="D457" s="1478"/>
      <c r="E457" s="1481"/>
      <c r="F457" s="1481"/>
      <c r="G457" s="1478"/>
      <c r="H457" s="1478"/>
      <c r="I457" s="1478"/>
      <c r="J457" s="1478"/>
      <c r="K457" s="1478"/>
      <c r="L457" s="1478"/>
      <c r="M457" s="1478"/>
      <c r="N457" s="180"/>
      <c r="O457" s="180"/>
      <c r="P457" s="180"/>
      <c r="Q457" s="1469"/>
      <c r="R457" s="180"/>
      <c r="S457" s="180"/>
      <c r="T457" s="180"/>
      <c r="U457" s="180"/>
      <c r="V457" s="180"/>
      <c r="W457" s="180"/>
      <c r="X457" s="180"/>
      <c r="Y457" s="180"/>
      <c r="Z457" s="180"/>
      <c r="AA457" s="180"/>
      <c r="AB457" s="180"/>
      <c r="AC457" s="180"/>
      <c r="AD457" s="180"/>
      <c r="AE457" s="180"/>
      <c r="AF457" s="180"/>
      <c r="AG457" s="180"/>
      <c r="AH457" s="180"/>
      <c r="AI457" s="180"/>
      <c r="AJ457" s="180"/>
      <c r="AK457" s="180"/>
      <c r="AL457" s="180"/>
      <c r="AM457" s="180"/>
      <c r="AN457" s="180"/>
      <c r="AO457" s="180"/>
      <c r="AP457" s="180"/>
      <c r="AQ457" s="180"/>
      <c r="AR457" s="180"/>
      <c r="AS457" s="180"/>
      <c r="AT457" s="180"/>
      <c r="AU457" s="180"/>
      <c r="AV457" s="180"/>
      <c r="AW457" s="180"/>
      <c r="AX457" s="180"/>
      <c r="AY457" s="180"/>
      <c r="AZ457" s="1469"/>
      <c r="BA457" s="1469"/>
      <c r="BB457" s="1478"/>
      <c r="CI457" s="1478"/>
      <c r="CJ457" s="1478"/>
      <c r="CK457" s="1478"/>
      <c r="CL457" s="1478"/>
      <c r="CM457" s="1478"/>
      <c r="CN457" s="1478"/>
    </row>
    <row r="458" spans="1:92" x14ac:dyDescent="0.2">
      <c r="A458" s="180"/>
      <c r="B458" s="1478"/>
      <c r="C458" s="1478"/>
      <c r="D458" s="1478"/>
      <c r="E458" s="1481"/>
      <c r="F458" s="1481"/>
      <c r="G458" s="1478"/>
      <c r="H458" s="1478"/>
      <c r="I458" s="1478"/>
      <c r="J458" s="1478"/>
      <c r="K458" s="1478"/>
      <c r="L458" s="1478"/>
      <c r="M458" s="1478"/>
      <c r="N458" s="180"/>
      <c r="O458" s="180"/>
      <c r="P458" s="180"/>
      <c r="Q458" s="1469"/>
      <c r="R458" s="180"/>
      <c r="S458" s="180"/>
      <c r="T458" s="180"/>
      <c r="U458" s="180"/>
      <c r="V458" s="180"/>
      <c r="W458" s="180"/>
      <c r="X458" s="180"/>
      <c r="Y458" s="180"/>
      <c r="Z458" s="180"/>
      <c r="AA458" s="180"/>
      <c r="AB458" s="180"/>
      <c r="AC458" s="180"/>
      <c r="AD458" s="180"/>
      <c r="AE458" s="180"/>
      <c r="AF458" s="180"/>
      <c r="AG458" s="180"/>
      <c r="AH458" s="180"/>
      <c r="AI458" s="180"/>
      <c r="AJ458" s="180"/>
      <c r="AK458" s="180"/>
      <c r="AL458" s="180"/>
      <c r="AM458" s="180"/>
      <c r="AN458" s="180"/>
      <c r="AO458" s="180"/>
      <c r="AP458" s="180"/>
      <c r="AQ458" s="180"/>
      <c r="AR458" s="180"/>
      <c r="AS458" s="180"/>
      <c r="AT458" s="180"/>
      <c r="AU458" s="180"/>
      <c r="AV458" s="180"/>
      <c r="AW458" s="180"/>
      <c r="AX458" s="180"/>
      <c r="AY458" s="180"/>
      <c r="AZ458" s="1469"/>
      <c r="BA458" s="1469"/>
      <c r="BB458" s="1478"/>
      <c r="CI458" s="1478"/>
      <c r="CJ458" s="1478"/>
      <c r="CK458" s="1478"/>
      <c r="CL458" s="1478"/>
      <c r="CM458" s="1478"/>
      <c r="CN458" s="1478"/>
    </row>
    <row r="459" spans="1:92" x14ac:dyDescent="0.2">
      <c r="A459" s="180"/>
      <c r="B459" s="1478"/>
      <c r="C459" s="1478"/>
      <c r="D459" s="1478"/>
      <c r="E459" s="1481"/>
      <c r="F459" s="1481"/>
      <c r="G459" s="1478"/>
      <c r="H459" s="1478"/>
      <c r="I459" s="1478"/>
      <c r="J459" s="1478"/>
      <c r="K459" s="1478"/>
      <c r="L459" s="1478"/>
      <c r="M459" s="1478"/>
      <c r="N459" s="180"/>
      <c r="O459" s="180"/>
      <c r="P459" s="180"/>
      <c r="Q459" s="1469"/>
      <c r="R459" s="180"/>
      <c r="S459" s="180"/>
      <c r="T459" s="180"/>
      <c r="U459" s="180"/>
      <c r="V459" s="180"/>
      <c r="W459" s="180"/>
      <c r="X459" s="180"/>
      <c r="Y459" s="180"/>
      <c r="Z459" s="180"/>
      <c r="AA459" s="180"/>
      <c r="AB459" s="180"/>
      <c r="AC459" s="180"/>
      <c r="AD459" s="180"/>
      <c r="AE459" s="180"/>
      <c r="AF459" s="180"/>
      <c r="AG459" s="180"/>
      <c r="AH459" s="180"/>
      <c r="AI459" s="180"/>
      <c r="AJ459" s="180"/>
      <c r="AK459" s="180"/>
      <c r="AL459" s="180"/>
      <c r="AM459" s="180"/>
      <c r="AN459" s="180"/>
      <c r="AO459" s="180"/>
      <c r="AP459" s="180"/>
      <c r="AQ459" s="180"/>
      <c r="AR459" s="180"/>
      <c r="AS459" s="180"/>
      <c r="AT459" s="180"/>
      <c r="AU459" s="180"/>
      <c r="AV459" s="180"/>
      <c r="AW459" s="180"/>
      <c r="AX459" s="180"/>
      <c r="AY459" s="180"/>
      <c r="AZ459" s="1469"/>
      <c r="BA459" s="1469"/>
      <c r="BB459" s="1478"/>
      <c r="CI459" s="1478"/>
      <c r="CJ459" s="1478"/>
      <c r="CK459" s="1478"/>
      <c r="CL459" s="1478"/>
      <c r="CM459" s="1478"/>
      <c r="CN459" s="1478"/>
    </row>
    <row r="460" spans="1:92" x14ac:dyDescent="0.2">
      <c r="A460" s="180"/>
      <c r="B460" s="1478"/>
      <c r="C460" s="1478"/>
      <c r="D460" s="1478"/>
      <c r="E460" s="1481"/>
      <c r="F460" s="1481"/>
      <c r="G460" s="1478"/>
      <c r="H460" s="1478"/>
      <c r="I460" s="1478"/>
      <c r="J460" s="1478"/>
      <c r="K460" s="1478"/>
      <c r="L460" s="1478"/>
      <c r="M460" s="1478"/>
      <c r="N460" s="180"/>
      <c r="O460" s="180"/>
      <c r="P460" s="180"/>
      <c r="Q460" s="1469"/>
      <c r="R460" s="180"/>
      <c r="S460" s="180"/>
      <c r="T460" s="180"/>
      <c r="U460" s="180"/>
      <c r="V460" s="180"/>
      <c r="W460" s="180"/>
      <c r="X460" s="180"/>
      <c r="Y460" s="180"/>
      <c r="Z460" s="180"/>
      <c r="AA460" s="180"/>
      <c r="AB460" s="180"/>
      <c r="AC460" s="180"/>
      <c r="AD460" s="180"/>
      <c r="AE460" s="180"/>
      <c r="AF460" s="180"/>
      <c r="AG460" s="180"/>
      <c r="AH460" s="180"/>
      <c r="AI460" s="180"/>
      <c r="AJ460" s="180"/>
      <c r="AK460" s="180"/>
      <c r="AL460" s="180"/>
      <c r="AM460" s="180"/>
      <c r="AN460" s="180"/>
      <c r="AO460" s="180"/>
      <c r="AP460" s="180"/>
      <c r="AQ460" s="180"/>
      <c r="AR460" s="180"/>
      <c r="AS460" s="180"/>
      <c r="AT460" s="180"/>
      <c r="AU460" s="180"/>
      <c r="AV460" s="180"/>
      <c r="AW460" s="180"/>
      <c r="AX460" s="180"/>
      <c r="AY460" s="180"/>
      <c r="AZ460" s="1469"/>
      <c r="BA460" s="1469"/>
      <c r="BB460" s="1478"/>
      <c r="CI460" s="1478"/>
      <c r="CJ460" s="1478"/>
      <c r="CK460" s="1478"/>
      <c r="CL460" s="1478"/>
      <c r="CM460" s="1478"/>
      <c r="CN460" s="1478"/>
    </row>
    <row r="461" spans="1:92" x14ac:dyDescent="0.2">
      <c r="A461" s="180"/>
      <c r="B461" s="1478"/>
      <c r="C461" s="1478"/>
      <c r="D461" s="1478"/>
      <c r="E461" s="1481"/>
      <c r="F461" s="1481"/>
      <c r="G461" s="1478"/>
      <c r="H461" s="1478"/>
      <c r="I461" s="1478"/>
      <c r="J461" s="1478"/>
      <c r="K461" s="1478"/>
      <c r="L461" s="1478"/>
      <c r="M461" s="1478"/>
      <c r="N461" s="180"/>
      <c r="O461" s="180"/>
      <c r="P461" s="180"/>
      <c r="Q461" s="1469"/>
      <c r="R461" s="180"/>
      <c r="S461" s="180"/>
      <c r="T461" s="180"/>
      <c r="U461" s="180"/>
      <c r="V461" s="180"/>
      <c r="W461" s="180"/>
      <c r="X461" s="180"/>
      <c r="Y461" s="180"/>
      <c r="Z461" s="180"/>
      <c r="AA461" s="180"/>
      <c r="AB461" s="180"/>
      <c r="AC461" s="180"/>
      <c r="AD461" s="180"/>
      <c r="AE461" s="180"/>
      <c r="AF461" s="180"/>
      <c r="AG461" s="180"/>
      <c r="AH461" s="180"/>
      <c r="AI461" s="180"/>
      <c r="AJ461" s="180"/>
      <c r="AK461" s="180"/>
      <c r="AL461" s="180"/>
      <c r="AM461" s="180"/>
      <c r="AN461" s="180"/>
      <c r="AO461" s="180"/>
      <c r="AP461" s="180"/>
      <c r="AQ461" s="180"/>
      <c r="AR461" s="180"/>
      <c r="AS461" s="180"/>
      <c r="AT461" s="180"/>
      <c r="AU461" s="180"/>
      <c r="AV461" s="180"/>
      <c r="AW461" s="180"/>
      <c r="AX461" s="180"/>
      <c r="AY461" s="180"/>
      <c r="AZ461" s="1469"/>
      <c r="BA461" s="1469"/>
      <c r="BB461" s="1478"/>
      <c r="CI461" s="1478"/>
      <c r="CJ461" s="1478"/>
      <c r="CK461" s="1478"/>
      <c r="CL461" s="1478"/>
      <c r="CM461" s="1478"/>
      <c r="CN461" s="1478"/>
    </row>
    <row r="462" spans="1:92" x14ac:dyDescent="0.2">
      <c r="A462" s="180"/>
      <c r="B462" s="1478"/>
      <c r="C462" s="1478"/>
      <c r="D462" s="1478"/>
      <c r="E462" s="1481"/>
      <c r="F462" s="1481"/>
      <c r="G462" s="1478"/>
      <c r="H462" s="1478"/>
      <c r="I462" s="1478"/>
      <c r="J462" s="1478"/>
      <c r="K462" s="1478"/>
      <c r="L462" s="1478"/>
      <c r="M462" s="1478"/>
      <c r="N462" s="180"/>
      <c r="O462" s="180"/>
      <c r="P462" s="180"/>
      <c r="Q462" s="1469"/>
      <c r="R462" s="180"/>
      <c r="S462" s="180"/>
      <c r="T462" s="180"/>
      <c r="U462" s="180"/>
      <c r="V462" s="180"/>
      <c r="W462" s="180"/>
      <c r="X462" s="180"/>
      <c r="Y462" s="180"/>
      <c r="Z462" s="180"/>
      <c r="AA462" s="180"/>
      <c r="AB462" s="180"/>
      <c r="AC462" s="180"/>
      <c r="AD462" s="180"/>
      <c r="AE462" s="180"/>
      <c r="AF462" s="180"/>
      <c r="AG462" s="180"/>
      <c r="AH462" s="180"/>
      <c r="AI462" s="180"/>
      <c r="AJ462" s="180"/>
      <c r="AK462" s="180"/>
      <c r="AL462" s="180"/>
      <c r="AM462" s="180"/>
      <c r="AN462" s="180"/>
      <c r="AO462" s="180"/>
      <c r="AP462" s="180"/>
      <c r="AQ462" s="180"/>
      <c r="AR462" s="180"/>
      <c r="AS462" s="180"/>
      <c r="AT462" s="180"/>
      <c r="AU462" s="180"/>
      <c r="AV462" s="180"/>
      <c r="AW462" s="180"/>
      <c r="AX462" s="180"/>
      <c r="AY462" s="180"/>
      <c r="AZ462" s="1469"/>
      <c r="BA462" s="1469"/>
      <c r="BB462" s="1478"/>
      <c r="CI462" s="1478"/>
      <c r="CJ462" s="1478"/>
      <c r="CK462" s="1478"/>
      <c r="CL462" s="1478"/>
      <c r="CM462" s="1478"/>
      <c r="CN462" s="1478"/>
    </row>
    <row r="463" spans="1:92" x14ac:dyDescent="0.2">
      <c r="A463" s="180"/>
      <c r="B463" s="1478"/>
      <c r="C463" s="1478"/>
      <c r="D463" s="1478"/>
      <c r="E463" s="1481"/>
      <c r="F463" s="1481"/>
      <c r="G463" s="1478"/>
      <c r="H463" s="1478"/>
      <c r="I463" s="1478"/>
      <c r="J463" s="1478"/>
      <c r="K463" s="1478"/>
      <c r="L463" s="1478"/>
      <c r="M463" s="1478"/>
      <c r="N463" s="180"/>
      <c r="O463" s="180"/>
      <c r="P463" s="180"/>
      <c r="Q463" s="1469"/>
      <c r="R463" s="180"/>
      <c r="S463" s="180"/>
      <c r="T463" s="180"/>
      <c r="U463" s="180"/>
      <c r="V463" s="180"/>
      <c r="W463" s="180"/>
      <c r="X463" s="180"/>
      <c r="Y463" s="180"/>
      <c r="Z463" s="180"/>
      <c r="AA463" s="180"/>
      <c r="AB463" s="180"/>
      <c r="AC463" s="180"/>
      <c r="AD463" s="180"/>
      <c r="AE463" s="180"/>
      <c r="AF463" s="180"/>
      <c r="AG463" s="180"/>
      <c r="AH463" s="180"/>
      <c r="AI463" s="180"/>
      <c r="AJ463" s="180"/>
      <c r="AK463" s="180"/>
      <c r="AL463" s="180"/>
      <c r="AM463" s="180"/>
      <c r="AN463" s="180"/>
      <c r="AO463" s="180"/>
      <c r="AP463" s="180"/>
      <c r="AQ463" s="180"/>
      <c r="AR463" s="180"/>
      <c r="AS463" s="180"/>
      <c r="AT463" s="180"/>
      <c r="AU463" s="180"/>
      <c r="AV463" s="180"/>
      <c r="AW463" s="180"/>
      <c r="AX463" s="180"/>
      <c r="AY463" s="180"/>
      <c r="AZ463" s="1469"/>
      <c r="BA463" s="1469"/>
      <c r="BB463" s="1478"/>
      <c r="CI463" s="1478"/>
      <c r="CJ463" s="1478"/>
      <c r="CK463" s="1478"/>
      <c r="CL463" s="1478"/>
      <c r="CM463" s="1478"/>
      <c r="CN463" s="1478"/>
    </row>
    <row r="464" spans="1:92" x14ac:dyDescent="0.2">
      <c r="A464" s="180"/>
      <c r="B464" s="1478"/>
      <c r="C464" s="1478"/>
      <c r="D464" s="1478"/>
      <c r="E464" s="1481"/>
      <c r="F464" s="1481"/>
      <c r="G464" s="1478"/>
      <c r="H464" s="1478"/>
      <c r="I464" s="1478"/>
      <c r="J464" s="1478"/>
      <c r="K464" s="1478"/>
      <c r="L464" s="1478"/>
      <c r="M464" s="1478"/>
      <c r="N464" s="180"/>
      <c r="O464" s="180"/>
      <c r="P464" s="180"/>
      <c r="Q464" s="1469"/>
      <c r="R464" s="180"/>
      <c r="S464" s="180"/>
      <c r="T464" s="180"/>
      <c r="U464" s="180"/>
      <c r="V464" s="180"/>
      <c r="W464" s="180"/>
      <c r="X464" s="180"/>
      <c r="Y464" s="180"/>
      <c r="Z464" s="180"/>
      <c r="AA464" s="180"/>
      <c r="AB464" s="180"/>
      <c r="AC464" s="180"/>
      <c r="AD464" s="180"/>
      <c r="AE464" s="180"/>
      <c r="AF464" s="180"/>
      <c r="AG464" s="180"/>
      <c r="AH464" s="180"/>
      <c r="AI464" s="180"/>
      <c r="AJ464" s="180"/>
      <c r="AK464" s="180"/>
      <c r="AL464" s="180"/>
      <c r="AM464" s="180"/>
      <c r="AN464" s="180"/>
      <c r="AO464" s="180"/>
      <c r="AP464" s="180"/>
      <c r="AQ464" s="180"/>
      <c r="AR464" s="180"/>
      <c r="AS464" s="180"/>
      <c r="AT464" s="180"/>
      <c r="AU464" s="180"/>
      <c r="AV464" s="180"/>
      <c r="AW464" s="180"/>
      <c r="AX464" s="180"/>
      <c r="AY464" s="180"/>
      <c r="AZ464" s="1469"/>
      <c r="BA464" s="1469"/>
      <c r="BB464" s="1478"/>
      <c r="CI464" s="1478"/>
      <c r="CJ464" s="1478"/>
      <c r="CK464" s="1478"/>
      <c r="CL464" s="1478"/>
      <c r="CM464" s="1478"/>
      <c r="CN464" s="1478"/>
    </row>
    <row r="465" spans="1:92" x14ac:dyDescent="0.2">
      <c r="A465" s="180"/>
      <c r="B465" s="1478"/>
      <c r="C465" s="1478"/>
      <c r="D465" s="1478"/>
      <c r="E465" s="1481"/>
      <c r="F465" s="1481"/>
      <c r="G465" s="1478"/>
      <c r="H465" s="1478"/>
      <c r="I465" s="1478"/>
      <c r="J465" s="1478"/>
      <c r="K465" s="1478"/>
      <c r="L465" s="1478"/>
      <c r="M465" s="1478"/>
      <c r="N465" s="180"/>
      <c r="O465" s="180"/>
      <c r="P465" s="180"/>
      <c r="Q465" s="1469"/>
      <c r="R465" s="180"/>
      <c r="S465" s="180"/>
      <c r="T465" s="180"/>
      <c r="U465" s="180"/>
      <c r="V465" s="180"/>
      <c r="W465" s="180"/>
      <c r="X465" s="180"/>
      <c r="Y465" s="180"/>
      <c r="Z465" s="180"/>
      <c r="AA465" s="180"/>
      <c r="AB465" s="180"/>
      <c r="AC465" s="180"/>
      <c r="AD465" s="180"/>
      <c r="AE465" s="180"/>
      <c r="AF465" s="180"/>
      <c r="AG465" s="180"/>
      <c r="AH465" s="180"/>
      <c r="AI465" s="180"/>
      <c r="AJ465" s="180"/>
      <c r="AK465" s="180"/>
      <c r="AL465" s="180"/>
      <c r="AM465" s="180"/>
      <c r="AN465" s="180"/>
      <c r="AO465" s="180"/>
      <c r="AP465" s="180"/>
      <c r="AQ465" s="180"/>
      <c r="AR465" s="180"/>
      <c r="AS465" s="180"/>
      <c r="AT465" s="180"/>
      <c r="AU465" s="180"/>
      <c r="AV465" s="180"/>
      <c r="AW465" s="180"/>
      <c r="AX465" s="180"/>
      <c r="AY465" s="180"/>
      <c r="AZ465" s="1469"/>
      <c r="BA465" s="1469"/>
      <c r="BB465" s="1478"/>
      <c r="CI465" s="1478"/>
      <c r="CJ465" s="1478"/>
      <c r="CK465" s="1478"/>
      <c r="CL465" s="1478"/>
      <c r="CM465" s="1478"/>
      <c r="CN465" s="1478"/>
    </row>
    <row r="466" spans="1:92" x14ac:dyDescent="0.2">
      <c r="A466" s="180"/>
      <c r="B466" s="1478"/>
      <c r="C466" s="1478"/>
      <c r="D466" s="1478"/>
      <c r="E466" s="1481"/>
      <c r="F466" s="1481"/>
      <c r="G466" s="1478"/>
      <c r="H466" s="1478"/>
      <c r="I466" s="1478"/>
      <c r="J466" s="1478"/>
      <c r="K466" s="1478"/>
      <c r="L466" s="1478"/>
      <c r="M466" s="1478"/>
      <c r="N466" s="180"/>
      <c r="O466" s="180"/>
      <c r="P466" s="180"/>
      <c r="Q466" s="1469"/>
      <c r="R466" s="180"/>
      <c r="S466" s="180"/>
      <c r="T466" s="180"/>
      <c r="U466" s="180"/>
      <c r="V466" s="180"/>
      <c r="W466" s="180"/>
      <c r="X466" s="180"/>
      <c r="Y466" s="180"/>
      <c r="Z466" s="180"/>
      <c r="AA466" s="180"/>
      <c r="AB466" s="180"/>
      <c r="AC466" s="180"/>
      <c r="AD466" s="180"/>
      <c r="AE466" s="180"/>
      <c r="AF466" s="180"/>
      <c r="AG466" s="180"/>
      <c r="AH466" s="180"/>
      <c r="AI466" s="180"/>
      <c r="AJ466" s="180"/>
      <c r="AK466" s="180"/>
      <c r="AL466" s="180"/>
      <c r="AM466" s="180"/>
      <c r="AN466" s="180"/>
      <c r="AO466" s="180"/>
      <c r="AP466" s="180"/>
      <c r="AQ466" s="180"/>
      <c r="AR466" s="180"/>
      <c r="AS466" s="180"/>
      <c r="AT466" s="180"/>
      <c r="AU466" s="180"/>
      <c r="AV466" s="180"/>
      <c r="AW466" s="180"/>
      <c r="AX466" s="180"/>
      <c r="AY466" s="180"/>
      <c r="AZ466" s="1469"/>
      <c r="BA466" s="1469"/>
      <c r="BB466" s="1478"/>
      <c r="CI466" s="1478"/>
      <c r="CJ466" s="1478"/>
      <c r="CK466" s="1478"/>
      <c r="CL466" s="1478"/>
      <c r="CM466" s="1478"/>
      <c r="CN466" s="1478"/>
    </row>
    <row r="467" spans="1:92" x14ac:dyDescent="0.2">
      <c r="A467" s="180"/>
      <c r="B467" s="1478"/>
      <c r="C467" s="1478"/>
      <c r="D467" s="1478"/>
      <c r="E467" s="1481"/>
      <c r="F467" s="1481"/>
      <c r="G467" s="1478"/>
      <c r="H467" s="1478"/>
      <c r="I467" s="1478"/>
      <c r="J467" s="1478"/>
      <c r="K467" s="1478"/>
      <c r="L467" s="1478"/>
      <c r="M467" s="1478"/>
      <c r="N467" s="180"/>
      <c r="O467" s="180"/>
      <c r="P467" s="180"/>
      <c r="Q467" s="1469"/>
      <c r="R467" s="180"/>
      <c r="S467" s="180"/>
      <c r="T467" s="180"/>
      <c r="U467" s="180"/>
      <c r="V467" s="180"/>
      <c r="W467" s="180"/>
      <c r="X467" s="180"/>
      <c r="Y467" s="180"/>
      <c r="Z467" s="180"/>
      <c r="AA467" s="180"/>
      <c r="AB467" s="180"/>
      <c r="AC467" s="180"/>
      <c r="AD467" s="180"/>
      <c r="AE467" s="180"/>
      <c r="AF467" s="180"/>
      <c r="AG467" s="180"/>
      <c r="AH467" s="180"/>
      <c r="AI467" s="180"/>
      <c r="AJ467" s="180"/>
      <c r="AK467" s="180"/>
      <c r="AL467" s="180"/>
      <c r="AM467" s="180"/>
      <c r="AN467" s="180"/>
      <c r="AO467" s="180"/>
      <c r="AP467" s="180"/>
      <c r="AQ467" s="180"/>
      <c r="AR467" s="180"/>
      <c r="AS467" s="180"/>
      <c r="AT467" s="180"/>
      <c r="AU467" s="180"/>
      <c r="AV467" s="180"/>
      <c r="AW467" s="180"/>
      <c r="AX467" s="180"/>
      <c r="AY467" s="180"/>
      <c r="AZ467" s="1469"/>
      <c r="BA467" s="1469"/>
      <c r="BB467" s="1478"/>
      <c r="CI467" s="1478"/>
      <c r="CJ467" s="1478"/>
      <c r="CK467" s="1478"/>
      <c r="CL467" s="1478"/>
      <c r="CM467" s="1478"/>
      <c r="CN467" s="1478"/>
    </row>
    <row r="468" spans="1:92" x14ac:dyDescent="0.2">
      <c r="A468" s="180"/>
      <c r="B468" s="1478"/>
      <c r="C468" s="1478"/>
      <c r="D468" s="1478"/>
      <c r="E468" s="1481"/>
      <c r="F468" s="1481"/>
      <c r="G468" s="1478"/>
      <c r="H468" s="1478"/>
      <c r="I468" s="1478"/>
      <c r="J468" s="1478"/>
      <c r="K468" s="1478"/>
      <c r="L468" s="1478"/>
      <c r="M468" s="1478"/>
      <c r="N468" s="180"/>
      <c r="O468" s="180"/>
      <c r="P468" s="180"/>
      <c r="Q468" s="1469"/>
      <c r="R468" s="180"/>
      <c r="S468" s="180"/>
      <c r="T468" s="180"/>
      <c r="U468" s="180"/>
      <c r="V468" s="180"/>
      <c r="W468" s="180"/>
      <c r="X468" s="180"/>
      <c r="Y468" s="180"/>
      <c r="Z468" s="180"/>
      <c r="AA468" s="180"/>
      <c r="AB468" s="180"/>
      <c r="AC468" s="180"/>
      <c r="AD468" s="180"/>
      <c r="AE468" s="180"/>
      <c r="AF468" s="180"/>
      <c r="AG468" s="180"/>
      <c r="AH468" s="180"/>
      <c r="AI468" s="180"/>
      <c r="AJ468" s="180"/>
      <c r="AK468" s="180"/>
      <c r="AL468" s="180"/>
      <c r="AM468" s="180"/>
      <c r="AN468" s="180"/>
      <c r="AO468" s="180"/>
      <c r="AP468" s="180"/>
      <c r="AQ468" s="180"/>
      <c r="AR468" s="180"/>
      <c r="AS468" s="180"/>
      <c r="AT468" s="180"/>
      <c r="AU468" s="180"/>
      <c r="AV468" s="180"/>
      <c r="AW468" s="180"/>
      <c r="AX468" s="180"/>
      <c r="AY468" s="180"/>
      <c r="AZ468" s="1469"/>
      <c r="BA468" s="1469"/>
      <c r="BB468" s="1478"/>
      <c r="CI468" s="1478"/>
      <c r="CJ468" s="1478"/>
      <c r="CK468" s="1478"/>
      <c r="CL468" s="1478"/>
      <c r="CM468" s="1478"/>
      <c r="CN468" s="1478"/>
    </row>
    <row r="469" spans="1:92" x14ac:dyDescent="0.2">
      <c r="A469" s="180"/>
      <c r="B469" s="1478"/>
      <c r="C469" s="1478"/>
      <c r="D469" s="1478"/>
      <c r="E469" s="1481"/>
      <c r="F469" s="1481"/>
      <c r="G469" s="1478"/>
      <c r="H469" s="1478"/>
      <c r="I469" s="1478"/>
      <c r="J469" s="1478"/>
      <c r="K469" s="1478"/>
      <c r="L469" s="1478"/>
      <c r="M469" s="1478"/>
      <c r="N469" s="180"/>
      <c r="O469" s="180"/>
      <c r="P469" s="180"/>
      <c r="Q469" s="1469"/>
      <c r="R469" s="180"/>
      <c r="S469" s="180"/>
      <c r="T469" s="180"/>
      <c r="U469" s="180"/>
      <c r="V469" s="180"/>
      <c r="W469" s="180"/>
      <c r="X469" s="180"/>
      <c r="Y469" s="180"/>
      <c r="Z469" s="180"/>
      <c r="AA469" s="180"/>
      <c r="AB469" s="180"/>
      <c r="AC469" s="180"/>
      <c r="AD469" s="180"/>
      <c r="AE469" s="180"/>
      <c r="AF469" s="180"/>
      <c r="AG469" s="180"/>
      <c r="AH469" s="180"/>
      <c r="AI469" s="180"/>
      <c r="AJ469" s="180"/>
      <c r="AK469" s="180"/>
      <c r="AL469" s="180"/>
      <c r="AM469" s="180"/>
      <c r="AN469" s="180"/>
      <c r="AO469" s="180"/>
      <c r="AP469" s="180"/>
      <c r="AQ469" s="180"/>
      <c r="AR469" s="180"/>
      <c r="AS469" s="180"/>
      <c r="AT469" s="180"/>
      <c r="AU469" s="180"/>
      <c r="AV469" s="180"/>
      <c r="AW469" s="180"/>
      <c r="AX469" s="180"/>
      <c r="AY469" s="180"/>
      <c r="AZ469" s="1469"/>
      <c r="BA469" s="1469"/>
      <c r="BB469" s="1478"/>
      <c r="CI469" s="1478"/>
      <c r="CJ469" s="1478"/>
      <c r="CK469" s="1478"/>
      <c r="CL469" s="1478"/>
      <c r="CM469" s="1478"/>
      <c r="CN469" s="1478"/>
    </row>
    <row r="470" spans="1:92" x14ac:dyDescent="0.2">
      <c r="A470" s="180"/>
      <c r="B470" s="1478"/>
      <c r="C470" s="1478"/>
      <c r="D470" s="1478"/>
      <c r="E470" s="1481"/>
      <c r="F470" s="1481"/>
      <c r="G470" s="1478"/>
      <c r="H470" s="1478"/>
      <c r="I470" s="1478"/>
      <c r="J470" s="1478"/>
      <c r="K470" s="1478"/>
      <c r="L470" s="1478"/>
      <c r="M470" s="1478"/>
      <c r="N470" s="180"/>
      <c r="O470" s="180"/>
      <c r="P470" s="180"/>
      <c r="Q470" s="1469"/>
      <c r="R470" s="180"/>
      <c r="S470" s="180"/>
      <c r="T470" s="180"/>
      <c r="U470" s="180"/>
      <c r="V470" s="180"/>
      <c r="W470" s="180"/>
      <c r="X470" s="180"/>
      <c r="Y470" s="180"/>
      <c r="Z470" s="180"/>
      <c r="AA470" s="180"/>
      <c r="AB470" s="180"/>
      <c r="AC470" s="180"/>
      <c r="AD470" s="180"/>
      <c r="AE470" s="180"/>
      <c r="AF470" s="180"/>
      <c r="AG470" s="180"/>
      <c r="AH470" s="180"/>
      <c r="AI470" s="180"/>
      <c r="AJ470" s="180"/>
      <c r="AK470" s="180"/>
      <c r="AL470" s="180"/>
      <c r="AM470" s="180"/>
      <c r="AN470" s="180"/>
      <c r="AO470" s="180"/>
      <c r="AP470" s="180"/>
      <c r="AQ470" s="180"/>
      <c r="AR470" s="180"/>
      <c r="AS470" s="180"/>
      <c r="AT470" s="180"/>
      <c r="AU470" s="180"/>
      <c r="AV470" s="180"/>
      <c r="AW470" s="180"/>
      <c r="AX470" s="180"/>
      <c r="AY470" s="180"/>
      <c r="AZ470" s="1469"/>
      <c r="BA470" s="1469"/>
      <c r="BB470" s="1478"/>
      <c r="CI470" s="1478"/>
      <c r="CJ470" s="1478"/>
      <c r="CK470" s="1478"/>
      <c r="CL470" s="1478"/>
      <c r="CM470" s="1478"/>
      <c r="CN470" s="1478"/>
    </row>
    <row r="471" spans="1:92" x14ac:dyDescent="0.2">
      <c r="A471" s="180"/>
      <c r="B471" s="1478"/>
      <c r="C471" s="1478"/>
      <c r="D471" s="1478"/>
      <c r="E471" s="1481"/>
      <c r="F471" s="1481"/>
      <c r="G471" s="1478"/>
      <c r="H471" s="1478"/>
      <c r="I471" s="1478"/>
      <c r="J471" s="1478"/>
      <c r="K471" s="1478"/>
      <c r="L471" s="1478"/>
      <c r="M471" s="1478"/>
      <c r="N471" s="180"/>
      <c r="O471" s="180"/>
      <c r="P471" s="180"/>
      <c r="Q471" s="1469"/>
      <c r="R471" s="180"/>
      <c r="S471" s="180"/>
      <c r="T471" s="180"/>
      <c r="U471" s="180"/>
      <c r="V471" s="180"/>
      <c r="W471" s="180"/>
      <c r="X471" s="180"/>
      <c r="Y471" s="180"/>
      <c r="Z471" s="180"/>
      <c r="AA471" s="180"/>
      <c r="AB471" s="180"/>
      <c r="AC471" s="180"/>
      <c r="AD471" s="180"/>
      <c r="AE471" s="180"/>
      <c r="AF471" s="180"/>
      <c r="AG471" s="180"/>
      <c r="AH471" s="180"/>
      <c r="AI471" s="180"/>
      <c r="AJ471" s="180"/>
      <c r="AK471" s="180"/>
      <c r="AL471" s="180"/>
      <c r="AM471" s="180"/>
      <c r="AN471" s="180"/>
      <c r="AO471" s="180"/>
      <c r="AP471" s="180"/>
      <c r="AQ471" s="180"/>
      <c r="AR471" s="180"/>
      <c r="AS471" s="180"/>
      <c r="AT471" s="180"/>
      <c r="AU471" s="180"/>
      <c r="AV471" s="180"/>
      <c r="AW471" s="180"/>
      <c r="AX471" s="180"/>
      <c r="AY471" s="180"/>
      <c r="AZ471" s="1469"/>
      <c r="BA471" s="1469"/>
      <c r="BB471" s="1478"/>
      <c r="CI471" s="1478"/>
      <c r="CJ471" s="1478"/>
      <c r="CK471" s="1478"/>
      <c r="CL471" s="1478"/>
      <c r="CM471" s="1478"/>
      <c r="CN471" s="1478"/>
    </row>
    <row r="472" spans="1:92" x14ac:dyDescent="0.2">
      <c r="A472" s="180"/>
      <c r="B472" s="1478"/>
      <c r="C472" s="1478"/>
      <c r="D472" s="1478"/>
      <c r="E472" s="1481"/>
      <c r="F472" s="1481"/>
      <c r="G472" s="1478"/>
      <c r="H472" s="1478"/>
      <c r="I472" s="1478"/>
      <c r="J472" s="1478"/>
      <c r="K472" s="1478"/>
      <c r="L472" s="1478"/>
      <c r="M472" s="1478"/>
      <c r="N472" s="180"/>
      <c r="O472" s="180"/>
      <c r="P472" s="180"/>
      <c r="Q472" s="1469"/>
      <c r="R472" s="180"/>
      <c r="S472" s="180"/>
      <c r="T472" s="180"/>
      <c r="U472" s="180"/>
      <c r="V472" s="180"/>
      <c r="W472" s="180"/>
      <c r="X472" s="180"/>
      <c r="Y472" s="180"/>
      <c r="Z472" s="180"/>
      <c r="AA472" s="180"/>
      <c r="AB472" s="180"/>
      <c r="AC472" s="180"/>
      <c r="AD472" s="180"/>
      <c r="AE472" s="180"/>
      <c r="AF472" s="180"/>
      <c r="AG472" s="180"/>
      <c r="AH472" s="180"/>
      <c r="AI472" s="180"/>
      <c r="AJ472" s="180"/>
      <c r="AK472" s="180"/>
      <c r="AL472" s="180"/>
      <c r="AM472" s="180"/>
      <c r="AN472" s="180"/>
      <c r="AO472" s="180"/>
      <c r="AP472" s="180"/>
      <c r="AQ472" s="180"/>
      <c r="AR472" s="180"/>
      <c r="AS472" s="180"/>
      <c r="AT472" s="180"/>
      <c r="AU472" s="180"/>
      <c r="AV472" s="180"/>
      <c r="AW472" s="180"/>
      <c r="AX472" s="180"/>
      <c r="AY472" s="180"/>
      <c r="AZ472" s="1469"/>
      <c r="BA472" s="1469"/>
      <c r="BB472" s="1478"/>
      <c r="CI472" s="1478"/>
      <c r="CJ472" s="1478"/>
      <c r="CK472" s="1478"/>
      <c r="CL472" s="1478"/>
      <c r="CM472" s="1478"/>
      <c r="CN472" s="1478"/>
    </row>
    <row r="473" spans="1:92" x14ac:dyDescent="0.2">
      <c r="A473" s="180"/>
      <c r="B473" s="1478"/>
      <c r="C473" s="1478"/>
      <c r="D473" s="1478"/>
      <c r="E473" s="1481"/>
      <c r="F473" s="1481"/>
      <c r="G473" s="1478"/>
      <c r="H473" s="1478"/>
      <c r="I473" s="1478"/>
      <c r="J473" s="1478"/>
      <c r="K473" s="1478"/>
      <c r="L473" s="1478"/>
      <c r="M473" s="1478"/>
      <c r="N473" s="180"/>
      <c r="O473" s="180"/>
      <c r="P473" s="180"/>
      <c r="Q473" s="1469"/>
      <c r="R473" s="180"/>
      <c r="S473" s="180"/>
      <c r="T473" s="180"/>
      <c r="U473" s="180"/>
      <c r="V473" s="180"/>
      <c r="W473" s="180"/>
      <c r="X473" s="180"/>
      <c r="Y473" s="180"/>
      <c r="Z473" s="180"/>
      <c r="AA473" s="180"/>
      <c r="AB473" s="180"/>
      <c r="AC473" s="180"/>
      <c r="AD473" s="180"/>
      <c r="AE473" s="180"/>
      <c r="AF473" s="180"/>
      <c r="AG473" s="180"/>
      <c r="AH473" s="180"/>
      <c r="AI473" s="180"/>
      <c r="AJ473" s="180"/>
      <c r="AK473" s="180"/>
      <c r="AL473" s="180"/>
      <c r="AM473" s="180"/>
      <c r="AN473" s="180"/>
      <c r="AO473" s="180"/>
      <c r="AP473" s="180"/>
      <c r="AQ473" s="180"/>
      <c r="AR473" s="180"/>
      <c r="AS473" s="180"/>
      <c r="AT473" s="180"/>
      <c r="AU473" s="180"/>
      <c r="AV473" s="180"/>
      <c r="AW473" s="180"/>
      <c r="AX473" s="180"/>
      <c r="AY473" s="180"/>
      <c r="AZ473" s="1469"/>
      <c r="BA473" s="1469"/>
      <c r="BB473" s="1478"/>
      <c r="CI473" s="1478"/>
      <c r="CJ473" s="1478"/>
      <c r="CK473" s="1478"/>
      <c r="CL473" s="1478"/>
      <c r="CM473" s="1478"/>
      <c r="CN473" s="1478"/>
    </row>
    <row r="474" spans="1:92" x14ac:dyDescent="0.2">
      <c r="A474" s="180"/>
      <c r="B474" s="1478"/>
      <c r="C474" s="1478"/>
      <c r="D474" s="1478"/>
      <c r="E474" s="1481"/>
      <c r="F474" s="1481"/>
      <c r="G474" s="1478"/>
      <c r="H474" s="1478"/>
      <c r="I474" s="1478"/>
      <c r="J474" s="1478"/>
      <c r="K474" s="1478"/>
      <c r="L474" s="1478"/>
      <c r="M474" s="1478"/>
      <c r="N474" s="180"/>
      <c r="O474" s="180"/>
      <c r="P474" s="180"/>
      <c r="Q474" s="1469"/>
      <c r="R474" s="180"/>
      <c r="S474" s="180"/>
      <c r="T474" s="180"/>
      <c r="U474" s="180"/>
      <c r="V474" s="180"/>
      <c r="W474" s="180"/>
      <c r="X474" s="180"/>
      <c r="Y474" s="180"/>
      <c r="Z474" s="180"/>
      <c r="AA474" s="180"/>
      <c r="AB474" s="180"/>
      <c r="AC474" s="180"/>
      <c r="AD474" s="180"/>
      <c r="AE474" s="180"/>
      <c r="AF474" s="180"/>
      <c r="AG474" s="180"/>
      <c r="AH474" s="180"/>
      <c r="AI474" s="180"/>
      <c r="AJ474" s="180"/>
      <c r="AK474" s="180"/>
      <c r="AL474" s="180"/>
      <c r="AM474" s="180"/>
      <c r="AN474" s="180"/>
      <c r="AO474" s="180"/>
      <c r="AP474" s="180"/>
      <c r="AQ474" s="180"/>
      <c r="AR474" s="180"/>
      <c r="AS474" s="180"/>
      <c r="AT474" s="180"/>
      <c r="AU474" s="180"/>
      <c r="AV474" s="180"/>
      <c r="AW474" s="180"/>
      <c r="AX474" s="180"/>
      <c r="AY474" s="180"/>
      <c r="AZ474" s="1469"/>
      <c r="BA474" s="1469"/>
      <c r="BB474" s="1478"/>
      <c r="CI474" s="1478"/>
      <c r="CJ474" s="1478"/>
      <c r="CK474" s="1478"/>
      <c r="CL474" s="1478"/>
      <c r="CM474" s="1478"/>
      <c r="CN474" s="1478"/>
    </row>
  </sheetData>
  <sheetProtection algorithmName="SHA-512" hashValue="AP2AKdJ0xNXVXgivGc/QUxga8LDWc74MFOvlUDXGbwCDOEee6eyWX1BtWKkMANlgG48G9sbddBu3v4D5zm9G0A==" saltValue="V35D2C/YRpFpiIrlKCT5CQ==" spinCount="100000" sheet="1" objects="1" scenarios="1" formatColumns="0" formatRows="0"/>
  <conditionalFormatting sqref="C3">
    <cfRule type="cellIs" dxfId="18" priority="1" operator="equal">
      <formula>0</formula>
    </cfRule>
  </conditionalFormatting>
  <dataValidations count="1">
    <dataValidation type="decimal" operator="greaterThan" allowBlank="1" showInputMessage="1" showErrorMessage="1" errorTitle="Minimum Amounts" error="Enter the proposed minimum amount for each category or sub-category." sqref="H60:H68 J60:J68 J53:J58 H53:H58 F53:F58 F60:F68" xr:uid="{00000000-0002-0000-0B00-000000000000}">
      <formula1>0</formula1>
    </dataValidation>
  </dataValidations>
  <pageMargins left="0.7" right="0.7" top="0.75" bottom="0.75" header="0.3" footer="0.3"/>
  <pageSetup paperSize="9" scale="62" orientation="landscape" r:id="rId1"/>
  <rowBreaks count="2" manualBreakCount="2">
    <brk id="71" max="49" man="1"/>
    <brk id="337" max="49" man="1"/>
  </rowBreaks>
  <colBreaks count="1" manualBreakCount="1">
    <brk id="1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B474"/>
  <sheetViews>
    <sheetView zoomScaleNormal="100" workbookViewId="0"/>
  </sheetViews>
  <sheetFormatPr defaultColWidth="9.140625" defaultRowHeight="12" outlineLevelCol="1" x14ac:dyDescent="0.2"/>
  <cols>
    <col min="1" max="1" width="2.42578125" style="88" customWidth="1"/>
    <col min="2" max="2" width="2.85546875" style="196" customWidth="1"/>
    <col min="3" max="3" width="12.42578125" style="188" customWidth="1"/>
    <col min="4" max="4" width="26.140625" style="188" customWidth="1"/>
    <col min="5" max="6" width="12.7109375" style="90" customWidth="1"/>
    <col min="7" max="12" width="12.7109375" style="188" customWidth="1"/>
    <col min="13" max="13" width="3.85546875" style="188" customWidth="1"/>
    <col min="14" max="14" width="3.7109375" style="88" hidden="1" customWidth="1" outlineLevel="1"/>
    <col min="15" max="15" width="14" style="88" hidden="1" customWidth="1" outlineLevel="1"/>
    <col min="16" max="16" width="8" style="88" hidden="1" customWidth="1" outlineLevel="1"/>
    <col min="17" max="17" width="7" style="1354" customWidth="1" collapsed="1"/>
    <col min="18" max="18" width="2.140625" style="88" customWidth="1"/>
    <col min="19" max="19" width="8.140625" style="88" customWidth="1"/>
    <col min="20" max="23" width="7.85546875" style="88" bestFit="1" customWidth="1"/>
    <col min="24" max="25" width="7.42578125" style="88" customWidth="1"/>
    <col min="26" max="26" width="1.140625" style="88" customWidth="1"/>
    <col min="27" max="27" width="7.42578125" style="88" customWidth="1"/>
    <col min="28" max="28" width="9.42578125" style="88" customWidth="1"/>
    <col min="29" max="29" width="8.42578125" style="88" customWidth="1"/>
    <col min="30" max="31" width="7.42578125" style="88" customWidth="1"/>
    <col min="32" max="32" width="8.5703125" style="88" bestFit="1" customWidth="1"/>
    <col min="33" max="33" width="7.42578125" style="88" customWidth="1"/>
    <col min="34" max="34" width="1.140625" style="88" customWidth="1"/>
    <col min="35" max="41" width="8.7109375" style="88" customWidth="1"/>
    <col min="42" max="42" width="1.42578125" style="88" customWidth="1"/>
    <col min="43" max="43" width="9.140625" style="88" customWidth="1"/>
    <col min="44" max="44" width="10.140625" style="88" customWidth="1"/>
    <col min="45" max="49" width="7.42578125" style="88" customWidth="1"/>
    <col min="50" max="50" width="1.140625" style="88" customWidth="1"/>
    <col min="51" max="51" width="7.42578125" style="88" customWidth="1"/>
    <col min="52" max="52" width="9.140625" style="86"/>
    <col min="53" max="53" width="9.140625" style="1354"/>
    <col min="54" max="16384" width="9.140625" style="188"/>
  </cols>
  <sheetData>
    <row r="1" spans="1:54" s="196" customFormat="1" ht="12.75" thickBot="1" x14ac:dyDescent="0.25">
      <c r="A1" s="183"/>
      <c r="B1" s="101"/>
      <c r="C1" s="101"/>
      <c r="D1" s="101"/>
      <c r="E1" s="219"/>
      <c r="F1" s="219"/>
      <c r="G1" s="101"/>
      <c r="H1" s="101"/>
      <c r="I1" s="101"/>
      <c r="J1" s="101"/>
      <c r="K1" s="101"/>
      <c r="L1" s="101"/>
      <c r="M1" s="101"/>
      <c r="N1" s="183"/>
      <c r="O1" s="183"/>
      <c r="P1" s="183"/>
      <c r="Q1" s="10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03"/>
      <c r="BA1" s="103"/>
      <c r="BB1" s="103"/>
    </row>
    <row r="2" spans="1:54" s="246" customFormat="1" ht="15" x14ac:dyDescent="0.2">
      <c r="A2" s="183"/>
      <c r="B2" s="322"/>
      <c r="C2" s="323"/>
      <c r="D2" s="323"/>
      <c r="E2" s="829"/>
      <c r="F2" s="829"/>
      <c r="G2" s="323"/>
      <c r="H2" s="323"/>
      <c r="I2" s="323"/>
      <c r="J2" s="323"/>
      <c r="K2" s="323"/>
      <c r="L2" s="323"/>
      <c r="M2" s="324"/>
      <c r="N2" s="116"/>
      <c r="O2" s="116"/>
      <c r="P2" s="116"/>
      <c r="Q2" s="207"/>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207"/>
      <c r="BA2" s="207"/>
      <c r="BB2" s="207"/>
    </row>
    <row r="3" spans="1:54" s="246" customFormat="1" ht="15" x14ac:dyDescent="0.2">
      <c r="A3" s="183"/>
      <c r="B3" s="325"/>
      <c r="C3" s="994" t="str">
        <f>'WK2 - Notional General Income'!$C$3</f>
        <v>Central Coast Council</v>
      </c>
      <c r="D3" s="339"/>
      <c r="E3" s="830" t="s">
        <v>858</v>
      </c>
      <c r="F3" s="1435" t="str">
        <f>G5</f>
        <v>.</v>
      </c>
      <c r="G3" s="340"/>
      <c r="H3" s="285"/>
      <c r="I3" s="285"/>
      <c r="J3" s="285"/>
      <c r="K3" s="285"/>
      <c r="L3" s="285"/>
      <c r="M3" s="326"/>
      <c r="N3" s="285"/>
      <c r="O3" s="285"/>
      <c r="P3" s="285"/>
      <c r="Q3" s="207"/>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07"/>
      <c r="BA3" s="207"/>
      <c r="BB3" s="207"/>
    </row>
    <row r="4" spans="1:54" s="246" customFormat="1" ht="15" x14ac:dyDescent="0.2">
      <c r="A4" s="183"/>
      <c r="B4" s="325"/>
      <c r="C4" s="116"/>
      <c r="D4" s="116"/>
      <c r="E4" s="223"/>
      <c r="F4" s="223"/>
      <c r="G4" s="116"/>
      <c r="H4" s="116"/>
      <c r="I4" s="116"/>
      <c r="J4" s="116"/>
      <c r="K4" s="207"/>
      <c r="L4" s="116"/>
      <c r="M4" s="327"/>
      <c r="N4" s="116"/>
      <c r="O4" s="116"/>
      <c r="P4" s="116"/>
      <c r="Q4" s="207"/>
      <c r="R4" s="116"/>
      <c r="S4" s="116"/>
      <c r="T4" s="285"/>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207"/>
      <c r="BA4" s="207"/>
      <c r="BB4" s="207"/>
    </row>
    <row r="5" spans="1:54" s="246" customFormat="1" ht="15.75" x14ac:dyDescent="0.25">
      <c r="A5" s="191"/>
      <c r="B5" s="328"/>
      <c r="C5" s="191"/>
      <c r="D5" s="111"/>
      <c r="E5" s="831"/>
      <c r="F5" s="831" t="s">
        <v>214</v>
      </c>
      <c r="G5" s="1436" t="str">
        <f>'WK1 - Identification'!$E$20</f>
        <v>.</v>
      </c>
      <c r="H5" s="111"/>
      <c r="I5" s="111"/>
      <c r="J5" s="111"/>
      <c r="K5" s="207"/>
      <c r="L5" s="111"/>
      <c r="M5" s="329"/>
      <c r="N5" s="165"/>
      <c r="O5" s="165"/>
      <c r="P5" s="165"/>
      <c r="Q5" s="207"/>
      <c r="R5" s="165"/>
      <c r="S5" s="165"/>
      <c r="T5" s="285"/>
      <c r="U5" s="165"/>
      <c r="V5" s="165"/>
      <c r="W5" s="165"/>
      <c r="X5" s="165"/>
      <c r="Y5" s="165"/>
      <c r="Z5" s="165"/>
      <c r="AA5" s="165"/>
      <c r="AB5" s="165"/>
      <c r="AC5" s="165"/>
      <c r="AD5" s="165"/>
      <c r="AE5" s="165"/>
      <c r="AF5" s="165"/>
      <c r="AG5" s="165"/>
      <c r="AH5" s="165"/>
      <c r="AI5" s="165"/>
      <c r="AJ5" s="165"/>
      <c r="AK5" s="165"/>
      <c r="AL5" s="165"/>
      <c r="AM5" s="165"/>
      <c r="AN5" s="165"/>
      <c r="AO5" s="165"/>
      <c r="AP5" s="165"/>
      <c r="AQ5" s="165"/>
      <c r="AR5" s="165"/>
      <c r="AS5" s="165"/>
      <c r="AT5" s="165"/>
      <c r="AU5" s="165"/>
      <c r="AV5" s="165"/>
      <c r="AW5" s="165"/>
      <c r="AX5" s="165"/>
      <c r="AY5" s="165"/>
      <c r="AZ5" s="207"/>
      <c r="BA5" s="207"/>
      <c r="BB5" s="207"/>
    </row>
    <row r="6" spans="1:54" s="246" customFormat="1" ht="15" x14ac:dyDescent="0.2">
      <c r="A6" s="191"/>
      <c r="B6" s="328"/>
      <c r="C6" s="164"/>
      <c r="D6" s="164"/>
      <c r="E6" s="832"/>
      <c r="F6" s="832"/>
      <c r="G6" s="164"/>
      <c r="H6" s="164"/>
      <c r="I6" s="164"/>
      <c r="J6" s="164"/>
      <c r="K6" s="164"/>
      <c r="L6" s="164"/>
      <c r="M6" s="330"/>
      <c r="N6" s="164"/>
      <c r="O6" s="164"/>
      <c r="P6" s="164"/>
      <c r="Q6" s="207"/>
      <c r="R6" s="164"/>
      <c r="S6" s="164"/>
      <c r="T6" s="164"/>
      <c r="U6" s="164"/>
      <c r="V6" s="164"/>
      <c r="W6" s="164"/>
      <c r="X6" s="207"/>
      <c r="Y6" s="164"/>
      <c r="Z6" s="164"/>
      <c r="AA6" s="164"/>
      <c r="AB6" s="164"/>
      <c r="AC6" s="164"/>
      <c r="AD6" s="164"/>
      <c r="AE6" s="164"/>
      <c r="AF6" s="164"/>
      <c r="AG6" s="164"/>
      <c r="AH6" s="164"/>
      <c r="AI6" s="164"/>
      <c r="AJ6" s="164"/>
      <c r="AK6" s="164"/>
      <c r="AL6" s="164"/>
      <c r="AM6" s="164"/>
      <c r="AN6" s="164"/>
      <c r="AO6" s="164"/>
      <c r="AP6" s="164"/>
      <c r="AQ6" s="164"/>
      <c r="AR6" s="164"/>
      <c r="AS6" s="164"/>
      <c r="AT6" s="164"/>
      <c r="AU6" s="164"/>
      <c r="AV6" s="164"/>
      <c r="AW6" s="164"/>
      <c r="AX6" s="164"/>
      <c r="AY6" s="164"/>
      <c r="AZ6" s="207"/>
      <c r="BA6" s="207"/>
      <c r="BB6" s="207"/>
    </row>
    <row r="7" spans="1:54" s="246" customFormat="1" ht="15.75" x14ac:dyDescent="0.25">
      <c r="A7" s="191"/>
      <c r="B7" s="328"/>
      <c r="C7" s="164"/>
      <c r="D7" s="164"/>
      <c r="E7" s="832"/>
      <c r="F7" s="181" t="s">
        <v>210</v>
      </c>
      <c r="G7" s="164"/>
      <c r="H7" s="164"/>
      <c r="I7" s="164"/>
      <c r="J7" s="164"/>
      <c r="L7" s="164"/>
      <c r="M7" s="330"/>
      <c r="N7" s="164"/>
      <c r="O7" s="164"/>
      <c r="P7" s="164"/>
      <c r="Q7" s="207"/>
      <c r="R7" s="164"/>
      <c r="S7" s="164"/>
      <c r="T7" s="164"/>
      <c r="U7" s="164"/>
      <c r="V7" s="164"/>
      <c r="W7" s="164"/>
      <c r="X7" s="164"/>
      <c r="Y7" s="164"/>
      <c r="Z7" s="164"/>
      <c r="AA7" s="164"/>
      <c r="AB7" s="164"/>
      <c r="AC7" s="164"/>
      <c r="AD7" s="164"/>
      <c r="AE7" s="164"/>
      <c r="AF7" s="164"/>
      <c r="AG7" s="164"/>
      <c r="AH7" s="164"/>
      <c r="AI7" s="164"/>
      <c r="AJ7" s="164"/>
      <c r="AK7" s="164"/>
      <c r="AL7" s="164"/>
      <c r="AM7" s="164"/>
      <c r="AN7" s="164"/>
      <c r="AO7" s="164"/>
      <c r="AP7" s="164"/>
      <c r="AQ7" s="164"/>
      <c r="AR7" s="207"/>
      <c r="AS7" s="164"/>
      <c r="AT7" s="164"/>
      <c r="AU7" s="164"/>
      <c r="AV7" s="164"/>
      <c r="AW7" s="164"/>
      <c r="AX7" s="164"/>
      <c r="AY7" s="164"/>
      <c r="AZ7" s="207"/>
      <c r="BA7" s="207"/>
      <c r="BB7" s="207"/>
    </row>
    <row r="8" spans="1:54" s="246" customFormat="1" ht="22.5" customHeight="1" x14ac:dyDescent="0.25">
      <c r="A8" s="191"/>
      <c r="B8" s="328"/>
      <c r="C8" s="181"/>
      <c r="D8" s="164"/>
      <c r="E8" s="832"/>
      <c r="F8" s="250" t="s">
        <v>362</v>
      </c>
      <c r="G8" s="165"/>
      <c r="H8" s="165"/>
      <c r="I8" s="165"/>
      <c r="J8" s="142"/>
      <c r="K8" s="285"/>
      <c r="L8" s="164"/>
      <c r="M8" s="330"/>
      <c r="N8" s="164"/>
      <c r="O8" s="164"/>
      <c r="P8" s="164"/>
      <c r="Q8" s="207"/>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c r="AZ8" s="207"/>
      <c r="BA8" s="207"/>
      <c r="BB8" s="207"/>
    </row>
    <row r="9" spans="1:54" s="246" customFormat="1" ht="9.75" customHeight="1" x14ac:dyDescent="0.2">
      <c r="A9" s="183"/>
      <c r="B9" s="325"/>
      <c r="C9" s="183"/>
      <c r="D9" s="216"/>
      <c r="E9" s="143"/>
      <c r="F9" s="216"/>
      <c r="G9" s="216"/>
      <c r="H9" s="216"/>
      <c r="I9" s="216"/>
      <c r="J9" s="216"/>
      <c r="K9" s="216"/>
      <c r="L9" s="216"/>
      <c r="M9" s="331"/>
      <c r="N9" s="216"/>
      <c r="O9" s="216"/>
      <c r="P9" s="216"/>
      <c r="Q9" s="207"/>
      <c r="R9" s="216"/>
      <c r="S9" s="216"/>
      <c r="T9" s="216"/>
      <c r="U9" s="216"/>
      <c r="V9" s="216"/>
      <c r="W9" s="216"/>
      <c r="X9" s="216"/>
      <c r="Y9" s="216"/>
      <c r="Z9" s="216"/>
      <c r="AA9" s="216"/>
      <c r="AB9" s="216"/>
      <c r="AC9" s="216"/>
      <c r="AD9" s="216"/>
      <c r="AE9" s="216"/>
      <c r="AF9" s="216"/>
      <c r="AG9" s="216"/>
      <c r="AH9" s="216"/>
      <c r="AI9" s="216"/>
      <c r="AJ9" s="216"/>
      <c r="AK9" s="216"/>
      <c r="AL9" s="216"/>
      <c r="AM9" s="216"/>
      <c r="AN9" s="216"/>
      <c r="AO9" s="216"/>
      <c r="AP9" s="216"/>
      <c r="AQ9" s="216"/>
      <c r="AR9" s="216"/>
      <c r="AS9" s="216"/>
      <c r="AT9" s="216"/>
      <c r="AU9" s="216"/>
      <c r="AV9" s="216"/>
      <c r="AW9" s="216"/>
      <c r="AX9" s="216"/>
      <c r="AY9" s="216"/>
      <c r="AZ9" s="207"/>
      <c r="BA9" s="207"/>
      <c r="BB9" s="207"/>
    </row>
    <row r="10" spans="1:54" s="246" customFormat="1" ht="15.75" customHeight="1" x14ac:dyDescent="0.2">
      <c r="A10" s="183"/>
      <c r="B10" s="325"/>
      <c r="C10" s="183"/>
      <c r="D10" s="116" t="s">
        <v>514</v>
      </c>
      <c r="E10" s="143"/>
      <c r="F10" s="216"/>
      <c r="G10" s="216"/>
      <c r="H10" s="216"/>
      <c r="I10" s="216"/>
      <c r="J10" s="216"/>
      <c r="K10" s="216"/>
      <c r="L10" s="216"/>
      <c r="M10" s="331"/>
      <c r="N10" s="116"/>
      <c r="O10" s="116"/>
      <c r="P10" s="116"/>
      <c r="Q10" s="207"/>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c r="AT10" s="116"/>
      <c r="AU10" s="116"/>
      <c r="AV10" s="116"/>
      <c r="AW10" s="116"/>
      <c r="AX10" s="116"/>
      <c r="AY10" s="116"/>
      <c r="AZ10" s="207"/>
      <c r="BA10" s="207"/>
      <c r="BB10" s="207"/>
    </row>
    <row r="11" spans="1:54" s="246" customFormat="1" ht="15.75" customHeight="1" x14ac:dyDescent="0.2">
      <c r="A11" s="183"/>
      <c r="B11" s="325"/>
      <c r="C11" s="183"/>
      <c r="D11" s="116" t="s">
        <v>515</v>
      </c>
      <c r="E11" s="143"/>
      <c r="F11" s="216"/>
      <c r="G11" s="216"/>
      <c r="H11" s="216"/>
      <c r="I11" s="216"/>
      <c r="J11" s="216"/>
      <c r="K11" s="216"/>
      <c r="L11" s="216"/>
      <c r="M11" s="331"/>
      <c r="N11" s="116"/>
      <c r="O11" s="116"/>
      <c r="P11" s="116"/>
      <c r="Q11" s="207"/>
      <c r="R11" s="116"/>
      <c r="S11" s="116"/>
      <c r="T11" s="116"/>
      <c r="U11" s="116"/>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c r="AT11" s="116"/>
      <c r="AU11" s="116"/>
      <c r="AV11" s="116"/>
      <c r="AW11" s="116"/>
      <c r="AX11" s="116"/>
      <c r="AY11" s="116"/>
      <c r="AZ11" s="207"/>
      <c r="BA11" s="207"/>
      <c r="BB11" s="207"/>
    </row>
    <row r="12" spans="1:54" s="246" customFormat="1" ht="15.75" customHeight="1" x14ac:dyDescent="0.2">
      <c r="A12" s="183"/>
      <c r="B12" s="325"/>
      <c r="C12" s="183"/>
      <c r="D12" s="116" t="s">
        <v>516</v>
      </c>
      <c r="E12" s="143"/>
      <c r="F12" s="216"/>
      <c r="G12" s="216"/>
      <c r="H12" s="216"/>
      <c r="I12" s="216"/>
      <c r="J12" s="216"/>
      <c r="K12" s="216"/>
      <c r="L12" s="216"/>
      <c r="M12" s="331"/>
      <c r="N12" s="116"/>
      <c r="O12" s="116"/>
      <c r="P12" s="116"/>
      <c r="Q12" s="207"/>
      <c r="R12" s="116"/>
      <c r="S12" s="116"/>
      <c r="T12" s="116"/>
      <c r="U12" s="116"/>
      <c r="V12" s="116"/>
      <c r="W12" s="116"/>
      <c r="X12" s="116"/>
      <c r="Y12" s="116"/>
      <c r="Z12" s="116"/>
      <c r="AA12" s="116"/>
      <c r="AB12" s="116"/>
      <c r="AC12" s="116"/>
      <c r="AD12" s="116"/>
      <c r="AE12" s="116"/>
      <c r="AF12" s="116"/>
      <c r="AG12" s="116"/>
      <c r="AH12" s="116"/>
      <c r="AI12" s="116"/>
      <c r="AJ12" s="116"/>
      <c r="AK12" s="116"/>
      <c r="AL12" s="116"/>
      <c r="AM12" s="116"/>
      <c r="AN12" s="116"/>
      <c r="AO12" s="116"/>
      <c r="AP12" s="116"/>
      <c r="AQ12" s="116"/>
      <c r="AR12" s="116"/>
      <c r="AS12" s="116"/>
      <c r="AT12" s="116"/>
      <c r="AU12" s="116"/>
      <c r="AV12" s="116"/>
      <c r="AW12" s="116"/>
      <c r="AX12" s="116"/>
      <c r="AY12" s="116"/>
      <c r="AZ12" s="207"/>
      <c r="BA12" s="207"/>
      <c r="BB12" s="207"/>
    </row>
    <row r="13" spans="1:54" s="246" customFormat="1" ht="15.75" customHeight="1" x14ac:dyDescent="0.2">
      <c r="A13" s="183"/>
      <c r="B13" s="325"/>
      <c r="C13" s="183"/>
      <c r="D13" s="116" t="s">
        <v>517</v>
      </c>
      <c r="E13" s="143"/>
      <c r="F13" s="216"/>
      <c r="G13" s="216"/>
      <c r="H13" s="216"/>
      <c r="I13" s="216"/>
      <c r="J13" s="216"/>
      <c r="K13" s="216"/>
      <c r="L13" s="216"/>
      <c r="M13" s="331"/>
      <c r="N13" s="116"/>
      <c r="O13" s="116"/>
      <c r="P13" s="116"/>
      <c r="Q13" s="207"/>
      <c r="R13" s="116"/>
      <c r="S13" s="116"/>
      <c r="T13" s="116"/>
      <c r="U13" s="116"/>
      <c r="V13" s="116"/>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c r="AT13" s="116"/>
      <c r="AU13" s="116"/>
      <c r="AV13" s="116"/>
      <c r="AW13" s="116"/>
      <c r="AX13" s="116"/>
      <c r="AY13" s="116"/>
      <c r="AZ13" s="207"/>
      <c r="BA13" s="207"/>
      <c r="BB13" s="207"/>
    </row>
    <row r="14" spans="1:54" s="196" customFormat="1" ht="15.75" customHeight="1" x14ac:dyDescent="0.2">
      <c r="A14" s="183"/>
      <c r="B14" s="325"/>
      <c r="C14" s="183"/>
      <c r="D14" s="258" t="s">
        <v>513</v>
      </c>
      <c r="E14" s="143"/>
      <c r="F14" s="216"/>
      <c r="G14" s="216"/>
      <c r="H14" s="216"/>
      <c r="I14" s="216"/>
      <c r="J14" s="216"/>
      <c r="K14" s="216"/>
      <c r="L14" s="216"/>
      <c r="M14" s="331"/>
      <c r="N14" s="116"/>
      <c r="O14" s="116"/>
      <c r="P14" s="116"/>
      <c r="Q14" s="207"/>
      <c r="R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03"/>
      <c r="BA14" s="103"/>
      <c r="BB14" s="103"/>
    </row>
    <row r="15" spans="1:54" s="196" customFormat="1" ht="8.25" customHeight="1" x14ac:dyDescent="0.2">
      <c r="A15" s="183"/>
      <c r="B15" s="325"/>
      <c r="C15" s="116"/>
      <c r="D15" s="116"/>
      <c r="E15" s="223"/>
      <c r="F15" s="112"/>
      <c r="G15" s="116"/>
      <c r="H15" s="116"/>
      <c r="I15" s="116"/>
      <c r="J15" s="116"/>
      <c r="K15" s="116"/>
      <c r="L15" s="116"/>
      <c r="M15" s="327"/>
      <c r="N15" s="116"/>
      <c r="O15" s="116"/>
      <c r="P15" s="116"/>
      <c r="Q15" s="103"/>
      <c r="R15" s="116"/>
      <c r="S15" s="116"/>
      <c r="T15" s="116"/>
      <c r="U15" s="116"/>
      <c r="V15" s="1478"/>
      <c r="W15" s="116"/>
      <c r="X15" s="116"/>
      <c r="Y15" s="116"/>
      <c r="Z15" s="116"/>
      <c r="AA15" s="116"/>
      <c r="AB15" s="116"/>
      <c r="AC15" s="116"/>
      <c r="AD15" s="116"/>
      <c r="AE15" s="116"/>
      <c r="AF15" s="116"/>
      <c r="AG15" s="116"/>
      <c r="AH15" s="116"/>
      <c r="AI15" s="116"/>
      <c r="AJ15" s="116"/>
      <c r="AK15" s="116"/>
      <c r="AL15" s="116"/>
      <c r="AM15" s="116"/>
      <c r="AN15" s="116"/>
      <c r="AO15" s="116"/>
      <c r="AP15" s="116"/>
      <c r="AQ15" s="116"/>
      <c r="AR15" s="116"/>
      <c r="AS15" s="116"/>
      <c r="AT15" s="116"/>
      <c r="AU15" s="116"/>
      <c r="AV15" s="116"/>
      <c r="AW15" s="116"/>
      <c r="AX15" s="116"/>
      <c r="AY15" s="116"/>
      <c r="AZ15" s="103"/>
      <c r="BA15" s="103"/>
      <c r="BB15" s="103"/>
    </row>
    <row r="16" spans="1:54" s="393" customFormat="1" ht="15.75" customHeight="1" x14ac:dyDescent="0.2">
      <c r="A16" s="116"/>
      <c r="B16" s="325"/>
      <c r="C16" s="183"/>
      <c r="D16" s="116"/>
      <c r="E16" s="223"/>
      <c r="F16" s="216" t="s">
        <v>211</v>
      </c>
      <c r="G16" s="116"/>
      <c r="H16" s="116"/>
      <c r="I16" s="116"/>
      <c r="J16" s="116"/>
      <c r="K16" s="116"/>
      <c r="L16" s="284"/>
      <c r="M16" s="332"/>
      <c r="N16" s="284"/>
      <c r="O16" s="183"/>
      <c r="P16" s="183"/>
      <c r="Q16" s="192"/>
      <c r="R16" s="284"/>
      <c r="S16" s="116"/>
      <c r="T16" s="116"/>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116"/>
      <c r="AT16" s="116"/>
      <c r="AU16" s="116"/>
      <c r="AV16" s="116"/>
      <c r="AW16" s="116"/>
      <c r="AX16" s="284"/>
      <c r="AY16" s="284"/>
      <c r="AZ16" s="192"/>
      <c r="BA16" s="192"/>
      <c r="BB16" s="192"/>
    </row>
    <row r="17" spans="1:54" s="394" customFormat="1" ht="18.75" customHeight="1" thickBot="1" x14ac:dyDescent="0.25">
      <c r="A17" s="116"/>
      <c r="B17" s="325"/>
      <c r="C17" s="183"/>
      <c r="D17" s="116" t="s">
        <v>518</v>
      </c>
      <c r="E17" s="223"/>
      <c r="F17" s="112"/>
      <c r="G17" s="116"/>
      <c r="H17" s="116"/>
      <c r="I17" s="116"/>
      <c r="J17" s="116"/>
      <c r="K17" s="116"/>
      <c r="L17" s="116"/>
      <c r="M17" s="327"/>
      <c r="N17" s="116"/>
      <c r="O17" s="193"/>
      <c r="P17" s="116"/>
      <c r="Q17" s="193"/>
      <c r="R17" s="193"/>
      <c r="S17" s="193"/>
      <c r="T17" s="193"/>
      <c r="U17" s="193"/>
      <c r="V17" s="193"/>
      <c r="W17" s="193"/>
      <c r="X17" s="193"/>
      <c r="Y17" s="193"/>
      <c r="Z17" s="193"/>
      <c r="AA17" s="193"/>
      <c r="AB17" s="193"/>
      <c r="AC17" s="193"/>
      <c r="AD17" s="193"/>
      <c r="AE17" s="193"/>
      <c r="AF17" s="193"/>
      <c r="AG17" s="193"/>
      <c r="AH17" s="193"/>
      <c r="AI17" s="193"/>
      <c r="AJ17" s="193"/>
      <c r="AK17" s="193"/>
      <c r="AL17" s="193"/>
      <c r="AM17" s="193"/>
      <c r="AN17" s="193"/>
      <c r="AO17" s="193"/>
      <c r="AP17" s="193"/>
      <c r="AQ17" s="193"/>
      <c r="AR17" s="193"/>
      <c r="AS17" s="193"/>
      <c r="AT17" s="193"/>
      <c r="AU17" s="193"/>
      <c r="AV17" s="193"/>
      <c r="AW17" s="193"/>
      <c r="AX17" s="193"/>
      <c r="AY17" s="193"/>
      <c r="AZ17" s="193"/>
      <c r="BA17" s="193"/>
      <c r="BB17" s="193"/>
    </row>
    <row r="18" spans="1:54" s="394" customFormat="1" x14ac:dyDescent="0.2">
      <c r="A18" s="116"/>
      <c r="B18" s="325"/>
      <c r="C18" s="183"/>
      <c r="D18" s="116" t="s">
        <v>519</v>
      </c>
      <c r="E18" s="223"/>
      <c r="F18" s="223"/>
      <c r="G18" s="116"/>
      <c r="H18" s="116"/>
      <c r="I18" s="116"/>
      <c r="J18" s="116"/>
      <c r="K18" s="116"/>
      <c r="L18" s="116"/>
      <c r="M18" s="327"/>
      <c r="N18" s="116"/>
      <c r="O18" s="116"/>
      <c r="P18" s="116"/>
      <c r="Q18" s="193"/>
      <c r="R18" s="322"/>
      <c r="S18" s="437"/>
      <c r="T18" s="437"/>
      <c r="U18" s="437"/>
      <c r="V18" s="437"/>
      <c r="W18" s="437"/>
      <c r="X18" s="437"/>
      <c r="Y18" s="437"/>
      <c r="Z18" s="437"/>
      <c r="AA18" s="437"/>
      <c r="AB18" s="437"/>
      <c r="AC18" s="437"/>
      <c r="AD18" s="437"/>
      <c r="AE18" s="437"/>
      <c r="AF18" s="437"/>
      <c r="AG18" s="437"/>
      <c r="AH18" s="437"/>
      <c r="AI18" s="437"/>
      <c r="AJ18" s="437"/>
      <c r="AK18" s="437"/>
      <c r="AL18" s="437"/>
      <c r="AM18" s="437"/>
      <c r="AN18" s="437"/>
      <c r="AO18" s="437"/>
      <c r="AP18" s="437"/>
      <c r="AQ18" s="437"/>
      <c r="AR18" s="437"/>
      <c r="AS18" s="437"/>
      <c r="AT18" s="437"/>
      <c r="AU18" s="437"/>
      <c r="AV18" s="437"/>
      <c r="AW18" s="437"/>
      <c r="AX18" s="438"/>
      <c r="AY18" s="6"/>
      <c r="AZ18" s="193"/>
      <c r="BA18" s="193"/>
      <c r="BB18" s="193"/>
    </row>
    <row r="19" spans="1:54" s="394" customFormat="1" ht="15" x14ac:dyDescent="0.25">
      <c r="A19" s="116"/>
      <c r="B19" s="325"/>
      <c r="C19" s="183"/>
      <c r="D19" s="116" t="s">
        <v>520</v>
      </c>
      <c r="E19" s="223"/>
      <c r="F19" s="223"/>
      <c r="G19" s="116"/>
      <c r="H19" s="116"/>
      <c r="I19" s="116"/>
      <c r="J19" s="116"/>
      <c r="K19" s="116"/>
      <c r="L19" s="116"/>
      <c r="M19" s="327"/>
      <c r="N19" s="116"/>
      <c r="O19" s="193"/>
      <c r="P19" s="193"/>
      <c r="Q19" s="193"/>
      <c r="R19" s="325"/>
      <c r="S19" s="267" t="s">
        <v>542</v>
      </c>
      <c r="T19" s="268"/>
      <c r="U19" s="268"/>
      <c r="V19" s="268"/>
      <c r="W19" s="268"/>
      <c r="X19" s="268"/>
      <c r="Y19" s="268"/>
      <c r="Z19" s="268"/>
      <c r="AA19" s="268"/>
      <c r="AB19" s="268"/>
      <c r="AC19" s="268"/>
      <c r="AD19" s="268"/>
      <c r="AE19" s="268"/>
      <c r="AF19" s="268"/>
      <c r="AG19" s="268"/>
      <c r="AH19" s="268"/>
      <c r="AI19" s="268"/>
      <c r="AJ19" s="268"/>
      <c r="AK19" s="268"/>
      <c r="AL19" s="268"/>
      <c r="AM19" s="268"/>
      <c r="AN19" s="268"/>
      <c r="AO19" s="268"/>
      <c r="AP19" s="268"/>
      <c r="AQ19" s="268"/>
      <c r="AR19" s="268"/>
      <c r="AS19" s="268"/>
      <c r="AT19" s="268"/>
      <c r="AU19" s="268"/>
      <c r="AV19" s="268"/>
      <c r="AW19" s="442"/>
      <c r="AX19" s="327"/>
      <c r="AY19" s="6"/>
      <c r="AZ19" s="193"/>
      <c r="BA19" s="193"/>
      <c r="BB19" s="193"/>
    </row>
    <row r="20" spans="1:54" s="394" customFormat="1" ht="12.75" customHeight="1" x14ac:dyDescent="0.2">
      <c r="A20" s="116"/>
      <c r="B20" s="325"/>
      <c r="C20" s="122"/>
      <c r="D20" s="116"/>
      <c r="E20" s="223"/>
      <c r="F20" s="223"/>
      <c r="G20" s="116"/>
      <c r="H20" s="116"/>
      <c r="I20" s="116"/>
      <c r="J20" s="116"/>
      <c r="K20" s="116"/>
      <c r="L20" s="116"/>
      <c r="M20" s="327"/>
      <c r="N20" s="116"/>
      <c r="O20" s="193"/>
      <c r="P20" s="193"/>
      <c r="Q20" s="193"/>
      <c r="R20" s="325"/>
      <c r="S20" s="144"/>
      <c r="T20" s="116"/>
      <c r="U20" s="116"/>
      <c r="V20" s="116"/>
      <c r="W20" s="116"/>
      <c r="X20" s="116"/>
      <c r="Y20" s="116"/>
      <c r="Z20" s="116"/>
      <c r="AA20" s="144"/>
      <c r="AB20" s="116"/>
      <c r="AC20" s="116"/>
      <c r="AD20" s="116"/>
      <c r="AE20" s="116"/>
      <c r="AF20" s="116"/>
      <c r="AG20" s="116"/>
      <c r="AH20" s="116"/>
      <c r="AI20" s="144"/>
      <c r="AJ20" s="116"/>
      <c r="AK20" s="116"/>
      <c r="AL20" s="116"/>
      <c r="AM20" s="116"/>
      <c r="AN20" s="116"/>
      <c r="AO20" s="116"/>
      <c r="AP20" s="116"/>
      <c r="AQ20" s="144"/>
      <c r="AR20" s="116"/>
      <c r="AS20" s="116"/>
      <c r="AT20" s="116"/>
      <c r="AU20" s="116"/>
      <c r="AV20" s="116"/>
      <c r="AW20" s="116"/>
      <c r="AX20" s="327"/>
      <c r="AY20" s="116"/>
      <c r="AZ20" s="193"/>
      <c r="BA20" s="193"/>
      <c r="BB20" s="193"/>
    </row>
    <row r="21" spans="1:54" s="214" customFormat="1" ht="16.5" customHeight="1" x14ac:dyDescent="0.25">
      <c r="A21" s="183"/>
      <c r="B21" s="325"/>
      <c r="C21" s="267" t="s">
        <v>521</v>
      </c>
      <c r="D21" s="268"/>
      <c r="E21" s="833"/>
      <c r="F21" s="834"/>
      <c r="G21" s="270"/>
      <c r="H21" s="381" t="str">
        <f>'WK0 - Input data'!$C$63</f>
        <v>$ nominal per year</v>
      </c>
      <c r="I21" s="270"/>
      <c r="J21" s="270" t="str">
        <f>$F$3</f>
        <v>.</v>
      </c>
      <c r="K21" s="270"/>
      <c r="L21" s="271"/>
      <c r="M21" s="331"/>
      <c r="N21" s="116"/>
      <c r="O21" s="265" t="s">
        <v>543</v>
      </c>
      <c r="P21" s="384"/>
      <c r="Q21" s="101"/>
      <c r="R21" s="325"/>
      <c r="S21" s="249" t="s">
        <v>539</v>
      </c>
      <c r="T21" s="254"/>
      <c r="U21" s="254"/>
      <c r="V21" s="254"/>
      <c r="W21" s="254"/>
      <c r="X21" s="254"/>
      <c r="Y21" s="306"/>
      <c r="Z21" s="116"/>
      <c r="AA21" s="249" t="s">
        <v>535</v>
      </c>
      <c r="AB21" s="254"/>
      <c r="AC21" s="254"/>
      <c r="AD21" s="254"/>
      <c r="AE21" s="254"/>
      <c r="AF21" s="254"/>
      <c r="AG21" s="306"/>
      <c r="AH21" s="183"/>
      <c r="AI21" s="249" t="s">
        <v>540</v>
      </c>
      <c r="AJ21" s="254"/>
      <c r="AK21" s="254"/>
      <c r="AL21" s="254"/>
      <c r="AM21" s="254"/>
      <c r="AN21" s="254"/>
      <c r="AO21" s="306"/>
      <c r="AP21" s="116"/>
      <c r="AQ21" s="249" t="s">
        <v>536</v>
      </c>
      <c r="AR21" s="254"/>
      <c r="AS21" s="254"/>
      <c r="AT21" s="254"/>
      <c r="AU21" s="254"/>
      <c r="AV21" s="254"/>
      <c r="AW21" s="306"/>
      <c r="AX21" s="327"/>
      <c r="AY21" s="116"/>
      <c r="AZ21" s="101"/>
      <c r="BA21" s="101"/>
      <c r="BB21" s="101"/>
    </row>
    <row r="22" spans="1:54" s="214" customFormat="1" ht="36" x14ac:dyDescent="0.2">
      <c r="A22" s="116"/>
      <c r="B22" s="325"/>
      <c r="C22" s="262" t="s">
        <v>169</v>
      </c>
      <c r="D22" s="263" t="s">
        <v>203</v>
      </c>
      <c r="E22" s="264" t="s">
        <v>330</v>
      </c>
      <c r="F22" s="264" t="s">
        <v>331</v>
      </c>
      <c r="G22" s="264" t="s">
        <v>332</v>
      </c>
      <c r="H22" s="264" t="s">
        <v>333</v>
      </c>
      <c r="I22" s="264" t="s">
        <v>334</v>
      </c>
      <c r="J22" s="264" t="s">
        <v>335</v>
      </c>
      <c r="K22" s="264" t="s">
        <v>336</v>
      </c>
      <c r="L22" s="264" t="s">
        <v>337</v>
      </c>
      <c r="M22" s="333"/>
      <c r="N22" s="116"/>
      <c r="O22" s="443" t="s">
        <v>544</v>
      </c>
      <c r="P22" s="124"/>
      <c r="Q22" s="101"/>
      <c r="R22" s="325"/>
      <c r="S22" s="995" t="str">
        <f>C21</f>
        <v>Minimum Rates - with proposed special variation</v>
      </c>
      <c r="T22" s="144"/>
      <c r="U22" s="144"/>
      <c r="V22" s="144"/>
      <c r="W22" s="144"/>
      <c r="X22" s="144"/>
      <c r="Y22" s="120"/>
      <c r="Z22" s="116"/>
      <c r="AA22" s="996" t="str">
        <f>$S22</f>
        <v>Minimum Rates - with proposed special variation</v>
      </c>
      <c r="AB22" s="387"/>
      <c r="AC22" s="387"/>
      <c r="AD22" s="387"/>
      <c r="AE22" s="387"/>
      <c r="AF22" s="387"/>
      <c r="AG22" s="388"/>
      <c r="AH22" s="116"/>
      <c r="AI22" s="996" t="str">
        <f>$S22</f>
        <v>Minimum Rates - with proposed special variation</v>
      </c>
      <c r="AJ22" s="387"/>
      <c r="AK22" s="387"/>
      <c r="AL22" s="387"/>
      <c r="AM22" s="387"/>
      <c r="AN22" s="387"/>
      <c r="AO22" s="388"/>
      <c r="AP22" s="116"/>
      <c r="AQ22" s="996" t="str">
        <f>$S22</f>
        <v>Minimum Rates - with proposed special variation</v>
      </c>
      <c r="AR22" s="387"/>
      <c r="AS22" s="387"/>
      <c r="AT22" s="387"/>
      <c r="AU22" s="387"/>
      <c r="AV22" s="387"/>
      <c r="AW22" s="388"/>
      <c r="AX22" s="346"/>
      <c r="AY22" s="144"/>
      <c r="AZ22" s="101"/>
      <c r="BA22" s="101"/>
      <c r="BB22" s="101"/>
    </row>
    <row r="23" spans="1:54" s="214" customFormat="1" ht="13.5" customHeight="1" x14ac:dyDescent="0.2">
      <c r="A23" s="116"/>
      <c r="B23" s="325"/>
      <c r="C23" s="194"/>
      <c r="D23" s="194"/>
      <c r="E23" s="208" t="str">
        <f>'WK1 - Identification'!F$61</f>
        <v>2020-21</v>
      </c>
      <c r="F23" s="208" t="str">
        <f>'WK1 - Identification'!G$61</f>
        <v>2021-22</v>
      </c>
      <c r="G23" s="208" t="str">
        <f>'WK1 - Identification'!H$61</f>
        <v>2022-23</v>
      </c>
      <c r="H23" s="208" t="str">
        <f>'WK1 - Identification'!I$61</f>
        <v>2023-24</v>
      </c>
      <c r="I23" s="208" t="str">
        <f>'WK1 - Identification'!J$61</f>
        <v>2024-25</v>
      </c>
      <c r="J23" s="208" t="str">
        <f>'WK1 - Identification'!K$61</f>
        <v>2025-26</v>
      </c>
      <c r="K23" s="209" t="str">
        <f>'WK1 - Identification'!L$61</f>
        <v>2026-27</v>
      </c>
      <c r="L23" s="208" t="str">
        <f>'WK1 - Identification'!M$61</f>
        <v>2027-28</v>
      </c>
      <c r="M23" s="333"/>
      <c r="N23" s="116"/>
      <c r="O23" s="811" t="s">
        <v>545</v>
      </c>
      <c r="P23" s="126"/>
      <c r="Q23" s="101"/>
      <c r="R23" s="325"/>
      <c r="S23" s="997" t="str">
        <f>'WK0 - Input data'!G55</f>
        <v>Year 1</v>
      </c>
      <c r="T23" s="998" t="str">
        <f>'WK0 - Input data'!H55</f>
        <v>Year 2</v>
      </c>
      <c r="U23" s="998" t="str">
        <f>'WK0 - Input data'!I55</f>
        <v>Year 3</v>
      </c>
      <c r="V23" s="998" t="str">
        <f>'WK0 - Input data'!J55</f>
        <v>Year 4</v>
      </c>
      <c r="W23" s="998" t="str">
        <f>'WK0 - Input data'!K55</f>
        <v>Year 5</v>
      </c>
      <c r="X23" s="998" t="str">
        <f>'WK0 - Input data'!L55</f>
        <v>Year 6</v>
      </c>
      <c r="Y23" s="999" t="str">
        <f>'WK0 - Input data'!M55</f>
        <v>Year 7</v>
      </c>
      <c r="Z23" s="112"/>
      <c r="AA23" s="997" t="str">
        <f t="shared" ref="AA23:AG23" si="0">AI23</f>
        <v>Year 1</v>
      </c>
      <c r="AB23" s="998" t="str">
        <f t="shared" si="0"/>
        <v>Year 2</v>
      </c>
      <c r="AC23" s="998" t="str">
        <f t="shared" si="0"/>
        <v>Year 3</v>
      </c>
      <c r="AD23" s="998" t="str">
        <f t="shared" si="0"/>
        <v>Year 4</v>
      </c>
      <c r="AE23" s="998" t="str">
        <f t="shared" si="0"/>
        <v>Year 5</v>
      </c>
      <c r="AF23" s="998" t="str">
        <f t="shared" si="0"/>
        <v>Year 6</v>
      </c>
      <c r="AG23" s="999" t="str">
        <f t="shared" si="0"/>
        <v>Year 7</v>
      </c>
      <c r="AH23" s="112"/>
      <c r="AI23" s="997" t="str">
        <f>S23</f>
        <v>Year 1</v>
      </c>
      <c r="AJ23" s="998" t="str">
        <f t="shared" ref="AJ23:AM23" si="1">T23</f>
        <v>Year 2</v>
      </c>
      <c r="AK23" s="998" t="str">
        <f t="shared" si="1"/>
        <v>Year 3</v>
      </c>
      <c r="AL23" s="998" t="str">
        <f t="shared" si="1"/>
        <v>Year 4</v>
      </c>
      <c r="AM23" s="998" t="str">
        <f t="shared" si="1"/>
        <v>Year 5</v>
      </c>
      <c r="AN23" s="998" t="str">
        <f>X23</f>
        <v>Year 6</v>
      </c>
      <c r="AO23" s="999" t="str">
        <f>Y23</f>
        <v>Year 7</v>
      </c>
      <c r="AP23" s="112"/>
      <c r="AQ23" s="997" t="str">
        <f t="shared" ref="AQ23:AW23" si="2">AA23</f>
        <v>Year 1</v>
      </c>
      <c r="AR23" s="998" t="str">
        <f t="shared" si="2"/>
        <v>Year 2</v>
      </c>
      <c r="AS23" s="998" t="str">
        <f t="shared" si="2"/>
        <v>Year 3</v>
      </c>
      <c r="AT23" s="998" t="str">
        <f t="shared" si="2"/>
        <v>Year 4</v>
      </c>
      <c r="AU23" s="998" t="str">
        <f t="shared" si="2"/>
        <v>Year 5</v>
      </c>
      <c r="AV23" s="998" t="str">
        <f t="shared" si="2"/>
        <v>Year 6</v>
      </c>
      <c r="AW23" s="999" t="str">
        <f t="shared" si="2"/>
        <v>Year 7</v>
      </c>
      <c r="AX23" s="439"/>
      <c r="AY23" s="383"/>
      <c r="AZ23" s="101"/>
      <c r="BA23" s="101"/>
      <c r="BB23" s="101"/>
    </row>
    <row r="24" spans="1:54" s="214" customFormat="1" x14ac:dyDescent="0.2">
      <c r="A24" s="116"/>
      <c r="B24" s="325"/>
      <c r="C24" s="1438" t="str">
        <f>'WK3 - Notional GI Yr1 YIELD'!C20</f>
        <v>Residential</v>
      </c>
      <c r="D24" s="1639" t="str">
        <f>IF('WK2 - Notional General Income'!D56="","",'WK2 - Notional General Income'!D56)</f>
        <v/>
      </c>
      <c r="E24" s="877"/>
      <c r="F24" s="877"/>
      <c r="G24" s="1437"/>
      <c r="H24" s="1437"/>
      <c r="I24" s="1437"/>
      <c r="J24" s="1437"/>
      <c r="K24" s="1437"/>
      <c r="L24" s="1437"/>
      <c r="M24" s="333"/>
      <c r="N24" s="116"/>
      <c r="O24" s="443"/>
      <c r="P24" s="124"/>
      <c r="Q24" s="101"/>
      <c r="R24" s="325"/>
      <c r="S24" s="1000" t="str">
        <f>IF(F24=0,".",F24-E24)</f>
        <v>.</v>
      </c>
      <c r="T24" s="1001" t="str">
        <f t="shared" ref="T24:Y26" si="3">IF(G24="",".",G24-F24)</f>
        <v>.</v>
      </c>
      <c r="U24" s="1001" t="str">
        <f t="shared" si="3"/>
        <v>.</v>
      </c>
      <c r="V24" s="1001" t="str">
        <f t="shared" si="3"/>
        <v>.</v>
      </c>
      <c r="W24" s="1001" t="str">
        <f t="shared" si="3"/>
        <v>.</v>
      </c>
      <c r="X24" s="1001" t="str">
        <f t="shared" si="3"/>
        <v>.</v>
      </c>
      <c r="Y24" s="1002" t="str">
        <f t="shared" si="3"/>
        <v>.</v>
      </c>
      <c r="Z24" s="116"/>
      <c r="AA24" s="1504" t="str">
        <f>IFERROR(F24/E24-1,".")</f>
        <v>.</v>
      </c>
      <c r="AB24" s="1505" t="str">
        <f t="shared" ref="AB24:AG26" si="4">IFERROR(G24/F24-1,".")</f>
        <v>.</v>
      </c>
      <c r="AC24" s="1505" t="str">
        <f t="shared" si="4"/>
        <v>.</v>
      </c>
      <c r="AD24" s="1505" t="str">
        <f t="shared" si="4"/>
        <v>.</v>
      </c>
      <c r="AE24" s="1505" t="str">
        <f t="shared" si="4"/>
        <v>.</v>
      </c>
      <c r="AF24" s="1505" t="str">
        <f t="shared" si="4"/>
        <v>.</v>
      </c>
      <c r="AG24" s="1506" t="str">
        <f t="shared" si="4"/>
        <v>.</v>
      </c>
      <c r="AH24" s="116"/>
      <c r="AI24" s="1484" t="str">
        <f>IF(S24=".",".",SUM($S24:S24))</f>
        <v>.</v>
      </c>
      <c r="AJ24" s="1001" t="str">
        <f>IF(T24=".",".",SUM($S24:T24))</f>
        <v>.</v>
      </c>
      <c r="AK24" s="1001" t="str">
        <f>IF(U24=".",".",SUM($S24:U24))</f>
        <v>.</v>
      </c>
      <c r="AL24" s="1001" t="str">
        <f>IF(V24=".",".",SUM($S24:V24))</f>
        <v>.</v>
      </c>
      <c r="AM24" s="1001" t="str">
        <f>IF(W24=".",".",SUM($S24:W24))</f>
        <v>.</v>
      </c>
      <c r="AN24" s="1001" t="str">
        <f>IF(X24=".",".",SUM($S24:X24))</f>
        <v>.</v>
      </c>
      <c r="AO24" s="1002" t="str">
        <f>IF(Y24=".",".",SUM($S24:Y24))</f>
        <v>.</v>
      </c>
      <c r="AP24" s="116"/>
      <c r="AQ24" s="1504" t="str">
        <f>IFERROR(F24/$E24-1,".")</f>
        <v>.</v>
      </c>
      <c r="AR24" s="1505" t="str">
        <f t="shared" ref="AR24:AW26" si="5">IFERROR(G24/$E24-1,".")</f>
        <v>.</v>
      </c>
      <c r="AS24" s="1505" t="str">
        <f t="shared" si="5"/>
        <v>.</v>
      </c>
      <c r="AT24" s="1505" t="str">
        <f t="shared" si="5"/>
        <v>.</v>
      </c>
      <c r="AU24" s="1505" t="str">
        <f t="shared" si="5"/>
        <v>.</v>
      </c>
      <c r="AV24" s="1505" t="str">
        <f t="shared" si="5"/>
        <v>.</v>
      </c>
      <c r="AW24" s="1506" t="str">
        <f t="shared" si="5"/>
        <v>.</v>
      </c>
      <c r="AX24" s="327"/>
      <c r="AY24" s="116"/>
      <c r="AZ24" s="101"/>
      <c r="BA24" s="101"/>
      <c r="BB24" s="101"/>
    </row>
    <row r="25" spans="1:54" s="214" customFormat="1" x14ac:dyDescent="0.2">
      <c r="A25" s="116"/>
      <c r="B25" s="325"/>
      <c r="C25" s="1439" t="str">
        <f>C24</f>
        <v>Residential</v>
      </c>
      <c r="D25" s="1639" t="str">
        <f>IF('WK2 - Notional General Income'!D57="","",'WK2 - Notional General Income'!D57)</f>
        <v/>
      </c>
      <c r="E25" s="878"/>
      <c r="F25" s="878"/>
      <c r="G25" s="878"/>
      <c r="H25" s="878"/>
      <c r="I25" s="878"/>
      <c r="J25" s="879"/>
      <c r="K25" s="878"/>
      <c r="L25" s="878"/>
      <c r="M25" s="333"/>
      <c r="N25" s="116"/>
      <c r="O25" s="443"/>
      <c r="P25" s="124"/>
      <c r="Q25" s="101"/>
      <c r="R25" s="325"/>
      <c r="S25" s="1003" t="str">
        <f>IF(F25="",".",F25-E25)</f>
        <v>.</v>
      </c>
      <c r="T25" s="1004" t="str">
        <f t="shared" si="3"/>
        <v>.</v>
      </c>
      <c r="U25" s="1004" t="str">
        <f t="shared" si="3"/>
        <v>.</v>
      </c>
      <c r="V25" s="1004" t="str">
        <f t="shared" si="3"/>
        <v>.</v>
      </c>
      <c r="W25" s="1004" t="str">
        <f t="shared" si="3"/>
        <v>.</v>
      </c>
      <c r="X25" s="1004" t="str">
        <f t="shared" si="3"/>
        <v>.</v>
      </c>
      <c r="Y25" s="1005" t="str">
        <f t="shared" si="3"/>
        <v>.</v>
      </c>
      <c r="Z25" s="116"/>
      <c r="AA25" s="1507" t="str">
        <f t="shared" ref="AA25:AA26" si="6">IFERROR(F25/E25-1,".")</f>
        <v>.</v>
      </c>
      <c r="AB25" s="1508" t="str">
        <f t="shared" si="4"/>
        <v>.</v>
      </c>
      <c r="AC25" s="1508" t="str">
        <f t="shared" si="4"/>
        <v>.</v>
      </c>
      <c r="AD25" s="1508" t="str">
        <f t="shared" si="4"/>
        <v>.</v>
      </c>
      <c r="AE25" s="1508" t="str">
        <f t="shared" si="4"/>
        <v>.</v>
      </c>
      <c r="AF25" s="1508" t="str">
        <f t="shared" si="4"/>
        <v>.</v>
      </c>
      <c r="AG25" s="1509" t="str">
        <f t="shared" si="4"/>
        <v>.</v>
      </c>
      <c r="AH25" s="116"/>
      <c r="AI25" s="1003" t="str">
        <f>IF(S25=".",".",SUM($S25:S25))</f>
        <v>.</v>
      </c>
      <c r="AJ25" s="1004" t="str">
        <f>IF(T25=".",".",SUM($S25:T25))</f>
        <v>.</v>
      </c>
      <c r="AK25" s="1004" t="str">
        <f>IF(U25=".",".",SUM($S25:U25))</f>
        <v>.</v>
      </c>
      <c r="AL25" s="1004" t="str">
        <f>IF(V25=".",".",SUM($S25:V25))</f>
        <v>.</v>
      </c>
      <c r="AM25" s="1004" t="str">
        <f>IF(W25=".",".",SUM($S25:W25))</f>
        <v>.</v>
      </c>
      <c r="AN25" s="1004" t="str">
        <f>IF(X25=".",".",SUM($S25:X25))</f>
        <v>.</v>
      </c>
      <c r="AO25" s="1005" t="str">
        <f>IF(Y25=".",".",SUM($S25:Y25))</f>
        <v>.</v>
      </c>
      <c r="AP25" s="116"/>
      <c r="AQ25" s="1507" t="str">
        <f t="shared" ref="AQ25:AQ26" si="7">IFERROR(F25/$E25-1,".")</f>
        <v>.</v>
      </c>
      <c r="AR25" s="1508" t="str">
        <f t="shared" si="5"/>
        <v>.</v>
      </c>
      <c r="AS25" s="1508" t="str">
        <f t="shared" si="5"/>
        <v>.</v>
      </c>
      <c r="AT25" s="1508" t="str">
        <f t="shared" si="5"/>
        <v>.</v>
      </c>
      <c r="AU25" s="1508" t="str">
        <f t="shared" si="5"/>
        <v>.</v>
      </c>
      <c r="AV25" s="1508" t="str">
        <f t="shared" si="5"/>
        <v>.</v>
      </c>
      <c r="AW25" s="1509" t="str">
        <f t="shared" si="5"/>
        <v>.</v>
      </c>
      <c r="AX25" s="327"/>
      <c r="AY25" s="116"/>
      <c r="AZ25" s="101"/>
      <c r="BA25" s="101"/>
      <c r="BB25" s="101"/>
    </row>
    <row r="26" spans="1:54" s="189" customFormat="1" x14ac:dyDescent="0.2">
      <c r="A26" s="116"/>
      <c r="B26" s="325"/>
      <c r="C26" s="1439" t="str">
        <f t="shared" ref="C26:C31" si="8">C25</f>
        <v>Residential</v>
      </c>
      <c r="D26" s="1639" t="str">
        <f>IF('WK2 - Notional General Income'!D58="","",'WK2 - Notional General Income'!D58)</f>
        <v/>
      </c>
      <c r="E26" s="1209"/>
      <c r="F26" s="1209"/>
      <c r="G26" s="1209"/>
      <c r="H26" s="1209"/>
      <c r="I26" s="1209"/>
      <c r="J26" s="1210"/>
      <c r="K26" s="1209"/>
      <c r="L26" s="1209"/>
      <c r="M26" s="333"/>
      <c r="N26" s="116"/>
      <c r="O26" s="443"/>
      <c r="P26" s="124"/>
      <c r="Q26" s="101"/>
      <c r="R26" s="325"/>
      <c r="S26" s="1003" t="str">
        <f t="shared" ref="S26" si="9">IF(F26="",".",F26-E26)</f>
        <v>.</v>
      </c>
      <c r="T26" s="1004" t="str">
        <f t="shared" si="3"/>
        <v>.</v>
      </c>
      <c r="U26" s="1004" t="str">
        <f t="shared" si="3"/>
        <v>.</v>
      </c>
      <c r="V26" s="1004" t="str">
        <f t="shared" si="3"/>
        <v>.</v>
      </c>
      <c r="W26" s="1004" t="str">
        <f t="shared" si="3"/>
        <v>.</v>
      </c>
      <c r="X26" s="1004" t="str">
        <f t="shared" si="3"/>
        <v>.</v>
      </c>
      <c r="Y26" s="1005" t="str">
        <f t="shared" si="3"/>
        <v>.</v>
      </c>
      <c r="Z26" s="116"/>
      <c r="AA26" s="1507" t="str">
        <f t="shared" si="6"/>
        <v>.</v>
      </c>
      <c r="AB26" s="1508" t="str">
        <f t="shared" si="4"/>
        <v>.</v>
      </c>
      <c r="AC26" s="1508" t="str">
        <f t="shared" si="4"/>
        <v>.</v>
      </c>
      <c r="AD26" s="1508" t="str">
        <f t="shared" si="4"/>
        <v>.</v>
      </c>
      <c r="AE26" s="1508" t="str">
        <f t="shared" si="4"/>
        <v>.</v>
      </c>
      <c r="AF26" s="1508" t="str">
        <f t="shared" si="4"/>
        <v>.</v>
      </c>
      <c r="AG26" s="1509" t="str">
        <f t="shared" si="4"/>
        <v>.</v>
      </c>
      <c r="AH26" s="116"/>
      <c r="AI26" s="1003" t="str">
        <f>IF(S26=".",".",SUM($S26:S26))</f>
        <v>.</v>
      </c>
      <c r="AJ26" s="1004" t="str">
        <f>IF(T26=".",".",SUM($S26:T26))</f>
        <v>.</v>
      </c>
      <c r="AK26" s="1004" t="str">
        <f>IF(U26=".",".",SUM($S26:U26))</f>
        <v>.</v>
      </c>
      <c r="AL26" s="1004" t="str">
        <f>IF(V26=".",".",SUM($S26:V26))</f>
        <v>.</v>
      </c>
      <c r="AM26" s="1004" t="str">
        <f>IF(W26=".",".",SUM($S26:W26))</f>
        <v>.</v>
      </c>
      <c r="AN26" s="1004" t="str">
        <f>IF(X26=".",".",SUM($S26:X26))</f>
        <v>.</v>
      </c>
      <c r="AO26" s="1005" t="str">
        <f>IF(Y26=".",".",SUM($S26:Y26))</f>
        <v>.</v>
      </c>
      <c r="AP26" s="116"/>
      <c r="AQ26" s="1507" t="str">
        <f t="shared" si="7"/>
        <v>.</v>
      </c>
      <c r="AR26" s="1508" t="str">
        <f t="shared" si="5"/>
        <v>.</v>
      </c>
      <c r="AS26" s="1508" t="str">
        <f t="shared" si="5"/>
        <v>.</v>
      </c>
      <c r="AT26" s="1508" t="str">
        <f t="shared" si="5"/>
        <v>.</v>
      </c>
      <c r="AU26" s="1508" t="str">
        <f t="shared" si="5"/>
        <v>.</v>
      </c>
      <c r="AV26" s="1508" t="str">
        <f t="shared" si="5"/>
        <v>.</v>
      </c>
      <c r="AW26" s="1509" t="str">
        <f t="shared" si="5"/>
        <v>.</v>
      </c>
      <c r="AX26" s="327"/>
      <c r="AY26" s="116"/>
      <c r="AZ26" s="101"/>
      <c r="BA26" s="101"/>
      <c r="BB26" s="101"/>
    </row>
    <row r="27" spans="1:54" s="189" customFormat="1" x14ac:dyDescent="0.2">
      <c r="A27" s="116"/>
      <c r="B27" s="325"/>
      <c r="C27" s="1439" t="str">
        <f t="shared" si="8"/>
        <v>Residential</v>
      </c>
      <c r="D27" s="1639" t="str">
        <f>IF('WK2 - Notional General Income'!D59="","",'WK2 - Notional General Income'!D59)</f>
        <v/>
      </c>
      <c r="E27" s="1209"/>
      <c r="F27" s="1209"/>
      <c r="G27" s="1209"/>
      <c r="H27" s="1209"/>
      <c r="I27" s="1209"/>
      <c r="J27" s="1210"/>
      <c r="K27" s="1209"/>
      <c r="L27" s="1209"/>
      <c r="M27" s="333"/>
      <c r="N27" s="116"/>
      <c r="O27" s="443"/>
      <c r="P27" s="124"/>
      <c r="Q27" s="101"/>
      <c r="R27" s="325"/>
      <c r="S27" s="1003" t="str">
        <f t="shared" ref="S27:S67" si="10">IF(F27="",".",F27-E27)</f>
        <v>.</v>
      </c>
      <c r="T27" s="1004" t="str">
        <f t="shared" ref="T27:T67" si="11">IF(G27="",".",G27-F27)</f>
        <v>.</v>
      </c>
      <c r="U27" s="1004" t="str">
        <f t="shared" ref="U27:U67" si="12">IF(H27="",".",H27-G27)</f>
        <v>.</v>
      </c>
      <c r="V27" s="1004" t="str">
        <f t="shared" ref="V27:V67" si="13">IF(I27="",".",I27-H27)</f>
        <v>.</v>
      </c>
      <c r="W27" s="1004" t="str">
        <f t="shared" ref="W27:W67" si="14">IF(J27="",".",J27-I27)</f>
        <v>.</v>
      </c>
      <c r="X27" s="1004" t="str">
        <f t="shared" ref="X27:X67" si="15">IF(K27="",".",K27-J27)</f>
        <v>.</v>
      </c>
      <c r="Y27" s="1005" t="str">
        <f t="shared" ref="Y27:Y67" si="16">IF(L27="",".",L27-K27)</f>
        <v>.</v>
      </c>
      <c r="Z27" s="116"/>
      <c r="AA27" s="1507" t="str">
        <f t="shared" ref="AA27:AA67" si="17">IFERROR(F27/E27-1,".")</f>
        <v>.</v>
      </c>
      <c r="AB27" s="1508" t="str">
        <f t="shared" ref="AB27:AB67" si="18">IFERROR(G27/F27-1,".")</f>
        <v>.</v>
      </c>
      <c r="AC27" s="1508" t="str">
        <f t="shared" ref="AC27:AC67" si="19">IFERROR(H27/G27-1,".")</f>
        <v>.</v>
      </c>
      <c r="AD27" s="1508" t="str">
        <f t="shared" ref="AD27:AD67" si="20">IFERROR(I27/H27-1,".")</f>
        <v>.</v>
      </c>
      <c r="AE27" s="1508" t="str">
        <f t="shared" ref="AE27:AE67" si="21">IFERROR(J27/I27-1,".")</f>
        <v>.</v>
      </c>
      <c r="AF27" s="1508" t="str">
        <f t="shared" ref="AF27:AF67" si="22">IFERROR(K27/J27-1,".")</f>
        <v>.</v>
      </c>
      <c r="AG27" s="1509" t="str">
        <f t="shared" ref="AG27:AG67" si="23">IFERROR(L27/K27-1,".")</f>
        <v>.</v>
      </c>
      <c r="AH27" s="116"/>
      <c r="AI27" s="1003" t="str">
        <f>IF(S27=".",".",SUM($S27:S27))</f>
        <v>.</v>
      </c>
      <c r="AJ27" s="1004" t="str">
        <f>IF(T27=".",".",SUM($S27:T27))</f>
        <v>.</v>
      </c>
      <c r="AK27" s="1004" t="str">
        <f>IF(U27=".",".",SUM($S27:U27))</f>
        <v>.</v>
      </c>
      <c r="AL27" s="1004" t="str">
        <f>IF(V27=".",".",SUM($S27:V27))</f>
        <v>.</v>
      </c>
      <c r="AM27" s="1004" t="str">
        <f>IF(W27=".",".",SUM($S27:W27))</f>
        <v>.</v>
      </c>
      <c r="AN27" s="1004" t="str">
        <f>IF(X27=".",".",SUM($S27:X27))</f>
        <v>.</v>
      </c>
      <c r="AO27" s="1005" t="str">
        <f>IF(Y27=".",".",SUM($S27:Y27))</f>
        <v>.</v>
      </c>
      <c r="AP27" s="116"/>
      <c r="AQ27" s="1507" t="str">
        <f t="shared" ref="AQ27:AQ67" si="24">IFERROR(F27/$E27-1,".")</f>
        <v>.</v>
      </c>
      <c r="AR27" s="1508" t="str">
        <f t="shared" ref="AR27:AR67" si="25">IFERROR(G27/$E27-1,".")</f>
        <v>.</v>
      </c>
      <c r="AS27" s="1508" t="str">
        <f t="shared" ref="AS27:AS67" si="26">IFERROR(H27/$E27-1,".")</f>
        <v>.</v>
      </c>
      <c r="AT27" s="1508" t="str">
        <f t="shared" ref="AT27:AT67" si="27">IFERROR(I27/$E27-1,".")</f>
        <v>.</v>
      </c>
      <c r="AU27" s="1508" t="str">
        <f t="shared" ref="AU27:AU67" si="28">IFERROR(J27/$E27-1,".")</f>
        <v>.</v>
      </c>
      <c r="AV27" s="1508" t="str">
        <f t="shared" ref="AV27:AV67" si="29">IFERROR(K27/$E27-1,".")</f>
        <v>.</v>
      </c>
      <c r="AW27" s="1509" t="str">
        <f t="shared" ref="AW27:AW67" si="30">IFERROR(L27/$E27-1,".")</f>
        <v>.</v>
      </c>
      <c r="AX27" s="327"/>
      <c r="AY27" s="116"/>
      <c r="AZ27" s="101"/>
      <c r="BA27" s="101"/>
      <c r="BB27" s="101"/>
    </row>
    <row r="28" spans="1:54" s="189" customFormat="1" x14ac:dyDescent="0.2">
      <c r="A28" s="116"/>
      <c r="B28" s="325"/>
      <c r="C28" s="1439" t="str">
        <f t="shared" si="8"/>
        <v>Residential</v>
      </c>
      <c r="D28" s="1639" t="str">
        <f>IF('WK2 - Notional General Income'!D60="","",'WK2 - Notional General Income'!D60)</f>
        <v/>
      </c>
      <c r="E28" s="878"/>
      <c r="F28" s="878"/>
      <c r="G28" s="878"/>
      <c r="H28" s="878"/>
      <c r="I28" s="878"/>
      <c r="J28" s="879"/>
      <c r="K28" s="878"/>
      <c r="L28" s="878"/>
      <c r="M28" s="333"/>
      <c r="N28" s="116"/>
      <c r="O28" s="443"/>
      <c r="P28" s="124"/>
      <c r="Q28" s="101"/>
      <c r="R28" s="325"/>
      <c r="S28" s="1003" t="str">
        <f t="shared" si="10"/>
        <v>.</v>
      </c>
      <c r="T28" s="1004" t="str">
        <f t="shared" si="11"/>
        <v>.</v>
      </c>
      <c r="U28" s="1004" t="str">
        <f t="shared" si="12"/>
        <v>.</v>
      </c>
      <c r="V28" s="1004" t="str">
        <f t="shared" si="13"/>
        <v>.</v>
      </c>
      <c r="W28" s="1004" t="str">
        <f t="shared" si="14"/>
        <v>.</v>
      </c>
      <c r="X28" s="1004" t="str">
        <f t="shared" si="15"/>
        <v>.</v>
      </c>
      <c r="Y28" s="1005" t="str">
        <f t="shared" si="16"/>
        <v>.</v>
      </c>
      <c r="Z28" s="116"/>
      <c r="AA28" s="1507" t="str">
        <f t="shared" si="17"/>
        <v>.</v>
      </c>
      <c r="AB28" s="1508" t="str">
        <f t="shared" si="18"/>
        <v>.</v>
      </c>
      <c r="AC28" s="1508" t="str">
        <f t="shared" si="19"/>
        <v>.</v>
      </c>
      <c r="AD28" s="1508" t="str">
        <f t="shared" si="20"/>
        <v>.</v>
      </c>
      <c r="AE28" s="1508" t="str">
        <f t="shared" si="21"/>
        <v>.</v>
      </c>
      <c r="AF28" s="1508" t="str">
        <f t="shared" si="22"/>
        <v>.</v>
      </c>
      <c r="AG28" s="1509" t="str">
        <f t="shared" si="23"/>
        <v>.</v>
      </c>
      <c r="AH28" s="116"/>
      <c r="AI28" s="1003" t="str">
        <f>IF(S28=".",".",SUM($S28:S28))</f>
        <v>.</v>
      </c>
      <c r="AJ28" s="1004" t="str">
        <f>IF(T28=".",".",SUM($S28:T28))</f>
        <v>.</v>
      </c>
      <c r="AK28" s="1004" t="str">
        <f>IF(U28=".",".",SUM($S28:U28))</f>
        <v>.</v>
      </c>
      <c r="AL28" s="1004" t="str">
        <f>IF(V28=".",".",SUM($S28:V28))</f>
        <v>.</v>
      </c>
      <c r="AM28" s="1004" t="str">
        <f>IF(W28=".",".",SUM($S28:W28))</f>
        <v>.</v>
      </c>
      <c r="AN28" s="1004" t="str">
        <f>IF(X28=".",".",SUM($S28:X28))</f>
        <v>.</v>
      </c>
      <c r="AO28" s="1005" t="str">
        <f>IF(Y28=".",".",SUM($S28:Y28))</f>
        <v>.</v>
      </c>
      <c r="AP28" s="116"/>
      <c r="AQ28" s="1507" t="str">
        <f t="shared" si="24"/>
        <v>.</v>
      </c>
      <c r="AR28" s="1508" t="str">
        <f t="shared" si="25"/>
        <v>.</v>
      </c>
      <c r="AS28" s="1508" t="str">
        <f t="shared" si="26"/>
        <v>.</v>
      </c>
      <c r="AT28" s="1508" t="str">
        <f t="shared" si="27"/>
        <v>.</v>
      </c>
      <c r="AU28" s="1508" t="str">
        <f t="shared" si="28"/>
        <v>.</v>
      </c>
      <c r="AV28" s="1508" t="str">
        <f t="shared" si="29"/>
        <v>.</v>
      </c>
      <c r="AW28" s="1509" t="str">
        <f t="shared" si="30"/>
        <v>.</v>
      </c>
      <c r="AX28" s="327"/>
      <c r="AY28" s="116"/>
      <c r="AZ28" s="101"/>
      <c r="BA28" s="101"/>
      <c r="BB28" s="101"/>
    </row>
    <row r="29" spans="1:54" s="189" customFormat="1" x14ac:dyDescent="0.2">
      <c r="A29" s="116"/>
      <c r="B29" s="325"/>
      <c r="C29" s="1439" t="str">
        <f t="shared" si="8"/>
        <v>Residential</v>
      </c>
      <c r="D29" s="1639" t="str">
        <f>IF('WK2 - Notional General Income'!D61="","",'WK2 - Notional General Income'!D61)</f>
        <v/>
      </c>
      <c r="E29" s="878"/>
      <c r="F29" s="878"/>
      <c r="G29" s="878"/>
      <c r="H29" s="878"/>
      <c r="I29" s="878"/>
      <c r="J29" s="879"/>
      <c r="K29" s="878"/>
      <c r="L29" s="878"/>
      <c r="M29" s="333"/>
      <c r="N29" s="116"/>
      <c r="O29" s="443"/>
      <c r="P29" s="124"/>
      <c r="Q29" s="1474"/>
      <c r="R29" s="325"/>
      <c r="S29" s="1003" t="str">
        <f t="shared" si="10"/>
        <v>.</v>
      </c>
      <c r="T29" s="1004" t="str">
        <f t="shared" si="11"/>
        <v>.</v>
      </c>
      <c r="U29" s="1004" t="str">
        <f t="shared" si="12"/>
        <v>.</v>
      </c>
      <c r="V29" s="1004" t="str">
        <f t="shared" si="13"/>
        <v>.</v>
      </c>
      <c r="W29" s="1004" t="str">
        <f t="shared" si="14"/>
        <v>.</v>
      </c>
      <c r="X29" s="1004" t="str">
        <f t="shared" si="15"/>
        <v>.</v>
      </c>
      <c r="Y29" s="1005" t="str">
        <f t="shared" si="16"/>
        <v>.</v>
      </c>
      <c r="Z29" s="116"/>
      <c r="AA29" s="1507" t="str">
        <f t="shared" si="17"/>
        <v>.</v>
      </c>
      <c r="AB29" s="1508" t="str">
        <f t="shared" si="18"/>
        <v>.</v>
      </c>
      <c r="AC29" s="1508" t="str">
        <f t="shared" si="19"/>
        <v>.</v>
      </c>
      <c r="AD29" s="1508" t="str">
        <f t="shared" si="20"/>
        <v>.</v>
      </c>
      <c r="AE29" s="1508" t="str">
        <f t="shared" si="21"/>
        <v>.</v>
      </c>
      <c r="AF29" s="1508" t="str">
        <f t="shared" si="22"/>
        <v>.</v>
      </c>
      <c r="AG29" s="1509" t="str">
        <f t="shared" si="23"/>
        <v>.</v>
      </c>
      <c r="AH29" s="116"/>
      <c r="AI29" s="1003" t="str">
        <f>IF(S29=".",".",SUM($S29:S29))</f>
        <v>.</v>
      </c>
      <c r="AJ29" s="1004" t="str">
        <f>IF(T29=".",".",SUM($S29:T29))</f>
        <v>.</v>
      </c>
      <c r="AK29" s="1004" t="str">
        <f>IF(U29=".",".",SUM($S29:U29))</f>
        <v>.</v>
      </c>
      <c r="AL29" s="1004" t="str">
        <f>IF(V29=".",".",SUM($S29:V29))</f>
        <v>.</v>
      </c>
      <c r="AM29" s="1004" t="str">
        <f>IF(W29=".",".",SUM($S29:W29))</f>
        <v>.</v>
      </c>
      <c r="AN29" s="1004" t="str">
        <f>IF(X29=".",".",SUM($S29:X29))</f>
        <v>.</v>
      </c>
      <c r="AO29" s="1005" t="str">
        <f>IF(Y29=".",".",SUM($S29:Y29))</f>
        <v>.</v>
      </c>
      <c r="AP29" s="116"/>
      <c r="AQ29" s="1507" t="str">
        <f t="shared" si="24"/>
        <v>.</v>
      </c>
      <c r="AR29" s="1508" t="str">
        <f t="shared" si="25"/>
        <v>.</v>
      </c>
      <c r="AS29" s="1508" t="str">
        <f t="shared" si="26"/>
        <v>.</v>
      </c>
      <c r="AT29" s="1508" t="str">
        <f t="shared" si="27"/>
        <v>.</v>
      </c>
      <c r="AU29" s="1508" t="str">
        <f t="shared" si="28"/>
        <v>.</v>
      </c>
      <c r="AV29" s="1508" t="str">
        <f t="shared" si="29"/>
        <v>.</v>
      </c>
      <c r="AW29" s="1509" t="str">
        <f t="shared" si="30"/>
        <v>.</v>
      </c>
      <c r="AX29" s="327"/>
      <c r="AY29" s="116"/>
      <c r="AZ29" s="1474"/>
      <c r="BA29" s="1474"/>
      <c r="BB29" s="1474"/>
    </row>
    <row r="30" spans="1:54" s="189" customFormat="1" x14ac:dyDescent="0.2">
      <c r="A30" s="116"/>
      <c r="B30" s="325"/>
      <c r="C30" s="1439" t="str">
        <f t="shared" si="8"/>
        <v>Residential</v>
      </c>
      <c r="D30" s="1639" t="str">
        <f>IF('WK2 - Notional General Income'!D62="","",'WK2 - Notional General Income'!D62)</f>
        <v/>
      </c>
      <c r="E30" s="878"/>
      <c r="F30" s="878"/>
      <c r="G30" s="878"/>
      <c r="H30" s="878"/>
      <c r="I30" s="878"/>
      <c r="J30" s="879"/>
      <c r="K30" s="878"/>
      <c r="L30" s="878"/>
      <c r="M30" s="333"/>
      <c r="N30" s="116"/>
      <c r="O30" s="443"/>
      <c r="P30" s="124"/>
      <c r="Q30" s="1474"/>
      <c r="R30" s="325"/>
      <c r="S30" s="1003" t="str">
        <f t="shared" si="10"/>
        <v>.</v>
      </c>
      <c r="T30" s="1004" t="str">
        <f t="shared" si="11"/>
        <v>.</v>
      </c>
      <c r="U30" s="1004" t="str">
        <f t="shared" si="12"/>
        <v>.</v>
      </c>
      <c r="V30" s="1004" t="str">
        <f t="shared" si="13"/>
        <v>.</v>
      </c>
      <c r="W30" s="1004" t="str">
        <f t="shared" si="14"/>
        <v>.</v>
      </c>
      <c r="X30" s="1004" t="str">
        <f t="shared" si="15"/>
        <v>.</v>
      </c>
      <c r="Y30" s="1005" t="str">
        <f t="shared" si="16"/>
        <v>.</v>
      </c>
      <c r="Z30" s="116"/>
      <c r="AA30" s="1507" t="str">
        <f t="shared" si="17"/>
        <v>.</v>
      </c>
      <c r="AB30" s="1508" t="str">
        <f t="shared" si="18"/>
        <v>.</v>
      </c>
      <c r="AC30" s="1508" t="str">
        <f t="shared" si="19"/>
        <v>.</v>
      </c>
      <c r="AD30" s="1508" t="str">
        <f t="shared" si="20"/>
        <v>.</v>
      </c>
      <c r="AE30" s="1508" t="str">
        <f t="shared" si="21"/>
        <v>.</v>
      </c>
      <c r="AF30" s="1508" t="str">
        <f t="shared" si="22"/>
        <v>.</v>
      </c>
      <c r="AG30" s="1509" t="str">
        <f t="shared" si="23"/>
        <v>.</v>
      </c>
      <c r="AH30" s="116"/>
      <c r="AI30" s="1003" t="str">
        <f>IF(S30=".",".",SUM($S30:S30))</f>
        <v>.</v>
      </c>
      <c r="AJ30" s="1004" t="str">
        <f>IF(T30=".",".",SUM($S30:T30))</f>
        <v>.</v>
      </c>
      <c r="AK30" s="1004" t="str">
        <f>IF(U30=".",".",SUM($S30:U30))</f>
        <v>.</v>
      </c>
      <c r="AL30" s="1004" t="str">
        <f>IF(V30=".",".",SUM($S30:V30))</f>
        <v>.</v>
      </c>
      <c r="AM30" s="1004" t="str">
        <f>IF(W30=".",".",SUM($S30:W30))</f>
        <v>.</v>
      </c>
      <c r="AN30" s="1004" t="str">
        <f>IF(X30=".",".",SUM($S30:X30))</f>
        <v>.</v>
      </c>
      <c r="AO30" s="1005" t="str">
        <f>IF(Y30=".",".",SUM($S30:Y30))</f>
        <v>.</v>
      </c>
      <c r="AP30" s="116"/>
      <c r="AQ30" s="1507" t="str">
        <f t="shared" si="24"/>
        <v>.</v>
      </c>
      <c r="AR30" s="1508" t="str">
        <f t="shared" si="25"/>
        <v>.</v>
      </c>
      <c r="AS30" s="1508" t="str">
        <f t="shared" si="26"/>
        <v>.</v>
      </c>
      <c r="AT30" s="1508" t="str">
        <f t="shared" si="27"/>
        <v>.</v>
      </c>
      <c r="AU30" s="1508" t="str">
        <f t="shared" si="28"/>
        <v>.</v>
      </c>
      <c r="AV30" s="1508" t="str">
        <f t="shared" si="29"/>
        <v>.</v>
      </c>
      <c r="AW30" s="1509" t="str">
        <f t="shared" si="30"/>
        <v>.</v>
      </c>
      <c r="AX30" s="327"/>
      <c r="AY30" s="116"/>
      <c r="AZ30" s="1474"/>
      <c r="BA30" s="1474"/>
      <c r="BB30" s="1474"/>
    </row>
    <row r="31" spans="1:54" s="189" customFormat="1" x14ac:dyDescent="0.2">
      <c r="A31" s="116"/>
      <c r="B31" s="325"/>
      <c r="C31" s="1439" t="str">
        <f t="shared" si="8"/>
        <v>Residential</v>
      </c>
      <c r="D31" s="1639" t="str">
        <f>IF('WK2 - Notional General Income'!D63="","",'WK2 - Notional General Income'!D63)</f>
        <v/>
      </c>
      <c r="E31" s="878"/>
      <c r="F31" s="878"/>
      <c r="G31" s="878"/>
      <c r="H31" s="878"/>
      <c r="I31" s="878"/>
      <c r="J31" s="879"/>
      <c r="K31" s="878"/>
      <c r="L31" s="878"/>
      <c r="M31" s="333"/>
      <c r="N31" s="116"/>
      <c r="O31" s="443"/>
      <c r="P31" s="124"/>
      <c r="Q31" s="1474"/>
      <c r="R31" s="325"/>
      <c r="S31" s="1003" t="str">
        <f t="shared" si="10"/>
        <v>.</v>
      </c>
      <c r="T31" s="1004" t="str">
        <f t="shared" si="11"/>
        <v>.</v>
      </c>
      <c r="U31" s="1004" t="str">
        <f t="shared" si="12"/>
        <v>.</v>
      </c>
      <c r="V31" s="1004" t="str">
        <f t="shared" si="13"/>
        <v>.</v>
      </c>
      <c r="W31" s="1004" t="str">
        <f t="shared" si="14"/>
        <v>.</v>
      </c>
      <c r="X31" s="1004" t="str">
        <f t="shared" si="15"/>
        <v>.</v>
      </c>
      <c r="Y31" s="1005" t="str">
        <f t="shared" si="16"/>
        <v>.</v>
      </c>
      <c r="Z31" s="116"/>
      <c r="AA31" s="1507" t="str">
        <f t="shared" si="17"/>
        <v>.</v>
      </c>
      <c r="AB31" s="1508" t="str">
        <f t="shared" si="18"/>
        <v>.</v>
      </c>
      <c r="AC31" s="1508" t="str">
        <f t="shared" si="19"/>
        <v>.</v>
      </c>
      <c r="AD31" s="1508" t="str">
        <f t="shared" si="20"/>
        <v>.</v>
      </c>
      <c r="AE31" s="1508" t="str">
        <f t="shared" si="21"/>
        <v>.</v>
      </c>
      <c r="AF31" s="1508" t="str">
        <f t="shared" si="22"/>
        <v>.</v>
      </c>
      <c r="AG31" s="1509" t="str">
        <f t="shared" si="23"/>
        <v>.</v>
      </c>
      <c r="AH31" s="116"/>
      <c r="AI31" s="1003" t="str">
        <f>IF(S31=".",".",SUM($S31:S31))</f>
        <v>.</v>
      </c>
      <c r="AJ31" s="1004" t="str">
        <f>IF(T31=".",".",SUM($S31:T31))</f>
        <v>.</v>
      </c>
      <c r="AK31" s="1004" t="str">
        <f>IF(U31=".",".",SUM($S31:U31))</f>
        <v>.</v>
      </c>
      <c r="AL31" s="1004" t="str">
        <f>IF(V31=".",".",SUM($S31:V31))</f>
        <v>.</v>
      </c>
      <c r="AM31" s="1004" t="str">
        <f>IF(W31=".",".",SUM($S31:W31))</f>
        <v>.</v>
      </c>
      <c r="AN31" s="1004" t="str">
        <f>IF(X31=".",".",SUM($S31:X31))</f>
        <v>.</v>
      </c>
      <c r="AO31" s="1005" t="str">
        <f>IF(Y31=".",".",SUM($S31:Y31))</f>
        <v>.</v>
      </c>
      <c r="AP31" s="116"/>
      <c r="AQ31" s="1507" t="str">
        <f t="shared" si="24"/>
        <v>.</v>
      </c>
      <c r="AR31" s="1508" t="str">
        <f t="shared" si="25"/>
        <v>.</v>
      </c>
      <c r="AS31" s="1508" t="str">
        <f t="shared" si="26"/>
        <v>.</v>
      </c>
      <c r="AT31" s="1508" t="str">
        <f t="shared" si="27"/>
        <v>.</v>
      </c>
      <c r="AU31" s="1508" t="str">
        <f t="shared" si="28"/>
        <v>.</v>
      </c>
      <c r="AV31" s="1508" t="str">
        <f t="shared" si="29"/>
        <v>.</v>
      </c>
      <c r="AW31" s="1509" t="str">
        <f t="shared" si="30"/>
        <v>.</v>
      </c>
      <c r="AX31" s="327"/>
      <c r="AY31" s="116"/>
      <c r="AZ31" s="1474"/>
      <c r="BA31" s="1474"/>
      <c r="BB31" s="1474"/>
    </row>
    <row r="32" spans="1:54" s="189" customFormat="1" x14ac:dyDescent="0.2">
      <c r="A32" s="116"/>
      <c r="B32" s="325"/>
      <c r="C32" s="883"/>
      <c r="D32" s="883"/>
      <c r="E32" s="883"/>
      <c r="F32" s="883"/>
      <c r="G32" s="883"/>
      <c r="H32" s="883"/>
      <c r="I32" s="883"/>
      <c r="J32" s="883"/>
      <c r="K32" s="883"/>
      <c r="L32" s="883"/>
      <c r="M32" s="333"/>
      <c r="N32" s="116"/>
      <c r="O32" s="443"/>
      <c r="P32" s="124"/>
      <c r="Q32" s="101"/>
      <c r="R32" s="325"/>
      <c r="S32" s="1003"/>
      <c r="T32" s="1004"/>
      <c r="U32" s="1004"/>
      <c r="V32" s="1004"/>
      <c r="W32" s="1004"/>
      <c r="X32" s="1004"/>
      <c r="Y32" s="1005"/>
      <c r="Z32" s="116"/>
      <c r="AA32" s="1507"/>
      <c r="AB32" s="1508"/>
      <c r="AC32" s="1508"/>
      <c r="AD32" s="1508"/>
      <c r="AE32" s="1508"/>
      <c r="AF32" s="1508"/>
      <c r="AG32" s="1509"/>
      <c r="AH32" s="116"/>
      <c r="AI32" s="1003"/>
      <c r="AJ32" s="1004"/>
      <c r="AK32" s="1004"/>
      <c r="AL32" s="1004"/>
      <c r="AM32" s="1004"/>
      <c r="AN32" s="1004"/>
      <c r="AO32" s="1005"/>
      <c r="AP32" s="116"/>
      <c r="AQ32" s="1507"/>
      <c r="AR32" s="1508"/>
      <c r="AS32" s="1508"/>
      <c r="AT32" s="1508"/>
      <c r="AU32" s="1508"/>
      <c r="AV32" s="1508"/>
      <c r="AW32" s="1509"/>
      <c r="AX32" s="327"/>
      <c r="AY32" s="116"/>
      <c r="AZ32" s="101"/>
      <c r="BA32" s="101"/>
      <c r="BB32" s="101"/>
    </row>
    <row r="33" spans="1:54" s="189" customFormat="1" x14ac:dyDescent="0.2">
      <c r="A33" s="116"/>
      <c r="B33" s="325"/>
      <c r="C33" s="1439" t="str">
        <f>'WK3 - Notional GI Yr1 YIELD'!C66</f>
        <v>Business</v>
      </c>
      <c r="D33" s="1639" t="str">
        <f>IF('WK2 - Notional General Income'!D138="","",'WK2 - Notional General Income'!D138)</f>
        <v/>
      </c>
      <c r="E33" s="878"/>
      <c r="F33" s="878"/>
      <c r="G33" s="878"/>
      <c r="H33" s="878"/>
      <c r="I33" s="878"/>
      <c r="J33" s="879"/>
      <c r="K33" s="878"/>
      <c r="L33" s="878"/>
      <c r="M33" s="333"/>
      <c r="N33" s="116"/>
      <c r="O33" s="443"/>
      <c r="P33" s="124"/>
      <c r="Q33" s="101"/>
      <c r="R33" s="325"/>
      <c r="S33" s="1003" t="str">
        <f t="shared" si="10"/>
        <v>.</v>
      </c>
      <c r="T33" s="1004" t="str">
        <f t="shared" si="11"/>
        <v>.</v>
      </c>
      <c r="U33" s="1004" t="str">
        <f t="shared" si="12"/>
        <v>.</v>
      </c>
      <c r="V33" s="1004" t="str">
        <f t="shared" si="13"/>
        <v>.</v>
      </c>
      <c r="W33" s="1004" t="str">
        <f t="shared" si="14"/>
        <v>.</v>
      </c>
      <c r="X33" s="1004" t="str">
        <f t="shared" si="15"/>
        <v>.</v>
      </c>
      <c r="Y33" s="1005" t="str">
        <f t="shared" si="16"/>
        <v>.</v>
      </c>
      <c r="Z33" s="116"/>
      <c r="AA33" s="1507" t="str">
        <f t="shared" si="17"/>
        <v>.</v>
      </c>
      <c r="AB33" s="1508" t="str">
        <f t="shared" si="18"/>
        <v>.</v>
      </c>
      <c r="AC33" s="1508" t="str">
        <f t="shared" si="19"/>
        <v>.</v>
      </c>
      <c r="AD33" s="1508" t="str">
        <f t="shared" si="20"/>
        <v>.</v>
      </c>
      <c r="AE33" s="1508" t="str">
        <f t="shared" si="21"/>
        <v>.</v>
      </c>
      <c r="AF33" s="1508" t="str">
        <f t="shared" si="22"/>
        <v>.</v>
      </c>
      <c r="AG33" s="1509" t="str">
        <f t="shared" si="23"/>
        <v>.</v>
      </c>
      <c r="AH33" s="116"/>
      <c r="AI33" s="1003" t="str">
        <f>IF(S33=".",".",SUM($S33:S33))</f>
        <v>.</v>
      </c>
      <c r="AJ33" s="1004" t="str">
        <f>IF(T33=".",".",SUM($S33:T33))</f>
        <v>.</v>
      </c>
      <c r="AK33" s="1004" t="str">
        <f>IF(U33=".",".",SUM($S33:U33))</f>
        <v>.</v>
      </c>
      <c r="AL33" s="1004" t="str">
        <f>IF(V33=".",".",SUM($S33:V33))</f>
        <v>.</v>
      </c>
      <c r="AM33" s="1004" t="str">
        <f>IF(W33=".",".",SUM($S33:W33))</f>
        <v>.</v>
      </c>
      <c r="AN33" s="1004" t="str">
        <f>IF(X33=".",".",SUM($S33:X33))</f>
        <v>.</v>
      </c>
      <c r="AO33" s="1005" t="str">
        <f>IF(Y33=".",".",SUM($S33:Y33))</f>
        <v>.</v>
      </c>
      <c r="AP33" s="116"/>
      <c r="AQ33" s="1507" t="str">
        <f t="shared" si="24"/>
        <v>.</v>
      </c>
      <c r="AR33" s="1508" t="str">
        <f t="shared" si="25"/>
        <v>.</v>
      </c>
      <c r="AS33" s="1508" t="str">
        <f t="shared" si="26"/>
        <v>.</v>
      </c>
      <c r="AT33" s="1508" t="str">
        <f t="shared" si="27"/>
        <v>.</v>
      </c>
      <c r="AU33" s="1508" t="str">
        <f t="shared" si="28"/>
        <v>.</v>
      </c>
      <c r="AV33" s="1508" t="str">
        <f t="shared" si="29"/>
        <v>.</v>
      </c>
      <c r="AW33" s="1509" t="str">
        <f t="shared" si="30"/>
        <v>.</v>
      </c>
      <c r="AX33" s="327"/>
      <c r="AY33" s="116"/>
      <c r="AZ33" s="101"/>
      <c r="BA33" s="101"/>
      <c r="BB33" s="101"/>
    </row>
    <row r="34" spans="1:54" s="189" customFormat="1" x14ac:dyDescent="0.2">
      <c r="A34" s="116"/>
      <c r="B34" s="325"/>
      <c r="C34" s="1439" t="str">
        <f>C33</f>
        <v>Business</v>
      </c>
      <c r="D34" s="1639" t="str">
        <f>IF('WK2 - Notional General Income'!D139="","",'WK2 - Notional General Income'!D139)</f>
        <v/>
      </c>
      <c r="E34" s="878"/>
      <c r="F34" s="878"/>
      <c r="G34" s="878"/>
      <c r="H34" s="878"/>
      <c r="I34" s="878"/>
      <c r="J34" s="879"/>
      <c r="K34" s="878"/>
      <c r="L34" s="878"/>
      <c r="M34" s="333"/>
      <c r="N34" s="116"/>
      <c r="O34" s="443"/>
      <c r="P34" s="124"/>
      <c r="Q34" s="101"/>
      <c r="R34" s="325"/>
      <c r="S34" s="1003" t="str">
        <f t="shared" si="10"/>
        <v>.</v>
      </c>
      <c r="T34" s="1004" t="str">
        <f t="shared" si="11"/>
        <v>.</v>
      </c>
      <c r="U34" s="1004" t="str">
        <f t="shared" si="12"/>
        <v>.</v>
      </c>
      <c r="V34" s="1004" t="str">
        <f t="shared" si="13"/>
        <v>.</v>
      </c>
      <c r="W34" s="1004" t="str">
        <f t="shared" si="14"/>
        <v>.</v>
      </c>
      <c r="X34" s="1004" t="str">
        <f t="shared" si="15"/>
        <v>.</v>
      </c>
      <c r="Y34" s="1005" t="str">
        <f t="shared" si="16"/>
        <v>.</v>
      </c>
      <c r="Z34" s="116"/>
      <c r="AA34" s="1507" t="str">
        <f t="shared" si="17"/>
        <v>.</v>
      </c>
      <c r="AB34" s="1508" t="str">
        <f t="shared" si="18"/>
        <v>.</v>
      </c>
      <c r="AC34" s="1508" t="str">
        <f t="shared" si="19"/>
        <v>.</v>
      </c>
      <c r="AD34" s="1508" t="str">
        <f t="shared" si="20"/>
        <v>.</v>
      </c>
      <c r="AE34" s="1508" t="str">
        <f t="shared" si="21"/>
        <v>.</v>
      </c>
      <c r="AF34" s="1508" t="str">
        <f t="shared" si="22"/>
        <v>.</v>
      </c>
      <c r="AG34" s="1509" t="str">
        <f t="shared" si="23"/>
        <v>.</v>
      </c>
      <c r="AH34" s="116"/>
      <c r="AI34" s="1003" t="str">
        <f>IF(S34=".",".",SUM($S34:S34))</f>
        <v>.</v>
      </c>
      <c r="AJ34" s="1004" t="str">
        <f>IF(T34=".",".",SUM($S34:T34))</f>
        <v>.</v>
      </c>
      <c r="AK34" s="1004" t="str">
        <f>IF(U34=".",".",SUM($S34:U34))</f>
        <v>.</v>
      </c>
      <c r="AL34" s="1004" t="str">
        <f>IF(V34=".",".",SUM($S34:V34))</f>
        <v>.</v>
      </c>
      <c r="AM34" s="1004" t="str">
        <f>IF(W34=".",".",SUM($S34:W34))</f>
        <v>.</v>
      </c>
      <c r="AN34" s="1004" t="str">
        <f>IF(X34=".",".",SUM($S34:X34))</f>
        <v>.</v>
      </c>
      <c r="AO34" s="1005" t="str">
        <f>IF(Y34=".",".",SUM($S34:Y34))</f>
        <v>.</v>
      </c>
      <c r="AP34" s="116"/>
      <c r="AQ34" s="1507" t="str">
        <f t="shared" si="24"/>
        <v>.</v>
      </c>
      <c r="AR34" s="1508" t="str">
        <f t="shared" si="25"/>
        <v>.</v>
      </c>
      <c r="AS34" s="1508" t="str">
        <f t="shared" si="26"/>
        <v>.</v>
      </c>
      <c r="AT34" s="1508" t="str">
        <f t="shared" si="27"/>
        <v>.</v>
      </c>
      <c r="AU34" s="1508" t="str">
        <f t="shared" si="28"/>
        <v>.</v>
      </c>
      <c r="AV34" s="1508" t="str">
        <f t="shared" si="29"/>
        <v>.</v>
      </c>
      <c r="AW34" s="1509" t="str">
        <f t="shared" si="30"/>
        <v>.</v>
      </c>
      <c r="AX34" s="327"/>
      <c r="AY34" s="116"/>
      <c r="AZ34" s="101"/>
      <c r="BA34" s="101"/>
      <c r="BB34" s="101"/>
    </row>
    <row r="35" spans="1:54" s="189" customFormat="1" x14ac:dyDescent="0.2">
      <c r="A35" s="116"/>
      <c r="B35" s="325"/>
      <c r="C35" s="1439" t="str">
        <f t="shared" ref="C35:C49" si="31">C34</f>
        <v>Business</v>
      </c>
      <c r="D35" s="1639" t="str">
        <f>IF('WK2 - Notional General Income'!D140="","",'WK2 - Notional General Income'!D140)</f>
        <v/>
      </c>
      <c r="E35" s="878"/>
      <c r="F35" s="878"/>
      <c r="G35" s="878"/>
      <c r="H35" s="878"/>
      <c r="I35" s="878"/>
      <c r="J35" s="879"/>
      <c r="K35" s="878"/>
      <c r="L35" s="878"/>
      <c r="M35" s="333"/>
      <c r="N35" s="116"/>
      <c r="O35" s="443"/>
      <c r="P35" s="124"/>
      <c r="Q35" s="101"/>
      <c r="R35" s="325"/>
      <c r="S35" s="1003" t="str">
        <f t="shared" si="10"/>
        <v>.</v>
      </c>
      <c r="T35" s="1004" t="str">
        <f t="shared" si="11"/>
        <v>.</v>
      </c>
      <c r="U35" s="1004" t="str">
        <f t="shared" si="12"/>
        <v>.</v>
      </c>
      <c r="V35" s="1004" t="str">
        <f t="shared" si="13"/>
        <v>.</v>
      </c>
      <c r="W35" s="1004" t="str">
        <f t="shared" si="14"/>
        <v>.</v>
      </c>
      <c r="X35" s="1004" t="str">
        <f t="shared" si="15"/>
        <v>.</v>
      </c>
      <c r="Y35" s="1005" t="str">
        <f t="shared" si="16"/>
        <v>.</v>
      </c>
      <c r="Z35" s="116"/>
      <c r="AA35" s="1507" t="str">
        <f t="shared" si="17"/>
        <v>.</v>
      </c>
      <c r="AB35" s="1508" t="str">
        <f t="shared" si="18"/>
        <v>.</v>
      </c>
      <c r="AC35" s="1508" t="str">
        <f t="shared" si="19"/>
        <v>.</v>
      </c>
      <c r="AD35" s="1508" t="str">
        <f t="shared" si="20"/>
        <v>.</v>
      </c>
      <c r="AE35" s="1508" t="str">
        <f t="shared" si="21"/>
        <v>.</v>
      </c>
      <c r="AF35" s="1508" t="str">
        <f t="shared" si="22"/>
        <v>.</v>
      </c>
      <c r="AG35" s="1509" t="str">
        <f t="shared" si="23"/>
        <v>.</v>
      </c>
      <c r="AH35" s="116"/>
      <c r="AI35" s="1003" t="str">
        <f>IF(S35=".",".",SUM($S35:S35))</f>
        <v>.</v>
      </c>
      <c r="AJ35" s="1004" t="str">
        <f>IF(T35=".",".",SUM($S35:T35))</f>
        <v>.</v>
      </c>
      <c r="AK35" s="1004" t="str">
        <f>IF(U35=".",".",SUM($S35:U35))</f>
        <v>.</v>
      </c>
      <c r="AL35" s="1004" t="str">
        <f>IF(V35=".",".",SUM($S35:V35))</f>
        <v>.</v>
      </c>
      <c r="AM35" s="1004" t="str">
        <f>IF(W35=".",".",SUM($S35:W35))</f>
        <v>.</v>
      </c>
      <c r="AN35" s="1004" t="str">
        <f>IF(X35=".",".",SUM($S35:X35))</f>
        <v>.</v>
      </c>
      <c r="AO35" s="1005" t="str">
        <f>IF(Y35=".",".",SUM($S35:Y35))</f>
        <v>.</v>
      </c>
      <c r="AP35" s="116"/>
      <c r="AQ35" s="1507" t="str">
        <f t="shared" si="24"/>
        <v>.</v>
      </c>
      <c r="AR35" s="1508" t="str">
        <f t="shared" si="25"/>
        <v>.</v>
      </c>
      <c r="AS35" s="1508" t="str">
        <f t="shared" si="26"/>
        <v>.</v>
      </c>
      <c r="AT35" s="1508" t="str">
        <f t="shared" si="27"/>
        <v>.</v>
      </c>
      <c r="AU35" s="1508" t="str">
        <f t="shared" si="28"/>
        <v>.</v>
      </c>
      <c r="AV35" s="1508" t="str">
        <f t="shared" si="29"/>
        <v>.</v>
      </c>
      <c r="AW35" s="1509" t="str">
        <f t="shared" si="30"/>
        <v>.</v>
      </c>
      <c r="AX35" s="327"/>
      <c r="AY35" s="116"/>
      <c r="AZ35" s="101"/>
      <c r="BA35" s="101"/>
      <c r="BB35" s="101"/>
    </row>
    <row r="36" spans="1:54" s="189" customFormat="1" x14ac:dyDescent="0.2">
      <c r="A36" s="116"/>
      <c r="B36" s="325"/>
      <c r="C36" s="1439" t="str">
        <f t="shared" si="31"/>
        <v>Business</v>
      </c>
      <c r="D36" s="1639" t="str">
        <f>IF('WK2 - Notional General Income'!D141="","",'WK2 - Notional General Income'!D141)</f>
        <v/>
      </c>
      <c r="E36" s="878"/>
      <c r="F36" s="878"/>
      <c r="G36" s="878"/>
      <c r="H36" s="878"/>
      <c r="I36" s="878"/>
      <c r="J36" s="879"/>
      <c r="K36" s="878"/>
      <c r="L36" s="878"/>
      <c r="M36" s="333"/>
      <c r="N36" s="116"/>
      <c r="O36" s="443"/>
      <c r="P36" s="124"/>
      <c r="Q36" s="101"/>
      <c r="R36" s="325"/>
      <c r="S36" s="1003" t="str">
        <f t="shared" si="10"/>
        <v>.</v>
      </c>
      <c r="T36" s="1004" t="str">
        <f t="shared" si="11"/>
        <v>.</v>
      </c>
      <c r="U36" s="1004" t="str">
        <f t="shared" si="12"/>
        <v>.</v>
      </c>
      <c r="V36" s="1004" t="str">
        <f t="shared" si="13"/>
        <v>.</v>
      </c>
      <c r="W36" s="1004" t="str">
        <f t="shared" si="14"/>
        <v>.</v>
      </c>
      <c r="X36" s="1004" t="str">
        <f t="shared" si="15"/>
        <v>.</v>
      </c>
      <c r="Y36" s="1005" t="str">
        <f t="shared" si="16"/>
        <v>.</v>
      </c>
      <c r="Z36" s="116"/>
      <c r="AA36" s="1507" t="str">
        <f t="shared" si="17"/>
        <v>.</v>
      </c>
      <c r="AB36" s="1508" t="str">
        <f t="shared" si="18"/>
        <v>.</v>
      </c>
      <c r="AC36" s="1508" t="str">
        <f t="shared" si="19"/>
        <v>.</v>
      </c>
      <c r="AD36" s="1508" t="str">
        <f t="shared" si="20"/>
        <v>.</v>
      </c>
      <c r="AE36" s="1508" t="str">
        <f t="shared" si="21"/>
        <v>.</v>
      </c>
      <c r="AF36" s="1508" t="str">
        <f t="shared" si="22"/>
        <v>.</v>
      </c>
      <c r="AG36" s="1509" t="str">
        <f t="shared" si="23"/>
        <v>.</v>
      </c>
      <c r="AH36" s="116"/>
      <c r="AI36" s="1003" t="str">
        <f>IF(S36=".",".",SUM($S36:S36))</f>
        <v>.</v>
      </c>
      <c r="AJ36" s="1004" t="str">
        <f>IF(T36=".",".",SUM($S36:T36))</f>
        <v>.</v>
      </c>
      <c r="AK36" s="1004" t="str">
        <f>IF(U36=".",".",SUM($S36:U36))</f>
        <v>.</v>
      </c>
      <c r="AL36" s="1004" t="str">
        <f>IF(V36=".",".",SUM($S36:V36))</f>
        <v>.</v>
      </c>
      <c r="AM36" s="1004" t="str">
        <f>IF(W36=".",".",SUM($S36:W36))</f>
        <v>.</v>
      </c>
      <c r="AN36" s="1004" t="str">
        <f>IF(X36=".",".",SUM($S36:X36))</f>
        <v>.</v>
      </c>
      <c r="AO36" s="1005" t="str">
        <f>IF(Y36=".",".",SUM($S36:Y36))</f>
        <v>.</v>
      </c>
      <c r="AP36" s="116"/>
      <c r="AQ36" s="1507" t="str">
        <f t="shared" si="24"/>
        <v>.</v>
      </c>
      <c r="AR36" s="1508" t="str">
        <f t="shared" si="25"/>
        <v>.</v>
      </c>
      <c r="AS36" s="1508" t="str">
        <f t="shared" si="26"/>
        <v>.</v>
      </c>
      <c r="AT36" s="1508" t="str">
        <f t="shared" si="27"/>
        <v>.</v>
      </c>
      <c r="AU36" s="1508" t="str">
        <f t="shared" si="28"/>
        <v>.</v>
      </c>
      <c r="AV36" s="1508" t="str">
        <f t="shared" si="29"/>
        <v>.</v>
      </c>
      <c r="AW36" s="1509" t="str">
        <f t="shared" si="30"/>
        <v>.</v>
      </c>
      <c r="AX36" s="327"/>
      <c r="AY36" s="116"/>
      <c r="AZ36" s="101"/>
      <c r="BA36" s="101"/>
      <c r="BB36" s="101"/>
    </row>
    <row r="37" spans="1:54" s="189" customFormat="1" x14ac:dyDescent="0.2">
      <c r="A37" s="116"/>
      <c r="B37" s="325"/>
      <c r="C37" s="1439" t="str">
        <f t="shared" si="31"/>
        <v>Business</v>
      </c>
      <c r="D37" s="1639" t="str">
        <f>IF('WK2 - Notional General Income'!D142="","",'WK2 - Notional General Income'!D142)</f>
        <v/>
      </c>
      <c r="E37" s="878"/>
      <c r="F37" s="878"/>
      <c r="G37" s="878"/>
      <c r="H37" s="878"/>
      <c r="I37" s="878"/>
      <c r="J37" s="879"/>
      <c r="K37" s="878"/>
      <c r="L37" s="878"/>
      <c r="M37" s="333"/>
      <c r="N37" s="116"/>
      <c r="O37" s="443"/>
      <c r="P37" s="124"/>
      <c r="Q37" s="101"/>
      <c r="R37" s="325"/>
      <c r="S37" s="1003" t="str">
        <f t="shared" si="10"/>
        <v>.</v>
      </c>
      <c r="T37" s="1004" t="str">
        <f t="shared" si="11"/>
        <v>.</v>
      </c>
      <c r="U37" s="1004" t="str">
        <f t="shared" si="12"/>
        <v>.</v>
      </c>
      <c r="V37" s="1004" t="str">
        <f t="shared" si="13"/>
        <v>.</v>
      </c>
      <c r="W37" s="1004" t="str">
        <f t="shared" si="14"/>
        <v>.</v>
      </c>
      <c r="X37" s="1004" t="str">
        <f t="shared" si="15"/>
        <v>.</v>
      </c>
      <c r="Y37" s="1005" t="str">
        <f t="shared" si="16"/>
        <v>.</v>
      </c>
      <c r="Z37" s="116"/>
      <c r="AA37" s="1507" t="str">
        <f t="shared" si="17"/>
        <v>.</v>
      </c>
      <c r="AB37" s="1508" t="str">
        <f t="shared" si="18"/>
        <v>.</v>
      </c>
      <c r="AC37" s="1508" t="str">
        <f t="shared" si="19"/>
        <v>.</v>
      </c>
      <c r="AD37" s="1508" t="str">
        <f t="shared" si="20"/>
        <v>.</v>
      </c>
      <c r="AE37" s="1508" t="str">
        <f t="shared" si="21"/>
        <v>.</v>
      </c>
      <c r="AF37" s="1508" t="str">
        <f t="shared" si="22"/>
        <v>.</v>
      </c>
      <c r="AG37" s="1509" t="str">
        <f t="shared" si="23"/>
        <v>.</v>
      </c>
      <c r="AH37" s="116"/>
      <c r="AI37" s="1003" t="str">
        <f>IF(S37=".",".",SUM($S37:S37))</f>
        <v>.</v>
      </c>
      <c r="AJ37" s="1004" t="str">
        <f>IF(T37=".",".",SUM($S37:T37))</f>
        <v>.</v>
      </c>
      <c r="AK37" s="1004" t="str">
        <f>IF(U37=".",".",SUM($S37:U37))</f>
        <v>.</v>
      </c>
      <c r="AL37" s="1004" t="str">
        <f>IF(V37=".",".",SUM($S37:V37))</f>
        <v>.</v>
      </c>
      <c r="AM37" s="1004" t="str">
        <f>IF(W37=".",".",SUM($S37:W37))</f>
        <v>.</v>
      </c>
      <c r="AN37" s="1004" t="str">
        <f>IF(X37=".",".",SUM($S37:X37))</f>
        <v>.</v>
      </c>
      <c r="AO37" s="1005" t="str">
        <f>IF(Y37=".",".",SUM($S37:Y37))</f>
        <v>.</v>
      </c>
      <c r="AP37" s="116"/>
      <c r="AQ37" s="1507" t="str">
        <f t="shared" si="24"/>
        <v>.</v>
      </c>
      <c r="AR37" s="1508" t="str">
        <f t="shared" si="25"/>
        <v>.</v>
      </c>
      <c r="AS37" s="1508" t="str">
        <f t="shared" si="26"/>
        <v>.</v>
      </c>
      <c r="AT37" s="1508" t="str">
        <f t="shared" si="27"/>
        <v>.</v>
      </c>
      <c r="AU37" s="1508" t="str">
        <f t="shared" si="28"/>
        <v>.</v>
      </c>
      <c r="AV37" s="1508" t="str">
        <f t="shared" si="29"/>
        <v>.</v>
      </c>
      <c r="AW37" s="1509" t="str">
        <f t="shared" si="30"/>
        <v>.</v>
      </c>
      <c r="AX37" s="327"/>
      <c r="AY37" s="116"/>
      <c r="AZ37" s="101"/>
      <c r="BA37" s="101"/>
      <c r="BB37" s="101"/>
    </row>
    <row r="38" spans="1:54" s="189" customFormat="1" x14ac:dyDescent="0.2">
      <c r="A38" s="116"/>
      <c r="B38" s="325"/>
      <c r="C38" s="1439" t="str">
        <f t="shared" si="31"/>
        <v>Business</v>
      </c>
      <c r="D38" s="1639" t="str">
        <f>IF('WK2 - Notional General Income'!D143="","",'WK2 - Notional General Income'!D143)</f>
        <v/>
      </c>
      <c r="E38" s="878"/>
      <c r="F38" s="878"/>
      <c r="G38" s="878"/>
      <c r="H38" s="878"/>
      <c r="I38" s="878"/>
      <c r="J38" s="879"/>
      <c r="K38" s="878"/>
      <c r="L38" s="878"/>
      <c r="M38" s="333"/>
      <c r="N38" s="116"/>
      <c r="O38" s="443"/>
      <c r="P38" s="124"/>
      <c r="Q38" s="101"/>
      <c r="R38" s="325"/>
      <c r="S38" s="1003" t="str">
        <f t="shared" si="10"/>
        <v>.</v>
      </c>
      <c r="T38" s="1004" t="str">
        <f t="shared" si="11"/>
        <v>.</v>
      </c>
      <c r="U38" s="1004" t="str">
        <f t="shared" si="12"/>
        <v>.</v>
      </c>
      <c r="V38" s="1004" t="str">
        <f t="shared" si="13"/>
        <v>.</v>
      </c>
      <c r="W38" s="1004" t="str">
        <f t="shared" si="14"/>
        <v>.</v>
      </c>
      <c r="X38" s="1004" t="str">
        <f t="shared" si="15"/>
        <v>.</v>
      </c>
      <c r="Y38" s="1005" t="str">
        <f t="shared" si="16"/>
        <v>.</v>
      </c>
      <c r="Z38" s="116"/>
      <c r="AA38" s="1507" t="str">
        <f t="shared" si="17"/>
        <v>.</v>
      </c>
      <c r="AB38" s="1508" t="str">
        <f t="shared" si="18"/>
        <v>.</v>
      </c>
      <c r="AC38" s="1508" t="str">
        <f t="shared" si="19"/>
        <v>.</v>
      </c>
      <c r="AD38" s="1508" t="str">
        <f t="shared" si="20"/>
        <v>.</v>
      </c>
      <c r="AE38" s="1508" t="str">
        <f t="shared" si="21"/>
        <v>.</v>
      </c>
      <c r="AF38" s="1508" t="str">
        <f t="shared" si="22"/>
        <v>.</v>
      </c>
      <c r="AG38" s="1509" t="str">
        <f t="shared" si="23"/>
        <v>.</v>
      </c>
      <c r="AH38" s="116"/>
      <c r="AI38" s="1003" t="str">
        <f>IF(S38=".",".",SUM($S38:S38))</f>
        <v>.</v>
      </c>
      <c r="AJ38" s="1004" t="str">
        <f>IF(T38=".",".",SUM($S38:T38))</f>
        <v>.</v>
      </c>
      <c r="AK38" s="1004" t="str">
        <f>IF(U38=".",".",SUM($S38:U38))</f>
        <v>.</v>
      </c>
      <c r="AL38" s="1004" t="str">
        <f>IF(V38=".",".",SUM($S38:V38))</f>
        <v>.</v>
      </c>
      <c r="AM38" s="1004" t="str">
        <f>IF(W38=".",".",SUM($S38:W38))</f>
        <v>.</v>
      </c>
      <c r="AN38" s="1004" t="str">
        <f>IF(X38=".",".",SUM($S38:X38))</f>
        <v>.</v>
      </c>
      <c r="AO38" s="1005" t="str">
        <f>IF(Y38=".",".",SUM($S38:Y38))</f>
        <v>.</v>
      </c>
      <c r="AP38" s="116"/>
      <c r="AQ38" s="1507" t="str">
        <f t="shared" si="24"/>
        <v>.</v>
      </c>
      <c r="AR38" s="1508" t="str">
        <f t="shared" si="25"/>
        <v>.</v>
      </c>
      <c r="AS38" s="1508" t="str">
        <f t="shared" si="26"/>
        <v>.</v>
      </c>
      <c r="AT38" s="1508" t="str">
        <f t="shared" si="27"/>
        <v>.</v>
      </c>
      <c r="AU38" s="1508" t="str">
        <f t="shared" si="28"/>
        <v>.</v>
      </c>
      <c r="AV38" s="1508" t="str">
        <f t="shared" si="29"/>
        <v>.</v>
      </c>
      <c r="AW38" s="1509" t="str">
        <f t="shared" si="30"/>
        <v>.</v>
      </c>
      <c r="AX38" s="327"/>
      <c r="AY38" s="116"/>
      <c r="AZ38" s="101"/>
      <c r="BA38" s="101"/>
      <c r="BB38" s="101"/>
    </row>
    <row r="39" spans="1:54" s="189" customFormat="1" x14ac:dyDescent="0.2">
      <c r="A39" s="116"/>
      <c r="B39" s="325"/>
      <c r="C39" s="1439" t="str">
        <f t="shared" si="31"/>
        <v>Business</v>
      </c>
      <c r="D39" s="1639" t="str">
        <f>IF('WK2 - Notional General Income'!D144="","",'WK2 - Notional General Income'!D144)</f>
        <v/>
      </c>
      <c r="E39" s="878"/>
      <c r="F39" s="878"/>
      <c r="G39" s="878"/>
      <c r="H39" s="878"/>
      <c r="I39" s="878"/>
      <c r="J39" s="879"/>
      <c r="K39" s="878"/>
      <c r="L39" s="878"/>
      <c r="M39" s="333"/>
      <c r="N39" s="116"/>
      <c r="O39" s="443"/>
      <c r="P39" s="124"/>
      <c r="Q39" s="101"/>
      <c r="R39" s="325"/>
      <c r="S39" s="1003" t="str">
        <f t="shared" si="10"/>
        <v>.</v>
      </c>
      <c r="T39" s="1004" t="str">
        <f t="shared" si="11"/>
        <v>.</v>
      </c>
      <c r="U39" s="1004" t="str">
        <f t="shared" si="12"/>
        <v>.</v>
      </c>
      <c r="V39" s="1004" t="str">
        <f t="shared" si="13"/>
        <v>.</v>
      </c>
      <c r="W39" s="1004" t="str">
        <f t="shared" si="14"/>
        <v>.</v>
      </c>
      <c r="X39" s="1004" t="str">
        <f t="shared" si="15"/>
        <v>.</v>
      </c>
      <c r="Y39" s="1005" t="str">
        <f t="shared" si="16"/>
        <v>.</v>
      </c>
      <c r="Z39" s="116"/>
      <c r="AA39" s="1507" t="str">
        <f t="shared" si="17"/>
        <v>.</v>
      </c>
      <c r="AB39" s="1508" t="str">
        <f t="shared" si="18"/>
        <v>.</v>
      </c>
      <c r="AC39" s="1508" t="str">
        <f t="shared" si="19"/>
        <v>.</v>
      </c>
      <c r="AD39" s="1508" t="str">
        <f t="shared" si="20"/>
        <v>.</v>
      </c>
      <c r="AE39" s="1508" t="str">
        <f t="shared" si="21"/>
        <v>.</v>
      </c>
      <c r="AF39" s="1508" t="str">
        <f t="shared" si="22"/>
        <v>.</v>
      </c>
      <c r="AG39" s="1509" t="str">
        <f t="shared" si="23"/>
        <v>.</v>
      </c>
      <c r="AH39" s="116"/>
      <c r="AI39" s="1003" t="str">
        <f>IF(S39=".",".",SUM($S39:S39))</f>
        <v>.</v>
      </c>
      <c r="AJ39" s="1004" t="str">
        <f>IF(T39=".",".",SUM($S39:T39))</f>
        <v>.</v>
      </c>
      <c r="AK39" s="1004" t="str">
        <f>IF(U39=".",".",SUM($S39:U39))</f>
        <v>.</v>
      </c>
      <c r="AL39" s="1004" t="str">
        <f>IF(V39=".",".",SUM($S39:V39))</f>
        <v>.</v>
      </c>
      <c r="AM39" s="1004" t="str">
        <f>IF(W39=".",".",SUM($S39:W39))</f>
        <v>.</v>
      </c>
      <c r="AN39" s="1004" t="str">
        <f>IF(X39=".",".",SUM($S39:X39))</f>
        <v>.</v>
      </c>
      <c r="AO39" s="1005" t="str">
        <f>IF(Y39=".",".",SUM($S39:Y39))</f>
        <v>.</v>
      </c>
      <c r="AP39" s="116"/>
      <c r="AQ39" s="1507" t="str">
        <f t="shared" si="24"/>
        <v>.</v>
      </c>
      <c r="AR39" s="1508" t="str">
        <f t="shared" si="25"/>
        <v>.</v>
      </c>
      <c r="AS39" s="1508" t="str">
        <f t="shared" si="26"/>
        <v>.</v>
      </c>
      <c r="AT39" s="1508" t="str">
        <f t="shared" si="27"/>
        <v>.</v>
      </c>
      <c r="AU39" s="1508" t="str">
        <f t="shared" si="28"/>
        <v>.</v>
      </c>
      <c r="AV39" s="1508" t="str">
        <f t="shared" si="29"/>
        <v>.</v>
      </c>
      <c r="AW39" s="1509" t="str">
        <f t="shared" si="30"/>
        <v>.</v>
      </c>
      <c r="AX39" s="327"/>
      <c r="AY39" s="116"/>
      <c r="AZ39" s="101"/>
      <c r="BA39" s="101"/>
      <c r="BB39" s="101"/>
    </row>
    <row r="40" spans="1:54" s="189" customFormat="1" x14ac:dyDescent="0.2">
      <c r="A40" s="116"/>
      <c r="B40" s="325"/>
      <c r="C40" s="1439" t="str">
        <f t="shared" si="31"/>
        <v>Business</v>
      </c>
      <c r="D40" s="1639" t="str">
        <f>IF('WK2 - Notional General Income'!D145="","",'WK2 - Notional General Income'!D145)</f>
        <v/>
      </c>
      <c r="E40" s="878"/>
      <c r="F40" s="878"/>
      <c r="G40" s="878"/>
      <c r="H40" s="878"/>
      <c r="I40" s="878"/>
      <c r="J40" s="879"/>
      <c r="K40" s="878"/>
      <c r="L40" s="878"/>
      <c r="M40" s="333"/>
      <c r="N40" s="116"/>
      <c r="O40" s="443"/>
      <c r="P40" s="124"/>
      <c r="Q40" s="101"/>
      <c r="R40" s="325"/>
      <c r="S40" s="1003" t="str">
        <f t="shared" si="10"/>
        <v>.</v>
      </c>
      <c r="T40" s="1004" t="str">
        <f t="shared" si="11"/>
        <v>.</v>
      </c>
      <c r="U40" s="1004" t="str">
        <f t="shared" si="12"/>
        <v>.</v>
      </c>
      <c r="V40" s="1004" t="str">
        <f t="shared" si="13"/>
        <v>.</v>
      </c>
      <c r="W40" s="1004" t="str">
        <f t="shared" si="14"/>
        <v>.</v>
      </c>
      <c r="X40" s="1004" t="str">
        <f t="shared" si="15"/>
        <v>.</v>
      </c>
      <c r="Y40" s="1005" t="str">
        <f t="shared" si="16"/>
        <v>.</v>
      </c>
      <c r="Z40" s="116"/>
      <c r="AA40" s="1507" t="str">
        <f t="shared" si="17"/>
        <v>.</v>
      </c>
      <c r="AB40" s="1508" t="str">
        <f t="shared" si="18"/>
        <v>.</v>
      </c>
      <c r="AC40" s="1508" t="str">
        <f t="shared" si="19"/>
        <v>.</v>
      </c>
      <c r="AD40" s="1508" t="str">
        <f t="shared" si="20"/>
        <v>.</v>
      </c>
      <c r="AE40" s="1508" t="str">
        <f t="shared" si="21"/>
        <v>.</v>
      </c>
      <c r="AF40" s="1508" t="str">
        <f t="shared" si="22"/>
        <v>.</v>
      </c>
      <c r="AG40" s="1509" t="str">
        <f t="shared" si="23"/>
        <v>.</v>
      </c>
      <c r="AH40" s="116"/>
      <c r="AI40" s="1003" t="str">
        <f>IF(S40=".",".",SUM($S40:S40))</f>
        <v>.</v>
      </c>
      <c r="AJ40" s="1004" t="str">
        <f>IF(T40=".",".",SUM($S40:T40))</f>
        <v>.</v>
      </c>
      <c r="AK40" s="1004" t="str">
        <f>IF(U40=".",".",SUM($S40:U40))</f>
        <v>.</v>
      </c>
      <c r="AL40" s="1004" t="str">
        <f>IF(V40=".",".",SUM($S40:V40))</f>
        <v>.</v>
      </c>
      <c r="AM40" s="1004" t="str">
        <f>IF(W40=".",".",SUM($S40:W40))</f>
        <v>.</v>
      </c>
      <c r="AN40" s="1004" t="str">
        <f>IF(X40=".",".",SUM($S40:X40))</f>
        <v>.</v>
      </c>
      <c r="AO40" s="1005" t="str">
        <f>IF(Y40=".",".",SUM($S40:Y40))</f>
        <v>.</v>
      </c>
      <c r="AP40" s="116"/>
      <c r="AQ40" s="1507" t="str">
        <f t="shared" si="24"/>
        <v>.</v>
      </c>
      <c r="AR40" s="1508" t="str">
        <f t="shared" si="25"/>
        <v>.</v>
      </c>
      <c r="AS40" s="1508" t="str">
        <f t="shared" si="26"/>
        <v>.</v>
      </c>
      <c r="AT40" s="1508" t="str">
        <f t="shared" si="27"/>
        <v>.</v>
      </c>
      <c r="AU40" s="1508" t="str">
        <f t="shared" si="28"/>
        <v>.</v>
      </c>
      <c r="AV40" s="1508" t="str">
        <f t="shared" si="29"/>
        <v>.</v>
      </c>
      <c r="AW40" s="1509" t="str">
        <f t="shared" si="30"/>
        <v>.</v>
      </c>
      <c r="AX40" s="327"/>
      <c r="AY40" s="116"/>
      <c r="AZ40" s="101"/>
      <c r="BA40" s="101"/>
      <c r="BB40" s="101"/>
    </row>
    <row r="41" spans="1:54" s="189" customFormat="1" x14ac:dyDescent="0.2">
      <c r="A41" s="116"/>
      <c r="B41" s="325"/>
      <c r="C41" s="1439" t="str">
        <f t="shared" si="31"/>
        <v>Business</v>
      </c>
      <c r="D41" s="1639" t="str">
        <f>IF('WK2 - Notional General Income'!D146="","",'WK2 - Notional General Income'!D146)</f>
        <v/>
      </c>
      <c r="E41" s="878"/>
      <c r="F41" s="878"/>
      <c r="G41" s="878"/>
      <c r="H41" s="878"/>
      <c r="I41" s="878"/>
      <c r="J41" s="879"/>
      <c r="K41" s="878"/>
      <c r="L41" s="878"/>
      <c r="M41" s="333"/>
      <c r="N41" s="116"/>
      <c r="O41" s="443"/>
      <c r="P41" s="124"/>
      <c r="Q41" s="101"/>
      <c r="R41" s="325"/>
      <c r="S41" s="1003" t="str">
        <f t="shared" si="10"/>
        <v>.</v>
      </c>
      <c r="T41" s="1004" t="str">
        <f t="shared" si="11"/>
        <v>.</v>
      </c>
      <c r="U41" s="1004" t="str">
        <f t="shared" si="12"/>
        <v>.</v>
      </c>
      <c r="V41" s="1004" t="str">
        <f t="shared" si="13"/>
        <v>.</v>
      </c>
      <c r="W41" s="1004" t="str">
        <f t="shared" si="14"/>
        <v>.</v>
      </c>
      <c r="X41" s="1004" t="str">
        <f t="shared" si="15"/>
        <v>.</v>
      </c>
      <c r="Y41" s="1005" t="str">
        <f t="shared" si="16"/>
        <v>.</v>
      </c>
      <c r="Z41" s="116"/>
      <c r="AA41" s="1507" t="str">
        <f t="shared" si="17"/>
        <v>.</v>
      </c>
      <c r="AB41" s="1508" t="str">
        <f t="shared" si="18"/>
        <v>.</v>
      </c>
      <c r="AC41" s="1508" t="str">
        <f t="shared" si="19"/>
        <v>.</v>
      </c>
      <c r="AD41" s="1508" t="str">
        <f t="shared" si="20"/>
        <v>.</v>
      </c>
      <c r="AE41" s="1508" t="str">
        <f t="shared" si="21"/>
        <v>.</v>
      </c>
      <c r="AF41" s="1508" t="str">
        <f t="shared" si="22"/>
        <v>.</v>
      </c>
      <c r="AG41" s="1509" t="str">
        <f t="shared" si="23"/>
        <v>.</v>
      </c>
      <c r="AH41" s="116"/>
      <c r="AI41" s="1003" t="str">
        <f>IF(S41=".",".",SUM($S41:S41))</f>
        <v>.</v>
      </c>
      <c r="AJ41" s="1004" t="str">
        <f>IF(T41=".",".",SUM($S41:T41))</f>
        <v>.</v>
      </c>
      <c r="AK41" s="1004" t="str">
        <f>IF(U41=".",".",SUM($S41:U41))</f>
        <v>.</v>
      </c>
      <c r="AL41" s="1004" t="str">
        <f>IF(V41=".",".",SUM($S41:V41))</f>
        <v>.</v>
      </c>
      <c r="AM41" s="1004" t="str">
        <f>IF(W41=".",".",SUM($S41:W41))</f>
        <v>.</v>
      </c>
      <c r="AN41" s="1004" t="str">
        <f>IF(X41=".",".",SUM($S41:X41))</f>
        <v>.</v>
      </c>
      <c r="AO41" s="1005" t="str">
        <f>IF(Y41=".",".",SUM($S41:Y41))</f>
        <v>.</v>
      </c>
      <c r="AP41" s="116"/>
      <c r="AQ41" s="1507" t="str">
        <f t="shared" si="24"/>
        <v>.</v>
      </c>
      <c r="AR41" s="1508" t="str">
        <f t="shared" si="25"/>
        <v>.</v>
      </c>
      <c r="AS41" s="1508" t="str">
        <f t="shared" si="26"/>
        <v>.</v>
      </c>
      <c r="AT41" s="1508" t="str">
        <f t="shared" si="27"/>
        <v>.</v>
      </c>
      <c r="AU41" s="1508" t="str">
        <f t="shared" si="28"/>
        <v>.</v>
      </c>
      <c r="AV41" s="1508" t="str">
        <f t="shared" si="29"/>
        <v>.</v>
      </c>
      <c r="AW41" s="1509" t="str">
        <f t="shared" si="30"/>
        <v>.</v>
      </c>
      <c r="AX41" s="327"/>
      <c r="AY41" s="116"/>
      <c r="AZ41" s="101"/>
      <c r="BA41" s="101"/>
      <c r="BB41" s="101"/>
    </row>
    <row r="42" spans="1:54" s="189" customFormat="1" x14ac:dyDescent="0.2">
      <c r="A42" s="116"/>
      <c r="B42" s="325"/>
      <c r="C42" s="1439" t="str">
        <f t="shared" si="31"/>
        <v>Business</v>
      </c>
      <c r="D42" s="1639" t="str">
        <f>IF('WK2 - Notional General Income'!D147="","",'WK2 - Notional General Income'!D147)</f>
        <v/>
      </c>
      <c r="E42" s="878"/>
      <c r="F42" s="878"/>
      <c r="G42" s="878"/>
      <c r="H42" s="878"/>
      <c r="I42" s="878"/>
      <c r="J42" s="879"/>
      <c r="K42" s="878"/>
      <c r="L42" s="878"/>
      <c r="M42" s="333"/>
      <c r="N42" s="116"/>
      <c r="O42" s="443"/>
      <c r="P42" s="124"/>
      <c r="Q42" s="101"/>
      <c r="R42" s="325"/>
      <c r="S42" s="1003" t="str">
        <f t="shared" si="10"/>
        <v>.</v>
      </c>
      <c r="T42" s="1004" t="str">
        <f t="shared" si="11"/>
        <v>.</v>
      </c>
      <c r="U42" s="1004" t="str">
        <f t="shared" si="12"/>
        <v>.</v>
      </c>
      <c r="V42" s="1004" t="str">
        <f t="shared" si="13"/>
        <v>.</v>
      </c>
      <c r="W42" s="1004" t="str">
        <f t="shared" si="14"/>
        <v>.</v>
      </c>
      <c r="X42" s="1004" t="str">
        <f t="shared" si="15"/>
        <v>.</v>
      </c>
      <c r="Y42" s="1005" t="str">
        <f t="shared" si="16"/>
        <v>.</v>
      </c>
      <c r="Z42" s="116"/>
      <c r="AA42" s="1507" t="str">
        <f t="shared" si="17"/>
        <v>.</v>
      </c>
      <c r="AB42" s="1508" t="str">
        <f t="shared" si="18"/>
        <v>.</v>
      </c>
      <c r="AC42" s="1508" t="str">
        <f t="shared" si="19"/>
        <v>.</v>
      </c>
      <c r="AD42" s="1508" t="str">
        <f t="shared" si="20"/>
        <v>.</v>
      </c>
      <c r="AE42" s="1508" t="str">
        <f t="shared" si="21"/>
        <v>.</v>
      </c>
      <c r="AF42" s="1508" t="str">
        <f t="shared" si="22"/>
        <v>.</v>
      </c>
      <c r="AG42" s="1509" t="str">
        <f t="shared" si="23"/>
        <v>.</v>
      </c>
      <c r="AH42" s="116"/>
      <c r="AI42" s="1003" t="str">
        <f>IF(S42=".",".",SUM($S42:S42))</f>
        <v>.</v>
      </c>
      <c r="AJ42" s="1004" t="str">
        <f>IF(T42=".",".",SUM($S42:T42))</f>
        <v>.</v>
      </c>
      <c r="AK42" s="1004" t="str">
        <f>IF(U42=".",".",SUM($S42:U42))</f>
        <v>.</v>
      </c>
      <c r="AL42" s="1004" t="str">
        <f>IF(V42=".",".",SUM($S42:V42))</f>
        <v>.</v>
      </c>
      <c r="AM42" s="1004" t="str">
        <f>IF(W42=".",".",SUM($S42:W42))</f>
        <v>.</v>
      </c>
      <c r="AN42" s="1004" t="str">
        <f>IF(X42=".",".",SUM($S42:X42))</f>
        <v>.</v>
      </c>
      <c r="AO42" s="1005" t="str">
        <f>IF(Y42=".",".",SUM($S42:Y42))</f>
        <v>.</v>
      </c>
      <c r="AP42" s="116"/>
      <c r="AQ42" s="1507" t="str">
        <f t="shared" si="24"/>
        <v>.</v>
      </c>
      <c r="AR42" s="1508" t="str">
        <f t="shared" si="25"/>
        <v>.</v>
      </c>
      <c r="AS42" s="1508" t="str">
        <f t="shared" si="26"/>
        <v>.</v>
      </c>
      <c r="AT42" s="1508" t="str">
        <f t="shared" si="27"/>
        <v>.</v>
      </c>
      <c r="AU42" s="1508" t="str">
        <f t="shared" si="28"/>
        <v>.</v>
      </c>
      <c r="AV42" s="1508" t="str">
        <f t="shared" si="29"/>
        <v>.</v>
      </c>
      <c r="AW42" s="1509" t="str">
        <f t="shared" si="30"/>
        <v>.</v>
      </c>
      <c r="AX42" s="327"/>
      <c r="AY42" s="116"/>
      <c r="AZ42" s="101"/>
      <c r="BA42" s="101"/>
      <c r="BB42" s="101"/>
    </row>
    <row r="43" spans="1:54" s="189" customFormat="1" x14ac:dyDescent="0.2">
      <c r="A43" s="116"/>
      <c r="B43" s="325"/>
      <c r="C43" s="1439" t="str">
        <f t="shared" si="31"/>
        <v>Business</v>
      </c>
      <c r="D43" s="1639" t="str">
        <f>IF('WK2 - Notional General Income'!D148="","",'WK2 - Notional General Income'!D148)</f>
        <v/>
      </c>
      <c r="E43" s="878"/>
      <c r="F43" s="878"/>
      <c r="G43" s="878"/>
      <c r="H43" s="878"/>
      <c r="I43" s="878"/>
      <c r="J43" s="879"/>
      <c r="K43" s="878"/>
      <c r="L43" s="878"/>
      <c r="M43" s="333"/>
      <c r="N43" s="116"/>
      <c r="O43" s="443"/>
      <c r="P43" s="124"/>
      <c r="Q43" s="101"/>
      <c r="R43" s="325"/>
      <c r="S43" s="1003" t="str">
        <f t="shared" si="10"/>
        <v>.</v>
      </c>
      <c r="T43" s="1004" t="str">
        <f t="shared" si="11"/>
        <v>.</v>
      </c>
      <c r="U43" s="1004" t="str">
        <f t="shared" si="12"/>
        <v>.</v>
      </c>
      <c r="V43" s="1004" t="str">
        <f t="shared" si="13"/>
        <v>.</v>
      </c>
      <c r="W43" s="1004" t="str">
        <f t="shared" si="14"/>
        <v>.</v>
      </c>
      <c r="X43" s="1004" t="str">
        <f t="shared" si="15"/>
        <v>.</v>
      </c>
      <c r="Y43" s="1005" t="str">
        <f t="shared" si="16"/>
        <v>.</v>
      </c>
      <c r="Z43" s="116"/>
      <c r="AA43" s="1507" t="str">
        <f t="shared" si="17"/>
        <v>.</v>
      </c>
      <c r="AB43" s="1508" t="str">
        <f t="shared" si="18"/>
        <v>.</v>
      </c>
      <c r="AC43" s="1508" t="str">
        <f t="shared" si="19"/>
        <v>.</v>
      </c>
      <c r="AD43" s="1508" t="str">
        <f t="shared" si="20"/>
        <v>.</v>
      </c>
      <c r="AE43" s="1508" t="str">
        <f t="shared" si="21"/>
        <v>.</v>
      </c>
      <c r="AF43" s="1508" t="str">
        <f t="shared" si="22"/>
        <v>.</v>
      </c>
      <c r="AG43" s="1509" t="str">
        <f t="shared" si="23"/>
        <v>.</v>
      </c>
      <c r="AH43" s="116"/>
      <c r="AI43" s="1003" t="str">
        <f>IF(S43=".",".",SUM($S43:S43))</f>
        <v>.</v>
      </c>
      <c r="AJ43" s="1004" t="str">
        <f>IF(T43=".",".",SUM($S43:T43))</f>
        <v>.</v>
      </c>
      <c r="AK43" s="1004" t="str">
        <f>IF(U43=".",".",SUM($S43:U43))</f>
        <v>.</v>
      </c>
      <c r="AL43" s="1004" t="str">
        <f>IF(V43=".",".",SUM($S43:V43))</f>
        <v>.</v>
      </c>
      <c r="AM43" s="1004" t="str">
        <f>IF(W43=".",".",SUM($S43:W43))</f>
        <v>.</v>
      </c>
      <c r="AN43" s="1004" t="str">
        <f>IF(X43=".",".",SUM($S43:X43))</f>
        <v>.</v>
      </c>
      <c r="AO43" s="1005" t="str">
        <f>IF(Y43=".",".",SUM($S43:Y43))</f>
        <v>.</v>
      </c>
      <c r="AP43" s="116"/>
      <c r="AQ43" s="1507" t="str">
        <f t="shared" si="24"/>
        <v>.</v>
      </c>
      <c r="AR43" s="1508" t="str">
        <f t="shared" si="25"/>
        <v>.</v>
      </c>
      <c r="AS43" s="1508" t="str">
        <f t="shared" si="26"/>
        <v>.</v>
      </c>
      <c r="AT43" s="1508" t="str">
        <f t="shared" si="27"/>
        <v>.</v>
      </c>
      <c r="AU43" s="1508" t="str">
        <f t="shared" si="28"/>
        <v>.</v>
      </c>
      <c r="AV43" s="1508" t="str">
        <f t="shared" si="29"/>
        <v>.</v>
      </c>
      <c r="AW43" s="1509" t="str">
        <f t="shared" si="30"/>
        <v>.</v>
      </c>
      <c r="AX43" s="327"/>
      <c r="AY43" s="116"/>
      <c r="AZ43" s="101"/>
      <c r="BA43" s="101"/>
      <c r="BB43" s="101"/>
    </row>
    <row r="44" spans="1:54" s="189" customFormat="1" x14ac:dyDescent="0.2">
      <c r="A44" s="116"/>
      <c r="B44" s="325"/>
      <c r="C44" s="1439" t="str">
        <f t="shared" si="31"/>
        <v>Business</v>
      </c>
      <c r="D44" s="1639" t="str">
        <f>IF('WK2 - Notional General Income'!D149="","",'WK2 - Notional General Income'!D149)</f>
        <v/>
      </c>
      <c r="E44" s="878"/>
      <c r="F44" s="878"/>
      <c r="G44" s="878"/>
      <c r="H44" s="878"/>
      <c r="I44" s="878"/>
      <c r="J44" s="879"/>
      <c r="K44" s="878"/>
      <c r="L44" s="878"/>
      <c r="M44" s="333"/>
      <c r="N44" s="116"/>
      <c r="O44" s="443"/>
      <c r="P44" s="124"/>
      <c r="Q44" s="101"/>
      <c r="R44" s="325"/>
      <c r="S44" s="1003" t="str">
        <f t="shared" si="10"/>
        <v>.</v>
      </c>
      <c r="T44" s="1004" t="str">
        <f t="shared" si="11"/>
        <v>.</v>
      </c>
      <c r="U44" s="1004" t="str">
        <f t="shared" si="12"/>
        <v>.</v>
      </c>
      <c r="V44" s="1004" t="str">
        <f t="shared" si="13"/>
        <v>.</v>
      </c>
      <c r="W44" s="1004" t="str">
        <f t="shared" si="14"/>
        <v>.</v>
      </c>
      <c r="X44" s="1004" t="str">
        <f t="shared" si="15"/>
        <v>.</v>
      </c>
      <c r="Y44" s="1005" t="str">
        <f t="shared" si="16"/>
        <v>.</v>
      </c>
      <c r="Z44" s="116"/>
      <c r="AA44" s="1507" t="str">
        <f t="shared" si="17"/>
        <v>.</v>
      </c>
      <c r="AB44" s="1508" t="str">
        <f t="shared" si="18"/>
        <v>.</v>
      </c>
      <c r="AC44" s="1508" t="str">
        <f t="shared" si="19"/>
        <v>.</v>
      </c>
      <c r="AD44" s="1508" t="str">
        <f t="shared" si="20"/>
        <v>.</v>
      </c>
      <c r="AE44" s="1508" t="str">
        <f t="shared" si="21"/>
        <v>.</v>
      </c>
      <c r="AF44" s="1508" t="str">
        <f t="shared" si="22"/>
        <v>.</v>
      </c>
      <c r="AG44" s="1509" t="str">
        <f t="shared" si="23"/>
        <v>.</v>
      </c>
      <c r="AH44" s="116"/>
      <c r="AI44" s="1003" t="str">
        <f>IF(S44=".",".",SUM($S44:S44))</f>
        <v>.</v>
      </c>
      <c r="AJ44" s="1004" t="str">
        <f>IF(T44=".",".",SUM($S44:T44))</f>
        <v>.</v>
      </c>
      <c r="AK44" s="1004" t="str">
        <f>IF(U44=".",".",SUM($S44:U44))</f>
        <v>.</v>
      </c>
      <c r="AL44" s="1004" t="str">
        <f>IF(V44=".",".",SUM($S44:V44))</f>
        <v>.</v>
      </c>
      <c r="AM44" s="1004" t="str">
        <f>IF(W44=".",".",SUM($S44:W44))</f>
        <v>.</v>
      </c>
      <c r="AN44" s="1004" t="str">
        <f>IF(X44=".",".",SUM($S44:X44))</f>
        <v>.</v>
      </c>
      <c r="AO44" s="1005" t="str">
        <f>IF(Y44=".",".",SUM($S44:Y44))</f>
        <v>.</v>
      </c>
      <c r="AP44" s="116"/>
      <c r="AQ44" s="1507" t="str">
        <f t="shared" si="24"/>
        <v>.</v>
      </c>
      <c r="AR44" s="1508" t="str">
        <f t="shared" si="25"/>
        <v>.</v>
      </c>
      <c r="AS44" s="1508" t="str">
        <f t="shared" si="26"/>
        <v>.</v>
      </c>
      <c r="AT44" s="1508" t="str">
        <f t="shared" si="27"/>
        <v>.</v>
      </c>
      <c r="AU44" s="1508" t="str">
        <f t="shared" si="28"/>
        <v>.</v>
      </c>
      <c r="AV44" s="1508" t="str">
        <f t="shared" si="29"/>
        <v>.</v>
      </c>
      <c r="AW44" s="1509" t="str">
        <f t="shared" si="30"/>
        <v>.</v>
      </c>
      <c r="AX44" s="327"/>
      <c r="AY44" s="116"/>
      <c r="AZ44" s="101"/>
      <c r="BA44" s="101"/>
      <c r="BB44" s="101"/>
    </row>
    <row r="45" spans="1:54" s="189" customFormat="1" x14ac:dyDescent="0.2">
      <c r="A45" s="116"/>
      <c r="B45" s="325"/>
      <c r="C45" s="1439" t="str">
        <f t="shared" si="31"/>
        <v>Business</v>
      </c>
      <c r="D45" s="1639" t="str">
        <f>IF('WK2 - Notional General Income'!D150="","",'WK2 - Notional General Income'!D150)</f>
        <v/>
      </c>
      <c r="E45" s="878"/>
      <c r="F45" s="878"/>
      <c r="G45" s="878"/>
      <c r="H45" s="878"/>
      <c r="I45" s="878"/>
      <c r="J45" s="879"/>
      <c r="K45" s="878"/>
      <c r="L45" s="878"/>
      <c r="M45" s="333"/>
      <c r="N45" s="116"/>
      <c r="O45" s="443"/>
      <c r="P45" s="124"/>
      <c r="Q45" s="101"/>
      <c r="R45" s="325"/>
      <c r="S45" s="1003" t="str">
        <f t="shared" si="10"/>
        <v>.</v>
      </c>
      <c r="T45" s="1004" t="str">
        <f t="shared" si="11"/>
        <v>.</v>
      </c>
      <c r="U45" s="1004" t="str">
        <f t="shared" si="12"/>
        <v>.</v>
      </c>
      <c r="V45" s="1004" t="str">
        <f t="shared" si="13"/>
        <v>.</v>
      </c>
      <c r="W45" s="1004" t="str">
        <f t="shared" si="14"/>
        <v>.</v>
      </c>
      <c r="X45" s="1004" t="str">
        <f t="shared" si="15"/>
        <v>.</v>
      </c>
      <c r="Y45" s="1005" t="str">
        <f t="shared" si="16"/>
        <v>.</v>
      </c>
      <c r="Z45" s="116"/>
      <c r="AA45" s="1507" t="str">
        <f t="shared" si="17"/>
        <v>.</v>
      </c>
      <c r="AB45" s="1508" t="str">
        <f t="shared" si="18"/>
        <v>.</v>
      </c>
      <c r="AC45" s="1508" t="str">
        <f t="shared" si="19"/>
        <v>.</v>
      </c>
      <c r="AD45" s="1508" t="str">
        <f t="shared" si="20"/>
        <v>.</v>
      </c>
      <c r="AE45" s="1508" t="str">
        <f t="shared" si="21"/>
        <v>.</v>
      </c>
      <c r="AF45" s="1508" t="str">
        <f t="shared" si="22"/>
        <v>.</v>
      </c>
      <c r="AG45" s="1509" t="str">
        <f t="shared" si="23"/>
        <v>.</v>
      </c>
      <c r="AH45" s="116"/>
      <c r="AI45" s="1003" t="str">
        <f>IF(S45=".",".",SUM($S45:S45))</f>
        <v>.</v>
      </c>
      <c r="AJ45" s="1004" t="str">
        <f>IF(T45=".",".",SUM($S45:T45))</f>
        <v>.</v>
      </c>
      <c r="AK45" s="1004" t="str">
        <f>IF(U45=".",".",SUM($S45:U45))</f>
        <v>.</v>
      </c>
      <c r="AL45" s="1004" t="str">
        <f>IF(V45=".",".",SUM($S45:V45))</f>
        <v>.</v>
      </c>
      <c r="AM45" s="1004" t="str">
        <f>IF(W45=".",".",SUM($S45:W45))</f>
        <v>.</v>
      </c>
      <c r="AN45" s="1004" t="str">
        <f>IF(X45=".",".",SUM($S45:X45))</f>
        <v>.</v>
      </c>
      <c r="AO45" s="1005" t="str">
        <f>IF(Y45=".",".",SUM($S45:Y45))</f>
        <v>.</v>
      </c>
      <c r="AP45" s="116"/>
      <c r="AQ45" s="1507" t="str">
        <f t="shared" si="24"/>
        <v>.</v>
      </c>
      <c r="AR45" s="1508" t="str">
        <f t="shared" si="25"/>
        <v>.</v>
      </c>
      <c r="AS45" s="1508" t="str">
        <f t="shared" si="26"/>
        <v>.</v>
      </c>
      <c r="AT45" s="1508" t="str">
        <f t="shared" si="27"/>
        <v>.</v>
      </c>
      <c r="AU45" s="1508" t="str">
        <f t="shared" si="28"/>
        <v>.</v>
      </c>
      <c r="AV45" s="1508" t="str">
        <f t="shared" si="29"/>
        <v>.</v>
      </c>
      <c r="AW45" s="1509" t="str">
        <f t="shared" si="30"/>
        <v>.</v>
      </c>
      <c r="AX45" s="327"/>
      <c r="AY45" s="116"/>
      <c r="AZ45" s="101"/>
      <c r="BA45" s="101"/>
      <c r="BB45" s="101"/>
    </row>
    <row r="46" spans="1:54" s="189" customFormat="1" x14ac:dyDescent="0.2">
      <c r="A46" s="116"/>
      <c r="B46" s="325"/>
      <c r="C46" s="1439" t="str">
        <f t="shared" si="31"/>
        <v>Business</v>
      </c>
      <c r="D46" s="1639" t="str">
        <f>IF('WK2 - Notional General Income'!D151="","",'WK2 - Notional General Income'!D151)</f>
        <v/>
      </c>
      <c r="E46" s="878"/>
      <c r="F46" s="878"/>
      <c r="G46" s="878"/>
      <c r="H46" s="878"/>
      <c r="I46" s="878"/>
      <c r="J46" s="879"/>
      <c r="K46" s="878"/>
      <c r="L46" s="878"/>
      <c r="M46" s="333"/>
      <c r="N46" s="116"/>
      <c r="O46" s="443"/>
      <c r="P46" s="124"/>
      <c r="Q46" s="101"/>
      <c r="R46" s="325"/>
      <c r="S46" s="1003" t="str">
        <f t="shared" si="10"/>
        <v>.</v>
      </c>
      <c r="T46" s="1004" t="str">
        <f t="shared" si="11"/>
        <v>.</v>
      </c>
      <c r="U46" s="1004" t="str">
        <f t="shared" si="12"/>
        <v>.</v>
      </c>
      <c r="V46" s="1004" t="str">
        <f t="shared" si="13"/>
        <v>.</v>
      </c>
      <c r="W46" s="1004" t="str">
        <f t="shared" si="14"/>
        <v>.</v>
      </c>
      <c r="X46" s="1004" t="str">
        <f t="shared" si="15"/>
        <v>.</v>
      </c>
      <c r="Y46" s="1005" t="str">
        <f t="shared" si="16"/>
        <v>.</v>
      </c>
      <c r="Z46" s="116"/>
      <c r="AA46" s="1507" t="str">
        <f t="shared" si="17"/>
        <v>.</v>
      </c>
      <c r="AB46" s="1508" t="str">
        <f t="shared" si="18"/>
        <v>.</v>
      </c>
      <c r="AC46" s="1508" t="str">
        <f t="shared" si="19"/>
        <v>.</v>
      </c>
      <c r="AD46" s="1508" t="str">
        <f t="shared" si="20"/>
        <v>.</v>
      </c>
      <c r="AE46" s="1508" t="str">
        <f t="shared" si="21"/>
        <v>.</v>
      </c>
      <c r="AF46" s="1508" t="str">
        <f t="shared" si="22"/>
        <v>.</v>
      </c>
      <c r="AG46" s="1509" t="str">
        <f t="shared" si="23"/>
        <v>.</v>
      </c>
      <c r="AH46" s="116"/>
      <c r="AI46" s="1003" t="str">
        <f>IF(S46=".",".",SUM($S46:S46))</f>
        <v>.</v>
      </c>
      <c r="AJ46" s="1004" t="str">
        <f>IF(T46=".",".",SUM($S46:T46))</f>
        <v>.</v>
      </c>
      <c r="AK46" s="1004" t="str">
        <f>IF(U46=".",".",SUM($S46:U46))</f>
        <v>.</v>
      </c>
      <c r="AL46" s="1004" t="str">
        <f>IF(V46=".",".",SUM($S46:V46))</f>
        <v>.</v>
      </c>
      <c r="AM46" s="1004" t="str">
        <f>IF(W46=".",".",SUM($S46:W46))</f>
        <v>.</v>
      </c>
      <c r="AN46" s="1004" t="str">
        <f>IF(X46=".",".",SUM($S46:X46))</f>
        <v>.</v>
      </c>
      <c r="AO46" s="1005" t="str">
        <f>IF(Y46=".",".",SUM($S46:Y46))</f>
        <v>.</v>
      </c>
      <c r="AP46" s="116"/>
      <c r="AQ46" s="1507" t="str">
        <f t="shared" si="24"/>
        <v>.</v>
      </c>
      <c r="AR46" s="1508" t="str">
        <f t="shared" si="25"/>
        <v>.</v>
      </c>
      <c r="AS46" s="1508" t="str">
        <f t="shared" si="26"/>
        <v>.</v>
      </c>
      <c r="AT46" s="1508" t="str">
        <f t="shared" si="27"/>
        <v>.</v>
      </c>
      <c r="AU46" s="1508" t="str">
        <f t="shared" si="28"/>
        <v>.</v>
      </c>
      <c r="AV46" s="1508" t="str">
        <f t="shared" si="29"/>
        <v>.</v>
      </c>
      <c r="AW46" s="1509" t="str">
        <f t="shared" si="30"/>
        <v>.</v>
      </c>
      <c r="AX46" s="327"/>
      <c r="AY46" s="116"/>
      <c r="AZ46" s="101"/>
      <c r="BA46" s="101"/>
      <c r="BB46" s="101"/>
    </row>
    <row r="47" spans="1:54" s="189" customFormat="1" x14ac:dyDescent="0.2">
      <c r="A47" s="116"/>
      <c r="B47" s="325"/>
      <c r="C47" s="1439" t="str">
        <f t="shared" si="31"/>
        <v>Business</v>
      </c>
      <c r="D47" s="1639" t="str">
        <f>IF('WK2 - Notional General Income'!D152="","",'WK2 - Notional General Income'!D152)</f>
        <v/>
      </c>
      <c r="E47" s="878"/>
      <c r="F47" s="878"/>
      <c r="G47" s="878"/>
      <c r="H47" s="878"/>
      <c r="I47" s="878"/>
      <c r="J47" s="879"/>
      <c r="K47" s="878"/>
      <c r="L47" s="878"/>
      <c r="M47" s="333"/>
      <c r="N47" s="116"/>
      <c r="O47" s="443"/>
      <c r="P47" s="124"/>
      <c r="Q47" s="1474"/>
      <c r="R47" s="325"/>
      <c r="S47" s="1003" t="str">
        <f t="shared" si="10"/>
        <v>.</v>
      </c>
      <c r="T47" s="1004" t="str">
        <f t="shared" si="11"/>
        <v>.</v>
      </c>
      <c r="U47" s="1004" t="str">
        <f t="shared" si="12"/>
        <v>.</v>
      </c>
      <c r="V47" s="1004" t="str">
        <f t="shared" si="13"/>
        <v>.</v>
      </c>
      <c r="W47" s="1004" t="str">
        <f t="shared" si="14"/>
        <v>.</v>
      </c>
      <c r="X47" s="1004" t="str">
        <f t="shared" si="15"/>
        <v>.</v>
      </c>
      <c r="Y47" s="1005" t="str">
        <f t="shared" si="16"/>
        <v>.</v>
      </c>
      <c r="Z47" s="116"/>
      <c r="AA47" s="1507" t="str">
        <f t="shared" si="17"/>
        <v>.</v>
      </c>
      <c r="AB47" s="1508" t="str">
        <f t="shared" si="18"/>
        <v>.</v>
      </c>
      <c r="AC47" s="1508" t="str">
        <f t="shared" si="19"/>
        <v>.</v>
      </c>
      <c r="AD47" s="1508" t="str">
        <f t="shared" si="20"/>
        <v>.</v>
      </c>
      <c r="AE47" s="1508" t="str">
        <f t="shared" si="21"/>
        <v>.</v>
      </c>
      <c r="AF47" s="1508" t="str">
        <f t="shared" si="22"/>
        <v>.</v>
      </c>
      <c r="AG47" s="1509" t="str">
        <f t="shared" si="23"/>
        <v>.</v>
      </c>
      <c r="AH47" s="116"/>
      <c r="AI47" s="1003" t="str">
        <f>IF(S47=".",".",SUM($S47:S47))</f>
        <v>.</v>
      </c>
      <c r="AJ47" s="1004" t="str">
        <f>IF(T47=".",".",SUM($S47:T47))</f>
        <v>.</v>
      </c>
      <c r="AK47" s="1004" t="str">
        <f>IF(U47=".",".",SUM($S47:U47))</f>
        <v>.</v>
      </c>
      <c r="AL47" s="1004" t="str">
        <f>IF(V47=".",".",SUM($S47:V47))</f>
        <v>.</v>
      </c>
      <c r="AM47" s="1004" t="str">
        <f>IF(W47=".",".",SUM($S47:W47))</f>
        <v>.</v>
      </c>
      <c r="AN47" s="1004" t="str">
        <f>IF(X47=".",".",SUM($S47:X47))</f>
        <v>.</v>
      </c>
      <c r="AO47" s="1005" t="str">
        <f>IF(Y47=".",".",SUM($S47:Y47))</f>
        <v>.</v>
      </c>
      <c r="AP47" s="116"/>
      <c r="AQ47" s="1507" t="str">
        <f t="shared" si="24"/>
        <v>.</v>
      </c>
      <c r="AR47" s="1508" t="str">
        <f t="shared" si="25"/>
        <v>.</v>
      </c>
      <c r="AS47" s="1508" t="str">
        <f t="shared" si="26"/>
        <v>.</v>
      </c>
      <c r="AT47" s="1508" t="str">
        <f t="shared" si="27"/>
        <v>.</v>
      </c>
      <c r="AU47" s="1508" t="str">
        <f t="shared" si="28"/>
        <v>.</v>
      </c>
      <c r="AV47" s="1508" t="str">
        <f t="shared" si="29"/>
        <v>.</v>
      </c>
      <c r="AW47" s="1509" t="str">
        <f t="shared" si="30"/>
        <v>.</v>
      </c>
      <c r="AX47" s="327"/>
      <c r="AY47" s="116"/>
      <c r="AZ47" s="1474"/>
      <c r="BA47" s="1474"/>
      <c r="BB47" s="1474"/>
    </row>
    <row r="48" spans="1:54" s="189" customFormat="1" x14ac:dyDescent="0.2">
      <c r="A48" s="116"/>
      <c r="B48" s="325"/>
      <c r="C48" s="1439" t="str">
        <f t="shared" si="31"/>
        <v>Business</v>
      </c>
      <c r="D48" s="1639" t="str">
        <f>IF('WK2 - Notional General Income'!D153="","",'WK2 - Notional General Income'!D153)</f>
        <v/>
      </c>
      <c r="E48" s="878"/>
      <c r="F48" s="878"/>
      <c r="G48" s="878"/>
      <c r="H48" s="878"/>
      <c r="I48" s="878"/>
      <c r="J48" s="879"/>
      <c r="K48" s="878"/>
      <c r="L48" s="878"/>
      <c r="M48" s="333"/>
      <c r="N48" s="116"/>
      <c r="O48" s="443"/>
      <c r="P48" s="124"/>
      <c r="Q48" s="1474"/>
      <c r="R48" s="325"/>
      <c r="S48" s="1003" t="str">
        <f t="shared" si="10"/>
        <v>.</v>
      </c>
      <c r="T48" s="1004" t="str">
        <f t="shared" si="11"/>
        <v>.</v>
      </c>
      <c r="U48" s="1004" t="str">
        <f t="shared" si="12"/>
        <v>.</v>
      </c>
      <c r="V48" s="1004" t="str">
        <f t="shared" si="13"/>
        <v>.</v>
      </c>
      <c r="W48" s="1004" t="str">
        <f t="shared" si="14"/>
        <v>.</v>
      </c>
      <c r="X48" s="1004" t="str">
        <f t="shared" si="15"/>
        <v>.</v>
      </c>
      <c r="Y48" s="1005" t="str">
        <f t="shared" si="16"/>
        <v>.</v>
      </c>
      <c r="Z48" s="116"/>
      <c r="AA48" s="1507" t="str">
        <f t="shared" si="17"/>
        <v>.</v>
      </c>
      <c r="AB48" s="1508" t="str">
        <f t="shared" si="18"/>
        <v>.</v>
      </c>
      <c r="AC48" s="1508" t="str">
        <f t="shared" si="19"/>
        <v>.</v>
      </c>
      <c r="AD48" s="1508" t="str">
        <f t="shared" si="20"/>
        <v>.</v>
      </c>
      <c r="AE48" s="1508" t="str">
        <f t="shared" si="21"/>
        <v>.</v>
      </c>
      <c r="AF48" s="1508" t="str">
        <f t="shared" si="22"/>
        <v>.</v>
      </c>
      <c r="AG48" s="1509" t="str">
        <f t="shared" si="23"/>
        <v>.</v>
      </c>
      <c r="AH48" s="116"/>
      <c r="AI48" s="1003" t="str">
        <f>IF(S48=".",".",SUM($S48:S48))</f>
        <v>.</v>
      </c>
      <c r="AJ48" s="1004" t="str">
        <f>IF(T48=".",".",SUM($S48:T48))</f>
        <v>.</v>
      </c>
      <c r="AK48" s="1004" t="str">
        <f>IF(U48=".",".",SUM($S48:U48))</f>
        <v>.</v>
      </c>
      <c r="AL48" s="1004" t="str">
        <f>IF(V48=".",".",SUM($S48:V48))</f>
        <v>.</v>
      </c>
      <c r="AM48" s="1004" t="str">
        <f>IF(W48=".",".",SUM($S48:W48))</f>
        <v>.</v>
      </c>
      <c r="AN48" s="1004" t="str">
        <f>IF(X48=".",".",SUM($S48:X48))</f>
        <v>.</v>
      </c>
      <c r="AO48" s="1005" t="str">
        <f>IF(Y48=".",".",SUM($S48:Y48))</f>
        <v>.</v>
      </c>
      <c r="AP48" s="116"/>
      <c r="AQ48" s="1507" t="str">
        <f t="shared" si="24"/>
        <v>.</v>
      </c>
      <c r="AR48" s="1508" t="str">
        <f t="shared" si="25"/>
        <v>.</v>
      </c>
      <c r="AS48" s="1508" t="str">
        <f t="shared" si="26"/>
        <v>.</v>
      </c>
      <c r="AT48" s="1508" t="str">
        <f t="shared" si="27"/>
        <v>.</v>
      </c>
      <c r="AU48" s="1508" t="str">
        <f t="shared" si="28"/>
        <v>.</v>
      </c>
      <c r="AV48" s="1508" t="str">
        <f t="shared" si="29"/>
        <v>.</v>
      </c>
      <c r="AW48" s="1509" t="str">
        <f t="shared" si="30"/>
        <v>.</v>
      </c>
      <c r="AX48" s="327"/>
      <c r="AY48" s="116"/>
      <c r="AZ48" s="1474"/>
      <c r="BA48" s="1474"/>
      <c r="BB48" s="1474"/>
    </row>
    <row r="49" spans="1:54" s="189" customFormat="1" x14ac:dyDescent="0.2">
      <c r="A49" s="116"/>
      <c r="B49" s="325"/>
      <c r="C49" s="1439" t="str">
        <f t="shared" si="31"/>
        <v>Business</v>
      </c>
      <c r="D49" s="1639" t="str">
        <f>IF('WK2 - Notional General Income'!D154="","",'WK2 - Notional General Income'!D154)</f>
        <v/>
      </c>
      <c r="E49" s="878"/>
      <c r="F49" s="878"/>
      <c r="G49" s="878"/>
      <c r="H49" s="878"/>
      <c r="I49" s="878"/>
      <c r="J49" s="879"/>
      <c r="K49" s="878"/>
      <c r="L49" s="878"/>
      <c r="M49" s="333"/>
      <c r="N49" s="116"/>
      <c r="O49" s="443"/>
      <c r="P49" s="124"/>
      <c r="Q49" s="1474"/>
      <c r="R49" s="325"/>
      <c r="S49" s="1003" t="str">
        <f t="shared" si="10"/>
        <v>.</v>
      </c>
      <c r="T49" s="1004" t="str">
        <f t="shared" si="11"/>
        <v>.</v>
      </c>
      <c r="U49" s="1004" t="str">
        <f t="shared" si="12"/>
        <v>.</v>
      </c>
      <c r="V49" s="1004" t="str">
        <f t="shared" si="13"/>
        <v>.</v>
      </c>
      <c r="W49" s="1004" t="str">
        <f t="shared" si="14"/>
        <v>.</v>
      </c>
      <c r="X49" s="1004" t="str">
        <f t="shared" si="15"/>
        <v>.</v>
      </c>
      <c r="Y49" s="1005" t="str">
        <f t="shared" si="16"/>
        <v>.</v>
      </c>
      <c r="Z49" s="116"/>
      <c r="AA49" s="1507" t="str">
        <f t="shared" si="17"/>
        <v>.</v>
      </c>
      <c r="AB49" s="1508" t="str">
        <f t="shared" si="18"/>
        <v>.</v>
      </c>
      <c r="AC49" s="1508" t="str">
        <f t="shared" si="19"/>
        <v>.</v>
      </c>
      <c r="AD49" s="1508" t="str">
        <f t="shared" si="20"/>
        <v>.</v>
      </c>
      <c r="AE49" s="1508" t="str">
        <f t="shared" si="21"/>
        <v>.</v>
      </c>
      <c r="AF49" s="1508" t="str">
        <f t="shared" si="22"/>
        <v>.</v>
      </c>
      <c r="AG49" s="1509" t="str">
        <f t="shared" si="23"/>
        <v>.</v>
      </c>
      <c r="AH49" s="116"/>
      <c r="AI49" s="1003" t="str">
        <f>IF(S49=".",".",SUM($S49:S49))</f>
        <v>.</v>
      </c>
      <c r="AJ49" s="1004" t="str">
        <f>IF(T49=".",".",SUM($S49:T49))</f>
        <v>.</v>
      </c>
      <c r="AK49" s="1004" t="str">
        <f>IF(U49=".",".",SUM($S49:U49))</f>
        <v>.</v>
      </c>
      <c r="AL49" s="1004" t="str">
        <f>IF(V49=".",".",SUM($S49:V49))</f>
        <v>.</v>
      </c>
      <c r="AM49" s="1004" t="str">
        <f>IF(W49=".",".",SUM($S49:W49))</f>
        <v>.</v>
      </c>
      <c r="AN49" s="1004" t="str">
        <f>IF(X49=".",".",SUM($S49:X49))</f>
        <v>.</v>
      </c>
      <c r="AO49" s="1005" t="str">
        <f>IF(Y49=".",".",SUM($S49:Y49))</f>
        <v>.</v>
      </c>
      <c r="AP49" s="116"/>
      <c r="AQ49" s="1507" t="str">
        <f t="shared" si="24"/>
        <v>.</v>
      </c>
      <c r="AR49" s="1508" t="str">
        <f t="shared" si="25"/>
        <v>.</v>
      </c>
      <c r="AS49" s="1508" t="str">
        <f t="shared" si="26"/>
        <v>.</v>
      </c>
      <c r="AT49" s="1508" t="str">
        <f t="shared" si="27"/>
        <v>.</v>
      </c>
      <c r="AU49" s="1508" t="str">
        <f t="shared" si="28"/>
        <v>.</v>
      </c>
      <c r="AV49" s="1508" t="str">
        <f t="shared" si="29"/>
        <v>.</v>
      </c>
      <c r="AW49" s="1509" t="str">
        <f t="shared" si="30"/>
        <v>.</v>
      </c>
      <c r="AX49" s="327"/>
      <c r="AY49" s="116"/>
      <c r="AZ49" s="1474"/>
      <c r="BA49" s="1474"/>
      <c r="BB49" s="1474"/>
    </row>
    <row r="50" spans="1:54" s="189" customFormat="1" x14ac:dyDescent="0.2">
      <c r="A50" s="116"/>
      <c r="B50" s="325"/>
      <c r="C50" s="883"/>
      <c r="D50" s="883"/>
      <c r="E50" s="883"/>
      <c r="F50" s="883"/>
      <c r="G50" s="883"/>
      <c r="H50" s="883"/>
      <c r="I50" s="883"/>
      <c r="J50" s="883"/>
      <c r="K50" s="883"/>
      <c r="L50" s="883"/>
      <c r="M50" s="333"/>
      <c r="N50" s="116"/>
      <c r="O50" s="443"/>
      <c r="P50" s="124"/>
      <c r="Q50" s="101"/>
      <c r="R50" s="325"/>
      <c r="S50" s="1003"/>
      <c r="T50" s="1004"/>
      <c r="U50" s="1004"/>
      <c r="V50" s="1004"/>
      <c r="W50" s="1004"/>
      <c r="X50" s="1004"/>
      <c r="Y50" s="1005"/>
      <c r="Z50" s="116"/>
      <c r="AA50" s="1507"/>
      <c r="AB50" s="1508"/>
      <c r="AC50" s="1508"/>
      <c r="AD50" s="1508"/>
      <c r="AE50" s="1508"/>
      <c r="AF50" s="1508"/>
      <c r="AG50" s="1509"/>
      <c r="AH50" s="116"/>
      <c r="AI50" s="1003"/>
      <c r="AJ50" s="1004"/>
      <c r="AK50" s="1004"/>
      <c r="AL50" s="1004"/>
      <c r="AM50" s="1004"/>
      <c r="AN50" s="1004"/>
      <c r="AO50" s="1005"/>
      <c r="AP50" s="116"/>
      <c r="AQ50" s="1507"/>
      <c r="AR50" s="1508"/>
      <c r="AS50" s="1508"/>
      <c r="AT50" s="1508"/>
      <c r="AU50" s="1508"/>
      <c r="AV50" s="1508"/>
      <c r="AW50" s="1509"/>
      <c r="AX50" s="327"/>
      <c r="AY50" s="116"/>
      <c r="AZ50" s="101"/>
      <c r="BA50" s="101"/>
      <c r="BB50" s="101"/>
    </row>
    <row r="51" spans="1:54" s="189" customFormat="1" x14ac:dyDescent="0.2">
      <c r="A51" s="116"/>
      <c r="B51" s="325"/>
      <c r="C51" s="1439" t="str">
        <f>'WK3 - Notional GI Yr1 YIELD'!C157</f>
        <v>Farmland</v>
      </c>
      <c r="D51" s="1639" t="str">
        <f>IF('WK2 - Notional General Income'!D193="","",'WK2 - Notional General Income'!D193)</f>
        <v/>
      </c>
      <c r="E51" s="878"/>
      <c r="F51" s="878"/>
      <c r="G51" s="878"/>
      <c r="H51" s="878"/>
      <c r="I51" s="878"/>
      <c r="J51" s="879"/>
      <c r="K51" s="878"/>
      <c r="L51" s="878"/>
      <c r="M51" s="333"/>
      <c r="N51" s="116"/>
      <c r="O51" s="443"/>
      <c r="P51" s="124"/>
      <c r="Q51" s="101"/>
      <c r="R51" s="325"/>
      <c r="S51" s="1003" t="str">
        <f t="shared" si="10"/>
        <v>.</v>
      </c>
      <c r="T51" s="1004" t="str">
        <f t="shared" si="11"/>
        <v>.</v>
      </c>
      <c r="U51" s="1004" t="str">
        <f t="shared" si="12"/>
        <v>.</v>
      </c>
      <c r="V51" s="1004" t="str">
        <f t="shared" si="13"/>
        <v>.</v>
      </c>
      <c r="W51" s="1004" t="str">
        <f t="shared" si="14"/>
        <v>.</v>
      </c>
      <c r="X51" s="1004" t="str">
        <f t="shared" si="15"/>
        <v>.</v>
      </c>
      <c r="Y51" s="1005" t="str">
        <f t="shared" si="16"/>
        <v>.</v>
      </c>
      <c r="Z51" s="116"/>
      <c r="AA51" s="1507" t="str">
        <f t="shared" si="17"/>
        <v>.</v>
      </c>
      <c r="AB51" s="1508" t="str">
        <f t="shared" si="18"/>
        <v>.</v>
      </c>
      <c r="AC51" s="1508" t="str">
        <f t="shared" si="19"/>
        <v>.</v>
      </c>
      <c r="AD51" s="1508" t="str">
        <f t="shared" si="20"/>
        <v>.</v>
      </c>
      <c r="AE51" s="1508" t="str">
        <f t="shared" si="21"/>
        <v>.</v>
      </c>
      <c r="AF51" s="1508" t="str">
        <f t="shared" si="22"/>
        <v>.</v>
      </c>
      <c r="AG51" s="1509" t="str">
        <f t="shared" si="23"/>
        <v>.</v>
      </c>
      <c r="AH51" s="116"/>
      <c r="AI51" s="1003" t="str">
        <f>IF(S51=".",".",SUM($S51:S51))</f>
        <v>.</v>
      </c>
      <c r="AJ51" s="1004" t="str">
        <f>IF(T51=".",".",SUM($S51:T51))</f>
        <v>.</v>
      </c>
      <c r="AK51" s="1004" t="str">
        <f>IF(U51=".",".",SUM($S51:U51))</f>
        <v>.</v>
      </c>
      <c r="AL51" s="1004" t="str">
        <f>IF(V51=".",".",SUM($S51:V51))</f>
        <v>.</v>
      </c>
      <c r="AM51" s="1004" t="str">
        <f>IF(W51=".",".",SUM($S51:W51))</f>
        <v>.</v>
      </c>
      <c r="AN51" s="1004" t="str">
        <f>IF(X51=".",".",SUM($S51:X51))</f>
        <v>.</v>
      </c>
      <c r="AO51" s="1005" t="str">
        <f>IF(Y51=".",".",SUM($S51:Y51))</f>
        <v>.</v>
      </c>
      <c r="AP51" s="116"/>
      <c r="AQ51" s="1507" t="str">
        <f t="shared" si="24"/>
        <v>.</v>
      </c>
      <c r="AR51" s="1508" t="str">
        <f t="shared" si="25"/>
        <v>.</v>
      </c>
      <c r="AS51" s="1508" t="str">
        <f t="shared" si="26"/>
        <v>.</v>
      </c>
      <c r="AT51" s="1508" t="str">
        <f t="shared" si="27"/>
        <v>.</v>
      </c>
      <c r="AU51" s="1508" t="str">
        <f t="shared" si="28"/>
        <v>.</v>
      </c>
      <c r="AV51" s="1508" t="str">
        <f t="shared" si="29"/>
        <v>.</v>
      </c>
      <c r="AW51" s="1509" t="str">
        <f t="shared" si="30"/>
        <v>.</v>
      </c>
      <c r="AX51" s="327"/>
      <c r="AY51" s="116"/>
      <c r="AZ51" s="101"/>
      <c r="BA51" s="101"/>
      <c r="BB51" s="101"/>
    </row>
    <row r="52" spans="1:54" s="189" customFormat="1" x14ac:dyDescent="0.2">
      <c r="A52" s="116"/>
      <c r="B52" s="325"/>
      <c r="C52" s="1439" t="str">
        <f t="shared" ref="C52:C58" si="32">C51</f>
        <v>Farmland</v>
      </c>
      <c r="D52" s="1639" t="str">
        <f>IF('WK2 - Notional General Income'!D194="","",'WK2 - Notional General Income'!D194)</f>
        <v/>
      </c>
      <c r="E52" s="878"/>
      <c r="F52" s="878"/>
      <c r="G52" s="878"/>
      <c r="H52" s="878"/>
      <c r="I52" s="878"/>
      <c r="J52" s="879"/>
      <c r="K52" s="878"/>
      <c r="L52" s="878"/>
      <c r="M52" s="333"/>
      <c r="N52" s="116"/>
      <c r="O52" s="443"/>
      <c r="P52" s="124"/>
      <c r="Q52" s="101"/>
      <c r="R52" s="325"/>
      <c r="S52" s="1003" t="str">
        <f t="shared" si="10"/>
        <v>.</v>
      </c>
      <c r="T52" s="1004" t="str">
        <f t="shared" si="11"/>
        <v>.</v>
      </c>
      <c r="U52" s="1004" t="str">
        <f t="shared" si="12"/>
        <v>.</v>
      </c>
      <c r="V52" s="1004" t="str">
        <f t="shared" si="13"/>
        <v>.</v>
      </c>
      <c r="W52" s="1004" t="str">
        <f t="shared" si="14"/>
        <v>.</v>
      </c>
      <c r="X52" s="1004" t="str">
        <f t="shared" si="15"/>
        <v>.</v>
      </c>
      <c r="Y52" s="1005" t="str">
        <f t="shared" si="16"/>
        <v>.</v>
      </c>
      <c r="Z52" s="116"/>
      <c r="AA52" s="1507" t="str">
        <f t="shared" si="17"/>
        <v>.</v>
      </c>
      <c r="AB52" s="1508" t="str">
        <f t="shared" si="18"/>
        <v>.</v>
      </c>
      <c r="AC52" s="1508" t="str">
        <f t="shared" si="19"/>
        <v>.</v>
      </c>
      <c r="AD52" s="1508" t="str">
        <f t="shared" si="20"/>
        <v>.</v>
      </c>
      <c r="AE52" s="1508" t="str">
        <f t="shared" si="21"/>
        <v>.</v>
      </c>
      <c r="AF52" s="1508" t="str">
        <f t="shared" si="22"/>
        <v>.</v>
      </c>
      <c r="AG52" s="1509" t="str">
        <f t="shared" si="23"/>
        <v>.</v>
      </c>
      <c r="AH52" s="116"/>
      <c r="AI52" s="1003" t="str">
        <f>IF(S52=".",".",SUM($S52:S52))</f>
        <v>.</v>
      </c>
      <c r="AJ52" s="1004" t="str">
        <f>IF(T52=".",".",SUM($S52:T52))</f>
        <v>.</v>
      </c>
      <c r="AK52" s="1004" t="str">
        <f>IF(U52=".",".",SUM($S52:U52))</f>
        <v>.</v>
      </c>
      <c r="AL52" s="1004" t="str">
        <f>IF(V52=".",".",SUM($S52:V52))</f>
        <v>.</v>
      </c>
      <c r="AM52" s="1004" t="str">
        <f>IF(W52=".",".",SUM($S52:W52))</f>
        <v>.</v>
      </c>
      <c r="AN52" s="1004" t="str">
        <f>IF(X52=".",".",SUM($S52:X52))</f>
        <v>.</v>
      </c>
      <c r="AO52" s="1005" t="str">
        <f>IF(Y52=".",".",SUM($S52:Y52))</f>
        <v>.</v>
      </c>
      <c r="AP52" s="116"/>
      <c r="AQ52" s="1507" t="str">
        <f t="shared" si="24"/>
        <v>.</v>
      </c>
      <c r="AR52" s="1508" t="str">
        <f t="shared" si="25"/>
        <v>.</v>
      </c>
      <c r="AS52" s="1508" t="str">
        <f t="shared" si="26"/>
        <v>.</v>
      </c>
      <c r="AT52" s="1508" t="str">
        <f t="shared" si="27"/>
        <v>.</v>
      </c>
      <c r="AU52" s="1508" t="str">
        <f t="shared" si="28"/>
        <v>.</v>
      </c>
      <c r="AV52" s="1508" t="str">
        <f t="shared" si="29"/>
        <v>.</v>
      </c>
      <c r="AW52" s="1509" t="str">
        <f t="shared" si="30"/>
        <v>.</v>
      </c>
      <c r="AX52" s="327"/>
      <c r="AY52" s="116"/>
      <c r="AZ52" s="101"/>
      <c r="BA52" s="101"/>
      <c r="BB52" s="101"/>
    </row>
    <row r="53" spans="1:54" s="189" customFormat="1" x14ac:dyDescent="0.2">
      <c r="A53" s="116"/>
      <c r="B53" s="325"/>
      <c r="C53" s="1439" t="str">
        <f t="shared" si="32"/>
        <v>Farmland</v>
      </c>
      <c r="D53" s="1639" t="str">
        <f>IF('WK2 - Notional General Income'!D195="","",'WK2 - Notional General Income'!D195)</f>
        <v/>
      </c>
      <c r="E53" s="878"/>
      <c r="F53" s="878"/>
      <c r="G53" s="878"/>
      <c r="H53" s="878"/>
      <c r="I53" s="878"/>
      <c r="J53" s="879"/>
      <c r="K53" s="878"/>
      <c r="L53" s="878"/>
      <c r="M53" s="333"/>
      <c r="N53" s="116"/>
      <c r="O53" s="443"/>
      <c r="P53" s="124"/>
      <c r="Q53" s="101"/>
      <c r="R53" s="325"/>
      <c r="S53" s="1003" t="str">
        <f t="shared" si="10"/>
        <v>.</v>
      </c>
      <c r="T53" s="1004" t="str">
        <f t="shared" si="11"/>
        <v>.</v>
      </c>
      <c r="U53" s="1004" t="str">
        <f t="shared" si="12"/>
        <v>.</v>
      </c>
      <c r="V53" s="1004" t="str">
        <f t="shared" si="13"/>
        <v>.</v>
      </c>
      <c r="W53" s="1004" t="str">
        <f t="shared" si="14"/>
        <v>.</v>
      </c>
      <c r="X53" s="1004" t="str">
        <f t="shared" si="15"/>
        <v>.</v>
      </c>
      <c r="Y53" s="1005" t="str">
        <f t="shared" si="16"/>
        <v>.</v>
      </c>
      <c r="Z53" s="116"/>
      <c r="AA53" s="1507" t="str">
        <f t="shared" si="17"/>
        <v>.</v>
      </c>
      <c r="AB53" s="1508" t="str">
        <f t="shared" si="18"/>
        <v>.</v>
      </c>
      <c r="AC53" s="1508" t="str">
        <f t="shared" si="19"/>
        <v>.</v>
      </c>
      <c r="AD53" s="1508" t="str">
        <f t="shared" si="20"/>
        <v>.</v>
      </c>
      <c r="AE53" s="1508" t="str">
        <f t="shared" si="21"/>
        <v>.</v>
      </c>
      <c r="AF53" s="1508" t="str">
        <f t="shared" si="22"/>
        <v>.</v>
      </c>
      <c r="AG53" s="1509" t="str">
        <f t="shared" si="23"/>
        <v>.</v>
      </c>
      <c r="AH53" s="116"/>
      <c r="AI53" s="1003" t="str">
        <f>IF(S53=".",".",SUM($S53:S53))</f>
        <v>.</v>
      </c>
      <c r="AJ53" s="1004" t="str">
        <f>IF(T53=".",".",SUM($S53:T53))</f>
        <v>.</v>
      </c>
      <c r="AK53" s="1004" t="str">
        <f>IF(U53=".",".",SUM($S53:U53))</f>
        <v>.</v>
      </c>
      <c r="AL53" s="1004" t="str">
        <f>IF(V53=".",".",SUM($S53:V53))</f>
        <v>.</v>
      </c>
      <c r="AM53" s="1004" t="str">
        <f>IF(W53=".",".",SUM($S53:W53))</f>
        <v>.</v>
      </c>
      <c r="AN53" s="1004" t="str">
        <f>IF(X53=".",".",SUM($S53:X53))</f>
        <v>.</v>
      </c>
      <c r="AO53" s="1005" t="str">
        <f>IF(Y53=".",".",SUM($S53:Y53))</f>
        <v>.</v>
      </c>
      <c r="AP53" s="116"/>
      <c r="AQ53" s="1507" t="str">
        <f t="shared" si="24"/>
        <v>.</v>
      </c>
      <c r="AR53" s="1508" t="str">
        <f t="shared" si="25"/>
        <v>.</v>
      </c>
      <c r="AS53" s="1508" t="str">
        <f t="shared" si="26"/>
        <v>.</v>
      </c>
      <c r="AT53" s="1508" t="str">
        <f t="shared" si="27"/>
        <v>.</v>
      </c>
      <c r="AU53" s="1508" t="str">
        <f t="shared" si="28"/>
        <v>.</v>
      </c>
      <c r="AV53" s="1508" t="str">
        <f t="shared" si="29"/>
        <v>.</v>
      </c>
      <c r="AW53" s="1509" t="str">
        <f t="shared" si="30"/>
        <v>.</v>
      </c>
      <c r="AX53" s="327"/>
      <c r="AY53" s="116"/>
      <c r="AZ53" s="101"/>
      <c r="BA53" s="101"/>
      <c r="BB53" s="101"/>
    </row>
    <row r="54" spans="1:54" s="189" customFormat="1" x14ac:dyDescent="0.2">
      <c r="A54" s="116"/>
      <c r="B54" s="325"/>
      <c r="C54" s="1439" t="str">
        <f t="shared" si="32"/>
        <v>Farmland</v>
      </c>
      <c r="D54" s="1639" t="str">
        <f>IF('WK2 - Notional General Income'!D196="","",'WK2 - Notional General Income'!D196)</f>
        <v/>
      </c>
      <c r="E54" s="878"/>
      <c r="F54" s="878"/>
      <c r="G54" s="878"/>
      <c r="H54" s="878"/>
      <c r="I54" s="878"/>
      <c r="J54" s="879"/>
      <c r="K54" s="878"/>
      <c r="L54" s="878"/>
      <c r="M54" s="333"/>
      <c r="N54" s="116"/>
      <c r="O54" s="443"/>
      <c r="P54" s="124"/>
      <c r="Q54" s="101"/>
      <c r="R54" s="325"/>
      <c r="S54" s="1003" t="str">
        <f t="shared" si="10"/>
        <v>.</v>
      </c>
      <c r="T54" s="1004" t="str">
        <f t="shared" si="11"/>
        <v>.</v>
      </c>
      <c r="U54" s="1004" t="str">
        <f t="shared" si="12"/>
        <v>.</v>
      </c>
      <c r="V54" s="1004" t="str">
        <f t="shared" si="13"/>
        <v>.</v>
      </c>
      <c r="W54" s="1004" t="str">
        <f t="shared" si="14"/>
        <v>.</v>
      </c>
      <c r="X54" s="1004" t="str">
        <f t="shared" si="15"/>
        <v>.</v>
      </c>
      <c r="Y54" s="1005" t="str">
        <f t="shared" si="16"/>
        <v>.</v>
      </c>
      <c r="Z54" s="116"/>
      <c r="AA54" s="1507" t="str">
        <f t="shared" si="17"/>
        <v>.</v>
      </c>
      <c r="AB54" s="1508" t="str">
        <f t="shared" si="18"/>
        <v>.</v>
      </c>
      <c r="AC54" s="1508" t="str">
        <f t="shared" si="19"/>
        <v>.</v>
      </c>
      <c r="AD54" s="1508" t="str">
        <f t="shared" si="20"/>
        <v>.</v>
      </c>
      <c r="AE54" s="1508" t="str">
        <f t="shared" si="21"/>
        <v>.</v>
      </c>
      <c r="AF54" s="1508" t="str">
        <f t="shared" si="22"/>
        <v>.</v>
      </c>
      <c r="AG54" s="1509" t="str">
        <f t="shared" si="23"/>
        <v>.</v>
      </c>
      <c r="AH54" s="116"/>
      <c r="AI54" s="1003" t="str">
        <f>IF(S54=".",".",SUM($S54:S54))</f>
        <v>.</v>
      </c>
      <c r="AJ54" s="1004" t="str">
        <f>IF(T54=".",".",SUM($S54:T54))</f>
        <v>.</v>
      </c>
      <c r="AK54" s="1004" t="str">
        <f>IF(U54=".",".",SUM($S54:U54))</f>
        <v>.</v>
      </c>
      <c r="AL54" s="1004" t="str">
        <f>IF(V54=".",".",SUM($S54:V54))</f>
        <v>.</v>
      </c>
      <c r="AM54" s="1004" t="str">
        <f>IF(W54=".",".",SUM($S54:W54))</f>
        <v>.</v>
      </c>
      <c r="AN54" s="1004" t="str">
        <f>IF(X54=".",".",SUM($S54:X54))</f>
        <v>.</v>
      </c>
      <c r="AO54" s="1005" t="str">
        <f>IF(Y54=".",".",SUM($S54:Y54))</f>
        <v>.</v>
      </c>
      <c r="AP54" s="116"/>
      <c r="AQ54" s="1507" t="str">
        <f t="shared" si="24"/>
        <v>.</v>
      </c>
      <c r="AR54" s="1508" t="str">
        <f t="shared" si="25"/>
        <v>.</v>
      </c>
      <c r="AS54" s="1508" t="str">
        <f t="shared" si="26"/>
        <v>.</v>
      </c>
      <c r="AT54" s="1508" t="str">
        <f t="shared" si="27"/>
        <v>.</v>
      </c>
      <c r="AU54" s="1508" t="str">
        <f t="shared" si="28"/>
        <v>.</v>
      </c>
      <c r="AV54" s="1508" t="str">
        <f t="shared" si="29"/>
        <v>.</v>
      </c>
      <c r="AW54" s="1509" t="str">
        <f t="shared" si="30"/>
        <v>.</v>
      </c>
      <c r="AX54" s="327"/>
      <c r="AY54" s="116"/>
      <c r="AZ54" s="101"/>
      <c r="BA54" s="101"/>
      <c r="BB54" s="101"/>
    </row>
    <row r="55" spans="1:54" s="189" customFormat="1" x14ac:dyDescent="0.2">
      <c r="A55" s="116"/>
      <c r="B55" s="325"/>
      <c r="C55" s="1439" t="str">
        <f t="shared" si="32"/>
        <v>Farmland</v>
      </c>
      <c r="D55" s="1639" t="str">
        <f>IF('WK2 - Notional General Income'!D197="","",'WK2 - Notional General Income'!D197)</f>
        <v/>
      </c>
      <c r="E55" s="878"/>
      <c r="F55" s="878"/>
      <c r="G55" s="878"/>
      <c r="H55" s="878"/>
      <c r="I55" s="878"/>
      <c r="J55" s="879"/>
      <c r="K55" s="878"/>
      <c r="L55" s="878"/>
      <c r="M55" s="333"/>
      <c r="N55" s="116"/>
      <c r="O55" s="443"/>
      <c r="P55" s="124"/>
      <c r="Q55" s="101"/>
      <c r="R55" s="325"/>
      <c r="S55" s="1003" t="str">
        <f t="shared" si="10"/>
        <v>.</v>
      </c>
      <c r="T55" s="1004" t="str">
        <f t="shared" si="11"/>
        <v>.</v>
      </c>
      <c r="U55" s="1004" t="str">
        <f t="shared" si="12"/>
        <v>.</v>
      </c>
      <c r="V55" s="1004" t="str">
        <f t="shared" si="13"/>
        <v>.</v>
      </c>
      <c r="W55" s="1004" t="str">
        <f t="shared" si="14"/>
        <v>.</v>
      </c>
      <c r="X55" s="1004" t="str">
        <f t="shared" si="15"/>
        <v>.</v>
      </c>
      <c r="Y55" s="1005" t="str">
        <f t="shared" si="16"/>
        <v>.</v>
      </c>
      <c r="Z55" s="116"/>
      <c r="AA55" s="1507" t="str">
        <f t="shared" si="17"/>
        <v>.</v>
      </c>
      <c r="AB55" s="1508" t="str">
        <f t="shared" si="18"/>
        <v>.</v>
      </c>
      <c r="AC55" s="1508" t="str">
        <f t="shared" si="19"/>
        <v>.</v>
      </c>
      <c r="AD55" s="1508" t="str">
        <f t="shared" si="20"/>
        <v>.</v>
      </c>
      <c r="AE55" s="1508" t="str">
        <f t="shared" si="21"/>
        <v>.</v>
      </c>
      <c r="AF55" s="1508" t="str">
        <f t="shared" si="22"/>
        <v>.</v>
      </c>
      <c r="AG55" s="1509" t="str">
        <f t="shared" si="23"/>
        <v>.</v>
      </c>
      <c r="AH55" s="116"/>
      <c r="AI55" s="1003" t="str">
        <f>IF(S55=".",".",SUM($S55:S55))</f>
        <v>.</v>
      </c>
      <c r="AJ55" s="1004" t="str">
        <f>IF(T55=".",".",SUM($S55:T55))</f>
        <v>.</v>
      </c>
      <c r="AK55" s="1004" t="str">
        <f>IF(U55=".",".",SUM($S55:U55))</f>
        <v>.</v>
      </c>
      <c r="AL55" s="1004" t="str">
        <f>IF(V55=".",".",SUM($S55:V55))</f>
        <v>.</v>
      </c>
      <c r="AM55" s="1004" t="str">
        <f>IF(W55=".",".",SUM($S55:W55))</f>
        <v>.</v>
      </c>
      <c r="AN55" s="1004" t="str">
        <f>IF(X55=".",".",SUM($S55:X55))</f>
        <v>.</v>
      </c>
      <c r="AO55" s="1005" t="str">
        <f>IF(Y55=".",".",SUM($S55:Y55))</f>
        <v>.</v>
      </c>
      <c r="AP55" s="116"/>
      <c r="AQ55" s="1507" t="str">
        <f t="shared" si="24"/>
        <v>.</v>
      </c>
      <c r="AR55" s="1508" t="str">
        <f t="shared" si="25"/>
        <v>.</v>
      </c>
      <c r="AS55" s="1508" t="str">
        <f t="shared" si="26"/>
        <v>.</v>
      </c>
      <c r="AT55" s="1508" t="str">
        <f t="shared" si="27"/>
        <v>.</v>
      </c>
      <c r="AU55" s="1508" t="str">
        <f t="shared" si="28"/>
        <v>.</v>
      </c>
      <c r="AV55" s="1508" t="str">
        <f t="shared" si="29"/>
        <v>.</v>
      </c>
      <c r="AW55" s="1509" t="str">
        <f t="shared" si="30"/>
        <v>.</v>
      </c>
      <c r="AX55" s="327"/>
      <c r="AY55" s="116"/>
      <c r="AZ55" s="101"/>
      <c r="BA55" s="101"/>
      <c r="BB55" s="101"/>
    </row>
    <row r="56" spans="1:54" s="189" customFormat="1" x14ac:dyDescent="0.2">
      <c r="A56" s="116"/>
      <c r="B56" s="325"/>
      <c r="C56" s="1439" t="str">
        <f t="shared" si="32"/>
        <v>Farmland</v>
      </c>
      <c r="D56" s="1639" t="str">
        <f>IF('WK2 - Notional General Income'!D198="","",'WK2 - Notional General Income'!D198)</f>
        <v/>
      </c>
      <c r="E56" s="878"/>
      <c r="F56" s="878"/>
      <c r="G56" s="878"/>
      <c r="H56" s="878"/>
      <c r="I56" s="878"/>
      <c r="J56" s="879"/>
      <c r="K56" s="878"/>
      <c r="L56" s="878"/>
      <c r="M56" s="333"/>
      <c r="N56" s="116"/>
      <c r="O56" s="443"/>
      <c r="P56" s="124"/>
      <c r="Q56" s="1474"/>
      <c r="R56" s="325"/>
      <c r="S56" s="1003" t="str">
        <f t="shared" si="10"/>
        <v>.</v>
      </c>
      <c r="T56" s="1004" t="str">
        <f t="shared" si="11"/>
        <v>.</v>
      </c>
      <c r="U56" s="1004" t="str">
        <f t="shared" si="12"/>
        <v>.</v>
      </c>
      <c r="V56" s="1004" t="str">
        <f t="shared" si="13"/>
        <v>.</v>
      </c>
      <c r="W56" s="1004" t="str">
        <f t="shared" si="14"/>
        <v>.</v>
      </c>
      <c r="X56" s="1004" t="str">
        <f t="shared" si="15"/>
        <v>.</v>
      </c>
      <c r="Y56" s="1005" t="str">
        <f t="shared" si="16"/>
        <v>.</v>
      </c>
      <c r="Z56" s="116"/>
      <c r="AA56" s="1507" t="str">
        <f t="shared" si="17"/>
        <v>.</v>
      </c>
      <c r="AB56" s="1508" t="str">
        <f t="shared" si="18"/>
        <v>.</v>
      </c>
      <c r="AC56" s="1508" t="str">
        <f t="shared" si="19"/>
        <v>.</v>
      </c>
      <c r="AD56" s="1508" t="str">
        <f t="shared" si="20"/>
        <v>.</v>
      </c>
      <c r="AE56" s="1508" t="str">
        <f t="shared" si="21"/>
        <v>.</v>
      </c>
      <c r="AF56" s="1508" t="str">
        <f t="shared" si="22"/>
        <v>.</v>
      </c>
      <c r="AG56" s="1509" t="str">
        <f t="shared" si="23"/>
        <v>.</v>
      </c>
      <c r="AH56" s="116"/>
      <c r="AI56" s="1003" t="str">
        <f>IF(S56=".",".",SUM($S56:S56))</f>
        <v>.</v>
      </c>
      <c r="AJ56" s="1004" t="str">
        <f>IF(T56=".",".",SUM($S56:T56))</f>
        <v>.</v>
      </c>
      <c r="AK56" s="1004" t="str">
        <f>IF(U56=".",".",SUM($S56:U56))</f>
        <v>.</v>
      </c>
      <c r="AL56" s="1004" t="str">
        <f>IF(V56=".",".",SUM($S56:V56))</f>
        <v>.</v>
      </c>
      <c r="AM56" s="1004" t="str">
        <f>IF(W56=".",".",SUM($S56:W56))</f>
        <v>.</v>
      </c>
      <c r="AN56" s="1004" t="str">
        <f>IF(X56=".",".",SUM($S56:X56))</f>
        <v>.</v>
      </c>
      <c r="AO56" s="1005" t="str">
        <f>IF(Y56=".",".",SUM($S56:Y56))</f>
        <v>.</v>
      </c>
      <c r="AP56" s="116"/>
      <c r="AQ56" s="1507" t="str">
        <f t="shared" si="24"/>
        <v>.</v>
      </c>
      <c r="AR56" s="1508" t="str">
        <f t="shared" si="25"/>
        <v>.</v>
      </c>
      <c r="AS56" s="1508" t="str">
        <f t="shared" si="26"/>
        <v>.</v>
      </c>
      <c r="AT56" s="1508" t="str">
        <f t="shared" si="27"/>
        <v>.</v>
      </c>
      <c r="AU56" s="1508" t="str">
        <f t="shared" si="28"/>
        <v>.</v>
      </c>
      <c r="AV56" s="1508" t="str">
        <f t="shared" si="29"/>
        <v>.</v>
      </c>
      <c r="AW56" s="1509" t="str">
        <f t="shared" si="30"/>
        <v>.</v>
      </c>
      <c r="AX56" s="327"/>
      <c r="AY56" s="116"/>
      <c r="AZ56" s="1474"/>
      <c r="BA56" s="1474"/>
      <c r="BB56" s="1474"/>
    </row>
    <row r="57" spans="1:54" s="189" customFormat="1" x14ac:dyDescent="0.2">
      <c r="A57" s="116"/>
      <c r="B57" s="325"/>
      <c r="C57" s="1439" t="str">
        <f t="shared" si="32"/>
        <v>Farmland</v>
      </c>
      <c r="D57" s="1639" t="str">
        <f>IF('WK2 - Notional General Income'!D199="","",'WK2 - Notional General Income'!D199)</f>
        <v/>
      </c>
      <c r="E57" s="878"/>
      <c r="F57" s="878"/>
      <c r="G57" s="878"/>
      <c r="H57" s="878"/>
      <c r="I57" s="878"/>
      <c r="J57" s="879"/>
      <c r="K57" s="878"/>
      <c r="L57" s="878"/>
      <c r="M57" s="333"/>
      <c r="N57" s="116"/>
      <c r="O57" s="443"/>
      <c r="P57" s="124"/>
      <c r="Q57" s="1474"/>
      <c r="R57" s="325"/>
      <c r="S57" s="1003" t="str">
        <f t="shared" si="10"/>
        <v>.</v>
      </c>
      <c r="T57" s="1004" t="str">
        <f t="shared" si="11"/>
        <v>.</v>
      </c>
      <c r="U57" s="1004" t="str">
        <f t="shared" si="12"/>
        <v>.</v>
      </c>
      <c r="V57" s="1004" t="str">
        <f t="shared" si="13"/>
        <v>.</v>
      </c>
      <c r="W57" s="1004" t="str">
        <f t="shared" si="14"/>
        <v>.</v>
      </c>
      <c r="X57" s="1004" t="str">
        <f t="shared" si="15"/>
        <v>.</v>
      </c>
      <c r="Y57" s="1005" t="str">
        <f t="shared" si="16"/>
        <v>.</v>
      </c>
      <c r="Z57" s="116"/>
      <c r="AA57" s="1507" t="str">
        <f t="shared" si="17"/>
        <v>.</v>
      </c>
      <c r="AB57" s="1508" t="str">
        <f t="shared" si="18"/>
        <v>.</v>
      </c>
      <c r="AC57" s="1508" t="str">
        <f t="shared" si="19"/>
        <v>.</v>
      </c>
      <c r="AD57" s="1508" t="str">
        <f t="shared" si="20"/>
        <v>.</v>
      </c>
      <c r="AE57" s="1508" t="str">
        <f t="shared" si="21"/>
        <v>.</v>
      </c>
      <c r="AF57" s="1508" t="str">
        <f t="shared" si="22"/>
        <v>.</v>
      </c>
      <c r="AG57" s="1509" t="str">
        <f t="shared" si="23"/>
        <v>.</v>
      </c>
      <c r="AH57" s="116"/>
      <c r="AI57" s="1003" t="str">
        <f>IF(S57=".",".",SUM($S57:S57))</f>
        <v>.</v>
      </c>
      <c r="AJ57" s="1004" t="str">
        <f>IF(T57=".",".",SUM($S57:T57))</f>
        <v>.</v>
      </c>
      <c r="AK57" s="1004" t="str">
        <f>IF(U57=".",".",SUM($S57:U57))</f>
        <v>.</v>
      </c>
      <c r="AL57" s="1004" t="str">
        <f>IF(V57=".",".",SUM($S57:V57))</f>
        <v>.</v>
      </c>
      <c r="AM57" s="1004" t="str">
        <f>IF(W57=".",".",SUM($S57:W57))</f>
        <v>.</v>
      </c>
      <c r="AN57" s="1004" t="str">
        <f>IF(X57=".",".",SUM($S57:X57))</f>
        <v>.</v>
      </c>
      <c r="AO57" s="1005" t="str">
        <f>IF(Y57=".",".",SUM($S57:Y57))</f>
        <v>.</v>
      </c>
      <c r="AP57" s="116"/>
      <c r="AQ57" s="1507" t="str">
        <f t="shared" si="24"/>
        <v>.</v>
      </c>
      <c r="AR57" s="1508" t="str">
        <f t="shared" si="25"/>
        <v>.</v>
      </c>
      <c r="AS57" s="1508" t="str">
        <f t="shared" si="26"/>
        <v>.</v>
      </c>
      <c r="AT57" s="1508" t="str">
        <f t="shared" si="27"/>
        <v>.</v>
      </c>
      <c r="AU57" s="1508" t="str">
        <f t="shared" si="28"/>
        <v>.</v>
      </c>
      <c r="AV57" s="1508" t="str">
        <f t="shared" si="29"/>
        <v>.</v>
      </c>
      <c r="AW57" s="1509" t="str">
        <f t="shared" si="30"/>
        <v>.</v>
      </c>
      <c r="AX57" s="327"/>
      <c r="AY57" s="116"/>
      <c r="AZ57" s="1474"/>
      <c r="BA57" s="1474"/>
      <c r="BB57" s="1474"/>
    </row>
    <row r="58" spans="1:54" s="189" customFormat="1" x14ac:dyDescent="0.2">
      <c r="A58" s="116"/>
      <c r="B58" s="325"/>
      <c r="C58" s="1439" t="str">
        <f t="shared" si="32"/>
        <v>Farmland</v>
      </c>
      <c r="D58" s="1639" t="str">
        <f>IF('WK2 - Notional General Income'!D200="","",'WK2 - Notional General Income'!D200)</f>
        <v/>
      </c>
      <c r="E58" s="878"/>
      <c r="F58" s="878"/>
      <c r="G58" s="878"/>
      <c r="H58" s="878"/>
      <c r="I58" s="878"/>
      <c r="J58" s="879"/>
      <c r="K58" s="878"/>
      <c r="L58" s="878"/>
      <c r="M58" s="333"/>
      <c r="N58" s="116"/>
      <c r="O58" s="443"/>
      <c r="P58" s="124"/>
      <c r="Q58" s="1474"/>
      <c r="R58" s="325"/>
      <c r="S58" s="1003" t="str">
        <f t="shared" si="10"/>
        <v>.</v>
      </c>
      <c r="T58" s="1004" t="str">
        <f t="shared" si="11"/>
        <v>.</v>
      </c>
      <c r="U58" s="1004" t="str">
        <f t="shared" si="12"/>
        <v>.</v>
      </c>
      <c r="V58" s="1004" t="str">
        <f t="shared" si="13"/>
        <v>.</v>
      </c>
      <c r="W58" s="1004" t="str">
        <f t="shared" si="14"/>
        <v>.</v>
      </c>
      <c r="X58" s="1004" t="str">
        <f t="shared" si="15"/>
        <v>.</v>
      </c>
      <c r="Y58" s="1005" t="str">
        <f t="shared" si="16"/>
        <v>.</v>
      </c>
      <c r="Z58" s="116"/>
      <c r="AA58" s="1507" t="str">
        <f t="shared" si="17"/>
        <v>.</v>
      </c>
      <c r="AB58" s="1508" t="str">
        <f t="shared" si="18"/>
        <v>.</v>
      </c>
      <c r="AC58" s="1508" t="str">
        <f t="shared" si="19"/>
        <v>.</v>
      </c>
      <c r="AD58" s="1508" t="str">
        <f t="shared" si="20"/>
        <v>.</v>
      </c>
      <c r="AE58" s="1508" t="str">
        <f t="shared" si="21"/>
        <v>.</v>
      </c>
      <c r="AF58" s="1508" t="str">
        <f t="shared" si="22"/>
        <v>.</v>
      </c>
      <c r="AG58" s="1509" t="str">
        <f t="shared" si="23"/>
        <v>.</v>
      </c>
      <c r="AH58" s="116"/>
      <c r="AI58" s="1003" t="str">
        <f>IF(S58=".",".",SUM($S58:S58))</f>
        <v>.</v>
      </c>
      <c r="AJ58" s="1004" t="str">
        <f>IF(T58=".",".",SUM($S58:T58))</f>
        <v>.</v>
      </c>
      <c r="AK58" s="1004" t="str">
        <f>IF(U58=".",".",SUM($S58:U58))</f>
        <v>.</v>
      </c>
      <c r="AL58" s="1004" t="str">
        <f>IF(V58=".",".",SUM($S58:V58))</f>
        <v>.</v>
      </c>
      <c r="AM58" s="1004" t="str">
        <f>IF(W58=".",".",SUM($S58:W58))</f>
        <v>.</v>
      </c>
      <c r="AN58" s="1004" t="str">
        <f>IF(X58=".",".",SUM($S58:X58))</f>
        <v>.</v>
      </c>
      <c r="AO58" s="1005" t="str">
        <f>IF(Y58=".",".",SUM($S58:Y58))</f>
        <v>.</v>
      </c>
      <c r="AP58" s="116"/>
      <c r="AQ58" s="1507" t="str">
        <f t="shared" si="24"/>
        <v>.</v>
      </c>
      <c r="AR58" s="1508" t="str">
        <f t="shared" si="25"/>
        <v>.</v>
      </c>
      <c r="AS58" s="1508" t="str">
        <f t="shared" si="26"/>
        <v>.</v>
      </c>
      <c r="AT58" s="1508" t="str">
        <f t="shared" si="27"/>
        <v>.</v>
      </c>
      <c r="AU58" s="1508" t="str">
        <f t="shared" si="28"/>
        <v>.</v>
      </c>
      <c r="AV58" s="1508" t="str">
        <f t="shared" si="29"/>
        <v>.</v>
      </c>
      <c r="AW58" s="1509" t="str">
        <f t="shared" si="30"/>
        <v>.</v>
      </c>
      <c r="AX58" s="327"/>
      <c r="AY58" s="116"/>
      <c r="AZ58" s="1474"/>
      <c r="BA58" s="1474"/>
      <c r="BB58" s="1474"/>
    </row>
    <row r="59" spans="1:54" s="189" customFormat="1" x14ac:dyDescent="0.2">
      <c r="A59" s="116"/>
      <c r="B59" s="325"/>
      <c r="C59" s="883"/>
      <c r="D59" s="883"/>
      <c r="E59" s="883"/>
      <c r="F59" s="883"/>
      <c r="G59" s="883"/>
      <c r="H59" s="883"/>
      <c r="I59" s="883"/>
      <c r="J59" s="883"/>
      <c r="K59" s="883"/>
      <c r="L59" s="883"/>
      <c r="M59" s="333"/>
      <c r="N59" s="116"/>
      <c r="O59" s="443"/>
      <c r="P59" s="124"/>
      <c r="Q59" s="101"/>
      <c r="R59" s="325"/>
      <c r="S59" s="1003"/>
      <c r="T59" s="1004"/>
      <c r="U59" s="1004"/>
      <c r="V59" s="1004"/>
      <c r="W59" s="1004"/>
      <c r="X59" s="1004"/>
      <c r="Y59" s="1005"/>
      <c r="Z59" s="116"/>
      <c r="AA59" s="1507"/>
      <c r="AB59" s="1508"/>
      <c r="AC59" s="1508"/>
      <c r="AD59" s="1508"/>
      <c r="AE59" s="1508"/>
      <c r="AF59" s="1508"/>
      <c r="AG59" s="1509"/>
      <c r="AH59" s="116"/>
      <c r="AI59" s="1003"/>
      <c r="AJ59" s="1004"/>
      <c r="AK59" s="1004"/>
      <c r="AL59" s="1004"/>
      <c r="AM59" s="1004"/>
      <c r="AN59" s="1004"/>
      <c r="AO59" s="1005"/>
      <c r="AP59" s="116"/>
      <c r="AQ59" s="1507"/>
      <c r="AR59" s="1508"/>
      <c r="AS59" s="1508"/>
      <c r="AT59" s="1508"/>
      <c r="AU59" s="1508"/>
      <c r="AV59" s="1508"/>
      <c r="AW59" s="1509"/>
      <c r="AX59" s="327"/>
      <c r="AY59" s="116"/>
      <c r="AZ59" s="101"/>
      <c r="BA59" s="101"/>
      <c r="BB59" s="101"/>
    </row>
    <row r="60" spans="1:54" s="189" customFormat="1" x14ac:dyDescent="0.2">
      <c r="A60" s="116"/>
      <c r="B60" s="325"/>
      <c r="C60" s="1439" t="str">
        <f>'WK3 - Notional GI Yr1 YIELD'!C203</f>
        <v>Mining</v>
      </c>
      <c r="D60" s="1639" t="str">
        <f>IF('WK2 - Notional General Income'!D239="","",'WK2 - Notional General Income'!D239)</f>
        <v/>
      </c>
      <c r="E60" s="878"/>
      <c r="F60" s="878"/>
      <c r="G60" s="878"/>
      <c r="H60" s="878"/>
      <c r="I60" s="878"/>
      <c r="J60" s="879"/>
      <c r="K60" s="878"/>
      <c r="L60" s="878"/>
      <c r="M60" s="333"/>
      <c r="N60" s="116"/>
      <c r="O60" s="443"/>
      <c r="P60" s="124"/>
      <c r="Q60" s="101"/>
      <c r="R60" s="325"/>
      <c r="S60" s="1003" t="str">
        <f t="shared" si="10"/>
        <v>.</v>
      </c>
      <c r="T60" s="1004" t="str">
        <f t="shared" si="11"/>
        <v>.</v>
      </c>
      <c r="U60" s="1004" t="str">
        <f t="shared" si="12"/>
        <v>.</v>
      </c>
      <c r="V60" s="1004" t="str">
        <f t="shared" si="13"/>
        <v>.</v>
      </c>
      <c r="W60" s="1004" t="str">
        <f t="shared" si="14"/>
        <v>.</v>
      </c>
      <c r="X60" s="1004" t="str">
        <f t="shared" si="15"/>
        <v>.</v>
      </c>
      <c r="Y60" s="1005" t="str">
        <f t="shared" si="16"/>
        <v>.</v>
      </c>
      <c r="Z60" s="116"/>
      <c r="AA60" s="1507" t="str">
        <f t="shared" si="17"/>
        <v>.</v>
      </c>
      <c r="AB60" s="1508" t="str">
        <f t="shared" si="18"/>
        <v>.</v>
      </c>
      <c r="AC60" s="1508" t="str">
        <f t="shared" si="19"/>
        <v>.</v>
      </c>
      <c r="AD60" s="1508" t="str">
        <f t="shared" si="20"/>
        <v>.</v>
      </c>
      <c r="AE60" s="1508" t="str">
        <f t="shared" si="21"/>
        <v>.</v>
      </c>
      <c r="AF60" s="1508" t="str">
        <f t="shared" si="22"/>
        <v>.</v>
      </c>
      <c r="AG60" s="1509" t="str">
        <f t="shared" si="23"/>
        <v>.</v>
      </c>
      <c r="AH60" s="116"/>
      <c r="AI60" s="1003" t="str">
        <f>IF(S60=".",".",SUM($S60:S60))</f>
        <v>.</v>
      </c>
      <c r="AJ60" s="1004" t="str">
        <f>IF(T60=".",".",SUM($S60:T60))</f>
        <v>.</v>
      </c>
      <c r="AK60" s="1004" t="str">
        <f>IF(U60=".",".",SUM($S60:U60))</f>
        <v>.</v>
      </c>
      <c r="AL60" s="1004" t="str">
        <f>IF(V60=".",".",SUM($S60:V60))</f>
        <v>.</v>
      </c>
      <c r="AM60" s="1004" t="str">
        <f>IF(W60=".",".",SUM($S60:W60))</f>
        <v>.</v>
      </c>
      <c r="AN60" s="1004" t="str">
        <f>IF(X60=".",".",SUM($S60:X60))</f>
        <v>.</v>
      </c>
      <c r="AO60" s="1005" t="str">
        <f>IF(Y60=".",".",SUM($S60:Y60))</f>
        <v>.</v>
      </c>
      <c r="AP60" s="116"/>
      <c r="AQ60" s="1507" t="str">
        <f t="shared" si="24"/>
        <v>.</v>
      </c>
      <c r="AR60" s="1508" t="str">
        <f t="shared" si="25"/>
        <v>.</v>
      </c>
      <c r="AS60" s="1508" t="str">
        <f t="shared" si="26"/>
        <v>.</v>
      </c>
      <c r="AT60" s="1508" t="str">
        <f t="shared" si="27"/>
        <v>.</v>
      </c>
      <c r="AU60" s="1508" t="str">
        <f t="shared" si="28"/>
        <v>.</v>
      </c>
      <c r="AV60" s="1508" t="str">
        <f t="shared" si="29"/>
        <v>.</v>
      </c>
      <c r="AW60" s="1509" t="str">
        <f t="shared" si="30"/>
        <v>.</v>
      </c>
      <c r="AX60" s="327"/>
      <c r="AY60" s="116"/>
      <c r="AZ60" s="101"/>
      <c r="BA60" s="101"/>
      <c r="BB60" s="101"/>
    </row>
    <row r="61" spans="1:54" s="189" customFormat="1" x14ac:dyDescent="0.2">
      <c r="A61" s="116"/>
      <c r="B61" s="325"/>
      <c r="C61" s="1439" t="str">
        <f>C60</f>
        <v>Mining</v>
      </c>
      <c r="D61" s="1639" t="str">
        <f>IF('WK2 - Notional General Income'!D240="","",'WK2 - Notional General Income'!D240)</f>
        <v/>
      </c>
      <c r="E61" s="878"/>
      <c r="F61" s="878"/>
      <c r="G61" s="878"/>
      <c r="H61" s="878"/>
      <c r="I61" s="878"/>
      <c r="J61" s="879"/>
      <c r="K61" s="878"/>
      <c r="L61" s="878"/>
      <c r="M61" s="333"/>
      <c r="N61" s="116"/>
      <c r="O61" s="443"/>
      <c r="P61" s="124"/>
      <c r="Q61" s="101"/>
      <c r="R61" s="325"/>
      <c r="S61" s="1003" t="str">
        <f t="shared" si="10"/>
        <v>.</v>
      </c>
      <c r="T61" s="1004" t="str">
        <f t="shared" si="11"/>
        <v>.</v>
      </c>
      <c r="U61" s="1004" t="str">
        <f t="shared" si="12"/>
        <v>.</v>
      </c>
      <c r="V61" s="1004" t="str">
        <f t="shared" si="13"/>
        <v>.</v>
      </c>
      <c r="W61" s="1004" t="str">
        <f t="shared" si="14"/>
        <v>.</v>
      </c>
      <c r="X61" s="1004" t="str">
        <f t="shared" si="15"/>
        <v>.</v>
      </c>
      <c r="Y61" s="1005" t="str">
        <f t="shared" si="16"/>
        <v>.</v>
      </c>
      <c r="Z61" s="116"/>
      <c r="AA61" s="1507" t="str">
        <f t="shared" si="17"/>
        <v>.</v>
      </c>
      <c r="AB61" s="1508" t="str">
        <f t="shared" si="18"/>
        <v>.</v>
      </c>
      <c r="AC61" s="1508" t="str">
        <f t="shared" si="19"/>
        <v>.</v>
      </c>
      <c r="AD61" s="1508" t="str">
        <f t="shared" si="20"/>
        <v>.</v>
      </c>
      <c r="AE61" s="1508" t="str">
        <f t="shared" si="21"/>
        <v>.</v>
      </c>
      <c r="AF61" s="1508" t="str">
        <f t="shared" si="22"/>
        <v>.</v>
      </c>
      <c r="AG61" s="1509" t="str">
        <f t="shared" si="23"/>
        <v>.</v>
      </c>
      <c r="AH61" s="116"/>
      <c r="AI61" s="1003" t="str">
        <f>IF(S61=".",".",SUM($S61:S61))</f>
        <v>.</v>
      </c>
      <c r="AJ61" s="1004" t="str">
        <f>IF(T61=".",".",SUM($S61:T61))</f>
        <v>.</v>
      </c>
      <c r="AK61" s="1004" t="str">
        <f>IF(U61=".",".",SUM($S61:U61))</f>
        <v>.</v>
      </c>
      <c r="AL61" s="1004" t="str">
        <f>IF(V61=".",".",SUM($S61:V61))</f>
        <v>.</v>
      </c>
      <c r="AM61" s="1004" t="str">
        <f>IF(W61=".",".",SUM($S61:W61))</f>
        <v>.</v>
      </c>
      <c r="AN61" s="1004" t="str">
        <f>IF(X61=".",".",SUM($S61:X61))</f>
        <v>.</v>
      </c>
      <c r="AO61" s="1005" t="str">
        <f>IF(Y61=".",".",SUM($S61:Y61))</f>
        <v>.</v>
      </c>
      <c r="AP61" s="116"/>
      <c r="AQ61" s="1507" t="str">
        <f t="shared" si="24"/>
        <v>.</v>
      </c>
      <c r="AR61" s="1508" t="str">
        <f t="shared" si="25"/>
        <v>.</v>
      </c>
      <c r="AS61" s="1508" t="str">
        <f t="shared" si="26"/>
        <v>.</v>
      </c>
      <c r="AT61" s="1508" t="str">
        <f t="shared" si="27"/>
        <v>.</v>
      </c>
      <c r="AU61" s="1508" t="str">
        <f t="shared" si="28"/>
        <v>.</v>
      </c>
      <c r="AV61" s="1508" t="str">
        <f t="shared" si="29"/>
        <v>.</v>
      </c>
      <c r="AW61" s="1509" t="str">
        <f t="shared" si="30"/>
        <v>.</v>
      </c>
      <c r="AX61" s="327"/>
      <c r="AY61" s="116"/>
      <c r="AZ61" s="101"/>
      <c r="BA61" s="101"/>
      <c r="BB61" s="101"/>
    </row>
    <row r="62" spans="1:54" s="189" customFormat="1" x14ac:dyDescent="0.2">
      <c r="A62" s="116"/>
      <c r="B62" s="325"/>
      <c r="C62" s="1439" t="str">
        <f t="shared" ref="C62:C67" si="33">C61</f>
        <v>Mining</v>
      </c>
      <c r="D62" s="1639" t="str">
        <f>IF('WK2 - Notional General Income'!D241="","",'WK2 - Notional General Income'!D241)</f>
        <v/>
      </c>
      <c r="E62" s="878"/>
      <c r="F62" s="878"/>
      <c r="G62" s="878"/>
      <c r="H62" s="878"/>
      <c r="I62" s="878"/>
      <c r="J62" s="879"/>
      <c r="K62" s="878"/>
      <c r="L62" s="878"/>
      <c r="M62" s="333"/>
      <c r="N62" s="116"/>
      <c r="O62" s="443"/>
      <c r="P62" s="124"/>
      <c r="Q62" s="101"/>
      <c r="R62" s="325"/>
      <c r="S62" s="1003" t="str">
        <f t="shared" si="10"/>
        <v>.</v>
      </c>
      <c r="T62" s="1004" t="str">
        <f t="shared" si="11"/>
        <v>.</v>
      </c>
      <c r="U62" s="1004" t="str">
        <f t="shared" si="12"/>
        <v>.</v>
      </c>
      <c r="V62" s="1004" t="str">
        <f t="shared" si="13"/>
        <v>.</v>
      </c>
      <c r="W62" s="1004" t="str">
        <f t="shared" si="14"/>
        <v>.</v>
      </c>
      <c r="X62" s="1004" t="str">
        <f t="shared" si="15"/>
        <v>.</v>
      </c>
      <c r="Y62" s="1005" t="str">
        <f t="shared" si="16"/>
        <v>.</v>
      </c>
      <c r="Z62" s="116"/>
      <c r="AA62" s="1507" t="str">
        <f t="shared" si="17"/>
        <v>.</v>
      </c>
      <c r="AB62" s="1508" t="str">
        <f t="shared" si="18"/>
        <v>.</v>
      </c>
      <c r="AC62" s="1508" t="str">
        <f t="shared" si="19"/>
        <v>.</v>
      </c>
      <c r="AD62" s="1508" t="str">
        <f t="shared" si="20"/>
        <v>.</v>
      </c>
      <c r="AE62" s="1508" t="str">
        <f t="shared" si="21"/>
        <v>.</v>
      </c>
      <c r="AF62" s="1508" t="str">
        <f t="shared" si="22"/>
        <v>.</v>
      </c>
      <c r="AG62" s="1509" t="str">
        <f t="shared" si="23"/>
        <v>.</v>
      </c>
      <c r="AH62" s="116"/>
      <c r="AI62" s="1003" t="str">
        <f>IF(S62=".",".",SUM($S62:S62))</f>
        <v>.</v>
      </c>
      <c r="AJ62" s="1004" t="str">
        <f>IF(T62=".",".",SUM($S62:T62))</f>
        <v>.</v>
      </c>
      <c r="AK62" s="1004" t="str">
        <f>IF(U62=".",".",SUM($S62:U62))</f>
        <v>.</v>
      </c>
      <c r="AL62" s="1004" t="str">
        <f>IF(V62=".",".",SUM($S62:V62))</f>
        <v>.</v>
      </c>
      <c r="AM62" s="1004" t="str">
        <f>IF(W62=".",".",SUM($S62:W62))</f>
        <v>.</v>
      </c>
      <c r="AN62" s="1004" t="str">
        <f>IF(X62=".",".",SUM($S62:X62))</f>
        <v>.</v>
      </c>
      <c r="AO62" s="1005" t="str">
        <f>IF(Y62=".",".",SUM($S62:Y62))</f>
        <v>.</v>
      </c>
      <c r="AP62" s="116"/>
      <c r="AQ62" s="1507" t="str">
        <f t="shared" si="24"/>
        <v>.</v>
      </c>
      <c r="AR62" s="1508" t="str">
        <f t="shared" si="25"/>
        <v>.</v>
      </c>
      <c r="AS62" s="1508" t="str">
        <f t="shared" si="26"/>
        <v>.</v>
      </c>
      <c r="AT62" s="1508" t="str">
        <f t="shared" si="27"/>
        <v>.</v>
      </c>
      <c r="AU62" s="1508" t="str">
        <f t="shared" si="28"/>
        <v>.</v>
      </c>
      <c r="AV62" s="1508" t="str">
        <f t="shared" si="29"/>
        <v>.</v>
      </c>
      <c r="AW62" s="1509" t="str">
        <f t="shared" si="30"/>
        <v>.</v>
      </c>
      <c r="AX62" s="327"/>
      <c r="AY62" s="116"/>
      <c r="AZ62" s="101"/>
      <c r="BA62" s="101"/>
      <c r="BB62" s="101"/>
    </row>
    <row r="63" spans="1:54" s="189" customFormat="1" x14ac:dyDescent="0.2">
      <c r="A63" s="116"/>
      <c r="B63" s="325"/>
      <c r="C63" s="1439" t="str">
        <f t="shared" si="33"/>
        <v>Mining</v>
      </c>
      <c r="D63" s="1639" t="str">
        <f>IF('WK2 - Notional General Income'!D242="","",'WK2 - Notional General Income'!D242)</f>
        <v/>
      </c>
      <c r="E63" s="878"/>
      <c r="F63" s="878"/>
      <c r="G63" s="878"/>
      <c r="H63" s="878"/>
      <c r="I63" s="878"/>
      <c r="J63" s="879"/>
      <c r="K63" s="878"/>
      <c r="L63" s="878"/>
      <c r="M63" s="333"/>
      <c r="N63" s="116"/>
      <c r="O63" s="443"/>
      <c r="P63" s="124"/>
      <c r="Q63" s="1474"/>
      <c r="R63" s="325"/>
      <c r="S63" s="1003" t="str">
        <f t="shared" si="10"/>
        <v>.</v>
      </c>
      <c r="T63" s="1004" t="str">
        <f t="shared" si="11"/>
        <v>.</v>
      </c>
      <c r="U63" s="1004" t="str">
        <f t="shared" si="12"/>
        <v>.</v>
      </c>
      <c r="V63" s="1004" t="str">
        <f t="shared" si="13"/>
        <v>.</v>
      </c>
      <c r="W63" s="1004" t="str">
        <f t="shared" si="14"/>
        <v>.</v>
      </c>
      <c r="X63" s="1004" t="str">
        <f t="shared" si="15"/>
        <v>.</v>
      </c>
      <c r="Y63" s="1005" t="str">
        <f t="shared" si="16"/>
        <v>.</v>
      </c>
      <c r="Z63" s="116"/>
      <c r="AA63" s="1507" t="str">
        <f t="shared" si="17"/>
        <v>.</v>
      </c>
      <c r="AB63" s="1508" t="str">
        <f t="shared" si="18"/>
        <v>.</v>
      </c>
      <c r="AC63" s="1508" t="str">
        <f t="shared" si="19"/>
        <v>.</v>
      </c>
      <c r="AD63" s="1508" t="str">
        <f t="shared" si="20"/>
        <v>.</v>
      </c>
      <c r="AE63" s="1508" t="str">
        <f t="shared" si="21"/>
        <v>.</v>
      </c>
      <c r="AF63" s="1508" t="str">
        <f t="shared" si="22"/>
        <v>.</v>
      </c>
      <c r="AG63" s="1509" t="str">
        <f t="shared" si="23"/>
        <v>.</v>
      </c>
      <c r="AH63" s="116"/>
      <c r="AI63" s="1003" t="str">
        <f>IF(S63=".",".",SUM($S63:S63))</f>
        <v>.</v>
      </c>
      <c r="AJ63" s="1004" t="str">
        <f>IF(T63=".",".",SUM($S63:T63))</f>
        <v>.</v>
      </c>
      <c r="AK63" s="1004" t="str">
        <f>IF(U63=".",".",SUM($S63:U63))</f>
        <v>.</v>
      </c>
      <c r="AL63" s="1004" t="str">
        <f>IF(V63=".",".",SUM($S63:V63))</f>
        <v>.</v>
      </c>
      <c r="AM63" s="1004" t="str">
        <f>IF(W63=".",".",SUM($S63:W63))</f>
        <v>.</v>
      </c>
      <c r="AN63" s="1004" t="str">
        <f>IF(X63=".",".",SUM($S63:X63))</f>
        <v>.</v>
      </c>
      <c r="AO63" s="1005" t="str">
        <f>IF(Y63=".",".",SUM($S63:Y63))</f>
        <v>.</v>
      </c>
      <c r="AP63" s="116"/>
      <c r="AQ63" s="1507" t="str">
        <f t="shared" si="24"/>
        <v>.</v>
      </c>
      <c r="AR63" s="1508" t="str">
        <f t="shared" si="25"/>
        <v>.</v>
      </c>
      <c r="AS63" s="1508" t="str">
        <f t="shared" si="26"/>
        <v>.</v>
      </c>
      <c r="AT63" s="1508" t="str">
        <f t="shared" si="27"/>
        <v>.</v>
      </c>
      <c r="AU63" s="1508" t="str">
        <f t="shared" si="28"/>
        <v>.</v>
      </c>
      <c r="AV63" s="1508" t="str">
        <f t="shared" si="29"/>
        <v>.</v>
      </c>
      <c r="AW63" s="1509" t="str">
        <f t="shared" si="30"/>
        <v>.</v>
      </c>
      <c r="AX63" s="327"/>
      <c r="AY63" s="116"/>
      <c r="AZ63" s="1474"/>
      <c r="BA63" s="1474"/>
      <c r="BB63" s="1474"/>
    </row>
    <row r="64" spans="1:54" s="189" customFormat="1" x14ac:dyDescent="0.2">
      <c r="A64" s="116"/>
      <c r="B64" s="325"/>
      <c r="C64" s="1439" t="str">
        <f t="shared" si="33"/>
        <v>Mining</v>
      </c>
      <c r="D64" s="1639" t="str">
        <f>IF('WK2 - Notional General Income'!D243="","",'WK2 - Notional General Income'!D243)</f>
        <v/>
      </c>
      <c r="E64" s="878"/>
      <c r="F64" s="878"/>
      <c r="G64" s="878"/>
      <c r="H64" s="878"/>
      <c r="I64" s="878"/>
      <c r="J64" s="879"/>
      <c r="K64" s="878"/>
      <c r="L64" s="878"/>
      <c r="M64" s="333"/>
      <c r="N64" s="116"/>
      <c r="O64" s="443"/>
      <c r="P64" s="124"/>
      <c r="Q64" s="1474"/>
      <c r="R64" s="325"/>
      <c r="S64" s="1003" t="str">
        <f t="shared" si="10"/>
        <v>.</v>
      </c>
      <c r="T64" s="1004" t="str">
        <f t="shared" si="11"/>
        <v>.</v>
      </c>
      <c r="U64" s="1004" t="str">
        <f t="shared" si="12"/>
        <v>.</v>
      </c>
      <c r="V64" s="1004" t="str">
        <f t="shared" si="13"/>
        <v>.</v>
      </c>
      <c r="W64" s="1004" t="str">
        <f t="shared" si="14"/>
        <v>.</v>
      </c>
      <c r="X64" s="1004" t="str">
        <f t="shared" si="15"/>
        <v>.</v>
      </c>
      <c r="Y64" s="1005" t="str">
        <f t="shared" si="16"/>
        <v>.</v>
      </c>
      <c r="Z64" s="116"/>
      <c r="AA64" s="1507" t="str">
        <f t="shared" si="17"/>
        <v>.</v>
      </c>
      <c r="AB64" s="1508" t="str">
        <f t="shared" si="18"/>
        <v>.</v>
      </c>
      <c r="AC64" s="1508" t="str">
        <f t="shared" si="19"/>
        <v>.</v>
      </c>
      <c r="AD64" s="1508" t="str">
        <f t="shared" si="20"/>
        <v>.</v>
      </c>
      <c r="AE64" s="1508" t="str">
        <f t="shared" si="21"/>
        <v>.</v>
      </c>
      <c r="AF64" s="1508" t="str">
        <f t="shared" si="22"/>
        <v>.</v>
      </c>
      <c r="AG64" s="1509" t="str">
        <f t="shared" si="23"/>
        <v>.</v>
      </c>
      <c r="AH64" s="116"/>
      <c r="AI64" s="1003" t="str">
        <f>IF(S64=".",".",SUM($S64:S64))</f>
        <v>.</v>
      </c>
      <c r="AJ64" s="1004" t="str">
        <f>IF(T64=".",".",SUM($S64:T64))</f>
        <v>.</v>
      </c>
      <c r="AK64" s="1004" t="str">
        <f>IF(U64=".",".",SUM($S64:U64))</f>
        <v>.</v>
      </c>
      <c r="AL64" s="1004" t="str">
        <f>IF(V64=".",".",SUM($S64:V64))</f>
        <v>.</v>
      </c>
      <c r="AM64" s="1004" t="str">
        <f>IF(W64=".",".",SUM($S64:W64))</f>
        <v>.</v>
      </c>
      <c r="AN64" s="1004" t="str">
        <f>IF(X64=".",".",SUM($S64:X64))</f>
        <v>.</v>
      </c>
      <c r="AO64" s="1005" t="str">
        <f>IF(Y64=".",".",SUM($S64:Y64))</f>
        <v>.</v>
      </c>
      <c r="AP64" s="116"/>
      <c r="AQ64" s="1507" t="str">
        <f t="shared" si="24"/>
        <v>.</v>
      </c>
      <c r="AR64" s="1508" t="str">
        <f t="shared" si="25"/>
        <v>.</v>
      </c>
      <c r="AS64" s="1508" t="str">
        <f t="shared" si="26"/>
        <v>.</v>
      </c>
      <c r="AT64" s="1508" t="str">
        <f t="shared" si="27"/>
        <v>.</v>
      </c>
      <c r="AU64" s="1508" t="str">
        <f t="shared" si="28"/>
        <v>.</v>
      </c>
      <c r="AV64" s="1508" t="str">
        <f t="shared" si="29"/>
        <v>.</v>
      </c>
      <c r="AW64" s="1509" t="str">
        <f t="shared" si="30"/>
        <v>.</v>
      </c>
      <c r="AX64" s="327"/>
      <c r="AY64" s="116"/>
      <c r="AZ64" s="1474"/>
      <c r="BA64" s="1474"/>
      <c r="BB64" s="1474"/>
    </row>
    <row r="65" spans="1:54" s="189" customFormat="1" x14ac:dyDescent="0.2">
      <c r="A65" s="116"/>
      <c r="B65" s="325"/>
      <c r="C65" s="1439" t="str">
        <f t="shared" si="33"/>
        <v>Mining</v>
      </c>
      <c r="D65" s="1639" t="str">
        <f>IF('WK2 - Notional General Income'!D244="","",'WK2 - Notional General Income'!D244)</f>
        <v/>
      </c>
      <c r="E65" s="878"/>
      <c r="F65" s="878"/>
      <c r="G65" s="878"/>
      <c r="H65" s="878"/>
      <c r="I65" s="878"/>
      <c r="J65" s="879"/>
      <c r="K65" s="878"/>
      <c r="L65" s="878"/>
      <c r="M65" s="333"/>
      <c r="N65" s="116"/>
      <c r="O65" s="443"/>
      <c r="P65" s="124"/>
      <c r="Q65" s="1474"/>
      <c r="R65" s="325"/>
      <c r="S65" s="1003" t="str">
        <f t="shared" si="10"/>
        <v>.</v>
      </c>
      <c r="T65" s="1004" t="str">
        <f t="shared" si="11"/>
        <v>.</v>
      </c>
      <c r="U65" s="1004" t="str">
        <f t="shared" si="12"/>
        <v>.</v>
      </c>
      <c r="V65" s="1004" t="str">
        <f t="shared" si="13"/>
        <v>.</v>
      </c>
      <c r="W65" s="1004" t="str">
        <f t="shared" si="14"/>
        <v>.</v>
      </c>
      <c r="X65" s="1004" t="str">
        <f t="shared" si="15"/>
        <v>.</v>
      </c>
      <c r="Y65" s="1005" t="str">
        <f t="shared" si="16"/>
        <v>.</v>
      </c>
      <c r="Z65" s="116"/>
      <c r="AA65" s="1507" t="str">
        <f t="shared" si="17"/>
        <v>.</v>
      </c>
      <c r="AB65" s="1508" t="str">
        <f t="shared" si="18"/>
        <v>.</v>
      </c>
      <c r="AC65" s="1508" t="str">
        <f t="shared" si="19"/>
        <v>.</v>
      </c>
      <c r="AD65" s="1508" t="str">
        <f t="shared" si="20"/>
        <v>.</v>
      </c>
      <c r="AE65" s="1508" t="str">
        <f t="shared" si="21"/>
        <v>.</v>
      </c>
      <c r="AF65" s="1508" t="str">
        <f t="shared" si="22"/>
        <v>.</v>
      </c>
      <c r="AG65" s="1509" t="str">
        <f t="shared" si="23"/>
        <v>.</v>
      </c>
      <c r="AH65" s="116"/>
      <c r="AI65" s="1003" t="str">
        <f>IF(S65=".",".",SUM($S65:S65))</f>
        <v>.</v>
      </c>
      <c r="AJ65" s="1004" t="str">
        <f>IF(T65=".",".",SUM($S65:T65))</f>
        <v>.</v>
      </c>
      <c r="AK65" s="1004" t="str">
        <f>IF(U65=".",".",SUM($S65:U65))</f>
        <v>.</v>
      </c>
      <c r="AL65" s="1004" t="str">
        <f>IF(V65=".",".",SUM($S65:V65))</f>
        <v>.</v>
      </c>
      <c r="AM65" s="1004" t="str">
        <f>IF(W65=".",".",SUM($S65:W65))</f>
        <v>.</v>
      </c>
      <c r="AN65" s="1004" t="str">
        <f>IF(X65=".",".",SUM($S65:X65))</f>
        <v>.</v>
      </c>
      <c r="AO65" s="1005" t="str">
        <f>IF(Y65=".",".",SUM($S65:Y65))</f>
        <v>.</v>
      </c>
      <c r="AP65" s="116"/>
      <c r="AQ65" s="1507" t="str">
        <f t="shared" si="24"/>
        <v>.</v>
      </c>
      <c r="AR65" s="1508" t="str">
        <f t="shared" si="25"/>
        <v>.</v>
      </c>
      <c r="AS65" s="1508" t="str">
        <f t="shared" si="26"/>
        <v>.</v>
      </c>
      <c r="AT65" s="1508" t="str">
        <f t="shared" si="27"/>
        <v>.</v>
      </c>
      <c r="AU65" s="1508" t="str">
        <f t="shared" si="28"/>
        <v>.</v>
      </c>
      <c r="AV65" s="1508" t="str">
        <f t="shared" si="29"/>
        <v>.</v>
      </c>
      <c r="AW65" s="1509" t="str">
        <f t="shared" si="30"/>
        <v>.</v>
      </c>
      <c r="AX65" s="327"/>
      <c r="AY65" s="116"/>
      <c r="AZ65" s="1474"/>
      <c r="BA65" s="1474"/>
      <c r="BB65" s="1474"/>
    </row>
    <row r="66" spans="1:54" s="189" customFormat="1" x14ac:dyDescent="0.2">
      <c r="A66" s="116"/>
      <c r="B66" s="325"/>
      <c r="C66" s="1439" t="str">
        <f t="shared" si="33"/>
        <v>Mining</v>
      </c>
      <c r="D66" s="1639" t="str">
        <f>IF('WK2 - Notional General Income'!D245="","",'WK2 - Notional General Income'!D245)</f>
        <v/>
      </c>
      <c r="E66" s="878"/>
      <c r="F66" s="878"/>
      <c r="G66" s="878"/>
      <c r="H66" s="878"/>
      <c r="I66" s="878"/>
      <c r="J66" s="879"/>
      <c r="K66" s="878"/>
      <c r="L66" s="878"/>
      <c r="M66" s="333"/>
      <c r="N66" s="116"/>
      <c r="O66" s="443"/>
      <c r="P66" s="124"/>
      <c r="Q66" s="101"/>
      <c r="R66" s="325"/>
      <c r="S66" s="1003" t="str">
        <f t="shared" si="10"/>
        <v>.</v>
      </c>
      <c r="T66" s="1004" t="str">
        <f t="shared" si="11"/>
        <v>.</v>
      </c>
      <c r="U66" s="1004" t="str">
        <f t="shared" si="12"/>
        <v>.</v>
      </c>
      <c r="V66" s="1004" t="str">
        <f t="shared" si="13"/>
        <v>.</v>
      </c>
      <c r="W66" s="1004" t="str">
        <f t="shared" si="14"/>
        <v>.</v>
      </c>
      <c r="X66" s="1004" t="str">
        <f t="shared" si="15"/>
        <v>.</v>
      </c>
      <c r="Y66" s="1005" t="str">
        <f t="shared" si="16"/>
        <v>.</v>
      </c>
      <c r="Z66" s="116"/>
      <c r="AA66" s="1507" t="str">
        <f t="shared" si="17"/>
        <v>.</v>
      </c>
      <c r="AB66" s="1508" t="str">
        <f t="shared" si="18"/>
        <v>.</v>
      </c>
      <c r="AC66" s="1508" t="str">
        <f t="shared" si="19"/>
        <v>.</v>
      </c>
      <c r="AD66" s="1508" t="str">
        <f t="shared" si="20"/>
        <v>.</v>
      </c>
      <c r="AE66" s="1508" t="str">
        <f t="shared" si="21"/>
        <v>.</v>
      </c>
      <c r="AF66" s="1508" t="str">
        <f t="shared" si="22"/>
        <v>.</v>
      </c>
      <c r="AG66" s="1509" t="str">
        <f t="shared" si="23"/>
        <v>.</v>
      </c>
      <c r="AH66" s="116"/>
      <c r="AI66" s="1003" t="str">
        <f>IF(S66=".",".",SUM($S66:S66))</f>
        <v>.</v>
      </c>
      <c r="AJ66" s="1004" t="str">
        <f>IF(T66=".",".",SUM($S66:T66))</f>
        <v>.</v>
      </c>
      <c r="AK66" s="1004" t="str">
        <f>IF(U66=".",".",SUM($S66:U66))</f>
        <v>.</v>
      </c>
      <c r="AL66" s="1004" t="str">
        <f>IF(V66=".",".",SUM($S66:V66))</f>
        <v>.</v>
      </c>
      <c r="AM66" s="1004" t="str">
        <f>IF(W66=".",".",SUM($S66:W66))</f>
        <v>.</v>
      </c>
      <c r="AN66" s="1004" t="str">
        <f>IF(X66=".",".",SUM($S66:X66))</f>
        <v>.</v>
      </c>
      <c r="AO66" s="1005" t="str">
        <f>IF(Y66=".",".",SUM($S66:Y66))</f>
        <v>.</v>
      </c>
      <c r="AP66" s="116"/>
      <c r="AQ66" s="1507" t="str">
        <f t="shared" si="24"/>
        <v>.</v>
      </c>
      <c r="AR66" s="1508" t="str">
        <f t="shared" si="25"/>
        <v>.</v>
      </c>
      <c r="AS66" s="1508" t="str">
        <f t="shared" si="26"/>
        <v>.</v>
      </c>
      <c r="AT66" s="1508" t="str">
        <f t="shared" si="27"/>
        <v>.</v>
      </c>
      <c r="AU66" s="1508" t="str">
        <f t="shared" si="28"/>
        <v>.</v>
      </c>
      <c r="AV66" s="1508" t="str">
        <f t="shared" si="29"/>
        <v>.</v>
      </c>
      <c r="AW66" s="1509" t="str">
        <f t="shared" si="30"/>
        <v>.</v>
      </c>
      <c r="AX66" s="327"/>
      <c r="AY66" s="116"/>
      <c r="AZ66" s="101"/>
      <c r="BA66" s="101"/>
      <c r="BB66" s="101"/>
    </row>
    <row r="67" spans="1:54" s="189" customFormat="1" x14ac:dyDescent="0.2">
      <c r="A67" s="116"/>
      <c r="B67" s="325"/>
      <c r="C67" s="1439" t="str">
        <f t="shared" si="33"/>
        <v>Mining</v>
      </c>
      <c r="D67" s="1639" t="str">
        <f>IF('WK2 - Notional General Income'!D246="","",'WK2 - Notional General Income'!D246)</f>
        <v/>
      </c>
      <c r="E67" s="878"/>
      <c r="F67" s="878"/>
      <c r="G67" s="878"/>
      <c r="H67" s="878"/>
      <c r="I67" s="878"/>
      <c r="J67" s="879"/>
      <c r="K67" s="878"/>
      <c r="L67" s="878"/>
      <c r="M67" s="333"/>
      <c r="N67" s="116"/>
      <c r="O67" s="443"/>
      <c r="P67" s="124"/>
      <c r="Q67" s="101"/>
      <c r="R67" s="325"/>
      <c r="S67" s="1003" t="str">
        <f t="shared" si="10"/>
        <v>.</v>
      </c>
      <c r="T67" s="1004" t="str">
        <f t="shared" si="11"/>
        <v>.</v>
      </c>
      <c r="U67" s="1004" t="str">
        <f t="shared" si="12"/>
        <v>.</v>
      </c>
      <c r="V67" s="1004" t="str">
        <f t="shared" si="13"/>
        <v>.</v>
      </c>
      <c r="W67" s="1004" t="str">
        <f t="shared" si="14"/>
        <v>.</v>
      </c>
      <c r="X67" s="1004" t="str">
        <f t="shared" si="15"/>
        <v>.</v>
      </c>
      <c r="Y67" s="1005" t="str">
        <f t="shared" si="16"/>
        <v>.</v>
      </c>
      <c r="Z67" s="116"/>
      <c r="AA67" s="1507" t="str">
        <f t="shared" si="17"/>
        <v>.</v>
      </c>
      <c r="AB67" s="1508" t="str">
        <f t="shared" si="18"/>
        <v>.</v>
      </c>
      <c r="AC67" s="1508" t="str">
        <f t="shared" si="19"/>
        <v>.</v>
      </c>
      <c r="AD67" s="1508" t="str">
        <f t="shared" si="20"/>
        <v>.</v>
      </c>
      <c r="AE67" s="1508" t="str">
        <f t="shared" si="21"/>
        <v>.</v>
      </c>
      <c r="AF67" s="1508" t="str">
        <f t="shared" si="22"/>
        <v>.</v>
      </c>
      <c r="AG67" s="1509" t="str">
        <f t="shared" si="23"/>
        <v>.</v>
      </c>
      <c r="AH67" s="116"/>
      <c r="AI67" s="1003" t="str">
        <f>IF(S67=".",".",SUM($S67:S67))</f>
        <v>.</v>
      </c>
      <c r="AJ67" s="1004" t="str">
        <f>IF(T67=".",".",SUM($S67:T67))</f>
        <v>.</v>
      </c>
      <c r="AK67" s="1004" t="str">
        <f>IF(U67=".",".",SUM($S67:U67))</f>
        <v>.</v>
      </c>
      <c r="AL67" s="1004" t="str">
        <f>IF(V67=".",".",SUM($S67:V67))</f>
        <v>.</v>
      </c>
      <c r="AM67" s="1004" t="str">
        <f>IF(W67=".",".",SUM($S67:W67))</f>
        <v>.</v>
      </c>
      <c r="AN67" s="1004" t="str">
        <f>IF(X67=".",".",SUM($S67:X67))</f>
        <v>.</v>
      </c>
      <c r="AO67" s="1005" t="str">
        <f>IF(Y67=".",".",SUM($S67:Y67))</f>
        <v>.</v>
      </c>
      <c r="AP67" s="116"/>
      <c r="AQ67" s="1507" t="str">
        <f t="shared" si="24"/>
        <v>.</v>
      </c>
      <c r="AR67" s="1508" t="str">
        <f t="shared" si="25"/>
        <v>.</v>
      </c>
      <c r="AS67" s="1508" t="str">
        <f t="shared" si="26"/>
        <v>.</v>
      </c>
      <c r="AT67" s="1508" t="str">
        <f t="shared" si="27"/>
        <v>.</v>
      </c>
      <c r="AU67" s="1508" t="str">
        <f t="shared" si="28"/>
        <v>.</v>
      </c>
      <c r="AV67" s="1508" t="str">
        <f t="shared" si="29"/>
        <v>.</v>
      </c>
      <c r="AW67" s="1509" t="str">
        <f t="shared" si="30"/>
        <v>.</v>
      </c>
      <c r="AX67" s="327"/>
      <c r="AY67" s="116"/>
      <c r="AZ67" s="101"/>
      <c r="BA67" s="101"/>
      <c r="BB67" s="101"/>
    </row>
    <row r="68" spans="1:54" s="189" customFormat="1" x14ac:dyDescent="0.2">
      <c r="A68" s="116"/>
      <c r="B68" s="325"/>
      <c r="C68" s="1440"/>
      <c r="D68" s="1642"/>
      <c r="E68" s="1643"/>
      <c r="F68" s="1643"/>
      <c r="G68" s="1643"/>
      <c r="H68" s="1643"/>
      <c r="I68" s="1643"/>
      <c r="J68" s="1644"/>
      <c r="K68" s="1643"/>
      <c r="L68" s="1643"/>
      <c r="M68" s="333"/>
      <c r="N68" s="116"/>
      <c r="O68" s="443"/>
      <c r="P68" s="124"/>
      <c r="Q68" s="101"/>
      <c r="R68" s="325"/>
      <c r="S68" s="1008"/>
      <c r="T68" s="1009"/>
      <c r="U68" s="1009"/>
      <c r="V68" s="1009"/>
      <c r="W68" s="1009"/>
      <c r="X68" s="1009"/>
      <c r="Y68" s="1010"/>
      <c r="Z68" s="116"/>
      <c r="AA68" s="1510"/>
      <c r="AB68" s="1511"/>
      <c r="AC68" s="1511"/>
      <c r="AD68" s="1511"/>
      <c r="AE68" s="1511"/>
      <c r="AF68" s="1511"/>
      <c r="AG68" s="1512"/>
      <c r="AH68" s="116"/>
      <c r="AI68" s="1008"/>
      <c r="AJ68" s="1009"/>
      <c r="AK68" s="1009"/>
      <c r="AL68" s="1009"/>
      <c r="AM68" s="1009"/>
      <c r="AN68" s="1009"/>
      <c r="AO68" s="1010"/>
      <c r="AP68" s="116"/>
      <c r="AQ68" s="1510"/>
      <c r="AR68" s="1511"/>
      <c r="AS68" s="1511"/>
      <c r="AT68" s="1511"/>
      <c r="AU68" s="1511"/>
      <c r="AV68" s="1511"/>
      <c r="AW68" s="1512"/>
      <c r="AX68" s="327"/>
      <c r="AY68" s="116"/>
      <c r="AZ68" s="101"/>
      <c r="BA68" s="101"/>
      <c r="BB68" s="101"/>
    </row>
    <row r="69" spans="1:54" s="189" customFormat="1" ht="12" customHeight="1" x14ac:dyDescent="0.2">
      <c r="A69" s="183"/>
      <c r="B69" s="325"/>
      <c r="C69" s="116"/>
      <c r="D69" s="210"/>
      <c r="E69" s="223"/>
      <c r="F69" s="223"/>
      <c r="G69" s="116"/>
      <c r="H69" s="116"/>
      <c r="I69" s="116"/>
      <c r="J69" s="116"/>
      <c r="K69" s="116"/>
      <c r="L69" s="116"/>
      <c r="M69" s="333"/>
      <c r="N69" s="116"/>
      <c r="O69" s="443"/>
      <c r="P69" s="124"/>
      <c r="Q69" s="101"/>
      <c r="R69" s="325"/>
      <c r="S69" s="386"/>
      <c r="T69" s="386"/>
      <c r="U69" s="386"/>
      <c r="V69" s="386"/>
      <c r="W69" s="386"/>
      <c r="X69" s="386"/>
      <c r="Y69" s="38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327"/>
      <c r="AY69" s="116"/>
      <c r="AZ69" s="101"/>
      <c r="BA69" s="101"/>
      <c r="BB69" s="101"/>
    </row>
    <row r="70" spans="1:54" s="189" customFormat="1" x14ac:dyDescent="0.2">
      <c r="A70" s="183"/>
      <c r="B70" s="325"/>
      <c r="C70" s="144"/>
      <c r="D70" s="116"/>
      <c r="E70" s="223"/>
      <c r="F70" s="223"/>
      <c r="G70" s="116"/>
      <c r="H70" s="116"/>
      <c r="I70" s="116"/>
      <c r="J70" s="116"/>
      <c r="K70" s="116"/>
      <c r="L70" s="116"/>
      <c r="M70" s="333"/>
      <c r="N70" s="116"/>
      <c r="O70" s="443"/>
      <c r="P70" s="124"/>
      <c r="Q70" s="101"/>
      <c r="R70" s="325"/>
      <c r="S70" s="144"/>
      <c r="T70" s="116"/>
      <c r="U70" s="116"/>
      <c r="V70" s="116"/>
      <c r="W70" s="116"/>
      <c r="X70" s="116"/>
      <c r="Y70" s="116"/>
      <c r="Z70" s="116"/>
      <c r="AA70" s="144"/>
      <c r="AB70" s="116"/>
      <c r="AC70" s="116"/>
      <c r="AD70" s="116"/>
      <c r="AE70" s="116"/>
      <c r="AF70" s="116"/>
      <c r="AG70" s="116"/>
      <c r="AH70" s="116"/>
      <c r="AI70" s="144"/>
      <c r="AJ70" s="116"/>
      <c r="AK70" s="116"/>
      <c r="AL70" s="116"/>
      <c r="AM70" s="116"/>
      <c r="AN70" s="116"/>
      <c r="AO70" s="116"/>
      <c r="AP70" s="116"/>
      <c r="AQ70" s="144"/>
      <c r="AR70" s="116"/>
      <c r="AS70" s="116"/>
      <c r="AT70" s="116"/>
      <c r="AU70" s="116"/>
      <c r="AV70" s="116"/>
      <c r="AW70" s="116"/>
      <c r="AX70" s="327"/>
      <c r="AY70" s="116"/>
      <c r="AZ70" s="101"/>
      <c r="BA70" s="101"/>
      <c r="BB70" s="101"/>
    </row>
    <row r="71" spans="1:54" s="189" customFormat="1" ht="4.5" customHeight="1" x14ac:dyDescent="0.2">
      <c r="A71" s="183"/>
      <c r="B71" s="325"/>
      <c r="C71" s="144"/>
      <c r="D71" s="116"/>
      <c r="E71" s="223"/>
      <c r="F71" s="223"/>
      <c r="G71" s="116"/>
      <c r="H71" s="116"/>
      <c r="I71" s="116"/>
      <c r="J71" s="116"/>
      <c r="K71" s="116"/>
      <c r="L71" s="116"/>
      <c r="M71" s="333"/>
      <c r="N71" s="116"/>
      <c r="O71" s="443"/>
      <c r="P71" s="124"/>
      <c r="Q71" s="101"/>
      <c r="R71" s="325"/>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327"/>
      <c r="AY71" s="116"/>
      <c r="AZ71" s="101"/>
      <c r="BA71" s="101"/>
      <c r="BB71" s="101"/>
    </row>
    <row r="72" spans="1:54" s="189" customFormat="1" ht="15" x14ac:dyDescent="0.25">
      <c r="A72" s="183"/>
      <c r="B72" s="325"/>
      <c r="C72" s="267" t="s">
        <v>209</v>
      </c>
      <c r="D72" s="268"/>
      <c r="E72" s="833"/>
      <c r="F72" s="834"/>
      <c r="G72" s="270"/>
      <c r="H72" s="381" t="str">
        <f>$H$21</f>
        <v>$ nominal per year</v>
      </c>
      <c r="I72" s="381"/>
      <c r="J72" s="270" t="str">
        <f>$F$3</f>
        <v>.</v>
      </c>
      <c r="K72" s="270"/>
      <c r="L72" s="271"/>
      <c r="M72" s="333"/>
      <c r="N72" s="116"/>
      <c r="O72" s="1021"/>
      <c r="P72" s="126"/>
      <c r="Q72" s="101"/>
      <c r="R72" s="325"/>
      <c r="S72" s="1011" t="str">
        <f>S$21</f>
        <v>Annual increases (nominal $ per year)</v>
      </c>
      <c r="T72" s="116"/>
      <c r="U72" s="116"/>
      <c r="V72" s="116"/>
      <c r="W72" s="116"/>
      <c r="X72" s="116"/>
      <c r="Y72" s="116"/>
      <c r="Z72" s="116"/>
      <c r="AA72" s="1011" t="str">
        <f>AA$21</f>
        <v>Annual increases (%)</v>
      </c>
      <c r="AB72" s="116"/>
      <c r="AC72" s="116"/>
      <c r="AD72" s="116"/>
      <c r="AE72" s="116"/>
      <c r="AF72" s="116"/>
      <c r="AG72" s="116"/>
      <c r="AH72" s="116"/>
      <c r="AI72" s="1011" t="str">
        <f>AI$21</f>
        <v>Cumulative increases (nominal $ per year)</v>
      </c>
      <c r="AJ72" s="116"/>
      <c r="AK72" s="116"/>
      <c r="AL72" s="116"/>
      <c r="AM72" s="116"/>
      <c r="AN72" s="116"/>
      <c r="AO72" s="116"/>
      <c r="AP72" s="116"/>
      <c r="AQ72" s="1011" t="str">
        <f>AQ$21</f>
        <v>Cumulative increases (%)</v>
      </c>
      <c r="AR72" s="116"/>
      <c r="AS72" s="116"/>
      <c r="AT72" s="116"/>
      <c r="AU72" s="116"/>
      <c r="AV72" s="116"/>
      <c r="AW72" s="116"/>
      <c r="AX72" s="327"/>
      <c r="AY72" s="116"/>
      <c r="AZ72" s="101"/>
      <c r="BA72" s="101"/>
      <c r="BB72" s="101"/>
    </row>
    <row r="73" spans="1:54" s="189" customFormat="1" ht="39" customHeight="1" x14ac:dyDescent="0.2">
      <c r="A73" s="183"/>
      <c r="B73" s="325"/>
      <c r="C73" s="262" t="s">
        <v>169</v>
      </c>
      <c r="D73" s="263" t="s">
        <v>203</v>
      </c>
      <c r="E73" s="264" t="s">
        <v>338</v>
      </c>
      <c r="F73" s="264" t="s">
        <v>339</v>
      </c>
      <c r="G73" s="264" t="s">
        <v>340</v>
      </c>
      <c r="H73" s="264" t="s">
        <v>341</v>
      </c>
      <c r="I73" s="264" t="s">
        <v>342</v>
      </c>
      <c r="J73" s="264" t="s">
        <v>343</v>
      </c>
      <c r="K73" s="264" t="s">
        <v>344</v>
      </c>
      <c r="L73" s="264" t="s">
        <v>345</v>
      </c>
      <c r="M73" s="333"/>
      <c r="N73" s="255"/>
      <c r="O73" s="996" t="str">
        <f>'WK2 - Notional General Income'!$E18</f>
        <v>Number of Assessments</v>
      </c>
      <c r="P73" s="384"/>
      <c r="Q73" s="101"/>
      <c r="R73" s="440"/>
      <c r="S73" s="265" t="s">
        <v>538</v>
      </c>
      <c r="T73" s="387"/>
      <c r="U73" s="387"/>
      <c r="V73" s="387"/>
      <c r="W73" s="387"/>
      <c r="X73" s="387"/>
      <c r="Y73" s="388"/>
      <c r="Z73" s="116"/>
      <c r="AA73" s="996" t="str">
        <f>$S73</f>
        <v>Average Rates - with proposed special variation</v>
      </c>
      <c r="AB73" s="387"/>
      <c r="AC73" s="387"/>
      <c r="AD73" s="387"/>
      <c r="AE73" s="387"/>
      <c r="AF73" s="387"/>
      <c r="AG73" s="388"/>
      <c r="AH73" s="116"/>
      <c r="AI73" s="996" t="str">
        <f>$S73</f>
        <v>Average Rates - with proposed special variation</v>
      </c>
      <c r="AJ73" s="387"/>
      <c r="AK73" s="387"/>
      <c r="AL73" s="387"/>
      <c r="AM73" s="387"/>
      <c r="AN73" s="387"/>
      <c r="AO73" s="388"/>
      <c r="AP73" s="116"/>
      <c r="AQ73" s="996" t="str">
        <f>$S73</f>
        <v>Average Rates - with proposed special variation</v>
      </c>
      <c r="AR73" s="387"/>
      <c r="AS73" s="387"/>
      <c r="AT73" s="387"/>
      <c r="AU73" s="387"/>
      <c r="AV73" s="387"/>
      <c r="AW73" s="388"/>
      <c r="AX73" s="333"/>
      <c r="AY73" s="255"/>
      <c r="AZ73" s="101"/>
      <c r="BA73" s="101"/>
      <c r="BB73" s="101"/>
    </row>
    <row r="74" spans="1:54" s="189" customFormat="1" x14ac:dyDescent="0.2">
      <c r="A74" s="183"/>
      <c r="B74" s="325"/>
      <c r="C74" s="194"/>
      <c r="D74" s="194"/>
      <c r="E74" s="208" t="str">
        <f t="shared" ref="E74:L74" si="34">E23</f>
        <v>2020-21</v>
      </c>
      <c r="F74" s="208" t="str">
        <f t="shared" si="34"/>
        <v>2021-22</v>
      </c>
      <c r="G74" s="208" t="str">
        <f t="shared" si="34"/>
        <v>2022-23</v>
      </c>
      <c r="H74" s="208" t="str">
        <f t="shared" si="34"/>
        <v>2023-24</v>
      </c>
      <c r="I74" s="208" t="str">
        <f t="shared" si="34"/>
        <v>2024-25</v>
      </c>
      <c r="J74" s="208" t="str">
        <f t="shared" si="34"/>
        <v>2025-26</v>
      </c>
      <c r="K74" s="208" t="str">
        <f t="shared" si="34"/>
        <v>2026-27</v>
      </c>
      <c r="L74" s="208" t="str">
        <f t="shared" si="34"/>
        <v>2027-28</v>
      </c>
      <c r="M74" s="333"/>
      <c r="N74" s="116"/>
      <c r="O74" s="1015" t="str">
        <f>E74</f>
        <v>2020-21</v>
      </c>
      <c r="P74" s="1016" t="str">
        <f>F74</f>
        <v>2021-22</v>
      </c>
      <c r="Q74" s="101"/>
      <c r="R74" s="325"/>
      <c r="S74" s="997" t="str">
        <f>S$23</f>
        <v>Year 1</v>
      </c>
      <c r="T74" s="998" t="str">
        <f t="shared" ref="T74:Y74" si="35">T$23</f>
        <v>Year 2</v>
      </c>
      <c r="U74" s="998" t="str">
        <f t="shared" si="35"/>
        <v>Year 3</v>
      </c>
      <c r="V74" s="998" t="str">
        <f t="shared" si="35"/>
        <v>Year 4</v>
      </c>
      <c r="W74" s="998" t="str">
        <f t="shared" si="35"/>
        <v>Year 5</v>
      </c>
      <c r="X74" s="998" t="str">
        <f t="shared" si="35"/>
        <v>Year 6</v>
      </c>
      <c r="Y74" s="999" t="str">
        <f t="shared" si="35"/>
        <v>Year 7</v>
      </c>
      <c r="Z74" s="112"/>
      <c r="AA74" s="997" t="str">
        <f t="shared" ref="AA74:AG74" si="36">AA$23</f>
        <v>Year 1</v>
      </c>
      <c r="AB74" s="998" t="str">
        <f t="shared" si="36"/>
        <v>Year 2</v>
      </c>
      <c r="AC74" s="998" t="str">
        <f t="shared" si="36"/>
        <v>Year 3</v>
      </c>
      <c r="AD74" s="998" t="str">
        <f t="shared" si="36"/>
        <v>Year 4</v>
      </c>
      <c r="AE74" s="998" t="str">
        <f t="shared" si="36"/>
        <v>Year 5</v>
      </c>
      <c r="AF74" s="998" t="str">
        <f t="shared" si="36"/>
        <v>Year 6</v>
      </c>
      <c r="AG74" s="999" t="str">
        <f t="shared" si="36"/>
        <v>Year 7</v>
      </c>
      <c r="AH74" s="112"/>
      <c r="AI74" s="997" t="str">
        <f>AI$23</f>
        <v>Year 1</v>
      </c>
      <c r="AJ74" s="998" t="str">
        <f t="shared" ref="AJ74:AO74" si="37">AJ$23</f>
        <v>Year 2</v>
      </c>
      <c r="AK74" s="998" t="str">
        <f t="shared" si="37"/>
        <v>Year 3</v>
      </c>
      <c r="AL74" s="998" t="str">
        <f t="shared" si="37"/>
        <v>Year 4</v>
      </c>
      <c r="AM74" s="998" t="str">
        <f t="shared" si="37"/>
        <v>Year 5</v>
      </c>
      <c r="AN74" s="998" t="str">
        <f t="shared" si="37"/>
        <v>Year 6</v>
      </c>
      <c r="AO74" s="999" t="str">
        <f t="shared" si="37"/>
        <v>Year 7</v>
      </c>
      <c r="AP74" s="112"/>
      <c r="AQ74" s="997" t="str">
        <f>AQ$23</f>
        <v>Year 1</v>
      </c>
      <c r="AR74" s="998" t="str">
        <f t="shared" ref="AR74:AW74" si="38">AR$23</f>
        <v>Year 2</v>
      </c>
      <c r="AS74" s="998" t="str">
        <f t="shared" si="38"/>
        <v>Year 3</v>
      </c>
      <c r="AT74" s="998" t="str">
        <f t="shared" si="38"/>
        <v>Year 4</v>
      </c>
      <c r="AU74" s="998" t="str">
        <f t="shared" si="38"/>
        <v>Year 5</v>
      </c>
      <c r="AV74" s="998" t="str">
        <f t="shared" si="38"/>
        <v>Year 6</v>
      </c>
      <c r="AW74" s="999" t="str">
        <f t="shared" si="38"/>
        <v>Year 7</v>
      </c>
      <c r="AX74" s="327"/>
      <c r="AY74" s="116"/>
      <c r="AZ74" s="101"/>
      <c r="BA74" s="101"/>
      <c r="BB74" s="101"/>
    </row>
    <row r="75" spans="1:54" s="189" customFormat="1" x14ac:dyDescent="0.2">
      <c r="A75" s="183"/>
      <c r="B75" s="325"/>
      <c r="C75" s="471" t="str">
        <f>'WK2 - Notional General Income'!C56</f>
        <v>Residential</v>
      </c>
      <c r="D75" s="471" t="str">
        <f>IF('WK2 - Notional General Income'!D56="","",'WK2 - Notional General Income'!D56)</f>
        <v/>
      </c>
      <c r="E75" s="836" t="str">
        <f>IF('WK2 - Notional General Income'!M56=".",".",'WK2 - Notional General Income'!M56/'WK2 - Notional General Income'!E56)</f>
        <v>.</v>
      </c>
      <c r="F75" s="836" t="str">
        <f>IF('WK3 - Notional GI Yr1 YIELD'!M56=".",".",'WK3 - Notional GI Yr1 YIELD'!M56/'WK3 - Notional GI Yr1 YIELD'!E56)</f>
        <v>.</v>
      </c>
      <c r="G75" s="873"/>
      <c r="H75" s="873"/>
      <c r="I75" s="873"/>
      <c r="J75" s="873"/>
      <c r="K75" s="873"/>
      <c r="L75" s="873"/>
      <c r="M75" s="333"/>
      <c r="N75" s="116"/>
      <c r="O75" s="1017">
        <f>'WK2 - Notional General Income'!$E56</f>
        <v>0</v>
      </c>
      <c r="P75" s="1018">
        <f>'WK3 - Notional GI Yr1 YIELD'!$E56</f>
        <v>0</v>
      </c>
      <c r="Q75" s="101"/>
      <c r="R75" s="325"/>
      <c r="S75" s="1000" t="str">
        <f>IF(OR(E75=".",F75="."),".",F75-E75)</f>
        <v>.</v>
      </c>
      <c r="T75" s="1001" t="str">
        <f t="shared" ref="T75" si="39">IF(OR(F75=".",G75="."),".",G75-F75)</f>
        <v>.</v>
      </c>
      <c r="U75" s="1001" t="str">
        <f t="shared" ref="U75:Y94" si="40">IF(H75="",".",H75-G75)</f>
        <v>.</v>
      </c>
      <c r="V75" s="1001" t="str">
        <f t="shared" si="40"/>
        <v>.</v>
      </c>
      <c r="W75" s="1001" t="str">
        <f t="shared" si="40"/>
        <v>.</v>
      </c>
      <c r="X75" s="1001" t="str">
        <f t="shared" si="40"/>
        <v>.</v>
      </c>
      <c r="Y75" s="1002" t="str">
        <f t="shared" si="40"/>
        <v>.</v>
      </c>
      <c r="Z75" s="116"/>
      <c r="AA75" s="1513" t="str">
        <f>IFERROR(F75/E75-1,".")</f>
        <v>.</v>
      </c>
      <c r="AB75" s="1514" t="str">
        <f t="shared" ref="AB75:AB138" si="41">IFERROR(G75/F75-1,".")</f>
        <v>.</v>
      </c>
      <c r="AC75" s="1514" t="str">
        <f t="shared" ref="AC75:AC138" si="42">IFERROR(H75/G75-1,".")</f>
        <v>.</v>
      </c>
      <c r="AD75" s="1514" t="str">
        <f t="shared" ref="AD75:AD138" si="43">IFERROR(I75/H75-1,".")</f>
        <v>.</v>
      </c>
      <c r="AE75" s="1514" t="str">
        <f t="shared" ref="AE75:AE138" si="44">IFERROR(J75/I75-1,".")</f>
        <v>.</v>
      </c>
      <c r="AF75" s="1514" t="str">
        <f t="shared" ref="AF75:AF138" si="45">IFERROR(K75/J75-1,".")</f>
        <v>.</v>
      </c>
      <c r="AG75" s="1515" t="str">
        <f t="shared" ref="AG75:AG138" si="46">IFERROR(L75/K75-1,".")</f>
        <v>.</v>
      </c>
      <c r="AH75" s="116"/>
      <c r="AI75" s="1000" t="str">
        <f>IF(S75=".",".",SUM($S75:S75))</f>
        <v>.</v>
      </c>
      <c r="AJ75" s="1001" t="str">
        <f>IF(T75=".",".",SUM($S75:T75))</f>
        <v>.</v>
      </c>
      <c r="AK75" s="1001" t="str">
        <f>IF(U75=".",".",SUM($S75:U75))</f>
        <v>.</v>
      </c>
      <c r="AL75" s="1001" t="str">
        <f>IF(V75=".",".",SUM($S75:V75))</f>
        <v>.</v>
      </c>
      <c r="AM75" s="1001" t="str">
        <f>IF(W75=".",".",SUM($S75:W75))</f>
        <v>.</v>
      </c>
      <c r="AN75" s="1001" t="str">
        <f>IF(X75=".",".",SUM($S75:X75))</f>
        <v>.</v>
      </c>
      <c r="AO75" s="1002" t="str">
        <f>IF(Y75=".",".",SUM($S75:Y75))</f>
        <v>.</v>
      </c>
      <c r="AP75" s="116"/>
      <c r="AQ75" s="1513" t="str">
        <f>IFERROR(F75/$E75-1,".")</f>
        <v>.</v>
      </c>
      <c r="AR75" s="1514" t="str">
        <f t="shared" ref="AR75:AR138" si="47">IFERROR(G75/$E75-1,".")</f>
        <v>.</v>
      </c>
      <c r="AS75" s="1514" t="str">
        <f t="shared" ref="AS75:AS138" si="48">IFERROR(H75/$E75-1,".")</f>
        <v>.</v>
      </c>
      <c r="AT75" s="1514" t="str">
        <f t="shared" ref="AT75:AT138" si="49">IFERROR(I75/$E75-1,".")</f>
        <v>.</v>
      </c>
      <c r="AU75" s="1514" t="str">
        <f t="shared" ref="AU75:AU138" si="50">IFERROR(J75/$E75-1,".")</f>
        <v>.</v>
      </c>
      <c r="AV75" s="1514" t="str">
        <f t="shared" ref="AV75:AV138" si="51">IFERROR(K75/$E75-1,".")</f>
        <v>.</v>
      </c>
      <c r="AW75" s="1515" t="str">
        <f t="shared" ref="AW75:AW138" si="52">IFERROR(L75/$E75-1,".")</f>
        <v>.</v>
      </c>
      <c r="AX75" s="327"/>
      <c r="AY75" s="116"/>
      <c r="AZ75" s="101"/>
      <c r="BA75" s="101"/>
      <c r="BB75" s="101"/>
    </row>
    <row r="76" spans="1:54" s="189" customFormat="1" x14ac:dyDescent="0.2">
      <c r="A76" s="183"/>
      <c r="B76" s="325"/>
      <c r="C76" s="473" t="str">
        <f>'WK2 - Notional General Income'!C57</f>
        <v>Residential</v>
      </c>
      <c r="D76" s="473" t="str">
        <f>IF('WK2 - Notional General Income'!D57="","",'WK2 - Notional General Income'!D57)</f>
        <v/>
      </c>
      <c r="E76" s="837" t="str">
        <f>IF('WK2 - Notional General Income'!M57=".",".",'WK2 - Notional General Income'!M57/'WK2 - Notional General Income'!E57)</f>
        <v>.</v>
      </c>
      <c r="F76" s="837" t="str">
        <f>IF('WK3 - Notional GI Yr1 YIELD'!M57=".",".",'WK3 - Notional GI Yr1 YIELD'!M57/'WK3 - Notional GI Yr1 YIELD'!E57)</f>
        <v>.</v>
      </c>
      <c r="G76" s="874"/>
      <c r="H76" s="874"/>
      <c r="I76" s="874"/>
      <c r="J76" s="874"/>
      <c r="K76" s="1207"/>
      <c r="L76" s="878"/>
      <c r="M76" s="333"/>
      <c r="N76" s="116"/>
      <c r="O76" s="1019">
        <f>'WK2 - Notional General Income'!$E57</f>
        <v>0</v>
      </c>
      <c r="P76" s="1020">
        <f>'WK3 - Notional GI Yr1 YIELD'!$E57</f>
        <v>0</v>
      </c>
      <c r="Q76" s="101"/>
      <c r="R76" s="325"/>
      <c r="S76" s="1003" t="str">
        <f t="shared" ref="S76:S93" si="53">IF(OR(E76=".",F76="."),".",F76-E76)</f>
        <v>.</v>
      </c>
      <c r="T76" s="1004" t="str">
        <f t="shared" ref="T76:T93" si="54">IF(OR(F76=".",G76="."),".",G76-F76)</f>
        <v>.</v>
      </c>
      <c r="U76" s="1004" t="str">
        <f t="shared" si="40"/>
        <v>.</v>
      </c>
      <c r="V76" s="1004" t="str">
        <f t="shared" si="40"/>
        <v>.</v>
      </c>
      <c r="W76" s="1004" t="str">
        <f t="shared" si="40"/>
        <v>.</v>
      </c>
      <c r="X76" s="1004" t="str">
        <f t="shared" si="40"/>
        <v>.</v>
      </c>
      <c r="Y76" s="1005" t="str">
        <f t="shared" si="40"/>
        <v>.</v>
      </c>
      <c r="Z76" s="116"/>
      <c r="AA76" s="1006" t="str">
        <f t="shared" ref="AA76:AA139" si="55">IFERROR(F76/E76-1,".")</f>
        <v>.</v>
      </c>
      <c r="AB76" s="1007" t="str">
        <f t="shared" si="41"/>
        <v>.</v>
      </c>
      <c r="AC76" s="1007" t="str">
        <f t="shared" si="42"/>
        <v>.</v>
      </c>
      <c r="AD76" s="1007" t="str">
        <f t="shared" si="43"/>
        <v>.</v>
      </c>
      <c r="AE76" s="1007" t="str">
        <f t="shared" si="44"/>
        <v>.</v>
      </c>
      <c r="AF76" s="1007" t="str">
        <f t="shared" si="45"/>
        <v>.</v>
      </c>
      <c r="AG76" s="990" t="str">
        <f t="shared" si="46"/>
        <v>.</v>
      </c>
      <c r="AH76" s="116"/>
      <c r="AI76" s="1003" t="str">
        <f>IF(S76=".",".",SUM($S76:S76))</f>
        <v>.</v>
      </c>
      <c r="AJ76" s="1004" t="str">
        <f>IF(T76=".",".",SUM($S76:T76))</f>
        <v>.</v>
      </c>
      <c r="AK76" s="1004" t="str">
        <f>IF(U76=".",".",SUM($S76:U76))</f>
        <v>.</v>
      </c>
      <c r="AL76" s="1004" t="str">
        <f>IF(V76=".",".",SUM($S76:V76))</f>
        <v>.</v>
      </c>
      <c r="AM76" s="1004" t="str">
        <f>IF(W76=".",".",SUM($S76:W76))</f>
        <v>.</v>
      </c>
      <c r="AN76" s="1004" t="str">
        <f>IF(X76=".",".",SUM($S76:X76))</f>
        <v>.</v>
      </c>
      <c r="AO76" s="1005" t="str">
        <f>IF(Y76=".",".",SUM($S76:Y76))</f>
        <v>.</v>
      </c>
      <c r="AP76" s="116"/>
      <c r="AQ76" s="1006" t="str">
        <f t="shared" ref="AQ76:AQ139" si="56">IFERROR(F76/$E76-1,".")</f>
        <v>.</v>
      </c>
      <c r="AR76" s="1007" t="str">
        <f t="shared" si="47"/>
        <v>.</v>
      </c>
      <c r="AS76" s="1007" t="str">
        <f t="shared" si="48"/>
        <v>.</v>
      </c>
      <c r="AT76" s="1007" t="str">
        <f t="shared" si="49"/>
        <v>.</v>
      </c>
      <c r="AU76" s="1007" t="str">
        <f t="shared" si="50"/>
        <v>.</v>
      </c>
      <c r="AV76" s="1007" t="str">
        <f t="shared" si="51"/>
        <v>.</v>
      </c>
      <c r="AW76" s="990" t="str">
        <f t="shared" si="52"/>
        <v>.</v>
      </c>
      <c r="AX76" s="327"/>
      <c r="AY76" s="116"/>
      <c r="AZ76" s="101"/>
      <c r="BA76" s="101"/>
      <c r="BB76" s="101"/>
    </row>
    <row r="77" spans="1:54" s="189" customFormat="1" x14ac:dyDescent="0.2">
      <c r="A77" s="183"/>
      <c r="B77" s="325"/>
      <c r="C77" s="473" t="str">
        <f>'WK2 - Notional General Income'!C58</f>
        <v>Residential</v>
      </c>
      <c r="D77" s="473" t="str">
        <f>IF('WK2 - Notional General Income'!D58="","",'WK2 - Notional General Income'!D58)</f>
        <v/>
      </c>
      <c r="E77" s="837" t="str">
        <f>IF('WK2 - Notional General Income'!M58=".",".",'WK2 - Notional General Income'!M58/'WK2 - Notional General Income'!E58)</f>
        <v>.</v>
      </c>
      <c r="F77" s="837" t="str">
        <f>IF('WK3 - Notional GI Yr1 YIELD'!M58=".",".",'WK3 - Notional GI Yr1 YIELD'!M58/'WK3 - Notional GI Yr1 YIELD'!E58)</f>
        <v>.</v>
      </c>
      <c r="G77" s="874"/>
      <c r="H77" s="874"/>
      <c r="I77" s="874"/>
      <c r="J77" s="874"/>
      <c r="K77" s="874"/>
      <c r="L77" s="878"/>
      <c r="M77" s="333"/>
      <c r="N77" s="116"/>
      <c r="O77" s="1019">
        <f>'WK2 - Notional General Income'!$E58</f>
        <v>0</v>
      </c>
      <c r="P77" s="1020">
        <f>'WK3 - Notional GI Yr1 YIELD'!$E58</f>
        <v>0</v>
      </c>
      <c r="Q77" s="101"/>
      <c r="R77" s="325"/>
      <c r="S77" s="1003" t="str">
        <f t="shared" si="53"/>
        <v>.</v>
      </c>
      <c r="T77" s="1004" t="str">
        <f t="shared" si="54"/>
        <v>.</v>
      </c>
      <c r="U77" s="1004" t="str">
        <f t="shared" si="40"/>
        <v>.</v>
      </c>
      <c r="V77" s="1004" t="str">
        <f t="shared" si="40"/>
        <v>.</v>
      </c>
      <c r="W77" s="1004" t="str">
        <f t="shared" si="40"/>
        <v>.</v>
      </c>
      <c r="X77" s="1004" t="str">
        <f t="shared" si="40"/>
        <v>.</v>
      </c>
      <c r="Y77" s="1005" t="str">
        <f t="shared" si="40"/>
        <v>.</v>
      </c>
      <c r="Z77" s="116"/>
      <c r="AA77" s="1006" t="str">
        <f t="shared" si="55"/>
        <v>.</v>
      </c>
      <c r="AB77" s="1007" t="str">
        <f t="shared" si="41"/>
        <v>.</v>
      </c>
      <c r="AC77" s="1007" t="str">
        <f t="shared" si="42"/>
        <v>.</v>
      </c>
      <c r="AD77" s="1007" t="str">
        <f t="shared" si="43"/>
        <v>.</v>
      </c>
      <c r="AE77" s="1007" t="str">
        <f t="shared" si="44"/>
        <v>.</v>
      </c>
      <c r="AF77" s="1007" t="str">
        <f t="shared" si="45"/>
        <v>.</v>
      </c>
      <c r="AG77" s="990" t="str">
        <f t="shared" si="46"/>
        <v>.</v>
      </c>
      <c r="AH77" s="116"/>
      <c r="AI77" s="1003" t="str">
        <f>IF(S77=".",".",SUM($S77:S77))</f>
        <v>.</v>
      </c>
      <c r="AJ77" s="1004" t="str">
        <f>IF(T77=".",".",SUM($S77:T77))</f>
        <v>.</v>
      </c>
      <c r="AK77" s="1004" t="str">
        <f>IF(U77=".",".",SUM($S77:U77))</f>
        <v>.</v>
      </c>
      <c r="AL77" s="1004" t="str">
        <f>IF(V77=".",".",SUM($S77:V77))</f>
        <v>.</v>
      </c>
      <c r="AM77" s="1004" t="str">
        <f>IF(W77=".",".",SUM($S77:W77))</f>
        <v>.</v>
      </c>
      <c r="AN77" s="1004" t="str">
        <f>IF(X77=".",".",SUM($S77:X77))</f>
        <v>.</v>
      </c>
      <c r="AO77" s="1005" t="str">
        <f>IF(Y77=".",".",SUM($S77:Y77))</f>
        <v>.</v>
      </c>
      <c r="AP77" s="116"/>
      <c r="AQ77" s="1006" t="str">
        <f t="shared" si="56"/>
        <v>.</v>
      </c>
      <c r="AR77" s="1007" t="str">
        <f t="shared" si="47"/>
        <v>.</v>
      </c>
      <c r="AS77" s="1007" t="str">
        <f t="shared" si="48"/>
        <v>.</v>
      </c>
      <c r="AT77" s="1007" t="str">
        <f t="shared" si="49"/>
        <v>.</v>
      </c>
      <c r="AU77" s="1007" t="str">
        <f t="shared" si="50"/>
        <v>.</v>
      </c>
      <c r="AV77" s="1007" t="str">
        <f t="shared" si="51"/>
        <v>.</v>
      </c>
      <c r="AW77" s="990" t="str">
        <f t="shared" si="52"/>
        <v>.</v>
      </c>
      <c r="AX77" s="327"/>
      <c r="AY77" s="116"/>
      <c r="AZ77" s="101"/>
      <c r="BA77" s="101"/>
      <c r="BB77" s="101"/>
    </row>
    <row r="78" spans="1:54" s="189" customFormat="1" x14ac:dyDescent="0.2">
      <c r="A78" s="183"/>
      <c r="B78" s="325"/>
      <c r="C78" s="473" t="str">
        <f>'WK2 - Notional General Income'!C59</f>
        <v>Residential</v>
      </c>
      <c r="D78" s="473" t="str">
        <f>IF('WK2 - Notional General Income'!D59="","",'WK2 - Notional General Income'!D59)</f>
        <v/>
      </c>
      <c r="E78" s="837" t="str">
        <f>IF('WK2 - Notional General Income'!M59=".",".",'WK2 - Notional General Income'!M59/'WK2 - Notional General Income'!E59)</f>
        <v>.</v>
      </c>
      <c r="F78" s="837" t="str">
        <f>IF('WK3 - Notional GI Yr1 YIELD'!M59=".",".",'WK3 - Notional GI Yr1 YIELD'!M59/'WK3 - Notional GI Yr1 YIELD'!E59)</f>
        <v>.</v>
      </c>
      <c r="G78" s="874"/>
      <c r="H78" s="874"/>
      <c r="I78" s="874"/>
      <c r="J78" s="874"/>
      <c r="K78" s="874"/>
      <c r="L78" s="878"/>
      <c r="M78" s="333"/>
      <c r="N78" s="116"/>
      <c r="O78" s="1019">
        <f>'WK2 - Notional General Income'!$E59</f>
        <v>0</v>
      </c>
      <c r="P78" s="1020">
        <f>'WK3 - Notional GI Yr1 YIELD'!$E59</f>
        <v>0</v>
      </c>
      <c r="Q78" s="101"/>
      <c r="R78" s="325"/>
      <c r="S78" s="1003" t="str">
        <f t="shared" si="53"/>
        <v>.</v>
      </c>
      <c r="T78" s="1004" t="str">
        <f t="shared" si="54"/>
        <v>.</v>
      </c>
      <c r="U78" s="1004" t="str">
        <f t="shared" si="40"/>
        <v>.</v>
      </c>
      <c r="V78" s="1004" t="str">
        <f t="shared" si="40"/>
        <v>.</v>
      </c>
      <c r="W78" s="1004" t="str">
        <f t="shared" si="40"/>
        <v>.</v>
      </c>
      <c r="X78" s="1004" t="str">
        <f t="shared" si="40"/>
        <v>.</v>
      </c>
      <c r="Y78" s="1005" t="str">
        <f t="shared" si="40"/>
        <v>.</v>
      </c>
      <c r="Z78" s="116"/>
      <c r="AA78" s="1006" t="str">
        <f t="shared" si="55"/>
        <v>.</v>
      </c>
      <c r="AB78" s="1007" t="str">
        <f t="shared" si="41"/>
        <v>.</v>
      </c>
      <c r="AC78" s="1007" t="str">
        <f t="shared" si="42"/>
        <v>.</v>
      </c>
      <c r="AD78" s="1007" t="str">
        <f t="shared" si="43"/>
        <v>.</v>
      </c>
      <c r="AE78" s="1007" t="str">
        <f t="shared" si="44"/>
        <v>.</v>
      </c>
      <c r="AF78" s="1007" t="str">
        <f t="shared" si="45"/>
        <v>.</v>
      </c>
      <c r="AG78" s="990" t="str">
        <f t="shared" si="46"/>
        <v>.</v>
      </c>
      <c r="AH78" s="116"/>
      <c r="AI78" s="1003" t="str">
        <f>IF(S78=".",".",SUM($S78:S78))</f>
        <v>.</v>
      </c>
      <c r="AJ78" s="1004" t="str">
        <f>IF(T78=".",".",SUM($S78:T78))</f>
        <v>.</v>
      </c>
      <c r="AK78" s="1004" t="str">
        <f>IF(U78=".",".",SUM($S78:U78))</f>
        <v>.</v>
      </c>
      <c r="AL78" s="1004" t="str">
        <f>IF(V78=".",".",SUM($S78:V78))</f>
        <v>.</v>
      </c>
      <c r="AM78" s="1004" t="str">
        <f>IF(W78=".",".",SUM($S78:W78))</f>
        <v>.</v>
      </c>
      <c r="AN78" s="1004" t="str">
        <f>IF(X78=".",".",SUM($S78:X78))</f>
        <v>.</v>
      </c>
      <c r="AO78" s="1005" t="str">
        <f>IF(Y78=".",".",SUM($S78:Y78))</f>
        <v>.</v>
      </c>
      <c r="AP78" s="116"/>
      <c r="AQ78" s="1006" t="str">
        <f t="shared" si="56"/>
        <v>.</v>
      </c>
      <c r="AR78" s="1007" t="str">
        <f t="shared" si="47"/>
        <v>.</v>
      </c>
      <c r="AS78" s="1007" t="str">
        <f t="shared" si="48"/>
        <v>.</v>
      </c>
      <c r="AT78" s="1007" t="str">
        <f t="shared" si="49"/>
        <v>.</v>
      </c>
      <c r="AU78" s="1007" t="str">
        <f t="shared" si="50"/>
        <v>.</v>
      </c>
      <c r="AV78" s="1007" t="str">
        <f t="shared" si="51"/>
        <v>.</v>
      </c>
      <c r="AW78" s="990" t="str">
        <f t="shared" si="52"/>
        <v>.</v>
      </c>
      <c r="AX78" s="327"/>
      <c r="AY78" s="116"/>
      <c r="AZ78" s="101"/>
      <c r="BA78" s="101"/>
      <c r="BB78" s="101"/>
    </row>
    <row r="79" spans="1:54" s="189" customFormat="1" x14ac:dyDescent="0.2">
      <c r="A79" s="183"/>
      <c r="B79" s="325"/>
      <c r="C79" s="473" t="str">
        <f>'WK2 - Notional General Income'!C60</f>
        <v>Residential</v>
      </c>
      <c r="D79" s="1424" t="str">
        <f>IF('WK2 - Notional General Income'!D60="","",'WK2 - Notional General Income'!D60)</f>
        <v/>
      </c>
      <c r="E79" s="837" t="str">
        <f>IF('WK2 - Notional General Income'!M60=".",".",'WK2 - Notional General Income'!M60/'WK2 - Notional General Income'!E60)</f>
        <v>.</v>
      </c>
      <c r="F79" s="837" t="str">
        <f>IF('WK3 - Notional GI Yr1 YIELD'!M60=".",".",'WK3 - Notional GI Yr1 YIELD'!M60/'WK3 - Notional GI Yr1 YIELD'!E60)</f>
        <v>.</v>
      </c>
      <c r="G79" s="874"/>
      <c r="H79" s="874"/>
      <c r="I79" s="874"/>
      <c r="J79" s="874"/>
      <c r="K79" s="874"/>
      <c r="L79" s="878"/>
      <c r="M79" s="333"/>
      <c r="N79" s="116"/>
      <c r="O79" s="1019">
        <f>'WK2 - Notional General Income'!$E60</f>
        <v>0</v>
      </c>
      <c r="P79" s="1020">
        <f>'WK3 - Notional GI Yr1 YIELD'!$E60</f>
        <v>0</v>
      </c>
      <c r="Q79" s="101"/>
      <c r="R79" s="325"/>
      <c r="S79" s="1003" t="str">
        <f t="shared" si="53"/>
        <v>.</v>
      </c>
      <c r="T79" s="1004" t="str">
        <f t="shared" si="54"/>
        <v>.</v>
      </c>
      <c r="U79" s="1004" t="str">
        <f t="shared" si="40"/>
        <v>.</v>
      </c>
      <c r="V79" s="1004" t="str">
        <f t="shared" si="40"/>
        <v>.</v>
      </c>
      <c r="W79" s="1004" t="str">
        <f t="shared" si="40"/>
        <v>.</v>
      </c>
      <c r="X79" s="1004" t="str">
        <f t="shared" si="40"/>
        <v>.</v>
      </c>
      <c r="Y79" s="1005" t="str">
        <f t="shared" si="40"/>
        <v>.</v>
      </c>
      <c r="Z79" s="116"/>
      <c r="AA79" s="1006" t="str">
        <f t="shared" si="55"/>
        <v>.</v>
      </c>
      <c r="AB79" s="1007" t="str">
        <f t="shared" si="41"/>
        <v>.</v>
      </c>
      <c r="AC79" s="1007" t="str">
        <f t="shared" si="42"/>
        <v>.</v>
      </c>
      <c r="AD79" s="1007" t="str">
        <f t="shared" si="43"/>
        <v>.</v>
      </c>
      <c r="AE79" s="1007" t="str">
        <f t="shared" si="44"/>
        <v>.</v>
      </c>
      <c r="AF79" s="1007" t="str">
        <f t="shared" si="45"/>
        <v>.</v>
      </c>
      <c r="AG79" s="990" t="str">
        <f t="shared" si="46"/>
        <v>.</v>
      </c>
      <c r="AH79" s="116"/>
      <c r="AI79" s="1003" t="str">
        <f>IF(S79=".",".",SUM($S79:S79))</f>
        <v>.</v>
      </c>
      <c r="AJ79" s="1004" t="str">
        <f>IF(T79=".",".",SUM($S79:T79))</f>
        <v>.</v>
      </c>
      <c r="AK79" s="1004" t="str">
        <f>IF(U79=".",".",SUM($S79:U79))</f>
        <v>.</v>
      </c>
      <c r="AL79" s="1004" t="str">
        <f>IF(V79=".",".",SUM($S79:V79))</f>
        <v>.</v>
      </c>
      <c r="AM79" s="1004" t="str">
        <f>IF(W79=".",".",SUM($S79:W79))</f>
        <v>.</v>
      </c>
      <c r="AN79" s="1004" t="str">
        <f>IF(X79=".",".",SUM($S79:X79))</f>
        <v>.</v>
      </c>
      <c r="AO79" s="1005" t="str">
        <f>IF(Y79=".",".",SUM($S79:Y79))</f>
        <v>.</v>
      </c>
      <c r="AP79" s="116"/>
      <c r="AQ79" s="1006" t="str">
        <f t="shared" si="56"/>
        <v>.</v>
      </c>
      <c r="AR79" s="1007" t="str">
        <f t="shared" si="47"/>
        <v>.</v>
      </c>
      <c r="AS79" s="1007" t="str">
        <f t="shared" si="48"/>
        <v>.</v>
      </c>
      <c r="AT79" s="1007" t="str">
        <f t="shared" si="49"/>
        <v>.</v>
      </c>
      <c r="AU79" s="1007" t="str">
        <f t="shared" si="50"/>
        <v>.</v>
      </c>
      <c r="AV79" s="1007" t="str">
        <f t="shared" si="51"/>
        <v>.</v>
      </c>
      <c r="AW79" s="990" t="str">
        <f t="shared" si="52"/>
        <v>.</v>
      </c>
      <c r="AX79" s="327"/>
      <c r="AY79" s="116"/>
      <c r="AZ79" s="101"/>
      <c r="BA79" s="101"/>
      <c r="BB79" s="101"/>
    </row>
    <row r="80" spans="1:54" s="189" customFormat="1" x14ac:dyDescent="0.2">
      <c r="A80" s="183"/>
      <c r="B80" s="325"/>
      <c r="C80" s="473" t="str">
        <f>'WK2 - Notional General Income'!C61</f>
        <v>Residential</v>
      </c>
      <c r="D80" s="1424" t="str">
        <f>IF('WK2 - Notional General Income'!D61="","",'WK2 - Notional General Income'!D61)</f>
        <v/>
      </c>
      <c r="E80" s="837" t="str">
        <f>IF('WK2 - Notional General Income'!M61=".",".",'WK2 - Notional General Income'!M61/'WK2 - Notional General Income'!E61)</f>
        <v>.</v>
      </c>
      <c r="F80" s="837" t="str">
        <f>IF('WK3 - Notional GI Yr1 YIELD'!M61=".",".",'WK3 - Notional GI Yr1 YIELD'!M61/'WK3 - Notional GI Yr1 YIELD'!E61)</f>
        <v>.</v>
      </c>
      <c r="G80" s="874"/>
      <c r="H80" s="874"/>
      <c r="I80" s="874"/>
      <c r="J80" s="874"/>
      <c r="K80" s="874"/>
      <c r="L80" s="878"/>
      <c r="M80" s="333"/>
      <c r="N80" s="116"/>
      <c r="O80" s="1019">
        <f>'WK2 - Notional General Income'!$E61</f>
        <v>0</v>
      </c>
      <c r="P80" s="1020">
        <f>'WK3 - Notional GI Yr1 YIELD'!$E61</f>
        <v>0</v>
      </c>
      <c r="Q80" s="101"/>
      <c r="R80" s="325"/>
      <c r="S80" s="1003" t="str">
        <f t="shared" si="53"/>
        <v>.</v>
      </c>
      <c r="T80" s="1004" t="str">
        <f t="shared" si="54"/>
        <v>.</v>
      </c>
      <c r="U80" s="1004" t="str">
        <f t="shared" si="40"/>
        <v>.</v>
      </c>
      <c r="V80" s="1004" t="str">
        <f t="shared" si="40"/>
        <v>.</v>
      </c>
      <c r="W80" s="1004" t="str">
        <f t="shared" si="40"/>
        <v>.</v>
      </c>
      <c r="X80" s="1004" t="str">
        <f t="shared" si="40"/>
        <v>.</v>
      </c>
      <c r="Y80" s="1005" t="str">
        <f t="shared" si="40"/>
        <v>.</v>
      </c>
      <c r="Z80" s="116"/>
      <c r="AA80" s="1006" t="str">
        <f t="shared" si="55"/>
        <v>.</v>
      </c>
      <c r="AB80" s="1007" t="str">
        <f t="shared" si="41"/>
        <v>.</v>
      </c>
      <c r="AC80" s="1007" t="str">
        <f t="shared" si="42"/>
        <v>.</v>
      </c>
      <c r="AD80" s="1007" t="str">
        <f t="shared" si="43"/>
        <v>.</v>
      </c>
      <c r="AE80" s="1007" t="str">
        <f t="shared" si="44"/>
        <v>.</v>
      </c>
      <c r="AF80" s="1007" t="str">
        <f t="shared" si="45"/>
        <v>.</v>
      </c>
      <c r="AG80" s="990" t="str">
        <f t="shared" si="46"/>
        <v>.</v>
      </c>
      <c r="AH80" s="116"/>
      <c r="AI80" s="1003" t="str">
        <f>IF(S80=".",".",SUM($S80:S80))</f>
        <v>.</v>
      </c>
      <c r="AJ80" s="1004" t="str">
        <f>IF(T80=".",".",SUM($S80:T80))</f>
        <v>.</v>
      </c>
      <c r="AK80" s="1004" t="str">
        <f>IF(U80=".",".",SUM($S80:U80))</f>
        <v>.</v>
      </c>
      <c r="AL80" s="1004" t="str">
        <f>IF(V80=".",".",SUM($S80:V80))</f>
        <v>.</v>
      </c>
      <c r="AM80" s="1004" t="str">
        <f>IF(W80=".",".",SUM($S80:W80))</f>
        <v>.</v>
      </c>
      <c r="AN80" s="1004" t="str">
        <f>IF(X80=".",".",SUM($S80:X80))</f>
        <v>.</v>
      </c>
      <c r="AO80" s="1005" t="str">
        <f>IF(Y80=".",".",SUM($S80:Y80))</f>
        <v>.</v>
      </c>
      <c r="AP80" s="116"/>
      <c r="AQ80" s="1006" t="str">
        <f t="shared" si="56"/>
        <v>.</v>
      </c>
      <c r="AR80" s="1007" t="str">
        <f t="shared" si="47"/>
        <v>.</v>
      </c>
      <c r="AS80" s="1007" t="str">
        <f t="shared" si="48"/>
        <v>.</v>
      </c>
      <c r="AT80" s="1007" t="str">
        <f t="shared" si="49"/>
        <v>.</v>
      </c>
      <c r="AU80" s="1007" t="str">
        <f t="shared" si="50"/>
        <v>.</v>
      </c>
      <c r="AV80" s="1007" t="str">
        <f t="shared" si="51"/>
        <v>.</v>
      </c>
      <c r="AW80" s="990" t="str">
        <f t="shared" si="52"/>
        <v>.</v>
      </c>
      <c r="AX80" s="327"/>
      <c r="AY80" s="116"/>
      <c r="AZ80" s="101"/>
      <c r="BA80" s="101"/>
      <c r="BB80" s="101"/>
    </row>
    <row r="81" spans="1:54" s="189" customFormat="1" x14ac:dyDescent="0.2">
      <c r="A81" s="183"/>
      <c r="B81" s="325"/>
      <c r="C81" s="473" t="str">
        <f>'WK2 - Notional General Income'!C62</f>
        <v>Residential</v>
      </c>
      <c r="D81" s="1424" t="str">
        <f>IF('WK2 - Notional General Income'!D62="","",'WK2 - Notional General Income'!D62)</f>
        <v/>
      </c>
      <c r="E81" s="837" t="str">
        <f>IF('WK2 - Notional General Income'!M62=".",".",'WK2 - Notional General Income'!M62/'WK2 - Notional General Income'!E62)</f>
        <v>.</v>
      </c>
      <c r="F81" s="837" t="str">
        <f>IF('WK3 - Notional GI Yr1 YIELD'!M62=".",".",'WK3 - Notional GI Yr1 YIELD'!M62/'WK3 - Notional GI Yr1 YIELD'!E62)</f>
        <v>.</v>
      </c>
      <c r="G81" s="874"/>
      <c r="H81" s="874"/>
      <c r="I81" s="874"/>
      <c r="J81" s="874"/>
      <c r="K81" s="874"/>
      <c r="L81" s="878"/>
      <c r="M81" s="333"/>
      <c r="N81" s="116"/>
      <c r="O81" s="1019">
        <f>'WK2 - Notional General Income'!$E62</f>
        <v>0</v>
      </c>
      <c r="P81" s="1020">
        <f>'WK3 - Notional GI Yr1 YIELD'!$E62</f>
        <v>0</v>
      </c>
      <c r="Q81" s="101"/>
      <c r="R81" s="325"/>
      <c r="S81" s="1003" t="str">
        <f t="shared" si="53"/>
        <v>.</v>
      </c>
      <c r="T81" s="1004" t="str">
        <f t="shared" si="54"/>
        <v>.</v>
      </c>
      <c r="U81" s="1004" t="str">
        <f t="shared" si="40"/>
        <v>.</v>
      </c>
      <c r="V81" s="1004" t="str">
        <f t="shared" si="40"/>
        <v>.</v>
      </c>
      <c r="W81" s="1004" t="str">
        <f t="shared" si="40"/>
        <v>.</v>
      </c>
      <c r="X81" s="1004" t="str">
        <f t="shared" si="40"/>
        <v>.</v>
      </c>
      <c r="Y81" s="1005" t="str">
        <f t="shared" si="40"/>
        <v>.</v>
      </c>
      <c r="Z81" s="116"/>
      <c r="AA81" s="1006" t="str">
        <f t="shared" si="55"/>
        <v>.</v>
      </c>
      <c r="AB81" s="1007" t="str">
        <f t="shared" si="41"/>
        <v>.</v>
      </c>
      <c r="AC81" s="1007" t="str">
        <f t="shared" si="42"/>
        <v>.</v>
      </c>
      <c r="AD81" s="1007" t="str">
        <f t="shared" si="43"/>
        <v>.</v>
      </c>
      <c r="AE81" s="1007" t="str">
        <f t="shared" si="44"/>
        <v>.</v>
      </c>
      <c r="AF81" s="1007" t="str">
        <f t="shared" si="45"/>
        <v>.</v>
      </c>
      <c r="AG81" s="990" t="str">
        <f t="shared" si="46"/>
        <v>.</v>
      </c>
      <c r="AH81" s="116"/>
      <c r="AI81" s="1003" t="str">
        <f>IF(S81=".",".",SUM($S81:S81))</f>
        <v>.</v>
      </c>
      <c r="AJ81" s="1004" t="str">
        <f>IF(T81=".",".",SUM($S81:T81))</f>
        <v>.</v>
      </c>
      <c r="AK81" s="1004" t="str">
        <f>IF(U81=".",".",SUM($S81:U81))</f>
        <v>.</v>
      </c>
      <c r="AL81" s="1004" t="str">
        <f>IF(V81=".",".",SUM($S81:V81))</f>
        <v>.</v>
      </c>
      <c r="AM81" s="1004" t="str">
        <f>IF(W81=".",".",SUM($S81:W81))</f>
        <v>.</v>
      </c>
      <c r="AN81" s="1004" t="str">
        <f>IF(X81=".",".",SUM($S81:X81))</f>
        <v>.</v>
      </c>
      <c r="AO81" s="1005" t="str">
        <f>IF(Y81=".",".",SUM($S81:Y81))</f>
        <v>.</v>
      </c>
      <c r="AP81" s="116"/>
      <c r="AQ81" s="1006" t="str">
        <f t="shared" si="56"/>
        <v>.</v>
      </c>
      <c r="AR81" s="1007" t="str">
        <f t="shared" si="47"/>
        <v>.</v>
      </c>
      <c r="AS81" s="1007" t="str">
        <f t="shared" si="48"/>
        <v>.</v>
      </c>
      <c r="AT81" s="1007" t="str">
        <f t="shared" si="49"/>
        <v>.</v>
      </c>
      <c r="AU81" s="1007" t="str">
        <f t="shared" si="50"/>
        <v>.</v>
      </c>
      <c r="AV81" s="1007" t="str">
        <f t="shared" si="51"/>
        <v>.</v>
      </c>
      <c r="AW81" s="990" t="str">
        <f t="shared" si="52"/>
        <v>.</v>
      </c>
      <c r="AX81" s="327"/>
      <c r="AY81" s="116"/>
      <c r="AZ81" s="101"/>
      <c r="BA81" s="101"/>
      <c r="BB81" s="101"/>
    </row>
    <row r="82" spans="1:54" s="189" customFormat="1" ht="12.75" thickBot="1" x14ac:dyDescent="0.25">
      <c r="A82" s="183"/>
      <c r="B82" s="325"/>
      <c r="C82" s="1429" t="str">
        <f>'WK2 - Notional General Income'!C63</f>
        <v>Residential</v>
      </c>
      <c r="D82" s="1431" t="str">
        <f>IF('WK2 - Notional General Income'!D63="","",'WK2 - Notional General Income'!D63)</f>
        <v/>
      </c>
      <c r="E82" s="1430" t="str">
        <f>IF('WK2 - Notional General Income'!M63=".",".",'WK2 - Notional General Income'!M63/'WK2 - Notional General Income'!E63)</f>
        <v>.</v>
      </c>
      <c r="F82" s="1430" t="str">
        <f>IF('WK3 - Notional GI Yr1 YIELD'!M63=".",".",'WK3 - Notional GI Yr1 YIELD'!M63/'WK3 - Notional GI Yr1 YIELD'!E63)</f>
        <v>.</v>
      </c>
      <c r="G82" s="874"/>
      <c r="H82" s="874"/>
      <c r="I82" s="874"/>
      <c r="J82" s="874"/>
      <c r="K82" s="874"/>
      <c r="L82" s="878"/>
      <c r="M82" s="333"/>
      <c r="N82" s="116"/>
      <c r="O82" s="1019">
        <f>'WK2 - Notional General Income'!$E63</f>
        <v>0</v>
      </c>
      <c r="P82" s="1020">
        <f>'WK3 - Notional GI Yr1 YIELD'!$E63</f>
        <v>0</v>
      </c>
      <c r="Q82" s="101"/>
      <c r="R82" s="325"/>
      <c r="S82" s="1003" t="str">
        <f t="shared" si="53"/>
        <v>.</v>
      </c>
      <c r="T82" s="1004" t="str">
        <f t="shared" si="54"/>
        <v>.</v>
      </c>
      <c r="U82" s="1004" t="str">
        <f t="shared" si="40"/>
        <v>.</v>
      </c>
      <c r="V82" s="1004" t="str">
        <f t="shared" si="40"/>
        <v>.</v>
      </c>
      <c r="W82" s="1004" t="str">
        <f t="shared" si="40"/>
        <v>.</v>
      </c>
      <c r="X82" s="1004" t="str">
        <f t="shared" si="40"/>
        <v>.</v>
      </c>
      <c r="Y82" s="1005" t="str">
        <f t="shared" si="40"/>
        <v>.</v>
      </c>
      <c r="Z82" s="116"/>
      <c r="AA82" s="1006" t="str">
        <f t="shared" si="55"/>
        <v>.</v>
      </c>
      <c r="AB82" s="1007" t="str">
        <f t="shared" si="41"/>
        <v>.</v>
      </c>
      <c r="AC82" s="1007" t="str">
        <f t="shared" si="42"/>
        <v>.</v>
      </c>
      <c r="AD82" s="1007" t="str">
        <f t="shared" si="43"/>
        <v>.</v>
      </c>
      <c r="AE82" s="1007" t="str">
        <f t="shared" si="44"/>
        <v>.</v>
      </c>
      <c r="AF82" s="1007" t="str">
        <f t="shared" si="45"/>
        <v>.</v>
      </c>
      <c r="AG82" s="990" t="str">
        <f t="shared" si="46"/>
        <v>.</v>
      </c>
      <c r="AH82" s="116"/>
      <c r="AI82" s="1003" t="str">
        <f>IF(S82=".",".",SUM($S82:S82))</f>
        <v>.</v>
      </c>
      <c r="AJ82" s="1004" t="str">
        <f>IF(T82=".",".",SUM($S82:T82))</f>
        <v>.</v>
      </c>
      <c r="AK82" s="1004" t="str">
        <f>IF(U82=".",".",SUM($S82:U82))</f>
        <v>.</v>
      </c>
      <c r="AL82" s="1004" t="str">
        <f>IF(V82=".",".",SUM($S82:V82))</f>
        <v>.</v>
      </c>
      <c r="AM82" s="1004" t="str">
        <f>IF(W82=".",".",SUM($S82:W82))</f>
        <v>.</v>
      </c>
      <c r="AN82" s="1004" t="str">
        <f>IF(X82=".",".",SUM($S82:X82))</f>
        <v>.</v>
      </c>
      <c r="AO82" s="1005" t="str">
        <f>IF(Y82=".",".",SUM($S82:Y82))</f>
        <v>.</v>
      </c>
      <c r="AP82" s="116"/>
      <c r="AQ82" s="1006" t="str">
        <f t="shared" si="56"/>
        <v>.</v>
      </c>
      <c r="AR82" s="1007" t="str">
        <f t="shared" si="47"/>
        <v>.</v>
      </c>
      <c r="AS82" s="1007" t="str">
        <f t="shared" si="48"/>
        <v>.</v>
      </c>
      <c r="AT82" s="1007" t="str">
        <f t="shared" si="49"/>
        <v>.</v>
      </c>
      <c r="AU82" s="1007" t="str">
        <f t="shared" si="50"/>
        <v>.</v>
      </c>
      <c r="AV82" s="1007" t="str">
        <f t="shared" si="51"/>
        <v>.</v>
      </c>
      <c r="AW82" s="990" t="str">
        <f t="shared" si="52"/>
        <v>.</v>
      </c>
      <c r="AX82" s="327"/>
      <c r="AY82" s="116"/>
      <c r="AZ82" s="101"/>
      <c r="BA82" s="101"/>
      <c r="BB82" s="101"/>
    </row>
    <row r="83" spans="1:54" s="189" customFormat="1" ht="12.75" thickTop="1" x14ac:dyDescent="0.2">
      <c r="A83" s="183"/>
      <c r="B83" s="325"/>
      <c r="C83" s="472" t="s">
        <v>261</v>
      </c>
      <c r="D83" s="473" t="str">
        <f>IF('WK2 - Notional General Income'!D459="","",'WK2 - Notional General Income'!D459)</f>
        <v/>
      </c>
      <c r="E83" s="837" t="str">
        <f>IF('WK2 - Notional General Income'!M459=".",".",'WK2 - Notional General Income'!M459/'WK2 - Notional General Income'!E459)</f>
        <v>.</v>
      </c>
      <c r="F83" s="837" t="str">
        <f>IF('WK3 - Notional GI Yr1 YIELD'!M459=".",".",'WK3 - Notional GI Yr1 YIELD'!M459/'WK3 - Notional GI Yr1 YIELD'!E459)</f>
        <v>.</v>
      </c>
      <c r="G83" s="874"/>
      <c r="H83" s="874"/>
      <c r="I83" s="874"/>
      <c r="J83" s="874"/>
      <c r="K83" s="874"/>
      <c r="L83" s="1207"/>
      <c r="M83" s="333"/>
      <c r="N83" s="116"/>
      <c r="O83" s="1425">
        <f>'WK2 - Notional General Income'!$E459</f>
        <v>0</v>
      </c>
      <c r="P83" s="1426">
        <f>'WK3 - Notional GI Yr1 YIELD'!$E459</f>
        <v>0</v>
      </c>
      <c r="Q83" s="101"/>
      <c r="R83" s="325"/>
      <c r="S83" s="1003" t="str">
        <f t="shared" si="53"/>
        <v>.</v>
      </c>
      <c r="T83" s="1004" t="str">
        <f t="shared" si="54"/>
        <v>.</v>
      </c>
      <c r="U83" s="1004" t="str">
        <f t="shared" si="40"/>
        <v>.</v>
      </c>
      <c r="V83" s="1004" t="str">
        <f t="shared" si="40"/>
        <v>.</v>
      </c>
      <c r="W83" s="1004" t="str">
        <f t="shared" si="40"/>
        <v>.</v>
      </c>
      <c r="X83" s="1004" t="str">
        <f t="shared" si="40"/>
        <v>.</v>
      </c>
      <c r="Y83" s="1005" t="str">
        <f t="shared" si="40"/>
        <v>.</v>
      </c>
      <c r="Z83" s="116"/>
      <c r="AA83" s="1006" t="str">
        <f t="shared" si="55"/>
        <v>.</v>
      </c>
      <c r="AB83" s="1007" t="str">
        <f t="shared" si="41"/>
        <v>.</v>
      </c>
      <c r="AC83" s="1007" t="str">
        <f t="shared" si="42"/>
        <v>.</v>
      </c>
      <c r="AD83" s="1007" t="str">
        <f t="shared" si="43"/>
        <v>.</v>
      </c>
      <c r="AE83" s="1007" t="str">
        <f t="shared" si="44"/>
        <v>.</v>
      </c>
      <c r="AF83" s="1007" t="str">
        <f t="shared" si="45"/>
        <v>.</v>
      </c>
      <c r="AG83" s="990" t="str">
        <f t="shared" si="46"/>
        <v>.</v>
      </c>
      <c r="AH83" s="116"/>
      <c r="AI83" s="1003" t="str">
        <f>IF(S83=".",".",SUM($S83:S83))</f>
        <v>.</v>
      </c>
      <c r="AJ83" s="1004" t="str">
        <f>IF(T83=".",".",SUM($S83:T83))</f>
        <v>.</v>
      </c>
      <c r="AK83" s="1004" t="str">
        <f>IF(U83=".",".",SUM($S83:U83))</f>
        <v>.</v>
      </c>
      <c r="AL83" s="1004" t="str">
        <f>IF(V83=".",".",SUM($S83:V83))</f>
        <v>.</v>
      </c>
      <c r="AM83" s="1004" t="str">
        <f>IF(W83=".",".",SUM($S83:W83))</f>
        <v>.</v>
      </c>
      <c r="AN83" s="1004" t="str">
        <f>IF(X83=".",".",SUM($S83:X83))</f>
        <v>.</v>
      </c>
      <c r="AO83" s="1005" t="str">
        <f>IF(Y83=".",".",SUM($S83:Y83))</f>
        <v>.</v>
      </c>
      <c r="AP83" s="116"/>
      <c r="AQ83" s="1006" t="str">
        <f t="shared" si="56"/>
        <v>.</v>
      </c>
      <c r="AR83" s="1007" t="str">
        <f t="shared" si="47"/>
        <v>.</v>
      </c>
      <c r="AS83" s="1007" t="str">
        <f t="shared" si="48"/>
        <v>.</v>
      </c>
      <c r="AT83" s="1007" t="str">
        <f t="shared" si="49"/>
        <v>.</v>
      </c>
      <c r="AU83" s="1007" t="str">
        <f t="shared" si="50"/>
        <v>.</v>
      </c>
      <c r="AV83" s="1007" t="str">
        <f t="shared" si="51"/>
        <v>.</v>
      </c>
      <c r="AW83" s="990" t="str">
        <f t="shared" si="52"/>
        <v>.</v>
      </c>
      <c r="AX83" s="327"/>
      <c r="AY83" s="116"/>
      <c r="AZ83" s="101"/>
      <c r="BA83" s="101"/>
      <c r="BB83" s="101"/>
    </row>
    <row r="84" spans="1:54" s="189" customFormat="1" x14ac:dyDescent="0.2">
      <c r="A84" s="183"/>
      <c r="B84" s="325"/>
      <c r="C84" s="472" t="s">
        <v>261</v>
      </c>
      <c r="D84" s="473" t="str">
        <f>IF('WK2 - Notional General Income'!D460="","",'WK2 - Notional General Income'!D460)</f>
        <v/>
      </c>
      <c r="E84" s="837" t="str">
        <f>IF('WK2 - Notional General Income'!M460=".",".",'WK2 - Notional General Income'!M460/'WK2 - Notional General Income'!E460)</f>
        <v>.</v>
      </c>
      <c r="F84" s="837" t="str">
        <f>IF('WK3 - Notional GI Yr1 YIELD'!M460=".",".",'WK3 - Notional GI Yr1 YIELD'!M460/'WK3 - Notional GI Yr1 YIELD'!E460)</f>
        <v>.</v>
      </c>
      <c r="G84" s="874"/>
      <c r="H84" s="874"/>
      <c r="I84" s="874"/>
      <c r="J84" s="874"/>
      <c r="K84" s="874"/>
      <c r="L84" s="1207"/>
      <c r="M84" s="333"/>
      <c r="N84" s="116"/>
      <c r="O84" s="1019">
        <f>'WK2 - Notional General Income'!$E460</f>
        <v>0</v>
      </c>
      <c r="P84" s="1020">
        <f>'WK3 - Notional GI Yr1 YIELD'!$E460</f>
        <v>0</v>
      </c>
      <c r="Q84" s="101"/>
      <c r="R84" s="325"/>
      <c r="S84" s="1003" t="str">
        <f t="shared" si="53"/>
        <v>.</v>
      </c>
      <c r="T84" s="1004" t="str">
        <f t="shared" si="54"/>
        <v>.</v>
      </c>
      <c r="U84" s="1004" t="str">
        <f t="shared" si="40"/>
        <v>.</v>
      </c>
      <c r="V84" s="1004" t="str">
        <f t="shared" si="40"/>
        <v>.</v>
      </c>
      <c r="W84" s="1004" t="str">
        <f t="shared" si="40"/>
        <v>.</v>
      </c>
      <c r="X84" s="1004" t="str">
        <f t="shared" si="40"/>
        <v>.</v>
      </c>
      <c r="Y84" s="1005" t="str">
        <f t="shared" si="40"/>
        <v>.</v>
      </c>
      <c r="Z84" s="116"/>
      <c r="AA84" s="1006" t="str">
        <f t="shared" si="55"/>
        <v>.</v>
      </c>
      <c r="AB84" s="1007" t="str">
        <f t="shared" si="41"/>
        <v>.</v>
      </c>
      <c r="AC84" s="1007" t="str">
        <f t="shared" si="42"/>
        <v>.</v>
      </c>
      <c r="AD84" s="1007" t="str">
        <f t="shared" si="43"/>
        <v>.</v>
      </c>
      <c r="AE84" s="1007" t="str">
        <f t="shared" si="44"/>
        <v>.</v>
      </c>
      <c r="AF84" s="1007" t="str">
        <f t="shared" si="45"/>
        <v>.</v>
      </c>
      <c r="AG84" s="990" t="str">
        <f t="shared" si="46"/>
        <v>.</v>
      </c>
      <c r="AH84" s="116"/>
      <c r="AI84" s="1003" t="str">
        <f>IF(S84=".",".",SUM($S84:S84))</f>
        <v>.</v>
      </c>
      <c r="AJ84" s="1004" t="str">
        <f>IF(T84=".",".",SUM($S84:T84))</f>
        <v>.</v>
      </c>
      <c r="AK84" s="1004" t="str">
        <f>IF(U84=".",".",SUM($S84:U84))</f>
        <v>.</v>
      </c>
      <c r="AL84" s="1004" t="str">
        <f>IF(V84=".",".",SUM($S84:V84))</f>
        <v>.</v>
      </c>
      <c r="AM84" s="1004" t="str">
        <f>IF(W84=".",".",SUM($S84:W84))</f>
        <v>.</v>
      </c>
      <c r="AN84" s="1004" t="str">
        <f>IF(X84=".",".",SUM($S84:X84))</f>
        <v>.</v>
      </c>
      <c r="AO84" s="1005" t="str">
        <f>IF(Y84=".",".",SUM($S84:Y84))</f>
        <v>.</v>
      </c>
      <c r="AP84" s="116"/>
      <c r="AQ84" s="1006" t="str">
        <f t="shared" si="56"/>
        <v>.</v>
      </c>
      <c r="AR84" s="1007" t="str">
        <f t="shared" si="47"/>
        <v>.</v>
      </c>
      <c r="AS84" s="1007" t="str">
        <f t="shared" si="48"/>
        <v>.</v>
      </c>
      <c r="AT84" s="1007" t="str">
        <f t="shared" si="49"/>
        <v>.</v>
      </c>
      <c r="AU84" s="1007" t="str">
        <f t="shared" si="50"/>
        <v>.</v>
      </c>
      <c r="AV84" s="1007" t="str">
        <f t="shared" si="51"/>
        <v>.</v>
      </c>
      <c r="AW84" s="990" t="str">
        <f t="shared" si="52"/>
        <v>.</v>
      </c>
      <c r="AX84" s="327"/>
      <c r="AY84" s="116"/>
      <c r="AZ84" s="101"/>
      <c r="BA84" s="101"/>
      <c r="BB84" s="101"/>
    </row>
    <row r="85" spans="1:54" s="189" customFormat="1" x14ac:dyDescent="0.2">
      <c r="A85" s="183"/>
      <c r="B85" s="325"/>
      <c r="C85" s="472" t="s">
        <v>261</v>
      </c>
      <c r="D85" s="473" t="str">
        <f>IF('WK2 - Notional General Income'!D461="","",'WK2 - Notional General Income'!D461)</f>
        <v/>
      </c>
      <c r="E85" s="837" t="str">
        <f>IF('WK2 - Notional General Income'!M461=".",".",'WK2 - Notional General Income'!M461/'WK2 - Notional General Income'!E461)</f>
        <v>.</v>
      </c>
      <c r="F85" s="837" t="str">
        <f>IF('WK3 - Notional GI Yr1 YIELD'!M461=".",".",'WK3 - Notional GI Yr1 YIELD'!M461/'WK3 - Notional GI Yr1 YIELD'!E461)</f>
        <v>.</v>
      </c>
      <c r="G85" s="874"/>
      <c r="H85" s="874"/>
      <c r="I85" s="874"/>
      <c r="J85" s="874"/>
      <c r="K85" s="874"/>
      <c r="L85" s="878"/>
      <c r="M85" s="333"/>
      <c r="N85" s="116"/>
      <c r="O85" s="1019">
        <f>'WK2 - Notional General Income'!$E461</f>
        <v>0</v>
      </c>
      <c r="P85" s="1020">
        <f>'WK3 - Notional GI Yr1 YIELD'!$E461</f>
        <v>0</v>
      </c>
      <c r="Q85" s="101"/>
      <c r="R85" s="325"/>
      <c r="S85" s="1003" t="str">
        <f t="shared" si="53"/>
        <v>.</v>
      </c>
      <c r="T85" s="1004" t="str">
        <f t="shared" si="54"/>
        <v>.</v>
      </c>
      <c r="U85" s="1004" t="str">
        <f t="shared" si="40"/>
        <v>.</v>
      </c>
      <c r="V85" s="1004" t="str">
        <f t="shared" si="40"/>
        <v>.</v>
      </c>
      <c r="W85" s="1004" t="str">
        <f t="shared" si="40"/>
        <v>.</v>
      </c>
      <c r="X85" s="1004" t="str">
        <f t="shared" si="40"/>
        <v>.</v>
      </c>
      <c r="Y85" s="1005" t="str">
        <f t="shared" si="40"/>
        <v>.</v>
      </c>
      <c r="Z85" s="116"/>
      <c r="AA85" s="1006" t="str">
        <f t="shared" si="55"/>
        <v>.</v>
      </c>
      <c r="AB85" s="1007" t="str">
        <f t="shared" si="41"/>
        <v>.</v>
      </c>
      <c r="AC85" s="1007" t="str">
        <f t="shared" si="42"/>
        <v>.</v>
      </c>
      <c r="AD85" s="1007" t="str">
        <f t="shared" si="43"/>
        <v>.</v>
      </c>
      <c r="AE85" s="1007" t="str">
        <f t="shared" si="44"/>
        <v>.</v>
      </c>
      <c r="AF85" s="1007" t="str">
        <f t="shared" si="45"/>
        <v>.</v>
      </c>
      <c r="AG85" s="990" t="str">
        <f t="shared" si="46"/>
        <v>.</v>
      </c>
      <c r="AH85" s="116"/>
      <c r="AI85" s="1003" t="str">
        <f>IF(S85=".",".",SUM($S85:S85))</f>
        <v>.</v>
      </c>
      <c r="AJ85" s="1004" t="str">
        <f>IF(T85=".",".",SUM($S85:T85))</f>
        <v>.</v>
      </c>
      <c r="AK85" s="1004" t="str">
        <f>IF(U85=".",".",SUM($S85:U85))</f>
        <v>.</v>
      </c>
      <c r="AL85" s="1004" t="str">
        <f>IF(V85=".",".",SUM($S85:V85))</f>
        <v>.</v>
      </c>
      <c r="AM85" s="1004" t="str">
        <f>IF(W85=".",".",SUM($S85:W85))</f>
        <v>.</v>
      </c>
      <c r="AN85" s="1004" t="str">
        <f>IF(X85=".",".",SUM($S85:X85))</f>
        <v>.</v>
      </c>
      <c r="AO85" s="1005" t="str">
        <f>IF(Y85=".",".",SUM($S85:Y85))</f>
        <v>.</v>
      </c>
      <c r="AP85" s="116"/>
      <c r="AQ85" s="1006" t="str">
        <f t="shared" si="56"/>
        <v>.</v>
      </c>
      <c r="AR85" s="1007" t="str">
        <f t="shared" si="47"/>
        <v>.</v>
      </c>
      <c r="AS85" s="1007" t="str">
        <f t="shared" si="48"/>
        <v>.</v>
      </c>
      <c r="AT85" s="1007" t="str">
        <f t="shared" si="49"/>
        <v>.</v>
      </c>
      <c r="AU85" s="1007" t="str">
        <f t="shared" si="50"/>
        <v>.</v>
      </c>
      <c r="AV85" s="1007" t="str">
        <f t="shared" si="51"/>
        <v>.</v>
      </c>
      <c r="AW85" s="990" t="str">
        <f t="shared" si="52"/>
        <v>.</v>
      </c>
      <c r="AX85" s="327"/>
      <c r="AY85" s="116"/>
      <c r="AZ85" s="101"/>
      <c r="BA85" s="101"/>
      <c r="BB85" s="101"/>
    </row>
    <row r="86" spans="1:54" s="189" customFormat="1" x14ac:dyDescent="0.2">
      <c r="A86" s="183"/>
      <c r="B86" s="325"/>
      <c r="C86" s="472" t="s">
        <v>261</v>
      </c>
      <c r="D86" s="473" t="str">
        <f>IF('WK2 - Notional General Income'!D462="","",'WK2 - Notional General Income'!D462)</f>
        <v/>
      </c>
      <c r="E86" s="837" t="str">
        <f>IF('WK2 - Notional General Income'!M462=".",".",'WK2 - Notional General Income'!M462/'WK2 - Notional General Income'!E462)</f>
        <v>.</v>
      </c>
      <c r="F86" s="837" t="str">
        <f>IF('WK3 - Notional GI Yr1 YIELD'!M462=".",".",'WK3 - Notional GI Yr1 YIELD'!M462/'WK3 - Notional GI Yr1 YIELD'!E462)</f>
        <v>.</v>
      </c>
      <c r="G86" s="874"/>
      <c r="H86" s="874"/>
      <c r="I86" s="874"/>
      <c r="J86" s="874"/>
      <c r="K86" s="874"/>
      <c r="L86" s="878"/>
      <c r="M86" s="333"/>
      <c r="N86" s="116"/>
      <c r="O86" s="1019">
        <f>'WK2 - Notional General Income'!$E462</f>
        <v>0</v>
      </c>
      <c r="P86" s="1020">
        <f>'WK3 - Notional GI Yr1 YIELD'!$E462</f>
        <v>0</v>
      </c>
      <c r="Q86" s="101"/>
      <c r="R86" s="325"/>
      <c r="S86" s="1003" t="str">
        <f t="shared" si="53"/>
        <v>.</v>
      </c>
      <c r="T86" s="1004" t="str">
        <f t="shared" si="54"/>
        <v>.</v>
      </c>
      <c r="U86" s="1004" t="str">
        <f t="shared" si="40"/>
        <v>.</v>
      </c>
      <c r="V86" s="1004" t="str">
        <f t="shared" si="40"/>
        <v>.</v>
      </c>
      <c r="W86" s="1004" t="str">
        <f t="shared" si="40"/>
        <v>.</v>
      </c>
      <c r="X86" s="1004" t="str">
        <f t="shared" si="40"/>
        <v>.</v>
      </c>
      <c r="Y86" s="1005" t="str">
        <f t="shared" si="40"/>
        <v>.</v>
      </c>
      <c r="Z86" s="116"/>
      <c r="AA86" s="1006" t="str">
        <f t="shared" si="55"/>
        <v>.</v>
      </c>
      <c r="AB86" s="1007" t="str">
        <f t="shared" si="41"/>
        <v>.</v>
      </c>
      <c r="AC86" s="1007" t="str">
        <f t="shared" si="42"/>
        <v>.</v>
      </c>
      <c r="AD86" s="1007" t="str">
        <f t="shared" si="43"/>
        <v>.</v>
      </c>
      <c r="AE86" s="1007" t="str">
        <f t="shared" si="44"/>
        <v>.</v>
      </c>
      <c r="AF86" s="1007" t="str">
        <f t="shared" si="45"/>
        <v>.</v>
      </c>
      <c r="AG86" s="990" t="str">
        <f t="shared" si="46"/>
        <v>.</v>
      </c>
      <c r="AH86" s="116"/>
      <c r="AI86" s="1003" t="str">
        <f>IF(S86=".",".",SUM($S86:S86))</f>
        <v>.</v>
      </c>
      <c r="AJ86" s="1004" t="str">
        <f>IF(T86=".",".",SUM($S86:T86))</f>
        <v>.</v>
      </c>
      <c r="AK86" s="1004" t="str">
        <f>IF(U86=".",".",SUM($S86:U86))</f>
        <v>.</v>
      </c>
      <c r="AL86" s="1004" t="str">
        <f>IF(V86=".",".",SUM($S86:V86))</f>
        <v>.</v>
      </c>
      <c r="AM86" s="1004" t="str">
        <f>IF(W86=".",".",SUM($S86:W86))</f>
        <v>.</v>
      </c>
      <c r="AN86" s="1004" t="str">
        <f>IF(X86=".",".",SUM($S86:X86))</f>
        <v>.</v>
      </c>
      <c r="AO86" s="1005" t="str">
        <f>IF(Y86=".",".",SUM($S86:Y86))</f>
        <v>.</v>
      </c>
      <c r="AP86" s="116"/>
      <c r="AQ86" s="1006" t="str">
        <f t="shared" si="56"/>
        <v>.</v>
      </c>
      <c r="AR86" s="1007" t="str">
        <f t="shared" si="47"/>
        <v>.</v>
      </c>
      <c r="AS86" s="1007" t="str">
        <f t="shared" si="48"/>
        <v>.</v>
      </c>
      <c r="AT86" s="1007" t="str">
        <f t="shared" si="49"/>
        <v>.</v>
      </c>
      <c r="AU86" s="1007" t="str">
        <f t="shared" si="50"/>
        <v>.</v>
      </c>
      <c r="AV86" s="1007" t="str">
        <f t="shared" si="51"/>
        <v>.</v>
      </c>
      <c r="AW86" s="990" t="str">
        <f t="shared" si="52"/>
        <v>.</v>
      </c>
      <c r="AX86" s="327"/>
      <c r="AY86" s="116"/>
      <c r="AZ86" s="101"/>
      <c r="BA86" s="101"/>
      <c r="BB86" s="101"/>
    </row>
    <row r="87" spans="1:54" s="189" customFormat="1" x14ac:dyDescent="0.2">
      <c r="A87" s="183"/>
      <c r="B87" s="325"/>
      <c r="C87" s="472" t="s">
        <v>261</v>
      </c>
      <c r="D87" s="473" t="str">
        <f>IF('WK2 - Notional General Income'!D463="","",'WK2 - Notional General Income'!D463)</f>
        <v/>
      </c>
      <c r="E87" s="837" t="str">
        <f>IF('WK2 - Notional General Income'!M463=".",".",'WK2 - Notional General Income'!M463/'WK2 - Notional General Income'!E463)</f>
        <v>.</v>
      </c>
      <c r="F87" s="837" t="str">
        <f>IF('WK3 - Notional GI Yr1 YIELD'!M463=".",".",'WK3 - Notional GI Yr1 YIELD'!M463/'WK3 - Notional GI Yr1 YIELD'!E463)</f>
        <v>.</v>
      </c>
      <c r="G87" s="874"/>
      <c r="H87" s="874"/>
      <c r="I87" s="874"/>
      <c r="J87" s="874"/>
      <c r="K87" s="874"/>
      <c r="L87" s="878"/>
      <c r="M87" s="333"/>
      <c r="N87" s="116"/>
      <c r="O87" s="1019">
        <f>'WK2 - Notional General Income'!$E463</f>
        <v>0</v>
      </c>
      <c r="P87" s="1020">
        <f>'WK3 - Notional GI Yr1 YIELD'!$E463</f>
        <v>0</v>
      </c>
      <c r="Q87" s="101"/>
      <c r="R87" s="325"/>
      <c r="S87" s="1003" t="str">
        <f t="shared" si="53"/>
        <v>.</v>
      </c>
      <c r="T87" s="1004" t="str">
        <f t="shared" si="54"/>
        <v>.</v>
      </c>
      <c r="U87" s="1004" t="str">
        <f t="shared" si="40"/>
        <v>.</v>
      </c>
      <c r="V87" s="1004" t="str">
        <f t="shared" si="40"/>
        <v>.</v>
      </c>
      <c r="W87" s="1004" t="str">
        <f t="shared" si="40"/>
        <v>.</v>
      </c>
      <c r="X87" s="1004" t="str">
        <f t="shared" si="40"/>
        <v>.</v>
      </c>
      <c r="Y87" s="1005" t="str">
        <f t="shared" si="40"/>
        <v>.</v>
      </c>
      <c r="Z87" s="116"/>
      <c r="AA87" s="1006" t="str">
        <f t="shared" si="55"/>
        <v>.</v>
      </c>
      <c r="AB87" s="1007" t="str">
        <f t="shared" si="41"/>
        <v>.</v>
      </c>
      <c r="AC87" s="1007" t="str">
        <f t="shared" si="42"/>
        <v>.</v>
      </c>
      <c r="AD87" s="1007" t="str">
        <f t="shared" si="43"/>
        <v>.</v>
      </c>
      <c r="AE87" s="1007" t="str">
        <f t="shared" si="44"/>
        <v>.</v>
      </c>
      <c r="AF87" s="1007" t="str">
        <f t="shared" si="45"/>
        <v>.</v>
      </c>
      <c r="AG87" s="990" t="str">
        <f t="shared" si="46"/>
        <v>.</v>
      </c>
      <c r="AH87" s="116"/>
      <c r="AI87" s="1003" t="str">
        <f>IF(S87=".",".",SUM($S87:S87))</f>
        <v>.</v>
      </c>
      <c r="AJ87" s="1004" t="str">
        <f>IF(T87=".",".",SUM($S87:T87))</f>
        <v>.</v>
      </c>
      <c r="AK87" s="1004" t="str">
        <f>IF(U87=".",".",SUM($S87:U87))</f>
        <v>.</v>
      </c>
      <c r="AL87" s="1004" t="str">
        <f>IF(V87=".",".",SUM($S87:V87))</f>
        <v>.</v>
      </c>
      <c r="AM87" s="1004" t="str">
        <f>IF(W87=".",".",SUM($S87:W87))</f>
        <v>.</v>
      </c>
      <c r="AN87" s="1004" t="str">
        <f>IF(X87=".",".",SUM($S87:X87))</f>
        <v>.</v>
      </c>
      <c r="AO87" s="1005" t="str">
        <f>IF(Y87=".",".",SUM($S87:Y87))</f>
        <v>.</v>
      </c>
      <c r="AP87" s="116"/>
      <c r="AQ87" s="1006" t="str">
        <f t="shared" si="56"/>
        <v>.</v>
      </c>
      <c r="AR87" s="1007" t="str">
        <f t="shared" si="47"/>
        <v>.</v>
      </c>
      <c r="AS87" s="1007" t="str">
        <f t="shared" si="48"/>
        <v>.</v>
      </c>
      <c r="AT87" s="1007" t="str">
        <f t="shared" si="49"/>
        <v>.</v>
      </c>
      <c r="AU87" s="1007" t="str">
        <f t="shared" si="50"/>
        <v>.</v>
      </c>
      <c r="AV87" s="1007" t="str">
        <f t="shared" si="51"/>
        <v>.</v>
      </c>
      <c r="AW87" s="990" t="str">
        <f t="shared" si="52"/>
        <v>.</v>
      </c>
      <c r="AX87" s="327"/>
      <c r="AY87" s="116"/>
      <c r="AZ87" s="101"/>
      <c r="BA87" s="101"/>
      <c r="BB87" s="101"/>
    </row>
    <row r="88" spans="1:54" s="189" customFormat="1" x14ac:dyDescent="0.2">
      <c r="A88" s="183"/>
      <c r="B88" s="325"/>
      <c r="C88" s="472" t="s">
        <v>261</v>
      </c>
      <c r="D88" s="473" t="str">
        <f>IF('WK2 - Notional General Income'!D464="","",'WK2 - Notional General Income'!D464)</f>
        <v/>
      </c>
      <c r="E88" s="837" t="str">
        <f>IF('WK2 - Notional General Income'!M464=".",".",'WK2 - Notional General Income'!M464/'WK2 - Notional General Income'!E464)</f>
        <v>.</v>
      </c>
      <c r="F88" s="837" t="str">
        <f>IF('WK3 - Notional GI Yr1 YIELD'!M464=".",".",'WK3 - Notional GI Yr1 YIELD'!M464/'WK3 - Notional GI Yr1 YIELD'!E464)</f>
        <v>.</v>
      </c>
      <c r="G88" s="874"/>
      <c r="H88" s="874"/>
      <c r="I88" s="874"/>
      <c r="J88" s="874"/>
      <c r="K88" s="874"/>
      <c r="L88" s="878"/>
      <c r="M88" s="333"/>
      <c r="N88" s="116"/>
      <c r="O88" s="1019">
        <f>'WK2 - Notional General Income'!$E464</f>
        <v>0</v>
      </c>
      <c r="P88" s="1020">
        <f>'WK3 - Notional GI Yr1 YIELD'!$E464</f>
        <v>0</v>
      </c>
      <c r="Q88" s="101"/>
      <c r="R88" s="325"/>
      <c r="S88" s="1003" t="str">
        <f t="shared" si="53"/>
        <v>.</v>
      </c>
      <c r="T88" s="1004" t="str">
        <f t="shared" si="54"/>
        <v>.</v>
      </c>
      <c r="U88" s="1004" t="str">
        <f t="shared" si="40"/>
        <v>.</v>
      </c>
      <c r="V88" s="1004" t="str">
        <f t="shared" si="40"/>
        <v>.</v>
      </c>
      <c r="W88" s="1004" t="str">
        <f t="shared" si="40"/>
        <v>.</v>
      </c>
      <c r="X88" s="1004" t="str">
        <f t="shared" si="40"/>
        <v>.</v>
      </c>
      <c r="Y88" s="1005" t="str">
        <f t="shared" si="40"/>
        <v>.</v>
      </c>
      <c r="Z88" s="116"/>
      <c r="AA88" s="1006" t="str">
        <f t="shared" si="55"/>
        <v>.</v>
      </c>
      <c r="AB88" s="1007" t="str">
        <f t="shared" si="41"/>
        <v>.</v>
      </c>
      <c r="AC88" s="1007" t="str">
        <f t="shared" si="42"/>
        <v>.</v>
      </c>
      <c r="AD88" s="1007" t="str">
        <f t="shared" si="43"/>
        <v>.</v>
      </c>
      <c r="AE88" s="1007" t="str">
        <f t="shared" si="44"/>
        <v>.</v>
      </c>
      <c r="AF88" s="1007" t="str">
        <f t="shared" si="45"/>
        <v>.</v>
      </c>
      <c r="AG88" s="990" t="str">
        <f t="shared" si="46"/>
        <v>.</v>
      </c>
      <c r="AH88" s="116"/>
      <c r="AI88" s="1003" t="str">
        <f>IF(S88=".",".",SUM($S88:S88))</f>
        <v>.</v>
      </c>
      <c r="AJ88" s="1004" t="str">
        <f>IF(T88=".",".",SUM($S88:T88))</f>
        <v>.</v>
      </c>
      <c r="AK88" s="1004" t="str">
        <f>IF(U88=".",".",SUM($S88:U88))</f>
        <v>.</v>
      </c>
      <c r="AL88" s="1004" t="str">
        <f>IF(V88=".",".",SUM($S88:V88))</f>
        <v>.</v>
      </c>
      <c r="AM88" s="1004" t="str">
        <f>IF(W88=".",".",SUM($S88:W88))</f>
        <v>.</v>
      </c>
      <c r="AN88" s="1004" t="str">
        <f>IF(X88=".",".",SUM($S88:X88))</f>
        <v>.</v>
      </c>
      <c r="AO88" s="1005" t="str">
        <f>IF(Y88=".",".",SUM($S88:Y88))</f>
        <v>.</v>
      </c>
      <c r="AP88" s="116"/>
      <c r="AQ88" s="1006" t="str">
        <f t="shared" si="56"/>
        <v>.</v>
      </c>
      <c r="AR88" s="1007" t="str">
        <f t="shared" si="47"/>
        <v>.</v>
      </c>
      <c r="AS88" s="1007" t="str">
        <f t="shared" si="48"/>
        <v>.</v>
      </c>
      <c r="AT88" s="1007" t="str">
        <f t="shared" si="49"/>
        <v>.</v>
      </c>
      <c r="AU88" s="1007" t="str">
        <f t="shared" si="50"/>
        <v>.</v>
      </c>
      <c r="AV88" s="1007" t="str">
        <f t="shared" si="51"/>
        <v>.</v>
      </c>
      <c r="AW88" s="990" t="str">
        <f t="shared" si="52"/>
        <v>.</v>
      </c>
      <c r="AX88" s="327"/>
      <c r="AY88" s="116"/>
      <c r="AZ88" s="101"/>
      <c r="BA88" s="101"/>
      <c r="BB88" s="101"/>
    </row>
    <row r="89" spans="1:54" s="189" customFormat="1" x14ac:dyDescent="0.2">
      <c r="A89" s="183"/>
      <c r="B89" s="325"/>
      <c r="C89" s="472" t="s">
        <v>261</v>
      </c>
      <c r="D89" s="473" t="str">
        <f>IF('WK2 - Notional General Income'!D465="","",'WK2 - Notional General Income'!D465)</f>
        <v/>
      </c>
      <c r="E89" s="837" t="str">
        <f>IF('WK2 - Notional General Income'!M465=".",".",'WK2 - Notional General Income'!M465/'WK2 - Notional General Income'!E465)</f>
        <v>.</v>
      </c>
      <c r="F89" s="837" t="str">
        <f>IF('WK3 - Notional GI Yr1 YIELD'!M465=".",".",'WK3 - Notional GI Yr1 YIELD'!M465/'WK3 - Notional GI Yr1 YIELD'!E465)</f>
        <v>.</v>
      </c>
      <c r="G89" s="874"/>
      <c r="H89" s="874"/>
      <c r="I89" s="874"/>
      <c r="J89" s="874"/>
      <c r="K89" s="874"/>
      <c r="L89" s="878"/>
      <c r="M89" s="333"/>
      <c r="N89" s="116"/>
      <c r="O89" s="1019">
        <f>'WK2 - Notional General Income'!$E465</f>
        <v>0</v>
      </c>
      <c r="P89" s="1020">
        <f>'WK3 - Notional GI Yr1 YIELD'!$E465</f>
        <v>0</v>
      </c>
      <c r="Q89" s="101"/>
      <c r="R89" s="325"/>
      <c r="S89" s="1003" t="str">
        <f t="shared" si="53"/>
        <v>.</v>
      </c>
      <c r="T89" s="1004" t="str">
        <f t="shared" si="54"/>
        <v>.</v>
      </c>
      <c r="U89" s="1004" t="str">
        <f t="shared" si="40"/>
        <v>.</v>
      </c>
      <c r="V89" s="1004" t="str">
        <f t="shared" si="40"/>
        <v>.</v>
      </c>
      <c r="W89" s="1004" t="str">
        <f t="shared" si="40"/>
        <v>.</v>
      </c>
      <c r="X89" s="1004" t="str">
        <f t="shared" si="40"/>
        <v>.</v>
      </c>
      <c r="Y89" s="1005" t="str">
        <f t="shared" si="40"/>
        <v>.</v>
      </c>
      <c r="Z89" s="116"/>
      <c r="AA89" s="1006" t="str">
        <f t="shared" si="55"/>
        <v>.</v>
      </c>
      <c r="AB89" s="1007" t="str">
        <f t="shared" si="41"/>
        <v>.</v>
      </c>
      <c r="AC89" s="1007" t="str">
        <f t="shared" si="42"/>
        <v>.</v>
      </c>
      <c r="AD89" s="1007" t="str">
        <f t="shared" si="43"/>
        <v>.</v>
      </c>
      <c r="AE89" s="1007" t="str">
        <f t="shared" si="44"/>
        <v>.</v>
      </c>
      <c r="AF89" s="1007" t="str">
        <f t="shared" si="45"/>
        <v>.</v>
      </c>
      <c r="AG89" s="990" t="str">
        <f t="shared" si="46"/>
        <v>.</v>
      </c>
      <c r="AH89" s="116"/>
      <c r="AI89" s="1003" t="str">
        <f>IF(S89=".",".",SUM($S89:S89))</f>
        <v>.</v>
      </c>
      <c r="AJ89" s="1004" t="str">
        <f>IF(T89=".",".",SUM($S89:T89))</f>
        <v>.</v>
      </c>
      <c r="AK89" s="1004" t="str">
        <f>IF(U89=".",".",SUM($S89:U89))</f>
        <v>.</v>
      </c>
      <c r="AL89" s="1004" t="str">
        <f>IF(V89=".",".",SUM($S89:V89))</f>
        <v>.</v>
      </c>
      <c r="AM89" s="1004" t="str">
        <f>IF(W89=".",".",SUM($S89:W89))</f>
        <v>.</v>
      </c>
      <c r="AN89" s="1004" t="str">
        <f>IF(X89=".",".",SUM($S89:X89))</f>
        <v>.</v>
      </c>
      <c r="AO89" s="1005" t="str">
        <f>IF(Y89=".",".",SUM($S89:Y89))</f>
        <v>.</v>
      </c>
      <c r="AP89" s="116"/>
      <c r="AQ89" s="1006" t="str">
        <f t="shared" si="56"/>
        <v>.</v>
      </c>
      <c r="AR89" s="1007" t="str">
        <f t="shared" si="47"/>
        <v>.</v>
      </c>
      <c r="AS89" s="1007" t="str">
        <f t="shared" si="48"/>
        <v>.</v>
      </c>
      <c r="AT89" s="1007" t="str">
        <f t="shared" si="49"/>
        <v>.</v>
      </c>
      <c r="AU89" s="1007" t="str">
        <f t="shared" si="50"/>
        <v>.</v>
      </c>
      <c r="AV89" s="1007" t="str">
        <f t="shared" si="51"/>
        <v>.</v>
      </c>
      <c r="AW89" s="990" t="str">
        <f t="shared" si="52"/>
        <v>.</v>
      </c>
      <c r="AX89" s="327"/>
      <c r="AY89" s="116"/>
      <c r="AZ89" s="101"/>
      <c r="BA89" s="101"/>
      <c r="BB89" s="101"/>
    </row>
    <row r="90" spans="1:54" s="189" customFormat="1" x14ac:dyDescent="0.2">
      <c r="A90" s="183"/>
      <c r="B90" s="325"/>
      <c r="C90" s="472" t="s">
        <v>261</v>
      </c>
      <c r="D90" s="473" t="str">
        <f>IF('WK2 - Notional General Income'!D466="","",'WK2 - Notional General Income'!D466)</f>
        <v/>
      </c>
      <c r="E90" s="837" t="str">
        <f>IF('WK2 - Notional General Income'!M466=".",".",'WK2 - Notional General Income'!M466/'WK2 - Notional General Income'!E466)</f>
        <v>.</v>
      </c>
      <c r="F90" s="837" t="str">
        <f>IF('WK3 - Notional GI Yr1 YIELD'!M466=".",".",'WK3 - Notional GI Yr1 YIELD'!M466/'WK3 - Notional GI Yr1 YIELD'!E466)</f>
        <v>.</v>
      </c>
      <c r="G90" s="874"/>
      <c r="H90" s="874"/>
      <c r="I90" s="874"/>
      <c r="J90" s="874"/>
      <c r="K90" s="874"/>
      <c r="L90" s="878"/>
      <c r="M90" s="333"/>
      <c r="N90" s="116"/>
      <c r="O90" s="1019">
        <f>'WK2 - Notional General Income'!$E466</f>
        <v>0</v>
      </c>
      <c r="P90" s="1020">
        <f>'WK3 - Notional GI Yr1 YIELD'!$E466</f>
        <v>0</v>
      </c>
      <c r="Q90" s="101"/>
      <c r="R90" s="325"/>
      <c r="S90" s="1003" t="str">
        <f t="shared" si="53"/>
        <v>.</v>
      </c>
      <c r="T90" s="1004" t="str">
        <f t="shared" si="54"/>
        <v>.</v>
      </c>
      <c r="U90" s="1004" t="str">
        <f t="shared" si="40"/>
        <v>.</v>
      </c>
      <c r="V90" s="1004" t="str">
        <f t="shared" si="40"/>
        <v>.</v>
      </c>
      <c r="W90" s="1004" t="str">
        <f t="shared" si="40"/>
        <v>.</v>
      </c>
      <c r="X90" s="1004" t="str">
        <f t="shared" si="40"/>
        <v>.</v>
      </c>
      <c r="Y90" s="1005" t="str">
        <f t="shared" si="40"/>
        <v>.</v>
      </c>
      <c r="Z90" s="116"/>
      <c r="AA90" s="1006" t="str">
        <f t="shared" si="55"/>
        <v>.</v>
      </c>
      <c r="AB90" s="1007" t="str">
        <f t="shared" si="41"/>
        <v>.</v>
      </c>
      <c r="AC90" s="1007" t="str">
        <f t="shared" si="42"/>
        <v>.</v>
      </c>
      <c r="AD90" s="1007" t="str">
        <f t="shared" si="43"/>
        <v>.</v>
      </c>
      <c r="AE90" s="1007" t="str">
        <f t="shared" si="44"/>
        <v>.</v>
      </c>
      <c r="AF90" s="1007" t="str">
        <f t="shared" si="45"/>
        <v>.</v>
      </c>
      <c r="AG90" s="990" t="str">
        <f t="shared" si="46"/>
        <v>.</v>
      </c>
      <c r="AH90" s="116"/>
      <c r="AI90" s="1003" t="str">
        <f>IF(S90=".",".",SUM($S90:S90))</f>
        <v>.</v>
      </c>
      <c r="AJ90" s="1004" t="str">
        <f>IF(T90=".",".",SUM($S90:T90))</f>
        <v>.</v>
      </c>
      <c r="AK90" s="1004" t="str">
        <f>IF(U90=".",".",SUM($S90:U90))</f>
        <v>.</v>
      </c>
      <c r="AL90" s="1004" t="str">
        <f>IF(V90=".",".",SUM($S90:V90))</f>
        <v>.</v>
      </c>
      <c r="AM90" s="1004" t="str">
        <f>IF(W90=".",".",SUM($S90:W90))</f>
        <v>.</v>
      </c>
      <c r="AN90" s="1004" t="str">
        <f>IF(X90=".",".",SUM($S90:X90))</f>
        <v>.</v>
      </c>
      <c r="AO90" s="1005" t="str">
        <f>IF(Y90=".",".",SUM($S90:Y90))</f>
        <v>.</v>
      </c>
      <c r="AP90" s="116"/>
      <c r="AQ90" s="1006" t="str">
        <f t="shared" si="56"/>
        <v>.</v>
      </c>
      <c r="AR90" s="1007" t="str">
        <f t="shared" si="47"/>
        <v>.</v>
      </c>
      <c r="AS90" s="1007" t="str">
        <f t="shared" si="48"/>
        <v>.</v>
      </c>
      <c r="AT90" s="1007" t="str">
        <f t="shared" si="49"/>
        <v>.</v>
      </c>
      <c r="AU90" s="1007" t="str">
        <f t="shared" si="50"/>
        <v>.</v>
      </c>
      <c r="AV90" s="1007" t="str">
        <f t="shared" si="51"/>
        <v>.</v>
      </c>
      <c r="AW90" s="990" t="str">
        <f t="shared" si="52"/>
        <v>.</v>
      </c>
      <c r="AX90" s="327"/>
      <c r="AY90" s="116"/>
      <c r="AZ90" s="101"/>
      <c r="BA90" s="101"/>
      <c r="BB90" s="101"/>
    </row>
    <row r="91" spans="1:54" s="189" customFormat="1" x14ac:dyDescent="0.2">
      <c r="A91" s="183"/>
      <c r="B91" s="325"/>
      <c r="C91" s="472" t="s">
        <v>261</v>
      </c>
      <c r="D91" s="473" t="str">
        <f>IF('WK2 - Notional General Income'!D467="","",'WK2 - Notional General Income'!D467)</f>
        <v/>
      </c>
      <c r="E91" s="837" t="str">
        <f>IF('WK2 - Notional General Income'!M467=".",".",'WK2 - Notional General Income'!M467/'WK2 - Notional General Income'!E467)</f>
        <v>.</v>
      </c>
      <c r="F91" s="837" t="str">
        <f>IF('WK3 - Notional GI Yr1 YIELD'!M467=".",".",'WK3 - Notional GI Yr1 YIELD'!M467/'WK3 - Notional GI Yr1 YIELD'!E467)</f>
        <v>.</v>
      </c>
      <c r="G91" s="874"/>
      <c r="H91" s="874"/>
      <c r="I91" s="874"/>
      <c r="J91" s="874"/>
      <c r="K91" s="874"/>
      <c r="L91" s="878"/>
      <c r="M91" s="333"/>
      <c r="N91" s="116"/>
      <c r="O91" s="1019">
        <f>'WK2 - Notional General Income'!$E467</f>
        <v>0</v>
      </c>
      <c r="P91" s="1020">
        <f>'WK3 - Notional GI Yr1 YIELD'!$E467</f>
        <v>0</v>
      </c>
      <c r="Q91" s="101"/>
      <c r="R91" s="325"/>
      <c r="S91" s="1003" t="str">
        <f t="shared" si="53"/>
        <v>.</v>
      </c>
      <c r="T91" s="1004" t="str">
        <f t="shared" si="54"/>
        <v>.</v>
      </c>
      <c r="U91" s="1004" t="str">
        <f t="shared" si="40"/>
        <v>.</v>
      </c>
      <c r="V91" s="1004" t="str">
        <f t="shared" si="40"/>
        <v>.</v>
      </c>
      <c r="W91" s="1004" t="str">
        <f t="shared" si="40"/>
        <v>.</v>
      </c>
      <c r="X91" s="1004" t="str">
        <f t="shared" si="40"/>
        <v>.</v>
      </c>
      <c r="Y91" s="1005" t="str">
        <f t="shared" si="40"/>
        <v>.</v>
      </c>
      <c r="Z91" s="116"/>
      <c r="AA91" s="1006" t="str">
        <f t="shared" si="55"/>
        <v>.</v>
      </c>
      <c r="AB91" s="1007" t="str">
        <f t="shared" si="41"/>
        <v>.</v>
      </c>
      <c r="AC91" s="1007" t="str">
        <f t="shared" si="42"/>
        <v>.</v>
      </c>
      <c r="AD91" s="1007" t="str">
        <f t="shared" si="43"/>
        <v>.</v>
      </c>
      <c r="AE91" s="1007" t="str">
        <f t="shared" si="44"/>
        <v>.</v>
      </c>
      <c r="AF91" s="1007" t="str">
        <f t="shared" si="45"/>
        <v>.</v>
      </c>
      <c r="AG91" s="990" t="str">
        <f t="shared" si="46"/>
        <v>.</v>
      </c>
      <c r="AH91" s="116"/>
      <c r="AI91" s="1003" t="str">
        <f>IF(S91=".",".",SUM($S91:S91))</f>
        <v>.</v>
      </c>
      <c r="AJ91" s="1004" t="str">
        <f>IF(T91=".",".",SUM($S91:T91))</f>
        <v>.</v>
      </c>
      <c r="AK91" s="1004" t="str">
        <f>IF(U91=".",".",SUM($S91:U91))</f>
        <v>.</v>
      </c>
      <c r="AL91" s="1004" t="str">
        <f>IF(V91=".",".",SUM($S91:V91))</f>
        <v>.</v>
      </c>
      <c r="AM91" s="1004" t="str">
        <f>IF(W91=".",".",SUM($S91:W91))</f>
        <v>.</v>
      </c>
      <c r="AN91" s="1004" t="str">
        <f>IF(X91=".",".",SUM($S91:X91))</f>
        <v>.</v>
      </c>
      <c r="AO91" s="1005" t="str">
        <f>IF(Y91=".",".",SUM($S91:Y91))</f>
        <v>.</v>
      </c>
      <c r="AP91" s="116"/>
      <c r="AQ91" s="1006" t="str">
        <f t="shared" si="56"/>
        <v>.</v>
      </c>
      <c r="AR91" s="1007" t="str">
        <f t="shared" si="47"/>
        <v>.</v>
      </c>
      <c r="AS91" s="1007" t="str">
        <f t="shared" si="48"/>
        <v>.</v>
      </c>
      <c r="AT91" s="1007" t="str">
        <f t="shared" si="49"/>
        <v>.</v>
      </c>
      <c r="AU91" s="1007" t="str">
        <f t="shared" si="50"/>
        <v>.</v>
      </c>
      <c r="AV91" s="1007" t="str">
        <f t="shared" si="51"/>
        <v>.</v>
      </c>
      <c r="AW91" s="990" t="str">
        <f t="shared" si="52"/>
        <v>.</v>
      </c>
      <c r="AX91" s="327"/>
      <c r="AY91" s="116"/>
      <c r="AZ91" s="101"/>
      <c r="BA91" s="101"/>
      <c r="BB91" s="101"/>
    </row>
    <row r="92" spans="1:54" s="189" customFormat="1" x14ac:dyDescent="0.2">
      <c r="A92" s="183"/>
      <c r="B92" s="325"/>
      <c r="C92" s="472" t="s">
        <v>261</v>
      </c>
      <c r="D92" s="473" t="str">
        <f>IF('WK2 - Notional General Income'!D468="","",'WK2 - Notional General Income'!D468)</f>
        <v/>
      </c>
      <c r="E92" s="837" t="str">
        <f>IF('WK2 - Notional General Income'!M468=".",".",'WK2 - Notional General Income'!M468/'WK2 - Notional General Income'!E468)</f>
        <v>.</v>
      </c>
      <c r="F92" s="837" t="str">
        <f>IF('WK3 - Notional GI Yr1 YIELD'!M468=".",".",'WK3 - Notional GI Yr1 YIELD'!M468/'WK3 - Notional GI Yr1 YIELD'!E468)</f>
        <v>.</v>
      </c>
      <c r="G92" s="876"/>
      <c r="H92" s="876"/>
      <c r="I92" s="876"/>
      <c r="J92" s="876"/>
      <c r="K92" s="876"/>
      <c r="L92" s="880"/>
      <c r="M92" s="333"/>
      <c r="N92" s="116"/>
      <c r="O92" s="1019">
        <f>'WK2 - Notional General Income'!$E468</f>
        <v>0</v>
      </c>
      <c r="P92" s="1020">
        <f>'WK3 - Notional GI Yr1 YIELD'!$E468</f>
        <v>0</v>
      </c>
      <c r="Q92" s="101"/>
      <c r="R92" s="325"/>
      <c r="S92" s="1003" t="str">
        <f t="shared" si="53"/>
        <v>.</v>
      </c>
      <c r="T92" s="1004" t="str">
        <f t="shared" si="54"/>
        <v>.</v>
      </c>
      <c r="U92" s="1004" t="str">
        <f t="shared" si="40"/>
        <v>.</v>
      </c>
      <c r="V92" s="1004" t="str">
        <f t="shared" si="40"/>
        <v>.</v>
      </c>
      <c r="W92" s="1004" t="str">
        <f t="shared" si="40"/>
        <v>.</v>
      </c>
      <c r="X92" s="1004" t="str">
        <f t="shared" si="40"/>
        <v>.</v>
      </c>
      <c r="Y92" s="1005" t="str">
        <f t="shared" si="40"/>
        <v>.</v>
      </c>
      <c r="Z92" s="116"/>
      <c r="AA92" s="1006" t="str">
        <f t="shared" si="55"/>
        <v>.</v>
      </c>
      <c r="AB92" s="1007" t="str">
        <f t="shared" si="41"/>
        <v>.</v>
      </c>
      <c r="AC92" s="1007" t="str">
        <f t="shared" si="42"/>
        <v>.</v>
      </c>
      <c r="AD92" s="1007" t="str">
        <f t="shared" si="43"/>
        <v>.</v>
      </c>
      <c r="AE92" s="1007" t="str">
        <f t="shared" si="44"/>
        <v>.</v>
      </c>
      <c r="AF92" s="1007" t="str">
        <f t="shared" si="45"/>
        <v>.</v>
      </c>
      <c r="AG92" s="990" t="str">
        <f t="shared" si="46"/>
        <v>.</v>
      </c>
      <c r="AH92" s="116"/>
      <c r="AI92" s="1003" t="str">
        <f>IF(S92=".",".",SUM($S92:S92))</f>
        <v>.</v>
      </c>
      <c r="AJ92" s="1004" t="str">
        <f>IF(T92=".",".",SUM($S92:T92))</f>
        <v>.</v>
      </c>
      <c r="AK92" s="1004" t="str">
        <f>IF(U92=".",".",SUM($S92:U92))</f>
        <v>.</v>
      </c>
      <c r="AL92" s="1004" t="str">
        <f>IF(V92=".",".",SUM($S92:V92))</f>
        <v>.</v>
      </c>
      <c r="AM92" s="1004" t="str">
        <f>IF(W92=".",".",SUM($S92:W92))</f>
        <v>.</v>
      </c>
      <c r="AN92" s="1004" t="str">
        <f>IF(X92=".",".",SUM($S92:X92))</f>
        <v>.</v>
      </c>
      <c r="AO92" s="1005" t="str">
        <f>IF(Y92=".",".",SUM($S92:Y92))</f>
        <v>.</v>
      </c>
      <c r="AP92" s="116"/>
      <c r="AQ92" s="1006" t="str">
        <f t="shared" si="56"/>
        <v>.</v>
      </c>
      <c r="AR92" s="1007" t="str">
        <f t="shared" si="47"/>
        <v>.</v>
      </c>
      <c r="AS92" s="1007" t="str">
        <f t="shared" si="48"/>
        <v>.</v>
      </c>
      <c r="AT92" s="1007" t="str">
        <f t="shared" si="49"/>
        <v>.</v>
      </c>
      <c r="AU92" s="1007" t="str">
        <f t="shared" si="50"/>
        <v>.</v>
      </c>
      <c r="AV92" s="1007" t="str">
        <f t="shared" si="51"/>
        <v>.</v>
      </c>
      <c r="AW92" s="990" t="str">
        <f t="shared" si="52"/>
        <v>.</v>
      </c>
      <c r="AX92" s="327"/>
      <c r="AY92" s="116"/>
      <c r="AZ92" s="101"/>
      <c r="BA92" s="101"/>
      <c r="BB92" s="101"/>
    </row>
    <row r="93" spans="1:54" s="190" customFormat="1" x14ac:dyDescent="0.2">
      <c r="A93" s="183"/>
      <c r="B93" s="325"/>
      <c r="C93" s="211"/>
      <c r="D93" s="211" t="s">
        <v>256</v>
      </c>
      <c r="E93" s="1519" t="str">
        <f>IF($O93=0,".",SUMPRODUCT(E75:E92,$O75:$O92)/$O93)</f>
        <v>.</v>
      </c>
      <c r="F93" s="1520" t="str">
        <f t="shared" ref="F93" si="57">IF($P93=0,".",SUMPRODUCT(F75:F92,$P75:$P92)/$P93)</f>
        <v>.</v>
      </c>
      <c r="G93" s="197" t="str">
        <f t="shared" ref="G93:L93" si="58">IF($P93=0,".",SUMPRODUCT(G75:G92,$P75:$P92)/$P93)</f>
        <v>.</v>
      </c>
      <c r="H93" s="197" t="str">
        <f t="shared" si="58"/>
        <v>.</v>
      </c>
      <c r="I93" s="197" t="str">
        <f t="shared" si="58"/>
        <v>.</v>
      </c>
      <c r="J93" s="197" t="str">
        <f t="shared" si="58"/>
        <v>.</v>
      </c>
      <c r="K93" s="197" t="str">
        <f t="shared" si="58"/>
        <v>.</v>
      </c>
      <c r="L93" s="197" t="str">
        <f t="shared" si="58"/>
        <v>.</v>
      </c>
      <c r="M93" s="333"/>
      <c r="N93" s="383"/>
      <c r="O93" s="1021">
        <f>SUM(O75:O82)</f>
        <v>0</v>
      </c>
      <c r="P93" s="1022">
        <f>SUM(P75:P82)</f>
        <v>0</v>
      </c>
      <c r="Q93" s="102"/>
      <c r="R93" s="334"/>
      <c r="S93" s="1012" t="str">
        <f t="shared" si="53"/>
        <v>.</v>
      </c>
      <c r="T93" s="1013" t="str">
        <f t="shared" si="54"/>
        <v>.</v>
      </c>
      <c r="U93" s="1013" t="str">
        <f t="shared" ref="U93:Y93" si="59">IF(H93=".",".",H93-G93)</f>
        <v>.</v>
      </c>
      <c r="V93" s="1013" t="str">
        <f t="shared" si="59"/>
        <v>.</v>
      </c>
      <c r="W93" s="1013" t="str">
        <f t="shared" si="59"/>
        <v>.</v>
      </c>
      <c r="X93" s="1013" t="str">
        <f t="shared" si="59"/>
        <v>.</v>
      </c>
      <c r="Y93" s="1014" t="str">
        <f t="shared" si="59"/>
        <v>.</v>
      </c>
      <c r="Z93" s="144"/>
      <c r="AA93" s="1516" t="str">
        <f t="shared" si="55"/>
        <v>.</v>
      </c>
      <c r="AB93" s="1517" t="str">
        <f t="shared" si="41"/>
        <v>.</v>
      </c>
      <c r="AC93" s="1517" t="str">
        <f t="shared" si="42"/>
        <v>.</v>
      </c>
      <c r="AD93" s="1517" t="str">
        <f t="shared" si="43"/>
        <v>.</v>
      </c>
      <c r="AE93" s="1517" t="str">
        <f t="shared" si="44"/>
        <v>.</v>
      </c>
      <c r="AF93" s="1517" t="str">
        <f t="shared" si="45"/>
        <v>.</v>
      </c>
      <c r="AG93" s="1518" t="str">
        <f t="shared" si="46"/>
        <v>.</v>
      </c>
      <c r="AH93" s="144"/>
      <c r="AI93" s="1012" t="str">
        <f>IF(S93=".",".",SUM($S93:S93))</f>
        <v>.</v>
      </c>
      <c r="AJ93" s="1013" t="str">
        <f>IF(T93=".",".",SUM($S93:T93))</f>
        <v>.</v>
      </c>
      <c r="AK93" s="1013" t="str">
        <f>IF(U93=".",".",SUM($S93:U93))</f>
        <v>.</v>
      </c>
      <c r="AL93" s="1013" t="str">
        <f>IF(V93=".",".",SUM($S93:V93))</f>
        <v>.</v>
      </c>
      <c r="AM93" s="1013" t="str">
        <f>IF(W93=".",".",SUM($S93:W93))</f>
        <v>.</v>
      </c>
      <c r="AN93" s="1013" t="str">
        <f>IF(X93=".",".",SUM($S93:X93))</f>
        <v>.</v>
      </c>
      <c r="AO93" s="1014" t="str">
        <f>IF(Y93=".",".",SUM($S93:Y93))</f>
        <v>.</v>
      </c>
      <c r="AP93" s="144"/>
      <c r="AQ93" s="1516" t="str">
        <f t="shared" si="56"/>
        <v>.</v>
      </c>
      <c r="AR93" s="1517" t="str">
        <f t="shared" si="47"/>
        <v>.</v>
      </c>
      <c r="AS93" s="1517" t="str">
        <f t="shared" si="48"/>
        <v>.</v>
      </c>
      <c r="AT93" s="1517" t="str">
        <f t="shared" si="49"/>
        <v>.</v>
      </c>
      <c r="AU93" s="1517" t="str">
        <f t="shared" si="50"/>
        <v>.</v>
      </c>
      <c r="AV93" s="1517" t="str">
        <f t="shared" si="51"/>
        <v>.</v>
      </c>
      <c r="AW93" s="1518" t="str">
        <f t="shared" si="52"/>
        <v>.</v>
      </c>
      <c r="AX93" s="346"/>
      <c r="AY93" s="144"/>
      <c r="AZ93" s="102"/>
      <c r="BA93" s="102"/>
      <c r="BB93" s="102"/>
    </row>
    <row r="94" spans="1:54" s="189" customFormat="1" x14ac:dyDescent="0.2">
      <c r="A94" s="183"/>
      <c r="B94" s="325"/>
      <c r="C94" s="470" t="s">
        <v>159</v>
      </c>
      <c r="D94" s="471" t="str">
        <f>IF('WK2 - Notional General Income'!D138="","",'WK2 - Notional General Income'!D138)</f>
        <v/>
      </c>
      <c r="E94" s="836" t="str">
        <f>IF('WK2 - Notional General Income'!M138=".",".",'WK2 - Notional General Income'!M138/'WK2 - Notional General Income'!E138)</f>
        <v>.</v>
      </c>
      <c r="F94" s="836" t="str">
        <f>IF('WK3 - Notional GI Yr1 YIELD'!M138=".",".",'WK3 - Notional GI Yr1 YIELD'!M138/'WK3 - Notional GI Yr1 YIELD'!E138)</f>
        <v>.</v>
      </c>
      <c r="G94" s="873"/>
      <c r="H94" s="873"/>
      <c r="I94" s="873"/>
      <c r="J94" s="873"/>
      <c r="K94" s="1206"/>
      <c r="L94" s="1206"/>
      <c r="M94" s="333"/>
      <c r="N94" s="116"/>
      <c r="O94" s="1017">
        <f>'WK2 - Notional General Income'!$E138</f>
        <v>0</v>
      </c>
      <c r="P94" s="1018">
        <f>'WK3 - Notional GI Yr1 YIELD'!$E138</f>
        <v>0</v>
      </c>
      <c r="Q94" s="101"/>
      <c r="R94" s="325"/>
      <c r="S94" s="1000" t="str">
        <f t="shared" ref="S94:S157" si="60">IF(OR(E94=".",F94="."),".",F94-E94)</f>
        <v>.</v>
      </c>
      <c r="T94" s="1001" t="str">
        <f t="shared" ref="T94:T157" si="61">IF(OR(F94=".",G94="."),".",G94-F94)</f>
        <v>.</v>
      </c>
      <c r="U94" s="1001" t="str">
        <f t="shared" si="40"/>
        <v>.</v>
      </c>
      <c r="V94" s="1001" t="str">
        <f t="shared" si="40"/>
        <v>.</v>
      </c>
      <c r="W94" s="1001" t="str">
        <f t="shared" si="40"/>
        <v>.</v>
      </c>
      <c r="X94" s="1001" t="str">
        <f t="shared" si="40"/>
        <v>.</v>
      </c>
      <c r="Y94" s="1002" t="str">
        <f t="shared" si="40"/>
        <v>.</v>
      </c>
      <c r="Z94" s="116"/>
      <c r="AA94" s="1513" t="str">
        <f t="shared" si="55"/>
        <v>.</v>
      </c>
      <c r="AB94" s="1514" t="str">
        <f t="shared" si="41"/>
        <v>.</v>
      </c>
      <c r="AC94" s="1514" t="str">
        <f t="shared" si="42"/>
        <v>.</v>
      </c>
      <c r="AD94" s="1514" t="str">
        <f t="shared" si="43"/>
        <v>.</v>
      </c>
      <c r="AE94" s="1514" t="str">
        <f t="shared" si="44"/>
        <v>.</v>
      </c>
      <c r="AF94" s="1514" t="str">
        <f t="shared" si="45"/>
        <v>.</v>
      </c>
      <c r="AG94" s="1515" t="str">
        <f t="shared" si="46"/>
        <v>.</v>
      </c>
      <c r="AH94" s="116"/>
      <c r="AI94" s="1000" t="str">
        <f>IF(S94=".",".",SUM($S94:S94))</f>
        <v>.</v>
      </c>
      <c r="AJ94" s="1001" t="str">
        <f>IF(T94=".",".",SUM($S94:T94))</f>
        <v>.</v>
      </c>
      <c r="AK94" s="1001" t="str">
        <f>IF(U94=".",".",SUM($S94:U94))</f>
        <v>.</v>
      </c>
      <c r="AL94" s="1001" t="str">
        <f>IF(V94=".",".",SUM($S94:V94))</f>
        <v>.</v>
      </c>
      <c r="AM94" s="1001" t="str">
        <f>IF(W94=".",".",SUM($S94:W94))</f>
        <v>.</v>
      </c>
      <c r="AN94" s="1001" t="str">
        <f>IF(X94=".",".",SUM($S94:X94))</f>
        <v>.</v>
      </c>
      <c r="AO94" s="1002" t="str">
        <f>IF(Y94=".",".",SUM($S94:Y94))</f>
        <v>.</v>
      </c>
      <c r="AP94" s="116"/>
      <c r="AQ94" s="1513" t="str">
        <f t="shared" si="56"/>
        <v>.</v>
      </c>
      <c r="AR94" s="1514" t="str">
        <f t="shared" si="47"/>
        <v>.</v>
      </c>
      <c r="AS94" s="1514" t="str">
        <f t="shared" si="48"/>
        <v>.</v>
      </c>
      <c r="AT94" s="1514" t="str">
        <f t="shared" si="49"/>
        <v>.</v>
      </c>
      <c r="AU94" s="1514" t="str">
        <f t="shared" si="50"/>
        <v>.</v>
      </c>
      <c r="AV94" s="1514" t="str">
        <f t="shared" si="51"/>
        <v>.</v>
      </c>
      <c r="AW94" s="1515" t="str">
        <f t="shared" si="52"/>
        <v>.</v>
      </c>
      <c r="AX94" s="327"/>
      <c r="AY94" s="116"/>
      <c r="AZ94" s="101"/>
      <c r="BA94" s="101"/>
      <c r="BB94" s="101"/>
    </row>
    <row r="95" spans="1:54" s="189" customFormat="1" x14ac:dyDescent="0.2">
      <c r="A95" s="183"/>
      <c r="B95" s="325"/>
      <c r="C95" s="472" t="s">
        <v>159</v>
      </c>
      <c r="D95" s="473" t="str">
        <f>IF('WK2 - Notional General Income'!D139="","",'WK2 - Notional General Income'!D139)</f>
        <v/>
      </c>
      <c r="E95" s="837" t="str">
        <f>IF('WK2 - Notional General Income'!M139=".",".",'WK2 - Notional General Income'!M139/'WK2 - Notional General Income'!E139)</f>
        <v>.</v>
      </c>
      <c r="F95" s="837" t="str">
        <f>IF('WK3 - Notional GI Yr1 YIELD'!M139=".",".",'WK3 - Notional GI Yr1 YIELD'!M139/'WK3 - Notional GI Yr1 YIELD'!E139)</f>
        <v>.</v>
      </c>
      <c r="G95" s="874"/>
      <c r="H95" s="874"/>
      <c r="I95" s="874"/>
      <c r="J95" s="874"/>
      <c r="K95" s="1207"/>
      <c r="L95" s="1207"/>
      <c r="M95" s="333"/>
      <c r="N95" s="116"/>
      <c r="O95" s="1019">
        <f>'WK2 - Notional General Income'!$E139</f>
        <v>0</v>
      </c>
      <c r="P95" s="1020">
        <f>'WK3 - Notional GI Yr1 YIELD'!$E139</f>
        <v>0</v>
      </c>
      <c r="Q95" s="101"/>
      <c r="R95" s="325"/>
      <c r="S95" s="1003" t="str">
        <f t="shared" si="60"/>
        <v>.</v>
      </c>
      <c r="T95" s="1004" t="str">
        <f t="shared" si="61"/>
        <v>.</v>
      </c>
      <c r="U95" s="1004" t="str">
        <f t="shared" ref="U95:Y118" si="62">IF(H95="",".",H95-G95)</f>
        <v>.</v>
      </c>
      <c r="V95" s="1004" t="str">
        <f t="shared" si="62"/>
        <v>.</v>
      </c>
      <c r="W95" s="1004" t="str">
        <f t="shared" si="62"/>
        <v>.</v>
      </c>
      <c r="X95" s="1004" t="str">
        <f t="shared" si="62"/>
        <v>.</v>
      </c>
      <c r="Y95" s="1005" t="str">
        <f t="shared" si="62"/>
        <v>.</v>
      </c>
      <c r="Z95" s="116"/>
      <c r="AA95" s="1006" t="str">
        <f t="shared" si="55"/>
        <v>.</v>
      </c>
      <c r="AB95" s="1007" t="str">
        <f t="shared" si="41"/>
        <v>.</v>
      </c>
      <c r="AC95" s="1007" t="str">
        <f t="shared" si="42"/>
        <v>.</v>
      </c>
      <c r="AD95" s="1007" t="str">
        <f t="shared" si="43"/>
        <v>.</v>
      </c>
      <c r="AE95" s="1007" t="str">
        <f t="shared" si="44"/>
        <v>.</v>
      </c>
      <c r="AF95" s="1007" t="str">
        <f t="shared" si="45"/>
        <v>.</v>
      </c>
      <c r="AG95" s="990" t="str">
        <f t="shared" si="46"/>
        <v>.</v>
      </c>
      <c r="AH95" s="116"/>
      <c r="AI95" s="1003" t="str">
        <f>IF(S95=".",".",SUM($S95:S95))</f>
        <v>.</v>
      </c>
      <c r="AJ95" s="1004" t="str">
        <f>IF(T95=".",".",SUM($S95:T95))</f>
        <v>.</v>
      </c>
      <c r="AK95" s="1004" t="str">
        <f>IF(U95=".",".",SUM($S95:U95))</f>
        <v>.</v>
      </c>
      <c r="AL95" s="1004" t="str">
        <f>IF(V95=".",".",SUM($S95:V95))</f>
        <v>.</v>
      </c>
      <c r="AM95" s="1004" t="str">
        <f>IF(W95=".",".",SUM($S95:W95))</f>
        <v>.</v>
      </c>
      <c r="AN95" s="1004" t="str">
        <f>IF(X95=".",".",SUM($S95:X95))</f>
        <v>.</v>
      </c>
      <c r="AO95" s="1005" t="str">
        <f>IF(Y95=".",".",SUM($S95:Y95))</f>
        <v>.</v>
      </c>
      <c r="AP95" s="116"/>
      <c r="AQ95" s="1006" t="str">
        <f t="shared" si="56"/>
        <v>.</v>
      </c>
      <c r="AR95" s="1007" t="str">
        <f t="shared" si="47"/>
        <v>.</v>
      </c>
      <c r="AS95" s="1007" t="str">
        <f t="shared" si="48"/>
        <v>.</v>
      </c>
      <c r="AT95" s="1007" t="str">
        <f t="shared" si="49"/>
        <v>.</v>
      </c>
      <c r="AU95" s="1007" t="str">
        <f t="shared" si="50"/>
        <v>.</v>
      </c>
      <c r="AV95" s="1007" t="str">
        <f t="shared" si="51"/>
        <v>.</v>
      </c>
      <c r="AW95" s="990" t="str">
        <f t="shared" si="52"/>
        <v>.</v>
      </c>
      <c r="AX95" s="327"/>
      <c r="AY95" s="116"/>
      <c r="AZ95" s="101"/>
      <c r="BA95" s="101"/>
      <c r="BB95" s="101"/>
    </row>
    <row r="96" spans="1:54" s="189" customFormat="1" x14ac:dyDescent="0.2">
      <c r="A96" s="183"/>
      <c r="B96" s="325"/>
      <c r="C96" s="472" t="s">
        <v>159</v>
      </c>
      <c r="D96" s="473" t="str">
        <f>IF('WK2 - Notional General Income'!D140="","",'WK2 - Notional General Income'!D140)</f>
        <v/>
      </c>
      <c r="E96" s="837" t="str">
        <f>IF('WK2 - Notional General Income'!M140=".",".",'WK2 - Notional General Income'!M140/'WK2 - Notional General Income'!E140)</f>
        <v>.</v>
      </c>
      <c r="F96" s="837" t="str">
        <f>IF('WK3 - Notional GI Yr1 YIELD'!M140=".",".",'WK3 - Notional GI Yr1 YIELD'!M140/'WK3 - Notional GI Yr1 YIELD'!E140)</f>
        <v>.</v>
      </c>
      <c r="G96" s="874"/>
      <c r="H96" s="874"/>
      <c r="I96" s="874"/>
      <c r="J96" s="874"/>
      <c r="K96" s="874"/>
      <c r="L96" s="874"/>
      <c r="M96" s="333"/>
      <c r="N96" s="116"/>
      <c r="O96" s="1019">
        <f>'WK2 - Notional General Income'!$E140</f>
        <v>0</v>
      </c>
      <c r="P96" s="1020">
        <f>'WK3 - Notional GI Yr1 YIELD'!$E140</f>
        <v>0</v>
      </c>
      <c r="Q96" s="101"/>
      <c r="R96" s="325"/>
      <c r="S96" s="1003" t="str">
        <f t="shared" si="60"/>
        <v>.</v>
      </c>
      <c r="T96" s="1004" t="str">
        <f t="shared" si="61"/>
        <v>.</v>
      </c>
      <c r="U96" s="1004" t="str">
        <f t="shared" si="62"/>
        <v>.</v>
      </c>
      <c r="V96" s="1004" t="str">
        <f t="shared" si="62"/>
        <v>.</v>
      </c>
      <c r="W96" s="1004" t="str">
        <f t="shared" si="62"/>
        <v>.</v>
      </c>
      <c r="X96" s="1004" t="str">
        <f t="shared" si="62"/>
        <v>.</v>
      </c>
      <c r="Y96" s="1005" t="str">
        <f t="shared" si="62"/>
        <v>.</v>
      </c>
      <c r="Z96" s="116"/>
      <c r="AA96" s="1006" t="str">
        <f t="shared" si="55"/>
        <v>.</v>
      </c>
      <c r="AB96" s="1007" t="str">
        <f t="shared" si="41"/>
        <v>.</v>
      </c>
      <c r="AC96" s="1007" t="str">
        <f t="shared" si="42"/>
        <v>.</v>
      </c>
      <c r="AD96" s="1007" t="str">
        <f t="shared" si="43"/>
        <v>.</v>
      </c>
      <c r="AE96" s="1007" t="str">
        <f t="shared" si="44"/>
        <v>.</v>
      </c>
      <c r="AF96" s="1007" t="str">
        <f t="shared" si="45"/>
        <v>.</v>
      </c>
      <c r="AG96" s="990" t="str">
        <f t="shared" si="46"/>
        <v>.</v>
      </c>
      <c r="AH96" s="116"/>
      <c r="AI96" s="1003" t="str">
        <f>IF(S96=".",".",SUM($S96:S96))</f>
        <v>.</v>
      </c>
      <c r="AJ96" s="1004" t="str">
        <f>IF(T96=".",".",SUM($S96:T96))</f>
        <v>.</v>
      </c>
      <c r="AK96" s="1004" t="str">
        <f>IF(U96=".",".",SUM($S96:U96))</f>
        <v>.</v>
      </c>
      <c r="AL96" s="1004" t="str">
        <f>IF(V96=".",".",SUM($S96:V96))</f>
        <v>.</v>
      </c>
      <c r="AM96" s="1004" t="str">
        <f>IF(W96=".",".",SUM($S96:W96))</f>
        <v>.</v>
      </c>
      <c r="AN96" s="1004" t="str">
        <f>IF(X96=".",".",SUM($S96:X96))</f>
        <v>.</v>
      </c>
      <c r="AO96" s="1005" t="str">
        <f>IF(Y96=".",".",SUM($S96:Y96))</f>
        <v>.</v>
      </c>
      <c r="AP96" s="116"/>
      <c r="AQ96" s="1006" t="str">
        <f t="shared" si="56"/>
        <v>.</v>
      </c>
      <c r="AR96" s="1007" t="str">
        <f t="shared" si="47"/>
        <v>.</v>
      </c>
      <c r="AS96" s="1007" t="str">
        <f t="shared" si="48"/>
        <v>.</v>
      </c>
      <c r="AT96" s="1007" t="str">
        <f t="shared" si="49"/>
        <v>.</v>
      </c>
      <c r="AU96" s="1007" t="str">
        <f t="shared" si="50"/>
        <v>.</v>
      </c>
      <c r="AV96" s="1007" t="str">
        <f t="shared" si="51"/>
        <v>.</v>
      </c>
      <c r="AW96" s="990" t="str">
        <f t="shared" si="52"/>
        <v>.</v>
      </c>
      <c r="AX96" s="327"/>
      <c r="AY96" s="116"/>
      <c r="AZ96" s="101"/>
      <c r="BA96" s="101"/>
      <c r="BB96" s="101"/>
    </row>
    <row r="97" spans="1:54" s="189" customFormat="1" x14ac:dyDescent="0.2">
      <c r="A97" s="183"/>
      <c r="B97" s="325"/>
      <c r="C97" s="472" t="s">
        <v>159</v>
      </c>
      <c r="D97" s="473" t="str">
        <f>IF('WK2 - Notional General Income'!D141="","",'WK2 - Notional General Income'!D141)</f>
        <v/>
      </c>
      <c r="E97" s="837" t="str">
        <f>IF('WK2 - Notional General Income'!M141=".",".",'WK2 - Notional General Income'!M141/'WK2 - Notional General Income'!E141)</f>
        <v>.</v>
      </c>
      <c r="F97" s="837" t="str">
        <f>IF('WK3 - Notional GI Yr1 YIELD'!M141=".",".",'WK3 - Notional GI Yr1 YIELD'!M141/'WK3 - Notional GI Yr1 YIELD'!E141)</f>
        <v>.</v>
      </c>
      <c r="G97" s="874"/>
      <c r="H97" s="874"/>
      <c r="I97" s="874"/>
      <c r="J97" s="874"/>
      <c r="K97" s="874"/>
      <c r="L97" s="874"/>
      <c r="M97" s="333"/>
      <c r="N97" s="116"/>
      <c r="O97" s="1019">
        <f>'WK2 - Notional General Income'!$E141</f>
        <v>0</v>
      </c>
      <c r="P97" s="1020">
        <f>'WK3 - Notional GI Yr1 YIELD'!$E141</f>
        <v>0</v>
      </c>
      <c r="Q97" s="101"/>
      <c r="R97" s="325"/>
      <c r="S97" s="1003" t="str">
        <f t="shared" si="60"/>
        <v>.</v>
      </c>
      <c r="T97" s="1004" t="str">
        <f t="shared" si="61"/>
        <v>.</v>
      </c>
      <c r="U97" s="1004" t="str">
        <f t="shared" si="62"/>
        <v>.</v>
      </c>
      <c r="V97" s="1004" t="str">
        <f t="shared" si="62"/>
        <v>.</v>
      </c>
      <c r="W97" s="1004" t="str">
        <f t="shared" si="62"/>
        <v>.</v>
      </c>
      <c r="X97" s="1004" t="str">
        <f t="shared" si="62"/>
        <v>.</v>
      </c>
      <c r="Y97" s="1005" t="str">
        <f t="shared" si="62"/>
        <v>.</v>
      </c>
      <c r="Z97" s="116"/>
      <c r="AA97" s="1006" t="str">
        <f t="shared" si="55"/>
        <v>.</v>
      </c>
      <c r="AB97" s="1007" t="str">
        <f t="shared" si="41"/>
        <v>.</v>
      </c>
      <c r="AC97" s="1007" t="str">
        <f t="shared" si="42"/>
        <v>.</v>
      </c>
      <c r="AD97" s="1007" t="str">
        <f t="shared" si="43"/>
        <v>.</v>
      </c>
      <c r="AE97" s="1007" t="str">
        <f t="shared" si="44"/>
        <v>.</v>
      </c>
      <c r="AF97" s="1007" t="str">
        <f t="shared" si="45"/>
        <v>.</v>
      </c>
      <c r="AG97" s="990" t="str">
        <f t="shared" si="46"/>
        <v>.</v>
      </c>
      <c r="AH97" s="116"/>
      <c r="AI97" s="1003" t="str">
        <f>IF(S97=".",".",SUM($S97:S97))</f>
        <v>.</v>
      </c>
      <c r="AJ97" s="1004" t="str">
        <f>IF(T97=".",".",SUM($S97:T97))</f>
        <v>.</v>
      </c>
      <c r="AK97" s="1004" t="str">
        <f>IF(U97=".",".",SUM($S97:U97))</f>
        <v>.</v>
      </c>
      <c r="AL97" s="1004" t="str">
        <f>IF(V97=".",".",SUM($S97:V97))</f>
        <v>.</v>
      </c>
      <c r="AM97" s="1004" t="str">
        <f>IF(W97=".",".",SUM($S97:W97))</f>
        <v>.</v>
      </c>
      <c r="AN97" s="1004" t="str">
        <f>IF(X97=".",".",SUM($S97:X97))</f>
        <v>.</v>
      </c>
      <c r="AO97" s="1005" t="str">
        <f>IF(Y97=".",".",SUM($S97:Y97))</f>
        <v>.</v>
      </c>
      <c r="AP97" s="116"/>
      <c r="AQ97" s="1006" t="str">
        <f t="shared" si="56"/>
        <v>.</v>
      </c>
      <c r="AR97" s="1007" t="str">
        <f t="shared" si="47"/>
        <v>.</v>
      </c>
      <c r="AS97" s="1007" t="str">
        <f t="shared" si="48"/>
        <v>.</v>
      </c>
      <c r="AT97" s="1007" t="str">
        <f t="shared" si="49"/>
        <v>.</v>
      </c>
      <c r="AU97" s="1007" t="str">
        <f t="shared" si="50"/>
        <v>.</v>
      </c>
      <c r="AV97" s="1007" t="str">
        <f t="shared" si="51"/>
        <v>.</v>
      </c>
      <c r="AW97" s="990" t="str">
        <f t="shared" si="52"/>
        <v>.</v>
      </c>
      <c r="AX97" s="327"/>
      <c r="AY97" s="116"/>
      <c r="AZ97" s="101"/>
      <c r="BA97" s="101"/>
      <c r="BB97" s="101"/>
    </row>
    <row r="98" spans="1:54" s="189" customFormat="1" x14ac:dyDescent="0.2">
      <c r="A98" s="183"/>
      <c r="B98" s="325"/>
      <c r="C98" s="472" t="s">
        <v>159</v>
      </c>
      <c r="D98" s="473" t="str">
        <f>IF('WK2 - Notional General Income'!D142="","",'WK2 - Notional General Income'!D142)</f>
        <v/>
      </c>
      <c r="E98" s="837" t="str">
        <f>IF('WK2 - Notional General Income'!M142=".",".",'WK2 - Notional General Income'!M142/'WK2 - Notional General Income'!E142)</f>
        <v>.</v>
      </c>
      <c r="F98" s="837" t="str">
        <f>IF('WK3 - Notional GI Yr1 YIELD'!M142=".",".",'WK3 - Notional GI Yr1 YIELD'!M142/'WK3 - Notional GI Yr1 YIELD'!E142)</f>
        <v>.</v>
      </c>
      <c r="G98" s="874"/>
      <c r="H98" s="874"/>
      <c r="I98" s="874"/>
      <c r="J98" s="874"/>
      <c r="K98" s="874"/>
      <c r="L98" s="874"/>
      <c r="M98" s="333"/>
      <c r="N98" s="116"/>
      <c r="O98" s="1019">
        <f>'WK2 - Notional General Income'!$E142</f>
        <v>0</v>
      </c>
      <c r="P98" s="1020">
        <f>'WK3 - Notional GI Yr1 YIELD'!$E142</f>
        <v>0</v>
      </c>
      <c r="Q98" s="101"/>
      <c r="R98" s="325"/>
      <c r="S98" s="1003" t="str">
        <f t="shared" si="60"/>
        <v>.</v>
      </c>
      <c r="T98" s="1004" t="str">
        <f t="shared" si="61"/>
        <v>.</v>
      </c>
      <c r="U98" s="1004" t="str">
        <f t="shared" si="62"/>
        <v>.</v>
      </c>
      <c r="V98" s="1004" t="str">
        <f t="shared" si="62"/>
        <v>.</v>
      </c>
      <c r="W98" s="1004" t="str">
        <f t="shared" si="62"/>
        <v>.</v>
      </c>
      <c r="X98" s="1004" t="str">
        <f t="shared" si="62"/>
        <v>.</v>
      </c>
      <c r="Y98" s="1005" t="str">
        <f t="shared" si="62"/>
        <v>.</v>
      </c>
      <c r="Z98" s="116"/>
      <c r="AA98" s="1006" t="str">
        <f t="shared" si="55"/>
        <v>.</v>
      </c>
      <c r="AB98" s="1007" t="str">
        <f t="shared" si="41"/>
        <v>.</v>
      </c>
      <c r="AC98" s="1007" t="str">
        <f t="shared" si="42"/>
        <v>.</v>
      </c>
      <c r="AD98" s="1007" t="str">
        <f t="shared" si="43"/>
        <v>.</v>
      </c>
      <c r="AE98" s="1007" t="str">
        <f t="shared" si="44"/>
        <v>.</v>
      </c>
      <c r="AF98" s="1007" t="str">
        <f t="shared" si="45"/>
        <v>.</v>
      </c>
      <c r="AG98" s="990" t="str">
        <f t="shared" si="46"/>
        <v>.</v>
      </c>
      <c r="AH98" s="116"/>
      <c r="AI98" s="1003" t="str">
        <f>IF(S98=".",".",SUM($S98:S98))</f>
        <v>.</v>
      </c>
      <c r="AJ98" s="1004" t="str">
        <f>IF(T98=".",".",SUM($S98:T98))</f>
        <v>.</v>
      </c>
      <c r="AK98" s="1004" t="str">
        <f>IF(U98=".",".",SUM($S98:U98))</f>
        <v>.</v>
      </c>
      <c r="AL98" s="1004" t="str">
        <f>IF(V98=".",".",SUM($S98:V98))</f>
        <v>.</v>
      </c>
      <c r="AM98" s="1004" t="str">
        <f>IF(W98=".",".",SUM($S98:W98))</f>
        <v>.</v>
      </c>
      <c r="AN98" s="1004" t="str">
        <f>IF(X98=".",".",SUM($S98:X98))</f>
        <v>.</v>
      </c>
      <c r="AO98" s="1005" t="str">
        <f>IF(Y98=".",".",SUM($S98:Y98))</f>
        <v>.</v>
      </c>
      <c r="AP98" s="116"/>
      <c r="AQ98" s="1006" t="str">
        <f t="shared" si="56"/>
        <v>.</v>
      </c>
      <c r="AR98" s="1007" t="str">
        <f t="shared" si="47"/>
        <v>.</v>
      </c>
      <c r="AS98" s="1007" t="str">
        <f t="shared" si="48"/>
        <v>.</v>
      </c>
      <c r="AT98" s="1007" t="str">
        <f t="shared" si="49"/>
        <v>.</v>
      </c>
      <c r="AU98" s="1007" t="str">
        <f t="shared" si="50"/>
        <v>.</v>
      </c>
      <c r="AV98" s="1007" t="str">
        <f t="shared" si="51"/>
        <v>.</v>
      </c>
      <c r="AW98" s="990" t="str">
        <f t="shared" si="52"/>
        <v>.</v>
      </c>
      <c r="AX98" s="327"/>
      <c r="AY98" s="116"/>
      <c r="AZ98" s="101"/>
      <c r="BA98" s="101"/>
      <c r="BB98" s="101"/>
    </row>
    <row r="99" spans="1:54" s="189" customFormat="1" x14ac:dyDescent="0.2">
      <c r="A99" s="183"/>
      <c r="B99" s="325"/>
      <c r="C99" s="472" t="s">
        <v>159</v>
      </c>
      <c r="D99" s="473" t="str">
        <f>IF('WK2 - Notional General Income'!D143="","",'WK2 - Notional General Income'!D143)</f>
        <v/>
      </c>
      <c r="E99" s="837" t="str">
        <f>IF('WK2 - Notional General Income'!M143=".",".",'WK2 - Notional General Income'!M143/'WK2 - Notional General Income'!E143)</f>
        <v>.</v>
      </c>
      <c r="F99" s="837" t="str">
        <f>IF('WK3 - Notional GI Yr1 YIELD'!M143=".",".",'WK3 - Notional GI Yr1 YIELD'!M143/'WK3 - Notional GI Yr1 YIELD'!E143)</f>
        <v>.</v>
      </c>
      <c r="G99" s="874"/>
      <c r="H99" s="874"/>
      <c r="I99" s="874"/>
      <c r="J99" s="874"/>
      <c r="K99" s="874"/>
      <c r="L99" s="874"/>
      <c r="M99" s="333"/>
      <c r="N99" s="116"/>
      <c r="O99" s="1019">
        <f>'WK2 - Notional General Income'!$E143</f>
        <v>0</v>
      </c>
      <c r="P99" s="1020">
        <f>'WK3 - Notional GI Yr1 YIELD'!$E143</f>
        <v>0</v>
      </c>
      <c r="Q99" s="101"/>
      <c r="R99" s="325"/>
      <c r="S99" s="1003" t="str">
        <f t="shared" si="60"/>
        <v>.</v>
      </c>
      <c r="T99" s="1004" t="str">
        <f t="shared" si="61"/>
        <v>.</v>
      </c>
      <c r="U99" s="1004" t="str">
        <f t="shared" si="62"/>
        <v>.</v>
      </c>
      <c r="V99" s="1004" t="str">
        <f t="shared" si="62"/>
        <v>.</v>
      </c>
      <c r="W99" s="1004" t="str">
        <f t="shared" si="62"/>
        <v>.</v>
      </c>
      <c r="X99" s="1004" t="str">
        <f t="shared" si="62"/>
        <v>.</v>
      </c>
      <c r="Y99" s="1005" t="str">
        <f t="shared" si="62"/>
        <v>.</v>
      </c>
      <c r="Z99" s="116"/>
      <c r="AA99" s="1006" t="str">
        <f t="shared" si="55"/>
        <v>.</v>
      </c>
      <c r="AB99" s="1007" t="str">
        <f t="shared" si="41"/>
        <v>.</v>
      </c>
      <c r="AC99" s="1007" t="str">
        <f t="shared" si="42"/>
        <v>.</v>
      </c>
      <c r="AD99" s="1007" t="str">
        <f t="shared" si="43"/>
        <v>.</v>
      </c>
      <c r="AE99" s="1007" t="str">
        <f t="shared" si="44"/>
        <v>.</v>
      </c>
      <c r="AF99" s="1007" t="str">
        <f t="shared" si="45"/>
        <v>.</v>
      </c>
      <c r="AG99" s="990" t="str">
        <f t="shared" si="46"/>
        <v>.</v>
      </c>
      <c r="AH99" s="116"/>
      <c r="AI99" s="1003" t="str">
        <f>IF(S99=".",".",SUM($S99:S99))</f>
        <v>.</v>
      </c>
      <c r="AJ99" s="1004" t="str">
        <f>IF(T99=".",".",SUM($S99:T99))</f>
        <v>.</v>
      </c>
      <c r="AK99" s="1004" t="str">
        <f>IF(U99=".",".",SUM($S99:U99))</f>
        <v>.</v>
      </c>
      <c r="AL99" s="1004" t="str">
        <f>IF(V99=".",".",SUM($S99:V99))</f>
        <v>.</v>
      </c>
      <c r="AM99" s="1004" t="str">
        <f>IF(W99=".",".",SUM($S99:W99))</f>
        <v>.</v>
      </c>
      <c r="AN99" s="1004" t="str">
        <f>IF(X99=".",".",SUM($S99:X99))</f>
        <v>.</v>
      </c>
      <c r="AO99" s="1005" t="str">
        <f>IF(Y99=".",".",SUM($S99:Y99))</f>
        <v>.</v>
      </c>
      <c r="AP99" s="116"/>
      <c r="AQ99" s="1006" t="str">
        <f t="shared" si="56"/>
        <v>.</v>
      </c>
      <c r="AR99" s="1007" t="str">
        <f t="shared" si="47"/>
        <v>.</v>
      </c>
      <c r="AS99" s="1007" t="str">
        <f t="shared" si="48"/>
        <v>.</v>
      </c>
      <c r="AT99" s="1007" t="str">
        <f t="shared" si="49"/>
        <v>.</v>
      </c>
      <c r="AU99" s="1007" t="str">
        <f t="shared" si="50"/>
        <v>.</v>
      </c>
      <c r="AV99" s="1007" t="str">
        <f t="shared" si="51"/>
        <v>.</v>
      </c>
      <c r="AW99" s="990" t="str">
        <f t="shared" si="52"/>
        <v>.</v>
      </c>
      <c r="AX99" s="327"/>
      <c r="AY99" s="116"/>
      <c r="AZ99" s="101"/>
      <c r="BA99" s="101"/>
      <c r="BB99" s="101"/>
    </row>
    <row r="100" spans="1:54" s="189" customFormat="1" x14ac:dyDescent="0.2">
      <c r="A100" s="183"/>
      <c r="B100" s="325"/>
      <c r="C100" s="472" t="s">
        <v>159</v>
      </c>
      <c r="D100" s="473" t="str">
        <f>IF('WK2 - Notional General Income'!D144="","",'WK2 - Notional General Income'!D144)</f>
        <v/>
      </c>
      <c r="E100" s="837" t="str">
        <f>IF('WK2 - Notional General Income'!M144=".",".",'WK2 - Notional General Income'!M144/'WK2 - Notional General Income'!E144)</f>
        <v>.</v>
      </c>
      <c r="F100" s="837" t="str">
        <f>IF('WK3 - Notional GI Yr1 YIELD'!M144=".",".",'WK3 - Notional GI Yr1 YIELD'!M144/'WK3 - Notional GI Yr1 YIELD'!E144)</f>
        <v>.</v>
      </c>
      <c r="G100" s="874"/>
      <c r="H100" s="874"/>
      <c r="I100" s="874"/>
      <c r="J100" s="874"/>
      <c r="K100" s="874"/>
      <c r="L100" s="874"/>
      <c r="M100" s="333"/>
      <c r="N100" s="116"/>
      <c r="O100" s="1019">
        <f>'WK2 - Notional General Income'!$E144</f>
        <v>0</v>
      </c>
      <c r="P100" s="1020">
        <f>'WK3 - Notional GI Yr1 YIELD'!$E144</f>
        <v>0</v>
      </c>
      <c r="Q100" s="101"/>
      <c r="R100" s="325"/>
      <c r="S100" s="1003" t="str">
        <f t="shared" si="60"/>
        <v>.</v>
      </c>
      <c r="T100" s="1004" t="str">
        <f t="shared" si="61"/>
        <v>.</v>
      </c>
      <c r="U100" s="1004" t="str">
        <f t="shared" si="62"/>
        <v>.</v>
      </c>
      <c r="V100" s="1004" t="str">
        <f t="shared" si="62"/>
        <v>.</v>
      </c>
      <c r="W100" s="1004" t="str">
        <f t="shared" si="62"/>
        <v>.</v>
      </c>
      <c r="X100" s="1004" t="str">
        <f t="shared" si="62"/>
        <v>.</v>
      </c>
      <c r="Y100" s="1005" t="str">
        <f t="shared" si="62"/>
        <v>.</v>
      </c>
      <c r="Z100" s="116"/>
      <c r="AA100" s="1006" t="str">
        <f t="shared" si="55"/>
        <v>.</v>
      </c>
      <c r="AB100" s="1007" t="str">
        <f t="shared" si="41"/>
        <v>.</v>
      </c>
      <c r="AC100" s="1007" t="str">
        <f t="shared" si="42"/>
        <v>.</v>
      </c>
      <c r="AD100" s="1007" t="str">
        <f t="shared" si="43"/>
        <v>.</v>
      </c>
      <c r="AE100" s="1007" t="str">
        <f t="shared" si="44"/>
        <v>.</v>
      </c>
      <c r="AF100" s="1007" t="str">
        <f t="shared" si="45"/>
        <v>.</v>
      </c>
      <c r="AG100" s="990" t="str">
        <f t="shared" si="46"/>
        <v>.</v>
      </c>
      <c r="AH100" s="116"/>
      <c r="AI100" s="1003" t="str">
        <f>IF(S100=".",".",SUM($S100:S100))</f>
        <v>.</v>
      </c>
      <c r="AJ100" s="1004" t="str">
        <f>IF(T100=".",".",SUM($S100:T100))</f>
        <v>.</v>
      </c>
      <c r="AK100" s="1004" t="str">
        <f>IF(U100=".",".",SUM($S100:U100))</f>
        <v>.</v>
      </c>
      <c r="AL100" s="1004" t="str">
        <f>IF(V100=".",".",SUM($S100:V100))</f>
        <v>.</v>
      </c>
      <c r="AM100" s="1004" t="str">
        <f>IF(W100=".",".",SUM($S100:W100))</f>
        <v>.</v>
      </c>
      <c r="AN100" s="1004" t="str">
        <f>IF(X100=".",".",SUM($S100:X100))</f>
        <v>.</v>
      </c>
      <c r="AO100" s="1005" t="str">
        <f>IF(Y100=".",".",SUM($S100:Y100))</f>
        <v>.</v>
      </c>
      <c r="AP100" s="116"/>
      <c r="AQ100" s="1006" t="str">
        <f t="shared" si="56"/>
        <v>.</v>
      </c>
      <c r="AR100" s="1007" t="str">
        <f t="shared" si="47"/>
        <v>.</v>
      </c>
      <c r="AS100" s="1007" t="str">
        <f t="shared" si="48"/>
        <v>.</v>
      </c>
      <c r="AT100" s="1007" t="str">
        <f t="shared" si="49"/>
        <v>.</v>
      </c>
      <c r="AU100" s="1007" t="str">
        <f t="shared" si="50"/>
        <v>.</v>
      </c>
      <c r="AV100" s="1007" t="str">
        <f t="shared" si="51"/>
        <v>.</v>
      </c>
      <c r="AW100" s="990" t="str">
        <f t="shared" si="52"/>
        <v>.</v>
      </c>
      <c r="AX100" s="327"/>
      <c r="AY100" s="116"/>
      <c r="AZ100" s="101"/>
      <c r="BA100" s="101"/>
      <c r="BB100" s="101"/>
    </row>
    <row r="101" spans="1:54" s="189" customFormat="1" x14ac:dyDescent="0.2">
      <c r="A101" s="183"/>
      <c r="B101" s="325"/>
      <c r="C101" s="472" t="s">
        <v>159</v>
      </c>
      <c r="D101" s="473" t="str">
        <f>IF('WK2 - Notional General Income'!D145="","",'WK2 - Notional General Income'!D145)</f>
        <v/>
      </c>
      <c r="E101" s="837" t="str">
        <f>IF('WK2 - Notional General Income'!M145=".",".",'WK2 - Notional General Income'!M145/'WK2 - Notional General Income'!E145)</f>
        <v>.</v>
      </c>
      <c r="F101" s="837" t="str">
        <f>IF('WK3 - Notional GI Yr1 YIELD'!M145=".",".",'WK3 - Notional GI Yr1 YIELD'!M145/'WK3 - Notional GI Yr1 YIELD'!E145)</f>
        <v>.</v>
      </c>
      <c r="G101" s="874"/>
      <c r="H101" s="874"/>
      <c r="I101" s="874"/>
      <c r="J101" s="874"/>
      <c r="K101" s="874"/>
      <c r="L101" s="874"/>
      <c r="M101" s="333"/>
      <c r="N101" s="116"/>
      <c r="O101" s="1019">
        <f>'WK2 - Notional General Income'!$E145</f>
        <v>0</v>
      </c>
      <c r="P101" s="1020">
        <f>'WK3 - Notional GI Yr1 YIELD'!$E145</f>
        <v>0</v>
      </c>
      <c r="Q101" s="101"/>
      <c r="R101" s="325"/>
      <c r="S101" s="1003" t="str">
        <f t="shared" si="60"/>
        <v>.</v>
      </c>
      <c r="T101" s="1004" t="str">
        <f t="shared" si="61"/>
        <v>.</v>
      </c>
      <c r="U101" s="1004" t="str">
        <f t="shared" si="62"/>
        <v>.</v>
      </c>
      <c r="V101" s="1004" t="str">
        <f t="shared" si="62"/>
        <v>.</v>
      </c>
      <c r="W101" s="1004" t="str">
        <f t="shared" si="62"/>
        <v>.</v>
      </c>
      <c r="X101" s="1004" t="str">
        <f t="shared" si="62"/>
        <v>.</v>
      </c>
      <c r="Y101" s="1005" t="str">
        <f t="shared" si="62"/>
        <v>.</v>
      </c>
      <c r="Z101" s="116"/>
      <c r="AA101" s="1006" t="str">
        <f t="shared" si="55"/>
        <v>.</v>
      </c>
      <c r="AB101" s="1007" t="str">
        <f t="shared" si="41"/>
        <v>.</v>
      </c>
      <c r="AC101" s="1007" t="str">
        <f t="shared" si="42"/>
        <v>.</v>
      </c>
      <c r="AD101" s="1007" t="str">
        <f t="shared" si="43"/>
        <v>.</v>
      </c>
      <c r="AE101" s="1007" t="str">
        <f t="shared" si="44"/>
        <v>.</v>
      </c>
      <c r="AF101" s="1007" t="str">
        <f t="shared" si="45"/>
        <v>.</v>
      </c>
      <c r="AG101" s="990" t="str">
        <f t="shared" si="46"/>
        <v>.</v>
      </c>
      <c r="AH101" s="116"/>
      <c r="AI101" s="1003" t="str">
        <f>IF(S101=".",".",SUM($S101:S101))</f>
        <v>.</v>
      </c>
      <c r="AJ101" s="1004" t="str">
        <f>IF(T101=".",".",SUM($S101:T101))</f>
        <v>.</v>
      </c>
      <c r="AK101" s="1004" t="str">
        <f>IF(U101=".",".",SUM($S101:U101))</f>
        <v>.</v>
      </c>
      <c r="AL101" s="1004" t="str">
        <f>IF(V101=".",".",SUM($S101:V101))</f>
        <v>.</v>
      </c>
      <c r="AM101" s="1004" t="str">
        <f>IF(W101=".",".",SUM($S101:W101))</f>
        <v>.</v>
      </c>
      <c r="AN101" s="1004" t="str">
        <f>IF(X101=".",".",SUM($S101:X101))</f>
        <v>.</v>
      </c>
      <c r="AO101" s="1005" t="str">
        <f>IF(Y101=".",".",SUM($S101:Y101))</f>
        <v>.</v>
      </c>
      <c r="AP101" s="116"/>
      <c r="AQ101" s="1006" t="str">
        <f t="shared" si="56"/>
        <v>.</v>
      </c>
      <c r="AR101" s="1007" t="str">
        <f t="shared" si="47"/>
        <v>.</v>
      </c>
      <c r="AS101" s="1007" t="str">
        <f t="shared" si="48"/>
        <v>.</v>
      </c>
      <c r="AT101" s="1007" t="str">
        <f t="shared" si="49"/>
        <v>.</v>
      </c>
      <c r="AU101" s="1007" t="str">
        <f t="shared" si="50"/>
        <v>.</v>
      </c>
      <c r="AV101" s="1007" t="str">
        <f t="shared" si="51"/>
        <v>.</v>
      </c>
      <c r="AW101" s="990" t="str">
        <f t="shared" si="52"/>
        <v>.</v>
      </c>
      <c r="AX101" s="327"/>
      <c r="AY101" s="116"/>
      <c r="AZ101" s="101"/>
      <c r="BA101" s="101"/>
      <c r="BB101" s="101"/>
    </row>
    <row r="102" spans="1:54" s="189" customFormat="1" x14ac:dyDescent="0.2">
      <c r="A102" s="183"/>
      <c r="B102" s="325"/>
      <c r="C102" s="472" t="s">
        <v>159</v>
      </c>
      <c r="D102" s="473" t="str">
        <f>IF('WK2 - Notional General Income'!D146="","",'WK2 - Notional General Income'!D146)</f>
        <v/>
      </c>
      <c r="E102" s="837" t="str">
        <f>IF('WK2 - Notional General Income'!M146=".",".",'WK2 - Notional General Income'!M146/'WK2 - Notional General Income'!E146)</f>
        <v>.</v>
      </c>
      <c r="F102" s="837" t="str">
        <f>IF('WK3 - Notional GI Yr1 YIELD'!M146=".",".",'WK3 - Notional GI Yr1 YIELD'!M146/'WK3 - Notional GI Yr1 YIELD'!E146)</f>
        <v>.</v>
      </c>
      <c r="G102" s="874"/>
      <c r="H102" s="874"/>
      <c r="I102" s="874"/>
      <c r="J102" s="874"/>
      <c r="K102" s="874"/>
      <c r="L102" s="874"/>
      <c r="M102" s="333"/>
      <c r="N102" s="116"/>
      <c r="O102" s="1019">
        <f>'WK2 - Notional General Income'!$E146</f>
        <v>0</v>
      </c>
      <c r="P102" s="1020">
        <f>'WK3 - Notional GI Yr1 YIELD'!$E146</f>
        <v>0</v>
      </c>
      <c r="Q102" s="101"/>
      <c r="R102" s="325"/>
      <c r="S102" s="1003" t="str">
        <f t="shared" si="60"/>
        <v>.</v>
      </c>
      <c r="T102" s="1004" t="str">
        <f t="shared" si="61"/>
        <v>.</v>
      </c>
      <c r="U102" s="1004" t="str">
        <f t="shared" si="62"/>
        <v>.</v>
      </c>
      <c r="V102" s="1004" t="str">
        <f t="shared" si="62"/>
        <v>.</v>
      </c>
      <c r="W102" s="1004" t="str">
        <f t="shared" si="62"/>
        <v>.</v>
      </c>
      <c r="X102" s="1004" t="str">
        <f t="shared" si="62"/>
        <v>.</v>
      </c>
      <c r="Y102" s="1005" t="str">
        <f t="shared" si="62"/>
        <v>.</v>
      </c>
      <c r="Z102" s="116"/>
      <c r="AA102" s="1006" t="str">
        <f t="shared" si="55"/>
        <v>.</v>
      </c>
      <c r="AB102" s="1007" t="str">
        <f t="shared" si="41"/>
        <v>.</v>
      </c>
      <c r="AC102" s="1007" t="str">
        <f t="shared" si="42"/>
        <v>.</v>
      </c>
      <c r="AD102" s="1007" t="str">
        <f t="shared" si="43"/>
        <v>.</v>
      </c>
      <c r="AE102" s="1007" t="str">
        <f t="shared" si="44"/>
        <v>.</v>
      </c>
      <c r="AF102" s="1007" t="str">
        <f t="shared" si="45"/>
        <v>.</v>
      </c>
      <c r="AG102" s="990" t="str">
        <f t="shared" si="46"/>
        <v>.</v>
      </c>
      <c r="AH102" s="116"/>
      <c r="AI102" s="1003" t="str">
        <f>IF(S102=".",".",SUM($S102:S102))</f>
        <v>.</v>
      </c>
      <c r="AJ102" s="1004" t="str">
        <f>IF(T102=".",".",SUM($S102:T102))</f>
        <v>.</v>
      </c>
      <c r="AK102" s="1004" t="str">
        <f>IF(U102=".",".",SUM($S102:U102))</f>
        <v>.</v>
      </c>
      <c r="AL102" s="1004" t="str">
        <f>IF(V102=".",".",SUM($S102:V102))</f>
        <v>.</v>
      </c>
      <c r="AM102" s="1004" t="str">
        <f>IF(W102=".",".",SUM($S102:W102))</f>
        <v>.</v>
      </c>
      <c r="AN102" s="1004" t="str">
        <f>IF(X102=".",".",SUM($S102:X102))</f>
        <v>.</v>
      </c>
      <c r="AO102" s="1005" t="str">
        <f>IF(Y102=".",".",SUM($S102:Y102))</f>
        <v>.</v>
      </c>
      <c r="AP102" s="116"/>
      <c r="AQ102" s="1006" t="str">
        <f t="shared" si="56"/>
        <v>.</v>
      </c>
      <c r="AR102" s="1007" t="str">
        <f t="shared" si="47"/>
        <v>.</v>
      </c>
      <c r="AS102" s="1007" t="str">
        <f t="shared" si="48"/>
        <v>.</v>
      </c>
      <c r="AT102" s="1007" t="str">
        <f t="shared" si="49"/>
        <v>.</v>
      </c>
      <c r="AU102" s="1007" t="str">
        <f t="shared" si="50"/>
        <v>.</v>
      </c>
      <c r="AV102" s="1007" t="str">
        <f t="shared" si="51"/>
        <v>.</v>
      </c>
      <c r="AW102" s="990" t="str">
        <f t="shared" si="52"/>
        <v>.</v>
      </c>
      <c r="AX102" s="327"/>
      <c r="AY102" s="116"/>
      <c r="AZ102" s="101"/>
      <c r="BA102" s="101"/>
      <c r="BB102" s="101"/>
    </row>
    <row r="103" spans="1:54" s="189" customFormat="1" x14ac:dyDescent="0.2">
      <c r="A103" s="183"/>
      <c r="B103" s="325"/>
      <c r="C103" s="472" t="s">
        <v>159</v>
      </c>
      <c r="D103" s="473" t="str">
        <f>IF('WK2 - Notional General Income'!D147="","",'WK2 - Notional General Income'!D147)</f>
        <v/>
      </c>
      <c r="E103" s="837" t="str">
        <f>IF('WK2 - Notional General Income'!M147=".",".",'WK2 - Notional General Income'!M147/'WK2 - Notional General Income'!E147)</f>
        <v>.</v>
      </c>
      <c r="F103" s="837" t="str">
        <f>IF('WK3 - Notional GI Yr1 YIELD'!M147=".",".",'WK3 - Notional GI Yr1 YIELD'!M147/'WK3 - Notional GI Yr1 YIELD'!E147)</f>
        <v>.</v>
      </c>
      <c r="G103" s="874"/>
      <c r="H103" s="874"/>
      <c r="I103" s="874"/>
      <c r="J103" s="874"/>
      <c r="K103" s="874"/>
      <c r="L103" s="874"/>
      <c r="M103" s="333"/>
      <c r="N103" s="116"/>
      <c r="O103" s="1019">
        <f>'WK2 - Notional General Income'!$E147</f>
        <v>0</v>
      </c>
      <c r="P103" s="1020">
        <f>'WK3 - Notional GI Yr1 YIELD'!$E147</f>
        <v>0</v>
      </c>
      <c r="Q103" s="101"/>
      <c r="R103" s="325"/>
      <c r="S103" s="1003" t="str">
        <f t="shared" si="60"/>
        <v>.</v>
      </c>
      <c r="T103" s="1004" t="str">
        <f t="shared" si="61"/>
        <v>.</v>
      </c>
      <c r="U103" s="1004" t="str">
        <f t="shared" si="62"/>
        <v>.</v>
      </c>
      <c r="V103" s="1004" t="str">
        <f t="shared" si="62"/>
        <v>.</v>
      </c>
      <c r="W103" s="1004" t="str">
        <f t="shared" si="62"/>
        <v>.</v>
      </c>
      <c r="X103" s="1004" t="str">
        <f t="shared" si="62"/>
        <v>.</v>
      </c>
      <c r="Y103" s="1005" t="str">
        <f t="shared" si="62"/>
        <v>.</v>
      </c>
      <c r="Z103" s="116"/>
      <c r="AA103" s="1006" t="str">
        <f t="shared" si="55"/>
        <v>.</v>
      </c>
      <c r="AB103" s="1007" t="str">
        <f t="shared" si="41"/>
        <v>.</v>
      </c>
      <c r="AC103" s="1007" t="str">
        <f t="shared" si="42"/>
        <v>.</v>
      </c>
      <c r="AD103" s="1007" t="str">
        <f t="shared" si="43"/>
        <v>.</v>
      </c>
      <c r="AE103" s="1007" t="str">
        <f t="shared" si="44"/>
        <v>.</v>
      </c>
      <c r="AF103" s="1007" t="str">
        <f t="shared" si="45"/>
        <v>.</v>
      </c>
      <c r="AG103" s="990" t="str">
        <f t="shared" si="46"/>
        <v>.</v>
      </c>
      <c r="AH103" s="116"/>
      <c r="AI103" s="1003" t="str">
        <f>IF(S103=".",".",SUM($S103:S103))</f>
        <v>.</v>
      </c>
      <c r="AJ103" s="1004" t="str">
        <f>IF(T103=".",".",SUM($S103:T103))</f>
        <v>.</v>
      </c>
      <c r="AK103" s="1004" t="str">
        <f>IF(U103=".",".",SUM($S103:U103))</f>
        <v>.</v>
      </c>
      <c r="AL103" s="1004" t="str">
        <f>IF(V103=".",".",SUM($S103:V103))</f>
        <v>.</v>
      </c>
      <c r="AM103" s="1004" t="str">
        <f>IF(W103=".",".",SUM($S103:W103))</f>
        <v>.</v>
      </c>
      <c r="AN103" s="1004" t="str">
        <f>IF(X103=".",".",SUM($S103:X103))</f>
        <v>.</v>
      </c>
      <c r="AO103" s="1005" t="str">
        <f>IF(Y103=".",".",SUM($S103:Y103))</f>
        <v>.</v>
      </c>
      <c r="AP103" s="116"/>
      <c r="AQ103" s="1006" t="str">
        <f t="shared" si="56"/>
        <v>.</v>
      </c>
      <c r="AR103" s="1007" t="str">
        <f t="shared" si="47"/>
        <v>.</v>
      </c>
      <c r="AS103" s="1007" t="str">
        <f t="shared" si="48"/>
        <v>.</v>
      </c>
      <c r="AT103" s="1007" t="str">
        <f t="shared" si="49"/>
        <v>.</v>
      </c>
      <c r="AU103" s="1007" t="str">
        <f t="shared" si="50"/>
        <v>.</v>
      </c>
      <c r="AV103" s="1007" t="str">
        <f t="shared" si="51"/>
        <v>.</v>
      </c>
      <c r="AW103" s="990" t="str">
        <f t="shared" si="52"/>
        <v>.</v>
      </c>
      <c r="AX103" s="327"/>
      <c r="AY103" s="116"/>
      <c r="AZ103" s="101"/>
      <c r="BA103" s="101"/>
      <c r="BB103" s="101"/>
    </row>
    <row r="104" spans="1:54" s="189" customFormat="1" x14ac:dyDescent="0.2">
      <c r="A104" s="183"/>
      <c r="B104" s="325"/>
      <c r="C104" s="472" t="s">
        <v>159</v>
      </c>
      <c r="D104" s="473" t="str">
        <f>IF('WK2 - Notional General Income'!D148="","",'WK2 - Notional General Income'!D148)</f>
        <v/>
      </c>
      <c r="E104" s="837" t="str">
        <f>IF('WK2 - Notional General Income'!M148=".",".",'WK2 - Notional General Income'!M148/'WK2 - Notional General Income'!E148)</f>
        <v>.</v>
      </c>
      <c r="F104" s="837" t="str">
        <f>IF('WK3 - Notional GI Yr1 YIELD'!M148=".",".",'WK3 - Notional GI Yr1 YIELD'!M148/'WK3 - Notional GI Yr1 YIELD'!E148)</f>
        <v>.</v>
      </c>
      <c r="G104" s="874"/>
      <c r="H104" s="874"/>
      <c r="I104" s="874"/>
      <c r="J104" s="874"/>
      <c r="K104" s="874"/>
      <c r="L104" s="874"/>
      <c r="M104" s="333"/>
      <c r="N104" s="116"/>
      <c r="O104" s="1019">
        <f>'WK2 - Notional General Income'!$E148</f>
        <v>0</v>
      </c>
      <c r="P104" s="1020">
        <f>'WK3 - Notional GI Yr1 YIELD'!$E148</f>
        <v>0</v>
      </c>
      <c r="Q104" s="101"/>
      <c r="R104" s="325"/>
      <c r="S104" s="1003" t="str">
        <f t="shared" si="60"/>
        <v>.</v>
      </c>
      <c r="T104" s="1004" t="str">
        <f t="shared" si="61"/>
        <v>.</v>
      </c>
      <c r="U104" s="1004" t="str">
        <f t="shared" si="62"/>
        <v>.</v>
      </c>
      <c r="V104" s="1004" t="str">
        <f t="shared" si="62"/>
        <v>.</v>
      </c>
      <c r="W104" s="1004" t="str">
        <f t="shared" si="62"/>
        <v>.</v>
      </c>
      <c r="X104" s="1004" t="str">
        <f t="shared" si="62"/>
        <v>.</v>
      </c>
      <c r="Y104" s="1005" t="str">
        <f t="shared" si="62"/>
        <v>.</v>
      </c>
      <c r="Z104" s="116"/>
      <c r="AA104" s="1006" t="str">
        <f t="shared" si="55"/>
        <v>.</v>
      </c>
      <c r="AB104" s="1007" t="str">
        <f t="shared" si="41"/>
        <v>.</v>
      </c>
      <c r="AC104" s="1007" t="str">
        <f t="shared" si="42"/>
        <v>.</v>
      </c>
      <c r="AD104" s="1007" t="str">
        <f t="shared" si="43"/>
        <v>.</v>
      </c>
      <c r="AE104" s="1007" t="str">
        <f t="shared" si="44"/>
        <v>.</v>
      </c>
      <c r="AF104" s="1007" t="str">
        <f t="shared" si="45"/>
        <v>.</v>
      </c>
      <c r="AG104" s="990" t="str">
        <f t="shared" si="46"/>
        <v>.</v>
      </c>
      <c r="AH104" s="116"/>
      <c r="AI104" s="1003" t="str">
        <f>IF(S104=".",".",SUM($S104:S104))</f>
        <v>.</v>
      </c>
      <c r="AJ104" s="1004" t="str">
        <f>IF(T104=".",".",SUM($S104:T104))</f>
        <v>.</v>
      </c>
      <c r="AK104" s="1004" t="str">
        <f>IF(U104=".",".",SUM($S104:U104))</f>
        <v>.</v>
      </c>
      <c r="AL104" s="1004" t="str">
        <f>IF(V104=".",".",SUM($S104:V104))</f>
        <v>.</v>
      </c>
      <c r="AM104" s="1004" t="str">
        <f>IF(W104=".",".",SUM($S104:W104))</f>
        <v>.</v>
      </c>
      <c r="AN104" s="1004" t="str">
        <f>IF(X104=".",".",SUM($S104:X104))</f>
        <v>.</v>
      </c>
      <c r="AO104" s="1005" t="str">
        <f>IF(Y104=".",".",SUM($S104:Y104))</f>
        <v>.</v>
      </c>
      <c r="AP104" s="116"/>
      <c r="AQ104" s="1006" t="str">
        <f t="shared" si="56"/>
        <v>.</v>
      </c>
      <c r="AR104" s="1007" t="str">
        <f t="shared" si="47"/>
        <v>.</v>
      </c>
      <c r="AS104" s="1007" t="str">
        <f t="shared" si="48"/>
        <v>.</v>
      </c>
      <c r="AT104" s="1007" t="str">
        <f t="shared" si="49"/>
        <v>.</v>
      </c>
      <c r="AU104" s="1007" t="str">
        <f t="shared" si="50"/>
        <v>.</v>
      </c>
      <c r="AV104" s="1007" t="str">
        <f t="shared" si="51"/>
        <v>.</v>
      </c>
      <c r="AW104" s="990" t="str">
        <f t="shared" si="52"/>
        <v>.</v>
      </c>
      <c r="AX104" s="327"/>
      <c r="AY104" s="116"/>
      <c r="AZ104" s="101"/>
      <c r="BA104" s="101"/>
      <c r="BB104" s="101"/>
    </row>
    <row r="105" spans="1:54" s="189" customFormat="1" x14ac:dyDescent="0.2">
      <c r="A105" s="183"/>
      <c r="B105" s="325"/>
      <c r="C105" s="472" t="s">
        <v>159</v>
      </c>
      <c r="D105" s="473" t="str">
        <f>IF('WK2 - Notional General Income'!D149="","",'WK2 - Notional General Income'!D149)</f>
        <v/>
      </c>
      <c r="E105" s="837" t="str">
        <f>IF('WK2 - Notional General Income'!M149=".",".",'WK2 - Notional General Income'!M149/'WK2 - Notional General Income'!E149)</f>
        <v>.</v>
      </c>
      <c r="F105" s="837" t="str">
        <f>IF('WK3 - Notional GI Yr1 YIELD'!M149=".",".",'WK3 - Notional GI Yr1 YIELD'!M149/'WK3 - Notional GI Yr1 YIELD'!E149)</f>
        <v>.</v>
      </c>
      <c r="G105" s="874"/>
      <c r="H105" s="874"/>
      <c r="I105" s="874"/>
      <c r="J105" s="874"/>
      <c r="K105" s="874"/>
      <c r="L105" s="874"/>
      <c r="M105" s="333"/>
      <c r="N105" s="116"/>
      <c r="O105" s="1019">
        <f>'WK2 - Notional General Income'!$E149</f>
        <v>0</v>
      </c>
      <c r="P105" s="1020">
        <f>'WK3 - Notional GI Yr1 YIELD'!$E149</f>
        <v>0</v>
      </c>
      <c r="Q105" s="101"/>
      <c r="R105" s="325"/>
      <c r="S105" s="1003" t="str">
        <f t="shared" si="60"/>
        <v>.</v>
      </c>
      <c r="T105" s="1004" t="str">
        <f t="shared" si="61"/>
        <v>.</v>
      </c>
      <c r="U105" s="1004" t="str">
        <f t="shared" si="62"/>
        <v>.</v>
      </c>
      <c r="V105" s="1004" t="str">
        <f t="shared" si="62"/>
        <v>.</v>
      </c>
      <c r="W105" s="1004" t="str">
        <f t="shared" si="62"/>
        <v>.</v>
      </c>
      <c r="X105" s="1004" t="str">
        <f t="shared" si="62"/>
        <v>.</v>
      </c>
      <c r="Y105" s="1005" t="str">
        <f t="shared" si="62"/>
        <v>.</v>
      </c>
      <c r="Z105" s="116"/>
      <c r="AA105" s="1006" t="str">
        <f t="shared" si="55"/>
        <v>.</v>
      </c>
      <c r="AB105" s="1007" t="str">
        <f t="shared" si="41"/>
        <v>.</v>
      </c>
      <c r="AC105" s="1007" t="str">
        <f t="shared" si="42"/>
        <v>.</v>
      </c>
      <c r="AD105" s="1007" t="str">
        <f t="shared" si="43"/>
        <v>.</v>
      </c>
      <c r="AE105" s="1007" t="str">
        <f t="shared" si="44"/>
        <v>.</v>
      </c>
      <c r="AF105" s="1007" t="str">
        <f t="shared" si="45"/>
        <v>.</v>
      </c>
      <c r="AG105" s="990" t="str">
        <f t="shared" si="46"/>
        <v>.</v>
      </c>
      <c r="AH105" s="116"/>
      <c r="AI105" s="1003" t="str">
        <f>IF(S105=".",".",SUM($S105:S105))</f>
        <v>.</v>
      </c>
      <c r="AJ105" s="1004" t="str">
        <f>IF(T105=".",".",SUM($S105:T105))</f>
        <v>.</v>
      </c>
      <c r="AK105" s="1004" t="str">
        <f>IF(U105=".",".",SUM($S105:U105))</f>
        <v>.</v>
      </c>
      <c r="AL105" s="1004" t="str">
        <f>IF(V105=".",".",SUM($S105:V105))</f>
        <v>.</v>
      </c>
      <c r="AM105" s="1004" t="str">
        <f>IF(W105=".",".",SUM($S105:W105))</f>
        <v>.</v>
      </c>
      <c r="AN105" s="1004" t="str">
        <f>IF(X105=".",".",SUM($S105:X105))</f>
        <v>.</v>
      </c>
      <c r="AO105" s="1005" t="str">
        <f>IF(Y105=".",".",SUM($S105:Y105))</f>
        <v>.</v>
      </c>
      <c r="AP105" s="116"/>
      <c r="AQ105" s="1006" t="str">
        <f t="shared" si="56"/>
        <v>.</v>
      </c>
      <c r="AR105" s="1007" t="str">
        <f t="shared" si="47"/>
        <v>.</v>
      </c>
      <c r="AS105" s="1007" t="str">
        <f t="shared" si="48"/>
        <v>.</v>
      </c>
      <c r="AT105" s="1007" t="str">
        <f t="shared" si="49"/>
        <v>.</v>
      </c>
      <c r="AU105" s="1007" t="str">
        <f t="shared" si="50"/>
        <v>.</v>
      </c>
      <c r="AV105" s="1007" t="str">
        <f t="shared" si="51"/>
        <v>.</v>
      </c>
      <c r="AW105" s="990" t="str">
        <f t="shared" si="52"/>
        <v>.</v>
      </c>
      <c r="AX105" s="327"/>
      <c r="AY105" s="116"/>
      <c r="AZ105" s="101"/>
      <c r="BA105" s="101"/>
      <c r="BB105" s="101"/>
    </row>
    <row r="106" spans="1:54" s="189" customFormat="1" x14ac:dyDescent="0.2">
      <c r="A106" s="183"/>
      <c r="B106" s="325"/>
      <c r="C106" s="472" t="s">
        <v>159</v>
      </c>
      <c r="D106" s="473" t="str">
        <f>IF('WK2 - Notional General Income'!D150="","",'WK2 - Notional General Income'!D150)</f>
        <v/>
      </c>
      <c r="E106" s="837" t="str">
        <f>IF('WK2 - Notional General Income'!M150=".",".",'WK2 - Notional General Income'!M150/'WK2 - Notional General Income'!E150)</f>
        <v>.</v>
      </c>
      <c r="F106" s="837" t="str">
        <f>IF('WK3 - Notional GI Yr1 YIELD'!M150=".",".",'WK3 - Notional GI Yr1 YIELD'!M150/'WK3 - Notional GI Yr1 YIELD'!E150)</f>
        <v>.</v>
      </c>
      <c r="G106" s="874"/>
      <c r="H106" s="874"/>
      <c r="I106" s="874"/>
      <c r="J106" s="874"/>
      <c r="K106" s="874"/>
      <c r="L106" s="874"/>
      <c r="M106" s="333"/>
      <c r="N106" s="116"/>
      <c r="O106" s="1019">
        <f>'WK2 - Notional General Income'!$E150</f>
        <v>0</v>
      </c>
      <c r="P106" s="1020">
        <f>'WK3 - Notional GI Yr1 YIELD'!$E150</f>
        <v>0</v>
      </c>
      <c r="Q106" s="101"/>
      <c r="R106" s="325"/>
      <c r="S106" s="1003" t="str">
        <f t="shared" si="60"/>
        <v>.</v>
      </c>
      <c r="T106" s="1004" t="str">
        <f t="shared" si="61"/>
        <v>.</v>
      </c>
      <c r="U106" s="1004" t="str">
        <f t="shared" si="62"/>
        <v>.</v>
      </c>
      <c r="V106" s="1004" t="str">
        <f t="shared" si="62"/>
        <v>.</v>
      </c>
      <c r="W106" s="1004" t="str">
        <f t="shared" si="62"/>
        <v>.</v>
      </c>
      <c r="X106" s="1004" t="str">
        <f t="shared" si="62"/>
        <v>.</v>
      </c>
      <c r="Y106" s="1005" t="str">
        <f t="shared" si="62"/>
        <v>.</v>
      </c>
      <c r="Z106" s="116"/>
      <c r="AA106" s="1006" t="str">
        <f t="shared" si="55"/>
        <v>.</v>
      </c>
      <c r="AB106" s="1007" t="str">
        <f t="shared" si="41"/>
        <v>.</v>
      </c>
      <c r="AC106" s="1007" t="str">
        <f t="shared" si="42"/>
        <v>.</v>
      </c>
      <c r="AD106" s="1007" t="str">
        <f t="shared" si="43"/>
        <v>.</v>
      </c>
      <c r="AE106" s="1007" t="str">
        <f t="shared" si="44"/>
        <v>.</v>
      </c>
      <c r="AF106" s="1007" t="str">
        <f t="shared" si="45"/>
        <v>.</v>
      </c>
      <c r="AG106" s="990" t="str">
        <f t="shared" si="46"/>
        <v>.</v>
      </c>
      <c r="AH106" s="116"/>
      <c r="AI106" s="1003" t="str">
        <f>IF(S106=".",".",SUM($S106:S106))</f>
        <v>.</v>
      </c>
      <c r="AJ106" s="1004" t="str">
        <f>IF(T106=".",".",SUM($S106:T106))</f>
        <v>.</v>
      </c>
      <c r="AK106" s="1004" t="str">
        <f>IF(U106=".",".",SUM($S106:U106))</f>
        <v>.</v>
      </c>
      <c r="AL106" s="1004" t="str">
        <f>IF(V106=".",".",SUM($S106:V106))</f>
        <v>.</v>
      </c>
      <c r="AM106" s="1004" t="str">
        <f>IF(W106=".",".",SUM($S106:W106))</f>
        <v>.</v>
      </c>
      <c r="AN106" s="1004" t="str">
        <f>IF(X106=".",".",SUM($S106:X106))</f>
        <v>.</v>
      </c>
      <c r="AO106" s="1005" t="str">
        <f>IF(Y106=".",".",SUM($S106:Y106))</f>
        <v>.</v>
      </c>
      <c r="AP106" s="116"/>
      <c r="AQ106" s="1006" t="str">
        <f t="shared" si="56"/>
        <v>.</v>
      </c>
      <c r="AR106" s="1007" t="str">
        <f t="shared" si="47"/>
        <v>.</v>
      </c>
      <c r="AS106" s="1007" t="str">
        <f t="shared" si="48"/>
        <v>.</v>
      </c>
      <c r="AT106" s="1007" t="str">
        <f t="shared" si="49"/>
        <v>.</v>
      </c>
      <c r="AU106" s="1007" t="str">
        <f t="shared" si="50"/>
        <v>.</v>
      </c>
      <c r="AV106" s="1007" t="str">
        <f t="shared" si="51"/>
        <v>.</v>
      </c>
      <c r="AW106" s="990" t="str">
        <f t="shared" si="52"/>
        <v>.</v>
      </c>
      <c r="AX106" s="327"/>
      <c r="AY106" s="116"/>
      <c r="AZ106" s="101"/>
      <c r="BA106" s="101"/>
      <c r="BB106" s="101"/>
    </row>
    <row r="107" spans="1:54" s="189" customFormat="1" x14ac:dyDescent="0.2">
      <c r="A107" s="183"/>
      <c r="B107" s="325"/>
      <c r="C107" s="472" t="s">
        <v>159</v>
      </c>
      <c r="D107" s="473" t="str">
        <f>IF('WK2 - Notional General Income'!D151="","",'WK2 - Notional General Income'!D151)</f>
        <v/>
      </c>
      <c r="E107" s="837" t="str">
        <f>IF('WK2 - Notional General Income'!M151=".",".",'WK2 - Notional General Income'!M151/'WK2 - Notional General Income'!E151)</f>
        <v>.</v>
      </c>
      <c r="F107" s="837" t="str">
        <f>IF('WK3 - Notional GI Yr1 YIELD'!M151=".",".",'WK3 - Notional GI Yr1 YIELD'!M151/'WK3 - Notional GI Yr1 YIELD'!E151)</f>
        <v>.</v>
      </c>
      <c r="G107" s="874"/>
      <c r="H107" s="874"/>
      <c r="I107" s="874"/>
      <c r="J107" s="874"/>
      <c r="K107" s="874"/>
      <c r="L107" s="874"/>
      <c r="M107" s="333"/>
      <c r="N107" s="116"/>
      <c r="O107" s="1019">
        <f>'WK2 - Notional General Income'!$E151</f>
        <v>0</v>
      </c>
      <c r="P107" s="1020">
        <f>'WK3 - Notional GI Yr1 YIELD'!$E151</f>
        <v>0</v>
      </c>
      <c r="Q107" s="101"/>
      <c r="R107" s="325"/>
      <c r="S107" s="1003" t="str">
        <f t="shared" si="60"/>
        <v>.</v>
      </c>
      <c r="T107" s="1004" t="str">
        <f t="shared" si="61"/>
        <v>.</v>
      </c>
      <c r="U107" s="1004" t="str">
        <f t="shared" si="62"/>
        <v>.</v>
      </c>
      <c r="V107" s="1004" t="str">
        <f t="shared" si="62"/>
        <v>.</v>
      </c>
      <c r="W107" s="1004" t="str">
        <f t="shared" si="62"/>
        <v>.</v>
      </c>
      <c r="X107" s="1004" t="str">
        <f t="shared" si="62"/>
        <v>.</v>
      </c>
      <c r="Y107" s="1005" t="str">
        <f t="shared" si="62"/>
        <v>.</v>
      </c>
      <c r="Z107" s="116"/>
      <c r="AA107" s="1006" t="str">
        <f t="shared" si="55"/>
        <v>.</v>
      </c>
      <c r="AB107" s="1007" t="str">
        <f t="shared" si="41"/>
        <v>.</v>
      </c>
      <c r="AC107" s="1007" t="str">
        <f t="shared" si="42"/>
        <v>.</v>
      </c>
      <c r="AD107" s="1007" t="str">
        <f t="shared" si="43"/>
        <v>.</v>
      </c>
      <c r="AE107" s="1007" t="str">
        <f t="shared" si="44"/>
        <v>.</v>
      </c>
      <c r="AF107" s="1007" t="str">
        <f t="shared" si="45"/>
        <v>.</v>
      </c>
      <c r="AG107" s="990" t="str">
        <f t="shared" si="46"/>
        <v>.</v>
      </c>
      <c r="AH107" s="116"/>
      <c r="AI107" s="1003" t="str">
        <f>IF(S107=".",".",SUM($S107:S107))</f>
        <v>.</v>
      </c>
      <c r="AJ107" s="1004" t="str">
        <f>IF(T107=".",".",SUM($S107:T107))</f>
        <v>.</v>
      </c>
      <c r="AK107" s="1004" t="str">
        <f>IF(U107=".",".",SUM($S107:U107))</f>
        <v>.</v>
      </c>
      <c r="AL107" s="1004" t="str">
        <f>IF(V107=".",".",SUM($S107:V107))</f>
        <v>.</v>
      </c>
      <c r="AM107" s="1004" t="str">
        <f>IF(W107=".",".",SUM($S107:W107))</f>
        <v>.</v>
      </c>
      <c r="AN107" s="1004" t="str">
        <f>IF(X107=".",".",SUM($S107:X107))</f>
        <v>.</v>
      </c>
      <c r="AO107" s="1005" t="str">
        <f>IF(Y107=".",".",SUM($S107:Y107))</f>
        <v>.</v>
      </c>
      <c r="AP107" s="116"/>
      <c r="AQ107" s="1006" t="str">
        <f t="shared" si="56"/>
        <v>.</v>
      </c>
      <c r="AR107" s="1007" t="str">
        <f t="shared" si="47"/>
        <v>.</v>
      </c>
      <c r="AS107" s="1007" t="str">
        <f t="shared" si="48"/>
        <v>.</v>
      </c>
      <c r="AT107" s="1007" t="str">
        <f t="shared" si="49"/>
        <v>.</v>
      </c>
      <c r="AU107" s="1007" t="str">
        <f t="shared" si="50"/>
        <v>.</v>
      </c>
      <c r="AV107" s="1007" t="str">
        <f t="shared" si="51"/>
        <v>.</v>
      </c>
      <c r="AW107" s="990" t="str">
        <f t="shared" si="52"/>
        <v>.</v>
      </c>
      <c r="AX107" s="327"/>
      <c r="AY107" s="116"/>
      <c r="AZ107" s="101"/>
      <c r="BA107" s="101"/>
      <c r="BB107" s="101"/>
    </row>
    <row r="108" spans="1:54" s="189" customFormat="1" x14ac:dyDescent="0.2">
      <c r="A108" s="183"/>
      <c r="B108" s="325"/>
      <c r="C108" s="472" t="s">
        <v>159</v>
      </c>
      <c r="D108" s="473" t="str">
        <f>IF('WK2 - Notional General Income'!D152="","",'WK2 - Notional General Income'!D152)</f>
        <v/>
      </c>
      <c r="E108" s="837" t="str">
        <f>IF('WK2 - Notional General Income'!M152=".",".",'WK2 - Notional General Income'!M152/'WK2 - Notional General Income'!E152)</f>
        <v>.</v>
      </c>
      <c r="F108" s="837" t="str">
        <f>IF('WK3 - Notional GI Yr1 YIELD'!M152=".",".",'WK3 - Notional GI Yr1 YIELD'!M152/'WK3 - Notional GI Yr1 YIELD'!E152)</f>
        <v>.</v>
      </c>
      <c r="G108" s="874"/>
      <c r="H108" s="874"/>
      <c r="I108" s="874"/>
      <c r="J108" s="874"/>
      <c r="K108" s="874"/>
      <c r="L108" s="874"/>
      <c r="M108" s="333"/>
      <c r="N108" s="116"/>
      <c r="O108" s="1019">
        <f>'WK2 - Notional General Income'!$E152</f>
        <v>0</v>
      </c>
      <c r="P108" s="1020">
        <f>'WK3 - Notional GI Yr1 YIELD'!$E152</f>
        <v>0</v>
      </c>
      <c r="Q108" s="101"/>
      <c r="R108" s="325"/>
      <c r="S108" s="1003" t="str">
        <f t="shared" si="60"/>
        <v>.</v>
      </c>
      <c r="T108" s="1004" t="str">
        <f t="shared" si="61"/>
        <v>.</v>
      </c>
      <c r="U108" s="1004" t="str">
        <f t="shared" si="62"/>
        <v>.</v>
      </c>
      <c r="V108" s="1004" t="str">
        <f t="shared" si="62"/>
        <v>.</v>
      </c>
      <c r="W108" s="1004" t="str">
        <f t="shared" si="62"/>
        <v>.</v>
      </c>
      <c r="X108" s="1004" t="str">
        <f t="shared" si="62"/>
        <v>.</v>
      </c>
      <c r="Y108" s="1005" t="str">
        <f t="shared" si="62"/>
        <v>.</v>
      </c>
      <c r="Z108" s="116"/>
      <c r="AA108" s="1006" t="str">
        <f t="shared" si="55"/>
        <v>.</v>
      </c>
      <c r="AB108" s="1007" t="str">
        <f t="shared" si="41"/>
        <v>.</v>
      </c>
      <c r="AC108" s="1007" t="str">
        <f t="shared" si="42"/>
        <v>.</v>
      </c>
      <c r="AD108" s="1007" t="str">
        <f t="shared" si="43"/>
        <v>.</v>
      </c>
      <c r="AE108" s="1007" t="str">
        <f t="shared" si="44"/>
        <v>.</v>
      </c>
      <c r="AF108" s="1007" t="str">
        <f t="shared" si="45"/>
        <v>.</v>
      </c>
      <c r="AG108" s="990" t="str">
        <f t="shared" si="46"/>
        <v>.</v>
      </c>
      <c r="AH108" s="116"/>
      <c r="AI108" s="1003" t="str">
        <f>IF(S108=".",".",SUM($S108:S108))</f>
        <v>.</v>
      </c>
      <c r="AJ108" s="1004" t="str">
        <f>IF(T108=".",".",SUM($S108:T108))</f>
        <v>.</v>
      </c>
      <c r="AK108" s="1004" t="str">
        <f>IF(U108=".",".",SUM($S108:U108))</f>
        <v>.</v>
      </c>
      <c r="AL108" s="1004" t="str">
        <f>IF(V108=".",".",SUM($S108:V108))</f>
        <v>.</v>
      </c>
      <c r="AM108" s="1004" t="str">
        <f>IF(W108=".",".",SUM($S108:W108))</f>
        <v>.</v>
      </c>
      <c r="AN108" s="1004" t="str">
        <f>IF(X108=".",".",SUM($S108:X108))</f>
        <v>.</v>
      </c>
      <c r="AO108" s="1005" t="str">
        <f>IF(Y108=".",".",SUM($S108:Y108))</f>
        <v>.</v>
      </c>
      <c r="AP108" s="116"/>
      <c r="AQ108" s="1006" t="str">
        <f t="shared" si="56"/>
        <v>.</v>
      </c>
      <c r="AR108" s="1007" t="str">
        <f t="shared" si="47"/>
        <v>.</v>
      </c>
      <c r="AS108" s="1007" t="str">
        <f t="shared" si="48"/>
        <v>.</v>
      </c>
      <c r="AT108" s="1007" t="str">
        <f t="shared" si="49"/>
        <v>.</v>
      </c>
      <c r="AU108" s="1007" t="str">
        <f t="shared" si="50"/>
        <v>.</v>
      </c>
      <c r="AV108" s="1007" t="str">
        <f t="shared" si="51"/>
        <v>.</v>
      </c>
      <c r="AW108" s="990" t="str">
        <f t="shared" si="52"/>
        <v>.</v>
      </c>
      <c r="AX108" s="327"/>
      <c r="AY108" s="116"/>
      <c r="AZ108" s="101"/>
      <c r="BA108" s="101"/>
      <c r="BB108" s="101"/>
    </row>
    <row r="109" spans="1:54" s="189" customFormat="1" x14ac:dyDescent="0.2">
      <c r="A109" s="183"/>
      <c r="B109" s="325"/>
      <c r="C109" s="472" t="s">
        <v>159</v>
      </c>
      <c r="D109" s="473" t="str">
        <f>IF('WK2 - Notional General Income'!D153="","",'WK2 - Notional General Income'!D153)</f>
        <v/>
      </c>
      <c r="E109" s="837" t="str">
        <f>IF('WK2 - Notional General Income'!M153=".",".",'WK2 - Notional General Income'!M153/'WK2 - Notional General Income'!E153)</f>
        <v>.</v>
      </c>
      <c r="F109" s="837" t="str">
        <f>IF('WK3 - Notional GI Yr1 YIELD'!M153=".",".",'WK3 - Notional GI Yr1 YIELD'!M153/'WK3 - Notional GI Yr1 YIELD'!E153)</f>
        <v>.</v>
      </c>
      <c r="G109" s="874"/>
      <c r="H109" s="874"/>
      <c r="I109" s="874"/>
      <c r="J109" s="874"/>
      <c r="K109" s="874"/>
      <c r="L109" s="874"/>
      <c r="M109" s="333"/>
      <c r="N109" s="116"/>
      <c r="O109" s="1019">
        <f>'WK2 - Notional General Income'!$E153</f>
        <v>0</v>
      </c>
      <c r="P109" s="1020">
        <f>'WK3 - Notional GI Yr1 YIELD'!$E153</f>
        <v>0</v>
      </c>
      <c r="Q109" s="101"/>
      <c r="R109" s="325"/>
      <c r="S109" s="1003" t="str">
        <f t="shared" si="60"/>
        <v>.</v>
      </c>
      <c r="T109" s="1004" t="str">
        <f t="shared" si="61"/>
        <v>.</v>
      </c>
      <c r="U109" s="1004" t="str">
        <f t="shared" si="62"/>
        <v>.</v>
      </c>
      <c r="V109" s="1004" t="str">
        <f t="shared" si="62"/>
        <v>.</v>
      </c>
      <c r="W109" s="1004" t="str">
        <f t="shared" si="62"/>
        <v>.</v>
      </c>
      <c r="X109" s="1004" t="str">
        <f t="shared" si="62"/>
        <v>.</v>
      </c>
      <c r="Y109" s="1005" t="str">
        <f t="shared" si="62"/>
        <v>.</v>
      </c>
      <c r="Z109" s="116"/>
      <c r="AA109" s="1006" t="str">
        <f t="shared" si="55"/>
        <v>.</v>
      </c>
      <c r="AB109" s="1007" t="str">
        <f t="shared" si="41"/>
        <v>.</v>
      </c>
      <c r="AC109" s="1007" t="str">
        <f t="shared" si="42"/>
        <v>.</v>
      </c>
      <c r="AD109" s="1007" t="str">
        <f t="shared" si="43"/>
        <v>.</v>
      </c>
      <c r="AE109" s="1007" t="str">
        <f t="shared" si="44"/>
        <v>.</v>
      </c>
      <c r="AF109" s="1007" t="str">
        <f t="shared" si="45"/>
        <v>.</v>
      </c>
      <c r="AG109" s="990" t="str">
        <f t="shared" si="46"/>
        <v>.</v>
      </c>
      <c r="AH109" s="116"/>
      <c r="AI109" s="1003" t="str">
        <f>IF(S109=".",".",SUM($S109:S109))</f>
        <v>.</v>
      </c>
      <c r="AJ109" s="1004" t="str">
        <f>IF(T109=".",".",SUM($S109:T109))</f>
        <v>.</v>
      </c>
      <c r="AK109" s="1004" t="str">
        <f>IF(U109=".",".",SUM($S109:U109))</f>
        <v>.</v>
      </c>
      <c r="AL109" s="1004" t="str">
        <f>IF(V109=".",".",SUM($S109:V109))</f>
        <v>.</v>
      </c>
      <c r="AM109" s="1004" t="str">
        <f>IF(W109=".",".",SUM($S109:W109))</f>
        <v>.</v>
      </c>
      <c r="AN109" s="1004" t="str">
        <f>IF(X109=".",".",SUM($S109:X109))</f>
        <v>.</v>
      </c>
      <c r="AO109" s="1005" t="str">
        <f>IF(Y109=".",".",SUM($S109:Y109))</f>
        <v>.</v>
      </c>
      <c r="AP109" s="116"/>
      <c r="AQ109" s="1006" t="str">
        <f t="shared" si="56"/>
        <v>.</v>
      </c>
      <c r="AR109" s="1007" t="str">
        <f t="shared" si="47"/>
        <v>.</v>
      </c>
      <c r="AS109" s="1007" t="str">
        <f t="shared" si="48"/>
        <v>.</v>
      </c>
      <c r="AT109" s="1007" t="str">
        <f t="shared" si="49"/>
        <v>.</v>
      </c>
      <c r="AU109" s="1007" t="str">
        <f t="shared" si="50"/>
        <v>.</v>
      </c>
      <c r="AV109" s="1007" t="str">
        <f t="shared" si="51"/>
        <v>.</v>
      </c>
      <c r="AW109" s="990" t="str">
        <f t="shared" si="52"/>
        <v>.</v>
      </c>
      <c r="AX109" s="327"/>
      <c r="AY109" s="116"/>
      <c r="AZ109" s="101"/>
      <c r="BA109" s="101"/>
      <c r="BB109" s="101"/>
    </row>
    <row r="110" spans="1:54" s="189" customFormat="1" ht="12.75" thickBot="1" x14ac:dyDescent="0.25">
      <c r="A110" s="183"/>
      <c r="B110" s="325"/>
      <c r="C110" s="1428" t="s">
        <v>159</v>
      </c>
      <c r="D110" s="1429" t="str">
        <f>IF('WK2 - Notional General Income'!D154="","",'WK2 - Notional General Income'!D154)</f>
        <v/>
      </c>
      <c r="E110" s="1430" t="str">
        <f>IF('WK2 - Notional General Income'!M154=".",".",'WK2 - Notional General Income'!M154/'WK2 - Notional General Income'!E154)</f>
        <v>.</v>
      </c>
      <c r="F110" s="1430" t="str">
        <f>IF('WK3 - Notional GI Yr1 YIELD'!M154=".",".",'WK3 - Notional GI Yr1 YIELD'!M154/'WK3 - Notional GI Yr1 YIELD'!E154)</f>
        <v>.</v>
      </c>
      <c r="G110" s="874"/>
      <c r="H110" s="874"/>
      <c r="I110" s="874"/>
      <c r="J110" s="874"/>
      <c r="K110" s="874"/>
      <c r="L110" s="874"/>
      <c r="M110" s="333"/>
      <c r="N110" s="116"/>
      <c r="O110" s="1019">
        <f>'WK2 - Notional General Income'!$E154</f>
        <v>0</v>
      </c>
      <c r="P110" s="1020">
        <f>'WK3 - Notional GI Yr1 YIELD'!$E154</f>
        <v>0</v>
      </c>
      <c r="Q110" s="101"/>
      <c r="R110" s="325"/>
      <c r="S110" s="1003" t="str">
        <f t="shared" si="60"/>
        <v>.</v>
      </c>
      <c r="T110" s="1004" t="str">
        <f t="shared" si="61"/>
        <v>.</v>
      </c>
      <c r="U110" s="1004" t="str">
        <f t="shared" si="62"/>
        <v>.</v>
      </c>
      <c r="V110" s="1004" t="str">
        <f t="shared" si="62"/>
        <v>.</v>
      </c>
      <c r="W110" s="1004" t="str">
        <f t="shared" si="62"/>
        <v>.</v>
      </c>
      <c r="X110" s="1004" t="str">
        <f t="shared" si="62"/>
        <v>.</v>
      </c>
      <c r="Y110" s="1005" t="str">
        <f t="shared" si="62"/>
        <v>.</v>
      </c>
      <c r="Z110" s="116"/>
      <c r="AA110" s="1006" t="str">
        <f t="shared" si="55"/>
        <v>.</v>
      </c>
      <c r="AB110" s="1007" t="str">
        <f t="shared" si="41"/>
        <v>.</v>
      </c>
      <c r="AC110" s="1007" t="str">
        <f t="shared" si="42"/>
        <v>.</v>
      </c>
      <c r="AD110" s="1007" t="str">
        <f t="shared" si="43"/>
        <v>.</v>
      </c>
      <c r="AE110" s="1007" t="str">
        <f t="shared" si="44"/>
        <v>.</v>
      </c>
      <c r="AF110" s="1007" t="str">
        <f t="shared" si="45"/>
        <v>.</v>
      </c>
      <c r="AG110" s="990" t="str">
        <f t="shared" si="46"/>
        <v>.</v>
      </c>
      <c r="AH110" s="116"/>
      <c r="AI110" s="1003" t="str">
        <f>IF(S110=".",".",SUM($S110:S110))</f>
        <v>.</v>
      </c>
      <c r="AJ110" s="1004" t="str">
        <f>IF(T110=".",".",SUM($S110:T110))</f>
        <v>.</v>
      </c>
      <c r="AK110" s="1004" t="str">
        <f>IF(U110=".",".",SUM($S110:U110))</f>
        <v>.</v>
      </c>
      <c r="AL110" s="1004" t="str">
        <f>IF(V110=".",".",SUM($S110:V110))</f>
        <v>.</v>
      </c>
      <c r="AM110" s="1004" t="str">
        <f>IF(W110=".",".",SUM($S110:W110))</f>
        <v>.</v>
      </c>
      <c r="AN110" s="1004" t="str">
        <f>IF(X110=".",".",SUM($S110:X110))</f>
        <v>.</v>
      </c>
      <c r="AO110" s="1005" t="str">
        <f>IF(Y110=".",".",SUM($S110:Y110))</f>
        <v>.</v>
      </c>
      <c r="AP110" s="116"/>
      <c r="AQ110" s="1006" t="str">
        <f t="shared" si="56"/>
        <v>.</v>
      </c>
      <c r="AR110" s="1007" t="str">
        <f t="shared" si="47"/>
        <v>.</v>
      </c>
      <c r="AS110" s="1007" t="str">
        <f t="shared" si="48"/>
        <v>.</v>
      </c>
      <c r="AT110" s="1007" t="str">
        <f t="shared" si="49"/>
        <v>.</v>
      </c>
      <c r="AU110" s="1007" t="str">
        <f t="shared" si="50"/>
        <v>.</v>
      </c>
      <c r="AV110" s="1007" t="str">
        <f t="shared" si="51"/>
        <v>.</v>
      </c>
      <c r="AW110" s="990" t="str">
        <f t="shared" si="52"/>
        <v>.</v>
      </c>
      <c r="AX110" s="327"/>
      <c r="AY110" s="116"/>
      <c r="AZ110" s="101"/>
      <c r="BA110" s="101"/>
      <c r="BB110" s="101"/>
    </row>
    <row r="111" spans="1:54" s="189" customFormat="1" ht="12.75" thickTop="1" x14ac:dyDescent="0.2">
      <c r="A111" s="183"/>
      <c r="B111" s="325"/>
      <c r="C111" s="472" t="s">
        <v>261</v>
      </c>
      <c r="D111" s="473" t="str">
        <f>IF('WK2 - Notional General Income'!D469="","",'WK2 - Notional General Income'!D469)</f>
        <v/>
      </c>
      <c r="E111" s="837" t="str">
        <f>IF('WK2 - Notional General Income'!M469=".",".",'WK2 - Notional General Income'!M469/'WK2 - Notional General Income'!E469)</f>
        <v>.</v>
      </c>
      <c r="F111" s="837" t="str">
        <f>IF('WK3 - Notional GI Yr1 YIELD'!M469=".",".",'WK3 - Notional GI Yr1 YIELD'!M469/'WK3 - Notional GI Yr1 YIELD'!E469)</f>
        <v>.</v>
      </c>
      <c r="G111" s="874"/>
      <c r="H111" s="874"/>
      <c r="I111" s="874"/>
      <c r="J111" s="874"/>
      <c r="K111" s="1207"/>
      <c r="L111" s="1207"/>
      <c r="M111" s="333"/>
      <c r="N111" s="116"/>
      <c r="O111" s="1425">
        <f>'WK2 - Notional General Income'!$E469</f>
        <v>0</v>
      </c>
      <c r="P111" s="1426">
        <f>'WK3 - Notional GI Yr1 YIELD'!$E469</f>
        <v>0</v>
      </c>
      <c r="Q111" s="101"/>
      <c r="R111" s="325"/>
      <c r="S111" s="1003" t="str">
        <f t="shared" si="60"/>
        <v>.</v>
      </c>
      <c r="T111" s="1004" t="str">
        <f t="shared" si="61"/>
        <v>.</v>
      </c>
      <c r="U111" s="1004" t="str">
        <f t="shared" si="62"/>
        <v>.</v>
      </c>
      <c r="V111" s="1004" t="str">
        <f t="shared" si="62"/>
        <v>.</v>
      </c>
      <c r="W111" s="1004" t="str">
        <f t="shared" si="62"/>
        <v>.</v>
      </c>
      <c r="X111" s="1004" t="str">
        <f t="shared" si="62"/>
        <v>.</v>
      </c>
      <c r="Y111" s="1005" t="str">
        <f t="shared" si="62"/>
        <v>.</v>
      </c>
      <c r="Z111" s="116"/>
      <c r="AA111" s="1006" t="str">
        <f t="shared" si="55"/>
        <v>.</v>
      </c>
      <c r="AB111" s="1007" t="str">
        <f t="shared" si="41"/>
        <v>.</v>
      </c>
      <c r="AC111" s="1007" t="str">
        <f t="shared" si="42"/>
        <v>.</v>
      </c>
      <c r="AD111" s="1007" t="str">
        <f t="shared" si="43"/>
        <v>.</v>
      </c>
      <c r="AE111" s="1007" t="str">
        <f t="shared" si="44"/>
        <v>.</v>
      </c>
      <c r="AF111" s="1007" t="str">
        <f t="shared" si="45"/>
        <v>.</v>
      </c>
      <c r="AG111" s="990" t="str">
        <f t="shared" si="46"/>
        <v>.</v>
      </c>
      <c r="AH111" s="116"/>
      <c r="AI111" s="1003" t="str">
        <f>IF(S111=".",".",SUM($S111:S111))</f>
        <v>.</v>
      </c>
      <c r="AJ111" s="1004" t="str">
        <f>IF(T111=".",".",SUM($S111:T111))</f>
        <v>.</v>
      </c>
      <c r="AK111" s="1004" t="str">
        <f>IF(U111=".",".",SUM($S111:U111))</f>
        <v>.</v>
      </c>
      <c r="AL111" s="1004" t="str">
        <f>IF(V111=".",".",SUM($S111:V111))</f>
        <v>.</v>
      </c>
      <c r="AM111" s="1004" t="str">
        <f>IF(W111=".",".",SUM($S111:W111))</f>
        <v>.</v>
      </c>
      <c r="AN111" s="1004" t="str">
        <f>IF(X111=".",".",SUM($S111:X111))</f>
        <v>.</v>
      </c>
      <c r="AO111" s="1005" t="str">
        <f>IF(Y111=".",".",SUM($S111:Y111))</f>
        <v>.</v>
      </c>
      <c r="AP111" s="116"/>
      <c r="AQ111" s="1006" t="str">
        <f t="shared" si="56"/>
        <v>.</v>
      </c>
      <c r="AR111" s="1007" t="str">
        <f t="shared" si="47"/>
        <v>.</v>
      </c>
      <c r="AS111" s="1007" t="str">
        <f t="shared" si="48"/>
        <v>.</v>
      </c>
      <c r="AT111" s="1007" t="str">
        <f t="shared" si="49"/>
        <v>.</v>
      </c>
      <c r="AU111" s="1007" t="str">
        <f t="shared" si="50"/>
        <v>.</v>
      </c>
      <c r="AV111" s="1007" t="str">
        <f t="shared" si="51"/>
        <v>.</v>
      </c>
      <c r="AW111" s="990" t="str">
        <f t="shared" si="52"/>
        <v>.</v>
      </c>
      <c r="AX111" s="327"/>
      <c r="AY111" s="116"/>
      <c r="AZ111" s="101"/>
      <c r="BA111" s="101"/>
      <c r="BB111" s="101"/>
    </row>
    <row r="112" spans="1:54" s="189" customFormat="1" x14ac:dyDescent="0.2">
      <c r="A112" s="183"/>
      <c r="B112" s="325"/>
      <c r="C112" s="472" t="s">
        <v>261</v>
      </c>
      <c r="D112" s="473" t="str">
        <f>IF('WK2 - Notional General Income'!D470="","",'WK2 - Notional General Income'!D470)</f>
        <v/>
      </c>
      <c r="E112" s="837" t="str">
        <f>IF('WK2 - Notional General Income'!M470=".",".",'WK2 - Notional General Income'!M470/'WK2 - Notional General Income'!E470)</f>
        <v>.</v>
      </c>
      <c r="F112" s="837" t="str">
        <f>IF('WK3 - Notional GI Yr1 YIELD'!M470=".",".",'WK3 - Notional GI Yr1 YIELD'!M470/'WK3 - Notional GI Yr1 YIELD'!E470)</f>
        <v>.</v>
      </c>
      <c r="G112" s="874"/>
      <c r="H112" s="874"/>
      <c r="I112" s="874"/>
      <c r="J112" s="874"/>
      <c r="K112" s="1207"/>
      <c r="L112" s="1207"/>
      <c r="M112" s="333"/>
      <c r="N112" s="116"/>
      <c r="O112" s="1019">
        <f>'WK2 - Notional General Income'!$E470</f>
        <v>0</v>
      </c>
      <c r="P112" s="1020">
        <f>'WK3 - Notional GI Yr1 YIELD'!$E470</f>
        <v>0</v>
      </c>
      <c r="Q112" s="101"/>
      <c r="R112" s="325"/>
      <c r="S112" s="1003" t="str">
        <f t="shared" si="60"/>
        <v>.</v>
      </c>
      <c r="T112" s="1004" t="str">
        <f t="shared" si="61"/>
        <v>.</v>
      </c>
      <c r="U112" s="1004" t="str">
        <f t="shared" si="62"/>
        <v>.</v>
      </c>
      <c r="V112" s="1004" t="str">
        <f t="shared" si="62"/>
        <v>.</v>
      </c>
      <c r="W112" s="1004" t="str">
        <f t="shared" si="62"/>
        <v>.</v>
      </c>
      <c r="X112" s="1004" t="str">
        <f t="shared" si="62"/>
        <v>.</v>
      </c>
      <c r="Y112" s="1005" t="str">
        <f t="shared" si="62"/>
        <v>.</v>
      </c>
      <c r="Z112" s="116"/>
      <c r="AA112" s="1006" t="str">
        <f t="shared" si="55"/>
        <v>.</v>
      </c>
      <c r="AB112" s="1007" t="str">
        <f t="shared" si="41"/>
        <v>.</v>
      </c>
      <c r="AC112" s="1007" t="str">
        <f t="shared" si="42"/>
        <v>.</v>
      </c>
      <c r="AD112" s="1007" t="str">
        <f t="shared" si="43"/>
        <v>.</v>
      </c>
      <c r="AE112" s="1007" t="str">
        <f t="shared" si="44"/>
        <v>.</v>
      </c>
      <c r="AF112" s="1007" t="str">
        <f t="shared" si="45"/>
        <v>.</v>
      </c>
      <c r="AG112" s="990" t="str">
        <f t="shared" si="46"/>
        <v>.</v>
      </c>
      <c r="AH112" s="116"/>
      <c r="AI112" s="1003" t="str">
        <f>IF(S112=".",".",SUM($S112:S112))</f>
        <v>.</v>
      </c>
      <c r="AJ112" s="1004" t="str">
        <f>IF(T112=".",".",SUM($S112:T112))</f>
        <v>.</v>
      </c>
      <c r="AK112" s="1004" t="str">
        <f>IF(U112=".",".",SUM($S112:U112))</f>
        <v>.</v>
      </c>
      <c r="AL112" s="1004" t="str">
        <f>IF(V112=".",".",SUM($S112:V112))</f>
        <v>.</v>
      </c>
      <c r="AM112" s="1004" t="str">
        <f>IF(W112=".",".",SUM($S112:W112))</f>
        <v>.</v>
      </c>
      <c r="AN112" s="1004" t="str">
        <f>IF(X112=".",".",SUM($S112:X112))</f>
        <v>.</v>
      </c>
      <c r="AO112" s="1005" t="str">
        <f>IF(Y112=".",".",SUM($S112:Y112))</f>
        <v>.</v>
      </c>
      <c r="AP112" s="116"/>
      <c r="AQ112" s="1006" t="str">
        <f t="shared" si="56"/>
        <v>.</v>
      </c>
      <c r="AR112" s="1007" t="str">
        <f t="shared" si="47"/>
        <v>.</v>
      </c>
      <c r="AS112" s="1007" t="str">
        <f t="shared" si="48"/>
        <v>.</v>
      </c>
      <c r="AT112" s="1007" t="str">
        <f t="shared" si="49"/>
        <v>.</v>
      </c>
      <c r="AU112" s="1007" t="str">
        <f t="shared" si="50"/>
        <v>.</v>
      </c>
      <c r="AV112" s="1007" t="str">
        <f t="shared" si="51"/>
        <v>.</v>
      </c>
      <c r="AW112" s="990" t="str">
        <f t="shared" si="52"/>
        <v>.</v>
      </c>
      <c r="AX112" s="327"/>
      <c r="AY112" s="116"/>
      <c r="AZ112" s="101"/>
      <c r="BA112" s="101"/>
      <c r="BB112" s="101"/>
    </row>
    <row r="113" spans="1:54" s="189" customFormat="1" x14ac:dyDescent="0.2">
      <c r="A113" s="183"/>
      <c r="B113" s="325"/>
      <c r="C113" s="472" t="s">
        <v>261</v>
      </c>
      <c r="D113" s="473" t="str">
        <f>IF('WK2 - Notional General Income'!D471="","",'WK2 - Notional General Income'!D471)</f>
        <v/>
      </c>
      <c r="E113" s="837" t="str">
        <f>IF('WK2 - Notional General Income'!M471=".",".",'WK2 - Notional General Income'!M471/'WK2 - Notional General Income'!E471)</f>
        <v>.</v>
      </c>
      <c r="F113" s="837" t="str">
        <f>IF('WK3 - Notional GI Yr1 YIELD'!M471=".",".",'WK3 - Notional GI Yr1 YIELD'!M471/'WK3 - Notional GI Yr1 YIELD'!E471)</f>
        <v>.</v>
      </c>
      <c r="G113" s="874"/>
      <c r="H113" s="1207"/>
      <c r="I113" s="1207"/>
      <c r="J113" s="1207"/>
      <c r="K113" s="1207"/>
      <c r="L113" s="1207"/>
      <c r="M113" s="333"/>
      <c r="N113" s="116"/>
      <c r="O113" s="1019">
        <f>'WK2 - Notional General Income'!$E471</f>
        <v>0</v>
      </c>
      <c r="P113" s="1020">
        <f>'WK3 - Notional GI Yr1 YIELD'!$E471</f>
        <v>0</v>
      </c>
      <c r="Q113" s="101"/>
      <c r="R113" s="325"/>
      <c r="S113" s="1003" t="str">
        <f t="shared" si="60"/>
        <v>.</v>
      </c>
      <c r="T113" s="1004" t="str">
        <f t="shared" si="61"/>
        <v>.</v>
      </c>
      <c r="U113" s="1004" t="str">
        <f t="shared" si="62"/>
        <v>.</v>
      </c>
      <c r="V113" s="1004" t="str">
        <f t="shared" si="62"/>
        <v>.</v>
      </c>
      <c r="W113" s="1004" t="str">
        <f t="shared" si="62"/>
        <v>.</v>
      </c>
      <c r="X113" s="1004" t="str">
        <f t="shared" si="62"/>
        <v>.</v>
      </c>
      <c r="Y113" s="1005" t="str">
        <f t="shared" si="62"/>
        <v>.</v>
      </c>
      <c r="Z113" s="116"/>
      <c r="AA113" s="1006" t="str">
        <f t="shared" si="55"/>
        <v>.</v>
      </c>
      <c r="AB113" s="1007" t="str">
        <f t="shared" si="41"/>
        <v>.</v>
      </c>
      <c r="AC113" s="1007" t="str">
        <f t="shared" si="42"/>
        <v>.</v>
      </c>
      <c r="AD113" s="1007" t="str">
        <f t="shared" si="43"/>
        <v>.</v>
      </c>
      <c r="AE113" s="1007" t="str">
        <f t="shared" si="44"/>
        <v>.</v>
      </c>
      <c r="AF113" s="1007" t="str">
        <f t="shared" si="45"/>
        <v>.</v>
      </c>
      <c r="AG113" s="990" t="str">
        <f t="shared" si="46"/>
        <v>.</v>
      </c>
      <c r="AH113" s="116"/>
      <c r="AI113" s="1003" t="str">
        <f>IF(S113=".",".",SUM($S113:S113))</f>
        <v>.</v>
      </c>
      <c r="AJ113" s="1004" t="str">
        <f>IF(T113=".",".",SUM($S113:T113))</f>
        <v>.</v>
      </c>
      <c r="AK113" s="1004" t="str">
        <f>IF(U113=".",".",SUM($S113:U113))</f>
        <v>.</v>
      </c>
      <c r="AL113" s="1004" t="str">
        <f>IF(V113=".",".",SUM($S113:V113))</f>
        <v>.</v>
      </c>
      <c r="AM113" s="1004" t="str">
        <f>IF(W113=".",".",SUM($S113:W113))</f>
        <v>.</v>
      </c>
      <c r="AN113" s="1004" t="str">
        <f>IF(X113=".",".",SUM($S113:X113))</f>
        <v>.</v>
      </c>
      <c r="AO113" s="1005" t="str">
        <f>IF(Y113=".",".",SUM($S113:Y113))</f>
        <v>.</v>
      </c>
      <c r="AP113" s="116"/>
      <c r="AQ113" s="1006" t="str">
        <f t="shared" si="56"/>
        <v>.</v>
      </c>
      <c r="AR113" s="1007" t="str">
        <f t="shared" si="47"/>
        <v>.</v>
      </c>
      <c r="AS113" s="1007" t="str">
        <f t="shared" si="48"/>
        <v>.</v>
      </c>
      <c r="AT113" s="1007" t="str">
        <f t="shared" si="49"/>
        <v>.</v>
      </c>
      <c r="AU113" s="1007" t="str">
        <f t="shared" si="50"/>
        <v>.</v>
      </c>
      <c r="AV113" s="1007" t="str">
        <f t="shared" si="51"/>
        <v>.</v>
      </c>
      <c r="AW113" s="990" t="str">
        <f t="shared" si="52"/>
        <v>.</v>
      </c>
      <c r="AX113" s="327"/>
      <c r="AY113" s="116"/>
      <c r="AZ113" s="101"/>
      <c r="BA113" s="101"/>
      <c r="BB113" s="101"/>
    </row>
    <row r="114" spans="1:54" s="189" customFormat="1" x14ac:dyDescent="0.2">
      <c r="A114" s="183"/>
      <c r="B114" s="325"/>
      <c r="C114" s="472" t="s">
        <v>261</v>
      </c>
      <c r="D114" s="473" t="str">
        <f>IF('WK2 - Notional General Income'!D472="","",'WK2 - Notional General Income'!D472)</f>
        <v/>
      </c>
      <c r="E114" s="837" t="str">
        <f>IF('WK2 - Notional General Income'!M472=".",".",'WK2 - Notional General Income'!M472/'WK2 - Notional General Income'!E472)</f>
        <v>.</v>
      </c>
      <c r="F114" s="837" t="str">
        <f>IF('WK3 - Notional GI Yr1 YIELD'!M472=".",".",'WK3 - Notional GI Yr1 YIELD'!M472/'WK3 - Notional GI Yr1 YIELD'!E472)</f>
        <v>.</v>
      </c>
      <c r="G114" s="874"/>
      <c r="H114" s="1207"/>
      <c r="I114" s="1207"/>
      <c r="J114" s="1207"/>
      <c r="K114" s="1207"/>
      <c r="L114" s="1207"/>
      <c r="M114" s="333"/>
      <c r="N114" s="116"/>
      <c r="O114" s="1019">
        <f>'WK2 - Notional General Income'!$E472</f>
        <v>0</v>
      </c>
      <c r="P114" s="1020">
        <f>'WK3 - Notional GI Yr1 YIELD'!$E472</f>
        <v>0</v>
      </c>
      <c r="Q114" s="101"/>
      <c r="R114" s="325"/>
      <c r="S114" s="1003" t="str">
        <f t="shared" si="60"/>
        <v>.</v>
      </c>
      <c r="T114" s="1004" t="str">
        <f t="shared" si="61"/>
        <v>.</v>
      </c>
      <c r="U114" s="1004" t="str">
        <f t="shared" si="62"/>
        <v>.</v>
      </c>
      <c r="V114" s="1004" t="str">
        <f t="shared" si="62"/>
        <v>.</v>
      </c>
      <c r="W114" s="1004" t="str">
        <f t="shared" si="62"/>
        <v>.</v>
      </c>
      <c r="X114" s="1004" t="str">
        <f t="shared" si="62"/>
        <v>.</v>
      </c>
      <c r="Y114" s="1005" t="str">
        <f t="shared" si="62"/>
        <v>.</v>
      </c>
      <c r="Z114" s="116"/>
      <c r="AA114" s="1006" t="str">
        <f t="shared" si="55"/>
        <v>.</v>
      </c>
      <c r="AB114" s="1007" t="str">
        <f t="shared" si="41"/>
        <v>.</v>
      </c>
      <c r="AC114" s="1007" t="str">
        <f t="shared" si="42"/>
        <v>.</v>
      </c>
      <c r="AD114" s="1007" t="str">
        <f t="shared" si="43"/>
        <v>.</v>
      </c>
      <c r="AE114" s="1007" t="str">
        <f t="shared" si="44"/>
        <v>.</v>
      </c>
      <c r="AF114" s="1007" t="str">
        <f t="shared" si="45"/>
        <v>.</v>
      </c>
      <c r="AG114" s="990" t="str">
        <f t="shared" si="46"/>
        <v>.</v>
      </c>
      <c r="AH114" s="116"/>
      <c r="AI114" s="1003" t="str">
        <f>IF(S114=".",".",SUM($S114:S114))</f>
        <v>.</v>
      </c>
      <c r="AJ114" s="1004" t="str">
        <f>IF(T114=".",".",SUM($S114:T114))</f>
        <v>.</v>
      </c>
      <c r="AK114" s="1004" t="str">
        <f>IF(U114=".",".",SUM($S114:U114))</f>
        <v>.</v>
      </c>
      <c r="AL114" s="1004" t="str">
        <f>IF(V114=".",".",SUM($S114:V114))</f>
        <v>.</v>
      </c>
      <c r="AM114" s="1004" t="str">
        <f>IF(W114=".",".",SUM($S114:W114))</f>
        <v>.</v>
      </c>
      <c r="AN114" s="1004" t="str">
        <f>IF(X114=".",".",SUM($S114:X114))</f>
        <v>.</v>
      </c>
      <c r="AO114" s="1005" t="str">
        <f>IF(Y114=".",".",SUM($S114:Y114))</f>
        <v>.</v>
      </c>
      <c r="AP114" s="116"/>
      <c r="AQ114" s="1006" t="str">
        <f t="shared" si="56"/>
        <v>.</v>
      </c>
      <c r="AR114" s="1007" t="str">
        <f t="shared" si="47"/>
        <v>.</v>
      </c>
      <c r="AS114" s="1007" t="str">
        <f t="shared" si="48"/>
        <v>.</v>
      </c>
      <c r="AT114" s="1007" t="str">
        <f t="shared" si="49"/>
        <v>.</v>
      </c>
      <c r="AU114" s="1007" t="str">
        <f t="shared" si="50"/>
        <v>.</v>
      </c>
      <c r="AV114" s="1007" t="str">
        <f t="shared" si="51"/>
        <v>.</v>
      </c>
      <c r="AW114" s="990" t="str">
        <f t="shared" si="52"/>
        <v>.</v>
      </c>
      <c r="AX114" s="327"/>
      <c r="AY114" s="116"/>
      <c r="AZ114" s="101"/>
      <c r="BA114" s="101"/>
      <c r="BB114" s="101"/>
    </row>
    <row r="115" spans="1:54" s="189" customFormat="1" x14ac:dyDescent="0.2">
      <c r="A115" s="183"/>
      <c r="B115" s="325"/>
      <c r="C115" s="472" t="s">
        <v>261</v>
      </c>
      <c r="D115" s="473" t="str">
        <f>IF('WK2 - Notional General Income'!D473="","",'WK2 - Notional General Income'!D473)</f>
        <v/>
      </c>
      <c r="E115" s="837" t="str">
        <f>IF('WK2 - Notional General Income'!M473=".",".",'WK2 - Notional General Income'!M473/'WK2 - Notional General Income'!E473)</f>
        <v>.</v>
      </c>
      <c r="F115" s="837" t="str">
        <f>IF('WK3 - Notional GI Yr1 YIELD'!M473=".",".",'WK3 - Notional GI Yr1 YIELD'!M473/'WK3 - Notional GI Yr1 YIELD'!E473)</f>
        <v>.</v>
      </c>
      <c r="G115" s="874"/>
      <c r="H115" s="874"/>
      <c r="I115" s="874"/>
      <c r="J115" s="874"/>
      <c r="K115" s="874"/>
      <c r="L115" s="874"/>
      <c r="M115" s="333"/>
      <c r="N115" s="116"/>
      <c r="O115" s="1019">
        <f>'WK2 - Notional General Income'!$E473</f>
        <v>0</v>
      </c>
      <c r="P115" s="1020">
        <f>'WK3 - Notional GI Yr1 YIELD'!$E473</f>
        <v>0</v>
      </c>
      <c r="Q115" s="101"/>
      <c r="R115" s="325"/>
      <c r="S115" s="1003" t="str">
        <f t="shared" si="60"/>
        <v>.</v>
      </c>
      <c r="T115" s="1004" t="str">
        <f t="shared" si="61"/>
        <v>.</v>
      </c>
      <c r="U115" s="1004" t="str">
        <f t="shared" si="62"/>
        <v>.</v>
      </c>
      <c r="V115" s="1004" t="str">
        <f t="shared" si="62"/>
        <v>.</v>
      </c>
      <c r="W115" s="1004" t="str">
        <f t="shared" si="62"/>
        <v>.</v>
      </c>
      <c r="X115" s="1004" t="str">
        <f t="shared" si="62"/>
        <v>.</v>
      </c>
      <c r="Y115" s="1005" t="str">
        <f t="shared" si="62"/>
        <v>.</v>
      </c>
      <c r="Z115" s="116"/>
      <c r="AA115" s="1006" t="str">
        <f t="shared" si="55"/>
        <v>.</v>
      </c>
      <c r="AB115" s="1007" t="str">
        <f t="shared" si="41"/>
        <v>.</v>
      </c>
      <c r="AC115" s="1007" t="str">
        <f t="shared" si="42"/>
        <v>.</v>
      </c>
      <c r="AD115" s="1007" t="str">
        <f t="shared" si="43"/>
        <v>.</v>
      </c>
      <c r="AE115" s="1007" t="str">
        <f t="shared" si="44"/>
        <v>.</v>
      </c>
      <c r="AF115" s="1007" t="str">
        <f t="shared" si="45"/>
        <v>.</v>
      </c>
      <c r="AG115" s="990" t="str">
        <f t="shared" si="46"/>
        <v>.</v>
      </c>
      <c r="AH115" s="116"/>
      <c r="AI115" s="1003" t="str">
        <f>IF(S115=".",".",SUM($S115:S115))</f>
        <v>.</v>
      </c>
      <c r="AJ115" s="1004" t="str">
        <f>IF(T115=".",".",SUM($S115:T115))</f>
        <v>.</v>
      </c>
      <c r="AK115" s="1004" t="str">
        <f>IF(U115=".",".",SUM($S115:U115))</f>
        <v>.</v>
      </c>
      <c r="AL115" s="1004" t="str">
        <f>IF(V115=".",".",SUM($S115:V115))</f>
        <v>.</v>
      </c>
      <c r="AM115" s="1004" t="str">
        <f>IF(W115=".",".",SUM($S115:W115))</f>
        <v>.</v>
      </c>
      <c r="AN115" s="1004" t="str">
        <f>IF(X115=".",".",SUM($S115:X115))</f>
        <v>.</v>
      </c>
      <c r="AO115" s="1005" t="str">
        <f>IF(Y115=".",".",SUM($S115:Y115))</f>
        <v>.</v>
      </c>
      <c r="AP115" s="116"/>
      <c r="AQ115" s="1006" t="str">
        <f t="shared" si="56"/>
        <v>.</v>
      </c>
      <c r="AR115" s="1007" t="str">
        <f t="shared" si="47"/>
        <v>.</v>
      </c>
      <c r="AS115" s="1007" t="str">
        <f t="shared" si="48"/>
        <v>.</v>
      </c>
      <c r="AT115" s="1007" t="str">
        <f t="shared" si="49"/>
        <v>.</v>
      </c>
      <c r="AU115" s="1007" t="str">
        <f t="shared" si="50"/>
        <v>.</v>
      </c>
      <c r="AV115" s="1007" t="str">
        <f t="shared" si="51"/>
        <v>.</v>
      </c>
      <c r="AW115" s="990" t="str">
        <f t="shared" si="52"/>
        <v>.</v>
      </c>
      <c r="AX115" s="327"/>
      <c r="AY115" s="116"/>
      <c r="AZ115" s="101"/>
      <c r="BA115" s="101"/>
      <c r="BB115" s="101"/>
    </row>
    <row r="116" spans="1:54" s="189" customFormat="1" x14ac:dyDescent="0.2">
      <c r="A116" s="183"/>
      <c r="B116" s="325"/>
      <c r="C116" s="472" t="s">
        <v>261</v>
      </c>
      <c r="D116" s="473" t="str">
        <f>IF('WK2 - Notional General Income'!D474="","",'WK2 - Notional General Income'!D474)</f>
        <v/>
      </c>
      <c r="E116" s="837" t="str">
        <f>IF('WK2 - Notional General Income'!M474=".",".",'WK2 - Notional General Income'!M474/'WK2 - Notional General Income'!E474)</f>
        <v>.</v>
      </c>
      <c r="F116" s="837" t="str">
        <f>IF('WK3 - Notional GI Yr1 YIELD'!M474=".",".",'WK3 - Notional GI Yr1 YIELD'!M474/'WK3 - Notional GI Yr1 YIELD'!E474)</f>
        <v>.</v>
      </c>
      <c r="G116" s="874"/>
      <c r="H116" s="874"/>
      <c r="I116" s="874"/>
      <c r="J116" s="874"/>
      <c r="K116" s="874"/>
      <c r="L116" s="874"/>
      <c r="M116" s="333"/>
      <c r="N116" s="116"/>
      <c r="O116" s="1019">
        <f>'WK2 - Notional General Income'!$E474</f>
        <v>0</v>
      </c>
      <c r="P116" s="1020">
        <f>'WK3 - Notional GI Yr1 YIELD'!$E474</f>
        <v>0</v>
      </c>
      <c r="Q116" s="101"/>
      <c r="R116" s="325"/>
      <c r="S116" s="1003" t="str">
        <f t="shared" si="60"/>
        <v>.</v>
      </c>
      <c r="T116" s="1004" t="str">
        <f t="shared" si="61"/>
        <v>.</v>
      </c>
      <c r="U116" s="1004" t="str">
        <f t="shared" si="62"/>
        <v>.</v>
      </c>
      <c r="V116" s="1004" t="str">
        <f t="shared" si="62"/>
        <v>.</v>
      </c>
      <c r="W116" s="1004" t="str">
        <f t="shared" si="62"/>
        <v>.</v>
      </c>
      <c r="X116" s="1004" t="str">
        <f t="shared" si="62"/>
        <v>.</v>
      </c>
      <c r="Y116" s="1005" t="str">
        <f t="shared" si="62"/>
        <v>.</v>
      </c>
      <c r="Z116" s="116"/>
      <c r="AA116" s="1006" t="str">
        <f t="shared" si="55"/>
        <v>.</v>
      </c>
      <c r="AB116" s="1007" t="str">
        <f t="shared" si="41"/>
        <v>.</v>
      </c>
      <c r="AC116" s="1007" t="str">
        <f t="shared" si="42"/>
        <v>.</v>
      </c>
      <c r="AD116" s="1007" t="str">
        <f t="shared" si="43"/>
        <v>.</v>
      </c>
      <c r="AE116" s="1007" t="str">
        <f t="shared" si="44"/>
        <v>.</v>
      </c>
      <c r="AF116" s="1007" t="str">
        <f t="shared" si="45"/>
        <v>.</v>
      </c>
      <c r="AG116" s="990" t="str">
        <f t="shared" si="46"/>
        <v>.</v>
      </c>
      <c r="AH116" s="116"/>
      <c r="AI116" s="1003" t="str">
        <f>IF(S116=".",".",SUM($S116:S116))</f>
        <v>.</v>
      </c>
      <c r="AJ116" s="1004" t="str">
        <f>IF(T116=".",".",SUM($S116:T116))</f>
        <v>.</v>
      </c>
      <c r="AK116" s="1004" t="str">
        <f>IF(U116=".",".",SUM($S116:U116))</f>
        <v>.</v>
      </c>
      <c r="AL116" s="1004" t="str">
        <f>IF(V116=".",".",SUM($S116:V116))</f>
        <v>.</v>
      </c>
      <c r="AM116" s="1004" t="str">
        <f>IF(W116=".",".",SUM($S116:W116))</f>
        <v>.</v>
      </c>
      <c r="AN116" s="1004" t="str">
        <f>IF(X116=".",".",SUM($S116:X116))</f>
        <v>.</v>
      </c>
      <c r="AO116" s="1005" t="str">
        <f>IF(Y116=".",".",SUM($S116:Y116))</f>
        <v>.</v>
      </c>
      <c r="AP116" s="116"/>
      <c r="AQ116" s="1006" t="str">
        <f t="shared" si="56"/>
        <v>.</v>
      </c>
      <c r="AR116" s="1007" t="str">
        <f t="shared" si="47"/>
        <v>.</v>
      </c>
      <c r="AS116" s="1007" t="str">
        <f t="shared" si="48"/>
        <v>.</v>
      </c>
      <c r="AT116" s="1007" t="str">
        <f t="shared" si="49"/>
        <v>.</v>
      </c>
      <c r="AU116" s="1007" t="str">
        <f t="shared" si="50"/>
        <v>.</v>
      </c>
      <c r="AV116" s="1007" t="str">
        <f t="shared" si="51"/>
        <v>.</v>
      </c>
      <c r="AW116" s="990" t="str">
        <f t="shared" si="52"/>
        <v>.</v>
      </c>
      <c r="AX116" s="327"/>
      <c r="AY116" s="116"/>
      <c r="AZ116" s="101"/>
      <c r="BA116" s="101"/>
      <c r="BB116" s="101"/>
    </row>
    <row r="117" spans="1:54" s="189" customFormat="1" x14ac:dyDescent="0.2">
      <c r="A117" s="183"/>
      <c r="B117" s="325"/>
      <c r="C117" s="472" t="s">
        <v>261</v>
      </c>
      <c r="D117" s="473" t="str">
        <f>IF('WK2 - Notional General Income'!D475="","",'WK2 - Notional General Income'!D475)</f>
        <v/>
      </c>
      <c r="E117" s="837" t="str">
        <f>IF('WK2 - Notional General Income'!M475=".",".",'WK2 - Notional General Income'!M475/'WK2 - Notional General Income'!E475)</f>
        <v>.</v>
      </c>
      <c r="F117" s="837" t="str">
        <f>IF('WK3 - Notional GI Yr1 YIELD'!M475=".",".",'WK3 - Notional GI Yr1 YIELD'!M475/'WK3 - Notional GI Yr1 YIELD'!E475)</f>
        <v>.</v>
      </c>
      <c r="G117" s="874"/>
      <c r="H117" s="874"/>
      <c r="I117" s="874"/>
      <c r="J117" s="874"/>
      <c r="K117" s="874"/>
      <c r="L117" s="874"/>
      <c r="M117" s="333"/>
      <c r="N117" s="116"/>
      <c r="O117" s="1019">
        <f>'WK2 - Notional General Income'!$E475</f>
        <v>0</v>
      </c>
      <c r="P117" s="1020">
        <f>'WK3 - Notional GI Yr1 YIELD'!$E475</f>
        <v>0</v>
      </c>
      <c r="Q117" s="101"/>
      <c r="R117" s="325"/>
      <c r="S117" s="1003" t="str">
        <f t="shared" si="60"/>
        <v>.</v>
      </c>
      <c r="T117" s="1004" t="str">
        <f t="shared" si="61"/>
        <v>.</v>
      </c>
      <c r="U117" s="1004" t="str">
        <f t="shared" si="62"/>
        <v>.</v>
      </c>
      <c r="V117" s="1004" t="str">
        <f t="shared" si="62"/>
        <v>.</v>
      </c>
      <c r="W117" s="1004" t="str">
        <f t="shared" si="62"/>
        <v>.</v>
      </c>
      <c r="X117" s="1004" t="str">
        <f t="shared" si="62"/>
        <v>.</v>
      </c>
      <c r="Y117" s="1005" t="str">
        <f t="shared" si="62"/>
        <v>.</v>
      </c>
      <c r="Z117" s="116"/>
      <c r="AA117" s="1006" t="str">
        <f t="shared" si="55"/>
        <v>.</v>
      </c>
      <c r="AB117" s="1007" t="str">
        <f t="shared" si="41"/>
        <v>.</v>
      </c>
      <c r="AC117" s="1007" t="str">
        <f t="shared" si="42"/>
        <v>.</v>
      </c>
      <c r="AD117" s="1007" t="str">
        <f t="shared" si="43"/>
        <v>.</v>
      </c>
      <c r="AE117" s="1007" t="str">
        <f t="shared" si="44"/>
        <v>.</v>
      </c>
      <c r="AF117" s="1007" t="str">
        <f t="shared" si="45"/>
        <v>.</v>
      </c>
      <c r="AG117" s="990" t="str">
        <f t="shared" si="46"/>
        <v>.</v>
      </c>
      <c r="AH117" s="116"/>
      <c r="AI117" s="1003" t="str">
        <f>IF(S117=".",".",SUM($S117:S117))</f>
        <v>.</v>
      </c>
      <c r="AJ117" s="1004" t="str">
        <f>IF(T117=".",".",SUM($S117:T117))</f>
        <v>.</v>
      </c>
      <c r="AK117" s="1004" t="str">
        <f>IF(U117=".",".",SUM($S117:U117))</f>
        <v>.</v>
      </c>
      <c r="AL117" s="1004" t="str">
        <f>IF(V117=".",".",SUM($S117:V117))</f>
        <v>.</v>
      </c>
      <c r="AM117" s="1004" t="str">
        <f>IF(W117=".",".",SUM($S117:W117))</f>
        <v>.</v>
      </c>
      <c r="AN117" s="1004" t="str">
        <f>IF(X117=".",".",SUM($S117:X117))</f>
        <v>.</v>
      </c>
      <c r="AO117" s="1005" t="str">
        <f>IF(Y117=".",".",SUM($S117:Y117))</f>
        <v>.</v>
      </c>
      <c r="AP117" s="116"/>
      <c r="AQ117" s="1006" t="str">
        <f t="shared" si="56"/>
        <v>.</v>
      </c>
      <c r="AR117" s="1007" t="str">
        <f t="shared" si="47"/>
        <v>.</v>
      </c>
      <c r="AS117" s="1007" t="str">
        <f t="shared" si="48"/>
        <v>.</v>
      </c>
      <c r="AT117" s="1007" t="str">
        <f t="shared" si="49"/>
        <v>.</v>
      </c>
      <c r="AU117" s="1007" t="str">
        <f t="shared" si="50"/>
        <v>.</v>
      </c>
      <c r="AV117" s="1007" t="str">
        <f t="shared" si="51"/>
        <v>.</v>
      </c>
      <c r="AW117" s="990" t="str">
        <f t="shared" si="52"/>
        <v>.</v>
      </c>
      <c r="AX117" s="327"/>
      <c r="AY117" s="116"/>
      <c r="AZ117" s="101"/>
      <c r="BA117" s="101"/>
      <c r="BB117" s="101"/>
    </row>
    <row r="118" spans="1:54" s="189" customFormat="1" x14ac:dyDescent="0.2">
      <c r="A118" s="183"/>
      <c r="B118" s="325"/>
      <c r="C118" s="472" t="s">
        <v>261</v>
      </c>
      <c r="D118" s="473" t="str">
        <f>IF('WK2 - Notional General Income'!D476="","",'WK2 - Notional General Income'!D476)</f>
        <v/>
      </c>
      <c r="E118" s="837" t="str">
        <f>IF('WK2 - Notional General Income'!M476=".",".",'WK2 - Notional General Income'!M476/'WK2 - Notional General Income'!E476)</f>
        <v>.</v>
      </c>
      <c r="F118" s="837" t="str">
        <f>IF('WK3 - Notional GI Yr1 YIELD'!M476=".",".",'WK3 - Notional GI Yr1 YIELD'!M476/'WK3 - Notional GI Yr1 YIELD'!E476)</f>
        <v>.</v>
      </c>
      <c r="G118" s="874"/>
      <c r="H118" s="874"/>
      <c r="I118" s="874"/>
      <c r="J118" s="874"/>
      <c r="K118" s="874"/>
      <c r="L118" s="874"/>
      <c r="M118" s="333"/>
      <c r="N118" s="116"/>
      <c r="O118" s="1019">
        <f>'WK2 - Notional General Income'!$E476</f>
        <v>0</v>
      </c>
      <c r="P118" s="1020">
        <f>'WK3 - Notional GI Yr1 YIELD'!$E476</f>
        <v>0</v>
      </c>
      <c r="Q118" s="101"/>
      <c r="R118" s="325"/>
      <c r="S118" s="1003" t="str">
        <f t="shared" si="60"/>
        <v>.</v>
      </c>
      <c r="T118" s="1004" t="str">
        <f t="shared" si="61"/>
        <v>.</v>
      </c>
      <c r="U118" s="1004" t="str">
        <f t="shared" si="62"/>
        <v>.</v>
      </c>
      <c r="V118" s="1004" t="str">
        <f t="shared" si="62"/>
        <v>.</v>
      </c>
      <c r="W118" s="1004" t="str">
        <f t="shared" si="62"/>
        <v>.</v>
      </c>
      <c r="X118" s="1004" t="str">
        <f t="shared" si="62"/>
        <v>.</v>
      </c>
      <c r="Y118" s="1005" t="str">
        <f t="shared" si="62"/>
        <v>.</v>
      </c>
      <c r="Z118" s="116"/>
      <c r="AA118" s="1006" t="str">
        <f t="shared" si="55"/>
        <v>.</v>
      </c>
      <c r="AB118" s="1007" t="str">
        <f t="shared" si="41"/>
        <v>.</v>
      </c>
      <c r="AC118" s="1007" t="str">
        <f t="shared" si="42"/>
        <v>.</v>
      </c>
      <c r="AD118" s="1007" t="str">
        <f t="shared" si="43"/>
        <v>.</v>
      </c>
      <c r="AE118" s="1007" t="str">
        <f t="shared" si="44"/>
        <v>.</v>
      </c>
      <c r="AF118" s="1007" t="str">
        <f t="shared" si="45"/>
        <v>.</v>
      </c>
      <c r="AG118" s="990" t="str">
        <f t="shared" si="46"/>
        <v>.</v>
      </c>
      <c r="AH118" s="116"/>
      <c r="AI118" s="1003" t="str">
        <f>IF(S118=".",".",SUM($S118:S118))</f>
        <v>.</v>
      </c>
      <c r="AJ118" s="1004" t="str">
        <f>IF(T118=".",".",SUM($S118:T118))</f>
        <v>.</v>
      </c>
      <c r="AK118" s="1004" t="str">
        <f>IF(U118=".",".",SUM($S118:U118))</f>
        <v>.</v>
      </c>
      <c r="AL118" s="1004" t="str">
        <f>IF(V118=".",".",SUM($S118:V118))</f>
        <v>.</v>
      </c>
      <c r="AM118" s="1004" t="str">
        <f>IF(W118=".",".",SUM($S118:W118))</f>
        <v>.</v>
      </c>
      <c r="AN118" s="1004" t="str">
        <f>IF(X118=".",".",SUM($S118:X118))</f>
        <v>.</v>
      </c>
      <c r="AO118" s="1005" t="str">
        <f>IF(Y118=".",".",SUM($S118:Y118))</f>
        <v>.</v>
      </c>
      <c r="AP118" s="116"/>
      <c r="AQ118" s="1006" t="str">
        <f t="shared" si="56"/>
        <v>.</v>
      </c>
      <c r="AR118" s="1007" t="str">
        <f t="shared" si="47"/>
        <v>.</v>
      </c>
      <c r="AS118" s="1007" t="str">
        <f t="shared" si="48"/>
        <v>.</v>
      </c>
      <c r="AT118" s="1007" t="str">
        <f t="shared" si="49"/>
        <v>.</v>
      </c>
      <c r="AU118" s="1007" t="str">
        <f t="shared" si="50"/>
        <v>.</v>
      </c>
      <c r="AV118" s="1007" t="str">
        <f t="shared" si="51"/>
        <v>.</v>
      </c>
      <c r="AW118" s="990" t="str">
        <f t="shared" si="52"/>
        <v>.</v>
      </c>
      <c r="AX118" s="327"/>
      <c r="AY118" s="116"/>
      <c r="AZ118" s="101"/>
      <c r="BA118" s="101"/>
      <c r="BB118" s="101"/>
    </row>
    <row r="119" spans="1:54" s="189" customFormat="1" x14ac:dyDescent="0.2">
      <c r="A119" s="183"/>
      <c r="B119" s="325"/>
      <c r="C119" s="472" t="s">
        <v>261</v>
      </c>
      <c r="D119" s="473" t="str">
        <f>IF('WK2 - Notional General Income'!D477="","",'WK2 - Notional General Income'!D477)</f>
        <v/>
      </c>
      <c r="E119" s="837" t="str">
        <f>IF('WK2 - Notional General Income'!M477=".",".",'WK2 - Notional General Income'!M477/'WK2 - Notional General Income'!E477)</f>
        <v>.</v>
      </c>
      <c r="F119" s="837" t="str">
        <f>IF('WK3 - Notional GI Yr1 YIELD'!M477=".",".",'WK3 - Notional GI Yr1 YIELD'!M477/'WK3 - Notional GI Yr1 YIELD'!E477)</f>
        <v>.</v>
      </c>
      <c r="G119" s="874"/>
      <c r="H119" s="874"/>
      <c r="I119" s="874"/>
      <c r="J119" s="874"/>
      <c r="K119" s="874"/>
      <c r="L119" s="874"/>
      <c r="M119" s="333"/>
      <c r="N119" s="116"/>
      <c r="O119" s="1019">
        <f>'WK2 - Notional General Income'!$E477</f>
        <v>0</v>
      </c>
      <c r="P119" s="1020">
        <f>'WK3 - Notional GI Yr1 YIELD'!$E477</f>
        <v>0</v>
      </c>
      <c r="Q119" s="101"/>
      <c r="R119" s="325"/>
      <c r="S119" s="1003" t="str">
        <f t="shared" si="60"/>
        <v>.</v>
      </c>
      <c r="T119" s="1004" t="str">
        <f t="shared" si="61"/>
        <v>.</v>
      </c>
      <c r="U119" s="1004" t="str">
        <f t="shared" ref="U119:Y148" si="63">IF(H119="",".",H119-G119)</f>
        <v>.</v>
      </c>
      <c r="V119" s="1004" t="str">
        <f t="shared" si="63"/>
        <v>.</v>
      </c>
      <c r="W119" s="1004" t="str">
        <f t="shared" si="63"/>
        <v>.</v>
      </c>
      <c r="X119" s="1004" t="str">
        <f t="shared" si="63"/>
        <v>.</v>
      </c>
      <c r="Y119" s="1005" t="str">
        <f t="shared" si="63"/>
        <v>.</v>
      </c>
      <c r="Z119" s="116"/>
      <c r="AA119" s="1006" t="str">
        <f t="shared" si="55"/>
        <v>.</v>
      </c>
      <c r="AB119" s="1007" t="str">
        <f t="shared" si="41"/>
        <v>.</v>
      </c>
      <c r="AC119" s="1007" t="str">
        <f t="shared" si="42"/>
        <v>.</v>
      </c>
      <c r="AD119" s="1007" t="str">
        <f t="shared" si="43"/>
        <v>.</v>
      </c>
      <c r="AE119" s="1007" t="str">
        <f t="shared" si="44"/>
        <v>.</v>
      </c>
      <c r="AF119" s="1007" t="str">
        <f t="shared" si="45"/>
        <v>.</v>
      </c>
      <c r="AG119" s="990" t="str">
        <f t="shared" si="46"/>
        <v>.</v>
      </c>
      <c r="AH119" s="116"/>
      <c r="AI119" s="1003" t="str">
        <f>IF(S119=".",".",SUM($S119:S119))</f>
        <v>.</v>
      </c>
      <c r="AJ119" s="1004" t="str">
        <f>IF(T119=".",".",SUM($S119:T119))</f>
        <v>.</v>
      </c>
      <c r="AK119" s="1004" t="str">
        <f>IF(U119=".",".",SUM($S119:U119))</f>
        <v>.</v>
      </c>
      <c r="AL119" s="1004" t="str">
        <f>IF(V119=".",".",SUM($S119:V119))</f>
        <v>.</v>
      </c>
      <c r="AM119" s="1004" t="str">
        <f>IF(W119=".",".",SUM($S119:W119))</f>
        <v>.</v>
      </c>
      <c r="AN119" s="1004" t="str">
        <f>IF(X119=".",".",SUM($S119:X119))</f>
        <v>.</v>
      </c>
      <c r="AO119" s="1005" t="str">
        <f>IF(Y119=".",".",SUM($S119:Y119))</f>
        <v>.</v>
      </c>
      <c r="AP119" s="116"/>
      <c r="AQ119" s="1006" t="str">
        <f t="shared" si="56"/>
        <v>.</v>
      </c>
      <c r="AR119" s="1007" t="str">
        <f t="shared" si="47"/>
        <v>.</v>
      </c>
      <c r="AS119" s="1007" t="str">
        <f t="shared" si="48"/>
        <v>.</v>
      </c>
      <c r="AT119" s="1007" t="str">
        <f t="shared" si="49"/>
        <v>.</v>
      </c>
      <c r="AU119" s="1007" t="str">
        <f t="shared" si="50"/>
        <v>.</v>
      </c>
      <c r="AV119" s="1007" t="str">
        <f t="shared" si="51"/>
        <v>.</v>
      </c>
      <c r="AW119" s="990" t="str">
        <f t="shared" si="52"/>
        <v>.</v>
      </c>
      <c r="AX119" s="327"/>
      <c r="AY119" s="116"/>
      <c r="AZ119" s="101"/>
      <c r="BA119" s="101"/>
      <c r="BB119" s="101"/>
    </row>
    <row r="120" spans="1:54" s="189" customFormat="1" x14ac:dyDescent="0.2">
      <c r="A120" s="183"/>
      <c r="B120" s="325"/>
      <c r="C120" s="472" t="s">
        <v>261</v>
      </c>
      <c r="D120" s="473" t="str">
        <f>IF('WK2 - Notional General Income'!D478="","",'WK2 - Notional General Income'!D478)</f>
        <v/>
      </c>
      <c r="E120" s="837" t="str">
        <f>IF('WK2 - Notional General Income'!M478=".",".",'WK2 - Notional General Income'!M478/'WK2 - Notional General Income'!E478)</f>
        <v>.</v>
      </c>
      <c r="F120" s="837" t="str">
        <f>IF('WK3 - Notional GI Yr1 YIELD'!M478=".",".",'WK3 - Notional GI Yr1 YIELD'!M478/'WK3 - Notional GI Yr1 YIELD'!E478)</f>
        <v>.</v>
      </c>
      <c r="G120" s="874"/>
      <c r="H120" s="874"/>
      <c r="I120" s="874"/>
      <c r="J120" s="874"/>
      <c r="K120" s="874"/>
      <c r="L120" s="874"/>
      <c r="M120" s="333"/>
      <c r="N120" s="116"/>
      <c r="O120" s="1019">
        <f>'WK2 - Notional General Income'!$E478</f>
        <v>0</v>
      </c>
      <c r="P120" s="1020">
        <f>'WK3 - Notional GI Yr1 YIELD'!$E478</f>
        <v>0</v>
      </c>
      <c r="Q120" s="101"/>
      <c r="R120" s="325"/>
      <c r="S120" s="1003" t="str">
        <f t="shared" si="60"/>
        <v>.</v>
      </c>
      <c r="T120" s="1004" t="str">
        <f t="shared" si="61"/>
        <v>.</v>
      </c>
      <c r="U120" s="1004" t="str">
        <f t="shared" si="63"/>
        <v>.</v>
      </c>
      <c r="V120" s="1004" t="str">
        <f t="shared" si="63"/>
        <v>.</v>
      </c>
      <c r="W120" s="1004" t="str">
        <f t="shared" si="63"/>
        <v>.</v>
      </c>
      <c r="X120" s="1004" t="str">
        <f t="shared" si="63"/>
        <v>.</v>
      </c>
      <c r="Y120" s="1005" t="str">
        <f t="shared" si="63"/>
        <v>.</v>
      </c>
      <c r="Z120" s="116"/>
      <c r="AA120" s="1006" t="str">
        <f t="shared" si="55"/>
        <v>.</v>
      </c>
      <c r="AB120" s="1007" t="str">
        <f t="shared" si="41"/>
        <v>.</v>
      </c>
      <c r="AC120" s="1007" t="str">
        <f t="shared" si="42"/>
        <v>.</v>
      </c>
      <c r="AD120" s="1007" t="str">
        <f t="shared" si="43"/>
        <v>.</v>
      </c>
      <c r="AE120" s="1007" t="str">
        <f t="shared" si="44"/>
        <v>.</v>
      </c>
      <c r="AF120" s="1007" t="str">
        <f t="shared" si="45"/>
        <v>.</v>
      </c>
      <c r="AG120" s="990" t="str">
        <f t="shared" si="46"/>
        <v>.</v>
      </c>
      <c r="AH120" s="116"/>
      <c r="AI120" s="1003" t="str">
        <f>IF(S120=".",".",SUM($S120:S120))</f>
        <v>.</v>
      </c>
      <c r="AJ120" s="1004" t="str">
        <f>IF(T120=".",".",SUM($S120:T120))</f>
        <v>.</v>
      </c>
      <c r="AK120" s="1004" t="str">
        <f>IF(U120=".",".",SUM($S120:U120))</f>
        <v>.</v>
      </c>
      <c r="AL120" s="1004" t="str">
        <f>IF(V120=".",".",SUM($S120:V120))</f>
        <v>.</v>
      </c>
      <c r="AM120" s="1004" t="str">
        <f>IF(W120=".",".",SUM($S120:W120))</f>
        <v>.</v>
      </c>
      <c r="AN120" s="1004" t="str">
        <f>IF(X120=".",".",SUM($S120:X120))</f>
        <v>.</v>
      </c>
      <c r="AO120" s="1005" t="str">
        <f>IF(Y120=".",".",SUM($S120:Y120))</f>
        <v>.</v>
      </c>
      <c r="AP120" s="116"/>
      <c r="AQ120" s="1006" t="str">
        <f t="shared" si="56"/>
        <v>.</v>
      </c>
      <c r="AR120" s="1007" t="str">
        <f t="shared" si="47"/>
        <v>.</v>
      </c>
      <c r="AS120" s="1007" t="str">
        <f t="shared" si="48"/>
        <v>.</v>
      </c>
      <c r="AT120" s="1007" t="str">
        <f t="shared" si="49"/>
        <v>.</v>
      </c>
      <c r="AU120" s="1007" t="str">
        <f t="shared" si="50"/>
        <v>.</v>
      </c>
      <c r="AV120" s="1007" t="str">
        <f t="shared" si="51"/>
        <v>.</v>
      </c>
      <c r="AW120" s="990" t="str">
        <f t="shared" si="52"/>
        <v>.</v>
      </c>
      <c r="AX120" s="327"/>
      <c r="AY120" s="116"/>
      <c r="AZ120" s="101"/>
      <c r="BA120" s="101"/>
      <c r="BB120" s="101"/>
    </row>
    <row r="121" spans="1:54" s="189" customFormat="1" x14ac:dyDescent="0.2">
      <c r="A121" s="183"/>
      <c r="B121" s="325"/>
      <c r="C121" s="472" t="s">
        <v>261</v>
      </c>
      <c r="D121" s="473" t="str">
        <f>IF('WK2 - Notional General Income'!D479="","",'WK2 - Notional General Income'!D479)</f>
        <v/>
      </c>
      <c r="E121" s="837" t="str">
        <f>IF('WK2 - Notional General Income'!M479=".",".",'WK2 - Notional General Income'!M479/'WK2 - Notional General Income'!E479)</f>
        <v>.</v>
      </c>
      <c r="F121" s="837" t="str">
        <f>IF('WK3 - Notional GI Yr1 YIELD'!M479=".",".",'WK3 - Notional GI Yr1 YIELD'!M479/'WK3 - Notional GI Yr1 YIELD'!E479)</f>
        <v>.</v>
      </c>
      <c r="G121" s="874"/>
      <c r="H121" s="874"/>
      <c r="I121" s="874"/>
      <c r="J121" s="874"/>
      <c r="K121" s="874"/>
      <c r="L121" s="874"/>
      <c r="M121" s="333"/>
      <c r="N121" s="116"/>
      <c r="O121" s="1019">
        <f>'WK2 - Notional General Income'!$E479</f>
        <v>0</v>
      </c>
      <c r="P121" s="1020">
        <f>'WK3 - Notional GI Yr1 YIELD'!$E479</f>
        <v>0</v>
      </c>
      <c r="Q121" s="101"/>
      <c r="R121" s="325"/>
      <c r="S121" s="1003" t="str">
        <f t="shared" si="60"/>
        <v>.</v>
      </c>
      <c r="T121" s="1004" t="str">
        <f t="shared" si="61"/>
        <v>.</v>
      </c>
      <c r="U121" s="1004" t="str">
        <f t="shared" si="63"/>
        <v>.</v>
      </c>
      <c r="V121" s="1004" t="str">
        <f t="shared" si="63"/>
        <v>.</v>
      </c>
      <c r="W121" s="1004" t="str">
        <f t="shared" si="63"/>
        <v>.</v>
      </c>
      <c r="X121" s="1004" t="str">
        <f t="shared" si="63"/>
        <v>.</v>
      </c>
      <c r="Y121" s="1005" t="str">
        <f t="shared" si="63"/>
        <v>.</v>
      </c>
      <c r="Z121" s="116"/>
      <c r="AA121" s="1006" t="str">
        <f t="shared" si="55"/>
        <v>.</v>
      </c>
      <c r="AB121" s="1007" t="str">
        <f t="shared" si="41"/>
        <v>.</v>
      </c>
      <c r="AC121" s="1007" t="str">
        <f t="shared" si="42"/>
        <v>.</v>
      </c>
      <c r="AD121" s="1007" t="str">
        <f t="shared" si="43"/>
        <v>.</v>
      </c>
      <c r="AE121" s="1007" t="str">
        <f t="shared" si="44"/>
        <v>.</v>
      </c>
      <c r="AF121" s="1007" t="str">
        <f t="shared" si="45"/>
        <v>.</v>
      </c>
      <c r="AG121" s="990" t="str">
        <f t="shared" si="46"/>
        <v>.</v>
      </c>
      <c r="AH121" s="116"/>
      <c r="AI121" s="1003" t="str">
        <f>IF(S121=".",".",SUM($S121:S121))</f>
        <v>.</v>
      </c>
      <c r="AJ121" s="1004" t="str">
        <f>IF(T121=".",".",SUM($S121:T121))</f>
        <v>.</v>
      </c>
      <c r="AK121" s="1004" t="str">
        <f>IF(U121=".",".",SUM($S121:U121))</f>
        <v>.</v>
      </c>
      <c r="AL121" s="1004" t="str">
        <f>IF(V121=".",".",SUM($S121:V121))</f>
        <v>.</v>
      </c>
      <c r="AM121" s="1004" t="str">
        <f>IF(W121=".",".",SUM($S121:W121))</f>
        <v>.</v>
      </c>
      <c r="AN121" s="1004" t="str">
        <f>IF(X121=".",".",SUM($S121:X121))</f>
        <v>.</v>
      </c>
      <c r="AO121" s="1005" t="str">
        <f>IF(Y121=".",".",SUM($S121:Y121))</f>
        <v>.</v>
      </c>
      <c r="AP121" s="116"/>
      <c r="AQ121" s="1006" t="str">
        <f t="shared" si="56"/>
        <v>.</v>
      </c>
      <c r="AR121" s="1007" t="str">
        <f t="shared" si="47"/>
        <v>.</v>
      </c>
      <c r="AS121" s="1007" t="str">
        <f t="shared" si="48"/>
        <v>.</v>
      </c>
      <c r="AT121" s="1007" t="str">
        <f t="shared" si="49"/>
        <v>.</v>
      </c>
      <c r="AU121" s="1007" t="str">
        <f t="shared" si="50"/>
        <v>.</v>
      </c>
      <c r="AV121" s="1007" t="str">
        <f t="shared" si="51"/>
        <v>.</v>
      </c>
      <c r="AW121" s="990" t="str">
        <f t="shared" si="52"/>
        <v>.</v>
      </c>
      <c r="AX121" s="327"/>
      <c r="AY121" s="116"/>
      <c r="AZ121" s="101"/>
      <c r="BA121" s="101"/>
      <c r="BB121" s="101"/>
    </row>
    <row r="122" spans="1:54" s="189" customFormat="1" x14ac:dyDescent="0.2">
      <c r="A122" s="183"/>
      <c r="B122" s="325"/>
      <c r="C122" s="472" t="s">
        <v>261</v>
      </c>
      <c r="D122" s="473" t="str">
        <f>IF('WK2 - Notional General Income'!D480="","",'WK2 - Notional General Income'!D480)</f>
        <v/>
      </c>
      <c r="E122" s="837" t="str">
        <f>IF('WK2 - Notional General Income'!M480=".",".",'WK2 - Notional General Income'!M480/'WK2 - Notional General Income'!E480)</f>
        <v>.</v>
      </c>
      <c r="F122" s="837" t="str">
        <f>IF('WK3 - Notional GI Yr1 YIELD'!M480=".",".",'WK3 - Notional GI Yr1 YIELD'!M480/'WK3 - Notional GI Yr1 YIELD'!E480)</f>
        <v>.</v>
      </c>
      <c r="G122" s="874"/>
      <c r="H122" s="874"/>
      <c r="I122" s="874"/>
      <c r="J122" s="874"/>
      <c r="K122" s="874"/>
      <c r="L122" s="874"/>
      <c r="M122" s="333"/>
      <c r="N122" s="116"/>
      <c r="O122" s="1019">
        <f>'WK2 - Notional General Income'!$E480</f>
        <v>0</v>
      </c>
      <c r="P122" s="1020">
        <f>'WK3 - Notional GI Yr1 YIELD'!$E480</f>
        <v>0</v>
      </c>
      <c r="Q122" s="101"/>
      <c r="R122" s="325"/>
      <c r="S122" s="1003" t="str">
        <f t="shared" si="60"/>
        <v>.</v>
      </c>
      <c r="T122" s="1004" t="str">
        <f t="shared" si="61"/>
        <v>.</v>
      </c>
      <c r="U122" s="1004" t="str">
        <f t="shared" si="63"/>
        <v>.</v>
      </c>
      <c r="V122" s="1004" t="str">
        <f t="shared" si="63"/>
        <v>.</v>
      </c>
      <c r="W122" s="1004" t="str">
        <f t="shared" si="63"/>
        <v>.</v>
      </c>
      <c r="X122" s="1004" t="str">
        <f t="shared" si="63"/>
        <v>.</v>
      </c>
      <c r="Y122" s="1005" t="str">
        <f t="shared" si="63"/>
        <v>.</v>
      </c>
      <c r="Z122" s="116"/>
      <c r="AA122" s="1006" t="str">
        <f t="shared" si="55"/>
        <v>.</v>
      </c>
      <c r="AB122" s="1007" t="str">
        <f t="shared" si="41"/>
        <v>.</v>
      </c>
      <c r="AC122" s="1007" t="str">
        <f t="shared" si="42"/>
        <v>.</v>
      </c>
      <c r="AD122" s="1007" t="str">
        <f t="shared" si="43"/>
        <v>.</v>
      </c>
      <c r="AE122" s="1007" t="str">
        <f t="shared" si="44"/>
        <v>.</v>
      </c>
      <c r="AF122" s="1007" t="str">
        <f t="shared" si="45"/>
        <v>.</v>
      </c>
      <c r="AG122" s="990" t="str">
        <f t="shared" si="46"/>
        <v>.</v>
      </c>
      <c r="AH122" s="116"/>
      <c r="AI122" s="1003" t="str">
        <f>IF(S122=".",".",SUM($S122:S122))</f>
        <v>.</v>
      </c>
      <c r="AJ122" s="1004" t="str">
        <f>IF(T122=".",".",SUM($S122:T122))</f>
        <v>.</v>
      </c>
      <c r="AK122" s="1004" t="str">
        <f>IF(U122=".",".",SUM($S122:U122))</f>
        <v>.</v>
      </c>
      <c r="AL122" s="1004" t="str">
        <f>IF(V122=".",".",SUM($S122:V122))</f>
        <v>.</v>
      </c>
      <c r="AM122" s="1004" t="str">
        <f>IF(W122=".",".",SUM($S122:W122))</f>
        <v>.</v>
      </c>
      <c r="AN122" s="1004" t="str">
        <f>IF(X122=".",".",SUM($S122:X122))</f>
        <v>.</v>
      </c>
      <c r="AO122" s="1005" t="str">
        <f>IF(Y122=".",".",SUM($S122:Y122))</f>
        <v>.</v>
      </c>
      <c r="AP122" s="116"/>
      <c r="AQ122" s="1006" t="str">
        <f t="shared" si="56"/>
        <v>.</v>
      </c>
      <c r="AR122" s="1007" t="str">
        <f t="shared" si="47"/>
        <v>.</v>
      </c>
      <c r="AS122" s="1007" t="str">
        <f t="shared" si="48"/>
        <v>.</v>
      </c>
      <c r="AT122" s="1007" t="str">
        <f t="shared" si="49"/>
        <v>.</v>
      </c>
      <c r="AU122" s="1007" t="str">
        <f t="shared" si="50"/>
        <v>.</v>
      </c>
      <c r="AV122" s="1007" t="str">
        <f t="shared" si="51"/>
        <v>.</v>
      </c>
      <c r="AW122" s="990" t="str">
        <f t="shared" si="52"/>
        <v>.</v>
      </c>
      <c r="AX122" s="327"/>
      <c r="AY122" s="116"/>
      <c r="AZ122" s="101"/>
      <c r="BA122" s="101"/>
      <c r="BB122" s="101"/>
    </row>
    <row r="123" spans="1:54" s="189" customFormat="1" x14ac:dyDescent="0.2">
      <c r="A123" s="183"/>
      <c r="B123" s="325"/>
      <c r="C123" s="472" t="s">
        <v>261</v>
      </c>
      <c r="D123" s="473" t="str">
        <f>IF('WK2 - Notional General Income'!D481="","",'WK2 - Notional General Income'!D481)</f>
        <v/>
      </c>
      <c r="E123" s="837" t="str">
        <f>IF('WK2 - Notional General Income'!M481=".",".",'WK2 - Notional General Income'!M481/'WK2 - Notional General Income'!E481)</f>
        <v>.</v>
      </c>
      <c r="F123" s="837" t="str">
        <f>IF('WK3 - Notional GI Yr1 YIELD'!M481=".",".",'WK3 - Notional GI Yr1 YIELD'!M481/'WK3 - Notional GI Yr1 YIELD'!E481)</f>
        <v>.</v>
      </c>
      <c r="G123" s="874"/>
      <c r="H123" s="874"/>
      <c r="I123" s="874"/>
      <c r="J123" s="874"/>
      <c r="K123" s="874"/>
      <c r="L123" s="874"/>
      <c r="M123" s="333"/>
      <c r="N123" s="116"/>
      <c r="O123" s="1019">
        <f>'WK2 - Notional General Income'!$E481</f>
        <v>0</v>
      </c>
      <c r="P123" s="1020">
        <f>'WK3 - Notional GI Yr1 YIELD'!$E481</f>
        <v>0</v>
      </c>
      <c r="Q123" s="101"/>
      <c r="R123" s="325"/>
      <c r="S123" s="1003" t="str">
        <f t="shared" si="60"/>
        <v>.</v>
      </c>
      <c r="T123" s="1004" t="str">
        <f t="shared" si="61"/>
        <v>.</v>
      </c>
      <c r="U123" s="1004" t="str">
        <f t="shared" si="63"/>
        <v>.</v>
      </c>
      <c r="V123" s="1004" t="str">
        <f t="shared" si="63"/>
        <v>.</v>
      </c>
      <c r="W123" s="1004" t="str">
        <f t="shared" si="63"/>
        <v>.</v>
      </c>
      <c r="X123" s="1004" t="str">
        <f t="shared" si="63"/>
        <v>.</v>
      </c>
      <c r="Y123" s="1005" t="str">
        <f t="shared" si="63"/>
        <v>.</v>
      </c>
      <c r="Z123" s="116"/>
      <c r="AA123" s="1006" t="str">
        <f t="shared" si="55"/>
        <v>.</v>
      </c>
      <c r="AB123" s="1007" t="str">
        <f t="shared" si="41"/>
        <v>.</v>
      </c>
      <c r="AC123" s="1007" t="str">
        <f t="shared" si="42"/>
        <v>.</v>
      </c>
      <c r="AD123" s="1007" t="str">
        <f t="shared" si="43"/>
        <v>.</v>
      </c>
      <c r="AE123" s="1007" t="str">
        <f t="shared" si="44"/>
        <v>.</v>
      </c>
      <c r="AF123" s="1007" t="str">
        <f t="shared" si="45"/>
        <v>.</v>
      </c>
      <c r="AG123" s="990" t="str">
        <f t="shared" si="46"/>
        <v>.</v>
      </c>
      <c r="AH123" s="116"/>
      <c r="AI123" s="1003" t="str">
        <f>IF(S123=".",".",SUM($S123:S123))</f>
        <v>.</v>
      </c>
      <c r="AJ123" s="1004" t="str">
        <f>IF(T123=".",".",SUM($S123:T123))</f>
        <v>.</v>
      </c>
      <c r="AK123" s="1004" t="str">
        <f>IF(U123=".",".",SUM($S123:U123))</f>
        <v>.</v>
      </c>
      <c r="AL123" s="1004" t="str">
        <f>IF(V123=".",".",SUM($S123:V123))</f>
        <v>.</v>
      </c>
      <c r="AM123" s="1004" t="str">
        <f>IF(W123=".",".",SUM($S123:W123))</f>
        <v>.</v>
      </c>
      <c r="AN123" s="1004" t="str">
        <f>IF(X123=".",".",SUM($S123:X123))</f>
        <v>.</v>
      </c>
      <c r="AO123" s="1005" t="str">
        <f>IF(Y123=".",".",SUM($S123:Y123))</f>
        <v>.</v>
      </c>
      <c r="AP123" s="116"/>
      <c r="AQ123" s="1006" t="str">
        <f t="shared" si="56"/>
        <v>.</v>
      </c>
      <c r="AR123" s="1007" t="str">
        <f t="shared" si="47"/>
        <v>.</v>
      </c>
      <c r="AS123" s="1007" t="str">
        <f t="shared" si="48"/>
        <v>.</v>
      </c>
      <c r="AT123" s="1007" t="str">
        <f t="shared" si="49"/>
        <v>.</v>
      </c>
      <c r="AU123" s="1007" t="str">
        <f t="shared" si="50"/>
        <v>.</v>
      </c>
      <c r="AV123" s="1007" t="str">
        <f t="shared" si="51"/>
        <v>.</v>
      </c>
      <c r="AW123" s="990" t="str">
        <f t="shared" si="52"/>
        <v>.</v>
      </c>
      <c r="AX123" s="327"/>
      <c r="AY123" s="116"/>
      <c r="AZ123" s="101"/>
      <c r="BA123" s="101"/>
      <c r="BB123" s="101"/>
    </row>
    <row r="124" spans="1:54" s="189" customFormat="1" x14ac:dyDescent="0.2">
      <c r="A124" s="183"/>
      <c r="B124" s="325"/>
      <c r="C124" s="472" t="s">
        <v>261</v>
      </c>
      <c r="D124" s="473" t="str">
        <f>IF('WK2 - Notional General Income'!D482="","",'WK2 - Notional General Income'!D482)</f>
        <v/>
      </c>
      <c r="E124" s="837" t="str">
        <f>IF('WK2 - Notional General Income'!M482=".",".",'WK2 - Notional General Income'!M482/'WK2 - Notional General Income'!E482)</f>
        <v>.</v>
      </c>
      <c r="F124" s="837" t="str">
        <f>IF('WK3 - Notional GI Yr1 YIELD'!M482=".",".",'WK3 - Notional GI Yr1 YIELD'!M482/'WK3 - Notional GI Yr1 YIELD'!E482)</f>
        <v>.</v>
      </c>
      <c r="G124" s="874"/>
      <c r="H124" s="874"/>
      <c r="I124" s="874"/>
      <c r="J124" s="874"/>
      <c r="K124" s="874"/>
      <c r="L124" s="874"/>
      <c r="M124" s="333"/>
      <c r="N124" s="116"/>
      <c r="O124" s="1019">
        <f>'WK2 - Notional General Income'!$E482</f>
        <v>0</v>
      </c>
      <c r="P124" s="1020">
        <f>'WK3 - Notional GI Yr1 YIELD'!$E482</f>
        <v>0</v>
      </c>
      <c r="Q124" s="101"/>
      <c r="R124" s="325"/>
      <c r="S124" s="1003" t="str">
        <f t="shared" si="60"/>
        <v>.</v>
      </c>
      <c r="T124" s="1004" t="str">
        <f t="shared" si="61"/>
        <v>.</v>
      </c>
      <c r="U124" s="1004" t="str">
        <f t="shared" si="63"/>
        <v>.</v>
      </c>
      <c r="V124" s="1004" t="str">
        <f t="shared" si="63"/>
        <v>.</v>
      </c>
      <c r="W124" s="1004" t="str">
        <f t="shared" si="63"/>
        <v>.</v>
      </c>
      <c r="X124" s="1004" t="str">
        <f t="shared" si="63"/>
        <v>.</v>
      </c>
      <c r="Y124" s="1005" t="str">
        <f t="shared" si="63"/>
        <v>.</v>
      </c>
      <c r="Z124" s="116"/>
      <c r="AA124" s="1006" t="str">
        <f t="shared" si="55"/>
        <v>.</v>
      </c>
      <c r="AB124" s="1007" t="str">
        <f t="shared" si="41"/>
        <v>.</v>
      </c>
      <c r="AC124" s="1007" t="str">
        <f t="shared" si="42"/>
        <v>.</v>
      </c>
      <c r="AD124" s="1007" t="str">
        <f t="shared" si="43"/>
        <v>.</v>
      </c>
      <c r="AE124" s="1007" t="str">
        <f t="shared" si="44"/>
        <v>.</v>
      </c>
      <c r="AF124" s="1007" t="str">
        <f t="shared" si="45"/>
        <v>.</v>
      </c>
      <c r="AG124" s="990" t="str">
        <f t="shared" si="46"/>
        <v>.</v>
      </c>
      <c r="AH124" s="116"/>
      <c r="AI124" s="1003" t="str">
        <f>IF(S124=".",".",SUM($S124:S124))</f>
        <v>.</v>
      </c>
      <c r="AJ124" s="1004" t="str">
        <f>IF(T124=".",".",SUM($S124:T124))</f>
        <v>.</v>
      </c>
      <c r="AK124" s="1004" t="str">
        <f>IF(U124=".",".",SUM($S124:U124))</f>
        <v>.</v>
      </c>
      <c r="AL124" s="1004" t="str">
        <f>IF(V124=".",".",SUM($S124:V124))</f>
        <v>.</v>
      </c>
      <c r="AM124" s="1004" t="str">
        <f>IF(W124=".",".",SUM($S124:W124))</f>
        <v>.</v>
      </c>
      <c r="AN124" s="1004" t="str">
        <f>IF(X124=".",".",SUM($S124:X124))</f>
        <v>.</v>
      </c>
      <c r="AO124" s="1005" t="str">
        <f>IF(Y124=".",".",SUM($S124:Y124))</f>
        <v>.</v>
      </c>
      <c r="AP124" s="116"/>
      <c r="AQ124" s="1006" t="str">
        <f t="shared" si="56"/>
        <v>.</v>
      </c>
      <c r="AR124" s="1007" t="str">
        <f t="shared" si="47"/>
        <v>.</v>
      </c>
      <c r="AS124" s="1007" t="str">
        <f t="shared" si="48"/>
        <v>.</v>
      </c>
      <c r="AT124" s="1007" t="str">
        <f t="shared" si="49"/>
        <v>.</v>
      </c>
      <c r="AU124" s="1007" t="str">
        <f t="shared" si="50"/>
        <v>.</v>
      </c>
      <c r="AV124" s="1007" t="str">
        <f t="shared" si="51"/>
        <v>.</v>
      </c>
      <c r="AW124" s="990" t="str">
        <f t="shared" si="52"/>
        <v>.</v>
      </c>
      <c r="AX124" s="327"/>
      <c r="AY124" s="116"/>
      <c r="AZ124" s="101"/>
      <c r="BA124" s="101"/>
      <c r="BB124" s="101"/>
    </row>
    <row r="125" spans="1:54" s="189" customFormat="1" x14ac:dyDescent="0.2">
      <c r="A125" s="183"/>
      <c r="B125" s="325"/>
      <c r="C125" s="472" t="s">
        <v>261</v>
      </c>
      <c r="D125" s="473" t="str">
        <f>IF('WK2 - Notional General Income'!D483="","",'WK2 - Notional General Income'!D483)</f>
        <v/>
      </c>
      <c r="E125" s="837" t="str">
        <f>IF('WK2 - Notional General Income'!M483=".",".",'WK2 - Notional General Income'!M483/'WK2 - Notional General Income'!E483)</f>
        <v>.</v>
      </c>
      <c r="F125" s="837" t="str">
        <f>IF('WK3 - Notional GI Yr1 YIELD'!M483=".",".",'WK3 - Notional GI Yr1 YIELD'!M483/'WK3 - Notional GI Yr1 YIELD'!E483)</f>
        <v>.</v>
      </c>
      <c r="G125" s="874"/>
      <c r="H125" s="874"/>
      <c r="I125" s="874"/>
      <c r="J125" s="874"/>
      <c r="K125" s="874"/>
      <c r="L125" s="874"/>
      <c r="M125" s="333"/>
      <c r="N125" s="116"/>
      <c r="O125" s="1019">
        <f>'WK2 - Notional General Income'!$E483</f>
        <v>0</v>
      </c>
      <c r="P125" s="1020">
        <f>'WK3 - Notional GI Yr1 YIELD'!$E483</f>
        <v>0</v>
      </c>
      <c r="Q125" s="101"/>
      <c r="R125" s="325"/>
      <c r="S125" s="1003" t="str">
        <f t="shared" si="60"/>
        <v>.</v>
      </c>
      <c r="T125" s="1004" t="str">
        <f t="shared" si="61"/>
        <v>.</v>
      </c>
      <c r="U125" s="1004" t="str">
        <f t="shared" si="63"/>
        <v>.</v>
      </c>
      <c r="V125" s="1004" t="str">
        <f t="shared" si="63"/>
        <v>.</v>
      </c>
      <c r="W125" s="1004" t="str">
        <f t="shared" si="63"/>
        <v>.</v>
      </c>
      <c r="X125" s="1004" t="str">
        <f t="shared" si="63"/>
        <v>.</v>
      </c>
      <c r="Y125" s="1005" t="str">
        <f t="shared" si="63"/>
        <v>.</v>
      </c>
      <c r="Z125" s="116"/>
      <c r="AA125" s="1006" t="str">
        <f t="shared" si="55"/>
        <v>.</v>
      </c>
      <c r="AB125" s="1007" t="str">
        <f t="shared" si="41"/>
        <v>.</v>
      </c>
      <c r="AC125" s="1007" t="str">
        <f t="shared" si="42"/>
        <v>.</v>
      </c>
      <c r="AD125" s="1007" t="str">
        <f t="shared" si="43"/>
        <v>.</v>
      </c>
      <c r="AE125" s="1007" t="str">
        <f t="shared" si="44"/>
        <v>.</v>
      </c>
      <c r="AF125" s="1007" t="str">
        <f t="shared" si="45"/>
        <v>.</v>
      </c>
      <c r="AG125" s="990" t="str">
        <f t="shared" si="46"/>
        <v>.</v>
      </c>
      <c r="AH125" s="116"/>
      <c r="AI125" s="1003" t="str">
        <f>IF(S125=".",".",SUM($S125:S125))</f>
        <v>.</v>
      </c>
      <c r="AJ125" s="1004" t="str">
        <f>IF(T125=".",".",SUM($S125:T125))</f>
        <v>.</v>
      </c>
      <c r="AK125" s="1004" t="str">
        <f>IF(U125=".",".",SUM($S125:U125))</f>
        <v>.</v>
      </c>
      <c r="AL125" s="1004" t="str">
        <f>IF(V125=".",".",SUM($S125:V125))</f>
        <v>.</v>
      </c>
      <c r="AM125" s="1004" t="str">
        <f>IF(W125=".",".",SUM($S125:W125))</f>
        <v>.</v>
      </c>
      <c r="AN125" s="1004" t="str">
        <f>IF(X125=".",".",SUM($S125:X125))</f>
        <v>.</v>
      </c>
      <c r="AO125" s="1005" t="str">
        <f>IF(Y125=".",".",SUM($S125:Y125))</f>
        <v>.</v>
      </c>
      <c r="AP125" s="116"/>
      <c r="AQ125" s="1006" t="str">
        <f t="shared" si="56"/>
        <v>.</v>
      </c>
      <c r="AR125" s="1007" t="str">
        <f t="shared" si="47"/>
        <v>.</v>
      </c>
      <c r="AS125" s="1007" t="str">
        <f t="shared" si="48"/>
        <v>.</v>
      </c>
      <c r="AT125" s="1007" t="str">
        <f t="shared" si="49"/>
        <v>.</v>
      </c>
      <c r="AU125" s="1007" t="str">
        <f t="shared" si="50"/>
        <v>.</v>
      </c>
      <c r="AV125" s="1007" t="str">
        <f t="shared" si="51"/>
        <v>.</v>
      </c>
      <c r="AW125" s="990" t="str">
        <f t="shared" si="52"/>
        <v>.</v>
      </c>
      <c r="AX125" s="327"/>
      <c r="AY125" s="116"/>
      <c r="AZ125" s="101"/>
      <c r="BA125" s="101"/>
      <c r="BB125" s="101"/>
    </row>
    <row r="126" spans="1:54" s="189" customFormat="1" x14ac:dyDescent="0.2">
      <c r="A126" s="183"/>
      <c r="B126" s="325"/>
      <c r="C126" s="472" t="s">
        <v>261</v>
      </c>
      <c r="D126" s="473" t="str">
        <f>IF('WK2 - Notional General Income'!D484="","",'WK2 - Notional General Income'!D484)</f>
        <v/>
      </c>
      <c r="E126" s="837" t="str">
        <f>IF('WK2 - Notional General Income'!M484=".",".",'WK2 - Notional General Income'!M484/'WK2 - Notional General Income'!E484)</f>
        <v>.</v>
      </c>
      <c r="F126" s="837" t="str">
        <f>IF('WK3 - Notional GI Yr1 YIELD'!M484=".",".",'WK3 - Notional GI Yr1 YIELD'!M484/'WK3 - Notional GI Yr1 YIELD'!E484)</f>
        <v>.</v>
      </c>
      <c r="G126" s="874"/>
      <c r="H126" s="874"/>
      <c r="I126" s="874"/>
      <c r="J126" s="874"/>
      <c r="K126" s="874"/>
      <c r="L126" s="874"/>
      <c r="M126" s="333"/>
      <c r="N126" s="116"/>
      <c r="O126" s="1019">
        <f>'WK2 - Notional General Income'!$E484</f>
        <v>0</v>
      </c>
      <c r="P126" s="1020">
        <f>'WK3 - Notional GI Yr1 YIELD'!$E484</f>
        <v>0</v>
      </c>
      <c r="Q126" s="101"/>
      <c r="R126" s="325"/>
      <c r="S126" s="1003" t="str">
        <f t="shared" si="60"/>
        <v>.</v>
      </c>
      <c r="T126" s="1004" t="str">
        <f t="shared" si="61"/>
        <v>.</v>
      </c>
      <c r="U126" s="1004" t="str">
        <f t="shared" si="63"/>
        <v>.</v>
      </c>
      <c r="V126" s="1004" t="str">
        <f t="shared" si="63"/>
        <v>.</v>
      </c>
      <c r="W126" s="1004" t="str">
        <f t="shared" si="63"/>
        <v>.</v>
      </c>
      <c r="X126" s="1004" t="str">
        <f t="shared" si="63"/>
        <v>.</v>
      </c>
      <c r="Y126" s="1005" t="str">
        <f t="shared" si="63"/>
        <v>.</v>
      </c>
      <c r="Z126" s="116"/>
      <c r="AA126" s="1006" t="str">
        <f t="shared" si="55"/>
        <v>.</v>
      </c>
      <c r="AB126" s="1007" t="str">
        <f t="shared" si="41"/>
        <v>.</v>
      </c>
      <c r="AC126" s="1007" t="str">
        <f t="shared" si="42"/>
        <v>.</v>
      </c>
      <c r="AD126" s="1007" t="str">
        <f t="shared" si="43"/>
        <v>.</v>
      </c>
      <c r="AE126" s="1007" t="str">
        <f t="shared" si="44"/>
        <v>.</v>
      </c>
      <c r="AF126" s="1007" t="str">
        <f t="shared" si="45"/>
        <v>.</v>
      </c>
      <c r="AG126" s="990" t="str">
        <f t="shared" si="46"/>
        <v>.</v>
      </c>
      <c r="AH126" s="116"/>
      <c r="AI126" s="1003" t="str">
        <f>IF(S126=".",".",SUM($S126:S126))</f>
        <v>.</v>
      </c>
      <c r="AJ126" s="1004" t="str">
        <f>IF(T126=".",".",SUM($S126:T126))</f>
        <v>.</v>
      </c>
      <c r="AK126" s="1004" t="str">
        <f>IF(U126=".",".",SUM($S126:U126))</f>
        <v>.</v>
      </c>
      <c r="AL126" s="1004" t="str">
        <f>IF(V126=".",".",SUM($S126:V126))</f>
        <v>.</v>
      </c>
      <c r="AM126" s="1004" t="str">
        <f>IF(W126=".",".",SUM($S126:W126))</f>
        <v>.</v>
      </c>
      <c r="AN126" s="1004" t="str">
        <f>IF(X126=".",".",SUM($S126:X126))</f>
        <v>.</v>
      </c>
      <c r="AO126" s="1005" t="str">
        <f>IF(Y126=".",".",SUM($S126:Y126))</f>
        <v>.</v>
      </c>
      <c r="AP126" s="116"/>
      <c r="AQ126" s="1006" t="str">
        <f t="shared" si="56"/>
        <v>.</v>
      </c>
      <c r="AR126" s="1007" t="str">
        <f t="shared" si="47"/>
        <v>.</v>
      </c>
      <c r="AS126" s="1007" t="str">
        <f t="shared" si="48"/>
        <v>.</v>
      </c>
      <c r="AT126" s="1007" t="str">
        <f t="shared" si="49"/>
        <v>.</v>
      </c>
      <c r="AU126" s="1007" t="str">
        <f t="shared" si="50"/>
        <v>.</v>
      </c>
      <c r="AV126" s="1007" t="str">
        <f t="shared" si="51"/>
        <v>.</v>
      </c>
      <c r="AW126" s="990" t="str">
        <f t="shared" si="52"/>
        <v>.</v>
      </c>
      <c r="AX126" s="327"/>
      <c r="AY126" s="116"/>
      <c r="AZ126" s="101"/>
      <c r="BA126" s="101"/>
      <c r="BB126" s="101"/>
    </row>
    <row r="127" spans="1:54" s="189" customFormat="1" x14ac:dyDescent="0.2">
      <c r="A127" s="183"/>
      <c r="B127" s="325"/>
      <c r="C127" s="472" t="s">
        <v>261</v>
      </c>
      <c r="D127" s="473" t="str">
        <f>IF('WK2 - Notional General Income'!D485="","",'WK2 - Notional General Income'!D485)</f>
        <v/>
      </c>
      <c r="E127" s="837" t="str">
        <f>IF('WK2 - Notional General Income'!M485=".",".",'WK2 - Notional General Income'!M485/'WK2 - Notional General Income'!E485)</f>
        <v>.</v>
      </c>
      <c r="F127" s="837" t="str">
        <f>IF('WK3 - Notional GI Yr1 YIELD'!M485=".",".",'WK3 - Notional GI Yr1 YIELD'!M485/'WK3 - Notional GI Yr1 YIELD'!E485)</f>
        <v>.</v>
      </c>
      <c r="G127" s="874"/>
      <c r="H127" s="874"/>
      <c r="I127" s="874"/>
      <c r="J127" s="874"/>
      <c r="K127" s="874"/>
      <c r="L127" s="874"/>
      <c r="M127" s="333"/>
      <c r="N127" s="116"/>
      <c r="O127" s="1019">
        <f>'WK2 - Notional General Income'!$E485</f>
        <v>0</v>
      </c>
      <c r="P127" s="1020">
        <f>'WK3 - Notional GI Yr1 YIELD'!$E485</f>
        <v>0</v>
      </c>
      <c r="Q127" s="101"/>
      <c r="R127" s="325"/>
      <c r="S127" s="1003" t="str">
        <f t="shared" si="60"/>
        <v>.</v>
      </c>
      <c r="T127" s="1004" t="str">
        <f t="shared" si="61"/>
        <v>.</v>
      </c>
      <c r="U127" s="1004" t="str">
        <f t="shared" si="63"/>
        <v>.</v>
      </c>
      <c r="V127" s="1004" t="str">
        <f t="shared" si="63"/>
        <v>.</v>
      </c>
      <c r="W127" s="1004" t="str">
        <f t="shared" si="63"/>
        <v>.</v>
      </c>
      <c r="X127" s="1004" t="str">
        <f t="shared" si="63"/>
        <v>.</v>
      </c>
      <c r="Y127" s="1005" t="str">
        <f t="shared" si="63"/>
        <v>.</v>
      </c>
      <c r="Z127" s="116"/>
      <c r="AA127" s="1006" t="str">
        <f t="shared" si="55"/>
        <v>.</v>
      </c>
      <c r="AB127" s="1007" t="str">
        <f t="shared" si="41"/>
        <v>.</v>
      </c>
      <c r="AC127" s="1007" t="str">
        <f t="shared" si="42"/>
        <v>.</v>
      </c>
      <c r="AD127" s="1007" t="str">
        <f t="shared" si="43"/>
        <v>.</v>
      </c>
      <c r="AE127" s="1007" t="str">
        <f t="shared" si="44"/>
        <v>.</v>
      </c>
      <c r="AF127" s="1007" t="str">
        <f t="shared" si="45"/>
        <v>.</v>
      </c>
      <c r="AG127" s="990" t="str">
        <f t="shared" si="46"/>
        <v>.</v>
      </c>
      <c r="AH127" s="116"/>
      <c r="AI127" s="1003" t="str">
        <f>IF(S127=".",".",SUM($S127:S127))</f>
        <v>.</v>
      </c>
      <c r="AJ127" s="1004" t="str">
        <f>IF(T127=".",".",SUM($S127:T127))</f>
        <v>.</v>
      </c>
      <c r="AK127" s="1004" t="str">
        <f>IF(U127=".",".",SUM($S127:U127))</f>
        <v>.</v>
      </c>
      <c r="AL127" s="1004" t="str">
        <f>IF(V127=".",".",SUM($S127:V127))</f>
        <v>.</v>
      </c>
      <c r="AM127" s="1004" t="str">
        <f>IF(W127=".",".",SUM($S127:W127))</f>
        <v>.</v>
      </c>
      <c r="AN127" s="1004" t="str">
        <f>IF(X127=".",".",SUM($S127:X127))</f>
        <v>.</v>
      </c>
      <c r="AO127" s="1005" t="str">
        <f>IF(Y127=".",".",SUM($S127:Y127))</f>
        <v>.</v>
      </c>
      <c r="AP127" s="116"/>
      <c r="AQ127" s="1006" t="str">
        <f t="shared" si="56"/>
        <v>.</v>
      </c>
      <c r="AR127" s="1007" t="str">
        <f t="shared" si="47"/>
        <v>.</v>
      </c>
      <c r="AS127" s="1007" t="str">
        <f t="shared" si="48"/>
        <v>.</v>
      </c>
      <c r="AT127" s="1007" t="str">
        <f t="shared" si="49"/>
        <v>.</v>
      </c>
      <c r="AU127" s="1007" t="str">
        <f t="shared" si="50"/>
        <v>.</v>
      </c>
      <c r="AV127" s="1007" t="str">
        <f t="shared" si="51"/>
        <v>.</v>
      </c>
      <c r="AW127" s="990" t="str">
        <f t="shared" si="52"/>
        <v>.</v>
      </c>
      <c r="AX127" s="327"/>
      <c r="AY127" s="116"/>
      <c r="AZ127" s="101"/>
      <c r="BA127" s="101"/>
      <c r="BB127" s="101"/>
    </row>
    <row r="128" spans="1:54" s="189" customFormat="1" x14ac:dyDescent="0.2">
      <c r="A128" s="183"/>
      <c r="B128" s="325"/>
      <c r="C128" s="472" t="s">
        <v>261</v>
      </c>
      <c r="D128" s="473" t="str">
        <f>IF('WK2 - Notional General Income'!D486="","",'WK2 - Notional General Income'!D486)</f>
        <v/>
      </c>
      <c r="E128" s="837" t="str">
        <f>IF('WK2 - Notional General Income'!M486=".",".",'WK2 - Notional General Income'!M486/'WK2 - Notional General Income'!E486)</f>
        <v>.</v>
      </c>
      <c r="F128" s="837" t="str">
        <f>IF('WK3 - Notional GI Yr1 YIELD'!M486=".",".",'WK3 - Notional GI Yr1 YIELD'!M486/'WK3 - Notional GI Yr1 YIELD'!E486)</f>
        <v>.</v>
      </c>
      <c r="G128" s="874"/>
      <c r="H128" s="874"/>
      <c r="I128" s="874"/>
      <c r="J128" s="874"/>
      <c r="K128" s="874"/>
      <c r="L128" s="874"/>
      <c r="M128" s="333"/>
      <c r="N128" s="116"/>
      <c r="O128" s="1019">
        <f>'WK2 - Notional General Income'!$E486</f>
        <v>0</v>
      </c>
      <c r="P128" s="1020">
        <f>'WK3 - Notional GI Yr1 YIELD'!$E486</f>
        <v>0</v>
      </c>
      <c r="Q128" s="101"/>
      <c r="R128" s="325"/>
      <c r="S128" s="1003" t="str">
        <f t="shared" si="60"/>
        <v>.</v>
      </c>
      <c r="T128" s="1004" t="str">
        <f t="shared" si="61"/>
        <v>.</v>
      </c>
      <c r="U128" s="1004" t="str">
        <f t="shared" si="63"/>
        <v>.</v>
      </c>
      <c r="V128" s="1004" t="str">
        <f t="shared" si="63"/>
        <v>.</v>
      </c>
      <c r="W128" s="1004" t="str">
        <f t="shared" si="63"/>
        <v>.</v>
      </c>
      <c r="X128" s="1004" t="str">
        <f t="shared" si="63"/>
        <v>.</v>
      </c>
      <c r="Y128" s="1005" t="str">
        <f t="shared" si="63"/>
        <v>.</v>
      </c>
      <c r="Z128" s="116"/>
      <c r="AA128" s="1006" t="str">
        <f t="shared" si="55"/>
        <v>.</v>
      </c>
      <c r="AB128" s="1007" t="str">
        <f t="shared" si="41"/>
        <v>.</v>
      </c>
      <c r="AC128" s="1007" t="str">
        <f t="shared" si="42"/>
        <v>.</v>
      </c>
      <c r="AD128" s="1007" t="str">
        <f t="shared" si="43"/>
        <v>.</v>
      </c>
      <c r="AE128" s="1007" t="str">
        <f t="shared" si="44"/>
        <v>.</v>
      </c>
      <c r="AF128" s="1007" t="str">
        <f t="shared" si="45"/>
        <v>.</v>
      </c>
      <c r="AG128" s="990" t="str">
        <f t="shared" si="46"/>
        <v>.</v>
      </c>
      <c r="AH128" s="116"/>
      <c r="AI128" s="1003" t="str">
        <f>IF(S128=".",".",SUM($S128:S128))</f>
        <v>.</v>
      </c>
      <c r="AJ128" s="1004" t="str">
        <f>IF(T128=".",".",SUM($S128:T128))</f>
        <v>.</v>
      </c>
      <c r="AK128" s="1004" t="str">
        <f>IF(U128=".",".",SUM($S128:U128))</f>
        <v>.</v>
      </c>
      <c r="AL128" s="1004" t="str">
        <f>IF(V128=".",".",SUM($S128:V128))</f>
        <v>.</v>
      </c>
      <c r="AM128" s="1004" t="str">
        <f>IF(W128=".",".",SUM($S128:W128))</f>
        <v>.</v>
      </c>
      <c r="AN128" s="1004" t="str">
        <f>IF(X128=".",".",SUM($S128:X128))</f>
        <v>.</v>
      </c>
      <c r="AO128" s="1005" t="str">
        <f>IF(Y128=".",".",SUM($S128:Y128))</f>
        <v>.</v>
      </c>
      <c r="AP128" s="116"/>
      <c r="AQ128" s="1006" t="str">
        <f t="shared" si="56"/>
        <v>.</v>
      </c>
      <c r="AR128" s="1007" t="str">
        <f t="shared" si="47"/>
        <v>.</v>
      </c>
      <c r="AS128" s="1007" t="str">
        <f t="shared" si="48"/>
        <v>.</v>
      </c>
      <c r="AT128" s="1007" t="str">
        <f t="shared" si="49"/>
        <v>.</v>
      </c>
      <c r="AU128" s="1007" t="str">
        <f t="shared" si="50"/>
        <v>.</v>
      </c>
      <c r="AV128" s="1007" t="str">
        <f t="shared" si="51"/>
        <v>.</v>
      </c>
      <c r="AW128" s="990" t="str">
        <f t="shared" si="52"/>
        <v>.</v>
      </c>
      <c r="AX128" s="327"/>
      <c r="AY128" s="116"/>
      <c r="AZ128" s="101"/>
      <c r="BA128" s="101"/>
      <c r="BB128" s="101"/>
    </row>
    <row r="129" spans="1:54" s="189" customFormat="1" x14ac:dyDescent="0.2">
      <c r="A129" s="183"/>
      <c r="B129" s="325"/>
      <c r="C129" s="472" t="s">
        <v>261</v>
      </c>
      <c r="D129" s="473" t="str">
        <f>IF('WK2 - Notional General Income'!D487="","",'WK2 - Notional General Income'!D487)</f>
        <v/>
      </c>
      <c r="E129" s="837" t="str">
        <f>IF('WK2 - Notional General Income'!M487=".",".",'WK2 - Notional General Income'!M487/'WK2 - Notional General Income'!E487)</f>
        <v>.</v>
      </c>
      <c r="F129" s="837" t="str">
        <f>IF('WK3 - Notional GI Yr1 YIELD'!M487=".",".",'WK3 - Notional GI Yr1 YIELD'!M487/'WK3 - Notional GI Yr1 YIELD'!E487)</f>
        <v>.</v>
      </c>
      <c r="G129" s="874"/>
      <c r="H129" s="874"/>
      <c r="I129" s="874"/>
      <c r="J129" s="874"/>
      <c r="K129" s="874"/>
      <c r="L129" s="874"/>
      <c r="M129" s="333"/>
      <c r="N129" s="116"/>
      <c r="O129" s="1019">
        <f>'WK2 - Notional General Income'!$E487</f>
        <v>0</v>
      </c>
      <c r="P129" s="1020">
        <f>'WK3 - Notional GI Yr1 YIELD'!$E487</f>
        <v>0</v>
      </c>
      <c r="Q129" s="101"/>
      <c r="R129" s="325"/>
      <c r="S129" s="1003" t="str">
        <f t="shared" si="60"/>
        <v>.</v>
      </c>
      <c r="T129" s="1004" t="str">
        <f t="shared" si="61"/>
        <v>.</v>
      </c>
      <c r="U129" s="1004" t="str">
        <f t="shared" si="63"/>
        <v>.</v>
      </c>
      <c r="V129" s="1004" t="str">
        <f t="shared" si="63"/>
        <v>.</v>
      </c>
      <c r="W129" s="1004" t="str">
        <f t="shared" si="63"/>
        <v>.</v>
      </c>
      <c r="X129" s="1004" t="str">
        <f t="shared" si="63"/>
        <v>.</v>
      </c>
      <c r="Y129" s="1005" t="str">
        <f t="shared" si="63"/>
        <v>.</v>
      </c>
      <c r="Z129" s="116"/>
      <c r="AA129" s="1006" t="str">
        <f t="shared" si="55"/>
        <v>.</v>
      </c>
      <c r="AB129" s="1007" t="str">
        <f t="shared" si="41"/>
        <v>.</v>
      </c>
      <c r="AC129" s="1007" t="str">
        <f t="shared" si="42"/>
        <v>.</v>
      </c>
      <c r="AD129" s="1007" t="str">
        <f t="shared" si="43"/>
        <v>.</v>
      </c>
      <c r="AE129" s="1007" t="str">
        <f t="shared" si="44"/>
        <v>.</v>
      </c>
      <c r="AF129" s="1007" t="str">
        <f t="shared" si="45"/>
        <v>.</v>
      </c>
      <c r="AG129" s="990" t="str">
        <f t="shared" si="46"/>
        <v>.</v>
      </c>
      <c r="AH129" s="116"/>
      <c r="AI129" s="1003" t="str">
        <f>IF(S129=".",".",SUM($S129:S129))</f>
        <v>.</v>
      </c>
      <c r="AJ129" s="1004" t="str">
        <f>IF(T129=".",".",SUM($S129:T129))</f>
        <v>.</v>
      </c>
      <c r="AK129" s="1004" t="str">
        <f>IF(U129=".",".",SUM($S129:U129))</f>
        <v>.</v>
      </c>
      <c r="AL129" s="1004" t="str">
        <f>IF(V129=".",".",SUM($S129:V129))</f>
        <v>.</v>
      </c>
      <c r="AM129" s="1004" t="str">
        <f>IF(W129=".",".",SUM($S129:W129))</f>
        <v>.</v>
      </c>
      <c r="AN129" s="1004" t="str">
        <f>IF(X129=".",".",SUM($S129:X129))</f>
        <v>.</v>
      </c>
      <c r="AO129" s="1005" t="str">
        <f>IF(Y129=".",".",SUM($S129:Y129))</f>
        <v>.</v>
      </c>
      <c r="AP129" s="116"/>
      <c r="AQ129" s="1006" t="str">
        <f t="shared" si="56"/>
        <v>.</v>
      </c>
      <c r="AR129" s="1007" t="str">
        <f t="shared" si="47"/>
        <v>.</v>
      </c>
      <c r="AS129" s="1007" t="str">
        <f t="shared" si="48"/>
        <v>.</v>
      </c>
      <c r="AT129" s="1007" t="str">
        <f t="shared" si="49"/>
        <v>.</v>
      </c>
      <c r="AU129" s="1007" t="str">
        <f t="shared" si="50"/>
        <v>.</v>
      </c>
      <c r="AV129" s="1007" t="str">
        <f t="shared" si="51"/>
        <v>.</v>
      </c>
      <c r="AW129" s="990" t="str">
        <f t="shared" si="52"/>
        <v>.</v>
      </c>
      <c r="AX129" s="327"/>
      <c r="AY129" s="116"/>
      <c r="AZ129" s="101"/>
      <c r="BA129" s="101"/>
      <c r="BB129" s="101"/>
    </row>
    <row r="130" spans="1:54" s="189" customFormat="1" x14ac:dyDescent="0.2">
      <c r="A130" s="183"/>
      <c r="B130" s="325"/>
      <c r="C130" s="194" t="s">
        <v>261</v>
      </c>
      <c r="D130" s="198" t="str">
        <f>IF('WK2 - Notional General Income'!D488="","",'WK2 - Notional General Income'!D488)</f>
        <v/>
      </c>
      <c r="E130" s="838" t="str">
        <f>IF('WK2 - Notional General Income'!M488=".",".",'WK2 - Notional General Income'!M488/'WK2 - Notional General Income'!E488)</f>
        <v>.</v>
      </c>
      <c r="F130" s="838" t="str">
        <f>IF('WK3 - Notional GI Yr1 YIELD'!M488=".",".",'WK3 - Notional GI Yr1 YIELD'!M488/'WK3 - Notional GI Yr1 YIELD'!E488)</f>
        <v>.</v>
      </c>
      <c r="G130" s="876"/>
      <c r="H130" s="876"/>
      <c r="I130" s="876"/>
      <c r="J130" s="876"/>
      <c r="K130" s="876"/>
      <c r="L130" s="876"/>
      <c r="M130" s="333"/>
      <c r="N130" s="116"/>
      <c r="O130" s="1019">
        <f>'WK2 - Notional General Income'!$E488</f>
        <v>0</v>
      </c>
      <c r="P130" s="1020">
        <f>'WK3 - Notional GI Yr1 YIELD'!$E488</f>
        <v>0</v>
      </c>
      <c r="Q130" s="101"/>
      <c r="R130" s="325"/>
      <c r="S130" s="1003" t="str">
        <f t="shared" si="60"/>
        <v>.</v>
      </c>
      <c r="T130" s="1004" t="str">
        <f t="shared" si="61"/>
        <v>.</v>
      </c>
      <c r="U130" s="1004" t="str">
        <f t="shared" si="63"/>
        <v>.</v>
      </c>
      <c r="V130" s="1004" t="str">
        <f t="shared" si="63"/>
        <v>.</v>
      </c>
      <c r="W130" s="1004" t="str">
        <f t="shared" si="63"/>
        <v>.</v>
      </c>
      <c r="X130" s="1004" t="str">
        <f t="shared" si="63"/>
        <v>.</v>
      </c>
      <c r="Y130" s="1005" t="str">
        <f t="shared" si="63"/>
        <v>.</v>
      </c>
      <c r="Z130" s="116"/>
      <c r="AA130" s="1006" t="str">
        <f t="shared" si="55"/>
        <v>.</v>
      </c>
      <c r="AB130" s="1007" t="str">
        <f t="shared" si="41"/>
        <v>.</v>
      </c>
      <c r="AC130" s="1007" t="str">
        <f t="shared" si="42"/>
        <v>.</v>
      </c>
      <c r="AD130" s="1007" t="str">
        <f t="shared" si="43"/>
        <v>.</v>
      </c>
      <c r="AE130" s="1007" t="str">
        <f t="shared" si="44"/>
        <v>.</v>
      </c>
      <c r="AF130" s="1007" t="str">
        <f t="shared" si="45"/>
        <v>.</v>
      </c>
      <c r="AG130" s="990" t="str">
        <f t="shared" si="46"/>
        <v>.</v>
      </c>
      <c r="AH130" s="116"/>
      <c r="AI130" s="1003" t="str">
        <f>IF(S130=".",".",SUM($S130:S130))</f>
        <v>.</v>
      </c>
      <c r="AJ130" s="1004" t="str">
        <f>IF(T130=".",".",SUM($S130:T130))</f>
        <v>.</v>
      </c>
      <c r="AK130" s="1004" t="str">
        <f>IF(U130=".",".",SUM($S130:U130))</f>
        <v>.</v>
      </c>
      <c r="AL130" s="1004" t="str">
        <f>IF(V130=".",".",SUM($S130:V130))</f>
        <v>.</v>
      </c>
      <c r="AM130" s="1004" t="str">
        <f>IF(W130=".",".",SUM($S130:W130))</f>
        <v>.</v>
      </c>
      <c r="AN130" s="1004" t="str">
        <f>IF(X130=".",".",SUM($S130:X130))</f>
        <v>.</v>
      </c>
      <c r="AO130" s="1005" t="str">
        <f>IF(Y130=".",".",SUM($S130:Y130))</f>
        <v>.</v>
      </c>
      <c r="AP130" s="116"/>
      <c r="AQ130" s="1006" t="str">
        <f t="shared" si="56"/>
        <v>.</v>
      </c>
      <c r="AR130" s="1007" t="str">
        <f t="shared" si="47"/>
        <v>.</v>
      </c>
      <c r="AS130" s="1007" t="str">
        <f t="shared" si="48"/>
        <v>.</v>
      </c>
      <c r="AT130" s="1007" t="str">
        <f t="shared" si="49"/>
        <v>.</v>
      </c>
      <c r="AU130" s="1007" t="str">
        <f t="shared" si="50"/>
        <v>.</v>
      </c>
      <c r="AV130" s="1007" t="str">
        <f t="shared" si="51"/>
        <v>.</v>
      </c>
      <c r="AW130" s="990" t="str">
        <f t="shared" si="52"/>
        <v>.</v>
      </c>
      <c r="AX130" s="327"/>
      <c r="AY130" s="116"/>
      <c r="AZ130" s="101"/>
      <c r="BA130" s="101"/>
      <c r="BB130" s="101"/>
    </row>
    <row r="131" spans="1:54" s="190" customFormat="1" x14ac:dyDescent="0.2">
      <c r="A131" s="183"/>
      <c r="B131" s="325"/>
      <c r="C131" s="211"/>
      <c r="D131" s="211" t="s">
        <v>256</v>
      </c>
      <c r="E131" s="839" t="str">
        <f>IF($O131=0,".",SUMPRODUCT(E94:E130,$O94:$O130)/$O131)</f>
        <v>.</v>
      </c>
      <c r="F131" s="197" t="str">
        <f t="shared" ref="F131" si="64">IF($P131=0,".",SUMPRODUCT(F94:F130,$P94:$P130)/$P131)</f>
        <v>.</v>
      </c>
      <c r="G131" s="197" t="str">
        <f t="shared" ref="G131:L131" si="65">IF($P131=0,".",SUMPRODUCT(G94:G130,$P94:$P130)/$P131)</f>
        <v>.</v>
      </c>
      <c r="H131" s="197" t="str">
        <f t="shared" si="65"/>
        <v>.</v>
      </c>
      <c r="I131" s="197" t="str">
        <f t="shared" si="65"/>
        <v>.</v>
      </c>
      <c r="J131" s="197" t="str">
        <f t="shared" si="65"/>
        <v>.</v>
      </c>
      <c r="K131" s="197" t="str">
        <f t="shared" si="65"/>
        <v>.</v>
      </c>
      <c r="L131" s="197" t="str">
        <f t="shared" si="65"/>
        <v>.</v>
      </c>
      <c r="M131" s="333"/>
      <c r="N131" s="144"/>
      <c r="O131" s="1021">
        <f>SUM(O94:O110)</f>
        <v>0</v>
      </c>
      <c r="P131" s="1022">
        <f>SUM(P94:P110)</f>
        <v>0</v>
      </c>
      <c r="Q131" s="102"/>
      <c r="R131" s="334"/>
      <c r="S131" s="1012" t="str">
        <f t="shared" si="60"/>
        <v>.</v>
      </c>
      <c r="T131" s="1013" t="str">
        <f t="shared" si="61"/>
        <v>.</v>
      </c>
      <c r="U131" s="1013" t="str">
        <f t="shared" ref="U131:Y169" si="66">IF(H131=".",".",H131-G131)</f>
        <v>.</v>
      </c>
      <c r="V131" s="1013" t="str">
        <f t="shared" si="66"/>
        <v>.</v>
      </c>
      <c r="W131" s="1013" t="str">
        <f t="shared" si="66"/>
        <v>.</v>
      </c>
      <c r="X131" s="1013" t="str">
        <f t="shared" si="66"/>
        <v>.</v>
      </c>
      <c r="Y131" s="1014" t="str">
        <f t="shared" si="66"/>
        <v>.</v>
      </c>
      <c r="Z131" s="144"/>
      <c r="AA131" s="1516" t="str">
        <f t="shared" si="55"/>
        <v>.</v>
      </c>
      <c r="AB131" s="1517" t="str">
        <f t="shared" si="41"/>
        <v>.</v>
      </c>
      <c r="AC131" s="1517" t="str">
        <f t="shared" si="42"/>
        <v>.</v>
      </c>
      <c r="AD131" s="1517" t="str">
        <f t="shared" si="43"/>
        <v>.</v>
      </c>
      <c r="AE131" s="1517" t="str">
        <f t="shared" si="44"/>
        <v>.</v>
      </c>
      <c r="AF131" s="1517" t="str">
        <f t="shared" si="45"/>
        <v>.</v>
      </c>
      <c r="AG131" s="1518" t="str">
        <f t="shared" si="46"/>
        <v>.</v>
      </c>
      <c r="AH131" s="144"/>
      <c r="AI131" s="1012" t="str">
        <f>IF(S131=".",".",SUM($S131:S131))</f>
        <v>.</v>
      </c>
      <c r="AJ131" s="1013" t="str">
        <f>IF(T131=".",".",SUM($S131:T131))</f>
        <v>.</v>
      </c>
      <c r="AK131" s="1013" t="str">
        <f>IF(U131=".",".",SUM($S131:U131))</f>
        <v>.</v>
      </c>
      <c r="AL131" s="1013" t="str">
        <f>IF(V131=".",".",SUM($S131:V131))</f>
        <v>.</v>
      </c>
      <c r="AM131" s="1013" t="str">
        <f>IF(W131=".",".",SUM($S131:W131))</f>
        <v>.</v>
      </c>
      <c r="AN131" s="1013" t="str">
        <f>IF(X131=".",".",SUM($S131:X131))</f>
        <v>.</v>
      </c>
      <c r="AO131" s="1014" t="str">
        <f>IF(Y131=".",".",SUM($S131:Y131))</f>
        <v>.</v>
      </c>
      <c r="AP131" s="116"/>
      <c r="AQ131" s="1516" t="str">
        <f t="shared" si="56"/>
        <v>.</v>
      </c>
      <c r="AR131" s="1517" t="str">
        <f t="shared" si="47"/>
        <v>.</v>
      </c>
      <c r="AS131" s="1517" t="str">
        <f t="shared" si="48"/>
        <v>.</v>
      </c>
      <c r="AT131" s="1517" t="str">
        <f t="shared" si="49"/>
        <v>.</v>
      </c>
      <c r="AU131" s="1517" t="str">
        <f t="shared" si="50"/>
        <v>.</v>
      </c>
      <c r="AV131" s="1517" t="str">
        <f t="shared" si="51"/>
        <v>.</v>
      </c>
      <c r="AW131" s="1518" t="str">
        <f t="shared" si="52"/>
        <v>.</v>
      </c>
      <c r="AX131" s="346"/>
      <c r="AY131" s="144"/>
      <c r="AZ131" s="102"/>
      <c r="BA131" s="102"/>
      <c r="BB131" s="102"/>
    </row>
    <row r="132" spans="1:54" s="189" customFormat="1" x14ac:dyDescent="0.2">
      <c r="A132" s="183"/>
      <c r="B132" s="325"/>
      <c r="C132" s="470" t="s">
        <v>156</v>
      </c>
      <c r="D132" s="471" t="str">
        <f>IF('WK2 - Notional General Income'!D193="","",'WK2 - Notional General Income'!D193)</f>
        <v/>
      </c>
      <c r="E132" s="836" t="str">
        <f>IF('WK2 - Notional General Income'!M193=".",".",'WK2 - Notional General Income'!M193/'WK2 - Notional General Income'!E193)</f>
        <v>.</v>
      </c>
      <c r="F132" s="836" t="str">
        <f>IF('WK3 - Notional GI Yr1 YIELD'!M193=".",".",'WK3 - Notional GI Yr1 YIELD'!M193/'WK3 - Notional GI Yr1 YIELD'!E193)</f>
        <v>.</v>
      </c>
      <c r="G132" s="873"/>
      <c r="H132" s="873"/>
      <c r="I132" s="873"/>
      <c r="J132" s="873"/>
      <c r="K132" s="873"/>
      <c r="L132" s="873"/>
      <c r="M132" s="333"/>
      <c r="N132" s="116"/>
      <c r="O132" s="1017">
        <f>'WK2 - Notional General Income'!$E193</f>
        <v>0</v>
      </c>
      <c r="P132" s="1018">
        <f>'WK3 - Notional GI Yr1 YIELD'!$E193</f>
        <v>0</v>
      </c>
      <c r="Q132" s="101"/>
      <c r="R132" s="325"/>
      <c r="S132" s="1000" t="str">
        <f t="shared" si="60"/>
        <v>.</v>
      </c>
      <c r="T132" s="1001" t="str">
        <f t="shared" si="61"/>
        <v>.</v>
      </c>
      <c r="U132" s="1001" t="str">
        <f t="shared" si="63"/>
        <v>.</v>
      </c>
      <c r="V132" s="1001" t="str">
        <f t="shared" si="63"/>
        <v>.</v>
      </c>
      <c r="W132" s="1001" t="str">
        <f t="shared" si="63"/>
        <v>.</v>
      </c>
      <c r="X132" s="1001" t="str">
        <f t="shared" si="63"/>
        <v>.</v>
      </c>
      <c r="Y132" s="1002" t="str">
        <f t="shared" si="63"/>
        <v>.</v>
      </c>
      <c r="Z132" s="116"/>
      <c r="AA132" s="1006" t="str">
        <f t="shared" si="55"/>
        <v>.</v>
      </c>
      <c r="AB132" s="1007" t="str">
        <f t="shared" si="41"/>
        <v>.</v>
      </c>
      <c r="AC132" s="1007" t="str">
        <f t="shared" si="42"/>
        <v>.</v>
      </c>
      <c r="AD132" s="1007" t="str">
        <f t="shared" si="43"/>
        <v>.</v>
      </c>
      <c r="AE132" s="1007" t="str">
        <f t="shared" si="44"/>
        <v>.</v>
      </c>
      <c r="AF132" s="1007" t="str">
        <f t="shared" si="45"/>
        <v>.</v>
      </c>
      <c r="AG132" s="990" t="str">
        <f t="shared" si="46"/>
        <v>.</v>
      </c>
      <c r="AH132" s="116"/>
      <c r="AI132" s="1000" t="str">
        <f>IF(S132=".",".",SUM($S132:S132))</f>
        <v>.</v>
      </c>
      <c r="AJ132" s="1001" t="str">
        <f>IF(T132=".",".",SUM($S132:T132))</f>
        <v>.</v>
      </c>
      <c r="AK132" s="1001" t="str">
        <f>IF(U132=".",".",SUM($S132:U132))</f>
        <v>.</v>
      </c>
      <c r="AL132" s="1001" t="str">
        <f>IF(V132=".",".",SUM($S132:V132))</f>
        <v>.</v>
      </c>
      <c r="AM132" s="1001" t="str">
        <f>IF(W132=".",".",SUM($S132:W132))</f>
        <v>.</v>
      </c>
      <c r="AN132" s="1001" t="str">
        <f>IF(X132=".",".",SUM($S132:X132))</f>
        <v>.</v>
      </c>
      <c r="AO132" s="1002" t="str">
        <f>IF(Y132=".",".",SUM($S132:Y132))</f>
        <v>.</v>
      </c>
      <c r="AP132" s="116"/>
      <c r="AQ132" s="1006" t="str">
        <f t="shared" si="56"/>
        <v>.</v>
      </c>
      <c r="AR132" s="1007" t="str">
        <f t="shared" si="47"/>
        <v>.</v>
      </c>
      <c r="AS132" s="1007" t="str">
        <f t="shared" si="48"/>
        <v>.</v>
      </c>
      <c r="AT132" s="1007" t="str">
        <f t="shared" si="49"/>
        <v>.</v>
      </c>
      <c r="AU132" s="1007" t="str">
        <f t="shared" si="50"/>
        <v>.</v>
      </c>
      <c r="AV132" s="1007" t="str">
        <f t="shared" si="51"/>
        <v>.</v>
      </c>
      <c r="AW132" s="990" t="str">
        <f t="shared" si="52"/>
        <v>.</v>
      </c>
      <c r="AX132" s="327"/>
      <c r="AY132" s="116"/>
      <c r="AZ132" s="101"/>
      <c r="BA132" s="101"/>
      <c r="BB132" s="101"/>
    </row>
    <row r="133" spans="1:54" s="189" customFormat="1" x14ac:dyDescent="0.2">
      <c r="A133" s="183"/>
      <c r="B133" s="325"/>
      <c r="C133" s="472" t="s">
        <v>156</v>
      </c>
      <c r="D133" s="473" t="str">
        <f>IF('WK2 - Notional General Income'!D194="","",'WK2 - Notional General Income'!D194)</f>
        <v/>
      </c>
      <c r="E133" s="837" t="str">
        <f>IF('WK2 - Notional General Income'!M194=".",".",'WK2 - Notional General Income'!M194/'WK2 - Notional General Income'!E194)</f>
        <v>.</v>
      </c>
      <c r="F133" s="837" t="str">
        <f>IF('WK3 - Notional GI Yr1 YIELD'!M194=".",".",'WK3 - Notional GI Yr1 YIELD'!M194/'WK3 - Notional GI Yr1 YIELD'!E194)</f>
        <v>.</v>
      </c>
      <c r="G133" s="874"/>
      <c r="H133" s="874"/>
      <c r="I133" s="874"/>
      <c r="J133" s="874"/>
      <c r="K133" s="874"/>
      <c r="L133" s="874"/>
      <c r="M133" s="333"/>
      <c r="N133" s="116"/>
      <c r="O133" s="1019">
        <f>'WK2 - Notional General Income'!$E194</f>
        <v>0</v>
      </c>
      <c r="P133" s="1020">
        <f>'WK3 - Notional GI Yr1 YIELD'!$E194</f>
        <v>0</v>
      </c>
      <c r="Q133" s="101"/>
      <c r="R133" s="325"/>
      <c r="S133" s="1003" t="str">
        <f t="shared" si="60"/>
        <v>.</v>
      </c>
      <c r="T133" s="1004" t="str">
        <f t="shared" si="61"/>
        <v>.</v>
      </c>
      <c r="U133" s="1004" t="str">
        <f t="shared" si="63"/>
        <v>.</v>
      </c>
      <c r="V133" s="1004" t="str">
        <f t="shared" si="63"/>
        <v>.</v>
      </c>
      <c r="W133" s="1004" t="str">
        <f t="shared" si="63"/>
        <v>.</v>
      </c>
      <c r="X133" s="1004" t="str">
        <f t="shared" si="63"/>
        <v>.</v>
      </c>
      <c r="Y133" s="1005" t="str">
        <f t="shared" si="63"/>
        <v>.</v>
      </c>
      <c r="Z133" s="116"/>
      <c r="AA133" s="1006" t="str">
        <f t="shared" si="55"/>
        <v>.</v>
      </c>
      <c r="AB133" s="1007" t="str">
        <f t="shared" si="41"/>
        <v>.</v>
      </c>
      <c r="AC133" s="1007" t="str">
        <f t="shared" si="42"/>
        <v>.</v>
      </c>
      <c r="AD133" s="1007" t="str">
        <f t="shared" si="43"/>
        <v>.</v>
      </c>
      <c r="AE133" s="1007" t="str">
        <f t="shared" si="44"/>
        <v>.</v>
      </c>
      <c r="AF133" s="1007" t="str">
        <f t="shared" si="45"/>
        <v>.</v>
      </c>
      <c r="AG133" s="990" t="str">
        <f t="shared" si="46"/>
        <v>.</v>
      </c>
      <c r="AH133" s="116"/>
      <c r="AI133" s="1003" t="str">
        <f>IF(S133=".",".",SUM($S133:S133))</f>
        <v>.</v>
      </c>
      <c r="AJ133" s="1004" t="str">
        <f>IF(T133=".",".",SUM($S133:T133))</f>
        <v>.</v>
      </c>
      <c r="AK133" s="1004" t="str">
        <f>IF(U133=".",".",SUM($S133:U133))</f>
        <v>.</v>
      </c>
      <c r="AL133" s="1004" t="str">
        <f>IF(V133=".",".",SUM($S133:V133))</f>
        <v>.</v>
      </c>
      <c r="AM133" s="1004" t="str">
        <f>IF(W133=".",".",SUM($S133:W133))</f>
        <v>.</v>
      </c>
      <c r="AN133" s="1004" t="str">
        <f>IF(X133=".",".",SUM($S133:X133))</f>
        <v>.</v>
      </c>
      <c r="AO133" s="1005" t="str">
        <f>IF(Y133=".",".",SUM($S133:Y133))</f>
        <v>.</v>
      </c>
      <c r="AP133" s="116"/>
      <c r="AQ133" s="1006" t="str">
        <f t="shared" si="56"/>
        <v>.</v>
      </c>
      <c r="AR133" s="1007" t="str">
        <f t="shared" si="47"/>
        <v>.</v>
      </c>
      <c r="AS133" s="1007" t="str">
        <f t="shared" si="48"/>
        <v>.</v>
      </c>
      <c r="AT133" s="1007" t="str">
        <f t="shared" si="49"/>
        <v>.</v>
      </c>
      <c r="AU133" s="1007" t="str">
        <f t="shared" si="50"/>
        <v>.</v>
      </c>
      <c r="AV133" s="1007" t="str">
        <f t="shared" si="51"/>
        <v>.</v>
      </c>
      <c r="AW133" s="990" t="str">
        <f t="shared" si="52"/>
        <v>.</v>
      </c>
      <c r="AX133" s="327"/>
      <c r="AY133" s="116"/>
      <c r="AZ133" s="101"/>
      <c r="BA133" s="101"/>
      <c r="BB133" s="101"/>
    </row>
    <row r="134" spans="1:54" s="189" customFormat="1" x14ac:dyDescent="0.2">
      <c r="A134" s="183"/>
      <c r="B134" s="325"/>
      <c r="C134" s="472" t="s">
        <v>156</v>
      </c>
      <c r="D134" s="473" t="str">
        <f>IF('WK2 - Notional General Income'!D195="","",'WK2 - Notional General Income'!D195)</f>
        <v/>
      </c>
      <c r="E134" s="837" t="str">
        <f>IF('WK2 - Notional General Income'!M195=".",".",'WK2 - Notional General Income'!M195/'WK2 - Notional General Income'!E195)</f>
        <v>.</v>
      </c>
      <c r="F134" s="837" t="str">
        <f>IF('WK3 - Notional GI Yr1 YIELD'!M195=".",".",'WK3 - Notional GI Yr1 YIELD'!M195/'WK3 - Notional GI Yr1 YIELD'!E195)</f>
        <v>.</v>
      </c>
      <c r="G134" s="874"/>
      <c r="H134" s="874"/>
      <c r="I134" s="874"/>
      <c r="J134" s="874"/>
      <c r="K134" s="874"/>
      <c r="L134" s="874"/>
      <c r="M134" s="333"/>
      <c r="N134" s="116"/>
      <c r="O134" s="1019">
        <f>'WK2 - Notional General Income'!$E195</f>
        <v>0</v>
      </c>
      <c r="P134" s="1020">
        <f>'WK3 - Notional GI Yr1 YIELD'!$E195</f>
        <v>0</v>
      </c>
      <c r="Q134" s="101"/>
      <c r="R134" s="325"/>
      <c r="S134" s="1003" t="str">
        <f t="shared" si="60"/>
        <v>.</v>
      </c>
      <c r="T134" s="1004" t="str">
        <f t="shared" si="61"/>
        <v>.</v>
      </c>
      <c r="U134" s="1004" t="str">
        <f t="shared" si="63"/>
        <v>.</v>
      </c>
      <c r="V134" s="1004" t="str">
        <f t="shared" si="63"/>
        <v>.</v>
      </c>
      <c r="W134" s="1004" t="str">
        <f t="shared" si="63"/>
        <v>.</v>
      </c>
      <c r="X134" s="1004" t="str">
        <f t="shared" si="63"/>
        <v>.</v>
      </c>
      <c r="Y134" s="1005" t="str">
        <f t="shared" si="63"/>
        <v>.</v>
      </c>
      <c r="Z134" s="116"/>
      <c r="AA134" s="1006" t="str">
        <f t="shared" si="55"/>
        <v>.</v>
      </c>
      <c r="AB134" s="1007" t="str">
        <f t="shared" si="41"/>
        <v>.</v>
      </c>
      <c r="AC134" s="1007" t="str">
        <f t="shared" si="42"/>
        <v>.</v>
      </c>
      <c r="AD134" s="1007" t="str">
        <f t="shared" si="43"/>
        <v>.</v>
      </c>
      <c r="AE134" s="1007" t="str">
        <f t="shared" si="44"/>
        <v>.</v>
      </c>
      <c r="AF134" s="1007" t="str">
        <f t="shared" si="45"/>
        <v>.</v>
      </c>
      <c r="AG134" s="990" t="str">
        <f t="shared" si="46"/>
        <v>.</v>
      </c>
      <c r="AH134" s="116"/>
      <c r="AI134" s="1003" t="str">
        <f>IF(S134=".",".",SUM($S134:S134))</f>
        <v>.</v>
      </c>
      <c r="AJ134" s="1004" t="str">
        <f>IF(T134=".",".",SUM($S134:T134))</f>
        <v>.</v>
      </c>
      <c r="AK134" s="1004" t="str">
        <f>IF(U134=".",".",SUM($S134:U134))</f>
        <v>.</v>
      </c>
      <c r="AL134" s="1004" t="str">
        <f>IF(V134=".",".",SUM($S134:V134))</f>
        <v>.</v>
      </c>
      <c r="AM134" s="1004" t="str">
        <f>IF(W134=".",".",SUM($S134:W134))</f>
        <v>.</v>
      </c>
      <c r="AN134" s="1004" t="str">
        <f>IF(X134=".",".",SUM($S134:X134))</f>
        <v>.</v>
      </c>
      <c r="AO134" s="1005" t="str">
        <f>IF(Y134=".",".",SUM($S134:Y134))</f>
        <v>.</v>
      </c>
      <c r="AP134" s="116"/>
      <c r="AQ134" s="1006" t="str">
        <f t="shared" si="56"/>
        <v>.</v>
      </c>
      <c r="AR134" s="1007" t="str">
        <f t="shared" si="47"/>
        <v>.</v>
      </c>
      <c r="AS134" s="1007" t="str">
        <f t="shared" si="48"/>
        <v>.</v>
      </c>
      <c r="AT134" s="1007" t="str">
        <f t="shared" si="49"/>
        <v>.</v>
      </c>
      <c r="AU134" s="1007" t="str">
        <f t="shared" si="50"/>
        <v>.</v>
      </c>
      <c r="AV134" s="1007" t="str">
        <f t="shared" si="51"/>
        <v>.</v>
      </c>
      <c r="AW134" s="990" t="str">
        <f t="shared" si="52"/>
        <v>.</v>
      </c>
      <c r="AX134" s="327"/>
      <c r="AY134" s="116"/>
      <c r="AZ134" s="101"/>
      <c r="BA134" s="101"/>
      <c r="BB134" s="101"/>
    </row>
    <row r="135" spans="1:54" s="189" customFormat="1" x14ac:dyDescent="0.2">
      <c r="A135" s="183"/>
      <c r="B135" s="325"/>
      <c r="C135" s="472" t="s">
        <v>156</v>
      </c>
      <c r="D135" s="473" t="str">
        <f>IF('WK2 - Notional General Income'!D196="","",'WK2 - Notional General Income'!D196)</f>
        <v/>
      </c>
      <c r="E135" s="837" t="str">
        <f>IF('WK2 - Notional General Income'!M196=".",".",'WK2 - Notional General Income'!M196/'WK2 - Notional General Income'!E196)</f>
        <v>.</v>
      </c>
      <c r="F135" s="837" t="str">
        <f>IF('WK3 - Notional GI Yr1 YIELD'!M196=".",".",'WK3 - Notional GI Yr1 YIELD'!M196/'WK3 - Notional GI Yr1 YIELD'!E196)</f>
        <v>.</v>
      </c>
      <c r="G135" s="874"/>
      <c r="H135" s="874"/>
      <c r="I135" s="874"/>
      <c r="J135" s="874"/>
      <c r="K135" s="874"/>
      <c r="L135" s="874"/>
      <c r="M135" s="333"/>
      <c r="N135" s="116"/>
      <c r="O135" s="1019">
        <f>'WK2 - Notional General Income'!$E196</f>
        <v>0</v>
      </c>
      <c r="P135" s="1020">
        <f>'WK3 - Notional GI Yr1 YIELD'!$E196</f>
        <v>0</v>
      </c>
      <c r="Q135" s="101"/>
      <c r="R135" s="325"/>
      <c r="S135" s="1003" t="str">
        <f t="shared" si="60"/>
        <v>.</v>
      </c>
      <c r="T135" s="1004" t="str">
        <f t="shared" si="61"/>
        <v>.</v>
      </c>
      <c r="U135" s="1004" t="str">
        <f t="shared" si="63"/>
        <v>.</v>
      </c>
      <c r="V135" s="1004" t="str">
        <f t="shared" si="63"/>
        <v>.</v>
      </c>
      <c r="W135" s="1004" t="str">
        <f t="shared" si="63"/>
        <v>.</v>
      </c>
      <c r="X135" s="1004" t="str">
        <f t="shared" si="63"/>
        <v>.</v>
      </c>
      <c r="Y135" s="1005" t="str">
        <f t="shared" si="63"/>
        <v>.</v>
      </c>
      <c r="Z135" s="116"/>
      <c r="AA135" s="1006" t="str">
        <f t="shared" si="55"/>
        <v>.</v>
      </c>
      <c r="AB135" s="1007" t="str">
        <f t="shared" si="41"/>
        <v>.</v>
      </c>
      <c r="AC135" s="1007" t="str">
        <f t="shared" si="42"/>
        <v>.</v>
      </c>
      <c r="AD135" s="1007" t="str">
        <f t="shared" si="43"/>
        <v>.</v>
      </c>
      <c r="AE135" s="1007" t="str">
        <f t="shared" si="44"/>
        <v>.</v>
      </c>
      <c r="AF135" s="1007" t="str">
        <f t="shared" si="45"/>
        <v>.</v>
      </c>
      <c r="AG135" s="990" t="str">
        <f t="shared" si="46"/>
        <v>.</v>
      </c>
      <c r="AH135" s="116"/>
      <c r="AI135" s="1003" t="str">
        <f>IF(S135=".",".",SUM($S135:S135))</f>
        <v>.</v>
      </c>
      <c r="AJ135" s="1004" t="str">
        <f>IF(T135=".",".",SUM($S135:T135))</f>
        <v>.</v>
      </c>
      <c r="AK135" s="1004" t="str">
        <f>IF(U135=".",".",SUM($S135:U135))</f>
        <v>.</v>
      </c>
      <c r="AL135" s="1004" t="str">
        <f>IF(V135=".",".",SUM($S135:V135))</f>
        <v>.</v>
      </c>
      <c r="AM135" s="1004" t="str">
        <f>IF(W135=".",".",SUM($S135:W135))</f>
        <v>.</v>
      </c>
      <c r="AN135" s="1004" t="str">
        <f>IF(X135=".",".",SUM($S135:X135))</f>
        <v>.</v>
      </c>
      <c r="AO135" s="1005" t="str">
        <f>IF(Y135=".",".",SUM($S135:Y135))</f>
        <v>.</v>
      </c>
      <c r="AP135" s="116"/>
      <c r="AQ135" s="1006" t="str">
        <f t="shared" si="56"/>
        <v>.</v>
      </c>
      <c r="AR135" s="1007" t="str">
        <f t="shared" si="47"/>
        <v>.</v>
      </c>
      <c r="AS135" s="1007" t="str">
        <f t="shared" si="48"/>
        <v>.</v>
      </c>
      <c r="AT135" s="1007" t="str">
        <f t="shared" si="49"/>
        <v>.</v>
      </c>
      <c r="AU135" s="1007" t="str">
        <f t="shared" si="50"/>
        <v>.</v>
      </c>
      <c r="AV135" s="1007" t="str">
        <f t="shared" si="51"/>
        <v>.</v>
      </c>
      <c r="AW135" s="990" t="str">
        <f t="shared" si="52"/>
        <v>.</v>
      </c>
      <c r="AX135" s="327"/>
      <c r="AY135" s="116"/>
      <c r="AZ135" s="101"/>
      <c r="BA135" s="101"/>
      <c r="BB135" s="101"/>
    </row>
    <row r="136" spans="1:54" s="189" customFormat="1" x14ac:dyDescent="0.2">
      <c r="A136" s="183"/>
      <c r="B136" s="325"/>
      <c r="C136" s="472" t="s">
        <v>156</v>
      </c>
      <c r="D136" s="473" t="str">
        <f>IF('WK2 - Notional General Income'!D197="","",'WK2 - Notional General Income'!D197)</f>
        <v/>
      </c>
      <c r="E136" s="837" t="str">
        <f>IF('WK2 - Notional General Income'!M197=".",".",'WK2 - Notional General Income'!M197/'WK2 - Notional General Income'!E197)</f>
        <v>.</v>
      </c>
      <c r="F136" s="837" t="str">
        <f>IF('WK3 - Notional GI Yr1 YIELD'!M197=".",".",'WK3 - Notional GI Yr1 YIELD'!M197/'WK3 - Notional GI Yr1 YIELD'!E197)</f>
        <v>.</v>
      </c>
      <c r="G136" s="874"/>
      <c r="H136" s="874"/>
      <c r="I136" s="874"/>
      <c r="J136" s="874"/>
      <c r="K136" s="874"/>
      <c r="L136" s="874"/>
      <c r="M136" s="333"/>
      <c r="N136" s="116"/>
      <c r="O136" s="1019">
        <f>'WK2 - Notional General Income'!$E197</f>
        <v>0</v>
      </c>
      <c r="P136" s="1020">
        <f>'WK3 - Notional GI Yr1 YIELD'!$E197</f>
        <v>0</v>
      </c>
      <c r="Q136" s="101"/>
      <c r="R136" s="325"/>
      <c r="S136" s="1003" t="str">
        <f t="shared" si="60"/>
        <v>.</v>
      </c>
      <c r="T136" s="1004" t="str">
        <f t="shared" si="61"/>
        <v>.</v>
      </c>
      <c r="U136" s="1004" t="str">
        <f t="shared" si="63"/>
        <v>.</v>
      </c>
      <c r="V136" s="1004" t="str">
        <f t="shared" si="63"/>
        <v>.</v>
      </c>
      <c r="W136" s="1004" t="str">
        <f t="shared" si="63"/>
        <v>.</v>
      </c>
      <c r="X136" s="1004" t="str">
        <f t="shared" si="63"/>
        <v>.</v>
      </c>
      <c r="Y136" s="1005" t="str">
        <f t="shared" si="63"/>
        <v>.</v>
      </c>
      <c r="Z136" s="116"/>
      <c r="AA136" s="1006" t="str">
        <f t="shared" si="55"/>
        <v>.</v>
      </c>
      <c r="AB136" s="1007" t="str">
        <f t="shared" si="41"/>
        <v>.</v>
      </c>
      <c r="AC136" s="1007" t="str">
        <f t="shared" si="42"/>
        <v>.</v>
      </c>
      <c r="AD136" s="1007" t="str">
        <f t="shared" si="43"/>
        <v>.</v>
      </c>
      <c r="AE136" s="1007" t="str">
        <f t="shared" si="44"/>
        <v>.</v>
      </c>
      <c r="AF136" s="1007" t="str">
        <f t="shared" si="45"/>
        <v>.</v>
      </c>
      <c r="AG136" s="990" t="str">
        <f t="shared" si="46"/>
        <v>.</v>
      </c>
      <c r="AH136" s="116"/>
      <c r="AI136" s="1003" t="str">
        <f>IF(S136=".",".",SUM($S136:S136))</f>
        <v>.</v>
      </c>
      <c r="AJ136" s="1004" t="str">
        <f>IF(T136=".",".",SUM($S136:T136))</f>
        <v>.</v>
      </c>
      <c r="AK136" s="1004" t="str">
        <f>IF(U136=".",".",SUM($S136:U136))</f>
        <v>.</v>
      </c>
      <c r="AL136" s="1004" t="str">
        <f>IF(V136=".",".",SUM($S136:V136))</f>
        <v>.</v>
      </c>
      <c r="AM136" s="1004" t="str">
        <f>IF(W136=".",".",SUM($S136:W136))</f>
        <v>.</v>
      </c>
      <c r="AN136" s="1004" t="str">
        <f>IF(X136=".",".",SUM($S136:X136))</f>
        <v>.</v>
      </c>
      <c r="AO136" s="1005" t="str">
        <f>IF(Y136=".",".",SUM($S136:Y136))</f>
        <v>.</v>
      </c>
      <c r="AP136" s="116"/>
      <c r="AQ136" s="1006" t="str">
        <f t="shared" si="56"/>
        <v>.</v>
      </c>
      <c r="AR136" s="1007" t="str">
        <f t="shared" si="47"/>
        <v>.</v>
      </c>
      <c r="AS136" s="1007" t="str">
        <f t="shared" si="48"/>
        <v>.</v>
      </c>
      <c r="AT136" s="1007" t="str">
        <f t="shared" si="49"/>
        <v>.</v>
      </c>
      <c r="AU136" s="1007" t="str">
        <f t="shared" si="50"/>
        <v>.</v>
      </c>
      <c r="AV136" s="1007" t="str">
        <f t="shared" si="51"/>
        <v>.</v>
      </c>
      <c r="AW136" s="990" t="str">
        <f t="shared" si="52"/>
        <v>.</v>
      </c>
      <c r="AX136" s="327"/>
      <c r="AY136" s="116"/>
      <c r="AZ136" s="101"/>
      <c r="BA136" s="101"/>
      <c r="BB136" s="101"/>
    </row>
    <row r="137" spans="1:54" s="189" customFormat="1" x14ac:dyDescent="0.2">
      <c r="A137" s="183"/>
      <c r="B137" s="325"/>
      <c r="C137" s="472" t="s">
        <v>156</v>
      </c>
      <c r="D137" s="473" t="str">
        <f>IF('WK2 - Notional General Income'!D198="","",'WK2 - Notional General Income'!D198)</f>
        <v/>
      </c>
      <c r="E137" s="837" t="str">
        <f>IF('WK2 - Notional General Income'!M198=".",".",'WK2 - Notional General Income'!M198/'WK2 - Notional General Income'!E198)</f>
        <v>.</v>
      </c>
      <c r="F137" s="837" t="str">
        <f>IF('WK3 - Notional GI Yr1 YIELD'!M198=".",".",'WK3 - Notional GI Yr1 YIELD'!M198/'WK3 - Notional GI Yr1 YIELD'!E198)</f>
        <v>.</v>
      </c>
      <c r="G137" s="874"/>
      <c r="H137" s="874"/>
      <c r="I137" s="874"/>
      <c r="J137" s="874"/>
      <c r="K137" s="874"/>
      <c r="L137" s="874"/>
      <c r="M137" s="333"/>
      <c r="N137" s="116"/>
      <c r="O137" s="1019">
        <f>'WK2 - Notional General Income'!$E198</f>
        <v>0</v>
      </c>
      <c r="P137" s="1020">
        <f>'WK3 - Notional GI Yr1 YIELD'!$E198</f>
        <v>0</v>
      </c>
      <c r="Q137" s="101"/>
      <c r="R137" s="325"/>
      <c r="S137" s="1003" t="str">
        <f t="shared" si="60"/>
        <v>.</v>
      </c>
      <c r="T137" s="1004" t="str">
        <f t="shared" si="61"/>
        <v>.</v>
      </c>
      <c r="U137" s="1004" t="str">
        <f t="shared" si="63"/>
        <v>.</v>
      </c>
      <c r="V137" s="1004" t="str">
        <f t="shared" si="63"/>
        <v>.</v>
      </c>
      <c r="W137" s="1004" t="str">
        <f t="shared" si="63"/>
        <v>.</v>
      </c>
      <c r="X137" s="1004" t="str">
        <f t="shared" si="63"/>
        <v>.</v>
      </c>
      <c r="Y137" s="1005" t="str">
        <f t="shared" si="63"/>
        <v>.</v>
      </c>
      <c r="Z137" s="116"/>
      <c r="AA137" s="1006" t="str">
        <f t="shared" si="55"/>
        <v>.</v>
      </c>
      <c r="AB137" s="1007" t="str">
        <f t="shared" si="41"/>
        <v>.</v>
      </c>
      <c r="AC137" s="1007" t="str">
        <f t="shared" si="42"/>
        <v>.</v>
      </c>
      <c r="AD137" s="1007" t="str">
        <f t="shared" si="43"/>
        <v>.</v>
      </c>
      <c r="AE137" s="1007" t="str">
        <f t="shared" si="44"/>
        <v>.</v>
      </c>
      <c r="AF137" s="1007" t="str">
        <f t="shared" si="45"/>
        <v>.</v>
      </c>
      <c r="AG137" s="990" t="str">
        <f t="shared" si="46"/>
        <v>.</v>
      </c>
      <c r="AH137" s="116"/>
      <c r="AI137" s="1003" t="str">
        <f>IF(S137=".",".",SUM($S137:S137))</f>
        <v>.</v>
      </c>
      <c r="AJ137" s="1004" t="str">
        <f>IF(T137=".",".",SUM($S137:T137))</f>
        <v>.</v>
      </c>
      <c r="AK137" s="1004" t="str">
        <f>IF(U137=".",".",SUM($S137:U137))</f>
        <v>.</v>
      </c>
      <c r="AL137" s="1004" t="str">
        <f>IF(V137=".",".",SUM($S137:V137))</f>
        <v>.</v>
      </c>
      <c r="AM137" s="1004" t="str">
        <f>IF(W137=".",".",SUM($S137:W137))</f>
        <v>.</v>
      </c>
      <c r="AN137" s="1004" t="str">
        <f>IF(X137=".",".",SUM($S137:X137))</f>
        <v>.</v>
      </c>
      <c r="AO137" s="1005" t="str">
        <f>IF(Y137=".",".",SUM($S137:Y137))</f>
        <v>.</v>
      </c>
      <c r="AP137" s="116"/>
      <c r="AQ137" s="1006" t="str">
        <f t="shared" si="56"/>
        <v>.</v>
      </c>
      <c r="AR137" s="1007" t="str">
        <f t="shared" si="47"/>
        <v>.</v>
      </c>
      <c r="AS137" s="1007" t="str">
        <f t="shared" si="48"/>
        <v>.</v>
      </c>
      <c r="AT137" s="1007" t="str">
        <f t="shared" si="49"/>
        <v>.</v>
      </c>
      <c r="AU137" s="1007" t="str">
        <f t="shared" si="50"/>
        <v>.</v>
      </c>
      <c r="AV137" s="1007" t="str">
        <f t="shared" si="51"/>
        <v>.</v>
      </c>
      <c r="AW137" s="990" t="str">
        <f t="shared" si="52"/>
        <v>.</v>
      </c>
      <c r="AX137" s="327"/>
      <c r="AY137" s="116"/>
      <c r="AZ137" s="101"/>
      <c r="BA137" s="101"/>
      <c r="BB137" s="101"/>
    </row>
    <row r="138" spans="1:54" s="189" customFormat="1" x14ac:dyDescent="0.2">
      <c r="A138" s="183"/>
      <c r="B138" s="325"/>
      <c r="C138" s="472" t="s">
        <v>156</v>
      </c>
      <c r="D138" s="473" t="str">
        <f>IF('WK2 - Notional General Income'!D199="","",'WK2 - Notional General Income'!D199)</f>
        <v/>
      </c>
      <c r="E138" s="837" t="str">
        <f>IF('WK2 - Notional General Income'!M199=".",".",'WK2 - Notional General Income'!M199/'WK2 - Notional General Income'!E199)</f>
        <v>.</v>
      </c>
      <c r="F138" s="837" t="str">
        <f>IF('WK3 - Notional GI Yr1 YIELD'!M199=".",".",'WK3 - Notional GI Yr1 YIELD'!M199/'WK3 - Notional GI Yr1 YIELD'!E199)</f>
        <v>.</v>
      </c>
      <c r="G138" s="874"/>
      <c r="H138" s="874"/>
      <c r="I138" s="874"/>
      <c r="J138" s="874"/>
      <c r="K138" s="874"/>
      <c r="L138" s="874"/>
      <c r="M138" s="333"/>
      <c r="N138" s="116"/>
      <c r="O138" s="1019">
        <f>'WK2 - Notional General Income'!$E199</f>
        <v>0</v>
      </c>
      <c r="P138" s="1020">
        <f>'WK3 - Notional GI Yr1 YIELD'!$E199</f>
        <v>0</v>
      </c>
      <c r="Q138" s="101"/>
      <c r="R138" s="325"/>
      <c r="S138" s="1003" t="str">
        <f t="shared" si="60"/>
        <v>.</v>
      </c>
      <c r="T138" s="1004" t="str">
        <f t="shared" si="61"/>
        <v>.</v>
      </c>
      <c r="U138" s="1004" t="str">
        <f t="shared" si="63"/>
        <v>.</v>
      </c>
      <c r="V138" s="1004" t="str">
        <f t="shared" si="63"/>
        <v>.</v>
      </c>
      <c r="W138" s="1004" t="str">
        <f t="shared" si="63"/>
        <v>.</v>
      </c>
      <c r="X138" s="1004" t="str">
        <f t="shared" si="63"/>
        <v>.</v>
      </c>
      <c r="Y138" s="1005" t="str">
        <f t="shared" si="63"/>
        <v>.</v>
      </c>
      <c r="Z138" s="116"/>
      <c r="AA138" s="1006" t="str">
        <f t="shared" si="55"/>
        <v>.</v>
      </c>
      <c r="AB138" s="1007" t="str">
        <f t="shared" si="41"/>
        <v>.</v>
      </c>
      <c r="AC138" s="1007" t="str">
        <f t="shared" si="42"/>
        <v>.</v>
      </c>
      <c r="AD138" s="1007" t="str">
        <f t="shared" si="43"/>
        <v>.</v>
      </c>
      <c r="AE138" s="1007" t="str">
        <f t="shared" si="44"/>
        <v>.</v>
      </c>
      <c r="AF138" s="1007" t="str">
        <f t="shared" si="45"/>
        <v>.</v>
      </c>
      <c r="AG138" s="990" t="str">
        <f t="shared" si="46"/>
        <v>.</v>
      </c>
      <c r="AH138" s="116"/>
      <c r="AI138" s="1003" t="str">
        <f>IF(S138=".",".",SUM($S138:S138))</f>
        <v>.</v>
      </c>
      <c r="AJ138" s="1004" t="str">
        <f>IF(T138=".",".",SUM($S138:T138))</f>
        <v>.</v>
      </c>
      <c r="AK138" s="1004" t="str">
        <f>IF(U138=".",".",SUM($S138:U138))</f>
        <v>.</v>
      </c>
      <c r="AL138" s="1004" t="str">
        <f>IF(V138=".",".",SUM($S138:V138))</f>
        <v>.</v>
      </c>
      <c r="AM138" s="1004" t="str">
        <f>IF(W138=".",".",SUM($S138:W138))</f>
        <v>.</v>
      </c>
      <c r="AN138" s="1004" t="str">
        <f>IF(X138=".",".",SUM($S138:X138))</f>
        <v>.</v>
      </c>
      <c r="AO138" s="1005" t="str">
        <f>IF(Y138=".",".",SUM($S138:Y138))</f>
        <v>.</v>
      </c>
      <c r="AP138" s="116"/>
      <c r="AQ138" s="1006" t="str">
        <f t="shared" si="56"/>
        <v>.</v>
      </c>
      <c r="AR138" s="1007" t="str">
        <f t="shared" si="47"/>
        <v>.</v>
      </c>
      <c r="AS138" s="1007" t="str">
        <f t="shared" si="48"/>
        <v>.</v>
      </c>
      <c r="AT138" s="1007" t="str">
        <f t="shared" si="49"/>
        <v>.</v>
      </c>
      <c r="AU138" s="1007" t="str">
        <f t="shared" si="50"/>
        <v>.</v>
      </c>
      <c r="AV138" s="1007" t="str">
        <f t="shared" si="51"/>
        <v>.</v>
      </c>
      <c r="AW138" s="990" t="str">
        <f t="shared" si="52"/>
        <v>.</v>
      </c>
      <c r="AX138" s="327"/>
      <c r="AY138" s="116"/>
      <c r="AZ138" s="101"/>
      <c r="BA138" s="101"/>
      <c r="BB138" s="101"/>
    </row>
    <row r="139" spans="1:54" s="189" customFormat="1" ht="12.75" thickBot="1" x14ac:dyDescent="0.25">
      <c r="A139" s="183"/>
      <c r="B139" s="325"/>
      <c r="C139" s="1428" t="s">
        <v>156</v>
      </c>
      <c r="D139" s="1429" t="str">
        <f>IF('WK2 - Notional General Income'!D200="","",'WK2 - Notional General Income'!D200)</f>
        <v/>
      </c>
      <c r="E139" s="1430" t="str">
        <f>IF('WK2 - Notional General Income'!M200=".",".",'WK2 - Notional General Income'!M200/'WK2 - Notional General Income'!E200)</f>
        <v>.</v>
      </c>
      <c r="F139" s="1430" t="str">
        <f>IF('WK3 - Notional GI Yr1 YIELD'!M200=".",".",'WK3 - Notional GI Yr1 YIELD'!M200/'WK3 - Notional GI Yr1 YIELD'!E200)</f>
        <v>.</v>
      </c>
      <c r="G139" s="874"/>
      <c r="H139" s="874"/>
      <c r="I139" s="874"/>
      <c r="J139" s="874"/>
      <c r="K139" s="874"/>
      <c r="L139" s="874"/>
      <c r="M139" s="333"/>
      <c r="N139" s="116"/>
      <c r="O139" s="1019">
        <f>'WK2 - Notional General Income'!$E200</f>
        <v>0</v>
      </c>
      <c r="P139" s="1020">
        <f>'WK3 - Notional GI Yr1 YIELD'!$E200</f>
        <v>0</v>
      </c>
      <c r="Q139" s="101"/>
      <c r="R139" s="325"/>
      <c r="S139" s="1003" t="str">
        <f t="shared" si="60"/>
        <v>.</v>
      </c>
      <c r="T139" s="1004" t="str">
        <f t="shared" si="61"/>
        <v>.</v>
      </c>
      <c r="U139" s="1004" t="str">
        <f t="shared" si="63"/>
        <v>.</v>
      </c>
      <c r="V139" s="1004" t="str">
        <f t="shared" si="63"/>
        <v>.</v>
      </c>
      <c r="W139" s="1004" t="str">
        <f t="shared" si="63"/>
        <v>.</v>
      </c>
      <c r="X139" s="1004" t="str">
        <f t="shared" si="63"/>
        <v>.</v>
      </c>
      <c r="Y139" s="1005" t="str">
        <f t="shared" si="63"/>
        <v>.</v>
      </c>
      <c r="Z139" s="116"/>
      <c r="AA139" s="1006" t="str">
        <f t="shared" si="55"/>
        <v>.</v>
      </c>
      <c r="AB139" s="1007" t="str">
        <f t="shared" ref="AB139:AB169" si="67">IFERROR(G139/F139-1,".")</f>
        <v>.</v>
      </c>
      <c r="AC139" s="1007" t="str">
        <f t="shared" ref="AC139:AC169" si="68">IFERROR(H139/G139-1,".")</f>
        <v>.</v>
      </c>
      <c r="AD139" s="1007" t="str">
        <f t="shared" ref="AD139:AD169" si="69">IFERROR(I139/H139-1,".")</f>
        <v>.</v>
      </c>
      <c r="AE139" s="1007" t="str">
        <f t="shared" ref="AE139:AE169" si="70">IFERROR(J139/I139-1,".")</f>
        <v>.</v>
      </c>
      <c r="AF139" s="1007" t="str">
        <f t="shared" ref="AF139:AF169" si="71">IFERROR(K139/J139-1,".")</f>
        <v>.</v>
      </c>
      <c r="AG139" s="990" t="str">
        <f t="shared" ref="AG139:AG169" si="72">IFERROR(L139/K139-1,".")</f>
        <v>.</v>
      </c>
      <c r="AH139" s="116"/>
      <c r="AI139" s="1003" t="str">
        <f>IF(S139=".",".",SUM($S139:S139))</f>
        <v>.</v>
      </c>
      <c r="AJ139" s="1004" t="str">
        <f>IF(T139=".",".",SUM($S139:T139))</f>
        <v>.</v>
      </c>
      <c r="AK139" s="1004" t="str">
        <f>IF(U139=".",".",SUM($S139:U139))</f>
        <v>.</v>
      </c>
      <c r="AL139" s="1004" t="str">
        <f>IF(V139=".",".",SUM($S139:V139))</f>
        <v>.</v>
      </c>
      <c r="AM139" s="1004" t="str">
        <f>IF(W139=".",".",SUM($S139:W139))</f>
        <v>.</v>
      </c>
      <c r="AN139" s="1004" t="str">
        <f>IF(X139=".",".",SUM($S139:X139))</f>
        <v>.</v>
      </c>
      <c r="AO139" s="1005" t="str">
        <f>IF(Y139=".",".",SUM($S139:Y139))</f>
        <v>.</v>
      </c>
      <c r="AP139" s="116"/>
      <c r="AQ139" s="1006" t="str">
        <f t="shared" si="56"/>
        <v>.</v>
      </c>
      <c r="AR139" s="1007" t="str">
        <f t="shared" ref="AR139:AR169" si="73">IFERROR(G139/$E139-1,".")</f>
        <v>.</v>
      </c>
      <c r="AS139" s="1007" t="str">
        <f t="shared" ref="AS139:AS169" si="74">IFERROR(H139/$E139-1,".")</f>
        <v>.</v>
      </c>
      <c r="AT139" s="1007" t="str">
        <f t="shared" ref="AT139:AT169" si="75">IFERROR(I139/$E139-1,".")</f>
        <v>.</v>
      </c>
      <c r="AU139" s="1007" t="str">
        <f t="shared" ref="AU139:AU169" si="76">IFERROR(J139/$E139-1,".")</f>
        <v>.</v>
      </c>
      <c r="AV139" s="1007" t="str">
        <f t="shared" ref="AV139:AV169" si="77">IFERROR(K139/$E139-1,".")</f>
        <v>.</v>
      </c>
      <c r="AW139" s="990" t="str">
        <f t="shared" ref="AW139:AW169" si="78">IFERROR(L139/$E139-1,".")</f>
        <v>.</v>
      </c>
      <c r="AX139" s="327"/>
      <c r="AY139" s="116"/>
      <c r="AZ139" s="101"/>
      <c r="BA139" s="101"/>
      <c r="BB139" s="101"/>
    </row>
    <row r="140" spans="1:54" s="189" customFormat="1" ht="12.75" thickTop="1" x14ac:dyDescent="0.2">
      <c r="A140" s="183"/>
      <c r="B140" s="325"/>
      <c r="C140" s="472" t="s">
        <v>261</v>
      </c>
      <c r="D140" s="473" t="str">
        <f>IF('WK2 - Notional General Income'!D489="","",'WK2 - Notional General Income'!D489)</f>
        <v/>
      </c>
      <c r="E140" s="837" t="str">
        <f>IF('WK2 - Notional General Income'!M489=".",".",'WK2 - Notional General Income'!M489/'WK2 - Notional General Income'!E489)</f>
        <v>.</v>
      </c>
      <c r="F140" s="837" t="str">
        <f>IF('WK3 - Notional GI Yr1 YIELD'!M489=".",".",'WK3 - Notional GI Yr1 YIELD'!M489/'WK3 - Notional GI Yr1 YIELD'!E489)</f>
        <v>.</v>
      </c>
      <c r="G140" s="874"/>
      <c r="H140" s="874"/>
      <c r="I140" s="874"/>
      <c r="J140" s="874"/>
      <c r="K140" s="874"/>
      <c r="L140" s="874"/>
      <c r="M140" s="333"/>
      <c r="N140" s="116"/>
      <c r="O140" s="1425">
        <f>'WK2 - Notional General Income'!$E489</f>
        <v>0</v>
      </c>
      <c r="P140" s="1426">
        <f>'WK3 - Notional GI Yr1 YIELD'!$E489</f>
        <v>0</v>
      </c>
      <c r="Q140" s="101"/>
      <c r="R140" s="325"/>
      <c r="S140" s="1003" t="str">
        <f t="shared" si="60"/>
        <v>.</v>
      </c>
      <c r="T140" s="1004" t="str">
        <f t="shared" si="61"/>
        <v>.</v>
      </c>
      <c r="U140" s="1004" t="str">
        <f t="shared" si="63"/>
        <v>.</v>
      </c>
      <c r="V140" s="1004" t="str">
        <f t="shared" si="63"/>
        <v>.</v>
      </c>
      <c r="W140" s="1004" t="str">
        <f t="shared" si="63"/>
        <v>.</v>
      </c>
      <c r="X140" s="1004" t="str">
        <f t="shared" si="63"/>
        <v>.</v>
      </c>
      <c r="Y140" s="1005" t="str">
        <f t="shared" si="63"/>
        <v>.</v>
      </c>
      <c r="Z140" s="116"/>
      <c r="AA140" s="1006" t="str">
        <f t="shared" ref="AA140:AA169" si="79">IFERROR(F140/E140-1,".")</f>
        <v>.</v>
      </c>
      <c r="AB140" s="1007" t="str">
        <f t="shared" si="67"/>
        <v>.</v>
      </c>
      <c r="AC140" s="1007" t="str">
        <f t="shared" si="68"/>
        <v>.</v>
      </c>
      <c r="AD140" s="1007" t="str">
        <f t="shared" si="69"/>
        <v>.</v>
      </c>
      <c r="AE140" s="1007" t="str">
        <f t="shared" si="70"/>
        <v>.</v>
      </c>
      <c r="AF140" s="1007" t="str">
        <f t="shared" si="71"/>
        <v>.</v>
      </c>
      <c r="AG140" s="990" t="str">
        <f t="shared" si="72"/>
        <v>.</v>
      </c>
      <c r="AH140" s="116"/>
      <c r="AI140" s="1003" t="str">
        <f>IF(S140=".",".",SUM($S140:S140))</f>
        <v>.</v>
      </c>
      <c r="AJ140" s="1004" t="str">
        <f>IF(T140=".",".",SUM($S140:T140))</f>
        <v>.</v>
      </c>
      <c r="AK140" s="1004" t="str">
        <f>IF(U140=".",".",SUM($S140:U140))</f>
        <v>.</v>
      </c>
      <c r="AL140" s="1004" t="str">
        <f>IF(V140=".",".",SUM($S140:V140))</f>
        <v>.</v>
      </c>
      <c r="AM140" s="1004" t="str">
        <f>IF(W140=".",".",SUM($S140:W140))</f>
        <v>.</v>
      </c>
      <c r="AN140" s="1004" t="str">
        <f>IF(X140=".",".",SUM($S140:X140))</f>
        <v>.</v>
      </c>
      <c r="AO140" s="1005" t="str">
        <f>IF(Y140=".",".",SUM($S140:Y140))</f>
        <v>.</v>
      </c>
      <c r="AP140" s="116"/>
      <c r="AQ140" s="1006" t="str">
        <f t="shared" ref="AQ140:AQ169" si="80">IFERROR(F140/$E140-1,".")</f>
        <v>.</v>
      </c>
      <c r="AR140" s="1007" t="str">
        <f t="shared" si="73"/>
        <v>.</v>
      </c>
      <c r="AS140" s="1007" t="str">
        <f t="shared" si="74"/>
        <v>.</v>
      </c>
      <c r="AT140" s="1007" t="str">
        <f t="shared" si="75"/>
        <v>.</v>
      </c>
      <c r="AU140" s="1007" t="str">
        <f t="shared" si="76"/>
        <v>.</v>
      </c>
      <c r="AV140" s="1007" t="str">
        <f t="shared" si="77"/>
        <v>.</v>
      </c>
      <c r="AW140" s="990" t="str">
        <f t="shared" si="78"/>
        <v>.</v>
      </c>
      <c r="AX140" s="327"/>
      <c r="AY140" s="116"/>
      <c r="AZ140" s="101"/>
      <c r="BA140" s="101"/>
      <c r="BB140" s="101"/>
    </row>
    <row r="141" spans="1:54" s="189" customFormat="1" x14ac:dyDescent="0.2">
      <c r="A141" s="183"/>
      <c r="B141" s="325"/>
      <c r="C141" s="472" t="s">
        <v>261</v>
      </c>
      <c r="D141" s="473" t="str">
        <f>IF('WK2 - Notional General Income'!D490="","",'WK2 - Notional General Income'!D490)</f>
        <v/>
      </c>
      <c r="E141" s="837" t="str">
        <f>IF('WK2 - Notional General Income'!M490=".",".",'WK2 - Notional General Income'!M490/'WK2 - Notional General Income'!E490)</f>
        <v>.</v>
      </c>
      <c r="F141" s="837" t="str">
        <f>IF('WK3 - Notional GI Yr1 YIELD'!M490=".",".",'WK3 - Notional GI Yr1 YIELD'!M490/'WK3 - Notional GI Yr1 YIELD'!E490)</f>
        <v>.</v>
      </c>
      <c r="G141" s="874"/>
      <c r="H141" s="874"/>
      <c r="I141" s="874"/>
      <c r="J141" s="874"/>
      <c r="K141" s="874"/>
      <c r="L141" s="874"/>
      <c r="M141" s="333"/>
      <c r="N141" s="116"/>
      <c r="O141" s="1019">
        <f>'WK2 - Notional General Income'!$E490</f>
        <v>0</v>
      </c>
      <c r="P141" s="1020">
        <f>'WK3 - Notional GI Yr1 YIELD'!$E490</f>
        <v>0</v>
      </c>
      <c r="Q141" s="101"/>
      <c r="R141" s="325"/>
      <c r="S141" s="1003" t="str">
        <f t="shared" si="60"/>
        <v>.</v>
      </c>
      <c r="T141" s="1004" t="str">
        <f t="shared" si="61"/>
        <v>.</v>
      </c>
      <c r="U141" s="1004" t="str">
        <f t="shared" si="63"/>
        <v>.</v>
      </c>
      <c r="V141" s="1004" t="str">
        <f t="shared" si="63"/>
        <v>.</v>
      </c>
      <c r="W141" s="1004" t="str">
        <f t="shared" si="63"/>
        <v>.</v>
      </c>
      <c r="X141" s="1004" t="str">
        <f t="shared" si="63"/>
        <v>.</v>
      </c>
      <c r="Y141" s="1005" t="str">
        <f t="shared" si="63"/>
        <v>.</v>
      </c>
      <c r="Z141" s="116"/>
      <c r="AA141" s="1006" t="str">
        <f t="shared" si="79"/>
        <v>.</v>
      </c>
      <c r="AB141" s="1007" t="str">
        <f t="shared" si="67"/>
        <v>.</v>
      </c>
      <c r="AC141" s="1007" t="str">
        <f t="shared" si="68"/>
        <v>.</v>
      </c>
      <c r="AD141" s="1007" t="str">
        <f t="shared" si="69"/>
        <v>.</v>
      </c>
      <c r="AE141" s="1007" t="str">
        <f t="shared" si="70"/>
        <v>.</v>
      </c>
      <c r="AF141" s="1007" t="str">
        <f t="shared" si="71"/>
        <v>.</v>
      </c>
      <c r="AG141" s="990" t="str">
        <f t="shared" si="72"/>
        <v>.</v>
      </c>
      <c r="AH141" s="116"/>
      <c r="AI141" s="1003" t="str">
        <f>IF(S141=".",".",SUM($S141:S141))</f>
        <v>.</v>
      </c>
      <c r="AJ141" s="1004" t="str">
        <f>IF(T141=".",".",SUM($S141:T141))</f>
        <v>.</v>
      </c>
      <c r="AK141" s="1004" t="str">
        <f>IF(U141=".",".",SUM($S141:U141))</f>
        <v>.</v>
      </c>
      <c r="AL141" s="1004" t="str">
        <f>IF(V141=".",".",SUM($S141:V141))</f>
        <v>.</v>
      </c>
      <c r="AM141" s="1004" t="str">
        <f>IF(W141=".",".",SUM($S141:W141))</f>
        <v>.</v>
      </c>
      <c r="AN141" s="1004" t="str">
        <f>IF(X141=".",".",SUM($S141:X141))</f>
        <v>.</v>
      </c>
      <c r="AO141" s="1005" t="str">
        <f>IF(Y141=".",".",SUM($S141:Y141))</f>
        <v>.</v>
      </c>
      <c r="AP141" s="116"/>
      <c r="AQ141" s="1006" t="str">
        <f t="shared" si="80"/>
        <v>.</v>
      </c>
      <c r="AR141" s="1007" t="str">
        <f t="shared" si="73"/>
        <v>.</v>
      </c>
      <c r="AS141" s="1007" t="str">
        <f t="shared" si="74"/>
        <v>.</v>
      </c>
      <c r="AT141" s="1007" t="str">
        <f t="shared" si="75"/>
        <v>.</v>
      </c>
      <c r="AU141" s="1007" t="str">
        <f t="shared" si="76"/>
        <v>.</v>
      </c>
      <c r="AV141" s="1007" t="str">
        <f t="shared" si="77"/>
        <v>.</v>
      </c>
      <c r="AW141" s="990" t="str">
        <f t="shared" si="78"/>
        <v>.</v>
      </c>
      <c r="AX141" s="327"/>
      <c r="AY141" s="116"/>
      <c r="AZ141" s="101"/>
      <c r="BA141" s="101"/>
      <c r="BB141" s="101"/>
    </row>
    <row r="142" spans="1:54" s="189" customFormat="1" x14ac:dyDescent="0.2">
      <c r="A142" s="183"/>
      <c r="B142" s="325"/>
      <c r="C142" s="472" t="s">
        <v>261</v>
      </c>
      <c r="D142" s="473" t="str">
        <f>IF('WK2 - Notional General Income'!D491="","",'WK2 - Notional General Income'!D491)</f>
        <v/>
      </c>
      <c r="E142" s="837" t="str">
        <f>IF('WK2 - Notional General Income'!M491=".",".",'WK2 - Notional General Income'!M491/'WK2 - Notional General Income'!E491)</f>
        <v>.</v>
      </c>
      <c r="F142" s="837" t="str">
        <f>IF('WK3 - Notional GI Yr1 YIELD'!M491=".",".",'WK3 - Notional GI Yr1 YIELD'!M491/'WK3 - Notional GI Yr1 YIELD'!E491)</f>
        <v>.</v>
      </c>
      <c r="G142" s="874"/>
      <c r="H142" s="874"/>
      <c r="I142" s="874"/>
      <c r="J142" s="874"/>
      <c r="K142" s="874"/>
      <c r="L142" s="874"/>
      <c r="M142" s="333"/>
      <c r="N142" s="116"/>
      <c r="O142" s="1019">
        <f>'WK2 - Notional General Income'!$E491</f>
        <v>0</v>
      </c>
      <c r="P142" s="1020">
        <f>'WK3 - Notional GI Yr1 YIELD'!$E491</f>
        <v>0</v>
      </c>
      <c r="Q142" s="101"/>
      <c r="R142" s="325"/>
      <c r="S142" s="1003" t="str">
        <f t="shared" si="60"/>
        <v>.</v>
      </c>
      <c r="T142" s="1004" t="str">
        <f t="shared" si="61"/>
        <v>.</v>
      </c>
      <c r="U142" s="1004" t="str">
        <f t="shared" si="63"/>
        <v>.</v>
      </c>
      <c r="V142" s="1004" t="str">
        <f t="shared" si="63"/>
        <v>.</v>
      </c>
      <c r="W142" s="1004" t="str">
        <f t="shared" si="63"/>
        <v>.</v>
      </c>
      <c r="X142" s="1004" t="str">
        <f t="shared" si="63"/>
        <v>.</v>
      </c>
      <c r="Y142" s="1005" t="str">
        <f t="shared" si="63"/>
        <v>.</v>
      </c>
      <c r="Z142" s="116"/>
      <c r="AA142" s="1006" t="str">
        <f t="shared" si="79"/>
        <v>.</v>
      </c>
      <c r="AB142" s="1007" t="str">
        <f t="shared" si="67"/>
        <v>.</v>
      </c>
      <c r="AC142" s="1007" t="str">
        <f t="shared" si="68"/>
        <v>.</v>
      </c>
      <c r="AD142" s="1007" t="str">
        <f t="shared" si="69"/>
        <v>.</v>
      </c>
      <c r="AE142" s="1007" t="str">
        <f t="shared" si="70"/>
        <v>.</v>
      </c>
      <c r="AF142" s="1007" t="str">
        <f t="shared" si="71"/>
        <v>.</v>
      </c>
      <c r="AG142" s="990" t="str">
        <f t="shared" si="72"/>
        <v>.</v>
      </c>
      <c r="AH142" s="116"/>
      <c r="AI142" s="1003" t="str">
        <f>IF(S142=".",".",SUM($S142:S142))</f>
        <v>.</v>
      </c>
      <c r="AJ142" s="1004" t="str">
        <f>IF(T142=".",".",SUM($S142:T142))</f>
        <v>.</v>
      </c>
      <c r="AK142" s="1004" t="str">
        <f>IF(U142=".",".",SUM($S142:U142))</f>
        <v>.</v>
      </c>
      <c r="AL142" s="1004" t="str">
        <f>IF(V142=".",".",SUM($S142:V142))</f>
        <v>.</v>
      </c>
      <c r="AM142" s="1004" t="str">
        <f>IF(W142=".",".",SUM($S142:W142))</f>
        <v>.</v>
      </c>
      <c r="AN142" s="1004" t="str">
        <f>IF(X142=".",".",SUM($S142:X142))</f>
        <v>.</v>
      </c>
      <c r="AO142" s="1005" t="str">
        <f>IF(Y142=".",".",SUM($S142:Y142))</f>
        <v>.</v>
      </c>
      <c r="AP142" s="116"/>
      <c r="AQ142" s="1006" t="str">
        <f t="shared" si="80"/>
        <v>.</v>
      </c>
      <c r="AR142" s="1007" t="str">
        <f t="shared" si="73"/>
        <v>.</v>
      </c>
      <c r="AS142" s="1007" t="str">
        <f t="shared" si="74"/>
        <v>.</v>
      </c>
      <c r="AT142" s="1007" t="str">
        <f t="shared" si="75"/>
        <v>.</v>
      </c>
      <c r="AU142" s="1007" t="str">
        <f t="shared" si="76"/>
        <v>.</v>
      </c>
      <c r="AV142" s="1007" t="str">
        <f t="shared" si="77"/>
        <v>.</v>
      </c>
      <c r="AW142" s="990" t="str">
        <f t="shared" si="78"/>
        <v>.</v>
      </c>
      <c r="AX142" s="327"/>
      <c r="AY142" s="116"/>
      <c r="AZ142" s="101"/>
      <c r="BA142" s="101"/>
      <c r="BB142" s="101"/>
    </row>
    <row r="143" spans="1:54" s="189" customFormat="1" x14ac:dyDescent="0.2">
      <c r="A143" s="183"/>
      <c r="B143" s="325"/>
      <c r="C143" s="472" t="s">
        <v>261</v>
      </c>
      <c r="D143" s="473" t="str">
        <f>IF('WK2 - Notional General Income'!D492="","",'WK2 - Notional General Income'!D492)</f>
        <v/>
      </c>
      <c r="E143" s="837" t="str">
        <f>IF('WK2 - Notional General Income'!M492=".",".",'WK2 - Notional General Income'!M492/'WK2 - Notional General Income'!E492)</f>
        <v>.</v>
      </c>
      <c r="F143" s="837" t="str">
        <f>IF('WK3 - Notional GI Yr1 YIELD'!M492=".",".",'WK3 - Notional GI Yr1 YIELD'!M492/'WK3 - Notional GI Yr1 YIELD'!E492)</f>
        <v>.</v>
      </c>
      <c r="G143" s="874"/>
      <c r="H143" s="874"/>
      <c r="I143" s="874"/>
      <c r="J143" s="874"/>
      <c r="K143" s="874"/>
      <c r="L143" s="874"/>
      <c r="M143" s="333"/>
      <c r="N143" s="116"/>
      <c r="O143" s="1019">
        <f>'WK2 - Notional General Income'!$E492</f>
        <v>0</v>
      </c>
      <c r="P143" s="1020">
        <f>'WK3 - Notional GI Yr1 YIELD'!$E492</f>
        <v>0</v>
      </c>
      <c r="Q143" s="101"/>
      <c r="R143" s="325"/>
      <c r="S143" s="1003" t="str">
        <f t="shared" si="60"/>
        <v>.</v>
      </c>
      <c r="T143" s="1004" t="str">
        <f t="shared" si="61"/>
        <v>.</v>
      </c>
      <c r="U143" s="1004" t="str">
        <f t="shared" si="63"/>
        <v>.</v>
      </c>
      <c r="V143" s="1004" t="str">
        <f t="shared" si="63"/>
        <v>.</v>
      </c>
      <c r="W143" s="1004" t="str">
        <f t="shared" si="63"/>
        <v>.</v>
      </c>
      <c r="X143" s="1004" t="str">
        <f t="shared" si="63"/>
        <v>.</v>
      </c>
      <c r="Y143" s="1005" t="str">
        <f t="shared" si="63"/>
        <v>.</v>
      </c>
      <c r="Z143" s="116"/>
      <c r="AA143" s="1006" t="str">
        <f t="shared" si="79"/>
        <v>.</v>
      </c>
      <c r="AB143" s="1007" t="str">
        <f t="shared" si="67"/>
        <v>.</v>
      </c>
      <c r="AC143" s="1007" t="str">
        <f t="shared" si="68"/>
        <v>.</v>
      </c>
      <c r="AD143" s="1007" t="str">
        <f t="shared" si="69"/>
        <v>.</v>
      </c>
      <c r="AE143" s="1007" t="str">
        <f t="shared" si="70"/>
        <v>.</v>
      </c>
      <c r="AF143" s="1007" t="str">
        <f t="shared" si="71"/>
        <v>.</v>
      </c>
      <c r="AG143" s="990" t="str">
        <f t="shared" si="72"/>
        <v>.</v>
      </c>
      <c r="AH143" s="116"/>
      <c r="AI143" s="1003" t="str">
        <f>IF(S143=".",".",SUM($S143:S143))</f>
        <v>.</v>
      </c>
      <c r="AJ143" s="1004" t="str">
        <f>IF(T143=".",".",SUM($S143:T143))</f>
        <v>.</v>
      </c>
      <c r="AK143" s="1004" t="str">
        <f>IF(U143=".",".",SUM($S143:U143))</f>
        <v>.</v>
      </c>
      <c r="AL143" s="1004" t="str">
        <f>IF(V143=".",".",SUM($S143:V143))</f>
        <v>.</v>
      </c>
      <c r="AM143" s="1004" t="str">
        <f>IF(W143=".",".",SUM($S143:W143))</f>
        <v>.</v>
      </c>
      <c r="AN143" s="1004" t="str">
        <f>IF(X143=".",".",SUM($S143:X143))</f>
        <v>.</v>
      </c>
      <c r="AO143" s="1005" t="str">
        <f>IF(Y143=".",".",SUM($S143:Y143))</f>
        <v>.</v>
      </c>
      <c r="AP143" s="116"/>
      <c r="AQ143" s="1006" t="str">
        <f t="shared" si="80"/>
        <v>.</v>
      </c>
      <c r="AR143" s="1007" t="str">
        <f t="shared" si="73"/>
        <v>.</v>
      </c>
      <c r="AS143" s="1007" t="str">
        <f t="shared" si="74"/>
        <v>.</v>
      </c>
      <c r="AT143" s="1007" t="str">
        <f t="shared" si="75"/>
        <v>.</v>
      </c>
      <c r="AU143" s="1007" t="str">
        <f t="shared" si="76"/>
        <v>.</v>
      </c>
      <c r="AV143" s="1007" t="str">
        <f t="shared" si="77"/>
        <v>.</v>
      </c>
      <c r="AW143" s="990" t="str">
        <f t="shared" si="78"/>
        <v>.</v>
      </c>
      <c r="AX143" s="327"/>
      <c r="AY143" s="116"/>
      <c r="AZ143" s="101"/>
      <c r="BA143" s="101"/>
      <c r="BB143" s="101"/>
    </row>
    <row r="144" spans="1:54" s="189" customFormat="1" x14ac:dyDescent="0.2">
      <c r="A144" s="183"/>
      <c r="B144" s="325"/>
      <c r="C144" s="472" t="s">
        <v>261</v>
      </c>
      <c r="D144" s="473" t="str">
        <f>IF('WK2 - Notional General Income'!D493="","",'WK2 - Notional General Income'!D493)</f>
        <v/>
      </c>
      <c r="E144" s="837" t="str">
        <f>IF('WK2 - Notional General Income'!M493=".",".",'WK2 - Notional General Income'!M493/'WK2 - Notional General Income'!E493)</f>
        <v>.</v>
      </c>
      <c r="F144" s="837" t="str">
        <f>IF('WK3 - Notional GI Yr1 YIELD'!M493=".",".",'WK3 - Notional GI Yr1 YIELD'!M493/'WK3 - Notional GI Yr1 YIELD'!E493)</f>
        <v>.</v>
      </c>
      <c r="G144" s="874"/>
      <c r="H144" s="874"/>
      <c r="I144" s="874"/>
      <c r="J144" s="874"/>
      <c r="K144" s="874"/>
      <c r="L144" s="874"/>
      <c r="M144" s="333"/>
      <c r="N144" s="116"/>
      <c r="O144" s="1019">
        <f>'WK2 - Notional General Income'!$E493</f>
        <v>0</v>
      </c>
      <c r="P144" s="1020">
        <f>'WK3 - Notional GI Yr1 YIELD'!$E493</f>
        <v>0</v>
      </c>
      <c r="Q144" s="101"/>
      <c r="R144" s="325"/>
      <c r="S144" s="1003" t="str">
        <f t="shared" si="60"/>
        <v>.</v>
      </c>
      <c r="T144" s="1004" t="str">
        <f t="shared" si="61"/>
        <v>.</v>
      </c>
      <c r="U144" s="1004" t="str">
        <f t="shared" si="63"/>
        <v>.</v>
      </c>
      <c r="V144" s="1004" t="str">
        <f t="shared" si="63"/>
        <v>.</v>
      </c>
      <c r="W144" s="1004" t="str">
        <f t="shared" si="63"/>
        <v>.</v>
      </c>
      <c r="X144" s="1004" t="str">
        <f t="shared" si="63"/>
        <v>.</v>
      </c>
      <c r="Y144" s="1005" t="str">
        <f t="shared" si="63"/>
        <v>.</v>
      </c>
      <c r="Z144" s="116"/>
      <c r="AA144" s="1006" t="str">
        <f t="shared" si="79"/>
        <v>.</v>
      </c>
      <c r="AB144" s="1007" t="str">
        <f t="shared" si="67"/>
        <v>.</v>
      </c>
      <c r="AC144" s="1007" t="str">
        <f t="shared" si="68"/>
        <v>.</v>
      </c>
      <c r="AD144" s="1007" t="str">
        <f t="shared" si="69"/>
        <v>.</v>
      </c>
      <c r="AE144" s="1007" t="str">
        <f t="shared" si="70"/>
        <v>.</v>
      </c>
      <c r="AF144" s="1007" t="str">
        <f t="shared" si="71"/>
        <v>.</v>
      </c>
      <c r="AG144" s="990" t="str">
        <f t="shared" si="72"/>
        <v>.</v>
      </c>
      <c r="AH144" s="116"/>
      <c r="AI144" s="1003" t="str">
        <f>IF(S144=".",".",SUM($S144:S144))</f>
        <v>.</v>
      </c>
      <c r="AJ144" s="1004" t="str">
        <f>IF(T144=".",".",SUM($S144:T144))</f>
        <v>.</v>
      </c>
      <c r="AK144" s="1004" t="str">
        <f>IF(U144=".",".",SUM($S144:U144))</f>
        <v>.</v>
      </c>
      <c r="AL144" s="1004" t="str">
        <f>IF(V144=".",".",SUM($S144:V144))</f>
        <v>.</v>
      </c>
      <c r="AM144" s="1004" t="str">
        <f>IF(W144=".",".",SUM($S144:W144))</f>
        <v>.</v>
      </c>
      <c r="AN144" s="1004" t="str">
        <f>IF(X144=".",".",SUM($S144:X144))</f>
        <v>.</v>
      </c>
      <c r="AO144" s="1005" t="str">
        <f>IF(Y144=".",".",SUM($S144:Y144))</f>
        <v>.</v>
      </c>
      <c r="AP144" s="116"/>
      <c r="AQ144" s="1006" t="str">
        <f t="shared" si="80"/>
        <v>.</v>
      </c>
      <c r="AR144" s="1007" t="str">
        <f t="shared" si="73"/>
        <v>.</v>
      </c>
      <c r="AS144" s="1007" t="str">
        <f t="shared" si="74"/>
        <v>.</v>
      </c>
      <c r="AT144" s="1007" t="str">
        <f t="shared" si="75"/>
        <v>.</v>
      </c>
      <c r="AU144" s="1007" t="str">
        <f t="shared" si="76"/>
        <v>.</v>
      </c>
      <c r="AV144" s="1007" t="str">
        <f t="shared" si="77"/>
        <v>.</v>
      </c>
      <c r="AW144" s="990" t="str">
        <f t="shared" si="78"/>
        <v>.</v>
      </c>
      <c r="AX144" s="327"/>
      <c r="AY144" s="116"/>
      <c r="AZ144" s="101"/>
      <c r="BA144" s="101"/>
      <c r="BB144" s="101"/>
    </row>
    <row r="145" spans="1:54" s="189" customFormat="1" x14ac:dyDescent="0.2">
      <c r="A145" s="183"/>
      <c r="B145" s="325"/>
      <c r="C145" s="472" t="s">
        <v>261</v>
      </c>
      <c r="D145" s="473" t="str">
        <f>IF('WK2 - Notional General Income'!D494="","",'WK2 - Notional General Income'!D494)</f>
        <v/>
      </c>
      <c r="E145" s="837" t="str">
        <f>IF('WK2 - Notional General Income'!M494=".",".",'WK2 - Notional General Income'!M494/'WK2 - Notional General Income'!E494)</f>
        <v>.</v>
      </c>
      <c r="F145" s="837" t="str">
        <f>IF('WK3 - Notional GI Yr1 YIELD'!M494=".",".",'WK3 - Notional GI Yr1 YIELD'!M494/'WK3 - Notional GI Yr1 YIELD'!E494)</f>
        <v>.</v>
      </c>
      <c r="G145" s="874"/>
      <c r="H145" s="874"/>
      <c r="I145" s="874"/>
      <c r="J145" s="874"/>
      <c r="K145" s="874"/>
      <c r="L145" s="874"/>
      <c r="M145" s="333"/>
      <c r="N145" s="116"/>
      <c r="O145" s="1019">
        <f>'WK2 - Notional General Income'!$E494</f>
        <v>0</v>
      </c>
      <c r="P145" s="1020">
        <f>'WK3 - Notional GI Yr1 YIELD'!$E494</f>
        <v>0</v>
      </c>
      <c r="Q145" s="101"/>
      <c r="R145" s="325"/>
      <c r="S145" s="1003" t="str">
        <f t="shared" si="60"/>
        <v>.</v>
      </c>
      <c r="T145" s="1004" t="str">
        <f t="shared" si="61"/>
        <v>.</v>
      </c>
      <c r="U145" s="1004" t="str">
        <f t="shared" si="63"/>
        <v>.</v>
      </c>
      <c r="V145" s="1004" t="str">
        <f t="shared" si="63"/>
        <v>.</v>
      </c>
      <c r="W145" s="1004" t="str">
        <f t="shared" si="63"/>
        <v>.</v>
      </c>
      <c r="X145" s="1004" t="str">
        <f t="shared" si="63"/>
        <v>.</v>
      </c>
      <c r="Y145" s="1005" t="str">
        <f t="shared" si="63"/>
        <v>.</v>
      </c>
      <c r="Z145" s="116"/>
      <c r="AA145" s="1006" t="str">
        <f t="shared" si="79"/>
        <v>.</v>
      </c>
      <c r="AB145" s="1007" t="str">
        <f t="shared" si="67"/>
        <v>.</v>
      </c>
      <c r="AC145" s="1007" t="str">
        <f t="shared" si="68"/>
        <v>.</v>
      </c>
      <c r="AD145" s="1007" t="str">
        <f t="shared" si="69"/>
        <v>.</v>
      </c>
      <c r="AE145" s="1007" t="str">
        <f t="shared" si="70"/>
        <v>.</v>
      </c>
      <c r="AF145" s="1007" t="str">
        <f t="shared" si="71"/>
        <v>.</v>
      </c>
      <c r="AG145" s="990" t="str">
        <f t="shared" si="72"/>
        <v>.</v>
      </c>
      <c r="AH145" s="116"/>
      <c r="AI145" s="1003" t="str">
        <f>IF(S145=".",".",SUM($S145:S145))</f>
        <v>.</v>
      </c>
      <c r="AJ145" s="1004" t="str">
        <f>IF(T145=".",".",SUM($S145:T145))</f>
        <v>.</v>
      </c>
      <c r="AK145" s="1004" t="str">
        <f>IF(U145=".",".",SUM($S145:U145))</f>
        <v>.</v>
      </c>
      <c r="AL145" s="1004" t="str">
        <f>IF(V145=".",".",SUM($S145:V145))</f>
        <v>.</v>
      </c>
      <c r="AM145" s="1004" t="str">
        <f>IF(W145=".",".",SUM($S145:W145))</f>
        <v>.</v>
      </c>
      <c r="AN145" s="1004" t="str">
        <f>IF(X145=".",".",SUM($S145:X145))</f>
        <v>.</v>
      </c>
      <c r="AO145" s="1005" t="str">
        <f>IF(Y145=".",".",SUM($S145:Y145))</f>
        <v>.</v>
      </c>
      <c r="AP145" s="116"/>
      <c r="AQ145" s="1006" t="str">
        <f t="shared" si="80"/>
        <v>.</v>
      </c>
      <c r="AR145" s="1007" t="str">
        <f t="shared" si="73"/>
        <v>.</v>
      </c>
      <c r="AS145" s="1007" t="str">
        <f t="shared" si="74"/>
        <v>.</v>
      </c>
      <c r="AT145" s="1007" t="str">
        <f t="shared" si="75"/>
        <v>.</v>
      </c>
      <c r="AU145" s="1007" t="str">
        <f t="shared" si="76"/>
        <v>.</v>
      </c>
      <c r="AV145" s="1007" t="str">
        <f t="shared" si="77"/>
        <v>.</v>
      </c>
      <c r="AW145" s="990" t="str">
        <f t="shared" si="78"/>
        <v>.</v>
      </c>
      <c r="AX145" s="327"/>
      <c r="AY145" s="116"/>
      <c r="AZ145" s="101"/>
      <c r="BA145" s="101"/>
      <c r="BB145" s="101"/>
    </row>
    <row r="146" spans="1:54" s="189" customFormat="1" x14ac:dyDescent="0.2">
      <c r="A146" s="183"/>
      <c r="B146" s="325"/>
      <c r="C146" s="472" t="s">
        <v>261</v>
      </c>
      <c r="D146" s="473" t="str">
        <f>IF('WK2 - Notional General Income'!D495="","",'WK2 - Notional General Income'!D495)</f>
        <v/>
      </c>
      <c r="E146" s="837" t="str">
        <f>IF('WK2 - Notional General Income'!M495=".",".",'WK2 - Notional General Income'!M495/'WK2 - Notional General Income'!E495)</f>
        <v>.</v>
      </c>
      <c r="F146" s="837" t="str">
        <f>IF('WK3 - Notional GI Yr1 YIELD'!M495=".",".",'WK3 - Notional GI Yr1 YIELD'!M495/'WK3 - Notional GI Yr1 YIELD'!E495)</f>
        <v>.</v>
      </c>
      <c r="G146" s="874"/>
      <c r="H146" s="874"/>
      <c r="I146" s="874"/>
      <c r="J146" s="874"/>
      <c r="K146" s="874"/>
      <c r="L146" s="874"/>
      <c r="M146" s="333"/>
      <c r="N146" s="116"/>
      <c r="O146" s="1019">
        <f>'WK2 - Notional General Income'!$E495</f>
        <v>0</v>
      </c>
      <c r="P146" s="1020">
        <f>'WK3 - Notional GI Yr1 YIELD'!$E495</f>
        <v>0</v>
      </c>
      <c r="Q146" s="101"/>
      <c r="R146" s="325"/>
      <c r="S146" s="1003" t="str">
        <f t="shared" si="60"/>
        <v>.</v>
      </c>
      <c r="T146" s="1004" t="str">
        <f t="shared" si="61"/>
        <v>.</v>
      </c>
      <c r="U146" s="1004" t="str">
        <f t="shared" si="63"/>
        <v>.</v>
      </c>
      <c r="V146" s="1004" t="str">
        <f t="shared" si="63"/>
        <v>.</v>
      </c>
      <c r="W146" s="1004" t="str">
        <f t="shared" si="63"/>
        <v>.</v>
      </c>
      <c r="X146" s="1004" t="str">
        <f t="shared" si="63"/>
        <v>.</v>
      </c>
      <c r="Y146" s="1005" t="str">
        <f t="shared" si="63"/>
        <v>.</v>
      </c>
      <c r="Z146" s="116"/>
      <c r="AA146" s="1006" t="str">
        <f t="shared" si="79"/>
        <v>.</v>
      </c>
      <c r="AB146" s="1007" t="str">
        <f t="shared" si="67"/>
        <v>.</v>
      </c>
      <c r="AC146" s="1007" t="str">
        <f t="shared" si="68"/>
        <v>.</v>
      </c>
      <c r="AD146" s="1007" t="str">
        <f t="shared" si="69"/>
        <v>.</v>
      </c>
      <c r="AE146" s="1007" t="str">
        <f t="shared" si="70"/>
        <v>.</v>
      </c>
      <c r="AF146" s="1007" t="str">
        <f t="shared" si="71"/>
        <v>.</v>
      </c>
      <c r="AG146" s="990" t="str">
        <f t="shared" si="72"/>
        <v>.</v>
      </c>
      <c r="AH146" s="116"/>
      <c r="AI146" s="1003" t="str">
        <f>IF(S146=".",".",SUM($S146:S146))</f>
        <v>.</v>
      </c>
      <c r="AJ146" s="1004" t="str">
        <f>IF(T146=".",".",SUM($S146:T146))</f>
        <v>.</v>
      </c>
      <c r="AK146" s="1004" t="str">
        <f>IF(U146=".",".",SUM($S146:U146))</f>
        <v>.</v>
      </c>
      <c r="AL146" s="1004" t="str">
        <f>IF(V146=".",".",SUM($S146:V146))</f>
        <v>.</v>
      </c>
      <c r="AM146" s="1004" t="str">
        <f>IF(W146=".",".",SUM($S146:W146))</f>
        <v>.</v>
      </c>
      <c r="AN146" s="1004" t="str">
        <f>IF(X146=".",".",SUM($S146:X146))</f>
        <v>.</v>
      </c>
      <c r="AO146" s="1005" t="str">
        <f>IF(Y146=".",".",SUM($S146:Y146))</f>
        <v>.</v>
      </c>
      <c r="AP146" s="116"/>
      <c r="AQ146" s="1006" t="str">
        <f t="shared" si="80"/>
        <v>.</v>
      </c>
      <c r="AR146" s="1007" t="str">
        <f t="shared" si="73"/>
        <v>.</v>
      </c>
      <c r="AS146" s="1007" t="str">
        <f t="shared" si="74"/>
        <v>.</v>
      </c>
      <c r="AT146" s="1007" t="str">
        <f t="shared" si="75"/>
        <v>.</v>
      </c>
      <c r="AU146" s="1007" t="str">
        <f t="shared" si="76"/>
        <v>.</v>
      </c>
      <c r="AV146" s="1007" t="str">
        <f t="shared" si="77"/>
        <v>.</v>
      </c>
      <c r="AW146" s="990" t="str">
        <f t="shared" si="78"/>
        <v>.</v>
      </c>
      <c r="AX146" s="327"/>
      <c r="AY146" s="116"/>
      <c r="AZ146" s="101"/>
      <c r="BA146" s="101"/>
      <c r="BB146" s="101"/>
    </row>
    <row r="147" spans="1:54" s="189" customFormat="1" x14ac:dyDescent="0.2">
      <c r="A147" s="183"/>
      <c r="B147" s="325"/>
      <c r="C147" s="472" t="s">
        <v>261</v>
      </c>
      <c r="D147" s="473" t="str">
        <f>IF('WK2 - Notional General Income'!D496="","",'WK2 - Notional General Income'!D496)</f>
        <v/>
      </c>
      <c r="E147" s="837" t="str">
        <f>IF('WK2 - Notional General Income'!M496=".",".",'WK2 - Notional General Income'!M496/'WK2 - Notional General Income'!E496)</f>
        <v>.</v>
      </c>
      <c r="F147" s="837" t="str">
        <f>IF('WK3 - Notional GI Yr1 YIELD'!M496=".",".",'WK3 - Notional GI Yr1 YIELD'!M496/'WK3 - Notional GI Yr1 YIELD'!E496)</f>
        <v>.</v>
      </c>
      <c r="G147" s="874"/>
      <c r="H147" s="874"/>
      <c r="I147" s="874"/>
      <c r="J147" s="874"/>
      <c r="K147" s="874"/>
      <c r="L147" s="874"/>
      <c r="M147" s="333"/>
      <c r="N147" s="116"/>
      <c r="O147" s="1019">
        <f>'WK2 - Notional General Income'!$E496</f>
        <v>0</v>
      </c>
      <c r="P147" s="1020">
        <f>'WK3 - Notional GI Yr1 YIELD'!$E496</f>
        <v>0</v>
      </c>
      <c r="Q147" s="101"/>
      <c r="R147" s="325"/>
      <c r="S147" s="1003" t="str">
        <f t="shared" si="60"/>
        <v>.</v>
      </c>
      <c r="T147" s="1004" t="str">
        <f t="shared" si="61"/>
        <v>.</v>
      </c>
      <c r="U147" s="1004" t="str">
        <f t="shared" si="63"/>
        <v>.</v>
      </c>
      <c r="V147" s="1004" t="str">
        <f t="shared" si="63"/>
        <v>.</v>
      </c>
      <c r="W147" s="1004" t="str">
        <f t="shared" si="63"/>
        <v>.</v>
      </c>
      <c r="X147" s="1004" t="str">
        <f t="shared" si="63"/>
        <v>.</v>
      </c>
      <c r="Y147" s="1005" t="str">
        <f t="shared" si="63"/>
        <v>.</v>
      </c>
      <c r="Z147" s="116"/>
      <c r="AA147" s="1006" t="str">
        <f t="shared" si="79"/>
        <v>.</v>
      </c>
      <c r="AB147" s="1007" t="str">
        <f t="shared" si="67"/>
        <v>.</v>
      </c>
      <c r="AC147" s="1007" t="str">
        <f t="shared" si="68"/>
        <v>.</v>
      </c>
      <c r="AD147" s="1007" t="str">
        <f t="shared" si="69"/>
        <v>.</v>
      </c>
      <c r="AE147" s="1007" t="str">
        <f t="shared" si="70"/>
        <v>.</v>
      </c>
      <c r="AF147" s="1007" t="str">
        <f t="shared" si="71"/>
        <v>.</v>
      </c>
      <c r="AG147" s="990" t="str">
        <f t="shared" si="72"/>
        <v>.</v>
      </c>
      <c r="AH147" s="116"/>
      <c r="AI147" s="1003" t="str">
        <f>IF(S147=".",".",SUM($S147:S147))</f>
        <v>.</v>
      </c>
      <c r="AJ147" s="1004" t="str">
        <f>IF(T147=".",".",SUM($S147:T147))</f>
        <v>.</v>
      </c>
      <c r="AK147" s="1004" t="str">
        <f>IF(U147=".",".",SUM($S147:U147))</f>
        <v>.</v>
      </c>
      <c r="AL147" s="1004" t="str">
        <f>IF(V147=".",".",SUM($S147:V147))</f>
        <v>.</v>
      </c>
      <c r="AM147" s="1004" t="str">
        <f>IF(W147=".",".",SUM($S147:W147))</f>
        <v>.</v>
      </c>
      <c r="AN147" s="1004" t="str">
        <f>IF(X147=".",".",SUM($S147:X147))</f>
        <v>.</v>
      </c>
      <c r="AO147" s="1005" t="str">
        <f>IF(Y147=".",".",SUM($S147:Y147))</f>
        <v>.</v>
      </c>
      <c r="AP147" s="116"/>
      <c r="AQ147" s="1006" t="str">
        <f t="shared" si="80"/>
        <v>.</v>
      </c>
      <c r="AR147" s="1007" t="str">
        <f t="shared" si="73"/>
        <v>.</v>
      </c>
      <c r="AS147" s="1007" t="str">
        <f t="shared" si="74"/>
        <v>.</v>
      </c>
      <c r="AT147" s="1007" t="str">
        <f t="shared" si="75"/>
        <v>.</v>
      </c>
      <c r="AU147" s="1007" t="str">
        <f t="shared" si="76"/>
        <v>.</v>
      </c>
      <c r="AV147" s="1007" t="str">
        <f t="shared" si="77"/>
        <v>.</v>
      </c>
      <c r="AW147" s="990" t="str">
        <f t="shared" si="78"/>
        <v>.</v>
      </c>
      <c r="AX147" s="327"/>
      <c r="AY147" s="116"/>
      <c r="AZ147" s="101"/>
      <c r="BA147" s="101"/>
      <c r="BB147" s="101"/>
    </row>
    <row r="148" spans="1:54" s="189" customFormat="1" x14ac:dyDescent="0.2">
      <c r="A148" s="183"/>
      <c r="B148" s="325"/>
      <c r="C148" s="472" t="s">
        <v>261</v>
      </c>
      <c r="D148" s="473" t="str">
        <f>IF('WK2 - Notional General Income'!D497="","",'WK2 - Notional General Income'!D497)</f>
        <v/>
      </c>
      <c r="E148" s="837" t="str">
        <f>IF('WK2 - Notional General Income'!M497=".",".",'WK2 - Notional General Income'!M497/'WK2 - Notional General Income'!E497)</f>
        <v>.</v>
      </c>
      <c r="F148" s="837" t="str">
        <f>IF('WK3 - Notional GI Yr1 YIELD'!M497=".",".",'WK3 - Notional GI Yr1 YIELD'!M497/'WK3 - Notional GI Yr1 YIELD'!E497)</f>
        <v>.</v>
      </c>
      <c r="G148" s="874"/>
      <c r="H148" s="874"/>
      <c r="I148" s="874"/>
      <c r="J148" s="874"/>
      <c r="K148" s="874"/>
      <c r="L148" s="874"/>
      <c r="M148" s="333"/>
      <c r="N148" s="116"/>
      <c r="O148" s="1019">
        <f>'WK2 - Notional General Income'!$E497</f>
        <v>0</v>
      </c>
      <c r="P148" s="1020">
        <f>'WK3 - Notional GI Yr1 YIELD'!$E497</f>
        <v>0</v>
      </c>
      <c r="Q148" s="101"/>
      <c r="R148" s="325"/>
      <c r="S148" s="1003" t="str">
        <f t="shared" si="60"/>
        <v>.</v>
      </c>
      <c r="T148" s="1004" t="str">
        <f t="shared" si="61"/>
        <v>.</v>
      </c>
      <c r="U148" s="1004" t="str">
        <f t="shared" si="63"/>
        <v>.</v>
      </c>
      <c r="V148" s="1004" t="str">
        <f t="shared" si="63"/>
        <v>.</v>
      </c>
      <c r="W148" s="1004" t="str">
        <f t="shared" si="63"/>
        <v>.</v>
      </c>
      <c r="X148" s="1004" t="str">
        <f t="shared" si="63"/>
        <v>.</v>
      </c>
      <c r="Y148" s="1005" t="str">
        <f t="shared" si="63"/>
        <v>.</v>
      </c>
      <c r="Z148" s="116"/>
      <c r="AA148" s="1006" t="str">
        <f t="shared" si="79"/>
        <v>.</v>
      </c>
      <c r="AB148" s="1007" t="str">
        <f t="shared" si="67"/>
        <v>.</v>
      </c>
      <c r="AC148" s="1007" t="str">
        <f t="shared" si="68"/>
        <v>.</v>
      </c>
      <c r="AD148" s="1007" t="str">
        <f t="shared" si="69"/>
        <v>.</v>
      </c>
      <c r="AE148" s="1007" t="str">
        <f t="shared" si="70"/>
        <v>.</v>
      </c>
      <c r="AF148" s="1007" t="str">
        <f t="shared" si="71"/>
        <v>.</v>
      </c>
      <c r="AG148" s="990" t="str">
        <f t="shared" si="72"/>
        <v>.</v>
      </c>
      <c r="AH148" s="116"/>
      <c r="AI148" s="1003" t="str">
        <f>IF(S148=".",".",SUM($S148:S148))</f>
        <v>.</v>
      </c>
      <c r="AJ148" s="1004" t="str">
        <f>IF(T148=".",".",SUM($S148:T148))</f>
        <v>.</v>
      </c>
      <c r="AK148" s="1004" t="str">
        <f>IF(U148=".",".",SUM($S148:U148))</f>
        <v>.</v>
      </c>
      <c r="AL148" s="1004" t="str">
        <f>IF(V148=".",".",SUM($S148:V148))</f>
        <v>.</v>
      </c>
      <c r="AM148" s="1004" t="str">
        <f>IF(W148=".",".",SUM($S148:W148))</f>
        <v>.</v>
      </c>
      <c r="AN148" s="1004" t="str">
        <f>IF(X148=".",".",SUM($S148:X148))</f>
        <v>.</v>
      </c>
      <c r="AO148" s="1005" t="str">
        <f>IF(Y148=".",".",SUM($S148:Y148))</f>
        <v>.</v>
      </c>
      <c r="AP148" s="116"/>
      <c r="AQ148" s="1006" t="str">
        <f t="shared" si="80"/>
        <v>.</v>
      </c>
      <c r="AR148" s="1007" t="str">
        <f t="shared" si="73"/>
        <v>.</v>
      </c>
      <c r="AS148" s="1007" t="str">
        <f t="shared" si="74"/>
        <v>.</v>
      </c>
      <c r="AT148" s="1007" t="str">
        <f t="shared" si="75"/>
        <v>.</v>
      </c>
      <c r="AU148" s="1007" t="str">
        <f t="shared" si="76"/>
        <v>.</v>
      </c>
      <c r="AV148" s="1007" t="str">
        <f t="shared" si="77"/>
        <v>.</v>
      </c>
      <c r="AW148" s="990" t="str">
        <f t="shared" si="78"/>
        <v>.</v>
      </c>
      <c r="AX148" s="327"/>
      <c r="AY148" s="116"/>
      <c r="AZ148" s="101"/>
      <c r="BA148" s="101"/>
      <c r="BB148" s="101"/>
    </row>
    <row r="149" spans="1:54" s="189" customFormat="1" x14ac:dyDescent="0.2">
      <c r="A149" s="183"/>
      <c r="B149" s="325"/>
      <c r="C149" s="194" t="s">
        <v>261</v>
      </c>
      <c r="D149" s="198" t="str">
        <f>IF('WK2 - Notional General Income'!D498="","",'WK2 - Notional General Income'!D498)</f>
        <v/>
      </c>
      <c r="E149" s="838" t="str">
        <f>IF('WK2 - Notional General Income'!M498=".",".",'WK2 - Notional General Income'!M498/'WK2 - Notional General Income'!E498)</f>
        <v>.</v>
      </c>
      <c r="F149" s="838" t="str">
        <f>IF('WK3 - Notional GI Yr1 YIELD'!M498=".",".",'WK3 - Notional GI Yr1 YIELD'!M498/'WK3 - Notional GI Yr1 YIELD'!E498)</f>
        <v>.</v>
      </c>
      <c r="G149" s="876"/>
      <c r="H149" s="876"/>
      <c r="I149" s="876"/>
      <c r="J149" s="876"/>
      <c r="K149" s="876"/>
      <c r="L149" s="876"/>
      <c r="M149" s="333"/>
      <c r="N149" s="116"/>
      <c r="O149" s="1019">
        <f>'WK2 - Notional General Income'!$E498</f>
        <v>0</v>
      </c>
      <c r="P149" s="1020">
        <f>'WK3 - Notional GI Yr1 YIELD'!$E498</f>
        <v>0</v>
      </c>
      <c r="Q149" s="101"/>
      <c r="R149" s="325"/>
      <c r="S149" s="1003" t="str">
        <f t="shared" si="60"/>
        <v>.</v>
      </c>
      <c r="T149" s="1004" t="str">
        <f t="shared" si="61"/>
        <v>.</v>
      </c>
      <c r="U149" s="1004" t="str">
        <f t="shared" ref="U149:Y168" si="81">IF(H149="",".",H149-G149)</f>
        <v>.</v>
      </c>
      <c r="V149" s="1004" t="str">
        <f t="shared" si="81"/>
        <v>.</v>
      </c>
      <c r="W149" s="1004" t="str">
        <f t="shared" si="81"/>
        <v>.</v>
      </c>
      <c r="X149" s="1004" t="str">
        <f t="shared" si="81"/>
        <v>.</v>
      </c>
      <c r="Y149" s="1005" t="str">
        <f t="shared" si="81"/>
        <v>.</v>
      </c>
      <c r="Z149" s="116"/>
      <c r="AA149" s="1006" t="str">
        <f t="shared" si="79"/>
        <v>.</v>
      </c>
      <c r="AB149" s="1007" t="str">
        <f t="shared" si="67"/>
        <v>.</v>
      </c>
      <c r="AC149" s="1007" t="str">
        <f t="shared" si="68"/>
        <v>.</v>
      </c>
      <c r="AD149" s="1007" t="str">
        <f t="shared" si="69"/>
        <v>.</v>
      </c>
      <c r="AE149" s="1007" t="str">
        <f t="shared" si="70"/>
        <v>.</v>
      </c>
      <c r="AF149" s="1007" t="str">
        <f t="shared" si="71"/>
        <v>.</v>
      </c>
      <c r="AG149" s="990" t="str">
        <f t="shared" si="72"/>
        <v>.</v>
      </c>
      <c r="AH149" s="116"/>
      <c r="AI149" s="1003" t="str">
        <f>IF(S149=".",".",SUM($S149:S149))</f>
        <v>.</v>
      </c>
      <c r="AJ149" s="1004" t="str">
        <f>IF(T149=".",".",SUM($S149:T149))</f>
        <v>.</v>
      </c>
      <c r="AK149" s="1004" t="str">
        <f>IF(U149=".",".",SUM($S149:U149))</f>
        <v>.</v>
      </c>
      <c r="AL149" s="1004" t="str">
        <f>IF(V149=".",".",SUM($S149:V149))</f>
        <v>.</v>
      </c>
      <c r="AM149" s="1004" t="str">
        <f>IF(W149=".",".",SUM($S149:W149))</f>
        <v>.</v>
      </c>
      <c r="AN149" s="1004" t="str">
        <f>IF(X149=".",".",SUM($S149:X149))</f>
        <v>.</v>
      </c>
      <c r="AO149" s="1005" t="str">
        <f>IF(Y149=".",".",SUM($S149:Y149))</f>
        <v>.</v>
      </c>
      <c r="AP149" s="116"/>
      <c r="AQ149" s="1006" t="str">
        <f t="shared" si="80"/>
        <v>.</v>
      </c>
      <c r="AR149" s="1007" t="str">
        <f t="shared" si="73"/>
        <v>.</v>
      </c>
      <c r="AS149" s="1007" t="str">
        <f t="shared" si="74"/>
        <v>.</v>
      </c>
      <c r="AT149" s="1007" t="str">
        <f t="shared" si="75"/>
        <v>.</v>
      </c>
      <c r="AU149" s="1007" t="str">
        <f t="shared" si="76"/>
        <v>.</v>
      </c>
      <c r="AV149" s="1007" t="str">
        <f t="shared" si="77"/>
        <v>.</v>
      </c>
      <c r="AW149" s="990" t="str">
        <f t="shared" si="78"/>
        <v>.</v>
      </c>
      <c r="AX149" s="327"/>
      <c r="AY149" s="116"/>
      <c r="AZ149" s="101"/>
      <c r="BA149" s="101"/>
      <c r="BB149" s="101"/>
    </row>
    <row r="150" spans="1:54" s="190" customFormat="1" x14ac:dyDescent="0.2">
      <c r="A150" s="183"/>
      <c r="B150" s="325"/>
      <c r="C150" s="211"/>
      <c r="D150" s="211" t="s">
        <v>256</v>
      </c>
      <c r="E150" s="839" t="str">
        <f>IF($O150=0,".",SUMPRODUCT(E132:E149,$O132:$O149)/$O150)</f>
        <v>.</v>
      </c>
      <c r="F150" s="197" t="str">
        <f t="shared" ref="F150:L150" si="82">IF($P150=0,".",SUMPRODUCT(F132:F149,$P132:$P149)/$P150)</f>
        <v>.</v>
      </c>
      <c r="G150" s="197" t="str">
        <f t="shared" si="82"/>
        <v>.</v>
      </c>
      <c r="H150" s="197" t="str">
        <f t="shared" si="82"/>
        <v>.</v>
      </c>
      <c r="I150" s="197" t="str">
        <f t="shared" si="82"/>
        <v>.</v>
      </c>
      <c r="J150" s="197" t="str">
        <f t="shared" si="82"/>
        <v>.</v>
      </c>
      <c r="K150" s="197" t="str">
        <f t="shared" si="82"/>
        <v>.</v>
      </c>
      <c r="L150" s="197" t="str">
        <f t="shared" si="82"/>
        <v>.</v>
      </c>
      <c r="M150" s="333"/>
      <c r="N150" s="144"/>
      <c r="O150" s="1021">
        <f>SUM(O132:O139)</f>
        <v>0</v>
      </c>
      <c r="P150" s="1022">
        <f>SUM(P132:P139)</f>
        <v>0</v>
      </c>
      <c r="Q150" s="102"/>
      <c r="R150" s="334"/>
      <c r="S150" s="1012" t="str">
        <f t="shared" si="60"/>
        <v>.</v>
      </c>
      <c r="T150" s="1013" t="str">
        <f t="shared" si="61"/>
        <v>.</v>
      </c>
      <c r="U150" s="1013" t="str">
        <f t="shared" si="66"/>
        <v>.</v>
      </c>
      <c r="V150" s="1013" t="str">
        <f t="shared" si="66"/>
        <v>.</v>
      </c>
      <c r="W150" s="1013" t="str">
        <f t="shared" si="66"/>
        <v>.</v>
      </c>
      <c r="X150" s="1013" t="str">
        <f t="shared" si="66"/>
        <v>.</v>
      </c>
      <c r="Y150" s="1014" t="str">
        <f t="shared" si="66"/>
        <v>.</v>
      </c>
      <c r="Z150" s="144"/>
      <c r="AA150" s="1516" t="str">
        <f t="shared" si="79"/>
        <v>.</v>
      </c>
      <c r="AB150" s="1517" t="str">
        <f t="shared" si="67"/>
        <v>.</v>
      </c>
      <c r="AC150" s="1517" t="str">
        <f t="shared" si="68"/>
        <v>.</v>
      </c>
      <c r="AD150" s="1517" t="str">
        <f t="shared" si="69"/>
        <v>.</v>
      </c>
      <c r="AE150" s="1517" t="str">
        <f t="shared" si="70"/>
        <v>.</v>
      </c>
      <c r="AF150" s="1517" t="str">
        <f t="shared" si="71"/>
        <v>.</v>
      </c>
      <c r="AG150" s="1518" t="str">
        <f t="shared" si="72"/>
        <v>.</v>
      </c>
      <c r="AH150" s="144"/>
      <c r="AI150" s="1012" t="str">
        <f>IF(S150=".",".",SUM($S150:S150))</f>
        <v>.</v>
      </c>
      <c r="AJ150" s="1013" t="str">
        <f>IF(T150=".",".",SUM($S150:T150))</f>
        <v>.</v>
      </c>
      <c r="AK150" s="1013" t="str">
        <f>IF(U150=".",".",SUM($S150:U150))</f>
        <v>.</v>
      </c>
      <c r="AL150" s="1013" t="str">
        <f>IF(V150=".",".",SUM($S150:V150))</f>
        <v>.</v>
      </c>
      <c r="AM150" s="1013" t="str">
        <f>IF(W150=".",".",SUM($S150:W150))</f>
        <v>.</v>
      </c>
      <c r="AN150" s="1013" t="str">
        <f>IF(X150=".",".",SUM($S150:X150))</f>
        <v>.</v>
      </c>
      <c r="AO150" s="1014" t="str">
        <f>IF(Y150=".",".",SUM($S150:Y150))</f>
        <v>.</v>
      </c>
      <c r="AP150" s="116"/>
      <c r="AQ150" s="1516" t="str">
        <f t="shared" si="80"/>
        <v>.</v>
      </c>
      <c r="AR150" s="1517" t="str">
        <f t="shared" si="73"/>
        <v>.</v>
      </c>
      <c r="AS150" s="1517" t="str">
        <f t="shared" si="74"/>
        <v>.</v>
      </c>
      <c r="AT150" s="1517" t="str">
        <f t="shared" si="75"/>
        <v>.</v>
      </c>
      <c r="AU150" s="1517" t="str">
        <f t="shared" si="76"/>
        <v>.</v>
      </c>
      <c r="AV150" s="1517" t="str">
        <f t="shared" si="77"/>
        <v>.</v>
      </c>
      <c r="AW150" s="1518" t="str">
        <f t="shared" si="78"/>
        <v>.</v>
      </c>
      <c r="AX150" s="346"/>
      <c r="AY150" s="144"/>
      <c r="AZ150" s="102"/>
      <c r="BA150" s="102"/>
      <c r="BB150" s="102"/>
    </row>
    <row r="151" spans="1:54" s="189" customFormat="1" x14ac:dyDescent="0.2">
      <c r="A151" s="183"/>
      <c r="B151" s="325"/>
      <c r="C151" s="470" t="s">
        <v>158</v>
      </c>
      <c r="D151" s="471" t="str">
        <f>IF('WK2 - Notional General Income'!D239="","",'WK2 - Notional General Income'!D239)</f>
        <v/>
      </c>
      <c r="E151" s="836" t="str">
        <f>IF('WK2 - Notional General Income'!M239=".",".",'WK2 - Notional General Income'!M239/'WK2 - Notional General Income'!E239)</f>
        <v>.</v>
      </c>
      <c r="F151" s="836" t="str">
        <f>IF('WK3 - Notional GI Yr1 YIELD'!M239=".",".",'WK3 - Notional GI Yr1 YIELD'!M239/'WK3 - Notional GI Yr1 YIELD'!E239)</f>
        <v>.</v>
      </c>
      <c r="G151" s="873"/>
      <c r="H151" s="873"/>
      <c r="I151" s="873"/>
      <c r="J151" s="873"/>
      <c r="K151" s="873"/>
      <c r="L151" s="873"/>
      <c r="M151" s="333"/>
      <c r="N151" s="116"/>
      <c r="O151" s="1017">
        <f>'WK2 - Notional General Income'!$E239</f>
        <v>0</v>
      </c>
      <c r="P151" s="1018">
        <f>'WK3 - Notional GI Yr1 YIELD'!$E239</f>
        <v>0</v>
      </c>
      <c r="Q151" s="101"/>
      <c r="R151" s="325"/>
      <c r="S151" s="1000" t="str">
        <f t="shared" si="60"/>
        <v>.</v>
      </c>
      <c r="T151" s="1001" t="str">
        <f t="shared" si="61"/>
        <v>.</v>
      </c>
      <c r="U151" s="1001" t="str">
        <f t="shared" si="81"/>
        <v>.</v>
      </c>
      <c r="V151" s="1001" t="str">
        <f t="shared" si="81"/>
        <v>.</v>
      </c>
      <c r="W151" s="1001" t="str">
        <f t="shared" si="81"/>
        <v>.</v>
      </c>
      <c r="X151" s="1001" t="str">
        <f t="shared" si="81"/>
        <v>.</v>
      </c>
      <c r="Y151" s="1002" t="str">
        <f t="shared" si="81"/>
        <v>.</v>
      </c>
      <c r="Z151" s="116"/>
      <c r="AA151" s="1006" t="str">
        <f t="shared" si="79"/>
        <v>.</v>
      </c>
      <c r="AB151" s="1007" t="str">
        <f t="shared" si="67"/>
        <v>.</v>
      </c>
      <c r="AC151" s="1007" t="str">
        <f t="shared" si="68"/>
        <v>.</v>
      </c>
      <c r="AD151" s="1007" t="str">
        <f t="shared" si="69"/>
        <v>.</v>
      </c>
      <c r="AE151" s="1007" t="str">
        <f t="shared" si="70"/>
        <v>.</v>
      </c>
      <c r="AF151" s="1007" t="str">
        <f t="shared" si="71"/>
        <v>.</v>
      </c>
      <c r="AG151" s="990" t="str">
        <f t="shared" si="72"/>
        <v>.</v>
      </c>
      <c r="AH151" s="116"/>
      <c r="AI151" s="1000" t="str">
        <f>IF(S151=".",".",SUM($S151:S151))</f>
        <v>.</v>
      </c>
      <c r="AJ151" s="1001" t="str">
        <f>IF(T151=".",".",SUM($S151:T151))</f>
        <v>.</v>
      </c>
      <c r="AK151" s="1001" t="str">
        <f>IF(U151=".",".",SUM($S151:U151))</f>
        <v>.</v>
      </c>
      <c r="AL151" s="1001" t="str">
        <f>IF(V151=".",".",SUM($S151:V151))</f>
        <v>.</v>
      </c>
      <c r="AM151" s="1001" t="str">
        <f>IF(W151=".",".",SUM($S151:W151))</f>
        <v>.</v>
      </c>
      <c r="AN151" s="1001" t="str">
        <f>IF(X151=".",".",SUM($S151:X151))</f>
        <v>.</v>
      </c>
      <c r="AO151" s="1002" t="str">
        <f>IF(Y151=".",".",SUM($S151:Y151))</f>
        <v>.</v>
      </c>
      <c r="AP151" s="116"/>
      <c r="AQ151" s="1006" t="str">
        <f t="shared" si="80"/>
        <v>.</v>
      </c>
      <c r="AR151" s="1007" t="str">
        <f t="shared" si="73"/>
        <v>.</v>
      </c>
      <c r="AS151" s="1007" t="str">
        <f t="shared" si="74"/>
        <v>.</v>
      </c>
      <c r="AT151" s="1007" t="str">
        <f t="shared" si="75"/>
        <v>.</v>
      </c>
      <c r="AU151" s="1007" t="str">
        <f t="shared" si="76"/>
        <v>.</v>
      </c>
      <c r="AV151" s="1007" t="str">
        <f t="shared" si="77"/>
        <v>.</v>
      </c>
      <c r="AW151" s="990" t="str">
        <f t="shared" si="78"/>
        <v>.</v>
      </c>
      <c r="AX151" s="327"/>
      <c r="AY151" s="116"/>
      <c r="AZ151" s="101"/>
      <c r="BA151" s="101"/>
      <c r="BB151" s="101"/>
    </row>
    <row r="152" spans="1:54" s="189" customFormat="1" x14ac:dyDescent="0.2">
      <c r="A152" s="183"/>
      <c r="B152" s="325"/>
      <c r="C152" s="472" t="s">
        <v>158</v>
      </c>
      <c r="D152" s="473" t="str">
        <f>IF('WK2 - Notional General Income'!D240="","",'WK2 - Notional General Income'!D240)</f>
        <v/>
      </c>
      <c r="E152" s="837" t="str">
        <f>IF('WK2 - Notional General Income'!M240=".",".",'WK2 - Notional General Income'!M240/'WK2 - Notional General Income'!E240)</f>
        <v>.</v>
      </c>
      <c r="F152" s="837" t="str">
        <f>IF('WK3 - Notional GI Yr1 YIELD'!M240=".",".",'WK3 - Notional GI Yr1 YIELD'!M240/'WK3 - Notional GI Yr1 YIELD'!E240)</f>
        <v>.</v>
      </c>
      <c r="G152" s="874"/>
      <c r="H152" s="874"/>
      <c r="I152" s="874"/>
      <c r="J152" s="874"/>
      <c r="K152" s="874"/>
      <c r="L152" s="874"/>
      <c r="M152" s="333"/>
      <c r="N152" s="116"/>
      <c r="O152" s="1019">
        <f>'WK2 - Notional General Income'!$E240</f>
        <v>0</v>
      </c>
      <c r="P152" s="1020">
        <f>'WK3 - Notional GI Yr1 YIELD'!$E240</f>
        <v>0</v>
      </c>
      <c r="Q152" s="101"/>
      <c r="R152" s="325"/>
      <c r="S152" s="1003" t="str">
        <f t="shared" si="60"/>
        <v>.</v>
      </c>
      <c r="T152" s="1004" t="str">
        <f t="shared" si="61"/>
        <v>.</v>
      </c>
      <c r="U152" s="1004" t="str">
        <f t="shared" si="81"/>
        <v>.</v>
      </c>
      <c r="V152" s="1004" t="str">
        <f t="shared" si="81"/>
        <v>.</v>
      </c>
      <c r="W152" s="1004" t="str">
        <f t="shared" si="81"/>
        <v>.</v>
      </c>
      <c r="X152" s="1004" t="str">
        <f t="shared" si="81"/>
        <v>.</v>
      </c>
      <c r="Y152" s="1005" t="str">
        <f t="shared" si="81"/>
        <v>.</v>
      </c>
      <c r="Z152" s="116"/>
      <c r="AA152" s="1006" t="str">
        <f t="shared" si="79"/>
        <v>.</v>
      </c>
      <c r="AB152" s="1007" t="str">
        <f t="shared" si="67"/>
        <v>.</v>
      </c>
      <c r="AC152" s="1007" t="str">
        <f t="shared" si="68"/>
        <v>.</v>
      </c>
      <c r="AD152" s="1007" t="str">
        <f t="shared" si="69"/>
        <v>.</v>
      </c>
      <c r="AE152" s="1007" t="str">
        <f t="shared" si="70"/>
        <v>.</v>
      </c>
      <c r="AF152" s="1007" t="str">
        <f t="shared" si="71"/>
        <v>.</v>
      </c>
      <c r="AG152" s="990" t="str">
        <f t="shared" si="72"/>
        <v>.</v>
      </c>
      <c r="AH152" s="116"/>
      <c r="AI152" s="1003" t="str">
        <f>IF(S152=".",".",SUM($S152:S152))</f>
        <v>.</v>
      </c>
      <c r="AJ152" s="1004" t="str">
        <f>IF(T152=".",".",SUM($S152:T152))</f>
        <v>.</v>
      </c>
      <c r="AK152" s="1004" t="str">
        <f>IF(U152=".",".",SUM($S152:U152))</f>
        <v>.</v>
      </c>
      <c r="AL152" s="1004" t="str">
        <f>IF(V152=".",".",SUM($S152:V152))</f>
        <v>.</v>
      </c>
      <c r="AM152" s="1004" t="str">
        <f>IF(W152=".",".",SUM($S152:W152))</f>
        <v>.</v>
      </c>
      <c r="AN152" s="1004" t="str">
        <f>IF(X152=".",".",SUM($S152:X152))</f>
        <v>.</v>
      </c>
      <c r="AO152" s="1005" t="str">
        <f>IF(Y152=".",".",SUM($S152:Y152))</f>
        <v>.</v>
      </c>
      <c r="AP152" s="116"/>
      <c r="AQ152" s="1006" t="str">
        <f t="shared" si="80"/>
        <v>.</v>
      </c>
      <c r="AR152" s="1007" t="str">
        <f t="shared" si="73"/>
        <v>.</v>
      </c>
      <c r="AS152" s="1007" t="str">
        <f t="shared" si="74"/>
        <v>.</v>
      </c>
      <c r="AT152" s="1007" t="str">
        <f t="shared" si="75"/>
        <v>.</v>
      </c>
      <c r="AU152" s="1007" t="str">
        <f t="shared" si="76"/>
        <v>.</v>
      </c>
      <c r="AV152" s="1007" t="str">
        <f t="shared" si="77"/>
        <v>.</v>
      </c>
      <c r="AW152" s="990" t="str">
        <f t="shared" si="78"/>
        <v>.</v>
      </c>
      <c r="AX152" s="327"/>
      <c r="AY152" s="116"/>
      <c r="AZ152" s="101"/>
      <c r="BA152" s="101"/>
      <c r="BB152" s="101"/>
    </row>
    <row r="153" spans="1:54" s="189" customFormat="1" x14ac:dyDescent="0.2">
      <c r="A153" s="183"/>
      <c r="B153" s="325"/>
      <c r="C153" s="472" t="s">
        <v>158</v>
      </c>
      <c r="D153" s="473" t="str">
        <f>IF('WK2 - Notional General Income'!D241="","",'WK2 - Notional General Income'!D241)</f>
        <v/>
      </c>
      <c r="E153" s="837" t="str">
        <f>IF('WK2 - Notional General Income'!M241=".",".",'WK2 - Notional General Income'!M241/'WK2 - Notional General Income'!E241)</f>
        <v>.</v>
      </c>
      <c r="F153" s="837" t="str">
        <f>IF('WK3 - Notional GI Yr1 YIELD'!M241=".",".",'WK3 - Notional GI Yr1 YIELD'!M241/'WK3 - Notional GI Yr1 YIELD'!E241)</f>
        <v>.</v>
      </c>
      <c r="G153" s="874"/>
      <c r="H153" s="874"/>
      <c r="I153" s="874"/>
      <c r="J153" s="874"/>
      <c r="K153" s="874"/>
      <c r="L153" s="874"/>
      <c r="M153" s="333"/>
      <c r="N153" s="116"/>
      <c r="O153" s="1019">
        <f>'WK2 - Notional General Income'!$E241</f>
        <v>0</v>
      </c>
      <c r="P153" s="1020">
        <f>'WK3 - Notional GI Yr1 YIELD'!$E241</f>
        <v>0</v>
      </c>
      <c r="Q153" s="101"/>
      <c r="R153" s="325"/>
      <c r="S153" s="1003" t="str">
        <f t="shared" si="60"/>
        <v>.</v>
      </c>
      <c r="T153" s="1004" t="str">
        <f t="shared" si="61"/>
        <v>.</v>
      </c>
      <c r="U153" s="1004" t="str">
        <f t="shared" si="81"/>
        <v>.</v>
      </c>
      <c r="V153" s="1004" t="str">
        <f t="shared" si="81"/>
        <v>.</v>
      </c>
      <c r="W153" s="1004" t="str">
        <f t="shared" si="81"/>
        <v>.</v>
      </c>
      <c r="X153" s="1004" t="str">
        <f t="shared" si="81"/>
        <v>.</v>
      </c>
      <c r="Y153" s="1005" t="str">
        <f t="shared" si="81"/>
        <v>.</v>
      </c>
      <c r="Z153" s="116"/>
      <c r="AA153" s="1006" t="str">
        <f t="shared" si="79"/>
        <v>.</v>
      </c>
      <c r="AB153" s="1007" t="str">
        <f t="shared" si="67"/>
        <v>.</v>
      </c>
      <c r="AC153" s="1007" t="str">
        <f t="shared" si="68"/>
        <v>.</v>
      </c>
      <c r="AD153" s="1007" t="str">
        <f t="shared" si="69"/>
        <v>.</v>
      </c>
      <c r="AE153" s="1007" t="str">
        <f t="shared" si="70"/>
        <v>.</v>
      </c>
      <c r="AF153" s="1007" t="str">
        <f t="shared" si="71"/>
        <v>.</v>
      </c>
      <c r="AG153" s="990" t="str">
        <f t="shared" si="72"/>
        <v>.</v>
      </c>
      <c r="AH153" s="116"/>
      <c r="AI153" s="1003" t="str">
        <f>IF(S153=".",".",SUM($S153:S153))</f>
        <v>.</v>
      </c>
      <c r="AJ153" s="1004" t="str">
        <f>IF(T153=".",".",SUM($S153:T153))</f>
        <v>.</v>
      </c>
      <c r="AK153" s="1004" t="str">
        <f>IF(U153=".",".",SUM($S153:U153))</f>
        <v>.</v>
      </c>
      <c r="AL153" s="1004" t="str">
        <f>IF(V153=".",".",SUM($S153:V153))</f>
        <v>.</v>
      </c>
      <c r="AM153" s="1004" t="str">
        <f>IF(W153=".",".",SUM($S153:W153))</f>
        <v>.</v>
      </c>
      <c r="AN153" s="1004" t="str">
        <f>IF(X153=".",".",SUM($S153:X153))</f>
        <v>.</v>
      </c>
      <c r="AO153" s="1005" t="str">
        <f>IF(Y153=".",".",SUM($S153:Y153))</f>
        <v>.</v>
      </c>
      <c r="AP153" s="116"/>
      <c r="AQ153" s="1006" t="str">
        <f t="shared" si="80"/>
        <v>.</v>
      </c>
      <c r="AR153" s="1007" t="str">
        <f t="shared" si="73"/>
        <v>.</v>
      </c>
      <c r="AS153" s="1007" t="str">
        <f t="shared" si="74"/>
        <v>.</v>
      </c>
      <c r="AT153" s="1007" t="str">
        <f t="shared" si="75"/>
        <v>.</v>
      </c>
      <c r="AU153" s="1007" t="str">
        <f t="shared" si="76"/>
        <v>.</v>
      </c>
      <c r="AV153" s="1007" t="str">
        <f t="shared" si="77"/>
        <v>.</v>
      </c>
      <c r="AW153" s="990" t="str">
        <f t="shared" si="78"/>
        <v>.</v>
      </c>
      <c r="AX153" s="327"/>
      <c r="AY153" s="116"/>
      <c r="AZ153" s="101"/>
      <c r="BA153" s="101"/>
      <c r="BB153" s="101"/>
    </row>
    <row r="154" spans="1:54" s="189" customFormat="1" x14ac:dyDescent="0.2">
      <c r="A154" s="183"/>
      <c r="B154" s="325"/>
      <c r="C154" s="472" t="s">
        <v>158</v>
      </c>
      <c r="D154" s="473" t="str">
        <f>IF('WK2 - Notional General Income'!D242="","",'WK2 - Notional General Income'!D242)</f>
        <v/>
      </c>
      <c r="E154" s="837" t="str">
        <f>IF('WK2 - Notional General Income'!M242=".",".",'WK2 - Notional General Income'!M242/'WK2 - Notional General Income'!E242)</f>
        <v>.</v>
      </c>
      <c r="F154" s="837" t="str">
        <f>IF('WK3 - Notional GI Yr1 YIELD'!M242=".",".",'WK3 - Notional GI Yr1 YIELD'!M242/'WK3 - Notional GI Yr1 YIELD'!E242)</f>
        <v>.</v>
      </c>
      <c r="G154" s="874"/>
      <c r="H154" s="874"/>
      <c r="I154" s="874"/>
      <c r="J154" s="874"/>
      <c r="K154" s="874"/>
      <c r="L154" s="874"/>
      <c r="M154" s="333"/>
      <c r="N154" s="116"/>
      <c r="O154" s="1019">
        <f>'WK2 - Notional General Income'!$E242</f>
        <v>0</v>
      </c>
      <c r="P154" s="1020">
        <f>'WK3 - Notional GI Yr1 YIELD'!$E242</f>
        <v>0</v>
      </c>
      <c r="Q154" s="101"/>
      <c r="R154" s="325"/>
      <c r="S154" s="1003" t="str">
        <f t="shared" si="60"/>
        <v>.</v>
      </c>
      <c r="T154" s="1004" t="str">
        <f t="shared" si="61"/>
        <v>.</v>
      </c>
      <c r="U154" s="1004" t="str">
        <f t="shared" si="81"/>
        <v>.</v>
      </c>
      <c r="V154" s="1004" t="str">
        <f t="shared" si="81"/>
        <v>.</v>
      </c>
      <c r="W154" s="1004" t="str">
        <f t="shared" si="81"/>
        <v>.</v>
      </c>
      <c r="X154" s="1004" t="str">
        <f t="shared" si="81"/>
        <v>.</v>
      </c>
      <c r="Y154" s="1005" t="str">
        <f t="shared" si="81"/>
        <v>.</v>
      </c>
      <c r="Z154" s="116"/>
      <c r="AA154" s="1006" t="str">
        <f t="shared" si="79"/>
        <v>.</v>
      </c>
      <c r="AB154" s="1007" t="str">
        <f t="shared" si="67"/>
        <v>.</v>
      </c>
      <c r="AC154" s="1007" t="str">
        <f t="shared" si="68"/>
        <v>.</v>
      </c>
      <c r="AD154" s="1007" t="str">
        <f t="shared" si="69"/>
        <v>.</v>
      </c>
      <c r="AE154" s="1007" t="str">
        <f t="shared" si="70"/>
        <v>.</v>
      </c>
      <c r="AF154" s="1007" t="str">
        <f t="shared" si="71"/>
        <v>.</v>
      </c>
      <c r="AG154" s="990" t="str">
        <f t="shared" si="72"/>
        <v>.</v>
      </c>
      <c r="AH154" s="116"/>
      <c r="AI154" s="1003" t="str">
        <f>IF(S154=".",".",SUM($S154:S154))</f>
        <v>.</v>
      </c>
      <c r="AJ154" s="1004" t="str">
        <f>IF(T154=".",".",SUM($S154:T154))</f>
        <v>.</v>
      </c>
      <c r="AK154" s="1004" t="str">
        <f>IF(U154=".",".",SUM($S154:U154))</f>
        <v>.</v>
      </c>
      <c r="AL154" s="1004" t="str">
        <f>IF(V154=".",".",SUM($S154:V154))</f>
        <v>.</v>
      </c>
      <c r="AM154" s="1004" t="str">
        <f>IF(W154=".",".",SUM($S154:W154))</f>
        <v>.</v>
      </c>
      <c r="AN154" s="1004" t="str">
        <f>IF(X154=".",".",SUM($S154:X154))</f>
        <v>.</v>
      </c>
      <c r="AO154" s="1005" t="str">
        <f>IF(Y154=".",".",SUM($S154:Y154))</f>
        <v>.</v>
      </c>
      <c r="AP154" s="116"/>
      <c r="AQ154" s="1006" t="str">
        <f t="shared" si="80"/>
        <v>.</v>
      </c>
      <c r="AR154" s="1007" t="str">
        <f t="shared" si="73"/>
        <v>.</v>
      </c>
      <c r="AS154" s="1007" t="str">
        <f t="shared" si="74"/>
        <v>.</v>
      </c>
      <c r="AT154" s="1007" t="str">
        <f t="shared" si="75"/>
        <v>.</v>
      </c>
      <c r="AU154" s="1007" t="str">
        <f t="shared" si="76"/>
        <v>.</v>
      </c>
      <c r="AV154" s="1007" t="str">
        <f t="shared" si="77"/>
        <v>.</v>
      </c>
      <c r="AW154" s="990" t="str">
        <f t="shared" si="78"/>
        <v>.</v>
      </c>
      <c r="AX154" s="327"/>
      <c r="AY154" s="116"/>
      <c r="AZ154" s="101"/>
      <c r="BA154" s="101"/>
      <c r="BB154" s="101"/>
    </row>
    <row r="155" spans="1:54" s="189" customFormat="1" x14ac:dyDescent="0.2">
      <c r="A155" s="183"/>
      <c r="B155" s="325"/>
      <c r="C155" s="472" t="s">
        <v>158</v>
      </c>
      <c r="D155" s="473" t="str">
        <f>IF('WK2 - Notional General Income'!D243="","",'WK2 - Notional General Income'!D243)</f>
        <v/>
      </c>
      <c r="E155" s="837" t="str">
        <f>IF('WK2 - Notional General Income'!M243=".",".",'WK2 - Notional General Income'!M243/'WK2 - Notional General Income'!E243)</f>
        <v>.</v>
      </c>
      <c r="F155" s="837" t="str">
        <f>IF('WK3 - Notional GI Yr1 YIELD'!M243=".",".",'WK3 - Notional GI Yr1 YIELD'!M243/'WK3 - Notional GI Yr1 YIELD'!E243)</f>
        <v>.</v>
      </c>
      <c r="G155" s="874"/>
      <c r="H155" s="874"/>
      <c r="I155" s="874"/>
      <c r="J155" s="874"/>
      <c r="K155" s="874"/>
      <c r="L155" s="874"/>
      <c r="M155" s="333"/>
      <c r="N155" s="116"/>
      <c r="O155" s="1019">
        <f>'WK2 - Notional General Income'!$E243</f>
        <v>0</v>
      </c>
      <c r="P155" s="1020">
        <f>'WK3 - Notional GI Yr1 YIELD'!$E243</f>
        <v>0</v>
      </c>
      <c r="Q155" s="101"/>
      <c r="R155" s="325"/>
      <c r="S155" s="1003" t="str">
        <f t="shared" si="60"/>
        <v>.</v>
      </c>
      <c r="T155" s="1004" t="str">
        <f t="shared" si="61"/>
        <v>.</v>
      </c>
      <c r="U155" s="1004" t="str">
        <f t="shared" si="81"/>
        <v>.</v>
      </c>
      <c r="V155" s="1004" t="str">
        <f t="shared" si="81"/>
        <v>.</v>
      </c>
      <c r="W155" s="1004" t="str">
        <f t="shared" si="81"/>
        <v>.</v>
      </c>
      <c r="X155" s="1004" t="str">
        <f t="shared" si="81"/>
        <v>.</v>
      </c>
      <c r="Y155" s="1005" t="str">
        <f t="shared" si="81"/>
        <v>.</v>
      </c>
      <c r="Z155" s="116"/>
      <c r="AA155" s="1006" t="str">
        <f t="shared" si="79"/>
        <v>.</v>
      </c>
      <c r="AB155" s="1007" t="str">
        <f t="shared" si="67"/>
        <v>.</v>
      </c>
      <c r="AC155" s="1007" t="str">
        <f t="shared" si="68"/>
        <v>.</v>
      </c>
      <c r="AD155" s="1007" t="str">
        <f t="shared" si="69"/>
        <v>.</v>
      </c>
      <c r="AE155" s="1007" t="str">
        <f t="shared" si="70"/>
        <v>.</v>
      </c>
      <c r="AF155" s="1007" t="str">
        <f t="shared" si="71"/>
        <v>.</v>
      </c>
      <c r="AG155" s="990" t="str">
        <f t="shared" si="72"/>
        <v>.</v>
      </c>
      <c r="AH155" s="116"/>
      <c r="AI155" s="1003" t="str">
        <f>IF(S155=".",".",SUM($S155:S155))</f>
        <v>.</v>
      </c>
      <c r="AJ155" s="1004" t="str">
        <f>IF(T155=".",".",SUM($S155:T155))</f>
        <v>.</v>
      </c>
      <c r="AK155" s="1004" t="str">
        <f>IF(U155=".",".",SUM($S155:U155))</f>
        <v>.</v>
      </c>
      <c r="AL155" s="1004" t="str">
        <f>IF(V155=".",".",SUM($S155:V155))</f>
        <v>.</v>
      </c>
      <c r="AM155" s="1004" t="str">
        <f>IF(W155=".",".",SUM($S155:W155))</f>
        <v>.</v>
      </c>
      <c r="AN155" s="1004" t="str">
        <f>IF(X155=".",".",SUM($S155:X155))</f>
        <v>.</v>
      </c>
      <c r="AO155" s="1005" t="str">
        <f>IF(Y155=".",".",SUM($S155:Y155))</f>
        <v>.</v>
      </c>
      <c r="AP155" s="116"/>
      <c r="AQ155" s="1006" t="str">
        <f t="shared" si="80"/>
        <v>.</v>
      </c>
      <c r="AR155" s="1007" t="str">
        <f t="shared" si="73"/>
        <v>.</v>
      </c>
      <c r="AS155" s="1007" t="str">
        <f t="shared" si="74"/>
        <v>.</v>
      </c>
      <c r="AT155" s="1007" t="str">
        <f t="shared" si="75"/>
        <v>.</v>
      </c>
      <c r="AU155" s="1007" t="str">
        <f t="shared" si="76"/>
        <v>.</v>
      </c>
      <c r="AV155" s="1007" t="str">
        <f t="shared" si="77"/>
        <v>.</v>
      </c>
      <c r="AW155" s="990" t="str">
        <f t="shared" si="78"/>
        <v>.</v>
      </c>
      <c r="AX155" s="327"/>
      <c r="AY155" s="116"/>
      <c r="AZ155" s="101"/>
      <c r="BA155" s="101"/>
      <c r="BB155" s="101"/>
    </row>
    <row r="156" spans="1:54" s="189" customFormat="1" x14ac:dyDescent="0.2">
      <c r="A156" s="183"/>
      <c r="B156" s="325"/>
      <c r="C156" s="472" t="s">
        <v>158</v>
      </c>
      <c r="D156" s="473" t="str">
        <f>IF('WK2 - Notional General Income'!D244="","",'WK2 - Notional General Income'!D244)</f>
        <v/>
      </c>
      <c r="E156" s="837" t="str">
        <f>IF('WK2 - Notional General Income'!M244=".",".",'WK2 - Notional General Income'!M244/'WK2 - Notional General Income'!E244)</f>
        <v>.</v>
      </c>
      <c r="F156" s="837" t="str">
        <f>IF('WK3 - Notional GI Yr1 YIELD'!M244=".",".",'WK3 - Notional GI Yr1 YIELD'!M244/'WK3 - Notional GI Yr1 YIELD'!E244)</f>
        <v>.</v>
      </c>
      <c r="G156" s="874"/>
      <c r="H156" s="874"/>
      <c r="I156" s="874"/>
      <c r="J156" s="874"/>
      <c r="K156" s="874"/>
      <c r="L156" s="874"/>
      <c r="M156" s="333"/>
      <c r="N156" s="116"/>
      <c r="O156" s="1019">
        <f>'WK2 - Notional General Income'!$E244</f>
        <v>0</v>
      </c>
      <c r="P156" s="1020">
        <f>'WK3 - Notional GI Yr1 YIELD'!$E244</f>
        <v>0</v>
      </c>
      <c r="Q156" s="101"/>
      <c r="R156" s="325"/>
      <c r="S156" s="1003" t="str">
        <f t="shared" si="60"/>
        <v>.</v>
      </c>
      <c r="T156" s="1004" t="str">
        <f t="shared" si="61"/>
        <v>.</v>
      </c>
      <c r="U156" s="1004" t="str">
        <f t="shared" si="81"/>
        <v>.</v>
      </c>
      <c r="V156" s="1004" t="str">
        <f t="shared" si="81"/>
        <v>.</v>
      </c>
      <c r="W156" s="1004" t="str">
        <f t="shared" si="81"/>
        <v>.</v>
      </c>
      <c r="X156" s="1004" t="str">
        <f t="shared" si="81"/>
        <v>.</v>
      </c>
      <c r="Y156" s="1005" t="str">
        <f t="shared" si="81"/>
        <v>.</v>
      </c>
      <c r="Z156" s="116"/>
      <c r="AA156" s="1006" t="str">
        <f t="shared" si="79"/>
        <v>.</v>
      </c>
      <c r="AB156" s="1007" t="str">
        <f t="shared" si="67"/>
        <v>.</v>
      </c>
      <c r="AC156" s="1007" t="str">
        <f t="shared" si="68"/>
        <v>.</v>
      </c>
      <c r="AD156" s="1007" t="str">
        <f t="shared" si="69"/>
        <v>.</v>
      </c>
      <c r="AE156" s="1007" t="str">
        <f t="shared" si="70"/>
        <v>.</v>
      </c>
      <c r="AF156" s="1007" t="str">
        <f t="shared" si="71"/>
        <v>.</v>
      </c>
      <c r="AG156" s="990" t="str">
        <f t="shared" si="72"/>
        <v>.</v>
      </c>
      <c r="AH156" s="116"/>
      <c r="AI156" s="1003" t="str">
        <f>IF(S156=".",".",SUM($S156:S156))</f>
        <v>.</v>
      </c>
      <c r="AJ156" s="1004" t="str">
        <f>IF(T156=".",".",SUM($S156:T156))</f>
        <v>.</v>
      </c>
      <c r="AK156" s="1004" t="str">
        <f>IF(U156=".",".",SUM($S156:U156))</f>
        <v>.</v>
      </c>
      <c r="AL156" s="1004" t="str">
        <f>IF(V156=".",".",SUM($S156:V156))</f>
        <v>.</v>
      </c>
      <c r="AM156" s="1004" t="str">
        <f>IF(W156=".",".",SUM($S156:W156))</f>
        <v>.</v>
      </c>
      <c r="AN156" s="1004" t="str">
        <f>IF(X156=".",".",SUM($S156:X156))</f>
        <v>.</v>
      </c>
      <c r="AO156" s="1005" t="str">
        <f>IF(Y156=".",".",SUM($S156:Y156))</f>
        <v>.</v>
      </c>
      <c r="AP156" s="116"/>
      <c r="AQ156" s="1006" t="str">
        <f t="shared" si="80"/>
        <v>.</v>
      </c>
      <c r="AR156" s="1007" t="str">
        <f t="shared" si="73"/>
        <v>.</v>
      </c>
      <c r="AS156" s="1007" t="str">
        <f t="shared" si="74"/>
        <v>.</v>
      </c>
      <c r="AT156" s="1007" t="str">
        <f t="shared" si="75"/>
        <v>.</v>
      </c>
      <c r="AU156" s="1007" t="str">
        <f t="shared" si="76"/>
        <v>.</v>
      </c>
      <c r="AV156" s="1007" t="str">
        <f t="shared" si="77"/>
        <v>.</v>
      </c>
      <c r="AW156" s="990" t="str">
        <f t="shared" si="78"/>
        <v>.</v>
      </c>
      <c r="AX156" s="327"/>
      <c r="AY156" s="116"/>
      <c r="AZ156" s="101"/>
      <c r="BA156" s="101"/>
      <c r="BB156" s="101"/>
    </row>
    <row r="157" spans="1:54" s="189" customFormat="1" x14ac:dyDescent="0.2">
      <c r="A157" s="183"/>
      <c r="B157" s="325"/>
      <c r="C157" s="472" t="s">
        <v>158</v>
      </c>
      <c r="D157" s="473" t="str">
        <f>IF('WK2 - Notional General Income'!D245="","",'WK2 - Notional General Income'!D245)</f>
        <v/>
      </c>
      <c r="E157" s="837" t="str">
        <f>IF('WK2 - Notional General Income'!M245=".",".",'WK2 - Notional General Income'!M245/'WK2 - Notional General Income'!E245)</f>
        <v>.</v>
      </c>
      <c r="F157" s="837" t="str">
        <f>IF('WK3 - Notional GI Yr1 YIELD'!M245=".",".",'WK3 - Notional GI Yr1 YIELD'!M245/'WK3 - Notional GI Yr1 YIELD'!E245)</f>
        <v>.</v>
      </c>
      <c r="G157" s="874"/>
      <c r="H157" s="874"/>
      <c r="I157" s="874"/>
      <c r="J157" s="874"/>
      <c r="K157" s="874"/>
      <c r="L157" s="874"/>
      <c r="M157" s="333"/>
      <c r="N157" s="116"/>
      <c r="O157" s="1019">
        <f>'WK2 - Notional General Income'!$E245</f>
        <v>0</v>
      </c>
      <c r="P157" s="1020">
        <f>'WK3 - Notional GI Yr1 YIELD'!$E245</f>
        <v>0</v>
      </c>
      <c r="Q157" s="101"/>
      <c r="R157" s="325"/>
      <c r="S157" s="1003" t="str">
        <f t="shared" si="60"/>
        <v>.</v>
      </c>
      <c r="T157" s="1004" t="str">
        <f t="shared" si="61"/>
        <v>.</v>
      </c>
      <c r="U157" s="1004" t="str">
        <f t="shared" si="81"/>
        <v>.</v>
      </c>
      <c r="V157" s="1004" t="str">
        <f t="shared" si="81"/>
        <v>.</v>
      </c>
      <c r="W157" s="1004" t="str">
        <f t="shared" si="81"/>
        <v>.</v>
      </c>
      <c r="X157" s="1004" t="str">
        <f t="shared" si="81"/>
        <v>.</v>
      </c>
      <c r="Y157" s="1005" t="str">
        <f t="shared" si="81"/>
        <v>.</v>
      </c>
      <c r="Z157" s="116"/>
      <c r="AA157" s="1006" t="str">
        <f t="shared" si="79"/>
        <v>.</v>
      </c>
      <c r="AB157" s="1007" t="str">
        <f t="shared" si="67"/>
        <v>.</v>
      </c>
      <c r="AC157" s="1007" t="str">
        <f t="shared" si="68"/>
        <v>.</v>
      </c>
      <c r="AD157" s="1007" t="str">
        <f t="shared" si="69"/>
        <v>.</v>
      </c>
      <c r="AE157" s="1007" t="str">
        <f t="shared" si="70"/>
        <v>.</v>
      </c>
      <c r="AF157" s="1007" t="str">
        <f t="shared" si="71"/>
        <v>.</v>
      </c>
      <c r="AG157" s="990" t="str">
        <f t="shared" si="72"/>
        <v>.</v>
      </c>
      <c r="AH157" s="116"/>
      <c r="AI157" s="1003" t="str">
        <f>IF(S157=".",".",SUM($S157:S157))</f>
        <v>.</v>
      </c>
      <c r="AJ157" s="1004" t="str">
        <f>IF(T157=".",".",SUM($S157:T157))</f>
        <v>.</v>
      </c>
      <c r="AK157" s="1004" t="str">
        <f>IF(U157=".",".",SUM($S157:U157))</f>
        <v>.</v>
      </c>
      <c r="AL157" s="1004" t="str">
        <f>IF(V157=".",".",SUM($S157:V157))</f>
        <v>.</v>
      </c>
      <c r="AM157" s="1004" t="str">
        <f>IF(W157=".",".",SUM($S157:W157))</f>
        <v>.</v>
      </c>
      <c r="AN157" s="1004" t="str">
        <f>IF(X157=".",".",SUM($S157:X157))</f>
        <v>.</v>
      </c>
      <c r="AO157" s="1005" t="str">
        <f>IF(Y157=".",".",SUM($S157:Y157))</f>
        <v>.</v>
      </c>
      <c r="AP157" s="116"/>
      <c r="AQ157" s="1006" t="str">
        <f t="shared" si="80"/>
        <v>.</v>
      </c>
      <c r="AR157" s="1007" t="str">
        <f t="shared" si="73"/>
        <v>.</v>
      </c>
      <c r="AS157" s="1007" t="str">
        <f t="shared" si="74"/>
        <v>.</v>
      </c>
      <c r="AT157" s="1007" t="str">
        <f t="shared" si="75"/>
        <v>.</v>
      </c>
      <c r="AU157" s="1007" t="str">
        <f t="shared" si="76"/>
        <v>.</v>
      </c>
      <c r="AV157" s="1007" t="str">
        <f t="shared" si="77"/>
        <v>.</v>
      </c>
      <c r="AW157" s="990" t="str">
        <f t="shared" si="78"/>
        <v>.</v>
      </c>
      <c r="AX157" s="327"/>
      <c r="AY157" s="116"/>
      <c r="AZ157" s="101"/>
      <c r="BA157" s="101"/>
      <c r="BB157" s="101"/>
    </row>
    <row r="158" spans="1:54" s="189" customFormat="1" ht="12.75" thickBot="1" x14ac:dyDescent="0.25">
      <c r="A158" s="183"/>
      <c r="B158" s="325"/>
      <c r="C158" s="1428" t="s">
        <v>158</v>
      </c>
      <c r="D158" s="1429" t="str">
        <f>IF('WK2 - Notional General Income'!D246="","",'WK2 - Notional General Income'!D246)</f>
        <v/>
      </c>
      <c r="E158" s="1430" t="str">
        <f>IF('WK2 - Notional General Income'!M246=".",".",'WK2 - Notional General Income'!M246/'WK2 - Notional General Income'!E246)</f>
        <v>.</v>
      </c>
      <c r="F158" s="1430" t="str">
        <f>IF('WK3 - Notional GI Yr1 YIELD'!M246=".",".",'WK3 - Notional GI Yr1 YIELD'!M246/'WK3 - Notional GI Yr1 YIELD'!E246)</f>
        <v>.</v>
      </c>
      <c r="G158" s="874"/>
      <c r="H158" s="874"/>
      <c r="I158" s="874"/>
      <c r="J158" s="874"/>
      <c r="K158" s="874"/>
      <c r="L158" s="874"/>
      <c r="M158" s="333"/>
      <c r="N158" s="116"/>
      <c r="O158" s="1019">
        <f>'WK2 - Notional General Income'!$E246</f>
        <v>0</v>
      </c>
      <c r="P158" s="1020">
        <f>'WK3 - Notional GI Yr1 YIELD'!$E246</f>
        <v>0</v>
      </c>
      <c r="Q158" s="101"/>
      <c r="R158" s="325"/>
      <c r="S158" s="1003" t="str">
        <f t="shared" ref="S158:S169" si="83">IF(OR(E158=".",F158="."),".",F158-E158)</f>
        <v>.</v>
      </c>
      <c r="T158" s="1004" t="str">
        <f t="shared" ref="T158:T169" si="84">IF(OR(F158=".",G158="."),".",G158-F158)</f>
        <v>.</v>
      </c>
      <c r="U158" s="1004" t="str">
        <f t="shared" si="81"/>
        <v>.</v>
      </c>
      <c r="V158" s="1004" t="str">
        <f t="shared" si="81"/>
        <v>.</v>
      </c>
      <c r="W158" s="1004" t="str">
        <f t="shared" si="81"/>
        <v>.</v>
      </c>
      <c r="X158" s="1004" t="str">
        <f t="shared" si="81"/>
        <v>.</v>
      </c>
      <c r="Y158" s="1005" t="str">
        <f t="shared" si="81"/>
        <v>.</v>
      </c>
      <c r="Z158" s="116"/>
      <c r="AA158" s="1006" t="str">
        <f t="shared" si="79"/>
        <v>.</v>
      </c>
      <c r="AB158" s="1007" t="str">
        <f t="shared" si="67"/>
        <v>.</v>
      </c>
      <c r="AC158" s="1007" t="str">
        <f t="shared" si="68"/>
        <v>.</v>
      </c>
      <c r="AD158" s="1007" t="str">
        <f t="shared" si="69"/>
        <v>.</v>
      </c>
      <c r="AE158" s="1007" t="str">
        <f t="shared" si="70"/>
        <v>.</v>
      </c>
      <c r="AF158" s="1007" t="str">
        <f t="shared" si="71"/>
        <v>.</v>
      </c>
      <c r="AG158" s="990" t="str">
        <f t="shared" si="72"/>
        <v>.</v>
      </c>
      <c r="AH158" s="116"/>
      <c r="AI158" s="1003" t="str">
        <f>IF(S158=".",".",SUM($S158:S158))</f>
        <v>.</v>
      </c>
      <c r="AJ158" s="1004" t="str">
        <f>IF(T158=".",".",SUM($S158:T158))</f>
        <v>.</v>
      </c>
      <c r="AK158" s="1004" t="str">
        <f>IF(U158=".",".",SUM($S158:U158))</f>
        <v>.</v>
      </c>
      <c r="AL158" s="1004" t="str">
        <f>IF(V158=".",".",SUM($S158:V158))</f>
        <v>.</v>
      </c>
      <c r="AM158" s="1004" t="str">
        <f>IF(W158=".",".",SUM($S158:W158))</f>
        <v>.</v>
      </c>
      <c r="AN158" s="1004" t="str">
        <f>IF(X158=".",".",SUM($S158:X158))</f>
        <v>.</v>
      </c>
      <c r="AO158" s="1005" t="str">
        <f>IF(Y158=".",".",SUM($S158:Y158))</f>
        <v>.</v>
      </c>
      <c r="AP158" s="116"/>
      <c r="AQ158" s="1006" t="str">
        <f t="shared" si="80"/>
        <v>.</v>
      </c>
      <c r="AR158" s="1007" t="str">
        <f t="shared" si="73"/>
        <v>.</v>
      </c>
      <c r="AS158" s="1007" t="str">
        <f t="shared" si="74"/>
        <v>.</v>
      </c>
      <c r="AT158" s="1007" t="str">
        <f t="shared" si="75"/>
        <v>.</v>
      </c>
      <c r="AU158" s="1007" t="str">
        <f t="shared" si="76"/>
        <v>.</v>
      </c>
      <c r="AV158" s="1007" t="str">
        <f t="shared" si="77"/>
        <v>.</v>
      </c>
      <c r="AW158" s="990" t="str">
        <f t="shared" si="78"/>
        <v>.</v>
      </c>
      <c r="AX158" s="327"/>
      <c r="AY158" s="116"/>
      <c r="AZ158" s="101"/>
      <c r="BA158" s="101"/>
      <c r="BB158" s="101"/>
    </row>
    <row r="159" spans="1:54" s="189" customFormat="1" ht="12.75" thickTop="1" x14ac:dyDescent="0.2">
      <c r="A159" s="183"/>
      <c r="B159" s="325"/>
      <c r="C159" s="472" t="s">
        <v>261</v>
      </c>
      <c r="D159" s="473" t="str">
        <f>IF('WK2 - Notional General Income'!D499="","",'WK2 - Notional General Income'!D499)</f>
        <v/>
      </c>
      <c r="E159" s="837" t="str">
        <f>IF('WK2 - Notional General Income'!M499=".",".",'WK2 - Notional General Income'!M499/'WK2 - Notional General Income'!E499)</f>
        <v>.</v>
      </c>
      <c r="F159" s="837" t="str">
        <f>IF('WK3 - Notional GI Yr1 YIELD'!M499=".",".",'WK3 - Notional GI Yr1 YIELD'!M499/'WK3 - Notional GI Yr1 YIELD'!E499)</f>
        <v>.</v>
      </c>
      <c r="G159" s="874"/>
      <c r="H159" s="874"/>
      <c r="I159" s="874"/>
      <c r="J159" s="874"/>
      <c r="K159" s="874"/>
      <c r="L159" s="874"/>
      <c r="M159" s="333"/>
      <c r="N159" s="116"/>
      <c r="O159" s="1425">
        <f>'WK2 - Notional General Income'!$E499</f>
        <v>0</v>
      </c>
      <c r="P159" s="1426">
        <f>'WK3 - Notional GI Yr1 YIELD'!$E499</f>
        <v>0</v>
      </c>
      <c r="Q159" s="101"/>
      <c r="R159" s="325"/>
      <c r="S159" s="1003" t="str">
        <f t="shared" si="83"/>
        <v>.</v>
      </c>
      <c r="T159" s="1004" t="str">
        <f t="shared" si="84"/>
        <v>.</v>
      </c>
      <c r="U159" s="1004" t="str">
        <f t="shared" si="81"/>
        <v>.</v>
      </c>
      <c r="V159" s="1004" t="str">
        <f t="shared" si="81"/>
        <v>.</v>
      </c>
      <c r="W159" s="1004" t="str">
        <f t="shared" si="81"/>
        <v>.</v>
      </c>
      <c r="X159" s="1004" t="str">
        <f t="shared" si="81"/>
        <v>.</v>
      </c>
      <c r="Y159" s="1005" t="str">
        <f t="shared" si="81"/>
        <v>.</v>
      </c>
      <c r="Z159" s="116"/>
      <c r="AA159" s="1006" t="str">
        <f t="shared" si="79"/>
        <v>.</v>
      </c>
      <c r="AB159" s="1007" t="str">
        <f t="shared" si="67"/>
        <v>.</v>
      </c>
      <c r="AC159" s="1007" t="str">
        <f t="shared" si="68"/>
        <v>.</v>
      </c>
      <c r="AD159" s="1007" t="str">
        <f t="shared" si="69"/>
        <v>.</v>
      </c>
      <c r="AE159" s="1007" t="str">
        <f t="shared" si="70"/>
        <v>.</v>
      </c>
      <c r="AF159" s="1007" t="str">
        <f t="shared" si="71"/>
        <v>.</v>
      </c>
      <c r="AG159" s="990" t="str">
        <f t="shared" si="72"/>
        <v>.</v>
      </c>
      <c r="AH159" s="116"/>
      <c r="AI159" s="1003" t="str">
        <f>IF(S159=".",".",SUM($S159:S159))</f>
        <v>.</v>
      </c>
      <c r="AJ159" s="1004" t="str">
        <f>IF(T159=".",".",SUM($S159:T159))</f>
        <v>.</v>
      </c>
      <c r="AK159" s="1004" t="str">
        <f>IF(U159=".",".",SUM($S159:U159))</f>
        <v>.</v>
      </c>
      <c r="AL159" s="1004" t="str">
        <f>IF(V159=".",".",SUM($S159:V159))</f>
        <v>.</v>
      </c>
      <c r="AM159" s="1004" t="str">
        <f>IF(W159=".",".",SUM($S159:W159))</f>
        <v>.</v>
      </c>
      <c r="AN159" s="1004" t="str">
        <f>IF(X159=".",".",SUM($S159:X159))</f>
        <v>.</v>
      </c>
      <c r="AO159" s="1005" t="str">
        <f>IF(Y159=".",".",SUM($S159:Y159))</f>
        <v>.</v>
      </c>
      <c r="AP159" s="116"/>
      <c r="AQ159" s="1006" t="str">
        <f t="shared" si="80"/>
        <v>.</v>
      </c>
      <c r="AR159" s="1007" t="str">
        <f t="shared" si="73"/>
        <v>.</v>
      </c>
      <c r="AS159" s="1007" t="str">
        <f t="shared" si="74"/>
        <v>.</v>
      </c>
      <c r="AT159" s="1007" t="str">
        <f t="shared" si="75"/>
        <v>.</v>
      </c>
      <c r="AU159" s="1007" t="str">
        <f t="shared" si="76"/>
        <v>.</v>
      </c>
      <c r="AV159" s="1007" t="str">
        <f t="shared" si="77"/>
        <v>.</v>
      </c>
      <c r="AW159" s="990" t="str">
        <f t="shared" si="78"/>
        <v>.</v>
      </c>
      <c r="AX159" s="327"/>
      <c r="AY159" s="116"/>
      <c r="AZ159" s="101"/>
      <c r="BA159" s="101"/>
      <c r="BB159" s="101"/>
    </row>
    <row r="160" spans="1:54" s="189" customFormat="1" x14ac:dyDescent="0.2">
      <c r="A160" s="183"/>
      <c r="B160" s="325"/>
      <c r="C160" s="472" t="s">
        <v>261</v>
      </c>
      <c r="D160" s="473" t="str">
        <f>IF('WK2 - Notional General Income'!D500="","",'WK2 - Notional General Income'!D500)</f>
        <v/>
      </c>
      <c r="E160" s="837" t="str">
        <f>IF('WK2 - Notional General Income'!M500=".",".",'WK2 - Notional General Income'!M500/'WK2 - Notional General Income'!E500)</f>
        <v>.</v>
      </c>
      <c r="F160" s="837" t="str">
        <f>IF('WK3 - Notional GI Yr1 YIELD'!M500=".",".",'WK3 - Notional GI Yr1 YIELD'!M500/'WK3 - Notional GI Yr1 YIELD'!E500)</f>
        <v>.</v>
      </c>
      <c r="G160" s="874"/>
      <c r="H160" s="874"/>
      <c r="I160" s="874"/>
      <c r="J160" s="874"/>
      <c r="K160" s="874"/>
      <c r="L160" s="874"/>
      <c r="M160" s="333"/>
      <c r="N160" s="116"/>
      <c r="O160" s="1019">
        <f>'WK2 - Notional General Income'!$E500</f>
        <v>0</v>
      </c>
      <c r="P160" s="1020">
        <f>'WK3 - Notional GI Yr1 YIELD'!$E500</f>
        <v>0</v>
      </c>
      <c r="Q160" s="101"/>
      <c r="R160" s="325"/>
      <c r="S160" s="1003" t="str">
        <f t="shared" si="83"/>
        <v>.</v>
      </c>
      <c r="T160" s="1004" t="str">
        <f t="shared" si="84"/>
        <v>.</v>
      </c>
      <c r="U160" s="1004" t="str">
        <f t="shared" si="81"/>
        <v>.</v>
      </c>
      <c r="V160" s="1004" t="str">
        <f t="shared" si="81"/>
        <v>.</v>
      </c>
      <c r="W160" s="1004" t="str">
        <f t="shared" si="81"/>
        <v>.</v>
      </c>
      <c r="X160" s="1004" t="str">
        <f t="shared" si="81"/>
        <v>.</v>
      </c>
      <c r="Y160" s="1005" t="str">
        <f t="shared" si="81"/>
        <v>.</v>
      </c>
      <c r="Z160" s="116"/>
      <c r="AA160" s="1006" t="str">
        <f t="shared" si="79"/>
        <v>.</v>
      </c>
      <c r="AB160" s="1007" t="str">
        <f t="shared" si="67"/>
        <v>.</v>
      </c>
      <c r="AC160" s="1007" t="str">
        <f t="shared" si="68"/>
        <v>.</v>
      </c>
      <c r="AD160" s="1007" t="str">
        <f t="shared" si="69"/>
        <v>.</v>
      </c>
      <c r="AE160" s="1007" t="str">
        <f t="shared" si="70"/>
        <v>.</v>
      </c>
      <c r="AF160" s="1007" t="str">
        <f t="shared" si="71"/>
        <v>.</v>
      </c>
      <c r="AG160" s="990" t="str">
        <f t="shared" si="72"/>
        <v>.</v>
      </c>
      <c r="AH160" s="116"/>
      <c r="AI160" s="1003" t="str">
        <f>IF(S160=".",".",SUM($S160:S160))</f>
        <v>.</v>
      </c>
      <c r="AJ160" s="1004" t="str">
        <f>IF(T160=".",".",SUM($S160:T160))</f>
        <v>.</v>
      </c>
      <c r="AK160" s="1004" t="str">
        <f>IF(U160=".",".",SUM($S160:U160))</f>
        <v>.</v>
      </c>
      <c r="AL160" s="1004" t="str">
        <f>IF(V160=".",".",SUM($S160:V160))</f>
        <v>.</v>
      </c>
      <c r="AM160" s="1004" t="str">
        <f>IF(W160=".",".",SUM($S160:W160))</f>
        <v>.</v>
      </c>
      <c r="AN160" s="1004" t="str">
        <f>IF(X160=".",".",SUM($S160:X160))</f>
        <v>.</v>
      </c>
      <c r="AO160" s="1005" t="str">
        <f>IF(Y160=".",".",SUM($S160:Y160))</f>
        <v>.</v>
      </c>
      <c r="AP160" s="116"/>
      <c r="AQ160" s="1006" t="str">
        <f t="shared" si="80"/>
        <v>.</v>
      </c>
      <c r="AR160" s="1007" t="str">
        <f t="shared" si="73"/>
        <v>.</v>
      </c>
      <c r="AS160" s="1007" t="str">
        <f t="shared" si="74"/>
        <v>.</v>
      </c>
      <c r="AT160" s="1007" t="str">
        <f t="shared" si="75"/>
        <v>.</v>
      </c>
      <c r="AU160" s="1007" t="str">
        <f t="shared" si="76"/>
        <v>.</v>
      </c>
      <c r="AV160" s="1007" t="str">
        <f t="shared" si="77"/>
        <v>.</v>
      </c>
      <c r="AW160" s="990" t="str">
        <f t="shared" si="78"/>
        <v>.</v>
      </c>
      <c r="AX160" s="327"/>
      <c r="AY160" s="116"/>
      <c r="AZ160" s="101"/>
      <c r="BA160" s="101"/>
      <c r="BB160" s="101"/>
    </row>
    <row r="161" spans="1:54" s="189" customFormat="1" x14ac:dyDescent="0.2">
      <c r="A161" s="183"/>
      <c r="B161" s="325"/>
      <c r="C161" s="472" t="s">
        <v>261</v>
      </c>
      <c r="D161" s="473" t="str">
        <f>IF('WK2 - Notional General Income'!D501="","",'WK2 - Notional General Income'!D501)</f>
        <v/>
      </c>
      <c r="E161" s="837" t="str">
        <f>IF('WK2 - Notional General Income'!M501=".",".",'WK2 - Notional General Income'!M501/'WK2 - Notional General Income'!E501)</f>
        <v>.</v>
      </c>
      <c r="F161" s="837" t="str">
        <f>IF('WK3 - Notional GI Yr1 YIELD'!M501=".",".",'WK3 - Notional GI Yr1 YIELD'!M501/'WK3 - Notional GI Yr1 YIELD'!E501)</f>
        <v>.</v>
      </c>
      <c r="G161" s="874"/>
      <c r="H161" s="874"/>
      <c r="I161" s="874"/>
      <c r="J161" s="874"/>
      <c r="K161" s="874"/>
      <c r="L161" s="874"/>
      <c r="M161" s="333"/>
      <c r="N161" s="116"/>
      <c r="O161" s="1019">
        <f>'WK2 - Notional General Income'!$E501</f>
        <v>0</v>
      </c>
      <c r="P161" s="1020">
        <f>'WK3 - Notional GI Yr1 YIELD'!$E501</f>
        <v>0</v>
      </c>
      <c r="Q161" s="101"/>
      <c r="R161" s="325"/>
      <c r="S161" s="1003" t="str">
        <f t="shared" si="83"/>
        <v>.</v>
      </c>
      <c r="T161" s="1004" t="str">
        <f t="shared" si="84"/>
        <v>.</v>
      </c>
      <c r="U161" s="1004" t="str">
        <f t="shared" si="81"/>
        <v>.</v>
      </c>
      <c r="V161" s="1004" t="str">
        <f t="shared" si="81"/>
        <v>.</v>
      </c>
      <c r="W161" s="1004" t="str">
        <f t="shared" si="81"/>
        <v>.</v>
      </c>
      <c r="X161" s="1004" t="str">
        <f t="shared" si="81"/>
        <v>.</v>
      </c>
      <c r="Y161" s="1005" t="str">
        <f t="shared" si="81"/>
        <v>.</v>
      </c>
      <c r="Z161" s="116"/>
      <c r="AA161" s="1006" t="str">
        <f t="shared" si="79"/>
        <v>.</v>
      </c>
      <c r="AB161" s="1007" t="str">
        <f t="shared" si="67"/>
        <v>.</v>
      </c>
      <c r="AC161" s="1007" t="str">
        <f t="shared" si="68"/>
        <v>.</v>
      </c>
      <c r="AD161" s="1007" t="str">
        <f t="shared" si="69"/>
        <v>.</v>
      </c>
      <c r="AE161" s="1007" t="str">
        <f t="shared" si="70"/>
        <v>.</v>
      </c>
      <c r="AF161" s="1007" t="str">
        <f t="shared" si="71"/>
        <v>.</v>
      </c>
      <c r="AG161" s="990" t="str">
        <f t="shared" si="72"/>
        <v>.</v>
      </c>
      <c r="AH161" s="116"/>
      <c r="AI161" s="1003" t="str">
        <f>IF(S161=".",".",SUM($S161:S161))</f>
        <v>.</v>
      </c>
      <c r="AJ161" s="1004" t="str">
        <f>IF(T161=".",".",SUM($S161:T161))</f>
        <v>.</v>
      </c>
      <c r="AK161" s="1004" t="str">
        <f>IF(U161=".",".",SUM($S161:U161))</f>
        <v>.</v>
      </c>
      <c r="AL161" s="1004" t="str">
        <f>IF(V161=".",".",SUM($S161:V161))</f>
        <v>.</v>
      </c>
      <c r="AM161" s="1004" t="str">
        <f>IF(W161=".",".",SUM($S161:W161))</f>
        <v>.</v>
      </c>
      <c r="AN161" s="1004" t="str">
        <f>IF(X161=".",".",SUM($S161:X161))</f>
        <v>.</v>
      </c>
      <c r="AO161" s="1005" t="str">
        <f>IF(Y161=".",".",SUM($S161:Y161))</f>
        <v>.</v>
      </c>
      <c r="AP161" s="116"/>
      <c r="AQ161" s="1006" t="str">
        <f t="shared" si="80"/>
        <v>.</v>
      </c>
      <c r="AR161" s="1007" t="str">
        <f t="shared" si="73"/>
        <v>.</v>
      </c>
      <c r="AS161" s="1007" t="str">
        <f t="shared" si="74"/>
        <v>.</v>
      </c>
      <c r="AT161" s="1007" t="str">
        <f t="shared" si="75"/>
        <v>.</v>
      </c>
      <c r="AU161" s="1007" t="str">
        <f t="shared" si="76"/>
        <v>.</v>
      </c>
      <c r="AV161" s="1007" t="str">
        <f t="shared" si="77"/>
        <v>.</v>
      </c>
      <c r="AW161" s="990" t="str">
        <f t="shared" si="78"/>
        <v>.</v>
      </c>
      <c r="AX161" s="327"/>
      <c r="AY161" s="116"/>
      <c r="AZ161" s="101"/>
      <c r="BA161" s="101"/>
      <c r="BB161" s="101"/>
    </row>
    <row r="162" spans="1:54" s="189" customFormat="1" x14ac:dyDescent="0.2">
      <c r="A162" s="183"/>
      <c r="B162" s="325"/>
      <c r="C162" s="472" t="s">
        <v>261</v>
      </c>
      <c r="D162" s="473" t="str">
        <f>IF('WK2 - Notional General Income'!D502="","",'WK2 - Notional General Income'!D502)</f>
        <v/>
      </c>
      <c r="E162" s="837" t="str">
        <f>IF('WK2 - Notional General Income'!M502=".",".",'WK2 - Notional General Income'!M502/'WK2 - Notional General Income'!E502)</f>
        <v>.</v>
      </c>
      <c r="F162" s="837" t="str">
        <f>IF('WK3 - Notional GI Yr1 YIELD'!M502=".",".",'WK3 - Notional GI Yr1 YIELD'!M502/'WK3 - Notional GI Yr1 YIELD'!E502)</f>
        <v>.</v>
      </c>
      <c r="G162" s="874"/>
      <c r="H162" s="874"/>
      <c r="I162" s="874"/>
      <c r="J162" s="874"/>
      <c r="K162" s="874"/>
      <c r="L162" s="874"/>
      <c r="M162" s="333"/>
      <c r="N162" s="116"/>
      <c r="O162" s="1019">
        <f>'WK2 - Notional General Income'!$E502</f>
        <v>0</v>
      </c>
      <c r="P162" s="1020">
        <f>'WK3 - Notional GI Yr1 YIELD'!$E502</f>
        <v>0</v>
      </c>
      <c r="Q162" s="101"/>
      <c r="R162" s="325"/>
      <c r="S162" s="1003" t="str">
        <f t="shared" si="83"/>
        <v>.</v>
      </c>
      <c r="T162" s="1004" t="str">
        <f t="shared" si="84"/>
        <v>.</v>
      </c>
      <c r="U162" s="1004" t="str">
        <f t="shared" si="81"/>
        <v>.</v>
      </c>
      <c r="V162" s="1004" t="str">
        <f t="shared" si="81"/>
        <v>.</v>
      </c>
      <c r="W162" s="1004" t="str">
        <f t="shared" si="81"/>
        <v>.</v>
      </c>
      <c r="X162" s="1004" t="str">
        <f t="shared" si="81"/>
        <v>.</v>
      </c>
      <c r="Y162" s="1005" t="str">
        <f t="shared" si="81"/>
        <v>.</v>
      </c>
      <c r="Z162" s="116"/>
      <c r="AA162" s="1006" t="str">
        <f t="shared" si="79"/>
        <v>.</v>
      </c>
      <c r="AB162" s="1007" t="str">
        <f t="shared" si="67"/>
        <v>.</v>
      </c>
      <c r="AC162" s="1007" t="str">
        <f t="shared" si="68"/>
        <v>.</v>
      </c>
      <c r="AD162" s="1007" t="str">
        <f t="shared" si="69"/>
        <v>.</v>
      </c>
      <c r="AE162" s="1007" t="str">
        <f t="shared" si="70"/>
        <v>.</v>
      </c>
      <c r="AF162" s="1007" t="str">
        <f t="shared" si="71"/>
        <v>.</v>
      </c>
      <c r="AG162" s="990" t="str">
        <f t="shared" si="72"/>
        <v>.</v>
      </c>
      <c r="AH162" s="116"/>
      <c r="AI162" s="1003" t="str">
        <f>IF(S162=".",".",SUM($S162:S162))</f>
        <v>.</v>
      </c>
      <c r="AJ162" s="1004" t="str">
        <f>IF(T162=".",".",SUM($S162:T162))</f>
        <v>.</v>
      </c>
      <c r="AK162" s="1004" t="str">
        <f>IF(U162=".",".",SUM($S162:U162))</f>
        <v>.</v>
      </c>
      <c r="AL162" s="1004" t="str">
        <f>IF(V162=".",".",SUM($S162:V162))</f>
        <v>.</v>
      </c>
      <c r="AM162" s="1004" t="str">
        <f>IF(W162=".",".",SUM($S162:W162))</f>
        <v>.</v>
      </c>
      <c r="AN162" s="1004" t="str">
        <f>IF(X162=".",".",SUM($S162:X162))</f>
        <v>.</v>
      </c>
      <c r="AO162" s="1005" t="str">
        <f>IF(Y162=".",".",SUM($S162:Y162))</f>
        <v>.</v>
      </c>
      <c r="AP162" s="116"/>
      <c r="AQ162" s="1006" t="str">
        <f t="shared" si="80"/>
        <v>.</v>
      </c>
      <c r="AR162" s="1007" t="str">
        <f t="shared" si="73"/>
        <v>.</v>
      </c>
      <c r="AS162" s="1007" t="str">
        <f t="shared" si="74"/>
        <v>.</v>
      </c>
      <c r="AT162" s="1007" t="str">
        <f t="shared" si="75"/>
        <v>.</v>
      </c>
      <c r="AU162" s="1007" t="str">
        <f t="shared" si="76"/>
        <v>.</v>
      </c>
      <c r="AV162" s="1007" t="str">
        <f t="shared" si="77"/>
        <v>.</v>
      </c>
      <c r="AW162" s="990" t="str">
        <f t="shared" si="78"/>
        <v>.</v>
      </c>
      <c r="AX162" s="327"/>
      <c r="AY162" s="116"/>
      <c r="AZ162" s="101"/>
      <c r="BA162" s="101"/>
      <c r="BB162" s="101"/>
    </row>
    <row r="163" spans="1:54" s="189" customFormat="1" x14ac:dyDescent="0.2">
      <c r="A163" s="183"/>
      <c r="B163" s="325"/>
      <c r="C163" s="472" t="s">
        <v>261</v>
      </c>
      <c r="D163" s="473" t="str">
        <f>IF('WK2 - Notional General Income'!D503="","",'WK2 - Notional General Income'!D503)</f>
        <v/>
      </c>
      <c r="E163" s="837" t="str">
        <f>IF('WK2 - Notional General Income'!M503=".",".",'WK2 - Notional General Income'!M503/'WK2 - Notional General Income'!E503)</f>
        <v>.</v>
      </c>
      <c r="F163" s="837" t="str">
        <f>IF('WK3 - Notional GI Yr1 YIELD'!M503=".",".",'WK3 - Notional GI Yr1 YIELD'!M503/'WK3 - Notional GI Yr1 YIELD'!E503)</f>
        <v>.</v>
      </c>
      <c r="G163" s="874"/>
      <c r="H163" s="874"/>
      <c r="I163" s="874"/>
      <c r="J163" s="874"/>
      <c r="K163" s="874"/>
      <c r="L163" s="874"/>
      <c r="M163" s="333"/>
      <c r="N163" s="116"/>
      <c r="O163" s="1019">
        <f>'WK2 - Notional General Income'!$E503</f>
        <v>0</v>
      </c>
      <c r="P163" s="1020">
        <f>'WK3 - Notional GI Yr1 YIELD'!$E503</f>
        <v>0</v>
      </c>
      <c r="Q163" s="101"/>
      <c r="R163" s="325"/>
      <c r="S163" s="1003" t="str">
        <f t="shared" si="83"/>
        <v>.</v>
      </c>
      <c r="T163" s="1004" t="str">
        <f t="shared" si="84"/>
        <v>.</v>
      </c>
      <c r="U163" s="1004" t="str">
        <f t="shared" si="81"/>
        <v>.</v>
      </c>
      <c r="V163" s="1004" t="str">
        <f t="shared" si="81"/>
        <v>.</v>
      </c>
      <c r="W163" s="1004" t="str">
        <f t="shared" si="81"/>
        <v>.</v>
      </c>
      <c r="X163" s="1004" t="str">
        <f t="shared" si="81"/>
        <v>.</v>
      </c>
      <c r="Y163" s="1005" t="str">
        <f t="shared" si="81"/>
        <v>.</v>
      </c>
      <c r="Z163" s="116"/>
      <c r="AA163" s="1006" t="str">
        <f t="shared" si="79"/>
        <v>.</v>
      </c>
      <c r="AB163" s="1007" t="str">
        <f t="shared" si="67"/>
        <v>.</v>
      </c>
      <c r="AC163" s="1007" t="str">
        <f t="shared" si="68"/>
        <v>.</v>
      </c>
      <c r="AD163" s="1007" t="str">
        <f t="shared" si="69"/>
        <v>.</v>
      </c>
      <c r="AE163" s="1007" t="str">
        <f t="shared" si="70"/>
        <v>.</v>
      </c>
      <c r="AF163" s="1007" t="str">
        <f t="shared" si="71"/>
        <v>.</v>
      </c>
      <c r="AG163" s="990" t="str">
        <f t="shared" si="72"/>
        <v>.</v>
      </c>
      <c r="AH163" s="116"/>
      <c r="AI163" s="1003" t="str">
        <f>IF(S163=".",".",SUM($S163:S163))</f>
        <v>.</v>
      </c>
      <c r="AJ163" s="1004" t="str">
        <f>IF(T163=".",".",SUM($S163:T163))</f>
        <v>.</v>
      </c>
      <c r="AK163" s="1004" t="str">
        <f>IF(U163=".",".",SUM($S163:U163))</f>
        <v>.</v>
      </c>
      <c r="AL163" s="1004" t="str">
        <f>IF(V163=".",".",SUM($S163:V163))</f>
        <v>.</v>
      </c>
      <c r="AM163" s="1004" t="str">
        <f>IF(W163=".",".",SUM($S163:W163))</f>
        <v>.</v>
      </c>
      <c r="AN163" s="1004" t="str">
        <f>IF(X163=".",".",SUM($S163:X163))</f>
        <v>.</v>
      </c>
      <c r="AO163" s="1005" t="str">
        <f>IF(Y163=".",".",SUM($S163:Y163))</f>
        <v>.</v>
      </c>
      <c r="AP163" s="116"/>
      <c r="AQ163" s="1006" t="str">
        <f t="shared" si="80"/>
        <v>.</v>
      </c>
      <c r="AR163" s="1007" t="str">
        <f t="shared" si="73"/>
        <v>.</v>
      </c>
      <c r="AS163" s="1007" t="str">
        <f t="shared" si="74"/>
        <v>.</v>
      </c>
      <c r="AT163" s="1007" t="str">
        <f t="shared" si="75"/>
        <v>.</v>
      </c>
      <c r="AU163" s="1007" t="str">
        <f t="shared" si="76"/>
        <v>.</v>
      </c>
      <c r="AV163" s="1007" t="str">
        <f t="shared" si="77"/>
        <v>.</v>
      </c>
      <c r="AW163" s="990" t="str">
        <f t="shared" si="78"/>
        <v>.</v>
      </c>
      <c r="AX163" s="327"/>
      <c r="AY163" s="116"/>
      <c r="AZ163" s="101"/>
      <c r="BA163" s="101"/>
      <c r="BB163" s="101"/>
    </row>
    <row r="164" spans="1:54" s="189" customFormat="1" x14ac:dyDescent="0.2">
      <c r="A164" s="183"/>
      <c r="B164" s="325"/>
      <c r="C164" s="472" t="s">
        <v>261</v>
      </c>
      <c r="D164" s="473" t="str">
        <f>IF('WK2 - Notional General Income'!D504="","",'WK2 - Notional General Income'!D504)</f>
        <v/>
      </c>
      <c r="E164" s="837" t="str">
        <f>IF('WK2 - Notional General Income'!M504=".",".",'WK2 - Notional General Income'!M504/'WK2 - Notional General Income'!E504)</f>
        <v>.</v>
      </c>
      <c r="F164" s="837" t="str">
        <f>IF('WK3 - Notional GI Yr1 YIELD'!M504=".",".",'WK3 - Notional GI Yr1 YIELD'!M504/'WK3 - Notional GI Yr1 YIELD'!E504)</f>
        <v>.</v>
      </c>
      <c r="G164" s="874"/>
      <c r="H164" s="874"/>
      <c r="I164" s="874"/>
      <c r="J164" s="874"/>
      <c r="K164" s="874"/>
      <c r="L164" s="874"/>
      <c r="M164" s="333"/>
      <c r="N164" s="116"/>
      <c r="O164" s="1019">
        <f>'WK2 - Notional General Income'!$E504</f>
        <v>0</v>
      </c>
      <c r="P164" s="1020">
        <f>'WK3 - Notional GI Yr1 YIELD'!$E504</f>
        <v>0</v>
      </c>
      <c r="Q164" s="101"/>
      <c r="R164" s="325"/>
      <c r="S164" s="1003" t="str">
        <f t="shared" si="83"/>
        <v>.</v>
      </c>
      <c r="T164" s="1004" t="str">
        <f t="shared" si="84"/>
        <v>.</v>
      </c>
      <c r="U164" s="1004" t="str">
        <f t="shared" si="81"/>
        <v>.</v>
      </c>
      <c r="V164" s="1004" t="str">
        <f t="shared" si="81"/>
        <v>.</v>
      </c>
      <c r="W164" s="1004" t="str">
        <f t="shared" si="81"/>
        <v>.</v>
      </c>
      <c r="X164" s="1004" t="str">
        <f t="shared" si="81"/>
        <v>.</v>
      </c>
      <c r="Y164" s="1005" t="str">
        <f t="shared" si="81"/>
        <v>.</v>
      </c>
      <c r="Z164" s="116"/>
      <c r="AA164" s="1006" t="str">
        <f t="shared" si="79"/>
        <v>.</v>
      </c>
      <c r="AB164" s="1007" t="str">
        <f t="shared" si="67"/>
        <v>.</v>
      </c>
      <c r="AC164" s="1007" t="str">
        <f t="shared" si="68"/>
        <v>.</v>
      </c>
      <c r="AD164" s="1007" t="str">
        <f t="shared" si="69"/>
        <v>.</v>
      </c>
      <c r="AE164" s="1007" t="str">
        <f t="shared" si="70"/>
        <v>.</v>
      </c>
      <c r="AF164" s="1007" t="str">
        <f t="shared" si="71"/>
        <v>.</v>
      </c>
      <c r="AG164" s="990" t="str">
        <f t="shared" si="72"/>
        <v>.</v>
      </c>
      <c r="AH164" s="116"/>
      <c r="AI164" s="1003" t="str">
        <f>IF(S164=".",".",SUM($S164:S164))</f>
        <v>.</v>
      </c>
      <c r="AJ164" s="1004" t="str">
        <f>IF(T164=".",".",SUM($S164:T164))</f>
        <v>.</v>
      </c>
      <c r="AK164" s="1004" t="str">
        <f>IF(U164=".",".",SUM($S164:U164))</f>
        <v>.</v>
      </c>
      <c r="AL164" s="1004" t="str">
        <f>IF(V164=".",".",SUM($S164:V164))</f>
        <v>.</v>
      </c>
      <c r="AM164" s="1004" t="str">
        <f>IF(W164=".",".",SUM($S164:W164))</f>
        <v>.</v>
      </c>
      <c r="AN164" s="1004" t="str">
        <f>IF(X164=".",".",SUM($S164:X164))</f>
        <v>.</v>
      </c>
      <c r="AO164" s="1005" t="str">
        <f>IF(Y164=".",".",SUM($S164:Y164))</f>
        <v>.</v>
      </c>
      <c r="AP164" s="116"/>
      <c r="AQ164" s="1006" t="str">
        <f t="shared" si="80"/>
        <v>.</v>
      </c>
      <c r="AR164" s="1007" t="str">
        <f t="shared" si="73"/>
        <v>.</v>
      </c>
      <c r="AS164" s="1007" t="str">
        <f t="shared" si="74"/>
        <v>.</v>
      </c>
      <c r="AT164" s="1007" t="str">
        <f t="shared" si="75"/>
        <v>.</v>
      </c>
      <c r="AU164" s="1007" t="str">
        <f t="shared" si="76"/>
        <v>.</v>
      </c>
      <c r="AV164" s="1007" t="str">
        <f t="shared" si="77"/>
        <v>.</v>
      </c>
      <c r="AW164" s="990" t="str">
        <f t="shared" si="78"/>
        <v>.</v>
      </c>
      <c r="AX164" s="327"/>
      <c r="AY164" s="116"/>
      <c r="AZ164" s="101"/>
      <c r="BA164" s="101"/>
      <c r="BB164" s="101"/>
    </row>
    <row r="165" spans="1:54" s="189" customFormat="1" x14ac:dyDescent="0.2">
      <c r="A165" s="183"/>
      <c r="B165" s="325"/>
      <c r="C165" s="472" t="s">
        <v>261</v>
      </c>
      <c r="D165" s="473" t="str">
        <f>IF('WK2 - Notional General Income'!D505="","",'WK2 - Notional General Income'!D505)</f>
        <v/>
      </c>
      <c r="E165" s="837" t="str">
        <f>IF('WK2 - Notional General Income'!M505=".",".",'WK2 - Notional General Income'!M505/'WK2 - Notional General Income'!E505)</f>
        <v>.</v>
      </c>
      <c r="F165" s="837" t="str">
        <f>IF('WK3 - Notional GI Yr1 YIELD'!M505=".",".",'WK3 - Notional GI Yr1 YIELD'!M505/'WK3 - Notional GI Yr1 YIELD'!E505)</f>
        <v>.</v>
      </c>
      <c r="G165" s="874"/>
      <c r="H165" s="874"/>
      <c r="I165" s="874"/>
      <c r="J165" s="874"/>
      <c r="K165" s="874"/>
      <c r="L165" s="874"/>
      <c r="M165" s="333"/>
      <c r="N165" s="116"/>
      <c r="O165" s="1019">
        <f>'WK2 - Notional General Income'!$E505</f>
        <v>0</v>
      </c>
      <c r="P165" s="1020">
        <f>'WK3 - Notional GI Yr1 YIELD'!$E505</f>
        <v>0</v>
      </c>
      <c r="Q165" s="101"/>
      <c r="R165" s="325"/>
      <c r="S165" s="1003" t="str">
        <f t="shared" si="83"/>
        <v>.</v>
      </c>
      <c r="T165" s="1004" t="str">
        <f t="shared" si="84"/>
        <v>.</v>
      </c>
      <c r="U165" s="1004" t="str">
        <f t="shared" si="81"/>
        <v>.</v>
      </c>
      <c r="V165" s="1004" t="str">
        <f t="shared" si="81"/>
        <v>.</v>
      </c>
      <c r="W165" s="1004" t="str">
        <f t="shared" si="81"/>
        <v>.</v>
      </c>
      <c r="X165" s="1004" t="str">
        <f t="shared" si="81"/>
        <v>.</v>
      </c>
      <c r="Y165" s="1005" t="str">
        <f t="shared" si="81"/>
        <v>.</v>
      </c>
      <c r="Z165" s="116"/>
      <c r="AA165" s="1006" t="str">
        <f t="shared" si="79"/>
        <v>.</v>
      </c>
      <c r="AB165" s="1007" t="str">
        <f t="shared" si="67"/>
        <v>.</v>
      </c>
      <c r="AC165" s="1007" t="str">
        <f t="shared" si="68"/>
        <v>.</v>
      </c>
      <c r="AD165" s="1007" t="str">
        <f t="shared" si="69"/>
        <v>.</v>
      </c>
      <c r="AE165" s="1007" t="str">
        <f t="shared" si="70"/>
        <v>.</v>
      </c>
      <c r="AF165" s="1007" t="str">
        <f t="shared" si="71"/>
        <v>.</v>
      </c>
      <c r="AG165" s="990" t="str">
        <f t="shared" si="72"/>
        <v>.</v>
      </c>
      <c r="AH165" s="116"/>
      <c r="AI165" s="1003" t="str">
        <f>IF(S165=".",".",SUM($S165:S165))</f>
        <v>.</v>
      </c>
      <c r="AJ165" s="1004" t="str">
        <f>IF(T165=".",".",SUM($S165:T165))</f>
        <v>.</v>
      </c>
      <c r="AK165" s="1004" t="str">
        <f>IF(U165=".",".",SUM($S165:U165))</f>
        <v>.</v>
      </c>
      <c r="AL165" s="1004" t="str">
        <f>IF(V165=".",".",SUM($S165:V165))</f>
        <v>.</v>
      </c>
      <c r="AM165" s="1004" t="str">
        <f>IF(W165=".",".",SUM($S165:W165))</f>
        <v>.</v>
      </c>
      <c r="AN165" s="1004" t="str">
        <f>IF(X165=".",".",SUM($S165:X165))</f>
        <v>.</v>
      </c>
      <c r="AO165" s="1005" t="str">
        <f>IF(Y165=".",".",SUM($S165:Y165))</f>
        <v>.</v>
      </c>
      <c r="AP165" s="116"/>
      <c r="AQ165" s="1006" t="str">
        <f t="shared" si="80"/>
        <v>.</v>
      </c>
      <c r="AR165" s="1007" t="str">
        <f t="shared" si="73"/>
        <v>.</v>
      </c>
      <c r="AS165" s="1007" t="str">
        <f t="shared" si="74"/>
        <v>.</v>
      </c>
      <c r="AT165" s="1007" t="str">
        <f t="shared" si="75"/>
        <v>.</v>
      </c>
      <c r="AU165" s="1007" t="str">
        <f t="shared" si="76"/>
        <v>.</v>
      </c>
      <c r="AV165" s="1007" t="str">
        <f t="shared" si="77"/>
        <v>.</v>
      </c>
      <c r="AW165" s="990" t="str">
        <f t="shared" si="78"/>
        <v>.</v>
      </c>
      <c r="AX165" s="327"/>
      <c r="AY165" s="116"/>
      <c r="AZ165" s="101"/>
      <c r="BA165" s="101"/>
      <c r="BB165" s="101"/>
    </row>
    <row r="166" spans="1:54" s="189" customFormat="1" x14ac:dyDescent="0.2">
      <c r="A166" s="183"/>
      <c r="B166" s="325"/>
      <c r="C166" s="472" t="s">
        <v>261</v>
      </c>
      <c r="D166" s="473" t="str">
        <f>IF('WK2 - Notional General Income'!D506="","",'WK2 - Notional General Income'!D506)</f>
        <v/>
      </c>
      <c r="E166" s="837" t="str">
        <f>IF('WK2 - Notional General Income'!M506=".",".",'WK2 - Notional General Income'!M506/'WK2 - Notional General Income'!E506)</f>
        <v>.</v>
      </c>
      <c r="F166" s="837" t="str">
        <f>IF('WK3 - Notional GI Yr1 YIELD'!M506=".",".",'WK3 - Notional GI Yr1 YIELD'!M506/'WK3 - Notional GI Yr1 YIELD'!E506)</f>
        <v>.</v>
      </c>
      <c r="G166" s="874"/>
      <c r="H166" s="874"/>
      <c r="I166" s="874"/>
      <c r="J166" s="874"/>
      <c r="K166" s="874"/>
      <c r="L166" s="874"/>
      <c r="M166" s="333"/>
      <c r="N166" s="116"/>
      <c r="O166" s="1019">
        <f>'WK2 - Notional General Income'!$E506</f>
        <v>0</v>
      </c>
      <c r="P166" s="1020">
        <f>'WK3 - Notional GI Yr1 YIELD'!$E506</f>
        <v>0</v>
      </c>
      <c r="Q166" s="101"/>
      <c r="R166" s="325"/>
      <c r="S166" s="1003" t="str">
        <f t="shared" si="83"/>
        <v>.</v>
      </c>
      <c r="T166" s="1004" t="str">
        <f t="shared" si="84"/>
        <v>.</v>
      </c>
      <c r="U166" s="1004" t="str">
        <f t="shared" si="81"/>
        <v>.</v>
      </c>
      <c r="V166" s="1004" t="str">
        <f t="shared" si="81"/>
        <v>.</v>
      </c>
      <c r="W166" s="1004" t="str">
        <f t="shared" si="81"/>
        <v>.</v>
      </c>
      <c r="X166" s="1004" t="str">
        <f t="shared" si="81"/>
        <v>.</v>
      </c>
      <c r="Y166" s="1005" t="str">
        <f t="shared" si="81"/>
        <v>.</v>
      </c>
      <c r="Z166" s="116"/>
      <c r="AA166" s="1006" t="str">
        <f t="shared" si="79"/>
        <v>.</v>
      </c>
      <c r="AB166" s="1007" t="str">
        <f t="shared" si="67"/>
        <v>.</v>
      </c>
      <c r="AC166" s="1007" t="str">
        <f t="shared" si="68"/>
        <v>.</v>
      </c>
      <c r="AD166" s="1007" t="str">
        <f t="shared" si="69"/>
        <v>.</v>
      </c>
      <c r="AE166" s="1007" t="str">
        <f t="shared" si="70"/>
        <v>.</v>
      </c>
      <c r="AF166" s="1007" t="str">
        <f t="shared" si="71"/>
        <v>.</v>
      </c>
      <c r="AG166" s="990" t="str">
        <f t="shared" si="72"/>
        <v>.</v>
      </c>
      <c r="AH166" s="116"/>
      <c r="AI166" s="1003" t="str">
        <f>IF(S166=".",".",SUM($S166:S166))</f>
        <v>.</v>
      </c>
      <c r="AJ166" s="1004" t="str">
        <f>IF(T166=".",".",SUM($S166:T166))</f>
        <v>.</v>
      </c>
      <c r="AK166" s="1004" t="str">
        <f>IF(U166=".",".",SUM($S166:U166))</f>
        <v>.</v>
      </c>
      <c r="AL166" s="1004" t="str">
        <f>IF(V166=".",".",SUM($S166:V166))</f>
        <v>.</v>
      </c>
      <c r="AM166" s="1004" t="str">
        <f>IF(W166=".",".",SUM($S166:W166))</f>
        <v>.</v>
      </c>
      <c r="AN166" s="1004" t="str">
        <f>IF(X166=".",".",SUM($S166:X166))</f>
        <v>.</v>
      </c>
      <c r="AO166" s="1005" t="str">
        <f>IF(Y166=".",".",SUM($S166:Y166))</f>
        <v>.</v>
      </c>
      <c r="AP166" s="116"/>
      <c r="AQ166" s="1006" t="str">
        <f t="shared" si="80"/>
        <v>.</v>
      </c>
      <c r="AR166" s="1007" t="str">
        <f t="shared" si="73"/>
        <v>.</v>
      </c>
      <c r="AS166" s="1007" t="str">
        <f t="shared" si="74"/>
        <v>.</v>
      </c>
      <c r="AT166" s="1007" t="str">
        <f t="shared" si="75"/>
        <v>.</v>
      </c>
      <c r="AU166" s="1007" t="str">
        <f t="shared" si="76"/>
        <v>.</v>
      </c>
      <c r="AV166" s="1007" t="str">
        <f t="shared" si="77"/>
        <v>.</v>
      </c>
      <c r="AW166" s="990" t="str">
        <f t="shared" si="78"/>
        <v>.</v>
      </c>
      <c r="AX166" s="327"/>
      <c r="AY166" s="116"/>
      <c r="AZ166" s="101"/>
      <c r="BA166" s="101"/>
      <c r="BB166" s="101"/>
    </row>
    <row r="167" spans="1:54" s="189" customFormat="1" x14ac:dyDescent="0.2">
      <c r="A167" s="183"/>
      <c r="B167" s="325"/>
      <c r="C167" s="472" t="s">
        <v>261</v>
      </c>
      <c r="D167" s="473" t="str">
        <f>IF('WK2 - Notional General Income'!D507="","",'WK2 - Notional General Income'!D507)</f>
        <v/>
      </c>
      <c r="E167" s="837" t="str">
        <f>IF('WK2 - Notional General Income'!M507=".",".",'WK2 - Notional General Income'!M507/'WK2 - Notional General Income'!E507)</f>
        <v>.</v>
      </c>
      <c r="F167" s="837" t="str">
        <f>IF('WK3 - Notional GI Yr1 YIELD'!M507=".",".",'WK3 - Notional GI Yr1 YIELD'!M507/'WK3 - Notional GI Yr1 YIELD'!E507)</f>
        <v>.</v>
      </c>
      <c r="G167" s="874"/>
      <c r="H167" s="874"/>
      <c r="I167" s="874"/>
      <c r="J167" s="874"/>
      <c r="K167" s="874"/>
      <c r="L167" s="874"/>
      <c r="M167" s="333"/>
      <c r="N167" s="116"/>
      <c r="O167" s="1019">
        <f>'WK2 - Notional General Income'!$E507</f>
        <v>0</v>
      </c>
      <c r="P167" s="1020">
        <f>'WK3 - Notional GI Yr1 YIELD'!$E507</f>
        <v>0</v>
      </c>
      <c r="Q167" s="101"/>
      <c r="R167" s="325"/>
      <c r="S167" s="1003" t="str">
        <f t="shared" si="83"/>
        <v>.</v>
      </c>
      <c r="T167" s="1004" t="str">
        <f t="shared" si="84"/>
        <v>.</v>
      </c>
      <c r="U167" s="1004" t="str">
        <f t="shared" si="81"/>
        <v>.</v>
      </c>
      <c r="V167" s="1004" t="str">
        <f t="shared" si="81"/>
        <v>.</v>
      </c>
      <c r="W167" s="1004" t="str">
        <f t="shared" si="81"/>
        <v>.</v>
      </c>
      <c r="X167" s="1004" t="str">
        <f t="shared" si="81"/>
        <v>.</v>
      </c>
      <c r="Y167" s="1005" t="str">
        <f t="shared" si="81"/>
        <v>.</v>
      </c>
      <c r="Z167" s="116"/>
      <c r="AA167" s="1006" t="str">
        <f t="shared" si="79"/>
        <v>.</v>
      </c>
      <c r="AB167" s="1007" t="str">
        <f t="shared" si="67"/>
        <v>.</v>
      </c>
      <c r="AC167" s="1007" t="str">
        <f t="shared" si="68"/>
        <v>.</v>
      </c>
      <c r="AD167" s="1007" t="str">
        <f t="shared" si="69"/>
        <v>.</v>
      </c>
      <c r="AE167" s="1007" t="str">
        <f t="shared" si="70"/>
        <v>.</v>
      </c>
      <c r="AF167" s="1007" t="str">
        <f t="shared" si="71"/>
        <v>.</v>
      </c>
      <c r="AG167" s="990" t="str">
        <f t="shared" si="72"/>
        <v>.</v>
      </c>
      <c r="AH167" s="116"/>
      <c r="AI167" s="1003" t="str">
        <f>IF(S167=".",".",SUM($S167:S167))</f>
        <v>.</v>
      </c>
      <c r="AJ167" s="1004" t="str">
        <f>IF(T167=".",".",SUM($S167:T167))</f>
        <v>.</v>
      </c>
      <c r="AK167" s="1004" t="str">
        <f>IF(U167=".",".",SUM($S167:U167))</f>
        <v>.</v>
      </c>
      <c r="AL167" s="1004" t="str">
        <f>IF(V167=".",".",SUM($S167:V167))</f>
        <v>.</v>
      </c>
      <c r="AM167" s="1004" t="str">
        <f>IF(W167=".",".",SUM($S167:W167))</f>
        <v>.</v>
      </c>
      <c r="AN167" s="1004" t="str">
        <f>IF(X167=".",".",SUM($S167:X167))</f>
        <v>.</v>
      </c>
      <c r="AO167" s="1005" t="str">
        <f>IF(Y167=".",".",SUM($S167:Y167))</f>
        <v>.</v>
      </c>
      <c r="AP167" s="116"/>
      <c r="AQ167" s="1006" t="str">
        <f t="shared" si="80"/>
        <v>.</v>
      </c>
      <c r="AR167" s="1007" t="str">
        <f t="shared" si="73"/>
        <v>.</v>
      </c>
      <c r="AS167" s="1007" t="str">
        <f t="shared" si="74"/>
        <v>.</v>
      </c>
      <c r="AT167" s="1007" t="str">
        <f t="shared" si="75"/>
        <v>.</v>
      </c>
      <c r="AU167" s="1007" t="str">
        <f t="shared" si="76"/>
        <v>.</v>
      </c>
      <c r="AV167" s="1007" t="str">
        <f t="shared" si="77"/>
        <v>.</v>
      </c>
      <c r="AW167" s="990" t="str">
        <f t="shared" si="78"/>
        <v>.</v>
      </c>
      <c r="AX167" s="327"/>
      <c r="AY167" s="116"/>
      <c r="AZ167" s="101"/>
      <c r="BA167" s="101"/>
      <c r="BB167" s="101"/>
    </row>
    <row r="168" spans="1:54" s="189" customFormat="1" x14ac:dyDescent="0.2">
      <c r="A168" s="183"/>
      <c r="B168" s="325"/>
      <c r="C168" s="194" t="s">
        <v>261</v>
      </c>
      <c r="D168" s="198" t="str">
        <f>IF('WK2 - Notional General Income'!D508="","",'WK2 - Notional General Income'!D508)</f>
        <v/>
      </c>
      <c r="E168" s="838" t="str">
        <f>IF('WK2 - Notional General Income'!M508=".",".",'WK2 - Notional General Income'!M508/'WK2 - Notional General Income'!E508)</f>
        <v>.</v>
      </c>
      <c r="F168" s="838" t="str">
        <f>IF('WK3 - Notional GI Yr1 YIELD'!M508=".",".",'WK3 - Notional GI Yr1 YIELD'!M508/'WK3 - Notional GI Yr1 YIELD'!E508)</f>
        <v>.</v>
      </c>
      <c r="G168" s="876"/>
      <c r="H168" s="876"/>
      <c r="I168" s="876"/>
      <c r="J168" s="876"/>
      <c r="K168" s="876"/>
      <c r="L168" s="876"/>
      <c r="M168" s="333"/>
      <c r="N168" s="116"/>
      <c r="O168" s="1019">
        <f>'WK2 - Notional General Income'!$E508</f>
        <v>0</v>
      </c>
      <c r="P168" s="1020">
        <f>'WK3 - Notional GI Yr1 YIELD'!$E508</f>
        <v>0</v>
      </c>
      <c r="Q168" s="101"/>
      <c r="R168" s="325"/>
      <c r="S168" s="1003" t="str">
        <f t="shared" si="83"/>
        <v>.</v>
      </c>
      <c r="T168" s="1004" t="str">
        <f t="shared" si="84"/>
        <v>.</v>
      </c>
      <c r="U168" s="1004" t="str">
        <f t="shared" si="81"/>
        <v>.</v>
      </c>
      <c r="V168" s="1004" t="str">
        <f t="shared" si="81"/>
        <v>.</v>
      </c>
      <c r="W168" s="1004" t="str">
        <f t="shared" si="81"/>
        <v>.</v>
      </c>
      <c r="X168" s="1004" t="str">
        <f t="shared" si="81"/>
        <v>.</v>
      </c>
      <c r="Y168" s="1005" t="str">
        <f t="shared" si="81"/>
        <v>.</v>
      </c>
      <c r="Z168" s="116"/>
      <c r="AA168" s="1006" t="str">
        <f t="shared" si="79"/>
        <v>.</v>
      </c>
      <c r="AB168" s="1007" t="str">
        <f t="shared" si="67"/>
        <v>.</v>
      </c>
      <c r="AC168" s="1007" t="str">
        <f t="shared" si="68"/>
        <v>.</v>
      </c>
      <c r="AD168" s="1007" t="str">
        <f t="shared" si="69"/>
        <v>.</v>
      </c>
      <c r="AE168" s="1007" t="str">
        <f t="shared" si="70"/>
        <v>.</v>
      </c>
      <c r="AF168" s="1007" t="str">
        <f t="shared" si="71"/>
        <v>.</v>
      </c>
      <c r="AG168" s="990" t="str">
        <f t="shared" si="72"/>
        <v>.</v>
      </c>
      <c r="AH168" s="116"/>
      <c r="AI168" s="1003" t="str">
        <f>IF(S168=".",".",SUM($S168:S168))</f>
        <v>.</v>
      </c>
      <c r="AJ168" s="1004" t="str">
        <f>IF(T168=".",".",SUM($S168:T168))</f>
        <v>.</v>
      </c>
      <c r="AK168" s="1004" t="str">
        <f>IF(U168=".",".",SUM($S168:U168))</f>
        <v>.</v>
      </c>
      <c r="AL168" s="1004" t="str">
        <f>IF(V168=".",".",SUM($S168:V168))</f>
        <v>.</v>
      </c>
      <c r="AM168" s="1004" t="str">
        <f>IF(W168=".",".",SUM($S168:W168))</f>
        <v>.</v>
      </c>
      <c r="AN168" s="1004" t="str">
        <f>IF(X168=".",".",SUM($S168:X168))</f>
        <v>.</v>
      </c>
      <c r="AO168" s="1005" t="str">
        <f>IF(Y168=".",".",SUM($S168:Y168))</f>
        <v>.</v>
      </c>
      <c r="AP168" s="116"/>
      <c r="AQ168" s="1006" t="str">
        <f t="shared" si="80"/>
        <v>.</v>
      </c>
      <c r="AR168" s="1007" t="str">
        <f t="shared" si="73"/>
        <v>.</v>
      </c>
      <c r="AS168" s="1007" t="str">
        <f t="shared" si="74"/>
        <v>.</v>
      </c>
      <c r="AT168" s="1007" t="str">
        <f t="shared" si="75"/>
        <v>.</v>
      </c>
      <c r="AU168" s="1007" t="str">
        <f t="shared" si="76"/>
        <v>.</v>
      </c>
      <c r="AV168" s="1007" t="str">
        <f t="shared" si="77"/>
        <v>.</v>
      </c>
      <c r="AW168" s="990" t="str">
        <f t="shared" si="78"/>
        <v>.</v>
      </c>
      <c r="AX168" s="327"/>
      <c r="AY168" s="116"/>
      <c r="AZ168" s="101"/>
      <c r="BA168" s="101"/>
      <c r="BB168" s="101"/>
    </row>
    <row r="169" spans="1:54" s="190" customFormat="1" x14ac:dyDescent="0.2">
      <c r="A169" s="183"/>
      <c r="B169" s="325"/>
      <c r="C169" s="211"/>
      <c r="D169" s="211" t="s">
        <v>256</v>
      </c>
      <c r="E169" s="389" t="str">
        <f>IF($O169=0,".",SUMPRODUCT(E151:E168,$O151:$O168)/$O169)</f>
        <v>.</v>
      </c>
      <c r="F169" s="197" t="str">
        <f t="shared" ref="F169" si="85">IF($P169=0,".",SUMPRODUCT(F151:F168,$P151:$P168)/$P169)</f>
        <v>.</v>
      </c>
      <c r="G169" s="390" t="str">
        <f t="shared" ref="G169:L169" si="86">IF($P169=0,".",SUMPRODUCT(G151:G168,$P151:$P168)/$P169)</f>
        <v>.</v>
      </c>
      <c r="H169" s="390" t="str">
        <f t="shared" si="86"/>
        <v>.</v>
      </c>
      <c r="I169" s="390" t="str">
        <f t="shared" si="86"/>
        <v>.</v>
      </c>
      <c r="J169" s="390" t="str">
        <f t="shared" si="86"/>
        <v>.</v>
      </c>
      <c r="K169" s="390" t="str">
        <f t="shared" si="86"/>
        <v>.</v>
      </c>
      <c r="L169" s="390" t="str">
        <f t="shared" si="86"/>
        <v>.</v>
      </c>
      <c r="M169" s="333"/>
      <c r="N169" s="144"/>
      <c r="O169" s="1021">
        <f>SUM(O151:O158)</f>
        <v>0</v>
      </c>
      <c r="P169" s="1022">
        <f>SUM(P151:P158)</f>
        <v>0</v>
      </c>
      <c r="Q169" s="102"/>
      <c r="R169" s="334"/>
      <c r="S169" s="1012" t="str">
        <f t="shared" si="83"/>
        <v>.</v>
      </c>
      <c r="T169" s="1013" t="str">
        <f t="shared" si="84"/>
        <v>.</v>
      </c>
      <c r="U169" s="1013" t="str">
        <f t="shared" si="66"/>
        <v>.</v>
      </c>
      <c r="V169" s="1013" t="str">
        <f t="shared" si="66"/>
        <v>.</v>
      </c>
      <c r="W169" s="1013" t="str">
        <f t="shared" si="66"/>
        <v>.</v>
      </c>
      <c r="X169" s="1013" t="str">
        <f t="shared" si="66"/>
        <v>.</v>
      </c>
      <c r="Y169" s="1014" t="str">
        <f t="shared" si="66"/>
        <v>.</v>
      </c>
      <c r="Z169" s="144"/>
      <c r="AA169" s="1516" t="str">
        <f t="shared" si="79"/>
        <v>.</v>
      </c>
      <c r="AB169" s="1517" t="str">
        <f t="shared" si="67"/>
        <v>.</v>
      </c>
      <c r="AC169" s="1517" t="str">
        <f t="shared" si="68"/>
        <v>.</v>
      </c>
      <c r="AD169" s="1517" t="str">
        <f t="shared" si="69"/>
        <v>.</v>
      </c>
      <c r="AE169" s="1517" t="str">
        <f t="shared" si="70"/>
        <v>.</v>
      </c>
      <c r="AF169" s="1517" t="str">
        <f t="shared" si="71"/>
        <v>.</v>
      </c>
      <c r="AG169" s="1518" t="str">
        <f t="shared" si="72"/>
        <v>.</v>
      </c>
      <c r="AH169" s="144"/>
      <c r="AI169" s="1012" t="str">
        <f>IF(S169=".",".",SUM($S169:S169))</f>
        <v>.</v>
      </c>
      <c r="AJ169" s="1013" t="str">
        <f>IF(T169=".",".",SUM($S169:T169))</f>
        <v>.</v>
      </c>
      <c r="AK169" s="1013" t="str">
        <f>IF(U169=".",".",SUM($S169:U169))</f>
        <v>.</v>
      </c>
      <c r="AL169" s="1013" t="str">
        <f>IF(V169=".",".",SUM($S169:V169))</f>
        <v>.</v>
      </c>
      <c r="AM169" s="1013" t="str">
        <f>IF(W169=".",".",SUM($S169:W169))</f>
        <v>.</v>
      </c>
      <c r="AN169" s="1013" t="str">
        <f>IF(X169=".",".",SUM($S169:X169))</f>
        <v>.</v>
      </c>
      <c r="AO169" s="1014" t="str">
        <f>IF(Y169=".",".",SUM($S169:Y169))</f>
        <v>.</v>
      </c>
      <c r="AP169" s="116"/>
      <c r="AQ169" s="1516" t="str">
        <f t="shared" si="80"/>
        <v>.</v>
      </c>
      <c r="AR169" s="1517" t="str">
        <f t="shared" si="73"/>
        <v>.</v>
      </c>
      <c r="AS169" s="1517" t="str">
        <f t="shared" si="74"/>
        <v>.</v>
      </c>
      <c r="AT169" s="1517" t="str">
        <f t="shared" si="75"/>
        <v>.</v>
      </c>
      <c r="AU169" s="1517" t="str">
        <f t="shared" si="76"/>
        <v>.</v>
      </c>
      <c r="AV169" s="1517" t="str">
        <f t="shared" si="77"/>
        <v>.</v>
      </c>
      <c r="AW169" s="1518" t="str">
        <f t="shared" si="78"/>
        <v>.</v>
      </c>
      <c r="AX169" s="346"/>
      <c r="AY169" s="144"/>
      <c r="AZ169" s="102"/>
      <c r="BA169" s="102"/>
      <c r="BB169" s="102"/>
    </row>
    <row r="170" spans="1:54" s="189" customFormat="1" x14ac:dyDescent="0.2">
      <c r="A170" s="183"/>
      <c r="B170" s="325"/>
      <c r="C170" s="116"/>
      <c r="D170" s="116"/>
      <c r="E170" s="223"/>
      <c r="F170" s="223"/>
      <c r="G170" s="116"/>
      <c r="H170" s="116"/>
      <c r="I170" s="116"/>
      <c r="J170" s="116"/>
      <c r="K170" s="116"/>
      <c r="L170" s="116"/>
      <c r="M170" s="333"/>
      <c r="N170" s="116"/>
      <c r="O170" s="116"/>
      <c r="P170" s="116"/>
      <c r="Q170" s="101"/>
      <c r="R170" s="325"/>
      <c r="S170" s="386"/>
      <c r="T170" s="386"/>
      <c r="U170" s="386"/>
      <c r="V170" s="386"/>
      <c r="W170" s="386"/>
      <c r="X170" s="386"/>
      <c r="Y170" s="38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327"/>
      <c r="AY170" s="116"/>
      <c r="AZ170" s="101"/>
      <c r="BA170" s="101"/>
      <c r="BB170" s="101"/>
    </row>
    <row r="171" spans="1:54" s="189" customFormat="1" x14ac:dyDescent="0.2">
      <c r="A171" s="183"/>
      <c r="B171" s="325"/>
      <c r="C171" s="144"/>
      <c r="D171" s="116"/>
      <c r="E171" s="223"/>
      <c r="F171" s="223"/>
      <c r="G171" s="116"/>
      <c r="H171" s="116"/>
      <c r="I171" s="116"/>
      <c r="J171" s="116"/>
      <c r="K171" s="116"/>
      <c r="L171" s="116"/>
      <c r="M171" s="333"/>
      <c r="N171" s="116"/>
      <c r="O171" s="116"/>
      <c r="P171" s="116"/>
      <c r="Q171" s="101"/>
      <c r="R171" s="325"/>
      <c r="S171" s="386"/>
      <c r="T171" s="386"/>
      <c r="U171" s="386"/>
      <c r="V171" s="386"/>
      <c r="W171" s="386"/>
      <c r="X171" s="386"/>
      <c r="Y171" s="38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327"/>
      <c r="AY171" s="116"/>
      <c r="AZ171" s="101"/>
      <c r="BA171" s="101"/>
      <c r="BB171" s="101"/>
    </row>
    <row r="172" spans="1:54" s="189" customFormat="1" ht="9" customHeight="1" x14ac:dyDescent="0.2">
      <c r="A172" s="183"/>
      <c r="B172" s="325"/>
      <c r="C172" s="144"/>
      <c r="D172" s="116"/>
      <c r="E172" s="223"/>
      <c r="F172" s="223"/>
      <c r="G172" s="116"/>
      <c r="H172" s="116"/>
      <c r="I172" s="116"/>
      <c r="J172" s="116"/>
      <c r="K172" s="116"/>
      <c r="L172" s="116"/>
      <c r="M172" s="333"/>
      <c r="N172" s="116"/>
      <c r="O172" s="116"/>
      <c r="P172" s="116"/>
      <c r="Q172" s="101"/>
      <c r="R172" s="325"/>
      <c r="S172" s="386"/>
      <c r="T172" s="386"/>
      <c r="U172" s="386"/>
      <c r="V172" s="386"/>
      <c r="W172" s="386"/>
      <c r="X172" s="386"/>
      <c r="Y172" s="38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327"/>
      <c r="AY172" s="116"/>
      <c r="AZ172" s="101"/>
      <c r="BA172" s="101"/>
      <c r="BB172" s="101"/>
    </row>
    <row r="173" spans="1:54" s="189" customFormat="1" ht="15" x14ac:dyDescent="0.25">
      <c r="A173" s="183"/>
      <c r="B173" s="325"/>
      <c r="C173" s="267" t="s">
        <v>351</v>
      </c>
      <c r="D173" s="268"/>
      <c r="E173" s="833"/>
      <c r="F173" s="834"/>
      <c r="G173" s="270"/>
      <c r="H173" s="270"/>
      <c r="I173" s="270"/>
      <c r="J173" s="381" t="str">
        <f>$H$21</f>
        <v>$ nominal per year</v>
      </c>
      <c r="K173" s="381"/>
      <c r="L173" s="271" t="str">
        <f>$F$3</f>
        <v>.</v>
      </c>
      <c r="M173" s="333"/>
      <c r="N173" s="116"/>
      <c r="O173" s="996" t="str">
        <f>O73</f>
        <v>Number of Assessments</v>
      </c>
      <c r="P173" s="388"/>
      <c r="Q173" s="101"/>
      <c r="R173" s="325"/>
      <c r="S173" s="1011" t="str">
        <f>S$21</f>
        <v>Annual increases (nominal $ per year)</v>
      </c>
      <c r="T173" s="116"/>
      <c r="U173" s="116"/>
      <c r="V173" s="116"/>
      <c r="W173" s="116"/>
      <c r="X173" s="116"/>
      <c r="Y173" s="116"/>
      <c r="Z173" s="116"/>
      <c r="AA173" s="1011" t="str">
        <f>AA$21</f>
        <v>Annual increases (%)</v>
      </c>
      <c r="AB173" s="116"/>
      <c r="AC173" s="116"/>
      <c r="AD173" s="116"/>
      <c r="AE173" s="116"/>
      <c r="AF173" s="116"/>
      <c r="AG173" s="116"/>
      <c r="AH173" s="116"/>
      <c r="AI173" s="1011" t="str">
        <f>AI$21</f>
        <v>Cumulative increases (nominal $ per year)</v>
      </c>
      <c r="AJ173" s="116"/>
      <c r="AK173" s="116"/>
      <c r="AL173" s="116"/>
      <c r="AM173" s="116"/>
      <c r="AN173" s="116"/>
      <c r="AO173" s="116"/>
      <c r="AP173" s="116"/>
      <c r="AQ173" s="1011" t="str">
        <f>AQ$21</f>
        <v>Cumulative increases (%)</v>
      </c>
      <c r="AR173" s="116"/>
      <c r="AS173" s="116"/>
      <c r="AT173" s="116"/>
      <c r="AU173" s="116"/>
      <c r="AV173" s="116"/>
      <c r="AW173" s="116"/>
      <c r="AX173" s="327"/>
      <c r="AY173" s="116"/>
      <c r="AZ173" s="101"/>
      <c r="BA173" s="101"/>
      <c r="BB173" s="101"/>
    </row>
    <row r="174" spans="1:54" s="189" customFormat="1" ht="39" customHeight="1" x14ac:dyDescent="0.2">
      <c r="A174" s="183"/>
      <c r="B174" s="325"/>
      <c r="C174" s="262" t="s">
        <v>169</v>
      </c>
      <c r="D174" s="263" t="s">
        <v>203</v>
      </c>
      <c r="E174" s="264" t="s">
        <v>338</v>
      </c>
      <c r="F174" s="264" t="s">
        <v>339</v>
      </c>
      <c r="G174" s="264" t="s">
        <v>340</v>
      </c>
      <c r="H174" s="264" t="s">
        <v>341</v>
      </c>
      <c r="I174" s="264" t="s">
        <v>342</v>
      </c>
      <c r="J174" s="264" t="s">
        <v>343</v>
      </c>
      <c r="K174" s="264" t="s">
        <v>344</v>
      </c>
      <c r="L174" s="264" t="s">
        <v>345</v>
      </c>
      <c r="M174" s="333"/>
      <c r="N174" s="116"/>
      <c r="O174" s="392"/>
      <c r="P174" s="124"/>
      <c r="Q174" s="101"/>
      <c r="R174" s="325"/>
      <c r="S174" s="265" t="s">
        <v>537</v>
      </c>
      <c r="T174" s="387"/>
      <c r="U174" s="387"/>
      <c r="V174" s="387"/>
      <c r="W174" s="387"/>
      <c r="X174" s="387"/>
      <c r="Y174" s="388"/>
      <c r="Z174" s="116"/>
      <c r="AA174" s="996" t="str">
        <f>$S174</f>
        <v xml:space="preserve">Average Rates - without proposed special variation </v>
      </c>
      <c r="AB174" s="387"/>
      <c r="AC174" s="387"/>
      <c r="AD174" s="387"/>
      <c r="AE174" s="387"/>
      <c r="AF174" s="387"/>
      <c r="AG174" s="388"/>
      <c r="AH174" s="116"/>
      <c r="AI174" s="996" t="str">
        <f>$S174</f>
        <v xml:space="preserve">Average Rates - without proposed special variation </v>
      </c>
      <c r="AJ174" s="387"/>
      <c r="AK174" s="387"/>
      <c r="AL174" s="387"/>
      <c r="AM174" s="387"/>
      <c r="AN174" s="387"/>
      <c r="AO174" s="388"/>
      <c r="AP174" s="116"/>
      <c r="AQ174" s="996" t="str">
        <f>$S174</f>
        <v xml:space="preserve">Average Rates - without proposed special variation </v>
      </c>
      <c r="AR174" s="387"/>
      <c r="AS174" s="387"/>
      <c r="AT174" s="387"/>
      <c r="AU174" s="387"/>
      <c r="AV174" s="387"/>
      <c r="AW174" s="388"/>
      <c r="AX174" s="327"/>
      <c r="AY174" s="116"/>
      <c r="AZ174" s="101"/>
      <c r="BA174" s="101"/>
      <c r="BB174" s="101"/>
    </row>
    <row r="175" spans="1:54" s="189" customFormat="1" x14ac:dyDescent="0.2">
      <c r="A175" s="183"/>
      <c r="B175" s="325"/>
      <c r="C175" s="194"/>
      <c r="D175" s="194"/>
      <c r="E175" s="835" t="str">
        <f t="shared" ref="E175:L175" si="87">E74</f>
        <v>2020-21</v>
      </c>
      <c r="F175" s="835" t="str">
        <f t="shared" si="87"/>
        <v>2021-22</v>
      </c>
      <c r="G175" s="208" t="str">
        <f t="shared" si="87"/>
        <v>2022-23</v>
      </c>
      <c r="H175" s="208" t="str">
        <f t="shared" si="87"/>
        <v>2023-24</v>
      </c>
      <c r="I175" s="208" t="str">
        <f t="shared" si="87"/>
        <v>2024-25</v>
      </c>
      <c r="J175" s="208" t="str">
        <f t="shared" si="87"/>
        <v>2025-26</v>
      </c>
      <c r="K175" s="208" t="str">
        <f t="shared" si="87"/>
        <v>2026-27</v>
      </c>
      <c r="L175" s="208" t="str">
        <f t="shared" si="87"/>
        <v>2027-28</v>
      </c>
      <c r="M175" s="333"/>
      <c r="N175" s="116"/>
      <c r="O175" s="1015" t="str">
        <f t="shared" ref="O175:P194" si="88">O74</f>
        <v>2020-21</v>
      </c>
      <c r="P175" s="1016" t="str">
        <f t="shared" si="88"/>
        <v>2021-22</v>
      </c>
      <c r="Q175" s="101"/>
      <c r="R175" s="325"/>
      <c r="S175" s="997" t="str">
        <f>S$23</f>
        <v>Year 1</v>
      </c>
      <c r="T175" s="998" t="str">
        <f t="shared" ref="T175:Y175" si="89">T$23</f>
        <v>Year 2</v>
      </c>
      <c r="U175" s="998" t="str">
        <f t="shared" si="89"/>
        <v>Year 3</v>
      </c>
      <c r="V175" s="998" t="str">
        <f t="shared" si="89"/>
        <v>Year 4</v>
      </c>
      <c r="W175" s="998" t="str">
        <f t="shared" si="89"/>
        <v>Year 5</v>
      </c>
      <c r="X175" s="998" t="str">
        <f t="shared" si="89"/>
        <v>Year 6</v>
      </c>
      <c r="Y175" s="999" t="str">
        <f t="shared" si="89"/>
        <v>Year 7</v>
      </c>
      <c r="Z175" s="112"/>
      <c r="AA175" s="997" t="str">
        <f t="shared" ref="AA175:AG175" si="90">AA$23</f>
        <v>Year 1</v>
      </c>
      <c r="AB175" s="998" t="str">
        <f t="shared" si="90"/>
        <v>Year 2</v>
      </c>
      <c r="AC175" s="998" t="str">
        <f t="shared" si="90"/>
        <v>Year 3</v>
      </c>
      <c r="AD175" s="998" t="str">
        <f t="shared" si="90"/>
        <v>Year 4</v>
      </c>
      <c r="AE175" s="998" t="str">
        <f t="shared" si="90"/>
        <v>Year 5</v>
      </c>
      <c r="AF175" s="998" t="str">
        <f t="shared" si="90"/>
        <v>Year 6</v>
      </c>
      <c r="AG175" s="999" t="str">
        <f t="shared" si="90"/>
        <v>Year 7</v>
      </c>
      <c r="AH175" s="112"/>
      <c r="AI175" s="997" t="str">
        <f>AI$23</f>
        <v>Year 1</v>
      </c>
      <c r="AJ175" s="998" t="str">
        <f t="shared" ref="AJ175:AO175" si="91">AJ$23</f>
        <v>Year 2</v>
      </c>
      <c r="AK175" s="998" t="str">
        <f t="shared" si="91"/>
        <v>Year 3</v>
      </c>
      <c r="AL175" s="998" t="str">
        <f t="shared" si="91"/>
        <v>Year 4</v>
      </c>
      <c r="AM175" s="998" t="str">
        <f t="shared" si="91"/>
        <v>Year 5</v>
      </c>
      <c r="AN175" s="998" t="str">
        <f t="shared" si="91"/>
        <v>Year 6</v>
      </c>
      <c r="AO175" s="999" t="str">
        <f t="shared" si="91"/>
        <v>Year 7</v>
      </c>
      <c r="AP175" s="112"/>
      <c r="AQ175" s="997" t="str">
        <f>AQ$23</f>
        <v>Year 1</v>
      </c>
      <c r="AR175" s="998" t="str">
        <f t="shared" ref="AR175:AW175" si="92">AR$23</f>
        <v>Year 2</v>
      </c>
      <c r="AS175" s="998" t="str">
        <f t="shared" si="92"/>
        <v>Year 3</v>
      </c>
      <c r="AT175" s="998" t="str">
        <f t="shared" si="92"/>
        <v>Year 4</v>
      </c>
      <c r="AU175" s="998" t="str">
        <f t="shared" si="92"/>
        <v>Year 5</v>
      </c>
      <c r="AV175" s="998" t="str">
        <f t="shared" si="92"/>
        <v>Year 6</v>
      </c>
      <c r="AW175" s="999" t="str">
        <f t="shared" si="92"/>
        <v>Year 7</v>
      </c>
      <c r="AX175" s="327"/>
      <c r="AY175" s="116"/>
      <c r="AZ175" s="101"/>
      <c r="BA175" s="101"/>
      <c r="BB175" s="101"/>
    </row>
    <row r="176" spans="1:54" s="189" customFormat="1" x14ac:dyDescent="0.2">
      <c r="A176" s="183"/>
      <c r="B176" s="325"/>
      <c r="C176" s="471" t="str">
        <f t="shared" ref="C176:E193" si="93">C75</f>
        <v>Residential</v>
      </c>
      <c r="D176" s="471" t="str">
        <f t="shared" si="93"/>
        <v/>
      </c>
      <c r="E176" s="836" t="str">
        <f t="shared" si="93"/>
        <v>.</v>
      </c>
      <c r="F176" s="877"/>
      <c r="G176" s="1208"/>
      <c r="H176" s="1208"/>
      <c r="I176" s="1208"/>
      <c r="J176" s="1208"/>
      <c r="K176" s="873"/>
      <c r="L176" s="1206"/>
      <c r="M176" s="333"/>
      <c r="N176" s="116"/>
      <c r="O176" s="1019">
        <f t="shared" si="88"/>
        <v>0</v>
      </c>
      <c r="P176" s="1020">
        <f t="shared" si="88"/>
        <v>0</v>
      </c>
      <c r="Q176" s="101"/>
      <c r="R176" s="325"/>
      <c r="S176" s="1000" t="str">
        <f t="shared" ref="S176:Y195" si="94">IF(F176="",".",F176-E176)</f>
        <v>.</v>
      </c>
      <c r="T176" s="1001" t="str">
        <f t="shared" si="94"/>
        <v>.</v>
      </c>
      <c r="U176" s="1001" t="str">
        <f t="shared" si="94"/>
        <v>.</v>
      </c>
      <c r="V176" s="1001" t="str">
        <f t="shared" si="94"/>
        <v>.</v>
      </c>
      <c r="W176" s="1001" t="str">
        <f t="shared" si="94"/>
        <v>.</v>
      </c>
      <c r="X176" s="1001" t="str">
        <f t="shared" si="94"/>
        <v>.</v>
      </c>
      <c r="Y176" s="1002" t="str">
        <f t="shared" si="94"/>
        <v>.</v>
      </c>
      <c r="Z176" s="116"/>
      <c r="AA176" s="1513" t="str">
        <f t="shared" ref="AA176:AA239" si="95">IFERROR(F176/E176-1,".")</f>
        <v>.</v>
      </c>
      <c r="AB176" s="1514" t="str">
        <f t="shared" ref="AB176:AB239" si="96">IFERROR(G176/F176-1,".")</f>
        <v>.</v>
      </c>
      <c r="AC176" s="1514" t="str">
        <f t="shared" ref="AC176:AC239" si="97">IFERROR(H176/G176-1,".")</f>
        <v>.</v>
      </c>
      <c r="AD176" s="1514" t="str">
        <f t="shared" ref="AD176:AD239" si="98">IFERROR(I176/H176-1,".")</f>
        <v>.</v>
      </c>
      <c r="AE176" s="1514" t="str">
        <f t="shared" ref="AE176:AE239" si="99">IFERROR(J176/I176-1,".")</f>
        <v>.</v>
      </c>
      <c r="AF176" s="1514" t="str">
        <f t="shared" ref="AF176:AF239" si="100">IFERROR(K176/J176-1,".")</f>
        <v>.</v>
      </c>
      <c r="AG176" s="1515" t="str">
        <f t="shared" ref="AG176:AG239" si="101">IFERROR(L176/K176-1,".")</f>
        <v>.</v>
      </c>
      <c r="AH176" s="116"/>
      <c r="AI176" s="1000" t="str">
        <f>IF(S176=".",".",SUM($S176:S176))</f>
        <v>.</v>
      </c>
      <c r="AJ176" s="1001" t="str">
        <f>IF(T176=".",".",SUM($S176:T176))</f>
        <v>.</v>
      </c>
      <c r="AK176" s="1001" t="str">
        <f>IF(U176=".",".",SUM($S176:U176))</f>
        <v>.</v>
      </c>
      <c r="AL176" s="1001" t="str">
        <f>IF(V176=".",".",SUM($S176:V176))</f>
        <v>.</v>
      </c>
      <c r="AM176" s="1001" t="str">
        <f>IF(W176=".",".",SUM($S176:W176))</f>
        <v>.</v>
      </c>
      <c r="AN176" s="1001" t="str">
        <f>IF(X176=".",".",SUM($S176:X176))</f>
        <v>.</v>
      </c>
      <c r="AO176" s="1002" t="str">
        <f>IF(Y176=".",".",SUM($S176:Y176))</f>
        <v>.</v>
      </c>
      <c r="AP176" s="116"/>
      <c r="AQ176" s="1513" t="str">
        <f t="shared" ref="AQ176:AQ239" si="102">IFERROR(F176/$E176-1,".")</f>
        <v>.</v>
      </c>
      <c r="AR176" s="1514" t="str">
        <f t="shared" ref="AR176:AR239" si="103">IFERROR(G176/$E176-1,".")</f>
        <v>.</v>
      </c>
      <c r="AS176" s="1514" t="str">
        <f t="shared" ref="AS176:AS239" si="104">IFERROR(H176/$E176-1,".")</f>
        <v>.</v>
      </c>
      <c r="AT176" s="1514" t="str">
        <f t="shared" ref="AT176:AT239" si="105">IFERROR(I176/$E176-1,".")</f>
        <v>.</v>
      </c>
      <c r="AU176" s="1514" t="str">
        <f t="shared" ref="AU176:AU239" si="106">IFERROR(J176/$E176-1,".")</f>
        <v>.</v>
      </c>
      <c r="AV176" s="1514" t="str">
        <f t="shared" ref="AV176:AV239" si="107">IFERROR(K176/$E176-1,".")</f>
        <v>.</v>
      </c>
      <c r="AW176" s="1515" t="str">
        <f t="shared" ref="AW176:AW239" si="108">IFERROR(L176/$E176-1,".")</f>
        <v>.</v>
      </c>
      <c r="AX176" s="327"/>
      <c r="AY176" s="116"/>
      <c r="AZ176" s="101"/>
      <c r="BA176" s="101"/>
      <c r="BB176" s="101"/>
    </row>
    <row r="177" spans="1:54" s="189" customFormat="1" x14ac:dyDescent="0.2">
      <c r="A177" s="183"/>
      <c r="B177" s="325"/>
      <c r="C177" s="473" t="str">
        <f t="shared" si="93"/>
        <v>Residential</v>
      </c>
      <c r="D177" s="473" t="str">
        <f t="shared" si="93"/>
        <v/>
      </c>
      <c r="E177" s="837" t="str">
        <f t="shared" si="93"/>
        <v>.</v>
      </c>
      <c r="F177" s="878"/>
      <c r="G177" s="874"/>
      <c r="H177" s="874"/>
      <c r="I177" s="874"/>
      <c r="J177" s="874"/>
      <c r="K177" s="874"/>
      <c r="L177" s="878"/>
      <c r="M177" s="333"/>
      <c r="N177" s="116"/>
      <c r="O177" s="1019">
        <f t="shared" si="88"/>
        <v>0</v>
      </c>
      <c r="P177" s="1020">
        <f t="shared" si="88"/>
        <v>0</v>
      </c>
      <c r="Q177" s="101"/>
      <c r="R177" s="325"/>
      <c r="S177" s="1003" t="str">
        <f t="shared" si="94"/>
        <v>.</v>
      </c>
      <c r="T177" s="1004" t="str">
        <f t="shared" si="94"/>
        <v>.</v>
      </c>
      <c r="U177" s="1004" t="str">
        <f t="shared" si="94"/>
        <v>.</v>
      </c>
      <c r="V177" s="1004" t="str">
        <f t="shared" si="94"/>
        <v>.</v>
      </c>
      <c r="W177" s="1004" t="str">
        <f t="shared" si="94"/>
        <v>.</v>
      </c>
      <c r="X177" s="1004" t="str">
        <f t="shared" si="94"/>
        <v>.</v>
      </c>
      <c r="Y177" s="1005" t="str">
        <f t="shared" si="94"/>
        <v>.</v>
      </c>
      <c r="Z177" s="116"/>
      <c r="AA177" s="1006" t="str">
        <f t="shared" si="95"/>
        <v>.</v>
      </c>
      <c r="AB177" s="1007" t="str">
        <f t="shared" si="96"/>
        <v>.</v>
      </c>
      <c r="AC177" s="1007" t="str">
        <f t="shared" si="97"/>
        <v>.</v>
      </c>
      <c r="AD177" s="1007" t="str">
        <f t="shared" si="98"/>
        <v>.</v>
      </c>
      <c r="AE177" s="1007" t="str">
        <f t="shared" si="99"/>
        <v>.</v>
      </c>
      <c r="AF177" s="1007" t="str">
        <f t="shared" si="100"/>
        <v>.</v>
      </c>
      <c r="AG177" s="990" t="str">
        <f t="shared" si="101"/>
        <v>.</v>
      </c>
      <c r="AH177" s="116"/>
      <c r="AI177" s="1003" t="str">
        <f>IF(S177=".",".",SUM($S177:S177))</f>
        <v>.</v>
      </c>
      <c r="AJ177" s="1004" t="str">
        <f>IF(T177=".",".",SUM($S177:T177))</f>
        <v>.</v>
      </c>
      <c r="AK177" s="1004" t="str">
        <f>IF(U177=".",".",SUM($S177:U177))</f>
        <v>.</v>
      </c>
      <c r="AL177" s="1004" t="str">
        <f>IF(V177=".",".",SUM($S177:V177))</f>
        <v>.</v>
      </c>
      <c r="AM177" s="1004" t="str">
        <f>IF(W177=".",".",SUM($S177:W177))</f>
        <v>.</v>
      </c>
      <c r="AN177" s="1004" t="str">
        <f>IF(X177=".",".",SUM($S177:X177))</f>
        <v>.</v>
      </c>
      <c r="AO177" s="1005" t="str">
        <f>IF(Y177=".",".",SUM($S177:Y177))</f>
        <v>.</v>
      </c>
      <c r="AP177" s="116"/>
      <c r="AQ177" s="1006" t="str">
        <f t="shared" si="102"/>
        <v>.</v>
      </c>
      <c r="AR177" s="1007" t="str">
        <f t="shared" si="103"/>
        <v>.</v>
      </c>
      <c r="AS177" s="1007" t="str">
        <f t="shared" si="104"/>
        <v>.</v>
      </c>
      <c r="AT177" s="1007" t="str">
        <f t="shared" si="105"/>
        <v>.</v>
      </c>
      <c r="AU177" s="1007" t="str">
        <f t="shared" si="106"/>
        <v>.</v>
      </c>
      <c r="AV177" s="1007" t="str">
        <f t="shared" si="107"/>
        <v>.</v>
      </c>
      <c r="AW177" s="990" t="str">
        <f t="shared" si="108"/>
        <v>.</v>
      </c>
      <c r="AX177" s="327"/>
      <c r="AY177" s="116"/>
      <c r="AZ177" s="101"/>
      <c r="BA177" s="101"/>
      <c r="BB177" s="101"/>
    </row>
    <row r="178" spans="1:54" s="189" customFormat="1" x14ac:dyDescent="0.2">
      <c r="A178" s="183"/>
      <c r="B178" s="325"/>
      <c r="C178" s="473" t="str">
        <f t="shared" si="93"/>
        <v>Residential</v>
      </c>
      <c r="D178" s="473" t="str">
        <f t="shared" si="93"/>
        <v/>
      </c>
      <c r="E178" s="837" t="str">
        <f t="shared" si="93"/>
        <v>.</v>
      </c>
      <c r="F178" s="878"/>
      <c r="G178" s="874"/>
      <c r="H178" s="874"/>
      <c r="I178" s="874"/>
      <c r="J178" s="874"/>
      <c r="K178" s="874"/>
      <c r="L178" s="878"/>
      <c r="M178" s="333"/>
      <c r="N178" s="116"/>
      <c r="O178" s="1019">
        <f t="shared" si="88"/>
        <v>0</v>
      </c>
      <c r="P178" s="1020">
        <f t="shared" si="88"/>
        <v>0</v>
      </c>
      <c r="Q178" s="101"/>
      <c r="R178" s="325"/>
      <c r="S178" s="1003" t="str">
        <f t="shared" si="94"/>
        <v>.</v>
      </c>
      <c r="T178" s="1004" t="str">
        <f t="shared" si="94"/>
        <v>.</v>
      </c>
      <c r="U178" s="1004" t="str">
        <f t="shared" si="94"/>
        <v>.</v>
      </c>
      <c r="V178" s="1004" t="str">
        <f t="shared" si="94"/>
        <v>.</v>
      </c>
      <c r="W178" s="1004" t="str">
        <f t="shared" si="94"/>
        <v>.</v>
      </c>
      <c r="X178" s="1004" t="str">
        <f t="shared" si="94"/>
        <v>.</v>
      </c>
      <c r="Y178" s="1005" t="str">
        <f t="shared" si="94"/>
        <v>.</v>
      </c>
      <c r="Z178" s="116"/>
      <c r="AA178" s="1006" t="str">
        <f t="shared" si="95"/>
        <v>.</v>
      </c>
      <c r="AB178" s="1007" t="str">
        <f t="shared" si="96"/>
        <v>.</v>
      </c>
      <c r="AC178" s="1007" t="str">
        <f t="shared" si="97"/>
        <v>.</v>
      </c>
      <c r="AD178" s="1007" t="str">
        <f t="shared" si="98"/>
        <v>.</v>
      </c>
      <c r="AE178" s="1007" t="str">
        <f t="shared" si="99"/>
        <v>.</v>
      </c>
      <c r="AF178" s="1007" t="str">
        <f t="shared" si="100"/>
        <v>.</v>
      </c>
      <c r="AG178" s="990" t="str">
        <f t="shared" si="101"/>
        <v>.</v>
      </c>
      <c r="AH178" s="116"/>
      <c r="AI178" s="1003" t="str">
        <f>IF(S178=".",".",SUM($S178:S178))</f>
        <v>.</v>
      </c>
      <c r="AJ178" s="1004" t="str">
        <f>IF(T178=".",".",SUM($S178:T178))</f>
        <v>.</v>
      </c>
      <c r="AK178" s="1004" t="str">
        <f>IF(U178=".",".",SUM($S178:U178))</f>
        <v>.</v>
      </c>
      <c r="AL178" s="1004" t="str">
        <f>IF(V178=".",".",SUM($S178:V178))</f>
        <v>.</v>
      </c>
      <c r="AM178" s="1004" t="str">
        <f>IF(W178=".",".",SUM($S178:W178))</f>
        <v>.</v>
      </c>
      <c r="AN178" s="1004" t="str">
        <f>IF(X178=".",".",SUM($S178:X178))</f>
        <v>.</v>
      </c>
      <c r="AO178" s="1005" t="str">
        <f>IF(Y178=".",".",SUM($S178:Y178))</f>
        <v>.</v>
      </c>
      <c r="AP178" s="116"/>
      <c r="AQ178" s="1006" t="str">
        <f t="shared" si="102"/>
        <v>.</v>
      </c>
      <c r="AR178" s="1007" t="str">
        <f t="shared" si="103"/>
        <v>.</v>
      </c>
      <c r="AS178" s="1007" t="str">
        <f t="shared" si="104"/>
        <v>.</v>
      </c>
      <c r="AT178" s="1007" t="str">
        <f t="shared" si="105"/>
        <v>.</v>
      </c>
      <c r="AU178" s="1007" t="str">
        <f t="shared" si="106"/>
        <v>.</v>
      </c>
      <c r="AV178" s="1007" t="str">
        <f t="shared" si="107"/>
        <v>.</v>
      </c>
      <c r="AW178" s="990" t="str">
        <f t="shared" si="108"/>
        <v>.</v>
      </c>
      <c r="AX178" s="327"/>
      <c r="AY178" s="116"/>
      <c r="AZ178" s="101"/>
      <c r="BA178" s="101"/>
      <c r="BB178" s="101"/>
    </row>
    <row r="179" spans="1:54" s="189" customFormat="1" x14ac:dyDescent="0.2">
      <c r="A179" s="183"/>
      <c r="B179" s="325"/>
      <c r="C179" s="473" t="str">
        <f t="shared" si="93"/>
        <v>Residential</v>
      </c>
      <c r="D179" s="473" t="str">
        <f t="shared" si="93"/>
        <v/>
      </c>
      <c r="E179" s="837" t="str">
        <f t="shared" si="93"/>
        <v>.</v>
      </c>
      <c r="F179" s="878"/>
      <c r="G179" s="874"/>
      <c r="H179" s="874"/>
      <c r="I179" s="874"/>
      <c r="J179" s="874"/>
      <c r="K179" s="874"/>
      <c r="L179" s="878"/>
      <c r="M179" s="333"/>
      <c r="N179" s="116"/>
      <c r="O179" s="1019">
        <f t="shared" si="88"/>
        <v>0</v>
      </c>
      <c r="P179" s="1020">
        <f t="shared" si="88"/>
        <v>0</v>
      </c>
      <c r="Q179" s="101"/>
      <c r="R179" s="325"/>
      <c r="S179" s="1003" t="str">
        <f t="shared" si="94"/>
        <v>.</v>
      </c>
      <c r="T179" s="1004" t="str">
        <f t="shared" si="94"/>
        <v>.</v>
      </c>
      <c r="U179" s="1004" t="str">
        <f t="shared" si="94"/>
        <v>.</v>
      </c>
      <c r="V179" s="1004" t="str">
        <f t="shared" si="94"/>
        <v>.</v>
      </c>
      <c r="W179" s="1004" t="str">
        <f t="shared" si="94"/>
        <v>.</v>
      </c>
      <c r="X179" s="1004" t="str">
        <f t="shared" si="94"/>
        <v>.</v>
      </c>
      <c r="Y179" s="1005" t="str">
        <f t="shared" si="94"/>
        <v>.</v>
      </c>
      <c r="Z179" s="116"/>
      <c r="AA179" s="1006" t="str">
        <f t="shared" si="95"/>
        <v>.</v>
      </c>
      <c r="AB179" s="1007" t="str">
        <f t="shared" si="96"/>
        <v>.</v>
      </c>
      <c r="AC179" s="1007" t="str">
        <f t="shared" si="97"/>
        <v>.</v>
      </c>
      <c r="AD179" s="1007" t="str">
        <f t="shared" si="98"/>
        <v>.</v>
      </c>
      <c r="AE179" s="1007" t="str">
        <f t="shared" si="99"/>
        <v>.</v>
      </c>
      <c r="AF179" s="1007" t="str">
        <f t="shared" si="100"/>
        <v>.</v>
      </c>
      <c r="AG179" s="990" t="str">
        <f t="shared" si="101"/>
        <v>.</v>
      </c>
      <c r="AH179" s="116"/>
      <c r="AI179" s="1003" t="str">
        <f>IF(S179=".",".",SUM($S179:S179))</f>
        <v>.</v>
      </c>
      <c r="AJ179" s="1004" t="str">
        <f>IF(T179=".",".",SUM($S179:T179))</f>
        <v>.</v>
      </c>
      <c r="AK179" s="1004" t="str">
        <f>IF(U179=".",".",SUM($S179:U179))</f>
        <v>.</v>
      </c>
      <c r="AL179" s="1004" t="str">
        <f>IF(V179=".",".",SUM($S179:V179))</f>
        <v>.</v>
      </c>
      <c r="AM179" s="1004" t="str">
        <f>IF(W179=".",".",SUM($S179:W179))</f>
        <v>.</v>
      </c>
      <c r="AN179" s="1004" t="str">
        <f>IF(X179=".",".",SUM($S179:X179))</f>
        <v>.</v>
      </c>
      <c r="AO179" s="1005" t="str">
        <f>IF(Y179=".",".",SUM($S179:Y179))</f>
        <v>.</v>
      </c>
      <c r="AP179" s="116"/>
      <c r="AQ179" s="1006" t="str">
        <f t="shared" si="102"/>
        <v>.</v>
      </c>
      <c r="AR179" s="1007" t="str">
        <f t="shared" si="103"/>
        <v>.</v>
      </c>
      <c r="AS179" s="1007" t="str">
        <f t="shared" si="104"/>
        <v>.</v>
      </c>
      <c r="AT179" s="1007" t="str">
        <f t="shared" si="105"/>
        <v>.</v>
      </c>
      <c r="AU179" s="1007" t="str">
        <f t="shared" si="106"/>
        <v>.</v>
      </c>
      <c r="AV179" s="1007" t="str">
        <f t="shared" si="107"/>
        <v>.</v>
      </c>
      <c r="AW179" s="990" t="str">
        <f t="shared" si="108"/>
        <v>.</v>
      </c>
      <c r="AX179" s="327"/>
      <c r="AY179" s="116"/>
      <c r="AZ179" s="101"/>
      <c r="BA179" s="101"/>
      <c r="BB179" s="101"/>
    </row>
    <row r="180" spans="1:54" s="189" customFormat="1" x14ac:dyDescent="0.2">
      <c r="A180" s="183"/>
      <c r="B180" s="325"/>
      <c r="C180" s="473" t="str">
        <f t="shared" si="93"/>
        <v>Residential</v>
      </c>
      <c r="D180" s="473" t="str">
        <f t="shared" si="93"/>
        <v/>
      </c>
      <c r="E180" s="837" t="str">
        <f t="shared" si="93"/>
        <v>.</v>
      </c>
      <c r="F180" s="878"/>
      <c r="G180" s="874"/>
      <c r="H180" s="874"/>
      <c r="I180" s="874"/>
      <c r="J180" s="874"/>
      <c r="K180" s="874"/>
      <c r="L180" s="878"/>
      <c r="M180" s="333"/>
      <c r="N180" s="116"/>
      <c r="O180" s="1019">
        <f t="shared" si="88"/>
        <v>0</v>
      </c>
      <c r="P180" s="1020">
        <f t="shared" si="88"/>
        <v>0</v>
      </c>
      <c r="Q180" s="101"/>
      <c r="R180" s="325"/>
      <c r="S180" s="1003" t="str">
        <f t="shared" si="94"/>
        <v>.</v>
      </c>
      <c r="T180" s="1004" t="str">
        <f t="shared" si="94"/>
        <v>.</v>
      </c>
      <c r="U180" s="1004" t="str">
        <f t="shared" si="94"/>
        <v>.</v>
      </c>
      <c r="V180" s="1004" t="str">
        <f t="shared" si="94"/>
        <v>.</v>
      </c>
      <c r="W180" s="1004" t="str">
        <f t="shared" si="94"/>
        <v>.</v>
      </c>
      <c r="X180" s="1004" t="str">
        <f t="shared" si="94"/>
        <v>.</v>
      </c>
      <c r="Y180" s="1005" t="str">
        <f t="shared" si="94"/>
        <v>.</v>
      </c>
      <c r="Z180" s="116"/>
      <c r="AA180" s="1006" t="str">
        <f t="shared" si="95"/>
        <v>.</v>
      </c>
      <c r="AB180" s="1007" t="str">
        <f t="shared" si="96"/>
        <v>.</v>
      </c>
      <c r="AC180" s="1007" t="str">
        <f t="shared" si="97"/>
        <v>.</v>
      </c>
      <c r="AD180" s="1007" t="str">
        <f t="shared" si="98"/>
        <v>.</v>
      </c>
      <c r="AE180" s="1007" t="str">
        <f t="shared" si="99"/>
        <v>.</v>
      </c>
      <c r="AF180" s="1007" t="str">
        <f t="shared" si="100"/>
        <v>.</v>
      </c>
      <c r="AG180" s="990" t="str">
        <f t="shared" si="101"/>
        <v>.</v>
      </c>
      <c r="AH180" s="116"/>
      <c r="AI180" s="1003" t="str">
        <f>IF(S180=".",".",SUM($S180:S180))</f>
        <v>.</v>
      </c>
      <c r="AJ180" s="1004" t="str">
        <f>IF(T180=".",".",SUM($S180:T180))</f>
        <v>.</v>
      </c>
      <c r="AK180" s="1004" t="str">
        <f>IF(U180=".",".",SUM($S180:U180))</f>
        <v>.</v>
      </c>
      <c r="AL180" s="1004" t="str">
        <f>IF(V180=".",".",SUM($S180:V180))</f>
        <v>.</v>
      </c>
      <c r="AM180" s="1004" t="str">
        <f>IF(W180=".",".",SUM($S180:W180))</f>
        <v>.</v>
      </c>
      <c r="AN180" s="1004" t="str">
        <f>IF(X180=".",".",SUM($S180:X180))</f>
        <v>.</v>
      </c>
      <c r="AO180" s="1005" t="str">
        <f>IF(Y180=".",".",SUM($S180:Y180))</f>
        <v>.</v>
      </c>
      <c r="AP180" s="116"/>
      <c r="AQ180" s="1006" t="str">
        <f t="shared" si="102"/>
        <v>.</v>
      </c>
      <c r="AR180" s="1007" t="str">
        <f t="shared" si="103"/>
        <v>.</v>
      </c>
      <c r="AS180" s="1007" t="str">
        <f t="shared" si="104"/>
        <v>.</v>
      </c>
      <c r="AT180" s="1007" t="str">
        <f t="shared" si="105"/>
        <v>.</v>
      </c>
      <c r="AU180" s="1007" t="str">
        <f t="shared" si="106"/>
        <v>.</v>
      </c>
      <c r="AV180" s="1007" t="str">
        <f t="shared" si="107"/>
        <v>.</v>
      </c>
      <c r="AW180" s="990" t="str">
        <f t="shared" si="108"/>
        <v>.</v>
      </c>
      <c r="AX180" s="327"/>
      <c r="AY180" s="116"/>
      <c r="AZ180" s="101"/>
      <c r="BA180" s="101"/>
      <c r="BB180" s="101"/>
    </row>
    <row r="181" spans="1:54" s="189" customFormat="1" x14ac:dyDescent="0.2">
      <c r="A181" s="183"/>
      <c r="B181" s="325"/>
      <c r="C181" s="473" t="str">
        <f t="shared" si="93"/>
        <v>Residential</v>
      </c>
      <c r="D181" s="473" t="str">
        <f t="shared" si="93"/>
        <v/>
      </c>
      <c r="E181" s="837" t="str">
        <f t="shared" si="93"/>
        <v>.</v>
      </c>
      <c r="F181" s="878"/>
      <c r="G181" s="874"/>
      <c r="H181" s="874"/>
      <c r="I181" s="874"/>
      <c r="J181" s="874"/>
      <c r="K181" s="874"/>
      <c r="L181" s="878"/>
      <c r="M181" s="333"/>
      <c r="N181" s="116"/>
      <c r="O181" s="1019">
        <f t="shared" si="88"/>
        <v>0</v>
      </c>
      <c r="P181" s="1020">
        <f t="shared" si="88"/>
        <v>0</v>
      </c>
      <c r="Q181" s="101"/>
      <c r="R181" s="325"/>
      <c r="S181" s="1003" t="str">
        <f t="shared" si="94"/>
        <v>.</v>
      </c>
      <c r="T181" s="1004" t="str">
        <f t="shared" si="94"/>
        <v>.</v>
      </c>
      <c r="U181" s="1004" t="str">
        <f t="shared" si="94"/>
        <v>.</v>
      </c>
      <c r="V181" s="1004" t="str">
        <f t="shared" si="94"/>
        <v>.</v>
      </c>
      <c r="W181" s="1004" t="str">
        <f t="shared" si="94"/>
        <v>.</v>
      </c>
      <c r="X181" s="1004" t="str">
        <f t="shared" si="94"/>
        <v>.</v>
      </c>
      <c r="Y181" s="1005" t="str">
        <f t="shared" si="94"/>
        <v>.</v>
      </c>
      <c r="Z181" s="116"/>
      <c r="AA181" s="1006" t="str">
        <f t="shared" si="95"/>
        <v>.</v>
      </c>
      <c r="AB181" s="1007" t="str">
        <f t="shared" si="96"/>
        <v>.</v>
      </c>
      <c r="AC181" s="1007" t="str">
        <f t="shared" si="97"/>
        <v>.</v>
      </c>
      <c r="AD181" s="1007" t="str">
        <f t="shared" si="98"/>
        <v>.</v>
      </c>
      <c r="AE181" s="1007" t="str">
        <f t="shared" si="99"/>
        <v>.</v>
      </c>
      <c r="AF181" s="1007" t="str">
        <f t="shared" si="100"/>
        <v>.</v>
      </c>
      <c r="AG181" s="990" t="str">
        <f t="shared" si="101"/>
        <v>.</v>
      </c>
      <c r="AH181" s="116"/>
      <c r="AI181" s="1003" t="str">
        <f>IF(S181=".",".",SUM($S181:S181))</f>
        <v>.</v>
      </c>
      <c r="AJ181" s="1004" t="str">
        <f>IF(T181=".",".",SUM($S181:T181))</f>
        <v>.</v>
      </c>
      <c r="AK181" s="1004" t="str">
        <f>IF(U181=".",".",SUM($S181:U181))</f>
        <v>.</v>
      </c>
      <c r="AL181" s="1004" t="str">
        <f>IF(V181=".",".",SUM($S181:V181))</f>
        <v>.</v>
      </c>
      <c r="AM181" s="1004" t="str">
        <f>IF(W181=".",".",SUM($S181:W181))</f>
        <v>.</v>
      </c>
      <c r="AN181" s="1004" t="str">
        <f>IF(X181=".",".",SUM($S181:X181))</f>
        <v>.</v>
      </c>
      <c r="AO181" s="1005" t="str">
        <f>IF(Y181=".",".",SUM($S181:Y181))</f>
        <v>.</v>
      </c>
      <c r="AP181" s="116"/>
      <c r="AQ181" s="1006" t="str">
        <f t="shared" si="102"/>
        <v>.</v>
      </c>
      <c r="AR181" s="1007" t="str">
        <f t="shared" si="103"/>
        <v>.</v>
      </c>
      <c r="AS181" s="1007" t="str">
        <f t="shared" si="104"/>
        <v>.</v>
      </c>
      <c r="AT181" s="1007" t="str">
        <f t="shared" si="105"/>
        <v>.</v>
      </c>
      <c r="AU181" s="1007" t="str">
        <f t="shared" si="106"/>
        <v>.</v>
      </c>
      <c r="AV181" s="1007" t="str">
        <f t="shared" si="107"/>
        <v>.</v>
      </c>
      <c r="AW181" s="990" t="str">
        <f t="shared" si="108"/>
        <v>.</v>
      </c>
      <c r="AX181" s="327"/>
      <c r="AY181" s="116"/>
      <c r="AZ181" s="101"/>
      <c r="BA181" s="101"/>
      <c r="BB181" s="101"/>
    </row>
    <row r="182" spans="1:54" s="189" customFormat="1" x14ac:dyDescent="0.2">
      <c r="A182" s="183"/>
      <c r="B182" s="325"/>
      <c r="C182" s="473" t="str">
        <f t="shared" si="93"/>
        <v>Residential</v>
      </c>
      <c r="D182" s="473" t="str">
        <f t="shared" si="93"/>
        <v/>
      </c>
      <c r="E182" s="837" t="str">
        <f t="shared" si="93"/>
        <v>.</v>
      </c>
      <c r="F182" s="878"/>
      <c r="G182" s="874"/>
      <c r="H182" s="874"/>
      <c r="I182" s="874"/>
      <c r="J182" s="874"/>
      <c r="K182" s="874"/>
      <c r="L182" s="878"/>
      <c r="M182" s="333"/>
      <c r="N182" s="116"/>
      <c r="O182" s="1019">
        <f t="shared" si="88"/>
        <v>0</v>
      </c>
      <c r="P182" s="1020">
        <f t="shared" si="88"/>
        <v>0</v>
      </c>
      <c r="Q182" s="101"/>
      <c r="R182" s="325"/>
      <c r="S182" s="1003" t="str">
        <f t="shared" si="94"/>
        <v>.</v>
      </c>
      <c r="T182" s="1004" t="str">
        <f t="shared" si="94"/>
        <v>.</v>
      </c>
      <c r="U182" s="1004" t="str">
        <f t="shared" si="94"/>
        <v>.</v>
      </c>
      <c r="V182" s="1004" t="str">
        <f t="shared" si="94"/>
        <v>.</v>
      </c>
      <c r="W182" s="1004" t="str">
        <f t="shared" si="94"/>
        <v>.</v>
      </c>
      <c r="X182" s="1004" t="str">
        <f t="shared" si="94"/>
        <v>.</v>
      </c>
      <c r="Y182" s="1005" t="str">
        <f t="shared" si="94"/>
        <v>.</v>
      </c>
      <c r="Z182" s="116"/>
      <c r="AA182" s="1006" t="str">
        <f t="shared" si="95"/>
        <v>.</v>
      </c>
      <c r="AB182" s="1007" t="str">
        <f t="shared" si="96"/>
        <v>.</v>
      </c>
      <c r="AC182" s="1007" t="str">
        <f t="shared" si="97"/>
        <v>.</v>
      </c>
      <c r="AD182" s="1007" t="str">
        <f t="shared" si="98"/>
        <v>.</v>
      </c>
      <c r="AE182" s="1007" t="str">
        <f t="shared" si="99"/>
        <v>.</v>
      </c>
      <c r="AF182" s="1007" t="str">
        <f t="shared" si="100"/>
        <v>.</v>
      </c>
      <c r="AG182" s="990" t="str">
        <f t="shared" si="101"/>
        <v>.</v>
      </c>
      <c r="AH182" s="116"/>
      <c r="AI182" s="1003" t="str">
        <f>IF(S182=".",".",SUM($S182:S182))</f>
        <v>.</v>
      </c>
      <c r="AJ182" s="1004" t="str">
        <f>IF(T182=".",".",SUM($S182:T182))</f>
        <v>.</v>
      </c>
      <c r="AK182" s="1004" t="str">
        <f>IF(U182=".",".",SUM($S182:U182))</f>
        <v>.</v>
      </c>
      <c r="AL182" s="1004" t="str">
        <f>IF(V182=".",".",SUM($S182:V182))</f>
        <v>.</v>
      </c>
      <c r="AM182" s="1004" t="str">
        <f>IF(W182=".",".",SUM($S182:W182))</f>
        <v>.</v>
      </c>
      <c r="AN182" s="1004" t="str">
        <f>IF(X182=".",".",SUM($S182:X182))</f>
        <v>.</v>
      </c>
      <c r="AO182" s="1005" t="str">
        <f>IF(Y182=".",".",SUM($S182:Y182))</f>
        <v>.</v>
      </c>
      <c r="AP182" s="116"/>
      <c r="AQ182" s="1006" t="str">
        <f t="shared" si="102"/>
        <v>.</v>
      </c>
      <c r="AR182" s="1007" t="str">
        <f t="shared" si="103"/>
        <v>.</v>
      </c>
      <c r="AS182" s="1007" t="str">
        <f t="shared" si="104"/>
        <v>.</v>
      </c>
      <c r="AT182" s="1007" t="str">
        <f t="shared" si="105"/>
        <v>.</v>
      </c>
      <c r="AU182" s="1007" t="str">
        <f t="shared" si="106"/>
        <v>.</v>
      </c>
      <c r="AV182" s="1007" t="str">
        <f t="shared" si="107"/>
        <v>.</v>
      </c>
      <c r="AW182" s="990" t="str">
        <f t="shared" si="108"/>
        <v>.</v>
      </c>
      <c r="AX182" s="327"/>
      <c r="AY182" s="116"/>
      <c r="AZ182" s="101"/>
      <c r="BA182" s="101"/>
      <c r="BB182" s="101"/>
    </row>
    <row r="183" spans="1:54" s="189" customFormat="1" x14ac:dyDescent="0.2">
      <c r="A183" s="183"/>
      <c r="B183" s="325"/>
      <c r="C183" s="473" t="str">
        <f t="shared" si="93"/>
        <v>Residential</v>
      </c>
      <c r="D183" s="473" t="str">
        <f t="shared" si="93"/>
        <v/>
      </c>
      <c r="E183" s="837" t="str">
        <f t="shared" si="93"/>
        <v>.</v>
      </c>
      <c r="F183" s="878"/>
      <c r="G183" s="874"/>
      <c r="H183" s="874"/>
      <c r="I183" s="874"/>
      <c r="J183" s="874"/>
      <c r="K183" s="874"/>
      <c r="L183" s="878"/>
      <c r="M183" s="333"/>
      <c r="N183" s="116"/>
      <c r="O183" s="1019">
        <f t="shared" si="88"/>
        <v>0</v>
      </c>
      <c r="P183" s="1020">
        <f t="shared" si="88"/>
        <v>0</v>
      </c>
      <c r="Q183" s="101"/>
      <c r="R183" s="325"/>
      <c r="S183" s="1003" t="str">
        <f t="shared" si="94"/>
        <v>.</v>
      </c>
      <c r="T183" s="1004" t="str">
        <f t="shared" si="94"/>
        <v>.</v>
      </c>
      <c r="U183" s="1004" t="str">
        <f t="shared" si="94"/>
        <v>.</v>
      </c>
      <c r="V183" s="1004" t="str">
        <f t="shared" si="94"/>
        <v>.</v>
      </c>
      <c r="W183" s="1004" t="str">
        <f t="shared" si="94"/>
        <v>.</v>
      </c>
      <c r="X183" s="1004" t="str">
        <f t="shared" si="94"/>
        <v>.</v>
      </c>
      <c r="Y183" s="1005" t="str">
        <f t="shared" si="94"/>
        <v>.</v>
      </c>
      <c r="Z183" s="116"/>
      <c r="AA183" s="1006" t="str">
        <f t="shared" si="95"/>
        <v>.</v>
      </c>
      <c r="AB183" s="1007" t="str">
        <f t="shared" si="96"/>
        <v>.</v>
      </c>
      <c r="AC183" s="1007" t="str">
        <f t="shared" si="97"/>
        <v>.</v>
      </c>
      <c r="AD183" s="1007" t="str">
        <f t="shared" si="98"/>
        <v>.</v>
      </c>
      <c r="AE183" s="1007" t="str">
        <f t="shared" si="99"/>
        <v>.</v>
      </c>
      <c r="AF183" s="1007" t="str">
        <f t="shared" si="100"/>
        <v>.</v>
      </c>
      <c r="AG183" s="990" t="str">
        <f t="shared" si="101"/>
        <v>.</v>
      </c>
      <c r="AH183" s="116"/>
      <c r="AI183" s="1003" t="str">
        <f>IF(S183=".",".",SUM($S183:S183))</f>
        <v>.</v>
      </c>
      <c r="AJ183" s="1004" t="str">
        <f>IF(T183=".",".",SUM($S183:T183))</f>
        <v>.</v>
      </c>
      <c r="AK183" s="1004" t="str">
        <f>IF(U183=".",".",SUM($S183:U183))</f>
        <v>.</v>
      </c>
      <c r="AL183" s="1004" t="str">
        <f>IF(V183=".",".",SUM($S183:V183))</f>
        <v>.</v>
      </c>
      <c r="AM183" s="1004" t="str">
        <f>IF(W183=".",".",SUM($S183:W183))</f>
        <v>.</v>
      </c>
      <c r="AN183" s="1004" t="str">
        <f>IF(X183=".",".",SUM($S183:X183))</f>
        <v>.</v>
      </c>
      <c r="AO183" s="1005" t="str">
        <f>IF(Y183=".",".",SUM($S183:Y183))</f>
        <v>.</v>
      </c>
      <c r="AP183" s="116"/>
      <c r="AQ183" s="1006" t="str">
        <f t="shared" si="102"/>
        <v>.</v>
      </c>
      <c r="AR183" s="1007" t="str">
        <f t="shared" si="103"/>
        <v>.</v>
      </c>
      <c r="AS183" s="1007" t="str">
        <f t="shared" si="104"/>
        <v>.</v>
      </c>
      <c r="AT183" s="1007" t="str">
        <f t="shared" si="105"/>
        <v>.</v>
      </c>
      <c r="AU183" s="1007" t="str">
        <f t="shared" si="106"/>
        <v>.</v>
      </c>
      <c r="AV183" s="1007" t="str">
        <f t="shared" si="107"/>
        <v>.</v>
      </c>
      <c r="AW183" s="990" t="str">
        <f t="shared" si="108"/>
        <v>.</v>
      </c>
      <c r="AX183" s="327"/>
      <c r="AY183" s="116"/>
      <c r="AZ183" s="101"/>
      <c r="BA183" s="101"/>
      <c r="BB183" s="101"/>
    </row>
    <row r="184" spans="1:54" s="189" customFormat="1" x14ac:dyDescent="0.2">
      <c r="A184" s="183"/>
      <c r="B184" s="325"/>
      <c r="C184" s="473" t="str">
        <f t="shared" si="93"/>
        <v>Special rate</v>
      </c>
      <c r="D184" s="473" t="str">
        <f t="shared" si="93"/>
        <v/>
      </c>
      <c r="E184" s="837" t="str">
        <f t="shared" si="93"/>
        <v>.</v>
      </c>
      <c r="F184" s="878"/>
      <c r="G184" s="874"/>
      <c r="H184" s="874"/>
      <c r="I184" s="874"/>
      <c r="J184" s="874"/>
      <c r="K184" s="874"/>
      <c r="L184" s="878"/>
      <c r="M184" s="333"/>
      <c r="N184" s="116"/>
      <c r="O184" s="1019">
        <f t="shared" si="88"/>
        <v>0</v>
      </c>
      <c r="P184" s="1020">
        <f t="shared" si="88"/>
        <v>0</v>
      </c>
      <c r="Q184" s="101"/>
      <c r="R184" s="325"/>
      <c r="S184" s="1003" t="str">
        <f t="shared" ref="S184" si="109">IF(F184="",".",F184-E184)</f>
        <v>.</v>
      </c>
      <c r="T184" s="1004" t="str">
        <f t="shared" ref="T184" si="110">IF(G184="",".",G184-F184)</f>
        <v>.</v>
      </c>
      <c r="U184" s="1004" t="str">
        <f t="shared" ref="U184" si="111">IF(H184="",".",H184-G184)</f>
        <v>.</v>
      </c>
      <c r="V184" s="1004" t="str">
        <f t="shared" ref="V184" si="112">IF(I184="",".",I184-H184)</f>
        <v>.</v>
      </c>
      <c r="W184" s="1004" t="str">
        <f t="shared" ref="W184" si="113">IF(J184="",".",J184-I184)</f>
        <v>.</v>
      </c>
      <c r="X184" s="1004" t="str">
        <f t="shared" ref="X184" si="114">IF(K184="",".",K184-J184)</f>
        <v>.</v>
      </c>
      <c r="Y184" s="1005" t="str">
        <f t="shared" ref="Y184" si="115">IF(L184="",".",L184-K184)</f>
        <v>.</v>
      </c>
      <c r="Z184" s="116"/>
      <c r="AA184" s="1006" t="str">
        <f t="shared" si="95"/>
        <v>.</v>
      </c>
      <c r="AB184" s="1007" t="str">
        <f t="shared" si="96"/>
        <v>.</v>
      </c>
      <c r="AC184" s="1007" t="str">
        <f t="shared" si="97"/>
        <v>.</v>
      </c>
      <c r="AD184" s="1007" t="str">
        <f t="shared" si="98"/>
        <v>.</v>
      </c>
      <c r="AE184" s="1007" t="str">
        <f t="shared" si="99"/>
        <v>.</v>
      </c>
      <c r="AF184" s="1007" t="str">
        <f t="shared" si="100"/>
        <v>.</v>
      </c>
      <c r="AG184" s="990" t="str">
        <f t="shared" si="101"/>
        <v>.</v>
      </c>
      <c r="AH184" s="116"/>
      <c r="AI184" s="1003" t="str">
        <f>IF(S184=".",".",SUM($S184:S184))</f>
        <v>.</v>
      </c>
      <c r="AJ184" s="1004" t="str">
        <f>IF(T184=".",".",SUM($S184:T184))</f>
        <v>.</v>
      </c>
      <c r="AK184" s="1004" t="str">
        <f>IF(U184=".",".",SUM($S184:U184))</f>
        <v>.</v>
      </c>
      <c r="AL184" s="1004" t="str">
        <f>IF(V184=".",".",SUM($S184:V184))</f>
        <v>.</v>
      </c>
      <c r="AM184" s="1004" t="str">
        <f>IF(W184=".",".",SUM($S184:W184))</f>
        <v>.</v>
      </c>
      <c r="AN184" s="1004" t="str">
        <f>IF(X184=".",".",SUM($S184:X184))</f>
        <v>.</v>
      </c>
      <c r="AO184" s="1005" t="str">
        <f>IF(Y184=".",".",SUM($S184:Y184))</f>
        <v>.</v>
      </c>
      <c r="AP184" s="116"/>
      <c r="AQ184" s="1006" t="str">
        <f t="shared" si="102"/>
        <v>.</v>
      </c>
      <c r="AR184" s="1007" t="str">
        <f t="shared" si="103"/>
        <v>.</v>
      </c>
      <c r="AS184" s="1007" t="str">
        <f t="shared" si="104"/>
        <v>.</v>
      </c>
      <c r="AT184" s="1007" t="str">
        <f t="shared" si="105"/>
        <v>.</v>
      </c>
      <c r="AU184" s="1007" t="str">
        <f t="shared" si="106"/>
        <v>.</v>
      </c>
      <c r="AV184" s="1007" t="str">
        <f t="shared" si="107"/>
        <v>.</v>
      </c>
      <c r="AW184" s="990" t="str">
        <f t="shared" si="108"/>
        <v>.</v>
      </c>
      <c r="AX184" s="327"/>
      <c r="AY184" s="116"/>
      <c r="AZ184" s="101"/>
      <c r="BA184" s="101"/>
      <c r="BB184" s="101"/>
    </row>
    <row r="185" spans="1:54" s="189" customFormat="1" x14ac:dyDescent="0.2">
      <c r="A185" s="183"/>
      <c r="B185" s="325"/>
      <c r="C185" s="473" t="str">
        <f t="shared" si="93"/>
        <v>Special rate</v>
      </c>
      <c r="D185" s="473" t="str">
        <f t="shared" si="93"/>
        <v/>
      </c>
      <c r="E185" s="837" t="str">
        <f t="shared" si="93"/>
        <v>.</v>
      </c>
      <c r="F185" s="1209"/>
      <c r="G185" s="1209"/>
      <c r="H185" s="1209"/>
      <c r="I185" s="1209"/>
      <c r="J185" s="1209"/>
      <c r="K185" s="1209"/>
      <c r="L185" s="1209"/>
      <c r="M185" s="333"/>
      <c r="N185" s="116"/>
      <c r="O185" s="1019">
        <f t="shared" si="88"/>
        <v>0</v>
      </c>
      <c r="P185" s="1020">
        <f t="shared" si="88"/>
        <v>0</v>
      </c>
      <c r="Q185" s="101"/>
      <c r="R185" s="325"/>
      <c r="S185" s="1003" t="str">
        <f t="shared" si="94"/>
        <v>.</v>
      </c>
      <c r="T185" s="1004" t="str">
        <f t="shared" si="94"/>
        <v>.</v>
      </c>
      <c r="U185" s="1004" t="str">
        <f t="shared" si="94"/>
        <v>.</v>
      </c>
      <c r="V185" s="1004" t="str">
        <f t="shared" si="94"/>
        <v>.</v>
      </c>
      <c r="W185" s="1004" t="str">
        <f t="shared" si="94"/>
        <v>.</v>
      </c>
      <c r="X185" s="1004" t="str">
        <f t="shared" si="94"/>
        <v>.</v>
      </c>
      <c r="Y185" s="1005" t="str">
        <f t="shared" si="94"/>
        <v>.</v>
      </c>
      <c r="Z185" s="116"/>
      <c r="AA185" s="1006" t="str">
        <f t="shared" si="95"/>
        <v>.</v>
      </c>
      <c r="AB185" s="1007" t="str">
        <f t="shared" si="96"/>
        <v>.</v>
      </c>
      <c r="AC185" s="1007" t="str">
        <f t="shared" si="97"/>
        <v>.</v>
      </c>
      <c r="AD185" s="1007" t="str">
        <f t="shared" si="98"/>
        <v>.</v>
      </c>
      <c r="AE185" s="1007" t="str">
        <f t="shared" si="99"/>
        <v>.</v>
      </c>
      <c r="AF185" s="1007" t="str">
        <f t="shared" si="100"/>
        <v>.</v>
      </c>
      <c r="AG185" s="990" t="str">
        <f t="shared" si="101"/>
        <v>.</v>
      </c>
      <c r="AH185" s="116"/>
      <c r="AI185" s="1003" t="str">
        <f>IF(S185=".",".",SUM($S185:S185))</f>
        <v>.</v>
      </c>
      <c r="AJ185" s="1004" t="str">
        <f>IF(T185=".",".",SUM($S185:T185))</f>
        <v>.</v>
      </c>
      <c r="AK185" s="1004" t="str">
        <f>IF(U185=".",".",SUM($S185:U185))</f>
        <v>.</v>
      </c>
      <c r="AL185" s="1004" t="str">
        <f>IF(V185=".",".",SUM($S185:V185))</f>
        <v>.</v>
      </c>
      <c r="AM185" s="1004" t="str">
        <f>IF(W185=".",".",SUM($S185:W185))</f>
        <v>.</v>
      </c>
      <c r="AN185" s="1004" t="str">
        <f>IF(X185=".",".",SUM($S185:X185))</f>
        <v>.</v>
      </c>
      <c r="AO185" s="1005" t="str">
        <f>IF(Y185=".",".",SUM($S185:Y185))</f>
        <v>.</v>
      </c>
      <c r="AP185" s="116"/>
      <c r="AQ185" s="1006" t="str">
        <f t="shared" si="102"/>
        <v>.</v>
      </c>
      <c r="AR185" s="1007" t="str">
        <f t="shared" si="103"/>
        <v>.</v>
      </c>
      <c r="AS185" s="1007" t="str">
        <f t="shared" si="104"/>
        <v>.</v>
      </c>
      <c r="AT185" s="1007" t="str">
        <f t="shared" si="105"/>
        <v>.</v>
      </c>
      <c r="AU185" s="1007" t="str">
        <f t="shared" si="106"/>
        <v>.</v>
      </c>
      <c r="AV185" s="1007" t="str">
        <f t="shared" si="107"/>
        <v>.</v>
      </c>
      <c r="AW185" s="990" t="str">
        <f t="shared" si="108"/>
        <v>.</v>
      </c>
      <c r="AX185" s="327"/>
      <c r="AY185" s="116"/>
      <c r="AZ185" s="101"/>
      <c r="BA185" s="101"/>
      <c r="BB185" s="101"/>
    </row>
    <row r="186" spans="1:54" s="189" customFormat="1" x14ac:dyDescent="0.2">
      <c r="A186" s="183"/>
      <c r="B186" s="325"/>
      <c r="C186" s="473" t="str">
        <f t="shared" si="93"/>
        <v>Special rate</v>
      </c>
      <c r="D186" s="473" t="str">
        <f t="shared" si="93"/>
        <v/>
      </c>
      <c r="E186" s="837" t="str">
        <f t="shared" si="93"/>
        <v>.</v>
      </c>
      <c r="F186" s="878"/>
      <c r="G186" s="874"/>
      <c r="H186" s="874"/>
      <c r="I186" s="874"/>
      <c r="J186" s="874"/>
      <c r="K186" s="874"/>
      <c r="L186" s="878"/>
      <c r="M186" s="333"/>
      <c r="N186" s="116"/>
      <c r="O186" s="1019">
        <f t="shared" si="88"/>
        <v>0</v>
      </c>
      <c r="P186" s="1020">
        <f t="shared" si="88"/>
        <v>0</v>
      </c>
      <c r="Q186" s="101"/>
      <c r="R186" s="325"/>
      <c r="S186" s="1003" t="str">
        <f t="shared" si="94"/>
        <v>.</v>
      </c>
      <c r="T186" s="1004" t="str">
        <f t="shared" si="94"/>
        <v>.</v>
      </c>
      <c r="U186" s="1004" t="str">
        <f t="shared" si="94"/>
        <v>.</v>
      </c>
      <c r="V186" s="1004" t="str">
        <f t="shared" si="94"/>
        <v>.</v>
      </c>
      <c r="W186" s="1004" t="str">
        <f t="shared" si="94"/>
        <v>.</v>
      </c>
      <c r="X186" s="1004" t="str">
        <f t="shared" si="94"/>
        <v>.</v>
      </c>
      <c r="Y186" s="1005" t="str">
        <f t="shared" si="94"/>
        <v>.</v>
      </c>
      <c r="Z186" s="116"/>
      <c r="AA186" s="1006" t="str">
        <f t="shared" si="95"/>
        <v>.</v>
      </c>
      <c r="AB186" s="1007" t="str">
        <f t="shared" si="96"/>
        <v>.</v>
      </c>
      <c r="AC186" s="1007" t="str">
        <f t="shared" si="97"/>
        <v>.</v>
      </c>
      <c r="AD186" s="1007" t="str">
        <f t="shared" si="98"/>
        <v>.</v>
      </c>
      <c r="AE186" s="1007" t="str">
        <f t="shared" si="99"/>
        <v>.</v>
      </c>
      <c r="AF186" s="1007" t="str">
        <f t="shared" si="100"/>
        <v>.</v>
      </c>
      <c r="AG186" s="990" t="str">
        <f t="shared" si="101"/>
        <v>.</v>
      </c>
      <c r="AH186" s="116"/>
      <c r="AI186" s="1003" t="str">
        <f>IF(S186=".",".",SUM($S186:S186))</f>
        <v>.</v>
      </c>
      <c r="AJ186" s="1004" t="str">
        <f>IF(T186=".",".",SUM($S186:T186))</f>
        <v>.</v>
      </c>
      <c r="AK186" s="1004" t="str">
        <f>IF(U186=".",".",SUM($S186:U186))</f>
        <v>.</v>
      </c>
      <c r="AL186" s="1004" t="str">
        <f>IF(V186=".",".",SUM($S186:V186))</f>
        <v>.</v>
      </c>
      <c r="AM186" s="1004" t="str">
        <f>IF(W186=".",".",SUM($S186:W186))</f>
        <v>.</v>
      </c>
      <c r="AN186" s="1004" t="str">
        <f>IF(X186=".",".",SUM($S186:X186))</f>
        <v>.</v>
      </c>
      <c r="AO186" s="1005" t="str">
        <f>IF(Y186=".",".",SUM($S186:Y186))</f>
        <v>.</v>
      </c>
      <c r="AP186" s="116"/>
      <c r="AQ186" s="1006" t="str">
        <f t="shared" si="102"/>
        <v>.</v>
      </c>
      <c r="AR186" s="1007" t="str">
        <f t="shared" si="103"/>
        <v>.</v>
      </c>
      <c r="AS186" s="1007" t="str">
        <f t="shared" si="104"/>
        <v>.</v>
      </c>
      <c r="AT186" s="1007" t="str">
        <f t="shared" si="105"/>
        <v>.</v>
      </c>
      <c r="AU186" s="1007" t="str">
        <f t="shared" si="106"/>
        <v>.</v>
      </c>
      <c r="AV186" s="1007" t="str">
        <f t="shared" si="107"/>
        <v>.</v>
      </c>
      <c r="AW186" s="990" t="str">
        <f t="shared" si="108"/>
        <v>.</v>
      </c>
      <c r="AX186" s="327"/>
      <c r="AY186" s="116"/>
      <c r="AZ186" s="101"/>
      <c r="BA186" s="101"/>
      <c r="BB186" s="101"/>
    </row>
    <row r="187" spans="1:54" s="189" customFormat="1" x14ac:dyDescent="0.2">
      <c r="A187" s="183"/>
      <c r="B187" s="325"/>
      <c r="C187" s="473" t="str">
        <f t="shared" si="93"/>
        <v>Special rate</v>
      </c>
      <c r="D187" s="473" t="str">
        <f t="shared" si="93"/>
        <v/>
      </c>
      <c r="E187" s="837" t="str">
        <f t="shared" si="93"/>
        <v>.</v>
      </c>
      <c r="F187" s="878"/>
      <c r="G187" s="874"/>
      <c r="H187" s="874"/>
      <c r="I187" s="874"/>
      <c r="J187" s="874"/>
      <c r="K187" s="874"/>
      <c r="L187" s="878"/>
      <c r="M187" s="333"/>
      <c r="N187" s="116"/>
      <c r="O187" s="1019">
        <f t="shared" si="88"/>
        <v>0</v>
      </c>
      <c r="P187" s="1020">
        <f t="shared" si="88"/>
        <v>0</v>
      </c>
      <c r="Q187" s="101"/>
      <c r="R187" s="325"/>
      <c r="S187" s="1003" t="str">
        <f t="shared" si="94"/>
        <v>.</v>
      </c>
      <c r="T187" s="1004" t="str">
        <f t="shared" si="94"/>
        <v>.</v>
      </c>
      <c r="U187" s="1004" t="str">
        <f t="shared" si="94"/>
        <v>.</v>
      </c>
      <c r="V187" s="1004" t="str">
        <f t="shared" si="94"/>
        <v>.</v>
      </c>
      <c r="W187" s="1004" t="str">
        <f t="shared" si="94"/>
        <v>.</v>
      </c>
      <c r="X187" s="1004" t="str">
        <f t="shared" si="94"/>
        <v>.</v>
      </c>
      <c r="Y187" s="1005" t="str">
        <f t="shared" si="94"/>
        <v>.</v>
      </c>
      <c r="Z187" s="116"/>
      <c r="AA187" s="1006" t="str">
        <f t="shared" si="95"/>
        <v>.</v>
      </c>
      <c r="AB187" s="1007" t="str">
        <f t="shared" si="96"/>
        <v>.</v>
      </c>
      <c r="AC187" s="1007" t="str">
        <f t="shared" si="97"/>
        <v>.</v>
      </c>
      <c r="AD187" s="1007" t="str">
        <f t="shared" si="98"/>
        <v>.</v>
      </c>
      <c r="AE187" s="1007" t="str">
        <f t="shared" si="99"/>
        <v>.</v>
      </c>
      <c r="AF187" s="1007" t="str">
        <f t="shared" si="100"/>
        <v>.</v>
      </c>
      <c r="AG187" s="990" t="str">
        <f t="shared" si="101"/>
        <v>.</v>
      </c>
      <c r="AH187" s="116"/>
      <c r="AI187" s="1003" t="str">
        <f>IF(S187=".",".",SUM($S187:S187))</f>
        <v>.</v>
      </c>
      <c r="AJ187" s="1004" t="str">
        <f>IF(T187=".",".",SUM($S187:T187))</f>
        <v>.</v>
      </c>
      <c r="AK187" s="1004" t="str">
        <f>IF(U187=".",".",SUM($S187:U187))</f>
        <v>.</v>
      </c>
      <c r="AL187" s="1004" t="str">
        <f>IF(V187=".",".",SUM($S187:V187))</f>
        <v>.</v>
      </c>
      <c r="AM187" s="1004" t="str">
        <f>IF(W187=".",".",SUM($S187:W187))</f>
        <v>.</v>
      </c>
      <c r="AN187" s="1004" t="str">
        <f>IF(X187=".",".",SUM($S187:X187))</f>
        <v>.</v>
      </c>
      <c r="AO187" s="1005" t="str">
        <f>IF(Y187=".",".",SUM($S187:Y187))</f>
        <v>.</v>
      </c>
      <c r="AP187" s="116"/>
      <c r="AQ187" s="1006" t="str">
        <f t="shared" si="102"/>
        <v>.</v>
      </c>
      <c r="AR187" s="1007" t="str">
        <f t="shared" si="103"/>
        <v>.</v>
      </c>
      <c r="AS187" s="1007" t="str">
        <f t="shared" si="104"/>
        <v>.</v>
      </c>
      <c r="AT187" s="1007" t="str">
        <f t="shared" si="105"/>
        <v>.</v>
      </c>
      <c r="AU187" s="1007" t="str">
        <f t="shared" si="106"/>
        <v>.</v>
      </c>
      <c r="AV187" s="1007" t="str">
        <f t="shared" si="107"/>
        <v>.</v>
      </c>
      <c r="AW187" s="990" t="str">
        <f t="shared" si="108"/>
        <v>.</v>
      </c>
      <c r="AX187" s="327"/>
      <c r="AY187" s="116"/>
      <c r="AZ187" s="101"/>
      <c r="BA187" s="101"/>
      <c r="BB187" s="101"/>
    </row>
    <row r="188" spans="1:54" s="189" customFormat="1" x14ac:dyDescent="0.2">
      <c r="A188" s="183"/>
      <c r="B188" s="325"/>
      <c r="C188" s="473" t="str">
        <f t="shared" si="93"/>
        <v>Special rate</v>
      </c>
      <c r="D188" s="473" t="str">
        <f t="shared" si="93"/>
        <v/>
      </c>
      <c r="E188" s="837" t="str">
        <f t="shared" si="93"/>
        <v>.</v>
      </c>
      <c r="F188" s="878"/>
      <c r="G188" s="874"/>
      <c r="H188" s="874"/>
      <c r="I188" s="874"/>
      <c r="J188" s="874"/>
      <c r="K188" s="874"/>
      <c r="L188" s="878"/>
      <c r="M188" s="333"/>
      <c r="N188" s="116"/>
      <c r="O188" s="1019">
        <f t="shared" si="88"/>
        <v>0</v>
      </c>
      <c r="P188" s="1020">
        <f t="shared" si="88"/>
        <v>0</v>
      </c>
      <c r="Q188" s="101"/>
      <c r="R188" s="325"/>
      <c r="S188" s="1003" t="str">
        <f t="shared" si="94"/>
        <v>.</v>
      </c>
      <c r="T188" s="1004" t="str">
        <f t="shared" si="94"/>
        <v>.</v>
      </c>
      <c r="U188" s="1004" t="str">
        <f t="shared" si="94"/>
        <v>.</v>
      </c>
      <c r="V188" s="1004" t="str">
        <f t="shared" si="94"/>
        <v>.</v>
      </c>
      <c r="W188" s="1004" t="str">
        <f t="shared" si="94"/>
        <v>.</v>
      </c>
      <c r="X188" s="1004" t="str">
        <f t="shared" si="94"/>
        <v>.</v>
      </c>
      <c r="Y188" s="1005" t="str">
        <f t="shared" si="94"/>
        <v>.</v>
      </c>
      <c r="Z188" s="116"/>
      <c r="AA188" s="1006" t="str">
        <f t="shared" si="95"/>
        <v>.</v>
      </c>
      <c r="AB188" s="1007" t="str">
        <f t="shared" si="96"/>
        <v>.</v>
      </c>
      <c r="AC188" s="1007" t="str">
        <f t="shared" si="97"/>
        <v>.</v>
      </c>
      <c r="AD188" s="1007" t="str">
        <f t="shared" si="98"/>
        <v>.</v>
      </c>
      <c r="AE188" s="1007" t="str">
        <f t="shared" si="99"/>
        <v>.</v>
      </c>
      <c r="AF188" s="1007" t="str">
        <f t="shared" si="100"/>
        <v>.</v>
      </c>
      <c r="AG188" s="990" t="str">
        <f t="shared" si="101"/>
        <v>.</v>
      </c>
      <c r="AH188" s="116"/>
      <c r="AI188" s="1003" t="str">
        <f>IF(S188=".",".",SUM($S188:S188))</f>
        <v>.</v>
      </c>
      <c r="AJ188" s="1004" t="str">
        <f>IF(T188=".",".",SUM($S188:T188))</f>
        <v>.</v>
      </c>
      <c r="AK188" s="1004" t="str">
        <f>IF(U188=".",".",SUM($S188:U188))</f>
        <v>.</v>
      </c>
      <c r="AL188" s="1004" t="str">
        <f>IF(V188=".",".",SUM($S188:V188))</f>
        <v>.</v>
      </c>
      <c r="AM188" s="1004" t="str">
        <f>IF(W188=".",".",SUM($S188:W188))</f>
        <v>.</v>
      </c>
      <c r="AN188" s="1004" t="str">
        <f>IF(X188=".",".",SUM($S188:X188))</f>
        <v>.</v>
      </c>
      <c r="AO188" s="1005" t="str">
        <f>IF(Y188=".",".",SUM($S188:Y188))</f>
        <v>.</v>
      </c>
      <c r="AP188" s="116"/>
      <c r="AQ188" s="1006" t="str">
        <f t="shared" si="102"/>
        <v>.</v>
      </c>
      <c r="AR188" s="1007" t="str">
        <f t="shared" si="103"/>
        <v>.</v>
      </c>
      <c r="AS188" s="1007" t="str">
        <f t="shared" si="104"/>
        <v>.</v>
      </c>
      <c r="AT188" s="1007" t="str">
        <f t="shared" si="105"/>
        <v>.</v>
      </c>
      <c r="AU188" s="1007" t="str">
        <f t="shared" si="106"/>
        <v>.</v>
      </c>
      <c r="AV188" s="1007" t="str">
        <f t="shared" si="107"/>
        <v>.</v>
      </c>
      <c r="AW188" s="990" t="str">
        <f t="shared" si="108"/>
        <v>.</v>
      </c>
      <c r="AX188" s="327"/>
      <c r="AY188" s="116"/>
      <c r="AZ188" s="101"/>
      <c r="BA188" s="101"/>
      <c r="BB188" s="101"/>
    </row>
    <row r="189" spans="1:54" s="189" customFormat="1" x14ac:dyDescent="0.2">
      <c r="A189" s="183"/>
      <c r="B189" s="325"/>
      <c r="C189" s="473" t="str">
        <f t="shared" si="93"/>
        <v>Special rate</v>
      </c>
      <c r="D189" s="473" t="str">
        <f t="shared" si="93"/>
        <v/>
      </c>
      <c r="E189" s="837" t="str">
        <f t="shared" si="93"/>
        <v>.</v>
      </c>
      <c r="F189" s="878"/>
      <c r="G189" s="874"/>
      <c r="H189" s="874"/>
      <c r="I189" s="874"/>
      <c r="J189" s="874"/>
      <c r="K189" s="874"/>
      <c r="L189" s="878"/>
      <c r="M189" s="333"/>
      <c r="N189" s="116"/>
      <c r="O189" s="1019">
        <f t="shared" si="88"/>
        <v>0</v>
      </c>
      <c r="P189" s="1020">
        <f t="shared" si="88"/>
        <v>0</v>
      </c>
      <c r="Q189" s="101"/>
      <c r="R189" s="325"/>
      <c r="S189" s="1003" t="str">
        <f t="shared" si="94"/>
        <v>.</v>
      </c>
      <c r="T189" s="1004" t="str">
        <f t="shared" si="94"/>
        <v>.</v>
      </c>
      <c r="U189" s="1004" t="str">
        <f t="shared" si="94"/>
        <v>.</v>
      </c>
      <c r="V189" s="1004" t="str">
        <f t="shared" si="94"/>
        <v>.</v>
      </c>
      <c r="W189" s="1004" t="str">
        <f t="shared" si="94"/>
        <v>.</v>
      </c>
      <c r="X189" s="1004" t="str">
        <f t="shared" si="94"/>
        <v>.</v>
      </c>
      <c r="Y189" s="1005" t="str">
        <f t="shared" si="94"/>
        <v>.</v>
      </c>
      <c r="Z189" s="116"/>
      <c r="AA189" s="1006" t="str">
        <f t="shared" si="95"/>
        <v>.</v>
      </c>
      <c r="AB189" s="1007" t="str">
        <f t="shared" si="96"/>
        <v>.</v>
      </c>
      <c r="AC189" s="1007" t="str">
        <f t="shared" si="97"/>
        <v>.</v>
      </c>
      <c r="AD189" s="1007" t="str">
        <f t="shared" si="98"/>
        <v>.</v>
      </c>
      <c r="AE189" s="1007" t="str">
        <f t="shared" si="99"/>
        <v>.</v>
      </c>
      <c r="AF189" s="1007" t="str">
        <f t="shared" si="100"/>
        <v>.</v>
      </c>
      <c r="AG189" s="990" t="str">
        <f t="shared" si="101"/>
        <v>.</v>
      </c>
      <c r="AH189" s="116"/>
      <c r="AI189" s="1003" t="str">
        <f>IF(S189=".",".",SUM($S189:S189))</f>
        <v>.</v>
      </c>
      <c r="AJ189" s="1004" t="str">
        <f>IF(T189=".",".",SUM($S189:T189))</f>
        <v>.</v>
      </c>
      <c r="AK189" s="1004" t="str">
        <f>IF(U189=".",".",SUM($S189:U189))</f>
        <v>.</v>
      </c>
      <c r="AL189" s="1004" t="str">
        <f>IF(V189=".",".",SUM($S189:V189))</f>
        <v>.</v>
      </c>
      <c r="AM189" s="1004" t="str">
        <f>IF(W189=".",".",SUM($S189:W189))</f>
        <v>.</v>
      </c>
      <c r="AN189" s="1004" t="str">
        <f>IF(X189=".",".",SUM($S189:X189))</f>
        <v>.</v>
      </c>
      <c r="AO189" s="1005" t="str">
        <f>IF(Y189=".",".",SUM($S189:Y189))</f>
        <v>.</v>
      </c>
      <c r="AP189" s="116"/>
      <c r="AQ189" s="1006" t="str">
        <f t="shared" si="102"/>
        <v>.</v>
      </c>
      <c r="AR189" s="1007" t="str">
        <f t="shared" si="103"/>
        <v>.</v>
      </c>
      <c r="AS189" s="1007" t="str">
        <f t="shared" si="104"/>
        <v>.</v>
      </c>
      <c r="AT189" s="1007" t="str">
        <f t="shared" si="105"/>
        <v>.</v>
      </c>
      <c r="AU189" s="1007" t="str">
        <f t="shared" si="106"/>
        <v>.</v>
      </c>
      <c r="AV189" s="1007" t="str">
        <f t="shared" si="107"/>
        <v>.</v>
      </c>
      <c r="AW189" s="990" t="str">
        <f t="shared" si="108"/>
        <v>.</v>
      </c>
      <c r="AX189" s="327"/>
      <c r="AY189" s="116"/>
      <c r="AZ189" s="101"/>
      <c r="BA189" s="101"/>
      <c r="BB189" s="101"/>
    </row>
    <row r="190" spans="1:54" s="189" customFormat="1" x14ac:dyDescent="0.2">
      <c r="A190" s="183"/>
      <c r="B190" s="325"/>
      <c r="C190" s="473" t="str">
        <f t="shared" si="93"/>
        <v>Special rate</v>
      </c>
      <c r="D190" s="473" t="str">
        <f t="shared" si="93"/>
        <v/>
      </c>
      <c r="E190" s="837" t="str">
        <f t="shared" si="93"/>
        <v>.</v>
      </c>
      <c r="F190" s="878"/>
      <c r="G190" s="874"/>
      <c r="H190" s="874"/>
      <c r="I190" s="874"/>
      <c r="J190" s="874"/>
      <c r="K190" s="874"/>
      <c r="L190" s="878"/>
      <c r="M190" s="333"/>
      <c r="N190" s="116"/>
      <c r="O190" s="1019">
        <f t="shared" si="88"/>
        <v>0</v>
      </c>
      <c r="P190" s="1020">
        <f t="shared" si="88"/>
        <v>0</v>
      </c>
      <c r="Q190" s="101"/>
      <c r="R190" s="325"/>
      <c r="S190" s="1003" t="str">
        <f t="shared" si="94"/>
        <v>.</v>
      </c>
      <c r="T190" s="1004" t="str">
        <f t="shared" si="94"/>
        <v>.</v>
      </c>
      <c r="U190" s="1004" t="str">
        <f t="shared" si="94"/>
        <v>.</v>
      </c>
      <c r="V190" s="1004" t="str">
        <f t="shared" si="94"/>
        <v>.</v>
      </c>
      <c r="W190" s="1004" t="str">
        <f t="shared" si="94"/>
        <v>.</v>
      </c>
      <c r="X190" s="1004" t="str">
        <f t="shared" si="94"/>
        <v>.</v>
      </c>
      <c r="Y190" s="1005" t="str">
        <f t="shared" si="94"/>
        <v>.</v>
      </c>
      <c r="Z190" s="116"/>
      <c r="AA190" s="1006" t="str">
        <f t="shared" si="95"/>
        <v>.</v>
      </c>
      <c r="AB190" s="1007" t="str">
        <f t="shared" si="96"/>
        <v>.</v>
      </c>
      <c r="AC190" s="1007" t="str">
        <f t="shared" si="97"/>
        <v>.</v>
      </c>
      <c r="AD190" s="1007" t="str">
        <f t="shared" si="98"/>
        <v>.</v>
      </c>
      <c r="AE190" s="1007" t="str">
        <f t="shared" si="99"/>
        <v>.</v>
      </c>
      <c r="AF190" s="1007" t="str">
        <f t="shared" si="100"/>
        <v>.</v>
      </c>
      <c r="AG190" s="990" t="str">
        <f t="shared" si="101"/>
        <v>.</v>
      </c>
      <c r="AH190" s="116"/>
      <c r="AI190" s="1003" t="str">
        <f>IF(S190=".",".",SUM($S190:S190))</f>
        <v>.</v>
      </c>
      <c r="AJ190" s="1004" t="str">
        <f>IF(T190=".",".",SUM($S190:T190))</f>
        <v>.</v>
      </c>
      <c r="AK190" s="1004" t="str">
        <f>IF(U190=".",".",SUM($S190:U190))</f>
        <v>.</v>
      </c>
      <c r="AL190" s="1004" t="str">
        <f>IF(V190=".",".",SUM($S190:V190))</f>
        <v>.</v>
      </c>
      <c r="AM190" s="1004" t="str">
        <f>IF(W190=".",".",SUM($S190:W190))</f>
        <v>.</v>
      </c>
      <c r="AN190" s="1004" t="str">
        <f>IF(X190=".",".",SUM($S190:X190))</f>
        <v>.</v>
      </c>
      <c r="AO190" s="1005" t="str">
        <f>IF(Y190=".",".",SUM($S190:Y190))</f>
        <v>.</v>
      </c>
      <c r="AP190" s="116"/>
      <c r="AQ190" s="1006" t="str">
        <f t="shared" si="102"/>
        <v>.</v>
      </c>
      <c r="AR190" s="1007" t="str">
        <f t="shared" si="103"/>
        <v>.</v>
      </c>
      <c r="AS190" s="1007" t="str">
        <f t="shared" si="104"/>
        <v>.</v>
      </c>
      <c r="AT190" s="1007" t="str">
        <f t="shared" si="105"/>
        <v>.</v>
      </c>
      <c r="AU190" s="1007" t="str">
        <f t="shared" si="106"/>
        <v>.</v>
      </c>
      <c r="AV190" s="1007" t="str">
        <f t="shared" si="107"/>
        <v>.</v>
      </c>
      <c r="AW190" s="990" t="str">
        <f t="shared" si="108"/>
        <v>.</v>
      </c>
      <c r="AX190" s="327"/>
      <c r="AY190" s="116"/>
      <c r="AZ190" s="101"/>
      <c r="BA190" s="101"/>
      <c r="BB190" s="101"/>
    </row>
    <row r="191" spans="1:54" s="189" customFormat="1" x14ac:dyDescent="0.2">
      <c r="A191" s="183"/>
      <c r="B191" s="325"/>
      <c r="C191" s="473" t="str">
        <f t="shared" si="93"/>
        <v>Special rate</v>
      </c>
      <c r="D191" s="473" t="str">
        <f t="shared" si="93"/>
        <v/>
      </c>
      <c r="E191" s="837" t="str">
        <f t="shared" si="93"/>
        <v>.</v>
      </c>
      <c r="F191" s="878"/>
      <c r="G191" s="874"/>
      <c r="H191" s="874"/>
      <c r="I191" s="874"/>
      <c r="J191" s="874"/>
      <c r="K191" s="874"/>
      <c r="L191" s="878"/>
      <c r="M191" s="333"/>
      <c r="N191" s="116"/>
      <c r="O191" s="1019">
        <f t="shared" si="88"/>
        <v>0</v>
      </c>
      <c r="P191" s="1020">
        <f t="shared" si="88"/>
        <v>0</v>
      </c>
      <c r="Q191" s="101"/>
      <c r="R191" s="325"/>
      <c r="S191" s="1003" t="str">
        <f t="shared" si="94"/>
        <v>.</v>
      </c>
      <c r="T191" s="1004" t="str">
        <f t="shared" si="94"/>
        <v>.</v>
      </c>
      <c r="U191" s="1004" t="str">
        <f t="shared" si="94"/>
        <v>.</v>
      </c>
      <c r="V191" s="1004" t="str">
        <f t="shared" si="94"/>
        <v>.</v>
      </c>
      <c r="W191" s="1004" t="str">
        <f t="shared" si="94"/>
        <v>.</v>
      </c>
      <c r="X191" s="1004" t="str">
        <f t="shared" si="94"/>
        <v>.</v>
      </c>
      <c r="Y191" s="1005" t="str">
        <f t="shared" si="94"/>
        <v>.</v>
      </c>
      <c r="Z191" s="116"/>
      <c r="AA191" s="1006" t="str">
        <f t="shared" si="95"/>
        <v>.</v>
      </c>
      <c r="AB191" s="1007" t="str">
        <f t="shared" si="96"/>
        <v>.</v>
      </c>
      <c r="AC191" s="1007" t="str">
        <f t="shared" si="97"/>
        <v>.</v>
      </c>
      <c r="AD191" s="1007" t="str">
        <f t="shared" si="98"/>
        <v>.</v>
      </c>
      <c r="AE191" s="1007" t="str">
        <f t="shared" si="99"/>
        <v>.</v>
      </c>
      <c r="AF191" s="1007" t="str">
        <f t="shared" si="100"/>
        <v>.</v>
      </c>
      <c r="AG191" s="990" t="str">
        <f t="shared" si="101"/>
        <v>.</v>
      </c>
      <c r="AH191" s="116"/>
      <c r="AI191" s="1003" t="str">
        <f>IF(S191=".",".",SUM($S191:S191))</f>
        <v>.</v>
      </c>
      <c r="AJ191" s="1004" t="str">
        <f>IF(T191=".",".",SUM($S191:T191))</f>
        <v>.</v>
      </c>
      <c r="AK191" s="1004" t="str">
        <f>IF(U191=".",".",SUM($S191:U191))</f>
        <v>.</v>
      </c>
      <c r="AL191" s="1004" t="str">
        <f>IF(V191=".",".",SUM($S191:V191))</f>
        <v>.</v>
      </c>
      <c r="AM191" s="1004" t="str">
        <f>IF(W191=".",".",SUM($S191:W191))</f>
        <v>.</v>
      </c>
      <c r="AN191" s="1004" t="str">
        <f>IF(X191=".",".",SUM($S191:X191))</f>
        <v>.</v>
      </c>
      <c r="AO191" s="1005" t="str">
        <f>IF(Y191=".",".",SUM($S191:Y191))</f>
        <v>.</v>
      </c>
      <c r="AP191" s="116"/>
      <c r="AQ191" s="1006" t="str">
        <f t="shared" si="102"/>
        <v>.</v>
      </c>
      <c r="AR191" s="1007" t="str">
        <f t="shared" si="103"/>
        <v>.</v>
      </c>
      <c r="AS191" s="1007" t="str">
        <f t="shared" si="104"/>
        <v>.</v>
      </c>
      <c r="AT191" s="1007" t="str">
        <f t="shared" si="105"/>
        <v>.</v>
      </c>
      <c r="AU191" s="1007" t="str">
        <f t="shared" si="106"/>
        <v>.</v>
      </c>
      <c r="AV191" s="1007" t="str">
        <f t="shared" si="107"/>
        <v>.</v>
      </c>
      <c r="AW191" s="990" t="str">
        <f t="shared" si="108"/>
        <v>.</v>
      </c>
      <c r="AX191" s="327"/>
      <c r="AY191" s="116"/>
      <c r="AZ191" s="101"/>
      <c r="BA191" s="101"/>
      <c r="BB191" s="101"/>
    </row>
    <row r="192" spans="1:54" s="189" customFormat="1" x14ac:dyDescent="0.2">
      <c r="A192" s="183"/>
      <c r="B192" s="325"/>
      <c r="C192" s="473" t="str">
        <f t="shared" si="93"/>
        <v>Special rate</v>
      </c>
      <c r="D192" s="473" t="str">
        <f t="shared" si="93"/>
        <v/>
      </c>
      <c r="E192" s="837" t="str">
        <f t="shared" si="93"/>
        <v>.</v>
      </c>
      <c r="F192" s="878"/>
      <c r="G192" s="874"/>
      <c r="H192" s="874"/>
      <c r="I192" s="874"/>
      <c r="J192" s="874"/>
      <c r="K192" s="874"/>
      <c r="L192" s="878"/>
      <c r="M192" s="333"/>
      <c r="N192" s="116"/>
      <c r="O192" s="1019">
        <f t="shared" si="88"/>
        <v>0</v>
      </c>
      <c r="P192" s="1020">
        <f t="shared" si="88"/>
        <v>0</v>
      </c>
      <c r="Q192" s="101"/>
      <c r="R192" s="325"/>
      <c r="S192" s="1003" t="str">
        <f t="shared" si="94"/>
        <v>.</v>
      </c>
      <c r="T192" s="1004" t="str">
        <f t="shared" si="94"/>
        <v>.</v>
      </c>
      <c r="U192" s="1004" t="str">
        <f t="shared" si="94"/>
        <v>.</v>
      </c>
      <c r="V192" s="1004" t="str">
        <f t="shared" si="94"/>
        <v>.</v>
      </c>
      <c r="W192" s="1004" t="str">
        <f t="shared" si="94"/>
        <v>.</v>
      </c>
      <c r="X192" s="1004" t="str">
        <f t="shared" si="94"/>
        <v>.</v>
      </c>
      <c r="Y192" s="1005" t="str">
        <f t="shared" si="94"/>
        <v>.</v>
      </c>
      <c r="Z192" s="116"/>
      <c r="AA192" s="1006" t="str">
        <f t="shared" si="95"/>
        <v>.</v>
      </c>
      <c r="AB192" s="1007" t="str">
        <f t="shared" si="96"/>
        <v>.</v>
      </c>
      <c r="AC192" s="1007" t="str">
        <f t="shared" si="97"/>
        <v>.</v>
      </c>
      <c r="AD192" s="1007" t="str">
        <f t="shared" si="98"/>
        <v>.</v>
      </c>
      <c r="AE192" s="1007" t="str">
        <f t="shared" si="99"/>
        <v>.</v>
      </c>
      <c r="AF192" s="1007" t="str">
        <f t="shared" si="100"/>
        <v>.</v>
      </c>
      <c r="AG192" s="990" t="str">
        <f t="shared" si="101"/>
        <v>.</v>
      </c>
      <c r="AH192" s="116"/>
      <c r="AI192" s="1003" t="str">
        <f>IF(S192=".",".",SUM($S192:S192))</f>
        <v>.</v>
      </c>
      <c r="AJ192" s="1004" t="str">
        <f>IF(T192=".",".",SUM($S192:T192))</f>
        <v>.</v>
      </c>
      <c r="AK192" s="1004" t="str">
        <f>IF(U192=".",".",SUM($S192:U192))</f>
        <v>.</v>
      </c>
      <c r="AL192" s="1004" t="str">
        <f>IF(V192=".",".",SUM($S192:V192))</f>
        <v>.</v>
      </c>
      <c r="AM192" s="1004" t="str">
        <f>IF(W192=".",".",SUM($S192:W192))</f>
        <v>.</v>
      </c>
      <c r="AN192" s="1004" t="str">
        <f>IF(X192=".",".",SUM($S192:X192))</f>
        <v>.</v>
      </c>
      <c r="AO192" s="1005" t="str">
        <f>IF(Y192=".",".",SUM($S192:Y192))</f>
        <v>.</v>
      </c>
      <c r="AP192" s="116"/>
      <c r="AQ192" s="1006" t="str">
        <f t="shared" si="102"/>
        <v>.</v>
      </c>
      <c r="AR192" s="1007" t="str">
        <f t="shared" si="103"/>
        <v>.</v>
      </c>
      <c r="AS192" s="1007" t="str">
        <f t="shared" si="104"/>
        <v>.</v>
      </c>
      <c r="AT192" s="1007" t="str">
        <f t="shared" si="105"/>
        <v>.</v>
      </c>
      <c r="AU192" s="1007" t="str">
        <f t="shared" si="106"/>
        <v>.</v>
      </c>
      <c r="AV192" s="1007" t="str">
        <f t="shared" si="107"/>
        <v>.</v>
      </c>
      <c r="AW192" s="990" t="str">
        <f t="shared" si="108"/>
        <v>.</v>
      </c>
      <c r="AX192" s="327"/>
      <c r="AY192" s="116"/>
      <c r="AZ192" s="101"/>
      <c r="BA192" s="101"/>
      <c r="BB192" s="101"/>
    </row>
    <row r="193" spans="1:54" s="189" customFormat="1" x14ac:dyDescent="0.2">
      <c r="A193" s="183"/>
      <c r="B193" s="325"/>
      <c r="C193" s="198" t="str">
        <f t="shared" si="93"/>
        <v>Special rate</v>
      </c>
      <c r="D193" s="198" t="str">
        <f t="shared" si="93"/>
        <v/>
      </c>
      <c r="E193" s="838" t="str">
        <f t="shared" si="93"/>
        <v>.</v>
      </c>
      <c r="F193" s="880"/>
      <c r="G193" s="876"/>
      <c r="H193" s="876"/>
      <c r="I193" s="876"/>
      <c r="J193" s="876"/>
      <c r="K193" s="876"/>
      <c r="L193" s="880"/>
      <c r="M193" s="333"/>
      <c r="N193" s="116"/>
      <c r="O193" s="1019">
        <f t="shared" si="88"/>
        <v>0</v>
      </c>
      <c r="P193" s="1020">
        <f t="shared" si="88"/>
        <v>0</v>
      </c>
      <c r="Q193" s="101"/>
      <c r="R193" s="325"/>
      <c r="S193" s="1003" t="str">
        <f t="shared" si="94"/>
        <v>.</v>
      </c>
      <c r="T193" s="1004" t="str">
        <f t="shared" si="94"/>
        <v>.</v>
      </c>
      <c r="U193" s="1004" t="str">
        <f t="shared" si="94"/>
        <v>.</v>
      </c>
      <c r="V193" s="1004" t="str">
        <f t="shared" si="94"/>
        <v>.</v>
      </c>
      <c r="W193" s="1004" t="str">
        <f t="shared" si="94"/>
        <v>.</v>
      </c>
      <c r="X193" s="1004" t="str">
        <f t="shared" si="94"/>
        <v>.</v>
      </c>
      <c r="Y193" s="1005" t="str">
        <f t="shared" si="94"/>
        <v>.</v>
      </c>
      <c r="Z193" s="116"/>
      <c r="AA193" s="1006" t="str">
        <f t="shared" si="95"/>
        <v>.</v>
      </c>
      <c r="AB193" s="1007" t="str">
        <f t="shared" si="96"/>
        <v>.</v>
      </c>
      <c r="AC193" s="1007" t="str">
        <f t="shared" si="97"/>
        <v>.</v>
      </c>
      <c r="AD193" s="1007" t="str">
        <f t="shared" si="98"/>
        <v>.</v>
      </c>
      <c r="AE193" s="1007" t="str">
        <f t="shared" si="99"/>
        <v>.</v>
      </c>
      <c r="AF193" s="1007" t="str">
        <f t="shared" si="100"/>
        <v>.</v>
      </c>
      <c r="AG193" s="990" t="str">
        <f t="shared" si="101"/>
        <v>.</v>
      </c>
      <c r="AH193" s="116"/>
      <c r="AI193" s="1003" t="str">
        <f>IF(S193=".",".",SUM($S193:S193))</f>
        <v>.</v>
      </c>
      <c r="AJ193" s="1004" t="str">
        <f>IF(T193=".",".",SUM($S193:T193))</f>
        <v>.</v>
      </c>
      <c r="AK193" s="1004" t="str">
        <f>IF(U193=".",".",SUM($S193:U193))</f>
        <v>.</v>
      </c>
      <c r="AL193" s="1004" t="str">
        <f>IF(V193=".",".",SUM($S193:V193))</f>
        <v>.</v>
      </c>
      <c r="AM193" s="1004" t="str">
        <f>IF(W193=".",".",SUM($S193:W193))</f>
        <v>.</v>
      </c>
      <c r="AN193" s="1004" t="str">
        <f>IF(X193=".",".",SUM($S193:X193))</f>
        <v>.</v>
      </c>
      <c r="AO193" s="1005" t="str">
        <f>IF(Y193=".",".",SUM($S193:Y193))</f>
        <v>.</v>
      </c>
      <c r="AP193" s="116"/>
      <c r="AQ193" s="1006" t="str">
        <f t="shared" si="102"/>
        <v>.</v>
      </c>
      <c r="AR193" s="1007" t="str">
        <f t="shared" si="103"/>
        <v>.</v>
      </c>
      <c r="AS193" s="1007" t="str">
        <f t="shared" si="104"/>
        <v>.</v>
      </c>
      <c r="AT193" s="1007" t="str">
        <f t="shared" si="105"/>
        <v>.</v>
      </c>
      <c r="AU193" s="1007" t="str">
        <f t="shared" si="106"/>
        <v>.</v>
      </c>
      <c r="AV193" s="1007" t="str">
        <f t="shared" si="107"/>
        <v>.</v>
      </c>
      <c r="AW193" s="990" t="str">
        <f t="shared" si="108"/>
        <v>.</v>
      </c>
      <c r="AX193" s="327"/>
      <c r="AY193" s="116"/>
      <c r="AZ193" s="101"/>
      <c r="BA193" s="101"/>
      <c r="BB193" s="101"/>
    </row>
    <row r="194" spans="1:54" s="190" customFormat="1" ht="11.25" customHeight="1" x14ac:dyDescent="0.2">
      <c r="A194" s="183"/>
      <c r="B194" s="325"/>
      <c r="C194" s="211"/>
      <c r="D194" s="211" t="s">
        <v>256</v>
      </c>
      <c r="E194" s="839" t="str">
        <f t="shared" ref="E194:E225" si="116">E93</f>
        <v>.</v>
      </c>
      <c r="F194" s="390" t="str">
        <f t="shared" ref="F194:L194" si="117">IF($P194=0,".",SUMPRODUCT(F176:F193,$P176:$P193)/$P194)</f>
        <v>.</v>
      </c>
      <c r="G194" s="197" t="str">
        <f t="shared" si="117"/>
        <v>.</v>
      </c>
      <c r="H194" s="197" t="str">
        <f t="shared" si="117"/>
        <v>.</v>
      </c>
      <c r="I194" s="197" t="str">
        <f t="shared" si="117"/>
        <v>.</v>
      </c>
      <c r="J194" s="197" t="str">
        <f t="shared" si="117"/>
        <v>.</v>
      </c>
      <c r="K194" s="197" t="str">
        <f t="shared" si="117"/>
        <v>.</v>
      </c>
      <c r="L194" s="197" t="str">
        <f t="shared" si="117"/>
        <v>.</v>
      </c>
      <c r="M194" s="333"/>
      <c r="N194" s="144"/>
      <c r="O194" s="1021">
        <f t="shared" si="88"/>
        <v>0</v>
      </c>
      <c r="P194" s="1022">
        <f t="shared" si="88"/>
        <v>0</v>
      </c>
      <c r="Q194" s="102"/>
      <c r="R194" s="334"/>
      <c r="S194" s="1012" t="str">
        <f t="shared" ref="S194:Y194" si="118">IF(F194=".",".",F194-E194)</f>
        <v>.</v>
      </c>
      <c r="T194" s="1013" t="str">
        <f t="shared" si="118"/>
        <v>.</v>
      </c>
      <c r="U194" s="1013" t="str">
        <f t="shared" si="118"/>
        <v>.</v>
      </c>
      <c r="V194" s="1013" t="str">
        <f t="shared" si="118"/>
        <v>.</v>
      </c>
      <c r="W194" s="1013" t="str">
        <f t="shared" si="118"/>
        <v>.</v>
      </c>
      <c r="X194" s="1013" t="str">
        <f t="shared" si="118"/>
        <v>.</v>
      </c>
      <c r="Y194" s="1014" t="str">
        <f t="shared" si="118"/>
        <v>.</v>
      </c>
      <c r="Z194" s="144"/>
      <c r="AA194" s="1516" t="str">
        <f t="shared" si="95"/>
        <v>.</v>
      </c>
      <c r="AB194" s="1517" t="str">
        <f t="shared" si="96"/>
        <v>.</v>
      </c>
      <c r="AC194" s="1517" t="str">
        <f t="shared" si="97"/>
        <v>.</v>
      </c>
      <c r="AD194" s="1517" t="str">
        <f t="shared" si="98"/>
        <v>.</v>
      </c>
      <c r="AE194" s="1517" t="str">
        <f t="shared" si="99"/>
        <v>.</v>
      </c>
      <c r="AF194" s="1517" t="str">
        <f t="shared" si="100"/>
        <v>.</v>
      </c>
      <c r="AG194" s="1518" t="str">
        <f t="shared" si="101"/>
        <v>.</v>
      </c>
      <c r="AH194" s="144"/>
      <c r="AI194" s="1012" t="str">
        <f>IF(S194=".",".",SUM($S194:S194))</f>
        <v>.</v>
      </c>
      <c r="AJ194" s="1013" t="str">
        <f>IF(T194=".",".",SUM($S194:T194))</f>
        <v>.</v>
      </c>
      <c r="AK194" s="1013" t="str">
        <f>IF(U194=".",".",SUM($S194:U194))</f>
        <v>.</v>
      </c>
      <c r="AL194" s="1013" t="str">
        <f>IF(V194=".",".",SUM($S194:V194))</f>
        <v>.</v>
      </c>
      <c r="AM194" s="1013" t="str">
        <f>IF(W194=".",".",SUM($S194:W194))</f>
        <v>.</v>
      </c>
      <c r="AN194" s="1013" t="str">
        <f>IF(X194=".",".",SUM($S194:X194))</f>
        <v>.</v>
      </c>
      <c r="AO194" s="1014" t="str">
        <f>IF(Y194=".",".",SUM($S194:Y194))</f>
        <v>.</v>
      </c>
      <c r="AP194" s="144"/>
      <c r="AQ194" s="1516" t="str">
        <f t="shared" si="102"/>
        <v>.</v>
      </c>
      <c r="AR194" s="1517" t="str">
        <f t="shared" si="103"/>
        <v>.</v>
      </c>
      <c r="AS194" s="1517" t="str">
        <f t="shared" si="104"/>
        <v>.</v>
      </c>
      <c r="AT194" s="1517" t="str">
        <f t="shared" si="105"/>
        <v>.</v>
      </c>
      <c r="AU194" s="1517" t="str">
        <f t="shared" si="106"/>
        <v>.</v>
      </c>
      <c r="AV194" s="1517" t="str">
        <f t="shared" si="107"/>
        <v>.</v>
      </c>
      <c r="AW194" s="1518" t="str">
        <f t="shared" si="108"/>
        <v>.</v>
      </c>
      <c r="AX194" s="346"/>
      <c r="AY194" s="144"/>
      <c r="AZ194" s="102"/>
      <c r="BA194" s="102"/>
      <c r="BB194" s="102"/>
    </row>
    <row r="195" spans="1:54" s="189" customFormat="1" x14ac:dyDescent="0.2">
      <c r="A195" s="183"/>
      <c r="B195" s="325"/>
      <c r="C195" s="471" t="str">
        <f t="shared" ref="C195:D214" si="119">C94</f>
        <v>Business</v>
      </c>
      <c r="D195" s="471" t="str">
        <f t="shared" si="119"/>
        <v/>
      </c>
      <c r="E195" s="836" t="str">
        <f t="shared" si="116"/>
        <v>.</v>
      </c>
      <c r="F195" s="877"/>
      <c r="G195" s="1208"/>
      <c r="H195" s="1208"/>
      <c r="I195" s="1208"/>
      <c r="J195" s="1208"/>
      <c r="K195" s="1208"/>
      <c r="L195" s="1208"/>
      <c r="M195" s="333"/>
      <c r="N195" s="116"/>
      <c r="O195" s="1017">
        <f t="shared" ref="O195:P214" si="120">O94</f>
        <v>0</v>
      </c>
      <c r="P195" s="1018">
        <f t="shared" si="120"/>
        <v>0</v>
      </c>
      <c r="Q195" s="101"/>
      <c r="R195" s="325"/>
      <c r="S195" s="1000" t="str">
        <f t="shared" si="94"/>
        <v>.</v>
      </c>
      <c r="T195" s="1001" t="str">
        <f t="shared" si="94"/>
        <v>.</v>
      </c>
      <c r="U195" s="1001" t="str">
        <f t="shared" si="94"/>
        <v>.</v>
      </c>
      <c r="V195" s="1001" t="str">
        <f t="shared" si="94"/>
        <v>.</v>
      </c>
      <c r="W195" s="1001" t="str">
        <f t="shared" si="94"/>
        <v>.</v>
      </c>
      <c r="X195" s="1001" t="str">
        <f t="shared" si="94"/>
        <v>.</v>
      </c>
      <c r="Y195" s="1002" t="str">
        <f t="shared" si="94"/>
        <v>.</v>
      </c>
      <c r="Z195" s="116"/>
      <c r="AA195" s="1513" t="str">
        <f t="shared" si="95"/>
        <v>.</v>
      </c>
      <c r="AB195" s="1514" t="str">
        <f t="shared" si="96"/>
        <v>.</v>
      </c>
      <c r="AC195" s="1514" t="str">
        <f t="shared" si="97"/>
        <v>.</v>
      </c>
      <c r="AD195" s="1514" t="str">
        <f t="shared" si="98"/>
        <v>.</v>
      </c>
      <c r="AE195" s="1514" t="str">
        <f t="shared" si="99"/>
        <v>.</v>
      </c>
      <c r="AF195" s="1514" t="str">
        <f t="shared" si="100"/>
        <v>.</v>
      </c>
      <c r="AG195" s="1515" t="str">
        <f t="shared" si="101"/>
        <v>.</v>
      </c>
      <c r="AH195" s="116"/>
      <c r="AI195" s="1000" t="str">
        <f>IF(S195=".",".",SUM($S195:S195))</f>
        <v>.</v>
      </c>
      <c r="AJ195" s="1001" t="str">
        <f>IF(T195=".",".",SUM($S195:T195))</f>
        <v>.</v>
      </c>
      <c r="AK195" s="1001" t="str">
        <f>IF(U195=".",".",SUM($S195:U195))</f>
        <v>.</v>
      </c>
      <c r="AL195" s="1001" t="str">
        <f>IF(V195=".",".",SUM($S195:V195))</f>
        <v>.</v>
      </c>
      <c r="AM195" s="1001" t="str">
        <f>IF(W195=".",".",SUM($S195:W195))</f>
        <v>.</v>
      </c>
      <c r="AN195" s="1001" t="str">
        <f>IF(X195=".",".",SUM($S195:X195))</f>
        <v>.</v>
      </c>
      <c r="AO195" s="1002" t="str">
        <f>IF(Y195=".",".",SUM($S195:Y195))</f>
        <v>.</v>
      </c>
      <c r="AP195" s="116"/>
      <c r="AQ195" s="1513" t="str">
        <f t="shared" si="102"/>
        <v>.</v>
      </c>
      <c r="AR195" s="1514" t="str">
        <f t="shared" si="103"/>
        <v>.</v>
      </c>
      <c r="AS195" s="1514" t="str">
        <f t="shared" si="104"/>
        <v>.</v>
      </c>
      <c r="AT195" s="1514" t="str">
        <f t="shared" si="105"/>
        <v>.</v>
      </c>
      <c r="AU195" s="1514" t="str">
        <f t="shared" si="106"/>
        <v>.</v>
      </c>
      <c r="AV195" s="1514" t="str">
        <f t="shared" si="107"/>
        <v>.</v>
      </c>
      <c r="AW195" s="1515" t="str">
        <f t="shared" si="108"/>
        <v>.</v>
      </c>
      <c r="AX195" s="327"/>
      <c r="AY195" s="116"/>
      <c r="AZ195" s="101"/>
      <c r="BA195" s="101"/>
      <c r="BB195" s="101"/>
    </row>
    <row r="196" spans="1:54" s="189" customFormat="1" x14ac:dyDescent="0.2">
      <c r="A196" s="183"/>
      <c r="B196" s="325"/>
      <c r="C196" s="473" t="str">
        <f t="shared" si="119"/>
        <v>Business</v>
      </c>
      <c r="D196" s="473" t="str">
        <f t="shared" si="119"/>
        <v/>
      </c>
      <c r="E196" s="837" t="str">
        <f t="shared" si="116"/>
        <v>.</v>
      </c>
      <c r="F196" s="878"/>
      <c r="G196" s="874"/>
      <c r="H196" s="874"/>
      <c r="I196" s="874"/>
      <c r="J196" s="874"/>
      <c r="K196" s="874"/>
      <c r="L196" s="874"/>
      <c r="M196" s="333"/>
      <c r="N196" s="116"/>
      <c r="O196" s="1019">
        <f t="shared" si="120"/>
        <v>0</v>
      </c>
      <c r="P196" s="1020">
        <f t="shared" si="120"/>
        <v>0</v>
      </c>
      <c r="Q196" s="101"/>
      <c r="R196" s="325"/>
      <c r="S196" s="1003" t="str">
        <f t="shared" ref="S196:Y219" si="121">IF(F196="",".",F196-E196)</f>
        <v>.</v>
      </c>
      <c r="T196" s="1004" t="str">
        <f t="shared" si="121"/>
        <v>.</v>
      </c>
      <c r="U196" s="1004" t="str">
        <f t="shared" si="121"/>
        <v>.</v>
      </c>
      <c r="V196" s="1004" t="str">
        <f t="shared" si="121"/>
        <v>.</v>
      </c>
      <c r="W196" s="1004" t="str">
        <f t="shared" si="121"/>
        <v>.</v>
      </c>
      <c r="X196" s="1004" t="str">
        <f t="shared" si="121"/>
        <v>.</v>
      </c>
      <c r="Y196" s="1005" t="str">
        <f t="shared" si="121"/>
        <v>.</v>
      </c>
      <c r="Z196" s="116"/>
      <c r="AA196" s="1006" t="str">
        <f t="shared" si="95"/>
        <v>.</v>
      </c>
      <c r="AB196" s="1007" t="str">
        <f t="shared" si="96"/>
        <v>.</v>
      </c>
      <c r="AC196" s="1007" t="str">
        <f t="shared" si="97"/>
        <v>.</v>
      </c>
      <c r="AD196" s="1007" t="str">
        <f t="shared" si="98"/>
        <v>.</v>
      </c>
      <c r="AE196" s="1007" t="str">
        <f t="shared" si="99"/>
        <v>.</v>
      </c>
      <c r="AF196" s="1007" t="str">
        <f t="shared" si="100"/>
        <v>.</v>
      </c>
      <c r="AG196" s="990" t="str">
        <f t="shared" si="101"/>
        <v>.</v>
      </c>
      <c r="AH196" s="116"/>
      <c r="AI196" s="1003" t="str">
        <f>IF(S196=".",".",SUM($S196:S196))</f>
        <v>.</v>
      </c>
      <c r="AJ196" s="1004" t="str">
        <f>IF(T196=".",".",SUM($S196:T196))</f>
        <v>.</v>
      </c>
      <c r="AK196" s="1004" t="str">
        <f>IF(U196=".",".",SUM($S196:U196))</f>
        <v>.</v>
      </c>
      <c r="AL196" s="1004" t="str">
        <f>IF(V196=".",".",SUM($S196:V196))</f>
        <v>.</v>
      </c>
      <c r="AM196" s="1004" t="str">
        <f>IF(W196=".",".",SUM($S196:W196))</f>
        <v>.</v>
      </c>
      <c r="AN196" s="1004" t="str">
        <f>IF(X196=".",".",SUM($S196:X196))</f>
        <v>.</v>
      </c>
      <c r="AO196" s="1005" t="str">
        <f>IF(Y196=".",".",SUM($S196:Y196))</f>
        <v>.</v>
      </c>
      <c r="AP196" s="116"/>
      <c r="AQ196" s="1006" t="str">
        <f t="shared" si="102"/>
        <v>.</v>
      </c>
      <c r="AR196" s="1007" t="str">
        <f t="shared" si="103"/>
        <v>.</v>
      </c>
      <c r="AS196" s="1007" t="str">
        <f t="shared" si="104"/>
        <v>.</v>
      </c>
      <c r="AT196" s="1007" t="str">
        <f t="shared" si="105"/>
        <v>.</v>
      </c>
      <c r="AU196" s="1007" t="str">
        <f t="shared" si="106"/>
        <v>.</v>
      </c>
      <c r="AV196" s="1007" t="str">
        <f t="shared" si="107"/>
        <v>.</v>
      </c>
      <c r="AW196" s="990" t="str">
        <f t="shared" si="108"/>
        <v>.</v>
      </c>
      <c r="AX196" s="327"/>
      <c r="AY196" s="116"/>
      <c r="AZ196" s="101"/>
      <c r="BA196" s="101"/>
      <c r="BB196" s="101"/>
    </row>
    <row r="197" spans="1:54" s="189" customFormat="1" x14ac:dyDescent="0.2">
      <c r="A197" s="183"/>
      <c r="B197" s="325"/>
      <c r="C197" s="473" t="str">
        <f t="shared" si="119"/>
        <v>Business</v>
      </c>
      <c r="D197" s="473" t="str">
        <f t="shared" si="119"/>
        <v/>
      </c>
      <c r="E197" s="837" t="str">
        <f t="shared" si="116"/>
        <v>.</v>
      </c>
      <c r="F197" s="878"/>
      <c r="G197" s="874"/>
      <c r="H197" s="874"/>
      <c r="I197" s="874"/>
      <c r="J197" s="874"/>
      <c r="K197" s="874"/>
      <c r="L197" s="874"/>
      <c r="M197" s="333"/>
      <c r="N197" s="116"/>
      <c r="O197" s="1019">
        <f t="shared" si="120"/>
        <v>0</v>
      </c>
      <c r="P197" s="1020">
        <f t="shared" si="120"/>
        <v>0</v>
      </c>
      <c r="Q197" s="101"/>
      <c r="R197" s="325"/>
      <c r="S197" s="1003" t="str">
        <f t="shared" si="121"/>
        <v>.</v>
      </c>
      <c r="T197" s="1004" t="str">
        <f t="shared" si="121"/>
        <v>.</v>
      </c>
      <c r="U197" s="1004" t="str">
        <f t="shared" si="121"/>
        <v>.</v>
      </c>
      <c r="V197" s="1004" t="str">
        <f t="shared" si="121"/>
        <v>.</v>
      </c>
      <c r="W197" s="1004" t="str">
        <f t="shared" si="121"/>
        <v>.</v>
      </c>
      <c r="X197" s="1004" t="str">
        <f t="shared" si="121"/>
        <v>.</v>
      </c>
      <c r="Y197" s="1005" t="str">
        <f t="shared" si="121"/>
        <v>.</v>
      </c>
      <c r="Z197" s="116"/>
      <c r="AA197" s="1006" t="str">
        <f t="shared" si="95"/>
        <v>.</v>
      </c>
      <c r="AB197" s="1007" t="str">
        <f t="shared" si="96"/>
        <v>.</v>
      </c>
      <c r="AC197" s="1007" t="str">
        <f t="shared" si="97"/>
        <v>.</v>
      </c>
      <c r="AD197" s="1007" t="str">
        <f t="shared" si="98"/>
        <v>.</v>
      </c>
      <c r="AE197" s="1007" t="str">
        <f t="shared" si="99"/>
        <v>.</v>
      </c>
      <c r="AF197" s="1007" t="str">
        <f t="shared" si="100"/>
        <v>.</v>
      </c>
      <c r="AG197" s="990" t="str">
        <f t="shared" si="101"/>
        <v>.</v>
      </c>
      <c r="AH197" s="116"/>
      <c r="AI197" s="1003" t="str">
        <f>IF(S197=".",".",SUM($S197:S197))</f>
        <v>.</v>
      </c>
      <c r="AJ197" s="1004" t="str">
        <f>IF(T197=".",".",SUM($S197:T197))</f>
        <v>.</v>
      </c>
      <c r="AK197" s="1004" t="str">
        <f>IF(U197=".",".",SUM($S197:U197))</f>
        <v>.</v>
      </c>
      <c r="AL197" s="1004" t="str">
        <f>IF(V197=".",".",SUM($S197:V197))</f>
        <v>.</v>
      </c>
      <c r="AM197" s="1004" t="str">
        <f>IF(W197=".",".",SUM($S197:W197))</f>
        <v>.</v>
      </c>
      <c r="AN197" s="1004" t="str">
        <f>IF(X197=".",".",SUM($S197:X197))</f>
        <v>.</v>
      </c>
      <c r="AO197" s="1005" t="str">
        <f>IF(Y197=".",".",SUM($S197:Y197))</f>
        <v>.</v>
      </c>
      <c r="AP197" s="116"/>
      <c r="AQ197" s="1006" t="str">
        <f t="shared" si="102"/>
        <v>.</v>
      </c>
      <c r="AR197" s="1007" t="str">
        <f t="shared" si="103"/>
        <v>.</v>
      </c>
      <c r="AS197" s="1007" t="str">
        <f t="shared" si="104"/>
        <v>.</v>
      </c>
      <c r="AT197" s="1007" t="str">
        <f t="shared" si="105"/>
        <v>.</v>
      </c>
      <c r="AU197" s="1007" t="str">
        <f t="shared" si="106"/>
        <v>.</v>
      </c>
      <c r="AV197" s="1007" t="str">
        <f t="shared" si="107"/>
        <v>.</v>
      </c>
      <c r="AW197" s="990" t="str">
        <f t="shared" si="108"/>
        <v>.</v>
      </c>
      <c r="AX197" s="327"/>
      <c r="AY197" s="116"/>
      <c r="AZ197" s="101"/>
      <c r="BA197" s="101"/>
      <c r="BB197" s="101"/>
    </row>
    <row r="198" spans="1:54" s="189" customFormat="1" x14ac:dyDescent="0.2">
      <c r="A198" s="183"/>
      <c r="B198" s="325"/>
      <c r="C198" s="473" t="str">
        <f t="shared" si="119"/>
        <v>Business</v>
      </c>
      <c r="D198" s="473" t="str">
        <f t="shared" si="119"/>
        <v/>
      </c>
      <c r="E198" s="837" t="str">
        <f t="shared" si="116"/>
        <v>.</v>
      </c>
      <c r="F198" s="878"/>
      <c r="G198" s="874"/>
      <c r="H198" s="874"/>
      <c r="I198" s="874"/>
      <c r="J198" s="874"/>
      <c r="K198" s="874"/>
      <c r="L198" s="874"/>
      <c r="M198" s="333"/>
      <c r="N198" s="116"/>
      <c r="O198" s="1019">
        <f t="shared" si="120"/>
        <v>0</v>
      </c>
      <c r="P198" s="1020">
        <f t="shared" si="120"/>
        <v>0</v>
      </c>
      <c r="Q198" s="101"/>
      <c r="R198" s="325"/>
      <c r="S198" s="1003" t="str">
        <f t="shared" si="121"/>
        <v>.</v>
      </c>
      <c r="T198" s="1004" t="str">
        <f t="shared" si="121"/>
        <v>.</v>
      </c>
      <c r="U198" s="1004" t="str">
        <f t="shared" si="121"/>
        <v>.</v>
      </c>
      <c r="V198" s="1004" t="str">
        <f t="shared" si="121"/>
        <v>.</v>
      </c>
      <c r="W198" s="1004" t="str">
        <f t="shared" si="121"/>
        <v>.</v>
      </c>
      <c r="X198" s="1004" t="str">
        <f t="shared" si="121"/>
        <v>.</v>
      </c>
      <c r="Y198" s="1005" t="str">
        <f t="shared" si="121"/>
        <v>.</v>
      </c>
      <c r="Z198" s="116"/>
      <c r="AA198" s="1006" t="str">
        <f t="shared" si="95"/>
        <v>.</v>
      </c>
      <c r="AB198" s="1007" t="str">
        <f t="shared" si="96"/>
        <v>.</v>
      </c>
      <c r="AC198" s="1007" t="str">
        <f t="shared" si="97"/>
        <v>.</v>
      </c>
      <c r="AD198" s="1007" t="str">
        <f t="shared" si="98"/>
        <v>.</v>
      </c>
      <c r="AE198" s="1007" t="str">
        <f t="shared" si="99"/>
        <v>.</v>
      </c>
      <c r="AF198" s="1007" t="str">
        <f t="shared" si="100"/>
        <v>.</v>
      </c>
      <c r="AG198" s="990" t="str">
        <f t="shared" si="101"/>
        <v>.</v>
      </c>
      <c r="AH198" s="116"/>
      <c r="AI198" s="1003" t="str">
        <f>IF(S198=".",".",SUM($S198:S198))</f>
        <v>.</v>
      </c>
      <c r="AJ198" s="1004" t="str">
        <f>IF(T198=".",".",SUM($S198:T198))</f>
        <v>.</v>
      </c>
      <c r="AK198" s="1004" t="str">
        <f>IF(U198=".",".",SUM($S198:U198))</f>
        <v>.</v>
      </c>
      <c r="AL198" s="1004" t="str">
        <f>IF(V198=".",".",SUM($S198:V198))</f>
        <v>.</v>
      </c>
      <c r="AM198" s="1004" t="str">
        <f>IF(W198=".",".",SUM($S198:W198))</f>
        <v>.</v>
      </c>
      <c r="AN198" s="1004" t="str">
        <f>IF(X198=".",".",SUM($S198:X198))</f>
        <v>.</v>
      </c>
      <c r="AO198" s="1005" t="str">
        <f>IF(Y198=".",".",SUM($S198:Y198))</f>
        <v>.</v>
      </c>
      <c r="AP198" s="116"/>
      <c r="AQ198" s="1006" t="str">
        <f t="shared" si="102"/>
        <v>.</v>
      </c>
      <c r="AR198" s="1007" t="str">
        <f t="shared" si="103"/>
        <v>.</v>
      </c>
      <c r="AS198" s="1007" t="str">
        <f t="shared" si="104"/>
        <v>.</v>
      </c>
      <c r="AT198" s="1007" t="str">
        <f t="shared" si="105"/>
        <v>.</v>
      </c>
      <c r="AU198" s="1007" t="str">
        <f t="shared" si="106"/>
        <v>.</v>
      </c>
      <c r="AV198" s="1007" t="str">
        <f t="shared" si="107"/>
        <v>.</v>
      </c>
      <c r="AW198" s="990" t="str">
        <f t="shared" si="108"/>
        <v>.</v>
      </c>
      <c r="AX198" s="327"/>
      <c r="AY198" s="116"/>
      <c r="AZ198" s="101"/>
      <c r="BA198" s="101"/>
      <c r="BB198" s="101"/>
    </row>
    <row r="199" spans="1:54" s="189" customFormat="1" x14ac:dyDescent="0.2">
      <c r="A199" s="183"/>
      <c r="B199" s="325"/>
      <c r="C199" s="473" t="str">
        <f t="shared" si="119"/>
        <v>Business</v>
      </c>
      <c r="D199" s="473" t="str">
        <f t="shared" si="119"/>
        <v/>
      </c>
      <c r="E199" s="837" t="str">
        <f t="shared" si="116"/>
        <v>.</v>
      </c>
      <c r="F199" s="878"/>
      <c r="G199" s="874"/>
      <c r="H199" s="874"/>
      <c r="I199" s="874"/>
      <c r="J199" s="874"/>
      <c r="K199" s="874"/>
      <c r="L199" s="874"/>
      <c r="M199" s="333"/>
      <c r="N199" s="116"/>
      <c r="O199" s="1019">
        <f t="shared" si="120"/>
        <v>0</v>
      </c>
      <c r="P199" s="1020">
        <f t="shared" si="120"/>
        <v>0</v>
      </c>
      <c r="Q199" s="101"/>
      <c r="R199" s="325"/>
      <c r="S199" s="1003" t="str">
        <f t="shared" si="121"/>
        <v>.</v>
      </c>
      <c r="T199" s="1004" t="str">
        <f t="shared" si="121"/>
        <v>.</v>
      </c>
      <c r="U199" s="1004" t="str">
        <f t="shared" si="121"/>
        <v>.</v>
      </c>
      <c r="V199" s="1004" t="str">
        <f t="shared" si="121"/>
        <v>.</v>
      </c>
      <c r="W199" s="1004" t="str">
        <f t="shared" si="121"/>
        <v>.</v>
      </c>
      <c r="X199" s="1004" t="str">
        <f t="shared" si="121"/>
        <v>.</v>
      </c>
      <c r="Y199" s="1005" t="str">
        <f t="shared" si="121"/>
        <v>.</v>
      </c>
      <c r="Z199" s="116"/>
      <c r="AA199" s="1006" t="str">
        <f t="shared" si="95"/>
        <v>.</v>
      </c>
      <c r="AB199" s="1007" t="str">
        <f t="shared" si="96"/>
        <v>.</v>
      </c>
      <c r="AC199" s="1007" t="str">
        <f t="shared" si="97"/>
        <v>.</v>
      </c>
      <c r="AD199" s="1007" t="str">
        <f t="shared" si="98"/>
        <v>.</v>
      </c>
      <c r="AE199" s="1007" t="str">
        <f t="shared" si="99"/>
        <v>.</v>
      </c>
      <c r="AF199" s="1007" t="str">
        <f t="shared" si="100"/>
        <v>.</v>
      </c>
      <c r="AG199" s="990" t="str">
        <f t="shared" si="101"/>
        <v>.</v>
      </c>
      <c r="AH199" s="116"/>
      <c r="AI199" s="1003" t="str">
        <f>IF(S199=".",".",SUM($S199:S199))</f>
        <v>.</v>
      </c>
      <c r="AJ199" s="1004" t="str">
        <f>IF(T199=".",".",SUM($S199:T199))</f>
        <v>.</v>
      </c>
      <c r="AK199" s="1004" t="str">
        <f>IF(U199=".",".",SUM($S199:U199))</f>
        <v>.</v>
      </c>
      <c r="AL199" s="1004" t="str">
        <f>IF(V199=".",".",SUM($S199:V199))</f>
        <v>.</v>
      </c>
      <c r="AM199" s="1004" t="str">
        <f>IF(W199=".",".",SUM($S199:W199))</f>
        <v>.</v>
      </c>
      <c r="AN199" s="1004" t="str">
        <f>IF(X199=".",".",SUM($S199:X199))</f>
        <v>.</v>
      </c>
      <c r="AO199" s="1005" t="str">
        <f>IF(Y199=".",".",SUM($S199:Y199))</f>
        <v>.</v>
      </c>
      <c r="AP199" s="116"/>
      <c r="AQ199" s="1006" t="str">
        <f t="shared" si="102"/>
        <v>.</v>
      </c>
      <c r="AR199" s="1007" t="str">
        <f t="shared" si="103"/>
        <v>.</v>
      </c>
      <c r="AS199" s="1007" t="str">
        <f t="shared" si="104"/>
        <v>.</v>
      </c>
      <c r="AT199" s="1007" t="str">
        <f t="shared" si="105"/>
        <v>.</v>
      </c>
      <c r="AU199" s="1007" t="str">
        <f t="shared" si="106"/>
        <v>.</v>
      </c>
      <c r="AV199" s="1007" t="str">
        <f t="shared" si="107"/>
        <v>.</v>
      </c>
      <c r="AW199" s="990" t="str">
        <f t="shared" si="108"/>
        <v>.</v>
      </c>
      <c r="AX199" s="327"/>
      <c r="AY199" s="116"/>
      <c r="AZ199" s="101"/>
      <c r="BA199" s="101"/>
      <c r="BB199" s="101"/>
    </row>
    <row r="200" spans="1:54" s="189" customFormat="1" x14ac:dyDescent="0.2">
      <c r="A200" s="183"/>
      <c r="B200" s="325"/>
      <c r="C200" s="473" t="str">
        <f t="shared" si="119"/>
        <v>Business</v>
      </c>
      <c r="D200" s="473" t="str">
        <f t="shared" si="119"/>
        <v/>
      </c>
      <c r="E200" s="837" t="str">
        <f t="shared" si="116"/>
        <v>.</v>
      </c>
      <c r="F200" s="878"/>
      <c r="G200" s="874"/>
      <c r="H200" s="874"/>
      <c r="I200" s="874"/>
      <c r="J200" s="874"/>
      <c r="K200" s="874"/>
      <c r="L200" s="874"/>
      <c r="M200" s="333"/>
      <c r="N200" s="116"/>
      <c r="O200" s="1019">
        <f t="shared" si="120"/>
        <v>0</v>
      </c>
      <c r="P200" s="1020">
        <f t="shared" si="120"/>
        <v>0</v>
      </c>
      <c r="Q200" s="101"/>
      <c r="R200" s="325"/>
      <c r="S200" s="1003" t="str">
        <f t="shared" si="121"/>
        <v>.</v>
      </c>
      <c r="T200" s="1004" t="str">
        <f t="shared" si="121"/>
        <v>.</v>
      </c>
      <c r="U200" s="1004" t="str">
        <f t="shared" si="121"/>
        <v>.</v>
      </c>
      <c r="V200" s="1004" t="str">
        <f t="shared" si="121"/>
        <v>.</v>
      </c>
      <c r="W200" s="1004" t="str">
        <f t="shared" si="121"/>
        <v>.</v>
      </c>
      <c r="X200" s="1004" t="str">
        <f t="shared" si="121"/>
        <v>.</v>
      </c>
      <c r="Y200" s="1005" t="str">
        <f t="shared" si="121"/>
        <v>.</v>
      </c>
      <c r="Z200" s="116"/>
      <c r="AA200" s="1006" t="str">
        <f t="shared" si="95"/>
        <v>.</v>
      </c>
      <c r="AB200" s="1007" t="str">
        <f t="shared" si="96"/>
        <v>.</v>
      </c>
      <c r="AC200" s="1007" t="str">
        <f t="shared" si="97"/>
        <v>.</v>
      </c>
      <c r="AD200" s="1007" t="str">
        <f t="shared" si="98"/>
        <v>.</v>
      </c>
      <c r="AE200" s="1007" t="str">
        <f t="shared" si="99"/>
        <v>.</v>
      </c>
      <c r="AF200" s="1007" t="str">
        <f t="shared" si="100"/>
        <v>.</v>
      </c>
      <c r="AG200" s="990" t="str">
        <f t="shared" si="101"/>
        <v>.</v>
      </c>
      <c r="AH200" s="116"/>
      <c r="AI200" s="1003" t="str">
        <f>IF(S200=".",".",SUM($S200:S200))</f>
        <v>.</v>
      </c>
      <c r="AJ200" s="1004" t="str">
        <f>IF(T200=".",".",SUM($S200:T200))</f>
        <v>.</v>
      </c>
      <c r="AK200" s="1004" t="str">
        <f>IF(U200=".",".",SUM($S200:U200))</f>
        <v>.</v>
      </c>
      <c r="AL200" s="1004" t="str">
        <f>IF(V200=".",".",SUM($S200:V200))</f>
        <v>.</v>
      </c>
      <c r="AM200" s="1004" t="str">
        <f>IF(W200=".",".",SUM($S200:W200))</f>
        <v>.</v>
      </c>
      <c r="AN200" s="1004" t="str">
        <f>IF(X200=".",".",SUM($S200:X200))</f>
        <v>.</v>
      </c>
      <c r="AO200" s="1005" t="str">
        <f>IF(Y200=".",".",SUM($S200:Y200))</f>
        <v>.</v>
      </c>
      <c r="AP200" s="116"/>
      <c r="AQ200" s="1006" t="str">
        <f t="shared" si="102"/>
        <v>.</v>
      </c>
      <c r="AR200" s="1007" t="str">
        <f t="shared" si="103"/>
        <v>.</v>
      </c>
      <c r="AS200" s="1007" t="str">
        <f t="shared" si="104"/>
        <v>.</v>
      </c>
      <c r="AT200" s="1007" t="str">
        <f t="shared" si="105"/>
        <v>.</v>
      </c>
      <c r="AU200" s="1007" t="str">
        <f t="shared" si="106"/>
        <v>.</v>
      </c>
      <c r="AV200" s="1007" t="str">
        <f t="shared" si="107"/>
        <v>.</v>
      </c>
      <c r="AW200" s="990" t="str">
        <f t="shared" si="108"/>
        <v>.</v>
      </c>
      <c r="AX200" s="327"/>
      <c r="AY200" s="116"/>
      <c r="AZ200" s="101"/>
      <c r="BA200" s="101"/>
      <c r="BB200" s="101"/>
    </row>
    <row r="201" spans="1:54" s="189" customFormat="1" x14ac:dyDescent="0.2">
      <c r="A201" s="183"/>
      <c r="B201" s="325"/>
      <c r="C201" s="473" t="str">
        <f t="shared" si="119"/>
        <v>Business</v>
      </c>
      <c r="D201" s="473" t="str">
        <f t="shared" si="119"/>
        <v/>
      </c>
      <c r="E201" s="837" t="str">
        <f t="shared" si="116"/>
        <v>.</v>
      </c>
      <c r="F201" s="878"/>
      <c r="G201" s="874"/>
      <c r="H201" s="874"/>
      <c r="I201" s="874"/>
      <c r="J201" s="874"/>
      <c r="K201" s="874"/>
      <c r="L201" s="874"/>
      <c r="M201" s="333"/>
      <c r="N201" s="116"/>
      <c r="O201" s="1019">
        <f t="shared" si="120"/>
        <v>0</v>
      </c>
      <c r="P201" s="1020">
        <f t="shared" si="120"/>
        <v>0</v>
      </c>
      <c r="Q201" s="101"/>
      <c r="R201" s="325"/>
      <c r="S201" s="1003" t="str">
        <f t="shared" si="121"/>
        <v>.</v>
      </c>
      <c r="T201" s="1004" t="str">
        <f t="shared" si="121"/>
        <v>.</v>
      </c>
      <c r="U201" s="1004" t="str">
        <f t="shared" si="121"/>
        <v>.</v>
      </c>
      <c r="V201" s="1004" t="str">
        <f t="shared" si="121"/>
        <v>.</v>
      </c>
      <c r="W201" s="1004" t="str">
        <f t="shared" si="121"/>
        <v>.</v>
      </c>
      <c r="X201" s="1004" t="str">
        <f t="shared" si="121"/>
        <v>.</v>
      </c>
      <c r="Y201" s="1005" t="str">
        <f t="shared" si="121"/>
        <v>.</v>
      </c>
      <c r="Z201" s="116"/>
      <c r="AA201" s="1006" t="str">
        <f t="shared" si="95"/>
        <v>.</v>
      </c>
      <c r="AB201" s="1007" t="str">
        <f t="shared" si="96"/>
        <v>.</v>
      </c>
      <c r="AC201" s="1007" t="str">
        <f t="shared" si="97"/>
        <v>.</v>
      </c>
      <c r="AD201" s="1007" t="str">
        <f t="shared" si="98"/>
        <v>.</v>
      </c>
      <c r="AE201" s="1007" t="str">
        <f t="shared" si="99"/>
        <v>.</v>
      </c>
      <c r="AF201" s="1007" t="str">
        <f t="shared" si="100"/>
        <v>.</v>
      </c>
      <c r="AG201" s="990" t="str">
        <f t="shared" si="101"/>
        <v>.</v>
      </c>
      <c r="AH201" s="116"/>
      <c r="AI201" s="1003" t="str">
        <f>IF(S201=".",".",SUM($S201:S201))</f>
        <v>.</v>
      </c>
      <c r="AJ201" s="1004" t="str">
        <f>IF(T201=".",".",SUM($S201:T201))</f>
        <v>.</v>
      </c>
      <c r="AK201" s="1004" t="str">
        <f>IF(U201=".",".",SUM($S201:U201))</f>
        <v>.</v>
      </c>
      <c r="AL201" s="1004" t="str">
        <f>IF(V201=".",".",SUM($S201:V201))</f>
        <v>.</v>
      </c>
      <c r="AM201" s="1004" t="str">
        <f>IF(W201=".",".",SUM($S201:W201))</f>
        <v>.</v>
      </c>
      <c r="AN201" s="1004" t="str">
        <f>IF(X201=".",".",SUM($S201:X201))</f>
        <v>.</v>
      </c>
      <c r="AO201" s="1005" t="str">
        <f>IF(Y201=".",".",SUM($S201:Y201))</f>
        <v>.</v>
      </c>
      <c r="AP201" s="116"/>
      <c r="AQ201" s="1006" t="str">
        <f t="shared" si="102"/>
        <v>.</v>
      </c>
      <c r="AR201" s="1007" t="str">
        <f t="shared" si="103"/>
        <v>.</v>
      </c>
      <c r="AS201" s="1007" t="str">
        <f t="shared" si="104"/>
        <v>.</v>
      </c>
      <c r="AT201" s="1007" t="str">
        <f t="shared" si="105"/>
        <v>.</v>
      </c>
      <c r="AU201" s="1007" t="str">
        <f t="shared" si="106"/>
        <v>.</v>
      </c>
      <c r="AV201" s="1007" t="str">
        <f t="shared" si="107"/>
        <v>.</v>
      </c>
      <c r="AW201" s="990" t="str">
        <f t="shared" si="108"/>
        <v>.</v>
      </c>
      <c r="AX201" s="327"/>
      <c r="AY201" s="116"/>
      <c r="AZ201" s="101"/>
      <c r="BA201" s="101"/>
      <c r="BB201" s="101"/>
    </row>
    <row r="202" spans="1:54" s="189" customFormat="1" x14ac:dyDescent="0.2">
      <c r="A202" s="183"/>
      <c r="B202" s="325"/>
      <c r="C202" s="473" t="str">
        <f t="shared" si="119"/>
        <v>Business</v>
      </c>
      <c r="D202" s="473" t="str">
        <f t="shared" si="119"/>
        <v/>
      </c>
      <c r="E202" s="837" t="str">
        <f t="shared" si="116"/>
        <v>.</v>
      </c>
      <c r="F202" s="878"/>
      <c r="G202" s="874"/>
      <c r="H202" s="874"/>
      <c r="I202" s="874"/>
      <c r="J202" s="874"/>
      <c r="K202" s="874"/>
      <c r="L202" s="874"/>
      <c r="M202" s="333"/>
      <c r="N202" s="116"/>
      <c r="O202" s="1019">
        <f t="shared" si="120"/>
        <v>0</v>
      </c>
      <c r="P202" s="1020">
        <f t="shared" si="120"/>
        <v>0</v>
      </c>
      <c r="Q202" s="101"/>
      <c r="R202" s="325"/>
      <c r="S202" s="1003" t="str">
        <f t="shared" si="121"/>
        <v>.</v>
      </c>
      <c r="T202" s="1004" t="str">
        <f t="shared" si="121"/>
        <v>.</v>
      </c>
      <c r="U202" s="1004" t="str">
        <f t="shared" si="121"/>
        <v>.</v>
      </c>
      <c r="V202" s="1004" t="str">
        <f t="shared" si="121"/>
        <v>.</v>
      </c>
      <c r="W202" s="1004" t="str">
        <f t="shared" si="121"/>
        <v>.</v>
      </c>
      <c r="X202" s="1004" t="str">
        <f t="shared" si="121"/>
        <v>.</v>
      </c>
      <c r="Y202" s="1005" t="str">
        <f t="shared" si="121"/>
        <v>.</v>
      </c>
      <c r="Z202" s="116"/>
      <c r="AA202" s="1006" t="str">
        <f t="shared" si="95"/>
        <v>.</v>
      </c>
      <c r="AB202" s="1007" t="str">
        <f t="shared" si="96"/>
        <v>.</v>
      </c>
      <c r="AC202" s="1007" t="str">
        <f t="shared" si="97"/>
        <v>.</v>
      </c>
      <c r="AD202" s="1007" t="str">
        <f t="shared" si="98"/>
        <v>.</v>
      </c>
      <c r="AE202" s="1007" t="str">
        <f t="shared" si="99"/>
        <v>.</v>
      </c>
      <c r="AF202" s="1007" t="str">
        <f t="shared" si="100"/>
        <v>.</v>
      </c>
      <c r="AG202" s="990" t="str">
        <f t="shared" si="101"/>
        <v>.</v>
      </c>
      <c r="AH202" s="116"/>
      <c r="AI202" s="1003" t="str">
        <f>IF(S202=".",".",SUM($S202:S202))</f>
        <v>.</v>
      </c>
      <c r="AJ202" s="1004" t="str">
        <f>IF(T202=".",".",SUM($S202:T202))</f>
        <v>.</v>
      </c>
      <c r="AK202" s="1004" t="str">
        <f>IF(U202=".",".",SUM($S202:U202))</f>
        <v>.</v>
      </c>
      <c r="AL202" s="1004" t="str">
        <f>IF(V202=".",".",SUM($S202:V202))</f>
        <v>.</v>
      </c>
      <c r="AM202" s="1004" t="str">
        <f>IF(W202=".",".",SUM($S202:W202))</f>
        <v>.</v>
      </c>
      <c r="AN202" s="1004" t="str">
        <f>IF(X202=".",".",SUM($S202:X202))</f>
        <v>.</v>
      </c>
      <c r="AO202" s="1005" t="str">
        <f>IF(Y202=".",".",SUM($S202:Y202))</f>
        <v>.</v>
      </c>
      <c r="AP202" s="116"/>
      <c r="AQ202" s="1006" t="str">
        <f t="shared" si="102"/>
        <v>.</v>
      </c>
      <c r="AR202" s="1007" t="str">
        <f t="shared" si="103"/>
        <v>.</v>
      </c>
      <c r="AS202" s="1007" t="str">
        <f t="shared" si="104"/>
        <v>.</v>
      </c>
      <c r="AT202" s="1007" t="str">
        <f t="shared" si="105"/>
        <v>.</v>
      </c>
      <c r="AU202" s="1007" t="str">
        <f t="shared" si="106"/>
        <v>.</v>
      </c>
      <c r="AV202" s="1007" t="str">
        <f t="shared" si="107"/>
        <v>.</v>
      </c>
      <c r="AW202" s="990" t="str">
        <f t="shared" si="108"/>
        <v>.</v>
      </c>
      <c r="AX202" s="327"/>
      <c r="AY202" s="116"/>
      <c r="AZ202" s="101"/>
      <c r="BA202" s="101"/>
      <c r="BB202" s="101"/>
    </row>
    <row r="203" spans="1:54" s="189" customFormat="1" x14ac:dyDescent="0.2">
      <c r="A203" s="183"/>
      <c r="B203" s="325"/>
      <c r="C203" s="473" t="str">
        <f t="shared" si="119"/>
        <v>Business</v>
      </c>
      <c r="D203" s="473" t="str">
        <f t="shared" si="119"/>
        <v/>
      </c>
      <c r="E203" s="837" t="str">
        <f t="shared" si="116"/>
        <v>.</v>
      </c>
      <c r="F203" s="878"/>
      <c r="G203" s="874"/>
      <c r="H203" s="874"/>
      <c r="I203" s="874"/>
      <c r="J203" s="874"/>
      <c r="K203" s="874"/>
      <c r="L203" s="874"/>
      <c r="M203" s="333"/>
      <c r="N203" s="116"/>
      <c r="O203" s="1019">
        <f t="shared" si="120"/>
        <v>0</v>
      </c>
      <c r="P203" s="1020">
        <f t="shared" si="120"/>
        <v>0</v>
      </c>
      <c r="Q203" s="101"/>
      <c r="R203" s="325"/>
      <c r="S203" s="1003" t="str">
        <f t="shared" si="121"/>
        <v>.</v>
      </c>
      <c r="T203" s="1004" t="str">
        <f t="shared" si="121"/>
        <v>.</v>
      </c>
      <c r="U203" s="1004" t="str">
        <f t="shared" si="121"/>
        <v>.</v>
      </c>
      <c r="V203" s="1004" t="str">
        <f t="shared" si="121"/>
        <v>.</v>
      </c>
      <c r="W203" s="1004" t="str">
        <f t="shared" si="121"/>
        <v>.</v>
      </c>
      <c r="X203" s="1004" t="str">
        <f t="shared" si="121"/>
        <v>.</v>
      </c>
      <c r="Y203" s="1005" t="str">
        <f t="shared" si="121"/>
        <v>.</v>
      </c>
      <c r="Z203" s="116"/>
      <c r="AA203" s="1006" t="str">
        <f t="shared" si="95"/>
        <v>.</v>
      </c>
      <c r="AB203" s="1007" t="str">
        <f t="shared" si="96"/>
        <v>.</v>
      </c>
      <c r="AC203" s="1007" t="str">
        <f t="shared" si="97"/>
        <v>.</v>
      </c>
      <c r="AD203" s="1007" t="str">
        <f t="shared" si="98"/>
        <v>.</v>
      </c>
      <c r="AE203" s="1007" t="str">
        <f t="shared" si="99"/>
        <v>.</v>
      </c>
      <c r="AF203" s="1007" t="str">
        <f t="shared" si="100"/>
        <v>.</v>
      </c>
      <c r="AG203" s="990" t="str">
        <f t="shared" si="101"/>
        <v>.</v>
      </c>
      <c r="AH203" s="116"/>
      <c r="AI203" s="1003" t="str">
        <f>IF(S203=".",".",SUM($S203:S203))</f>
        <v>.</v>
      </c>
      <c r="AJ203" s="1004" t="str">
        <f>IF(T203=".",".",SUM($S203:T203))</f>
        <v>.</v>
      </c>
      <c r="AK203" s="1004" t="str">
        <f>IF(U203=".",".",SUM($S203:U203))</f>
        <v>.</v>
      </c>
      <c r="AL203" s="1004" t="str">
        <f>IF(V203=".",".",SUM($S203:V203))</f>
        <v>.</v>
      </c>
      <c r="AM203" s="1004" t="str">
        <f>IF(W203=".",".",SUM($S203:W203))</f>
        <v>.</v>
      </c>
      <c r="AN203" s="1004" t="str">
        <f>IF(X203=".",".",SUM($S203:X203))</f>
        <v>.</v>
      </c>
      <c r="AO203" s="1005" t="str">
        <f>IF(Y203=".",".",SUM($S203:Y203))</f>
        <v>.</v>
      </c>
      <c r="AP203" s="116"/>
      <c r="AQ203" s="1006" t="str">
        <f t="shared" si="102"/>
        <v>.</v>
      </c>
      <c r="AR203" s="1007" t="str">
        <f t="shared" si="103"/>
        <v>.</v>
      </c>
      <c r="AS203" s="1007" t="str">
        <f t="shared" si="104"/>
        <v>.</v>
      </c>
      <c r="AT203" s="1007" t="str">
        <f t="shared" si="105"/>
        <v>.</v>
      </c>
      <c r="AU203" s="1007" t="str">
        <f t="shared" si="106"/>
        <v>.</v>
      </c>
      <c r="AV203" s="1007" t="str">
        <f t="shared" si="107"/>
        <v>.</v>
      </c>
      <c r="AW203" s="990" t="str">
        <f t="shared" si="108"/>
        <v>.</v>
      </c>
      <c r="AX203" s="327"/>
      <c r="AY203" s="116"/>
      <c r="AZ203" s="101"/>
      <c r="BA203" s="101"/>
      <c r="BB203" s="101"/>
    </row>
    <row r="204" spans="1:54" s="189" customFormat="1" x14ac:dyDescent="0.2">
      <c r="A204" s="183"/>
      <c r="B204" s="325"/>
      <c r="C204" s="473" t="str">
        <f t="shared" si="119"/>
        <v>Business</v>
      </c>
      <c r="D204" s="473" t="str">
        <f t="shared" si="119"/>
        <v/>
      </c>
      <c r="E204" s="837" t="str">
        <f t="shared" si="116"/>
        <v>.</v>
      </c>
      <c r="F204" s="878"/>
      <c r="G204" s="874"/>
      <c r="H204" s="874"/>
      <c r="I204" s="874"/>
      <c r="J204" s="874"/>
      <c r="K204" s="874"/>
      <c r="L204" s="874"/>
      <c r="M204" s="333"/>
      <c r="N204" s="116"/>
      <c r="O204" s="1019">
        <f t="shared" si="120"/>
        <v>0</v>
      </c>
      <c r="P204" s="1020">
        <f t="shared" si="120"/>
        <v>0</v>
      </c>
      <c r="Q204" s="101"/>
      <c r="R204" s="325"/>
      <c r="S204" s="1003" t="str">
        <f t="shared" si="121"/>
        <v>.</v>
      </c>
      <c r="T204" s="1004" t="str">
        <f t="shared" si="121"/>
        <v>.</v>
      </c>
      <c r="U204" s="1004" t="str">
        <f t="shared" si="121"/>
        <v>.</v>
      </c>
      <c r="V204" s="1004" t="str">
        <f t="shared" si="121"/>
        <v>.</v>
      </c>
      <c r="W204" s="1004" t="str">
        <f t="shared" si="121"/>
        <v>.</v>
      </c>
      <c r="X204" s="1004" t="str">
        <f t="shared" si="121"/>
        <v>.</v>
      </c>
      <c r="Y204" s="1005" t="str">
        <f t="shared" si="121"/>
        <v>.</v>
      </c>
      <c r="Z204" s="116"/>
      <c r="AA204" s="1006" t="str">
        <f t="shared" si="95"/>
        <v>.</v>
      </c>
      <c r="AB204" s="1007" t="str">
        <f t="shared" si="96"/>
        <v>.</v>
      </c>
      <c r="AC204" s="1007" t="str">
        <f t="shared" si="97"/>
        <v>.</v>
      </c>
      <c r="AD204" s="1007" t="str">
        <f t="shared" si="98"/>
        <v>.</v>
      </c>
      <c r="AE204" s="1007" t="str">
        <f t="shared" si="99"/>
        <v>.</v>
      </c>
      <c r="AF204" s="1007" t="str">
        <f t="shared" si="100"/>
        <v>.</v>
      </c>
      <c r="AG204" s="990" t="str">
        <f t="shared" si="101"/>
        <v>.</v>
      </c>
      <c r="AH204" s="116"/>
      <c r="AI204" s="1003" t="str">
        <f>IF(S204=".",".",SUM($S204:S204))</f>
        <v>.</v>
      </c>
      <c r="AJ204" s="1004" t="str">
        <f>IF(T204=".",".",SUM($S204:T204))</f>
        <v>.</v>
      </c>
      <c r="AK204" s="1004" t="str">
        <f>IF(U204=".",".",SUM($S204:U204))</f>
        <v>.</v>
      </c>
      <c r="AL204" s="1004" t="str">
        <f>IF(V204=".",".",SUM($S204:V204))</f>
        <v>.</v>
      </c>
      <c r="AM204" s="1004" t="str">
        <f>IF(W204=".",".",SUM($S204:W204))</f>
        <v>.</v>
      </c>
      <c r="AN204" s="1004" t="str">
        <f>IF(X204=".",".",SUM($S204:X204))</f>
        <v>.</v>
      </c>
      <c r="AO204" s="1005" t="str">
        <f>IF(Y204=".",".",SUM($S204:Y204))</f>
        <v>.</v>
      </c>
      <c r="AP204" s="116"/>
      <c r="AQ204" s="1006" t="str">
        <f t="shared" si="102"/>
        <v>.</v>
      </c>
      <c r="AR204" s="1007" t="str">
        <f t="shared" si="103"/>
        <v>.</v>
      </c>
      <c r="AS204" s="1007" t="str">
        <f t="shared" si="104"/>
        <v>.</v>
      </c>
      <c r="AT204" s="1007" t="str">
        <f t="shared" si="105"/>
        <v>.</v>
      </c>
      <c r="AU204" s="1007" t="str">
        <f t="shared" si="106"/>
        <v>.</v>
      </c>
      <c r="AV204" s="1007" t="str">
        <f t="shared" si="107"/>
        <v>.</v>
      </c>
      <c r="AW204" s="990" t="str">
        <f t="shared" si="108"/>
        <v>.</v>
      </c>
      <c r="AX204" s="327"/>
      <c r="AY204" s="116"/>
      <c r="AZ204" s="101"/>
      <c r="BA204" s="101"/>
      <c r="BB204" s="101"/>
    </row>
    <row r="205" spans="1:54" s="189" customFormat="1" x14ac:dyDescent="0.2">
      <c r="A205" s="183"/>
      <c r="B205" s="325"/>
      <c r="C205" s="473" t="str">
        <f t="shared" si="119"/>
        <v>Business</v>
      </c>
      <c r="D205" s="473" t="str">
        <f t="shared" si="119"/>
        <v/>
      </c>
      <c r="E205" s="837" t="str">
        <f t="shared" si="116"/>
        <v>.</v>
      </c>
      <c r="F205" s="878"/>
      <c r="G205" s="874"/>
      <c r="H205" s="874"/>
      <c r="I205" s="874"/>
      <c r="J205" s="874"/>
      <c r="K205" s="874"/>
      <c r="L205" s="874"/>
      <c r="M205" s="333"/>
      <c r="N205" s="116"/>
      <c r="O205" s="1019">
        <f t="shared" si="120"/>
        <v>0</v>
      </c>
      <c r="P205" s="1020">
        <f t="shared" si="120"/>
        <v>0</v>
      </c>
      <c r="Q205" s="101"/>
      <c r="R205" s="325"/>
      <c r="S205" s="1003" t="str">
        <f t="shared" si="121"/>
        <v>.</v>
      </c>
      <c r="T205" s="1004" t="str">
        <f t="shared" si="121"/>
        <v>.</v>
      </c>
      <c r="U205" s="1004" t="str">
        <f t="shared" si="121"/>
        <v>.</v>
      </c>
      <c r="V205" s="1004" t="str">
        <f t="shared" si="121"/>
        <v>.</v>
      </c>
      <c r="W205" s="1004" t="str">
        <f t="shared" si="121"/>
        <v>.</v>
      </c>
      <c r="X205" s="1004" t="str">
        <f t="shared" si="121"/>
        <v>.</v>
      </c>
      <c r="Y205" s="1005" t="str">
        <f t="shared" si="121"/>
        <v>.</v>
      </c>
      <c r="Z205" s="116"/>
      <c r="AA205" s="1006" t="str">
        <f t="shared" si="95"/>
        <v>.</v>
      </c>
      <c r="AB205" s="1007" t="str">
        <f t="shared" si="96"/>
        <v>.</v>
      </c>
      <c r="AC205" s="1007" t="str">
        <f t="shared" si="97"/>
        <v>.</v>
      </c>
      <c r="AD205" s="1007" t="str">
        <f t="shared" si="98"/>
        <v>.</v>
      </c>
      <c r="AE205" s="1007" t="str">
        <f t="shared" si="99"/>
        <v>.</v>
      </c>
      <c r="AF205" s="1007" t="str">
        <f t="shared" si="100"/>
        <v>.</v>
      </c>
      <c r="AG205" s="990" t="str">
        <f t="shared" si="101"/>
        <v>.</v>
      </c>
      <c r="AH205" s="116"/>
      <c r="AI205" s="1003" t="str">
        <f>IF(S205=".",".",SUM($S205:S205))</f>
        <v>.</v>
      </c>
      <c r="AJ205" s="1004" t="str">
        <f>IF(T205=".",".",SUM($S205:T205))</f>
        <v>.</v>
      </c>
      <c r="AK205" s="1004" t="str">
        <f>IF(U205=".",".",SUM($S205:U205))</f>
        <v>.</v>
      </c>
      <c r="AL205" s="1004" t="str">
        <f>IF(V205=".",".",SUM($S205:V205))</f>
        <v>.</v>
      </c>
      <c r="AM205" s="1004" t="str">
        <f>IF(W205=".",".",SUM($S205:W205))</f>
        <v>.</v>
      </c>
      <c r="AN205" s="1004" t="str">
        <f>IF(X205=".",".",SUM($S205:X205))</f>
        <v>.</v>
      </c>
      <c r="AO205" s="1005" t="str">
        <f>IF(Y205=".",".",SUM($S205:Y205))</f>
        <v>.</v>
      </c>
      <c r="AP205" s="116"/>
      <c r="AQ205" s="1006" t="str">
        <f t="shared" si="102"/>
        <v>.</v>
      </c>
      <c r="AR205" s="1007" t="str">
        <f t="shared" si="103"/>
        <v>.</v>
      </c>
      <c r="AS205" s="1007" t="str">
        <f t="shared" si="104"/>
        <v>.</v>
      </c>
      <c r="AT205" s="1007" t="str">
        <f t="shared" si="105"/>
        <v>.</v>
      </c>
      <c r="AU205" s="1007" t="str">
        <f t="shared" si="106"/>
        <v>.</v>
      </c>
      <c r="AV205" s="1007" t="str">
        <f t="shared" si="107"/>
        <v>.</v>
      </c>
      <c r="AW205" s="990" t="str">
        <f t="shared" si="108"/>
        <v>.</v>
      </c>
      <c r="AX205" s="327"/>
      <c r="AY205" s="116"/>
      <c r="AZ205" s="101"/>
      <c r="BA205" s="101"/>
      <c r="BB205" s="101"/>
    </row>
    <row r="206" spans="1:54" s="189" customFormat="1" x14ac:dyDescent="0.2">
      <c r="A206" s="183"/>
      <c r="B206" s="325"/>
      <c r="C206" s="473" t="str">
        <f t="shared" si="119"/>
        <v>Business</v>
      </c>
      <c r="D206" s="473" t="str">
        <f t="shared" si="119"/>
        <v/>
      </c>
      <c r="E206" s="837" t="str">
        <f t="shared" si="116"/>
        <v>.</v>
      </c>
      <c r="F206" s="878"/>
      <c r="G206" s="874"/>
      <c r="H206" s="874"/>
      <c r="I206" s="874"/>
      <c r="J206" s="874"/>
      <c r="K206" s="874"/>
      <c r="L206" s="874"/>
      <c r="M206" s="333"/>
      <c r="N206" s="116"/>
      <c r="O206" s="1019">
        <f t="shared" si="120"/>
        <v>0</v>
      </c>
      <c r="P206" s="1020">
        <f t="shared" si="120"/>
        <v>0</v>
      </c>
      <c r="Q206" s="101"/>
      <c r="R206" s="325"/>
      <c r="S206" s="1003" t="str">
        <f t="shared" si="121"/>
        <v>.</v>
      </c>
      <c r="T206" s="1004" t="str">
        <f t="shared" si="121"/>
        <v>.</v>
      </c>
      <c r="U206" s="1004" t="str">
        <f t="shared" si="121"/>
        <v>.</v>
      </c>
      <c r="V206" s="1004" t="str">
        <f t="shared" si="121"/>
        <v>.</v>
      </c>
      <c r="W206" s="1004" t="str">
        <f t="shared" si="121"/>
        <v>.</v>
      </c>
      <c r="X206" s="1004" t="str">
        <f t="shared" si="121"/>
        <v>.</v>
      </c>
      <c r="Y206" s="1005" t="str">
        <f t="shared" si="121"/>
        <v>.</v>
      </c>
      <c r="Z206" s="116"/>
      <c r="AA206" s="1006" t="str">
        <f t="shared" si="95"/>
        <v>.</v>
      </c>
      <c r="AB206" s="1007" t="str">
        <f t="shared" si="96"/>
        <v>.</v>
      </c>
      <c r="AC206" s="1007" t="str">
        <f t="shared" si="97"/>
        <v>.</v>
      </c>
      <c r="AD206" s="1007" t="str">
        <f t="shared" si="98"/>
        <v>.</v>
      </c>
      <c r="AE206" s="1007" t="str">
        <f t="shared" si="99"/>
        <v>.</v>
      </c>
      <c r="AF206" s="1007" t="str">
        <f t="shared" si="100"/>
        <v>.</v>
      </c>
      <c r="AG206" s="990" t="str">
        <f t="shared" si="101"/>
        <v>.</v>
      </c>
      <c r="AH206" s="116"/>
      <c r="AI206" s="1003" t="str">
        <f>IF(S206=".",".",SUM($S206:S206))</f>
        <v>.</v>
      </c>
      <c r="AJ206" s="1004" t="str">
        <f>IF(T206=".",".",SUM($S206:T206))</f>
        <v>.</v>
      </c>
      <c r="AK206" s="1004" t="str">
        <f>IF(U206=".",".",SUM($S206:U206))</f>
        <v>.</v>
      </c>
      <c r="AL206" s="1004" t="str">
        <f>IF(V206=".",".",SUM($S206:V206))</f>
        <v>.</v>
      </c>
      <c r="AM206" s="1004" t="str">
        <f>IF(W206=".",".",SUM($S206:W206))</f>
        <v>.</v>
      </c>
      <c r="AN206" s="1004" t="str">
        <f>IF(X206=".",".",SUM($S206:X206))</f>
        <v>.</v>
      </c>
      <c r="AO206" s="1005" t="str">
        <f>IF(Y206=".",".",SUM($S206:Y206))</f>
        <v>.</v>
      </c>
      <c r="AP206" s="116"/>
      <c r="AQ206" s="1006" t="str">
        <f t="shared" si="102"/>
        <v>.</v>
      </c>
      <c r="AR206" s="1007" t="str">
        <f t="shared" si="103"/>
        <v>.</v>
      </c>
      <c r="AS206" s="1007" t="str">
        <f t="shared" si="104"/>
        <v>.</v>
      </c>
      <c r="AT206" s="1007" t="str">
        <f t="shared" si="105"/>
        <v>.</v>
      </c>
      <c r="AU206" s="1007" t="str">
        <f t="shared" si="106"/>
        <v>.</v>
      </c>
      <c r="AV206" s="1007" t="str">
        <f t="shared" si="107"/>
        <v>.</v>
      </c>
      <c r="AW206" s="990" t="str">
        <f t="shared" si="108"/>
        <v>.</v>
      </c>
      <c r="AX206" s="327"/>
      <c r="AY206" s="116"/>
      <c r="AZ206" s="101"/>
      <c r="BA206" s="101"/>
      <c r="BB206" s="101"/>
    </row>
    <row r="207" spans="1:54" s="189" customFormat="1" x14ac:dyDescent="0.2">
      <c r="A207" s="183"/>
      <c r="B207" s="325"/>
      <c r="C207" s="473" t="str">
        <f t="shared" si="119"/>
        <v>Business</v>
      </c>
      <c r="D207" s="473" t="str">
        <f t="shared" si="119"/>
        <v/>
      </c>
      <c r="E207" s="837" t="str">
        <f t="shared" si="116"/>
        <v>.</v>
      </c>
      <c r="F207" s="878"/>
      <c r="G207" s="874"/>
      <c r="H207" s="874"/>
      <c r="I207" s="874"/>
      <c r="J207" s="874"/>
      <c r="K207" s="874"/>
      <c r="L207" s="874"/>
      <c r="M207" s="333"/>
      <c r="N207" s="116"/>
      <c r="O207" s="1019">
        <f t="shared" si="120"/>
        <v>0</v>
      </c>
      <c r="P207" s="1020">
        <f t="shared" si="120"/>
        <v>0</v>
      </c>
      <c r="Q207" s="101"/>
      <c r="R207" s="325"/>
      <c r="S207" s="1003" t="str">
        <f t="shared" si="121"/>
        <v>.</v>
      </c>
      <c r="T207" s="1004" t="str">
        <f t="shared" si="121"/>
        <v>.</v>
      </c>
      <c r="U207" s="1004" t="str">
        <f t="shared" si="121"/>
        <v>.</v>
      </c>
      <c r="V207" s="1004" t="str">
        <f t="shared" si="121"/>
        <v>.</v>
      </c>
      <c r="W207" s="1004" t="str">
        <f t="shared" si="121"/>
        <v>.</v>
      </c>
      <c r="X207" s="1004" t="str">
        <f t="shared" si="121"/>
        <v>.</v>
      </c>
      <c r="Y207" s="1005" t="str">
        <f t="shared" si="121"/>
        <v>.</v>
      </c>
      <c r="Z207" s="116"/>
      <c r="AA207" s="1006" t="str">
        <f t="shared" si="95"/>
        <v>.</v>
      </c>
      <c r="AB207" s="1007" t="str">
        <f t="shared" si="96"/>
        <v>.</v>
      </c>
      <c r="AC207" s="1007" t="str">
        <f t="shared" si="97"/>
        <v>.</v>
      </c>
      <c r="AD207" s="1007" t="str">
        <f t="shared" si="98"/>
        <v>.</v>
      </c>
      <c r="AE207" s="1007" t="str">
        <f t="shared" si="99"/>
        <v>.</v>
      </c>
      <c r="AF207" s="1007" t="str">
        <f t="shared" si="100"/>
        <v>.</v>
      </c>
      <c r="AG207" s="990" t="str">
        <f t="shared" si="101"/>
        <v>.</v>
      </c>
      <c r="AH207" s="116"/>
      <c r="AI207" s="1003" t="str">
        <f>IF(S207=".",".",SUM($S207:S207))</f>
        <v>.</v>
      </c>
      <c r="AJ207" s="1004" t="str">
        <f>IF(T207=".",".",SUM($S207:T207))</f>
        <v>.</v>
      </c>
      <c r="AK207" s="1004" t="str">
        <f>IF(U207=".",".",SUM($S207:U207))</f>
        <v>.</v>
      </c>
      <c r="AL207" s="1004" t="str">
        <f>IF(V207=".",".",SUM($S207:V207))</f>
        <v>.</v>
      </c>
      <c r="AM207" s="1004" t="str">
        <f>IF(W207=".",".",SUM($S207:W207))</f>
        <v>.</v>
      </c>
      <c r="AN207" s="1004" t="str">
        <f>IF(X207=".",".",SUM($S207:X207))</f>
        <v>.</v>
      </c>
      <c r="AO207" s="1005" t="str">
        <f>IF(Y207=".",".",SUM($S207:Y207))</f>
        <v>.</v>
      </c>
      <c r="AP207" s="116"/>
      <c r="AQ207" s="1006" t="str">
        <f t="shared" si="102"/>
        <v>.</v>
      </c>
      <c r="AR207" s="1007" t="str">
        <f t="shared" si="103"/>
        <v>.</v>
      </c>
      <c r="AS207" s="1007" t="str">
        <f t="shared" si="104"/>
        <v>.</v>
      </c>
      <c r="AT207" s="1007" t="str">
        <f t="shared" si="105"/>
        <v>.</v>
      </c>
      <c r="AU207" s="1007" t="str">
        <f t="shared" si="106"/>
        <v>.</v>
      </c>
      <c r="AV207" s="1007" t="str">
        <f t="shared" si="107"/>
        <v>.</v>
      </c>
      <c r="AW207" s="990" t="str">
        <f t="shared" si="108"/>
        <v>.</v>
      </c>
      <c r="AX207" s="327"/>
      <c r="AY207" s="116"/>
      <c r="AZ207" s="101"/>
      <c r="BA207" s="101"/>
      <c r="BB207" s="101"/>
    </row>
    <row r="208" spans="1:54" s="189" customFormat="1" x14ac:dyDescent="0.2">
      <c r="A208" s="183"/>
      <c r="B208" s="325"/>
      <c r="C208" s="473" t="str">
        <f t="shared" si="119"/>
        <v>Business</v>
      </c>
      <c r="D208" s="473" t="str">
        <f t="shared" si="119"/>
        <v/>
      </c>
      <c r="E208" s="837" t="str">
        <f t="shared" si="116"/>
        <v>.</v>
      </c>
      <c r="F208" s="878"/>
      <c r="G208" s="874"/>
      <c r="H208" s="874"/>
      <c r="I208" s="874"/>
      <c r="J208" s="874"/>
      <c r="K208" s="874"/>
      <c r="L208" s="874"/>
      <c r="M208" s="333"/>
      <c r="N208" s="116"/>
      <c r="O208" s="1019">
        <f t="shared" si="120"/>
        <v>0</v>
      </c>
      <c r="P208" s="1020">
        <f t="shared" si="120"/>
        <v>0</v>
      </c>
      <c r="Q208" s="101"/>
      <c r="R208" s="325"/>
      <c r="S208" s="1003" t="str">
        <f t="shared" si="121"/>
        <v>.</v>
      </c>
      <c r="T208" s="1004" t="str">
        <f t="shared" si="121"/>
        <v>.</v>
      </c>
      <c r="U208" s="1004" t="str">
        <f t="shared" si="121"/>
        <v>.</v>
      </c>
      <c r="V208" s="1004" t="str">
        <f t="shared" si="121"/>
        <v>.</v>
      </c>
      <c r="W208" s="1004" t="str">
        <f t="shared" si="121"/>
        <v>.</v>
      </c>
      <c r="X208" s="1004" t="str">
        <f t="shared" si="121"/>
        <v>.</v>
      </c>
      <c r="Y208" s="1005" t="str">
        <f t="shared" si="121"/>
        <v>.</v>
      </c>
      <c r="Z208" s="116"/>
      <c r="AA208" s="1006" t="str">
        <f t="shared" si="95"/>
        <v>.</v>
      </c>
      <c r="AB208" s="1007" t="str">
        <f t="shared" si="96"/>
        <v>.</v>
      </c>
      <c r="AC208" s="1007" t="str">
        <f t="shared" si="97"/>
        <v>.</v>
      </c>
      <c r="AD208" s="1007" t="str">
        <f t="shared" si="98"/>
        <v>.</v>
      </c>
      <c r="AE208" s="1007" t="str">
        <f t="shared" si="99"/>
        <v>.</v>
      </c>
      <c r="AF208" s="1007" t="str">
        <f t="shared" si="100"/>
        <v>.</v>
      </c>
      <c r="AG208" s="990" t="str">
        <f t="shared" si="101"/>
        <v>.</v>
      </c>
      <c r="AH208" s="116"/>
      <c r="AI208" s="1003" t="str">
        <f>IF(S208=".",".",SUM($S208:S208))</f>
        <v>.</v>
      </c>
      <c r="AJ208" s="1004" t="str">
        <f>IF(T208=".",".",SUM($S208:T208))</f>
        <v>.</v>
      </c>
      <c r="AK208" s="1004" t="str">
        <f>IF(U208=".",".",SUM($S208:U208))</f>
        <v>.</v>
      </c>
      <c r="AL208" s="1004" t="str">
        <f>IF(V208=".",".",SUM($S208:V208))</f>
        <v>.</v>
      </c>
      <c r="AM208" s="1004" t="str">
        <f>IF(W208=".",".",SUM($S208:W208))</f>
        <v>.</v>
      </c>
      <c r="AN208" s="1004" t="str">
        <f>IF(X208=".",".",SUM($S208:X208))</f>
        <v>.</v>
      </c>
      <c r="AO208" s="1005" t="str">
        <f>IF(Y208=".",".",SUM($S208:Y208))</f>
        <v>.</v>
      </c>
      <c r="AP208" s="116"/>
      <c r="AQ208" s="1006" t="str">
        <f t="shared" si="102"/>
        <v>.</v>
      </c>
      <c r="AR208" s="1007" t="str">
        <f t="shared" si="103"/>
        <v>.</v>
      </c>
      <c r="AS208" s="1007" t="str">
        <f t="shared" si="104"/>
        <v>.</v>
      </c>
      <c r="AT208" s="1007" t="str">
        <f t="shared" si="105"/>
        <v>.</v>
      </c>
      <c r="AU208" s="1007" t="str">
        <f t="shared" si="106"/>
        <v>.</v>
      </c>
      <c r="AV208" s="1007" t="str">
        <f t="shared" si="107"/>
        <v>.</v>
      </c>
      <c r="AW208" s="990" t="str">
        <f t="shared" si="108"/>
        <v>.</v>
      </c>
      <c r="AX208" s="327"/>
      <c r="AY208" s="116"/>
      <c r="AZ208" s="101"/>
      <c r="BA208" s="101"/>
      <c r="BB208" s="101"/>
    </row>
    <row r="209" spans="1:54" s="189" customFormat="1" x14ac:dyDescent="0.2">
      <c r="A209" s="183"/>
      <c r="B209" s="325"/>
      <c r="C209" s="473" t="str">
        <f t="shared" si="119"/>
        <v>Business</v>
      </c>
      <c r="D209" s="473" t="str">
        <f t="shared" si="119"/>
        <v/>
      </c>
      <c r="E209" s="837" t="str">
        <f t="shared" si="116"/>
        <v>.</v>
      </c>
      <c r="F209" s="878"/>
      <c r="G209" s="874"/>
      <c r="H209" s="874"/>
      <c r="I209" s="874"/>
      <c r="J209" s="874"/>
      <c r="K209" s="874"/>
      <c r="L209" s="874"/>
      <c r="M209" s="333"/>
      <c r="N209" s="116"/>
      <c r="O209" s="1019">
        <f t="shared" si="120"/>
        <v>0</v>
      </c>
      <c r="P209" s="1020">
        <f t="shared" si="120"/>
        <v>0</v>
      </c>
      <c r="Q209" s="101"/>
      <c r="R209" s="325"/>
      <c r="S209" s="1003" t="str">
        <f t="shared" si="121"/>
        <v>.</v>
      </c>
      <c r="T209" s="1004" t="str">
        <f t="shared" si="121"/>
        <v>.</v>
      </c>
      <c r="U209" s="1004" t="str">
        <f t="shared" si="121"/>
        <v>.</v>
      </c>
      <c r="V209" s="1004" t="str">
        <f t="shared" si="121"/>
        <v>.</v>
      </c>
      <c r="W209" s="1004" t="str">
        <f t="shared" si="121"/>
        <v>.</v>
      </c>
      <c r="X209" s="1004" t="str">
        <f t="shared" si="121"/>
        <v>.</v>
      </c>
      <c r="Y209" s="1005" t="str">
        <f t="shared" si="121"/>
        <v>.</v>
      </c>
      <c r="Z209" s="116"/>
      <c r="AA209" s="1006" t="str">
        <f t="shared" si="95"/>
        <v>.</v>
      </c>
      <c r="AB209" s="1007" t="str">
        <f t="shared" si="96"/>
        <v>.</v>
      </c>
      <c r="AC209" s="1007" t="str">
        <f t="shared" si="97"/>
        <v>.</v>
      </c>
      <c r="AD209" s="1007" t="str">
        <f t="shared" si="98"/>
        <v>.</v>
      </c>
      <c r="AE209" s="1007" t="str">
        <f t="shared" si="99"/>
        <v>.</v>
      </c>
      <c r="AF209" s="1007" t="str">
        <f t="shared" si="100"/>
        <v>.</v>
      </c>
      <c r="AG209" s="990" t="str">
        <f t="shared" si="101"/>
        <v>.</v>
      </c>
      <c r="AH209" s="116"/>
      <c r="AI209" s="1003" t="str">
        <f>IF(S209=".",".",SUM($S209:S209))</f>
        <v>.</v>
      </c>
      <c r="AJ209" s="1004" t="str">
        <f>IF(T209=".",".",SUM($S209:T209))</f>
        <v>.</v>
      </c>
      <c r="AK209" s="1004" t="str">
        <f>IF(U209=".",".",SUM($S209:U209))</f>
        <v>.</v>
      </c>
      <c r="AL209" s="1004" t="str">
        <f>IF(V209=".",".",SUM($S209:V209))</f>
        <v>.</v>
      </c>
      <c r="AM209" s="1004" t="str">
        <f>IF(W209=".",".",SUM($S209:W209))</f>
        <v>.</v>
      </c>
      <c r="AN209" s="1004" t="str">
        <f>IF(X209=".",".",SUM($S209:X209))</f>
        <v>.</v>
      </c>
      <c r="AO209" s="1005" t="str">
        <f>IF(Y209=".",".",SUM($S209:Y209))</f>
        <v>.</v>
      </c>
      <c r="AP209" s="116"/>
      <c r="AQ209" s="1006" t="str">
        <f t="shared" si="102"/>
        <v>.</v>
      </c>
      <c r="AR209" s="1007" t="str">
        <f t="shared" si="103"/>
        <v>.</v>
      </c>
      <c r="AS209" s="1007" t="str">
        <f t="shared" si="104"/>
        <v>.</v>
      </c>
      <c r="AT209" s="1007" t="str">
        <f t="shared" si="105"/>
        <v>.</v>
      </c>
      <c r="AU209" s="1007" t="str">
        <f t="shared" si="106"/>
        <v>.</v>
      </c>
      <c r="AV209" s="1007" t="str">
        <f t="shared" si="107"/>
        <v>.</v>
      </c>
      <c r="AW209" s="990" t="str">
        <f t="shared" si="108"/>
        <v>.</v>
      </c>
      <c r="AX209" s="327"/>
      <c r="AY209" s="116"/>
      <c r="AZ209" s="101"/>
      <c r="BA209" s="101"/>
      <c r="BB209" s="101"/>
    </row>
    <row r="210" spans="1:54" s="189" customFormat="1" x14ac:dyDescent="0.2">
      <c r="A210" s="183"/>
      <c r="B210" s="325"/>
      <c r="C210" s="473" t="str">
        <f t="shared" si="119"/>
        <v>Business</v>
      </c>
      <c r="D210" s="473" t="str">
        <f t="shared" si="119"/>
        <v/>
      </c>
      <c r="E210" s="837" t="str">
        <f t="shared" si="116"/>
        <v>.</v>
      </c>
      <c r="F210" s="878"/>
      <c r="G210" s="874"/>
      <c r="H210" s="874"/>
      <c r="I210" s="874"/>
      <c r="J210" s="874"/>
      <c r="K210" s="874"/>
      <c r="L210" s="874"/>
      <c r="M210" s="333"/>
      <c r="N210" s="116"/>
      <c r="O210" s="1019">
        <f t="shared" si="120"/>
        <v>0</v>
      </c>
      <c r="P210" s="1020">
        <f t="shared" si="120"/>
        <v>0</v>
      </c>
      <c r="Q210" s="101"/>
      <c r="R210" s="325"/>
      <c r="S210" s="1003" t="str">
        <f t="shared" si="121"/>
        <v>.</v>
      </c>
      <c r="T210" s="1004" t="str">
        <f t="shared" si="121"/>
        <v>.</v>
      </c>
      <c r="U210" s="1004" t="str">
        <f t="shared" si="121"/>
        <v>.</v>
      </c>
      <c r="V210" s="1004" t="str">
        <f t="shared" si="121"/>
        <v>.</v>
      </c>
      <c r="W210" s="1004" t="str">
        <f t="shared" si="121"/>
        <v>.</v>
      </c>
      <c r="X210" s="1004" t="str">
        <f t="shared" si="121"/>
        <v>.</v>
      </c>
      <c r="Y210" s="1005" t="str">
        <f t="shared" si="121"/>
        <v>.</v>
      </c>
      <c r="Z210" s="116"/>
      <c r="AA210" s="1006" t="str">
        <f t="shared" si="95"/>
        <v>.</v>
      </c>
      <c r="AB210" s="1007" t="str">
        <f t="shared" si="96"/>
        <v>.</v>
      </c>
      <c r="AC210" s="1007" t="str">
        <f t="shared" si="97"/>
        <v>.</v>
      </c>
      <c r="AD210" s="1007" t="str">
        <f t="shared" si="98"/>
        <v>.</v>
      </c>
      <c r="AE210" s="1007" t="str">
        <f t="shared" si="99"/>
        <v>.</v>
      </c>
      <c r="AF210" s="1007" t="str">
        <f t="shared" si="100"/>
        <v>.</v>
      </c>
      <c r="AG210" s="990" t="str">
        <f t="shared" si="101"/>
        <v>.</v>
      </c>
      <c r="AH210" s="116"/>
      <c r="AI210" s="1003" t="str">
        <f>IF(S210=".",".",SUM($S210:S210))</f>
        <v>.</v>
      </c>
      <c r="AJ210" s="1004" t="str">
        <f>IF(T210=".",".",SUM($S210:T210))</f>
        <v>.</v>
      </c>
      <c r="AK210" s="1004" t="str">
        <f>IF(U210=".",".",SUM($S210:U210))</f>
        <v>.</v>
      </c>
      <c r="AL210" s="1004" t="str">
        <f>IF(V210=".",".",SUM($S210:V210))</f>
        <v>.</v>
      </c>
      <c r="AM210" s="1004" t="str">
        <f>IF(W210=".",".",SUM($S210:W210))</f>
        <v>.</v>
      </c>
      <c r="AN210" s="1004" t="str">
        <f>IF(X210=".",".",SUM($S210:X210))</f>
        <v>.</v>
      </c>
      <c r="AO210" s="1005" t="str">
        <f>IF(Y210=".",".",SUM($S210:Y210))</f>
        <v>.</v>
      </c>
      <c r="AP210" s="116"/>
      <c r="AQ210" s="1006" t="str">
        <f t="shared" si="102"/>
        <v>.</v>
      </c>
      <c r="AR210" s="1007" t="str">
        <f t="shared" si="103"/>
        <v>.</v>
      </c>
      <c r="AS210" s="1007" t="str">
        <f t="shared" si="104"/>
        <v>.</v>
      </c>
      <c r="AT210" s="1007" t="str">
        <f t="shared" si="105"/>
        <v>.</v>
      </c>
      <c r="AU210" s="1007" t="str">
        <f t="shared" si="106"/>
        <v>.</v>
      </c>
      <c r="AV210" s="1007" t="str">
        <f t="shared" si="107"/>
        <v>.</v>
      </c>
      <c r="AW210" s="990" t="str">
        <f t="shared" si="108"/>
        <v>.</v>
      </c>
      <c r="AX210" s="327"/>
      <c r="AY210" s="116"/>
      <c r="AZ210" s="101"/>
      <c r="BA210" s="101"/>
      <c r="BB210" s="101"/>
    </row>
    <row r="211" spans="1:54" s="189" customFormat="1" x14ac:dyDescent="0.2">
      <c r="A211" s="183"/>
      <c r="B211" s="325"/>
      <c r="C211" s="473" t="str">
        <f t="shared" si="119"/>
        <v>Business</v>
      </c>
      <c r="D211" s="473" t="str">
        <f t="shared" si="119"/>
        <v/>
      </c>
      <c r="E211" s="837" t="str">
        <f t="shared" si="116"/>
        <v>.</v>
      </c>
      <c r="F211" s="878"/>
      <c r="G211" s="874"/>
      <c r="H211" s="874"/>
      <c r="I211" s="874"/>
      <c r="J211" s="874"/>
      <c r="K211" s="874"/>
      <c r="L211" s="874"/>
      <c r="M211" s="333"/>
      <c r="N211" s="116"/>
      <c r="O211" s="1019">
        <f t="shared" si="120"/>
        <v>0</v>
      </c>
      <c r="P211" s="1020">
        <f t="shared" si="120"/>
        <v>0</v>
      </c>
      <c r="Q211" s="101"/>
      <c r="R211" s="325"/>
      <c r="S211" s="1003" t="str">
        <f t="shared" si="121"/>
        <v>.</v>
      </c>
      <c r="T211" s="1004" t="str">
        <f t="shared" si="121"/>
        <v>.</v>
      </c>
      <c r="U211" s="1004" t="str">
        <f t="shared" si="121"/>
        <v>.</v>
      </c>
      <c r="V211" s="1004" t="str">
        <f t="shared" si="121"/>
        <v>.</v>
      </c>
      <c r="W211" s="1004" t="str">
        <f t="shared" si="121"/>
        <v>.</v>
      </c>
      <c r="X211" s="1004" t="str">
        <f t="shared" si="121"/>
        <v>.</v>
      </c>
      <c r="Y211" s="1005" t="str">
        <f t="shared" si="121"/>
        <v>.</v>
      </c>
      <c r="Z211" s="116"/>
      <c r="AA211" s="1006" t="str">
        <f t="shared" si="95"/>
        <v>.</v>
      </c>
      <c r="AB211" s="1007" t="str">
        <f t="shared" si="96"/>
        <v>.</v>
      </c>
      <c r="AC211" s="1007" t="str">
        <f t="shared" si="97"/>
        <v>.</v>
      </c>
      <c r="AD211" s="1007" t="str">
        <f t="shared" si="98"/>
        <v>.</v>
      </c>
      <c r="AE211" s="1007" t="str">
        <f t="shared" si="99"/>
        <v>.</v>
      </c>
      <c r="AF211" s="1007" t="str">
        <f t="shared" si="100"/>
        <v>.</v>
      </c>
      <c r="AG211" s="990" t="str">
        <f t="shared" si="101"/>
        <v>.</v>
      </c>
      <c r="AH211" s="116"/>
      <c r="AI211" s="1003" t="str">
        <f>IF(S211=".",".",SUM($S211:S211))</f>
        <v>.</v>
      </c>
      <c r="AJ211" s="1004" t="str">
        <f>IF(T211=".",".",SUM($S211:T211))</f>
        <v>.</v>
      </c>
      <c r="AK211" s="1004" t="str">
        <f>IF(U211=".",".",SUM($S211:U211))</f>
        <v>.</v>
      </c>
      <c r="AL211" s="1004" t="str">
        <f>IF(V211=".",".",SUM($S211:V211))</f>
        <v>.</v>
      </c>
      <c r="AM211" s="1004" t="str">
        <f>IF(W211=".",".",SUM($S211:W211))</f>
        <v>.</v>
      </c>
      <c r="AN211" s="1004" t="str">
        <f>IF(X211=".",".",SUM($S211:X211))</f>
        <v>.</v>
      </c>
      <c r="AO211" s="1005" t="str">
        <f>IF(Y211=".",".",SUM($S211:Y211))</f>
        <v>.</v>
      </c>
      <c r="AP211" s="116"/>
      <c r="AQ211" s="1006" t="str">
        <f t="shared" si="102"/>
        <v>.</v>
      </c>
      <c r="AR211" s="1007" t="str">
        <f t="shared" si="103"/>
        <v>.</v>
      </c>
      <c r="AS211" s="1007" t="str">
        <f t="shared" si="104"/>
        <v>.</v>
      </c>
      <c r="AT211" s="1007" t="str">
        <f t="shared" si="105"/>
        <v>.</v>
      </c>
      <c r="AU211" s="1007" t="str">
        <f t="shared" si="106"/>
        <v>.</v>
      </c>
      <c r="AV211" s="1007" t="str">
        <f t="shared" si="107"/>
        <v>.</v>
      </c>
      <c r="AW211" s="990" t="str">
        <f t="shared" si="108"/>
        <v>.</v>
      </c>
      <c r="AX211" s="327"/>
      <c r="AY211" s="116"/>
      <c r="AZ211" s="101"/>
      <c r="BA211" s="101"/>
      <c r="BB211" s="101"/>
    </row>
    <row r="212" spans="1:54" s="189" customFormat="1" x14ac:dyDescent="0.2">
      <c r="A212" s="183"/>
      <c r="B212" s="325"/>
      <c r="C212" s="473" t="str">
        <f t="shared" si="119"/>
        <v>Special rate</v>
      </c>
      <c r="D212" s="473" t="str">
        <f t="shared" si="119"/>
        <v/>
      </c>
      <c r="E212" s="837" t="str">
        <f t="shared" si="116"/>
        <v>.</v>
      </c>
      <c r="F212" s="878"/>
      <c r="G212" s="1209"/>
      <c r="H212" s="1209"/>
      <c r="I212" s="1209"/>
      <c r="J212" s="1209"/>
      <c r="K212" s="1209"/>
      <c r="L212" s="1209"/>
      <c r="M212" s="333"/>
      <c r="N212" s="116"/>
      <c r="O212" s="1019">
        <f t="shared" si="120"/>
        <v>0</v>
      </c>
      <c r="P212" s="1020">
        <f t="shared" si="120"/>
        <v>0</v>
      </c>
      <c r="Q212" s="101"/>
      <c r="R212" s="325"/>
      <c r="S212" s="1003" t="str">
        <f t="shared" si="121"/>
        <v>.</v>
      </c>
      <c r="T212" s="1004" t="str">
        <f t="shared" si="121"/>
        <v>.</v>
      </c>
      <c r="U212" s="1004" t="str">
        <f t="shared" si="121"/>
        <v>.</v>
      </c>
      <c r="V212" s="1004" t="str">
        <f t="shared" si="121"/>
        <v>.</v>
      </c>
      <c r="W212" s="1004" t="str">
        <f t="shared" si="121"/>
        <v>.</v>
      </c>
      <c r="X212" s="1004" t="str">
        <f t="shared" si="121"/>
        <v>.</v>
      </c>
      <c r="Y212" s="1005" t="str">
        <f t="shared" si="121"/>
        <v>.</v>
      </c>
      <c r="Z212" s="116"/>
      <c r="AA212" s="1006" t="str">
        <f t="shared" si="95"/>
        <v>.</v>
      </c>
      <c r="AB212" s="1007" t="str">
        <f t="shared" si="96"/>
        <v>.</v>
      </c>
      <c r="AC212" s="1007" t="str">
        <f t="shared" si="97"/>
        <v>.</v>
      </c>
      <c r="AD212" s="1007" t="str">
        <f t="shared" si="98"/>
        <v>.</v>
      </c>
      <c r="AE212" s="1007" t="str">
        <f t="shared" si="99"/>
        <v>.</v>
      </c>
      <c r="AF212" s="1007" t="str">
        <f t="shared" si="100"/>
        <v>.</v>
      </c>
      <c r="AG212" s="990" t="str">
        <f t="shared" si="101"/>
        <v>.</v>
      </c>
      <c r="AH212" s="116"/>
      <c r="AI212" s="1003" t="str">
        <f>IF(S212=".",".",SUM($S212:S212))</f>
        <v>.</v>
      </c>
      <c r="AJ212" s="1004" t="str">
        <f>IF(T212=".",".",SUM($S212:T212))</f>
        <v>.</v>
      </c>
      <c r="AK212" s="1004" t="str">
        <f>IF(U212=".",".",SUM($S212:U212))</f>
        <v>.</v>
      </c>
      <c r="AL212" s="1004" t="str">
        <f>IF(V212=".",".",SUM($S212:V212))</f>
        <v>.</v>
      </c>
      <c r="AM212" s="1004" t="str">
        <f>IF(W212=".",".",SUM($S212:W212))</f>
        <v>.</v>
      </c>
      <c r="AN212" s="1004" t="str">
        <f>IF(X212=".",".",SUM($S212:X212))</f>
        <v>.</v>
      </c>
      <c r="AO212" s="1005" t="str">
        <f>IF(Y212=".",".",SUM($S212:Y212))</f>
        <v>.</v>
      </c>
      <c r="AP212" s="116"/>
      <c r="AQ212" s="1006" t="str">
        <f t="shared" si="102"/>
        <v>.</v>
      </c>
      <c r="AR212" s="1007" t="str">
        <f t="shared" si="103"/>
        <v>.</v>
      </c>
      <c r="AS212" s="1007" t="str">
        <f t="shared" si="104"/>
        <v>.</v>
      </c>
      <c r="AT212" s="1007" t="str">
        <f t="shared" si="105"/>
        <v>.</v>
      </c>
      <c r="AU212" s="1007" t="str">
        <f t="shared" si="106"/>
        <v>.</v>
      </c>
      <c r="AV212" s="1007" t="str">
        <f t="shared" si="107"/>
        <v>.</v>
      </c>
      <c r="AW212" s="990" t="str">
        <f t="shared" si="108"/>
        <v>.</v>
      </c>
      <c r="AX212" s="327"/>
      <c r="AY212" s="116"/>
      <c r="AZ212" s="101"/>
      <c r="BA212" s="101"/>
      <c r="BB212" s="101"/>
    </row>
    <row r="213" spans="1:54" s="189" customFormat="1" x14ac:dyDescent="0.2">
      <c r="A213" s="183"/>
      <c r="B213" s="325"/>
      <c r="C213" s="473" t="str">
        <f t="shared" si="119"/>
        <v>Special rate</v>
      </c>
      <c r="D213" s="473" t="str">
        <f t="shared" si="119"/>
        <v/>
      </c>
      <c r="E213" s="837" t="str">
        <f t="shared" si="116"/>
        <v>.</v>
      </c>
      <c r="F213" s="1209"/>
      <c r="G213" s="1209"/>
      <c r="H213" s="1209"/>
      <c r="I213" s="1209"/>
      <c r="J213" s="1209"/>
      <c r="K213" s="1209"/>
      <c r="L213" s="1209"/>
      <c r="M213" s="333"/>
      <c r="N213" s="116"/>
      <c r="O213" s="1019">
        <f t="shared" si="120"/>
        <v>0</v>
      </c>
      <c r="P213" s="1020">
        <f t="shared" si="120"/>
        <v>0</v>
      </c>
      <c r="Q213" s="101"/>
      <c r="R213" s="325"/>
      <c r="S213" s="1003" t="str">
        <f t="shared" si="121"/>
        <v>.</v>
      </c>
      <c r="T213" s="1004" t="str">
        <f t="shared" si="121"/>
        <v>.</v>
      </c>
      <c r="U213" s="1004" t="str">
        <f t="shared" si="121"/>
        <v>.</v>
      </c>
      <c r="V213" s="1004" t="str">
        <f t="shared" si="121"/>
        <v>.</v>
      </c>
      <c r="W213" s="1004" t="str">
        <f t="shared" si="121"/>
        <v>.</v>
      </c>
      <c r="X213" s="1004" t="str">
        <f t="shared" si="121"/>
        <v>.</v>
      </c>
      <c r="Y213" s="1005" t="str">
        <f t="shared" si="121"/>
        <v>.</v>
      </c>
      <c r="Z213" s="116"/>
      <c r="AA213" s="1006" t="str">
        <f t="shared" si="95"/>
        <v>.</v>
      </c>
      <c r="AB213" s="1007" t="str">
        <f t="shared" si="96"/>
        <v>.</v>
      </c>
      <c r="AC213" s="1007" t="str">
        <f t="shared" si="97"/>
        <v>.</v>
      </c>
      <c r="AD213" s="1007" t="str">
        <f t="shared" si="98"/>
        <v>.</v>
      </c>
      <c r="AE213" s="1007" t="str">
        <f t="shared" si="99"/>
        <v>.</v>
      </c>
      <c r="AF213" s="1007" t="str">
        <f t="shared" si="100"/>
        <v>.</v>
      </c>
      <c r="AG213" s="990" t="str">
        <f t="shared" si="101"/>
        <v>.</v>
      </c>
      <c r="AH213" s="116"/>
      <c r="AI213" s="1003" t="str">
        <f>IF(S213=".",".",SUM($S213:S213))</f>
        <v>.</v>
      </c>
      <c r="AJ213" s="1004" t="str">
        <f>IF(T213=".",".",SUM($S213:T213))</f>
        <v>.</v>
      </c>
      <c r="AK213" s="1004" t="str">
        <f>IF(U213=".",".",SUM($S213:U213))</f>
        <v>.</v>
      </c>
      <c r="AL213" s="1004" t="str">
        <f>IF(V213=".",".",SUM($S213:V213))</f>
        <v>.</v>
      </c>
      <c r="AM213" s="1004" t="str">
        <f>IF(W213=".",".",SUM($S213:W213))</f>
        <v>.</v>
      </c>
      <c r="AN213" s="1004" t="str">
        <f>IF(X213=".",".",SUM($S213:X213))</f>
        <v>.</v>
      </c>
      <c r="AO213" s="1005" t="str">
        <f>IF(Y213=".",".",SUM($S213:Y213))</f>
        <v>.</v>
      </c>
      <c r="AP213" s="116"/>
      <c r="AQ213" s="1006" t="str">
        <f t="shared" si="102"/>
        <v>.</v>
      </c>
      <c r="AR213" s="1007" t="str">
        <f t="shared" si="103"/>
        <v>.</v>
      </c>
      <c r="AS213" s="1007" t="str">
        <f t="shared" si="104"/>
        <v>.</v>
      </c>
      <c r="AT213" s="1007" t="str">
        <f t="shared" si="105"/>
        <v>.</v>
      </c>
      <c r="AU213" s="1007" t="str">
        <f t="shared" si="106"/>
        <v>.</v>
      </c>
      <c r="AV213" s="1007" t="str">
        <f t="shared" si="107"/>
        <v>.</v>
      </c>
      <c r="AW213" s="990" t="str">
        <f t="shared" si="108"/>
        <v>.</v>
      </c>
      <c r="AX213" s="327"/>
      <c r="AY213" s="116"/>
      <c r="AZ213" s="101"/>
      <c r="BA213" s="101"/>
      <c r="BB213" s="101"/>
    </row>
    <row r="214" spans="1:54" s="189" customFormat="1" x14ac:dyDescent="0.2">
      <c r="A214" s="183"/>
      <c r="B214" s="325"/>
      <c r="C214" s="473" t="str">
        <f t="shared" si="119"/>
        <v>Special rate</v>
      </c>
      <c r="D214" s="473" t="str">
        <f t="shared" si="119"/>
        <v/>
      </c>
      <c r="E214" s="837" t="str">
        <f t="shared" si="116"/>
        <v>.</v>
      </c>
      <c r="F214" s="878"/>
      <c r="G214" s="1209"/>
      <c r="H214" s="1209"/>
      <c r="I214" s="1209"/>
      <c r="J214" s="1209"/>
      <c r="K214" s="1209"/>
      <c r="L214" s="1209"/>
      <c r="M214" s="333"/>
      <c r="N214" s="116"/>
      <c r="O214" s="1019">
        <f t="shared" si="120"/>
        <v>0</v>
      </c>
      <c r="P214" s="1020">
        <f t="shared" si="120"/>
        <v>0</v>
      </c>
      <c r="Q214" s="101"/>
      <c r="R214" s="325"/>
      <c r="S214" s="1003" t="str">
        <f t="shared" si="121"/>
        <v>.</v>
      </c>
      <c r="T214" s="1004" t="str">
        <f t="shared" si="121"/>
        <v>.</v>
      </c>
      <c r="U214" s="1004" t="str">
        <f t="shared" si="121"/>
        <v>.</v>
      </c>
      <c r="V214" s="1004" t="str">
        <f t="shared" si="121"/>
        <v>.</v>
      </c>
      <c r="W214" s="1004" t="str">
        <f t="shared" si="121"/>
        <v>.</v>
      </c>
      <c r="X214" s="1004" t="str">
        <f t="shared" si="121"/>
        <v>.</v>
      </c>
      <c r="Y214" s="1005" t="str">
        <f t="shared" si="121"/>
        <v>.</v>
      </c>
      <c r="Z214" s="116"/>
      <c r="AA214" s="1006" t="str">
        <f t="shared" si="95"/>
        <v>.</v>
      </c>
      <c r="AB214" s="1007" t="str">
        <f t="shared" si="96"/>
        <v>.</v>
      </c>
      <c r="AC214" s="1007" t="str">
        <f t="shared" si="97"/>
        <v>.</v>
      </c>
      <c r="AD214" s="1007" t="str">
        <f t="shared" si="98"/>
        <v>.</v>
      </c>
      <c r="AE214" s="1007" t="str">
        <f t="shared" si="99"/>
        <v>.</v>
      </c>
      <c r="AF214" s="1007" t="str">
        <f t="shared" si="100"/>
        <v>.</v>
      </c>
      <c r="AG214" s="990" t="str">
        <f t="shared" si="101"/>
        <v>.</v>
      </c>
      <c r="AH214" s="116"/>
      <c r="AI214" s="1003" t="str">
        <f>IF(S214=".",".",SUM($S214:S214))</f>
        <v>.</v>
      </c>
      <c r="AJ214" s="1004" t="str">
        <f>IF(T214=".",".",SUM($S214:T214))</f>
        <v>.</v>
      </c>
      <c r="AK214" s="1004" t="str">
        <f>IF(U214=".",".",SUM($S214:U214))</f>
        <v>.</v>
      </c>
      <c r="AL214" s="1004" t="str">
        <f>IF(V214=".",".",SUM($S214:V214))</f>
        <v>.</v>
      </c>
      <c r="AM214" s="1004" t="str">
        <f>IF(W214=".",".",SUM($S214:W214))</f>
        <v>.</v>
      </c>
      <c r="AN214" s="1004" t="str">
        <f>IF(X214=".",".",SUM($S214:X214))</f>
        <v>.</v>
      </c>
      <c r="AO214" s="1005" t="str">
        <f>IF(Y214=".",".",SUM($S214:Y214))</f>
        <v>.</v>
      </c>
      <c r="AP214" s="116"/>
      <c r="AQ214" s="1006" t="str">
        <f t="shared" si="102"/>
        <v>.</v>
      </c>
      <c r="AR214" s="1007" t="str">
        <f t="shared" si="103"/>
        <v>.</v>
      </c>
      <c r="AS214" s="1007" t="str">
        <f t="shared" si="104"/>
        <v>.</v>
      </c>
      <c r="AT214" s="1007" t="str">
        <f t="shared" si="105"/>
        <v>.</v>
      </c>
      <c r="AU214" s="1007" t="str">
        <f t="shared" si="106"/>
        <v>.</v>
      </c>
      <c r="AV214" s="1007" t="str">
        <f t="shared" si="107"/>
        <v>.</v>
      </c>
      <c r="AW214" s="990" t="str">
        <f t="shared" si="108"/>
        <v>.</v>
      </c>
      <c r="AX214" s="327"/>
      <c r="AY214" s="116"/>
      <c r="AZ214" s="101"/>
      <c r="BA214" s="101"/>
      <c r="BB214" s="101"/>
    </row>
    <row r="215" spans="1:54" s="189" customFormat="1" x14ac:dyDescent="0.2">
      <c r="A215" s="183"/>
      <c r="B215" s="325"/>
      <c r="C215" s="473" t="str">
        <f t="shared" ref="C215:D231" si="122">C114</f>
        <v>Special rate</v>
      </c>
      <c r="D215" s="473" t="str">
        <f t="shared" si="122"/>
        <v/>
      </c>
      <c r="E215" s="837" t="str">
        <f t="shared" si="116"/>
        <v>.</v>
      </c>
      <c r="F215" s="878"/>
      <c r="G215" s="1209"/>
      <c r="H215" s="1209"/>
      <c r="I215" s="1209"/>
      <c r="J215" s="1209"/>
      <c r="K215" s="1209"/>
      <c r="L215" s="1209"/>
      <c r="M215" s="333"/>
      <c r="N215" s="116"/>
      <c r="O215" s="1019">
        <f t="shared" ref="O215:P234" si="123">O114</f>
        <v>0</v>
      </c>
      <c r="P215" s="1020">
        <f t="shared" si="123"/>
        <v>0</v>
      </c>
      <c r="Q215" s="101"/>
      <c r="R215" s="325"/>
      <c r="S215" s="1003" t="str">
        <f t="shared" si="121"/>
        <v>.</v>
      </c>
      <c r="T215" s="1004" t="str">
        <f t="shared" si="121"/>
        <v>.</v>
      </c>
      <c r="U215" s="1004" t="str">
        <f t="shared" si="121"/>
        <v>.</v>
      </c>
      <c r="V215" s="1004" t="str">
        <f t="shared" si="121"/>
        <v>.</v>
      </c>
      <c r="W215" s="1004" t="str">
        <f t="shared" si="121"/>
        <v>.</v>
      </c>
      <c r="X215" s="1004" t="str">
        <f t="shared" si="121"/>
        <v>.</v>
      </c>
      <c r="Y215" s="1005" t="str">
        <f t="shared" si="121"/>
        <v>.</v>
      </c>
      <c r="Z215" s="116"/>
      <c r="AA215" s="1006" t="str">
        <f t="shared" si="95"/>
        <v>.</v>
      </c>
      <c r="AB215" s="1007" t="str">
        <f t="shared" si="96"/>
        <v>.</v>
      </c>
      <c r="AC215" s="1007" t="str">
        <f t="shared" si="97"/>
        <v>.</v>
      </c>
      <c r="AD215" s="1007" t="str">
        <f t="shared" si="98"/>
        <v>.</v>
      </c>
      <c r="AE215" s="1007" t="str">
        <f t="shared" si="99"/>
        <v>.</v>
      </c>
      <c r="AF215" s="1007" t="str">
        <f t="shared" si="100"/>
        <v>.</v>
      </c>
      <c r="AG215" s="990" t="str">
        <f t="shared" si="101"/>
        <v>.</v>
      </c>
      <c r="AH215" s="116"/>
      <c r="AI215" s="1003" t="str">
        <f>IF(S215=".",".",SUM($S215:S215))</f>
        <v>.</v>
      </c>
      <c r="AJ215" s="1004" t="str">
        <f>IF(T215=".",".",SUM($S215:T215))</f>
        <v>.</v>
      </c>
      <c r="AK215" s="1004" t="str">
        <f>IF(U215=".",".",SUM($S215:U215))</f>
        <v>.</v>
      </c>
      <c r="AL215" s="1004" t="str">
        <f>IF(V215=".",".",SUM($S215:V215))</f>
        <v>.</v>
      </c>
      <c r="AM215" s="1004" t="str">
        <f>IF(W215=".",".",SUM($S215:W215))</f>
        <v>.</v>
      </c>
      <c r="AN215" s="1004" t="str">
        <f>IF(X215=".",".",SUM($S215:X215))</f>
        <v>.</v>
      </c>
      <c r="AO215" s="1005" t="str">
        <f>IF(Y215=".",".",SUM($S215:Y215))</f>
        <v>.</v>
      </c>
      <c r="AP215" s="116"/>
      <c r="AQ215" s="1006" t="str">
        <f t="shared" si="102"/>
        <v>.</v>
      </c>
      <c r="AR215" s="1007" t="str">
        <f t="shared" si="103"/>
        <v>.</v>
      </c>
      <c r="AS215" s="1007" t="str">
        <f t="shared" si="104"/>
        <v>.</v>
      </c>
      <c r="AT215" s="1007" t="str">
        <f t="shared" si="105"/>
        <v>.</v>
      </c>
      <c r="AU215" s="1007" t="str">
        <f t="shared" si="106"/>
        <v>.</v>
      </c>
      <c r="AV215" s="1007" t="str">
        <f t="shared" si="107"/>
        <v>.</v>
      </c>
      <c r="AW215" s="990" t="str">
        <f t="shared" si="108"/>
        <v>.</v>
      </c>
      <c r="AX215" s="327"/>
      <c r="AY215" s="116"/>
      <c r="AZ215" s="101"/>
      <c r="BA215" s="101"/>
      <c r="BB215" s="101"/>
    </row>
    <row r="216" spans="1:54" s="189" customFormat="1" x14ac:dyDescent="0.2">
      <c r="A216" s="183"/>
      <c r="B216" s="325"/>
      <c r="C216" s="473" t="str">
        <f t="shared" si="122"/>
        <v>Special rate</v>
      </c>
      <c r="D216" s="473" t="str">
        <f t="shared" si="122"/>
        <v/>
      </c>
      <c r="E216" s="837" t="str">
        <f t="shared" si="116"/>
        <v>.</v>
      </c>
      <c r="F216" s="878"/>
      <c r="G216" s="874"/>
      <c r="H216" s="874"/>
      <c r="I216" s="874"/>
      <c r="J216" s="874"/>
      <c r="K216" s="874"/>
      <c r="L216" s="874"/>
      <c r="M216" s="333"/>
      <c r="N216" s="116"/>
      <c r="O216" s="1019">
        <f t="shared" si="123"/>
        <v>0</v>
      </c>
      <c r="P216" s="1020">
        <f t="shared" si="123"/>
        <v>0</v>
      </c>
      <c r="Q216" s="101"/>
      <c r="R216" s="325"/>
      <c r="S216" s="1003" t="str">
        <f t="shared" si="121"/>
        <v>.</v>
      </c>
      <c r="T216" s="1004" t="str">
        <f t="shared" si="121"/>
        <v>.</v>
      </c>
      <c r="U216" s="1004" t="str">
        <f t="shared" si="121"/>
        <v>.</v>
      </c>
      <c r="V216" s="1004" t="str">
        <f t="shared" si="121"/>
        <v>.</v>
      </c>
      <c r="W216" s="1004" t="str">
        <f t="shared" si="121"/>
        <v>.</v>
      </c>
      <c r="X216" s="1004" t="str">
        <f t="shared" si="121"/>
        <v>.</v>
      </c>
      <c r="Y216" s="1005" t="str">
        <f t="shared" si="121"/>
        <v>.</v>
      </c>
      <c r="Z216" s="116"/>
      <c r="AA216" s="1006" t="str">
        <f t="shared" si="95"/>
        <v>.</v>
      </c>
      <c r="AB216" s="1007" t="str">
        <f t="shared" si="96"/>
        <v>.</v>
      </c>
      <c r="AC216" s="1007" t="str">
        <f t="shared" si="97"/>
        <v>.</v>
      </c>
      <c r="AD216" s="1007" t="str">
        <f t="shared" si="98"/>
        <v>.</v>
      </c>
      <c r="AE216" s="1007" t="str">
        <f t="shared" si="99"/>
        <v>.</v>
      </c>
      <c r="AF216" s="1007" t="str">
        <f t="shared" si="100"/>
        <v>.</v>
      </c>
      <c r="AG216" s="990" t="str">
        <f t="shared" si="101"/>
        <v>.</v>
      </c>
      <c r="AH216" s="116"/>
      <c r="AI216" s="1003" t="str">
        <f>IF(S216=".",".",SUM($S216:S216))</f>
        <v>.</v>
      </c>
      <c r="AJ216" s="1004" t="str">
        <f>IF(T216=".",".",SUM($S216:T216))</f>
        <v>.</v>
      </c>
      <c r="AK216" s="1004" t="str">
        <f>IF(U216=".",".",SUM($S216:U216))</f>
        <v>.</v>
      </c>
      <c r="AL216" s="1004" t="str">
        <f>IF(V216=".",".",SUM($S216:V216))</f>
        <v>.</v>
      </c>
      <c r="AM216" s="1004" t="str">
        <f>IF(W216=".",".",SUM($S216:W216))</f>
        <v>.</v>
      </c>
      <c r="AN216" s="1004" t="str">
        <f>IF(X216=".",".",SUM($S216:X216))</f>
        <v>.</v>
      </c>
      <c r="AO216" s="1005" t="str">
        <f>IF(Y216=".",".",SUM($S216:Y216))</f>
        <v>.</v>
      </c>
      <c r="AP216" s="116"/>
      <c r="AQ216" s="1006" t="str">
        <f t="shared" si="102"/>
        <v>.</v>
      </c>
      <c r="AR216" s="1007" t="str">
        <f t="shared" si="103"/>
        <v>.</v>
      </c>
      <c r="AS216" s="1007" t="str">
        <f t="shared" si="104"/>
        <v>.</v>
      </c>
      <c r="AT216" s="1007" t="str">
        <f t="shared" si="105"/>
        <v>.</v>
      </c>
      <c r="AU216" s="1007" t="str">
        <f t="shared" si="106"/>
        <v>.</v>
      </c>
      <c r="AV216" s="1007" t="str">
        <f t="shared" si="107"/>
        <v>.</v>
      </c>
      <c r="AW216" s="990" t="str">
        <f t="shared" si="108"/>
        <v>.</v>
      </c>
      <c r="AX216" s="327"/>
      <c r="AY216" s="116"/>
      <c r="AZ216" s="101"/>
      <c r="BA216" s="101"/>
      <c r="BB216" s="101"/>
    </row>
    <row r="217" spans="1:54" s="189" customFormat="1" x14ac:dyDescent="0.2">
      <c r="A217" s="183"/>
      <c r="B217" s="325"/>
      <c r="C217" s="473" t="str">
        <f t="shared" si="122"/>
        <v>Special rate</v>
      </c>
      <c r="D217" s="473" t="str">
        <f t="shared" si="122"/>
        <v/>
      </c>
      <c r="E217" s="837" t="str">
        <f t="shared" si="116"/>
        <v>.</v>
      </c>
      <c r="F217" s="878"/>
      <c r="G217" s="874"/>
      <c r="H217" s="874"/>
      <c r="I217" s="874"/>
      <c r="J217" s="874"/>
      <c r="K217" s="874"/>
      <c r="L217" s="874"/>
      <c r="M217" s="333"/>
      <c r="N217" s="116"/>
      <c r="O217" s="1019">
        <f t="shared" si="123"/>
        <v>0</v>
      </c>
      <c r="P217" s="1020">
        <f t="shared" si="123"/>
        <v>0</v>
      </c>
      <c r="Q217" s="101"/>
      <c r="R217" s="325"/>
      <c r="S217" s="1003" t="str">
        <f t="shared" si="121"/>
        <v>.</v>
      </c>
      <c r="T217" s="1004" t="str">
        <f t="shared" si="121"/>
        <v>.</v>
      </c>
      <c r="U217" s="1004" t="str">
        <f t="shared" si="121"/>
        <v>.</v>
      </c>
      <c r="V217" s="1004" t="str">
        <f t="shared" si="121"/>
        <v>.</v>
      </c>
      <c r="W217" s="1004" t="str">
        <f t="shared" si="121"/>
        <v>.</v>
      </c>
      <c r="X217" s="1004" t="str">
        <f t="shared" si="121"/>
        <v>.</v>
      </c>
      <c r="Y217" s="1005" t="str">
        <f t="shared" si="121"/>
        <v>.</v>
      </c>
      <c r="Z217" s="116"/>
      <c r="AA217" s="1006" t="str">
        <f t="shared" si="95"/>
        <v>.</v>
      </c>
      <c r="AB217" s="1007" t="str">
        <f t="shared" si="96"/>
        <v>.</v>
      </c>
      <c r="AC217" s="1007" t="str">
        <f t="shared" si="97"/>
        <v>.</v>
      </c>
      <c r="AD217" s="1007" t="str">
        <f t="shared" si="98"/>
        <v>.</v>
      </c>
      <c r="AE217" s="1007" t="str">
        <f t="shared" si="99"/>
        <v>.</v>
      </c>
      <c r="AF217" s="1007" t="str">
        <f t="shared" si="100"/>
        <v>.</v>
      </c>
      <c r="AG217" s="990" t="str">
        <f t="shared" si="101"/>
        <v>.</v>
      </c>
      <c r="AH217" s="116"/>
      <c r="AI217" s="1003" t="str">
        <f>IF(S217=".",".",SUM($S217:S217))</f>
        <v>.</v>
      </c>
      <c r="AJ217" s="1004" t="str">
        <f>IF(T217=".",".",SUM($S217:T217))</f>
        <v>.</v>
      </c>
      <c r="AK217" s="1004" t="str">
        <f>IF(U217=".",".",SUM($S217:U217))</f>
        <v>.</v>
      </c>
      <c r="AL217" s="1004" t="str">
        <f>IF(V217=".",".",SUM($S217:V217))</f>
        <v>.</v>
      </c>
      <c r="AM217" s="1004" t="str">
        <f>IF(W217=".",".",SUM($S217:W217))</f>
        <v>.</v>
      </c>
      <c r="AN217" s="1004" t="str">
        <f>IF(X217=".",".",SUM($S217:X217))</f>
        <v>.</v>
      </c>
      <c r="AO217" s="1005" t="str">
        <f>IF(Y217=".",".",SUM($S217:Y217))</f>
        <v>.</v>
      </c>
      <c r="AP217" s="116"/>
      <c r="AQ217" s="1006" t="str">
        <f t="shared" si="102"/>
        <v>.</v>
      </c>
      <c r="AR217" s="1007" t="str">
        <f t="shared" si="103"/>
        <v>.</v>
      </c>
      <c r="AS217" s="1007" t="str">
        <f t="shared" si="104"/>
        <v>.</v>
      </c>
      <c r="AT217" s="1007" t="str">
        <f t="shared" si="105"/>
        <v>.</v>
      </c>
      <c r="AU217" s="1007" t="str">
        <f t="shared" si="106"/>
        <v>.</v>
      </c>
      <c r="AV217" s="1007" t="str">
        <f t="shared" si="107"/>
        <v>.</v>
      </c>
      <c r="AW217" s="990" t="str">
        <f t="shared" si="108"/>
        <v>.</v>
      </c>
      <c r="AX217" s="327"/>
      <c r="AY217" s="116"/>
      <c r="AZ217" s="101"/>
      <c r="BA217" s="101"/>
      <c r="BB217" s="101"/>
    </row>
    <row r="218" spans="1:54" s="189" customFormat="1" x14ac:dyDescent="0.2">
      <c r="A218" s="183"/>
      <c r="B218" s="325"/>
      <c r="C218" s="473" t="str">
        <f t="shared" si="122"/>
        <v>Special rate</v>
      </c>
      <c r="D218" s="473" t="str">
        <f t="shared" si="122"/>
        <v/>
      </c>
      <c r="E218" s="837" t="str">
        <f t="shared" si="116"/>
        <v>.</v>
      </c>
      <c r="F218" s="878"/>
      <c r="G218" s="874"/>
      <c r="H218" s="874"/>
      <c r="I218" s="874"/>
      <c r="J218" s="874"/>
      <c r="K218" s="874"/>
      <c r="L218" s="874"/>
      <c r="M218" s="333"/>
      <c r="N218" s="116"/>
      <c r="O218" s="1019">
        <f t="shared" si="123"/>
        <v>0</v>
      </c>
      <c r="P218" s="1020">
        <f t="shared" si="123"/>
        <v>0</v>
      </c>
      <c r="Q218" s="101"/>
      <c r="R218" s="325"/>
      <c r="S218" s="1003" t="str">
        <f t="shared" si="121"/>
        <v>.</v>
      </c>
      <c r="T218" s="1004" t="str">
        <f t="shared" si="121"/>
        <v>.</v>
      </c>
      <c r="U218" s="1004" t="str">
        <f t="shared" si="121"/>
        <v>.</v>
      </c>
      <c r="V218" s="1004" t="str">
        <f t="shared" si="121"/>
        <v>.</v>
      </c>
      <c r="W218" s="1004" t="str">
        <f t="shared" si="121"/>
        <v>.</v>
      </c>
      <c r="X218" s="1004" t="str">
        <f t="shared" si="121"/>
        <v>.</v>
      </c>
      <c r="Y218" s="1005" t="str">
        <f t="shared" si="121"/>
        <v>.</v>
      </c>
      <c r="Z218" s="116"/>
      <c r="AA218" s="1006" t="str">
        <f t="shared" si="95"/>
        <v>.</v>
      </c>
      <c r="AB218" s="1007" t="str">
        <f t="shared" si="96"/>
        <v>.</v>
      </c>
      <c r="AC218" s="1007" t="str">
        <f t="shared" si="97"/>
        <v>.</v>
      </c>
      <c r="AD218" s="1007" t="str">
        <f t="shared" si="98"/>
        <v>.</v>
      </c>
      <c r="AE218" s="1007" t="str">
        <f t="shared" si="99"/>
        <v>.</v>
      </c>
      <c r="AF218" s="1007" t="str">
        <f t="shared" si="100"/>
        <v>.</v>
      </c>
      <c r="AG218" s="990" t="str">
        <f t="shared" si="101"/>
        <v>.</v>
      </c>
      <c r="AH218" s="116"/>
      <c r="AI218" s="1003" t="str">
        <f>IF(S218=".",".",SUM($S218:S218))</f>
        <v>.</v>
      </c>
      <c r="AJ218" s="1004" t="str">
        <f>IF(T218=".",".",SUM($S218:T218))</f>
        <v>.</v>
      </c>
      <c r="AK218" s="1004" t="str">
        <f>IF(U218=".",".",SUM($S218:U218))</f>
        <v>.</v>
      </c>
      <c r="AL218" s="1004" t="str">
        <f>IF(V218=".",".",SUM($S218:V218))</f>
        <v>.</v>
      </c>
      <c r="AM218" s="1004" t="str">
        <f>IF(W218=".",".",SUM($S218:W218))</f>
        <v>.</v>
      </c>
      <c r="AN218" s="1004" t="str">
        <f>IF(X218=".",".",SUM($S218:X218))</f>
        <v>.</v>
      </c>
      <c r="AO218" s="1005" t="str">
        <f>IF(Y218=".",".",SUM($S218:Y218))</f>
        <v>.</v>
      </c>
      <c r="AP218" s="116"/>
      <c r="AQ218" s="1006" t="str">
        <f t="shared" si="102"/>
        <v>.</v>
      </c>
      <c r="AR218" s="1007" t="str">
        <f t="shared" si="103"/>
        <v>.</v>
      </c>
      <c r="AS218" s="1007" t="str">
        <f t="shared" si="104"/>
        <v>.</v>
      </c>
      <c r="AT218" s="1007" t="str">
        <f t="shared" si="105"/>
        <v>.</v>
      </c>
      <c r="AU218" s="1007" t="str">
        <f t="shared" si="106"/>
        <v>.</v>
      </c>
      <c r="AV218" s="1007" t="str">
        <f t="shared" si="107"/>
        <v>.</v>
      </c>
      <c r="AW218" s="990" t="str">
        <f t="shared" si="108"/>
        <v>.</v>
      </c>
      <c r="AX218" s="327"/>
      <c r="AY218" s="116"/>
      <c r="AZ218" s="101"/>
      <c r="BA218" s="101"/>
      <c r="BB218" s="101"/>
    </row>
    <row r="219" spans="1:54" s="189" customFormat="1" x14ac:dyDescent="0.2">
      <c r="A219" s="183"/>
      <c r="B219" s="325"/>
      <c r="C219" s="473" t="str">
        <f t="shared" si="122"/>
        <v>Special rate</v>
      </c>
      <c r="D219" s="473" t="str">
        <f t="shared" si="122"/>
        <v/>
      </c>
      <c r="E219" s="837" t="str">
        <f t="shared" si="116"/>
        <v>.</v>
      </c>
      <c r="F219" s="878"/>
      <c r="G219" s="874"/>
      <c r="H219" s="874"/>
      <c r="I219" s="874"/>
      <c r="J219" s="874"/>
      <c r="K219" s="874"/>
      <c r="L219" s="874"/>
      <c r="M219" s="333"/>
      <c r="N219" s="116"/>
      <c r="O219" s="1019">
        <f t="shared" si="123"/>
        <v>0</v>
      </c>
      <c r="P219" s="1020">
        <f t="shared" si="123"/>
        <v>0</v>
      </c>
      <c r="Q219" s="101"/>
      <c r="R219" s="325"/>
      <c r="S219" s="1003" t="str">
        <f t="shared" si="121"/>
        <v>.</v>
      </c>
      <c r="T219" s="1004" t="str">
        <f t="shared" si="121"/>
        <v>.</v>
      </c>
      <c r="U219" s="1004" t="str">
        <f t="shared" si="121"/>
        <v>.</v>
      </c>
      <c r="V219" s="1004" t="str">
        <f t="shared" si="121"/>
        <v>.</v>
      </c>
      <c r="W219" s="1004" t="str">
        <f t="shared" si="121"/>
        <v>.</v>
      </c>
      <c r="X219" s="1004" t="str">
        <f t="shared" si="121"/>
        <v>.</v>
      </c>
      <c r="Y219" s="1005" t="str">
        <f t="shared" si="121"/>
        <v>.</v>
      </c>
      <c r="Z219" s="116"/>
      <c r="AA219" s="1006" t="str">
        <f t="shared" si="95"/>
        <v>.</v>
      </c>
      <c r="AB219" s="1007" t="str">
        <f t="shared" si="96"/>
        <v>.</v>
      </c>
      <c r="AC219" s="1007" t="str">
        <f t="shared" si="97"/>
        <v>.</v>
      </c>
      <c r="AD219" s="1007" t="str">
        <f t="shared" si="98"/>
        <v>.</v>
      </c>
      <c r="AE219" s="1007" t="str">
        <f t="shared" si="99"/>
        <v>.</v>
      </c>
      <c r="AF219" s="1007" t="str">
        <f t="shared" si="100"/>
        <v>.</v>
      </c>
      <c r="AG219" s="990" t="str">
        <f t="shared" si="101"/>
        <v>.</v>
      </c>
      <c r="AH219" s="116"/>
      <c r="AI219" s="1003" t="str">
        <f>IF(S219=".",".",SUM($S219:S219))</f>
        <v>.</v>
      </c>
      <c r="AJ219" s="1004" t="str">
        <f>IF(T219=".",".",SUM($S219:T219))</f>
        <v>.</v>
      </c>
      <c r="AK219" s="1004" t="str">
        <f>IF(U219=".",".",SUM($S219:U219))</f>
        <v>.</v>
      </c>
      <c r="AL219" s="1004" t="str">
        <f>IF(V219=".",".",SUM($S219:V219))</f>
        <v>.</v>
      </c>
      <c r="AM219" s="1004" t="str">
        <f>IF(W219=".",".",SUM($S219:W219))</f>
        <v>.</v>
      </c>
      <c r="AN219" s="1004" t="str">
        <f>IF(X219=".",".",SUM($S219:X219))</f>
        <v>.</v>
      </c>
      <c r="AO219" s="1005" t="str">
        <f>IF(Y219=".",".",SUM($S219:Y219))</f>
        <v>.</v>
      </c>
      <c r="AP219" s="116"/>
      <c r="AQ219" s="1006" t="str">
        <f t="shared" si="102"/>
        <v>.</v>
      </c>
      <c r="AR219" s="1007" t="str">
        <f t="shared" si="103"/>
        <v>.</v>
      </c>
      <c r="AS219" s="1007" t="str">
        <f t="shared" si="104"/>
        <v>.</v>
      </c>
      <c r="AT219" s="1007" t="str">
        <f t="shared" si="105"/>
        <v>.</v>
      </c>
      <c r="AU219" s="1007" t="str">
        <f t="shared" si="106"/>
        <v>.</v>
      </c>
      <c r="AV219" s="1007" t="str">
        <f t="shared" si="107"/>
        <v>.</v>
      </c>
      <c r="AW219" s="990" t="str">
        <f t="shared" si="108"/>
        <v>.</v>
      </c>
      <c r="AX219" s="327"/>
      <c r="AY219" s="116"/>
      <c r="AZ219" s="101"/>
      <c r="BA219" s="101"/>
      <c r="BB219" s="101"/>
    </row>
    <row r="220" spans="1:54" s="189" customFormat="1" x14ac:dyDescent="0.2">
      <c r="A220" s="183"/>
      <c r="B220" s="325"/>
      <c r="C220" s="473" t="str">
        <f t="shared" si="122"/>
        <v>Special rate</v>
      </c>
      <c r="D220" s="473" t="str">
        <f t="shared" si="122"/>
        <v/>
      </c>
      <c r="E220" s="837" t="str">
        <f t="shared" si="116"/>
        <v>.</v>
      </c>
      <c r="F220" s="878"/>
      <c r="G220" s="874"/>
      <c r="H220" s="874"/>
      <c r="I220" s="874"/>
      <c r="J220" s="874"/>
      <c r="K220" s="874"/>
      <c r="L220" s="874"/>
      <c r="M220" s="333"/>
      <c r="N220" s="116"/>
      <c r="O220" s="1019">
        <f t="shared" si="123"/>
        <v>0</v>
      </c>
      <c r="P220" s="1020">
        <f t="shared" si="123"/>
        <v>0</v>
      </c>
      <c r="Q220" s="101"/>
      <c r="R220" s="325"/>
      <c r="S220" s="1003" t="str">
        <f t="shared" ref="S220:Y249" si="124">IF(F220="",".",F220-E220)</f>
        <v>.</v>
      </c>
      <c r="T220" s="1004" t="str">
        <f t="shared" si="124"/>
        <v>.</v>
      </c>
      <c r="U220" s="1004" t="str">
        <f t="shared" si="124"/>
        <v>.</v>
      </c>
      <c r="V220" s="1004" t="str">
        <f t="shared" si="124"/>
        <v>.</v>
      </c>
      <c r="W220" s="1004" t="str">
        <f t="shared" si="124"/>
        <v>.</v>
      </c>
      <c r="X220" s="1004" t="str">
        <f t="shared" si="124"/>
        <v>.</v>
      </c>
      <c r="Y220" s="1005" t="str">
        <f t="shared" si="124"/>
        <v>.</v>
      </c>
      <c r="Z220" s="116"/>
      <c r="AA220" s="1006" t="str">
        <f t="shared" si="95"/>
        <v>.</v>
      </c>
      <c r="AB220" s="1007" t="str">
        <f t="shared" si="96"/>
        <v>.</v>
      </c>
      <c r="AC220" s="1007" t="str">
        <f t="shared" si="97"/>
        <v>.</v>
      </c>
      <c r="AD220" s="1007" t="str">
        <f t="shared" si="98"/>
        <v>.</v>
      </c>
      <c r="AE220" s="1007" t="str">
        <f t="shared" si="99"/>
        <v>.</v>
      </c>
      <c r="AF220" s="1007" t="str">
        <f t="shared" si="100"/>
        <v>.</v>
      </c>
      <c r="AG220" s="990" t="str">
        <f t="shared" si="101"/>
        <v>.</v>
      </c>
      <c r="AH220" s="116"/>
      <c r="AI220" s="1003" t="str">
        <f>IF(S220=".",".",SUM($S220:S220))</f>
        <v>.</v>
      </c>
      <c r="AJ220" s="1004" t="str">
        <f>IF(T220=".",".",SUM($S220:T220))</f>
        <v>.</v>
      </c>
      <c r="AK220" s="1004" t="str">
        <f>IF(U220=".",".",SUM($S220:U220))</f>
        <v>.</v>
      </c>
      <c r="AL220" s="1004" t="str">
        <f>IF(V220=".",".",SUM($S220:V220))</f>
        <v>.</v>
      </c>
      <c r="AM220" s="1004" t="str">
        <f>IF(W220=".",".",SUM($S220:W220))</f>
        <v>.</v>
      </c>
      <c r="AN220" s="1004" t="str">
        <f>IF(X220=".",".",SUM($S220:X220))</f>
        <v>.</v>
      </c>
      <c r="AO220" s="1005" t="str">
        <f>IF(Y220=".",".",SUM($S220:Y220))</f>
        <v>.</v>
      </c>
      <c r="AP220" s="116"/>
      <c r="AQ220" s="1006" t="str">
        <f t="shared" si="102"/>
        <v>.</v>
      </c>
      <c r="AR220" s="1007" t="str">
        <f t="shared" si="103"/>
        <v>.</v>
      </c>
      <c r="AS220" s="1007" t="str">
        <f t="shared" si="104"/>
        <v>.</v>
      </c>
      <c r="AT220" s="1007" t="str">
        <f t="shared" si="105"/>
        <v>.</v>
      </c>
      <c r="AU220" s="1007" t="str">
        <f t="shared" si="106"/>
        <v>.</v>
      </c>
      <c r="AV220" s="1007" t="str">
        <f t="shared" si="107"/>
        <v>.</v>
      </c>
      <c r="AW220" s="990" t="str">
        <f t="shared" si="108"/>
        <v>.</v>
      </c>
      <c r="AX220" s="327"/>
      <c r="AY220" s="116"/>
      <c r="AZ220" s="101"/>
      <c r="BA220" s="101"/>
      <c r="BB220" s="101"/>
    </row>
    <row r="221" spans="1:54" s="189" customFormat="1" x14ac:dyDescent="0.2">
      <c r="A221" s="183"/>
      <c r="B221" s="325"/>
      <c r="C221" s="473" t="str">
        <f t="shared" si="122"/>
        <v>Special rate</v>
      </c>
      <c r="D221" s="473" t="str">
        <f t="shared" si="122"/>
        <v/>
      </c>
      <c r="E221" s="837" t="str">
        <f t="shared" si="116"/>
        <v>.</v>
      </c>
      <c r="F221" s="878"/>
      <c r="G221" s="874"/>
      <c r="H221" s="874"/>
      <c r="I221" s="874"/>
      <c r="J221" s="874"/>
      <c r="K221" s="874"/>
      <c r="L221" s="874"/>
      <c r="M221" s="333"/>
      <c r="N221" s="116"/>
      <c r="O221" s="1019">
        <f t="shared" si="123"/>
        <v>0</v>
      </c>
      <c r="P221" s="1020">
        <f t="shared" si="123"/>
        <v>0</v>
      </c>
      <c r="Q221" s="101"/>
      <c r="R221" s="325"/>
      <c r="S221" s="1003" t="str">
        <f t="shared" si="124"/>
        <v>.</v>
      </c>
      <c r="T221" s="1004" t="str">
        <f t="shared" si="124"/>
        <v>.</v>
      </c>
      <c r="U221" s="1004" t="str">
        <f t="shared" si="124"/>
        <v>.</v>
      </c>
      <c r="V221" s="1004" t="str">
        <f t="shared" si="124"/>
        <v>.</v>
      </c>
      <c r="W221" s="1004" t="str">
        <f t="shared" si="124"/>
        <v>.</v>
      </c>
      <c r="X221" s="1004" t="str">
        <f t="shared" si="124"/>
        <v>.</v>
      </c>
      <c r="Y221" s="1005" t="str">
        <f t="shared" si="124"/>
        <v>.</v>
      </c>
      <c r="Z221" s="116"/>
      <c r="AA221" s="1006" t="str">
        <f t="shared" si="95"/>
        <v>.</v>
      </c>
      <c r="AB221" s="1007" t="str">
        <f t="shared" si="96"/>
        <v>.</v>
      </c>
      <c r="AC221" s="1007" t="str">
        <f t="shared" si="97"/>
        <v>.</v>
      </c>
      <c r="AD221" s="1007" t="str">
        <f t="shared" si="98"/>
        <v>.</v>
      </c>
      <c r="AE221" s="1007" t="str">
        <f t="shared" si="99"/>
        <v>.</v>
      </c>
      <c r="AF221" s="1007" t="str">
        <f t="shared" si="100"/>
        <v>.</v>
      </c>
      <c r="AG221" s="990" t="str">
        <f t="shared" si="101"/>
        <v>.</v>
      </c>
      <c r="AH221" s="116"/>
      <c r="AI221" s="1003" t="str">
        <f>IF(S221=".",".",SUM($S221:S221))</f>
        <v>.</v>
      </c>
      <c r="AJ221" s="1004" t="str">
        <f>IF(T221=".",".",SUM($S221:T221))</f>
        <v>.</v>
      </c>
      <c r="AK221" s="1004" t="str">
        <f>IF(U221=".",".",SUM($S221:U221))</f>
        <v>.</v>
      </c>
      <c r="AL221" s="1004" t="str">
        <f>IF(V221=".",".",SUM($S221:V221))</f>
        <v>.</v>
      </c>
      <c r="AM221" s="1004" t="str">
        <f>IF(W221=".",".",SUM($S221:W221))</f>
        <v>.</v>
      </c>
      <c r="AN221" s="1004" t="str">
        <f>IF(X221=".",".",SUM($S221:X221))</f>
        <v>.</v>
      </c>
      <c r="AO221" s="1005" t="str">
        <f>IF(Y221=".",".",SUM($S221:Y221))</f>
        <v>.</v>
      </c>
      <c r="AP221" s="116"/>
      <c r="AQ221" s="1006" t="str">
        <f t="shared" si="102"/>
        <v>.</v>
      </c>
      <c r="AR221" s="1007" t="str">
        <f t="shared" si="103"/>
        <v>.</v>
      </c>
      <c r="AS221" s="1007" t="str">
        <f t="shared" si="104"/>
        <v>.</v>
      </c>
      <c r="AT221" s="1007" t="str">
        <f t="shared" si="105"/>
        <v>.</v>
      </c>
      <c r="AU221" s="1007" t="str">
        <f t="shared" si="106"/>
        <v>.</v>
      </c>
      <c r="AV221" s="1007" t="str">
        <f t="shared" si="107"/>
        <v>.</v>
      </c>
      <c r="AW221" s="990" t="str">
        <f t="shared" si="108"/>
        <v>.</v>
      </c>
      <c r="AX221" s="327"/>
      <c r="AY221" s="116"/>
      <c r="AZ221" s="101"/>
      <c r="BA221" s="101"/>
      <c r="BB221" s="101"/>
    </row>
    <row r="222" spans="1:54" s="189" customFormat="1" x14ac:dyDescent="0.2">
      <c r="A222" s="183"/>
      <c r="B222" s="325"/>
      <c r="C222" s="473" t="str">
        <f t="shared" si="122"/>
        <v>Special rate</v>
      </c>
      <c r="D222" s="473" t="str">
        <f t="shared" si="122"/>
        <v/>
      </c>
      <c r="E222" s="837" t="str">
        <f t="shared" si="116"/>
        <v>.</v>
      </c>
      <c r="F222" s="878"/>
      <c r="G222" s="874"/>
      <c r="H222" s="874"/>
      <c r="I222" s="874"/>
      <c r="J222" s="874"/>
      <c r="K222" s="874"/>
      <c r="L222" s="874"/>
      <c r="M222" s="333"/>
      <c r="N222" s="116"/>
      <c r="O222" s="1019">
        <f t="shared" si="123"/>
        <v>0</v>
      </c>
      <c r="P222" s="1020">
        <f t="shared" si="123"/>
        <v>0</v>
      </c>
      <c r="Q222" s="101"/>
      <c r="R222" s="325"/>
      <c r="S222" s="1003" t="str">
        <f t="shared" si="124"/>
        <v>.</v>
      </c>
      <c r="T222" s="1004" t="str">
        <f t="shared" si="124"/>
        <v>.</v>
      </c>
      <c r="U222" s="1004" t="str">
        <f t="shared" si="124"/>
        <v>.</v>
      </c>
      <c r="V222" s="1004" t="str">
        <f t="shared" si="124"/>
        <v>.</v>
      </c>
      <c r="W222" s="1004" t="str">
        <f t="shared" si="124"/>
        <v>.</v>
      </c>
      <c r="X222" s="1004" t="str">
        <f t="shared" si="124"/>
        <v>.</v>
      </c>
      <c r="Y222" s="1005" t="str">
        <f t="shared" si="124"/>
        <v>.</v>
      </c>
      <c r="Z222" s="116"/>
      <c r="AA222" s="1006" t="str">
        <f t="shared" si="95"/>
        <v>.</v>
      </c>
      <c r="AB222" s="1007" t="str">
        <f t="shared" si="96"/>
        <v>.</v>
      </c>
      <c r="AC222" s="1007" t="str">
        <f t="shared" si="97"/>
        <v>.</v>
      </c>
      <c r="AD222" s="1007" t="str">
        <f t="shared" si="98"/>
        <v>.</v>
      </c>
      <c r="AE222" s="1007" t="str">
        <f t="shared" si="99"/>
        <v>.</v>
      </c>
      <c r="AF222" s="1007" t="str">
        <f t="shared" si="100"/>
        <v>.</v>
      </c>
      <c r="AG222" s="990" t="str">
        <f t="shared" si="101"/>
        <v>.</v>
      </c>
      <c r="AH222" s="116"/>
      <c r="AI222" s="1003" t="str">
        <f>IF(S222=".",".",SUM($S222:S222))</f>
        <v>.</v>
      </c>
      <c r="AJ222" s="1004" t="str">
        <f>IF(T222=".",".",SUM($S222:T222))</f>
        <v>.</v>
      </c>
      <c r="AK222" s="1004" t="str">
        <f>IF(U222=".",".",SUM($S222:U222))</f>
        <v>.</v>
      </c>
      <c r="AL222" s="1004" t="str">
        <f>IF(V222=".",".",SUM($S222:V222))</f>
        <v>.</v>
      </c>
      <c r="AM222" s="1004" t="str">
        <f>IF(W222=".",".",SUM($S222:W222))</f>
        <v>.</v>
      </c>
      <c r="AN222" s="1004" t="str">
        <f>IF(X222=".",".",SUM($S222:X222))</f>
        <v>.</v>
      </c>
      <c r="AO222" s="1005" t="str">
        <f>IF(Y222=".",".",SUM($S222:Y222))</f>
        <v>.</v>
      </c>
      <c r="AP222" s="116"/>
      <c r="AQ222" s="1006" t="str">
        <f t="shared" si="102"/>
        <v>.</v>
      </c>
      <c r="AR222" s="1007" t="str">
        <f t="shared" si="103"/>
        <v>.</v>
      </c>
      <c r="AS222" s="1007" t="str">
        <f t="shared" si="104"/>
        <v>.</v>
      </c>
      <c r="AT222" s="1007" t="str">
        <f t="shared" si="105"/>
        <v>.</v>
      </c>
      <c r="AU222" s="1007" t="str">
        <f t="shared" si="106"/>
        <v>.</v>
      </c>
      <c r="AV222" s="1007" t="str">
        <f t="shared" si="107"/>
        <v>.</v>
      </c>
      <c r="AW222" s="990" t="str">
        <f t="shared" si="108"/>
        <v>.</v>
      </c>
      <c r="AX222" s="327"/>
      <c r="AY222" s="116"/>
      <c r="AZ222" s="101"/>
      <c r="BA222" s="101"/>
      <c r="BB222" s="101"/>
    </row>
    <row r="223" spans="1:54" s="189" customFormat="1" x14ac:dyDescent="0.2">
      <c r="A223" s="183"/>
      <c r="B223" s="325"/>
      <c r="C223" s="473" t="str">
        <f t="shared" si="122"/>
        <v>Special rate</v>
      </c>
      <c r="D223" s="473" t="str">
        <f t="shared" si="122"/>
        <v/>
      </c>
      <c r="E223" s="837" t="str">
        <f t="shared" si="116"/>
        <v>.</v>
      </c>
      <c r="F223" s="878"/>
      <c r="G223" s="874"/>
      <c r="H223" s="874"/>
      <c r="I223" s="874"/>
      <c r="J223" s="874"/>
      <c r="K223" s="874"/>
      <c r="L223" s="874"/>
      <c r="M223" s="333"/>
      <c r="N223" s="116"/>
      <c r="O223" s="1019">
        <f t="shared" si="123"/>
        <v>0</v>
      </c>
      <c r="P223" s="1020">
        <f t="shared" si="123"/>
        <v>0</v>
      </c>
      <c r="Q223" s="101"/>
      <c r="R223" s="325"/>
      <c r="S223" s="1003" t="str">
        <f t="shared" si="124"/>
        <v>.</v>
      </c>
      <c r="T223" s="1004" t="str">
        <f t="shared" si="124"/>
        <v>.</v>
      </c>
      <c r="U223" s="1004" t="str">
        <f t="shared" si="124"/>
        <v>.</v>
      </c>
      <c r="V223" s="1004" t="str">
        <f t="shared" si="124"/>
        <v>.</v>
      </c>
      <c r="W223" s="1004" t="str">
        <f t="shared" si="124"/>
        <v>.</v>
      </c>
      <c r="X223" s="1004" t="str">
        <f t="shared" si="124"/>
        <v>.</v>
      </c>
      <c r="Y223" s="1005" t="str">
        <f t="shared" si="124"/>
        <v>.</v>
      </c>
      <c r="Z223" s="116"/>
      <c r="AA223" s="1006" t="str">
        <f t="shared" si="95"/>
        <v>.</v>
      </c>
      <c r="AB223" s="1007" t="str">
        <f t="shared" si="96"/>
        <v>.</v>
      </c>
      <c r="AC223" s="1007" t="str">
        <f t="shared" si="97"/>
        <v>.</v>
      </c>
      <c r="AD223" s="1007" t="str">
        <f t="shared" si="98"/>
        <v>.</v>
      </c>
      <c r="AE223" s="1007" t="str">
        <f t="shared" si="99"/>
        <v>.</v>
      </c>
      <c r="AF223" s="1007" t="str">
        <f t="shared" si="100"/>
        <v>.</v>
      </c>
      <c r="AG223" s="990" t="str">
        <f t="shared" si="101"/>
        <v>.</v>
      </c>
      <c r="AH223" s="116"/>
      <c r="AI223" s="1003" t="str">
        <f>IF(S223=".",".",SUM($S223:S223))</f>
        <v>.</v>
      </c>
      <c r="AJ223" s="1004" t="str">
        <f>IF(T223=".",".",SUM($S223:T223))</f>
        <v>.</v>
      </c>
      <c r="AK223" s="1004" t="str">
        <f>IF(U223=".",".",SUM($S223:U223))</f>
        <v>.</v>
      </c>
      <c r="AL223" s="1004" t="str">
        <f>IF(V223=".",".",SUM($S223:V223))</f>
        <v>.</v>
      </c>
      <c r="AM223" s="1004" t="str">
        <f>IF(W223=".",".",SUM($S223:W223))</f>
        <v>.</v>
      </c>
      <c r="AN223" s="1004" t="str">
        <f>IF(X223=".",".",SUM($S223:X223))</f>
        <v>.</v>
      </c>
      <c r="AO223" s="1005" t="str">
        <f>IF(Y223=".",".",SUM($S223:Y223))</f>
        <v>.</v>
      </c>
      <c r="AP223" s="116"/>
      <c r="AQ223" s="1006" t="str">
        <f t="shared" si="102"/>
        <v>.</v>
      </c>
      <c r="AR223" s="1007" t="str">
        <f t="shared" si="103"/>
        <v>.</v>
      </c>
      <c r="AS223" s="1007" t="str">
        <f t="shared" si="104"/>
        <v>.</v>
      </c>
      <c r="AT223" s="1007" t="str">
        <f t="shared" si="105"/>
        <v>.</v>
      </c>
      <c r="AU223" s="1007" t="str">
        <f t="shared" si="106"/>
        <v>.</v>
      </c>
      <c r="AV223" s="1007" t="str">
        <f t="shared" si="107"/>
        <v>.</v>
      </c>
      <c r="AW223" s="990" t="str">
        <f t="shared" si="108"/>
        <v>.</v>
      </c>
      <c r="AX223" s="327"/>
      <c r="AY223" s="116"/>
      <c r="AZ223" s="101"/>
      <c r="BA223" s="101"/>
      <c r="BB223" s="101"/>
    </row>
    <row r="224" spans="1:54" s="189" customFormat="1" x14ac:dyDescent="0.2">
      <c r="A224" s="183"/>
      <c r="B224" s="325"/>
      <c r="C224" s="473" t="str">
        <f t="shared" si="122"/>
        <v>Special rate</v>
      </c>
      <c r="D224" s="473" t="str">
        <f t="shared" si="122"/>
        <v/>
      </c>
      <c r="E224" s="837" t="str">
        <f t="shared" si="116"/>
        <v>.</v>
      </c>
      <c r="F224" s="878"/>
      <c r="G224" s="874"/>
      <c r="H224" s="874"/>
      <c r="I224" s="874"/>
      <c r="J224" s="874"/>
      <c r="K224" s="874"/>
      <c r="L224" s="874"/>
      <c r="M224" s="333"/>
      <c r="N224" s="116"/>
      <c r="O224" s="1019">
        <f t="shared" si="123"/>
        <v>0</v>
      </c>
      <c r="P224" s="1020">
        <f t="shared" si="123"/>
        <v>0</v>
      </c>
      <c r="Q224" s="101"/>
      <c r="R224" s="325"/>
      <c r="S224" s="1003" t="str">
        <f t="shared" si="124"/>
        <v>.</v>
      </c>
      <c r="T224" s="1004" t="str">
        <f t="shared" si="124"/>
        <v>.</v>
      </c>
      <c r="U224" s="1004" t="str">
        <f t="shared" si="124"/>
        <v>.</v>
      </c>
      <c r="V224" s="1004" t="str">
        <f t="shared" si="124"/>
        <v>.</v>
      </c>
      <c r="W224" s="1004" t="str">
        <f t="shared" si="124"/>
        <v>.</v>
      </c>
      <c r="X224" s="1004" t="str">
        <f t="shared" si="124"/>
        <v>.</v>
      </c>
      <c r="Y224" s="1005" t="str">
        <f t="shared" si="124"/>
        <v>.</v>
      </c>
      <c r="Z224" s="116"/>
      <c r="AA224" s="1006" t="str">
        <f t="shared" si="95"/>
        <v>.</v>
      </c>
      <c r="AB224" s="1007" t="str">
        <f t="shared" si="96"/>
        <v>.</v>
      </c>
      <c r="AC224" s="1007" t="str">
        <f t="shared" si="97"/>
        <v>.</v>
      </c>
      <c r="AD224" s="1007" t="str">
        <f t="shared" si="98"/>
        <v>.</v>
      </c>
      <c r="AE224" s="1007" t="str">
        <f t="shared" si="99"/>
        <v>.</v>
      </c>
      <c r="AF224" s="1007" t="str">
        <f t="shared" si="100"/>
        <v>.</v>
      </c>
      <c r="AG224" s="990" t="str">
        <f t="shared" si="101"/>
        <v>.</v>
      </c>
      <c r="AH224" s="116"/>
      <c r="AI224" s="1003" t="str">
        <f>IF(S224=".",".",SUM($S224:S224))</f>
        <v>.</v>
      </c>
      <c r="AJ224" s="1004" t="str">
        <f>IF(T224=".",".",SUM($S224:T224))</f>
        <v>.</v>
      </c>
      <c r="AK224" s="1004" t="str">
        <f>IF(U224=".",".",SUM($S224:U224))</f>
        <v>.</v>
      </c>
      <c r="AL224" s="1004" t="str">
        <f>IF(V224=".",".",SUM($S224:V224))</f>
        <v>.</v>
      </c>
      <c r="AM224" s="1004" t="str">
        <f>IF(W224=".",".",SUM($S224:W224))</f>
        <v>.</v>
      </c>
      <c r="AN224" s="1004" t="str">
        <f>IF(X224=".",".",SUM($S224:X224))</f>
        <v>.</v>
      </c>
      <c r="AO224" s="1005" t="str">
        <f>IF(Y224=".",".",SUM($S224:Y224))</f>
        <v>.</v>
      </c>
      <c r="AP224" s="116"/>
      <c r="AQ224" s="1006" t="str">
        <f t="shared" si="102"/>
        <v>.</v>
      </c>
      <c r="AR224" s="1007" t="str">
        <f t="shared" si="103"/>
        <v>.</v>
      </c>
      <c r="AS224" s="1007" t="str">
        <f t="shared" si="104"/>
        <v>.</v>
      </c>
      <c r="AT224" s="1007" t="str">
        <f t="shared" si="105"/>
        <v>.</v>
      </c>
      <c r="AU224" s="1007" t="str">
        <f t="shared" si="106"/>
        <v>.</v>
      </c>
      <c r="AV224" s="1007" t="str">
        <f t="shared" si="107"/>
        <v>.</v>
      </c>
      <c r="AW224" s="990" t="str">
        <f t="shared" si="108"/>
        <v>.</v>
      </c>
      <c r="AX224" s="327"/>
      <c r="AY224" s="116"/>
      <c r="AZ224" s="101"/>
      <c r="BA224" s="101"/>
      <c r="BB224" s="101"/>
    </row>
    <row r="225" spans="1:54" s="189" customFormat="1" x14ac:dyDescent="0.2">
      <c r="A225" s="183"/>
      <c r="B225" s="325"/>
      <c r="C225" s="473" t="str">
        <f t="shared" si="122"/>
        <v>Special rate</v>
      </c>
      <c r="D225" s="473" t="str">
        <f t="shared" si="122"/>
        <v/>
      </c>
      <c r="E225" s="837" t="str">
        <f t="shared" si="116"/>
        <v>.</v>
      </c>
      <c r="F225" s="878"/>
      <c r="G225" s="874"/>
      <c r="H225" s="874"/>
      <c r="I225" s="874"/>
      <c r="J225" s="874"/>
      <c r="K225" s="874"/>
      <c r="L225" s="874"/>
      <c r="M225" s="333"/>
      <c r="N225" s="116"/>
      <c r="O225" s="1019">
        <f t="shared" si="123"/>
        <v>0</v>
      </c>
      <c r="P225" s="1020">
        <f t="shared" si="123"/>
        <v>0</v>
      </c>
      <c r="Q225" s="101"/>
      <c r="R225" s="325"/>
      <c r="S225" s="1003" t="str">
        <f t="shared" si="124"/>
        <v>.</v>
      </c>
      <c r="T225" s="1004" t="str">
        <f t="shared" si="124"/>
        <v>.</v>
      </c>
      <c r="U225" s="1004" t="str">
        <f t="shared" si="124"/>
        <v>.</v>
      </c>
      <c r="V225" s="1004" t="str">
        <f t="shared" si="124"/>
        <v>.</v>
      </c>
      <c r="W225" s="1004" t="str">
        <f t="shared" si="124"/>
        <v>.</v>
      </c>
      <c r="X225" s="1004" t="str">
        <f t="shared" si="124"/>
        <v>.</v>
      </c>
      <c r="Y225" s="1005" t="str">
        <f t="shared" si="124"/>
        <v>.</v>
      </c>
      <c r="Z225" s="116"/>
      <c r="AA225" s="1006" t="str">
        <f t="shared" si="95"/>
        <v>.</v>
      </c>
      <c r="AB225" s="1007" t="str">
        <f t="shared" si="96"/>
        <v>.</v>
      </c>
      <c r="AC225" s="1007" t="str">
        <f t="shared" si="97"/>
        <v>.</v>
      </c>
      <c r="AD225" s="1007" t="str">
        <f t="shared" si="98"/>
        <v>.</v>
      </c>
      <c r="AE225" s="1007" t="str">
        <f t="shared" si="99"/>
        <v>.</v>
      </c>
      <c r="AF225" s="1007" t="str">
        <f t="shared" si="100"/>
        <v>.</v>
      </c>
      <c r="AG225" s="990" t="str">
        <f t="shared" si="101"/>
        <v>.</v>
      </c>
      <c r="AH225" s="116"/>
      <c r="AI225" s="1003" t="str">
        <f>IF(S225=".",".",SUM($S225:S225))</f>
        <v>.</v>
      </c>
      <c r="AJ225" s="1004" t="str">
        <f>IF(T225=".",".",SUM($S225:T225))</f>
        <v>.</v>
      </c>
      <c r="AK225" s="1004" t="str">
        <f>IF(U225=".",".",SUM($S225:U225))</f>
        <v>.</v>
      </c>
      <c r="AL225" s="1004" t="str">
        <f>IF(V225=".",".",SUM($S225:V225))</f>
        <v>.</v>
      </c>
      <c r="AM225" s="1004" t="str">
        <f>IF(W225=".",".",SUM($S225:W225))</f>
        <v>.</v>
      </c>
      <c r="AN225" s="1004" t="str">
        <f>IF(X225=".",".",SUM($S225:X225))</f>
        <v>.</v>
      </c>
      <c r="AO225" s="1005" t="str">
        <f>IF(Y225=".",".",SUM($S225:Y225))</f>
        <v>.</v>
      </c>
      <c r="AP225" s="116"/>
      <c r="AQ225" s="1006" t="str">
        <f t="shared" si="102"/>
        <v>.</v>
      </c>
      <c r="AR225" s="1007" t="str">
        <f t="shared" si="103"/>
        <v>.</v>
      </c>
      <c r="AS225" s="1007" t="str">
        <f t="shared" si="104"/>
        <v>.</v>
      </c>
      <c r="AT225" s="1007" t="str">
        <f t="shared" si="105"/>
        <v>.</v>
      </c>
      <c r="AU225" s="1007" t="str">
        <f t="shared" si="106"/>
        <v>.</v>
      </c>
      <c r="AV225" s="1007" t="str">
        <f t="shared" si="107"/>
        <v>.</v>
      </c>
      <c r="AW225" s="990" t="str">
        <f t="shared" si="108"/>
        <v>.</v>
      </c>
      <c r="AX225" s="327"/>
      <c r="AY225" s="116"/>
      <c r="AZ225" s="101"/>
      <c r="BA225" s="101"/>
      <c r="BB225" s="101"/>
    </row>
    <row r="226" spans="1:54" s="189" customFormat="1" x14ac:dyDescent="0.2">
      <c r="A226" s="183"/>
      <c r="B226" s="325"/>
      <c r="C226" s="473" t="str">
        <f t="shared" si="122"/>
        <v>Special rate</v>
      </c>
      <c r="D226" s="473" t="str">
        <f t="shared" si="122"/>
        <v/>
      </c>
      <c r="E226" s="837" t="str">
        <f t="shared" ref="E226:E257" si="125">E125</f>
        <v>.</v>
      </c>
      <c r="F226" s="878"/>
      <c r="G226" s="874"/>
      <c r="H226" s="874"/>
      <c r="I226" s="874"/>
      <c r="J226" s="874"/>
      <c r="K226" s="874"/>
      <c r="L226" s="874"/>
      <c r="M226" s="333"/>
      <c r="N226" s="116"/>
      <c r="O226" s="1019">
        <f t="shared" si="123"/>
        <v>0</v>
      </c>
      <c r="P226" s="1020">
        <f t="shared" si="123"/>
        <v>0</v>
      </c>
      <c r="Q226" s="101"/>
      <c r="R226" s="325"/>
      <c r="S226" s="1003" t="str">
        <f t="shared" si="124"/>
        <v>.</v>
      </c>
      <c r="T226" s="1004" t="str">
        <f t="shared" si="124"/>
        <v>.</v>
      </c>
      <c r="U226" s="1004" t="str">
        <f t="shared" si="124"/>
        <v>.</v>
      </c>
      <c r="V226" s="1004" t="str">
        <f t="shared" si="124"/>
        <v>.</v>
      </c>
      <c r="W226" s="1004" t="str">
        <f t="shared" si="124"/>
        <v>.</v>
      </c>
      <c r="X226" s="1004" t="str">
        <f t="shared" si="124"/>
        <v>.</v>
      </c>
      <c r="Y226" s="1005" t="str">
        <f t="shared" si="124"/>
        <v>.</v>
      </c>
      <c r="Z226" s="116"/>
      <c r="AA226" s="1006" t="str">
        <f t="shared" si="95"/>
        <v>.</v>
      </c>
      <c r="AB226" s="1007" t="str">
        <f t="shared" si="96"/>
        <v>.</v>
      </c>
      <c r="AC226" s="1007" t="str">
        <f t="shared" si="97"/>
        <v>.</v>
      </c>
      <c r="AD226" s="1007" t="str">
        <f t="shared" si="98"/>
        <v>.</v>
      </c>
      <c r="AE226" s="1007" t="str">
        <f t="shared" si="99"/>
        <v>.</v>
      </c>
      <c r="AF226" s="1007" t="str">
        <f t="shared" si="100"/>
        <v>.</v>
      </c>
      <c r="AG226" s="990" t="str">
        <f t="shared" si="101"/>
        <v>.</v>
      </c>
      <c r="AH226" s="116"/>
      <c r="AI226" s="1003" t="str">
        <f>IF(S226=".",".",SUM($S226:S226))</f>
        <v>.</v>
      </c>
      <c r="AJ226" s="1004" t="str">
        <f>IF(T226=".",".",SUM($S226:T226))</f>
        <v>.</v>
      </c>
      <c r="AK226" s="1004" t="str">
        <f>IF(U226=".",".",SUM($S226:U226))</f>
        <v>.</v>
      </c>
      <c r="AL226" s="1004" t="str">
        <f>IF(V226=".",".",SUM($S226:V226))</f>
        <v>.</v>
      </c>
      <c r="AM226" s="1004" t="str">
        <f>IF(W226=".",".",SUM($S226:W226))</f>
        <v>.</v>
      </c>
      <c r="AN226" s="1004" t="str">
        <f>IF(X226=".",".",SUM($S226:X226))</f>
        <v>.</v>
      </c>
      <c r="AO226" s="1005" t="str">
        <f>IF(Y226=".",".",SUM($S226:Y226))</f>
        <v>.</v>
      </c>
      <c r="AP226" s="116"/>
      <c r="AQ226" s="1006" t="str">
        <f t="shared" si="102"/>
        <v>.</v>
      </c>
      <c r="AR226" s="1007" t="str">
        <f t="shared" si="103"/>
        <v>.</v>
      </c>
      <c r="AS226" s="1007" t="str">
        <f t="shared" si="104"/>
        <v>.</v>
      </c>
      <c r="AT226" s="1007" t="str">
        <f t="shared" si="105"/>
        <v>.</v>
      </c>
      <c r="AU226" s="1007" t="str">
        <f t="shared" si="106"/>
        <v>.</v>
      </c>
      <c r="AV226" s="1007" t="str">
        <f t="shared" si="107"/>
        <v>.</v>
      </c>
      <c r="AW226" s="990" t="str">
        <f t="shared" si="108"/>
        <v>.</v>
      </c>
      <c r="AX226" s="327"/>
      <c r="AY226" s="116"/>
      <c r="AZ226" s="101"/>
      <c r="BA226" s="101"/>
      <c r="BB226" s="101"/>
    </row>
    <row r="227" spans="1:54" s="189" customFormat="1" x14ac:dyDescent="0.2">
      <c r="A227" s="183"/>
      <c r="B227" s="325"/>
      <c r="C227" s="473" t="str">
        <f t="shared" si="122"/>
        <v>Special rate</v>
      </c>
      <c r="D227" s="473" t="str">
        <f t="shared" si="122"/>
        <v/>
      </c>
      <c r="E227" s="837" t="str">
        <f t="shared" si="125"/>
        <v>.</v>
      </c>
      <c r="F227" s="878"/>
      <c r="G227" s="874"/>
      <c r="H227" s="874"/>
      <c r="I227" s="874"/>
      <c r="J227" s="874"/>
      <c r="K227" s="874"/>
      <c r="L227" s="874"/>
      <c r="M227" s="333"/>
      <c r="N227" s="116"/>
      <c r="O227" s="1019">
        <f t="shared" si="123"/>
        <v>0</v>
      </c>
      <c r="P227" s="1020">
        <f t="shared" si="123"/>
        <v>0</v>
      </c>
      <c r="Q227" s="101"/>
      <c r="R227" s="325"/>
      <c r="S227" s="1003" t="str">
        <f t="shared" si="124"/>
        <v>.</v>
      </c>
      <c r="T227" s="1004" t="str">
        <f t="shared" si="124"/>
        <v>.</v>
      </c>
      <c r="U227" s="1004" t="str">
        <f t="shared" si="124"/>
        <v>.</v>
      </c>
      <c r="V227" s="1004" t="str">
        <f t="shared" si="124"/>
        <v>.</v>
      </c>
      <c r="W227" s="1004" t="str">
        <f t="shared" si="124"/>
        <v>.</v>
      </c>
      <c r="X227" s="1004" t="str">
        <f t="shared" si="124"/>
        <v>.</v>
      </c>
      <c r="Y227" s="1005" t="str">
        <f t="shared" si="124"/>
        <v>.</v>
      </c>
      <c r="Z227" s="116"/>
      <c r="AA227" s="1006" t="str">
        <f t="shared" si="95"/>
        <v>.</v>
      </c>
      <c r="AB227" s="1007" t="str">
        <f t="shared" si="96"/>
        <v>.</v>
      </c>
      <c r="AC227" s="1007" t="str">
        <f t="shared" si="97"/>
        <v>.</v>
      </c>
      <c r="AD227" s="1007" t="str">
        <f t="shared" si="98"/>
        <v>.</v>
      </c>
      <c r="AE227" s="1007" t="str">
        <f t="shared" si="99"/>
        <v>.</v>
      </c>
      <c r="AF227" s="1007" t="str">
        <f t="shared" si="100"/>
        <v>.</v>
      </c>
      <c r="AG227" s="990" t="str">
        <f t="shared" si="101"/>
        <v>.</v>
      </c>
      <c r="AH227" s="116"/>
      <c r="AI227" s="1003" t="str">
        <f>IF(S227=".",".",SUM($S227:S227))</f>
        <v>.</v>
      </c>
      <c r="AJ227" s="1004" t="str">
        <f>IF(T227=".",".",SUM($S227:T227))</f>
        <v>.</v>
      </c>
      <c r="AK227" s="1004" t="str">
        <f>IF(U227=".",".",SUM($S227:U227))</f>
        <v>.</v>
      </c>
      <c r="AL227" s="1004" t="str">
        <f>IF(V227=".",".",SUM($S227:V227))</f>
        <v>.</v>
      </c>
      <c r="AM227" s="1004" t="str">
        <f>IF(W227=".",".",SUM($S227:W227))</f>
        <v>.</v>
      </c>
      <c r="AN227" s="1004" t="str">
        <f>IF(X227=".",".",SUM($S227:X227))</f>
        <v>.</v>
      </c>
      <c r="AO227" s="1005" t="str">
        <f>IF(Y227=".",".",SUM($S227:Y227))</f>
        <v>.</v>
      </c>
      <c r="AP227" s="116"/>
      <c r="AQ227" s="1006" t="str">
        <f t="shared" si="102"/>
        <v>.</v>
      </c>
      <c r="AR227" s="1007" t="str">
        <f t="shared" si="103"/>
        <v>.</v>
      </c>
      <c r="AS227" s="1007" t="str">
        <f t="shared" si="104"/>
        <v>.</v>
      </c>
      <c r="AT227" s="1007" t="str">
        <f t="shared" si="105"/>
        <v>.</v>
      </c>
      <c r="AU227" s="1007" t="str">
        <f t="shared" si="106"/>
        <v>.</v>
      </c>
      <c r="AV227" s="1007" t="str">
        <f t="shared" si="107"/>
        <v>.</v>
      </c>
      <c r="AW227" s="990" t="str">
        <f t="shared" si="108"/>
        <v>.</v>
      </c>
      <c r="AX227" s="327"/>
      <c r="AY227" s="116"/>
      <c r="AZ227" s="101"/>
      <c r="BA227" s="101"/>
      <c r="BB227" s="101"/>
    </row>
    <row r="228" spans="1:54" s="189" customFormat="1" x14ac:dyDescent="0.2">
      <c r="A228" s="183"/>
      <c r="B228" s="325"/>
      <c r="C228" s="473" t="str">
        <f t="shared" si="122"/>
        <v>Special rate</v>
      </c>
      <c r="D228" s="473" t="str">
        <f t="shared" si="122"/>
        <v/>
      </c>
      <c r="E228" s="837" t="str">
        <f t="shared" si="125"/>
        <v>.</v>
      </c>
      <c r="F228" s="878"/>
      <c r="G228" s="874"/>
      <c r="H228" s="874"/>
      <c r="I228" s="874"/>
      <c r="J228" s="874"/>
      <c r="K228" s="874"/>
      <c r="L228" s="874"/>
      <c r="M228" s="333"/>
      <c r="N228" s="116"/>
      <c r="O228" s="1019">
        <f t="shared" si="123"/>
        <v>0</v>
      </c>
      <c r="P228" s="1020">
        <f t="shared" si="123"/>
        <v>0</v>
      </c>
      <c r="Q228" s="101"/>
      <c r="R228" s="325"/>
      <c r="S228" s="1003" t="str">
        <f t="shared" si="124"/>
        <v>.</v>
      </c>
      <c r="T228" s="1004" t="str">
        <f t="shared" si="124"/>
        <v>.</v>
      </c>
      <c r="U228" s="1004" t="str">
        <f t="shared" si="124"/>
        <v>.</v>
      </c>
      <c r="V228" s="1004" t="str">
        <f t="shared" si="124"/>
        <v>.</v>
      </c>
      <c r="W228" s="1004" t="str">
        <f t="shared" si="124"/>
        <v>.</v>
      </c>
      <c r="X228" s="1004" t="str">
        <f t="shared" si="124"/>
        <v>.</v>
      </c>
      <c r="Y228" s="1005" t="str">
        <f t="shared" si="124"/>
        <v>.</v>
      </c>
      <c r="Z228" s="116"/>
      <c r="AA228" s="1006" t="str">
        <f t="shared" si="95"/>
        <v>.</v>
      </c>
      <c r="AB228" s="1007" t="str">
        <f t="shared" si="96"/>
        <v>.</v>
      </c>
      <c r="AC228" s="1007" t="str">
        <f t="shared" si="97"/>
        <v>.</v>
      </c>
      <c r="AD228" s="1007" t="str">
        <f t="shared" si="98"/>
        <v>.</v>
      </c>
      <c r="AE228" s="1007" t="str">
        <f t="shared" si="99"/>
        <v>.</v>
      </c>
      <c r="AF228" s="1007" t="str">
        <f t="shared" si="100"/>
        <v>.</v>
      </c>
      <c r="AG228" s="990" t="str">
        <f t="shared" si="101"/>
        <v>.</v>
      </c>
      <c r="AH228" s="116"/>
      <c r="AI228" s="1003" t="str">
        <f>IF(S228=".",".",SUM($S228:S228))</f>
        <v>.</v>
      </c>
      <c r="AJ228" s="1004" t="str">
        <f>IF(T228=".",".",SUM($S228:T228))</f>
        <v>.</v>
      </c>
      <c r="AK228" s="1004" t="str">
        <f>IF(U228=".",".",SUM($S228:U228))</f>
        <v>.</v>
      </c>
      <c r="AL228" s="1004" t="str">
        <f>IF(V228=".",".",SUM($S228:V228))</f>
        <v>.</v>
      </c>
      <c r="AM228" s="1004" t="str">
        <f>IF(W228=".",".",SUM($S228:W228))</f>
        <v>.</v>
      </c>
      <c r="AN228" s="1004" t="str">
        <f>IF(X228=".",".",SUM($S228:X228))</f>
        <v>.</v>
      </c>
      <c r="AO228" s="1005" t="str">
        <f>IF(Y228=".",".",SUM($S228:Y228))</f>
        <v>.</v>
      </c>
      <c r="AP228" s="116"/>
      <c r="AQ228" s="1006" t="str">
        <f t="shared" si="102"/>
        <v>.</v>
      </c>
      <c r="AR228" s="1007" t="str">
        <f t="shared" si="103"/>
        <v>.</v>
      </c>
      <c r="AS228" s="1007" t="str">
        <f t="shared" si="104"/>
        <v>.</v>
      </c>
      <c r="AT228" s="1007" t="str">
        <f t="shared" si="105"/>
        <v>.</v>
      </c>
      <c r="AU228" s="1007" t="str">
        <f t="shared" si="106"/>
        <v>.</v>
      </c>
      <c r="AV228" s="1007" t="str">
        <f t="shared" si="107"/>
        <v>.</v>
      </c>
      <c r="AW228" s="990" t="str">
        <f t="shared" si="108"/>
        <v>.</v>
      </c>
      <c r="AX228" s="327"/>
      <c r="AY228" s="116"/>
      <c r="AZ228" s="101"/>
      <c r="BA228" s="101"/>
      <c r="BB228" s="101"/>
    </row>
    <row r="229" spans="1:54" s="189" customFormat="1" x14ac:dyDescent="0.2">
      <c r="A229" s="183"/>
      <c r="B229" s="325"/>
      <c r="C229" s="473" t="str">
        <f t="shared" si="122"/>
        <v>Special rate</v>
      </c>
      <c r="D229" s="473" t="str">
        <f t="shared" si="122"/>
        <v/>
      </c>
      <c r="E229" s="837" t="str">
        <f t="shared" si="125"/>
        <v>.</v>
      </c>
      <c r="F229" s="878"/>
      <c r="G229" s="874"/>
      <c r="H229" s="874"/>
      <c r="I229" s="874"/>
      <c r="J229" s="874"/>
      <c r="K229" s="874"/>
      <c r="L229" s="874"/>
      <c r="M229" s="333"/>
      <c r="N229" s="116"/>
      <c r="O229" s="1019">
        <f t="shared" si="123"/>
        <v>0</v>
      </c>
      <c r="P229" s="1020">
        <f t="shared" si="123"/>
        <v>0</v>
      </c>
      <c r="Q229" s="101"/>
      <c r="R229" s="325"/>
      <c r="S229" s="1003" t="str">
        <f t="shared" si="124"/>
        <v>.</v>
      </c>
      <c r="T229" s="1004" t="str">
        <f t="shared" si="124"/>
        <v>.</v>
      </c>
      <c r="U229" s="1004" t="str">
        <f t="shared" si="124"/>
        <v>.</v>
      </c>
      <c r="V229" s="1004" t="str">
        <f t="shared" si="124"/>
        <v>.</v>
      </c>
      <c r="W229" s="1004" t="str">
        <f t="shared" si="124"/>
        <v>.</v>
      </c>
      <c r="X229" s="1004" t="str">
        <f t="shared" si="124"/>
        <v>.</v>
      </c>
      <c r="Y229" s="1005" t="str">
        <f t="shared" si="124"/>
        <v>.</v>
      </c>
      <c r="Z229" s="116"/>
      <c r="AA229" s="1006" t="str">
        <f t="shared" si="95"/>
        <v>.</v>
      </c>
      <c r="AB229" s="1007" t="str">
        <f t="shared" si="96"/>
        <v>.</v>
      </c>
      <c r="AC229" s="1007" t="str">
        <f t="shared" si="97"/>
        <v>.</v>
      </c>
      <c r="AD229" s="1007" t="str">
        <f t="shared" si="98"/>
        <v>.</v>
      </c>
      <c r="AE229" s="1007" t="str">
        <f t="shared" si="99"/>
        <v>.</v>
      </c>
      <c r="AF229" s="1007" t="str">
        <f t="shared" si="100"/>
        <v>.</v>
      </c>
      <c r="AG229" s="990" t="str">
        <f t="shared" si="101"/>
        <v>.</v>
      </c>
      <c r="AH229" s="116"/>
      <c r="AI229" s="1003" t="str">
        <f>IF(S229=".",".",SUM($S229:S229))</f>
        <v>.</v>
      </c>
      <c r="AJ229" s="1004" t="str">
        <f>IF(T229=".",".",SUM($S229:T229))</f>
        <v>.</v>
      </c>
      <c r="AK229" s="1004" t="str">
        <f>IF(U229=".",".",SUM($S229:U229))</f>
        <v>.</v>
      </c>
      <c r="AL229" s="1004" t="str">
        <f>IF(V229=".",".",SUM($S229:V229))</f>
        <v>.</v>
      </c>
      <c r="AM229" s="1004" t="str">
        <f>IF(W229=".",".",SUM($S229:W229))</f>
        <v>.</v>
      </c>
      <c r="AN229" s="1004" t="str">
        <f>IF(X229=".",".",SUM($S229:X229))</f>
        <v>.</v>
      </c>
      <c r="AO229" s="1005" t="str">
        <f>IF(Y229=".",".",SUM($S229:Y229))</f>
        <v>.</v>
      </c>
      <c r="AP229" s="116"/>
      <c r="AQ229" s="1006" t="str">
        <f t="shared" si="102"/>
        <v>.</v>
      </c>
      <c r="AR229" s="1007" t="str">
        <f t="shared" si="103"/>
        <v>.</v>
      </c>
      <c r="AS229" s="1007" t="str">
        <f t="shared" si="104"/>
        <v>.</v>
      </c>
      <c r="AT229" s="1007" t="str">
        <f t="shared" si="105"/>
        <v>.</v>
      </c>
      <c r="AU229" s="1007" t="str">
        <f t="shared" si="106"/>
        <v>.</v>
      </c>
      <c r="AV229" s="1007" t="str">
        <f t="shared" si="107"/>
        <v>.</v>
      </c>
      <c r="AW229" s="990" t="str">
        <f t="shared" si="108"/>
        <v>.</v>
      </c>
      <c r="AX229" s="327"/>
      <c r="AY229" s="116"/>
      <c r="AZ229" s="101"/>
      <c r="BA229" s="101"/>
      <c r="BB229" s="101"/>
    </row>
    <row r="230" spans="1:54" s="189" customFormat="1" x14ac:dyDescent="0.2">
      <c r="A230" s="183"/>
      <c r="B230" s="325"/>
      <c r="C230" s="473" t="str">
        <f t="shared" si="122"/>
        <v>Special rate</v>
      </c>
      <c r="D230" s="473" t="str">
        <f t="shared" si="122"/>
        <v/>
      </c>
      <c r="E230" s="837" t="str">
        <f t="shared" si="125"/>
        <v>.</v>
      </c>
      <c r="F230" s="878"/>
      <c r="G230" s="874"/>
      <c r="H230" s="874"/>
      <c r="I230" s="874"/>
      <c r="J230" s="874"/>
      <c r="K230" s="874"/>
      <c r="L230" s="874"/>
      <c r="M230" s="333"/>
      <c r="N230" s="116"/>
      <c r="O230" s="1019">
        <f t="shared" si="123"/>
        <v>0</v>
      </c>
      <c r="P230" s="1020">
        <f t="shared" si="123"/>
        <v>0</v>
      </c>
      <c r="Q230" s="101"/>
      <c r="R230" s="325"/>
      <c r="S230" s="1003" t="str">
        <f t="shared" si="124"/>
        <v>.</v>
      </c>
      <c r="T230" s="1004" t="str">
        <f t="shared" si="124"/>
        <v>.</v>
      </c>
      <c r="U230" s="1004" t="str">
        <f t="shared" si="124"/>
        <v>.</v>
      </c>
      <c r="V230" s="1004" t="str">
        <f t="shared" si="124"/>
        <v>.</v>
      </c>
      <c r="W230" s="1004" t="str">
        <f t="shared" si="124"/>
        <v>.</v>
      </c>
      <c r="X230" s="1004" t="str">
        <f t="shared" si="124"/>
        <v>.</v>
      </c>
      <c r="Y230" s="1005" t="str">
        <f t="shared" si="124"/>
        <v>.</v>
      </c>
      <c r="Z230" s="116"/>
      <c r="AA230" s="1006" t="str">
        <f t="shared" si="95"/>
        <v>.</v>
      </c>
      <c r="AB230" s="1007" t="str">
        <f t="shared" si="96"/>
        <v>.</v>
      </c>
      <c r="AC230" s="1007" t="str">
        <f t="shared" si="97"/>
        <v>.</v>
      </c>
      <c r="AD230" s="1007" t="str">
        <f t="shared" si="98"/>
        <v>.</v>
      </c>
      <c r="AE230" s="1007" t="str">
        <f t="shared" si="99"/>
        <v>.</v>
      </c>
      <c r="AF230" s="1007" t="str">
        <f t="shared" si="100"/>
        <v>.</v>
      </c>
      <c r="AG230" s="990" t="str">
        <f t="shared" si="101"/>
        <v>.</v>
      </c>
      <c r="AH230" s="116"/>
      <c r="AI230" s="1003" t="str">
        <f>IF(S230=".",".",SUM($S230:S230))</f>
        <v>.</v>
      </c>
      <c r="AJ230" s="1004" t="str">
        <f>IF(T230=".",".",SUM($S230:T230))</f>
        <v>.</v>
      </c>
      <c r="AK230" s="1004" t="str">
        <f>IF(U230=".",".",SUM($S230:U230))</f>
        <v>.</v>
      </c>
      <c r="AL230" s="1004" t="str">
        <f>IF(V230=".",".",SUM($S230:V230))</f>
        <v>.</v>
      </c>
      <c r="AM230" s="1004" t="str">
        <f>IF(W230=".",".",SUM($S230:W230))</f>
        <v>.</v>
      </c>
      <c r="AN230" s="1004" t="str">
        <f>IF(X230=".",".",SUM($S230:X230))</f>
        <v>.</v>
      </c>
      <c r="AO230" s="1005" t="str">
        <f>IF(Y230=".",".",SUM($S230:Y230))</f>
        <v>.</v>
      </c>
      <c r="AP230" s="116"/>
      <c r="AQ230" s="1006" t="str">
        <f t="shared" si="102"/>
        <v>.</v>
      </c>
      <c r="AR230" s="1007" t="str">
        <f t="shared" si="103"/>
        <v>.</v>
      </c>
      <c r="AS230" s="1007" t="str">
        <f t="shared" si="104"/>
        <v>.</v>
      </c>
      <c r="AT230" s="1007" t="str">
        <f t="shared" si="105"/>
        <v>.</v>
      </c>
      <c r="AU230" s="1007" t="str">
        <f t="shared" si="106"/>
        <v>.</v>
      </c>
      <c r="AV230" s="1007" t="str">
        <f t="shared" si="107"/>
        <v>.</v>
      </c>
      <c r="AW230" s="990" t="str">
        <f t="shared" si="108"/>
        <v>.</v>
      </c>
      <c r="AX230" s="327"/>
      <c r="AY230" s="116"/>
      <c r="AZ230" s="101"/>
      <c r="BA230" s="101"/>
      <c r="BB230" s="101"/>
    </row>
    <row r="231" spans="1:54" s="189" customFormat="1" x14ac:dyDescent="0.2">
      <c r="A231" s="183"/>
      <c r="B231" s="325"/>
      <c r="C231" s="198" t="str">
        <f t="shared" si="122"/>
        <v>Special rate</v>
      </c>
      <c r="D231" s="198" t="str">
        <f t="shared" si="122"/>
        <v/>
      </c>
      <c r="E231" s="838" t="str">
        <f t="shared" si="125"/>
        <v>.</v>
      </c>
      <c r="F231" s="878"/>
      <c r="G231" s="874"/>
      <c r="H231" s="874"/>
      <c r="I231" s="874"/>
      <c r="J231" s="874"/>
      <c r="K231" s="874"/>
      <c r="L231" s="874"/>
      <c r="M231" s="333"/>
      <c r="N231" s="116"/>
      <c r="O231" s="1019">
        <f t="shared" si="123"/>
        <v>0</v>
      </c>
      <c r="P231" s="1020">
        <f t="shared" si="123"/>
        <v>0</v>
      </c>
      <c r="Q231" s="101"/>
      <c r="R231" s="325"/>
      <c r="S231" s="1003" t="str">
        <f t="shared" si="124"/>
        <v>.</v>
      </c>
      <c r="T231" s="1004" t="str">
        <f t="shared" si="124"/>
        <v>.</v>
      </c>
      <c r="U231" s="1004" t="str">
        <f t="shared" si="124"/>
        <v>.</v>
      </c>
      <c r="V231" s="1004" t="str">
        <f t="shared" si="124"/>
        <v>.</v>
      </c>
      <c r="W231" s="1004" t="str">
        <f t="shared" si="124"/>
        <v>.</v>
      </c>
      <c r="X231" s="1004" t="str">
        <f t="shared" si="124"/>
        <v>.</v>
      </c>
      <c r="Y231" s="1005" t="str">
        <f t="shared" si="124"/>
        <v>.</v>
      </c>
      <c r="Z231" s="116"/>
      <c r="AA231" s="1006" t="str">
        <f t="shared" si="95"/>
        <v>.</v>
      </c>
      <c r="AB231" s="1007" t="str">
        <f t="shared" si="96"/>
        <v>.</v>
      </c>
      <c r="AC231" s="1007" t="str">
        <f t="shared" si="97"/>
        <v>.</v>
      </c>
      <c r="AD231" s="1007" t="str">
        <f t="shared" si="98"/>
        <v>.</v>
      </c>
      <c r="AE231" s="1007" t="str">
        <f t="shared" si="99"/>
        <v>.</v>
      </c>
      <c r="AF231" s="1007" t="str">
        <f t="shared" si="100"/>
        <v>.</v>
      </c>
      <c r="AG231" s="990" t="str">
        <f t="shared" si="101"/>
        <v>.</v>
      </c>
      <c r="AH231" s="116"/>
      <c r="AI231" s="1003" t="str">
        <f>IF(S231=".",".",SUM($S231:S231))</f>
        <v>.</v>
      </c>
      <c r="AJ231" s="1004" t="str">
        <f>IF(T231=".",".",SUM($S231:T231))</f>
        <v>.</v>
      </c>
      <c r="AK231" s="1004" t="str">
        <f>IF(U231=".",".",SUM($S231:U231))</f>
        <v>.</v>
      </c>
      <c r="AL231" s="1004" t="str">
        <f>IF(V231=".",".",SUM($S231:V231))</f>
        <v>.</v>
      </c>
      <c r="AM231" s="1004" t="str">
        <f>IF(W231=".",".",SUM($S231:W231))</f>
        <v>.</v>
      </c>
      <c r="AN231" s="1004" t="str">
        <f>IF(X231=".",".",SUM($S231:X231))</f>
        <v>.</v>
      </c>
      <c r="AO231" s="1005" t="str">
        <f>IF(Y231=".",".",SUM($S231:Y231))</f>
        <v>.</v>
      </c>
      <c r="AP231" s="116"/>
      <c r="AQ231" s="1006" t="str">
        <f t="shared" si="102"/>
        <v>.</v>
      </c>
      <c r="AR231" s="1007" t="str">
        <f t="shared" si="103"/>
        <v>.</v>
      </c>
      <c r="AS231" s="1007" t="str">
        <f t="shared" si="104"/>
        <v>.</v>
      </c>
      <c r="AT231" s="1007" t="str">
        <f t="shared" si="105"/>
        <v>.</v>
      </c>
      <c r="AU231" s="1007" t="str">
        <f t="shared" si="106"/>
        <v>.</v>
      </c>
      <c r="AV231" s="1007" t="str">
        <f t="shared" si="107"/>
        <v>.</v>
      </c>
      <c r="AW231" s="990" t="str">
        <f t="shared" si="108"/>
        <v>.</v>
      </c>
      <c r="AX231" s="327"/>
      <c r="AY231" s="116"/>
      <c r="AZ231" s="101"/>
      <c r="BA231" s="101"/>
      <c r="BB231" s="101"/>
    </row>
    <row r="232" spans="1:54" s="190" customFormat="1" x14ac:dyDescent="0.2">
      <c r="A232" s="183"/>
      <c r="B232" s="325"/>
      <c r="C232" s="211"/>
      <c r="D232" s="211" t="s">
        <v>256</v>
      </c>
      <c r="E232" s="839" t="str">
        <f t="shared" si="125"/>
        <v>.</v>
      </c>
      <c r="F232" s="881" t="str">
        <f t="shared" ref="F232:L232" si="126">IF($P232=0,".",SUMPRODUCT(F195:F231,$P195:$P231)/$P232)</f>
        <v>.</v>
      </c>
      <c r="G232" s="197" t="str">
        <f t="shared" si="126"/>
        <v>.</v>
      </c>
      <c r="H232" s="197" t="str">
        <f t="shared" si="126"/>
        <v>.</v>
      </c>
      <c r="I232" s="197" t="str">
        <f t="shared" si="126"/>
        <v>.</v>
      </c>
      <c r="J232" s="197" t="str">
        <f t="shared" si="126"/>
        <v>.</v>
      </c>
      <c r="K232" s="197" t="str">
        <f t="shared" si="126"/>
        <v>.</v>
      </c>
      <c r="L232" s="197" t="str">
        <f t="shared" si="126"/>
        <v>.</v>
      </c>
      <c r="M232" s="333"/>
      <c r="N232" s="144"/>
      <c r="O232" s="1021">
        <f t="shared" si="123"/>
        <v>0</v>
      </c>
      <c r="P232" s="1022">
        <f t="shared" si="123"/>
        <v>0</v>
      </c>
      <c r="Q232" s="102"/>
      <c r="R232" s="334"/>
      <c r="S232" s="1012" t="str">
        <f t="shared" ref="S232:Y232" si="127">IF(F232=".",".",F232-E232)</f>
        <v>.</v>
      </c>
      <c r="T232" s="1013" t="str">
        <f t="shared" si="127"/>
        <v>.</v>
      </c>
      <c r="U232" s="1013" t="str">
        <f t="shared" si="127"/>
        <v>.</v>
      </c>
      <c r="V232" s="1013" t="str">
        <f t="shared" si="127"/>
        <v>.</v>
      </c>
      <c r="W232" s="1013" t="str">
        <f t="shared" si="127"/>
        <v>.</v>
      </c>
      <c r="X232" s="1013" t="str">
        <f t="shared" si="127"/>
        <v>.</v>
      </c>
      <c r="Y232" s="1014" t="str">
        <f t="shared" si="127"/>
        <v>.</v>
      </c>
      <c r="Z232" s="144"/>
      <c r="AA232" s="1516" t="str">
        <f t="shared" si="95"/>
        <v>.</v>
      </c>
      <c r="AB232" s="1517" t="str">
        <f t="shared" si="96"/>
        <v>.</v>
      </c>
      <c r="AC232" s="1517" t="str">
        <f t="shared" si="97"/>
        <v>.</v>
      </c>
      <c r="AD232" s="1517" t="str">
        <f t="shared" si="98"/>
        <v>.</v>
      </c>
      <c r="AE232" s="1517" t="str">
        <f t="shared" si="99"/>
        <v>.</v>
      </c>
      <c r="AF232" s="1517" t="str">
        <f t="shared" si="100"/>
        <v>.</v>
      </c>
      <c r="AG232" s="1518" t="str">
        <f t="shared" si="101"/>
        <v>.</v>
      </c>
      <c r="AH232" s="144"/>
      <c r="AI232" s="1012" t="str">
        <f>IF(S232=".",".",SUM($S232:S232))</f>
        <v>.</v>
      </c>
      <c r="AJ232" s="1013" t="str">
        <f>IF(T232=".",".",SUM($S232:T232))</f>
        <v>.</v>
      </c>
      <c r="AK232" s="1013" t="str">
        <f>IF(U232=".",".",SUM($S232:U232))</f>
        <v>.</v>
      </c>
      <c r="AL232" s="1013" t="str">
        <f>IF(V232=".",".",SUM($S232:V232))</f>
        <v>.</v>
      </c>
      <c r="AM232" s="1013" t="str">
        <f>IF(W232=".",".",SUM($S232:W232))</f>
        <v>.</v>
      </c>
      <c r="AN232" s="1013" t="str">
        <f>IF(X232=".",".",SUM($S232:X232))</f>
        <v>.</v>
      </c>
      <c r="AO232" s="1014" t="str">
        <f>IF(Y232=".",".",SUM($S232:Y232))</f>
        <v>.</v>
      </c>
      <c r="AP232" s="116"/>
      <c r="AQ232" s="1516" t="str">
        <f t="shared" si="102"/>
        <v>.</v>
      </c>
      <c r="AR232" s="1517" t="str">
        <f t="shared" si="103"/>
        <v>.</v>
      </c>
      <c r="AS232" s="1517" t="str">
        <f t="shared" si="104"/>
        <v>.</v>
      </c>
      <c r="AT232" s="1517" t="str">
        <f t="shared" si="105"/>
        <v>.</v>
      </c>
      <c r="AU232" s="1517" t="str">
        <f t="shared" si="106"/>
        <v>.</v>
      </c>
      <c r="AV232" s="1517" t="str">
        <f t="shared" si="107"/>
        <v>.</v>
      </c>
      <c r="AW232" s="1518" t="str">
        <f t="shared" si="108"/>
        <v>.</v>
      </c>
      <c r="AX232" s="346"/>
      <c r="AY232" s="144"/>
      <c r="AZ232" s="102"/>
      <c r="BA232" s="102"/>
      <c r="BB232" s="102"/>
    </row>
    <row r="233" spans="1:54" s="189" customFormat="1" x14ac:dyDescent="0.2">
      <c r="A233" s="183"/>
      <c r="B233" s="325"/>
      <c r="C233" s="471" t="str">
        <f t="shared" ref="C233:D250" si="128">C132</f>
        <v>Farmland</v>
      </c>
      <c r="D233" s="471" t="str">
        <f t="shared" si="128"/>
        <v/>
      </c>
      <c r="E233" s="836" t="str">
        <f t="shared" si="125"/>
        <v>.</v>
      </c>
      <c r="F233" s="878"/>
      <c r="G233" s="874"/>
      <c r="H233" s="874"/>
      <c r="I233" s="874"/>
      <c r="J233" s="874"/>
      <c r="K233" s="874"/>
      <c r="L233" s="874"/>
      <c r="M233" s="333"/>
      <c r="N233" s="116"/>
      <c r="O233" s="1017">
        <f t="shared" si="123"/>
        <v>0</v>
      </c>
      <c r="P233" s="1018">
        <f t="shared" si="123"/>
        <v>0</v>
      </c>
      <c r="Q233" s="101"/>
      <c r="R233" s="325"/>
      <c r="S233" s="1000" t="str">
        <f t="shared" si="124"/>
        <v>.</v>
      </c>
      <c r="T233" s="1001" t="str">
        <f t="shared" si="124"/>
        <v>.</v>
      </c>
      <c r="U233" s="1001" t="str">
        <f t="shared" si="124"/>
        <v>.</v>
      </c>
      <c r="V233" s="1001" t="str">
        <f t="shared" si="124"/>
        <v>.</v>
      </c>
      <c r="W233" s="1001" t="str">
        <f t="shared" si="124"/>
        <v>.</v>
      </c>
      <c r="X233" s="1001" t="str">
        <f t="shared" si="124"/>
        <v>.</v>
      </c>
      <c r="Y233" s="1002" t="str">
        <f t="shared" si="124"/>
        <v>.</v>
      </c>
      <c r="Z233" s="116"/>
      <c r="AA233" s="1006" t="str">
        <f t="shared" si="95"/>
        <v>.</v>
      </c>
      <c r="AB233" s="1007" t="str">
        <f t="shared" si="96"/>
        <v>.</v>
      </c>
      <c r="AC233" s="1007" t="str">
        <f t="shared" si="97"/>
        <v>.</v>
      </c>
      <c r="AD233" s="1007" t="str">
        <f t="shared" si="98"/>
        <v>.</v>
      </c>
      <c r="AE233" s="1007" t="str">
        <f t="shared" si="99"/>
        <v>.</v>
      </c>
      <c r="AF233" s="1007" t="str">
        <f t="shared" si="100"/>
        <v>.</v>
      </c>
      <c r="AG233" s="990" t="str">
        <f t="shared" si="101"/>
        <v>.</v>
      </c>
      <c r="AH233" s="116"/>
      <c r="AI233" s="1000" t="str">
        <f>IF(S233=".",".",SUM($S233:S233))</f>
        <v>.</v>
      </c>
      <c r="AJ233" s="1001" t="str">
        <f>IF(T233=".",".",SUM($S233:T233))</f>
        <v>.</v>
      </c>
      <c r="AK233" s="1001" t="str">
        <f>IF(U233=".",".",SUM($S233:U233))</f>
        <v>.</v>
      </c>
      <c r="AL233" s="1001" t="str">
        <f>IF(V233=".",".",SUM($S233:V233))</f>
        <v>.</v>
      </c>
      <c r="AM233" s="1001" t="str">
        <f>IF(W233=".",".",SUM($S233:W233))</f>
        <v>.</v>
      </c>
      <c r="AN233" s="1001" t="str">
        <f>IF(X233=".",".",SUM($S233:X233))</f>
        <v>.</v>
      </c>
      <c r="AO233" s="1002" t="str">
        <f>IF(Y233=".",".",SUM($S233:Y233))</f>
        <v>.</v>
      </c>
      <c r="AP233" s="116"/>
      <c r="AQ233" s="1006" t="str">
        <f t="shared" si="102"/>
        <v>.</v>
      </c>
      <c r="AR233" s="1007" t="str">
        <f t="shared" si="103"/>
        <v>.</v>
      </c>
      <c r="AS233" s="1007" t="str">
        <f t="shared" si="104"/>
        <v>.</v>
      </c>
      <c r="AT233" s="1007" t="str">
        <f t="shared" si="105"/>
        <v>.</v>
      </c>
      <c r="AU233" s="1007" t="str">
        <f t="shared" si="106"/>
        <v>.</v>
      </c>
      <c r="AV233" s="1007" t="str">
        <f t="shared" si="107"/>
        <v>.</v>
      </c>
      <c r="AW233" s="990" t="str">
        <f t="shared" si="108"/>
        <v>.</v>
      </c>
      <c r="AX233" s="327"/>
      <c r="AY233" s="116"/>
      <c r="AZ233" s="101"/>
      <c r="BA233" s="101"/>
      <c r="BB233" s="101"/>
    </row>
    <row r="234" spans="1:54" s="189" customFormat="1" x14ac:dyDescent="0.2">
      <c r="A234" s="183"/>
      <c r="B234" s="325"/>
      <c r="C234" s="473" t="str">
        <f t="shared" si="128"/>
        <v>Farmland</v>
      </c>
      <c r="D234" s="473" t="str">
        <f t="shared" si="128"/>
        <v/>
      </c>
      <c r="E234" s="837" t="str">
        <f t="shared" si="125"/>
        <v>.</v>
      </c>
      <c r="F234" s="878"/>
      <c r="G234" s="874"/>
      <c r="H234" s="874"/>
      <c r="I234" s="874"/>
      <c r="J234" s="874"/>
      <c r="K234" s="874"/>
      <c r="L234" s="874"/>
      <c r="M234" s="333"/>
      <c r="N234" s="116"/>
      <c r="O234" s="1019">
        <f t="shared" si="123"/>
        <v>0</v>
      </c>
      <c r="P234" s="1020">
        <f t="shared" si="123"/>
        <v>0</v>
      </c>
      <c r="Q234" s="101"/>
      <c r="R234" s="325"/>
      <c r="S234" s="1003" t="str">
        <f t="shared" si="124"/>
        <v>.</v>
      </c>
      <c r="T234" s="1004" t="str">
        <f t="shared" si="124"/>
        <v>.</v>
      </c>
      <c r="U234" s="1004" t="str">
        <f t="shared" si="124"/>
        <v>.</v>
      </c>
      <c r="V234" s="1004" t="str">
        <f t="shared" si="124"/>
        <v>.</v>
      </c>
      <c r="W234" s="1004" t="str">
        <f t="shared" si="124"/>
        <v>.</v>
      </c>
      <c r="X234" s="1004" t="str">
        <f t="shared" si="124"/>
        <v>.</v>
      </c>
      <c r="Y234" s="1005" t="str">
        <f t="shared" si="124"/>
        <v>.</v>
      </c>
      <c r="Z234" s="116"/>
      <c r="AA234" s="1006" t="str">
        <f t="shared" si="95"/>
        <v>.</v>
      </c>
      <c r="AB234" s="1007" t="str">
        <f t="shared" si="96"/>
        <v>.</v>
      </c>
      <c r="AC234" s="1007" t="str">
        <f t="shared" si="97"/>
        <v>.</v>
      </c>
      <c r="AD234" s="1007" t="str">
        <f t="shared" si="98"/>
        <v>.</v>
      </c>
      <c r="AE234" s="1007" t="str">
        <f t="shared" si="99"/>
        <v>.</v>
      </c>
      <c r="AF234" s="1007" t="str">
        <f t="shared" si="100"/>
        <v>.</v>
      </c>
      <c r="AG234" s="990" t="str">
        <f t="shared" si="101"/>
        <v>.</v>
      </c>
      <c r="AH234" s="116"/>
      <c r="AI234" s="1003" t="str">
        <f>IF(S234=".",".",SUM($S234:S234))</f>
        <v>.</v>
      </c>
      <c r="AJ234" s="1004" t="str">
        <f>IF(T234=".",".",SUM($S234:T234))</f>
        <v>.</v>
      </c>
      <c r="AK234" s="1004" t="str">
        <f>IF(U234=".",".",SUM($S234:U234))</f>
        <v>.</v>
      </c>
      <c r="AL234" s="1004" t="str">
        <f>IF(V234=".",".",SUM($S234:V234))</f>
        <v>.</v>
      </c>
      <c r="AM234" s="1004" t="str">
        <f>IF(W234=".",".",SUM($S234:W234))</f>
        <v>.</v>
      </c>
      <c r="AN234" s="1004" t="str">
        <f>IF(X234=".",".",SUM($S234:X234))</f>
        <v>.</v>
      </c>
      <c r="AO234" s="1005" t="str">
        <f>IF(Y234=".",".",SUM($S234:Y234))</f>
        <v>.</v>
      </c>
      <c r="AP234" s="116"/>
      <c r="AQ234" s="1006" t="str">
        <f t="shared" si="102"/>
        <v>.</v>
      </c>
      <c r="AR234" s="1007" t="str">
        <f t="shared" si="103"/>
        <v>.</v>
      </c>
      <c r="AS234" s="1007" t="str">
        <f t="shared" si="104"/>
        <v>.</v>
      </c>
      <c r="AT234" s="1007" t="str">
        <f t="shared" si="105"/>
        <v>.</v>
      </c>
      <c r="AU234" s="1007" t="str">
        <f t="shared" si="106"/>
        <v>.</v>
      </c>
      <c r="AV234" s="1007" t="str">
        <f t="shared" si="107"/>
        <v>.</v>
      </c>
      <c r="AW234" s="990" t="str">
        <f t="shared" si="108"/>
        <v>.</v>
      </c>
      <c r="AX234" s="327"/>
      <c r="AY234" s="116"/>
      <c r="AZ234" s="101"/>
      <c r="BA234" s="101"/>
      <c r="BB234" s="101"/>
    </row>
    <row r="235" spans="1:54" s="189" customFormat="1" x14ac:dyDescent="0.2">
      <c r="A235" s="183"/>
      <c r="B235" s="325"/>
      <c r="C235" s="473" t="str">
        <f t="shared" si="128"/>
        <v>Farmland</v>
      </c>
      <c r="D235" s="473" t="str">
        <f t="shared" si="128"/>
        <v/>
      </c>
      <c r="E235" s="837" t="str">
        <f t="shared" si="125"/>
        <v>.</v>
      </c>
      <c r="F235" s="878"/>
      <c r="G235" s="874"/>
      <c r="H235" s="874"/>
      <c r="I235" s="874"/>
      <c r="J235" s="874"/>
      <c r="K235" s="874"/>
      <c r="L235" s="874"/>
      <c r="M235" s="333"/>
      <c r="N235" s="116"/>
      <c r="O235" s="1019">
        <f t="shared" ref="O235:P254" si="129">O134</f>
        <v>0</v>
      </c>
      <c r="P235" s="1020">
        <f t="shared" si="129"/>
        <v>0</v>
      </c>
      <c r="Q235" s="101"/>
      <c r="R235" s="325"/>
      <c r="S235" s="1003" t="str">
        <f t="shared" si="124"/>
        <v>.</v>
      </c>
      <c r="T235" s="1004" t="str">
        <f t="shared" si="124"/>
        <v>.</v>
      </c>
      <c r="U235" s="1004" t="str">
        <f t="shared" si="124"/>
        <v>.</v>
      </c>
      <c r="V235" s="1004" t="str">
        <f t="shared" si="124"/>
        <v>.</v>
      </c>
      <c r="W235" s="1004" t="str">
        <f t="shared" si="124"/>
        <v>.</v>
      </c>
      <c r="X235" s="1004" t="str">
        <f t="shared" si="124"/>
        <v>.</v>
      </c>
      <c r="Y235" s="1005" t="str">
        <f t="shared" si="124"/>
        <v>.</v>
      </c>
      <c r="Z235" s="116"/>
      <c r="AA235" s="1006" t="str">
        <f t="shared" si="95"/>
        <v>.</v>
      </c>
      <c r="AB235" s="1007" t="str">
        <f t="shared" si="96"/>
        <v>.</v>
      </c>
      <c r="AC235" s="1007" t="str">
        <f t="shared" si="97"/>
        <v>.</v>
      </c>
      <c r="AD235" s="1007" t="str">
        <f t="shared" si="98"/>
        <v>.</v>
      </c>
      <c r="AE235" s="1007" t="str">
        <f t="shared" si="99"/>
        <v>.</v>
      </c>
      <c r="AF235" s="1007" t="str">
        <f t="shared" si="100"/>
        <v>.</v>
      </c>
      <c r="AG235" s="990" t="str">
        <f t="shared" si="101"/>
        <v>.</v>
      </c>
      <c r="AH235" s="116"/>
      <c r="AI235" s="1003" t="str">
        <f>IF(S235=".",".",SUM($S235:S235))</f>
        <v>.</v>
      </c>
      <c r="AJ235" s="1004" t="str">
        <f>IF(T235=".",".",SUM($S235:T235))</f>
        <v>.</v>
      </c>
      <c r="AK235" s="1004" t="str">
        <f>IF(U235=".",".",SUM($S235:U235))</f>
        <v>.</v>
      </c>
      <c r="AL235" s="1004" t="str">
        <f>IF(V235=".",".",SUM($S235:V235))</f>
        <v>.</v>
      </c>
      <c r="AM235" s="1004" t="str">
        <f>IF(W235=".",".",SUM($S235:W235))</f>
        <v>.</v>
      </c>
      <c r="AN235" s="1004" t="str">
        <f>IF(X235=".",".",SUM($S235:X235))</f>
        <v>.</v>
      </c>
      <c r="AO235" s="1005" t="str">
        <f>IF(Y235=".",".",SUM($S235:Y235))</f>
        <v>.</v>
      </c>
      <c r="AP235" s="116"/>
      <c r="AQ235" s="1006" t="str">
        <f t="shared" si="102"/>
        <v>.</v>
      </c>
      <c r="AR235" s="1007" t="str">
        <f t="shared" si="103"/>
        <v>.</v>
      </c>
      <c r="AS235" s="1007" t="str">
        <f t="shared" si="104"/>
        <v>.</v>
      </c>
      <c r="AT235" s="1007" t="str">
        <f t="shared" si="105"/>
        <v>.</v>
      </c>
      <c r="AU235" s="1007" t="str">
        <f t="shared" si="106"/>
        <v>.</v>
      </c>
      <c r="AV235" s="1007" t="str">
        <f t="shared" si="107"/>
        <v>.</v>
      </c>
      <c r="AW235" s="990" t="str">
        <f t="shared" si="108"/>
        <v>.</v>
      </c>
      <c r="AX235" s="327"/>
      <c r="AY235" s="116"/>
      <c r="AZ235" s="101"/>
      <c r="BA235" s="101"/>
      <c r="BB235" s="101"/>
    </row>
    <row r="236" spans="1:54" s="189" customFormat="1" x14ac:dyDescent="0.2">
      <c r="A236" s="183"/>
      <c r="B236" s="325"/>
      <c r="C236" s="473" t="str">
        <f t="shared" si="128"/>
        <v>Farmland</v>
      </c>
      <c r="D236" s="473" t="str">
        <f t="shared" si="128"/>
        <v/>
      </c>
      <c r="E236" s="837" t="str">
        <f t="shared" si="125"/>
        <v>.</v>
      </c>
      <c r="F236" s="878"/>
      <c r="G236" s="874"/>
      <c r="H236" s="874"/>
      <c r="I236" s="874"/>
      <c r="J236" s="874"/>
      <c r="K236" s="874"/>
      <c r="L236" s="874"/>
      <c r="M236" s="333"/>
      <c r="N236" s="116"/>
      <c r="O236" s="1019">
        <f t="shared" si="129"/>
        <v>0</v>
      </c>
      <c r="P236" s="1020">
        <f t="shared" si="129"/>
        <v>0</v>
      </c>
      <c r="Q236" s="101"/>
      <c r="R236" s="325"/>
      <c r="S236" s="1003" t="str">
        <f t="shared" si="124"/>
        <v>.</v>
      </c>
      <c r="T236" s="1004" t="str">
        <f t="shared" si="124"/>
        <v>.</v>
      </c>
      <c r="U236" s="1004" t="str">
        <f t="shared" si="124"/>
        <v>.</v>
      </c>
      <c r="V236" s="1004" t="str">
        <f t="shared" si="124"/>
        <v>.</v>
      </c>
      <c r="W236" s="1004" t="str">
        <f t="shared" si="124"/>
        <v>.</v>
      </c>
      <c r="X236" s="1004" t="str">
        <f t="shared" si="124"/>
        <v>.</v>
      </c>
      <c r="Y236" s="1005" t="str">
        <f t="shared" si="124"/>
        <v>.</v>
      </c>
      <c r="Z236" s="116"/>
      <c r="AA236" s="1006" t="str">
        <f t="shared" si="95"/>
        <v>.</v>
      </c>
      <c r="AB236" s="1007" t="str">
        <f t="shared" si="96"/>
        <v>.</v>
      </c>
      <c r="AC236" s="1007" t="str">
        <f t="shared" si="97"/>
        <v>.</v>
      </c>
      <c r="AD236" s="1007" t="str">
        <f t="shared" si="98"/>
        <v>.</v>
      </c>
      <c r="AE236" s="1007" t="str">
        <f t="shared" si="99"/>
        <v>.</v>
      </c>
      <c r="AF236" s="1007" t="str">
        <f t="shared" si="100"/>
        <v>.</v>
      </c>
      <c r="AG236" s="990" t="str">
        <f t="shared" si="101"/>
        <v>.</v>
      </c>
      <c r="AH236" s="116"/>
      <c r="AI236" s="1003" t="str">
        <f>IF(S236=".",".",SUM($S236:S236))</f>
        <v>.</v>
      </c>
      <c r="AJ236" s="1004" t="str">
        <f>IF(T236=".",".",SUM($S236:T236))</f>
        <v>.</v>
      </c>
      <c r="AK236" s="1004" t="str">
        <f>IF(U236=".",".",SUM($S236:U236))</f>
        <v>.</v>
      </c>
      <c r="AL236" s="1004" t="str">
        <f>IF(V236=".",".",SUM($S236:V236))</f>
        <v>.</v>
      </c>
      <c r="AM236" s="1004" t="str">
        <f>IF(W236=".",".",SUM($S236:W236))</f>
        <v>.</v>
      </c>
      <c r="AN236" s="1004" t="str">
        <f>IF(X236=".",".",SUM($S236:X236))</f>
        <v>.</v>
      </c>
      <c r="AO236" s="1005" t="str">
        <f>IF(Y236=".",".",SUM($S236:Y236))</f>
        <v>.</v>
      </c>
      <c r="AP236" s="116"/>
      <c r="AQ236" s="1006" t="str">
        <f t="shared" si="102"/>
        <v>.</v>
      </c>
      <c r="AR236" s="1007" t="str">
        <f t="shared" si="103"/>
        <v>.</v>
      </c>
      <c r="AS236" s="1007" t="str">
        <f t="shared" si="104"/>
        <v>.</v>
      </c>
      <c r="AT236" s="1007" t="str">
        <f t="shared" si="105"/>
        <v>.</v>
      </c>
      <c r="AU236" s="1007" t="str">
        <f t="shared" si="106"/>
        <v>.</v>
      </c>
      <c r="AV236" s="1007" t="str">
        <f t="shared" si="107"/>
        <v>.</v>
      </c>
      <c r="AW236" s="990" t="str">
        <f t="shared" si="108"/>
        <v>.</v>
      </c>
      <c r="AX236" s="327"/>
      <c r="AY236" s="116"/>
      <c r="AZ236" s="101"/>
      <c r="BA236" s="101"/>
      <c r="BB236" s="101"/>
    </row>
    <row r="237" spans="1:54" s="189" customFormat="1" x14ac:dyDescent="0.2">
      <c r="A237" s="183"/>
      <c r="B237" s="325"/>
      <c r="C237" s="473" t="str">
        <f t="shared" si="128"/>
        <v>Farmland</v>
      </c>
      <c r="D237" s="473" t="str">
        <f t="shared" si="128"/>
        <v/>
      </c>
      <c r="E237" s="837" t="str">
        <f t="shared" si="125"/>
        <v>.</v>
      </c>
      <c r="F237" s="878"/>
      <c r="G237" s="874"/>
      <c r="H237" s="874"/>
      <c r="I237" s="874"/>
      <c r="J237" s="874"/>
      <c r="K237" s="874"/>
      <c r="L237" s="874"/>
      <c r="M237" s="333"/>
      <c r="N237" s="116"/>
      <c r="O237" s="1019">
        <f t="shared" si="129"/>
        <v>0</v>
      </c>
      <c r="P237" s="1020">
        <f t="shared" si="129"/>
        <v>0</v>
      </c>
      <c r="Q237" s="101"/>
      <c r="R237" s="325"/>
      <c r="S237" s="1003" t="str">
        <f t="shared" si="124"/>
        <v>.</v>
      </c>
      <c r="T237" s="1004" t="str">
        <f t="shared" si="124"/>
        <v>.</v>
      </c>
      <c r="U237" s="1004" t="str">
        <f t="shared" si="124"/>
        <v>.</v>
      </c>
      <c r="V237" s="1004" t="str">
        <f t="shared" si="124"/>
        <v>.</v>
      </c>
      <c r="W237" s="1004" t="str">
        <f t="shared" si="124"/>
        <v>.</v>
      </c>
      <c r="X237" s="1004" t="str">
        <f t="shared" si="124"/>
        <v>.</v>
      </c>
      <c r="Y237" s="1005" t="str">
        <f t="shared" si="124"/>
        <v>.</v>
      </c>
      <c r="Z237" s="116"/>
      <c r="AA237" s="1006" t="str">
        <f t="shared" si="95"/>
        <v>.</v>
      </c>
      <c r="AB237" s="1007" t="str">
        <f t="shared" si="96"/>
        <v>.</v>
      </c>
      <c r="AC237" s="1007" t="str">
        <f t="shared" si="97"/>
        <v>.</v>
      </c>
      <c r="AD237" s="1007" t="str">
        <f t="shared" si="98"/>
        <v>.</v>
      </c>
      <c r="AE237" s="1007" t="str">
        <f t="shared" si="99"/>
        <v>.</v>
      </c>
      <c r="AF237" s="1007" t="str">
        <f t="shared" si="100"/>
        <v>.</v>
      </c>
      <c r="AG237" s="990" t="str">
        <f t="shared" si="101"/>
        <v>.</v>
      </c>
      <c r="AH237" s="116"/>
      <c r="AI237" s="1003" t="str">
        <f>IF(S237=".",".",SUM($S237:S237))</f>
        <v>.</v>
      </c>
      <c r="AJ237" s="1004" t="str">
        <f>IF(T237=".",".",SUM($S237:T237))</f>
        <v>.</v>
      </c>
      <c r="AK237" s="1004" t="str">
        <f>IF(U237=".",".",SUM($S237:U237))</f>
        <v>.</v>
      </c>
      <c r="AL237" s="1004" t="str">
        <f>IF(V237=".",".",SUM($S237:V237))</f>
        <v>.</v>
      </c>
      <c r="AM237" s="1004" t="str">
        <f>IF(W237=".",".",SUM($S237:W237))</f>
        <v>.</v>
      </c>
      <c r="AN237" s="1004" t="str">
        <f>IF(X237=".",".",SUM($S237:X237))</f>
        <v>.</v>
      </c>
      <c r="AO237" s="1005" t="str">
        <f>IF(Y237=".",".",SUM($S237:Y237))</f>
        <v>.</v>
      </c>
      <c r="AP237" s="116"/>
      <c r="AQ237" s="1006" t="str">
        <f t="shared" si="102"/>
        <v>.</v>
      </c>
      <c r="AR237" s="1007" t="str">
        <f t="shared" si="103"/>
        <v>.</v>
      </c>
      <c r="AS237" s="1007" t="str">
        <f t="shared" si="104"/>
        <v>.</v>
      </c>
      <c r="AT237" s="1007" t="str">
        <f t="shared" si="105"/>
        <v>.</v>
      </c>
      <c r="AU237" s="1007" t="str">
        <f t="shared" si="106"/>
        <v>.</v>
      </c>
      <c r="AV237" s="1007" t="str">
        <f t="shared" si="107"/>
        <v>.</v>
      </c>
      <c r="AW237" s="990" t="str">
        <f t="shared" si="108"/>
        <v>.</v>
      </c>
      <c r="AX237" s="327"/>
      <c r="AY237" s="116"/>
      <c r="AZ237" s="101"/>
      <c r="BA237" s="101"/>
      <c r="BB237" s="101"/>
    </row>
    <row r="238" spans="1:54" s="189" customFormat="1" x14ac:dyDescent="0.2">
      <c r="A238" s="183"/>
      <c r="B238" s="325"/>
      <c r="C238" s="473" t="str">
        <f t="shared" si="128"/>
        <v>Farmland</v>
      </c>
      <c r="D238" s="473" t="str">
        <f t="shared" si="128"/>
        <v/>
      </c>
      <c r="E238" s="837" t="str">
        <f t="shared" si="125"/>
        <v>.</v>
      </c>
      <c r="F238" s="878"/>
      <c r="G238" s="874"/>
      <c r="H238" s="874"/>
      <c r="I238" s="874"/>
      <c r="J238" s="874"/>
      <c r="K238" s="874"/>
      <c r="L238" s="874"/>
      <c r="M238" s="333"/>
      <c r="N238" s="116"/>
      <c r="O238" s="1019">
        <f t="shared" si="129"/>
        <v>0</v>
      </c>
      <c r="P238" s="1020">
        <f t="shared" si="129"/>
        <v>0</v>
      </c>
      <c r="Q238" s="101"/>
      <c r="R238" s="325"/>
      <c r="S238" s="1003" t="str">
        <f t="shared" si="124"/>
        <v>.</v>
      </c>
      <c r="T238" s="1004" t="str">
        <f t="shared" si="124"/>
        <v>.</v>
      </c>
      <c r="U238" s="1004" t="str">
        <f t="shared" si="124"/>
        <v>.</v>
      </c>
      <c r="V238" s="1004" t="str">
        <f t="shared" si="124"/>
        <v>.</v>
      </c>
      <c r="W238" s="1004" t="str">
        <f t="shared" si="124"/>
        <v>.</v>
      </c>
      <c r="X238" s="1004" t="str">
        <f t="shared" si="124"/>
        <v>.</v>
      </c>
      <c r="Y238" s="1005" t="str">
        <f t="shared" si="124"/>
        <v>.</v>
      </c>
      <c r="Z238" s="116"/>
      <c r="AA238" s="1006" t="str">
        <f t="shared" si="95"/>
        <v>.</v>
      </c>
      <c r="AB238" s="1007" t="str">
        <f t="shared" si="96"/>
        <v>.</v>
      </c>
      <c r="AC238" s="1007" t="str">
        <f t="shared" si="97"/>
        <v>.</v>
      </c>
      <c r="AD238" s="1007" t="str">
        <f t="shared" si="98"/>
        <v>.</v>
      </c>
      <c r="AE238" s="1007" t="str">
        <f t="shared" si="99"/>
        <v>.</v>
      </c>
      <c r="AF238" s="1007" t="str">
        <f t="shared" si="100"/>
        <v>.</v>
      </c>
      <c r="AG238" s="990" t="str">
        <f t="shared" si="101"/>
        <v>.</v>
      </c>
      <c r="AH238" s="116"/>
      <c r="AI238" s="1003" t="str">
        <f>IF(S238=".",".",SUM($S238:S238))</f>
        <v>.</v>
      </c>
      <c r="AJ238" s="1004" t="str">
        <f>IF(T238=".",".",SUM($S238:T238))</f>
        <v>.</v>
      </c>
      <c r="AK238" s="1004" t="str">
        <f>IF(U238=".",".",SUM($S238:U238))</f>
        <v>.</v>
      </c>
      <c r="AL238" s="1004" t="str">
        <f>IF(V238=".",".",SUM($S238:V238))</f>
        <v>.</v>
      </c>
      <c r="AM238" s="1004" t="str">
        <f>IF(W238=".",".",SUM($S238:W238))</f>
        <v>.</v>
      </c>
      <c r="AN238" s="1004" t="str">
        <f>IF(X238=".",".",SUM($S238:X238))</f>
        <v>.</v>
      </c>
      <c r="AO238" s="1005" t="str">
        <f>IF(Y238=".",".",SUM($S238:Y238))</f>
        <v>.</v>
      </c>
      <c r="AP238" s="116"/>
      <c r="AQ238" s="1006" t="str">
        <f t="shared" si="102"/>
        <v>.</v>
      </c>
      <c r="AR238" s="1007" t="str">
        <f t="shared" si="103"/>
        <v>.</v>
      </c>
      <c r="AS238" s="1007" t="str">
        <f t="shared" si="104"/>
        <v>.</v>
      </c>
      <c r="AT238" s="1007" t="str">
        <f t="shared" si="105"/>
        <v>.</v>
      </c>
      <c r="AU238" s="1007" t="str">
        <f t="shared" si="106"/>
        <v>.</v>
      </c>
      <c r="AV238" s="1007" t="str">
        <f t="shared" si="107"/>
        <v>.</v>
      </c>
      <c r="AW238" s="990" t="str">
        <f t="shared" si="108"/>
        <v>.</v>
      </c>
      <c r="AX238" s="327"/>
      <c r="AY238" s="116"/>
      <c r="AZ238" s="101"/>
      <c r="BA238" s="101"/>
      <c r="BB238" s="101"/>
    </row>
    <row r="239" spans="1:54" s="189" customFormat="1" x14ac:dyDescent="0.2">
      <c r="A239" s="183"/>
      <c r="B239" s="325"/>
      <c r="C239" s="473" t="str">
        <f t="shared" si="128"/>
        <v>Farmland</v>
      </c>
      <c r="D239" s="473" t="str">
        <f t="shared" si="128"/>
        <v/>
      </c>
      <c r="E239" s="837" t="str">
        <f t="shared" si="125"/>
        <v>.</v>
      </c>
      <c r="F239" s="878"/>
      <c r="G239" s="874"/>
      <c r="H239" s="874"/>
      <c r="I239" s="874"/>
      <c r="J239" s="874"/>
      <c r="K239" s="874"/>
      <c r="L239" s="874"/>
      <c r="M239" s="333"/>
      <c r="N239" s="116"/>
      <c r="O239" s="1019">
        <f t="shared" si="129"/>
        <v>0</v>
      </c>
      <c r="P239" s="1020">
        <f t="shared" si="129"/>
        <v>0</v>
      </c>
      <c r="Q239" s="101"/>
      <c r="R239" s="325"/>
      <c r="S239" s="1003" t="str">
        <f t="shared" si="124"/>
        <v>.</v>
      </c>
      <c r="T239" s="1004" t="str">
        <f t="shared" si="124"/>
        <v>.</v>
      </c>
      <c r="U239" s="1004" t="str">
        <f t="shared" si="124"/>
        <v>.</v>
      </c>
      <c r="V239" s="1004" t="str">
        <f t="shared" si="124"/>
        <v>.</v>
      </c>
      <c r="W239" s="1004" t="str">
        <f t="shared" si="124"/>
        <v>.</v>
      </c>
      <c r="X239" s="1004" t="str">
        <f t="shared" si="124"/>
        <v>.</v>
      </c>
      <c r="Y239" s="1005" t="str">
        <f t="shared" si="124"/>
        <v>.</v>
      </c>
      <c r="Z239" s="116"/>
      <c r="AA239" s="1006" t="str">
        <f t="shared" si="95"/>
        <v>.</v>
      </c>
      <c r="AB239" s="1007" t="str">
        <f t="shared" si="96"/>
        <v>.</v>
      </c>
      <c r="AC239" s="1007" t="str">
        <f t="shared" si="97"/>
        <v>.</v>
      </c>
      <c r="AD239" s="1007" t="str">
        <f t="shared" si="98"/>
        <v>.</v>
      </c>
      <c r="AE239" s="1007" t="str">
        <f t="shared" si="99"/>
        <v>.</v>
      </c>
      <c r="AF239" s="1007" t="str">
        <f t="shared" si="100"/>
        <v>.</v>
      </c>
      <c r="AG239" s="990" t="str">
        <f t="shared" si="101"/>
        <v>.</v>
      </c>
      <c r="AH239" s="116"/>
      <c r="AI239" s="1003" t="str">
        <f>IF(S239=".",".",SUM($S239:S239))</f>
        <v>.</v>
      </c>
      <c r="AJ239" s="1004" t="str">
        <f>IF(T239=".",".",SUM($S239:T239))</f>
        <v>.</v>
      </c>
      <c r="AK239" s="1004" t="str">
        <f>IF(U239=".",".",SUM($S239:U239))</f>
        <v>.</v>
      </c>
      <c r="AL239" s="1004" t="str">
        <f>IF(V239=".",".",SUM($S239:V239))</f>
        <v>.</v>
      </c>
      <c r="AM239" s="1004" t="str">
        <f>IF(W239=".",".",SUM($S239:W239))</f>
        <v>.</v>
      </c>
      <c r="AN239" s="1004" t="str">
        <f>IF(X239=".",".",SUM($S239:X239))</f>
        <v>.</v>
      </c>
      <c r="AO239" s="1005" t="str">
        <f>IF(Y239=".",".",SUM($S239:Y239))</f>
        <v>.</v>
      </c>
      <c r="AP239" s="116"/>
      <c r="AQ239" s="1006" t="str">
        <f t="shared" si="102"/>
        <v>.</v>
      </c>
      <c r="AR239" s="1007" t="str">
        <f t="shared" si="103"/>
        <v>.</v>
      </c>
      <c r="AS239" s="1007" t="str">
        <f t="shared" si="104"/>
        <v>.</v>
      </c>
      <c r="AT239" s="1007" t="str">
        <f t="shared" si="105"/>
        <v>.</v>
      </c>
      <c r="AU239" s="1007" t="str">
        <f t="shared" si="106"/>
        <v>.</v>
      </c>
      <c r="AV239" s="1007" t="str">
        <f t="shared" si="107"/>
        <v>.</v>
      </c>
      <c r="AW239" s="990" t="str">
        <f t="shared" si="108"/>
        <v>.</v>
      </c>
      <c r="AX239" s="327"/>
      <c r="AY239" s="116"/>
      <c r="AZ239" s="101"/>
      <c r="BA239" s="101"/>
      <c r="BB239" s="101"/>
    </row>
    <row r="240" spans="1:54" s="189" customFormat="1" x14ac:dyDescent="0.2">
      <c r="A240" s="183"/>
      <c r="B240" s="325"/>
      <c r="C240" s="473" t="str">
        <f t="shared" si="128"/>
        <v>Farmland</v>
      </c>
      <c r="D240" s="473" t="str">
        <f t="shared" si="128"/>
        <v/>
      </c>
      <c r="E240" s="837" t="str">
        <f t="shared" si="125"/>
        <v>.</v>
      </c>
      <c r="F240" s="878"/>
      <c r="G240" s="874"/>
      <c r="H240" s="874"/>
      <c r="I240" s="874"/>
      <c r="J240" s="874"/>
      <c r="K240" s="874"/>
      <c r="L240" s="874"/>
      <c r="M240" s="333"/>
      <c r="N240" s="116"/>
      <c r="O240" s="1019">
        <f t="shared" si="129"/>
        <v>0</v>
      </c>
      <c r="P240" s="1020">
        <f t="shared" si="129"/>
        <v>0</v>
      </c>
      <c r="Q240" s="101"/>
      <c r="R240" s="325"/>
      <c r="S240" s="1003" t="str">
        <f t="shared" si="124"/>
        <v>.</v>
      </c>
      <c r="T240" s="1004" t="str">
        <f t="shared" si="124"/>
        <v>.</v>
      </c>
      <c r="U240" s="1004" t="str">
        <f t="shared" si="124"/>
        <v>.</v>
      </c>
      <c r="V240" s="1004" t="str">
        <f t="shared" si="124"/>
        <v>.</v>
      </c>
      <c r="W240" s="1004" t="str">
        <f t="shared" si="124"/>
        <v>.</v>
      </c>
      <c r="X240" s="1004" t="str">
        <f t="shared" si="124"/>
        <v>.</v>
      </c>
      <c r="Y240" s="1005" t="str">
        <f t="shared" si="124"/>
        <v>.</v>
      </c>
      <c r="Z240" s="116"/>
      <c r="AA240" s="1006" t="str">
        <f t="shared" ref="AA240:AA270" si="130">IFERROR(F240/E240-1,".")</f>
        <v>.</v>
      </c>
      <c r="AB240" s="1007" t="str">
        <f t="shared" ref="AB240:AB270" si="131">IFERROR(G240/F240-1,".")</f>
        <v>.</v>
      </c>
      <c r="AC240" s="1007" t="str">
        <f t="shared" ref="AC240:AC270" si="132">IFERROR(H240/G240-1,".")</f>
        <v>.</v>
      </c>
      <c r="AD240" s="1007" t="str">
        <f t="shared" ref="AD240:AD270" si="133">IFERROR(I240/H240-1,".")</f>
        <v>.</v>
      </c>
      <c r="AE240" s="1007" t="str">
        <f t="shared" ref="AE240:AE270" si="134">IFERROR(J240/I240-1,".")</f>
        <v>.</v>
      </c>
      <c r="AF240" s="1007" t="str">
        <f t="shared" ref="AF240:AF270" si="135">IFERROR(K240/J240-1,".")</f>
        <v>.</v>
      </c>
      <c r="AG240" s="990" t="str">
        <f t="shared" ref="AG240:AG270" si="136">IFERROR(L240/K240-1,".")</f>
        <v>.</v>
      </c>
      <c r="AH240" s="116"/>
      <c r="AI240" s="1003" t="str">
        <f>IF(S240=".",".",SUM($S240:S240))</f>
        <v>.</v>
      </c>
      <c r="AJ240" s="1004" t="str">
        <f>IF(T240=".",".",SUM($S240:T240))</f>
        <v>.</v>
      </c>
      <c r="AK240" s="1004" t="str">
        <f>IF(U240=".",".",SUM($S240:U240))</f>
        <v>.</v>
      </c>
      <c r="AL240" s="1004" t="str">
        <f>IF(V240=".",".",SUM($S240:V240))</f>
        <v>.</v>
      </c>
      <c r="AM240" s="1004" t="str">
        <f>IF(W240=".",".",SUM($S240:W240))</f>
        <v>.</v>
      </c>
      <c r="AN240" s="1004" t="str">
        <f>IF(X240=".",".",SUM($S240:X240))</f>
        <v>.</v>
      </c>
      <c r="AO240" s="1005" t="str">
        <f>IF(Y240=".",".",SUM($S240:Y240))</f>
        <v>.</v>
      </c>
      <c r="AP240" s="116"/>
      <c r="AQ240" s="1006" t="str">
        <f t="shared" ref="AQ240:AQ270" si="137">IFERROR(F240/$E240-1,".")</f>
        <v>.</v>
      </c>
      <c r="AR240" s="1007" t="str">
        <f t="shared" ref="AR240:AR270" si="138">IFERROR(G240/$E240-1,".")</f>
        <v>.</v>
      </c>
      <c r="AS240" s="1007" t="str">
        <f t="shared" ref="AS240:AS270" si="139">IFERROR(H240/$E240-1,".")</f>
        <v>.</v>
      </c>
      <c r="AT240" s="1007" t="str">
        <f t="shared" ref="AT240:AT270" si="140">IFERROR(I240/$E240-1,".")</f>
        <v>.</v>
      </c>
      <c r="AU240" s="1007" t="str">
        <f t="shared" ref="AU240:AU270" si="141">IFERROR(J240/$E240-1,".")</f>
        <v>.</v>
      </c>
      <c r="AV240" s="1007" t="str">
        <f t="shared" ref="AV240:AV270" si="142">IFERROR(K240/$E240-1,".")</f>
        <v>.</v>
      </c>
      <c r="AW240" s="990" t="str">
        <f t="shared" ref="AW240:AW270" si="143">IFERROR(L240/$E240-1,".")</f>
        <v>.</v>
      </c>
      <c r="AX240" s="327"/>
      <c r="AY240" s="116"/>
      <c r="AZ240" s="101"/>
      <c r="BA240" s="101"/>
      <c r="BB240" s="101"/>
    </row>
    <row r="241" spans="1:54" s="189" customFormat="1" x14ac:dyDescent="0.2">
      <c r="A241" s="183"/>
      <c r="B241" s="325"/>
      <c r="C241" s="473" t="str">
        <f t="shared" si="128"/>
        <v>Special rate</v>
      </c>
      <c r="D241" s="473" t="str">
        <f t="shared" si="128"/>
        <v/>
      </c>
      <c r="E241" s="837" t="str">
        <f t="shared" si="125"/>
        <v>.</v>
      </c>
      <c r="F241" s="878"/>
      <c r="G241" s="874"/>
      <c r="H241" s="874"/>
      <c r="I241" s="874"/>
      <c r="J241" s="874"/>
      <c r="K241" s="874"/>
      <c r="L241" s="874"/>
      <c r="M241" s="333"/>
      <c r="N241" s="116"/>
      <c r="O241" s="1019">
        <f t="shared" si="129"/>
        <v>0</v>
      </c>
      <c r="P241" s="1020">
        <f t="shared" si="129"/>
        <v>0</v>
      </c>
      <c r="Q241" s="101"/>
      <c r="R241" s="325"/>
      <c r="S241" s="1003" t="str">
        <f t="shared" si="124"/>
        <v>.</v>
      </c>
      <c r="T241" s="1004" t="str">
        <f t="shared" si="124"/>
        <v>.</v>
      </c>
      <c r="U241" s="1004" t="str">
        <f t="shared" si="124"/>
        <v>.</v>
      </c>
      <c r="V241" s="1004" t="str">
        <f t="shared" si="124"/>
        <v>.</v>
      </c>
      <c r="W241" s="1004" t="str">
        <f t="shared" si="124"/>
        <v>.</v>
      </c>
      <c r="X241" s="1004" t="str">
        <f t="shared" si="124"/>
        <v>.</v>
      </c>
      <c r="Y241" s="1005" t="str">
        <f t="shared" si="124"/>
        <v>.</v>
      </c>
      <c r="Z241" s="116"/>
      <c r="AA241" s="1006" t="str">
        <f t="shared" si="130"/>
        <v>.</v>
      </c>
      <c r="AB241" s="1007" t="str">
        <f t="shared" si="131"/>
        <v>.</v>
      </c>
      <c r="AC241" s="1007" t="str">
        <f t="shared" si="132"/>
        <v>.</v>
      </c>
      <c r="AD241" s="1007" t="str">
        <f t="shared" si="133"/>
        <v>.</v>
      </c>
      <c r="AE241" s="1007" t="str">
        <f t="shared" si="134"/>
        <v>.</v>
      </c>
      <c r="AF241" s="1007" t="str">
        <f t="shared" si="135"/>
        <v>.</v>
      </c>
      <c r="AG241" s="990" t="str">
        <f t="shared" si="136"/>
        <v>.</v>
      </c>
      <c r="AH241" s="116"/>
      <c r="AI241" s="1003" t="str">
        <f>IF(S241=".",".",SUM($S241:S241))</f>
        <v>.</v>
      </c>
      <c r="AJ241" s="1004" t="str">
        <f>IF(T241=".",".",SUM($S241:T241))</f>
        <v>.</v>
      </c>
      <c r="AK241" s="1004" t="str">
        <f>IF(U241=".",".",SUM($S241:U241))</f>
        <v>.</v>
      </c>
      <c r="AL241" s="1004" t="str">
        <f>IF(V241=".",".",SUM($S241:V241))</f>
        <v>.</v>
      </c>
      <c r="AM241" s="1004" t="str">
        <f>IF(W241=".",".",SUM($S241:W241))</f>
        <v>.</v>
      </c>
      <c r="AN241" s="1004" t="str">
        <f>IF(X241=".",".",SUM($S241:X241))</f>
        <v>.</v>
      </c>
      <c r="AO241" s="1005" t="str">
        <f>IF(Y241=".",".",SUM($S241:Y241))</f>
        <v>.</v>
      </c>
      <c r="AP241" s="116"/>
      <c r="AQ241" s="1006" t="str">
        <f t="shared" si="137"/>
        <v>.</v>
      </c>
      <c r="AR241" s="1007" t="str">
        <f t="shared" si="138"/>
        <v>.</v>
      </c>
      <c r="AS241" s="1007" t="str">
        <f t="shared" si="139"/>
        <v>.</v>
      </c>
      <c r="AT241" s="1007" t="str">
        <f t="shared" si="140"/>
        <v>.</v>
      </c>
      <c r="AU241" s="1007" t="str">
        <f t="shared" si="141"/>
        <v>.</v>
      </c>
      <c r="AV241" s="1007" t="str">
        <f t="shared" si="142"/>
        <v>.</v>
      </c>
      <c r="AW241" s="990" t="str">
        <f t="shared" si="143"/>
        <v>.</v>
      </c>
      <c r="AX241" s="327"/>
      <c r="AY241" s="116"/>
      <c r="AZ241" s="101"/>
      <c r="BA241" s="101"/>
      <c r="BB241" s="101"/>
    </row>
    <row r="242" spans="1:54" s="189" customFormat="1" x14ac:dyDescent="0.2">
      <c r="A242" s="183"/>
      <c r="B242" s="325"/>
      <c r="C242" s="473" t="str">
        <f t="shared" si="128"/>
        <v>Special rate</v>
      </c>
      <c r="D242" s="473" t="str">
        <f t="shared" si="128"/>
        <v/>
      </c>
      <c r="E242" s="837" t="str">
        <f t="shared" si="125"/>
        <v>.</v>
      </c>
      <c r="F242" s="878"/>
      <c r="G242" s="874"/>
      <c r="H242" s="874"/>
      <c r="I242" s="874"/>
      <c r="J242" s="874"/>
      <c r="K242" s="874"/>
      <c r="L242" s="874"/>
      <c r="M242" s="333"/>
      <c r="N242" s="116"/>
      <c r="O242" s="1019">
        <f t="shared" si="129"/>
        <v>0</v>
      </c>
      <c r="P242" s="1020">
        <f t="shared" si="129"/>
        <v>0</v>
      </c>
      <c r="Q242" s="101"/>
      <c r="R242" s="325"/>
      <c r="S242" s="1003" t="str">
        <f t="shared" si="124"/>
        <v>.</v>
      </c>
      <c r="T242" s="1004" t="str">
        <f t="shared" si="124"/>
        <v>.</v>
      </c>
      <c r="U242" s="1004" t="str">
        <f t="shared" si="124"/>
        <v>.</v>
      </c>
      <c r="V242" s="1004" t="str">
        <f t="shared" si="124"/>
        <v>.</v>
      </c>
      <c r="W242" s="1004" t="str">
        <f t="shared" si="124"/>
        <v>.</v>
      </c>
      <c r="X242" s="1004" t="str">
        <f t="shared" si="124"/>
        <v>.</v>
      </c>
      <c r="Y242" s="1005" t="str">
        <f t="shared" si="124"/>
        <v>.</v>
      </c>
      <c r="Z242" s="116"/>
      <c r="AA242" s="1006" t="str">
        <f t="shared" si="130"/>
        <v>.</v>
      </c>
      <c r="AB242" s="1007" t="str">
        <f t="shared" si="131"/>
        <v>.</v>
      </c>
      <c r="AC242" s="1007" t="str">
        <f t="shared" si="132"/>
        <v>.</v>
      </c>
      <c r="AD242" s="1007" t="str">
        <f t="shared" si="133"/>
        <v>.</v>
      </c>
      <c r="AE242" s="1007" t="str">
        <f t="shared" si="134"/>
        <v>.</v>
      </c>
      <c r="AF242" s="1007" t="str">
        <f t="shared" si="135"/>
        <v>.</v>
      </c>
      <c r="AG242" s="990" t="str">
        <f t="shared" si="136"/>
        <v>.</v>
      </c>
      <c r="AH242" s="116"/>
      <c r="AI242" s="1003" t="str">
        <f>IF(S242=".",".",SUM($S242:S242))</f>
        <v>.</v>
      </c>
      <c r="AJ242" s="1004" t="str">
        <f>IF(T242=".",".",SUM($S242:T242))</f>
        <v>.</v>
      </c>
      <c r="AK242" s="1004" t="str">
        <f>IF(U242=".",".",SUM($S242:U242))</f>
        <v>.</v>
      </c>
      <c r="AL242" s="1004" t="str">
        <f>IF(V242=".",".",SUM($S242:V242))</f>
        <v>.</v>
      </c>
      <c r="AM242" s="1004" t="str">
        <f>IF(W242=".",".",SUM($S242:W242))</f>
        <v>.</v>
      </c>
      <c r="AN242" s="1004" t="str">
        <f>IF(X242=".",".",SUM($S242:X242))</f>
        <v>.</v>
      </c>
      <c r="AO242" s="1005" t="str">
        <f>IF(Y242=".",".",SUM($S242:Y242))</f>
        <v>.</v>
      </c>
      <c r="AP242" s="116"/>
      <c r="AQ242" s="1006" t="str">
        <f t="shared" si="137"/>
        <v>.</v>
      </c>
      <c r="AR242" s="1007" t="str">
        <f t="shared" si="138"/>
        <v>.</v>
      </c>
      <c r="AS242" s="1007" t="str">
        <f t="shared" si="139"/>
        <v>.</v>
      </c>
      <c r="AT242" s="1007" t="str">
        <f t="shared" si="140"/>
        <v>.</v>
      </c>
      <c r="AU242" s="1007" t="str">
        <f t="shared" si="141"/>
        <v>.</v>
      </c>
      <c r="AV242" s="1007" t="str">
        <f t="shared" si="142"/>
        <v>.</v>
      </c>
      <c r="AW242" s="990" t="str">
        <f t="shared" si="143"/>
        <v>.</v>
      </c>
      <c r="AX242" s="327"/>
      <c r="AY242" s="116"/>
      <c r="AZ242" s="101"/>
      <c r="BA242" s="101"/>
      <c r="BB242" s="101"/>
    </row>
    <row r="243" spans="1:54" s="189" customFormat="1" x14ac:dyDescent="0.2">
      <c r="A243" s="183"/>
      <c r="B243" s="325"/>
      <c r="C243" s="473" t="str">
        <f t="shared" si="128"/>
        <v>Special rate</v>
      </c>
      <c r="D243" s="473" t="str">
        <f t="shared" si="128"/>
        <v/>
      </c>
      <c r="E243" s="837" t="str">
        <f t="shared" si="125"/>
        <v>.</v>
      </c>
      <c r="F243" s="878"/>
      <c r="G243" s="874"/>
      <c r="H243" s="874"/>
      <c r="I243" s="874"/>
      <c r="J243" s="874"/>
      <c r="K243" s="874"/>
      <c r="L243" s="874"/>
      <c r="M243" s="333"/>
      <c r="N243" s="116"/>
      <c r="O243" s="1019">
        <f t="shared" si="129"/>
        <v>0</v>
      </c>
      <c r="P243" s="1020">
        <f t="shared" si="129"/>
        <v>0</v>
      </c>
      <c r="Q243" s="101"/>
      <c r="R243" s="325"/>
      <c r="S243" s="1003" t="str">
        <f t="shared" si="124"/>
        <v>.</v>
      </c>
      <c r="T243" s="1004" t="str">
        <f t="shared" si="124"/>
        <v>.</v>
      </c>
      <c r="U243" s="1004" t="str">
        <f t="shared" si="124"/>
        <v>.</v>
      </c>
      <c r="V243" s="1004" t="str">
        <f t="shared" si="124"/>
        <v>.</v>
      </c>
      <c r="W243" s="1004" t="str">
        <f t="shared" si="124"/>
        <v>.</v>
      </c>
      <c r="X243" s="1004" t="str">
        <f t="shared" si="124"/>
        <v>.</v>
      </c>
      <c r="Y243" s="1005" t="str">
        <f t="shared" si="124"/>
        <v>.</v>
      </c>
      <c r="Z243" s="116"/>
      <c r="AA243" s="1006" t="str">
        <f t="shared" si="130"/>
        <v>.</v>
      </c>
      <c r="AB243" s="1007" t="str">
        <f t="shared" si="131"/>
        <v>.</v>
      </c>
      <c r="AC243" s="1007" t="str">
        <f t="shared" si="132"/>
        <v>.</v>
      </c>
      <c r="AD243" s="1007" t="str">
        <f t="shared" si="133"/>
        <v>.</v>
      </c>
      <c r="AE243" s="1007" t="str">
        <f t="shared" si="134"/>
        <v>.</v>
      </c>
      <c r="AF243" s="1007" t="str">
        <f t="shared" si="135"/>
        <v>.</v>
      </c>
      <c r="AG243" s="990" t="str">
        <f t="shared" si="136"/>
        <v>.</v>
      </c>
      <c r="AH243" s="116"/>
      <c r="AI243" s="1003" t="str">
        <f>IF(S243=".",".",SUM($S243:S243))</f>
        <v>.</v>
      </c>
      <c r="AJ243" s="1004" t="str">
        <f>IF(T243=".",".",SUM($S243:T243))</f>
        <v>.</v>
      </c>
      <c r="AK243" s="1004" t="str">
        <f>IF(U243=".",".",SUM($S243:U243))</f>
        <v>.</v>
      </c>
      <c r="AL243" s="1004" t="str">
        <f>IF(V243=".",".",SUM($S243:V243))</f>
        <v>.</v>
      </c>
      <c r="AM243" s="1004" t="str">
        <f>IF(W243=".",".",SUM($S243:W243))</f>
        <v>.</v>
      </c>
      <c r="AN243" s="1004" t="str">
        <f>IF(X243=".",".",SUM($S243:X243))</f>
        <v>.</v>
      </c>
      <c r="AO243" s="1005" t="str">
        <f>IF(Y243=".",".",SUM($S243:Y243))</f>
        <v>.</v>
      </c>
      <c r="AP243" s="116"/>
      <c r="AQ243" s="1006" t="str">
        <f t="shared" si="137"/>
        <v>.</v>
      </c>
      <c r="AR243" s="1007" t="str">
        <f t="shared" si="138"/>
        <v>.</v>
      </c>
      <c r="AS243" s="1007" t="str">
        <f t="shared" si="139"/>
        <v>.</v>
      </c>
      <c r="AT243" s="1007" t="str">
        <f t="shared" si="140"/>
        <v>.</v>
      </c>
      <c r="AU243" s="1007" t="str">
        <f t="shared" si="141"/>
        <v>.</v>
      </c>
      <c r="AV243" s="1007" t="str">
        <f t="shared" si="142"/>
        <v>.</v>
      </c>
      <c r="AW243" s="990" t="str">
        <f t="shared" si="143"/>
        <v>.</v>
      </c>
      <c r="AX243" s="327"/>
      <c r="AY243" s="116"/>
      <c r="AZ243" s="101"/>
      <c r="BA243" s="101"/>
      <c r="BB243" s="101"/>
    </row>
    <row r="244" spans="1:54" s="189" customFormat="1" x14ac:dyDescent="0.2">
      <c r="A244" s="183"/>
      <c r="B244" s="325"/>
      <c r="C244" s="473" t="str">
        <f t="shared" si="128"/>
        <v>Special rate</v>
      </c>
      <c r="D244" s="473" t="str">
        <f t="shared" si="128"/>
        <v/>
      </c>
      <c r="E244" s="837" t="str">
        <f t="shared" si="125"/>
        <v>.</v>
      </c>
      <c r="F244" s="878"/>
      <c r="G244" s="874"/>
      <c r="H244" s="874"/>
      <c r="I244" s="874"/>
      <c r="J244" s="874"/>
      <c r="K244" s="874"/>
      <c r="L244" s="874"/>
      <c r="M244" s="333"/>
      <c r="N244" s="116"/>
      <c r="O244" s="1019">
        <f t="shared" si="129"/>
        <v>0</v>
      </c>
      <c r="P244" s="1020">
        <f t="shared" si="129"/>
        <v>0</v>
      </c>
      <c r="Q244" s="101"/>
      <c r="R244" s="325"/>
      <c r="S244" s="1003" t="str">
        <f t="shared" si="124"/>
        <v>.</v>
      </c>
      <c r="T244" s="1004" t="str">
        <f t="shared" si="124"/>
        <v>.</v>
      </c>
      <c r="U244" s="1004" t="str">
        <f t="shared" si="124"/>
        <v>.</v>
      </c>
      <c r="V244" s="1004" t="str">
        <f t="shared" si="124"/>
        <v>.</v>
      </c>
      <c r="W244" s="1004" t="str">
        <f t="shared" si="124"/>
        <v>.</v>
      </c>
      <c r="X244" s="1004" t="str">
        <f t="shared" si="124"/>
        <v>.</v>
      </c>
      <c r="Y244" s="1005" t="str">
        <f t="shared" si="124"/>
        <v>.</v>
      </c>
      <c r="Z244" s="116"/>
      <c r="AA244" s="1006" t="str">
        <f t="shared" si="130"/>
        <v>.</v>
      </c>
      <c r="AB244" s="1007" t="str">
        <f t="shared" si="131"/>
        <v>.</v>
      </c>
      <c r="AC244" s="1007" t="str">
        <f t="shared" si="132"/>
        <v>.</v>
      </c>
      <c r="AD244" s="1007" t="str">
        <f t="shared" si="133"/>
        <v>.</v>
      </c>
      <c r="AE244" s="1007" t="str">
        <f t="shared" si="134"/>
        <v>.</v>
      </c>
      <c r="AF244" s="1007" t="str">
        <f t="shared" si="135"/>
        <v>.</v>
      </c>
      <c r="AG244" s="990" t="str">
        <f t="shared" si="136"/>
        <v>.</v>
      </c>
      <c r="AH244" s="116"/>
      <c r="AI244" s="1003" t="str">
        <f>IF(S244=".",".",SUM($S244:S244))</f>
        <v>.</v>
      </c>
      <c r="AJ244" s="1004" t="str">
        <f>IF(T244=".",".",SUM($S244:T244))</f>
        <v>.</v>
      </c>
      <c r="AK244" s="1004" t="str">
        <f>IF(U244=".",".",SUM($S244:U244))</f>
        <v>.</v>
      </c>
      <c r="AL244" s="1004" t="str">
        <f>IF(V244=".",".",SUM($S244:V244))</f>
        <v>.</v>
      </c>
      <c r="AM244" s="1004" t="str">
        <f>IF(W244=".",".",SUM($S244:W244))</f>
        <v>.</v>
      </c>
      <c r="AN244" s="1004" t="str">
        <f>IF(X244=".",".",SUM($S244:X244))</f>
        <v>.</v>
      </c>
      <c r="AO244" s="1005" t="str">
        <f>IF(Y244=".",".",SUM($S244:Y244))</f>
        <v>.</v>
      </c>
      <c r="AP244" s="116"/>
      <c r="AQ244" s="1006" t="str">
        <f t="shared" si="137"/>
        <v>.</v>
      </c>
      <c r="AR244" s="1007" t="str">
        <f t="shared" si="138"/>
        <v>.</v>
      </c>
      <c r="AS244" s="1007" t="str">
        <f t="shared" si="139"/>
        <v>.</v>
      </c>
      <c r="AT244" s="1007" t="str">
        <f t="shared" si="140"/>
        <v>.</v>
      </c>
      <c r="AU244" s="1007" t="str">
        <f t="shared" si="141"/>
        <v>.</v>
      </c>
      <c r="AV244" s="1007" t="str">
        <f t="shared" si="142"/>
        <v>.</v>
      </c>
      <c r="AW244" s="990" t="str">
        <f t="shared" si="143"/>
        <v>.</v>
      </c>
      <c r="AX244" s="327"/>
      <c r="AY244" s="116"/>
      <c r="AZ244" s="101"/>
      <c r="BA244" s="101"/>
      <c r="BB244" s="101"/>
    </row>
    <row r="245" spans="1:54" s="189" customFormat="1" x14ac:dyDescent="0.2">
      <c r="A245" s="183"/>
      <c r="B245" s="325"/>
      <c r="C245" s="473" t="str">
        <f t="shared" si="128"/>
        <v>Special rate</v>
      </c>
      <c r="D245" s="473" t="str">
        <f t="shared" si="128"/>
        <v/>
      </c>
      <c r="E245" s="837" t="str">
        <f t="shared" si="125"/>
        <v>.</v>
      </c>
      <c r="F245" s="878"/>
      <c r="G245" s="874"/>
      <c r="H245" s="874"/>
      <c r="I245" s="874"/>
      <c r="J245" s="874"/>
      <c r="K245" s="874"/>
      <c r="L245" s="874"/>
      <c r="M245" s="333"/>
      <c r="N245" s="116"/>
      <c r="O245" s="1019">
        <f t="shared" si="129"/>
        <v>0</v>
      </c>
      <c r="P245" s="1020">
        <f t="shared" si="129"/>
        <v>0</v>
      </c>
      <c r="Q245" s="101"/>
      <c r="R245" s="325"/>
      <c r="S245" s="1003" t="str">
        <f t="shared" si="124"/>
        <v>.</v>
      </c>
      <c r="T245" s="1004" t="str">
        <f t="shared" si="124"/>
        <v>.</v>
      </c>
      <c r="U245" s="1004" t="str">
        <f t="shared" si="124"/>
        <v>.</v>
      </c>
      <c r="V245" s="1004" t="str">
        <f t="shared" si="124"/>
        <v>.</v>
      </c>
      <c r="W245" s="1004" t="str">
        <f t="shared" si="124"/>
        <v>.</v>
      </c>
      <c r="X245" s="1004" t="str">
        <f t="shared" si="124"/>
        <v>.</v>
      </c>
      <c r="Y245" s="1005" t="str">
        <f t="shared" si="124"/>
        <v>.</v>
      </c>
      <c r="Z245" s="116"/>
      <c r="AA245" s="1006" t="str">
        <f t="shared" si="130"/>
        <v>.</v>
      </c>
      <c r="AB245" s="1007" t="str">
        <f t="shared" si="131"/>
        <v>.</v>
      </c>
      <c r="AC245" s="1007" t="str">
        <f t="shared" si="132"/>
        <v>.</v>
      </c>
      <c r="AD245" s="1007" t="str">
        <f t="shared" si="133"/>
        <v>.</v>
      </c>
      <c r="AE245" s="1007" t="str">
        <f t="shared" si="134"/>
        <v>.</v>
      </c>
      <c r="AF245" s="1007" t="str">
        <f t="shared" si="135"/>
        <v>.</v>
      </c>
      <c r="AG245" s="990" t="str">
        <f t="shared" si="136"/>
        <v>.</v>
      </c>
      <c r="AH245" s="116"/>
      <c r="AI245" s="1003" t="str">
        <f>IF(S245=".",".",SUM($S245:S245))</f>
        <v>.</v>
      </c>
      <c r="AJ245" s="1004" t="str">
        <f>IF(T245=".",".",SUM($S245:T245))</f>
        <v>.</v>
      </c>
      <c r="AK245" s="1004" t="str">
        <f>IF(U245=".",".",SUM($S245:U245))</f>
        <v>.</v>
      </c>
      <c r="AL245" s="1004" t="str">
        <f>IF(V245=".",".",SUM($S245:V245))</f>
        <v>.</v>
      </c>
      <c r="AM245" s="1004" t="str">
        <f>IF(W245=".",".",SUM($S245:W245))</f>
        <v>.</v>
      </c>
      <c r="AN245" s="1004" t="str">
        <f>IF(X245=".",".",SUM($S245:X245))</f>
        <v>.</v>
      </c>
      <c r="AO245" s="1005" t="str">
        <f>IF(Y245=".",".",SUM($S245:Y245))</f>
        <v>.</v>
      </c>
      <c r="AP245" s="116"/>
      <c r="AQ245" s="1006" t="str">
        <f t="shared" si="137"/>
        <v>.</v>
      </c>
      <c r="AR245" s="1007" t="str">
        <f t="shared" si="138"/>
        <v>.</v>
      </c>
      <c r="AS245" s="1007" t="str">
        <f t="shared" si="139"/>
        <v>.</v>
      </c>
      <c r="AT245" s="1007" t="str">
        <f t="shared" si="140"/>
        <v>.</v>
      </c>
      <c r="AU245" s="1007" t="str">
        <f t="shared" si="141"/>
        <v>.</v>
      </c>
      <c r="AV245" s="1007" t="str">
        <f t="shared" si="142"/>
        <v>.</v>
      </c>
      <c r="AW245" s="990" t="str">
        <f t="shared" si="143"/>
        <v>.</v>
      </c>
      <c r="AX245" s="327"/>
      <c r="AY245" s="116"/>
      <c r="AZ245" s="101"/>
      <c r="BA245" s="101"/>
      <c r="BB245" s="101"/>
    </row>
    <row r="246" spans="1:54" s="189" customFormat="1" x14ac:dyDescent="0.2">
      <c r="A246" s="183"/>
      <c r="B246" s="325"/>
      <c r="C246" s="473" t="str">
        <f t="shared" si="128"/>
        <v>Special rate</v>
      </c>
      <c r="D246" s="473" t="str">
        <f t="shared" si="128"/>
        <v/>
      </c>
      <c r="E246" s="837" t="str">
        <f t="shared" si="125"/>
        <v>.</v>
      </c>
      <c r="F246" s="878"/>
      <c r="G246" s="874"/>
      <c r="H246" s="874"/>
      <c r="I246" s="874"/>
      <c r="J246" s="874"/>
      <c r="K246" s="874"/>
      <c r="L246" s="874"/>
      <c r="M246" s="333"/>
      <c r="N246" s="116"/>
      <c r="O246" s="1019">
        <f t="shared" si="129"/>
        <v>0</v>
      </c>
      <c r="P246" s="1020">
        <f t="shared" si="129"/>
        <v>0</v>
      </c>
      <c r="Q246" s="101"/>
      <c r="R246" s="325"/>
      <c r="S246" s="1003" t="str">
        <f t="shared" si="124"/>
        <v>.</v>
      </c>
      <c r="T246" s="1004" t="str">
        <f t="shared" si="124"/>
        <v>.</v>
      </c>
      <c r="U246" s="1004" t="str">
        <f t="shared" si="124"/>
        <v>.</v>
      </c>
      <c r="V246" s="1004" t="str">
        <f t="shared" si="124"/>
        <v>.</v>
      </c>
      <c r="W246" s="1004" t="str">
        <f t="shared" si="124"/>
        <v>.</v>
      </c>
      <c r="X246" s="1004" t="str">
        <f t="shared" si="124"/>
        <v>.</v>
      </c>
      <c r="Y246" s="1005" t="str">
        <f t="shared" si="124"/>
        <v>.</v>
      </c>
      <c r="Z246" s="116"/>
      <c r="AA246" s="1006" t="str">
        <f t="shared" si="130"/>
        <v>.</v>
      </c>
      <c r="AB246" s="1007" t="str">
        <f t="shared" si="131"/>
        <v>.</v>
      </c>
      <c r="AC246" s="1007" t="str">
        <f t="shared" si="132"/>
        <v>.</v>
      </c>
      <c r="AD246" s="1007" t="str">
        <f t="shared" si="133"/>
        <v>.</v>
      </c>
      <c r="AE246" s="1007" t="str">
        <f t="shared" si="134"/>
        <v>.</v>
      </c>
      <c r="AF246" s="1007" t="str">
        <f t="shared" si="135"/>
        <v>.</v>
      </c>
      <c r="AG246" s="990" t="str">
        <f t="shared" si="136"/>
        <v>.</v>
      </c>
      <c r="AH246" s="116"/>
      <c r="AI246" s="1003" t="str">
        <f>IF(S246=".",".",SUM($S246:S246))</f>
        <v>.</v>
      </c>
      <c r="AJ246" s="1004" t="str">
        <f>IF(T246=".",".",SUM($S246:T246))</f>
        <v>.</v>
      </c>
      <c r="AK246" s="1004" t="str">
        <f>IF(U246=".",".",SUM($S246:U246))</f>
        <v>.</v>
      </c>
      <c r="AL246" s="1004" t="str">
        <f>IF(V246=".",".",SUM($S246:V246))</f>
        <v>.</v>
      </c>
      <c r="AM246" s="1004" t="str">
        <f>IF(W246=".",".",SUM($S246:W246))</f>
        <v>.</v>
      </c>
      <c r="AN246" s="1004" t="str">
        <f>IF(X246=".",".",SUM($S246:X246))</f>
        <v>.</v>
      </c>
      <c r="AO246" s="1005" t="str">
        <f>IF(Y246=".",".",SUM($S246:Y246))</f>
        <v>.</v>
      </c>
      <c r="AP246" s="116"/>
      <c r="AQ246" s="1006" t="str">
        <f t="shared" si="137"/>
        <v>.</v>
      </c>
      <c r="AR246" s="1007" t="str">
        <f t="shared" si="138"/>
        <v>.</v>
      </c>
      <c r="AS246" s="1007" t="str">
        <f t="shared" si="139"/>
        <v>.</v>
      </c>
      <c r="AT246" s="1007" t="str">
        <f t="shared" si="140"/>
        <v>.</v>
      </c>
      <c r="AU246" s="1007" t="str">
        <f t="shared" si="141"/>
        <v>.</v>
      </c>
      <c r="AV246" s="1007" t="str">
        <f t="shared" si="142"/>
        <v>.</v>
      </c>
      <c r="AW246" s="990" t="str">
        <f t="shared" si="143"/>
        <v>.</v>
      </c>
      <c r="AX246" s="327"/>
      <c r="AY246" s="116"/>
      <c r="AZ246" s="101"/>
      <c r="BA246" s="101"/>
      <c r="BB246" s="101"/>
    </row>
    <row r="247" spans="1:54" s="189" customFormat="1" x14ac:dyDescent="0.2">
      <c r="A247" s="183"/>
      <c r="B247" s="325"/>
      <c r="C247" s="473" t="str">
        <f t="shared" si="128"/>
        <v>Special rate</v>
      </c>
      <c r="D247" s="473" t="str">
        <f t="shared" si="128"/>
        <v/>
      </c>
      <c r="E247" s="837" t="str">
        <f t="shared" si="125"/>
        <v>.</v>
      </c>
      <c r="F247" s="878"/>
      <c r="G247" s="874"/>
      <c r="H247" s="874"/>
      <c r="I247" s="874"/>
      <c r="J247" s="874"/>
      <c r="K247" s="874"/>
      <c r="L247" s="874"/>
      <c r="M247" s="333"/>
      <c r="N247" s="116"/>
      <c r="O247" s="1019">
        <f t="shared" si="129"/>
        <v>0</v>
      </c>
      <c r="P247" s="1020">
        <f t="shared" si="129"/>
        <v>0</v>
      </c>
      <c r="Q247" s="101"/>
      <c r="R247" s="325"/>
      <c r="S247" s="1003" t="str">
        <f t="shared" si="124"/>
        <v>.</v>
      </c>
      <c r="T247" s="1004" t="str">
        <f t="shared" si="124"/>
        <v>.</v>
      </c>
      <c r="U247" s="1004" t="str">
        <f t="shared" si="124"/>
        <v>.</v>
      </c>
      <c r="V247" s="1004" t="str">
        <f t="shared" si="124"/>
        <v>.</v>
      </c>
      <c r="W247" s="1004" t="str">
        <f t="shared" si="124"/>
        <v>.</v>
      </c>
      <c r="X247" s="1004" t="str">
        <f t="shared" si="124"/>
        <v>.</v>
      </c>
      <c r="Y247" s="1005" t="str">
        <f t="shared" si="124"/>
        <v>.</v>
      </c>
      <c r="Z247" s="116"/>
      <c r="AA247" s="1006" t="str">
        <f t="shared" si="130"/>
        <v>.</v>
      </c>
      <c r="AB247" s="1007" t="str">
        <f t="shared" si="131"/>
        <v>.</v>
      </c>
      <c r="AC247" s="1007" t="str">
        <f t="shared" si="132"/>
        <v>.</v>
      </c>
      <c r="AD247" s="1007" t="str">
        <f t="shared" si="133"/>
        <v>.</v>
      </c>
      <c r="AE247" s="1007" t="str">
        <f t="shared" si="134"/>
        <v>.</v>
      </c>
      <c r="AF247" s="1007" t="str">
        <f t="shared" si="135"/>
        <v>.</v>
      </c>
      <c r="AG247" s="990" t="str">
        <f t="shared" si="136"/>
        <v>.</v>
      </c>
      <c r="AH247" s="116"/>
      <c r="AI247" s="1003" t="str">
        <f>IF(S247=".",".",SUM($S247:S247))</f>
        <v>.</v>
      </c>
      <c r="AJ247" s="1004" t="str">
        <f>IF(T247=".",".",SUM($S247:T247))</f>
        <v>.</v>
      </c>
      <c r="AK247" s="1004" t="str">
        <f>IF(U247=".",".",SUM($S247:U247))</f>
        <v>.</v>
      </c>
      <c r="AL247" s="1004" t="str">
        <f>IF(V247=".",".",SUM($S247:V247))</f>
        <v>.</v>
      </c>
      <c r="AM247" s="1004" t="str">
        <f>IF(W247=".",".",SUM($S247:W247))</f>
        <v>.</v>
      </c>
      <c r="AN247" s="1004" t="str">
        <f>IF(X247=".",".",SUM($S247:X247))</f>
        <v>.</v>
      </c>
      <c r="AO247" s="1005" t="str">
        <f>IF(Y247=".",".",SUM($S247:Y247))</f>
        <v>.</v>
      </c>
      <c r="AP247" s="116"/>
      <c r="AQ247" s="1006" t="str">
        <f t="shared" si="137"/>
        <v>.</v>
      </c>
      <c r="AR247" s="1007" t="str">
        <f t="shared" si="138"/>
        <v>.</v>
      </c>
      <c r="AS247" s="1007" t="str">
        <f t="shared" si="139"/>
        <v>.</v>
      </c>
      <c r="AT247" s="1007" t="str">
        <f t="shared" si="140"/>
        <v>.</v>
      </c>
      <c r="AU247" s="1007" t="str">
        <f t="shared" si="141"/>
        <v>.</v>
      </c>
      <c r="AV247" s="1007" t="str">
        <f t="shared" si="142"/>
        <v>.</v>
      </c>
      <c r="AW247" s="990" t="str">
        <f t="shared" si="143"/>
        <v>.</v>
      </c>
      <c r="AX247" s="327"/>
      <c r="AY247" s="116"/>
      <c r="AZ247" s="101"/>
      <c r="BA247" s="101"/>
      <c r="BB247" s="101"/>
    </row>
    <row r="248" spans="1:54" s="189" customFormat="1" x14ac:dyDescent="0.2">
      <c r="A248" s="183"/>
      <c r="B248" s="325"/>
      <c r="C248" s="473" t="str">
        <f t="shared" si="128"/>
        <v>Special rate</v>
      </c>
      <c r="D248" s="473" t="str">
        <f t="shared" si="128"/>
        <v/>
      </c>
      <c r="E248" s="837" t="str">
        <f t="shared" si="125"/>
        <v>.</v>
      </c>
      <c r="F248" s="878"/>
      <c r="G248" s="874"/>
      <c r="H248" s="874"/>
      <c r="I248" s="874"/>
      <c r="J248" s="874"/>
      <c r="K248" s="874"/>
      <c r="L248" s="874"/>
      <c r="M248" s="333"/>
      <c r="N248" s="116"/>
      <c r="O248" s="1019">
        <f t="shared" si="129"/>
        <v>0</v>
      </c>
      <c r="P248" s="1020">
        <f t="shared" si="129"/>
        <v>0</v>
      </c>
      <c r="Q248" s="101"/>
      <c r="R248" s="325"/>
      <c r="S248" s="1003" t="str">
        <f t="shared" si="124"/>
        <v>.</v>
      </c>
      <c r="T248" s="1004" t="str">
        <f t="shared" si="124"/>
        <v>.</v>
      </c>
      <c r="U248" s="1004" t="str">
        <f t="shared" si="124"/>
        <v>.</v>
      </c>
      <c r="V248" s="1004" t="str">
        <f t="shared" si="124"/>
        <v>.</v>
      </c>
      <c r="W248" s="1004" t="str">
        <f t="shared" si="124"/>
        <v>.</v>
      </c>
      <c r="X248" s="1004" t="str">
        <f t="shared" si="124"/>
        <v>.</v>
      </c>
      <c r="Y248" s="1005" t="str">
        <f t="shared" si="124"/>
        <v>.</v>
      </c>
      <c r="Z248" s="116"/>
      <c r="AA248" s="1006" t="str">
        <f t="shared" si="130"/>
        <v>.</v>
      </c>
      <c r="AB248" s="1007" t="str">
        <f t="shared" si="131"/>
        <v>.</v>
      </c>
      <c r="AC248" s="1007" t="str">
        <f t="shared" si="132"/>
        <v>.</v>
      </c>
      <c r="AD248" s="1007" t="str">
        <f t="shared" si="133"/>
        <v>.</v>
      </c>
      <c r="AE248" s="1007" t="str">
        <f t="shared" si="134"/>
        <v>.</v>
      </c>
      <c r="AF248" s="1007" t="str">
        <f t="shared" si="135"/>
        <v>.</v>
      </c>
      <c r="AG248" s="990" t="str">
        <f t="shared" si="136"/>
        <v>.</v>
      </c>
      <c r="AH248" s="116"/>
      <c r="AI248" s="1003" t="str">
        <f>IF(S248=".",".",SUM($S248:S248))</f>
        <v>.</v>
      </c>
      <c r="AJ248" s="1004" t="str">
        <f>IF(T248=".",".",SUM($S248:T248))</f>
        <v>.</v>
      </c>
      <c r="AK248" s="1004" t="str">
        <f>IF(U248=".",".",SUM($S248:U248))</f>
        <v>.</v>
      </c>
      <c r="AL248" s="1004" t="str">
        <f>IF(V248=".",".",SUM($S248:V248))</f>
        <v>.</v>
      </c>
      <c r="AM248" s="1004" t="str">
        <f>IF(W248=".",".",SUM($S248:W248))</f>
        <v>.</v>
      </c>
      <c r="AN248" s="1004" t="str">
        <f>IF(X248=".",".",SUM($S248:X248))</f>
        <v>.</v>
      </c>
      <c r="AO248" s="1005" t="str">
        <f>IF(Y248=".",".",SUM($S248:Y248))</f>
        <v>.</v>
      </c>
      <c r="AP248" s="116"/>
      <c r="AQ248" s="1006" t="str">
        <f t="shared" si="137"/>
        <v>.</v>
      </c>
      <c r="AR248" s="1007" t="str">
        <f t="shared" si="138"/>
        <v>.</v>
      </c>
      <c r="AS248" s="1007" t="str">
        <f t="shared" si="139"/>
        <v>.</v>
      </c>
      <c r="AT248" s="1007" t="str">
        <f t="shared" si="140"/>
        <v>.</v>
      </c>
      <c r="AU248" s="1007" t="str">
        <f t="shared" si="141"/>
        <v>.</v>
      </c>
      <c r="AV248" s="1007" t="str">
        <f t="shared" si="142"/>
        <v>.</v>
      </c>
      <c r="AW248" s="990" t="str">
        <f t="shared" si="143"/>
        <v>.</v>
      </c>
      <c r="AX248" s="327"/>
      <c r="AY248" s="116"/>
      <c r="AZ248" s="101"/>
      <c r="BA248" s="101"/>
      <c r="BB248" s="101"/>
    </row>
    <row r="249" spans="1:54" s="189" customFormat="1" x14ac:dyDescent="0.2">
      <c r="A249" s="183"/>
      <c r="B249" s="325"/>
      <c r="C249" s="473" t="str">
        <f t="shared" si="128"/>
        <v>Special rate</v>
      </c>
      <c r="D249" s="473" t="str">
        <f t="shared" si="128"/>
        <v/>
      </c>
      <c r="E249" s="837" t="str">
        <f t="shared" si="125"/>
        <v>.</v>
      </c>
      <c r="F249" s="878"/>
      <c r="G249" s="874"/>
      <c r="H249" s="874"/>
      <c r="I249" s="874"/>
      <c r="J249" s="874"/>
      <c r="K249" s="874"/>
      <c r="L249" s="874"/>
      <c r="M249" s="333"/>
      <c r="N249" s="116"/>
      <c r="O249" s="1019">
        <f t="shared" si="129"/>
        <v>0</v>
      </c>
      <c r="P249" s="1020">
        <f t="shared" si="129"/>
        <v>0</v>
      </c>
      <c r="Q249" s="101"/>
      <c r="R249" s="325"/>
      <c r="S249" s="1003" t="str">
        <f t="shared" si="124"/>
        <v>.</v>
      </c>
      <c r="T249" s="1004" t="str">
        <f t="shared" si="124"/>
        <v>.</v>
      </c>
      <c r="U249" s="1004" t="str">
        <f t="shared" si="124"/>
        <v>.</v>
      </c>
      <c r="V249" s="1004" t="str">
        <f t="shared" si="124"/>
        <v>.</v>
      </c>
      <c r="W249" s="1004" t="str">
        <f t="shared" si="124"/>
        <v>.</v>
      </c>
      <c r="X249" s="1004" t="str">
        <f t="shared" si="124"/>
        <v>.</v>
      </c>
      <c r="Y249" s="1005" t="str">
        <f t="shared" si="124"/>
        <v>.</v>
      </c>
      <c r="Z249" s="116"/>
      <c r="AA249" s="1006" t="str">
        <f t="shared" si="130"/>
        <v>.</v>
      </c>
      <c r="AB249" s="1007" t="str">
        <f t="shared" si="131"/>
        <v>.</v>
      </c>
      <c r="AC249" s="1007" t="str">
        <f t="shared" si="132"/>
        <v>.</v>
      </c>
      <c r="AD249" s="1007" t="str">
        <f t="shared" si="133"/>
        <v>.</v>
      </c>
      <c r="AE249" s="1007" t="str">
        <f t="shared" si="134"/>
        <v>.</v>
      </c>
      <c r="AF249" s="1007" t="str">
        <f t="shared" si="135"/>
        <v>.</v>
      </c>
      <c r="AG249" s="990" t="str">
        <f t="shared" si="136"/>
        <v>.</v>
      </c>
      <c r="AH249" s="116"/>
      <c r="AI249" s="1003" t="str">
        <f>IF(S249=".",".",SUM($S249:S249))</f>
        <v>.</v>
      </c>
      <c r="AJ249" s="1004" t="str">
        <f>IF(T249=".",".",SUM($S249:T249))</f>
        <v>.</v>
      </c>
      <c r="AK249" s="1004" t="str">
        <f>IF(U249=".",".",SUM($S249:U249))</f>
        <v>.</v>
      </c>
      <c r="AL249" s="1004" t="str">
        <f>IF(V249=".",".",SUM($S249:V249))</f>
        <v>.</v>
      </c>
      <c r="AM249" s="1004" t="str">
        <f>IF(W249=".",".",SUM($S249:W249))</f>
        <v>.</v>
      </c>
      <c r="AN249" s="1004" t="str">
        <f>IF(X249=".",".",SUM($S249:X249))</f>
        <v>.</v>
      </c>
      <c r="AO249" s="1005" t="str">
        <f>IF(Y249=".",".",SUM($S249:Y249))</f>
        <v>.</v>
      </c>
      <c r="AP249" s="116"/>
      <c r="AQ249" s="1006" t="str">
        <f t="shared" si="137"/>
        <v>.</v>
      </c>
      <c r="AR249" s="1007" t="str">
        <f t="shared" si="138"/>
        <v>.</v>
      </c>
      <c r="AS249" s="1007" t="str">
        <f t="shared" si="139"/>
        <v>.</v>
      </c>
      <c r="AT249" s="1007" t="str">
        <f t="shared" si="140"/>
        <v>.</v>
      </c>
      <c r="AU249" s="1007" t="str">
        <f t="shared" si="141"/>
        <v>.</v>
      </c>
      <c r="AV249" s="1007" t="str">
        <f t="shared" si="142"/>
        <v>.</v>
      </c>
      <c r="AW249" s="990" t="str">
        <f t="shared" si="143"/>
        <v>.</v>
      </c>
      <c r="AX249" s="327"/>
      <c r="AY249" s="116"/>
      <c r="AZ249" s="101"/>
      <c r="BA249" s="101"/>
      <c r="BB249" s="101"/>
    </row>
    <row r="250" spans="1:54" s="189" customFormat="1" x14ac:dyDescent="0.2">
      <c r="A250" s="183"/>
      <c r="B250" s="325"/>
      <c r="C250" s="198" t="str">
        <f t="shared" si="128"/>
        <v>Special rate</v>
      </c>
      <c r="D250" s="198" t="str">
        <f t="shared" si="128"/>
        <v/>
      </c>
      <c r="E250" s="838" t="str">
        <f t="shared" si="125"/>
        <v>.</v>
      </c>
      <c r="F250" s="878"/>
      <c r="G250" s="874"/>
      <c r="H250" s="874"/>
      <c r="I250" s="874"/>
      <c r="J250" s="874"/>
      <c r="K250" s="874"/>
      <c r="L250" s="874"/>
      <c r="M250" s="333"/>
      <c r="N250" s="116"/>
      <c r="O250" s="1019">
        <f t="shared" si="129"/>
        <v>0</v>
      </c>
      <c r="P250" s="1020">
        <f t="shared" si="129"/>
        <v>0</v>
      </c>
      <c r="Q250" s="101"/>
      <c r="R250" s="325"/>
      <c r="S250" s="1003" t="str">
        <f t="shared" ref="S250:Y269" si="144">IF(F250="",".",F250-E250)</f>
        <v>.</v>
      </c>
      <c r="T250" s="1004" t="str">
        <f t="shared" si="144"/>
        <v>.</v>
      </c>
      <c r="U250" s="1004" t="str">
        <f t="shared" si="144"/>
        <v>.</v>
      </c>
      <c r="V250" s="1004" t="str">
        <f t="shared" si="144"/>
        <v>.</v>
      </c>
      <c r="W250" s="1004" t="str">
        <f t="shared" si="144"/>
        <v>.</v>
      </c>
      <c r="X250" s="1004" t="str">
        <f t="shared" si="144"/>
        <v>.</v>
      </c>
      <c r="Y250" s="1005" t="str">
        <f t="shared" si="144"/>
        <v>.</v>
      </c>
      <c r="Z250" s="116"/>
      <c r="AA250" s="1006" t="str">
        <f t="shared" si="130"/>
        <v>.</v>
      </c>
      <c r="AB250" s="1007" t="str">
        <f t="shared" si="131"/>
        <v>.</v>
      </c>
      <c r="AC250" s="1007" t="str">
        <f t="shared" si="132"/>
        <v>.</v>
      </c>
      <c r="AD250" s="1007" t="str">
        <f t="shared" si="133"/>
        <v>.</v>
      </c>
      <c r="AE250" s="1007" t="str">
        <f t="shared" si="134"/>
        <v>.</v>
      </c>
      <c r="AF250" s="1007" t="str">
        <f t="shared" si="135"/>
        <v>.</v>
      </c>
      <c r="AG250" s="990" t="str">
        <f t="shared" si="136"/>
        <v>.</v>
      </c>
      <c r="AH250" s="116"/>
      <c r="AI250" s="1003" t="str">
        <f>IF(S250=".",".",SUM($S250:S250))</f>
        <v>.</v>
      </c>
      <c r="AJ250" s="1004" t="str">
        <f>IF(T250=".",".",SUM($S250:T250))</f>
        <v>.</v>
      </c>
      <c r="AK250" s="1004" t="str">
        <f>IF(U250=".",".",SUM($S250:U250))</f>
        <v>.</v>
      </c>
      <c r="AL250" s="1004" t="str">
        <f>IF(V250=".",".",SUM($S250:V250))</f>
        <v>.</v>
      </c>
      <c r="AM250" s="1004" t="str">
        <f>IF(W250=".",".",SUM($S250:W250))</f>
        <v>.</v>
      </c>
      <c r="AN250" s="1004" t="str">
        <f>IF(X250=".",".",SUM($S250:X250))</f>
        <v>.</v>
      </c>
      <c r="AO250" s="1005" t="str">
        <f>IF(Y250=".",".",SUM($S250:Y250))</f>
        <v>.</v>
      </c>
      <c r="AP250" s="116"/>
      <c r="AQ250" s="1006" t="str">
        <f t="shared" si="137"/>
        <v>.</v>
      </c>
      <c r="AR250" s="1007" t="str">
        <f t="shared" si="138"/>
        <v>.</v>
      </c>
      <c r="AS250" s="1007" t="str">
        <f t="shared" si="139"/>
        <v>.</v>
      </c>
      <c r="AT250" s="1007" t="str">
        <f t="shared" si="140"/>
        <v>.</v>
      </c>
      <c r="AU250" s="1007" t="str">
        <f t="shared" si="141"/>
        <v>.</v>
      </c>
      <c r="AV250" s="1007" t="str">
        <f t="shared" si="142"/>
        <v>.</v>
      </c>
      <c r="AW250" s="990" t="str">
        <f t="shared" si="143"/>
        <v>.</v>
      </c>
      <c r="AX250" s="327"/>
      <c r="AY250" s="116"/>
      <c r="AZ250" s="101"/>
      <c r="BA250" s="101"/>
      <c r="BB250" s="101"/>
    </row>
    <row r="251" spans="1:54" s="190" customFormat="1" x14ac:dyDescent="0.2">
      <c r="A251" s="183"/>
      <c r="B251" s="325"/>
      <c r="C251" s="211"/>
      <c r="D251" s="211" t="s">
        <v>256</v>
      </c>
      <c r="E251" s="839" t="str">
        <f t="shared" si="125"/>
        <v>.</v>
      </c>
      <c r="F251" s="881" t="str">
        <f t="shared" ref="F251:L251" si="145">IF($P251=0,".",SUMPRODUCT(F233:F250,$P233:$P250)/$P251)</f>
        <v>.</v>
      </c>
      <c r="G251" s="197" t="str">
        <f t="shared" si="145"/>
        <v>.</v>
      </c>
      <c r="H251" s="197" t="str">
        <f t="shared" si="145"/>
        <v>.</v>
      </c>
      <c r="I251" s="197" t="str">
        <f t="shared" si="145"/>
        <v>.</v>
      </c>
      <c r="J251" s="197" t="str">
        <f t="shared" si="145"/>
        <v>.</v>
      </c>
      <c r="K251" s="197" t="str">
        <f t="shared" si="145"/>
        <v>.</v>
      </c>
      <c r="L251" s="197" t="str">
        <f t="shared" si="145"/>
        <v>.</v>
      </c>
      <c r="M251" s="333"/>
      <c r="N251" s="144"/>
      <c r="O251" s="1021">
        <f t="shared" si="129"/>
        <v>0</v>
      </c>
      <c r="P251" s="1022">
        <f t="shared" si="129"/>
        <v>0</v>
      </c>
      <c r="Q251" s="102"/>
      <c r="R251" s="334"/>
      <c r="S251" s="1012" t="str">
        <f t="shared" ref="S251:Y251" si="146">IF(F251=".",".",F251-E251)</f>
        <v>.</v>
      </c>
      <c r="T251" s="1013" t="str">
        <f t="shared" si="146"/>
        <v>.</v>
      </c>
      <c r="U251" s="1013" t="str">
        <f t="shared" si="146"/>
        <v>.</v>
      </c>
      <c r="V251" s="1013" t="str">
        <f t="shared" si="146"/>
        <v>.</v>
      </c>
      <c r="W251" s="1013" t="str">
        <f t="shared" si="146"/>
        <v>.</v>
      </c>
      <c r="X251" s="1013" t="str">
        <f t="shared" si="146"/>
        <v>.</v>
      </c>
      <c r="Y251" s="1014" t="str">
        <f t="shared" si="146"/>
        <v>.</v>
      </c>
      <c r="Z251" s="144"/>
      <c r="AA251" s="1516" t="str">
        <f t="shared" si="130"/>
        <v>.</v>
      </c>
      <c r="AB251" s="1517" t="str">
        <f t="shared" si="131"/>
        <v>.</v>
      </c>
      <c r="AC251" s="1517" t="str">
        <f t="shared" si="132"/>
        <v>.</v>
      </c>
      <c r="AD251" s="1517" t="str">
        <f t="shared" si="133"/>
        <v>.</v>
      </c>
      <c r="AE251" s="1517" t="str">
        <f t="shared" si="134"/>
        <v>.</v>
      </c>
      <c r="AF251" s="1517" t="str">
        <f t="shared" si="135"/>
        <v>.</v>
      </c>
      <c r="AG251" s="1518" t="str">
        <f t="shared" si="136"/>
        <v>.</v>
      </c>
      <c r="AH251" s="144"/>
      <c r="AI251" s="1012" t="str">
        <f>IF(S251=".",".",SUM($S251:S251))</f>
        <v>.</v>
      </c>
      <c r="AJ251" s="1013" t="str">
        <f>IF(T251=".",".",SUM($S251:T251))</f>
        <v>.</v>
      </c>
      <c r="AK251" s="1013" t="str">
        <f>IF(U251=".",".",SUM($S251:U251))</f>
        <v>.</v>
      </c>
      <c r="AL251" s="1013" t="str">
        <f>IF(V251=".",".",SUM($S251:V251))</f>
        <v>.</v>
      </c>
      <c r="AM251" s="1013" t="str">
        <f>IF(W251=".",".",SUM($S251:W251))</f>
        <v>.</v>
      </c>
      <c r="AN251" s="1013" t="str">
        <f>IF(X251=".",".",SUM($S251:X251))</f>
        <v>.</v>
      </c>
      <c r="AO251" s="1014" t="str">
        <f>IF(Y251=".",".",SUM($S251:Y251))</f>
        <v>.</v>
      </c>
      <c r="AP251" s="116"/>
      <c r="AQ251" s="1516" t="str">
        <f t="shared" si="137"/>
        <v>.</v>
      </c>
      <c r="AR251" s="1517" t="str">
        <f t="shared" si="138"/>
        <v>.</v>
      </c>
      <c r="AS251" s="1517" t="str">
        <f t="shared" si="139"/>
        <v>.</v>
      </c>
      <c r="AT251" s="1517" t="str">
        <f t="shared" si="140"/>
        <v>.</v>
      </c>
      <c r="AU251" s="1517" t="str">
        <f t="shared" si="141"/>
        <v>.</v>
      </c>
      <c r="AV251" s="1517" t="str">
        <f t="shared" si="142"/>
        <v>.</v>
      </c>
      <c r="AW251" s="1518" t="str">
        <f t="shared" si="143"/>
        <v>.</v>
      </c>
      <c r="AX251" s="346"/>
      <c r="AY251" s="144"/>
      <c r="AZ251" s="102"/>
      <c r="BA251" s="102"/>
      <c r="BB251" s="102"/>
    </row>
    <row r="252" spans="1:54" s="189" customFormat="1" x14ac:dyDescent="0.2">
      <c r="A252" s="183"/>
      <c r="B252" s="325"/>
      <c r="C252" s="471" t="str">
        <f t="shared" ref="C252:D269" si="147">C151</f>
        <v>Mining</v>
      </c>
      <c r="D252" s="471" t="str">
        <f t="shared" si="147"/>
        <v/>
      </c>
      <c r="E252" s="836" t="str">
        <f t="shared" si="125"/>
        <v>.</v>
      </c>
      <c r="F252" s="878"/>
      <c r="G252" s="874"/>
      <c r="H252" s="874"/>
      <c r="I252" s="874"/>
      <c r="J252" s="874"/>
      <c r="K252" s="874"/>
      <c r="L252" s="874"/>
      <c r="M252" s="333"/>
      <c r="N252" s="116"/>
      <c r="O252" s="1017">
        <f t="shared" si="129"/>
        <v>0</v>
      </c>
      <c r="P252" s="1018">
        <f t="shared" si="129"/>
        <v>0</v>
      </c>
      <c r="Q252" s="101"/>
      <c r="R252" s="325"/>
      <c r="S252" s="1000" t="str">
        <f t="shared" si="144"/>
        <v>.</v>
      </c>
      <c r="T252" s="1001" t="str">
        <f t="shared" si="144"/>
        <v>.</v>
      </c>
      <c r="U252" s="1001" t="str">
        <f t="shared" si="144"/>
        <v>.</v>
      </c>
      <c r="V252" s="1001" t="str">
        <f t="shared" si="144"/>
        <v>.</v>
      </c>
      <c r="W252" s="1001" t="str">
        <f t="shared" si="144"/>
        <v>.</v>
      </c>
      <c r="X252" s="1001" t="str">
        <f t="shared" si="144"/>
        <v>.</v>
      </c>
      <c r="Y252" s="1002" t="str">
        <f t="shared" si="144"/>
        <v>.</v>
      </c>
      <c r="Z252" s="116"/>
      <c r="AA252" s="1006" t="str">
        <f t="shared" si="130"/>
        <v>.</v>
      </c>
      <c r="AB252" s="1007" t="str">
        <f t="shared" si="131"/>
        <v>.</v>
      </c>
      <c r="AC252" s="1007" t="str">
        <f t="shared" si="132"/>
        <v>.</v>
      </c>
      <c r="AD252" s="1007" t="str">
        <f t="shared" si="133"/>
        <v>.</v>
      </c>
      <c r="AE252" s="1007" t="str">
        <f t="shared" si="134"/>
        <v>.</v>
      </c>
      <c r="AF252" s="1007" t="str">
        <f t="shared" si="135"/>
        <v>.</v>
      </c>
      <c r="AG252" s="990" t="str">
        <f t="shared" si="136"/>
        <v>.</v>
      </c>
      <c r="AH252" s="116"/>
      <c r="AI252" s="1000" t="str">
        <f>IF(S252=".",".",SUM($S252:S252))</f>
        <v>.</v>
      </c>
      <c r="AJ252" s="1001" t="str">
        <f>IF(T252=".",".",SUM($S252:T252))</f>
        <v>.</v>
      </c>
      <c r="AK252" s="1001" t="str">
        <f>IF(U252=".",".",SUM($S252:U252))</f>
        <v>.</v>
      </c>
      <c r="AL252" s="1001" t="str">
        <f>IF(V252=".",".",SUM($S252:V252))</f>
        <v>.</v>
      </c>
      <c r="AM252" s="1001" t="str">
        <f>IF(W252=".",".",SUM($S252:W252))</f>
        <v>.</v>
      </c>
      <c r="AN252" s="1001" t="str">
        <f>IF(X252=".",".",SUM($S252:X252))</f>
        <v>.</v>
      </c>
      <c r="AO252" s="1002" t="str">
        <f>IF(Y252=".",".",SUM($S252:Y252))</f>
        <v>.</v>
      </c>
      <c r="AP252" s="116"/>
      <c r="AQ252" s="1006" t="str">
        <f t="shared" si="137"/>
        <v>.</v>
      </c>
      <c r="AR252" s="1007" t="str">
        <f t="shared" si="138"/>
        <v>.</v>
      </c>
      <c r="AS252" s="1007" t="str">
        <f t="shared" si="139"/>
        <v>.</v>
      </c>
      <c r="AT252" s="1007" t="str">
        <f t="shared" si="140"/>
        <v>.</v>
      </c>
      <c r="AU252" s="1007" t="str">
        <f t="shared" si="141"/>
        <v>.</v>
      </c>
      <c r="AV252" s="1007" t="str">
        <f t="shared" si="142"/>
        <v>.</v>
      </c>
      <c r="AW252" s="990" t="str">
        <f t="shared" si="143"/>
        <v>.</v>
      </c>
      <c r="AX252" s="327"/>
      <c r="AY252" s="116"/>
      <c r="AZ252" s="101"/>
      <c r="BA252" s="101"/>
      <c r="BB252" s="101"/>
    </row>
    <row r="253" spans="1:54" s="189" customFormat="1" x14ac:dyDescent="0.2">
      <c r="A253" s="183"/>
      <c r="B253" s="325"/>
      <c r="C253" s="473" t="str">
        <f t="shared" si="147"/>
        <v>Mining</v>
      </c>
      <c r="D253" s="473" t="str">
        <f t="shared" si="147"/>
        <v/>
      </c>
      <c r="E253" s="837" t="str">
        <f t="shared" si="125"/>
        <v>.</v>
      </c>
      <c r="F253" s="878"/>
      <c r="G253" s="874"/>
      <c r="H253" s="874"/>
      <c r="I253" s="874"/>
      <c r="J253" s="874"/>
      <c r="K253" s="874"/>
      <c r="L253" s="874"/>
      <c r="M253" s="333"/>
      <c r="N253" s="116"/>
      <c r="O253" s="1019">
        <f t="shared" si="129"/>
        <v>0</v>
      </c>
      <c r="P253" s="1020">
        <f t="shared" si="129"/>
        <v>0</v>
      </c>
      <c r="Q253" s="101"/>
      <c r="R253" s="325"/>
      <c r="S253" s="1003" t="str">
        <f t="shared" si="144"/>
        <v>.</v>
      </c>
      <c r="T253" s="1004" t="str">
        <f t="shared" si="144"/>
        <v>.</v>
      </c>
      <c r="U253" s="1004" t="str">
        <f t="shared" si="144"/>
        <v>.</v>
      </c>
      <c r="V253" s="1004" t="str">
        <f t="shared" si="144"/>
        <v>.</v>
      </c>
      <c r="W253" s="1004" t="str">
        <f t="shared" si="144"/>
        <v>.</v>
      </c>
      <c r="X253" s="1004" t="str">
        <f t="shared" si="144"/>
        <v>.</v>
      </c>
      <c r="Y253" s="1005" t="str">
        <f t="shared" si="144"/>
        <v>.</v>
      </c>
      <c r="Z253" s="116"/>
      <c r="AA253" s="1006" t="str">
        <f t="shared" si="130"/>
        <v>.</v>
      </c>
      <c r="AB253" s="1007" t="str">
        <f t="shared" si="131"/>
        <v>.</v>
      </c>
      <c r="AC253" s="1007" t="str">
        <f t="shared" si="132"/>
        <v>.</v>
      </c>
      <c r="AD253" s="1007" t="str">
        <f t="shared" si="133"/>
        <v>.</v>
      </c>
      <c r="AE253" s="1007" t="str">
        <f t="shared" si="134"/>
        <v>.</v>
      </c>
      <c r="AF253" s="1007" t="str">
        <f t="shared" si="135"/>
        <v>.</v>
      </c>
      <c r="AG253" s="990" t="str">
        <f t="shared" si="136"/>
        <v>.</v>
      </c>
      <c r="AH253" s="116"/>
      <c r="AI253" s="1003" t="str">
        <f>IF(S253=".",".",SUM($S253:S253))</f>
        <v>.</v>
      </c>
      <c r="AJ253" s="1004" t="str">
        <f>IF(T253=".",".",SUM($S253:T253))</f>
        <v>.</v>
      </c>
      <c r="AK253" s="1004" t="str">
        <f>IF(U253=".",".",SUM($S253:U253))</f>
        <v>.</v>
      </c>
      <c r="AL253" s="1004" t="str">
        <f>IF(V253=".",".",SUM($S253:V253))</f>
        <v>.</v>
      </c>
      <c r="AM253" s="1004" t="str">
        <f>IF(W253=".",".",SUM($S253:W253))</f>
        <v>.</v>
      </c>
      <c r="AN253" s="1004" t="str">
        <f>IF(X253=".",".",SUM($S253:X253))</f>
        <v>.</v>
      </c>
      <c r="AO253" s="1005" t="str">
        <f>IF(Y253=".",".",SUM($S253:Y253))</f>
        <v>.</v>
      </c>
      <c r="AP253" s="116"/>
      <c r="AQ253" s="1006" t="str">
        <f t="shared" si="137"/>
        <v>.</v>
      </c>
      <c r="AR253" s="1007" t="str">
        <f t="shared" si="138"/>
        <v>.</v>
      </c>
      <c r="AS253" s="1007" t="str">
        <f t="shared" si="139"/>
        <v>.</v>
      </c>
      <c r="AT253" s="1007" t="str">
        <f t="shared" si="140"/>
        <v>.</v>
      </c>
      <c r="AU253" s="1007" t="str">
        <f t="shared" si="141"/>
        <v>.</v>
      </c>
      <c r="AV253" s="1007" t="str">
        <f t="shared" si="142"/>
        <v>.</v>
      </c>
      <c r="AW253" s="990" t="str">
        <f t="shared" si="143"/>
        <v>.</v>
      </c>
      <c r="AX253" s="327"/>
      <c r="AY253" s="116"/>
      <c r="AZ253" s="101"/>
      <c r="BA253" s="101"/>
      <c r="BB253" s="101"/>
    </row>
    <row r="254" spans="1:54" s="189" customFormat="1" x14ac:dyDescent="0.2">
      <c r="A254" s="183"/>
      <c r="B254" s="325"/>
      <c r="C254" s="473" t="str">
        <f t="shared" si="147"/>
        <v>Mining</v>
      </c>
      <c r="D254" s="473" t="str">
        <f t="shared" si="147"/>
        <v/>
      </c>
      <c r="E254" s="837" t="str">
        <f t="shared" si="125"/>
        <v>.</v>
      </c>
      <c r="F254" s="878"/>
      <c r="G254" s="874"/>
      <c r="H254" s="874"/>
      <c r="I254" s="874"/>
      <c r="J254" s="874"/>
      <c r="K254" s="874"/>
      <c r="L254" s="874"/>
      <c r="M254" s="333"/>
      <c r="N254" s="116"/>
      <c r="O254" s="1019">
        <f t="shared" si="129"/>
        <v>0</v>
      </c>
      <c r="P254" s="1020">
        <f t="shared" si="129"/>
        <v>0</v>
      </c>
      <c r="Q254" s="101"/>
      <c r="R254" s="325"/>
      <c r="S254" s="1003" t="str">
        <f t="shared" si="144"/>
        <v>.</v>
      </c>
      <c r="T254" s="1004" t="str">
        <f t="shared" si="144"/>
        <v>.</v>
      </c>
      <c r="U254" s="1004" t="str">
        <f t="shared" si="144"/>
        <v>.</v>
      </c>
      <c r="V254" s="1004" t="str">
        <f t="shared" si="144"/>
        <v>.</v>
      </c>
      <c r="W254" s="1004" t="str">
        <f t="shared" si="144"/>
        <v>.</v>
      </c>
      <c r="X254" s="1004" t="str">
        <f t="shared" si="144"/>
        <v>.</v>
      </c>
      <c r="Y254" s="1005" t="str">
        <f t="shared" si="144"/>
        <v>.</v>
      </c>
      <c r="Z254" s="116"/>
      <c r="AA254" s="1006" t="str">
        <f t="shared" si="130"/>
        <v>.</v>
      </c>
      <c r="AB254" s="1007" t="str">
        <f t="shared" si="131"/>
        <v>.</v>
      </c>
      <c r="AC254" s="1007" t="str">
        <f t="shared" si="132"/>
        <v>.</v>
      </c>
      <c r="AD254" s="1007" t="str">
        <f t="shared" si="133"/>
        <v>.</v>
      </c>
      <c r="AE254" s="1007" t="str">
        <f t="shared" si="134"/>
        <v>.</v>
      </c>
      <c r="AF254" s="1007" t="str">
        <f t="shared" si="135"/>
        <v>.</v>
      </c>
      <c r="AG254" s="990" t="str">
        <f t="shared" si="136"/>
        <v>.</v>
      </c>
      <c r="AH254" s="116"/>
      <c r="AI254" s="1003" t="str">
        <f>IF(S254=".",".",SUM($S254:S254))</f>
        <v>.</v>
      </c>
      <c r="AJ254" s="1004" t="str">
        <f>IF(T254=".",".",SUM($S254:T254))</f>
        <v>.</v>
      </c>
      <c r="AK254" s="1004" t="str">
        <f>IF(U254=".",".",SUM($S254:U254))</f>
        <v>.</v>
      </c>
      <c r="AL254" s="1004" t="str">
        <f>IF(V254=".",".",SUM($S254:V254))</f>
        <v>.</v>
      </c>
      <c r="AM254" s="1004" t="str">
        <f>IF(W254=".",".",SUM($S254:W254))</f>
        <v>.</v>
      </c>
      <c r="AN254" s="1004" t="str">
        <f>IF(X254=".",".",SUM($S254:X254))</f>
        <v>.</v>
      </c>
      <c r="AO254" s="1005" t="str">
        <f>IF(Y254=".",".",SUM($S254:Y254))</f>
        <v>.</v>
      </c>
      <c r="AP254" s="116"/>
      <c r="AQ254" s="1006" t="str">
        <f t="shared" si="137"/>
        <v>.</v>
      </c>
      <c r="AR254" s="1007" t="str">
        <f t="shared" si="138"/>
        <v>.</v>
      </c>
      <c r="AS254" s="1007" t="str">
        <f t="shared" si="139"/>
        <v>.</v>
      </c>
      <c r="AT254" s="1007" t="str">
        <f t="shared" si="140"/>
        <v>.</v>
      </c>
      <c r="AU254" s="1007" t="str">
        <f t="shared" si="141"/>
        <v>.</v>
      </c>
      <c r="AV254" s="1007" t="str">
        <f t="shared" si="142"/>
        <v>.</v>
      </c>
      <c r="AW254" s="990" t="str">
        <f t="shared" si="143"/>
        <v>.</v>
      </c>
      <c r="AX254" s="327"/>
      <c r="AY254" s="116"/>
      <c r="AZ254" s="101"/>
      <c r="BA254" s="101"/>
      <c r="BB254" s="101"/>
    </row>
    <row r="255" spans="1:54" s="189" customFormat="1" x14ac:dyDescent="0.2">
      <c r="A255" s="183"/>
      <c r="B255" s="325"/>
      <c r="C255" s="473" t="str">
        <f t="shared" si="147"/>
        <v>Mining</v>
      </c>
      <c r="D255" s="473" t="str">
        <f t="shared" si="147"/>
        <v/>
      </c>
      <c r="E255" s="837" t="str">
        <f t="shared" si="125"/>
        <v>.</v>
      </c>
      <c r="F255" s="878"/>
      <c r="G255" s="874"/>
      <c r="H255" s="874"/>
      <c r="I255" s="874"/>
      <c r="J255" s="874"/>
      <c r="K255" s="874"/>
      <c r="L255" s="874"/>
      <c r="M255" s="333"/>
      <c r="N255" s="116"/>
      <c r="O255" s="1019">
        <f t="shared" ref="O255:P270" si="148">O154</f>
        <v>0</v>
      </c>
      <c r="P255" s="1020">
        <f t="shared" si="148"/>
        <v>0</v>
      </c>
      <c r="Q255" s="101"/>
      <c r="R255" s="325"/>
      <c r="S255" s="1003" t="str">
        <f t="shared" si="144"/>
        <v>.</v>
      </c>
      <c r="T255" s="1004" t="str">
        <f t="shared" si="144"/>
        <v>.</v>
      </c>
      <c r="U255" s="1004" t="str">
        <f t="shared" si="144"/>
        <v>.</v>
      </c>
      <c r="V255" s="1004" t="str">
        <f t="shared" si="144"/>
        <v>.</v>
      </c>
      <c r="W255" s="1004" t="str">
        <f t="shared" si="144"/>
        <v>.</v>
      </c>
      <c r="X255" s="1004" t="str">
        <f t="shared" si="144"/>
        <v>.</v>
      </c>
      <c r="Y255" s="1005" t="str">
        <f t="shared" si="144"/>
        <v>.</v>
      </c>
      <c r="Z255" s="116"/>
      <c r="AA255" s="1006" t="str">
        <f t="shared" si="130"/>
        <v>.</v>
      </c>
      <c r="AB255" s="1007" t="str">
        <f t="shared" si="131"/>
        <v>.</v>
      </c>
      <c r="AC255" s="1007" t="str">
        <f t="shared" si="132"/>
        <v>.</v>
      </c>
      <c r="AD255" s="1007" t="str">
        <f t="shared" si="133"/>
        <v>.</v>
      </c>
      <c r="AE255" s="1007" t="str">
        <f t="shared" si="134"/>
        <v>.</v>
      </c>
      <c r="AF255" s="1007" t="str">
        <f t="shared" si="135"/>
        <v>.</v>
      </c>
      <c r="AG255" s="990" t="str">
        <f t="shared" si="136"/>
        <v>.</v>
      </c>
      <c r="AH255" s="116"/>
      <c r="AI255" s="1003" t="str">
        <f>IF(S255=".",".",SUM($S255:S255))</f>
        <v>.</v>
      </c>
      <c r="AJ255" s="1004" t="str">
        <f>IF(T255=".",".",SUM($S255:T255))</f>
        <v>.</v>
      </c>
      <c r="AK255" s="1004" t="str">
        <f>IF(U255=".",".",SUM($S255:U255))</f>
        <v>.</v>
      </c>
      <c r="AL255" s="1004" t="str">
        <f>IF(V255=".",".",SUM($S255:V255))</f>
        <v>.</v>
      </c>
      <c r="AM255" s="1004" t="str">
        <f>IF(W255=".",".",SUM($S255:W255))</f>
        <v>.</v>
      </c>
      <c r="AN255" s="1004" t="str">
        <f>IF(X255=".",".",SUM($S255:X255))</f>
        <v>.</v>
      </c>
      <c r="AO255" s="1005" t="str">
        <f>IF(Y255=".",".",SUM($S255:Y255))</f>
        <v>.</v>
      </c>
      <c r="AP255" s="116"/>
      <c r="AQ255" s="1006" t="str">
        <f t="shared" si="137"/>
        <v>.</v>
      </c>
      <c r="AR255" s="1007" t="str">
        <f t="shared" si="138"/>
        <v>.</v>
      </c>
      <c r="AS255" s="1007" t="str">
        <f t="shared" si="139"/>
        <v>.</v>
      </c>
      <c r="AT255" s="1007" t="str">
        <f t="shared" si="140"/>
        <v>.</v>
      </c>
      <c r="AU255" s="1007" t="str">
        <f t="shared" si="141"/>
        <v>.</v>
      </c>
      <c r="AV255" s="1007" t="str">
        <f t="shared" si="142"/>
        <v>.</v>
      </c>
      <c r="AW255" s="990" t="str">
        <f t="shared" si="143"/>
        <v>.</v>
      </c>
      <c r="AX255" s="327"/>
      <c r="AY255" s="116"/>
      <c r="AZ255" s="101"/>
      <c r="BA255" s="101"/>
      <c r="BB255" s="101"/>
    </row>
    <row r="256" spans="1:54" s="189" customFormat="1" x14ac:dyDescent="0.2">
      <c r="A256" s="183"/>
      <c r="B256" s="325"/>
      <c r="C256" s="473" t="str">
        <f t="shared" si="147"/>
        <v>Mining</v>
      </c>
      <c r="D256" s="473" t="str">
        <f t="shared" si="147"/>
        <v/>
      </c>
      <c r="E256" s="837" t="str">
        <f t="shared" si="125"/>
        <v>.</v>
      </c>
      <c r="F256" s="878"/>
      <c r="G256" s="874"/>
      <c r="H256" s="874"/>
      <c r="I256" s="874"/>
      <c r="J256" s="874"/>
      <c r="K256" s="874"/>
      <c r="L256" s="874"/>
      <c r="M256" s="333"/>
      <c r="N256" s="116"/>
      <c r="O256" s="1019">
        <f t="shared" si="148"/>
        <v>0</v>
      </c>
      <c r="P256" s="1020">
        <f t="shared" si="148"/>
        <v>0</v>
      </c>
      <c r="Q256" s="101"/>
      <c r="R256" s="325"/>
      <c r="S256" s="1003" t="str">
        <f t="shared" si="144"/>
        <v>.</v>
      </c>
      <c r="T256" s="1004" t="str">
        <f t="shared" si="144"/>
        <v>.</v>
      </c>
      <c r="U256" s="1004" t="str">
        <f t="shared" si="144"/>
        <v>.</v>
      </c>
      <c r="V256" s="1004" t="str">
        <f t="shared" si="144"/>
        <v>.</v>
      </c>
      <c r="W256" s="1004" t="str">
        <f t="shared" si="144"/>
        <v>.</v>
      </c>
      <c r="X256" s="1004" t="str">
        <f t="shared" si="144"/>
        <v>.</v>
      </c>
      <c r="Y256" s="1005" t="str">
        <f t="shared" si="144"/>
        <v>.</v>
      </c>
      <c r="Z256" s="116"/>
      <c r="AA256" s="1006" t="str">
        <f t="shared" si="130"/>
        <v>.</v>
      </c>
      <c r="AB256" s="1007" t="str">
        <f t="shared" si="131"/>
        <v>.</v>
      </c>
      <c r="AC256" s="1007" t="str">
        <f t="shared" si="132"/>
        <v>.</v>
      </c>
      <c r="AD256" s="1007" t="str">
        <f t="shared" si="133"/>
        <v>.</v>
      </c>
      <c r="AE256" s="1007" t="str">
        <f t="shared" si="134"/>
        <v>.</v>
      </c>
      <c r="AF256" s="1007" t="str">
        <f t="shared" si="135"/>
        <v>.</v>
      </c>
      <c r="AG256" s="990" t="str">
        <f t="shared" si="136"/>
        <v>.</v>
      </c>
      <c r="AH256" s="116"/>
      <c r="AI256" s="1003" t="str">
        <f>IF(S256=".",".",SUM($S256:S256))</f>
        <v>.</v>
      </c>
      <c r="AJ256" s="1004" t="str">
        <f>IF(T256=".",".",SUM($S256:T256))</f>
        <v>.</v>
      </c>
      <c r="AK256" s="1004" t="str">
        <f>IF(U256=".",".",SUM($S256:U256))</f>
        <v>.</v>
      </c>
      <c r="AL256" s="1004" t="str">
        <f>IF(V256=".",".",SUM($S256:V256))</f>
        <v>.</v>
      </c>
      <c r="AM256" s="1004" t="str">
        <f>IF(W256=".",".",SUM($S256:W256))</f>
        <v>.</v>
      </c>
      <c r="AN256" s="1004" t="str">
        <f>IF(X256=".",".",SUM($S256:X256))</f>
        <v>.</v>
      </c>
      <c r="AO256" s="1005" t="str">
        <f>IF(Y256=".",".",SUM($S256:Y256))</f>
        <v>.</v>
      </c>
      <c r="AP256" s="116"/>
      <c r="AQ256" s="1006" t="str">
        <f t="shared" si="137"/>
        <v>.</v>
      </c>
      <c r="AR256" s="1007" t="str">
        <f t="shared" si="138"/>
        <v>.</v>
      </c>
      <c r="AS256" s="1007" t="str">
        <f t="shared" si="139"/>
        <v>.</v>
      </c>
      <c r="AT256" s="1007" t="str">
        <f t="shared" si="140"/>
        <v>.</v>
      </c>
      <c r="AU256" s="1007" t="str">
        <f t="shared" si="141"/>
        <v>.</v>
      </c>
      <c r="AV256" s="1007" t="str">
        <f t="shared" si="142"/>
        <v>.</v>
      </c>
      <c r="AW256" s="990" t="str">
        <f t="shared" si="143"/>
        <v>.</v>
      </c>
      <c r="AX256" s="327"/>
      <c r="AY256" s="116"/>
      <c r="AZ256" s="101"/>
      <c r="BA256" s="101"/>
      <c r="BB256" s="101"/>
    </row>
    <row r="257" spans="1:54" s="189" customFormat="1" x14ac:dyDescent="0.2">
      <c r="A257" s="183"/>
      <c r="B257" s="325"/>
      <c r="C257" s="473" t="str">
        <f t="shared" si="147"/>
        <v>Mining</v>
      </c>
      <c r="D257" s="473" t="str">
        <f t="shared" si="147"/>
        <v/>
      </c>
      <c r="E257" s="837" t="str">
        <f t="shared" si="125"/>
        <v>.</v>
      </c>
      <c r="F257" s="878"/>
      <c r="G257" s="874"/>
      <c r="H257" s="874"/>
      <c r="I257" s="874"/>
      <c r="J257" s="874"/>
      <c r="K257" s="874"/>
      <c r="L257" s="874"/>
      <c r="M257" s="333"/>
      <c r="N257" s="116"/>
      <c r="O257" s="1019">
        <f t="shared" si="148"/>
        <v>0</v>
      </c>
      <c r="P257" s="1020">
        <f t="shared" si="148"/>
        <v>0</v>
      </c>
      <c r="Q257" s="101"/>
      <c r="R257" s="325"/>
      <c r="S257" s="1003" t="str">
        <f t="shared" si="144"/>
        <v>.</v>
      </c>
      <c r="T257" s="1004" t="str">
        <f t="shared" si="144"/>
        <v>.</v>
      </c>
      <c r="U257" s="1004" t="str">
        <f t="shared" si="144"/>
        <v>.</v>
      </c>
      <c r="V257" s="1004" t="str">
        <f t="shared" si="144"/>
        <v>.</v>
      </c>
      <c r="W257" s="1004" t="str">
        <f t="shared" si="144"/>
        <v>.</v>
      </c>
      <c r="X257" s="1004" t="str">
        <f t="shared" si="144"/>
        <v>.</v>
      </c>
      <c r="Y257" s="1005" t="str">
        <f t="shared" si="144"/>
        <v>.</v>
      </c>
      <c r="Z257" s="116"/>
      <c r="AA257" s="1006" t="str">
        <f t="shared" si="130"/>
        <v>.</v>
      </c>
      <c r="AB257" s="1007" t="str">
        <f t="shared" si="131"/>
        <v>.</v>
      </c>
      <c r="AC257" s="1007" t="str">
        <f t="shared" si="132"/>
        <v>.</v>
      </c>
      <c r="AD257" s="1007" t="str">
        <f t="shared" si="133"/>
        <v>.</v>
      </c>
      <c r="AE257" s="1007" t="str">
        <f t="shared" si="134"/>
        <v>.</v>
      </c>
      <c r="AF257" s="1007" t="str">
        <f t="shared" si="135"/>
        <v>.</v>
      </c>
      <c r="AG257" s="990" t="str">
        <f t="shared" si="136"/>
        <v>.</v>
      </c>
      <c r="AH257" s="116"/>
      <c r="AI257" s="1003" t="str">
        <f>IF(S257=".",".",SUM($S257:S257))</f>
        <v>.</v>
      </c>
      <c r="AJ257" s="1004" t="str">
        <f>IF(T257=".",".",SUM($S257:T257))</f>
        <v>.</v>
      </c>
      <c r="AK257" s="1004" t="str">
        <f>IF(U257=".",".",SUM($S257:U257))</f>
        <v>.</v>
      </c>
      <c r="AL257" s="1004" t="str">
        <f>IF(V257=".",".",SUM($S257:V257))</f>
        <v>.</v>
      </c>
      <c r="AM257" s="1004" t="str">
        <f>IF(W257=".",".",SUM($S257:W257))</f>
        <v>.</v>
      </c>
      <c r="AN257" s="1004" t="str">
        <f>IF(X257=".",".",SUM($S257:X257))</f>
        <v>.</v>
      </c>
      <c r="AO257" s="1005" t="str">
        <f>IF(Y257=".",".",SUM($S257:Y257))</f>
        <v>.</v>
      </c>
      <c r="AP257" s="116"/>
      <c r="AQ257" s="1006" t="str">
        <f t="shared" si="137"/>
        <v>.</v>
      </c>
      <c r="AR257" s="1007" t="str">
        <f t="shared" si="138"/>
        <v>.</v>
      </c>
      <c r="AS257" s="1007" t="str">
        <f t="shared" si="139"/>
        <v>.</v>
      </c>
      <c r="AT257" s="1007" t="str">
        <f t="shared" si="140"/>
        <v>.</v>
      </c>
      <c r="AU257" s="1007" t="str">
        <f t="shared" si="141"/>
        <v>.</v>
      </c>
      <c r="AV257" s="1007" t="str">
        <f t="shared" si="142"/>
        <v>.</v>
      </c>
      <c r="AW257" s="990" t="str">
        <f t="shared" si="143"/>
        <v>.</v>
      </c>
      <c r="AX257" s="327"/>
      <c r="AY257" s="116"/>
      <c r="AZ257" s="101"/>
      <c r="BA257" s="101"/>
      <c r="BB257" s="101"/>
    </row>
    <row r="258" spans="1:54" s="189" customFormat="1" x14ac:dyDescent="0.2">
      <c r="A258" s="183"/>
      <c r="B258" s="325"/>
      <c r="C258" s="473" t="str">
        <f t="shared" si="147"/>
        <v>Mining</v>
      </c>
      <c r="D258" s="473" t="str">
        <f t="shared" si="147"/>
        <v/>
      </c>
      <c r="E258" s="837" t="str">
        <f t="shared" ref="E258:E270" si="149">E157</f>
        <v>.</v>
      </c>
      <c r="F258" s="878"/>
      <c r="G258" s="874"/>
      <c r="H258" s="874"/>
      <c r="I258" s="874"/>
      <c r="J258" s="874"/>
      <c r="K258" s="874"/>
      <c r="L258" s="874"/>
      <c r="M258" s="333"/>
      <c r="N258" s="116"/>
      <c r="O258" s="1019">
        <f t="shared" si="148"/>
        <v>0</v>
      </c>
      <c r="P258" s="1020">
        <f t="shared" si="148"/>
        <v>0</v>
      </c>
      <c r="Q258" s="101"/>
      <c r="R258" s="325"/>
      <c r="S258" s="1003" t="str">
        <f t="shared" si="144"/>
        <v>.</v>
      </c>
      <c r="T258" s="1004" t="str">
        <f t="shared" si="144"/>
        <v>.</v>
      </c>
      <c r="U258" s="1004" t="str">
        <f t="shared" si="144"/>
        <v>.</v>
      </c>
      <c r="V258" s="1004" t="str">
        <f t="shared" si="144"/>
        <v>.</v>
      </c>
      <c r="W258" s="1004" t="str">
        <f t="shared" si="144"/>
        <v>.</v>
      </c>
      <c r="X258" s="1004" t="str">
        <f t="shared" si="144"/>
        <v>.</v>
      </c>
      <c r="Y258" s="1005" t="str">
        <f t="shared" si="144"/>
        <v>.</v>
      </c>
      <c r="Z258" s="116"/>
      <c r="AA258" s="1006" t="str">
        <f t="shared" si="130"/>
        <v>.</v>
      </c>
      <c r="AB258" s="1007" t="str">
        <f t="shared" si="131"/>
        <v>.</v>
      </c>
      <c r="AC258" s="1007" t="str">
        <f t="shared" si="132"/>
        <v>.</v>
      </c>
      <c r="AD258" s="1007" t="str">
        <f t="shared" si="133"/>
        <v>.</v>
      </c>
      <c r="AE258" s="1007" t="str">
        <f t="shared" si="134"/>
        <v>.</v>
      </c>
      <c r="AF258" s="1007" t="str">
        <f t="shared" si="135"/>
        <v>.</v>
      </c>
      <c r="AG258" s="990" t="str">
        <f t="shared" si="136"/>
        <v>.</v>
      </c>
      <c r="AH258" s="116"/>
      <c r="AI258" s="1003" t="str">
        <f>IF(S258=".",".",SUM($S258:S258))</f>
        <v>.</v>
      </c>
      <c r="AJ258" s="1004" t="str">
        <f>IF(T258=".",".",SUM($S258:T258))</f>
        <v>.</v>
      </c>
      <c r="AK258" s="1004" t="str">
        <f>IF(U258=".",".",SUM($S258:U258))</f>
        <v>.</v>
      </c>
      <c r="AL258" s="1004" t="str">
        <f>IF(V258=".",".",SUM($S258:V258))</f>
        <v>.</v>
      </c>
      <c r="AM258" s="1004" t="str">
        <f>IF(W258=".",".",SUM($S258:W258))</f>
        <v>.</v>
      </c>
      <c r="AN258" s="1004" t="str">
        <f>IF(X258=".",".",SUM($S258:X258))</f>
        <v>.</v>
      </c>
      <c r="AO258" s="1005" t="str">
        <f>IF(Y258=".",".",SUM($S258:Y258))</f>
        <v>.</v>
      </c>
      <c r="AP258" s="116"/>
      <c r="AQ258" s="1006" t="str">
        <f t="shared" si="137"/>
        <v>.</v>
      </c>
      <c r="AR258" s="1007" t="str">
        <f t="shared" si="138"/>
        <v>.</v>
      </c>
      <c r="AS258" s="1007" t="str">
        <f t="shared" si="139"/>
        <v>.</v>
      </c>
      <c r="AT258" s="1007" t="str">
        <f t="shared" si="140"/>
        <v>.</v>
      </c>
      <c r="AU258" s="1007" t="str">
        <f t="shared" si="141"/>
        <v>.</v>
      </c>
      <c r="AV258" s="1007" t="str">
        <f t="shared" si="142"/>
        <v>.</v>
      </c>
      <c r="AW258" s="990" t="str">
        <f t="shared" si="143"/>
        <v>.</v>
      </c>
      <c r="AX258" s="327"/>
      <c r="AY258" s="116"/>
      <c r="AZ258" s="101"/>
      <c r="BA258" s="101"/>
      <c r="BB258" s="101"/>
    </row>
    <row r="259" spans="1:54" s="189" customFormat="1" x14ac:dyDescent="0.2">
      <c r="A259" s="183"/>
      <c r="B259" s="325"/>
      <c r="C259" s="473" t="str">
        <f t="shared" si="147"/>
        <v>Mining</v>
      </c>
      <c r="D259" s="473" t="str">
        <f t="shared" si="147"/>
        <v/>
      </c>
      <c r="E259" s="837" t="str">
        <f t="shared" si="149"/>
        <v>.</v>
      </c>
      <c r="F259" s="878"/>
      <c r="G259" s="874"/>
      <c r="H259" s="874"/>
      <c r="I259" s="874"/>
      <c r="J259" s="874"/>
      <c r="K259" s="874"/>
      <c r="L259" s="874"/>
      <c r="M259" s="333"/>
      <c r="N259" s="116"/>
      <c r="O259" s="1019">
        <f t="shared" si="148"/>
        <v>0</v>
      </c>
      <c r="P259" s="1020">
        <f t="shared" si="148"/>
        <v>0</v>
      </c>
      <c r="Q259" s="101"/>
      <c r="R259" s="325"/>
      <c r="S259" s="1003" t="str">
        <f t="shared" si="144"/>
        <v>.</v>
      </c>
      <c r="T259" s="1004" t="str">
        <f t="shared" si="144"/>
        <v>.</v>
      </c>
      <c r="U259" s="1004" t="str">
        <f t="shared" si="144"/>
        <v>.</v>
      </c>
      <c r="V259" s="1004" t="str">
        <f t="shared" si="144"/>
        <v>.</v>
      </c>
      <c r="W259" s="1004" t="str">
        <f t="shared" si="144"/>
        <v>.</v>
      </c>
      <c r="X259" s="1004" t="str">
        <f t="shared" si="144"/>
        <v>.</v>
      </c>
      <c r="Y259" s="1005" t="str">
        <f t="shared" si="144"/>
        <v>.</v>
      </c>
      <c r="Z259" s="116"/>
      <c r="AA259" s="1006" t="str">
        <f t="shared" si="130"/>
        <v>.</v>
      </c>
      <c r="AB259" s="1007" t="str">
        <f t="shared" si="131"/>
        <v>.</v>
      </c>
      <c r="AC259" s="1007" t="str">
        <f t="shared" si="132"/>
        <v>.</v>
      </c>
      <c r="AD259" s="1007" t="str">
        <f t="shared" si="133"/>
        <v>.</v>
      </c>
      <c r="AE259" s="1007" t="str">
        <f t="shared" si="134"/>
        <v>.</v>
      </c>
      <c r="AF259" s="1007" t="str">
        <f t="shared" si="135"/>
        <v>.</v>
      </c>
      <c r="AG259" s="990" t="str">
        <f t="shared" si="136"/>
        <v>.</v>
      </c>
      <c r="AH259" s="116"/>
      <c r="AI259" s="1003" t="str">
        <f>IF(S259=".",".",SUM($S259:S259))</f>
        <v>.</v>
      </c>
      <c r="AJ259" s="1004" t="str">
        <f>IF(T259=".",".",SUM($S259:T259))</f>
        <v>.</v>
      </c>
      <c r="AK259" s="1004" t="str">
        <f>IF(U259=".",".",SUM($S259:U259))</f>
        <v>.</v>
      </c>
      <c r="AL259" s="1004" t="str">
        <f>IF(V259=".",".",SUM($S259:V259))</f>
        <v>.</v>
      </c>
      <c r="AM259" s="1004" t="str">
        <f>IF(W259=".",".",SUM($S259:W259))</f>
        <v>.</v>
      </c>
      <c r="AN259" s="1004" t="str">
        <f>IF(X259=".",".",SUM($S259:X259))</f>
        <v>.</v>
      </c>
      <c r="AO259" s="1005" t="str">
        <f>IF(Y259=".",".",SUM($S259:Y259))</f>
        <v>.</v>
      </c>
      <c r="AP259" s="116"/>
      <c r="AQ259" s="1006" t="str">
        <f t="shared" si="137"/>
        <v>.</v>
      </c>
      <c r="AR259" s="1007" t="str">
        <f t="shared" si="138"/>
        <v>.</v>
      </c>
      <c r="AS259" s="1007" t="str">
        <f t="shared" si="139"/>
        <v>.</v>
      </c>
      <c r="AT259" s="1007" t="str">
        <f t="shared" si="140"/>
        <v>.</v>
      </c>
      <c r="AU259" s="1007" t="str">
        <f t="shared" si="141"/>
        <v>.</v>
      </c>
      <c r="AV259" s="1007" t="str">
        <f t="shared" si="142"/>
        <v>.</v>
      </c>
      <c r="AW259" s="990" t="str">
        <f t="shared" si="143"/>
        <v>.</v>
      </c>
      <c r="AX259" s="327"/>
      <c r="AY259" s="116"/>
      <c r="AZ259" s="101"/>
      <c r="BA259" s="101"/>
      <c r="BB259" s="101"/>
    </row>
    <row r="260" spans="1:54" s="189" customFormat="1" x14ac:dyDescent="0.2">
      <c r="A260" s="183"/>
      <c r="B260" s="325"/>
      <c r="C260" s="473" t="str">
        <f t="shared" si="147"/>
        <v>Special rate</v>
      </c>
      <c r="D260" s="473" t="str">
        <f t="shared" si="147"/>
        <v/>
      </c>
      <c r="E260" s="837" t="str">
        <f t="shared" si="149"/>
        <v>.</v>
      </c>
      <c r="F260" s="878"/>
      <c r="G260" s="874"/>
      <c r="H260" s="874"/>
      <c r="I260" s="874"/>
      <c r="J260" s="874"/>
      <c r="K260" s="874"/>
      <c r="L260" s="874"/>
      <c r="M260" s="333"/>
      <c r="N260" s="116"/>
      <c r="O260" s="1019">
        <f t="shared" si="148"/>
        <v>0</v>
      </c>
      <c r="P260" s="1020">
        <f t="shared" si="148"/>
        <v>0</v>
      </c>
      <c r="Q260" s="101"/>
      <c r="R260" s="325"/>
      <c r="S260" s="1003" t="str">
        <f t="shared" si="144"/>
        <v>.</v>
      </c>
      <c r="T260" s="1004" t="str">
        <f t="shared" si="144"/>
        <v>.</v>
      </c>
      <c r="U260" s="1004" t="str">
        <f t="shared" si="144"/>
        <v>.</v>
      </c>
      <c r="V260" s="1004" t="str">
        <f t="shared" si="144"/>
        <v>.</v>
      </c>
      <c r="W260" s="1004" t="str">
        <f t="shared" si="144"/>
        <v>.</v>
      </c>
      <c r="X260" s="1004" t="str">
        <f t="shared" si="144"/>
        <v>.</v>
      </c>
      <c r="Y260" s="1005" t="str">
        <f t="shared" si="144"/>
        <v>.</v>
      </c>
      <c r="Z260" s="116"/>
      <c r="AA260" s="1006" t="str">
        <f t="shared" si="130"/>
        <v>.</v>
      </c>
      <c r="AB260" s="1007" t="str">
        <f t="shared" si="131"/>
        <v>.</v>
      </c>
      <c r="AC260" s="1007" t="str">
        <f t="shared" si="132"/>
        <v>.</v>
      </c>
      <c r="AD260" s="1007" t="str">
        <f t="shared" si="133"/>
        <v>.</v>
      </c>
      <c r="AE260" s="1007" t="str">
        <f t="shared" si="134"/>
        <v>.</v>
      </c>
      <c r="AF260" s="1007" t="str">
        <f t="shared" si="135"/>
        <v>.</v>
      </c>
      <c r="AG260" s="990" t="str">
        <f t="shared" si="136"/>
        <v>.</v>
      </c>
      <c r="AH260" s="116"/>
      <c r="AI260" s="1003" t="str">
        <f>IF(S260=".",".",SUM($S260:S260))</f>
        <v>.</v>
      </c>
      <c r="AJ260" s="1004" t="str">
        <f>IF(T260=".",".",SUM($S260:T260))</f>
        <v>.</v>
      </c>
      <c r="AK260" s="1004" t="str">
        <f>IF(U260=".",".",SUM($S260:U260))</f>
        <v>.</v>
      </c>
      <c r="AL260" s="1004" t="str">
        <f>IF(V260=".",".",SUM($S260:V260))</f>
        <v>.</v>
      </c>
      <c r="AM260" s="1004" t="str">
        <f>IF(W260=".",".",SUM($S260:W260))</f>
        <v>.</v>
      </c>
      <c r="AN260" s="1004" t="str">
        <f>IF(X260=".",".",SUM($S260:X260))</f>
        <v>.</v>
      </c>
      <c r="AO260" s="1005" t="str">
        <f>IF(Y260=".",".",SUM($S260:Y260))</f>
        <v>.</v>
      </c>
      <c r="AP260" s="116"/>
      <c r="AQ260" s="1006" t="str">
        <f t="shared" si="137"/>
        <v>.</v>
      </c>
      <c r="AR260" s="1007" t="str">
        <f t="shared" si="138"/>
        <v>.</v>
      </c>
      <c r="AS260" s="1007" t="str">
        <f t="shared" si="139"/>
        <v>.</v>
      </c>
      <c r="AT260" s="1007" t="str">
        <f t="shared" si="140"/>
        <v>.</v>
      </c>
      <c r="AU260" s="1007" t="str">
        <f t="shared" si="141"/>
        <v>.</v>
      </c>
      <c r="AV260" s="1007" t="str">
        <f t="shared" si="142"/>
        <v>.</v>
      </c>
      <c r="AW260" s="990" t="str">
        <f t="shared" si="143"/>
        <v>.</v>
      </c>
      <c r="AX260" s="327"/>
      <c r="AY260" s="116"/>
      <c r="AZ260" s="101"/>
      <c r="BA260" s="101"/>
      <c r="BB260" s="101"/>
    </row>
    <row r="261" spans="1:54" s="189" customFormat="1" x14ac:dyDescent="0.2">
      <c r="A261" s="183"/>
      <c r="B261" s="325"/>
      <c r="C261" s="473" t="str">
        <f t="shared" si="147"/>
        <v>Special rate</v>
      </c>
      <c r="D261" s="473" t="str">
        <f t="shared" si="147"/>
        <v/>
      </c>
      <c r="E261" s="837" t="str">
        <f t="shared" si="149"/>
        <v>.</v>
      </c>
      <c r="F261" s="878"/>
      <c r="G261" s="874"/>
      <c r="H261" s="874"/>
      <c r="I261" s="874"/>
      <c r="J261" s="874"/>
      <c r="K261" s="874"/>
      <c r="L261" s="874"/>
      <c r="M261" s="333"/>
      <c r="N261" s="116"/>
      <c r="O261" s="1019">
        <f t="shared" si="148"/>
        <v>0</v>
      </c>
      <c r="P261" s="1020">
        <f t="shared" si="148"/>
        <v>0</v>
      </c>
      <c r="Q261" s="101"/>
      <c r="R261" s="325"/>
      <c r="S261" s="1003" t="str">
        <f t="shared" si="144"/>
        <v>.</v>
      </c>
      <c r="T261" s="1004" t="str">
        <f t="shared" si="144"/>
        <v>.</v>
      </c>
      <c r="U261" s="1004" t="str">
        <f t="shared" si="144"/>
        <v>.</v>
      </c>
      <c r="V261" s="1004" t="str">
        <f t="shared" si="144"/>
        <v>.</v>
      </c>
      <c r="W261" s="1004" t="str">
        <f t="shared" si="144"/>
        <v>.</v>
      </c>
      <c r="X261" s="1004" t="str">
        <f t="shared" si="144"/>
        <v>.</v>
      </c>
      <c r="Y261" s="1005" t="str">
        <f t="shared" si="144"/>
        <v>.</v>
      </c>
      <c r="Z261" s="116"/>
      <c r="AA261" s="1006" t="str">
        <f t="shared" si="130"/>
        <v>.</v>
      </c>
      <c r="AB261" s="1007" t="str">
        <f t="shared" si="131"/>
        <v>.</v>
      </c>
      <c r="AC261" s="1007" t="str">
        <f t="shared" si="132"/>
        <v>.</v>
      </c>
      <c r="AD261" s="1007" t="str">
        <f t="shared" si="133"/>
        <v>.</v>
      </c>
      <c r="AE261" s="1007" t="str">
        <f t="shared" si="134"/>
        <v>.</v>
      </c>
      <c r="AF261" s="1007" t="str">
        <f t="shared" si="135"/>
        <v>.</v>
      </c>
      <c r="AG261" s="990" t="str">
        <f t="shared" si="136"/>
        <v>.</v>
      </c>
      <c r="AH261" s="116"/>
      <c r="AI261" s="1003" t="str">
        <f>IF(S261=".",".",SUM($S261:S261))</f>
        <v>.</v>
      </c>
      <c r="AJ261" s="1004" t="str">
        <f>IF(T261=".",".",SUM($S261:T261))</f>
        <v>.</v>
      </c>
      <c r="AK261" s="1004" t="str">
        <f>IF(U261=".",".",SUM($S261:U261))</f>
        <v>.</v>
      </c>
      <c r="AL261" s="1004" t="str">
        <f>IF(V261=".",".",SUM($S261:V261))</f>
        <v>.</v>
      </c>
      <c r="AM261" s="1004" t="str">
        <f>IF(W261=".",".",SUM($S261:W261))</f>
        <v>.</v>
      </c>
      <c r="AN261" s="1004" t="str">
        <f>IF(X261=".",".",SUM($S261:X261))</f>
        <v>.</v>
      </c>
      <c r="AO261" s="1005" t="str">
        <f>IF(Y261=".",".",SUM($S261:Y261))</f>
        <v>.</v>
      </c>
      <c r="AP261" s="116"/>
      <c r="AQ261" s="1006" t="str">
        <f t="shared" si="137"/>
        <v>.</v>
      </c>
      <c r="AR261" s="1007" t="str">
        <f t="shared" si="138"/>
        <v>.</v>
      </c>
      <c r="AS261" s="1007" t="str">
        <f t="shared" si="139"/>
        <v>.</v>
      </c>
      <c r="AT261" s="1007" t="str">
        <f t="shared" si="140"/>
        <v>.</v>
      </c>
      <c r="AU261" s="1007" t="str">
        <f t="shared" si="141"/>
        <v>.</v>
      </c>
      <c r="AV261" s="1007" t="str">
        <f t="shared" si="142"/>
        <v>.</v>
      </c>
      <c r="AW261" s="990" t="str">
        <f t="shared" si="143"/>
        <v>.</v>
      </c>
      <c r="AX261" s="327"/>
      <c r="AY261" s="116"/>
      <c r="AZ261" s="101"/>
      <c r="BA261" s="101"/>
      <c r="BB261" s="101"/>
    </row>
    <row r="262" spans="1:54" s="189" customFormat="1" x14ac:dyDescent="0.2">
      <c r="A262" s="183"/>
      <c r="B262" s="325"/>
      <c r="C262" s="473" t="str">
        <f t="shared" si="147"/>
        <v>Special rate</v>
      </c>
      <c r="D262" s="473" t="str">
        <f t="shared" si="147"/>
        <v/>
      </c>
      <c r="E262" s="837" t="str">
        <f t="shared" si="149"/>
        <v>.</v>
      </c>
      <c r="F262" s="878"/>
      <c r="G262" s="874"/>
      <c r="H262" s="874"/>
      <c r="I262" s="874"/>
      <c r="J262" s="874"/>
      <c r="K262" s="874"/>
      <c r="L262" s="874"/>
      <c r="M262" s="333"/>
      <c r="N262" s="116"/>
      <c r="O262" s="1019">
        <f t="shared" si="148"/>
        <v>0</v>
      </c>
      <c r="P262" s="1020">
        <f t="shared" si="148"/>
        <v>0</v>
      </c>
      <c r="Q262" s="101"/>
      <c r="R262" s="325"/>
      <c r="S262" s="1003" t="str">
        <f t="shared" si="144"/>
        <v>.</v>
      </c>
      <c r="T262" s="1004" t="str">
        <f t="shared" si="144"/>
        <v>.</v>
      </c>
      <c r="U262" s="1004" t="str">
        <f t="shared" si="144"/>
        <v>.</v>
      </c>
      <c r="V262" s="1004" t="str">
        <f t="shared" si="144"/>
        <v>.</v>
      </c>
      <c r="W262" s="1004" t="str">
        <f t="shared" si="144"/>
        <v>.</v>
      </c>
      <c r="X262" s="1004" t="str">
        <f t="shared" si="144"/>
        <v>.</v>
      </c>
      <c r="Y262" s="1005" t="str">
        <f t="shared" si="144"/>
        <v>.</v>
      </c>
      <c r="Z262" s="116"/>
      <c r="AA262" s="1006" t="str">
        <f t="shared" si="130"/>
        <v>.</v>
      </c>
      <c r="AB262" s="1007" t="str">
        <f t="shared" si="131"/>
        <v>.</v>
      </c>
      <c r="AC262" s="1007" t="str">
        <f t="shared" si="132"/>
        <v>.</v>
      </c>
      <c r="AD262" s="1007" t="str">
        <f t="shared" si="133"/>
        <v>.</v>
      </c>
      <c r="AE262" s="1007" t="str">
        <f t="shared" si="134"/>
        <v>.</v>
      </c>
      <c r="AF262" s="1007" t="str">
        <f t="shared" si="135"/>
        <v>.</v>
      </c>
      <c r="AG262" s="990" t="str">
        <f t="shared" si="136"/>
        <v>.</v>
      </c>
      <c r="AH262" s="116"/>
      <c r="AI262" s="1003" t="str">
        <f>IF(S262=".",".",SUM($S262:S262))</f>
        <v>.</v>
      </c>
      <c r="AJ262" s="1004" t="str">
        <f>IF(T262=".",".",SUM($S262:T262))</f>
        <v>.</v>
      </c>
      <c r="AK262" s="1004" t="str">
        <f>IF(U262=".",".",SUM($S262:U262))</f>
        <v>.</v>
      </c>
      <c r="AL262" s="1004" t="str">
        <f>IF(V262=".",".",SUM($S262:V262))</f>
        <v>.</v>
      </c>
      <c r="AM262" s="1004" t="str">
        <f>IF(W262=".",".",SUM($S262:W262))</f>
        <v>.</v>
      </c>
      <c r="AN262" s="1004" t="str">
        <f>IF(X262=".",".",SUM($S262:X262))</f>
        <v>.</v>
      </c>
      <c r="AO262" s="1005" t="str">
        <f>IF(Y262=".",".",SUM($S262:Y262))</f>
        <v>.</v>
      </c>
      <c r="AP262" s="116"/>
      <c r="AQ262" s="1006" t="str">
        <f t="shared" si="137"/>
        <v>.</v>
      </c>
      <c r="AR262" s="1007" t="str">
        <f t="shared" si="138"/>
        <v>.</v>
      </c>
      <c r="AS262" s="1007" t="str">
        <f t="shared" si="139"/>
        <v>.</v>
      </c>
      <c r="AT262" s="1007" t="str">
        <f t="shared" si="140"/>
        <v>.</v>
      </c>
      <c r="AU262" s="1007" t="str">
        <f t="shared" si="141"/>
        <v>.</v>
      </c>
      <c r="AV262" s="1007" t="str">
        <f t="shared" si="142"/>
        <v>.</v>
      </c>
      <c r="AW262" s="990" t="str">
        <f t="shared" si="143"/>
        <v>.</v>
      </c>
      <c r="AX262" s="327"/>
      <c r="AY262" s="116"/>
      <c r="AZ262" s="101"/>
      <c r="BA262" s="101"/>
      <c r="BB262" s="101"/>
    </row>
    <row r="263" spans="1:54" s="189" customFormat="1" x14ac:dyDescent="0.2">
      <c r="A263" s="183"/>
      <c r="B263" s="325"/>
      <c r="C263" s="473" t="str">
        <f t="shared" si="147"/>
        <v>Special rate</v>
      </c>
      <c r="D263" s="473" t="str">
        <f t="shared" si="147"/>
        <v/>
      </c>
      <c r="E263" s="837" t="str">
        <f t="shared" si="149"/>
        <v>.</v>
      </c>
      <c r="F263" s="878"/>
      <c r="G263" s="874"/>
      <c r="H263" s="874"/>
      <c r="I263" s="874"/>
      <c r="J263" s="874"/>
      <c r="K263" s="874"/>
      <c r="L263" s="874"/>
      <c r="M263" s="333"/>
      <c r="N263" s="116"/>
      <c r="O263" s="1019">
        <f t="shared" si="148"/>
        <v>0</v>
      </c>
      <c r="P263" s="1020">
        <f t="shared" si="148"/>
        <v>0</v>
      </c>
      <c r="Q263" s="101"/>
      <c r="R263" s="325"/>
      <c r="S263" s="1003" t="str">
        <f t="shared" si="144"/>
        <v>.</v>
      </c>
      <c r="T263" s="1004" t="str">
        <f t="shared" si="144"/>
        <v>.</v>
      </c>
      <c r="U263" s="1004" t="str">
        <f t="shared" si="144"/>
        <v>.</v>
      </c>
      <c r="V263" s="1004" t="str">
        <f t="shared" si="144"/>
        <v>.</v>
      </c>
      <c r="W263" s="1004" t="str">
        <f t="shared" si="144"/>
        <v>.</v>
      </c>
      <c r="X263" s="1004" t="str">
        <f t="shared" si="144"/>
        <v>.</v>
      </c>
      <c r="Y263" s="1005" t="str">
        <f t="shared" si="144"/>
        <v>.</v>
      </c>
      <c r="Z263" s="116"/>
      <c r="AA263" s="1006" t="str">
        <f t="shared" si="130"/>
        <v>.</v>
      </c>
      <c r="AB263" s="1007" t="str">
        <f t="shared" si="131"/>
        <v>.</v>
      </c>
      <c r="AC263" s="1007" t="str">
        <f t="shared" si="132"/>
        <v>.</v>
      </c>
      <c r="AD263" s="1007" t="str">
        <f t="shared" si="133"/>
        <v>.</v>
      </c>
      <c r="AE263" s="1007" t="str">
        <f t="shared" si="134"/>
        <v>.</v>
      </c>
      <c r="AF263" s="1007" t="str">
        <f t="shared" si="135"/>
        <v>.</v>
      </c>
      <c r="AG263" s="990" t="str">
        <f t="shared" si="136"/>
        <v>.</v>
      </c>
      <c r="AH263" s="116"/>
      <c r="AI263" s="1003" t="str">
        <f>IF(S263=".",".",SUM($S263:S263))</f>
        <v>.</v>
      </c>
      <c r="AJ263" s="1004" t="str">
        <f>IF(T263=".",".",SUM($S263:T263))</f>
        <v>.</v>
      </c>
      <c r="AK263" s="1004" t="str">
        <f>IF(U263=".",".",SUM($S263:U263))</f>
        <v>.</v>
      </c>
      <c r="AL263" s="1004" t="str">
        <f>IF(V263=".",".",SUM($S263:V263))</f>
        <v>.</v>
      </c>
      <c r="AM263" s="1004" t="str">
        <f>IF(W263=".",".",SUM($S263:W263))</f>
        <v>.</v>
      </c>
      <c r="AN263" s="1004" t="str">
        <f>IF(X263=".",".",SUM($S263:X263))</f>
        <v>.</v>
      </c>
      <c r="AO263" s="1005" t="str">
        <f>IF(Y263=".",".",SUM($S263:Y263))</f>
        <v>.</v>
      </c>
      <c r="AP263" s="116"/>
      <c r="AQ263" s="1006" t="str">
        <f t="shared" si="137"/>
        <v>.</v>
      </c>
      <c r="AR263" s="1007" t="str">
        <f t="shared" si="138"/>
        <v>.</v>
      </c>
      <c r="AS263" s="1007" t="str">
        <f t="shared" si="139"/>
        <v>.</v>
      </c>
      <c r="AT263" s="1007" t="str">
        <f t="shared" si="140"/>
        <v>.</v>
      </c>
      <c r="AU263" s="1007" t="str">
        <f t="shared" si="141"/>
        <v>.</v>
      </c>
      <c r="AV263" s="1007" t="str">
        <f t="shared" si="142"/>
        <v>.</v>
      </c>
      <c r="AW263" s="990" t="str">
        <f t="shared" si="143"/>
        <v>.</v>
      </c>
      <c r="AX263" s="327"/>
      <c r="AY263" s="116"/>
      <c r="AZ263" s="101"/>
      <c r="BA263" s="101"/>
      <c r="BB263" s="101"/>
    </row>
    <row r="264" spans="1:54" s="189" customFormat="1" x14ac:dyDescent="0.2">
      <c r="A264" s="183"/>
      <c r="B264" s="325"/>
      <c r="C264" s="473" t="str">
        <f t="shared" si="147"/>
        <v>Special rate</v>
      </c>
      <c r="D264" s="473" t="str">
        <f t="shared" si="147"/>
        <v/>
      </c>
      <c r="E264" s="837" t="str">
        <f t="shared" si="149"/>
        <v>.</v>
      </c>
      <c r="F264" s="878"/>
      <c r="G264" s="874"/>
      <c r="H264" s="874"/>
      <c r="I264" s="874"/>
      <c r="J264" s="874"/>
      <c r="K264" s="874"/>
      <c r="L264" s="874"/>
      <c r="M264" s="333"/>
      <c r="N264" s="116"/>
      <c r="O264" s="1019">
        <f t="shared" si="148"/>
        <v>0</v>
      </c>
      <c r="P264" s="1020">
        <f t="shared" si="148"/>
        <v>0</v>
      </c>
      <c r="Q264" s="101"/>
      <c r="R264" s="325"/>
      <c r="S264" s="1003" t="str">
        <f t="shared" si="144"/>
        <v>.</v>
      </c>
      <c r="T264" s="1004" t="str">
        <f t="shared" si="144"/>
        <v>.</v>
      </c>
      <c r="U264" s="1004" t="str">
        <f t="shared" si="144"/>
        <v>.</v>
      </c>
      <c r="V264" s="1004" t="str">
        <f t="shared" si="144"/>
        <v>.</v>
      </c>
      <c r="W264" s="1004" t="str">
        <f t="shared" si="144"/>
        <v>.</v>
      </c>
      <c r="X264" s="1004" t="str">
        <f t="shared" si="144"/>
        <v>.</v>
      </c>
      <c r="Y264" s="1005" t="str">
        <f t="shared" si="144"/>
        <v>.</v>
      </c>
      <c r="Z264" s="116"/>
      <c r="AA264" s="1006" t="str">
        <f t="shared" si="130"/>
        <v>.</v>
      </c>
      <c r="AB264" s="1007" t="str">
        <f t="shared" si="131"/>
        <v>.</v>
      </c>
      <c r="AC264" s="1007" t="str">
        <f t="shared" si="132"/>
        <v>.</v>
      </c>
      <c r="AD264" s="1007" t="str">
        <f t="shared" si="133"/>
        <v>.</v>
      </c>
      <c r="AE264" s="1007" t="str">
        <f t="shared" si="134"/>
        <v>.</v>
      </c>
      <c r="AF264" s="1007" t="str">
        <f t="shared" si="135"/>
        <v>.</v>
      </c>
      <c r="AG264" s="990" t="str">
        <f t="shared" si="136"/>
        <v>.</v>
      </c>
      <c r="AH264" s="116"/>
      <c r="AI264" s="1003" t="str">
        <f>IF(S264=".",".",SUM($S264:S264))</f>
        <v>.</v>
      </c>
      <c r="AJ264" s="1004" t="str">
        <f>IF(T264=".",".",SUM($S264:T264))</f>
        <v>.</v>
      </c>
      <c r="AK264" s="1004" t="str">
        <f>IF(U264=".",".",SUM($S264:U264))</f>
        <v>.</v>
      </c>
      <c r="AL264" s="1004" t="str">
        <f>IF(V264=".",".",SUM($S264:V264))</f>
        <v>.</v>
      </c>
      <c r="AM264" s="1004" t="str">
        <f>IF(W264=".",".",SUM($S264:W264))</f>
        <v>.</v>
      </c>
      <c r="AN264" s="1004" t="str">
        <f>IF(X264=".",".",SUM($S264:X264))</f>
        <v>.</v>
      </c>
      <c r="AO264" s="1005" t="str">
        <f>IF(Y264=".",".",SUM($S264:Y264))</f>
        <v>.</v>
      </c>
      <c r="AP264" s="116"/>
      <c r="AQ264" s="1006" t="str">
        <f t="shared" si="137"/>
        <v>.</v>
      </c>
      <c r="AR264" s="1007" t="str">
        <f t="shared" si="138"/>
        <v>.</v>
      </c>
      <c r="AS264" s="1007" t="str">
        <f t="shared" si="139"/>
        <v>.</v>
      </c>
      <c r="AT264" s="1007" t="str">
        <f t="shared" si="140"/>
        <v>.</v>
      </c>
      <c r="AU264" s="1007" t="str">
        <f t="shared" si="141"/>
        <v>.</v>
      </c>
      <c r="AV264" s="1007" t="str">
        <f t="shared" si="142"/>
        <v>.</v>
      </c>
      <c r="AW264" s="990" t="str">
        <f t="shared" si="143"/>
        <v>.</v>
      </c>
      <c r="AX264" s="327"/>
      <c r="AY264" s="116"/>
      <c r="AZ264" s="101"/>
      <c r="BA264" s="101"/>
      <c r="BB264" s="101"/>
    </row>
    <row r="265" spans="1:54" s="189" customFormat="1" x14ac:dyDescent="0.2">
      <c r="A265" s="183"/>
      <c r="B265" s="325"/>
      <c r="C265" s="473" t="str">
        <f t="shared" si="147"/>
        <v>Special rate</v>
      </c>
      <c r="D265" s="473" t="str">
        <f t="shared" si="147"/>
        <v/>
      </c>
      <c r="E265" s="837" t="str">
        <f t="shared" si="149"/>
        <v>.</v>
      </c>
      <c r="F265" s="878"/>
      <c r="G265" s="874"/>
      <c r="H265" s="874"/>
      <c r="I265" s="874"/>
      <c r="J265" s="874"/>
      <c r="K265" s="874"/>
      <c r="L265" s="874"/>
      <c r="M265" s="333"/>
      <c r="N265" s="116"/>
      <c r="O265" s="1019">
        <f t="shared" si="148"/>
        <v>0</v>
      </c>
      <c r="P265" s="1020">
        <f t="shared" si="148"/>
        <v>0</v>
      </c>
      <c r="Q265" s="101"/>
      <c r="R265" s="325"/>
      <c r="S265" s="1003" t="str">
        <f t="shared" si="144"/>
        <v>.</v>
      </c>
      <c r="T265" s="1004" t="str">
        <f t="shared" si="144"/>
        <v>.</v>
      </c>
      <c r="U265" s="1004" t="str">
        <f t="shared" si="144"/>
        <v>.</v>
      </c>
      <c r="V265" s="1004" t="str">
        <f t="shared" si="144"/>
        <v>.</v>
      </c>
      <c r="W265" s="1004" t="str">
        <f t="shared" si="144"/>
        <v>.</v>
      </c>
      <c r="X265" s="1004" t="str">
        <f t="shared" si="144"/>
        <v>.</v>
      </c>
      <c r="Y265" s="1005" t="str">
        <f t="shared" si="144"/>
        <v>.</v>
      </c>
      <c r="Z265" s="116"/>
      <c r="AA265" s="1006" t="str">
        <f t="shared" si="130"/>
        <v>.</v>
      </c>
      <c r="AB265" s="1007" t="str">
        <f t="shared" si="131"/>
        <v>.</v>
      </c>
      <c r="AC265" s="1007" t="str">
        <f t="shared" si="132"/>
        <v>.</v>
      </c>
      <c r="AD265" s="1007" t="str">
        <f t="shared" si="133"/>
        <v>.</v>
      </c>
      <c r="AE265" s="1007" t="str">
        <f t="shared" si="134"/>
        <v>.</v>
      </c>
      <c r="AF265" s="1007" t="str">
        <f t="shared" si="135"/>
        <v>.</v>
      </c>
      <c r="AG265" s="990" t="str">
        <f t="shared" si="136"/>
        <v>.</v>
      </c>
      <c r="AH265" s="116"/>
      <c r="AI265" s="1003" t="str">
        <f>IF(S265=".",".",SUM($S265:S265))</f>
        <v>.</v>
      </c>
      <c r="AJ265" s="1004" t="str">
        <f>IF(T265=".",".",SUM($S265:T265))</f>
        <v>.</v>
      </c>
      <c r="AK265" s="1004" t="str">
        <f>IF(U265=".",".",SUM($S265:U265))</f>
        <v>.</v>
      </c>
      <c r="AL265" s="1004" t="str">
        <f>IF(V265=".",".",SUM($S265:V265))</f>
        <v>.</v>
      </c>
      <c r="AM265" s="1004" t="str">
        <f>IF(W265=".",".",SUM($S265:W265))</f>
        <v>.</v>
      </c>
      <c r="AN265" s="1004" t="str">
        <f>IF(X265=".",".",SUM($S265:X265))</f>
        <v>.</v>
      </c>
      <c r="AO265" s="1005" t="str">
        <f>IF(Y265=".",".",SUM($S265:Y265))</f>
        <v>.</v>
      </c>
      <c r="AP265" s="116"/>
      <c r="AQ265" s="1006" t="str">
        <f t="shared" si="137"/>
        <v>.</v>
      </c>
      <c r="AR265" s="1007" t="str">
        <f t="shared" si="138"/>
        <v>.</v>
      </c>
      <c r="AS265" s="1007" t="str">
        <f t="shared" si="139"/>
        <v>.</v>
      </c>
      <c r="AT265" s="1007" t="str">
        <f t="shared" si="140"/>
        <v>.</v>
      </c>
      <c r="AU265" s="1007" t="str">
        <f t="shared" si="141"/>
        <v>.</v>
      </c>
      <c r="AV265" s="1007" t="str">
        <f t="shared" si="142"/>
        <v>.</v>
      </c>
      <c r="AW265" s="990" t="str">
        <f t="shared" si="143"/>
        <v>.</v>
      </c>
      <c r="AX265" s="327"/>
      <c r="AY265" s="116"/>
      <c r="AZ265" s="101"/>
      <c r="BA265" s="101"/>
      <c r="BB265" s="101"/>
    </row>
    <row r="266" spans="1:54" s="189" customFormat="1" x14ac:dyDescent="0.2">
      <c r="A266" s="183"/>
      <c r="B266" s="325"/>
      <c r="C266" s="473" t="str">
        <f t="shared" si="147"/>
        <v>Special rate</v>
      </c>
      <c r="D266" s="473" t="str">
        <f t="shared" si="147"/>
        <v/>
      </c>
      <c r="E266" s="837" t="str">
        <f t="shared" si="149"/>
        <v>.</v>
      </c>
      <c r="F266" s="878"/>
      <c r="G266" s="874"/>
      <c r="H266" s="874"/>
      <c r="I266" s="874"/>
      <c r="J266" s="874"/>
      <c r="K266" s="874"/>
      <c r="L266" s="874"/>
      <c r="M266" s="333"/>
      <c r="N266" s="116"/>
      <c r="O266" s="1019">
        <f t="shared" si="148"/>
        <v>0</v>
      </c>
      <c r="P266" s="1020">
        <f t="shared" si="148"/>
        <v>0</v>
      </c>
      <c r="Q266" s="101"/>
      <c r="R266" s="325"/>
      <c r="S266" s="1003" t="str">
        <f t="shared" si="144"/>
        <v>.</v>
      </c>
      <c r="T266" s="1004" t="str">
        <f t="shared" si="144"/>
        <v>.</v>
      </c>
      <c r="U266" s="1004" t="str">
        <f t="shared" si="144"/>
        <v>.</v>
      </c>
      <c r="V266" s="1004" t="str">
        <f t="shared" si="144"/>
        <v>.</v>
      </c>
      <c r="W266" s="1004" t="str">
        <f t="shared" si="144"/>
        <v>.</v>
      </c>
      <c r="X266" s="1004" t="str">
        <f t="shared" si="144"/>
        <v>.</v>
      </c>
      <c r="Y266" s="1005" t="str">
        <f t="shared" si="144"/>
        <v>.</v>
      </c>
      <c r="Z266" s="116"/>
      <c r="AA266" s="1006" t="str">
        <f t="shared" si="130"/>
        <v>.</v>
      </c>
      <c r="AB266" s="1007" t="str">
        <f t="shared" si="131"/>
        <v>.</v>
      </c>
      <c r="AC266" s="1007" t="str">
        <f t="shared" si="132"/>
        <v>.</v>
      </c>
      <c r="AD266" s="1007" t="str">
        <f t="shared" si="133"/>
        <v>.</v>
      </c>
      <c r="AE266" s="1007" t="str">
        <f t="shared" si="134"/>
        <v>.</v>
      </c>
      <c r="AF266" s="1007" t="str">
        <f t="shared" si="135"/>
        <v>.</v>
      </c>
      <c r="AG266" s="990" t="str">
        <f t="shared" si="136"/>
        <v>.</v>
      </c>
      <c r="AH266" s="116"/>
      <c r="AI266" s="1003" t="str">
        <f>IF(S266=".",".",SUM($S266:S266))</f>
        <v>.</v>
      </c>
      <c r="AJ266" s="1004" t="str">
        <f>IF(T266=".",".",SUM($S266:T266))</f>
        <v>.</v>
      </c>
      <c r="AK266" s="1004" t="str">
        <f>IF(U266=".",".",SUM($S266:U266))</f>
        <v>.</v>
      </c>
      <c r="AL266" s="1004" t="str">
        <f>IF(V266=".",".",SUM($S266:V266))</f>
        <v>.</v>
      </c>
      <c r="AM266" s="1004" t="str">
        <f>IF(W266=".",".",SUM($S266:W266))</f>
        <v>.</v>
      </c>
      <c r="AN266" s="1004" t="str">
        <f>IF(X266=".",".",SUM($S266:X266))</f>
        <v>.</v>
      </c>
      <c r="AO266" s="1005" t="str">
        <f>IF(Y266=".",".",SUM($S266:Y266))</f>
        <v>.</v>
      </c>
      <c r="AP266" s="116"/>
      <c r="AQ266" s="1006" t="str">
        <f t="shared" si="137"/>
        <v>.</v>
      </c>
      <c r="AR266" s="1007" t="str">
        <f t="shared" si="138"/>
        <v>.</v>
      </c>
      <c r="AS266" s="1007" t="str">
        <f t="shared" si="139"/>
        <v>.</v>
      </c>
      <c r="AT266" s="1007" t="str">
        <f t="shared" si="140"/>
        <v>.</v>
      </c>
      <c r="AU266" s="1007" t="str">
        <f t="shared" si="141"/>
        <v>.</v>
      </c>
      <c r="AV266" s="1007" t="str">
        <f t="shared" si="142"/>
        <v>.</v>
      </c>
      <c r="AW266" s="990" t="str">
        <f t="shared" si="143"/>
        <v>.</v>
      </c>
      <c r="AX266" s="327"/>
      <c r="AY266" s="116"/>
      <c r="AZ266" s="101"/>
      <c r="BA266" s="101"/>
      <c r="BB266" s="101"/>
    </row>
    <row r="267" spans="1:54" s="189" customFormat="1" x14ac:dyDescent="0.2">
      <c r="A267" s="183"/>
      <c r="B267" s="325"/>
      <c r="C267" s="473" t="str">
        <f t="shared" si="147"/>
        <v>Special rate</v>
      </c>
      <c r="D267" s="473" t="str">
        <f t="shared" si="147"/>
        <v/>
      </c>
      <c r="E267" s="837" t="str">
        <f t="shared" si="149"/>
        <v>.</v>
      </c>
      <c r="F267" s="878"/>
      <c r="G267" s="874"/>
      <c r="H267" s="874"/>
      <c r="I267" s="874"/>
      <c r="J267" s="874"/>
      <c r="K267" s="874"/>
      <c r="L267" s="874"/>
      <c r="M267" s="333"/>
      <c r="N267" s="116"/>
      <c r="O267" s="1019">
        <f t="shared" si="148"/>
        <v>0</v>
      </c>
      <c r="P267" s="1020">
        <f t="shared" si="148"/>
        <v>0</v>
      </c>
      <c r="Q267" s="101"/>
      <c r="R267" s="325"/>
      <c r="S267" s="1003" t="str">
        <f t="shared" si="144"/>
        <v>.</v>
      </c>
      <c r="T267" s="1004" t="str">
        <f t="shared" si="144"/>
        <v>.</v>
      </c>
      <c r="U267" s="1004" t="str">
        <f t="shared" si="144"/>
        <v>.</v>
      </c>
      <c r="V267" s="1004" t="str">
        <f t="shared" si="144"/>
        <v>.</v>
      </c>
      <c r="W267" s="1004" t="str">
        <f t="shared" si="144"/>
        <v>.</v>
      </c>
      <c r="X267" s="1004" t="str">
        <f t="shared" si="144"/>
        <v>.</v>
      </c>
      <c r="Y267" s="1005" t="str">
        <f t="shared" si="144"/>
        <v>.</v>
      </c>
      <c r="Z267" s="116"/>
      <c r="AA267" s="1006" t="str">
        <f t="shared" si="130"/>
        <v>.</v>
      </c>
      <c r="AB267" s="1007" t="str">
        <f t="shared" si="131"/>
        <v>.</v>
      </c>
      <c r="AC267" s="1007" t="str">
        <f t="shared" si="132"/>
        <v>.</v>
      </c>
      <c r="AD267" s="1007" t="str">
        <f t="shared" si="133"/>
        <v>.</v>
      </c>
      <c r="AE267" s="1007" t="str">
        <f t="shared" si="134"/>
        <v>.</v>
      </c>
      <c r="AF267" s="1007" t="str">
        <f t="shared" si="135"/>
        <v>.</v>
      </c>
      <c r="AG267" s="990" t="str">
        <f t="shared" si="136"/>
        <v>.</v>
      </c>
      <c r="AH267" s="116"/>
      <c r="AI267" s="1003" t="str">
        <f>IF(S267=".",".",SUM($S267:S267))</f>
        <v>.</v>
      </c>
      <c r="AJ267" s="1004" t="str">
        <f>IF(T267=".",".",SUM($S267:T267))</f>
        <v>.</v>
      </c>
      <c r="AK267" s="1004" t="str">
        <f>IF(U267=".",".",SUM($S267:U267))</f>
        <v>.</v>
      </c>
      <c r="AL267" s="1004" t="str">
        <f>IF(V267=".",".",SUM($S267:V267))</f>
        <v>.</v>
      </c>
      <c r="AM267" s="1004" t="str">
        <f>IF(W267=".",".",SUM($S267:W267))</f>
        <v>.</v>
      </c>
      <c r="AN267" s="1004" t="str">
        <f>IF(X267=".",".",SUM($S267:X267))</f>
        <v>.</v>
      </c>
      <c r="AO267" s="1005" t="str">
        <f>IF(Y267=".",".",SUM($S267:Y267))</f>
        <v>.</v>
      </c>
      <c r="AP267" s="116"/>
      <c r="AQ267" s="1006" t="str">
        <f t="shared" si="137"/>
        <v>.</v>
      </c>
      <c r="AR267" s="1007" t="str">
        <f t="shared" si="138"/>
        <v>.</v>
      </c>
      <c r="AS267" s="1007" t="str">
        <f t="shared" si="139"/>
        <v>.</v>
      </c>
      <c r="AT267" s="1007" t="str">
        <f t="shared" si="140"/>
        <v>.</v>
      </c>
      <c r="AU267" s="1007" t="str">
        <f t="shared" si="141"/>
        <v>.</v>
      </c>
      <c r="AV267" s="1007" t="str">
        <f t="shared" si="142"/>
        <v>.</v>
      </c>
      <c r="AW267" s="990" t="str">
        <f t="shared" si="143"/>
        <v>.</v>
      </c>
      <c r="AX267" s="327"/>
      <c r="AY267" s="116"/>
      <c r="AZ267" s="101"/>
      <c r="BA267" s="101"/>
      <c r="BB267" s="101"/>
    </row>
    <row r="268" spans="1:54" s="189" customFormat="1" x14ac:dyDescent="0.2">
      <c r="A268" s="183"/>
      <c r="B268" s="325"/>
      <c r="C268" s="473" t="str">
        <f t="shared" si="147"/>
        <v>Special rate</v>
      </c>
      <c r="D268" s="473" t="str">
        <f t="shared" si="147"/>
        <v/>
      </c>
      <c r="E268" s="837" t="str">
        <f t="shared" si="149"/>
        <v>.</v>
      </c>
      <c r="F268" s="878"/>
      <c r="G268" s="874"/>
      <c r="H268" s="874"/>
      <c r="I268" s="874"/>
      <c r="J268" s="874"/>
      <c r="K268" s="874"/>
      <c r="L268" s="874"/>
      <c r="M268" s="333"/>
      <c r="N268" s="116"/>
      <c r="O268" s="1019">
        <f t="shared" si="148"/>
        <v>0</v>
      </c>
      <c r="P268" s="1020">
        <f t="shared" si="148"/>
        <v>0</v>
      </c>
      <c r="Q268" s="101"/>
      <c r="R268" s="325"/>
      <c r="S268" s="1003" t="str">
        <f t="shared" si="144"/>
        <v>.</v>
      </c>
      <c r="T268" s="1004" t="str">
        <f t="shared" si="144"/>
        <v>.</v>
      </c>
      <c r="U268" s="1004" t="str">
        <f t="shared" si="144"/>
        <v>.</v>
      </c>
      <c r="V268" s="1004" t="str">
        <f t="shared" si="144"/>
        <v>.</v>
      </c>
      <c r="W268" s="1004" t="str">
        <f t="shared" si="144"/>
        <v>.</v>
      </c>
      <c r="X268" s="1004" t="str">
        <f t="shared" si="144"/>
        <v>.</v>
      </c>
      <c r="Y268" s="1005" t="str">
        <f t="shared" si="144"/>
        <v>.</v>
      </c>
      <c r="Z268" s="116"/>
      <c r="AA268" s="1006" t="str">
        <f t="shared" si="130"/>
        <v>.</v>
      </c>
      <c r="AB268" s="1007" t="str">
        <f t="shared" si="131"/>
        <v>.</v>
      </c>
      <c r="AC268" s="1007" t="str">
        <f t="shared" si="132"/>
        <v>.</v>
      </c>
      <c r="AD268" s="1007" t="str">
        <f t="shared" si="133"/>
        <v>.</v>
      </c>
      <c r="AE268" s="1007" t="str">
        <f t="shared" si="134"/>
        <v>.</v>
      </c>
      <c r="AF268" s="1007" t="str">
        <f t="shared" si="135"/>
        <v>.</v>
      </c>
      <c r="AG268" s="990" t="str">
        <f t="shared" si="136"/>
        <v>.</v>
      </c>
      <c r="AH268" s="116"/>
      <c r="AI268" s="1003" t="str">
        <f>IF(S268=".",".",SUM($S268:S268))</f>
        <v>.</v>
      </c>
      <c r="AJ268" s="1004" t="str">
        <f>IF(T268=".",".",SUM($S268:T268))</f>
        <v>.</v>
      </c>
      <c r="AK268" s="1004" t="str">
        <f>IF(U268=".",".",SUM($S268:U268))</f>
        <v>.</v>
      </c>
      <c r="AL268" s="1004" t="str">
        <f>IF(V268=".",".",SUM($S268:V268))</f>
        <v>.</v>
      </c>
      <c r="AM268" s="1004" t="str">
        <f>IF(W268=".",".",SUM($S268:W268))</f>
        <v>.</v>
      </c>
      <c r="AN268" s="1004" t="str">
        <f>IF(X268=".",".",SUM($S268:X268))</f>
        <v>.</v>
      </c>
      <c r="AO268" s="1005" t="str">
        <f>IF(Y268=".",".",SUM($S268:Y268))</f>
        <v>.</v>
      </c>
      <c r="AP268" s="116"/>
      <c r="AQ268" s="1006" t="str">
        <f t="shared" si="137"/>
        <v>.</v>
      </c>
      <c r="AR268" s="1007" t="str">
        <f t="shared" si="138"/>
        <v>.</v>
      </c>
      <c r="AS268" s="1007" t="str">
        <f t="shared" si="139"/>
        <v>.</v>
      </c>
      <c r="AT268" s="1007" t="str">
        <f t="shared" si="140"/>
        <v>.</v>
      </c>
      <c r="AU268" s="1007" t="str">
        <f t="shared" si="141"/>
        <v>.</v>
      </c>
      <c r="AV268" s="1007" t="str">
        <f t="shared" si="142"/>
        <v>.</v>
      </c>
      <c r="AW268" s="990" t="str">
        <f t="shared" si="143"/>
        <v>.</v>
      </c>
      <c r="AX268" s="327"/>
      <c r="AY268" s="116"/>
      <c r="AZ268" s="101"/>
      <c r="BA268" s="101"/>
      <c r="BB268" s="101"/>
    </row>
    <row r="269" spans="1:54" s="189" customFormat="1" x14ac:dyDescent="0.2">
      <c r="A269" s="183"/>
      <c r="B269" s="325"/>
      <c r="C269" s="198" t="str">
        <f t="shared" si="147"/>
        <v>Special rate</v>
      </c>
      <c r="D269" s="198" t="str">
        <f t="shared" si="147"/>
        <v/>
      </c>
      <c r="E269" s="838" t="str">
        <f t="shared" si="149"/>
        <v>.</v>
      </c>
      <c r="F269" s="880"/>
      <c r="G269" s="876"/>
      <c r="H269" s="876"/>
      <c r="I269" s="876"/>
      <c r="J269" s="876"/>
      <c r="K269" s="876"/>
      <c r="L269" s="876"/>
      <c r="M269" s="333"/>
      <c r="N269" s="116"/>
      <c r="O269" s="1019">
        <f t="shared" si="148"/>
        <v>0</v>
      </c>
      <c r="P269" s="1020">
        <f t="shared" si="148"/>
        <v>0</v>
      </c>
      <c r="Q269" s="101"/>
      <c r="R269" s="325"/>
      <c r="S269" s="1003" t="str">
        <f t="shared" si="144"/>
        <v>.</v>
      </c>
      <c r="T269" s="1004" t="str">
        <f t="shared" si="144"/>
        <v>.</v>
      </c>
      <c r="U269" s="1004" t="str">
        <f t="shared" si="144"/>
        <v>.</v>
      </c>
      <c r="V269" s="1004" t="str">
        <f t="shared" si="144"/>
        <v>.</v>
      </c>
      <c r="W269" s="1004" t="str">
        <f t="shared" si="144"/>
        <v>.</v>
      </c>
      <c r="X269" s="1004" t="str">
        <f t="shared" si="144"/>
        <v>.</v>
      </c>
      <c r="Y269" s="1005" t="str">
        <f t="shared" si="144"/>
        <v>.</v>
      </c>
      <c r="Z269" s="116"/>
      <c r="AA269" s="1006" t="str">
        <f t="shared" si="130"/>
        <v>.</v>
      </c>
      <c r="AB269" s="1007" t="str">
        <f t="shared" si="131"/>
        <v>.</v>
      </c>
      <c r="AC269" s="1007" t="str">
        <f t="shared" si="132"/>
        <v>.</v>
      </c>
      <c r="AD269" s="1007" t="str">
        <f t="shared" si="133"/>
        <v>.</v>
      </c>
      <c r="AE269" s="1007" t="str">
        <f t="shared" si="134"/>
        <v>.</v>
      </c>
      <c r="AF269" s="1007" t="str">
        <f t="shared" si="135"/>
        <v>.</v>
      </c>
      <c r="AG269" s="990" t="str">
        <f t="shared" si="136"/>
        <v>.</v>
      </c>
      <c r="AH269" s="116"/>
      <c r="AI269" s="1003" t="str">
        <f>IF(S269=".",".",SUM($S269:S269))</f>
        <v>.</v>
      </c>
      <c r="AJ269" s="1004" t="str">
        <f>IF(T269=".",".",SUM($S269:T269))</f>
        <v>.</v>
      </c>
      <c r="AK269" s="1004" t="str">
        <f>IF(U269=".",".",SUM($S269:U269))</f>
        <v>.</v>
      </c>
      <c r="AL269" s="1004" t="str">
        <f>IF(V269=".",".",SUM($S269:V269))</f>
        <v>.</v>
      </c>
      <c r="AM269" s="1004" t="str">
        <f>IF(W269=".",".",SUM($S269:W269))</f>
        <v>.</v>
      </c>
      <c r="AN269" s="1004" t="str">
        <f>IF(X269=".",".",SUM($S269:X269))</f>
        <v>.</v>
      </c>
      <c r="AO269" s="1005" t="str">
        <f>IF(Y269=".",".",SUM($S269:Y269))</f>
        <v>.</v>
      </c>
      <c r="AP269" s="116"/>
      <c r="AQ269" s="1006" t="str">
        <f t="shared" si="137"/>
        <v>.</v>
      </c>
      <c r="AR269" s="1007" t="str">
        <f t="shared" si="138"/>
        <v>.</v>
      </c>
      <c r="AS269" s="1007" t="str">
        <f t="shared" si="139"/>
        <v>.</v>
      </c>
      <c r="AT269" s="1007" t="str">
        <f t="shared" si="140"/>
        <v>.</v>
      </c>
      <c r="AU269" s="1007" t="str">
        <f t="shared" si="141"/>
        <v>.</v>
      </c>
      <c r="AV269" s="1007" t="str">
        <f t="shared" si="142"/>
        <v>.</v>
      </c>
      <c r="AW269" s="990" t="str">
        <f t="shared" si="143"/>
        <v>.</v>
      </c>
      <c r="AX269" s="327"/>
      <c r="AY269" s="116"/>
      <c r="AZ269" s="101"/>
      <c r="BA269" s="101"/>
      <c r="BB269" s="101"/>
    </row>
    <row r="270" spans="1:54" s="190" customFormat="1" x14ac:dyDescent="0.2">
      <c r="A270" s="183"/>
      <c r="B270" s="325"/>
      <c r="C270" s="211"/>
      <c r="D270" s="211" t="s">
        <v>256</v>
      </c>
      <c r="E270" s="389" t="str">
        <f t="shared" si="149"/>
        <v>.</v>
      </c>
      <c r="F270" s="390" t="str">
        <f t="shared" ref="F270:L270" si="150">IF($P270=0,".",SUMPRODUCT(F252:F269,$P252:$P269)/$P270)</f>
        <v>.</v>
      </c>
      <c r="G270" s="197" t="str">
        <f t="shared" si="150"/>
        <v>.</v>
      </c>
      <c r="H270" s="197" t="str">
        <f t="shared" si="150"/>
        <v>.</v>
      </c>
      <c r="I270" s="197" t="str">
        <f t="shared" si="150"/>
        <v>.</v>
      </c>
      <c r="J270" s="197" t="str">
        <f t="shared" si="150"/>
        <v>.</v>
      </c>
      <c r="K270" s="197" t="str">
        <f t="shared" si="150"/>
        <v>.</v>
      </c>
      <c r="L270" s="197" t="str">
        <f t="shared" si="150"/>
        <v>.</v>
      </c>
      <c r="M270" s="333"/>
      <c r="N270" s="144"/>
      <c r="O270" s="1021">
        <f t="shared" si="148"/>
        <v>0</v>
      </c>
      <c r="P270" s="1022">
        <f t="shared" si="148"/>
        <v>0</v>
      </c>
      <c r="Q270" s="102"/>
      <c r="R270" s="334"/>
      <c r="S270" s="1012" t="str">
        <f>IF(F270=".",".",F270-E270)</f>
        <v>.</v>
      </c>
      <c r="T270" s="1013" t="str">
        <f t="shared" ref="T270:Y270" si="151">IF(G270=".",".",G270-F270)</f>
        <v>.</v>
      </c>
      <c r="U270" s="1013" t="str">
        <f t="shared" si="151"/>
        <v>.</v>
      </c>
      <c r="V270" s="1013" t="str">
        <f t="shared" si="151"/>
        <v>.</v>
      </c>
      <c r="W270" s="1013" t="str">
        <f t="shared" si="151"/>
        <v>.</v>
      </c>
      <c r="X270" s="1013" t="str">
        <f t="shared" si="151"/>
        <v>.</v>
      </c>
      <c r="Y270" s="1014" t="str">
        <f t="shared" si="151"/>
        <v>.</v>
      </c>
      <c r="Z270" s="144"/>
      <c r="AA270" s="1516" t="str">
        <f t="shared" si="130"/>
        <v>.</v>
      </c>
      <c r="AB270" s="1517" t="str">
        <f t="shared" si="131"/>
        <v>.</v>
      </c>
      <c r="AC270" s="1517" t="str">
        <f t="shared" si="132"/>
        <v>.</v>
      </c>
      <c r="AD270" s="1517" t="str">
        <f t="shared" si="133"/>
        <v>.</v>
      </c>
      <c r="AE270" s="1517" t="str">
        <f t="shared" si="134"/>
        <v>.</v>
      </c>
      <c r="AF270" s="1517" t="str">
        <f t="shared" si="135"/>
        <v>.</v>
      </c>
      <c r="AG270" s="1518" t="str">
        <f t="shared" si="136"/>
        <v>.</v>
      </c>
      <c r="AH270" s="144"/>
      <c r="AI270" s="1012" t="str">
        <f>IF(S270=".",".",SUM($S270:S270))</f>
        <v>.</v>
      </c>
      <c r="AJ270" s="1013" t="str">
        <f>IF(T270=".",".",SUM($S270:T270))</f>
        <v>.</v>
      </c>
      <c r="AK270" s="1013" t="str">
        <f>IF(U270=".",".",SUM($S270:U270))</f>
        <v>.</v>
      </c>
      <c r="AL270" s="1013" t="str">
        <f>IF(V270=".",".",SUM($S270:V270))</f>
        <v>.</v>
      </c>
      <c r="AM270" s="1013" t="str">
        <f>IF(W270=".",".",SUM($S270:W270))</f>
        <v>.</v>
      </c>
      <c r="AN270" s="1013" t="str">
        <f>IF(X270=".",".",SUM($S270:X270))</f>
        <v>.</v>
      </c>
      <c r="AO270" s="1014" t="str">
        <f>IF(Y270=".",".",SUM($S270:Y270))</f>
        <v>.</v>
      </c>
      <c r="AP270" s="116"/>
      <c r="AQ270" s="1516" t="str">
        <f t="shared" si="137"/>
        <v>.</v>
      </c>
      <c r="AR270" s="1517" t="str">
        <f t="shared" si="138"/>
        <v>.</v>
      </c>
      <c r="AS270" s="1517" t="str">
        <f t="shared" si="139"/>
        <v>.</v>
      </c>
      <c r="AT270" s="1517" t="str">
        <f t="shared" si="140"/>
        <v>.</v>
      </c>
      <c r="AU270" s="1517" t="str">
        <f t="shared" si="141"/>
        <v>.</v>
      </c>
      <c r="AV270" s="1517" t="str">
        <f t="shared" si="142"/>
        <v>.</v>
      </c>
      <c r="AW270" s="1518" t="str">
        <f t="shared" si="143"/>
        <v>.</v>
      </c>
      <c r="AX270" s="346"/>
      <c r="AY270" s="144"/>
      <c r="AZ270" s="102"/>
      <c r="BA270" s="102"/>
      <c r="BB270" s="102"/>
    </row>
    <row r="271" spans="1:54" s="189" customFormat="1" x14ac:dyDescent="0.2">
      <c r="A271" s="183"/>
      <c r="B271" s="325"/>
      <c r="C271" s="116"/>
      <c r="D271" s="116"/>
      <c r="E271" s="223"/>
      <c r="F271" s="223"/>
      <c r="G271" s="116"/>
      <c r="H271" s="116"/>
      <c r="I271" s="116"/>
      <c r="J271" s="116"/>
      <c r="K271" s="116"/>
      <c r="L271" s="116"/>
      <c r="M271" s="333"/>
      <c r="N271" s="116"/>
      <c r="O271" s="116"/>
      <c r="P271" s="116"/>
      <c r="Q271" s="101"/>
      <c r="R271" s="325"/>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327"/>
      <c r="AY271" s="116"/>
      <c r="AZ271" s="101"/>
      <c r="BA271" s="101"/>
      <c r="BB271" s="101"/>
    </row>
    <row r="272" spans="1:54" s="189" customFormat="1" x14ac:dyDescent="0.2">
      <c r="A272" s="183"/>
      <c r="B272" s="325"/>
      <c r="C272" s="116"/>
      <c r="D272" s="116"/>
      <c r="E272" s="223"/>
      <c r="F272" s="223"/>
      <c r="G272" s="116"/>
      <c r="H272" s="116"/>
      <c r="I272" s="116"/>
      <c r="J272" s="116"/>
      <c r="K272" s="116"/>
      <c r="L272" s="116"/>
      <c r="M272" s="333"/>
      <c r="N272" s="116"/>
      <c r="O272" s="116"/>
      <c r="P272" s="116"/>
      <c r="Q272" s="101"/>
      <c r="R272" s="325"/>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327"/>
      <c r="AY272" s="116"/>
      <c r="AZ272" s="101"/>
      <c r="BA272" s="101"/>
      <c r="BB272" s="101"/>
    </row>
    <row r="273" spans="1:54" s="189" customFormat="1" x14ac:dyDescent="0.2">
      <c r="A273" s="183"/>
      <c r="B273" s="325"/>
      <c r="C273" s="144"/>
      <c r="D273" s="116"/>
      <c r="E273" s="223"/>
      <c r="F273" s="223"/>
      <c r="G273" s="116"/>
      <c r="H273" s="116"/>
      <c r="I273" s="116"/>
      <c r="J273" s="116"/>
      <c r="K273" s="116"/>
      <c r="L273" s="116"/>
      <c r="M273" s="333"/>
      <c r="N273" s="116"/>
      <c r="O273" s="116"/>
      <c r="P273" s="116"/>
      <c r="Q273" s="101"/>
      <c r="R273" s="325"/>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327"/>
      <c r="AY273" s="116"/>
      <c r="AZ273" s="101"/>
      <c r="BA273" s="101"/>
      <c r="BB273" s="101"/>
    </row>
    <row r="274" spans="1:54" s="189" customFormat="1" x14ac:dyDescent="0.2">
      <c r="A274" s="183"/>
      <c r="B274" s="325"/>
      <c r="C274" s="116"/>
      <c r="D274" s="116"/>
      <c r="E274" s="223"/>
      <c r="F274" s="223"/>
      <c r="G274" s="116"/>
      <c r="H274" s="116"/>
      <c r="I274" s="116"/>
      <c r="J274" s="116"/>
      <c r="K274" s="116"/>
      <c r="L274" s="116"/>
      <c r="M274" s="333"/>
      <c r="N274" s="116"/>
      <c r="O274" s="116"/>
      <c r="P274" s="116"/>
      <c r="Q274" s="101"/>
      <c r="R274" s="325"/>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327"/>
      <c r="AY274" s="116"/>
      <c r="AZ274" s="101"/>
      <c r="BA274" s="101"/>
      <c r="BB274" s="101"/>
    </row>
    <row r="275" spans="1:54" s="189" customFormat="1" x14ac:dyDescent="0.2">
      <c r="A275" s="183"/>
      <c r="B275" s="325"/>
      <c r="C275" s="116"/>
      <c r="D275" s="116"/>
      <c r="E275" s="223"/>
      <c r="F275" s="223"/>
      <c r="G275" s="116"/>
      <c r="H275" s="116"/>
      <c r="I275" s="116"/>
      <c r="J275" s="116"/>
      <c r="K275" s="116"/>
      <c r="L275" s="116"/>
      <c r="M275" s="333"/>
      <c r="N275" s="116"/>
      <c r="O275" s="116"/>
      <c r="P275" s="116"/>
      <c r="Q275" s="101"/>
      <c r="R275" s="325"/>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327"/>
      <c r="AY275" s="116"/>
      <c r="AZ275" s="101"/>
      <c r="BA275" s="101"/>
      <c r="BB275" s="101"/>
    </row>
    <row r="276" spans="1:54" s="189" customFormat="1" ht="15" x14ac:dyDescent="0.25">
      <c r="A276" s="183"/>
      <c r="B276" s="325"/>
      <c r="C276" s="273" t="s">
        <v>26</v>
      </c>
      <c r="D276" s="274"/>
      <c r="E276" s="840"/>
      <c r="F276" s="841"/>
      <c r="G276" s="302"/>
      <c r="H276" s="382" t="str">
        <f>$H$21</f>
        <v>$ nominal per year</v>
      </c>
      <c r="I276" s="275"/>
      <c r="J276" s="275" t="str">
        <f>$F$3</f>
        <v>.</v>
      </c>
      <c r="K276" s="275"/>
      <c r="L276" s="276"/>
      <c r="M276" s="333"/>
      <c r="N276" s="116"/>
      <c r="O276" s="116"/>
      <c r="P276" s="116"/>
      <c r="Q276" s="101"/>
      <c r="R276" s="325"/>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327"/>
      <c r="AY276" s="116"/>
      <c r="AZ276" s="101"/>
      <c r="BA276" s="101"/>
      <c r="BB276" s="101"/>
    </row>
    <row r="277" spans="1:54" s="189" customFormat="1" x14ac:dyDescent="0.2">
      <c r="A277" s="183"/>
      <c r="B277" s="325"/>
      <c r="C277" s="277" t="s">
        <v>0</v>
      </c>
      <c r="D277" s="278"/>
      <c r="E277" s="842"/>
      <c r="F277" s="843"/>
      <c r="G277" s="279"/>
      <c r="H277" s="279"/>
      <c r="I277" s="279"/>
      <c r="J277" s="279"/>
      <c r="K277" s="279"/>
      <c r="L277" s="280"/>
      <c r="M277" s="333"/>
      <c r="N277" s="116"/>
      <c r="O277" s="116"/>
      <c r="P277" s="116"/>
      <c r="Q277" s="101"/>
      <c r="R277" s="325"/>
      <c r="S277" s="1011" t="str">
        <f>S$21</f>
        <v>Annual increases (nominal $ per year)</v>
      </c>
      <c r="T277" s="116"/>
      <c r="U277" s="116"/>
      <c r="V277" s="116"/>
      <c r="W277" s="116"/>
      <c r="X277" s="116"/>
      <c r="Y277" s="116"/>
      <c r="Z277" s="116"/>
      <c r="AA277" s="1011" t="str">
        <f>AA$21</f>
        <v>Annual increases (%)</v>
      </c>
      <c r="AB277" s="116"/>
      <c r="AC277" s="116"/>
      <c r="AD277" s="116"/>
      <c r="AE277" s="116"/>
      <c r="AF277" s="116"/>
      <c r="AG277" s="116"/>
      <c r="AH277" s="116"/>
      <c r="AI277" s="1011" t="str">
        <f>AI$21</f>
        <v>Cumulative increases (nominal $ per year)</v>
      </c>
      <c r="AJ277" s="116"/>
      <c r="AK277" s="116"/>
      <c r="AL277" s="116"/>
      <c r="AM277" s="116"/>
      <c r="AN277" s="116"/>
      <c r="AO277" s="116"/>
      <c r="AP277" s="116"/>
      <c r="AQ277" s="1011" t="str">
        <f>AQ$21</f>
        <v>Cumulative increases (%)</v>
      </c>
      <c r="AR277" s="116"/>
      <c r="AS277" s="116"/>
      <c r="AT277" s="116"/>
      <c r="AU277" s="116"/>
      <c r="AV277" s="116"/>
      <c r="AW277" s="116"/>
      <c r="AX277" s="327"/>
      <c r="AY277" s="116"/>
      <c r="AZ277" s="101"/>
      <c r="BA277" s="101"/>
      <c r="BB277" s="101"/>
    </row>
    <row r="278" spans="1:54" s="189" customFormat="1" ht="39" customHeight="1" x14ac:dyDescent="0.2">
      <c r="A278" s="183"/>
      <c r="B278" s="325"/>
      <c r="C278" s="265" t="s">
        <v>27</v>
      </c>
      <c r="D278" s="266"/>
      <c r="E278" s="264" t="s">
        <v>346</v>
      </c>
      <c r="F278" s="264" t="s">
        <v>28</v>
      </c>
      <c r="G278" s="264" t="s">
        <v>29</v>
      </c>
      <c r="H278" s="264" t="s">
        <v>30</v>
      </c>
      <c r="I278" s="264" t="s">
        <v>31</v>
      </c>
      <c r="J278" s="264" t="s">
        <v>32</v>
      </c>
      <c r="K278" s="264" t="s">
        <v>33</v>
      </c>
      <c r="L278" s="264" t="s">
        <v>34</v>
      </c>
      <c r="M278" s="333"/>
      <c r="N278" s="116"/>
      <c r="O278" s="116"/>
      <c r="P278" s="116"/>
      <c r="Q278" s="101"/>
      <c r="R278" s="325"/>
      <c r="S278" s="996" t="str">
        <f>C276</f>
        <v>Domestic Waste Management Services - Annual Charge</v>
      </c>
      <c r="T278" s="387"/>
      <c r="U278" s="387"/>
      <c r="V278" s="387"/>
      <c r="W278" s="387"/>
      <c r="X278" s="387"/>
      <c r="Y278" s="388"/>
      <c r="Z278" s="116"/>
      <c r="AA278" s="996" t="str">
        <f>$S278</f>
        <v>Domestic Waste Management Services - Annual Charge</v>
      </c>
      <c r="AB278" s="387"/>
      <c r="AC278" s="387"/>
      <c r="AD278" s="387"/>
      <c r="AE278" s="387"/>
      <c r="AF278" s="387"/>
      <c r="AG278" s="388"/>
      <c r="AH278" s="116"/>
      <c r="AI278" s="996" t="str">
        <f>$S278</f>
        <v>Domestic Waste Management Services - Annual Charge</v>
      </c>
      <c r="AJ278" s="387"/>
      <c r="AK278" s="387"/>
      <c r="AL278" s="387"/>
      <c r="AM278" s="387"/>
      <c r="AN278" s="387"/>
      <c r="AO278" s="388"/>
      <c r="AP278" s="116"/>
      <c r="AQ278" s="996" t="str">
        <f>$S278</f>
        <v>Domestic Waste Management Services - Annual Charge</v>
      </c>
      <c r="AR278" s="387"/>
      <c r="AS278" s="387"/>
      <c r="AT278" s="387"/>
      <c r="AU278" s="387"/>
      <c r="AV278" s="387"/>
      <c r="AW278" s="388"/>
      <c r="AX278" s="327"/>
      <c r="AY278" s="116"/>
      <c r="AZ278" s="101"/>
      <c r="BA278" s="101"/>
      <c r="BB278" s="101"/>
    </row>
    <row r="279" spans="1:54" s="189" customFormat="1" x14ac:dyDescent="0.2">
      <c r="A279" s="183"/>
      <c r="B279" s="325"/>
      <c r="C279" s="125"/>
      <c r="D279" s="126"/>
      <c r="E279" s="208" t="str">
        <f t="shared" ref="E279:L279" si="152">E175</f>
        <v>2020-21</v>
      </c>
      <c r="F279" s="208" t="str">
        <f t="shared" si="152"/>
        <v>2021-22</v>
      </c>
      <c r="G279" s="208" t="str">
        <f t="shared" si="152"/>
        <v>2022-23</v>
      </c>
      <c r="H279" s="208" t="str">
        <f t="shared" si="152"/>
        <v>2023-24</v>
      </c>
      <c r="I279" s="208" t="str">
        <f t="shared" si="152"/>
        <v>2024-25</v>
      </c>
      <c r="J279" s="208" t="str">
        <f t="shared" si="152"/>
        <v>2025-26</v>
      </c>
      <c r="K279" s="208" t="str">
        <f t="shared" si="152"/>
        <v>2026-27</v>
      </c>
      <c r="L279" s="208" t="str">
        <f t="shared" si="152"/>
        <v>2027-28</v>
      </c>
      <c r="M279" s="333"/>
      <c r="N279" s="116"/>
      <c r="O279" s="116"/>
      <c r="P279" s="116"/>
      <c r="Q279" s="101"/>
      <c r="R279" s="325"/>
      <c r="S279" s="997" t="str">
        <f>S$23</f>
        <v>Year 1</v>
      </c>
      <c r="T279" s="998" t="str">
        <f t="shared" ref="T279:Y279" si="153">T$23</f>
        <v>Year 2</v>
      </c>
      <c r="U279" s="998" t="str">
        <f t="shared" si="153"/>
        <v>Year 3</v>
      </c>
      <c r="V279" s="998" t="str">
        <f t="shared" si="153"/>
        <v>Year 4</v>
      </c>
      <c r="W279" s="998" t="str">
        <f t="shared" si="153"/>
        <v>Year 5</v>
      </c>
      <c r="X279" s="998" t="str">
        <f t="shared" si="153"/>
        <v>Year 6</v>
      </c>
      <c r="Y279" s="999" t="str">
        <f t="shared" si="153"/>
        <v>Year 7</v>
      </c>
      <c r="Z279" s="112"/>
      <c r="AA279" s="997" t="str">
        <f t="shared" ref="AA279:AG279" si="154">AA$23</f>
        <v>Year 1</v>
      </c>
      <c r="AB279" s="998" t="str">
        <f t="shared" si="154"/>
        <v>Year 2</v>
      </c>
      <c r="AC279" s="998" t="str">
        <f t="shared" si="154"/>
        <v>Year 3</v>
      </c>
      <c r="AD279" s="998" t="str">
        <f t="shared" si="154"/>
        <v>Year 4</v>
      </c>
      <c r="AE279" s="998" t="str">
        <f t="shared" si="154"/>
        <v>Year 5</v>
      </c>
      <c r="AF279" s="998" t="str">
        <f t="shared" si="154"/>
        <v>Year 6</v>
      </c>
      <c r="AG279" s="999" t="str">
        <f t="shared" si="154"/>
        <v>Year 7</v>
      </c>
      <c r="AH279" s="112"/>
      <c r="AI279" s="997" t="str">
        <f>AI$23</f>
        <v>Year 1</v>
      </c>
      <c r="AJ279" s="998" t="str">
        <f t="shared" ref="AJ279:AO279" si="155">AJ$23</f>
        <v>Year 2</v>
      </c>
      <c r="AK279" s="998" t="str">
        <f t="shared" si="155"/>
        <v>Year 3</v>
      </c>
      <c r="AL279" s="998" t="str">
        <f t="shared" si="155"/>
        <v>Year 4</v>
      </c>
      <c r="AM279" s="998" t="str">
        <f t="shared" si="155"/>
        <v>Year 5</v>
      </c>
      <c r="AN279" s="998" t="str">
        <f t="shared" si="155"/>
        <v>Year 6</v>
      </c>
      <c r="AO279" s="999" t="str">
        <f t="shared" si="155"/>
        <v>Year 7</v>
      </c>
      <c r="AP279" s="112"/>
      <c r="AQ279" s="997" t="str">
        <f>AQ$23</f>
        <v>Year 1</v>
      </c>
      <c r="AR279" s="998" t="str">
        <f t="shared" ref="AR279:AW279" si="156">AR$23</f>
        <v>Year 2</v>
      </c>
      <c r="AS279" s="998" t="str">
        <f t="shared" si="156"/>
        <v>Year 3</v>
      </c>
      <c r="AT279" s="998" t="str">
        <f t="shared" si="156"/>
        <v>Year 4</v>
      </c>
      <c r="AU279" s="998" t="str">
        <f t="shared" si="156"/>
        <v>Year 5</v>
      </c>
      <c r="AV279" s="998" t="str">
        <f t="shared" si="156"/>
        <v>Year 6</v>
      </c>
      <c r="AW279" s="999" t="str">
        <f t="shared" si="156"/>
        <v>Year 7</v>
      </c>
      <c r="AX279" s="327"/>
      <c r="AY279" s="116"/>
      <c r="AZ279" s="101"/>
      <c r="BA279" s="101"/>
      <c r="BB279" s="101"/>
    </row>
    <row r="280" spans="1:54" s="189" customFormat="1" x14ac:dyDescent="0.2">
      <c r="A280" s="183"/>
      <c r="B280" s="325"/>
      <c r="C280" s="1027"/>
      <c r="D280" s="1023"/>
      <c r="E280" s="877"/>
      <c r="F280" s="1208"/>
      <c r="G280" s="1208"/>
      <c r="H280" s="1208"/>
      <c r="I280" s="1208"/>
      <c r="J280" s="1208"/>
      <c r="K280" s="1208"/>
      <c r="L280" s="1208"/>
      <c r="M280" s="333"/>
      <c r="N280" s="116"/>
      <c r="O280" s="116"/>
      <c r="P280" s="116"/>
      <c r="Q280" s="101"/>
      <c r="R280" s="325"/>
      <c r="S280" s="1000" t="str">
        <f t="shared" ref="S280:Y305" si="157">IF(F280="",".",F280-E280)</f>
        <v>.</v>
      </c>
      <c r="T280" s="1001" t="str">
        <f t="shared" si="157"/>
        <v>.</v>
      </c>
      <c r="U280" s="1001" t="str">
        <f t="shared" si="157"/>
        <v>.</v>
      </c>
      <c r="V280" s="1001" t="str">
        <f t="shared" si="157"/>
        <v>.</v>
      </c>
      <c r="W280" s="1001" t="str">
        <f t="shared" si="157"/>
        <v>.</v>
      </c>
      <c r="X280" s="1001" t="str">
        <f t="shared" si="157"/>
        <v>.</v>
      </c>
      <c r="Y280" s="1002" t="str">
        <f t="shared" si="157"/>
        <v>.</v>
      </c>
      <c r="Z280" s="116"/>
      <c r="AA280" s="1507" t="str">
        <f>IFERROR(F280/E280-1,".")</f>
        <v>.</v>
      </c>
      <c r="AB280" s="1508" t="str">
        <f t="shared" ref="AB280:AG295" si="158">IFERROR(G280/F280-1,".")</f>
        <v>.</v>
      </c>
      <c r="AC280" s="1508" t="str">
        <f t="shared" si="158"/>
        <v>.</v>
      </c>
      <c r="AD280" s="1508" t="str">
        <f t="shared" si="158"/>
        <v>.</v>
      </c>
      <c r="AE280" s="1508" t="str">
        <f t="shared" si="158"/>
        <v>.</v>
      </c>
      <c r="AF280" s="1508" t="str">
        <f t="shared" si="158"/>
        <v>.</v>
      </c>
      <c r="AG280" s="1509" t="str">
        <f t="shared" si="158"/>
        <v>.</v>
      </c>
      <c r="AH280" s="116"/>
      <c r="AI280" s="1484" t="str">
        <f>IF(S280=".",".",SUM($S280:S280))</f>
        <v>.</v>
      </c>
      <c r="AJ280" s="1001" t="str">
        <f>IF(T280=".",".",SUM($S280:T280))</f>
        <v>.</v>
      </c>
      <c r="AK280" s="1001" t="str">
        <f>IF(U280=".",".",SUM($S280:U280))</f>
        <v>.</v>
      </c>
      <c r="AL280" s="1001" t="str">
        <f>IF(V280=".",".",SUM($S280:V280))</f>
        <v>.</v>
      </c>
      <c r="AM280" s="1001" t="str">
        <f>IF(W280=".",".",SUM($S280:W280))</f>
        <v>.</v>
      </c>
      <c r="AN280" s="1001" t="str">
        <f>IF(X280=".",".",SUM($S280:X280))</f>
        <v>.</v>
      </c>
      <c r="AO280" s="1002" t="str">
        <f>IF(Y280=".",".",SUM($S280:Y280))</f>
        <v>.</v>
      </c>
      <c r="AP280" s="116"/>
      <c r="AQ280" s="1507" t="str">
        <f t="shared" ref="AQ280:AW305" si="159">IFERROR(F280/$E280-1,".")</f>
        <v>.</v>
      </c>
      <c r="AR280" s="1508" t="str">
        <f t="shared" si="159"/>
        <v>.</v>
      </c>
      <c r="AS280" s="1508" t="str">
        <f t="shared" si="159"/>
        <v>.</v>
      </c>
      <c r="AT280" s="1508" t="str">
        <f t="shared" si="159"/>
        <v>.</v>
      </c>
      <c r="AU280" s="1508" t="str">
        <f t="shared" si="159"/>
        <v>.</v>
      </c>
      <c r="AV280" s="1508" t="str">
        <f t="shared" si="159"/>
        <v>.</v>
      </c>
      <c r="AW280" s="1509" t="str">
        <f t="shared" si="159"/>
        <v>.</v>
      </c>
      <c r="AX280" s="327"/>
      <c r="AY280" s="116"/>
      <c r="AZ280" s="101"/>
      <c r="BA280" s="101"/>
      <c r="BB280" s="101"/>
    </row>
    <row r="281" spans="1:54" s="189" customFormat="1" x14ac:dyDescent="0.2">
      <c r="A281" s="183"/>
      <c r="B281" s="325"/>
      <c r="C281" s="1539"/>
      <c r="D281" s="1024"/>
      <c r="E281" s="878"/>
      <c r="F281" s="878"/>
      <c r="G281" s="1209"/>
      <c r="H281" s="1209"/>
      <c r="I281" s="1209"/>
      <c r="J281" s="1209"/>
      <c r="K281" s="1209"/>
      <c r="L281" s="1209"/>
      <c r="M281" s="333"/>
      <c r="N281" s="116"/>
      <c r="O281" s="116"/>
      <c r="P281" s="116"/>
      <c r="Q281" s="101"/>
      <c r="R281" s="325"/>
      <c r="S281" s="1003" t="str">
        <f t="shared" si="157"/>
        <v>.</v>
      </c>
      <c r="T281" s="1004" t="str">
        <f t="shared" si="157"/>
        <v>.</v>
      </c>
      <c r="U281" s="1004" t="str">
        <f t="shared" si="157"/>
        <v>.</v>
      </c>
      <c r="V281" s="1004" t="str">
        <f t="shared" si="157"/>
        <v>.</v>
      </c>
      <c r="W281" s="1004" t="str">
        <f t="shared" si="157"/>
        <v>.</v>
      </c>
      <c r="X281" s="1004" t="str">
        <f t="shared" si="157"/>
        <v>.</v>
      </c>
      <c r="Y281" s="1005" t="str">
        <f t="shared" si="157"/>
        <v>.</v>
      </c>
      <c r="Z281" s="116"/>
      <c r="AA281" s="1507" t="str">
        <f t="shared" ref="AA281:AG305" si="160">IFERROR(F281/E281-1,".")</f>
        <v>.</v>
      </c>
      <c r="AB281" s="1508" t="str">
        <f t="shared" si="158"/>
        <v>.</v>
      </c>
      <c r="AC281" s="1508" t="str">
        <f t="shared" si="158"/>
        <v>.</v>
      </c>
      <c r="AD281" s="1508" t="str">
        <f t="shared" si="158"/>
        <v>.</v>
      </c>
      <c r="AE281" s="1508" t="str">
        <f t="shared" si="158"/>
        <v>.</v>
      </c>
      <c r="AF281" s="1508" t="str">
        <f t="shared" si="158"/>
        <v>.</v>
      </c>
      <c r="AG281" s="1509" t="str">
        <f t="shared" si="158"/>
        <v>.</v>
      </c>
      <c r="AH281" s="116"/>
      <c r="AI281" s="1003" t="str">
        <f>IF(S281=".",".",SUM($S281:S281))</f>
        <v>.</v>
      </c>
      <c r="AJ281" s="1004" t="str">
        <f>IF(T281=".",".",SUM($S281:T281))</f>
        <v>.</v>
      </c>
      <c r="AK281" s="1004" t="str">
        <f>IF(U281=".",".",SUM($S281:U281))</f>
        <v>.</v>
      </c>
      <c r="AL281" s="1004" t="str">
        <f>IF(V281=".",".",SUM($S281:V281))</f>
        <v>.</v>
      </c>
      <c r="AM281" s="1004" t="str">
        <f>IF(W281=".",".",SUM($S281:W281))</f>
        <v>.</v>
      </c>
      <c r="AN281" s="1004" t="str">
        <f>IF(X281=".",".",SUM($S281:X281))</f>
        <v>.</v>
      </c>
      <c r="AO281" s="1005" t="str">
        <f>IF(Y281=".",".",SUM($S281:Y281))</f>
        <v>.</v>
      </c>
      <c r="AP281" s="116"/>
      <c r="AQ281" s="1507" t="str">
        <f t="shared" si="159"/>
        <v>.</v>
      </c>
      <c r="AR281" s="1508" t="str">
        <f t="shared" si="159"/>
        <v>.</v>
      </c>
      <c r="AS281" s="1508" t="str">
        <f t="shared" si="159"/>
        <v>.</v>
      </c>
      <c r="AT281" s="1508" t="str">
        <f t="shared" si="159"/>
        <v>.</v>
      </c>
      <c r="AU281" s="1508" t="str">
        <f t="shared" si="159"/>
        <v>.</v>
      </c>
      <c r="AV281" s="1508" t="str">
        <f t="shared" si="159"/>
        <v>.</v>
      </c>
      <c r="AW281" s="1509" t="str">
        <f t="shared" si="159"/>
        <v>.</v>
      </c>
      <c r="AX281" s="327"/>
      <c r="AY281" s="116"/>
      <c r="AZ281" s="101"/>
      <c r="BA281" s="101"/>
      <c r="BB281" s="101"/>
    </row>
    <row r="282" spans="1:54" s="189" customFormat="1" x14ac:dyDescent="0.2">
      <c r="A282" s="183"/>
      <c r="B282" s="325"/>
      <c r="C282" s="1028"/>
      <c r="D282" s="1024"/>
      <c r="E282" s="878"/>
      <c r="F282" s="878"/>
      <c r="G282" s="874"/>
      <c r="H282" s="874"/>
      <c r="I282" s="874"/>
      <c r="J282" s="874"/>
      <c r="K282" s="874"/>
      <c r="L282" s="874"/>
      <c r="M282" s="333"/>
      <c r="N282" s="116"/>
      <c r="O282" s="116"/>
      <c r="P282" s="116"/>
      <c r="Q282" s="101"/>
      <c r="R282" s="325"/>
      <c r="S282" s="1003" t="str">
        <f t="shared" si="157"/>
        <v>.</v>
      </c>
      <c r="T282" s="1004" t="str">
        <f t="shared" si="157"/>
        <v>.</v>
      </c>
      <c r="U282" s="1004" t="str">
        <f t="shared" si="157"/>
        <v>.</v>
      </c>
      <c r="V282" s="1004" t="str">
        <f t="shared" si="157"/>
        <v>.</v>
      </c>
      <c r="W282" s="1004" t="str">
        <f t="shared" si="157"/>
        <v>.</v>
      </c>
      <c r="X282" s="1004" t="str">
        <f t="shared" si="157"/>
        <v>.</v>
      </c>
      <c r="Y282" s="1005" t="str">
        <f t="shared" si="157"/>
        <v>.</v>
      </c>
      <c r="Z282" s="116"/>
      <c r="AA282" s="1507" t="str">
        <f t="shared" si="160"/>
        <v>.</v>
      </c>
      <c r="AB282" s="1508" t="str">
        <f t="shared" si="158"/>
        <v>.</v>
      </c>
      <c r="AC282" s="1508" t="str">
        <f t="shared" si="158"/>
        <v>.</v>
      </c>
      <c r="AD282" s="1508" t="str">
        <f t="shared" si="158"/>
        <v>.</v>
      </c>
      <c r="AE282" s="1508" t="str">
        <f t="shared" si="158"/>
        <v>.</v>
      </c>
      <c r="AF282" s="1508" t="str">
        <f t="shared" si="158"/>
        <v>.</v>
      </c>
      <c r="AG282" s="1509" t="str">
        <f t="shared" si="158"/>
        <v>.</v>
      </c>
      <c r="AH282" s="116"/>
      <c r="AI282" s="1003" t="str">
        <f>IF(S282=".",".",SUM($S282:S282))</f>
        <v>.</v>
      </c>
      <c r="AJ282" s="1004" t="str">
        <f>IF(T282=".",".",SUM($S282:T282))</f>
        <v>.</v>
      </c>
      <c r="AK282" s="1004" t="str">
        <f>IF(U282=".",".",SUM($S282:U282))</f>
        <v>.</v>
      </c>
      <c r="AL282" s="1004" t="str">
        <f>IF(V282=".",".",SUM($S282:V282))</f>
        <v>.</v>
      </c>
      <c r="AM282" s="1004" t="str">
        <f>IF(W282=".",".",SUM($S282:W282))</f>
        <v>.</v>
      </c>
      <c r="AN282" s="1004" t="str">
        <f>IF(X282=".",".",SUM($S282:X282))</f>
        <v>.</v>
      </c>
      <c r="AO282" s="1005" t="str">
        <f>IF(Y282=".",".",SUM($S282:Y282))</f>
        <v>.</v>
      </c>
      <c r="AP282" s="116"/>
      <c r="AQ282" s="1507" t="str">
        <f t="shared" si="159"/>
        <v>.</v>
      </c>
      <c r="AR282" s="1508" t="str">
        <f t="shared" si="159"/>
        <v>.</v>
      </c>
      <c r="AS282" s="1508" t="str">
        <f t="shared" si="159"/>
        <v>.</v>
      </c>
      <c r="AT282" s="1508" t="str">
        <f t="shared" si="159"/>
        <v>.</v>
      </c>
      <c r="AU282" s="1508" t="str">
        <f t="shared" si="159"/>
        <v>.</v>
      </c>
      <c r="AV282" s="1508" t="str">
        <f t="shared" si="159"/>
        <v>.</v>
      </c>
      <c r="AW282" s="1509" t="str">
        <f t="shared" si="159"/>
        <v>.</v>
      </c>
      <c r="AX282" s="327"/>
      <c r="AY282" s="116"/>
      <c r="AZ282" s="101"/>
      <c r="BA282" s="101"/>
      <c r="BB282" s="101"/>
    </row>
    <row r="283" spans="1:54" s="189" customFormat="1" x14ac:dyDescent="0.2">
      <c r="A283" s="183"/>
      <c r="B283" s="325"/>
      <c r="C283" s="1028"/>
      <c r="D283" s="1024"/>
      <c r="E283" s="878"/>
      <c r="F283" s="878"/>
      <c r="G283" s="874"/>
      <c r="H283" s="874"/>
      <c r="I283" s="874"/>
      <c r="J283" s="874"/>
      <c r="K283" s="874"/>
      <c r="L283" s="874"/>
      <c r="M283" s="333"/>
      <c r="N283" s="116"/>
      <c r="O283" s="116"/>
      <c r="P283" s="116"/>
      <c r="Q283" s="101"/>
      <c r="R283" s="325"/>
      <c r="S283" s="1003" t="str">
        <f t="shared" si="157"/>
        <v>.</v>
      </c>
      <c r="T283" s="1004" t="str">
        <f t="shared" si="157"/>
        <v>.</v>
      </c>
      <c r="U283" s="1004" t="str">
        <f t="shared" si="157"/>
        <v>.</v>
      </c>
      <c r="V283" s="1004" t="str">
        <f t="shared" si="157"/>
        <v>.</v>
      </c>
      <c r="W283" s="1004" t="str">
        <f t="shared" si="157"/>
        <v>.</v>
      </c>
      <c r="X283" s="1004" t="str">
        <f t="shared" si="157"/>
        <v>.</v>
      </c>
      <c r="Y283" s="1005" t="str">
        <f t="shared" si="157"/>
        <v>.</v>
      </c>
      <c r="Z283" s="116"/>
      <c r="AA283" s="1507" t="str">
        <f t="shared" si="160"/>
        <v>.</v>
      </c>
      <c r="AB283" s="1508" t="str">
        <f t="shared" si="158"/>
        <v>.</v>
      </c>
      <c r="AC283" s="1508" t="str">
        <f t="shared" si="158"/>
        <v>.</v>
      </c>
      <c r="AD283" s="1508" t="str">
        <f t="shared" si="158"/>
        <v>.</v>
      </c>
      <c r="AE283" s="1508" t="str">
        <f t="shared" si="158"/>
        <v>.</v>
      </c>
      <c r="AF283" s="1508" t="str">
        <f t="shared" si="158"/>
        <v>.</v>
      </c>
      <c r="AG283" s="1509" t="str">
        <f t="shared" si="158"/>
        <v>.</v>
      </c>
      <c r="AH283" s="116"/>
      <c r="AI283" s="1003" t="str">
        <f>IF(S283=".",".",SUM($S283:S283))</f>
        <v>.</v>
      </c>
      <c r="AJ283" s="1004" t="str">
        <f>IF(T283=".",".",SUM($S283:T283))</f>
        <v>.</v>
      </c>
      <c r="AK283" s="1004" t="str">
        <f>IF(U283=".",".",SUM($S283:U283))</f>
        <v>.</v>
      </c>
      <c r="AL283" s="1004" t="str">
        <f>IF(V283=".",".",SUM($S283:V283))</f>
        <v>.</v>
      </c>
      <c r="AM283" s="1004" t="str">
        <f>IF(W283=".",".",SUM($S283:W283))</f>
        <v>.</v>
      </c>
      <c r="AN283" s="1004" t="str">
        <f>IF(X283=".",".",SUM($S283:X283))</f>
        <v>.</v>
      </c>
      <c r="AO283" s="1005" t="str">
        <f>IF(Y283=".",".",SUM($S283:Y283))</f>
        <v>.</v>
      </c>
      <c r="AP283" s="116"/>
      <c r="AQ283" s="1507" t="str">
        <f t="shared" si="159"/>
        <v>.</v>
      </c>
      <c r="AR283" s="1508" t="str">
        <f t="shared" si="159"/>
        <v>.</v>
      </c>
      <c r="AS283" s="1508" t="str">
        <f t="shared" si="159"/>
        <v>.</v>
      </c>
      <c r="AT283" s="1508" t="str">
        <f t="shared" si="159"/>
        <v>.</v>
      </c>
      <c r="AU283" s="1508" t="str">
        <f t="shared" si="159"/>
        <v>.</v>
      </c>
      <c r="AV283" s="1508" t="str">
        <f t="shared" si="159"/>
        <v>.</v>
      </c>
      <c r="AW283" s="1509" t="str">
        <f t="shared" si="159"/>
        <v>.</v>
      </c>
      <c r="AX283" s="327"/>
      <c r="AY283" s="116"/>
      <c r="AZ283" s="101"/>
      <c r="BA283" s="101"/>
      <c r="BB283" s="101"/>
    </row>
    <row r="284" spans="1:54" s="189" customFormat="1" x14ac:dyDescent="0.2">
      <c r="A284" s="183"/>
      <c r="B284" s="325"/>
      <c r="C284" s="1028"/>
      <c r="D284" s="1024"/>
      <c r="E284" s="878"/>
      <c r="F284" s="878"/>
      <c r="G284" s="874"/>
      <c r="H284" s="874"/>
      <c r="I284" s="874"/>
      <c r="J284" s="874"/>
      <c r="K284" s="874"/>
      <c r="L284" s="874"/>
      <c r="M284" s="333"/>
      <c r="N284" s="116"/>
      <c r="O284" s="116"/>
      <c r="P284" s="116"/>
      <c r="Q284" s="101"/>
      <c r="R284" s="325"/>
      <c r="S284" s="1003" t="str">
        <f t="shared" si="157"/>
        <v>.</v>
      </c>
      <c r="T284" s="1004" t="str">
        <f t="shared" si="157"/>
        <v>.</v>
      </c>
      <c r="U284" s="1004" t="str">
        <f t="shared" si="157"/>
        <v>.</v>
      </c>
      <c r="V284" s="1004" t="str">
        <f t="shared" si="157"/>
        <v>.</v>
      </c>
      <c r="W284" s="1004" t="str">
        <f t="shared" si="157"/>
        <v>.</v>
      </c>
      <c r="X284" s="1004" t="str">
        <f t="shared" si="157"/>
        <v>.</v>
      </c>
      <c r="Y284" s="1005" t="str">
        <f t="shared" si="157"/>
        <v>.</v>
      </c>
      <c r="Z284" s="116"/>
      <c r="AA284" s="1507" t="str">
        <f t="shared" si="160"/>
        <v>.</v>
      </c>
      <c r="AB284" s="1508" t="str">
        <f t="shared" si="158"/>
        <v>.</v>
      </c>
      <c r="AC284" s="1508" t="str">
        <f t="shared" si="158"/>
        <v>.</v>
      </c>
      <c r="AD284" s="1508" t="str">
        <f t="shared" si="158"/>
        <v>.</v>
      </c>
      <c r="AE284" s="1508" t="str">
        <f t="shared" si="158"/>
        <v>.</v>
      </c>
      <c r="AF284" s="1508" t="str">
        <f t="shared" si="158"/>
        <v>.</v>
      </c>
      <c r="AG284" s="1509" t="str">
        <f t="shared" si="158"/>
        <v>.</v>
      </c>
      <c r="AH284" s="116"/>
      <c r="AI284" s="1003" t="str">
        <f>IF(S284=".",".",SUM($S284:S284))</f>
        <v>.</v>
      </c>
      <c r="AJ284" s="1004" t="str">
        <f>IF(T284=".",".",SUM($S284:T284))</f>
        <v>.</v>
      </c>
      <c r="AK284" s="1004" t="str">
        <f>IF(U284=".",".",SUM($S284:U284))</f>
        <v>.</v>
      </c>
      <c r="AL284" s="1004" t="str">
        <f>IF(V284=".",".",SUM($S284:V284))</f>
        <v>.</v>
      </c>
      <c r="AM284" s="1004" t="str">
        <f>IF(W284=".",".",SUM($S284:W284))</f>
        <v>.</v>
      </c>
      <c r="AN284" s="1004" t="str">
        <f>IF(X284=".",".",SUM($S284:X284))</f>
        <v>.</v>
      </c>
      <c r="AO284" s="1005" t="str">
        <f>IF(Y284=".",".",SUM($S284:Y284))</f>
        <v>.</v>
      </c>
      <c r="AP284" s="116"/>
      <c r="AQ284" s="1507" t="str">
        <f t="shared" si="159"/>
        <v>.</v>
      </c>
      <c r="AR284" s="1508" t="str">
        <f t="shared" si="159"/>
        <v>.</v>
      </c>
      <c r="AS284" s="1508" t="str">
        <f t="shared" si="159"/>
        <v>.</v>
      </c>
      <c r="AT284" s="1508" t="str">
        <f t="shared" si="159"/>
        <v>.</v>
      </c>
      <c r="AU284" s="1508" t="str">
        <f t="shared" si="159"/>
        <v>.</v>
      </c>
      <c r="AV284" s="1508" t="str">
        <f t="shared" si="159"/>
        <v>.</v>
      </c>
      <c r="AW284" s="1509" t="str">
        <f t="shared" si="159"/>
        <v>.</v>
      </c>
      <c r="AX284" s="327"/>
      <c r="AY284" s="116"/>
      <c r="AZ284" s="101"/>
      <c r="BA284" s="101"/>
      <c r="BB284" s="101"/>
    </row>
    <row r="285" spans="1:54" s="189" customFormat="1" x14ac:dyDescent="0.2">
      <c r="A285" s="183"/>
      <c r="B285" s="325"/>
      <c r="C285" s="1028"/>
      <c r="D285" s="1024"/>
      <c r="E285" s="878"/>
      <c r="F285" s="878"/>
      <c r="G285" s="874"/>
      <c r="H285" s="874"/>
      <c r="I285" s="874"/>
      <c r="J285" s="874"/>
      <c r="K285" s="874"/>
      <c r="L285" s="874"/>
      <c r="M285" s="333"/>
      <c r="N285" s="116"/>
      <c r="O285" s="116"/>
      <c r="P285" s="116"/>
      <c r="Q285" s="101"/>
      <c r="R285" s="325"/>
      <c r="S285" s="1003" t="str">
        <f t="shared" si="157"/>
        <v>.</v>
      </c>
      <c r="T285" s="1004" t="str">
        <f t="shared" si="157"/>
        <v>.</v>
      </c>
      <c r="U285" s="1004" t="str">
        <f t="shared" si="157"/>
        <v>.</v>
      </c>
      <c r="V285" s="1004" t="str">
        <f t="shared" si="157"/>
        <v>.</v>
      </c>
      <c r="W285" s="1004" t="str">
        <f t="shared" si="157"/>
        <v>.</v>
      </c>
      <c r="X285" s="1004" t="str">
        <f t="shared" si="157"/>
        <v>.</v>
      </c>
      <c r="Y285" s="1005" t="str">
        <f t="shared" si="157"/>
        <v>.</v>
      </c>
      <c r="Z285" s="116"/>
      <c r="AA285" s="1507" t="str">
        <f t="shared" si="160"/>
        <v>.</v>
      </c>
      <c r="AB285" s="1508" t="str">
        <f t="shared" si="158"/>
        <v>.</v>
      </c>
      <c r="AC285" s="1508" t="str">
        <f t="shared" si="158"/>
        <v>.</v>
      </c>
      <c r="AD285" s="1508" t="str">
        <f t="shared" si="158"/>
        <v>.</v>
      </c>
      <c r="AE285" s="1508" t="str">
        <f t="shared" si="158"/>
        <v>.</v>
      </c>
      <c r="AF285" s="1508" t="str">
        <f t="shared" si="158"/>
        <v>.</v>
      </c>
      <c r="AG285" s="1509" t="str">
        <f t="shared" si="158"/>
        <v>.</v>
      </c>
      <c r="AH285" s="116"/>
      <c r="AI285" s="1003" t="str">
        <f>IF(S285=".",".",SUM($S285:S285))</f>
        <v>.</v>
      </c>
      <c r="AJ285" s="1004" t="str">
        <f>IF(T285=".",".",SUM($S285:T285))</f>
        <v>.</v>
      </c>
      <c r="AK285" s="1004" t="str">
        <f>IF(U285=".",".",SUM($S285:U285))</f>
        <v>.</v>
      </c>
      <c r="AL285" s="1004" t="str">
        <f>IF(V285=".",".",SUM($S285:V285))</f>
        <v>.</v>
      </c>
      <c r="AM285" s="1004" t="str">
        <f>IF(W285=".",".",SUM($S285:W285))</f>
        <v>.</v>
      </c>
      <c r="AN285" s="1004" t="str">
        <f>IF(X285=".",".",SUM($S285:X285))</f>
        <v>.</v>
      </c>
      <c r="AO285" s="1005" t="str">
        <f>IF(Y285=".",".",SUM($S285:Y285))</f>
        <v>.</v>
      </c>
      <c r="AP285" s="116"/>
      <c r="AQ285" s="1507" t="str">
        <f t="shared" si="159"/>
        <v>.</v>
      </c>
      <c r="AR285" s="1508" t="str">
        <f t="shared" si="159"/>
        <v>.</v>
      </c>
      <c r="AS285" s="1508" t="str">
        <f t="shared" si="159"/>
        <v>.</v>
      </c>
      <c r="AT285" s="1508" t="str">
        <f t="shared" si="159"/>
        <v>.</v>
      </c>
      <c r="AU285" s="1508" t="str">
        <f t="shared" si="159"/>
        <v>.</v>
      </c>
      <c r="AV285" s="1508" t="str">
        <f t="shared" si="159"/>
        <v>.</v>
      </c>
      <c r="AW285" s="1509" t="str">
        <f t="shared" si="159"/>
        <v>.</v>
      </c>
      <c r="AX285" s="327"/>
      <c r="AY285" s="116"/>
      <c r="AZ285" s="101"/>
      <c r="BA285" s="101"/>
      <c r="BB285" s="101"/>
    </row>
    <row r="286" spans="1:54" s="189" customFormat="1" x14ac:dyDescent="0.2">
      <c r="A286" s="183"/>
      <c r="B286" s="325"/>
      <c r="C286" s="1028"/>
      <c r="D286" s="1024"/>
      <c r="E286" s="878"/>
      <c r="F286" s="878"/>
      <c r="G286" s="874"/>
      <c r="H286" s="874"/>
      <c r="I286" s="874"/>
      <c r="J286" s="874"/>
      <c r="K286" s="874"/>
      <c r="L286" s="874"/>
      <c r="M286" s="333"/>
      <c r="N286" s="116"/>
      <c r="O286" s="116"/>
      <c r="P286" s="116"/>
      <c r="Q286" s="101"/>
      <c r="R286" s="325"/>
      <c r="S286" s="1003" t="str">
        <f t="shared" si="157"/>
        <v>.</v>
      </c>
      <c r="T286" s="1004" t="str">
        <f t="shared" si="157"/>
        <v>.</v>
      </c>
      <c r="U286" s="1004" t="str">
        <f t="shared" si="157"/>
        <v>.</v>
      </c>
      <c r="V286" s="1004" t="str">
        <f t="shared" si="157"/>
        <v>.</v>
      </c>
      <c r="W286" s="1004" t="str">
        <f t="shared" si="157"/>
        <v>.</v>
      </c>
      <c r="X286" s="1004" t="str">
        <f t="shared" si="157"/>
        <v>.</v>
      </c>
      <c r="Y286" s="1005" t="str">
        <f t="shared" si="157"/>
        <v>.</v>
      </c>
      <c r="Z286" s="116"/>
      <c r="AA286" s="1507" t="str">
        <f t="shared" si="160"/>
        <v>.</v>
      </c>
      <c r="AB286" s="1508" t="str">
        <f t="shared" si="158"/>
        <v>.</v>
      </c>
      <c r="AC286" s="1508" t="str">
        <f t="shared" si="158"/>
        <v>.</v>
      </c>
      <c r="AD286" s="1508" t="str">
        <f t="shared" si="158"/>
        <v>.</v>
      </c>
      <c r="AE286" s="1508" t="str">
        <f t="shared" si="158"/>
        <v>.</v>
      </c>
      <c r="AF286" s="1508" t="str">
        <f t="shared" si="158"/>
        <v>.</v>
      </c>
      <c r="AG286" s="1509" t="str">
        <f t="shared" si="158"/>
        <v>.</v>
      </c>
      <c r="AH286" s="116"/>
      <c r="AI286" s="1003" t="str">
        <f>IF(S286=".",".",SUM($S286:S286))</f>
        <v>.</v>
      </c>
      <c r="AJ286" s="1004" t="str">
        <f>IF(T286=".",".",SUM($S286:T286))</f>
        <v>.</v>
      </c>
      <c r="AK286" s="1004" t="str">
        <f>IF(U286=".",".",SUM($S286:U286))</f>
        <v>.</v>
      </c>
      <c r="AL286" s="1004" t="str">
        <f>IF(V286=".",".",SUM($S286:V286))</f>
        <v>.</v>
      </c>
      <c r="AM286" s="1004" t="str">
        <f>IF(W286=".",".",SUM($S286:W286))</f>
        <v>.</v>
      </c>
      <c r="AN286" s="1004" t="str">
        <f>IF(X286=".",".",SUM($S286:X286))</f>
        <v>.</v>
      </c>
      <c r="AO286" s="1005" t="str">
        <f>IF(Y286=".",".",SUM($S286:Y286))</f>
        <v>.</v>
      </c>
      <c r="AP286" s="116"/>
      <c r="AQ286" s="1507" t="str">
        <f t="shared" si="159"/>
        <v>.</v>
      </c>
      <c r="AR286" s="1508" t="str">
        <f t="shared" si="159"/>
        <v>.</v>
      </c>
      <c r="AS286" s="1508" t="str">
        <f t="shared" si="159"/>
        <v>.</v>
      </c>
      <c r="AT286" s="1508" t="str">
        <f t="shared" si="159"/>
        <v>.</v>
      </c>
      <c r="AU286" s="1508" t="str">
        <f t="shared" si="159"/>
        <v>.</v>
      </c>
      <c r="AV286" s="1508" t="str">
        <f t="shared" si="159"/>
        <v>.</v>
      </c>
      <c r="AW286" s="1509" t="str">
        <f t="shared" si="159"/>
        <v>.</v>
      </c>
      <c r="AX286" s="327"/>
      <c r="AY286" s="116"/>
      <c r="AZ286" s="101"/>
      <c r="BA286" s="101"/>
      <c r="BB286" s="101"/>
    </row>
    <row r="287" spans="1:54" s="189" customFormat="1" x14ac:dyDescent="0.2">
      <c r="A287" s="183"/>
      <c r="B287" s="325"/>
      <c r="C287" s="1028"/>
      <c r="D287" s="1024"/>
      <c r="E287" s="878"/>
      <c r="F287" s="878"/>
      <c r="G287" s="874"/>
      <c r="H287" s="874"/>
      <c r="I287" s="874"/>
      <c r="J287" s="874"/>
      <c r="K287" s="874"/>
      <c r="L287" s="874"/>
      <c r="M287" s="333"/>
      <c r="N287" s="116"/>
      <c r="O287" s="116"/>
      <c r="P287" s="116"/>
      <c r="Q287" s="101"/>
      <c r="R287" s="325"/>
      <c r="S287" s="1003" t="str">
        <f t="shared" si="157"/>
        <v>.</v>
      </c>
      <c r="T287" s="1004" t="str">
        <f t="shared" si="157"/>
        <v>.</v>
      </c>
      <c r="U287" s="1004" t="str">
        <f t="shared" si="157"/>
        <v>.</v>
      </c>
      <c r="V287" s="1004" t="str">
        <f t="shared" si="157"/>
        <v>.</v>
      </c>
      <c r="W287" s="1004" t="str">
        <f t="shared" si="157"/>
        <v>.</v>
      </c>
      <c r="X287" s="1004" t="str">
        <f t="shared" si="157"/>
        <v>.</v>
      </c>
      <c r="Y287" s="1005" t="str">
        <f t="shared" si="157"/>
        <v>.</v>
      </c>
      <c r="Z287" s="116"/>
      <c r="AA287" s="1507" t="str">
        <f t="shared" si="160"/>
        <v>.</v>
      </c>
      <c r="AB287" s="1508" t="str">
        <f t="shared" si="158"/>
        <v>.</v>
      </c>
      <c r="AC287" s="1508" t="str">
        <f t="shared" si="158"/>
        <v>.</v>
      </c>
      <c r="AD287" s="1508" t="str">
        <f t="shared" si="158"/>
        <v>.</v>
      </c>
      <c r="AE287" s="1508" t="str">
        <f t="shared" si="158"/>
        <v>.</v>
      </c>
      <c r="AF287" s="1508" t="str">
        <f t="shared" si="158"/>
        <v>.</v>
      </c>
      <c r="AG287" s="1509" t="str">
        <f t="shared" si="158"/>
        <v>.</v>
      </c>
      <c r="AH287" s="116"/>
      <c r="AI287" s="1003" t="str">
        <f>IF(S287=".",".",SUM($S287:S287))</f>
        <v>.</v>
      </c>
      <c r="AJ287" s="1004" t="str">
        <f>IF(T287=".",".",SUM($S287:T287))</f>
        <v>.</v>
      </c>
      <c r="AK287" s="1004" t="str">
        <f>IF(U287=".",".",SUM($S287:U287))</f>
        <v>.</v>
      </c>
      <c r="AL287" s="1004" t="str">
        <f>IF(V287=".",".",SUM($S287:V287))</f>
        <v>.</v>
      </c>
      <c r="AM287" s="1004" t="str">
        <f>IF(W287=".",".",SUM($S287:W287))</f>
        <v>.</v>
      </c>
      <c r="AN287" s="1004" t="str">
        <f>IF(X287=".",".",SUM($S287:X287))</f>
        <v>.</v>
      </c>
      <c r="AO287" s="1005" t="str">
        <f>IF(Y287=".",".",SUM($S287:Y287))</f>
        <v>.</v>
      </c>
      <c r="AP287" s="116"/>
      <c r="AQ287" s="1507" t="str">
        <f t="shared" si="159"/>
        <v>.</v>
      </c>
      <c r="AR287" s="1508" t="str">
        <f t="shared" si="159"/>
        <v>.</v>
      </c>
      <c r="AS287" s="1508" t="str">
        <f t="shared" si="159"/>
        <v>.</v>
      </c>
      <c r="AT287" s="1508" t="str">
        <f t="shared" si="159"/>
        <v>.</v>
      </c>
      <c r="AU287" s="1508" t="str">
        <f t="shared" si="159"/>
        <v>.</v>
      </c>
      <c r="AV287" s="1508" t="str">
        <f t="shared" si="159"/>
        <v>.</v>
      </c>
      <c r="AW287" s="1509" t="str">
        <f t="shared" si="159"/>
        <v>.</v>
      </c>
      <c r="AX287" s="327"/>
      <c r="AY287" s="116"/>
      <c r="AZ287" s="101"/>
      <c r="BA287" s="101"/>
      <c r="BB287" s="101"/>
    </row>
    <row r="288" spans="1:54" s="189" customFormat="1" x14ac:dyDescent="0.2">
      <c r="A288" s="183"/>
      <c r="B288" s="325"/>
      <c r="C288" s="1028"/>
      <c r="D288" s="1024"/>
      <c r="E288" s="878"/>
      <c r="F288" s="878"/>
      <c r="G288" s="874"/>
      <c r="H288" s="874"/>
      <c r="I288" s="874"/>
      <c r="J288" s="874"/>
      <c r="K288" s="874"/>
      <c r="L288" s="874"/>
      <c r="M288" s="333"/>
      <c r="N288" s="116"/>
      <c r="O288" s="116"/>
      <c r="P288" s="116"/>
      <c r="Q288" s="101"/>
      <c r="R288" s="325"/>
      <c r="S288" s="1003" t="str">
        <f t="shared" si="157"/>
        <v>.</v>
      </c>
      <c r="T288" s="1004" t="str">
        <f t="shared" si="157"/>
        <v>.</v>
      </c>
      <c r="U288" s="1004" t="str">
        <f t="shared" si="157"/>
        <v>.</v>
      </c>
      <c r="V288" s="1004" t="str">
        <f t="shared" si="157"/>
        <v>.</v>
      </c>
      <c r="W288" s="1004" t="str">
        <f t="shared" si="157"/>
        <v>.</v>
      </c>
      <c r="X288" s="1004" t="str">
        <f t="shared" si="157"/>
        <v>.</v>
      </c>
      <c r="Y288" s="1005" t="str">
        <f t="shared" si="157"/>
        <v>.</v>
      </c>
      <c r="Z288" s="116"/>
      <c r="AA288" s="1507" t="str">
        <f t="shared" si="160"/>
        <v>.</v>
      </c>
      <c r="AB288" s="1508" t="str">
        <f t="shared" si="158"/>
        <v>.</v>
      </c>
      <c r="AC288" s="1508" t="str">
        <f t="shared" si="158"/>
        <v>.</v>
      </c>
      <c r="AD288" s="1508" t="str">
        <f t="shared" si="158"/>
        <v>.</v>
      </c>
      <c r="AE288" s="1508" t="str">
        <f t="shared" si="158"/>
        <v>.</v>
      </c>
      <c r="AF288" s="1508" t="str">
        <f t="shared" si="158"/>
        <v>.</v>
      </c>
      <c r="AG288" s="1509" t="str">
        <f t="shared" si="158"/>
        <v>.</v>
      </c>
      <c r="AH288" s="116"/>
      <c r="AI288" s="1003" t="str">
        <f>IF(S288=".",".",SUM($S288:S288))</f>
        <v>.</v>
      </c>
      <c r="AJ288" s="1004" t="str">
        <f>IF(T288=".",".",SUM($S288:T288))</f>
        <v>.</v>
      </c>
      <c r="AK288" s="1004" t="str">
        <f>IF(U288=".",".",SUM($S288:U288))</f>
        <v>.</v>
      </c>
      <c r="AL288" s="1004" t="str">
        <f>IF(V288=".",".",SUM($S288:V288))</f>
        <v>.</v>
      </c>
      <c r="AM288" s="1004" t="str">
        <f>IF(W288=".",".",SUM($S288:W288))</f>
        <v>.</v>
      </c>
      <c r="AN288" s="1004" t="str">
        <f>IF(X288=".",".",SUM($S288:X288))</f>
        <v>.</v>
      </c>
      <c r="AO288" s="1005" t="str">
        <f>IF(Y288=".",".",SUM($S288:Y288))</f>
        <v>.</v>
      </c>
      <c r="AP288" s="116"/>
      <c r="AQ288" s="1507" t="str">
        <f t="shared" si="159"/>
        <v>.</v>
      </c>
      <c r="AR288" s="1508" t="str">
        <f t="shared" si="159"/>
        <v>.</v>
      </c>
      <c r="AS288" s="1508" t="str">
        <f t="shared" si="159"/>
        <v>.</v>
      </c>
      <c r="AT288" s="1508" t="str">
        <f t="shared" si="159"/>
        <v>.</v>
      </c>
      <c r="AU288" s="1508" t="str">
        <f t="shared" si="159"/>
        <v>.</v>
      </c>
      <c r="AV288" s="1508" t="str">
        <f t="shared" si="159"/>
        <v>.</v>
      </c>
      <c r="AW288" s="1509" t="str">
        <f t="shared" si="159"/>
        <v>.</v>
      </c>
      <c r="AX288" s="327"/>
      <c r="AY288" s="116"/>
      <c r="AZ288" s="101"/>
      <c r="BA288" s="101"/>
      <c r="BB288" s="101"/>
    </row>
    <row r="289" spans="1:54" s="189" customFormat="1" x14ac:dyDescent="0.2">
      <c r="A289" s="183"/>
      <c r="B289" s="325"/>
      <c r="C289" s="1028"/>
      <c r="D289" s="1024"/>
      <c r="E289" s="878"/>
      <c r="F289" s="878"/>
      <c r="G289" s="874"/>
      <c r="H289" s="874"/>
      <c r="I289" s="874"/>
      <c r="J289" s="874"/>
      <c r="K289" s="874"/>
      <c r="L289" s="874"/>
      <c r="M289" s="333"/>
      <c r="N289" s="116"/>
      <c r="O289" s="116"/>
      <c r="P289" s="116"/>
      <c r="Q289" s="101"/>
      <c r="R289" s="325"/>
      <c r="S289" s="1003" t="str">
        <f t="shared" si="157"/>
        <v>.</v>
      </c>
      <c r="T289" s="1004" t="str">
        <f t="shared" si="157"/>
        <v>.</v>
      </c>
      <c r="U289" s="1004" t="str">
        <f t="shared" si="157"/>
        <v>.</v>
      </c>
      <c r="V289" s="1004" t="str">
        <f t="shared" si="157"/>
        <v>.</v>
      </c>
      <c r="W289" s="1004" t="str">
        <f t="shared" si="157"/>
        <v>.</v>
      </c>
      <c r="X289" s="1004" t="str">
        <f t="shared" si="157"/>
        <v>.</v>
      </c>
      <c r="Y289" s="1005" t="str">
        <f t="shared" si="157"/>
        <v>.</v>
      </c>
      <c r="Z289" s="116"/>
      <c r="AA289" s="1507" t="str">
        <f t="shared" si="160"/>
        <v>.</v>
      </c>
      <c r="AB289" s="1508" t="str">
        <f t="shared" si="158"/>
        <v>.</v>
      </c>
      <c r="AC289" s="1508" t="str">
        <f t="shared" si="158"/>
        <v>.</v>
      </c>
      <c r="AD289" s="1508" t="str">
        <f t="shared" si="158"/>
        <v>.</v>
      </c>
      <c r="AE289" s="1508" t="str">
        <f t="shared" si="158"/>
        <v>.</v>
      </c>
      <c r="AF289" s="1508" t="str">
        <f t="shared" si="158"/>
        <v>.</v>
      </c>
      <c r="AG289" s="1509" t="str">
        <f t="shared" si="158"/>
        <v>.</v>
      </c>
      <c r="AH289" s="116"/>
      <c r="AI289" s="1003" t="str">
        <f>IF(S289=".",".",SUM($S289:S289))</f>
        <v>.</v>
      </c>
      <c r="AJ289" s="1004" t="str">
        <f>IF(T289=".",".",SUM($S289:T289))</f>
        <v>.</v>
      </c>
      <c r="AK289" s="1004" t="str">
        <f>IF(U289=".",".",SUM($S289:U289))</f>
        <v>.</v>
      </c>
      <c r="AL289" s="1004" t="str">
        <f>IF(V289=".",".",SUM($S289:V289))</f>
        <v>.</v>
      </c>
      <c r="AM289" s="1004" t="str">
        <f>IF(W289=".",".",SUM($S289:W289))</f>
        <v>.</v>
      </c>
      <c r="AN289" s="1004" t="str">
        <f>IF(X289=".",".",SUM($S289:X289))</f>
        <v>.</v>
      </c>
      <c r="AO289" s="1005" t="str">
        <f>IF(Y289=".",".",SUM($S289:Y289))</f>
        <v>.</v>
      </c>
      <c r="AP289" s="116"/>
      <c r="AQ289" s="1507" t="str">
        <f t="shared" si="159"/>
        <v>.</v>
      </c>
      <c r="AR289" s="1508" t="str">
        <f t="shared" si="159"/>
        <v>.</v>
      </c>
      <c r="AS289" s="1508" t="str">
        <f t="shared" si="159"/>
        <v>.</v>
      </c>
      <c r="AT289" s="1508" t="str">
        <f t="shared" si="159"/>
        <v>.</v>
      </c>
      <c r="AU289" s="1508" t="str">
        <f t="shared" si="159"/>
        <v>.</v>
      </c>
      <c r="AV289" s="1508" t="str">
        <f t="shared" si="159"/>
        <v>.</v>
      </c>
      <c r="AW289" s="1509" t="str">
        <f t="shared" si="159"/>
        <v>.</v>
      </c>
      <c r="AX289" s="327"/>
      <c r="AY289" s="116"/>
      <c r="AZ289" s="101"/>
      <c r="BA289" s="101"/>
      <c r="BB289" s="101"/>
    </row>
    <row r="290" spans="1:54" s="189" customFormat="1" x14ac:dyDescent="0.2">
      <c r="A290" s="183"/>
      <c r="B290" s="325"/>
      <c r="C290" s="1028"/>
      <c r="D290" s="1024"/>
      <c r="E290" s="878"/>
      <c r="F290" s="878"/>
      <c r="G290" s="874"/>
      <c r="H290" s="874"/>
      <c r="I290" s="874"/>
      <c r="J290" s="874"/>
      <c r="K290" s="874"/>
      <c r="L290" s="874"/>
      <c r="M290" s="333"/>
      <c r="N290" s="116"/>
      <c r="O290" s="116"/>
      <c r="P290" s="116"/>
      <c r="Q290" s="101"/>
      <c r="R290" s="325"/>
      <c r="S290" s="1003" t="str">
        <f t="shared" si="157"/>
        <v>.</v>
      </c>
      <c r="T290" s="1004" t="str">
        <f t="shared" si="157"/>
        <v>.</v>
      </c>
      <c r="U290" s="1004" t="str">
        <f t="shared" si="157"/>
        <v>.</v>
      </c>
      <c r="V290" s="1004" t="str">
        <f t="shared" si="157"/>
        <v>.</v>
      </c>
      <c r="W290" s="1004" t="str">
        <f t="shared" si="157"/>
        <v>.</v>
      </c>
      <c r="X290" s="1004" t="str">
        <f t="shared" si="157"/>
        <v>.</v>
      </c>
      <c r="Y290" s="1005" t="str">
        <f t="shared" si="157"/>
        <v>.</v>
      </c>
      <c r="Z290" s="116"/>
      <c r="AA290" s="1507" t="str">
        <f t="shared" si="160"/>
        <v>.</v>
      </c>
      <c r="AB290" s="1508" t="str">
        <f t="shared" si="158"/>
        <v>.</v>
      </c>
      <c r="AC290" s="1508" t="str">
        <f t="shared" si="158"/>
        <v>.</v>
      </c>
      <c r="AD290" s="1508" t="str">
        <f t="shared" si="158"/>
        <v>.</v>
      </c>
      <c r="AE290" s="1508" t="str">
        <f t="shared" si="158"/>
        <v>.</v>
      </c>
      <c r="AF290" s="1508" t="str">
        <f t="shared" si="158"/>
        <v>.</v>
      </c>
      <c r="AG290" s="1509" t="str">
        <f t="shared" si="158"/>
        <v>.</v>
      </c>
      <c r="AH290" s="116"/>
      <c r="AI290" s="1003" t="str">
        <f>IF(S290=".",".",SUM($S290:S290))</f>
        <v>.</v>
      </c>
      <c r="AJ290" s="1004" t="str">
        <f>IF(T290=".",".",SUM($S290:T290))</f>
        <v>.</v>
      </c>
      <c r="AK290" s="1004" t="str">
        <f>IF(U290=".",".",SUM($S290:U290))</f>
        <v>.</v>
      </c>
      <c r="AL290" s="1004" t="str">
        <f>IF(V290=".",".",SUM($S290:V290))</f>
        <v>.</v>
      </c>
      <c r="AM290" s="1004" t="str">
        <f>IF(W290=".",".",SUM($S290:W290))</f>
        <v>.</v>
      </c>
      <c r="AN290" s="1004" t="str">
        <f>IF(X290=".",".",SUM($S290:X290))</f>
        <v>.</v>
      </c>
      <c r="AO290" s="1005" t="str">
        <f>IF(Y290=".",".",SUM($S290:Y290))</f>
        <v>.</v>
      </c>
      <c r="AP290" s="116"/>
      <c r="AQ290" s="1507" t="str">
        <f t="shared" si="159"/>
        <v>.</v>
      </c>
      <c r="AR290" s="1508" t="str">
        <f t="shared" si="159"/>
        <v>.</v>
      </c>
      <c r="AS290" s="1508" t="str">
        <f t="shared" si="159"/>
        <v>.</v>
      </c>
      <c r="AT290" s="1508" t="str">
        <f t="shared" si="159"/>
        <v>.</v>
      </c>
      <c r="AU290" s="1508" t="str">
        <f t="shared" si="159"/>
        <v>.</v>
      </c>
      <c r="AV290" s="1508" t="str">
        <f t="shared" si="159"/>
        <v>.</v>
      </c>
      <c r="AW290" s="1509" t="str">
        <f t="shared" si="159"/>
        <v>.</v>
      </c>
      <c r="AX290" s="327"/>
      <c r="AY290" s="116"/>
      <c r="AZ290" s="101"/>
      <c r="BA290" s="101"/>
      <c r="BB290" s="101"/>
    </row>
    <row r="291" spans="1:54" s="189" customFormat="1" x14ac:dyDescent="0.2">
      <c r="A291" s="183"/>
      <c r="B291" s="325"/>
      <c r="C291" s="1028"/>
      <c r="D291" s="1024"/>
      <c r="E291" s="878"/>
      <c r="F291" s="878"/>
      <c r="G291" s="874"/>
      <c r="H291" s="874"/>
      <c r="I291" s="874"/>
      <c r="J291" s="874"/>
      <c r="K291" s="874"/>
      <c r="L291" s="874"/>
      <c r="M291" s="333"/>
      <c r="N291" s="116"/>
      <c r="O291" s="116"/>
      <c r="P291" s="116"/>
      <c r="Q291" s="101"/>
      <c r="R291" s="325"/>
      <c r="S291" s="1003" t="str">
        <f t="shared" si="157"/>
        <v>.</v>
      </c>
      <c r="T291" s="1004" t="str">
        <f t="shared" si="157"/>
        <v>.</v>
      </c>
      <c r="U291" s="1004" t="str">
        <f t="shared" si="157"/>
        <v>.</v>
      </c>
      <c r="V291" s="1004" t="str">
        <f t="shared" si="157"/>
        <v>.</v>
      </c>
      <c r="W291" s="1004" t="str">
        <f t="shared" si="157"/>
        <v>.</v>
      </c>
      <c r="X291" s="1004" t="str">
        <f t="shared" si="157"/>
        <v>.</v>
      </c>
      <c r="Y291" s="1005" t="str">
        <f t="shared" si="157"/>
        <v>.</v>
      </c>
      <c r="Z291" s="116"/>
      <c r="AA291" s="1507" t="str">
        <f t="shared" si="160"/>
        <v>.</v>
      </c>
      <c r="AB291" s="1508" t="str">
        <f t="shared" si="158"/>
        <v>.</v>
      </c>
      <c r="AC291" s="1508" t="str">
        <f t="shared" si="158"/>
        <v>.</v>
      </c>
      <c r="AD291" s="1508" t="str">
        <f t="shared" si="158"/>
        <v>.</v>
      </c>
      <c r="AE291" s="1508" t="str">
        <f t="shared" si="158"/>
        <v>.</v>
      </c>
      <c r="AF291" s="1508" t="str">
        <f t="shared" si="158"/>
        <v>.</v>
      </c>
      <c r="AG291" s="1509" t="str">
        <f t="shared" si="158"/>
        <v>.</v>
      </c>
      <c r="AH291" s="116"/>
      <c r="AI291" s="1003" t="str">
        <f>IF(S291=".",".",SUM($S291:S291))</f>
        <v>.</v>
      </c>
      <c r="AJ291" s="1004" t="str">
        <f>IF(T291=".",".",SUM($S291:T291))</f>
        <v>.</v>
      </c>
      <c r="AK291" s="1004" t="str">
        <f>IF(U291=".",".",SUM($S291:U291))</f>
        <v>.</v>
      </c>
      <c r="AL291" s="1004" t="str">
        <f>IF(V291=".",".",SUM($S291:V291))</f>
        <v>.</v>
      </c>
      <c r="AM291" s="1004" t="str">
        <f>IF(W291=".",".",SUM($S291:W291))</f>
        <v>.</v>
      </c>
      <c r="AN291" s="1004" t="str">
        <f>IF(X291=".",".",SUM($S291:X291))</f>
        <v>.</v>
      </c>
      <c r="AO291" s="1005" t="str">
        <f>IF(Y291=".",".",SUM($S291:Y291))</f>
        <v>.</v>
      </c>
      <c r="AP291" s="116"/>
      <c r="AQ291" s="1507" t="str">
        <f t="shared" si="159"/>
        <v>.</v>
      </c>
      <c r="AR291" s="1508" t="str">
        <f t="shared" si="159"/>
        <v>.</v>
      </c>
      <c r="AS291" s="1508" t="str">
        <f t="shared" si="159"/>
        <v>.</v>
      </c>
      <c r="AT291" s="1508" t="str">
        <f t="shared" si="159"/>
        <v>.</v>
      </c>
      <c r="AU291" s="1508" t="str">
        <f t="shared" si="159"/>
        <v>.</v>
      </c>
      <c r="AV291" s="1508" t="str">
        <f t="shared" si="159"/>
        <v>.</v>
      </c>
      <c r="AW291" s="1509" t="str">
        <f t="shared" si="159"/>
        <v>.</v>
      </c>
      <c r="AX291" s="327"/>
      <c r="AY291" s="116"/>
      <c r="AZ291" s="101"/>
      <c r="BA291" s="101"/>
      <c r="BB291" s="101"/>
    </row>
    <row r="292" spans="1:54" s="189" customFormat="1" x14ac:dyDescent="0.2">
      <c r="A292" s="183"/>
      <c r="B292" s="325"/>
      <c r="C292" s="1028"/>
      <c r="D292" s="1024"/>
      <c r="E292" s="878"/>
      <c r="F292" s="878"/>
      <c r="G292" s="874"/>
      <c r="H292" s="874"/>
      <c r="I292" s="874"/>
      <c r="J292" s="874"/>
      <c r="K292" s="874"/>
      <c r="L292" s="874"/>
      <c r="M292" s="333"/>
      <c r="N292" s="116"/>
      <c r="O292" s="116"/>
      <c r="P292" s="116"/>
      <c r="Q292" s="101"/>
      <c r="R292" s="325"/>
      <c r="S292" s="1003" t="str">
        <f t="shared" si="157"/>
        <v>.</v>
      </c>
      <c r="T292" s="1004" t="str">
        <f t="shared" si="157"/>
        <v>.</v>
      </c>
      <c r="U292" s="1004" t="str">
        <f t="shared" si="157"/>
        <v>.</v>
      </c>
      <c r="V292" s="1004" t="str">
        <f t="shared" si="157"/>
        <v>.</v>
      </c>
      <c r="W292" s="1004" t="str">
        <f t="shared" si="157"/>
        <v>.</v>
      </c>
      <c r="X292" s="1004" t="str">
        <f t="shared" si="157"/>
        <v>.</v>
      </c>
      <c r="Y292" s="1005" t="str">
        <f t="shared" si="157"/>
        <v>.</v>
      </c>
      <c r="Z292" s="116"/>
      <c r="AA292" s="1507" t="str">
        <f t="shared" si="160"/>
        <v>.</v>
      </c>
      <c r="AB292" s="1508" t="str">
        <f t="shared" si="158"/>
        <v>.</v>
      </c>
      <c r="AC292" s="1508" t="str">
        <f t="shared" si="158"/>
        <v>.</v>
      </c>
      <c r="AD292" s="1508" t="str">
        <f t="shared" si="158"/>
        <v>.</v>
      </c>
      <c r="AE292" s="1508" t="str">
        <f t="shared" si="158"/>
        <v>.</v>
      </c>
      <c r="AF292" s="1508" t="str">
        <f t="shared" si="158"/>
        <v>.</v>
      </c>
      <c r="AG292" s="1509" t="str">
        <f t="shared" si="158"/>
        <v>.</v>
      </c>
      <c r="AH292" s="116"/>
      <c r="AI292" s="1003" t="str">
        <f>IF(S292=".",".",SUM($S292:S292))</f>
        <v>.</v>
      </c>
      <c r="AJ292" s="1004" t="str">
        <f>IF(T292=".",".",SUM($S292:T292))</f>
        <v>.</v>
      </c>
      <c r="AK292" s="1004" t="str">
        <f>IF(U292=".",".",SUM($S292:U292))</f>
        <v>.</v>
      </c>
      <c r="AL292" s="1004" t="str">
        <f>IF(V292=".",".",SUM($S292:V292))</f>
        <v>.</v>
      </c>
      <c r="AM292" s="1004" t="str">
        <f>IF(W292=".",".",SUM($S292:W292))</f>
        <v>.</v>
      </c>
      <c r="AN292" s="1004" t="str">
        <f>IF(X292=".",".",SUM($S292:X292))</f>
        <v>.</v>
      </c>
      <c r="AO292" s="1005" t="str">
        <f>IF(Y292=".",".",SUM($S292:Y292))</f>
        <v>.</v>
      </c>
      <c r="AP292" s="116"/>
      <c r="AQ292" s="1507" t="str">
        <f t="shared" si="159"/>
        <v>.</v>
      </c>
      <c r="AR292" s="1508" t="str">
        <f t="shared" si="159"/>
        <v>.</v>
      </c>
      <c r="AS292" s="1508" t="str">
        <f t="shared" si="159"/>
        <v>.</v>
      </c>
      <c r="AT292" s="1508" t="str">
        <f t="shared" si="159"/>
        <v>.</v>
      </c>
      <c r="AU292" s="1508" t="str">
        <f t="shared" si="159"/>
        <v>.</v>
      </c>
      <c r="AV292" s="1508" t="str">
        <f t="shared" si="159"/>
        <v>.</v>
      </c>
      <c r="AW292" s="1509" t="str">
        <f t="shared" si="159"/>
        <v>.</v>
      </c>
      <c r="AX292" s="327"/>
      <c r="AY292" s="116"/>
      <c r="AZ292" s="101"/>
      <c r="BA292" s="101"/>
      <c r="BB292" s="101"/>
    </row>
    <row r="293" spans="1:54" s="189" customFormat="1" x14ac:dyDescent="0.2">
      <c r="A293" s="183"/>
      <c r="B293" s="325"/>
      <c r="C293" s="1028"/>
      <c r="D293" s="1024"/>
      <c r="E293" s="878"/>
      <c r="F293" s="878"/>
      <c r="G293" s="874"/>
      <c r="H293" s="874"/>
      <c r="I293" s="874"/>
      <c r="J293" s="874"/>
      <c r="K293" s="874"/>
      <c r="L293" s="874"/>
      <c r="M293" s="333"/>
      <c r="N293" s="116"/>
      <c r="O293" s="116"/>
      <c r="P293" s="116"/>
      <c r="Q293" s="101"/>
      <c r="R293" s="325"/>
      <c r="S293" s="1003" t="str">
        <f t="shared" si="157"/>
        <v>.</v>
      </c>
      <c r="T293" s="1004" t="str">
        <f t="shared" si="157"/>
        <v>.</v>
      </c>
      <c r="U293" s="1004" t="str">
        <f t="shared" si="157"/>
        <v>.</v>
      </c>
      <c r="V293" s="1004" t="str">
        <f t="shared" si="157"/>
        <v>.</v>
      </c>
      <c r="W293" s="1004" t="str">
        <f t="shared" si="157"/>
        <v>.</v>
      </c>
      <c r="X293" s="1004" t="str">
        <f t="shared" si="157"/>
        <v>.</v>
      </c>
      <c r="Y293" s="1005" t="str">
        <f t="shared" si="157"/>
        <v>.</v>
      </c>
      <c r="Z293" s="116"/>
      <c r="AA293" s="1507" t="str">
        <f t="shared" si="160"/>
        <v>.</v>
      </c>
      <c r="AB293" s="1508" t="str">
        <f t="shared" si="158"/>
        <v>.</v>
      </c>
      <c r="AC293" s="1508" t="str">
        <f t="shared" si="158"/>
        <v>.</v>
      </c>
      <c r="AD293" s="1508" t="str">
        <f t="shared" si="158"/>
        <v>.</v>
      </c>
      <c r="AE293" s="1508" t="str">
        <f t="shared" si="158"/>
        <v>.</v>
      </c>
      <c r="AF293" s="1508" t="str">
        <f t="shared" si="158"/>
        <v>.</v>
      </c>
      <c r="AG293" s="1509" t="str">
        <f t="shared" si="158"/>
        <v>.</v>
      </c>
      <c r="AH293" s="116"/>
      <c r="AI293" s="1003" t="str">
        <f>IF(S293=".",".",SUM($S293:S293))</f>
        <v>.</v>
      </c>
      <c r="AJ293" s="1004" t="str">
        <f>IF(T293=".",".",SUM($S293:T293))</f>
        <v>.</v>
      </c>
      <c r="AK293" s="1004" t="str">
        <f>IF(U293=".",".",SUM($S293:U293))</f>
        <v>.</v>
      </c>
      <c r="AL293" s="1004" t="str">
        <f>IF(V293=".",".",SUM($S293:V293))</f>
        <v>.</v>
      </c>
      <c r="AM293" s="1004" t="str">
        <f>IF(W293=".",".",SUM($S293:W293))</f>
        <v>.</v>
      </c>
      <c r="AN293" s="1004" t="str">
        <f>IF(X293=".",".",SUM($S293:X293))</f>
        <v>.</v>
      </c>
      <c r="AO293" s="1005" t="str">
        <f>IF(Y293=".",".",SUM($S293:Y293))</f>
        <v>.</v>
      </c>
      <c r="AP293" s="116"/>
      <c r="AQ293" s="1507" t="str">
        <f t="shared" si="159"/>
        <v>.</v>
      </c>
      <c r="AR293" s="1508" t="str">
        <f t="shared" si="159"/>
        <v>.</v>
      </c>
      <c r="AS293" s="1508" t="str">
        <f t="shared" si="159"/>
        <v>.</v>
      </c>
      <c r="AT293" s="1508" t="str">
        <f t="shared" si="159"/>
        <v>.</v>
      </c>
      <c r="AU293" s="1508" t="str">
        <f t="shared" si="159"/>
        <v>.</v>
      </c>
      <c r="AV293" s="1508" t="str">
        <f t="shared" si="159"/>
        <v>.</v>
      </c>
      <c r="AW293" s="1509" t="str">
        <f t="shared" si="159"/>
        <v>.</v>
      </c>
      <c r="AX293" s="327"/>
      <c r="AY293" s="116"/>
      <c r="AZ293" s="101"/>
      <c r="BA293" s="101"/>
      <c r="BB293" s="101"/>
    </row>
    <row r="294" spans="1:54" s="189" customFormat="1" x14ac:dyDescent="0.2">
      <c r="A294" s="183"/>
      <c r="B294" s="325"/>
      <c r="C294" s="1028"/>
      <c r="D294" s="1024"/>
      <c r="E294" s="878"/>
      <c r="F294" s="878"/>
      <c r="G294" s="874"/>
      <c r="H294" s="874"/>
      <c r="I294" s="874"/>
      <c r="J294" s="874"/>
      <c r="K294" s="874"/>
      <c r="L294" s="874"/>
      <c r="M294" s="333"/>
      <c r="N294" s="116"/>
      <c r="O294" s="116"/>
      <c r="P294" s="116"/>
      <c r="Q294" s="101"/>
      <c r="R294" s="325"/>
      <c r="S294" s="1003" t="str">
        <f t="shared" si="157"/>
        <v>.</v>
      </c>
      <c r="T294" s="1004" t="str">
        <f t="shared" si="157"/>
        <v>.</v>
      </c>
      <c r="U294" s="1004" t="str">
        <f t="shared" si="157"/>
        <v>.</v>
      </c>
      <c r="V294" s="1004" t="str">
        <f t="shared" si="157"/>
        <v>.</v>
      </c>
      <c r="W294" s="1004" t="str">
        <f t="shared" si="157"/>
        <v>.</v>
      </c>
      <c r="X294" s="1004" t="str">
        <f t="shared" si="157"/>
        <v>.</v>
      </c>
      <c r="Y294" s="1005" t="str">
        <f t="shared" si="157"/>
        <v>.</v>
      </c>
      <c r="Z294" s="116"/>
      <c r="AA294" s="1507" t="str">
        <f t="shared" si="160"/>
        <v>.</v>
      </c>
      <c r="AB294" s="1508" t="str">
        <f t="shared" si="158"/>
        <v>.</v>
      </c>
      <c r="AC294" s="1508" t="str">
        <f t="shared" si="158"/>
        <v>.</v>
      </c>
      <c r="AD294" s="1508" t="str">
        <f t="shared" si="158"/>
        <v>.</v>
      </c>
      <c r="AE294" s="1508" t="str">
        <f t="shared" si="158"/>
        <v>.</v>
      </c>
      <c r="AF294" s="1508" t="str">
        <f t="shared" si="158"/>
        <v>.</v>
      </c>
      <c r="AG294" s="1509" t="str">
        <f t="shared" si="158"/>
        <v>.</v>
      </c>
      <c r="AH294" s="116"/>
      <c r="AI294" s="1003" t="str">
        <f>IF(S294=".",".",SUM($S294:S294))</f>
        <v>.</v>
      </c>
      <c r="AJ294" s="1004" t="str">
        <f>IF(T294=".",".",SUM($S294:T294))</f>
        <v>.</v>
      </c>
      <c r="AK294" s="1004" t="str">
        <f>IF(U294=".",".",SUM($S294:U294))</f>
        <v>.</v>
      </c>
      <c r="AL294" s="1004" t="str">
        <f>IF(V294=".",".",SUM($S294:V294))</f>
        <v>.</v>
      </c>
      <c r="AM294" s="1004" t="str">
        <f>IF(W294=".",".",SUM($S294:W294))</f>
        <v>.</v>
      </c>
      <c r="AN294" s="1004" t="str">
        <f>IF(X294=".",".",SUM($S294:X294))</f>
        <v>.</v>
      </c>
      <c r="AO294" s="1005" t="str">
        <f>IF(Y294=".",".",SUM($S294:Y294))</f>
        <v>.</v>
      </c>
      <c r="AP294" s="116"/>
      <c r="AQ294" s="1507" t="str">
        <f t="shared" si="159"/>
        <v>.</v>
      </c>
      <c r="AR294" s="1508" t="str">
        <f t="shared" si="159"/>
        <v>.</v>
      </c>
      <c r="AS294" s="1508" t="str">
        <f t="shared" si="159"/>
        <v>.</v>
      </c>
      <c r="AT294" s="1508" t="str">
        <f t="shared" si="159"/>
        <v>.</v>
      </c>
      <c r="AU294" s="1508" t="str">
        <f t="shared" si="159"/>
        <v>.</v>
      </c>
      <c r="AV294" s="1508" t="str">
        <f t="shared" si="159"/>
        <v>.</v>
      </c>
      <c r="AW294" s="1509" t="str">
        <f t="shared" si="159"/>
        <v>.</v>
      </c>
      <c r="AX294" s="327"/>
      <c r="AY294" s="116"/>
      <c r="AZ294" s="101"/>
      <c r="BA294" s="101"/>
      <c r="BB294" s="101"/>
    </row>
    <row r="295" spans="1:54" s="189" customFormat="1" x14ac:dyDescent="0.2">
      <c r="A295" s="183"/>
      <c r="B295" s="325"/>
      <c r="C295" s="1028"/>
      <c r="D295" s="1024"/>
      <c r="E295" s="878"/>
      <c r="F295" s="878"/>
      <c r="G295" s="874"/>
      <c r="H295" s="874"/>
      <c r="I295" s="874"/>
      <c r="J295" s="874"/>
      <c r="K295" s="874"/>
      <c r="L295" s="874"/>
      <c r="M295" s="333"/>
      <c r="N295" s="116"/>
      <c r="O295" s="116"/>
      <c r="P295" s="116"/>
      <c r="Q295" s="101"/>
      <c r="R295" s="325"/>
      <c r="S295" s="1003" t="str">
        <f t="shared" si="157"/>
        <v>.</v>
      </c>
      <c r="T295" s="1004" t="str">
        <f t="shared" si="157"/>
        <v>.</v>
      </c>
      <c r="U295" s="1004" t="str">
        <f t="shared" si="157"/>
        <v>.</v>
      </c>
      <c r="V295" s="1004" t="str">
        <f t="shared" si="157"/>
        <v>.</v>
      </c>
      <c r="W295" s="1004" t="str">
        <f t="shared" si="157"/>
        <v>.</v>
      </c>
      <c r="X295" s="1004" t="str">
        <f t="shared" si="157"/>
        <v>.</v>
      </c>
      <c r="Y295" s="1005" t="str">
        <f t="shared" si="157"/>
        <v>.</v>
      </c>
      <c r="Z295" s="116"/>
      <c r="AA295" s="1507" t="str">
        <f t="shared" si="160"/>
        <v>.</v>
      </c>
      <c r="AB295" s="1508" t="str">
        <f t="shared" si="158"/>
        <v>.</v>
      </c>
      <c r="AC295" s="1508" t="str">
        <f t="shared" si="158"/>
        <v>.</v>
      </c>
      <c r="AD295" s="1508" t="str">
        <f t="shared" si="158"/>
        <v>.</v>
      </c>
      <c r="AE295" s="1508" t="str">
        <f t="shared" si="158"/>
        <v>.</v>
      </c>
      <c r="AF295" s="1508" t="str">
        <f t="shared" si="158"/>
        <v>.</v>
      </c>
      <c r="AG295" s="1509" t="str">
        <f t="shared" si="158"/>
        <v>.</v>
      </c>
      <c r="AH295" s="116"/>
      <c r="AI295" s="1003" t="str">
        <f>IF(S295=".",".",SUM($S295:S295))</f>
        <v>.</v>
      </c>
      <c r="AJ295" s="1004" t="str">
        <f>IF(T295=".",".",SUM($S295:T295))</f>
        <v>.</v>
      </c>
      <c r="AK295" s="1004" t="str">
        <f>IF(U295=".",".",SUM($S295:U295))</f>
        <v>.</v>
      </c>
      <c r="AL295" s="1004" t="str">
        <f>IF(V295=".",".",SUM($S295:V295))</f>
        <v>.</v>
      </c>
      <c r="AM295" s="1004" t="str">
        <f>IF(W295=".",".",SUM($S295:W295))</f>
        <v>.</v>
      </c>
      <c r="AN295" s="1004" t="str">
        <f>IF(X295=".",".",SUM($S295:X295))</f>
        <v>.</v>
      </c>
      <c r="AO295" s="1005" t="str">
        <f>IF(Y295=".",".",SUM($S295:Y295))</f>
        <v>.</v>
      </c>
      <c r="AP295" s="116"/>
      <c r="AQ295" s="1507" t="str">
        <f t="shared" si="159"/>
        <v>.</v>
      </c>
      <c r="AR295" s="1508" t="str">
        <f t="shared" si="159"/>
        <v>.</v>
      </c>
      <c r="AS295" s="1508" t="str">
        <f t="shared" si="159"/>
        <v>.</v>
      </c>
      <c r="AT295" s="1508" t="str">
        <f t="shared" si="159"/>
        <v>.</v>
      </c>
      <c r="AU295" s="1508" t="str">
        <f t="shared" si="159"/>
        <v>.</v>
      </c>
      <c r="AV295" s="1508" t="str">
        <f t="shared" si="159"/>
        <v>.</v>
      </c>
      <c r="AW295" s="1509" t="str">
        <f t="shared" si="159"/>
        <v>.</v>
      </c>
      <c r="AX295" s="327"/>
      <c r="AY295" s="116"/>
      <c r="AZ295" s="101"/>
      <c r="BA295" s="101"/>
      <c r="BB295" s="101"/>
    </row>
    <row r="296" spans="1:54" s="189" customFormat="1" x14ac:dyDescent="0.2">
      <c r="A296" s="183"/>
      <c r="B296" s="325"/>
      <c r="C296" s="1028"/>
      <c r="D296" s="1024"/>
      <c r="E296" s="878"/>
      <c r="F296" s="878"/>
      <c r="G296" s="874"/>
      <c r="H296" s="874"/>
      <c r="I296" s="874"/>
      <c r="J296" s="874"/>
      <c r="K296" s="874"/>
      <c r="L296" s="874"/>
      <c r="M296" s="333"/>
      <c r="N296" s="116"/>
      <c r="O296" s="116"/>
      <c r="P296" s="116"/>
      <c r="Q296" s="101"/>
      <c r="R296" s="325"/>
      <c r="S296" s="1003" t="str">
        <f t="shared" si="157"/>
        <v>.</v>
      </c>
      <c r="T296" s="1004" t="str">
        <f t="shared" si="157"/>
        <v>.</v>
      </c>
      <c r="U296" s="1004" t="str">
        <f t="shared" si="157"/>
        <v>.</v>
      </c>
      <c r="V296" s="1004" t="str">
        <f t="shared" si="157"/>
        <v>.</v>
      </c>
      <c r="W296" s="1004" t="str">
        <f t="shared" si="157"/>
        <v>.</v>
      </c>
      <c r="X296" s="1004" t="str">
        <f t="shared" si="157"/>
        <v>.</v>
      </c>
      <c r="Y296" s="1005" t="str">
        <f t="shared" si="157"/>
        <v>.</v>
      </c>
      <c r="Z296" s="116"/>
      <c r="AA296" s="1507" t="str">
        <f t="shared" si="160"/>
        <v>.</v>
      </c>
      <c r="AB296" s="1508" t="str">
        <f t="shared" si="160"/>
        <v>.</v>
      </c>
      <c r="AC296" s="1508" t="str">
        <f t="shared" si="160"/>
        <v>.</v>
      </c>
      <c r="AD296" s="1508" t="str">
        <f t="shared" si="160"/>
        <v>.</v>
      </c>
      <c r="AE296" s="1508" t="str">
        <f t="shared" si="160"/>
        <v>.</v>
      </c>
      <c r="AF296" s="1508" t="str">
        <f t="shared" si="160"/>
        <v>.</v>
      </c>
      <c r="AG296" s="1509" t="str">
        <f t="shared" si="160"/>
        <v>.</v>
      </c>
      <c r="AH296" s="116"/>
      <c r="AI296" s="1003" t="str">
        <f>IF(S296=".",".",SUM($S296:S296))</f>
        <v>.</v>
      </c>
      <c r="AJ296" s="1004" t="str">
        <f>IF(T296=".",".",SUM($S296:T296))</f>
        <v>.</v>
      </c>
      <c r="AK296" s="1004" t="str">
        <f>IF(U296=".",".",SUM($S296:U296))</f>
        <v>.</v>
      </c>
      <c r="AL296" s="1004" t="str">
        <f>IF(V296=".",".",SUM($S296:V296))</f>
        <v>.</v>
      </c>
      <c r="AM296" s="1004" t="str">
        <f>IF(W296=".",".",SUM($S296:W296))</f>
        <v>.</v>
      </c>
      <c r="AN296" s="1004" t="str">
        <f>IF(X296=".",".",SUM($S296:X296))</f>
        <v>.</v>
      </c>
      <c r="AO296" s="1005" t="str">
        <f>IF(Y296=".",".",SUM($S296:Y296))</f>
        <v>.</v>
      </c>
      <c r="AP296" s="116"/>
      <c r="AQ296" s="1507" t="str">
        <f t="shared" si="159"/>
        <v>.</v>
      </c>
      <c r="AR296" s="1508" t="str">
        <f t="shared" si="159"/>
        <v>.</v>
      </c>
      <c r="AS296" s="1508" t="str">
        <f t="shared" si="159"/>
        <v>.</v>
      </c>
      <c r="AT296" s="1508" t="str">
        <f t="shared" si="159"/>
        <v>.</v>
      </c>
      <c r="AU296" s="1508" t="str">
        <f t="shared" si="159"/>
        <v>.</v>
      </c>
      <c r="AV296" s="1508" t="str">
        <f t="shared" si="159"/>
        <v>.</v>
      </c>
      <c r="AW296" s="1509" t="str">
        <f t="shared" si="159"/>
        <v>.</v>
      </c>
      <c r="AX296" s="327"/>
      <c r="AY296" s="116"/>
      <c r="AZ296" s="101"/>
      <c r="BA296" s="101"/>
      <c r="BB296" s="101"/>
    </row>
    <row r="297" spans="1:54" s="189" customFormat="1" x14ac:dyDescent="0.2">
      <c r="A297" s="183"/>
      <c r="B297" s="325"/>
      <c r="C297" s="1028"/>
      <c r="D297" s="1024"/>
      <c r="E297" s="878"/>
      <c r="F297" s="878"/>
      <c r="G297" s="874"/>
      <c r="H297" s="874"/>
      <c r="I297" s="874"/>
      <c r="J297" s="874"/>
      <c r="K297" s="874"/>
      <c r="L297" s="874"/>
      <c r="M297" s="333"/>
      <c r="N297" s="116"/>
      <c r="O297" s="116"/>
      <c r="P297" s="116"/>
      <c r="Q297" s="101"/>
      <c r="R297" s="325"/>
      <c r="S297" s="1003" t="str">
        <f t="shared" si="157"/>
        <v>.</v>
      </c>
      <c r="T297" s="1004" t="str">
        <f t="shared" si="157"/>
        <v>.</v>
      </c>
      <c r="U297" s="1004" t="str">
        <f t="shared" si="157"/>
        <v>.</v>
      </c>
      <c r="V297" s="1004" t="str">
        <f t="shared" si="157"/>
        <v>.</v>
      </c>
      <c r="W297" s="1004" t="str">
        <f t="shared" si="157"/>
        <v>.</v>
      </c>
      <c r="X297" s="1004" t="str">
        <f t="shared" si="157"/>
        <v>.</v>
      </c>
      <c r="Y297" s="1005" t="str">
        <f t="shared" si="157"/>
        <v>.</v>
      </c>
      <c r="Z297" s="116"/>
      <c r="AA297" s="1507" t="str">
        <f t="shared" si="160"/>
        <v>.</v>
      </c>
      <c r="AB297" s="1508" t="str">
        <f t="shared" si="160"/>
        <v>.</v>
      </c>
      <c r="AC297" s="1508" t="str">
        <f t="shared" si="160"/>
        <v>.</v>
      </c>
      <c r="AD297" s="1508" t="str">
        <f t="shared" si="160"/>
        <v>.</v>
      </c>
      <c r="AE297" s="1508" t="str">
        <f t="shared" si="160"/>
        <v>.</v>
      </c>
      <c r="AF297" s="1508" t="str">
        <f t="shared" si="160"/>
        <v>.</v>
      </c>
      <c r="AG297" s="1509" t="str">
        <f t="shared" si="160"/>
        <v>.</v>
      </c>
      <c r="AH297" s="116"/>
      <c r="AI297" s="1003" t="str">
        <f>IF(S297=".",".",SUM($S297:S297))</f>
        <v>.</v>
      </c>
      <c r="AJ297" s="1004" t="str">
        <f>IF(T297=".",".",SUM($S297:T297))</f>
        <v>.</v>
      </c>
      <c r="AK297" s="1004" t="str">
        <f>IF(U297=".",".",SUM($S297:U297))</f>
        <v>.</v>
      </c>
      <c r="AL297" s="1004" t="str">
        <f>IF(V297=".",".",SUM($S297:V297))</f>
        <v>.</v>
      </c>
      <c r="AM297" s="1004" t="str">
        <f>IF(W297=".",".",SUM($S297:W297))</f>
        <v>.</v>
      </c>
      <c r="AN297" s="1004" t="str">
        <f>IF(X297=".",".",SUM($S297:X297))</f>
        <v>.</v>
      </c>
      <c r="AO297" s="1005" t="str">
        <f>IF(Y297=".",".",SUM($S297:Y297))</f>
        <v>.</v>
      </c>
      <c r="AP297" s="116"/>
      <c r="AQ297" s="1507" t="str">
        <f t="shared" si="159"/>
        <v>.</v>
      </c>
      <c r="AR297" s="1508" t="str">
        <f t="shared" si="159"/>
        <v>.</v>
      </c>
      <c r="AS297" s="1508" t="str">
        <f t="shared" si="159"/>
        <v>.</v>
      </c>
      <c r="AT297" s="1508" t="str">
        <f t="shared" si="159"/>
        <v>.</v>
      </c>
      <c r="AU297" s="1508" t="str">
        <f t="shared" si="159"/>
        <v>.</v>
      </c>
      <c r="AV297" s="1508" t="str">
        <f t="shared" si="159"/>
        <v>.</v>
      </c>
      <c r="AW297" s="1509" t="str">
        <f>IFERROR(L297/$E297-1,".")</f>
        <v>.</v>
      </c>
      <c r="AX297" s="327"/>
      <c r="AY297" s="116"/>
      <c r="AZ297" s="101"/>
      <c r="BA297" s="101"/>
      <c r="BB297" s="101"/>
    </row>
    <row r="298" spans="1:54" s="189" customFormat="1" x14ac:dyDescent="0.2">
      <c r="A298" s="183"/>
      <c r="B298" s="325"/>
      <c r="C298" s="1028"/>
      <c r="D298" s="1024"/>
      <c r="E298" s="878"/>
      <c r="F298" s="878"/>
      <c r="G298" s="874"/>
      <c r="H298" s="874"/>
      <c r="I298" s="874"/>
      <c r="J298" s="874"/>
      <c r="K298" s="874"/>
      <c r="L298" s="874"/>
      <c r="M298" s="333"/>
      <c r="N298" s="116"/>
      <c r="O298" s="116"/>
      <c r="P298" s="116"/>
      <c r="Q298" s="101"/>
      <c r="R298" s="325"/>
      <c r="S298" s="1003" t="str">
        <f t="shared" si="157"/>
        <v>.</v>
      </c>
      <c r="T298" s="1004" t="str">
        <f t="shared" si="157"/>
        <v>.</v>
      </c>
      <c r="U298" s="1004" t="str">
        <f t="shared" si="157"/>
        <v>.</v>
      </c>
      <c r="V298" s="1004" t="str">
        <f t="shared" si="157"/>
        <v>.</v>
      </c>
      <c r="W298" s="1004" t="str">
        <f t="shared" si="157"/>
        <v>.</v>
      </c>
      <c r="X298" s="1004" t="str">
        <f t="shared" si="157"/>
        <v>.</v>
      </c>
      <c r="Y298" s="1005" t="str">
        <f t="shared" si="157"/>
        <v>.</v>
      </c>
      <c r="Z298" s="116"/>
      <c r="AA298" s="1507" t="str">
        <f t="shared" si="160"/>
        <v>.</v>
      </c>
      <c r="AB298" s="1508" t="str">
        <f t="shared" si="160"/>
        <v>.</v>
      </c>
      <c r="AC298" s="1508" t="str">
        <f t="shared" si="160"/>
        <v>.</v>
      </c>
      <c r="AD298" s="1508" t="str">
        <f t="shared" si="160"/>
        <v>.</v>
      </c>
      <c r="AE298" s="1508" t="str">
        <f t="shared" si="160"/>
        <v>.</v>
      </c>
      <c r="AF298" s="1508" t="str">
        <f t="shared" si="160"/>
        <v>.</v>
      </c>
      <c r="AG298" s="1509" t="str">
        <f t="shared" si="160"/>
        <v>.</v>
      </c>
      <c r="AH298" s="116"/>
      <c r="AI298" s="1003" t="str">
        <f>IF(S298=".",".",SUM($S298:S298))</f>
        <v>.</v>
      </c>
      <c r="AJ298" s="1004" t="str">
        <f>IF(T298=".",".",SUM($S298:T298))</f>
        <v>.</v>
      </c>
      <c r="AK298" s="1004" t="str">
        <f>IF(U298=".",".",SUM($S298:U298))</f>
        <v>.</v>
      </c>
      <c r="AL298" s="1004" t="str">
        <f>IF(V298=".",".",SUM($S298:V298))</f>
        <v>.</v>
      </c>
      <c r="AM298" s="1004" t="str">
        <f>IF(W298=".",".",SUM($S298:W298))</f>
        <v>.</v>
      </c>
      <c r="AN298" s="1004" t="str">
        <f>IF(X298=".",".",SUM($S298:X298))</f>
        <v>.</v>
      </c>
      <c r="AO298" s="1005" t="str">
        <f>IF(Y298=".",".",SUM($S298:Y298))</f>
        <v>.</v>
      </c>
      <c r="AP298" s="116"/>
      <c r="AQ298" s="1507" t="str">
        <f t="shared" si="159"/>
        <v>.</v>
      </c>
      <c r="AR298" s="1508" t="str">
        <f t="shared" si="159"/>
        <v>.</v>
      </c>
      <c r="AS298" s="1508" t="str">
        <f t="shared" si="159"/>
        <v>.</v>
      </c>
      <c r="AT298" s="1508" t="str">
        <f t="shared" si="159"/>
        <v>.</v>
      </c>
      <c r="AU298" s="1508" t="str">
        <f t="shared" si="159"/>
        <v>.</v>
      </c>
      <c r="AV298" s="1508" t="str">
        <f t="shared" si="159"/>
        <v>.</v>
      </c>
      <c r="AW298" s="1509" t="str">
        <f t="shared" si="159"/>
        <v>.</v>
      </c>
      <c r="AX298" s="327"/>
      <c r="AY298" s="116"/>
      <c r="AZ298" s="101"/>
      <c r="BA298" s="101"/>
      <c r="BB298" s="101"/>
    </row>
    <row r="299" spans="1:54" s="189" customFormat="1" x14ac:dyDescent="0.2">
      <c r="A299" s="183"/>
      <c r="B299" s="325"/>
      <c r="C299" s="1028"/>
      <c r="D299" s="1024"/>
      <c r="E299" s="878"/>
      <c r="F299" s="878"/>
      <c r="G299" s="874"/>
      <c r="H299" s="874"/>
      <c r="I299" s="874"/>
      <c r="J299" s="874"/>
      <c r="K299" s="874"/>
      <c r="L299" s="874"/>
      <c r="M299" s="333"/>
      <c r="N299" s="116"/>
      <c r="O299" s="116"/>
      <c r="P299" s="116"/>
      <c r="Q299" s="101"/>
      <c r="R299" s="325"/>
      <c r="S299" s="1003" t="str">
        <f t="shared" si="157"/>
        <v>.</v>
      </c>
      <c r="T299" s="1004" t="str">
        <f t="shared" si="157"/>
        <v>.</v>
      </c>
      <c r="U299" s="1004" t="str">
        <f t="shared" si="157"/>
        <v>.</v>
      </c>
      <c r="V299" s="1004" t="str">
        <f t="shared" si="157"/>
        <v>.</v>
      </c>
      <c r="W299" s="1004" t="str">
        <f t="shared" si="157"/>
        <v>.</v>
      </c>
      <c r="X299" s="1004" t="str">
        <f t="shared" si="157"/>
        <v>.</v>
      </c>
      <c r="Y299" s="1005" t="str">
        <f t="shared" si="157"/>
        <v>.</v>
      </c>
      <c r="Z299" s="116"/>
      <c r="AA299" s="1507" t="str">
        <f t="shared" si="160"/>
        <v>.</v>
      </c>
      <c r="AB299" s="1508" t="str">
        <f t="shared" si="160"/>
        <v>.</v>
      </c>
      <c r="AC299" s="1508" t="str">
        <f t="shared" si="160"/>
        <v>.</v>
      </c>
      <c r="AD299" s="1508" t="str">
        <f t="shared" si="160"/>
        <v>.</v>
      </c>
      <c r="AE299" s="1508" t="str">
        <f t="shared" si="160"/>
        <v>.</v>
      </c>
      <c r="AF299" s="1508" t="str">
        <f t="shared" si="160"/>
        <v>.</v>
      </c>
      <c r="AG299" s="1509" t="str">
        <f t="shared" si="160"/>
        <v>.</v>
      </c>
      <c r="AH299" s="116"/>
      <c r="AI299" s="1003" t="str">
        <f>IF(S299=".",".",SUM($S299:S299))</f>
        <v>.</v>
      </c>
      <c r="AJ299" s="1004" t="str">
        <f>IF(T299=".",".",SUM($S299:T299))</f>
        <v>.</v>
      </c>
      <c r="AK299" s="1004" t="str">
        <f>IF(U299=".",".",SUM($S299:U299))</f>
        <v>.</v>
      </c>
      <c r="AL299" s="1004" t="str">
        <f>IF(V299=".",".",SUM($S299:V299))</f>
        <v>.</v>
      </c>
      <c r="AM299" s="1004" t="str">
        <f>IF(W299=".",".",SUM($S299:W299))</f>
        <v>.</v>
      </c>
      <c r="AN299" s="1004" t="str">
        <f>IF(X299=".",".",SUM($S299:X299))</f>
        <v>.</v>
      </c>
      <c r="AO299" s="1005" t="str">
        <f>IF(Y299=".",".",SUM($S299:Y299))</f>
        <v>.</v>
      </c>
      <c r="AP299" s="116"/>
      <c r="AQ299" s="1507" t="str">
        <f t="shared" si="159"/>
        <v>.</v>
      </c>
      <c r="AR299" s="1508" t="str">
        <f t="shared" si="159"/>
        <v>.</v>
      </c>
      <c r="AS299" s="1508" t="str">
        <f t="shared" si="159"/>
        <v>.</v>
      </c>
      <c r="AT299" s="1508" t="str">
        <f t="shared" si="159"/>
        <v>.</v>
      </c>
      <c r="AU299" s="1508" t="str">
        <f t="shared" si="159"/>
        <v>.</v>
      </c>
      <c r="AV299" s="1508" t="str">
        <f t="shared" si="159"/>
        <v>.</v>
      </c>
      <c r="AW299" s="1509" t="str">
        <f t="shared" si="159"/>
        <v>.</v>
      </c>
      <c r="AX299" s="327"/>
      <c r="AY299" s="116"/>
      <c r="AZ299" s="101"/>
      <c r="BA299" s="101"/>
      <c r="BB299" s="101"/>
    </row>
    <row r="300" spans="1:54" s="189" customFormat="1" x14ac:dyDescent="0.2">
      <c r="A300" s="183"/>
      <c r="B300" s="325"/>
      <c r="C300" s="1028"/>
      <c r="D300" s="1024"/>
      <c r="E300" s="878"/>
      <c r="F300" s="878"/>
      <c r="G300" s="874"/>
      <c r="H300" s="874"/>
      <c r="I300" s="874"/>
      <c r="J300" s="874"/>
      <c r="K300" s="874"/>
      <c r="L300" s="874"/>
      <c r="M300" s="333"/>
      <c r="N300" s="116"/>
      <c r="O300" s="116"/>
      <c r="P300" s="116"/>
      <c r="Q300" s="101"/>
      <c r="R300" s="325"/>
      <c r="S300" s="1003" t="str">
        <f t="shared" si="157"/>
        <v>.</v>
      </c>
      <c r="T300" s="1004" t="str">
        <f t="shared" si="157"/>
        <v>.</v>
      </c>
      <c r="U300" s="1004" t="str">
        <f t="shared" si="157"/>
        <v>.</v>
      </c>
      <c r="V300" s="1004" t="str">
        <f t="shared" si="157"/>
        <v>.</v>
      </c>
      <c r="W300" s="1004" t="str">
        <f t="shared" si="157"/>
        <v>.</v>
      </c>
      <c r="X300" s="1004" t="str">
        <f t="shared" si="157"/>
        <v>.</v>
      </c>
      <c r="Y300" s="1005" t="str">
        <f t="shared" si="157"/>
        <v>.</v>
      </c>
      <c r="Z300" s="116"/>
      <c r="AA300" s="1507" t="str">
        <f t="shared" si="160"/>
        <v>.</v>
      </c>
      <c r="AB300" s="1508" t="str">
        <f t="shared" si="160"/>
        <v>.</v>
      </c>
      <c r="AC300" s="1508" t="str">
        <f t="shared" si="160"/>
        <v>.</v>
      </c>
      <c r="AD300" s="1508" t="str">
        <f t="shared" si="160"/>
        <v>.</v>
      </c>
      <c r="AE300" s="1508" t="str">
        <f t="shared" si="160"/>
        <v>.</v>
      </c>
      <c r="AF300" s="1508" t="str">
        <f t="shared" si="160"/>
        <v>.</v>
      </c>
      <c r="AG300" s="1509" t="str">
        <f t="shared" si="160"/>
        <v>.</v>
      </c>
      <c r="AH300" s="116"/>
      <c r="AI300" s="1003" t="str">
        <f>IF(S300=".",".",SUM($S300:S300))</f>
        <v>.</v>
      </c>
      <c r="AJ300" s="1004" t="str">
        <f>IF(T300=".",".",SUM($S300:T300))</f>
        <v>.</v>
      </c>
      <c r="AK300" s="1004" t="str">
        <f>IF(U300=".",".",SUM($S300:U300))</f>
        <v>.</v>
      </c>
      <c r="AL300" s="1004" t="str">
        <f>IF(V300=".",".",SUM($S300:V300))</f>
        <v>.</v>
      </c>
      <c r="AM300" s="1004" t="str">
        <f>IF(W300=".",".",SUM($S300:W300))</f>
        <v>.</v>
      </c>
      <c r="AN300" s="1004" t="str">
        <f>IF(X300=".",".",SUM($S300:X300))</f>
        <v>.</v>
      </c>
      <c r="AO300" s="1005" t="str">
        <f>IF(Y300=".",".",SUM($S300:Y300))</f>
        <v>.</v>
      </c>
      <c r="AP300" s="116"/>
      <c r="AQ300" s="1507" t="str">
        <f t="shared" si="159"/>
        <v>.</v>
      </c>
      <c r="AR300" s="1508" t="str">
        <f t="shared" si="159"/>
        <v>.</v>
      </c>
      <c r="AS300" s="1508" t="str">
        <f t="shared" si="159"/>
        <v>.</v>
      </c>
      <c r="AT300" s="1508" t="str">
        <f t="shared" si="159"/>
        <v>.</v>
      </c>
      <c r="AU300" s="1508" t="str">
        <f t="shared" si="159"/>
        <v>.</v>
      </c>
      <c r="AV300" s="1508" t="str">
        <f t="shared" si="159"/>
        <v>.</v>
      </c>
      <c r="AW300" s="1509" t="str">
        <f t="shared" si="159"/>
        <v>.</v>
      </c>
      <c r="AX300" s="327"/>
      <c r="AY300" s="116"/>
      <c r="AZ300" s="101"/>
      <c r="BA300" s="101"/>
      <c r="BB300" s="101"/>
    </row>
    <row r="301" spans="1:54" s="189" customFormat="1" x14ac:dyDescent="0.2">
      <c r="A301" s="183"/>
      <c r="B301" s="325"/>
      <c r="C301" s="1028"/>
      <c r="D301" s="1024"/>
      <c r="E301" s="878"/>
      <c r="F301" s="878"/>
      <c r="G301" s="874"/>
      <c r="H301" s="874"/>
      <c r="I301" s="874"/>
      <c r="J301" s="874"/>
      <c r="K301" s="874"/>
      <c r="L301" s="874"/>
      <c r="M301" s="333"/>
      <c r="N301" s="116"/>
      <c r="O301" s="116"/>
      <c r="P301" s="116"/>
      <c r="Q301" s="101"/>
      <c r="R301" s="325"/>
      <c r="S301" s="1003" t="str">
        <f t="shared" si="157"/>
        <v>.</v>
      </c>
      <c r="T301" s="1004" t="str">
        <f t="shared" si="157"/>
        <v>.</v>
      </c>
      <c r="U301" s="1004" t="str">
        <f t="shared" si="157"/>
        <v>.</v>
      </c>
      <c r="V301" s="1004" t="str">
        <f t="shared" si="157"/>
        <v>.</v>
      </c>
      <c r="W301" s="1004" t="str">
        <f t="shared" si="157"/>
        <v>.</v>
      </c>
      <c r="X301" s="1004" t="str">
        <f t="shared" si="157"/>
        <v>.</v>
      </c>
      <c r="Y301" s="1005" t="str">
        <f t="shared" si="157"/>
        <v>.</v>
      </c>
      <c r="Z301" s="116"/>
      <c r="AA301" s="1507" t="str">
        <f t="shared" si="160"/>
        <v>.</v>
      </c>
      <c r="AB301" s="1508" t="str">
        <f t="shared" si="160"/>
        <v>.</v>
      </c>
      <c r="AC301" s="1508" t="str">
        <f t="shared" si="160"/>
        <v>.</v>
      </c>
      <c r="AD301" s="1508" t="str">
        <f t="shared" si="160"/>
        <v>.</v>
      </c>
      <c r="AE301" s="1508" t="str">
        <f t="shared" si="160"/>
        <v>.</v>
      </c>
      <c r="AF301" s="1508" t="str">
        <f t="shared" si="160"/>
        <v>.</v>
      </c>
      <c r="AG301" s="1509" t="str">
        <f t="shared" si="160"/>
        <v>.</v>
      </c>
      <c r="AH301" s="116"/>
      <c r="AI301" s="1003" t="str">
        <f>IF(S301=".",".",SUM($S301:S301))</f>
        <v>.</v>
      </c>
      <c r="AJ301" s="1004" t="str">
        <f>IF(T301=".",".",SUM($S301:T301))</f>
        <v>.</v>
      </c>
      <c r="AK301" s="1004" t="str">
        <f>IF(U301=".",".",SUM($S301:U301))</f>
        <v>.</v>
      </c>
      <c r="AL301" s="1004" t="str">
        <f>IF(V301=".",".",SUM($S301:V301))</f>
        <v>.</v>
      </c>
      <c r="AM301" s="1004" t="str">
        <f>IF(W301=".",".",SUM($S301:W301))</f>
        <v>.</v>
      </c>
      <c r="AN301" s="1004" t="str">
        <f>IF(X301=".",".",SUM($S301:X301))</f>
        <v>.</v>
      </c>
      <c r="AO301" s="1005" t="str">
        <f>IF(Y301=".",".",SUM($S301:Y301))</f>
        <v>.</v>
      </c>
      <c r="AP301" s="116"/>
      <c r="AQ301" s="1507" t="str">
        <f t="shared" si="159"/>
        <v>.</v>
      </c>
      <c r="AR301" s="1508" t="str">
        <f t="shared" si="159"/>
        <v>.</v>
      </c>
      <c r="AS301" s="1508" t="str">
        <f t="shared" si="159"/>
        <v>.</v>
      </c>
      <c r="AT301" s="1508" t="str">
        <f t="shared" si="159"/>
        <v>.</v>
      </c>
      <c r="AU301" s="1508" t="str">
        <f t="shared" si="159"/>
        <v>.</v>
      </c>
      <c r="AV301" s="1508" t="str">
        <f t="shared" si="159"/>
        <v>.</v>
      </c>
      <c r="AW301" s="1509" t="str">
        <f t="shared" si="159"/>
        <v>.</v>
      </c>
      <c r="AX301" s="327"/>
      <c r="AY301" s="116"/>
      <c r="AZ301" s="101"/>
      <c r="BA301" s="101"/>
      <c r="BB301" s="101"/>
    </row>
    <row r="302" spans="1:54" s="189" customFormat="1" x14ac:dyDescent="0.2">
      <c r="A302" s="183"/>
      <c r="B302" s="325"/>
      <c r="C302" s="1028"/>
      <c r="D302" s="1024"/>
      <c r="E302" s="878"/>
      <c r="F302" s="878"/>
      <c r="G302" s="874"/>
      <c r="H302" s="874"/>
      <c r="I302" s="874"/>
      <c r="J302" s="874"/>
      <c r="K302" s="874"/>
      <c r="L302" s="874"/>
      <c r="M302" s="333"/>
      <c r="N302" s="116"/>
      <c r="O302" s="116"/>
      <c r="P302" s="116"/>
      <c r="Q302" s="101"/>
      <c r="R302" s="325"/>
      <c r="S302" s="1003" t="str">
        <f t="shared" si="157"/>
        <v>.</v>
      </c>
      <c r="T302" s="1004" t="str">
        <f t="shared" si="157"/>
        <v>.</v>
      </c>
      <c r="U302" s="1004" t="str">
        <f t="shared" si="157"/>
        <v>.</v>
      </c>
      <c r="V302" s="1004" t="str">
        <f t="shared" si="157"/>
        <v>.</v>
      </c>
      <c r="W302" s="1004" t="str">
        <f t="shared" si="157"/>
        <v>.</v>
      </c>
      <c r="X302" s="1004" t="str">
        <f t="shared" si="157"/>
        <v>.</v>
      </c>
      <c r="Y302" s="1005" t="str">
        <f t="shared" si="157"/>
        <v>.</v>
      </c>
      <c r="Z302" s="116"/>
      <c r="AA302" s="1507" t="str">
        <f t="shared" si="160"/>
        <v>.</v>
      </c>
      <c r="AB302" s="1508" t="str">
        <f t="shared" si="160"/>
        <v>.</v>
      </c>
      <c r="AC302" s="1508" t="str">
        <f t="shared" si="160"/>
        <v>.</v>
      </c>
      <c r="AD302" s="1508" t="str">
        <f t="shared" si="160"/>
        <v>.</v>
      </c>
      <c r="AE302" s="1508" t="str">
        <f t="shared" si="160"/>
        <v>.</v>
      </c>
      <c r="AF302" s="1508" t="str">
        <f t="shared" si="160"/>
        <v>.</v>
      </c>
      <c r="AG302" s="1509" t="str">
        <f t="shared" si="160"/>
        <v>.</v>
      </c>
      <c r="AH302" s="116"/>
      <c r="AI302" s="1003" t="str">
        <f>IF(S302=".",".",SUM($S302:S302))</f>
        <v>.</v>
      </c>
      <c r="AJ302" s="1004" t="str">
        <f>IF(T302=".",".",SUM($S302:T302))</f>
        <v>.</v>
      </c>
      <c r="AK302" s="1004" t="str">
        <f>IF(U302=".",".",SUM($S302:U302))</f>
        <v>.</v>
      </c>
      <c r="AL302" s="1004" t="str">
        <f>IF(V302=".",".",SUM($S302:V302))</f>
        <v>.</v>
      </c>
      <c r="AM302" s="1004" t="str">
        <f>IF(W302=".",".",SUM($S302:W302))</f>
        <v>.</v>
      </c>
      <c r="AN302" s="1004" t="str">
        <f>IF(X302=".",".",SUM($S302:X302))</f>
        <v>.</v>
      </c>
      <c r="AO302" s="1005" t="str">
        <f>IF(Y302=".",".",SUM($S302:Y302))</f>
        <v>.</v>
      </c>
      <c r="AP302" s="116"/>
      <c r="AQ302" s="1507" t="str">
        <f t="shared" si="159"/>
        <v>.</v>
      </c>
      <c r="AR302" s="1508" t="str">
        <f t="shared" si="159"/>
        <v>.</v>
      </c>
      <c r="AS302" s="1508" t="str">
        <f t="shared" si="159"/>
        <v>.</v>
      </c>
      <c r="AT302" s="1508" t="str">
        <f t="shared" si="159"/>
        <v>.</v>
      </c>
      <c r="AU302" s="1508" t="str">
        <f t="shared" si="159"/>
        <v>.</v>
      </c>
      <c r="AV302" s="1508" t="str">
        <f t="shared" si="159"/>
        <v>.</v>
      </c>
      <c r="AW302" s="1509" t="str">
        <f t="shared" si="159"/>
        <v>.</v>
      </c>
      <c r="AX302" s="327"/>
      <c r="AY302" s="116"/>
      <c r="AZ302" s="101"/>
      <c r="BA302" s="101"/>
      <c r="BB302" s="101"/>
    </row>
    <row r="303" spans="1:54" s="189" customFormat="1" x14ac:dyDescent="0.2">
      <c r="A303" s="183"/>
      <c r="B303" s="325"/>
      <c r="C303" s="1028"/>
      <c r="D303" s="1024"/>
      <c r="E303" s="878"/>
      <c r="F303" s="878"/>
      <c r="G303" s="874"/>
      <c r="H303" s="874"/>
      <c r="I303" s="874"/>
      <c r="J303" s="874"/>
      <c r="K303" s="874"/>
      <c r="L303" s="874"/>
      <c r="M303" s="333"/>
      <c r="N303" s="116"/>
      <c r="O303" s="116"/>
      <c r="P303" s="116"/>
      <c r="Q303" s="101"/>
      <c r="R303" s="325"/>
      <c r="S303" s="1003" t="str">
        <f t="shared" si="157"/>
        <v>.</v>
      </c>
      <c r="T303" s="1004" t="str">
        <f t="shared" si="157"/>
        <v>.</v>
      </c>
      <c r="U303" s="1004" t="str">
        <f t="shared" si="157"/>
        <v>.</v>
      </c>
      <c r="V303" s="1004" t="str">
        <f t="shared" si="157"/>
        <v>.</v>
      </c>
      <c r="W303" s="1004" t="str">
        <f t="shared" si="157"/>
        <v>.</v>
      </c>
      <c r="X303" s="1004" t="str">
        <f t="shared" si="157"/>
        <v>.</v>
      </c>
      <c r="Y303" s="1005" t="str">
        <f t="shared" si="157"/>
        <v>.</v>
      </c>
      <c r="Z303" s="116"/>
      <c r="AA303" s="1507" t="str">
        <f t="shared" si="160"/>
        <v>.</v>
      </c>
      <c r="AB303" s="1508" t="str">
        <f t="shared" si="160"/>
        <v>.</v>
      </c>
      <c r="AC303" s="1508" t="str">
        <f t="shared" si="160"/>
        <v>.</v>
      </c>
      <c r="AD303" s="1508" t="str">
        <f t="shared" si="160"/>
        <v>.</v>
      </c>
      <c r="AE303" s="1508" t="str">
        <f t="shared" si="160"/>
        <v>.</v>
      </c>
      <c r="AF303" s="1508" t="str">
        <f t="shared" si="160"/>
        <v>.</v>
      </c>
      <c r="AG303" s="1509" t="str">
        <f t="shared" si="160"/>
        <v>.</v>
      </c>
      <c r="AH303" s="116"/>
      <c r="AI303" s="1003" t="str">
        <f>IF(S303=".",".",SUM($S303:S303))</f>
        <v>.</v>
      </c>
      <c r="AJ303" s="1004" t="str">
        <f>IF(T303=".",".",SUM($S303:T303))</f>
        <v>.</v>
      </c>
      <c r="AK303" s="1004" t="str">
        <f>IF(U303=".",".",SUM($S303:U303))</f>
        <v>.</v>
      </c>
      <c r="AL303" s="1004" t="str">
        <f>IF(V303=".",".",SUM($S303:V303))</f>
        <v>.</v>
      </c>
      <c r="AM303" s="1004" t="str">
        <f>IF(W303=".",".",SUM($S303:W303))</f>
        <v>.</v>
      </c>
      <c r="AN303" s="1004" t="str">
        <f>IF(X303=".",".",SUM($S303:X303))</f>
        <v>.</v>
      </c>
      <c r="AO303" s="1005" t="str">
        <f>IF(Y303=".",".",SUM($S303:Y303))</f>
        <v>.</v>
      </c>
      <c r="AP303" s="116"/>
      <c r="AQ303" s="1507" t="str">
        <f t="shared" si="159"/>
        <v>.</v>
      </c>
      <c r="AR303" s="1508" t="str">
        <f t="shared" si="159"/>
        <v>.</v>
      </c>
      <c r="AS303" s="1508" t="str">
        <f t="shared" si="159"/>
        <v>.</v>
      </c>
      <c r="AT303" s="1508" t="str">
        <f t="shared" si="159"/>
        <v>.</v>
      </c>
      <c r="AU303" s="1508" t="str">
        <f t="shared" si="159"/>
        <v>.</v>
      </c>
      <c r="AV303" s="1508" t="str">
        <f t="shared" si="159"/>
        <v>.</v>
      </c>
      <c r="AW303" s="1509" t="str">
        <f t="shared" si="159"/>
        <v>.</v>
      </c>
      <c r="AX303" s="327"/>
      <c r="AY303" s="116"/>
      <c r="AZ303" s="101"/>
      <c r="BA303" s="101"/>
      <c r="BB303" s="101"/>
    </row>
    <row r="304" spans="1:54" s="189" customFormat="1" x14ac:dyDescent="0.2">
      <c r="A304" s="183"/>
      <c r="B304" s="325"/>
      <c r="C304" s="1028"/>
      <c r="D304" s="1024"/>
      <c r="E304" s="878"/>
      <c r="F304" s="878"/>
      <c r="G304" s="874"/>
      <c r="H304" s="874"/>
      <c r="I304" s="874"/>
      <c r="J304" s="874"/>
      <c r="K304" s="874"/>
      <c r="L304" s="874"/>
      <c r="M304" s="333"/>
      <c r="N304" s="116"/>
      <c r="O304" s="116"/>
      <c r="P304" s="116"/>
      <c r="Q304" s="101"/>
      <c r="R304" s="325"/>
      <c r="S304" s="1003" t="str">
        <f t="shared" si="157"/>
        <v>.</v>
      </c>
      <c r="T304" s="1004" t="str">
        <f t="shared" si="157"/>
        <v>.</v>
      </c>
      <c r="U304" s="1004" t="str">
        <f t="shared" si="157"/>
        <v>.</v>
      </c>
      <c r="V304" s="1004" t="str">
        <f t="shared" si="157"/>
        <v>.</v>
      </c>
      <c r="W304" s="1004" t="str">
        <f t="shared" si="157"/>
        <v>.</v>
      </c>
      <c r="X304" s="1004" t="str">
        <f t="shared" si="157"/>
        <v>.</v>
      </c>
      <c r="Y304" s="1005" t="str">
        <f t="shared" si="157"/>
        <v>.</v>
      </c>
      <c r="Z304" s="116"/>
      <c r="AA304" s="1507" t="str">
        <f t="shared" si="160"/>
        <v>.</v>
      </c>
      <c r="AB304" s="1508" t="str">
        <f t="shared" si="160"/>
        <v>.</v>
      </c>
      <c r="AC304" s="1508" t="str">
        <f t="shared" si="160"/>
        <v>.</v>
      </c>
      <c r="AD304" s="1508" t="str">
        <f t="shared" si="160"/>
        <v>.</v>
      </c>
      <c r="AE304" s="1508" t="str">
        <f t="shared" si="160"/>
        <v>.</v>
      </c>
      <c r="AF304" s="1508" t="str">
        <f t="shared" si="160"/>
        <v>.</v>
      </c>
      <c r="AG304" s="1509" t="str">
        <f t="shared" si="160"/>
        <v>.</v>
      </c>
      <c r="AH304" s="116"/>
      <c r="AI304" s="1003" t="str">
        <f>IF(S304=".",".",SUM($S304:S304))</f>
        <v>.</v>
      </c>
      <c r="AJ304" s="1004" t="str">
        <f>IF(T304=".",".",SUM($S304:T304))</f>
        <v>.</v>
      </c>
      <c r="AK304" s="1004" t="str">
        <f>IF(U304=".",".",SUM($S304:U304))</f>
        <v>.</v>
      </c>
      <c r="AL304" s="1004" t="str">
        <f>IF(V304=".",".",SUM($S304:V304))</f>
        <v>.</v>
      </c>
      <c r="AM304" s="1004" t="str">
        <f>IF(W304=".",".",SUM($S304:W304))</f>
        <v>.</v>
      </c>
      <c r="AN304" s="1004" t="str">
        <f>IF(X304=".",".",SUM($S304:X304))</f>
        <v>.</v>
      </c>
      <c r="AO304" s="1005" t="str">
        <f>IF(Y304=".",".",SUM($S304:Y304))</f>
        <v>.</v>
      </c>
      <c r="AP304" s="116"/>
      <c r="AQ304" s="1507" t="str">
        <f t="shared" si="159"/>
        <v>.</v>
      </c>
      <c r="AR304" s="1508" t="str">
        <f t="shared" si="159"/>
        <v>.</v>
      </c>
      <c r="AS304" s="1508" t="str">
        <f t="shared" si="159"/>
        <v>.</v>
      </c>
      <c r="AT304" s="1508" t="str">
        <f t="shared" si="159"/>
        <v>.</v>
      </c>
      <c r="AU304" s="1508" t="str">
        <f t="shared" si="159"/>
        <v>.</v>
      </c>
      <c r="AV304" s="1508" t="str">
        <f t="shared" si="159"/>
        <v>.</v>
      </c>
      <c r="AW304" s="1509" t="str">
        <f t="shared" si="159"/>
        <v>.</v>
      </c>
      <c r="AX304" s="327"/>
      <c r="AY304" s="116"/>
      <c r="AZ304" s="101"/>
      <c r="BA304" s="101"/>
      <c r="BB304" s="101"/>
    </row>
    <row r="305" spans="1:54" s="189" customFormat="1" x14ac:dyDescent="0.2">
      <c r="A305" s="183"/>
      <c r="B305" s="325"/>
      <c r="C305" s="1029"/>
      <c r="D305" s="1025"/>
      <c r="E305" s="880"/>
      <c r="F305" s="880"/>
      <c r="G305" s="876"/>
      <c r="H305" s="876"/>
      <c r="I305" s="876"/>
      <c r="J305" s="876"/>
      <c r="K305" s="876"/>
      <c r="L305" s="876"/>
      <c r="M305" s="333"/>
      <c r="N305" s="116"/>
      <c r="O305" s="116"/>
      <c r="P305" s="116"/>
      <c r="Q305" s="101"/>
      <c r="R305" s="325"/>
      <c r="S305" s="1008" t="str">
        <f t="shared" si="157"/>
        <v>.</v>
      </c>
      <c r="T305" s="1009" t="str">
        <f t="shared" si="157"/>
        <v>.</v>
      </c>
      <c r="U305" s="1009" t="str">
        <f t="shared" si="157"/>
        <v>.</v>
      </c>
      <c r="V305" s="1009" t="str">
        <f t="shared" si="157"/>
        <v>.</v>
      </c>
      <c r="W305" s="1009" t="str">
        <f t="shared" si="157"/>
        <v>.</v>
      </c>
      <c r="X305" s="1009" t="str">
        <f t="shared" si="157"/>
        <v>.</v>
      </c>
      <c r="Y305" s="1010" t="str">
        <f t="shared" si="157"/>
        <v>.</v>
      </c>
      <c r="Z305" s="116"/>
      <c r="AA305" s="1507" t="str">
        <f t="shared" si="160"/>
        <v>.</v>
      </c>
      <c r="AB305" s="1508" t="str">
        <f t="shared" si="160"/>
        <v>.</v>
      </c>
      <c r="AC305" s="1508" t="str">
        <f t="shared" si="160"/>
        <v>.</v>
      </c>
      <c r="AD305" s="1508" t="str">
        <f t="shared" si="160"/>
        <v>.</v>
      </c>
      <c r="AE305" s="1508" t="str">
        <f t="shared" si="160"/>
        <v>.</v>
      </c>
      <c r="AF305" s="1508" t="str">
        <f t="shared" si="160"/>
        <v>.</v>
      </c>
      <c r="AG305" s="1509" t="str">
        <f t="shared" si="160"/>
        <v>.</v>
      </c>
      <c r="AH305" s="116"/>
      <c r="AI305" s="1008" t="str">
        <f>IF(S305=".",".",SUM($S305:S305))</f>
        <v>.</v>
      </c>
      <c r="AJ305" s="1009" t="str">
        <f>IF(T305=".",".",SUM($S305:T305))</f>
        <v>.</v>
      </c>
      <c r="AK305" s="1009" t="str">
        <f>IF(U305=".",".",SUM($S305:U305))</f>
        <v>.</v>
      </c>
      <c r="AL305" s="1009" t="str">
        <f>IF(V305=".",".",SUM($S305:V305))</f>
        <v>.</v>
      </c>
      <c r="AM305" s="1009" t="str">
        <f>IF(W305=".",".",SUM($S305:W305))</f>
        <v>.</v>
      </c>
      <c r="AN305" s="1009" t="str">
        <f>IF(X305=".",".",SUM($S305:X305))</f>
        <v>.</v>
      </c>
      <c r="AO305" s="1010" t="str">
        <f>IF(Y305=".",".",SUM($S305:Y305))</f>
        <v>.</v>
      </c>
      <c r="AP305" s="116"/>
      <c r="AQ305" s="1510" t="str">
        <f t="shared" si="159"/>
        <v>.</v>
      </c>
      <c r="AR305" s="1511" t="str">
        <f t="shared" si="159"/>
        <v>.</v>
      </c>
      <c r="AS305" s="1511" t="str">
        <f t="shared" si="159"/>
        <v>.</v>
      </c>
      <c r="AT305" s="1511" t="str">
        <f t="shared" si="159"/>
        <v>.</v>
      </c>
      <c r="AU305" s="1511" t="str">
        <f t="shared" si="159"/>
        <v>.</v>
      </c>
      <c r="AV305" s="1511" t="str">
        <f t="shared" si="159"/>
        <v>.</v>
      </c>
      <c r="AW305" s="1512" t="str">
        <f t="shared" si="159"/>
        <v>.</v>
      </c>
      <c r="AX305" s="327"/>
      <c r="AY305" s="116"/>
      <c r="AZ305" s="101"/>
      <c r="BA305" s="101"/>
      <c r="BB305" s="101"/>
    </row>
    <row r="306" spans="1:54" s="189" customFormat="1" x14ac:dyDescent="0.2">
      <c r="A306" s="183"/>
      <c r="B306" s="325"/>
      <c r="C306" s="116"/>
      <c r="D306" s="116"/>
      <c r="E306" s="223"/>
      <c r="F306" s="223"/>
      <c r="G306" s="116"/>
      <c r="H306" s="116"/>
      <c r="I306" s="116"/>
      <c r="J306" s="116"/>
      <c r="K306" s="116"/>
      <c r="L306" s="116"/>
      <c r="M306" s="333"/>
      <c r="N306" s="116"/>
      <c r="O306" s="116"/>
      <c r="P306" s="116"/>
      <c r="Q306" s="101"/>
      <c r="R306" s="325"/>
      <c r="S306" s="116"/>
      <c r="T306" s="116"/>
      <c r="U306" s="116"/>
      <c r="V306" s="116"/>
      <c r="W306" s="116"/>
      <c r="X306" s="116"/>
      <c r="Y306" s="116"/>
      <c r="Z306" s="116"/>
      <c r="AA306" s="114"/>
      <c r="AB306" s="114"/>
      <c r="AC306" s="114"/>
      <c r="AD306" s="114"/>
      <c r="AE306" s="114"/>
      <c r="AF306" s="114"/>
      <c r="AG306" s="114"/>
      <c r="AH306" s="116"/>
      <c r="AI306" s="116"/>
      <c r="AJ306" s="116"/>
      <c r="AK306" s="116"/>
      <c r="AL306" s="116"/>
      <c r="AM306" s="116"/>
      <c r="AN306" s="116"/>
      <c r="AO306" s="116"/>
      <c r="AP306" s="116"/>
      <c r="AQ306" s="116"/>
      <c r="AR306" s="116"/>
      <c r="AS306" s="116"/>
      <c r="AT306" s="116"/>
      <c r="AU306" s="116"/>
      <c r="AV306" s="116"/>
      <c r="AW306" s="116"/>
      <c r="AX306" s="327"/>
      <c r="AY306" s="116"/>
      <c r="AZ306" s="101"/>
      <c r="BA306" s="101"/>
      <c r="BB306" s="101"/>
    </row>
    <row r="307" spans="1:54" s="189" customFormat="1" x14ac:dyDescent="0.2">
      <c r="A307" s="183"/>
      <c r="B307" s="325"/>
      <c r="C307" s="116"/>
      <c r="D307" s="116"/>
      <c r="E307" s="223"/>
      <c r="F307" s="223"/>
      <c r="G307" s="116"/>
      <c r="H307" s="116"/>
      <c r="I307" s="116"/>
      <c r="J307" s="116"/>
      <c r="K307" s="116"/>
      <c r="L307" s="116"/>
      <c r="M307" s="333"/>
      <c r="N307" s="116"/>
      <c r="O307" s="116"/>
      <c r="P307" s="116"/>
      <c r="Q307" s="101"/>
      <c r="R307" s="325"/>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327"/>
      <c r="AY307" s="116"/>
      <c r="AZ307" s="101"/>
      <c r="BA307" s="101"/>
      <c r="BB307" s="101"/>
    </row>
    <row r="308" spans="1:54" s="189" customFormat="1" x14ac:dyDescent="0.2">
      <c r="A308" s="183"/>
      <c r="B308" s="325"/>
      <c r="C308" s="144" t="s">
        <v>35</v>
      </c>
      <c r="D308" s="116"/>
      <c r="E308" s="223"/>
      <c r="F308" s="223"/>
      <c r="G308" s="116"/>
      <c r="H308" s="116"/>
      <c r="I308" s="116"/>
      <c r="J308" s="116"/>
      <c r="K308" s="116"/>
      <c r="L308" s="116"/>
      <c r="M308" s="333"/>
      <c r="N308" s="116"/>
      <c r="O308" s="116"/>
      <c r="P308" s="116"/>
      <c r="Q308" s="101"/>
      <c r="R308" s="325"/>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327"/>
      <c r="AY308" s="116"/>
      <c r="AZ308" s="101"/>
      <c r="BA308" s="101"/>
      <c r="BB308" s="101"/>
    </row>
    <row r="309" spans="1:54" s="189" customFormat="1" x14ac:dyDescent="0.2">
      <c r="A309" s="183"/>
      <c r="B309" s="325"/>
      <c r="C309" s="116"/>
      <c r="D309" s="116"/>
      <c r="E309" s="223"/>
      <c r="F309" s="223"/>
      <c r="G309" s="116"/>
      <c r="H309" s="116"/>
      <c r="I309" s="116"/>
      <c r="J309" s="116"/>
      <c r="K309" s="116"/>
      <c r="L309" s="116"/>
      <c r="M309" s="333"/>
      <c r="N309" s="116"/>
      <c r="O309" s="116"/>
      <c r="P309" s="116"/>
      <c r="Q309" s="101"/>
      <c r="R309" s="325"/>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327"/>
      <c r="AY309" s="116"/>
      <c r="AZ309" s="101"/>
      <c r="BA309" s="101"/>
      <c r="BB309" s="101"/>
    </row>
    <row r="310" spans="1:54" s="189" customFormat="1" ht="15" x14ac:dyDescent="0.25">
      <c r="A310" s="183"/>
      <c r="B310" s="325"/>
      <c r="C310" s="273" t="s">
        <v>35</v>
      </c>
      <c r="D310" s="274"/>
      <c r="E310" s="840"/>
      <c r="F310" s="844" t="str">
        <f>$H$21</f>
        <v>$ nominal per year</v>
      </c>
      <c r="G310" s="275"/>
      <c r="H310" s="275"/>
      <c r="I310" s="275"/>
      <c r="J310" s="275" t="str">
        <f>$F$3</f>
        <v>.</v>
      </c>
      <c r="K310" s="275"/>
      <c r="L310" s="276"/>
      <c r="M310" s="333"/>
      <c r="N310" s="116"/>
      <c r="O310" s="116"/>
      <c r="P310" s="116"/>
      <c r="Q310" s="101"/>
      <c r="R310" s="325"/>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327"/>
      <c r="AY310" s="116"/>
      <c r="AZ310" s="101"/>
      <c r="BA310" s="101"/>
      <c r="BB310" s="101"/>
    </row>
    <row r="311" spans="1:54" s="189" customFormat="1" x14ac:dyDescent="0.2">
      <c r="A311" s="183"/>
      <c r="B311" s="325"/>
      <c r="C311" s="277" t="s">
        <v>0</v>
      </c>
      <c r="D311" s="278"/>
      <c r="E311" s="842"/>
      <c r="F311" s="845"/>
      <c r="G311" s="279"/>
      <c r="H311" s="279"/>
      <c r="I311" s="279"/>
      <c r="J311" s="279"/>
      <c r="K311" s="279"/>
      <c r="L311" s="280"/>
      <c r="M311" s="333"/>
      <c r="N311" s="116"/>
      <c r="O311" s="116"/>
      <c r="P311" s="116"/>
      <c r="Q311" s="101"/>
      <c r="R311" s="325"/>
      <c r="S311" s="1011" t="str">
        <f>S$21</f>
        <v>Annual increases (nominal $ per year)</v>
      </c>
      <c r="T311" s="116"/>
      <c r="U311" s="116"/>
      <c r="V311" s="116"/>
      <c r="W311" s="116"/>
      <c r="X311" s="116"/>
      <c r="Y311" s="116"/>
      <c r="Z311" s="116"/>
      <c r="AA311" s="1011" t="str">
        <f>AA$21</f>
        <v>Annual increases (%)</v>
      </c>
      <c r="AB311" s="116"/>
      <c r="AC311" s="116"/>
      <c r="AD311" s="116"/>
      <c r="AE311" s="116"/>
      <c r="AF311" s="116"/>
      <c r="AG311" s="116"/>
      <c r="AH311" s="116"/>
      <c r="AI311" s="1011" t="str">
        <f>AI$21</f>
        <v>Cumulative increases (nominal $ per year)</v>
      </c>
      <c r="AJ311" s="116"/>
      <c r="AK311" s="116"/>
      <c r="AL311" s="116"/>
      <c r="AM311" s="116"/>
      <c r="AN311" s="116"/>
      <c r="AO311" s="116"/>
      <c r="AP311" s="116"/>
      <c r="AQ311" s="1011" t="str">
        <f>AQ$21</f>
        <v>Cumulative increases (%)</v>
      </c>
      <c r="AR311" s="116"/>
      <c r="AS311" s="116"/>
      <c r="AT311" s="116"/>
      <c r="AU311" s="116"/>
      <c r="AV311" s="116"/>
      <c r="AW311" s="116"/>
      <c r="AX311" s="327"/>
      <c r="AY311" s="116"/>
      <c r="AZ311" s="101"/>
      <c r="BA311" s="101"/>
      <c r="BB311" s="101"/>
    </row>
    <row r="312" spans="1:54" s="189" customFormat="1" ht="39" customHeight="1" x14ac:dyDescent="0.2">
      <c r="A312" s="183"/>
      <c r="B312" s="325"/>
      <c r="C312" s="265" t="s">
        <v>27</v>
      </c>
      <c r="D312" s="266"/>
      <c r="E312" s="264" t="s">
        <v>346</v>
      </c>
      <c r="F312" s="264" t="s">
        <v>28</v>
      </c>
      <c r="G312" s="264" t="s">
        <v>29</v>
      </c>
      <c r="H312" s="264" t="s">
        <v>30</v>
      </c>
      <c r="I312" s="264" t="s">
        <v>31</v>
      </c>
      <c r="J312" s="264" t="s">
        <v>32</v>
      </c>
      <c r="K312" s="264" t="s">
        <v>33</v>
      </c>
      <c r="L312" s="264" t="s">
        <v>34</v>
      </c>
      <c r="M312" s="333"/>
      <c r="N312" s="116"/>
      <c r="O312" s="116"/>
      <c r="P312" s="116"/>
      <c r="Q312" s="101"/>
      <c r="R312" s="325"/>
      <c r="S312" s="996" t="str">
        <f>C310</f>
        <v>Water Supply Services - Annual Charge</v>
      </c>
      <c r="T312" s="387"/>
      <c r="U312" s="387"/>
      <c r="V312" s="387"/>
      <c r="W312" s="387"/>
      <c r="X312" s="387"/>
      <c r="Y312" s="388"/>
      <c r="Z312" s="116"/>
      <c r="AA312" s="1485" t="str">
        <f>$S312</f>
        <v>Water Supply Services - Annual Charge</v>
      </c>
      <c r="AB312" s="387"/>
      <c r="AC312" s="387"/>
      <c r="AD312" s="387"/>
      <c r="AE312" s="387"/>
      <c r="AF312" s="387"/>
      <c r="AG312" s="388"/>
      <c r="AH312" s="116"/>
      <c r="AI312" s="1485" t="str">
        <f>$S312</f>
        <v>Water Supply Services - Annual Charge</v>
      </c>
      <c r="AJ312" s="387"/>
      <c r="AK312" s="387"/>
      <c r="AL312" s="387"/>
      <c r="AM312" s="387"/>
      <c r="AN312" s="387"/>
      <c r="AO312" s="388"/>
      <c r="AP312" s="116"/>
      <c r="AQ312" s="1485" t="str">
        <f>$S312</f>
        <v>Water Supply Services - Annual Charge</v>
      </c>
      <c r="AR312" s="387"/>
      <c r="AS312" s="387"/>
      <c r="AT312" s="387"/>
      <c r="AU312" s="387"/>
      <c r="AV312" s="387"/>
      <c r="AW312" s="388"/>
      <c r="AX312" s="327"/>
      <c r="AY312" s="116"/>
      <c r="AZ312" s="101"/>
      <c r="BA312" s="101"/>
      <c r="BB312" s="101"/>
    </row>
    <row r="313" spans="1:54" s="189" customFormat="1" x14ac:dyDescent="0.2">
      <c r="A313" s="183"/>
      <c r="B313" s="325"/>
      <c r="C313" s="125"/>
      <c r="D313" s="126"/>
      <c r="E313" s="208" t="str">
        <f>E279</f>
        <v>2020-21</v>
      </c>
      <c r="F313" s="208" t="str">
        <f>F279</f>
        <v>2021-22</v>
      </c>
      <c r="G313" s="208" t="str">
        <f t="shared" ref="G313:L313" si="161">G279</f>
        <v>2022-23</v>
      </c>
      <c r="H313" s="208" t="str">
        <f t="shared" si="161"/>
        <v>2023-24</v>
      </c>
      <c r="I313" s="208" t="str">
        <f t="shared" si="161"/>
        <v>2024-25</v>
      </c>
      <c r="J313" s="208" t="str">
        <f t="shared" si="161"/>
        <v>2025-26</v>
      </c>
      <c r="K313" s="208" t="str">
        <f t="shared" si="161"/>
        <v>2026-27</v>
      </c>
      <c r="L313" s="208" t="str">
        <f t="shared" si="161"/>
        <v>2027-28</v>
      </c>
      <c r="M313" s="333"/>
      <c r="N313" s="116"/>
      <c r="O313" s="116"/>
      <c r="P313" s="116"/>
      <c r="Q313" s="101"/>
      <c r="R313" s="325"/>
      <c r="S313" s="997" t="str">
        <f>S$23</f>
        <v>Year 1</v>
      </c>
      <c r="T313" s="998" t="str">
        <f t="shared" ref="T313:Y313" si="162">T$23</f>
        <v>Year 2</v>
      </c>
      <c r="U313" s="998" t="str">
        <f t="shared" si="162"/>
        <v>Year 3</v>
      </c>
      <c r="V313" s="998" t="str">
        <f t="shared" si="162"/>
        <v>Year 4</v>
      </c>
      <c r="W313" s="998" t="str">
        <f t="shared" si="162"/>
        <v>Year 5</v>
      </c>
      <c r="X313" s="998" t="str">
        <f t="shared" si="162"/>
        <v>Year 6</v>
      </c>
      <c r="Y313" s="999" t="str">
        <f t="shared" si="162"/>
        <v>Year 7</v>
      </c>
      <c r="Z313" s="112"/>
      <c r="AA313" s="997" t="str">
        <f t="shared" ref="AA313:AG313" si="163">AA$23</f>
        <v>Year 1</v>
      </c>
      <c r="AB313" s="998" t="str">
        <f t="shared" si="163"/>
        <v>Year 2</v>
      </c>
      <c r="AC313" s="998" t="str">
        <f t="shared" si="163"/>
        <v>Year 3</v>
      </c>
      <c r="AD313" s="998" t="str">
        <f t="shared" si="163"/>
        <v>Year 4</v>
      </c>
      <c r="AE313" s="998" t="str">
        <f t="shared" si="163"/>
        <v>Year 5</v>
      </c>
      <c r="AF313" s="998" t="str">
        <f t="shared" si="163"/>
        <v>Year 6</v>
      </c>
      <c r="AG313" s="999" t="str">
        <f t="shared" si="163"/>
        <v>Year 7</v>
      </c>
      <c r="AH313" s="112"/>
      <c r="AI313" s="997" t="str">
        <f>AI$23</f>
        <v>Year 1</v>
      </c>
      <c r="AJ313" s="998" t="str">
        <f t="shared" ref="AJ313:AO313" si="164">AJ$23</f>
        <v>Year 2</v>
      </c>
      <c r="AK313" s="998" t="str">
        <f t="shared" si="164"/>
        <v>Year 3</v>
      </c>
      <c r="AL313" s="998" t="str">
        <f t="shared" si="164"/>
        <v>Year 4</v>
      </c>
      <c r="AM313" s="998" t="str">
        <f t="shared" si="164"/>
        <v>Year 5</v>
      </c>
      <c r="AN313" s="998" t="str">
        <f t="shared" si="164"/>
        <v>Year 6</v>
      </c>
      <c r="AO313" s="999" t="str">
        <f t="shared" si="164"/>
        <v>Year 7</v>
      </c>
      <c r="AP313" s="112"/>
      <c r="AQ313" s="997" t="str">
        <f>AQ$23</f>
        <v>Year 1</v>
      </c>
      <c r="AR313" s="998" t="str">
        <f t="shared" ref="AR313:AW313" si="165">AR$23</f>
        <v>Year 2</v>
      </c>
      <c r="AS313" s="998" t="str">
        <f t="shared" si="165"/>
        <v>Year 3</v>
      </c>
      <c r="AT313" s="998" t="str">
        <f t="shared" si="165"/>
        <v>Year 4</v>
      </c>
      <c r="AU313" s="998" t="str">
        <f t="shared" si="165"/>
        <v>Year 5</v>
      </c>
      <c r="AV313" s="998" t="str">
        <f t="shared" si="165"/>
        <v>Year 6</v>
      </c>
      <c r="AW313" s="999" t="str">
        <f t="shared" si="165"/>
        <v>Year 7</v>
      </c>
      <c r="AX313" s="327"/>
      <c r="AY313" s="116"/>
      <c r="AZ313" s="101"/>
      <c r="BA313" s="101"/>
      <c r="BB313" s="101"/>
    </row>
    <row r="314" spans="1:54" s="189" customFormat="1" x14ac:dyDescent="0.2">
      <c r="A314" s="183"/>
      <c r="B314" s="325"/>
      <c r="C314" s="1027"/>
      <c r="D314" s="1023"/>
      <c r="E314" s="877"/>
      <c r="F314" s="877"/>
      <c r="G314" s="873"/>
      <c r="H314" s="873"/>
      <c r="I314" s="873"/>
      <c r="J314" s="873"/>
      <c r="K314" s="873"/>
      <c r="L314" s="873"/>
      <c r="M314" s="333"/>
      <c r="N314" s="116"/>
      <c r="O314" s="116"/>
      <c r="P314" s="116"/>
      <c r="Q314" s="101"/>
      <c r="R314" s="325"/>
      <c r="S314" s="1003" t="str">
        <f t="shared" ref="S314:Y333" si="166">IF(F314="",".",F314-E314)</f>
        <v>.</v>
      </c>
      <c r="T314" s="1004" t="str">
        <f t="shared" si="166"/>
        <v>.</v>
      </c>
      <c r="U314" s="1004" t="str">
        <f t="shared" si="166"/>
        <v>.</v>
      </c>
      <c r="V314" s="1004" t="str">
        <f t="shared" si="166"/>
        <v>.</v>
      </c>
      <c r="W314" s="1004" t="str">
        <f t="shared" si="166"/>
        <v>.</v>
      </c>
      <c r="X314" s="1004" t="str">
        <f t="shared" si="166"/>
        <v>.</v>
      </c>
      <c r="Y314" s="1005" t="str">
        <f t="shared" si="166"/>
        <v>.</v>
      </c>
      <c r="Z314" s="116"/>
      <c r="AA314" s="1507" t="str">
        <f t="shared" ref="AA314:AG333" si="167">IFERROR(F314/E314-1,".")</f>
        <v>.</v>
      </c>
      <c r="AB314" s="1508" t="str">
        <f t="shared" si="167"/>
        <v>.</v>
      </c>
      <c r="AC314" s="1508" t="str">
        <f t="shared" si="167"/>
        <v>.</v>
      </c>
      <c r="AD314" s="1508" t="str">
        <f t="shared" si="167"/>
        <v>.</v>
      </c>
      <c r="AE314" s="1508" t="str">
        <f t="shared" si="167"/>
        <v>.</v>
      </c>
      <c r="AF314" s="1508" t="str">
        <f t="shared" si="167"/>
        <v>.</v>
      </c>
      <c r="AG314" s="1509" t="str">
        <f t="shared" si="167"/>
        <v>.</v>
      </c>
      <c r="AH314" s="116"/>
      <c r="AI314" s="1003" t="str">
        <f>IF(S314=".",".",SUM($S314:S314))</f>
        <v>.</v>
      </c>
      <c r="AJ314" s="1004" t="str">
        <f>IF(T314=".",".",SUM($S314:T314))</f>
        <v>.</v>
      </c>
      <c r="AK314" s="1004" t="str">
        <f>IF(U314=".",".",SUM($S314:U314))</f>
        <v>.</v>
      </c>
      <c r="AL314" s="1004" t="str">
        <f>IF(V314=".",".",SUM($S314:V314))</f>
        <v>.</v>
      </c>
      <c r="AM314" s="1004" t="str">
        <f>IF(W314=".",".",SUM($S314:W314))</f>
        <v>.</v>
      </c>
      <c r="AN314" s="1004" t="str">
        <f>IF(X314=".",".",SUM($S314:X314))</f>
        <v>.</v>
      </c>
      <c r="AO314" s="1005" t="str">
        <f>IF(Y314=".",".",SUM($S314:Y314))</f>
        <v>.</v>
      </c>
      <c r="AP314" s="116"/>
      <c r="AQ314" s="1507" t="str">
        <f t="shared" ref="AQ314:AW333" si="168">IFERROR(F314/$E314-1,".")</f>
        <v>.</v>
      </c>
      <c r="AR314" s="1508" t="str">
        <f t="shared" si="168"/>
        <v>.</v>
      </c>
      <c r="AS314" s="1508" t="str">
        <f t="shared" si="168"/>
        <v>.</v>
      </c>
      <c r="AT314" s="1508" t="str">
        <f t="shared" si="168"/>
        <v>.</v>
      </c>
      <c r="AU314" s="1508" t="str">
        <f t="shared" si="168"/>
        <v>.</v>
      </c>
      <c r="AV314" s="1508" t="str">
        <f t="shared" si="168"/>
        <v>.</v>
      </c>
      <c r="AW314" s="1509" t="str">
        <f t="shared" si="168"/>
        <v>.</v>
      </c>
      <c r="AX314" s="327"/>
      <c r="AY314" s="116"/>
      <c r="AZ314" s="101"/>
      <c r="BA314" s="101"/>
      <c r="BB314" s="101"/>
    </row>
    <row r="315" spans="1:54" s="189" customFormat="1" x14ac:dyDescent="0.2">
      <c r="A315" s="183"/>
      <c r="B315" s="325"/>
      <c r="C315" s="1028"/>
      <c r="D315" s="1024"/>
      <c r="E315" s="878"/>
      <c r="F315" s="878"/>
      <c r="G315" s="874"/>
      <c r="H315" s="874"/>
      <c r="I315" s="874"/>
      <c r="J315" s="874"/>
      <c r="K315" s="874"/>
      <c r="L315" s="874"/>
      <c r="M315" s="333"/>
      <c r="N315" s="116"/>
      <c r="O315" s="116"/>
      <c r="P315" s="116"/>
      <c r="Q315" s="101"/>
      <c r="R315" s="325"/>
      <c r="S315" s="1003" t="str">
        <f t="shared" si="166"/>
        <v>.</v>
      </c>
      <c r="T315" s="1004" t="str">
        <f t="shared" si="166"/>
        <v>.</v>
      </c>
      <c r="U315" s="1004" t="str">
        <f t="shared" si="166"/>
        <v>.</v>
      </c>
      <c r="V315" s="1004" t="str">
        <f t="shared" si="166"/>
        <v>.</v>
      </c>
      <c r="W315" s="1004" t="str">
        <f t="shared" si="166"/>
        <v>.</v>
      </c>
      <c r="X315" s="1004" t="str">
        <f t="shared" si="166"/>
        <v>.</v>
      </c>
      <c r="Y315" s="1005" t="str">
        <f t="shared" si="166"/>
        <v>.</v>
      </c>
      <c r="Z315" s="116"/>
      <c r="AA315" s="1507" t="str">
        <f t="shared" si="167"/>
        <v>.</v>
      </c>
      <c r="AB315" s="1508" t="str">
        <f t="shared" si="167"/>
        <v>.</v>
      </c>
      <c r="AC315" s="1508" t="str">
        <f t="shared" si="167"/>
        <v>.</v>
      </c>
      <c r="AD315" s="1508" t="str">
        <f t="shared" si="167"/>
        <v>.</v>
      </c>
      <c r="AE315" s="1508" t="str">
        <f t="shared" si="167"/>
        <v>.</v>
      </c>
      <c r="AF315" s="1508" t="str">
        <f t="shared" si="167"/>
        <v>.</v>
      </c>
      <c r="AG315" s="1509" t="str">
        <f t="shared" si="167"/>
        <v>.</v>
      </c>
      <c r="AH315" s="116"/>
      <c r="AI315" s="1003" t="str">
        <f>IF(S315=".",".",SUM($S315:S315))</f>
        <v>.</v>
      </c>
      <c r="AJ315" s="1004" t="str">
        <f>IF(T315=".",".",SUM($S315:T315))</f>
        <v>.</v>
      </c>
      <c r="AK315" s="1004" t="str">
        <f>IF(U315=".",".",SUM($S315:U315))</f>
        <v>.</v>
      </c>
      <c r="AL315" s="1004" t="str">
        <f>IF(V315=".",".",SUM($S315:V315))</f>
        <v>.</v>
      </c>
      <c r="AM315" s="1004" t="str">
        <f>IF(W315=".",".",SUM($S315:W315))</f>
        <v>.</v>
      </c>
      <c r="AN315" s="1004" t="str">
        <f>IF(X315=".",".",SUM($S315:X315))</f>
        <v>.</v>
      </c>
      <c r="AO315" s="1005" t="str">
        <f>IF(Y315=".",".",SUM($S315:Y315))</f>
        <v>.</v>
      </c>
      <c r="AP315" s="116"/>
      <c r="AQ315" s="1507" t="str">
        <f t="shared" si="168"/>
        <v>.</v>
      </c>
      <c r="AR315" s="1508" t="str">
        <f t="shared" si="168"/>
        <v>.</v>
      </c>
      <c r="AS315" s="1508" t="str">
        <f t="shared" si="168"/>
        <v>.</v>
      </c>
      <c r="AT315" s="1508" t="str">
        <f t="shared" si="168"/>
        <v>.</v>
      </c>
      <c r="AU315" s="1508" t="str">
        <f t="shared" si="168"/>
        <v>.</v>
      </c>
      <c r="AV315" s="1508" t="str">
        <f t="shared" si="168"/>
        <v>.</v>
      </c>
      <c r="AW315" s="1509" t="str">
        <f t="shared" si="168"/>
        <v>.</v>
      </c>
      <c r="AX315" s="327"/>
      <c r="AY315" s="116"/>
      <c r="AZ315" s="101"/>
      <c r="BA315" s="101"/>
      <c r="BB315" s="101"/>
    </row>
    <row r="316" spans="1:54" s="189" customFormat="1" x14ac:dyDescent="0.2">
      <c r="A316" s="183"/>
      <c r="B316" s="325"/>
      <c r="C316" s="1028"/>
      <c r="D316" s="1024"/>
      <c r="E316" s="878"/>
      <c r="F316" s="878"/>
      <c r="G316" s="874"/>
      <c r="H316" s="874"/>
      <c r="I316" s="874"/>
      <c r="J316" s="874"/>
      <c r="K316" s="874"/>
      <c r="L316" s="874"/>
      <c r="M316" s="333"/>
      <c r="N316" s="116"/>
      <c r="O316" s="116"/>
      <c r="P316" s="116"/>
      <c r="Q316" s="101"/>
      <c r="R316" s="325"/>
      <c r="S316" s="1003" t="str">
        <f t="shared" si="166"/>
        <v>.</v>
      </c>
      <c r="T316" s="1004" t="str">
        <f t="shared" si="166"/>
        <v>.</v>
      </c>
      <c r="U316" s="1004" t="str">
        <f t="shared" si="166"/>
        <v>.</v>
      </c>
      <c r="V316" s="1004" t="str">
        <f t="shared" si="166"/>
        <v>.</v>
      </c>
      <c r="W316" s="1004" t="str">
        <f t="shared" si="166"/>
        <v>.</v>
      </c>
      <c r="X316" s="1004" t="str">
        <f t="shared" si="166"/>
        <v>.</v>
      </c>
      <c r="Y316" s="1005" t="str">
        <f t="shared" si="166"/>
        <v>.</v>
      </c>
      <c r="Z316" s="116"/>
      <c r="AA316" s="1507" t="str">
        <f t="shared" si="167"/>
        <v>.</v>
      </c>
      <c r="AB316" s="1508" t="str">
        <f t="shared" si="167"/>
        <v>.</v>
      </c>
      <c r="AC316" s="1508" t="str">
        <f t="shared" si="167"/>
        <v>.</v>
      </c>
      <c r="AD316" s="1508" t="str">
        <f t="shared" si="167"/>
        <v>.</v>
      </c>
      <c r="AE316" s="1508" t="str">
        <f t="shared" si="167"/>
        <v>.</v>
      </c>
      <c r="AF316" s="1508" t="str">
        <f t="shared" si="167"/>
        <v>.</v>
      </c>
      <c r="AG316" s="1509" t="str">
        <f t="shared" si="167"/>
        <v>.</v>
      </c>
      <c r="AH316" s="116"/>
      <c r="AI316" s="1003" t="str">
        <f>IF(S316=".",".",SUM($S316:S316))</f>
        <v>.</v>
      </c>
      <c r="AJ316" s="1004" t="str">
        <f>IF(T316=".",".",SUM($S316:T316))</f>
        <v>.</v>
      </c>
      <c r="AK316" s="1004" t="str">
        <f>IF(U316=".",".",SUM($S316:U316))</f>
        <v>.</v>
      </c>
      <c r="AL316" s="1004" t="str">
        <f>IF(V316=".",".",SUM($S316:V316))</f>
        <v>.</v>
      </c>
      <c r="AM316" s="1004" t="str">
        <f>IF(W316=".",".",SUM($S316:W316))</f>
        <v>.</v>
      </c>
      <c r="AN316" s="1004" t="str">
        <f>IF(X316=".",".",SUM($S316:X316))</f>
        <v>.</v>
      </c>
      <c r="AO316" s="1005" t="str">
        <f>IF(Y316=".",".",SUM($S316:Y316))</f>
        <v>.</v>
      </c>
      <c r="AP316" s="116"/>
      <c r="AQ316" s="1507" t="str">
        <f t="shared" si="168"/>
        <v>.</v>
      </c>
      <c r="AR316" s="1508" t="str">
        <f t="shared" si="168"/>
        <v>.</v>
      </c>
      <c r="AS316" s="1508" t="str">
        <f t="shared" si="168"/>
        <v>.</v>
      </c>
      <c r="AT316" s="1508" t="str">
        <f t="shared" si="168"/>
        <v>.</v>
      </c>
      <c r="AU316" s="1508" t="str">
        <f t="shared" si="168"/>
        <v>.</v>
      </c>
      <c r="AV316" s="1508" t="str">
        <f t="shared" si="168"/>
        <v>.</v>
      </c>
      <c r="AW316" s="1509" t="str">
        <f t="shared" si="168"/>
        <v>.</v>
      </c>
      <c r="AX316" s="327"/>
      <c r="AY316" s="116"/>
      <c r="AZ316" s="101"/>
      <c r="BA316" s="101"/>
      <c r="BB316" s="101"/>
    </row>
    <row r="317" spans="1:54" s="189" customFormat="1" x14ac:dyDescent="0.2">
      <c r="A317" s="183"/>
      <c r="B317" s="325"/>
      <c r="C317" s="1028"/>
      <c r="D317" s="1024"/>
      <c r="E317" s="878"/>
      <c r="F317" s="878"/>
      <c r="G317" s="874"/>
      <c r="H317" s="874"/>
      <c r="I317" s="874"/>
      <c r="J317" s="874"/>
      <c r="K317" s="874"/>
      <c r="L317" s="874"/>
      <c r="M317" s="333"/>
      <c r="N317" s="116"/>
      <c r="O317" s="116"/>
      <c r="P317" s="116"/>
      <c r="Q317" s="101"/>
      <c r="R317" s="325"/>
      <c r="S317" s="1003" t="str">
        <f t="shared" si="166"/>
        <v>.</v>
      </c>
      <c r="T317" s="1004" t="str">
        <f t="shared" si="166"/>
        <v>.</v>
      </c>
      <c r="U317" s="1004" t="str">
        <f t="shared" si="166"/>
        <v>.</v>
      </c>
      <c r="V317" s="1004" t="str">
        <f t="shared" si="166"/>
        <v>.</v>
      </c>
      <c r="W317" s="1004" t="str">
        <f t="shared" si="166"/>
        <v>.</v>
      </c>
      <c r="X317" s="1004" t="str">
        <f t="shared" si="166"/>
        <v>.</v>
      </c>
      <c r="Y317" s="1005" t="str">
        <f t="shared" si="166"/>
        <v>.</v>
      </c>
      <c r="Z317" s="116"/>
      <c r="AA317" s="1507" t="str">
        <f t="shared" si="167"/>
        <v>.</v>
      </c>
      <c r="AB317" s="1508" t="str">
        <f t="shared" si="167"/>
        <v>.</v>
      </c>
      <c r="AC317" s="1508" t="str">
        <f t="shared" si="167"/>
        <v>.</v>
      </c>
      <c r="AD317" s="1508" t="str">
        <f t="shared" si="167"/>
        <v>.</v>
      </c>
      <c r="AE317" s="1508" t="str">
        <f t="shared" si="167"/>
        <v>.</v>
      </c>
      <c r="AF317" s="1508" t="str">
        <f t="shared" si="167"/>
        <v>.</v>
      </c>
      <c r="AG317" s="1509" t="str">
        <f t="shared" si="167"/>
        <v>.</v>
      </c>
      <c r="AH317" s="116"/>
      <c r="AI317" s="1003" t="str">
        <f>IF(S317=".",".",SUM($S317:S317))</f>
        <v>.</v>
      </c>
      <c r="AJ317" s="1004" t="str">
        <f>IF(T317=".",".",SUM($S317:T317))</f>
        <v>.</v>
      </c>
      <c r="AK317" s="1004" t="str">
        <f>IF(U317=".",".",SUM($S317:U317))</f>
        <v>.</v>
      </c>
      <c r="AL317" s="1004" t="str">
        <f>IF(V317=".",".",SUM($S317:V317))</f>
        <v>.</v>
      </c>
      <c r="AM317" s="1004" t="str">
        <f>IF(W317=".",".",SUM($S317:W317))</f>
        <v>.</v>
      </c>
      <c r="AN317" s="1004" t="str">
        <f>IF(X317=".",".",SUM($S317:X317))</f>
        <v>.</v>
      </c>
      <c r="AO317" s="1005" t="str">
        <f>IF(Y317=".",".",SUM($S317:Y317))</f>
        <v>.</v>
      </c>
      <c r="AP317" s="116"/>
      <c r="AQ317" s="1507" t="str">
        <f t="shared" si="168"/>
        <v>.</v>
      </c>
      <c r="AR317" s="1508" t="str">
        <f t="shared" si="168"/>
        <v>.</v>
      </c>
      <c r="AS317" s="1508" t="str">
        <f t="shared" si="168"/>
        <v>.</v>
      </c>
      <c r="AT317" s="1508" t="str">
        <f t="shared" si="168"/>
        <v>.</v>
      </c>
      <c r="AU317" s="1508" t="str">
        <f t="shared" si="168"/>
        <v>.</v>
      </c>
      <c r="AV317" s="1508" t="str">
        <f t="shared" si="168"/>
        <v>.</v>
      </c>
      <c r="AW317" s="1509" t="str">
        <f t="shared" si="168"/>
        <v>.</v>
      </c>
      <c r="AX317" s="327"/>
      <c r="AY317" s="116"/>
      <c r="AZ317" s="101"/>
      <c r="BA317" s="101"/>
      <c r="BB317" s="101"/>
    </row>
    <row r="318" spans="1:54" s="189" customFormat="1" x14ac:dyDescent="0.2">
      <c r="A318" s="183"/>
      <c r="B318" s="325"/>
      <c r="C318" s="1028"/>
      <c r="D318" s="1024"/>
      <c r="E318" s="878"/>
      <c r="F318" s="878"/>
      <c r="G318" s="874"/>
      <c r="H318" s="874"/>
      <c r="I318" s="874"/>
      <c r="J318" s="874"/>
      <c r="K318" s="874"/>
      <c r="L318" s="874"/>
      <c r="M318" s="333"/>
      <c r="N318" s="116"/>
      <c r="O318" s="116"/>
      <c r="P318" s="116"/>
      <c r="Q318" s="101"/>
      <c r="R318" s="325"/>
      <c r="S318" s="1003" t="str">
        <f t="shared" si="166"/>
        <v>.</v>
      </c>
      <c r="T318" s="1004" t="str">
        <f t="shared" si="166"/>
        <v>.</v>
      </c>
      <c r="U318" s="1004" t="str">
        <f t="shared" si="166"/>
        <v>.</v>
      </c>
      <c r="V318" s="1004" t="str">
        <f t="shared" si="166"/>
        <v>.</v>
      </c>
      <c r="W318" s="1004" t="str">
        <f t="shared" si="166"/>
        <v>.</v>
      </c>
      <c r="X318" s="1004" t="str">
        <f t="shared" si="166"/>
        <v>.</v>
      </c>
      <c r="Y318" s="1005" t="str">
        <f t="shared" si="166"/>
        <v>.</v>
      </c>
      <c r="Z318" s="116"/>
      <c r="AA318" s="1507" t="str">
        <f t="shared" si="167"/>
        <v>.</v>
      </c>
      <c r="AB318" s="1508" t="str">
        <f t="shared" si="167"/>
        <v>.</v>
      </c>
      <c r="AC318" s="1508" t="str">
        <f t="shared" si="167"/>
        <v>.</v>
      </c>
      <c r="AD318" s="1508" t="str">
        <f t="shared" si="167"/>
        <v>.</v>
      </c>
      <c r="AE318" s="1508" t="str">
        <f t="shared" si="167"/>
        <v>.</v>
      </c>
      <c r="AF318" s="1508" t="str">
        <f t="shared" si="167"/>
        <v>.</v>
      </c>
      <c r="AG318" s="1509" t="str">
        <f t="shared" si="167"/>
        <v>.</v>
      </c>
      <c r="AH318" s="116"/>
      <c r="AI318" s="1003" t="str">
        <f>IF(S318=".",".",SUM($S318:S318))</f>
        <v>.</v>
      </c>
      <c r="AJ318" s="1004" t="str">
        <f>IF(T318=".",".",SUM($S318:T318))</f>
        <v>.</v>
      </c>
      <c r="AK318" s="1004" t="str">
        <f>IF(U318=".",".",SUM($S318:U318))</f>
        <v>.</v>
      </c>
      <c r="AL318" s="1004" t="str">
        <f>IF(V318=".",".",SUM($S318:V318))</f>
        <v>.</v>
      </c>
      <c r="AM318" s="1004" t="str">
        <f>IF(W318=".",".",SUM($S318:W318))</f>
        <v>.</v>
      </c>
      <c r="AN318" s="1004" t="str">
        <f>IF(X318=".",".",SUM($S318:X318))</f>
        <v>.</v>
      </c>
      <c r="AO318" s="1005" t="str">
        <f>IF(Y318=".",".",SUM($S318:Y318))</f>
        <v>.</v>
      </c>
      <c r="AP318" s="116"/>
      <c r="AQ318" s="1507" t="str">
        <f t="shared" si="168"/>
        <v>.</v>
      </c>
      <c r="AR318" s="1508" t="str">
        <f t="shared" si="168"/>
        <v>.</v>
      </c>
      <c r="AS318" s="1508" t="str">
        <f t="shared" si="168"/>
        <v>.</v>
      </c>
      <c r="AT318" s="1508" t="str">
        <f t="shared" si="168"/>
        <v>.</v>
      </c>
      <c r="AU318" s="1508" t="str">
        <f t="shared" si="168"/>
        <v>.</v>
      </c>
      <c r="AV318" s="1508" t="str">
        <f t="shared" si="168"/>
        <v>.</v>
      </c>
      <c r="AW318" s="1509" t="str">
        <f t="shared" si="168"/>
        <v>.</v>
      </c>
      <c r="AX318" s="327"/>
      <c r="AY318" s="116"/>
      <c r="AZ318" s="101"/>
      <c r="BA318" s="101"/>
      <c r="BB318" s="101"/>
    </row>
    <row r="319" spans="1:54" s="189" customFormat="1" x14ac:dyDescent="0.2">
      <c r="A319" s="183"/>
      <c r="B319" s="325"/>
      <c r="C319" s="1028"/>
      <c r="D319" s="1024"/>
      <c r="E319" s="878"/>
      <c r="F319" s="878"/>
      <c r="G319" s="874"/>
      <c r="H319" s="874"/>
      <c r="I319" s="874"/>
      <c r="J319" s="874"/>
      <c r="K319" s="874"/>
      <c r="L319" s="874"/>
      <c r="M319" s="333"/>
      <c r="N319" s="116"/>
      <c r="O319" s="116"/>
      <c r="P319" s="116"/>
      <c r="Q319" s="101"/>
      <c r="R319" s="325"/>
      <c r="S319" s="1003" t="str">
        <f t="shared" si="166"/>
        <v>.</v>
      </c>
      <c r="T319" s="1004" t="str">
        <f t="shared" si="166"/>
        <v>.</v>
      </c>
      <c r="U319" s="1004" t="str">
        <f t="shared" si="166"/>
        <v>.</v>
      </c>
      <c r="V319" s="1004" t="str">
        <f t="shared" si="166"/>
        <v>.</v>
      </c>
      <c r="W319" s="1004" t="str">
        <f t="shared" si="166"/>
        <v>.</v>
      </c>
      <c r="X319" s="1004" t="str">
        <f t="shared" si="166"/>
        <v>.</v>
      </c>
      <c r="Y319" s="1005" t="str">
        <f t="shared" si="166"/>
        <v>.</v>
      </c>
      <c r="Z319" s="116"/>
      <c r="AA319" s="1507" t="str">
        <f t="shared" si="167"/>
        <v>.</v>
      </c>
      <c r="AB319" s="1508" t="str">
        <f t="shared" si="167"/>
        <v>.</v>
      </c>
      <c r="AC319" s="1508" t="str">
        <f t="shared" si="167"/>
        <v>.</v>
      </c>
      <c r="AD319" s="1508" t="str">
        <f t="shared" si="167"/>
        <v>.</v>
      </c>
      <c r="AE319" s="1508" t="str">
        <f t="shared" si="167"/>
        <v>.</v>
      </c>
      <c r="AF319" s="1508" t="str">
        <f t="shared" si="167"/>
        <v>.</v>
      </c>
      <c r="AG319" s="1509" t="str">
        <f t="shared" si="167"/>
        <v>.</v>
      </c>
      <c r="AH319" s="116"/>
      <c r="AI319" s="1003" t="str">
        <f>IF(S319=".",".",SUM($S319:S319))</f>
        <v>.</v>
      </c>
      <c r="AJ319" s="1004" t="str">
        <f>IF(T319=".",".",SUM($S319:T319))</f>
        <v>.</v>
      </c>
      <c r="AK319" s="1004" t="str">
        <f>IF(U319=".",".",SUM($S319:U319))</f>
        <v>.</v>
      </c>
      <c r="AL319" s="1004" t="str">
        <f>IF(V319=".",".",SUM($S319:V319))</f>
        <v>.</v>
      </c>
      <c r="AM319" s="1004" t="str">
        <f>IF(W319=".",".",SUM($S319:W319))</f>
        <v>.</v>
      </c>
      <c r="AN319" s="1004" t="str">
        <f>IF(X319=".",".",SUM($S319:X319))</f>
        <v>.</v>
      </c>
      <c r="AO319" s="1005" t="str">
        <f>IF(Y319=".",".",SUM($S319:Y319))</f>
        <v>.</v>
      </c>
      <c r="AP319" s="116"/>
      <c r="AQ319" s="1507" t="str">
        <f t="shared" si="168"/>
        <v>.</v>
      </c>
      <c r="AR319" s="1508" t="str">
        <f t="shared" si="168"/>
        <v>.</v>
      </c>
      <c r="AS319" s="1508" t="str">
        <f t="shared" si="168"/>
        <v>.</v>
      </c>
      <c r="AT319" s="1508" t="str">
        <f t="shared" si="168"/>
        <v>.</v>
      </c>
      <c r="AU319" s="1508" t="str">
        <f t="shared" si="168"/>
        <v>.</v>
      </c>
      <c r="AV319" s="1508" t="str">
        <f t="shared" si="168"/>
        <v>.</v>
      </c>
      <c r="AW319" s="1509" t="str">
        <f t="shared" si="168"/>
        <v>.</v>
      </c>
      <c r="AX319" s="327"/>
      <c r="AY319" s="116"/>
      <c r="AZ319" s="101"/>
      <c r="BA319" s="101"/>
      <c r="BB319" s="101"/>
    </row>
    <row r="320" spans="1:54" s="189" customFormat="1" x14ac:dyDescent="0.2">
      <c r="A320" s="183"/>
      <c r="B320" s="325"/>
      <c r="C320" s="1028"/>
      <c r="D320" s="1024"/>
      <c r="E320" s="878"/>
      <c r="F320" s="878"/>
      <c r="G320" s="874"/>
      <c r="H320" s="874"/>
      <c r="I320" s="874"/>
      <c r="J320" s="874"/>
      <c r="K320" s="874"/>
      <c r="L320" s="874"/>
      <c r="M320" s="333"/>
      <c r="N320" s="116"/>
      <c r="O320" s="116"/>
      <c r="P320" s="116"/>
      <c r="Q320" s="101"/>
      <c r="R320" s="325"/>
      <c r="S320" s="1003" t="str">
        <f t="shared" si="166"/>
        <v>.</v>
      </c>
      <c r="T320" s="1004" t="str">
        <f t="shared" si="166"/>
        <v>.</v>
      </c>
      <c r="U320" s="1004" t="str">
        <f t="shared" si="166"/>
        <v>.</v>
      </c>
      <c r="V320" s="1004" t="str">
        <f t="shared" si="166"/>
        <v>.</v>
      </c>
      <c r="W320" s="1004" t="str">
        <f t="shared" si="166"/>
        <v>.</v>
      </c>
      <c r="X320" s="1004" t="str">
        <f t="shared" si="166"/>
        <v>.</v>
      </c>
      <c r="Y320" s="1005" t="str">
        <f t="shared" si="166"/>
        <v>.</v>
      </c>
      <c r="Z320" s="116"/>
      <c r="AA320" s="1507" t="str">
        <f t="shared" si="167"/>
        <v>.</v>
      </c>
      <c r="AB320" s="1508" t="str">
        <f t="shared" si="167"/>
        <v>.</v>
      </c>
      <c r="AC320" s="1508" t="str">
        <f t="shared" si="167"/>
        <v>.</v>
      </c>
      <c r="AD320" s="1508" t="str">
        <f t="shared" si="167"/>
        <v>.</v>
      </c>
      <c r="AE320" s="1508" t="str">
        <f t="shared" si="167"/>
        <v>.</v>
      </c>
      <c r="AF320" s="1508" t="str">
        <f t="shared" si="167"/>
        <v>.</v>
      </c>
      <c r="AG320" s="1509" t="str">
        <f t="shared" si="167"/>
        <v>.</v>
      </c>
      <c r="AH320" s="116"/>
      <c r="AI320" s="1003" t="str">
        <f>IF(S320=".",".",SUM($S320:S320))</f>
        <v>.</v>
      </c>
      <c r="AJ320" s="1004" t="str">
        <f>IF(T320=".",".",SUM($S320:T320))</f>
        <v>.</v>
      </c>
      <c r="AK320" s="1004" t="str">
        <f>IF(U320=".",".",SUM($S320:U320))</f>
        <v>.</v>
      </c>
      <c r="AL320" s="1004" t="str">
        <f>IF(V320=".",".",SUM($S320:V320))</f>
        <v>.</v>
      </c>
      <c r="AM320" s="1004" t="str">
        <f>IF(W320=".",".",SUM($S320:W320))</f>
        <v>.</v>
      </c>
      <c r="AN320" s="1004" t="str">
        <f>IF(X320=".",".",SUM($S320:X320))</f>
        <v>.</v>
      </c>
      <c r="AO320" s="1005" t="str">
        <f>IF(Y320=".",".",SUM($S320:Y320))</f>
        <v>.</v>
      </c>
      <c r="AP320" s="116"/>
      <c r="AQ320" s="1507" t="str">
        <f t="shared" si="168"/>
        <v>.</v>
      </c>
      <c r="AR320" s="1508" t="str">
        <f t="shared" si="168"/>
        <v>.</v>
      </c>
      <c r="AS320" s="1508" t="str">
        <f t="shared" si="168"/>
        <v>.</v>
      </c>
      <c r="AT320" s="1508" t="str">
        <f t="shared" si="168"/>
        <v>.</v>
      </c>
      <c r="AU320" s="1508" t="str">
        <f t="shared" si="168"/>
        <v>.</v>
      </c>
      <c r="AV320" s="1508" t="str">
        <f t="shared" si="168"/>
        <v>.</v>
      </c>
      <c r="AW320" s="1509" t="str">
        <f t="shared" si="168"/>
        <v>.</v>
      </c>
      <c r="AX320" s="327"/>
      <c r="AY320" s="116"/>
      <c r="AZ320" s="101"/>
      <c r="BA320" s="101"/>
      <c r="BB320" s="101"/>
    </row>
    <row r="321" spans="1:54" s="189" customFormat="1" x14ac:dyDescent="0.2">
      <c r="A321" s="183"/>
      <c r="B321" s="325"/>
      <c r="C321" s="1028"/>
      <c r="D321" s="1024"/>
      <c r="E321" s="878"/>
      <c r="F321" s="878"/>
      <c r="G321" s="874"/>
      <c r="H321" s="874"/>
      <c r="I321" s="874"/>
      <c r="J321" s="874"/>
      <c r="K321" s="874"/>
      <c r="L321" s="874"/>
      <c r="M321" s="333"/>
      <c r="N321" s="116"/>
      <c r="O321" s="116"/>
      <c r="P321" s="116"/>
      <c r="Q321" s="101"/>
      <c r="R321" s="325"/>
      <c r="S321" s="1003" t="str">
        <f t="shared" si="166"/>
        <v>.</v>
      </c>
      <c r="T321" s="1004" t="str">
        <f t="shared" si="166"/>
        <v>.</v>
      </c>
      <c r="U321" s="1004" t="str">
        <f t="shared" si="166"/>
        <v>.</v>
      </c>
      <c r="V321" s="1004" t="str">
        <f t="shared" si="166"/>
        <v>.</v>
      </c>
      <c r="W321" s="1004" t="str">
        <f t="shared" si="166"/>
        <v>.</v>
      </c>
      <c r="X321" s="1004" t="str">
        <f t="shared" si="166"/>
        <v>.</v>
      </c>
      <c r="Y321" s="1005" t="str">
        <f t="shared" si="166"/>
        <v>.</v>
      </c>
      <c r="Z321" s="116"/>
      <c r="AA321" s="1507" t="str">
        <f t="shared" si="167"/>
        <v>.</v>
      </c>
      <c r="AB321" s="1508" t="str">
        <f t="shared" si="167"/>
        <v>.</v>
      </c>
      <c r="AC321" s="1508" t="str">
        <f t="shared" si="167"/>
        <v>.</v>
      </c>
      <c r="AD321" s="1508" t="str">
        <f t="shared" si="167"/>
        <v>.</v>
      </c>
      <c r="AE321" s="1508" t="str">
        <f t="shared" si="167"/>
        <v>.</v>
      </c>
      <c r="AF321" s="1508" t="str">
        <f t="shared" si="167"/>
        <v>.</v>
      </c>
      <c r="AG321" s="1509" t="str">
        <f t="shared" si="167"/>
        <v>.</v>
      </c>
      <c r="AH321" s="116"/>
      <c r="AI321" s="1003" t="str">
        <f>IF(S321=".",".",SUM($S321:S321))</f>
        <v>.</v>
      </c>
      <c r="AJ321" s="1004" t="str">
        <f>IF(T321=".",".",SUM($S321:T321))</f>
        <v>.</v>
      </c>
      <c r="AK321" s="1004" t="str">
        <f>IF(U321=".",".",SUM($S321:U321))</f>
        <v>.</v>
      </c>
      <c r="AL321" s="1004" t="str">
        <f>IF(V321=".",".",SUM($S321:V321))</f>
        <v>.</v>
      </c>
      <c r="AM321" s="1004" t="str">
        <f>IF(W321=".",".",SUM($S321:W321))</f>
        <v>.</v>
      </c>
      <c r="AN321" s="1004" t="str">
        <f>IF(X321=".",".",SUM($S321:X321))</f>
        <v>.</v>
      </c>
      <c r="AO321" s="1005" t="str">
        <f>IF(Y321=".",".",SUM($S321:Y321))</f>
        <v>.</v>
      </c>
      <c r="AP321" s="116"/>
      <c r="AQ321" s="1507" t="str">
        <f t="shared" si="168"/>
        <v>.</v>
      </c>
      <c r="AR321" s="1508" t="str">
        <f t="shared" si="168"/>
        <v>.</v>
      </c>
      <c r="AS321" s="1508" t="str">
        <f t="shared" si="168"/>
        <v>.</v>
      </c>
      <c r="AT321" s="1508" t="str">
        <f t="shared" si="168"/>
        <v>.</v>
      </c>
      <c r="AU321" s="1508" t="str">
        <f t="shared" si="168"/>
        <v>.</v>
      </c>
      <c r="AV321" s="1508" t="str">
        <f t="shared" si="168"/>
        <v>.</v>
      </c>
      <c r="AW321" s="1509" t="str">
        <f t="shared" si="168"/>
        <v>.</v>
      </c>
      <c r="AX321" s="327"/>
      <c r="AY321" s="116"/>
      <c r="AZ321" s="101"/>
      <c r="BA321" s="101"/>
      <c r="BB321" s="101"/>
    </row>
    <row r="322" spans="1:54" s="189" customFormat="1" x14ac:dyDescent="0.2">
      <c r="A322" s="183"/>
      <c r="B322" s="325"/>
      <c r="C322" s="1028"/>
      <c r="D322" s="1024"/>
      <c r="E322" s="878"/>
      <c r="F322" s="878"/>
      <c r="G322" s="874"/>
      <c r="H322" s="874"/>
      <c r="I322" s="874"/>
      <c r="J322" s="874"/>
      <c r="K322" s="874"/>
      <c r="L322" s="874"/>
      <c r="M322" s="333"/>
      <c r="N322" s="116"/>
      <c r="O322" s="116"/>
      <c r="P322" s="116"/>
      <c r="Q322" s="101"/>
      <c r="R322" s="325"/>
      <c r="S322" s="1003" t="str">
        <f t="shared" si="166"/>
        <v>.</v>
      </c>
      <c r="T322" s="1004" t="str">
        <f t="shared" si="166"/>
        <v>.</v>
      </c>
      <c r="U322" s="1004" t="str">
        <f t="shared" si="166"/>
        <v>.</v>
      </c>
      <c r="V322" s="1004" t="str">
        <f t="shared" si="166"/>
        <v>.</v>
      </c>
      <c r="W322" s="1004" t="str">
        <f t="shared" si="166"/>
        <v>.</v>
      </c>
      <c r="X322" s="1004" t="str">
        <f t="shared" si="166"/>
        <v>.</v>
      </c>
      <c r="Y322" s="1005" t="str">
        <f t="shared" si="166"/>
        <v>.</v>
      </c>
      <c r="Z322" s="116"/>
      <c r="AA322" s="1507" t="str">
        <f t="shared" si="167"/>
        <v>.</v>
      </c>
      <c r="AB322" s="1508" t="str">
        <f t="shared" si="167"/>
        <v>.</v>
      </c>
      <c r="AC322" s="1508" t="str">
        <f t="shared" si="167"/>
        <v>.</v>
      </c>
      <c r="AD322" s="1508" t="str">
        <f t="shared" si="167"/>
        <v>.</v>
      </c>
      <c r="AE322" s="1508" t="str">
        <f t="shared" si="167"/>
        <v>.</v>
      </c>
      <c r="AF322" s="1508" t="str">
        <f t="shared" si="167"/>
        <v>.</v>
      </c>
      <c r="AG322" s="1509" t="str">
        <f t="shared" si="167"/>
        <v>.</v>
      </c>
      <c r="AH322" s="116"/>
      <c r="AI322" s="1003" t="str">
        <f>IF(S322=".",".",SUM($S322:S322))</f>
        <v>.</v>
      </c>
      <c r="AJ322" s="1004" t="str">
        <f>IF(T322=".",".",SUM($S322:T322))</f>
        <v>.</v>
      </c>
      <c r="AK322" s="1004" t="str">
        <f>IF(U322=".",".",SUM($S322:U322))</f>
        <v>.</v>
      </c>
      <c r="AL322" s="1004" t="str">
        <f>IF(V322=".",".",SUM($S322:V322))</f>
        <v>.</v>
      </c>
      <c r="AM322" s="1004" t="str">
        <f>IF(W322=".",".",SUM($S322:W322))</f>
        <v>.</v>
      </c>
      <c r="AN322" s="1004" t="str">
        <f>IF(X322=".",".",SUM($S322:X322))</f>
        <v>.</v>
      </c>
      <c r="AO322" s="1005" t="str">
        <f>IF(Y322=".",".",SUM($S322:Y322))</f>
        <v>.</v>
      </c>
      <c r="AP322" s="116"/>
      <c r="AQ322" s="1507" t="str">
        <f t="shared" si="168"/>
        <v>.</v>
      </c>
      <c r="AR322" s="1508" t="str">
        <f t="shared" si="168"/>
        <v>.</v>
      </c>
      <c r="AS322" s="1508" t="str">
        <f t="shared" si="168"/>
        <v>.</v>
      </c>
      <c r="AT322" s="1508" t="str">
        <f t="shared" si="168"/>
        <v>.</v>
      </c>
      <c r="AU322" s="1508" t="str">
        <f t="shared" si="168"/>
        <v>.</v>
      </c>
      <c r="AV322" s="1508" t="str">
        <f t="shared" si="168"/>
        <v>.</v>
      </c>
      <c r="AW322" s="1509" t="str">
        <f t="shared" si="168"/>
        <v>.</v>
      </c>
      <c r="AX322" s="327"/>
      <c r="AY322" s="116"/>
      <c r="AZ322" s="101"/>
      <c r="BA322" s="101"/>
      <c r="BB322" s="101"/>
    </row>
    <row r="323" spans="1:54" s="189" customFormat="1" x14ac:dyDescent="0.2">
      <c r="A323" s="183"/>
      <c r="B323" s="325"/>
      <c r="C323" s="1028"/>
      <c r="D323" s="1024"/>
      <c r="E323" s="878"/>
      <c r="F323" s="878"/>
      <c r="G323" s="874"/>
      <c r="H323" s="874"/>
      <c r="I323" s="874"/>
      <c r="J323" s="874"/>
      <c r="K323" s="874"/>
      <c r="L323" s="874"/>
      <c r="M323" s="333"/>
      <c r="N323" s="116"/>
      <c r="O323" s="116"/>
      <c r="P323" s="116"/>
      <c r="Q323" s="101"/>
      <c r="R323" s="325"/>
      <c r="S323" s="1003" t="str">
        <f t="shared" si="166"/>
        <v>.</v>
      </c>
      <c r="T323" s="1004" t="str">
        <f t="shared" si="166"/>
        <v>.</v>
      </c>
      <c r="U323" s="1004" t="str">
        <f t="shared" si="166"/>
        <v>.</v>
      </c>
      <c r="V323" s="1004" t="str">
        <f t="shared" si="166"/>
        <v>.</v>
      </c>
      <c r="W323" s="1004" t="str">
        <f t="shared" si="166"/>
        <v>.</v>
      </c>
      <c r="X323" s="1004" t="str">
        <f t="shared" si="166"/>
        <v>.</v>
      </c>
      <c r="Y323" s="1005" t="str">
        <f t="shared" si="166"/>
        <v>.</v>
      </c>
      <c r="Z323" s="116"/>
      <c r="AA323" s="1507" t="str">
        <f t="shared" si="167"/>
        <v>.</v>
      </c>
      <c r="AB323" s="1508" t="str">
        <f t="shared" si="167"/>
        <v>.</v>
      </c>
      <c r="AC323" s="1508" t="str">
        <f t="shared" si="167"/>
        <v>.</v>
      </c>
      <c r="AD323" s="1508" t="str">
        <f t="shared" si="167"/>
        <v>.</v>
      </c>
      <c r="AE323" s="1508" t="str">
        <f t="shared" si="167"/>
        <v>.</v>
      </c>
      <c r="AF323" s="1508" t="str">
        <f t="shared" si="167"/>
        <v>.</v>
      </c>
      <c r="AG323" s="1509" t="str">
        <f t="shared" si="167"/>
        <v>.</v>
      </c>
      <c r="AH323" s="116"/>
      <c r="AI323" s="1003" t="str">
        <f>IF(S323=".",".",SUM($S323:S323))</f>
        <v>.</v>
      </c>
      <c r="AJ323" s="1004" t="str">
        <f>IF(T323=".",".",SUM($S323:T323))</f>
        <v>.</v>
      </c>
      <c r="AK323" s="1004" t="str">
        <f>IF(U323=".",".",SUM($S323:U323))</f>
        <v>.</v>
      </c>
      <c r="AL323" s="1004" t="str">
        <f>IF(V323=".",".",SUM($S323:V323))</f>
        <v>.</v>
      </c>
      <c r="AM323" s="1004" t="str">
        <f>IF(W323=".",".",SUM($S323:W323))</f>
        <v>.</v>
      </c>
      <c r="AN323" s="1004" t="str">
        <f>IF(X323=".",".",SUM($S323:X323))</f>
        <v>.</v>
      </c>
      <c r="AO323" s="1005" t="str">
        <f>IF(Y323=".",".",SUM($S323:Y323))</f>
        <v>.</v>
      </c>
      <c r="AP323" s="116"/>
      <c r="AQ323" s="1507" t="str">
        <f t="shared" si="168"/>
        <v>.</v>
      </c>
      <c r="AR323" s="1508" t="str">
        <f t="shared" si="168"/>
        <v>.</v>
      </c>
      <c r="AS323" s="1508" t="str">
        <f t="shared" si="168"/>
        <v>.</v>
      </c>
      <c r="AT323" s="1508" t="str">
        <f t="shared" si="168"/>
        <v>.</v>
      </c>
      <c r="AU323" s="1508" t="str">
        <f t="shared" si="168"/>
        <v>.</v>
      </c>
      <c r="AV323" s="1508" t="str">
        <f t="shared" si="168"/>
        <v>.</v>
      </c>
      <c r="AW323" s="1509" t="str">
        <f t="shared" si="168"/>
        <v>.</v>
      </c>
      <c r="AX323" s="327"/>
      <c r="AY323" s="116"/>
      <c r="AZ323" s="101"/>
      <c r="BA323" s="101"/>
      <c r="BB323" s="101"/>
    </row>
    <row r="324" spans="1:54" s="189" customFormat="1" x14ac:dyDescent="0.2">
      <c r="A324" s="183"/>
      <c r="B324" s="325"/>
      <c r="C324" s="1028"/>
      <c r="D324" s="1024"/>
      <c r="E324" s="878"/>
      <c r="F324" s="878"/>
      <c r="G324" s="874"/>
      <c r="H324" s="874"/>
      <c r="I324" s="874"/>
      <c r="J324" s="874"/>
      <c r="K324" s="874"/>
      <c r="L324" s="874"/>
      <c r="M324" s="333"/>
      <c r="N324" s="116"/>
      <c r="O324" s="116"/>
      <c r="P324" s="116"/>
      <c r="Q324" s="101"/>
      <c r="R324" s="325"/>
      <c r="S324" s="1003" t="str">
        <f t="shared" si="166"/>
        <v>.</v>
      </c>
      <c r="T324" s="1004" t="str">
        <f t="shared" si="166"/>
        <v>.</v>
      </c>
      <c r="U324" s="1004" t="str">
        <f t="shared" si="166"/>
        <v>.</v>
      </c>
      <c r="V324" s="1004" t="str">
        <f t="shared" si="166"/>
        <v>.</v>
      </c>
      <c r="W324" s="1004" t="str">
        <f t="shared" si="166"/>
        <v>.</v>
      </c>
      <c r="X324" s="1004" t="str">
        <f t="shared" si="166"/>
        <v>.</v>
      </c>
      <c r="Y324" s="1005" t="str">
        <f t="shared" si="166"/>
        <v>.</v>
      </c>
      <c r="Z324" s="116"/>
      <c r="AA324" s="1507" t="str">
        <f t="shared" si="167"/>
        <v>.</v>
      </c>
      <c r="AB324" s="1508" t="str">
        <f t="shared" si="167"/>
        <v>.</v>
      </c>
      <c r="AC324" s="1508" t="str">
        <f t="shared" si="167"/>
        <v>.</v>
      </c>
      <c r="AD324" s="1508" t="str">
        <f t="shared" si="167"/>
        <v>.</v>
      </c>
      <c r="AE324" s="1508" t="str">
        <f t="shared" si="167"/>
        <v>.</v>
      </c>
      <c r="AF324" s="1508" t="str">
        <f t="shared" si="167"/>
        <v>.</v>
      </c>
      <c r="AG324" s="1509" t="str">
        <f t="shared" si="167"/>
        <v>.</v>
      </c>
      <c r="AH324" s="116"/>
      <c r="AI324" s="1003" t="str">
        <f>IF(S324=".",".",SUM($S324:S324))</f>
        <v>.</v>
      </c>
      <c r="AJ324" s="1004" t="str">
        <f>IF(T324=".",".",SUM($S324:T324))</f>
        <v>.</v>
      </c>
      <c r="AK324" s="1004" t="str">
        <f>IF(U324=".",".",SUM($S324:U324))</f>
        <v>.</v>
      </c>
      <c r="AL324" s="1004" t="str">
        <f>IF(V324=".",".",SUM($S324:V324))</f>
        <v>.</v>
      </c>
      <c r="AM324" s="1004" t="str">
        <f>IF(W324=".",".",SUM($S324:W324))</f>
        <v>.</v>
      </c>
      <c r="AN324" s="1004" t="str">
        <f>IF(X324=".",".",SUM($S324:X324))</f>
        <v>.</v>
      </c>
      <c r="AO324" s="1005" t="str">
        <f>IF(Y324=".",".",SUM($S324:Y324))</f>
        <v>.</v>
      </c>
      <c r="AP324" s="116"/>
      <c r="AQ324" s="1507" t="str">
        <f t="shared" si="168"/>
        <v>.</v>
      </c>
      <c r="AR324" s="1508" t="str">
        <f t="shared" si="168"/>
        <v>.</v>
      </c>
      <c r="AS324" s="1508" t="str">
        <f t="shared" si="168"/>
        <v>.</v>
      </c>
      <c r="AT324" s="1508" t="str">
        <f t="shared" si="168"/>
        <v>.</v>
      </c>
      <c r="AU324" s="1508" t="str">
        <f t="shared" si="168"/>
        <v>.</v>
      </c>
      <c r="AV324" s="1508" t="str">
        <f t="shared" si="168"/>
        <v>.</v>
      </c>
      <c r="AW324" s="1509" t="str">
        <f t="shared" si="168"/>
        <v>.</v>
      </c>
      <c r="AX324" s="327"/>
      <c r="AY324" s="116"/>
      <c r="AZ324" s="101"/>
      <c r="BA324" s="101"/>
      <c r="BB324" s="101"/>
    </row>
    <row r="325" spans="1:54" s="189" customFormat="1" x14ac:dyDescent="0.2">
      <c r="A325" s="183"/>
      <c r="B325" s="325"/>
      <c r="C325" s="1028"/>
      <c r="D325" s="1024"/>
      <c r="E325" s="878"/>
      <c r="F325" s="878"/>
      <c r="G325" s="874"/>
      <c r="H325" s="874"/>
      <c r="I325" s="874"/>
      <c r="J325" s="874"/>
      <c r="K325" s="874"/>
      <c r="L325" s="874"/>
      <c r="M325" s="333"/>
      <c r="N325" s="116"/>
      <c r="O325" s="116"/>
      <c r="P325" s="116"/>
      <c r="Q325" s="101"/>
      <c r="R325" s="325"/>
      <c r="S325" s="1003" t="str">
        <f t="shared" si="166"/>
        <v>.</v>
      </c>
      <c r="T325" s="1004" t="str">
        <f t="shared" si="166"/>
        <v>.</v>
      </c>
      <c r="U325" s="1004" t="str">
        <f t="shared" si="166"/>
        <v>.</v>
      </c>
      <c r="V325" s="1004" t="str">
        <f t="shared" si="166"/>
        <v>.</v>
      </c>
      <c r="W325" s="1004" t="str">
        <f t="shared" si="166"/>
        <v>.</v>
      </c>
      <c r="X325" s="1004" t="str">
        <f t="shared" si="166"/>
        <v>.</v>
      </c>
      <c r="Y325" s="1005" t="str">
        <f t="shared" si="166"/>
        <v>.</v>
      </c>
      <c r="Z325" s="116"/>
      <c r="AA325" s="1507" t="str">
        <f t="shared" si="167"/>
        <v>.</v>
      </c>
      <c r="AB325" s="1508" t="str">
        <f t="shared" si="167"/>
        <v>.</v>
      </c>
      <c r="AC325" s="1508" t="str">
        <f t="shared" si="167"/>
        <v>.</v>
      </c>
      <c r="AD325" s="1508" t="str">
        <f t="shared" si="167"/>
        <v>.</v>
      </c>
      <c r="AE325" s="1508" t="str">
        <f t="shared" si="167"/>
        <v>.</v>
      </c>
      <c r="AF325" s="1508" t="str">
        <f t="shared" si="167"/>
        <v>.</v>
      </c>
      <c r="AG325" s="1509" t="str">
        <f t="shared" si="167"/>
        <v>.</v>
      </c>
      <c r="AH325" s="116"/>
      <c r="AI325" s="1003" t="str">
        <f>IF(S325=".",".",SUM($S325:S325))</f>
        <v>.</v>
      </c>
      <c r="AJ325" s="1004" t="str">
        <f>IF(T325=".",".",SUM($S325:T325))</f>
        <v>.</v>
      </c>
      <c r="AK325" s="1004" t="str">
        <f>IF(U325=".",".",SUM($S325:U325))</f>
        <v>.</v>
      </c>
      <c r="AL325" s="1004" t="str">
        <f>IF(V325=".",".",SUM($S325:V325))</f>
        <v>.</v>
      </c>
      <c r="AM325" s="1004" t="str">
        <f>IF(W325=".",".",SUM($S325:W325))</f>
        <v>.</v>
      </c>
      <c r="AN325" s="1004" t="str">
        <f>IF(X325=".",".",SUM($S325:X325))</f>
        <v>.</v>
      </c>
      <c r="AO325" s="1005" t="str">
        <f>IF(Y325=".",".",SUM($S325:Y325))</f>
        <v>.</v>
      </c>
      <c r="AP325" s="116"/>
      <c r="AQ325" s="1507" t="str">
        <f t="shared" si="168"/>
        <v>.</v>
      </c>
      <c r="AR325" s="1508" t="str">
        <f t="shared" si="168"/>
        <v>.</v>
      </c>
      <c r="AS325" s="1508" t="str">
        <f t="shared" si="168"/>
        <v>.</v>
      </c>
      <c r="AT325" s="1508" t="str">
        <f t="shared" si="168"/>
        <v>.</v>
      </c>
      <c r="AU325" s="1508" t="str">
        <f t="shared" si="168"/>
        <v>.</v>
      </c>
      <c r="AV325" s="1508" t="str">
        <f t="shared" si="168"/>
        <v>.</v>
      </c>
      <c r="AW325" s="1509" t="str">
        <f t="shared" si="168"/>
        <v>.</v>
      </c>
      <c r="AX325" s="327"/>
      <c r="AY325" s="116"/>
      <c r="AZ325" s="101"/>
      <c r="BA325" s="101"/>
      <c r="BB325" s="101"/>
    </row>
    <row r="326" spans="1:54" s="189" customFormat="1" x14ac:dyDescent="0.2">
      <c r="A326" s="183"/>
      <c r="B326" s="325"/>
      <c r="C326" s="1028"/>
      <c r="D326" s="1024"/>
      <c r="E326" s="878"/>
      <c r="F326" s="878"/>
      <c r="G326" s="874"/>
      <c r="H326" s="874"/>
      <c r="I326" s="874"/>
      <c r="J326" s="874"/>
      <c r="K326" s="874"/>
      <c r="L326" s="874"/>
      <c r="M326" s="333"/>
      <c r="N326" s="116"/>
      <c r="O326" s="116"/>
      <c r="P326" s="116"/>
      <c r="Q326" s="101"/>
      <c r="R326" s="325"/>
      <c r="S326" s="1003" t="str">
        <f t="shared" si="166"/>
        <v>.</v>
      </c>
      <c r="T326" s="1004" t="str">
        <f t="shared" si="166"/>
        <v>.</v>
      </c>
      <c r="U326" s="1004" t="str">
        <f t="shared" si="166"/>
        <v>.</v>
      </c>
      <c r="V326" s="1004" t="str">
        <f t="shared" si="166"/>
        <v>.</v>
      </c>
      <c r="W326" s="1004" t="str">
        <f t="shared" si="166"/>
        <v>.</v>
      </c>
      <c r="X326" s="1004" t="str">
        <f t="shared" si="166"/>
        <v>.</v>
      </c>
      <c r="Y326" s="1005" t="str">
        <f t="shared" si="166"/>
        <v>.</v>
      </c>
      <c r="Z326" s="116"/>
      <c r="AA326" s="1507" t="str">
        <f t="shared" si="167"/>
        <v>.</v>
      </c>
      <c r="AB326" s="1508" t="str">
        <f t="shared" si="167"/>
        <v>.</v>
      </c>
      <c r="AC326" s="1508" t="str">
        <f t="shared" si="167"/>
        <v>.</v>
      </c>
      <c r="AD326" s="1508" t="str">
        <f t="shared" si="167"/>
        <v>.</v>
      </c>
      <c r="AE326" s="1508" t="str">
        <f t="shared" si="167"/>
        <v>.</v>
      </c>
      <c r="AF326" s="1508" t="str">
        <f t="shared" si="167"/>
        <v>.</v>
      </c>
      <c r="AG326" s="1509" t="str">
        <f t="shared" si="167"/>
        <v>.</v>
      </c>
      <c r="AH326" s="116"/>
      <c r="AI326" s="1003" t="str">
        <f>IF(S326=".",".",SUM($S326:S326))</f>
        <v>.</v>
      </c>
      <c r="AJ326" s="1004" t="str">
        <f>IF(T326=".",".",SUM($S326:T326))</f>
        <v>.</v>
      </c>
      <c r="AK326" s="1004" t="str">
        <f>IF(U326=".",".",SUM($S326:U326))</f>
        <v>.</v>
      </c>
      <c r="AL326" s="1004" t="str">
        <f>IF(V326=".",".",SUM($S326:V326))</f>
        <v>.</v>
      </c>
      <c r="AM326" s="1004" t="str">
        <f>IF(W326=".",".",SUM($S326:W326))</f>
        <v>.</v>
      </c>
      <c r="AN326" s="1004" t="str">
        <f>IF(X326=".",".",SUM($S326:X326))</f>
        <v>.</v>
      </c>
      <c r="AO326" s="1005" t="str">
        <f>IF(Y326=".",".",SUM($S326:Y326))</f>
        <v>.</v>
      </c>
      <c r="AP326" s="116"/>
      <c r="AQ326" s="1507" t="str">
        <f t="shared" si="168"/>
        <v>.</v>
      </c>
      <c r="AR326" s="1508" t="str">
        <f t="shared" si="168"/>
        <v>.</v>
      </c>
      <c r="AS326" s="1508" t="str">
        <f t="shared" si="168"/>
        <v>.</v>
      </c>
      <c r="AT326" s="1508" t="str">
        <f t="shared" si="168"/>
        <v>.</v>
      </c>
      <c r="AU326" s="1508" t="str">
        <f t="shared" si="168"/>
        <v>.</v>
      </c>
      <c r="AV326" s="1508" t="str">
        <f t="shared" si="168"/>
        <v>.</v>
      </c>
      <c r="AW326" s="1509" t="str">
        <f t="shared" si="168"/>
        <v>.</v>
      </c>
      <c r="AX326" s="327"/>
      <c r="AY326" s="116"/>
      <c r="AZ326" s="101"/>
      <c r="BA326" s="101"/>
      <c r="BB326" s="101"/>
    </row>
    <row r="327" spans="1:54" s="189" customFormat="1" x14ac:dyDescent="0.2">
      <c r="A327" s="183"/>
      <c r="B327" s="325"/>
      <c r="C327" s="1028"/>
      <c r="D327" s="1024"/>
      <c r="E327" s="878"/>
      <c r="F327" s="878"/>
      <c r="G327" s="874"/>
      <c r="H327" s="874"/>
      <c r="I327" s="874"/>
      <c r="J327" s="874"/>
      <c r="K327" s="874"/>
      <c r="L327" s="874"/>
      <c r="M327" s="333"/>
      <c r="N327" s="116"/>
      <c r="O327" s="116"/>
      <c r="P327" s="116"/>
      <c r="Q327" s="101"/>
      <c r="R327" s="325"/>
      <c r="S327" s="1003" t="str">
        <f t="shared" si="166"/>
        <v>.</v>
      </c>
      <c r="T327" s="1004" t="str">
        <f t="shared" si="166"/>
        <v>.</v>
      </c>
      <c r="U327" s="1004" t="str">
        <f t="shared" si="166"/>
        <v>.</v>
      </c>
      <c r="V327" s="1004" t="str">
        <f t="shared" si="166"/>
        <v>.</v>
      </c>
      <c r="W327" s="1004" t="str">
        <f t="shared" si="166"/>
        <v>.</v>
      </c>
      <c r="X327" s="1004" t="str">
        <f t="shared" si="166"/>
        <v>.</v>
      </c>
      <c r="Y327" s="1005" t="str">
        <f t="shared" si="166"/>
        <v>.</v>
      </c>
      <c r="Z327" s="116"/>
      <c r="AA327" s="1507" t="str">
        <f t="shared" si="167"/>
        <v>.</v>
      </c>
      <c r="AB327" s="1508" t="str">
        <f t="shared" si="167"/>
        <v>.</v>
      </c>
      <c r="AC327" s="1508" t="str">
        <f t="shared" si="167"/>
        <v>.</v>
      </c>
      <c r="AD327" s="1508" t="str">
        <f t="shared" si="167"/>
        <v>.</v>
      </c>
      <c r="AE327" s="1508" t="str">
        <f t="shared" si="167"/>
        <v>.</v>
      </c>
      <c r="AF327" s="1508" t="str">
        <f t="shared" si="167"/>
        <v>.</v>
      </c>
      <c r="AG327" s="1509" t="str">
        <f t="shared" si="167"/>
        <v>.</v>
      </c>
      <c r="AH327" s="116"/>
      <c r="AI327" s="1003" t="str">
        <f>IF(S327=".",".",SUM($S327:S327))</f>
        <v>.</v>
      </c>
      <c r="AJ327" s="1004" t="str">
        <f>IF(T327=".",".",SUM($S327:T327))</f>
        <v>.</v>
      </c>
      <c r="AK327" s="1004" t="str">
        <f>IF(U327=".",".",SUM($S327:U327))</f>
        <v>.</v>
      </c>
      <c r="AL327" s="1004" t="str">
        <f>IF(V327=".",".",SUM($S327:V327))</f>
        <v>.</v>
      </c>
      <c r="AM327" s="1004" t="str">
        <f>IF(W327=".",".",SUM($S327:W327))</f>
        <v>.</v>
      </c>
      <c r="AN327" s="1004" t="str">
        <f>IF(X327=".",".",SUM($S327:X327))</f>
        <v>.</v>
      </c>
      <c r="AO327" s="1005" t="str">
        <f>IF(Y327=".",".",SUM($S327:Y327))</f>
        <v>.</v>
      </c>
      <c r="AP327" s="116"/>
      <c r="AQ327" s="1507" t="str">
        <f t="shared" si="168"/>
        <v>.</v>
      </c>
      <c r="AR327" s="1508" t="str">
        <f t="shared" si="168"/>
        <v>.</v>
      </c>
      <c r="AS327" s="1508" t="str">
        <f t="shared" si="168"/>
        <v>.</v>
      </c>
      <c r="AT327" s="1508" t="str">
        <f t="shared" si="168"/>
        <v>.</v>
      </c>
      <c r="AU327" s="1508" t="str">
        <f t="shared" si="168"/>
        <v>.</v>
      </c>
      <c r="AV327" s="1508" t="str">
        <f t="shared" si="168"/>
        <v>.</v>
      </c>
      <c r="AW327" s="1509" t="str">
        <f t="shared" si="168"/>
        <v>.</v>
      </c>
      <c r="AX327" s="327"/>
      <c r="AY327" s="116"/>
      <c r="AZ327" s="101"/>
      <c r="BA327" s="101"/>
      <c r="BB327" s="101"/>
    </row>
    <row r="328" spans="1:54" s="189" customFormat="1" x14ac:dyDescent="0.2">
      <c r="A328" s="183"/>
      <c r="B328" s="325"/>
      <c r="C328" s="1028"/>
      <c r="D328" s="1024"/>
      <c r="E328" s="878"/>
      <c r="F328" s="878"/>
      <c r="G328" s="874"/>
      <c r="H328" s="874"/>
      <c r="I328" s="874"/>
      <c r="J328" s="874"/>
      <c r="K328" s="874"/>
      <c r="L328" s="874"/>
      <c r="M328" s="333"/>
      <c r="N328" s="116"/>
      <c r="O328" s="116"/>
      <c r="P328" s="116"/>
      <c r="Q328" s="101"/>
      <c r="R328" s="325"/>
      <c r="S328" s="1003" t="str">
        <f t="shared" si="166"/>
        <v>.</v>
      </c>
      <c r="T328" s="1004" t="str">
        <f t="shared" si="166"/>
        <v>.</v>
      </c>
      <c r="U328" s="1004" t="str">
        <f t="shared" si="166"/>
        <v>.</v>
      </c>
      <c r="V328" s="1004" t="str">
        <f t="shared" si="166"/>
        <v>.</v>
      </c>
      <c r="W328" s="1004" t="str">
        <f t="shared" si="166"/>
        <v>.</v>
      </c>
      <c r="X328" s="1004" t="str">
        <f t="shared" si="166"/>
        <v>.</v>
      </c>
      <c r="Y328" s="1005" t="str">
        <f t="shared" si="166"/>
        <v>.</v>
      </c>
      <c r="Z328" s="116"/>
      <c r="AA328" s="1507" t="str">
        <f t="shared" si="167"/>
        <v>.</v>
      </c>
      <c r="AB328" s="1508" t="str">
        <f t="shared" si="167"/>
        <v>.</v>
      </c>
      <c r="AC328" s="1508" t="str">
        <f t="shared" si="167"/>
        <v>.</v>
      </c>
      <c r="AD328" s="1508" t="str">
        <f t="shared" si="167"/>
        <v>.</v>
      </c>
      <c r="AE328" s="1508" t="str">
        <f t="shared" si="167"/>
        <v>.</v>
      </c>
      <c r="AF328" s="1508" t="str">
        <f t="shared" si="167"/>
        <v>.</v>
      </c>
      <c r="AG328" s="1509" t="str">
        <f t="shared" si="167"/>
        <v>.</v>
      </c>
      <c r="AH328" s="116"/>
      <c r="AI328" s="1003" t="str">
        <f>IF(S328=".",".",SUM($S328:S328))</f>
        <v>.</v>
      </c>
      <c r="AJ328" s="1004" t="str">
        <f>IF(T328=".",".",SUM($S328:T328))</f>
        <v>.</v>
      </c>
      <c r="AK328" s="1004" t="str">
        <f>IF(U328=".",".",SUM($S328:U328))</f>
        <v>.</v>
      </c>
      <c r="AL328" s="1004" t="str">
        <f>IF(V328=".",".",SUM($S328:V328))</f>
        <v>.</v>
      </c>
      <c r="AM328" s="1004" t="str">
        <f>IF(W328=".",".",SUM($S328:W328))</f>
        <v>.</v>
      </c>
      <c r="AN328" s="1004" t="str">
        <f>IF(X328=".",".",SUM($S328:X328))</f>
        <v>.</v>
      </c>
      <c r="AO328" s="1005" t="str">
        <f>IF(Y328=".",".",SUM($S328:Y328))</f>
        <v>.</v>
      </c>
      <c r="AP328" s="116"/>
      <c r="AQ328" s="1507" t="str">
        <f t="shared" si="168"/>
        <v>.</v>
      </c>
      <c r="AR328" s="1508" t="str">
        <f t="shared" si="168"/>
        <v>.</v>
      </c>
      <c r="AS328" s="1508" t="str">
        <f t="shared" si="168"/>
        <v>.</v>
      </c>
      <c r="AT328" s="1508" t="str">
        <f t="shared" si="168"/>
        <v>.</v>
      </c>
      <c r="AU328" s="1508" t="str">
        <f t="shared" si="168"/>
        <v>.</v>
      </c>
      <c r="AV328" s="1508" t="str">
        <f t="shared" si="168"/>
        <v>.</v>
      </c>
      <c r="AW328" s="1509" t="str">
        <f t="shared" si="168"/>
        <v>.</v>
      </c>
      <c r="AX328" s="327"/>
      <c r="AY328" s="116"/>
      <c r="AZ328" s="101"/>
      <c r="BA328" s="101"/>
      <c r="BB328" s="101"/>
    </row>
    <row r="329" spans="1:54" s="189" customFormat="1" x14ac:dyDescent="0.2">
      <c r="A329" s="183"/>
      <c r="B329" s="325"/>
      <c r="C329" s="1028"/>
      <c r="D329" s="1024"/>
      <c r="E329" s="878"/>
      <c r="F329" s="878"/>
      <c r="G329" s="874"/>
      <c r="H329" s="874"/>
      <c r="I329" s="874"/>
      <c r="J329" s="874"/>
      <c r="K329" s="874"/>
      <c r="L329" s="874"/>
      <c r="M329" s="333"/>
      <c r="N329" s="116"/>
      <c r="O329" s="116"/>
      <c r="P329" s="116"/>
      <c r="Q329" s="101"/>
      <c r="R329" s="325"/>
      <c r="S329" s="1003" t="str">
        <f t="shared" si="166"/>
        <v>.</v>
      </c>
      <c r="T329" s="1004" t="str">
        <f t="shared" si="166"/>
        <v>.</v>
      </c>
      <c r="U329" s="1004" t="str">
        <f t="shared" si="166"/>
        <v>.</v>
      </c>
      <c r="V329" s="1004" t="str">
        <f t="shared" si="166"/>
        <v>.</v>
      </c>
      <c r="W329" s="1004" t="str">
        <f t="shared" si="166"/>
        <v>.</v>
      </c>
      <c r="X329" s="1004" t="str">
        <f t="shared" si="166"/>
        <v>.</v>
      </c>
      <c r="Y329" s="1005" t="str">
        <f t="shared" si="166"/>
        <v>.</v>
      </c>
      <c r="Z329" s="116"/>
      <c r="AA329" s="1507" t="str">
        <f t="shared" si="167"/>
        <v>.</v>
      </c>
      <c r="AB329" s="1508" t="str">
        <f t="shared" si="167"/>
        <v>.</v>
      </c>
      <c r="AC329" s="1508" t="str">
        <f t="shared" si="167"/>
        <v>.</v>
      </c>
      <c r="AD329" s="1508" t="str">
        <f t="shared" si="167"/>
        <v>.</v>
      </c>
      <c r="AE329" s="1508" t="str">
        <f t="shared" si="167"/>
        <v>.</v>
      </c>
      <c r="AF329" s="1508" t="str">
        <f t="shared" si="167"/>
        <v>.</v>
      </c>
      <c r="AG329" s="1509" t="str">
        <f t="shared" si="167"/>
        <v>.</v>
      </c>
      <c r="AH329" s="116"/>
      <c r="AI329" s="1003" t="str">
        <f>IF(S329=".",".",SUM($S329:S329))</f>
        <v>.</v>
      </c>
      <c r="AJ329" s="1004" t="str">
        <f>IF(T329=".",".",SUM($S329:T329))</f>
        <v>.</v>
      </c>
      <c r="AK329" s="1004" t="str">
        <f>IF(U329=".",".",SUM($S329:U329))</f>
        <v>.</v>
      </c>
      <c r="AL329" s="1004" t="str">
        <f>IF(V329=".",".",SUM($S329:V329))</f>
        <v>.</v>
      </c>
      <c r="AM329" s="1004" t="str">
        <f>IF(W329=".",".",SUM($S329:W329))</f>
        <v>.</v>
      </c>
      <c r="AN329" s="1004" t="str">
        <f>IF(X329=".",".",SUM($S329:X329))</f>
        <v>.</v>
      </c>
      <c r="AO329" s="1005" t="str">
        <f>IF(Y329=".",".",SUM($S329:Y329))</f>
        <v>.</v>
      </c>
      <c r="AP329" s="116"/>
      <c r="AQ329" s="1507" t="str">
        <f t="shared" si="168"/>
        <v>.</v>
      </c>
      <c r="AR329" s="1508" t="str">
        <f t="shared" si="168"/>
        <v>.</v>
      </c>
      <c r="AS329" s="1508" t="str">
        <f t="shared" si="168"/>
        <v>.</v>
      </c>
      <c r="AT329" s="1508" t="str">
        <f t="shared" si="168"/>
        <v>.</v>
      </c>
      <c r="AU329" s="1508" t="str">
        <f t="shared" si="168"/>
        <v>.</v>
      </c>
      <c r="AV329" s="1508" t="str">
        <f t="shared" si="168"/>
        <v>.</v>
      </c>
      <c r="AW329" s="1509" t="str">
        <f t="shared" si="168"/>
        <v>.</v>
      </c>
      <c r="AX329" s="327"/>
      <c r="AY329" s="116"/>
      <c r="AZ329" s="101"/>
      <c r="BA329" s="101"/>
      <c r="BB329" s="101"/>
    </row>
    <row r="330" spans="1:54" s="189" customFormat="1" x14ac:dyDescent="0.2">
      <c r="A330" s="183"/>
      <c r="B330" s="325"/>
      <c r="C330" s="1028"/>
      <c r="D330" s="1024"/>
      <c r="E330" s="878"/>
      <c r="F330" s="878"/>
      <c r="G330" s="874"/>
      <c r="H330" s="874"/>
      <c r="I330" s="874"/>
      <c r="J330" s="874"/>
      <c r="K330" s="874"/>
      <c r="L330" s="874"/>
      <c r="M330" s="333"/>
      <c r="N330" s="116"/>
      <c r="O330" s="116"/>
      <c r="P330" s="116"/>
      <c r="Q330" s="101"/>
      <c r="R330" s="325"/>
      <c r="S330" s="1003" t="str">
        <f t="shared" si="166"/>
        <v>.</v>
      </c>
      <c r="T330" s="1004" t="str">
        <f t="shared" si="166"/>
        <v>.</v>
      </c>
      <c r="U330" s="1004" t="str">
        <f t="shared" si="166"/>
        <v>.</v>
      </c>
      <c r="V330" s="1004" t="str">
        <f t="shared" si="166"/>
        <v>.</v>
      </c>
      <c r="W330" s="1004" t="str">
        <f t="shared" si="166"/>
        <v>.</v>
      </c>
      <c r="X330" s="1004" t="str">
        <f t="shared" si="166"/>
        <v>.</v>
      </c>
      <c r="Y330" s="1005" t="str">
        <f t="shared" si="166"/>
        <v>.</v>
      </c>
      <c r="Z330" s="116"/>
      <c r="AA330" s="1507" t="str">
        <f t="shared" si="167"/>
        <v>.</v>
      </c>
      <c r="AB330" s="1508" t="str">
        <f t="shared" si="167"/>
        <v>.</v>
      </c>
      <c r="AC330" s="1508" t="str">
        <f t="shared" si="167"/>
        <v>.</v>
      </c>
      <c r="AD330" s="1508" t="str">
        <f t="shared" si="167"/>
        <v>.</v>
      </c>
      <c r="AE330" s="1508" t="str">
        <f t="shared" si="167"/>
        <v>.</v>
      </c>
      <c r="AF330" s="1508" t="str">
        <f t="shared" si="167"/>
        <v>.</v>
      </c>
      <c r="AG330" s="1509" t="str">
        <f t="shared" si="167"/>
        <v>.</v>
      </c>
      <c r="AH330" s="116"/>
      <c r="AI330" s="1003" t="str">
        <f>IF(S330=".",".",SUM($S330:S330))</f>
        <v>.</v>
      </c>
      <c r="AJ330" s="1004" t="str">
        <f>IF(T330=".",".",SUM($S330:T330))</f>
        <v>.</v>
      </c>
      <c r="AK330" s="1004" t="str">
        <f>IF(U330=".",".",SUM($S330:U330))</f>
        <v>.</v>
      </c>
      <c r="AL330" s="1004" t="str">
        <f>IF(V330=".",".",SUM($S330:V330))</f>
        <v>.</v>
      </c>
      <c r="AM330" s="1004" t="str">
        <f>IF(W330=".",".",SUM($S330:W330))</f>
        <v>.</v>
      </c>
      <c r="AN330" s="1004" t="str">
        <f>IF(X330=".",".",SUM($S330:X330))</f>
        <v>.</v>
      </c>
      <c r="AO330" s="1005" t="str">
        <f>IF(Y330=".",".",SUM($S330:Y330))</f>
        <v>.</v>
      </c>
      <c r="AP330" s="116"/>
      <c r="AQ330" s="1507" t="str">
        <f t="shared" si="168"/>
        <v>.</v>
      </c>
      <c r="AR330" s="1508" t="str">
        <f t="shared" si="168"/>
        <v>.</v>
      </c>
      <c r="AS330" s="1508" t="str">
        <f t="shared" si="168"/>
        <v>.</v>
      </c>
      <c r="AT330" s="1508" t="str">
        <f t="shared" si="168"/>
        <v>.</v>
      </c>
      <c r="AU330" s="1508" t="str">
        <f t="shared" si="168"/>
        <v>.</v>
      </c>
      <c r="AV330" s="1508" t="str">
        <f t="shared" si="168"/>
        <v>.</v>
      </c>
      <c r="AW330" s="1509" t="str">
        <f t="shared" si="168"/>
        <v>.</v>
      </c>
      <c r="AX330" s="327"/>
      <c r="AY330" s="116"/>
      <c r="AZ330" s="101"/>
      <c r="BA330" s="101"/>
      <c r="BB330" s="101"/>
    </row>
    <row r="331" spans="1:54" s="189" customFormat="1" x14ac:dyDescent="0.2">
      <c r="A331" s="183"/>
      <c r="B331" s="325"/>
      <c r="C331" s="1028"/>
      <c r="D331" s="1024"/>
      <c r="E331" s="878"/>
      <c r="F331" s="878"/>
      <c r="G331" s="874"/>
      <c r="H331" s="874"/>
      <c r="I331" s="874"/>
      <c r="J331" s="874"/>
      <c r="K331" s="874"/>
      <c r="L331" s="874"/>
      <c r="M331" s="333"/>
      <c r="N331" s="116"/>
      <c r="O331" s="116"/>
      <c r="P331" s="116"/>
      <c r="Q331" s="101"/>
      <c r="R331" s="325"/>
      <c r="S331" s="1003" t="str">
        <f t="shared" si="166"/>
        <v>.</v>
      </c>
      <c r="T331" s="1004" t="str">
        <f t="shared" si="166"/>
        <v>.</v>
      </c>
      <c r="U331" s="1004" t="str">
        <f t="shared" si="166"/>
        <v>.</v>
      </c>
      <c r="V331" s="1004" t="str">
        <f t="shared" si="166"/>
        <v>.</v>
      </c>
      <c r="W331" s="1004" t="str">
        <f t="shared" si="166"/>
        <v>.</v>
      </c>
      <c r="X331" s="1004" t="str">
        <f t="shared" si="166"/>
        <v>.</v>
      </c>
      <c r="Y331" s="1005" t="str">
        <f t="shared" si="166"/>
        <v>.</v>
      </c>
      <c r="Z331" s="116"/>
      <c r="AA331" s="1507" t="str">
        <f t="shared" si="167"/>
        <v>.</v>
      </c>
      <c r="AB331" s="1508" t="str">
        <f t="shared" si="167"/>
        <v>.</v>
      </c>
      <c r="AC331" s="1508" t="str">
        <f t="shared" si="167"/>
        <v>.</v>
      </c>
      <c r="AD331" s="1508" t="str">
        <f t="shared" si="167"/>
        <v>.</v>
      </c>
      <c r="AE331" s="1508" t="str">
        <f t="shared" si="167"/>
        <v>.</v>
      </c>
      <c r="AF331" s="1508" t="str">
        <f t="shared" si="167"/>
        <v>.</v>
      </c>
      <c r="AG331" s="1509" t="str">
        <f t="shared" si="167"/>
        <v>.</v>
      </c>
      <c r="AH331" s="116"/>
      <c r="AI331" s="1003" t="str">
        <f>IF(S331=".",".",SUM($S331:S331))</f>
        <v>.</v>
      </c>
      <c r="AJ331" s="1004" t="str">
        <f>IF(T331=".",".",SUM($S331:T331))</f>
        <v>.</v>
      </c>
      <c r="AK331" s="1004" t="str">
        <f>IF(U331=".",".",SUM($S331:U331))</f>
        <v>.</v>
      </c>
      <c r="AL331" s="1004" t="str">
        <f>IF(V331=".",".",SUM($S331:V331))</f>
        <v>.</v>
      </c>
      <c r="AM331" s="1004" t="str">
        <f>IF(W331=".",".",SUM($S331:W331))</f>
        <v>.</v>
      </c>
      <c r="AN331" s="1004" t="str">
        <f>IF(X331=".",".",SUM($S331:X331))</f>
        <v>.</v>
      </c>
      <c r="AO331" s="1005" t="str">
        <f>IF(Y331=".",".",SUM($S331:Y331))</f>
        <v>.</v>
      </c>
      <c r="AP331" s="116"/>
      <c r="AQ331" s="1507" t="str">
        <f t="shared" si="168"/>
        <v>.</v>
      </c>
      <c r="AR331" s="1508" t="str">
        <f t="shared" si="168"/>
        <v>.</v>
      </c>
      <c r="AS331" s="1508" t="str">
        <f t="shared" si="168"/>
        <v>.</v>
      </c>
      <c r="AT331" s="1508" t="str">
        <f t="shared" si="168"/>
        <v>.</v>
      </c>
      <c r="AU331" s="1508" t="str">
        <f t="shared" si="168"/>
        <v>.</v>
      </c>
      <c r="AV331" s="1508" t="str">
        <f t="shared" si="168"/>
        <v>.</v>
      </c>
      <c r="AW331" s="1509" t="str">
        <f t="shared" si="168"/>
        <v>.</v>
      </c>
      <c r="AX331" s="327"/>
      <c r="AY331" s="116"/>
      <c r="AZ331" s="101"/>
      <c r="BA331" s="101"/>
      <c r="BB331" s="101"/>
    </row>
    <row r="332" spans="1:54" s="189" customFormat="1" x14ac:dyDescent="0.2">
      <c r="A332" s="183"/>
      <c r="B332" s="325"/>
      <c r="C332" s="1028"/>
      <c r="D332" s="1024"/>
      <c r="E332" s="878"/>
      <c r="F332" s="878"/>
      <c r="G332" s="874"/>
      <c r="H332" s="874"/>
      <c r="I332" s="874"/>
      <c r="J332" s="874"/>
      <c r="K332" s="874"/>
      <c r="L332" s="874"/>
      <c r="M332" s="333"/>
      <c r="N332" s="116"/>
      <c r="O332" s="116"/>
      <c r="P332" s="116"/>
      <c r="Q332" s="101"/>
      <c r="R332" s="325"/>
      <c r="S332" s="1003" t="str">
        <f t="shared" si="166"/>
        <v>.</v>
      </c>
      <c r="T332" s="1004" t="str">
        <f t="shared" si="166"/>
        <v>.</v>
      </c>
      <c r="U332" s="1004" t="str">
        <f t="shared" si="166"/>
        <v>.</v>
      </c>
      <c r="V332" s="1004" t="str">
        <f t="shared" si="166"/>
        <v>.</v>
      </c>
      <c r="W332" s="1004" t="str">
        <f t="shared" si="166"/>
        <v>.</v>
      </c>
      <c r="X332" s="1004" t="str">
        <f t="shared" si="166"/>
        <v>.</v>
      </c>
      <c r="Y332" s="1005" t="str">
        <f t="shared" si="166"/>
        <v>.</v>
      </c>
      <c r="Z332" s="116"/>
      <c r="AA332" s="1507" t="str">
        <f t="shared" si="167"/>
        <v>.</v>
      </c>
      <c r="AB332" s="1508" t="str">
        <f t="shared" si="167"/>
        <v>.</v>
      </c>
      <c r="AC332" s="1508" t="str">
        <f t="shared" si="167"/>
        <v>.</v>
      </c>
      <c r="AD332" s="1508" t="str">
        <f t="shared" si="167"/>
        <v>.</v>
      </c>
      <c r="AE332" s="1508" t="str">
        <f t="shared" si="167"/>
        <v>.</v>
      </c>
      <c r="AF332" s="1508" t="str">
        <f t="shared" si="167"/>
        <v>.</v>
      </c>
      <c r="AG332" s="1509" t="str">
        <f t="shared" si="167"/>
        <v>.</v>
      </c>
      <c r="AH332" s="116"/>
      <c r="AI332" s="1003" t="str">
        <f>IF(S332=".",".",SUM($S332:S332))</f>
        <v>.</v>
      </c>
      <c r="AJ332" s="1004" t="str">
        <f>IF(T332=".",".",SUM($S332:T332))</f>
        <v>.</v>
      </c>
      <c r="AK332" s="1004" t="str">
        <f>IF(U332=".",".",SUM($S332:U332))</f>
        <v>.</v>
      </c>
      <c r="AL332" s="1004" t="str">
        <f>IF(V332=".",".",SUM($S332:V332))</f>
        <v>.</v>
      </c>
      <c r="AM332" s="1004" t="str">
        <f>IF(W332=".",".",SUM($S332:W332))</f>
        <v>.</v>
      </c>
      <c r="AN332" s="1004" t="str">
        <f>IF(X332=".",".",SUM($S332:X332))</f>
        <v>.</v>
      </c>
      <c r="AO332" s="1005" t="str">
        <f>IF(Y332=".",".",SUM($S332:Y332))</f>
        <v>.</v>
      </c>
      <c r="AP332" s="116"/>
      <c r="AQ332" s="1507" t="str">
        <f t="shared" si="168"/>
        <v>.</v>
      </c>
      <c r="AR332" s="1508" t="str">
        <f t="shared" si="168"/>
        <v>.</v>
      </c>
      <c r="AS332" s="1508" t="str">
        <f t="shared" si="168"/>
        <v>.</v>
      </c>
      <c r="AT332" s="1508" t="str">
        <f t="shared" si="168"/>
        <v>.</v>
      </c>
      <c r="AU332" s="1508" t="str">
        <f t="shared" si="168"/>
        <v>.</v>
      </c>
      <c r="AV332" s="1508" t="str">
        <f t="shared" si="168"/>
        <v>.</v>
      </c>
      <c r="AW332" s="1509" t="str">
        <f t="shared" si="168"/>
        <v>.</v>
      </c>
      <c r="AX332" s="327"/>
      <c r="AY332" s="116"/>
      <c r="AZ332" s="101"/>
      <c r="BA332" s="101"/>
      <c r="BB332" s="101"/>
    </row>
    <row r="333" spans="1:54" s="189" customFormat="1" x14ac:dyDescent="0.2">
      <c r="A333" s="183"/>
      <c r="B333" s="325"/>
      <c r="C333" s="1030"/>
      <c r="D333" s="1026"/>
      <c r="E333" s="880"/>
      <c r="F333" s="880"/>
      <c r="G333" s="876"/>
      <c r="H333" s="876"/>
      <c r="I333" s="876"/>
      <c r="J333" s="876"/>
      <c r="K333" s="876"/>
      <c r="L333" s="876"/>
      <c r="M333" s="333"/>
      <c r="N333" s="116"/>
      <c r="O333" s="116"/>
      <c r="P333" s="116"/>
      <c r="Q333" s="101"/>
      <c r="R333" s="325"/>
      <c r="S333" s="1008" t="str">
        <f t="shared" si="166"/>
        <v>.</v>
      </c>
      <c r="T333" s="1009" t="str">
        <f t="shared" si="166"/>
        <v>.</v>
      </c>
      <c r="U333" s="1009" t="str">
        <f t="shared" si="166"/>
        <v>.</v>
      </c>
      <c r="V333" s="1009" t="str">
        <f t="shared" si="166"/>
        <v>.</v>
      </c>
      <c r="W333" s="1009" t="str">
        <f t="shared" si="166"/>
        <v>.</v>
      </c>
      <c r="X333" s="1009" t="str">
        <f t="shared" si="166"/>
        <v>.</v>
      </c>
      <c r="Y333" s="1010" t="str">
        <f t="shared" si="166"/>
        <v>.</v>
      </c>
      <c r="Z333" s="116"/>
      <c r="AA333" s="1510" t="str">
        <f t="shared" si="167"/>
        <v>.</v>
      </c>
      <c r="AB333" s="1511" t="str">
        <f t="shared" si="167"/>
        <v>.</v>
      </c>
      <c r="AC333" s="1511" t="str">
        <f t="shared" si="167"/>
        <v>.</v>
      </c>
      <c r="AD333" s="1511" t="str">
        <f t="shared" si="167"/>
        <v>.</v>
      </c>
      <c r="AE333" s="1511" t="str">
        <f t="shared" si="167"/>
        <v>.</v>
      </c>
      <c r="AF333" s="1511" t="str">
        <f t="shared" si="167"/>
        <v>.</v>
      </c>
      <c r="AG333" s="1512" t="str">
        <f t="shared" si="167"/>
        <v>.</v>
      </c>
      <c r="AH333" s="116"/>
      <c r="AI333" s="1008" t="str">
        <f>IF(S333=".",".",SUM($S333:S333))</f>
        <v>.</v>
      </c>
      <c r="AJ333" s="1009" t="str">
        <f>IF(T333=".",".",SUM($S333:T333))</f>
        <v>.</v>
      </c>
      <c r="AK333" s="1009" t="str">
        <f>IF(U333=".",".",SUM($S333:U333))</f>
        <v>.</v>
      </c>
      <c r="AL333" s="1009" t="str">
        <f>IF(V333=".",".",SUM($S333:V333))</f>
        <v>.</v>
      </c>
      <c r="AM333" s="1009" t="str">
        <f>IF(W333=".",".",SUM($S333:W333))</f>
        <v>.</v>
      </c>
      <c r="AN333" s="1009" t="str">
        <f>IF(X333=".",".",SUM($S333:X333))</f>
        <v>.</v>
      </c>
      <c r="AO333" s="1010" t="str">
        <f>IF(Y333=".",".",SUM($S333:Y333))</f>
        <v>.</v>
      </c>
      <c r="AP333" s="116"/>
      <c r="AQ333" s="1510" t="str">
        <f t="shared" si="168"/>
        <v>.</v>
      </c>
      <c r="AR333" s="1511" t="str">
        <f t="shared" si="168"/>
        <v>.</v>
      </c>
      <c r="AS333" s="1511" t="str">
        <f t="shared" si="168"/>
        <v>.</v>
      </c>
      <c r="AT333" s="1511" t="str">
        <f t="shared" si="168"/>
        <v>.</v>
      </c>
      <c r="AU333" s="1511" t="str">
        <f t="shared" si="168"/>
        <v>.</v>
      </c>
      <c r="AV333" s="1511" t="str">
        <f t="shared" si="168"/>
        <v>.</v>
      </c>
      <c r="AW333" s="1512" t="str">
        <f t="shared" si="168"/>
        <v>.</v>
      </c>
      <c r="AX333" s="327"/>
      <c r="AY333" s="116"/>
      <c r="AZ333" s="101"/>
      <c r="BA333" s="101"/>
      <c r="BB333" s="101"/>
    </row>
    <row r="334" spans="1:54" s="189" customFormat="1" x14ac:dyDescent="0.2">
      <c r="A334" s="183"/>
      <c r="B334" s="325"/>
      <c r="C334" s="116"/>
      <c r="D334" s="116"/>
      <c r="E334" s="223"/>
      <c r="F334" s="223"/>
      <c r="G334" s="116"/>
      <c r="H334" s="116"/>
      <c r="I334" s="116"/>
      <c r="J334" s="116"/>
      <c r="K334" s="116"/>
      <c r="L334" s="116"/>
      <c r="M334" s="333"/>
      <c r="N334" s="116"/>
      <c r="O334" s="116"/>
      <c r="P334" s="116"/>
      <c r="Q334" s="101"/>
      <c r="R334" s="325"/>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327"/>
      <c r="AY334" s="116"/>
      <c r="AZ334" s="101"/>
      <c r="BA334" s="101"/>
      <c r="BB334" s="101"/>
    </row>
    <row r="335" spans="1:54" s="189" customFormat="1" x14ac:dyDescent="0.2">
      <c r="A335" s="183"/>
      <c r="B335" s="325"/>
      <c r="C335" s="116"/>
      <c r="D335" s="116"/>
      <c r="E335" s="223"/>
      <c r="F335" s="223"/>
      <c r="G335" s="116"/>
      <c r="H335" s="116"/>
      <c r="I335" s="116"/>
      <c r="J335" s="116"/>
      <c r="K335" s="116"/>
      <c r="L335" s="116"/>
      <c r="M335" s="333"/>
      <c r="N335" s="116"/>
      <c r="O335" s="116"/>
      <c r="P335" s="116"/>
      <c r="Q335" s="101"/>
      <c r="R335" s="325"/>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327"/>
      <c r="AY335" s="116"/>
      <c r="AZ335" s="101"/>
      <c r="BA335" s="101"/>
      <c r="BB335" s="101"/>
    </row>
    <row r="336" spans="1:54" s="189" customFormat="1" x14ac:dyDescent="0.2">
      <c r="A336" s="183"/>
      <c r="B336" s="325"/>
      <c r="C336" s="144"/>
      <c r="D336" s="116"/>
      <c r="E336" s="223"/>
      <c r="F336" s="223"/>
      <c r="G336" s="116"/>
      <c r="H336" s="116"/>
      <c r="I336" s="116"/>
      <c r="J336" s="116"/>
      <c r="K336" s="116"/>
      <c r="L336" s="116"/>
      <c r="M336" s="333"/>
      <c r="N336" s="116"/>
      <c r="O336" s="116"/>
      <c r="P336" s="116"/>
      <c r="Q336" s="101"/>
      <c r="R336" s="325"/>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327"/>
      <c r="AY336" s="116"/>
      <c r="AZ336" s="101"/>
      <c r="BA336" s="101"/>
      <c r="BB336" s="101"/>
    </row>
    <row r="337" spans="1:54" s="189" customFormat="1" x14ac:dyDescent="0.2">
      <c r="A337" s="183"/>
      <c r="B337" s="325"/>
      <c r="C337" s="116"/>
      <c r="D337" s="116"/>
      <c r="E337" s="223"/>
      <c r="F337" s="223"/>
      <c r="G337" s="116"/>
      <c r="H337" s="116"/>
      <c r="I337" s="116"/>
      <c r="J337" s="116"/>
      <c r="K337" s="116"/>
      <c r="L337" s="116"/>
      <c r="M337" s="333"/>
      <c r="N337" s="116"/>
      <c r="O337" s="116"/>
      <c r="P337" s="116"/>
      <c r="Q337" s="101"/>
      <c r="R337" s="325"/>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327"/>
      <c r="AY337" s="116"/>
      <c r="AZ337" s="101"/>
      <c r="BA337" s="101"/>
      <c r="BB337" s="101"/>
    </row>
    <row r="338" spans="1:54" s="189" customFormat="1" ht="15" x14ac:dyDescent="0.25">
      <c r="A338" s="183"/>
      <c r="B338" s="325"/>
      <c r="C338" s="273" t="s">
        <v>36</v>
      </c>
      <c r="D338" s="274"/>
      <c r="E338" s="840"/>
      <c r="F338" s="844" t="str">
        <f>$H$21</f>
        <v>$ nominal per year</v>
      </c>
      <c r="G338" s="275"/>
      <c r="H338" s="275"/>
      <c r="I338" s="275"/>
      <c r="J338" s="275" t="str">
        <f>$F$3</f>
        <v>.</v>
      </c>
      <c r="K338" s="275"/>
      <c r="L338" s="276"/>
      <c r="M338" s="333"/>
      <c r="N338" s="116"/>
      <c r="O338" s="116"/>
      <c r="P338" s="116"/>
      <c r="Q338" s="101"/>
      <c r="R338" s="325"/>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327"/>
      <c r="AY338" s="116"/>
      <c r="AZ338" s="101"/>
      <c r="BA338" s="101"/>
      <c r="BB338" s="101"/>
    </row>
    <row r="339" spans="1:54" s="189" customFormat="1" x14ac:dyDescent="0.2">
      <c r="A339" s="183"/>
      <c r="B339" s="325"/>
      <c r="C339" s="277" t="s">
        <v>0</v>
      </c>
      <c r="D339" s="278"/>
      <c r="E339" s="842"/>
      <c r="F339" s="845"/>
      <c r="G339" s="279"/>
      <c r="H339" s="279"/>
      <c r="I339" s="279"/>
      <c r="J339" s="279"/>
      <c r="K339" s="279"/>
      <c r="L339" s="280"/>
      <c r="M339" s="333"/>
      <c r="N339" s="116"/>
      <c r="O339" s="116"/>
      <c r="P339" s="116"/>
      <c r="Q339" s="101"/>
      <c r="R339" s="325"/>
      <c r="S339" s="1011" t="str">
        <f>S$21</f>
        <v>Annual increases (nominal $ per year)</v>
      </c>
      <c r="T339" s="116"/>
      <c r="U339" s="116"/>
      <c r="V339" s="116"/>
      <c r="W339" s="116"/>
      <c r="X339" s="116"/>
      <c r="Y339" s="116"/>
      <c r="Z339" s="116"/>
      <c r="AA339" s="1011" t="str">
        <f>AA$21</f>
        <v>Annual increases (%)</v>
      </c>
      <c r="AB339" s="116"/>
      <c r="AC339" s="116"/>
      <c r="AD339" s="116"/>
      <c r="AE339" s="116"/>
      <c r="AF339" s="116"/>
      <c r="AG339" s="116"/>
      <c r="AH339" s="116"/>
      <c r="AI339" s="1011" t="str">
        <f>AI$21</f>
        <v>Cumulative increases (nominal $ per year)</v>
      </c>
      <c r="AJ339" s="116"/>
      <c r="AK339" s="116"/>
      <c r="AL339" s="116"/>
      <c r="AM339" s="116"/>
      <c r="AN339" s="116"/>
      <c r="AO339" s="116"/>
      <c r="AP339" s="116"/>
      <c r="AQ339" s="1011" t="str">
        <f>AQ$21</f>
        <v>Cumulative increases (%)</v>
      </c>
      <c r="AR339" s="116"/>
      <c r="AS339" s="116"/>
      <c r="AT339" s="116"/>
      <c r="AU339" s="116"/>
      <c r="AV339" s="116"/>
      <c r="AW339" s="116"/>
      <c r="AX339" s="327"/>
      <c r="AY339" s="116"/>
      <c r="AZ339" s="101"/>
      <c r="BA339" s="101"/>
      <c r="BB339" s="101"/>
    </row>
    <row r="340" spans="1:54" s="189" customFormat="1" ht="39" customHeight="1" x14ac:dyDescent="0.2">
      <c r="A340" s="183"/>
      <c r="B340" s="325"/>
      <c r="C340" s="265" t="s">
        <v>27</v>
      </c>
      <c r="D340" s="266"/>
      <c r="E340" s="264" t="s">
        <v>346</v>
      </c>
      <c r="F340" s="264" t="s">
        <v>28</v>
      </c>
      <c r="G340" s="264" t="s">
        <v>29</v>
      </c>
      <c r="H340" s="264" t="s">
        <v>30</v>
      </c>
      <c r="I340" s="264" t="s">
        <v>31</v>
      </c>
      <c r="J340" s="264" t="s">
        <v>32</v>
      </c>
      <c r="K340" s="264" t="s">
        <v>33</v>
      </c>
      <c r="L340" s="264" t="s">
        <v>34</v>
      </c>
      <c r="M340" s="333"/>
      <c r="N340" s="116"/>
      <c r="O340" s="116"/>
      <c r="P340" s="116"/>
      <c r="Q340" s="101"/>
      <c r="R340" s="325"/>
      <c r="S340" s="996" t="str">
        <f>C338</f>
        <v>Sewerage Services - Annual Charge</v>
      </c>
      <c r="T340" s="387"/>
      <c r="U340" s="387"/>
      <c r="V340" s="387"/>
      <c r="W340" s="387"/>
      <c r="X340" s="387"/>
      <c r="Y340" s="388"/>
      <c r="Z340" s="116"/>
      <c r="AA340" s="1485" t="str">
        <f>$S340</f>
        <v>Sewerage Services - Annual Charge</v>
      </c>
      <c r="AB340" s="387"/>
      <c r="AC340" s="387"/>
      <c r="AD340" s="387"/>
      <c r="AE340" s="387"/>
      <c r="AF340" s="387"/>
      <c r="AG340" s="388"/>
      <c r="AH340" s="116"/>
      <c r="AI340" s="1485" t="str">
        <f>$S340</f>
        <v>Sewerage Services - Annual Charge</v>
      </c>
      <c r="AJ340" s="387"/>
      <c r="AK340" s="387"/>
      <c r="AL340" s="387"/>
      <c r="AM340" s="387"/>
      <c r="AN340" s="387"/>
      <c r="AO340" s="388"/>
      <c r="AP340" s="116"/>
      <c r="AQ340" s="1485" t="str">
        <f>$S340</f>
        <v>Sewerage Services - Annual Charge</v>
      </c>
      <c r="AR340" s="387"/>
      <c r="AS340" s="387"/>
      <c r="AT340" s="387"/>
      <c r="AU340" s="387"/>
      <c r="AV340" s="387"/>
      <c r="AW340" s="388"/>
      <c r="AX340" s="327"/>
      <c r="AY340" s="116"/>
      <c r="AZ340" s="101"/>
      <c r="BA340" s="101"/>
      <c r="BB340" s="101"/>
    </row>
    <row r="341" spans="1:54" s="189" customFormat="1" x14ac:dyDescent="0.2">
      <c r="A341" s="183"/>
      <c r="B341" s="325"/>
      <c r="C341" s="125"/>
      <c r="D341" s="126"/>
      <c r="E341" s="208" t="str">
        <f>E313</f>
        <v>2020-21</v>
      </c>
      <c r="F341" s="208" t="str">
        <f t="shared" ref="F341:L341" si="169">F313</f>
        <v>2021-22</v>
      </c>
      <c r="G341" s="208" t="str">
        <f t="shared" si="169"/>
        <v>2022-23</v>
      </c>
      <c r="H341" s="208" t="str">
        <f t="shared" si="169"/>
        <v>2023-24</v>
      </c>
      <c r="I341" s="208" t="str">
        <f t="shared" si="169"/>
        <v>2024-25</v>
      </c>
      <c r="J341" s="208" t="str">
        <f t="shared" si="169"/>
        <v>2025-26</v>
      </c>
      <c r="K341" s="208" t="str">
        <f t="shared" si="169"/>
        <v>2026-27</v>
      </c>
      <c r="L341" s="208" t="str">
        <f t="shared" si="169"/>
        <v>2027-28</v>
      </c>
      <c r="M341" s="333"/>
      <c r="N341" s="116"/>
      <c r="O341" s="116"/>
      <c r="P341" s="116"/>
      <c r="Q341" s="101"/>
      <c r="R341" s="325"/>
      <c r="S341" s="997" t="str">
        <f>S$23</f>
        <v>Year 1</v>
      </c>
      <c r="T341" s="998" t="str">
        <f t="shared" ref="T341:Y341" si="170">T$23</f>
        <v>Year 2</v>
      </c>
      <c r="U341" s="998" t="str">
        <f t="shared" si="170"/>
        <v>Year 3</v>
      </c>
      <c r="V341" s="998" t="str">
        <f t="shared" si="170"/>
        <v>Year 4</v>
      </c>
      <c r="W341" s="998" t="str">
        <f t="shared" si="170"/>
        <v>Year 5</v>
      </c>
      <c r="X341" s="998" t="str">
        <f t="shared" si="170"/>
        <v>Year 6</v>
      </c>
      <c r="Y341" s="999" t="str">
        <f t="shared" si="170"/>
        <v>Year 7</v>
      </c>
      <c r="Z341" s="112"/>
      <c r="AA341" s="997" t="str">
        <f t="shared" ref="AA341:AG341" si="171">AA$23</f>
        <v>Year 1</v>
      </c>
      <c r="AB341" s="998" t="str">
        <f t="shared" si="171"/>
        <v>Year 2</v>
      </c>
      <c r="AC341" s="998" t="str">
        <f t="shared" si="171"/>
        <v>Year 3</v>
      </c>
      <c r="AD341" s="998" t="str">
        <f t="shared" si="171"/>
        <v>Year 4</v>
      </c>
      <c r="AE341" s="998" t="str">
        <f t="shared" si="171"/>
        <v>Year 5</v>
      </c>
      <c r="AF341" s="998" t="str">
        <f t="shared" si="171"/>
        <v>Year 6</v>
      </c>
      <c r="AG341" s="999" t="str">
        <f t="shared" si="171"/>
        <v>Year 7</v>
      </c>
      <c r="AH341" s="112"/>
      <c r="AI341" s="997" t="str">
        <f>AI$23</f>
        <v>Year 1</v>
      </c>
      <c r="AJ341" s="998" t="str">
        <f t="shared" ref="AJ341:AO341" si="172">AJ$23</f>
        <v>Year 2</v>
      </c>
      <c r="AK341" s="998" t="str">
        <f t="shared" si="172"/>
        <v>Year 3</v>
      </c>
      <c r="AL341" s="998" t="str">
        <f t="shared" si="172"/>
        <v>Year 4</v>
      </c>
      <c r="AM341" s="998" t="str">
        <f t="shared" si="172"/>
        <v>Year 5</v>
      </c>
      <c r="AN341" s="998" t="str">
        <f t="shared" si="172"/>
        <v>Year 6</v>
      </c>
      <c r="AO341" s="999" t="str">
        <f t="shared" si="172"/>
        <v>Year 7</v>
      </c>
      <c r="AP341" s="112"/>
      <c r="AQ341" s="997" t="str">
        <f>AQ$23</f>
        <v>Year 1</v>
      </c>
      <c r="AR341" s="998" t="str">
        <f t="shared" ref="AR341:AW341" si="173">AR$23</f>
        <v>Year 2</v>
      </c>
      <c r="AS341" s="998" t="str">
        <f t="shared" si="173"/>
        <v>Year 3</v>
      </c>
      <c r="AT341" s="998" t="str">
        <f t="shared" si="173"/>
        <v>Year 4</v>
      </c>
      <c r="AU341" s="998" t="str">
        <f t="shared" si="173"/>
        <v>Year 5</v>
      </c>
      <c r="AV341" s="998" t="str">
        <f t="shared" si="173"/>
        <v>Year 6</v>
      </c>
      <c r="AW341" s="999" t="str">
        <f t="shared" si="173"/>
        <v>Year 7</v>
      </c>
      <c r="AX341" s="327"/>
      <c r="AY341" s="116"/>
      <c r="AZ341" s="101"/>
      <c r="BA341" s="101"/>
      <c r="BB341" s="101"/>
    </row>
    <row r="342" spans="1:54" s="189" customFormat="1" x14ac:dyDescent="0.2">
      <c r="A342" s="183"/>
      <c r="B342" s="325"/>
      <c r="C342" s="1027"/>
      <c r="D342" s="1023"/>
      <c r="E342" s="877"/>
      <c r="F342" s="877"/>
      <c r="G342" s="873"/>
      <c r="H342" s="873"/>
      <c r="I342" s="873"/>
      <c r="J342" s="873"/>
      <c r="K342" s="873"/>
      <c r="L342" s="873"/>
      <c r="M342" s="333"/>
      <c r="N342" s="116"/>
      <c r="O342" s="116"/>
      <c r="P342" s="116"/>
      <c r="Q342" s="101"/>
      <c r="R342" s="325"/>
      <c r="S342" s="1003" t="str">
        <f t="shared" ref="S342:Y361" si="174">IF(F342="",".",F342-E342)</f>
        <v>.</v>
      </c>
      <c r="T342" s="1004" t="str">
        <f t="shared" si="174"/>
        <v>.</v>
      </c>
      <c r="U342" s="1004" t="str">
        <f t="shared" si="174"/>
        <v>.</v>
      </c>
      <c r="V342" s="1004" t="str">
        <f t="shared" si="174"/>
        <v>.</v>
      </c>
      <c r="W342" s="1004" t="str">
        <f t="shared" si="174"/>
        <v>.</v>
      </c>
      <c r="X342" s="1004" t="str">
        <f t="shared" si="174"/>
        <v>.</v>
      </c>
      <c r="Y342" s="1005" t="str">
        <f t="shared" si="174"/>
        <v>.</v>
      </c>
      <c r="Z342" s="116"/>
      <c r="AA342" s="1507" t="str">
        <f t="shared" ref="AA342:AG361" si="175">IFERROR(F342/E342-1,".")</f>
        <v>.</v>
      </c>
      <c r="AB342" s="1508" t="str">
        <f t="shared" si="175"/>
        <v>.</v>
      </c>
      <c r="AC342" s="1508" t="str">
        <f t="shared" si="175"/>
        <v>.</v>
      </c>
      <c r="AD342" s="1508" t="str">
        <f t="shared" si="175"/>
        <v>.</v>
      </c>
      <c r="AE342" s="1508" t="str">
        <f t="shared" si="175"/>
        <v>.</v>
      </c>
      <c r="AF342" s="1508" t="str">
        <f t="shared" si="175"/>
        <v>.</v>
      </c>
      <c r="AG342" s="1509" t="str">
        <f t="shared" si="175"/>
        <v>.</v>
      </c>
      <c r="AH342" s="116"/>
      <c r="AI342" s="1003" t="str">
        <f>IF(S342=".",".",SUM($S342:S342))</f>
        <v>.</v>
      </c>
      <c r="AJ342" s="1004" t="str">
        <f>IF(T342=".",".",SUM($S342:T342))</f>
        <v>.</v>
      </c>
      <c r="AK342" s="1004" t="str">
        <f>IF(U342=".",".",SUM($S342:U342))</f>
        <v>.</v>
      </c>
      <c r="AL342" s="1004" t="str">
        <f>IF(V342=".",".",SUM($S342:V342))</f>
        <v>.</v>
      </c>
      <c r="AM342" s="1004" t="str">
        <f>IF(W342=".",".",SUM($S342:W342))</f>
        <v>.</v>
      </c>
      <c r="AN342" s="1004" t="str">
        <f>IF(X342=".",".",SUM($S342:X342))</f>
        <v>.</v>
      </c>
      <c r="AO342" s="1005" t="str">
        <f>IF(Y342=".",".",SUM($S342:Y342))</f>
        <v>.</v>
      </c>
      <c r="AP342" s="116"/>
      <c r="AQ342" s="1507" t="str">
        <f t="shared" ref="AQ342:AW361" si="176">IFERROR(F342/$E342-1,".")</f>
        <v>.</v>
      </c>
      <c r="AR342" s="1508" t="str">
        <f t="shared" si="176"/>
        <v>.</v>
      </c>
      <c r="AS342" s="1508" t="str">
        <f t="shared" si="176"/>
        <v>.</v>
      </c>
      <c r="AT342" s="1508" t="str">
        <f t="shared" si="176"/>
        <v>.</v>
      </c>
      <c r="AU342" s="1508" t="str">
        <f t="shared" si="176"/>
        <v>.</v>
      </c>
      <c r="AV342" s="1508" t="str">
        <f t="shared" si="176"/>
        <v>.</v>
      </c>
      <c r="AW342" s="1509" t="str">
        <f t="shared" si="176"/>
        <v>.</v>
      </c>
      <c r="AX342" s="327"/>
      <c r="AY342" s="116"/>
      <c r="AZ342" s="101"/>
      <c r="BA342" s="101"/>
      <c r="BB342" s="101"/>
    </row>
    <row r="343" spans="1:54" s="189" customFormat="1" x14ac:dyDescent="0.2">
      <c r="A343" s="183"/>
      <c r="B343" s="325"/>
      <c r="C343" s="1028"/>
      <c r="D343" s="1024"/>
      <c r="E343" s="878"/>
      <c r="F343" s="878"/>
      <c r="G343" s="874"/>
      <c r="H343" s="874"/>
      <c r="I343" s="874"/>
      <c r="J343" s="874"/>
      <c r="K343" s="874"/>
      <c r="L343" s="874"/>
      <c r="M343" s="333"/>
      <c r="N343" s="116"/>
      <c r="O343" s="116"/>
      <c r="P343" s="116"/>
      <c r="Q343" s="101"/>
      <c r="R343" s="325"/>
      <c r="S343" s="1003" t="str">
        <f t="shared" si="174"/>
        <v>.</v>
      </c>
      <c r="T343" s="1004" t="str">
        <f t="shared" si="174"/>
        <v>.</v>
      </c>
      <c r="U343" s="1004" t="str">
        <f t="shared" si="174"/>
        <v>.</v>
      </c>
      <c r="V343" s="1004" t="str">
        <f t="shared" si="174"/>
        <v>.</v>
      </c>
      <c r="W343" s="1004" t="str">
        <f t="shared" si="174"/>
        <v>.</v>
      </c>
      <c r="X343" s="1004" t="str">
        <f t="shared" si="174"/>
        <v>.</v>
      </c>
      <c r="Y343" s="1005" t="str">
        <f t="shared" si="174"/>
        <v>.</v>
      </c>
      <c r="Z343" s="116"/>
      <c r="AA343" s="1507" t="str">
        <f t="shared" si="175"/>
        <v>.</v>
      </c>
      <c r="AB343" s="1508" t="str">
        <f t="shared" si="175"/>
        <v>.</v>
      </c>
      <c r="AC343" s="1508" t="str">
        <f t="shared" si="175"/>
        <v>.</v>
      </c>
      <c r="AD343" s="1508" t="str">
        <f t="shared" si="175"/>
        <v>.</v>
      </c>
      <c r="AE343" s="1508" t="str">
        <f t="shared" si="175"/>
        <v>.</v>
      </c>
      <c r="AF343" s="1508" t="str">
        <f t="shared" si="175"/>
        <v>.</v>
      </c>
      <c r="AG343" s="1509" t="str">
        <f t="shared" si="175"/>
        <v>.</v>
      </c>
      <c r="AH343" s="116"/>
      <c r="AI343" s="1003" t="str">
        <f>IF(S343=".",".",SUM($S343:S343))</f>
        <v>.</v>
      </c>
      <c r="AJ343" s="1004" t="str">
        <f>IF(T343=".",".",SUM($S343:T343))</f>
        <v>.</v>
      </c>
      <c r="AK343" s="1004" t="str">
        <f>IF(U343=".",".",SUM($S343:U343))</f>
        <v>.</v>
      </c>
      <c r="AL343" s="1004" t="str">
        <f>IF(V343=".",".",SUM($S343:V343))</f>
        <v>.</v>
      </c>
      <c r="AM343" s="1004" t="str">
        <f>IF(W343=".",".",SUM($S343:W343))</f>
        <v>.</v>
      </c>
      <c r="AN343" s="1004" t="str">
        <f>IF(X343=".",".",SUM($S343:X343))</f>
        <v>.</v>
      </c>
      <c r="AO343" s="1005" t="str">
        <f>IF(Y343=".",".",SUM($S343:Y343))</f>
        <v>.</v>
      </c>
      <c r="AP343" s="116"/>
      <c r="AQ343" s="1507" t="str">
        <f t="shared" si="176"/>
        <v>.</v>
      </c>
      <c r="AR343" s="1508" t="str">
        <f t="shared" si="176"/>
        <v>.</v>
      </c>
      <c r="AS343" s="1508" t="str">
        <f t="shared" si="176"/>
        <v>.</v>
      </c>
      <c r="AT343" s="1508" t="str">
        <f t="shared" si="176"/>
        <v>.</v>
      </c>
      <c r="AU343" s="1508" t="str">
        <f t="shared" si="176"/>
        <v>.</v>
      </c>
      <c r="AV343" s="1508" t="str">
        <f t="shared" si="176"/>
        <v>.</v>
      </c>
      <c r="AW343" s="1509" t="str">
        <f t="shared" si="176"/>
        <v>.</v>
      </c>
      <c r="AX343" s="327"/>
      <c r="AY343" s="116"/>
      <c r="AZ343" s="101"/>
      <c r="BA343" s="101"/>
      <c r="BB343" s="101"/>
    </row>
    <row r="344" spans="1:54" s="189" customFormat="1" x14ac:dyDescent="0.2">
      <c r="A344" s="183"/>
      <c r="B344" s="325"/>
      <c r="C344" s="1028"/>
      <c r="D344" s="1024"/>
      <c r="E344" s="878"/>
      <c r="F344" s="878"/>
      <c r="G344" s="874"/>
      <c r="H344" s="874"/>
      <c r="I344" s="874"/>
      <c r="J344" s="874"/>
      <c r="K344" s="874"/>
      <c r="L344" s="874"/>
      <c r="M344" s="333"/>
      <c r="N344" s="116"/>
      <c r="O344" s="116"/>
      <c r="P344" s="116"/>
      <c r="Q344" s="101"/>
      <c r="R344" s="325"/>
      <c r="S344" s="1003" t="str">
        <f t="shared" si="174"/>
        <v>.</v>
      </c>
      <c r="T344" s="1004" t="str">
        <f t="shared" si="174"/>
        <v>.</v>
      </c>
      <c r="U344" s="1004" t="str">
        <f t="shared" si="174"/>
        <v>.</v>
      </c>
      <c r="V344" s="1004" t="str">
        <f t="shared" si="174"/>
        <v>.</v>
      </c>
      <c r="W344" s="1004" t="str">
        <f t="shared" si="174"/>
        <v>.</v>
      </c>
      <c r="X344" s="1004" t="str">
        <f t="shared" si="174"/>
        <v>.</v>
      </c>
      <c r="Y344" s="1005" t="str">
        <f t="shared" si="174"/>
        <v>.</v>
      </c>
      <c r="Z344" s="116"/>
      <c r="AA344" s="1507" t="str">
        <f t="shared" si="175"/>
        <v>.</v>
      </c>
      <c r="AB344" s="1508" t="str">
        <f t="shared" si="175"/>
        <v>.</v>
      </c>
      <c r="AC344" s="1508" t="str">
        <f t="shared" si="175"/>
        <v>.</v>
      </c>
      <c r="AD344" s="1508" t="str">
        <f t="shared" si="175"/>
        <v>.</v>
      </c>
      <c r="AE344" s="1508" t="str">
        <f t="shared" si="175"/>
        <v>.</v>
      </c>
      <c r="AF344" s="1508" t="str">
        <f t="shared" si="175"/>
        <v>.</v>
      </c>
      <c r="AG344" s="1509" t="str">
        <f t="shared" si="175"/>
        <v>.</v>
      </c>
      <c r="AH344" s="116"/>
      <c r="AI344" s="1003" t="str">
        <f>IF(S344=".",".",SUM($S344:S344))</f>
        <v>.</v>
      </c>
      <c r="AJ344" s="1004" t="str">
        <f>IF(T344=".",".",SUM($S344:T344))</f>
        <v>.</v>
      </c>
      <c r="AK344" s="1004" t="str">
        <f>IF(U344=".",".",SUM($S344:U344))</f>
        <v>.</v>
      </c>
      <c r="AL344" s="1004" t="str">
        <f>IF(V344=".",".",SUM($S344:V344))</f>
        <v>.</v>
      </c>
      <c r="AM344" s="1004" t="str">
        <f>IF(W344=".",".",SUM($S344:W344))</f>
        <v>.</v>
      </c>
      <c r="AN344" s="1004" t="str">
        <f>IF(X344=".",".",SUM($S344:X344))</f>
        <v>.</v>
      </c>
      <c r="AO344" s="1005" t="str">
        <f>IF(Y344=".",".",SUM($S344:Y344))</f>
        <v>.</v>
      </c>
      <c r="AP344" s="116"/>
      <c r="AQ344" s="1507" t="str">
        <f t="shared" si="176"/>
        <v>.</v>
      </c>
      <c r="AR344" s="1508" t="str">
        <f t="shared" si="176"/>
        <v>.</v>
      </c>
      <c r="AS344" s="1508" t="str">
        <f t="shared" si="176"/>
        <v>.</v>
      </c>
      <c r="AT344" s="1508" t="str">
        <f t="shared" si="176"/>
        <v>.</v>
      </c>
      <c r="AU344" s="1508" t="str">
        <f t="shared" si="176"/>
        <v>.</v>
      </c>
      <c r="AV344" s="1508" t="str">
        <f t="shared" si="176"/>
        <v>.</v>
      </c>
      <c r="AW344" s="1509" t="str">
        <f t="shared" si="176"/>
        <v>.</v>
      </c>
      <c r="AX344" s="327"/>
      <c r="AY344" s="116"/>
      <c r="AZ344" s="101"/>
      <c r="BA344" s="101"/>
      <c r="BB344" s="101"/>
    </row>
    <row r="345" spans="1:54" s="189" customFormat="1" x14ac:dyDescent="0.2">
      <c r="A345" s="183"/>
      <c r="B345" s="325"/>
      <c r="C345" s="1028"/>
      <c r="D345" s="1024"/>
      <c r="E345" s="878"/>
      <c r="F345" s="878"/>
      <c r="G345" s="874"/>
      <c r="H345" s="874"/>
      <c r="I345" s="874"/>
      <c r="J345" s="874"/>
      <c r="K345" s="874"/>
      <c r="L345" s="874"/>
      <c r="M345" s="333"/>
      <c r="N345" s="116"/>
      <c r="O345" s="116"/>
      <c r="P345" s="116"/>
      <c r="Q345" s="101"/>
      <c r="R345" s="325"/>
      <c r="S345" s="1003" t="str">
        <f t="shared" si="174"/>
        <v>.</v>
      </c>
      <c r="T345" s="1004" t="str">
        <f t="shared" si="174"/>
        <v>.</v>
      </c>
      <c r="U345" s="1004" t="str">
        <f t="shared" si="174"/>
        <v>.</v>
      </c>
      <c r="V345" s="1004" t="str">
        <f t="shared" si="174"/>
        <v>.</v>
      </c>
      <c r="W345" s="1004" t="str">
        <f t="shared" si="174"/>
        <v>.</v>
      </c>
      <c r="X345" s="1004" t="str">
        <f t="shared" si="174"/>
        <v>.</v>
      </c>
      <c r="Y345" s="1005" t="str">
        <f t="shared" si="174"/>
        <v>.</v>
      </c>
      <c r="Z345" s="116"/>
      <c r="AA345" s="1507" t="str">
        <f t="shared" si="175"/>
        <v>.</v>
      </c>
      <c r="AB345" s="1508" t="str">
        <f t="shared" si="175"/>
        <v>.</v>
      </c>
      <c r="AC345" s="1508" t="str">
        <f t="shared" si="175"/>
        <v>.</v>
      </c>
      <c r="AD345" s="1508" t="str">
        <f t="shared" si="175"/>
        <v>.</v>
      </c>
      <c r="AE345" s="1508" t="str">
        <f t="shared" si="175"/>
        <v>.</v>
      </c>
      <c r="AF345" s="1508" t="str">
        <f t="shared" si="175"/>
        <v>.</v>
      </c>
      <c r="AG345" s="1509" t="str">
        <f t="shared" si="175"/>
        <v>.</v>
      </c>
      <c r="AH345" s="116"/>
      <c r="AI345" s="1003" t="str">
        <f>IF(S345=".",".",SUM($S345:S345))</f>
        <v>.</v>
      </c>
      <c r="AJ345" s="1004" t="str">
        <f>IF(T345=".",".",SUM($S345:T345))</f>
        <v>.</v>
      </c>
      <c r="AK345" s="1004" t="str">
        <f>IF(U345=".",".",SUM($S345:U345))</f>
        <v>.</v>
      </c>
      <c r="AL345" s="1004" t="str">
        <f>IF(V345=".",".",SUM($S345:V345))</f>
        <v>.</v>
      </c>
      <c r="AM345" s="1004" t="str">
        <f>IF(W345=".",".",SUM($S345:W345))</f>
        <v>.</v>
      </c>
      <c r="AN345" s="1004" t="str">
        <f>IF(X345=".",".",SUM($S345:X345))</f>
        <v>.</v>
      </c>
      <c r="AO345" s="1005" t="str">
        <f>IF(Y345=".",".",SUM($S345:Y345))</f>
        <v>.</v>
      </c>
      <c r="AP345" s="116"/>
      <c r="AQ345" s="1507" t="str">
        <f t="shared" si="176"/>
        <v>.</v>
      </c>
      <c r="AR345" s="1508" t="str">
        <f t="shared" si="176"/>
        <v>.</v>
      </c>
      <c r="AS345" s="1508" t="str">
        <f t="shared" si="176"/>
        <v>.</v>
      </c>
      <c r="AT345" s="1508" t="str">
        <f t="shared" si="176"/>
        <v>.</v>
      </c>
      <c r="AU345" s="1508" t="str">
        <f t="shared" si="176"/>
        <v>.</v>
      </c>
      <c r="AV345" s="1508" t="str">
        <f t="shared" si="176"/>
        <v>.</v>
      </c>
      <c r="AW345" s="1509" t="str">
        <f t="shared" si="176"/>
        <v>.</v>
      </c>
      <c r="AX345" s="327"/>
      <c r="AY345" s="116"/>
      <c r="AZ345" s="101"/>
      <c r="BA345" s="101"/>
      <c r="BB345" s="101"/>
    </row>
    <row r="346" spans="1:54" s="189" customFormat="1" x14ac:dyDescent="0.2">
      <c r="A346" s="183"/>
      <c r="B346" s="325"/>
      <c r="C346" s="1028"/>
      <c r="D346" s="1024"/>
      <c r="E346" s="878"/>
      <c r="F346" s="878"/>
      <c r="G346" s="874"/>
      <c r="H346" s="874"/>
      <c r="I346" s="874"/>
      <c r="J346" s="874"/>
      <c r="K346" s="874"/>
      <c r="L346" s="874"/>
      <c r="M346" s="333"/>
      <c r="N346" s="116"/>
      <c r="O346" s="116"/>
      <c r="P346" s="116"/>
      <c r="Q346" s="101"/>
      <c r="R346" s="325"/>
      <c r="S346" s="1003" t="str">
        <f t="shared" si="174"/>
        <v>.</v>
      </c>
      <c r="T346" s="1004" t="str">
        <f t="shared" si="174"/>
        <v>.</v>
      </c>
      <c r="U346" s="1004" t="str">
        <f t="shared" si="174"/>
        <v>.</v>
      </c>
      <c r="V346" s="1004" t="str">
        <f t="shared" si="174"/>
        <v>.</v>
      </c>
      <c r="W346" s="1004" t="str">
        <f t="shared" si="174"/>
        <v>.</v>
      </c>
      <c r="X346" s="1004" t="str">
        <f t="shared" si="174"/>
        <v>.</v>
      </c>
      <c r="Y346" s="1005" t="str">
        <f t="shared" si="174"/>
        <v>.</v>
      </c>
      <c r="Z346" s="116"/>
      <c r="AA346" s="1507" t="str">
        <f t="shared" si="175"/>
        <v>.</v>
      </c>
      <c r="AB346" s="1508" t="str">
        <f t="shared" si="175"/>
        <v>.</v>
      </c>
      <c r="AC346" s="1508" t="str">
        <f t="shared" si="175"/>
        <v>.</v>
      </c>
      <c r="AD346" s="1508" t="str">
        <f t="shared" si="175"/>
        <v>.</v>
      </c>
      <c r="AE346" s="1508" t="str">
        <f t="shared" si="175"/>
        <v>.</v>
      </c>
      <c r="AF346" s="1508" t="str">
        <f t="shared" si="175"/>
        <v>.</v>
      </c>
      <c r="AG346" s="1509" t="str">
        <f t="shared" si="175"/>
        <v>.</v>
      </c>
      <c r="AH346" s="116"/>
      <c r="AI346" s="1003" t="str">
        <f>IF(S346=".",".",SUM($S346:S346))</f>
        <v>.</v>
      </c>
      <c r="AJ346" s="1004" t="str">
        <f>IF(T346=".",".",SUM($S346:T346))</f>
        <v>.</v>
      </c>
      <c r="AK346" s="1004" t="str">
        <f>IF(U346=".",".",SUM($S346:U346))</f>
        <v>.</v>
      </c>
      <c r="AL346" s="1004" t="str">
        <f>IF(V346=".",".",SUM($S346:V346))</f>
        <v>.</v>
      </c>
      <c r="AM346" s="1004" t="str">
        <f>IF(W346=".",".",SUM($S346:W346))</f>
        <v>.</v>
      </c>
      <c r="AN346" s="1004" t="str">
        <f>IF(X346=".",".",SUM($S346:X346))</f>
        <v>.</v>
      </c>
      <c r="AO346" s="1005" t="str">
        <f>IF(Y346=".",".",SUM($S346:Y346))</f>
        <v>.</v>
      </c>
      <c r="AP346" s="116"/>
      <c r="AQ346" s="1507" t="str">
        <f t="shared" si="176"/>
        <v>.</v>
      </c>
      <c r="AR346" s="1508" t="str">
        <f t="shared" si="176"/>
        <v>.</v>
      </c>
      <c r="AS346" s="1508" t="str">
        <f t="shared" si="176"/>
        <v>.</v>
      </c>
      <c r="AT346" s="1508" t="str">
        <f t="shared" si="176"/>
        <v>.</v>
      </c>
      <c r="AU346" s="1508" t="str">
        <f t="shared" si="176"/>
        <v>.</v>
      </c>
      <c r="AV346" s="1508" t="str">
        <f t="shared" si="176"/>
        <v>.</v>
      </c>
      <c r="AW346" s="1509" t="str">
        <f t="shared" si="176"/>
        <v>.</v>
      </c>
      <c r="AX346" s="327"/>
      <c r="AY346" s="116"/>
      <c r="AZ346" s="101"/>
      <c r="BA346" s="101"/>
      <c r="BB346" s="101"/>
    </row>
    <row r="347" spans="1:54" s="189" customFormat="1" x14ac:dyDescent="0.2">
      <c r="A347" s="183"/>
      <c r="B347" s="325"/>
      <c r="C347" s="1028"/>
      <c r="D347" s="1024"/>
      <c r="E347" s="878"/>
      <c r="F347" s="878"/>
      <c r="G347" s="874"/>
      <c r="H347" s="874"/>
      <c r="I347" s="874"/>
      <c r="J347" s="874"/>
      <c r="K347" s="874"/>
      <c r="L347" s="874"/>
      <c r="M347" s="333"/>
      <c r="N347" s="116"/>
      <c r="O347" s="116"/>
      <c r="P347" s="116"/>
      <c r="Q347" s="101"/>
      <c r="R347" s="325"/>
      <c r="S347" s="1003" t="str">
        <f t="shared" si="174"/>
        <v>.</v>
      </c>
      <c r="T347" s="1004" t="str">
        <f t="shared" si="174"/>
        <v>.</v>
      </c>
      <c r="U347" s="1004" t="str">
        <f t="shared" si="174"/>
        <v>.</v>
      </c>
      <c r="V347" s="1004" t="str">
        <f t="shared" si="174"/>
        <v>.</v>
      </c>
      <c r="W347" s="1004" t="str">
        <f t="shared" si="174"/>
        <v>.</v>
      </c>
      <c r="X347" s="1004" t="str">
        <f t="shared" si="174"/>
        <v>.</v>
      </c>
      <c r="Y347" s="1005" t="str">
        <f t="shared" si="174"/>
        <v>.</v>
      </c>
      <c r="Z347" s="116"/>
      <c r="AA347" s="1507" t="str">
        <f t="shared" si="175"/>
        <v>.</v>
      </c>
      <c r="AB347" s="1508" t="str">
        <f t="shared" si="175"/>
        <v>.</v>
      </c>
      <c r="AC347" s="1508" t="str">
        <f t="shared" si="175"/>
        <v>.</v>
      </c>
      <c r="AD347" s="1508" t="str">
        <f t="shared" si="175"/>
        <v>.</v>
      </c>
      <c r="AE347" s="1508" t="str">
        <f t="shared" si="175"/>
        <v>.</v>
      </c>
      <c r="AF347" s="1508" t="str">
        <f t="shared" si="175"/>
        <v>.</v>
      </c>
      <c r="AG347" s="1509" t="str">
        <f t="shared" si="175"/>
        <v>.</v>
      </c>
      <c r="AH347" s="116"/>
      <c r="AI347" s="1003" t="str">
        <f>IF(S347=".",".",SUM($S347:S347))</f>
        <v>.</v>
      </c>
      <c r="AJ347" s="1004" t="str">
        <f>IF(T347=".",".",SUM($S347:T347))</f>
        <v>.</v>
      </c>
      <c r="AK347" s="1004" t="str">
        <f>IF(U347=".",".",SUM($S347:U347))</f>
        <v>.</v>
      </c>
      <c r="AL347" s="1004" t="str">
        <f>IF(V347=".",".",SUM($S347:V347))</f>
        <v>.</v>
      </c>
      <c r="AM347" s="1004" t="str">
        <f>IF(W347=".",".",SUM($S347:W347))</f>
        <v>.</v>
      </c>
      <c r="AN347" s="1004" t="str">
        <f>IF(X347=".",".",SUM($S347:X347))</f>
        <v>.</v>
      </c>
      <c r="AO347" s="1005" t="str">
        <f>IF(Y347=".",".",SUM($S347:Y347))</f>
        <v>.</v>
      </c>
      <c r="AP347" s="116"/>
      <c r="AQ347" s="1507" t="str">
        <f t="shared" si="176"/>
        <v>.</v>
      </c>
      <c r="AR347" s="1508" t="str">
        <f t="shared" si="176"/>
        <v>.</v>
      </c>
      <c r="AS347" s="1508" t="str">
        <f t="shared" si="176"/>
        <v>.</v>
      </c>
      <c r="AT347" s="1508" t="str">
        <f t="shared" si="176"/>
        <v>.</v>
      </c>
      <c r="AU347" s="1508" t="str">
        <f t="shared" si="176"/>
        <v>.</v>
      </c>
      <c r="AV347" s="1508" t="str">
        <f t="shared" si="176"/>
        <v>.</v>
      </c>
      <c r="AW347" s="1509" t="str">
        <f t="shared" si="176"/>
        <v>.</v>
      </c>
      <c r="AX347" s="327"/>
      <c r="AY347" s="116"/>
      <c r="AZ347" s="101"/>
      <c r="BA347" s="101"/>
      <c r="BB347" s="101"/>
    </row>
    <row r="348" spans="1:54" s="189" customFormat="1" x14ac:dyDescent="0.2">
      <c r="A348" s="183"/>
      <c r="B348" s="325"/>
      <c r="C348" s="1028"/>
      <c r="D348" s="1024"/>
      <c r="E348" s="878"/>
      <c r="F348" s="878"/>
      <c r="G348" s="874"/>
      <c r="H348" s="874"/>
      <c r="I348" s="874"/>
      <c r="J348" s="874"/>
      <c r="K348" s="874"/>
      <c r="L348" s="874"/>
      <c r="M348" s="333"/>
      <c r="N348" s="116"/>
      <c r="O348" s="116"/>
      <c r="P348" s="116"/>
      <c r="Q348" s="101"/>
      <c r="R348" s="325"/>
      <c r="S348" s="1003" t="str">
        <f t="shared" si="174"/>
        <v>.</v>
      </c>
      <c r="T348" s="1004" t="str">
        <f t="shared" si="174"/>
        <v>.</v>
      </c>
      <c r="U348" s="1004" t="str">
        <f t="shared" si="174"/>
        <v>.</v>
      </c>
      <c r="V348" s="1004" t="str">
        <f t="shared" si="174"/>
        <v>.</v>
      </c>
      <c r="W348" s="1004" t="str">
        <f t="shared" si="174"/>
        <v>.</v>
      </c>
      <c r="X348" s="1004" t="str">
        <f t="shared" si="174"/>
        <v>.</v>
      </c>
      <c r="Y348" s="1005" t="str">
        <f t="shared" si="174"/>
        <v>.</v>
      </c>
      <c r="Z348" s="116"/>
      <c r="AA348" s="1507" t="str">
        <f t="shared" si="175"/>
        <v>.</v>
      </c>
      <c r="AB348" s="1508" t="str">
        <f t="shared" si="175"/>
        <v>.</v>
      </c>
      <c r="AC348" s="1508" t="str">
        <f t="shared" si="175"/>
        <v>.</v>
      </c>
      <c r="AD348" s="1508" t="str">
        <f t="shared" si="175"/>
        <v>.</v>
      </c>
      <c r="AE348" s="1508" t="str">
        <f t="shared" si="175"/>
        <v>.</v>
      </c>
      <c r="AF348" s="1508" t="str">
        <f t="shared" si="175"/>
        <v>.</v>
      </c>
      <c r="AG348" s="1509" t="str">
        <f t="shared" si="175"/>
        <v>.</v>
      </c>
      <c r="AH348" s="116"/>
      <c r="AI348" s="1003" t="str">
        <f>IF(S348=".",".",SUM($S348:S348))</f>
        <v>.</v>
      </c>
      <c r="AJ348" s="1004" t="str">
        <f>IF(T348=".",".",SUM($S348:T348))</f>
        <v>.</v>
      </c>
      <c r="AK348" s="1004" t="str">
        <f>IF(U348=".",".",SUM($S348:U348))</f>
        <v>.</v>
      </c>
      <c r="AL348" s="1004" t="str">
        <f>IF(V348=".",".",SUM($S348:V348))</f>
        <v>.</v>
      </c>
      <c r="AM348" s="1004" t="str">
        <f>IF(W348=".",".",SUM($S348:W348))</f>
        <v>.</v>
      </c>
      <c r="AN348" s="1004" t="str">
        <f>IF(X348=".",".",SUM($S348:X348))</f>
        <v>.</v>
      </c>
      <c r="AO348" s="1005" t="str">
        <f>IF(Y348=".",".",SUM($S348:Y348))</f>
        <v>.</v>
      </c>
      <c r="AP348" s="116"/>
      <c r="AQ348" s="1507" t="str">
        <f t="shared" si="176"/>
        <v>.</v>
      </c>
      <c r="AR348" s="1508" t="str">
        <f t="shared" si="176"/>
        <v>.</v>
      </c>
      <c r="AS348" s="1508" t="str">
        <f t="shared" si="176"/>
        <v>.</v>
      </c>
      <c r="AT348" s="1508" t="str">
        <f t="shared" si="176"/>
        <v>.</v>
      </c>
      <c r="AU348" s="1508" t="str">
        <f t="shared" si="176"/>
        <v>.</v>
      </c>
      <c r="AV348" s="1508" t="str">
        <f t="shared" si="176"/>
        <v>.</v>
      </c>
      <c r="AW348" s="1509" t="str">
        <f t="shared" si="176"/>
        <v>.</v>
      </c>
      <c r="AX348" s="327"/>
      <c r="AY348" s="116"/>
      <c r="AZ348" s="101"/>
      <c r="BA348" s="101"/>
      <c r="BB348" s="101"/>
    </row>
    <row r="349" spans="1:54" s="189" customFormat="1" x14ac:dyDescent="0.2">
      <c r="A349" s="183"/>
      <c r="B349" s="325"/>
      <c r="C349" s="1028"/>
      <c r="D349" s="1024"/>
      <c r="E349" s="878"/>
      <c r="F349" s="878"/>
      <c r="G349" s="874"/>
      <c r="H349" s="874"/>
      <c r="I349" s="874"/>
      <c r="J349" s="874"/>
      <c r="K349" s="874"/>
      <c r="L349" s="874"/>
      <c r="M349" s="333"/>
      <c r="N349" s="116"/>
      <c r="O349" s="116"/>
      <c r="P349" s="116"/>
      <c r="Q349" s="101"/>
      <c r="R349" s="325"/>
      <c r="S349" s="1003" t="str">
        <f t="shared" si="174"/>
        <v>.</v>
      </c>
      <c r="T349" s="1004" t="str">
        <f t="shared" si="174"/>
        <v>.</v>
      </c>
      <c r="U349" s="1004" t="str">
        <f t="shared" si="174"/>
        <v>.</v>
      </c>
      <c r="V349" s="1004" t="str">
        <f t="shared" si="174"/>
        <v>.</v>
      </c>
      <c r="W349" s="1004" t="str">
        <f t="shared" si="174"/>
        <v>.</v>
      </c>
      <c r="X349" s="1004" t="str">
        <f t="shared" si="174"/>
        <v>.</v>
      </c>
      <c r="Y349" s="1005" t="str">
        <f t="shared" si="174"/>
        <v>.</v>
      </c>
      <c r="Z349" s="116"/>
      <c r="AA349" s="1507" t="str">
        <f t="shared" si="175"/>
        <v>.</v>
      </c>
      <c r="AB349" s="1508" t="str">
        <f t="shared" si="175"/>
        <v>.</v>
      </c>
      <c r="AC349" s="1508" t="str">
        <f t="shared" si="175"/>
        <v>.</v>
      </c>
      <c r="AD349" s="1508" t="str">
        <f t="shared" si="175"/>
        <v>.</v>
      </c>
      <c r="AE349" s="1508" t="str">
        <f t="shared" si="175"/>
        <v>.</v>
      </c>
      <c r="AF349" s="1508" t="str">
        <f t="shared" si="175"/>
        <v>.</v>
      </c>
      <c r="AG349" s="1509" t="str">
        <f t="shared" si="175"/>
        <v>.</v>
      </c>
      <c r="AH349" s="116"/>
      <c r="AI349" s="1003" t="str">
        <f>IF(S349=".",".",SUM($S349:S349))</f>
        <v>.</v>
      </c>
      <c r="AJ349" s="1004" t="str">
        <f>IF(T349=".",".",SUM($S349:T349))</f>
        <v>.</v>
      </c>
      <c r="AK349" s="1004" t="str">
        <f>IF(U349=".",".",SUM($S349:U349))</f>
        <v>.</v>
      </c>
      <c r="AL349" s="1004" t="str">
        <f>IF(V349=".",".",SUM($S349:V349))</f>
        <v>.</v>
      </c>
      <c r="AM349" s="1004" t="str">
        <f>IF(W349=".",".",SUM($S349:W349))</f>
        <v>.</v>
      </c>
      <c r="AN349" s="1004" t="str">
        <f>IF(X349=".",".",SUM($S349:X349))</f>
        <v>.</v>
      </c>
      <c r="AO349" s="1005" t="str">
        <f>IF(Y349=".",".",SUM($S349:Y349))</f>
        <v>.</v>
      </c>
      <c r="AP349" s="116"/>
      <c r="AQ349" s="1507" t="str">
        <f t="shared" si="176"/>
        <v>.</v>
      </c>
      <c r="AR349" s="1508" t="str">
        <f t="shared" si="176"/>
        <v>.</v>
      </c>
      <c r="AS349" s="1508" t="str">
        <f t="shared" si="176"/>
        <v>.</v>
      </c>
      <c r="AT349" s="1508" t="str">
        <f t="shared" si="176"/>
        <v>.</v>
      </c>
      <c r="AU349" s="1508" t="str">
        <f t="shared" si="176"/>
        <v>.</v>
      </c>
      <c r="AV349" s="1508" t="str">
        <f t="shared" si="176"/>
        <v>.</v>
      </c>
      <c r="AW349" s="1509" t="str">
        <f t="shared" si="176"/>
        <v>.</v>
      </c>
      <c r="AX349" s="327"/>
      <c r="AY349" s="116"/>
      <c r="AZ349" s="101"/>
      <c r="BA349" s="101"/>
      <c r="BB349" s="101"/>
    </row>
    <row r="350" spans="1:54" s="189" customFormat="1" x14ac:dyDescent="0.2">
      <c r="A350" s="183"/>
      <c r="B350" s="325"/>
      <c r="C350" s="1028"/>
      <c r="D350" s="1024"/>
      <c r="E350" s="878"/>
      <c r="F350" s="878"/>
      <c r="G350" s="874"/>
      <c r="H350" s="874"/>
      <c r="I350" s="874"/>
      <c r="J350" s="874"/>
      <c r="K350" s="874"/>
      <c r="L350" s="874"/>
      <c r="M350" s="333"/>
      <c r="N350" s="116"/>
      <c r="O350" s="116"/>
      <c r="P350" s="116"/>
      <c r="Q350" s="101"/>
      <c r="R350" s="325"/>
      <c r="S350" s="1003" t="str">
        <f t="shared" si="174"/>
        <v>.</v>
      </c>
      <c r="T350" s="1004" t="str">
        <f t="shared" si="174"/>
        <v>.</v>
      </c>
      <c r="U350" s="1004" t="str">
        <f t="shared" si="174"/>
        <v>.</v>
      </c>
      <c r="V350" s="1004" t="str">
        <f t="shared" si="174"/>
        <v>.</v>
      </c>
      <c r="W350" s="1004" t="str">
        <f t="shared" si="174"/>
        <v>.</v>
      </c>
      <c r="X350" s="1004" t="str">
        <f t="shared" si="174"/>
        <v>.</v>
      </c>
      <c r="Y350" s="1005" t="str">
        <f t="shared" si="174"/>
        <v>.</v>
      </c>
      <c r="Z350" s="116"/>
      <c r="AA350" s="1507" t="str">
        <f t="shared" si="175"/>
        <v>.</v>
      </c>
      <c r="AB350" s="1508" t="str">
        <f t="shared" si="175"/>
        <v>.</v>
      </c>
      <c r="AC350" s="1508" t="str">
        <f t="shared" si="175"/>
        <v>.</v>
      </c>
      <c r="AD350" s="1508" t="str">
        <f t="shared" si="175"/>
        <v>.</v>
      </c>
      <c r="AE350" s="1508" t="str">
        <f t="shared" si="175"/>
        <v>.</v>
      </c>
      <c r="AF350" s="1508" t="str">
        <f t="shared" si="175"/>
        <v>.</v>
      </c>
      <c r="AG350" s="1509" t="str">
        <f t="shared" si="175"/>
        <v>.</v>
      </c>
      <c r="AH350" s="116"/>
      <c r="AI350" s="1003" t="str">
        <f>IF(S350=".",".",SUM($S350:S350))</f>
        <v>.</v>
      </c>
      <c r="AJ350" s="1004" t="str">
        <f>IF(T350=".",".",SUM($S350:T350))</f>
        <v>.</v>
      </c>
      <c r="AK350" s="1004" t="str">
        <f>IF(U350=".",".",SUM($S350:U350))</f>
        <v>.</v>
      </c>
      <c r="AL350" s="1004" t="str">
        <f>IF(V350=".",".",SUM($S350:V350))</f>
        <v>.</v>
      </c>
      <c r="AM350" s="1004" t="str">
        <f>IF(W350=".",".",SUM($S350:W350))</f>
        <v>.</v>
      </c>
      <c r="AN350" s="1004" t="str">
        <f>IF(X350=".",".",SUM($S350:X350))</f>
        <v>.</v>
      </c>
      <c r="AO350" s="1005" t="str">
        <f>IF(Y350=".",".",SUM($S350:Y350))</f>
        <v>.</v>
      </c>
      <c r="AP350" s="116"/>
      <c r="AQ350" s="1507" t="str">
        <f t="shared" si="176"/>
        <v>.</v>
      </c>
      <c r="AR350" s="1508" t="str">
        <f t="shared" si="176"/>
        <v>.</v>
      </c>
      <c r="AS350" s="1508" t="str">
        <f t="shared" si="176"/>
        <v>.</v>
      </c>
      <c r="AT350" s="1508" t="str">
        <f t="shared" si="176"/>
        <v>.</v>
      </c>
      <c r="AU350" s="1508" t="str">
        <f t="shared" si="176"/>
        <v>.</v>
      </c>
      <c r="AV350" s="1508" t="str">
        <f t="shared" si="176"/>
        <v>.</v>
      </c>
      <c r="AW350" s="1509" t="str">
        <f t="shared" si="176"/>
        <v>.</v>
      </c>
      <c r="AX350" s="327"/>
      <c r="AY350" s="116"/>
      <c r="AZ350" s="101"/>
      <c r="BA350" s="101"/>
      <c r="BB350" s="101"/>
    </row>
    <row r="351" spans="1:54" s="189" customFormat="1" x14ac:dyDescent="0.2">
      <c r="A351" s="183"/>
      <c r="B351" s="325"/>
      <c r="C351" s="1028"/>
      <c r="D351" s="1024"/>
      <c r="E351" s="878"/>
      <c r="F351" s="878"/>
      <c r="G351" s="874"/>
      <c r="H351" s="874"/>
      <c r="I351" s="874"/>
      <c r="J351" s="874"/>
      <c r="K351" s="874"/>
      <c r="L351" s="874"/>
      <c r="M351" s="333"/>
      <c r="N351" s="116"/>
      <c r="O351" s="116"/>
      <c r="P351" s="116"/>
      <c r="Q351" s="101"/>
      <c r="R351" s="325"/>
      <c r="S351" s="1003" t="str">
        <f t="shared" si="174"/>
        <v>.</v>
      </c>
      <c r="T351" s="1004" t="str">
        <f t="shared" si="174"/>
        <v>.</v>
      </c>
      <c r="U351" s="1004" t="str">
        <f t="shared" si="174"/>
        <v>.</v>
      </c>
      <c r="V351" s="1004" t="str">
        <f t="shared" si="174"/>
        <v>.</v>
      </c>
      <c r="W351" s="1004" t="str">
        <f t="shared" si="174"/>
        <v>.</v>
      </c>
      <c r="X351" s="1004" t="str">
        <f t="shared" si="174"/>
        <v>.</v>
      </c>
      <c r="Y351" s="1005" t="str">
        <f t="shared" si="174"/>
        <v>.</v>
      </c>
      <c r="Z351" s="116"/>
      <c r="AA351" s="1507" t="str">
        <f t="shared" si="175"/>
        <v>.</v>
      </c>
      <c r="AB351" s="1508" t="str">
        <f t="shared" si="175"/>
        <v>.</v>
      </c>
      <c r="AC351" s="1508" t="str">
        <f t="shared" si="175"/>
        <v>.</v>
      </c>
      <c r="AD351" s="1508" t="str">
        <f t="shared" si="175"/>
        <v>.</v>
      </c>
      <c r="AE351" s="1508" t="str">
        <f t="shared" si="175"/>
        <v>.</v>
      </c>
      <c r="AF351" s="1508" t="str">
        <f t="shared" si="175"/>
        <v>.</v>
      </c>
      <c r="AG351" s="1509" t="str">
        <f t="shared" si="175"/>
        <v>.</v>
      </c>
      <c r="AH351" s="116"/>
      <c r="AI351" s="1003" t="str">
        <f>IF(S351=".",".",SUM($S351:S351))</f>
        <v>.</v>
      </c>
      <c r="AJ351" s="1004" t="str">
        <f>IF(T351=".",".",SUM($S351:T351))</f>
        <v>.</v>
      </c>
      <c r="AK351" s="1004" t="str">
        <f>IF(U351=".",".",SUM($S351:U351))</f>
        <v>.</v>
      </c>
      <c r="AL351" s="1004" t="str">
        <f>IF(V351=".",".",SUM($S351:V351))</f>
        <v>.</v>
      </c>
      <c r="AM351" s="1004" t="str">
        <f>IF(W351=".",".",SUM($S351:W351))</f>
        <v>.</v>
      </c>
      <c r="AN351" s="1004" t="str">
        <f>IF(X351=".",".",SUM($S351:X351))</f>
        <v>.</v>
      </c>
      <c r="AO351" s="1005" t="str">
        <f>IF(Y351=".",".",SUM($S351:Y351))</f>
        <v>.</v>
      </c>
      <c r="AP351" s="116"/>
      <c r="AQ351" s="1507" t="str">
        <f t="shared" si="176"/>
        <v>.</v>
      </c>
      <c r="AR351" s="1508" t="str">
        <f t="shared" si="176"/>
        <v>.</v>
      </c>
      <c r="AS351" s="1508" t="str">
        <f t="shared" si="176"/>
        <v>.</v>
      </c>
      <c r="AT351" s="1508" t="str">
        <f t="shared" si="176"/>
        <v>.</v>
      </c>
      <c r="AU351" s="1508" t="str">
        <f t="shared" si="176"/>
        <v>.</v>
      </c>
      <c r="AV351" s="1508" t="str">
        <f t="shared" si="176"/>
        <v>.</v>
      </c>
      <c r="AW351" s="1509" t="str">
        <f t="shared" si="176"/>
        <v>.</v>
      </c>
      <c r="AX351" s="327"/>
      <c r="AY351" s="116"/>
      <c r="AZ351" s="101"/>
      <c r="BA351" s="101"/>
      <c r="BB351" s="101"/>
    </row>
    <row r="352" spans="1:54" s="189" customFormat="1" x14ac:dyDescent="0.2">
      <c r="A352" s="183"/>
      <c r="B352" s="325"/>
      <c r="C352" s="1028"/>
      <c r="D352" s="1024"/>
      <c r="E352" s="878"/>
      <c r="F352" s="878"/>
      <c r="G352" s="874"/>
      <c r="H352" s="874"/>
      <c r="I352" s="874"/>
      <c r="J352" s="874"/>
      <c r="K352" s="874"/>
      <c r="L352" s="874"/>
      <c r="M352" s="333"/>
      <c r="N352" s="116"/>
      <c r="O352" s="116"/>
      <c r="P352" s="116"/>
      <c r="Q352" s="101"/>
      <c r="R352" s="325"/>
      <c r="S352" s="1003" t="str">
        <f t="shared" si="174"/>
        <v>.</v>
      </c>
      <c r="T352" s="1004" t="str">
        <f t="shared" si="174"/>
        <v>.</v>
      </c>
      <c r="U352" s="1004" t="str">
        <f t="shared" si="174"/>
        <v>.</v>
      </c>
      <c r="V352" s="1004" t="str">
        <f t="shared" si="174"/>
        <v>.</v>
      </c>
      <c r="W352" s="1004" t="str">
        <f t="shared" si="174"/>
        <v>.</v>
      </c>
      <c r="X352" s="1004" t="str">
        <f t="shared" si="174"/>
        <v>.</v>
      </c>
      <c r="Y352" s="1005" t="str">
        <f t="shared" si="174"/>
        <v>.</v>
      </c>
      <c r="Z352" s="116"/>
      <c r="AA352" s="1507" t="str">
        <f t="shared" si="175"/>
        <v>.</v>
      </c>
      <c r="AB352" s="1508" t="str">
        <f t="shared" si="175"/>
        <v>.</v>
      </c>
      <c r="AC352" s="1508" t="str">
        <f t="shared" si="175"/>
        <v>.</v>
      </c>
      <c r="AD352" s="1508" t="str">
        <f t="shared" si="175"/>
        <v>.</v>
      </c>
      <c r="AE352" s="1508" t="str">
        <f t="shared" si="175"/>
        <v>.</v>
      </c>
      <c r="AF352" s="1508" t="str">
        <f t="shared" si="175"/>
        <v>.</v>
      </c>
      <c r="AG352" s="1509" t="str">
        <f t="shared" si="175"/>
        <v>.</v>
      </c>
      <c r="AH352" s="116"/>
      <c r="AI352" s="1003" t="str">
        <f>IF(S352=".",".",SUM($S352:S352))</f>
        <v>.</v>
      </c>
      <c r="AJ352" s="1004" t="str">
        <f>IF(T352=".",".",SUM($S352:T352))</f>
        <v>.</v>
      </c>
      <c r="AK352" s="1004" t="str">
        <f>IF(U352=".",".",SUM($S352:U352))</f>
        <v>.</v>
      </c>
      <c r="AL352" s="1004" t="str">
        <f>IF(V352=".",".",SUM($S352:V352))</f>
        <v>.</v>
      </c>
      <c r="AM352" s="1004" t="str">
        <f>IF(W352=".",".",SUM($S352:W352))</f>
        <v>.</v>
      </c>
      <c r="AN352" s="1004" t="str">
        <f>IF(X352=".",".",SUM($S352:X352))</f>
        <v>.</v>
      </c>
      <c r="AO352" s="1005" t="str">
        <f>IF(Y352=".",".",SUM($S352:Y352))</f>
        <v>.</v>
      </c>
      <c r="AP352" s="116"/>
      <c r="AQ352" s="1507" t="str">
        <f t="shared" si="176"/>
        <v>.</v>
      </c>
      <c r="AR352" s="1508" t="str">
        <f t="shared" si="176"/>
        <v>.</v>
      </c>
      <c r="AS352" s="1508" t="str">
        <f t="shared" si="176"/>
        <v>.</v>
      </c>
      <c r="AT352" s="1508" t="str">
        <f t="shared" si="176"/>
        <v>.</v>
      </c>
      <c r="AU352" s="1508" t="str">
        <f t="shared" si="176"/>
        <v>.</v>
      </c>
      <c r="AV352" s="1508" t="str">
        <f t="shared" si="176"/>
        <v>.</v>
      </c>
      <c r="AW352" s="1509" t="str">
        <f t="shared" si="176"/>
        <v>.</v>
      </c>
      <c r="AX352" s="327"/>
      <c r="AY352" s="116"/>
      <c r="AZ352" s="101"/>
      <c r="BA352" s="101"/>
      <c r="BB352" s="101"/>
    </row>
    <row r="353" spans="1:54" s="189" customFormat="1" x14ac:dyDescent="0.2">
      <c r="A353" s="183"/>
      <c r="B353" s="325"/>
      <c r="C353" s="1028"/>
      <c r="D353" s="1024"/>
      <c r="E353" s="878"/>
      <c r="F353" s="878"/>
      <c r="G353" s="874"/>
      <c r="H353" s="874"/>
      <c r="I353" s="874"/>
      <c r="J353" s="874"/>
      <c r="K353" s="874"/>
      <c r="L353" s="874"/>
      <c r="M353" s="333"/>
      <c r="N353" s="116"/>
      <c r="O353" s="116"/>
      <c r="P353" s="116"/>
      <c r="Q353" s="101"/>
      <c r="R353" s="325"/>
      <c r="S353" s="1003" t="str">
        <f t="shared" si="174"/>
        <v>.</v>
      </c>
      <c r="T353" s="1004" t="str">
        <f t="shared" si="174"/>
        <v>.</v>
      </c>
      <c r="U353" s="1004" t="str">
        <f t="shared" si="174"/>
        <v>.</v>
      </c>
      <c r="V353" s="1004" t="str">
        <f t="shared" si="174"/>
        <v>.</v>
      </c>
      <c r="W353" s="1004" t="str">
        <f t="shared" si="174"/>
        <v>.</v>
      </c>
      <c r="X353" s="1004" t="str">
        <f t="shared" si="174"/>
        <v>.</v>
      </c>
      <c r="Y353" s="1005" t="str">
        <f t="shared" si="174"/>
        <v>.</v>
      </c>
      <c r="Z353" s="116"/>
      <c r="AA353" s="1507" t="str">
        <f t="shared" si="175"/>
        <v>.</v>
      </c>
      <c r="AB353" s="1508" t="str">
        <f t="shared" si="175"/>
        <v>.</v>
      </c>
      <c r="AC353" s="1508" t="str">
        <f t="shared" si="175"/>
        <v>.</v>
      </c>
      <c r="AD353" s="1508" t="str">
        <f t="shared" si="175"/>
        <v>.</v>
      </c>
      <c r="AE353" s="1508" t="str">
        <f t="shared" si="175"/>
        <v>.</v>
      </c>
      <c r="AF353" s="1508" t="str">
        <f t="shared" si="175"/>
        <v>.</v>
      </c>
      <c r="AG353" s="1509" t="str">
        <f t="shared" si="175"/>
        <v>.</v>
      </c>
      <c r="AH353" s="116"/>
      <c r="AI353" s="1003" t="str">
        <f>IF(S353=".",".",SUM($S353:S353))</f>
        <v>.</v>
      </c>
      <c r="AJ353" s="1004" t="str">
        <f>IF(T353=".",".",SUM($S353:T353))</f>
        <v>.</v>
      </c>
      <c r="AK353" s="1004" t="str">
        <f>IF(U353=".",".",SUM($S353:U353))</f>
        <v>.</v>
      </c>
      <c r="AL353" s="1004" t="str">
        <f>IF(V353=".",".",SUM($S353:V353))</f>
        <v>.</v>
      </c>
      <c r="AM353" s="1004" t="str">
        <f>IF(W353=".",".",SUM($S353:W353))</f>
        <v>.</v>
      </c>
      <c r="AN353" s="1004" t="str">
        <f>IF(X353=".",".",SUM($S353:X353))</f>
        <v>.</v>
      </c>
      <c r="AO353" s="1005" t="str">
        <f>IF(Y353=".",".",SUM($S353:Y353))</f>
        <v>.</v>
      </c>
      <c r="AP353" s="116"/>
      <c r="AQ353" s="1507" t="str">
        <f t="shared" si="176"/>
        <v>.</v>
      </c>
      <c r="AR353" s="1508" t="str">
        <f t="shared" si="176"/>
        <v>.</v>
      </c>
      <c r="AS353" s="1508" t="str">
        <f t="shared" si="176"/>
        <v>.</v>
      </c>
      <c r="AT353" s="1508" t="str">
        <f t="shared" si="176"/>
        <v>.</v>
      </c>
      <c r="AU353" s="1508" t="str">
        <f t="shared" si="176"/>
        <v>.</v>
      </c>
      <c r="AV353" s="1508" t="str">
        <f t="shared" si="176"/>
        <v>.</v>
      </c>
      <c r="AW353" s="1509" t="str">
        <f t="shared" si="176"/>
        <v>.</v>
      </c>
      <c r="AX353" s="327"/>
      <c r="AY353" s="116"/>
      <c r="AZ353" s="101"/>
      <c r="BA353" s="101"/>
      <c r="BB353" s="101"/>
    </row>
    <row r="354" spans="1:54" s="189" customFormat="1" x14ac:dyDescent="0.2">
      <c r="A354" s="183"/>
      <c r="B354" s="325"/>
      <c r="C354" s="1028"/>
      <c r="D354" s="1024"/>
      <c r="E354" s="878"/>
      <c r="F354" s="878"/>
      <c r="G354" s="874"/>
      <c r="H354" s="874"/>
      <c r="I354" s="874"/>
      <c r="J354" s="874"/>
      <c r="K354" s="874"/>
      <c r="L354" s="874"/>
      <c r="M354" s="333"/>
      <c r="N354" s="116"/>
      <c r="O354" s="116"/>
      <c r="P354" s="116"/>
      <c r="Q354" s="101"/>
      <c r="R354" s="325"/>
      <c r="S354" s="1003" t="str">
        <f t="shared" si="174"/>
        <v>.</v>
      </c>
      <c r="T354" s="1004" t="str">
        <f t="shared" si="174"/>
        <v>.</v>
      </c>
      <c r="U354" s="1004" t="str">
        <f t="shared" si="174"/>
        <v>.</v>
      </c>
      <c r="V354" s="1004" t="str">
        <f t="shared" si="174"/>
        <v>.</v>
      </c>
      <c r="W354" s="1004" t="str">
        <f t="shared" si="174"/>
        <v>.</v>
      </c>
      <c r="X354" s="1004" t="str">
        <f t="shared" si="174"/>
        <v>.</v>
      </c>
      <c r="Y354" s="1005" t="str">
        <f t="shared" si="174"/>
        <v>.</v>
      </c>
      <c r="Z354" s="116"/>
      <c r="AA354" s="1507" t="str">
        <f t="shared" si="175"/>
        <v>.</v>
      </c>
      <c r="AB354" s="1508" t="str">
        <f t="shared" si="175"/>
        <v>.</v>
      </c>
      <c r="AC354" s="1508" t="str">
        <f t="shared" si="175"/>
        <v>.</v>
      </c>
      <c r="AD354" s="1508" t="str">
        <f t="shared" si="175"/>
        <v>.</v>
      </c>
      <c r="AE354" s="1508" t="str">
        <f t="shared" si="175"/>
        <v>.</v>
      </c>
      <c r="AF354" s="1508" t="str">
        <f t="shared" si="175"/>
        <v>.</v>
      </c>
      <c r="AG354" s="1509" t="str">
        <f t="shared" si="175"/>
        <v>.</v>
      </c>
      <c r="AH354" s="116"/>
      <c r="AI354" s="1003" t="str">
        <f>IF(S354=".",".",SUM($S354:S354))</f>
        <v>.</v>
      </c>
      <c r="AJ354" s="1004" t="str">
        <f>IF(T354=".",".",SUM($S354:T354))</f>
        <v>.</v>
      </c>
      <c r="AK354" s="1004" t="str">
        <f>IF(U354=".",".",SUM($S354:U354))</f>
        <v>.</v>
      </c>
      <c r="AL354" s="1004" t="str">
        <f>IF(V354=".",".",SUM($S354:V354))</f>
        <v>.</v>
      </c>
      <c r="AM354" s="1004" t="str">
        <f>IF(W354=".",".",SUM($S354:W354))</f>
        <v>.</v>
      </c>
      <c r="AN354" s="1004" t="str">
        <f>IF(X354=".",".",SUM($S354:X354))</f>
        <v>.</v>
      </c>
      <c r="AO354" s="1005" t="str">
        <f>IF(Y354=".",".",SUM($S354:Y354))</f>
        <v>.</v>
      </c>
      <c r="AP354" s="116"/>
      <c r="AQ354" s="1507" t="str">
        <f t="shared" si="176"/>
        <v>.</v>
      </c>
      <c r="AR354" s="1508" t="str">
        <f t="shared" si="176"/>
        <v>.</v>
      </c>
      <c r="AS354" s="1508" t="str">
        <f t="shared" si="176"/>
        <v>.</v>
      </c>
      <c r="AT354" s="1508" t="str">
        <f t="shared" si="176"/>
        <v>.</v>
      </c>
      <c r="AU354" s="1508" t="str">
        <f t="shared" si="176"/>
        <v>.</v>
      </c>
      <c r="AV354" s="1508" t="str">
        <f t="shared" si="176"/>
        <v>.</v>
      </c>
      <c r="AW354" s="1509" t="str">
        <f t="shared" si="176"/>
        <v>.</v>
      </c>
      <c r="AX354" s="327"/>
      <c r="AY354" s="116"/>
      <c r="AZ354" s="101"/>
      <c r="BA354" s="101"/>
      <c r="BB354" s="101"/>
    </row>
    <row r="355" spans="1:54" s="189" customFormat="1" x14ac:dyDescent="0.2">
      <c r="A355" s="183"/>
      <c r="B355" s="325"/>
      <c r="C355" s="1028"/>
      <c r="D355" s="1024"/>
      <c r="E355" s="878"/>
      <c r="F355" s="878"/>
      <c r="G355" s="874"/>
      <c r="H355" s="874"/>
      <c r="I355" s="874"/>
      <c r="J355" s="874"/>
      <c r="K355" s="874"/>
      <c r="L355" s="874"/>
      <c r="M355" s="333"/>
      <c r="N355" s="116"/>
      <c r="O355" s="116"/>
      <c r="P355" s="116"/>
      <c r="Q355" s="101"/>
      <c r="R355" s="325"/>
      <c r="S355" s="1003" t="str">
        <f t="shared" si="174"/>
        <v>.</v>
      </c>
      <c r="T355" s="1004" t="str">
        <f t="shared" si="174"/>
        <v>.</v>
      </c>
      <c r="U355" s="1004" t="str">
        <f t="shared" si="174"/>
        <v>.</v>
      </c>
      <c r="V355" s="1004" t="str">
        <f t="shared" si="174"/>
        <v>.</v>
      </c>
      <c r="W355" s="1004" t="str">
        <f t="shared" si="174"/>
        <v>.</v>
      </c>
      <c r="X355" s="1004" t="str">
        <f t="shared" si="174"/>
        <v>.</v>
      </c>
      <c r="Y355" s="1005" t="str">
        <f t="shared" si="174"/>
        <v>.</v>
      </c>
      <c r="Z355" s="116"/>
      <c r="AA355" s="1507" t="str">
        <f t="shared" si="175"/>
        <v>.</v>
      </c>
      <c r="AB355" s="1508" t="str">
        <f t="shared" si="175"/>
        <v>.</v>
      </c>
      <c r="AC355" s="1508" t="str">
        <f t="shared" si="175"/>
        <v>.</v>
      </c>
      <c r="AD355" s="1508" t="str">
        <f t="shared" si="175"/>
        <v>.</v>
      </c>
      <c r="AE355" s="1508" t="str">
        <f t="shared" si="175"/>
        <v>.</v>
      </c>
      <c r="AF355" s="1508" t="str">
        <f t="shared" si="175"/>
        <v>.</v>
      </c>
      <c r="AG355" s="1509" t="str">
        <f t="shared" si="175"/>
        <v>.</v>
      </c>
      <c r="AH355" s="116"/>
      <c r="AI355" s="1003" t="str">
        <f>IF(S355=".",".",SUM($S355:S355))</f>
        <v>.</v>
      </c>
      <c r="AJ355" s="1004" t="str">
        <f>IF(T355=".",".",SUM($S355:T355))</f>
        <v>.</v>
      </c>
      <c r="AK355" s="1004" t="str">
        <f>IF(U355=".",".",SUM($S355:U355))</f>
        <v>.</v>
      </c>
      <c r="AL355" s="1004" t="str">
        <f>IF(V355=".",".",SUM($S355:V355))</f>
        <v>.</v>
      </c>
      <c r="AM355" s="1004" t="str">
        <f>IF(W355=".",".",SUM($S355:W355))</f>
        <v>.</v>
      </c>
      <c r="AN355" s="1004" t="str">
        <f>IF(X355=".",".",SUM($S355:X355))</f>
        <v>.</v>
      </c>
      <c r="AO355" s="1005" t="str">
        <f>IF(Y355=".",".",SUM($S355:Y355))</f>
        <v>.</v>
      </c>
      <c r="AP355" s="116"/>
      <c r="AQ355" s="1507" t="str">
        <f t="shared" si="176"/>
        <v>.</v>
      </c>
      <c r="AR355" s="1508" t="str">
        <f t="shared" si="176"/>
        <v>.</v>
      </c>
      <c r="AS355" s="1508" t="str">
        <f t="shared" si="176"/>
        <v>.</v>
      </c>
      <c r="AT355" s="1508" t="str">
        <f t="shared" si="176"/>
        <v>.</v>
      </c>
      <c r="AU355" s="1508" t="str">
        <f t="shared" si="176"/>
        <v>.</v>
      </c>
      <c r="AV355" s="1508" t="str">
        <f t="shared" si="176"/>
        <v>.</v>
      </c>
      <c r="AW355" s="1509" t="str">
        <f t="shared" si="176"/>
        <v>.</v>
      </c>
      <c r="AX355" s="327"/>
      <c r="AY355" s="116"/>
      <c r="AZ355" s="101"/>
      <c r="BA355" s="101"/>
      <c r="BB355" s="101"/>
    </row>
    <row r="356" spans="1:54" s="189" customFormat="1" x14ac:dyDescent="0.2">
      <c r="A356" s="183"/>
      <c r="B356" s="325"/>
      <c r="C356" s="1028"/>
      <c r="D356" s="1024"/>
      <c r="E356" s="878"/>
      <c r="F356" s="878"/>
      <c r="G356" s="874"/>
      <c r="H356" s="874"/>
      <c r="I356" s="874"/>
      <c r="J356" s="874"/>
      <c r="K356" s="874"/>
      <c r="L356" s="874"/>
      <c r="M356" s="333"/>
      <c r="N356" s="116"/>
      <c r="O356" s="116"/>
      <c r="P356" s="116"/>
      <c r="Q356" s="101"/>
      <c r="R356" s="325"/>
      <c r="S356" s="1003" t="str">
        <f t="shared" si="174"/>
        <v>.</v>
      </c>
      <c r="T356" s="1004" t="str">
        <f t="shared" si="174"/>
        <v>.</v>
      </c>
      <c r="U356" s="1004" t="str">
        <f t="shared" si="174"/>
        <v>.</v>
      </c>
      <c r="V356" s="1004" t="str">
        <f t="shared" si="174"/>
        <v>.</v>
      </c>
      <c r="W356" s="1004" t="str">
        <f t="shared" si="174"/>
        <v>.</v>
      </c>
      <c r="X356" s="1004" t="str">
        <f t="shared" si="174"/>
        <v>.</v>
      </c>
      <c r="Y356" s="1005" t="str">
        <f t="shared" si="174"/>
        <v>.</v>
      </c>
      <c r="Z356" s="116"/>
      <c r="AA356" s="1507" t="str">
        <f t="shared" si="175"/>
        <v>.</v>
      </c>
      <c r="AB356" s="1508" t="str">
        <f t="shared" si="175"/>
        <v>.</v>
      </c>
      <c r="AC356" s="1508" t="str">
        <f t="shared" si="175"/>
        <v>.</v>
      </c>
      <c r="AD356" s="1508" t="str">
        <f t="shared" si="175"/>
        <v>.</v>
      </c>
      <c r="AE356" s="1508" t="str">
        <f t="shared" si="175"/>
        <v>.</v>
      </c>
      <c r="AF356" s="1508" t="str">
        <f t="shared" si="175"/>
        <v>.</v>
      </c>
      <c r="AG356" s="1509" t="str">
        <f t="shared" si="175"/>
        <v>.</v>
      </c>
      <c r="AH356" s="116"/>
      <c r="AI356" s="1003" t="str">
        <f>IF(S356=".",".",SUM($S356:S356))</f>
        <v>.</v>
      </c>
      <c r="AJ356" s="1004" t="str">
        <f>IF(T356=".",".",SUM($S356:T356))</f>
        <v>.</v>
      </c>
      <c r="AK356" s="1004" t="str">
        <f>IF(U356=".",".",SUM($S356:U356))</f>
        <v>.</v>
      </c>
      <c r="AL356" s="1004" t="str">
        <f>IF(V356=".",".",SUM($S356:V356))</f>
        <v>.</v>
      </c>
      <c r="AM356" s="1004" t="str">
        <f>IF(W356=".",".",SUM($S356:W356))</f>
        <v>.</v>
      </c>
      <c r="AN356" s="1004" t="str">
        <f>IF(X356=".",".",SUM($S356:X356))</f>
        <v>.</v>
      </c>
      <c r="AO356" s="1005" t="str">
        <f>IF(Y356=".",".",SUM($S356:Y356))</f>
        <v>.</v>
      </c>
      <c r="AP356" s="116"/>
      <c r="AQ356" s="1507" t="str">
        <f t="shared" si="176"/>
        <v>.</v>
      </c>
      <c r="AR356" s="1508" t="str">
        <f t="shared" si="176"/>
        <v>.</v>
      </c>
      <c r="AS356" s="1508" t="str">
        <f t="shared" si="176"/>
        <v>.</v>
      </c>
      <c r="AT356" s="1508" t="str">
        <f t="shared" si="176"/>
        <v>.</v>
      </c>
      <c r="AU356" s="1508" t="str">
        <f t="shared" si="176"/>
        <v>.</v>
      </c>
      <c r="AV356" s="1508" t="str">
        <f t="shared" si="176"/>
        <v>.</v>
      </c>
      <c r="AW356" s="1509" t="str">
        <f t="shared" si="176"/>
        <v>.</v>
      </c>
      <c r="AX356" s="327"/>
      <c r="AY356" s="116"/>
      <c r="AZ356" s="101"/>
      <c r="BA356" s="101"/>
      <c r="BB356" s="101"/>
    </row>
    <row r="357" spans="1:54" s="189" customFormat="1" x14ac:dyDescent="0.2">
      <c r="A357" s="183"/>
      <c r="B357" s="325"/>
      <c r="C357" s="1028"/>
      <c r="D357" s="1024"/>
      <c r="E357" s="878"/>
      <c r="F357" s="878"/>
      <c r="G357" s="874"/>
      <c r="H357" s="874"/>
      <c r="I357" s="874"/>
      <c r="J357" s="874"/>
      <c r="K357" s="874"/>
      <c r="L357" s="874"/>
      <c r="M357" s="333"/>
      <c r="N357" s="116"/>
      <c r="O357" s="116"/>
      <c r="P357" s="116"/>
      <c r="Q357" s="101"/>
      <c r="R357" s="325"/>
      <c r="S357" s="1003" t="str">
        <f t="shared" si="174"/>
        <v>.</v>
      </c>
      <c r="T357" s="1004" t="str">
        <f t="shared" si="174"/>
        <v>.</v>
      </c>
      <c r="U357" s="1004" t="str">
        <f t="shared" si="174"/>
        <v>.</v>
      </c>
      <c r="V357" s="1004" t="str">
        <f t="shared" si="174"/>
        <v>.</v>
      </c>
      <c r="W357" s="1004" t="str">
        <f t="shared" si="174"/>
        <v>.</v>
      </c>
      <c r="X357" s="1004" t="str">
        <f t="shared" si="174"/>
        <v>.</v>
      </c>
      <c r="Y357" s="1005" t="str">
        <f t="shared" si="174"/>
        <v>.</v>
      </c>
      <c r="Z357" s="116"/>
      <c r="AA357" s="1507" t="str">
        <f t="shared" si="175"/>
        <v>.</v>
      </c>
      <c r="AB357" s="1508" t="str">
        <f t="shared" si="175"/>
        <v>.</v>
      </c>
      <c r="AC357" s="1508" t="str">
        <f t="shared" si="175"/>
        <v>.</v>
      </c>
      <c r="AD357" s="1508" t="str">
        <f t="shared" si="175"/>
        <v>.</v>
      </c>
      <c r="AE357" s="1508" t="str">
        <f t="shared" si="175"/>
        <v>.</v>
      </c>
      <c r="AF357" s="1508" t="str">
        <f t="shared" si="175"/>
        <v>.</v>
      </c>
      <c r="AG357" s="1509" t="str">
        <f t="shared" si="175"/>
        <v>.</v>
      </c>
      <c r="AH357" s="116"/>
      <c r="AI357" s="1003" t="str">
        <f>IF(S357=".",".",SUM($S357:S357))</f>
        <v>.</v>
      </c>
      <c r="AJ357" s="1004" t="str">
        <f>IF(T357=".",".",SUM($S357:T357))</f>
        <v>.</v>
      </c>
      <c r="AK357" s="1004" t="str">
        <f>IF(U357=".",".",SUM($S357:U357))</f>
        <v>.</v>
      </c>
      <c r="AL357" s="1004" t="str">
        <f>IF(V357=".",".",SUM($S357:V357))</f>
        <v>.</v>
      </c>
      <c r="AM357" s="1004" t="str">
        <f>IF(W357=".",".",SUM($S357:W357))</f>
        <v>.</v>
      </c>
      <c r="AN357" s="1004" t="str">
        <f>IF(X357=".",".",SUM($S357:X357))</f>
        <v>.</v>
      </c>
      <c r="AO357" s="1005" t="str">
        <f>IF(Y357=".",".",SUM($S357:Y357))</f>
        <v>.</v>
      </c>
      <c r="AP357" s="116"/>
      <c r="AQ357" s="1507" t="str">
        <f t="shared" si="176"/>
        <v>.</v>
      </c>
      <c r="AR357" s="1508" t="str">
        <f t="shared" si="176"/>
        <v>.</v>
      </c>
      <c r="AS357" s="1508" t="str">
        <f t="shared" si="176"/>
        <v>.</v>
      </c>
      <c r="AT357" s="1508" t="str">
        <f t="shared" si="176"/>
        <v>.</v>
      </c>
      <c r="AU357" s="1508" t="str">
        <f t="shared" si="176"/>
        <v>.</v>
      </c>
      <c r="AV357" s="1508" t="str">
        <f t="shared" si="176"/>
        <v>.</v>
      </c>
      <c r="AW357" s="1509" t="str">
        <f t="shared" si="176"/>
        <v>.</v>
      </c>
      <c r="AX357" s="327"/>
      <c r="AY357" s="116"/>
      <c r="AZ357" s="101"/>
      <c r="BA357" s="101"/>
      <c r="BB357" s="101"/>
    </row>
    <row r="358" spans="1:54" s="189" customFormat="1" x14ac:dyDescent="0.2">
      <c r="A358" s="183"/>
      <c r="B358" s="325"/>
      <c r="C358" s="1028"/>
      <c r="D358" s="1024"/>
      <c r="E358" s="878"/>
      <c r="F358" s="878"/>
      <c r="G358" s="874"/>
      <c r="H358" s="874"/>
      <c r="I358" s="874"/>
      <c r="J358" s="874"/>
      <c r="K358" s="874"/>
      <c r="L358" s="874"/>
      <c r="M358" s="333"/>
      <c r="N358" s="116"/>
      <c r="O358" s="116"/>
      <c r="P358" s="116"/>
      <c r="Q358" s="101"/>
      <c r="R358" s="325"/>
      <c r="S358" s="1003" t="str">
        <f t="shared" si="174"/>
        <v>.</v>
      </c>
      <c r="T358" s="1004" t="str">
        <f t="shared" si="174"/>
        <v>.</v>
      </c>
      <c r="U358" s="1004" t="str">
        <f t="shared" si="174"/>
        <v>.</v>
      </c>
      <c r="V358" s="1004" t="str">
        <f t="shared" si="174"/>
        <v>.</v>
      </c>
      <c r="W358" s="1004" t="str">
        <f t="shared" si="174"/>
        <v>.</v>
      </c>
      <c r="X358" s="1004" t="str">
        <f t="shared" si="174"/>
        <v>.</v>
      </c>
      <c r="Y358" s="1005" t="str">
        <f t="shared" si="174"/>
        <v>.</v>
      </c>
      <c r="Z358" s="116"/>
      <c r="AA358" s="1507" t="str">
        <f t="shared" si="175"/>
        <v>.</v>
      </c>
      <c r="AB358" s="1508" t="str">
        <f t="shared" si="175"/>
        <v>.</v>
      </c>
      <c r="AC358" s="1508" t="str">
        <f t="shared" si="175"/>
        <v>.</v>
      </c>
      <c r="AD358" s="1508" t="str">
        <f t="shared" si="175"/>
        <v>.</v>
      </c>
      <c r="AE358" s="1508" t="str">
        <f t="shared" si="175"/>
        <v>.</v>
      </c>
      <c r="AF358" s="1508" t="str">
        <f t="shared" si="175"/>
        <v>.</v>
      </c>
      <c r="AG358" s="1509" t="str">
        <f t="shared" si="175"/>
        <v>.</v>
      </c>
      <c r="AH358" s="116"/>
      <c r="AI358" s="1003" t="str">
        <f>IF(S358=".",".",SUM($S358:S358))</f>
        <v>.</v>
      </c>
      <c r="AJ358" s="1004" t="str">
        <f>IF(T358=".",".",SUM($S358:T358))</f>
        <v>.</v>
      </c>
      <c r="AK358" s="1004" t="str">
        <f>IF(U358=".",".",SUM($S358:U358))</f>
        <v>.</v>
      </c>
      <c r="AL358" s="1004" t="str">
        <f>IF(V358=".",".",SUM($S358:V358))</f>
        <v>.</v>
      </c>
      <c r="AM358" s="1004" t="str">
        <f>IF(W358=".",".",SUM($S358:W358))</f>
        <v>.</v>
      </c>
      <c r="AN358" s="1004" t="str">
        <f>IF(X358=".",".",SUM($S358:X358))</f>
        <v>.</v>
      </c>
      <c r="AO358" s="1005" t="str">
        <f>IF(Y358=".",".",SUM($S358:Y358))</f>
        <v>.</v>
      </c>
      <c r="AP358" s="116"/>
      <c r="AQ358" s="1507" t="str">
        <f t="shared" si="176"/>
        <v>.</v>
      </c>
      <c r="AR358" s="1508" t="str">
        <f t="shared" si="176"/>
        <v>.</v>
      </c>
      <c r="AS358" s="1508" t="str">
        <f t="shared" si="176"/>
        <v>.</v>
      </c>
      <c r="AT358" s="1508" t="str">
        <f t="shared" si="176"/>
        <v>.</v>
      </c>
      <c r="AU358" s="1508" t="str">
        <f t="shared" si="176"/>
        <v>.</v>
      </c>
      <c r="AV358" s="1508" t="str">
        <f t="shared" si="176"/>
        <v>.</v>
      </c>
      <c r="AW358" s="1509" t="str">
        <f t="shared" si="176"/>
        <v>.</v>
      </c>
      <c r="AX358" s="327"/>
      <c r="AY358" s="116"/>
      <c r="AZ358" s="101"/>
      <c r="BA358" s="101"/>
      <c r="BB358" s="101"/>
    </row>
    <row r="359" spans="1:54" s="189" customFormat="1" x14ac:dyDescent="0.2">
      <c r="A359" s="183"/>
      <c r="B359" s="325"/>
      <c r="C359" s="1028"/>
      <c r="D359" s="1024"/>
      <c r="E359" s="878"/>
      <c r="F359" s="878"/>
      <c r="G359" s="874"/>
      <c r="H359" s="874"/>
      <c r="I359" s="874"/>
      <c r="J359" s="874"/>
      <c r="K359" s="874"/>
      <c r="L359" s="874"/>
      <c r="M359" s="333"/>
      <c r="N359" s="116"/>
      <c r="O359" s="116"/>
      <c r="P359" s="116"/>
      <c r="Q359" s="101"/>
      <c r="R359" s="325"/>
      <c r="S359" s="1003" t="str">
        <f t="shared" si="174"/>
        <v>.</v>
      </c>
      <c r="T359" s="1004" t="str">
        <f t="shared" si="174"/>
        <v>.</v>
      </c>
      <c r="U359" s="1004" t="str">
        <f t="shared" si="174"/>
        <v>.</v>
      </c>
      <c r="V359" s="1004" t="str">
        <f t="shared" si="174"/>
        <v>.</v>
      </c>
      <c r="W359" s="1004" t="str">
        <f t="shared" si="174"/>
        <v>.</v>
      </c>
      <c r="X359" s="1004" t="str">
        <f t="shared" si="174"/>
        <v>.</v>
      </c>
      <c r="Y359" s="1005" t="str">
        <f t="shared" si="174"/>
        <v>.</v>
      </c>
      <c r="Z359" s="116"/>
      <c r="AA359" s="1507" t="str">
        <f t="shared" si="175"/>
        <v>.</v>
      </c>
      <c r="AB359" s="1508" t="str">
        <f t="shared" si="175"/>
        <v>.</v>
      </c>
      <c r="AC359" s="1508" t="str">
        <f t="shared" si="175"/>
        <v>.</v>
      </c>
      <c r="AD359" s="1508" t="str">
        <f t="shared" si="175"/>
        <v>.</v>
      </c>
      <c r="AE359" s="1508" t="str">
        <f t="shared" si="175"/>
        <v>.</v>
      </c>
      <c r="AF359" s="1508" t="str">
        <f t="shared" si="175"/>
        <v>.</v>
      </c>
      <c r="AG359" s="1509" t="str">
        <f t="shared" si="175"/>
        <v>.</v>
      </c>
      <c r="AH359" s="116"/>
      <c r="AI359" s="1003" t="str">
        <f>IF(S359=".",".",SUM($S359:S359))</f>
        <v>.</v>
      </c>
      <c r="AJ359" s="1004" t="str">
        <f>IF(T359=".",".",SUM($S359:T359))</f>
        <v>.</v>
      </c>
      <c r="AK359" s="1004" t="str">
        <f>IF(U359=".",".",SUM($S359:U359))</f>
        <v>.</v>
      </c>
      <c r="AL359" s="1004" t="str">
        <f>IF(V359=".",".",SUM($S359:V359))</f>
        <v>.</v>
      </c>
      <c r="AM359" s="1004" t="str">
        <f>IF(W359=".",".",SUM($S359:W359))</f>
        <v>.</v>
      </c>
      <c r="AN359" s="1004" t="str">
        <f>IF(X359=".",".",SUM($S359:X359))</f>
        <v>.</v>
      </c>
      <c r="AO359" s="1005" t="str">
        <f>IF(Y359=".",".",SUM($S359:Y359))</f>
        <v>.</v>
      </c>
      <c r="AP359" s="116"/>
      <c r="AQ359" s="1507" t="str">
        <f t="shared" si="176"/>
        <v>.</v>
      </c>
      <c r="AR359" s="1508" t="str">
        <f t="shared" si="176"/>
        <v>.</v>
      </c>
      <c r="AS359" s="1508" t="str">
        <f t="shared" si="176"/>
        <v>.</v>
      </c>
      <c r="AT359" s="1508" t="str">
        <f t="shared" si="176"/>
        <v>.</v>
      </c>
      <c r="AU359" s="1508" t="str">
        <f t="shared" si="176"/>
        <v>.</v>
      </c>
      <c r="AV359" s="1508" t="str">
        <f t="shared" si="176"/>
        <v>.</v>
      </c>
      <c r="AW359" s="1509" t="str">
        <f t="shared" si="176"/>
        <v>.</v>
      </c>
      <c r="AX359" s="327"/>
      <c r="AY359" s="116"/>
      <c r="AZ359" s="101"/>
      <c r="BA359" s="101"/>
      <c r="BB359" s="101"/>
    </row>
    <row r="360" spans="1:54" s="189" customFormat="1" x14ac:dyDescent="0.2">
      <c r="A360" s="183"/>
      <c r="B360" s="325"/>
      <c r="C360" s="1028"/>
      <c r="D360" s="1024"/>
      <c r="E360" s="878"/>
      <c r="F360" s="878"/>
      <c r="G360" s="874"/>
      <c r="H360" s="874"/>
      <c r="I360" s="874"/>
      <c r="J360" s="874"/>
      <c r="K360" s="874"/>
      <c r="L360" s="874"/>
      <c r="M360" s="333"/>
      <c r="N360" s="116"/>
      <c r="O360" s="116"/>
      <c r="P360" s="116"/>
      <c r="Q360" s="101"/>
      <c r="R360" s="325"/>
      <c r="S360" s="1003" t="str">
        <f t="shared" si="174"/>
        <v>.</v>
      </c>
      <c r="T360" s="1004" t="str">
        <f t="shared" si="174"/>
        <v>.</v>
      </c>
      <c r="U360" s="1004" t="str">
        <f t="shared" si="174"/>
        <v>.</v>
      </c>
      <c r="V360" s="1004" t="str">
        <f t="shared" si="174"/>
        <v>.</v>
      </c>
      <c r="W360" s="1004" t="str">
        <f t="shared" si="174"/>
        <v>.</v>
      </c>
      <c r="X360" s="1004" t="str">
        <f t="shared" si="174"/>
        <v>.</v>
      </c>
      <c r="Y360" s="1005" t="str">
        <f t="shared" si="174"/>
        <v>.</v>
      </c>
      <c r="Z360" s="116"/>
      <c r="AA360" s="1507" t="str">
        <f t="shared" si="175"/>
        <v>.</v>
      </c>
      <c r="AB360" s="1508" t="str">
        <f t="shared" si="175"/>
        <v>.</v>
      </c>
      <c r="AC360" s="1508" t="str">
        <f t="shared" si="175"/>
        <v>.</v>
      </c>
      <c r="AD360" s="1508" t="str">
        <f t="shared" si="175"/>
        <v>.</v>
      </c>
      <c r="AE360" s="1508" t="str">
        <f t="shared" si="175"/>
        <v>.</v>
      </c>
      <c r="AF360" s="1508" t="str">
        <f t="shared" si="175"/>
        <v>.</v>
      </c>
      <c r="AG360" s="1509" t="str">
        <f t="shared" si="175"/>
        <v>.</v>
      </c>
      <c r="AH360" s="116"/>
      <c r="AI360" s="1003" t="str">
        <f>IF(S360=".",".",SUM($S360:S360))</f>
        <v>.</v>
      </c>
      <c r="AJ360" s="1004" t="str">
        <f>IF(T360=".",".",SUM($S360:T360))</f>
        <v>.</v>
      </c>
      <c r="AK360" s="1004" t="str">
        <f>IF(U360=".",".",SUM($S360:U360))</f>
        <v>.</v>
      </c>
      <c r="AL360" s="1004" t="str">
        <f>IF(V360=".",".",SUM($S360:V360))</f>
        <v>.</v>
      </c>
      <c r="AM360" s="1004" t="str">
        <f>IF(W360=".",".",SUM($S360:W360))</f>
        <v>.</v>
      </c>
      <c r="AN360" s="1004" t="str">
        <f>IF(X360=".",".",SUM($S360:X360))</f>
        <v>.</v>
      </c>
      <c r="AO360" s="1005" t="str">
        <f>IF(Y360=".",".",SUM($S360:Y360))</f>
        <v>.</v>
      </c>
      <c r="AP360" s="116"/>
      <c r="AQ360" s="1507" t="str">
        <f t="shared" si="176"/>
        <v>.</v>
      </c>
      <c r="AR360" s="1508" t="str">
        <f t="shared" si="176"/>
        <v>.</v>
      </c>
      <c r="AS360" s="1508" t="str">
        <f t="shared" si="176"/>
        <v>.</v>
      </c>
      <c r="AT360" s="1508" t="str">
        <f t="shared" si="176"/>
        <v>.</v>
      </c>
      <c r="AU360" s="1508" t="str">
        <f t="shared" si="176"/>
        <v>.</v>
      </c>
      <c r="AV360" s="1508" t="str">
        <f t="shared" si="176"/>
        <v>.</v>
      </c>
      <c r="AW360" s="1509" t="str">
        <f t="shared" si="176"/>
        <v>.</v>
      </c>
      <c r="AX360" s="327"/>
      <c r="AY360" s="116"/>
      <c r="AZ360" s="101"/>
      <c r="BA360" s="101"/>
      <c r="BB360" s="101"/>
    </row>
    <row r="361" spans="1:54" s="189" customFormat="1" x14ac:dyDescent="0.2">
      <c r="A361" s="183"/>
      <c r="B361" s="325"/>
      <c r="C361" s="1029"/>
      <c r="D361" s="1025"/>
      <c r="E361" s="880"/>
      <c r="F361" s="880"/>
      <c r="G361" s="876"/>
      <c r="H361" s="876"/>
      <c r="I361" s="876"/>
      <c r="J361" s="876"/>
      <c r="K361" s="876"/>
      <c r="L361" s="876"/>
      <c r="M361" s="333"/>
      <c r="N361" s="116"/>
      <c r="O361" s="116"/>
      <c r="P361" s="116"/>
      <c r="Q361" s="101"/>
      <c r="R361" s="325"/>
      <c r="S361" s="1008" t="str">
        <f t="shared" si="174"/>
        <v>.</v>
      </c>
      <c r="T361" s="1009" t="str">
        <f t="shared" si="174"/>
        <v>.</v>
      </c>
      <c r="U361" s="1009" t="str">
        <f t="shared" si="174"/>
        <v>.</v>
      </c>
      <c r="V361" s="1009" t="str">
        <f t="shared" si="174"/>
        <v>.</v>
      </c>
      <c r="W361" s="1009" t="str">
        <f t="shared" si="174"/>
        <v>.</v>
      </c>
      <c r="X361" s="1009" t="str">
        <f t="shared" si="174"/>
        <v>.</v>
      </c>
      <c r="Y361" s="1010" t="str">
        <f t="shared" si="174"/>
        <v>.</v>
      </c>
      <c r="Z361" s="116"/>
      <c r="AA361" s="1510" t="str">
        <f t="shared" si="175"/>
        <v>.</v>
      </c>
      <c r="AB361" s="1511" t="str">
        <f t="shared" si="175"/>
        <v>.</v>
      </c>
      <c r="AC361" s="1511" t="str">
        <f t="shared" si="175"/>
        <v>.</v>
      </c>
      <c r="AD361" s="1511" t="str">
        <f t="shared" si="175"/>
        <v>.</v>
      </c>
      <c r="AE361" s="1511" t="str">
        <f t="shared" si="175"/>
        <v>.</v>
      </c>
      <c r="AF361" s="1511" t="str">
        <f t="shared" si="175"/>
        <v>.</v>
      </c>
      <c r="AG361" s="1512" t="str">
        <f t="shared" si="175"/>
        <v>.</v>
      </c>
      <c r="AH361" s="116"/>
      <c r="AI361" s="1008" t="str">
        <f>IF(S361=".",".",SUM($S361:S361))</f>
        <v>.</v>
      </c>
      <c r="AJ361" s="1009" t="str">
        <f>IF(T361=".",".",SUM($S361:T361))</f>
        <v>.</v>
      </c>
      <c r="AK361" s="1009" t="str">
        <f>IF(U361=".",".",SUM($S361:U361))</f>
        <v>.</v>
      </c>
      <c r="AL361" s="1009" t="str">
        <f>IF(V361=".",".",SUM($S361:V361))</f>
        <v>.</v>
      </c>
      <c r="AM361" s="1009" t="str">
        <f>IF(W361=".",".",SUM($S361:W361))</f>
        <v>.</v>
      </c>
      <c r="AN361" s="1009" t="str">
        <f>IF(X361=".",".",SUM($S361:X361))</f>
        <v>.</v>
      </c>
      <c r="AO361" s="1010" t="str">
        <f>IF(Y361=".",".",SUM($S361:Y361))</f>
        <v>.</v>
      </c>
      <c r="AP361" s="116"/>
      <c r="AQ361" s="1510" t="str">
        <f t="shared" si="176"/>
        <v>.</v>
      </c>
      <c r="AR361" s="1511" t="str">
        <f t="shared" si="176"/>
        <v>.</v>
      </c>
      <c r="AS361" s="1511" t="str">
        <f t="shared" si="176"/>
        <v>.</v>
      </c>
      <c r="AT361" s="1511" t="str">
        <f t="shared" si="176"/>
        <v>.</v>
      </c>
      <c r="AU361" s="1511" t="str">
        <f t="shared" si="176"/>
        <v>.</v>
      </c>
      <c r="AV361" s="1511" t="str">
        <f t="shared" si="176"/>
        <v>.</v>
      </c>
      <c r="AW361" s="1512" t="str">
        <f t="shared" si="176"/>
        <v>.</v>
      </c>
      <c r="AX361" s="327"/>
      <c r="AY361" s="116"/>
      <c r="AZ361" s="101"/>
      <c r="BA361" s="101"/>
      <c r="BB361" s="101"/>
    </row>
    <row r="362" spans="1:54" s="189" customFormat="1" x14ac:dyDescent="0.2">
      <c r="A362" s="183"/>
      <c r="B362" s="325"/>
      <c r="C362" s="116"/>
      <c r="D362" s="116"/>
      <c r="E362" s="223"/>
      <c r="F362" s="223"/>
      <c r="G362" s="116"/>
      <c r="H362" s="116"/>
      <c r="I362" s="116"/>
      <c r="J362" s="116"/>
      <c r="K362" s="116"/>
      <c r="L362" s="116"/>
      <c r="M362" s="333"/>
      <c r="N362" s="116"/>
      <c r="O362" s="116"/>
      <c r="P362" s="116"/>
      <c r="Q362" s="101"/>
      <c r="R362" s="325"/>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327"/>
      <c r="AY362" s="116"/>
      <c r="AZ362" s="101"/>
      <c r="BA362" s="101"/>
      <c r="BB362" s="101"/>
    </row>
    <row r="363" spans="1:54" s="189" customFormat="1" x14ac:dyDescent="0.2">
      <c r="A363" s="183"/>
      <c r="B363" s="325"/>
      <c r="C363" s="116"/>
      <c r="D363" s="116"/>
      <c r="E363" s="223"/>
      <c r="F363" s="223"/>
      <c r="G363" s="116"/>
      <c r="H363" s="116"/>
      <c r="I363" s="116"/>
      <c r="J363" s="116"/>
      <c r="K363" s="116"/>
      <c r="L363" s="116"/>
      <c r="M363" s="333"/>
      <c r="N363" s="116"/>
      <c r="O363" s="116"/>
      <c r="P363" s="116"/>
      <c r="Q363" s="101"/>
      <c r="R363" s="325"/>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327"/>
      <c r="AY363" s="116"/>
      <c r="AZ363" s="101"/>
      <c r="BA363" s="101"/>
      <c r="BB363" s="101"/>
    </row>
    <row r="364" spans="1:54" s="189" customFormat="1" x14ac:dyDescent="0.2">
      <c r="A364" s="183"/>
      <c r="B364" s="325"/>
      <c r="C364" s="144"/>
      <c r="D364" s="116"/>
      <c r="E364" s="223"/>
      <c r="F364" s="223"/>
      <c r="G364" s="116"/>
      <c r="H364" s="116"/>
      <c r="I364" s="116"/>
      <c r="J364" s="116"/>
      <c r="K364" s="116"/>
      <c r="L364" s="116"/>
      <c r="M364" s="333"/>
      <c r="N364" s="116"/>
      <c r="O364" s="116"/>
      <c r="P364" s="116"/>
      <c r="Q364" s="101"/>
      <c r="R364" s="325"/>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327"/>
      <c r="AY364" s="116"/>
      <c r="AZ364" s="101"/>
      <c r="BA364" s="101"/>
      <c r="BB364" s="101"/>
    </row>
    <row r="365" spans="1:54" s="189" customFormat="1" x14ac:dyDescent="0.2">
      <c r="A365" s="183"/>
      <c r="B365" s="325"/>
      <c r="C365" s="116"/>
      <c r="D365" s="116"/>
      <c r="E365" s="223"/>
      <c r="F365" s="223"/>
      <c r="G365" s="116"/>
      <c r="H365" s="116"/>
      <c r="I365" s="116"/>
      <c r="J365" s="116"/>
      <c r="K365" s="116"/>
      <c r="L365" s="116"/>
      <c r="M365" s="333"/>
      <c r="N365" s="116"/>
      <c r="O365" s="116"/>
      <c r="P365" s="116"/>
      <c r="Q365" s="101"/>
      <c r="R365" s="325"/>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327"/>
      <c r="AY365" s="116"/>
      <c r="AZ365" s="101"/>
      <c r="BA365" s="101"/>
      <c r="BB365" s="101"/>
    </row>
    <row r="366" spans="1:54" s="189" customFormat="1" ht="15" x14ac:dyDescent="0.25">
      <c r="A366" s="183"/>
      <c r="B366" s="325"/>
      <c r="C366" s="273" t="s">
        <v>37</v>
      </c>
      <c r="D366" s="274"/>
      <c r="E366" s="844" t="str">
        <f>$H$21</f>
        <v>$ nominal per year</v>
      </c>
      <c r="F366" s="841"/>
      <c r="G366" s="275"/>
      <c r="H366" s="275"/>
      <c r="I366" s="275"/>
      <c r="J366" s="275" t="str">
        <f>$F$3</f>
        <v>.</v>
      </c>
      <c r="K366" s="275"/>
      <c r="L366" s="276"/>
      <c r="M366" s="333"/>
      <c r="N366" s="116"/>
      <c r="O366" s="116"/>
      <c r="P366" s="116"/>
      <c r="Q366" s="101"/>
      <c r="R366" s="325"/>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327"/>
      <c r="AY366" s="116"/>
      <c r="AZ366" s="101"/>
      <c r="BA366" s="101"/>
      <c r="BB366" s="101"/>
    </row>
    <row r="367" spans="1:54" s="189" customFormat="1" x14ac:dyDescent="0.2">
      <c r="A367" s="183"/>
      <c r="B367" s="325"/>
      <c r="C367" s="277" t="s">
        <v>0</v>
      </c>
      <c r="D367" s="278"/>
      <c r="E367" s="842"/>
      <c r="F367" s="843"/>
      <c r="G367" s="279"/>
      <c r="H367" s="279"/>
      <c r="I367" s="279"/>
      <c r="J367" s="279"/>
      <c r="K367" s="279"/>
      <c r="L367" s="280"/>
      <c r="M367" s="333"/>
      <c r="N367" s="116"/>
      <c r="O367" s="116"/>
      <c r="P367" s="116"/>
      <c r="Q367" s="101"/>
      <c r="R367" s="325"/>
      <c r="S367" s="1011" t="str">
        <f>S$21</f>
        <v>Annual increases (nominal $ per year)</v>
      </c>
      <c r="T367" s="116"/>
      <c r="U367" s="116"/>
      <c r="V367" s="116"/>
      <c r="W367" s="116"/>
      <c r="X367" s="116"/>
      <c r="Y367" s="116"/>
      <c r="Z367" s="116"/>
      <c r="AA367" s="1011" t="str">
        <f>AA$21</f>
        <v>Annual increases (%)</v>
      </c>
      <c r="AB367" s="116"/>
      <c r="AC367" s="116"/>
      <c r="AD367" s="116"/>
      <c r="AE367" s="116"/>
      <c r="AF367" s="116"/>
      <c r="AG367" s="116"/>
      <c r="AH367" s="116"/>
      <c r="AI367" s="1011" t="str">
        <f>AI$21</f>
        <v>Cumulative increases (nominal $ per year)</v>
      </c>
      <c r="AJ367" s="116"/>
      <c r="AK367" s="116"/>
      <c r="AL367" s="116"/>
      <c r="AM367" s="116"/>
      <c r="AN367" s="116"/>
      <c r="AO367" s="116"/>
      <c r="AP367" s="116"/>
      <c r="AQ367" s="1011" t="str">
        <f>AQ$21</f>
        <v>Cumulative increases (%)</v>
      </c>
      <c r="AR367" s="116"/>
      <c r="AS367" s="116"/>
      <c r="AT367" s="116"/>
      <c r="AU367" s="116"/>
      <c r="AV367" s="116"/>
      <c r="AW367" s="116"/>
      <c r="AX367" s="327"/>
      <c r="AY367" s="116"/>
      <c r="AZ367" s="101"/>
      <c r="BA367" s="101"/>
      <c r="BB367" s="101"/>
    </row>
    <row r="368" spans="1:54" s="189" customFormat="1" ht="39" customHeight="1" x14ac:dyDescent="0.2">
      <c r="A368" s="183"/>
      <c r="B368" s="325"/>
      <c r="C368" s="265" t="s">
        <v>27</v>
      </c>
      <c r="D368" s="266"/>
      <c r="E368" s="264" t="s">
        <v>346</v>
      </c>
      <c r="F368" s="264" t="s">
        <v>28</v>
      </c>
      <c r="G368" s="264" t="s">
        <v>29</v>
      </c>
      <c r="H368" s="264" t="s">
        <v>30</v>
      </c>
      <c r="I368" s="264" t="s">
        <v>31</v>
      </c>
      <c r="J368" s="264" t="s">
        <v>32</v>
      </c>
      <c r="K368" s="264" t="s">
        <v>33</v>
      </c>
      <c r="L368" s="264" t="s">
        <v>34</v>
      </c>
      <c r="M368" s="333"/>
      <c r="N368" s="116"/>
      <c r="O368" s="116"/>
      <c r="P368" s="116"/>
      <c r="Q368" s="101"/>
      <c r="R368" s="325"/>
      <c r="S368" s="996" t="str">
        <f>C366</f>
        <v>Other Annual Charges</v>
      </c>
      <c r="T368" s="387"/>
      <c r="U368" s="387"/>
      <c r="V368" s="387"/>
      <c r="W368" s="387"/>
      <c r="X368" s="387"/>
      <c r="Y368" s="388"/>
      <c r="Z368" s="116"/>
      <c r="AA368" s="1485" t="str">
        <f>$S368</f>
        <v>Other Annual Charges</v>
      </c>
      <c r="AB368" s="387"/>
      <c r="AC368" s="387"/>
      <c r="AD368" s="387"/>
      <c r="AE368" s="387"/>
      <c r="AF368" s="387"/>
      <c r="AG368" s="388"/>
      <c r="AH368" s="116"/>
      <c r="AI368" s="1485" t="str">
        <f>$S368</f>
        <v>Other Annual Charges</v>
      </c>
      <c r="AJ368" s="387"/>
      <c r="AK368" s="387"/>
      <c r="AL368" s="387"/>
      <c r="AM368" s="387"/>
      <c r="AN368" s="387"/>
      <c r="AO368" s="388"/>
      <c r="AP368" s="116"/>
      <c r="AQ368" s="1485" t="str">
        <f>$S368</f>
        <v>Other Annual Charges</v>
      </c>
      <c r="AR368" s="387"/>
      <c r="AS368" s="387"/>
      <c r="AT368" s="387"/>
      <c r="AU368" s="387"/>
      <c r="AV368" s="387"/>
      <c r="AW368" s="388"/>
      <c r="AX368" s="327"/>
      <c r="AY368" s="116"/>
      <c r="AZ368" s="101"/>
      <c r="BA368" s="101"/>
      <c r="BB368" s="101"/>
    </row>
    <row r="369" spans="1:54" s="189" customFormat="1" x14ac:dyDescent="0.2">
      <c r="A369" s="183"/>
      <c r="B369" s="325"/>
      <c r="C369" s="125"/>
      <c r="D369" s="126"/>
      <c r="E369" s="208" t="str">
        <f t="shared" ref="E369:L369" si="177">E341</f>
        <v>2020-21</v>
      </c>
      <c r="F369" s="208" t="str">
        <f t="shared" si="177"/>
        <v>2021-22</v>
      </c>
      <c r="G369" s="208" t="str">
        <f t="shared" si="177"/>
        <v>2022-23</v>
      </c>
      <c r="H369" s="208" t="str">
        <f t="shared" si="177"/>
        <v>2023-24</v>
      </c>
      <c r="I369" s="208" t="str">
        <f t="shared" si="177"/>
        <v>2024-25</v>
      </c>
      <c r="J369" s="208" t="str">
        <f t="shared" si="177"/>
        <v>2025-26</v>
      </c>
      <c r="K369" s="208" t="str">
        <f t="shared" si="177"/>
        <v>2026-27</v>
      </c>
      <c r="L369" s="208" t="str">
        <f t="shared" si="177"/>
        <v>2027-28</v>
      </c>
      <c r="M369" s="333"/>
      <c r="N369" s="116"/>
      <c r="O369" s="116"/>
      <c r="P369" s="116"/>
      <c r="Q369" s="101"/>
      <c r="R369" s="325"/>
      <c r="S369" s="997" t="str">
        <f>S$23</f>
        <v>Year 1</v>
      </c>
      <c r="T369" s="998" t="str">
        <f t="shared" ref="T369:Y369" si="178">T$23</f>
        <v>Year 2</v>
      </c>
      <c r="U369" s="998" t="str">
        <f t="shared" si="178"/>
        <v>Year 3</v>
      </c>
      <c r="V369" s="998" t="str">
        <f t="shared" si="178"/>
        <v>Year 4</v>
      </c>
      <c r="W369" s="998" t="str">
        <f t="shared" si="178"/>
        <v>Year 5</v>
      </c>
      <c r="X369" s="998" t="str">
        <f t="shared" si="178"/>
        <v>Year 6</v>
      </c>
      <c r="Y369" s="999" t="str">
        <f t="shared" si="178"/>
        <v>Year 7</v>
      </c>
      <c r="Z369" s="112"/>
      <c r="AA369" s="997" t="str">
        <f t="shared" ref="AA369:AG369" si="179">AA$23</f>
        <v>Year 1</v>
      </c>
      <c r="AB369" s="998" t="str">
        <f t="shared" si="179"/>
        <v>Year 2</v>
      </c>
      <c r="AC369" s="998" t="str">
        <f t="shared" si="179"/>
        <v>Year 3</v>
      </c>
      <c r="AD369" s="998" t="str">
        <f t="shared" si="179"/>
        <v>Year 4</v>
      </c>
      <c r="AE369" s="998" t="str">
        <f t="shared" si="179"/>
        <v>Year 5</v>
      </c>
      <c r="AF369" s="998" t="str">
        <f t="shared" si="179"/>
        <v>Year 6</v>
      </c>
      <c r="AG369" s="999" t="str">
        <f t="shared" si="179"/>
        <v>Year 7</v>
      </c>
      <c r="AH369" s="112"/>
      <c r="AI369" s="997" t="str">
        <f>AI$23</f>
        <v>Year 1</v>
      </c>
      <c r="AJ369" s="998" t="str">
        <f t="shared" ref="AJ369:AO369" si="180">AJ$23</f>
        <v>Year 2</v>
      </c>
      <c r="AK369" s="998" t="str">
        <f t="shared" si="180"/>
        <v>Year 3</v>
      </c>
      <c r="AL369" s="998" t="str">
        <f t="shared" si="180"/>
        <v>Year 4</v>
      </c>
      <c r="AM369" s="998" t="str">
        <f t="shared" si="180"/>
        <v>Year 5</v>
      </c>
      <c r="AN369" s="998" t="str">
        <f t="shared" si="180"/>
        <v>Year 6</v>
      </c>
      <c r="AO369" s="999" t="str">
        <f t="shared" si="180"/>
        <v>Year 7</v>
      </c>
      <c r="AP369" s="112"/>
      <c r="AQ369" s="997" t="str">
        <f>AQ$23</f>
        <v>Year 1</v>
      </c>
      <c r="AR369" s="998" t="str">
        <f t="shared" ref="AR369:AW369" si="181">AR$23</f>
        <v>Year 2</v>
      </c>
      <c r="AS369" s="998" t="str">
        <f t="shared" si="181"/>
        <v>Year 3</v>
      </c>
      <c r="AT369" s="998" t="str">
        <f t="shared" si="181"/>
        <v>Year 4</v>
      </c>
      <c r="AU369" s="998" t="str">
        <f t="shared" si="181"/>
        <v>Year 5</v>
      </c>
      <c r="AV369" s="998" t="str">
        <f t="shared" si="181"/>
        <v>Year 6</v>
      </c>
      <c r="AW369" s="999" t="str">
        <f t="shared" si="181"/>
        <v>Year 7</v>
      </c>
      <c r="AX369" s="327"/>
      <c r="AY369" s="116"/>
      <c r="AZ369" s="101"/>
      <c r="BA369" s="101"/>
      <c r="BB369" s="101"/>
    </row>
    <row r="370" spans="1:54" s="189" customFormat="1" x14ac:dyDescent="0.2">
      <c r="A370" s="183"/>
      <c r="B370" s="325"/>
      <c r="C370" s="1027"/>
      <c r="D370" s="1023"/>
      <c r="E370" s="877"/>
      <c r="F370" s="877"/>
      <c r="G370" s="873"/>
      <c r="H370" s="873"/>
      <c r="I370" s="873"/>
      <c r="J370" s="873"/>
      <c r="K370" s="873"/>
      <c r="L370" s="873"/>
      <c r="M370" s="333"/>
      <c r="N370" s="116"/>
      <c r="O370" s="116"/>
      <c r="P370" s="116"/>
      <c r="Q370" s="101"/>
      <c r="R370" s="325"/>
      <c r="S370" s="1003" t="str">
        <f t="shared" ref="S370:Y379" si="182">IF(F370="",".",F370-E370)</f>
        <v>.</v>
      </c>
      <c r="T370" s="1004" t="str">
        <f t="shared" si="182"/>
        <v>.</v>
      </c>
      <c r="U370" s="1004" t="str">
        <f t="shared" si="182"/>
        <v>.</v>
      </c>
      <c r="V370" s="1004" t="str">
        <f t="shared" si="182"/>
        <v>.</v>
      </c>
      <c r="W370" s="1004" t="str">
        <f t="shared" si="182"/>
        <v>.</v>
      </c>
      <c r="X370" s="1004" t="str">
        <f t="shared" si="182"/>
        <v>.</v>
      </c>
      <c r="Y370" s="1005" t="str">
        <f t="shared" si="182"/>
        <v>.</v>
      </c>
      <c r="Z370" s="116"/>
      <c r="AA370" s="1507" t="str">
        <f t="shared" ref="AA370:AG379" si="183">IFERROR(F370/E370-1,".")</f>
        <v>.</v>
      </c>
      <c r="AB370" s="1508" t="str">
        <f t="shared" si="183"/>
        <v>.</v>
      </c>
      <c r="AC370" s="1508" t="str">
        <f t="shared" si="183"/>
        <v>.</v>
      </c>
      <c r="AD370" s="1508" t="str">
        <f t="shared" si="183"/>
        <v>.</v>
      </c>
      <c r="AE370" s="1508" t="str">
        <f t="shared" si="183"/>
        <v>.</v>
      </c>
      <c r="AF370" s="1508" t="str">
        <f t="shared" si="183"/>
        <v>.</v>
      </c>
      <c r="AG370" s="1509" t="str">
        <f t="shared" si="183"/>
        <v>.</v>
      </c>
      <c r="AH370" s="116"/>
      <c r="AI370" s="1003" t="str">
        <f>IF(S370=".",".",SUM($S370:S370))</f>
        <v>.</v>
      </c>
      <c r="AJ370" s="1004" t="str">
        <f>IF(T370=".",".",SUM($S370:T370))</f>
        <v>.</v>
      </c>
      <c r="AK370" s="1004" t="str">
        <f>IF(U370=".",".",SUM($S370:U370))</f>
        <v>.</v>
      </c>
      <c r="AL370" s="1004" t="str">
        <f>IF(V370=".",".",SUM($S370:V370))</f>
        <v>.</v>
      </c>
      <c r="AM370" s="1004" t="str">
        <f>IF(W370=".",".",SUM($S370:W370))</f>
        <v>.</v>
      </c>
      <c r="AN370" s="1004" t="str">
        <f>IF(X370=".",".",SUM($S370:X370))</f>
        <v>.</v>
      </c>
      <c r="AO370" s="1005" t="str">
        <f>IF(Y370=".",".",SUM($S370:Y370))</f>
        <v>.</v>
      </c>
      <c r="AP370" s="116"/>
      <c r="AQ370" s="1507" t="str">
        <f t="shared" ref="AQ370:AW379" si="184">IFERROR(F370/$E370-1,".")</f>
        <v>.</v>
      </c>
      <c r="AR370" s="1508" t="str">
        <f t="shared" si="184"/>
        <v>.</v>
      </c>
      <c r="AS370" s="1508" t="str">
        <f t="shared" si="184"/>
        <v>.</v>
      </c>
      <c r="AT370" s="1508" t="str">
        <f t="shared" si="184"/>
        <v>.</v>
      </c>
      <c r="AU370" s="1508" t="str">
        <f t="shared" si="184"/>
        <v>.</v>
      </c>
      <c r="AV370" s="1508" t="str">
        <f t="shared" si="184"/>
        <v>.</v>
      </c>
      <c r="AW370" s="1509" t="str">
        <f t="shared" si="184"/>
        <v>.</v>
      </c>
      <c r="AX370" s="327"/>
      <c r="AY370" s="116"/>
      <c r="AZ370" s="101"/>
      <c r="BA370" s="101"/>
      <c r="BB370" s="101"/>
    </row>
    <row r="371" spans="1:54" s="189" customFormat="1" x14ac:dyDescent="0.2">
      <c r="A371" s="183"/>
      <c r="B371" s="325"/>
      <c r="C371" s="1028"/>
      <c r="D371" s="1024"/>
      <c r="E371" s="878"/>
      <c r="F371" s="878"/>
      <c r="G371" s="874"/>
      <c r="H371" s="874"/>
      <c r="I371" s="874"/>
      <c r="J371" s="874"/>
      <c r="K371" s="874"/>
      <c r="L371" s="874"/>
      <c r="M371" s="333"/>
      <c r="N371" s="116"/>
      <c r="O371" s="116"/>
      <c r="P371" s="116"/>
      <c r="Q371" s="101"/>
      <c r="R371" s="325"/>
      <c r="S371" s="1003" t="str">
        <f t="shared" si="182"/>
        <v>.</v>
      </c>
      <c r="T371" s="1004" t="str">
        <f t="shared" si="182"/>
        <v>.</v>
      </c>
      <c r="U371" s="1004" t="str">
        <f t="shared" si="182"/>
        <v>.</v>
      </c>
      <c r="V371" s="1004" t="str">
        <f t="shared" si="182"/>
        <v>.</v>
      </c>
      <c r="W371" s="1004" t="str">
        <f t="shared" si="182"/>
        <v>.</v>
      </c>
      <c r="X371" s="1004" t="str">
        <f t="shared" si="182"/>
        <v>.</v>
      </c>
      <c r="Y371" s="1005" t="str">
        <f t="shared" si="182"/>
        <v>.</v>
      </c>
      <c r="Z371" s="116"/>
      <c r="AA371" s="1507" t="str">
        <f t="shared" si="183"/>
        <v>.</v>
      </c>
      <c r="AB371" s="1508" t="str">
        <f t="shared" si="183"/>
        <v>.</v>
      </c>
      <c r="AC371" s="1508" t="str">
        <f t="shared" si="183"/>
        <v>.</v>
      </c>
      <c r="AD371" s="1508" t="str">
        <f t="shared" si="183"/>
        <v>.</v>
      </c>
      <c r="AE371" s="1508" t="str">
        <f t="shared" si="183"/>
        <v>.</v>
      </c>
      <c r="AF371" s="1508" t="str">
        <f t="shared" si="183"/>
        <v>.</v>
      </c>
      <c r="AG371" s="1509" t="str">
        <f t="shared" si="183"/>
        <v>.</v>
      </c>
      <c r="AH371" s="116"/>
      <c r="AI371" s="1003" t="str">
        <f>IF(S371=".",".",SUM($S371:S371))</f>
        <v>.</v>
      </c>
      <c r="AJ371" s="1004" t="str">
        <f>IF(T371=".",".",SUM($S371:T371))</f>
        <v>.</v>
      </c>
      <c r="AK371" s="1004" t="str">
        <f>IF(U371=".",".",SUM($S371:U371))</f>
        <v>.</v>
      </c>
      <c r="AL371" s="1004" t="str">
        <f>IF(V371=".",".",SUM($S371:V371))</f>
        <v>.</v>
      </c>
      <c r="AM371" s="1004" t="str">
        <f>IF(W371=".",".",SUM($S371:W371))</f>
        <v>.</v>
      </c>
      <c r="AN371" s="1004" t="str">
        <f>IF(X371=".",".",SUM($S371:X371))</f>
        <v>.</v>
      </c>
      <c r="AO371" s="1005" t="str">
        <f>IF(Y371=".",".",SUM($S371:Y371))</f>
        <v>.</v>
      </c>
      <c r="AP371" s="116"/>
      <c r="AQ371" s="1507" t="str">
        <f t="shared" si="184"/>
        <v>.</v>
      </c>
      <c r="AR371" s="1508" t="str">
        <f t="shared" si="184"/>
        <v>.</v>
      </c>
      <c r="AS371" s="1508" t="str">
        <f t="shared" si="184"/>
        <v>.</v>
      </c>
      <c r="AT371" s="1508" t="str">
        <f t="shared" si="184"/>
        <v>.</v>
      </c>
      <c r="AU371" s="1508" t="str">
        <f t="shared" si="184"/>
        <v>.</v>
      </c>
      <c r="AV371" s="1508" t="str">
        <f t="shared" si="184"/>
        <v>.</v>
      </c>
      <c r="AW371" s="1509" t="str">
        <f t="shared" si="184"/>
        <v>.</v>
      </c>
      <c r="AX371" s="327"/>
      <c r="AY371" s="116"/>
      <c r="AZ371" s="101"/>
      <c r="BA371" s="101"/>
      <c r="BB371" s="101"/>
    </row>
    <row r="372" spans="1:54" s="189" customFormat="1" x14ac:dyDescent="0.2">
      <c r="A372" s="183"/>
      <c r="B372" s="325"/>
      <c r="C372" s="1028"/>
      <c r="D372" s="1024"/>
      <c r="E372" s="878"/>
      <c r="F372" s="878"/>
      <c r="G372" s="874"/>
      <c r="H372" s="874"/>
      <c r="I372" s="874"/>
      <c r="J372" s="874"/>
      <c r="K372" s="874"/>
      <c r="L372" s="874"/>
      <c r="M372" s="333"/>
      <c r="N372" s="116"/>
      <c r="O372" s="116"/>
      <c r="P372" s="116"/>
      <c r="Q372" s="101"/>
      <c r="R372" s="325"/>
      <c r="S372" s="1003" t="str">
        <f t="shared" si="182"/>
        <v>.</v>
      </c>
      <c r="T372" s="1004" t="str">
        <f t="shared" si="182"/>
        <v>.</v>
      </c>
      <c r="U372" s="1004" t="str">
        <f t="shared" si="182"/>
        <v>.</v>
      </c>
      <c r="V372" s="1004" t="str">
        <f t="shared" si="182"/>
        <v>.</v>
      </c>
      <c r="W372" s="1004" t="str">
        <f t="shared" si="182"/>
        <v>.</v>
      </c>
      <c r="X372" s="1004" t="str">
        <f t="shared" si="182"/>
        <v>.</v>
      </c>
      <c r="Y372" s="1005" t="str">
        <f t="shared" si="182"/>
        <v>.</v>
      </c>
      <c r="Z372" s="116"/>
      <c r="AA372" s="1507" t="str">
        <f t="shared" si="183"/>
        <v>.</v>
      </c>
      <c r="AB372" s="1508" t="str">
        <f t="shared" si="183"/>
        <v>.</v>
      </c>
      <c r="AC372" s="1508" t="str">
        <f t="shared" si="183"/>
        <v>.</v>
      </c>
      <c r="AD372" s="1508" t="str">
        <f t="shared" si="183"/>
        <v>.</v>
      </c>
      <c r="AE372" s="1508" t="str">
        <f t="shared" si="183"/>
        <v>.</v>
      </c>
      <c r="AF372" s="1508" t="str">
        <f t="shared" si="183"/>
        <v>.</v>
      </c>
      <c r="AG372" s="1509" t="str">
        <f t="shared" si="183"/>
        <v>.</v>
      </c>
      <c r="AH372" s="116"/>
      <c r="AI372" s="1003" t="str">
        <f>IF(S372=".",".",SUM($S372:S372))</f>
        <v>.</v>
      </c>
      <c r="AJ372" s="1004" t="str">
        <f>IF(T372=".",".",SUM($S372:T372))</f>
        <v>.</v>
      </c>
      <c r="AK372" s="1004" t="str">
        <f>IF(U372=".",".",SUM($S372:U372))</f>
        <v>.</v>
      </c>
      <c r="AL372" s="1004" t="str">
        <f>IF(V372=".",".",SUM($S372:V372))</f>
        <v>.</v>
      </c>
      <c r="AM372" s="1004" t="str">
        <f>IF(W372=".",".",SUM($S372:W372))</f>
        <v>.</v>
      </c>
      <c r="AN372" s="1004" t="str">
        <f>IF(X372=".",".",SUM($S372:X372))</f>
        <v>.</v>
      </c>
      <c r="AO372" s="1005" t="str">
        <f>IF(Y372=".",".",SUM($S372:Y372))</f>
        <v>.</v>
      </c>
      <c r="AP372" s="116"/>
      <c r="AQ372" s="1507" t="str">
        <f t="shared" si="184"/>
        <v>.</v>
      </c>
      <c r="AR372" s="1508" t="str">
        <f t="shared" si="184"/>
        <v>.</v>
      </c>
      <c r="AS372" s="1508" t="str">
        <f t="shared" si="184"/>
        <v>.</v>
      </c>
      <c r="AT372" s="1508" t="str">
        <f t="shared" si="184"/>
        <v>.</v>
      </c>
      <c r="AU372" s="1508" t="str">
        <f t="shared" si="184"/>
        <v>.</v>
      </c>
      <c r="AV372" s="1508" t="str">
        <f t="shared" si="184"/>
        <v>.</v>
      </c>
      <c r="AW372" s="1509" t="str">
        <f t="shared" si="184"/>
        <v>.</v>
      </c>
      <c r="AX372" s="327"/>
      <c r="AY372" s="116"/>
      <c r="AZ372" s="101"/>
      <c r="BA372" s="101"/>
      <c r="BB372" s="101"/>
    </row>
    <row r="373" spans="1:54" s="189" customFormat="1" x14ac:dyDescent="0.2">
      <c r="A373" s="183"/>
      <c r="B373" s="325"/>
      <c r="C373" s="1028"/>
      <c r="D373" s="1024"/>
      <c r="E373" s="878"/>
      <c r="F373" s="878"/>
      <c r="G373" s="874"/>
      <c r="H373" s="874"/>
      <c r="I373" s="874"/>
      <c r="J373" s="874"/>
      <c r="K373" s="874"/>
      <c r="L373" s="874"/>
      <c r="M373" s="333"/>
      <c r="N373" s="116"/>
      <c r="O373" s="116"/>
      <c r="P373" s="116"/>
      <c r="Q373" s="101"/>
      <c r="R373" s="325"/>
      <c r="S373" s="1003" t="str">
        <f t="shared" si="182"/>
        <v>.</v>
      </c>
      <c r="T373" s="1004" t="str">
        <f t="shared" si="182"/>
        <v>.</v>
      </c>
      <c r="U373" s="1004" t="str">
        <f t="shared" si="182"/>
        <v>.</v>
      </c>
      <c r="V373" s="1004" t="str">
        <f t="shared" si="182"/>
        <v>.</v>
      </c>
      <c r="W373" s="1004" t="str">
        <f t="shared" si="182"/>
        <v>.</v>
      </c>
      <c r="X373" s="1004" t="str">
        <f t="shared" si="182"/>
        <v>.</v>
      </c>
      <c r="Y373" s="1005" t="str">
        <f t="shared" si="182"/>
        <v>.</v>
      </c>
      <c r="Z373" s="116"/>
      <c r="AA373" s="1507" t="str">
        <f t="shared" si="183"/>
        <v>.</v>
      </c>
      <c r="AB373" s="1508" t="str">
        <f t="shared" si="183"/>
        <v>.</v>
      </c>
      <c r="AC373" s="1508" t="str">
        <f t="shared" si="183"/>
        <v>.</v>
      </c>
      <c r="AD373" s="1508" t="str">
        <f t="shared" si="183"/>
        <v>.</v>
      </c>
      <c r="AE373" s="1508" t="str">
        <f t="shared" si="183"/>
        <v>.</v>
      </c>
      <c r="AF373" s="1508" t="str">
        <f t="shared" si="183"/>
        <v>.</v>
      </c>
      <c r="AG373" s="1509" t="str">
        <f t="shared" si="183"/>
        <v>.</v>
      </c>
      <c r="AH373" s="116"/>
      <c r="AI373" s="1003" t="str">
        <f>IF(S373=".",".",SUM($S373:S373))</f>
        <v>.</v>
      </c>
      <c r="AJ373" s="1004" t="str">
        <f>IF(T373=".",".",SUM($S373:T373))</f>
        <v>.</v>
      </c>
      <c r="AK373" s="1004" t="str">
        <f>IF(U373=".",".",SUM($S373:U373))</f>
        <v>.</v>
      </c>
      <c r="AL373" s="1004" t="str">
        <f>IF(V373=".",".",SUM($S373:V373))</f>
        <v>.</v>
      </c>
      <c r="AM373" s="1004" t="str">
        <f>IF(W373=".",".",SUM($S373:W373))</f>
        <v>.</v>
      </c>
      <c r="AN373" s="1004" t="str">
        <f>IF(X373=".",".",SUM($S373:X373))</f>
        <v>.</v>
      </c>
      <c r="AO373" s="1005" t="str">
        <f>IF(Y373=".",".",SUM($S373:Y373))</f>
        <v>.</v>
      </c>
      <c r="AP373" s="116"/>
      <c r="AQ373" s="1507" t="str">
        <f t="shared" si="184"/>
        <v>.</v>
      </c>
      <c r="AR373" s="1508" t="str">
        <f t="shared" si="184"/>
        <v>.</v>
      </c>
      <c r="AS373" s="1508" t="str">
        <f t="shared" si="184"/>
        <v>.</v>
      </c>
      <c r="AT373" s="1508" t="str">
        <f t="shared" si="184"/>
        <v>.</v>
      </c>
      <c r="AU373" s="1508" t="str">
        <f t="shared" si="184"/>
        <v>.</v>
      </c>
      <c r="AV373" s="1508" t="str">
        <f t="shared" si="184"/>
        <v>.</v>
      </c>
      <c r="AW373" s="1509" t="str">
        <f t="shared" si="184"/>
        <v>.</v>
      </c>
      <c r="AX373" s="327"/>
      <c r="AY373" s="116"/>
      <c r="AZ373" s="101"/>
      <c r="BA373" s="101"/>
      <c r="BB373" s="101"/>
    </row>
    <row r="374" spans="1:54" s="189" customFormat="1" x14ac:dyDescent="0.2">
      <c r="A374" s="183"/>
      <c r="B374" s="325"/>
      <c r="C374" s="1028"/>
      <c r="D374" s="1024"/>
      <c r="E374" s="878"/>
      <c r="F374" s="878"/>
      <c r="G374" s="874"/>
      <c r="H374" s="874"/>
      <c r="I374" s="874"/>
      <c r="J374" s="874"/>
      <c r="K374" s="874"/>
      <c r="L374" s="874"/>
      <c r="M374" s="333"/>
      <c r="N374" s="116"/>
      <c r="O374" s="116"/>
      <c r="P374" s="116"/>
      <c r="Q374" s="101"/>
      <c r="R374" s="325"/>
      <c r="S374" s="1003" t="str">
        <f t="shared" si="182"/>
        <v>.</v>
      </c>
      <c r="T374" s="1004" t="str">
        <f t="shared" si="182"/>
        <v>.</v>
      </c>
      <c r="U374" s="1004" t="str">
        <f t="shared" si="182"/>
        <v>.</v>
      </c>
      <c r="V374" s="1004" t="str">
        <f t="shared" si="182"/>
        <v>.</v>
      </c>
      <c r="W374" s="1004" t="str">
        <f t="shared" si="182"/>
        <v>.</v>
      </c>
      <c r="X374" s="1004" t="str">
        <f t="shared" si="182"/>
        <v>.</v>
      </c>
      <c r="Y374" s="1005" t="str">
        <f t="shared" si="182"/>
        <v>.</v>
      </c>
      <c r="Z374" s="116"/>
      <c r="AA374" s="1507" t="str">
        <f t="shared" si="183"/>
        <v>.</v>
      </c>
      <c r="AB374" s="1508" t="str">
        <f t="shared" si="183"/>
        <v>.</v>
      </c>
      <c r="AC374" s="1508" t="str">
        <f t="shared" si="183"/>
        <v>.</v>
      </c>
      <c r="AD374" s="1508" t="str">
        <f t="shared" si="183"/>
        <v>.</v>
      </c>
      <c r="AE374" s="1508" t="str">
        <f t="shared" si="183"/>
        <v>.</v>
      </c>
      <c r="AF374" s="1508" t="str">
        <f t="shared" si="183"/>
        <v>.</v>
      </c>
      <c r="AG374" s="1509" t="str">
        <f t="shared" si="183"/>
        <v>.</v>
      </c>
      <c r="AH374" s="116"/>
      <c r="AI374" s="1003" t="str">
        <f>IF(S374=".",".",SUM($S374:S374))</f>
        <v>.</v>
      </c>
      <c r="AJ374" s="1004" t="str">
        <f>IF(T374=".",".",SUM($S374:T374))</f>
        <v>.</v>
      </c>
      <c r="AK374" s="1004" t="str">
        <f>IF(U374=".",".",SUM($S374:U374))</f>
        <v>.</v>
      </c>
      <c r="AL374" s="1004" t="str">
        <f>IF(V374=".",".",SUM($S374:V374))</f>
        <v>.</v>
      </c>
      <c r="AM374" s="1004" t="str">
        <f>IF(W374=".",".",SUM($S374:W374))</f>
        <v>.</v>
      </c>
      <c r="AN374" s="1004" t="str">
        <f>IF(X374=".",".",SUM($S374:X374))</f>
        <v>.</v>
      </c>
      <c r="AO374" s="1005" t="str">
        <f>IF(Y374=".",".",SUM($S374:Y374))</f>
        <v>.</v>
      </c>
      <c r="AP374" s="116"/>
      <c r="AQ374" s="1507" t="str">
        <f t="shared" si="184"/>
        <v>.</v>
      </c>
      <c r="AR374" s="1508" t="str">
        <f t="shared" si="184"/>
        <v>.</v>
      </c>
      <c r="AS374" s="1508" t="str">
        <f t="shared" si="184"/>
        <v>.</v>
      </c>
      <c r="AT374" s="1508" t="str">
        <f t="shared" si="184"/>
        <v>.</v>
      </c>
      <c r="AU374" s="1508" t="str">
        <f t="shared" si="184"/>
        <v>.</v>
      </c>
      <c r="AV374" s="1508" t="str">
        <f t="shared" si="184"/>
        <v>.</v>
      </c>
      <c r="AW374" s="1509" t="str">
        <f t="shared" si="184"/>
        <v>.</v>
      </c>
      <c r="AX374" s="327"/>
      <c r="AY374" s="116"/>
      <c r="AZ374" s="101"/>
      <c r="BA374" s="101"/>
      <c r="BB374" s="101"/>
    </row>
    <row r="375" spans="1:54" s="189" customFormat="1" x14ac:dyDescent="0.2">
      <c r="A375" s="183"/>
      <c r="B375" s="325"/>
      <c r="C375" s="1028"/>
      <c r="D375" s="1024"/>
      <c r="E375" s="878"/>
      <c r="F375" s="878"/>
      <c r="G375" s="874"/>
      <c r="H375" s="874"/>
      <c r="I375" s="874"/>
      <c r="J375" s="874"/>
      <c r="K375" s="874"/>
      <c r="L375" s="874"/>
      <c r="M375" s="333"/>
      <c r="N375" s="116"/>
      <c r="O375" s="116"/>
      <c r="P375" s="116"/>
      <c r="Q375" s="101"/>
      <c r="R375" s="325"/>
      <c r="S375" s="1003" t="str">
        <f t="shared" si="182"/>
        <v>.</v>
      </c>
      <c r="T375" s="1004" t="str">
        <f t="shared" si="182"/>
        <v>.</v>
      </c>
      <c r="U375" s="1004" t="str">
        <f t="shared" si="182"/>
        <v>.</v>
      </c>
      <c r="V375" s="1004" t="str">
        <f t="shared" si="182"/>
        <v>.</v>
      </c>
      <c r="W375" s="1004" t="str">
        <f t="shared" si="182"/>
        <v>.</v>
      </c>
      <c r="X375" s="1004" t="str">
        <f t="shared" si="182"/>
        <v>.</v>
      </c>
      <c r="Y375" s="1005" t="str">
        <f t="shared" si="182"/>
        <v>.</v>
      </c>
      <c r="Z375" s="116"/>
      <c r="AA375" s="1507" t="str">
        <f t="shared" si="183"/>
        <v>.</v>
      </c>
      <c r="AB375" s="1508" t="str">
        <f t="shared" si="183"/>
        <v>.</v>
      </c>
      <c r="AC375" s="1508" t="str">
        <f t="shared" si="183"/>
        <v>.</v>
      </c>
      <c r="AD375" s="1508" t="str">
        <f t="shared" si="183"/>
        <v>.</v>
      </c>
      <c r="AE375" s="1508" t="str">
        <f t="shared" si="183"/>
        <v>.</v>
      </c>
      <c r="AF375" s="1508" t="str">
        <f t="shared" si="183"/>
        <v>.</v>
      </c>
      <c r="AG375" s="1509" t="str">
        <f t="shared" si="183"/>
        <v>.</v>
      </c>
      <c r="AH375" s="116"/>
      <c r="AI375" s="1003" t="str">
        <f>IF(S375=".",".",SUM($S375:S375))</f>
        <v>.</v>
      </c>
      <c r="AJ375" s="1004" t="str">
        <f>IF(T375=".",".",SUM($S375:T375))</f>
        <v>.</v>
      </c>
      <c r="AK375" s="1004" t="str">
        <f>IF(U375=".",".",SUM($S375:U375))</f>
        <v>.</v>
      </c>
      <c r="AL375" s="1004" t="str">
        <f>IF(V375=".",".",SUM($S375:V375))</f>
        <v>.</v>
      </c>
      <c r="AM375" s="1004" t="str">
        <f>IF(W375=".",".",SUM($S375:W375))</f>
        <v>.</v>
      </c>
      <c r="AN375" s="1004" t="str">
        <f>IF(X375=".",".",SUM($S375:X375))</f>
        <v>.</v>
      </c>
      <c r="AO375" s="1005" t="str">
        <f>IF(Y375=".",".",SUM($S375:Y375))</f>
        <v>.</v>
      </c>
      <c r="AP375" s="116"/>
      <c r="AQ375" s="1507" t="str">
        <f t="shared" si="184"/>
        <v>.</v>
      </c>
      <c r="AR375" s="1508" t="str">
        <f t="shared" si="184"/>
        <v>.</v>
      </c>
      <c r="AS375" s="1508" t="str">
        <f t="shared" si="184"/>
        <v>.</v>
      </c>
      <c r="AT375" s="1508" t="str">
        <f t="shared" si="184"/>
        <v>.</v>
      </c>
      <c r="AU375" s="1508" t="str">
        <f t="shared" si="184"/>
        <v>.</v>
      </c>
      <c r="AV375" s="1508" t="str">
        <f t="shared" si="184"/>
        <v>.</v>
      </c>
      <c r="AW375" s="1509" t="str">
        <f t="shared" si="184"/>
        <v>.</v>
      </c>
      <c r="AX375" s="327"/>
      <c r="AY375" s="116"/>
      <c r="AZ375" s="101"/>
      <c r="BA375" s="101"/>
      <c r="BB375" s="101"/>
    </row>
    <row r="376" spans="1:54" s="189" customFormat="1" x14ac:dyDescent="0.2">
      <c r="A376" s="183"/>
      <c r="B376" s="325"/>
      <c r="C376" s="1028"/>
      <c r="D376" s="1024"/>
      <c r="E376" s="878"/>
      <c r="F376" s="878"/>
      <c r="G376" s="874"/>
      <c r="H376" s="874"/>
      <c r="I376" s="874"/>
      <c r="J376" s="874"/>
      <c r="K376" s="874"/>
      <c r="L376" s="874"/>
      <c r="M376" s="333"/>
      <c r="N376" s="116"/>
      <c r="O376" s="116"/>
      <c r="P376" s="116"/>
      <c r="Q376" s="101"/>
      <c r="R376" s="325"/>
      <c r="S376" s="1003" t="str">
        <f t="shared" si="182"/>
        <v>.</v>
      </c>
      <c r="T376" s="1004" t="str">
        <f t="shared" si="182"/>
        <v>.</v>
      </c>
      <c r="U376" s="1004" t="str">
        <f t="shared" si="182"/>
        <v>.</v>
      </c>
      <c r="V376" s="1004" t="str">
        <f t="shared" si="182"/>
        <v>.</v>
      </c>
      <c r="W376" s="1004" t="str">
        <f t="shared" si="182"/>
        <v>.</v>
      </c>
      <c r="X376" s="1004" t="str">
        <f t="shared" si="182"/>
        <v>.</v>
      </c>
      <c r="Y376" s="1005" t="str">
        <f t="shared" si="182"/>
        <v>.</v>
      </c>
      <c r="Z376" s="116"/>
      <c r="AA376" s="1507" t="str">
        <f t="shared" si="183"/>
        <v>.</v>
      </c>
      <c r="AB376" s="1508" t="str">
        <f t="shared" si="183"/>
        <v>.</v>
      </c>
      <c r="AC376" s="1508" t="str">
        <f t="shared" si="183"/>
        <v>.</v>
      </c>
      <c r="AD376" s="1508" t="str">
        <f t="shared" si="183"/>
        <v>.</v>
      </c>
      <c r="AE376" s="1508" t="str">
        <f t="shared" si="183"/>
        <v>.</v>
      </c>
      <c r="AF376" s="1508" t="str">
        <f t="shared" si="183"/>
        <v>.</v>
      </c>
      <c r="AG376" s="1509" t="str">
        <f t="shared" si="183"/>
        <v>.</v>
      </c>
      <c r="AH376" s="116"/>
      <c r="AI376" s="1003" t="str">
        <f>IF(S376=".",".",SUM($S376:S376))</f>
        <v>.</v>
      </c>
      <c r="AJ376" s="1004" t="str">
        <f>IF(T376=".",".",SUM($S376:T376))</f>
        <v>.</v>
      </c>
      <c r="AK376" s="1004" t="str">
        <f>IF(U376=".",".",SUM($S376:U376))</f>
        <v>.</v>
      </c>
      <c r="AL376" s="1004" t="str">
        <f>IF(V376=".",".",SUM($S376:V376))</f>
        <v>.</v>
      </c>
      <c r="AM376" s="1004" t="str">
        <f>IF(W376=".",".",SUM($S376:W376))</f>
        <v>.</v>
      </c>
      <c r="AN376" s="1004" t="str">
        <f>IF(X376=".",".",SUM($S376:X376))</f>
        <v>.</v>
      </c>
      <c r="AO376" s="1005" t="str">
        <f>IF(Y376=".",".",SUM($S376:Y376))</f>
        <v>.</v>
      </c>
      <c r="AP376" s="116"/>
      <c r="AQ376" s="1507" t="str">
        <f t="shared" si="184"/>
        <v>.</v>
      </c>
      <c r="AR376" s="1508" t="str">
        <f t="shared" si="184"/>
        <v>.</v>
      </c>
      <c r="AS376" s="1508" t="str">
        <f t="shared" si="184"/>
        <v>.</v>
      </c>
      <c r="AT376" s="1508" t="str">
        <f t="shared" si="184"/>
        <v>.</v>
      </c>
      <c r="AU376" s="1508" t="str">
        <f t="shared" si="184"/>
        <v>.</v>
      </c>
      <c r="AV376" s="1508" t="str">
        <f t="shared" si="184"/>
        <v>.</v>
      </c>
      <c r="AW376" s="1509" t="str">
        <f t="shared" si="184"/>
        <v>.</v>
      </c>
      <c r="AX376" s="327"/>
      <c r="AY376" s="116"/>
      <c r="AZ376" s="101"/>
      <c r="BA376" s="101"/>
      <c r="BB376" s="101"/>
    </row>
    <row r="377" spans="1:54" s="189" customFormat="1" x14ac:dyDescent="0.2">
      <c r="A377" s="183"/>
      <c r="B377" s="325"/>
      <c r="C377" s="1028"/>
      <c r="D377" s="1024"/>
      <c r="E377" s="878"/>
      <c r="F377" s="878"/>
      <c r="G377" s="874"/>
      <c r="H377" s="874"/>
      <c r="I377" s="874"/>
      <c r="J377" s="874"/>
      <c r="K377" s="874"/>
      <c r="L377" s="874"/>
      <c r="M377" s="333"/>
      <c r="N377" s="116"/>
      <c r="O377" s="116"/>
      <c r="P377" s="116"/>
      <c r="Q377" s="101"/>
      <c r="R377" s="325"/>
      <c r="S377" s="1003" t="str">
        <f t="shared" si="182"/>
        <v>.</v>
      </c>
      <c r="T377" s="1004" t="str">
        <f t="shared" si="182"/>
        <v>.</v>
      </c>
      <c r="U377" s="1004" t="str">
        <f t="shared" si="182"/>
        <v>.</v>
      </c>
      <c r="V377" s="1004" t="str">
        <f t="shared" si="182"/>
        <v>.</v>
      </c>
      <c r="W377" s="1004" t="str">
        <f t="shared" si="182"/>
        <v>.</v>
      </c>
      <c r="X377" s="1004" t="str">
        <f t="shared" si="182"/>
        <v>.</v>
      </c>
      <c r="Y377" s="1005" t="str">
        <f t="shared" si="182"/>
        <v>.</v>
      </c>
      <c r="Z377" s="116"/>
      <c r="AA377" s="1507" t="str">
        <f t="shared" si="183"/>
        <v>.</v>
      </c>
      <c r="AB377" s="1508" t="str">
        <f t="shared" si="183"/>
        <v>.</v>
      </c>
      <c r="AC377" s="1508" t="str">
        <f t="shared" si="183"/>
        <v>.</v>
      </c>
      <c r="AD377" s="1508" t="str">
        <f t="shared" si="183"/>
        <v>.</v>
      </c>
      <c r="AE377" s="1508" t="str">
        <f t="shared" si="183"/>
        <v>.</v>
      </c>
      <c r="AF377" s="1508" t="str">
        <f t="shared" si="183"/>
        <v>.</v>
      </c>
      <c r="AG377" s="1509" t="str">
        <f t="shared" si="183"/>
        <v>.</v>
      </c>
      <c r="AH377" s="116"/>
      <c r="AI377" s="1003" t="str">
        <f>IF(S377=".",".",SUM($S377:S377))</f>
        <v>.</v>
      </c>
      <c r="AJ377" s="1004" t="str">
        <f>IF(T377=".",".",SUM($S377:T377))</f>
        <v>.</v>
      </c>
      <c r="AK377" s="1004" t="str">
        <f>IF(U377=".",".",SUM($S377:U377))</f>
        <v>.</v>
      </c>
      <c r="AL377" s="1004" t="str">
        <f>IF(V377=".",".",SUM($S377:V377))</f>
        <v>.</v>
      </c>
      <c r="AM377" s="1004" t="str">
        <f>IF(W377=".",".",SUM($S377:W377))</f>
        <v>.</v>
      </c>
      <c r="AN377" s="1004" t="str">
        <f>IF(X377=".",".",SUM($S377:X377))</f>
        <v>.</v>
      </c>
      <c r="AO377" s="1005" t="str">
        <f>IF(Y377=".",".",SUM($S377:Y377))</f>
        <v>.</v>
      </c>
      <c r="AP377" s="116"/>
      <c r="AQ377" s="1507" t="str">
        <f t="shared" si="184"/>
        <v>.</v>
      </c>
      <c r="AR377" s="1508" t="str">
        <f t="shared" si="184"/>
        <v>.</v>
      </c>
      <c r="AS377" s="1508" t="str">
        <f t="shared" si="184"/>
        <v>.</v>
      </c>
      <c r="AT377" s="1508" t="str">
        <f t="shared" si="184"/>
        <v>.</v>
      </c>
      <c r="AU377" s="1508" t="str">
        <f t="shared" si="184"/>
        <v>.</v>
      </c>
      <c r="AV377" s="1508" t="str">
        <f t="shared" si="184"/>
        <v>.</v>
      </c>
      <c r="AW377" s="1509" t="str">
        <f t="shared" si="184"/>
        <v>.</v>
      </c>
      <c r="AX377" s="327"/>
      <c r="AY377" s="116"/>
      <c r="AZ377" s="101"/>
      <c r="BA377" s="101"/>
      <c r="BB377" s="101"/>
    </row>
    <row r="378" spans="1:54" s="189" customFormat="1" x14ac:dyDescent="0.2">
      <c r="A378" s="183"/>
      <c r="B378" s="325"/>
      <c r="C378" s="1028"/>
      <c r="D378" s="1024"/>
      <c r="E378" s="878"/>
      <c r="F378" s="878"/>
      <c r="G378" s="874"/>
      <c r="H378" s="874"/>
      <c r="I378" s="874"/>
      <c r="J378" s="874"/>
      <c r="K378" s="874"/>
      <c r="L378" s="874"/>
      <c r="M378" s="333"/>
      <c r="N378" s="116"/>
      <c r="O378" s="116"/>
      <c r="P378" s="116"/>
      <c r="Q378" s="101"/>
      <c r="R378" s="325"/>
      <c r="S378" s="1003" t="str">
        <f t="shared" si="182"/>
        <v>.</v>
      </c>
      <c r="T378" s="1004" t="str">
        <f t="shared" si="182"/>
        <v>.</v>
      </c>
      <c r="U378" s="1004" t="str">
        <f t="shared" si="182"/>
        <v>.</v>
      </c>
      <c r="V378" s="1004" t="str">
        <f t="shared" si="182"/>
        <v>.</v>
      </c>
      <c r="W378" s="1004" t="str">
        <f t="shared" si="182"/>
        <v>.</v>
      </c>
      <c r="X378" s="1004" t="str">
        <f t="shared" si="182"/>
        <v>.</v>
      </c>
      <c r="Y378" s="1005" t="str">
        <f t="shared" si="182"/>
        <v>.</v>
      </c>
      <c r="Z378" s="116"/>
      <c r="AA378" s="1507" t="str">
        <f t="shared" si="183"/>
        <v>.</v>
      </c>
      <c r="AB378" s="1508" t="str">
        <f t="shared" si="183"/>
        <v>.</v>
      </c>
      <c r="AC378" s="1508" t="str">
        <f t="shared" si="183"/>
        <v>.</v>
      </c>
      <c r="AD378" s="1508" t="str">
        <f t="shared" si="183"/>
        <v>.</v>
      </c>
      <c r="AE378" s="1508" t="str">
        <f t="shared" si="183"/>
        <v>.</v>
      </c>
      <c r="AF378" s="1508" t="str">
        <f t="shared" si="183"/>
        <v>.</v>
      </c>
      <c r="AG378" s="1509" t="str">
        <f t="shared" si="183"/>
        <v>.</v>
      </c>
      <c r="AH378" s="116"/>
      <c r="AI378" s="1003" t="str">
        <f>IF(S378=".",".",SUM($S378:S378))</f>
        <v>.</v>
      </c>
      <c r="AJ378" s="1004" t="str">
        <f>IF(T378=".",".",SUM($S378:T378))</f>
        <v>.</v>
      </c>
      <c r="AK378" s="1004" t="str">
        <f>IF(U378=".",".",SUM($S378:U378))</f>
        <v>.</v>
      </c>
      <c r="AL378" s="1004" t="str">
        <f>IF(V378=".",".",SUM($S378:V378))</f>
        <v>.</v>
      </c>
      <c r="AM378" s="1004" t="str">
        <f>IF(W378=".",".",SUM($S378:W378))</f>
        <v>.</v>
      </c>
      <c r="AN378" s="1004" t="str">
        <f>IF(X378=".",".",SUM($S378:X378))</f>
        <v>.</v>
      </c>
      <c r="AO378" s="1005" t="str">
        <f>IF(Y378=".",".",SUM($S378:Y378))</f>
        <v>.</v>
      </c>
      <c r="AP378" s="116"/>
      <c r="AQ378" s="1507" t="str">
        <f t="shared" si="184"/>
        <v>.</v>
      </c>
      <c r="AR378" s="1508" t="str">
        <f t="shared" si="184"/>
        <v>.</v>
      </c>
      <c r="AS378" s="1508" t="str">
        <f t="shared" si="184"/>
        <v>.</v>
      </c>
      <c r="AT378" s="1508" t="str">
        <f t="shared" si="184"/>
        <v>.</v>
      </c>
      <c r="AU378" s="1508" t="str">
        <f t="shared" si="184"/>
        <v>.</v>
      </c>
      <c r="AV378" s="1508" t="str">
        <f t="shared" si="184"/>
        <v>.</v>
      </c>
      <c r="AW378" s="1509" t="str">
        <f t="shared" si="184"/>
        <v>.</v>
      </c>
      <c r="AX378" s="327"/>
      <c r="AY378" s="116"/>
      <c r="AZ378" s="101"/>
      <c r="BA378" s="101"/>
      <c r="BB378" s="101"/>
    </row>
    <row r="379" spans="1:54" s="189" customFormat="1" x14ac:dyDescent="0.2">
      <c r="A379" s="183"/>
      <c r="B379" s="325"/>
      <c r="C379" s="1029"/>
      <c r="D379" s="1025"/>
      <c r="E379" s="880"/>
      <c r="F379" s="880"/>
      <c r="G379" s="876"/>
      <c r="H379" s="876"/>
      <c r="I379" s="876"/>
      <c r="J379" s="876"/>
      <c r="K379" s="876"/>
      <c r="L379" s="876"/>
      <c r="M379" s="333"/>
      <c r="N379" s="116"/>
      <c r="O379" s="116"/>
      <c r="P379" s="116"/>
      <c r="Q379" s="101"/>
      <c r="R379" s="325"/>
      <c r="S379" s="1008" t="str">
        <f t="shared" si="182"/>
        <v>.</v>
      </c>
      <c r="T379" s="1009" t="str">
        <f t="shared" si="182"/>
        <v>.</v>
      </c>
      <c r="U379" s="1009" t="str">
        <f t="shared" si="182"/>
        <v>.</v>
      </c>
      <c r="V379" s="1009" t="str">
        <f t="shared" si="182"/>
        <v>.</v>
      </c>
      <c r="W379" s="1009" t="str">
        <f t="shared" si="182"/>
        <v>.</v>
      </c>
      <c r="X379" s="1009" t="str">
        <f t="shared" si="182"/>
        <v>.</v>
      </c>
      <c r="Y379" s="1010" t="str">
        <f t="shared" si="182"/>
        <v>.</v>
      </c>
      <c r="Z379" s="116"/>
      <c r="AA379" s="1510" t="str">
        <f t="shared" si="183"/>
        <v>.</v>
      </c>
      <c r="AB379" s="1511" t="str">
        <f t="shared" si="183"/>
        <v>.</v>
      </c>
      <c r="AC379" s="1511" t="str">
        <f t="shared" si="183"/>
        <v>.</v>
      </c>
      <c r="AD379" s="1511" t="str">
        <f t="shared" si="183"/>
        <v>.</v>
      </c>
      <c r="AE379" s="1511" t="str">
        <f t="shared" si="183"/>
        <v>.</v>
      </c>
      <c r="AF379" s="1511" t="str">
        <f t="shared" si="183"/>
        <v>.</v>
      </c>
      <c r="AG379" s="1512" t="str">
        <f t="shared" si="183"/>
        <v>.</v>
      </c>
      <c r="AH379" s="116"/>
      <c r="AI379" s="1008" t="str">
        <f>IF(S379=".",".",SUM($S379:S379))</f>
        <v>.</v>
      </c>
      <c r="AJ379" s="1009" t="str">
        <f>IF(T379=".",".",SUM($S379:T379))</f>
        <v>.</v>
      </c>
      <c r="AK379" s="1009" t="str">
        <f>IF(U379=".",".",SUM($S379:U379))</f>
        <v>.</v>
      </c>
      <c r="AL379" s="1009" t="str">
        <f>IF(V379=".",".",SUM($S379:V379))</f>
        <v>.</v>
      </c>
      <c r="AM379" s="1009" t="str">
        <f>IF(W379=".",".",SUM($S379:W379))</f>
        <v>.</v>
      </c>
      <c r="AN379" s="1009" t="str">
        <f>IF(X379=".",".",SUM($S379:X379))</f>
        <v>.</v>
      </c>
      <c r="AO379" s="1010" t="str">
        <f>IF(Y379=".",".",SUM($S379:Y379))</f>
        <v>.</v>
      </c>
      <c r="AP379" s="116"/>
      <c r="AQ379" s="1510" t="str">
        <f t="shared" si="184"/>
        <v>.</v>
      </c>
      <c r="AR379" s="1511" t="str">
        <f t="shared" si="184"/>
        <v>.</v>
      </c>
      <c r="AS379" s="1511" t="str">
        <f t="shared" si="184"/>
        <v>.</v>
      </c>
      <c r="AT379" s="1511" t="str">
        <f t="shared" si="184"/>
        <v>.</v>
      </c>
      <c r="AU379" s="1511" t="str">
        <f t="shared" si="184"/>
        <v>.</v>
      </c>
      <c r="AV379" s="1511" t="str">
        <f t="shared" si="184"/>
        <v>.</v>
      </c>
      <c r="AW379" s="1512" t="str">
        <f t="shared" si="184"/>
        <v>.</v>
      </c>
      <c r="AX379" s="327"/>
      <c r="AY379" s="116"/>
      <c r="AZ379" s="101"/>
      <c r="BA379" s="101"/>
      <c r="BB379" s="101"/>
    </row>
    <row r="380" spans="1:54" s="189" customFormat="1" ht="12.75" thickBot="1" x14ac:dyDescent="0.25">
      <c r="A380" s="183"/>
      <c r="B380" s="335"/>
      <c r="C380" s="336"/>
      <c r="D380" s="336"/>
      <c r="E380" s="846"/>
      <c r="F380" s="846"/>
      <c r="G380" s="336"/>
      <c r="H380" s="336"/>
      <c r="I380" s="336"/>
      <c r="J380" s="336"/>
      <c r="K380" s="336"/>
      <c r="L380" s="336"/>
      <c r="M380" s="337"/>
      <c r="N380" s="116"/>
      <c r="O380" s="116"/>
      <c r="P380" s="116"/>
      <c r="Q380" s="101"/>
      <c r="R380" s="335"/>
      <c r="S380" s="441"/>
      <c r="T380" s="441"/>
      <c r="U380" s="441"/>
      <c r="V380" s="441"/>
      <c r="W380" s="441"/>
      <c r="X380" s="441"/>
      <c r="Y380" s="441"/>
      <c r="Z380" s="441"/>
      <c r="AA380" s="441"/>
      <c r="AB380" s="441"/>
      <c r="AC380" s="441"/>
      <c r="AD380" s="441"/>
      <c r="AE380" s="441"/>
      <c r="AF380" s="441"/>
      <c r="AG380" s="441"/>
      <c r="AH380" s="441"/>
      <c r="AI380" s="441"/>
      <c r="AJ380" s="441"/>
      <c r="AK380" s="441"/>
      <c r="AL380" s="441"/>
      <c r="AM380" s="441"/>
      <c r="AN380" s="441"/>
      <c r="AO380" s="441"/>
      <c r="AP380" s="441"/>
      <c r="AQ380" s="441"/>
      <c r="AR380" s="441"/>
      <c r="AS380" s="441"/>
      <c r="AT380" s="441"/>
      <c r="AU380" s="441"/>
      <c r="AV380" s="441"/>
      <c r="AW380" s="441"/>
      <c r="AX380" s="351"/>
      <c r="AY380" s="116"/>
      <c r="AZ380" s="101"/>
      <c r="BA380" s="101"/>
      <c r="BB380" s="101"/>
    </row>
    <row r="381" spans="1:54" s="214" customFormat="1" ht="12.75" customHeight="1" x14ac:dyDescent="0.2">
      <c r="A381" s="183"/>
      <c r="B381" s="183"/>
      <c r="C381" s="123"/>
      <c r="D381" s="183"/>
      <c r="E381" s="514"/>
      <c r="F381" s="514"/>
      <c r="G381" s="183"/>
      <c r="H381" s="183"/>
      <c r="I381" s="183"/>
      <c r="J381" s="183"/>
      <c r="K381" s="183"/>
      <c r="L381" s="183"/>
      <c r="M381" s="255"/>
      <c r="N381" s="116"/>
      <c r="O381" s="116"/>
      <c r="P381" s="116"/>
      <c r="Q381" s="1474"/>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474"/>
      <c r="BA381" s="1474"/>
      <c r="BB381" s="1474"/>
    </row>
    <row r="382" spans="1:54" x14ac:dyDescent="0.2">
      <c r="A382" s="180"/>
      <c r="B382" s="1478"/>
      <c r="C382" s="1478"/>
      <c r="D382" s="1478"/>
      <c r="E382" s="1481"/>
      <c r="F382" s="1481"/>
      <c r="G382" s="1478"/>
      <c r="H382" s="1478"/>
      <c r="I382" s="1478"/>
      <c r="J382" s="1478"/>
      <c r="K382" s="1478"/>
      <c r="L382" s="1478"/>
      <c r="M382" s="1478"/>
      <c r="N382" s="180"/>
      <c r="O382" s="180"/>
      <c r="P382" s="180"/>
      <c r="Q382" s="1469"/>
      <c r="R382" s="180"/>
      <c r="S382" s="180"/>
      <c r="T382" s="180"/>
      <c r="U382" s="180"/>
      <c r="V382" s="180"/>
      <c r="W382" s="180"/>
      <c r="X382" s="180"/>
      <c r="Y382" s="180"/>
      <c r="Z382" s="180"/>
      <c r="AA382" s="180"/>
      <c r="AB382" s="180"/>
      <c r="AC382" s="180"/>
      <c r="AD382" s="180"/>
      <c r="AE382" s="180"/>
      <c r="AF382" s="180"/>
      <c r="AG382" s="180"/>
      <c r="AH382" s="180"/>
      <c r="AI382" s="180"/>
      <c r="AJ382" s="180"/>
      <c r="AK382" s="180"/>
      <c r="AL382" s="180"/>
      <c r="AM382" s="180"/>
      <c r="AN382" s="180"/>
      <c r="AO382" s="180"/>
      <c r="AP382" s="180"/>
      <c r="AQ382" s="180"/>
      <c r="AR382" s="180"/>
      <c r="AS382" s="180"/>
      <c r="AT382" s="180"/>
      <c r="AU382" s="180"/>
      <c r="AV382" s="180"/>
      <c r="AW382" s="180"/>
      <c r="AX382" s="180"/>
      <c r="AY382" s="180"/>
      <c r="AZ382" s="1469"/>
      <c r="BA382" s="1469"/>
      <c r="BB382" s="1478"/>
    </row>
    <row r="383" spans="1:54" x14ac:dyDescent="0.2">
      <c r="A383" s="180"/>
      <c r="B383" s="1478"/>
      <c r="C383" s="1478"/>
      <c r="D383" s="1478"/>
      <c r="E383" s="1481"/>
      <c r="F383" s="1481"/>
      <c r="G383" s="1478"/>
      <c r="H383" s="1478"/>
      <c r="I383" s="1478"/>
      <c r="J383" s="1478"/>
      <c r="K383" s="1478"/>
      <c r="L383" s="1478"/>
      <c r="M383" s="1478"/>
      <c r="N383" s="180"/>
      <c r="O383" s="180"/>
      <c r="P383" s="180"/>
      <c r="Q383" s="1469"/>
      <c r="R383" s="180"/>
      <c r="S383" s="180"/>
      <c r="T383" s="180"/>
      <c r="U383" s="180"/>
      <c r="V383" s="180"/>
      <c r="W383" s="180"/>
      <c r="X383" s="180"/>
      <c r="Y383" s="180"/>
      <c r="Z383" s="180"/>
      <c r="AA383" s="180"/>
      <c r="AB383" s="180"/>
      <c r="AC383" s="180"/>
      <c r="AD383" s="180"/>
      <c r="AE383" s="180"/>
      <c r="AF383" s="180"/>
      <c r="AG383" s="180"/>
      <c r="AH383" s="180"/>
      <c r="AI383" s="180"/>
      <c r="AJ383" s="180"/>
      <c r="AK383" s="180"/>
      <c r="AL383" s="180"/>
      <c r="AM383" s="180"/>
      <c r="AN383" s="180"/>
      <c r="AO383" s="180"/>
      <c r="AP383" s="180"/>
      <c r="AQ383" s="180"/>
      <c r="AR383" s="180"/>
      <c r="AS383" s="180"/>
      <c r="AT383" s="180"/>
      <c r="AU383" s="180"/>
      <c r="AV383" s="180"/>
      <c r="AW383" s="180"/>
      <c r="AX383" s="180"/>
      <c r="AY383" s="180"/>
      <c r="AZ383" s="1469"/>
      <c r="BA383" s="1469"/>
      <c r="BB383" s="1478"/>
    </row>
    <row r="384" spans="1:54" x14ac:dyDescent="0.2">
      <c r="A384" s="180"/>
      <c r="B384" s="1478"/>
      <c r="C384" s="1478"/>
      <c r="D384" s="1478"/>
      <c r="E384" s="1481"/>
      <c r="F384" s="1481"/>
      <c r="G384" s="1478"/>
      <c r="H384" s="1478"/>
      <c r="I384" s="1478"/>
      <c r="J384" s="1478"/>
      <c r="K384" s="1478"/>
      <c r="L384" s="1478"/>
      <c r="M384" s="1478"/>
      <c r="N384" s="180"/>
      <c r="O384" s="180"/>
      <c r="P384" s="180"/>
      <c r="Q384" s="1469"/>
      <c r="R384" s="180"/>
      <c r="S384" s="180"/>
      <c r="T384" s="180"/>
      <c r="U384" s="180"/>
      <c r="V384" s="180"/>
      <c r="W384" s="180"/>
      <c r="X384" s="180"/>
      <c r="Y384" s="180"/>
      <c r="Z384" s="180"/>
      <c r="AA384" s="180"/>
      <c r="AB384" s="180"/>
      <c r="AC384" s="180"/>
      <c r="AD384" s="180"/>
      <c r="AE384" s="180"/>
      <c r="AF384" s="180"/>
      <c r="AG384" s="180"/>
      <c r="AH384" s="180"/>
      <c r="AI384" s="180"/>
      <c r="AJ384" s="180"/>
      <c r="AK384" s="180"/>
      <c r="AL384" s="180"/>
      <c r="AM384" s="180"/>
      <c r="AN384" s="180"/>
      <c r="AO384" s="180"/>
      <c r="AP384" s="180"/>
      <c r="AQ384" s="180"/>
      <c r="AR384" s="180"/>
      <c r="AS384" s="180"/>
      <c r="AT384" s="180"/>
      <c r="AU384" s="180"/>
      <c r="AV384" s="180"/>
      <c r="AW384" s="180"/>
      <c r="AX384" s="180"/>
      <c r="AY384" s="180"/>
      <c r="AZ384" s="1469"/>
      <c r="BA384" s="1469"/>
      <c r="BB384" s="1478"/>
    </row>
    <row r="385" spans="1:54" x14ac:dyDescent="0.2">
      <c r="A385" s="180"/>
      <c r="B385" s="1478"/>
      <c r="C385" s="1478"/>
      <c r="D385" s="1478"/>
      <c r="E385" s="1481"/>
      <c r="F385" s="1481"/>
      <c r="G385" s="1478"/>
      <c r="H385" s="1478"/>
      <c r="I385" s="1478"/>
      <c r="J385" s="1478"/>
      <c r="K385" s="1478"/>
      <c r="L385" s="1478"/>
      <c r="M385" s="1478"/>
      <c r="N385" s="180"/>
      <c r="O385" s="180"/>
      <c r="P385" s="180"/>
      <c r="Q385" s="1469"/>
      <c r="R385" s="180"/>
      <c r="S385" s="180"/>
      <c r="T385" s="180"/>
      <c r="U385" s="180"/>
      <c r="V385" s="180"/>
      <c r="W385" s="180"/>
      <c r="X385" s="180"/>
      <c r="Y385" s="180"/>
      <c r="Z385" s="180"/>
      <c r="AA385" s="180"/>
      <c r="AB385" s="180"/>
      <c r="AC385" s="180"/>
      <c r="AD385" s="180"/>
      <c r="AE385" s="180"/>
      <c r="AF385" s="180"/>
      <c r="AG385" s="180"/>
      <c r="AH385" s="180"/>
      <c r="AI385" s="180"/>
      <c r="AJ385" s="180"/>
      <c r="AK385" s="180"/>
      <c r="AL385" s="180"/>
      <c r="AM385" s="180"/>
      <c r="AN385" s="180"/>
      <c r="AO385" s="180"/>
      <c r="AP385" s="180"/>
      <c r="AQ385" s="180"/>
      <c r="AR385" s="180"/>
      <c r="AS385" s="180"/>
      <c r="AT385" s="180"/>
      <c r="AU385" s="180"/>
      <c r="AV385" s="180"/>
      <c r="AW385" s="180"/>
      <c r="AX385" s="180"/>
      <c r="AY385" s="180"/>
      <c r="AZ385" s="1469"/>
      <c r="BA385" s="1469"/>
      <c r="BB385" s="1478"/>
    </row>
    <row r="386" spans="1:54" x14ac:dyDescent="0.2">
      <c r="A386" s="180"/>
      <c r="B386" s="1478"/>
      <c r="C386" s="1478"/>
      <c r="D386" s="1478"/>
      <c r="E386" s="1481"/>
      <c r="F386" s="1481"/>
      <c r="G386" s="1478"/>
      <c r="H386" s="1478"/>
      <c r="I386" s="1478"/>
      <c r="J386" s="1478"/>
      <c r="K386" s="1478"/>
      <c r="L386" s="1478"/>
      <c r="M386" s="1478"/>
      <c r="N386" s="180"/>
      <c r="O386" s="180"/>
      <c r="P386" s="180"/>
      <c r="Q386" s="1469"/>
      <c r="R386" s="180"/>
      <c r="S386" s="180"/>
      <c r="T386" s="180"/>
      <c r="U386" s="180"/>
      <c r="V386" s="180"/>
      <c r="W386" s="180"/>
      <c r="X386" s="180"/>
      <c r="Y386" s="180"/>
      <c r="Z386" s="180"/>
      <c r="AA386" s="180"/>
      <c r="AB386" s="180"/>
      <c r="AC386" s="180"/>
      <c r="AD386" s="180"/>
      <c r="AE386" s="180"/>
      <c r="AF386" s="180"/>
      <c r="AG386" s="180"/>
      <c r="AH386" s="180"/>
      <c r="AI386" s="180"/>
      <c r="AJ386" s="180"/>
      <c r="AK386" s="180"/>
      <c r="AL386" s="180"/>
      <c r="AM386" s="180"/>
      <c r="AN386" s="180"/>
      <c r="AO386" s="180"/>
      <c r="AP386" s="180"/>
      <c r="AQ386" s="180"/>
      <c r="AR386" s="180"/>
      <c r="AS386" s="180"/>
      <c r="AT386" s="180"/>
      <c r="AU386" s="180"/>
      <c r="AV386" s="180"/>
      <c r="AW386" s="180"/>
      <c r="AX386" s="180"/>
      <c r="AY386" s="180"/>
      <c r="AZ386" s="1469"/>
      <c r="BA386" s="1469"/>
      <c r="BB386" s="1478"/>
    </row>
    <row r="387" spans="1:54" x14ac:dyDescent="0.2">
      <c r="A387" s="180"/>
      <c r="B387" s="1478"/>
      <c r="C387" s="1478"/>
      <c r="D387" s="1478"/>
      <c r="E387" s="1481"/>
      <c r="F387" s="1481"/>
      <c r="G387" s="1478"/>
      <c r="H387" s="1478"/>
      <c r="I387" s="1478"/>
      <c r="J387" s="1478"/>
      <c r="K387" s="1478"/>
      <c r="L387" s="1478"/>
      <c r="M387" s="1478"/>
      <c r="N387" s="180"/>
      <c r="O387" s="180"/>
      <c r="P387" s="180"/>
      <c r="Q387" s="1469"/>
      <c r="R387" s="180"/>
      <c r="S387" s="180"/>
      <c r="T387" s="180"/>
      <c r="U387" s="180"/>
      <c r="V387" s="180"/>
      <c r="W387" s="180"/>
      <c r="X387" s="180"/>
      <c r="Y387" s="180"/>
      <c r="Z387" s="180"/>
      <c r="AA387" s="180"/>
      <c r="AB387" s="180"/>
      <c r="AC387" s="180"/>
      <c r="AD387" s="180"/>
      <c r="AE387" s="180"/>
      <c r="AF387" s="180"/>
      <c r="AG387" s="180"/>
      <c r="AH387" s="180"/>
      <c r="AI387" s="180"/>
      <c r="AJ387" s="180"/>
      <c r="AK387" s="180"/>
      <c r="AL387" s="180"/>
      <c r="AM387" s="180"/>
      <c r="AN387" s="180"/>
      <c r="AO387" s="180"/>
      <c r="AP387" s="180"/>
      <c r="AQ387" s="180"/>
      <c r="AR387" s="180"/>
      <c r="AS387" s="180"/>
      <c r="AT387" s="180"/>
      <c r="AU387" s="180"/>
      <c r="AV387" s="180"/>
      <c r="AW387" s="180"/>
      <c r="AX387" s="180"/>
      <c r="AY387" s="180"/>
      <c r="AZ387" s="1469"/>
      <c r="BA387" s="1469"/>
      <c r="BB387" s="1478"/>
    </row>
    <row r="388" spans="1:54" x14ac:dyDescent="0.2">
      <c r="A388" s="180"/>
      <c r="B388" s="1478"/>
      <c r="C388" s="1478"/>
      <c r="D388" s="1478"/>
      <c r="E388" s="1481"/>
      <c r="F388" s="1481"/>
      <c r="G388" s="1478"/>
      <c r="H388" s="1478"/>
      <c r="I388" s="1478"/>
      <c r="J388" s="1478"/>
      <c r="K388" s="1478"/>
      <c r="L388" s="1478"/>
      <c r="M388" s="1478"/>
      <c r="N388" s="180"/>
      <c r="O388" s="180"/>
      <c r="P388" s="180"/>
      <c r="Q388" s="1469"/>
      <c r="R388" s="180"/>
      <c r="S388" s="180"/>
      <c r="T388" s="180"/>
      <c r="U388" s="180"/>
      <c r="V388" s="180"/>
      <c r="W388" s="180"/>
      <c r="X388" s="180"/>
      <c r="Y388" s="180"/>
      <c r="Z388" s="180"/>
      <c r="AA388" s="180"/>
      <c r="AB388" s="180"/>
      <c r="AC388" s="180"/>
      <c r="AD388" s="180"/>
      <c r="AE388" s="180"/>
      <c r="AF388" s="180"/>
      <c r="AG388" s="180"/>
      <c r="AH388" s="180"/>
      <c r="AI388" s="180"/>
      <c r="AJ388" s="180"/>
      <c r="AK388" s="180"/>
      <c r="AL388" s="180"/>
      <c r="AM388" s="180"/>
      <c r="AN388" s="180"/>
      <c r="AO388" s="180"/>
      <c r="AP388" s="180"/>
      <c r="AQ388" s="180"/>
      <c r="AR388" s="180"/>
      <c r="AS388" s="180"/>
      <c r="AT388" s="180"/>
      <c r="AU388" s="180"/>
      <c r="AV388" s="180"/>
      <c r="AW388" s="180"/>
      <c r="AX388" s="180"/>
      <c r="AY388" s="180"/>
      <c r="AZ388" s="1469"/>
      <c r="BA388" s="1469"/>
      <c r="BB388" s="1478"/>
    </row>
    <row r="389" spans="1:54" x14ac:dyDescent="0.2">
      <c r="A389" s="180"/>
      <c r="B389" s="1478"/>
      <c r="C389" s="1478"/>
      <c r="D389" s="1478"/>
      <c r="E389" s="1481"/>
      <c r="F389" s="1481"/>
      <c r="G389" s="1478"/>
      <c r="H389" s="1478"/>
      <c r="I389" s="1478"/>
      <c r="J389" s="1478"/>
      <c r="K389" s="1478"/>
      <c r="L389" s="1478"/>
      <c r="M389" s="1478"/>
      <c r="N389" s="180"/>
      <c r="O389" s="180"/>
      <c r="P389" s="180"/>
      <c r="Q389" s="1469"/>
      <c r="R389" s="180"/>
      <c r="S389" s="180"/>
      <c r="T389" s="180"/>
      <c r="U389" s="180"/>
      <c r="V389" s="180"/>
      <c r="W389" s="180"/>
      <c r="X389" s="180"/>
      <c r="Y389" s="180"/>
      <c r="Z389" s="180"/>
      <c r="AA389" s="180"/>
      <c r="AB389" s="180"/>
      <c r="AC389" s="180"/>
      <c r="AD389" s="180"/>
      <c r="AE389" s="180"/>
      <c r="AF389" s="180"/>
      <c r="AG389" s="180"/>
      <c r="AH389" s="180"/>
      <c r="AI389" s="180"/>
      <c r="AJ389" s="180"/>
      <c r="AK389" s="180"/>
      <c r="AL389" s="180"/>
      <c r="AM389" s="180"/>
      <c r="AN389" s="180"/>
      <c r="AO389" s="180"/>
      <c r="AP389" s="180"/>
      <c r="AQ389" s="180"/>
      <c r="AR389" s="180"/>
      <c r="AS389" s="180"/>
      <c r="AT389" s="180"/>
      <c r="AU389" s="180"/>
      <c r="AV389" s="180"/>
      <c r="AW389" s="180"/>
      <c r="AX389" s="180"/>
      <c r="AY389" s="180"/>
      <c r="AZ389" s="1469"/>
      <c r="BA389" s="1469"/>
      <c r="BB389" s="1478"/>
    </row>
    <row r="390" spans="1:54" x14ac:dyDescent="0.2">
      <c r="A390" s="180"/>
      <c r="B390" s="1478"/>
      <c r="C390" s="1478"/>
      <c r="D390" s="1478"/>
      <c r="E390" s="1481"/>
      <c r="F390" s="1481"/>
      <c r="G390" s="1478"/>
      <c r="H390" s="1478"/>
      <c r="I390" s="1478"/>
      <c r="J390" s="1478"/>
      <c r="K390" s="1478"/>
      <c r="L390" s="1478"/>
      <c r="M390" s="1478"/>
      <c r="N390" s="180"/>
      <c r="O390" s="180"/>
      <c r="P390" s="180"/>
      <c r="Q390" s="1469"/>
      <c r="R390" s="180"/>
      <c r="S390" s="180"/>
      <c r="T390" s="180"/>
      <c r="U390" s="180"/>
      <c r="V390" s="180"/>
      <c r="W390" s="180"/>
      <c r="X390" s="180"/>
      <c r="Y390" s="180"/>
      <c r="Z390" s="180"/>
      <c r="AA390" s="180"/>
      <c r="AB390" s="180"/>
      <c r="AC390" s="180"/>
      <c r="AD390" s="180"/>
      <c r="AE390" s="180"/>
      <c r="AF390" s="180"/>
      <c r="AG390" s="180"/>
      <c r="AH390" s="180"/>
      <c r="AI390" s="180"/>
      <c r="AJ390" s="180"/>
      <c r="AK390" s="180"/>
      <c r="AL390" s="180"/>
      <c r="AM390" s="180"/>
      <c r="AN390" s="180"/>
      <c r="AO390" s="180"/>
      <c r="AP390" s="180"/>
      <c r="AQ390" s="180"/>
      <c r="AR390" s="180"/>
      <c r="AS390" s="180"/>
      <c r="AT390" s="180"/>
      <c r="AU390" s="180"/>
      <c r="AV390" s="180"/>
      <c r="AW390" s="180"/>
      <c r="AX390" s="180"/>
      <c r="AY390" s="180"/>
      <c r="AZ390" s="1469"/>
      <c r="BA390" s="1469"/>
      <c r="BB390" s="1478"/>
    </row>
    <row r="391" spans="1:54" x14ac:dyDescent="0.2">
      <c r="A391" s="180"/>
      <c r="B391" s="1478"/>
      <c r="C391" s="1478"/>
      <c r="D391" s="1478"/>
      <c r="E391" s="1481"/>
      <c r="F391" s="1481"/>
      <c r="G391" s="1478"/>
      <c r="H391" s="1478"/>
      <c r="I391" s="1478"/>
      <c r="J391" s="1478"/>
      <c r="K391" s="1478"/>
      <c r="L391" s="1478"/>
      <c r="M391" s="1478"/>
      <c r="N391" s="180"/>
      <c r="O391" s="180"/>
      <c r="P391" s="180"/>
      <c r="Q391" s="1469"/>
      <c r="R391" s="180"/>
      <c r="S391" s="180"/>
      <c r="T391" s="180"/>
      <c r="U391" s="180"/>
      <c r="V391" s="180"/>
      <c r="W391" s="180"/>
      <c r="X391" s="180"/>
      <c r="Y391" s="180"/>
      <c r="Z391" s="180"/>
      <c r="AA391" s="180"/>
      <c r="AB391" s="180"/>
      <c r="AC391" s="180"/>
      <c r="AD391" s="180"/>
      <c r="AE391" s="180"/>
      <c r="AF391" s="180"/>
      <c r="AG391" s="180"/>
      <c r="AH391" s="180"/>
      <c r="AI391" s="180"/>
      <c r="AJ391" s="180"/>
      <c r="AK391" s="180"/>
      <c r="AL391" s="180"/>
      <c r="AM391" s="180"/>
      <c r="AN391" s="180"/>
      <c r="AO391" s="180"/>
      <c r="AP391" s="180"/>
      <c r="AQ391" s="180"/>
      <c r="AR391" s="180"/>
      <c r="AS391" s="180"/>
      <c r="AT391" s="180"/>
      <c r="AU391" s="180"/>
      <c r="AV391" s="180"/>
      <c r="AW391" s="180"/>
      <c r="AX391" s="180"/>
      <c r="AY391" s="180"/>
      <c r="AZ391" s="1469"/>
      <c r="BA391" s="1469"/>
      <c r="BB391" s="1478"/>
    </row>
    <row r="392" spans="1:54" x14ac:dyDescent="0.2">
      <c r="A392" s="180"/>
      <c r="B392" s="1478"/>
      <c r="C392" s="1478"/>
      <c r="D392" s="1478"/>
      <c r="E392" s="1481"/>
      <c r="F392" s="1481"/>
      <c r="G392" s="1478"/>
      <c r="H392" s="1478"/>
      <c r="I392" s="1478"/>
      <c r="J392" s="1478"/>
      <c r="K392" s="1478"/>
      <c r="L392" s="1478"/>
      <c r="M392" s="1478"/>
      <c r="N392" s="180"/>
      <c r="O392" s="180"/>
      <c r="P392" s="180"/>
      <c r="Q392" s="1469"/>
      <c r="R392" s="180"/>
      <c r="S392" s="180"/>
      <c r="T392" s="180"/>
      <c r="U392" s="180"/>
      <c r="V392" s="180"/>
      <c r="W392" s="180"/>
      <c r="X392" s="180"/>
      <c r="Y392" s="180"/>
      <c r="Z392" s="180"/>
      <c r="AA392" s="180"/>
      <c r="AB392" s="180"/>
      <c r="AC392" s="180"/>
      <c r="AD392" s="180"/>
      <c r="AE392" s="180"/>
      <c r="AF392" s="180"/>
      <c r="AG392" s="180"/>
      <c r="AH392" s="180"/>
      <c r="AI392" s="180"/>
      <c r="AJ392" s="180"/>
      <c r="AK392" s="180"/>
      <c r="AL392" s="180"/>
      <c r="AM392" s="180"/>
      <c r="AN392" s="180"/>
      <c r="AO392" s="180"/>
      <c r="AP392" s="180"/>
      <c r="AQ392" s="180"/>
      <c r="AR392" s="180"/>
      <c r="AS392" s="180"/>
      <c r="AT392" s="180"/>
      <c r="AU392" s="180"/>
      <c r="AV392" s="180"/>
      <c r="AW392" s="180"/>
      <c r="AX392" s="180"/>
      <c r="AY392" s="180"/>
      <c r="AZ392" s="1469"/>
      <c r="BA392" s="1469"/>
      <c r="BB392" s="1478"/>
    </row>
    <row r="393" spans="1:54" x14ac:dyDescent="0.2">
      <c r="A393" s="180"/>
      <c r="B393" s="1478"/>
      <c r="C393" s="1478"/>
      <c r="D393" s="1478"/>
      <c r="E393" s="1481"/>
      <c r="F393" s="1481"/>
      <c r="G393" s="1478"/>
      <c r="H393" s="1478"/>
      <c r="I393" s="1478"/>
      <c r="J393" s="1478"/>
      <c r="K393" s="1478"/>
      <c r="L393" s="1478"/>
      <c r="M393" s="1478"/>
      <c r="N393" s="180"/>
      <c r="O393" s="180"/>
      <c r="P393" s="180"/>
      <c r="Q393" s="1469"/>
      <c r="R393" s="180"/>
      <c r="S393" s="180"/>
      <c r="T393" s="180"/>
      <c r="U393" s="180"/>
      <c r="V393" s="180"/>
      <c r="W393" s="180"/>
      <c r="X393" s="180"/>
      <c r="Y393" s="180"/>
      <c r="Z393" s="180"/>
      <c r="AA393" s="180"/>
      <c r="AB393" s="180"/>
      <c r="AC393" s="180"/>
      <c r="AD393" s="180"/>
      <c r="AE393" s="180"/>
      <c r="AF393" s="180"/>
      <c r="AG393" s="180"/>
      <c r="AH393" s="180"/>
      <c r="AI393" s="180"/>
      <c r="AJ393" s="180"/>
      <c r="AK393" s="180"/>
      <c r="AL393" s="180"/>
      <c r="AM393" s="180"/>
      <c r="AN393" s="180"/>
      <c r="AO393" s="180"/>
      <c r="AP393" s="180"/>
      <c r="AQ393" s="180"/>
      <c r="AR393" s="180"/>
      <c r="AS393" s="180"/>
      <c r="AT393" s="180"/>
      <c r="AU393" s="180"/>
      <c r="AV393" s="180"/>
      <c r="AW393" s="180"/>
      <c r="AX393" s="180"/>
      <c r="AY393" s="180"/>
      <c r="AZ393" s="1469"/>
      <c r="BA393" s="1469"/>
      <c r="BB393" s="1478"/>
    </row>
    <row r="394" spans="1:54" x14ac:dyDescent="0.2">
      <c r="A394" s="180"/>
      <c r="B394" s="1478"/>
      <c r="C394" s="1478"/>
      <c r="D394" s="1478"/>
      <c r="E394" s="1481"/>
      <c r="F394" s="1481"/>
      <c r="G394" s="1478"/>
      <c r="H394" s="1478"/>
      <c r="I394" s="1478"/>
      <c r="J394" s="1478"/>
      <c r="K394" s="1478"/>
      <c r="L394" s="1478"/>
      <c r="M394" s="1478"/>
      <c r="N394" s="180"/>
      <c r="O394" s="180"/>
      <c r="P394" s="180"/>
      <c r="Q394" s="1469"/>
      <c r="R394" s="180"/>
      <c r="S394" s="180"/>
      <c r="T394" s="180"/>
      <c r="U394" s="180"/>
      <c r="V394" s="180"/>
      <c r="W394" s="180"/>
      <c r="X394" s="180"/>
      <c r="Y394" s="180"/>
      <c r="Z394" s="180"/>
      <c r="AA394" s="180"/>
      <c r="AB394" s="180"/>
      <c r="AC394" s="180"/>
      <c r="AD394" s="180"/>
      <c r="AE394" s="180"/>
      <c r="AF394" s="180"/>
      <c r="AG394" s="180"/>
      <c r="AH394" s="180"/>
      <c r="AI394" s="180"/>
      <c r="AJ394" s="180"/>
      <c r="AK394" s="180"/>
      <c r="AL394" s="180"/>
      <c r="AM394" s="180"/>
      <c r="AN394" s="180"/>
      <c r="AO394" s="180"/>
      <c r="AP394" s="180"/>
      <c r="AQ394" s="180"/>
      <c r="AR394" s="180"/>
      <c r="AS394" s="180"/>
      <c r="AT394" s="180"/>
      <c r="AU394" s="180"/>
      <c r="AV394" s="180"/>
      <c r="AW394" s="180"/>
      <c r="AX394" s="180"/>
      <c r="AY394" s="180"/>
      <c r="AZ394" s="1469"/>
      <c r="BA394" s="1469"/>
      <c r="BB394" s="1478"/>
    </row>
    <row r="395" spans="1:54" x14ac:dyDescent="0.2">
      <c r="A395" s="180"/>
      <c r="B395" s="1478"/>
      <c r="C395" s="1478"/>
      <c r="D395" s="1478"/>
      <c r="E395" s="1481"/>
      <c r="F395" s="1481"/>
      <c r="G395" s="1478"/>
      <c r="H395" s="1478"/>
      <c r="I395" s="1478"/>
      <c r="J395" s="1478"/>
      <c r="K395" s="1478"/>
      <c r="L395" s="1478"/>
      <c r="M395" s="1478"/>
      <c r="N395" s="180"/>
      <c r="O395" s="180"/>
      <c r="P395" s="180"/>
      <c r="Q395" s="1469"/>
      <c r="R395" s="180"/>
      <c r="S395" s="180"/>
      <c r="T395" s="180"/>
      <c r="U395" s="180"/>
      <c r="V395" s="180"/>
      <c r="W395" s="180"/>
      <c r="X395" s="180"/>
      <c r="Y395" s="180"/>
      <c r="Z395" s="180"/>
      <c r="AA395" s="180"/>
      <c r="AB395" s="180"/>
      <c r="AC395" s="180"/>
      <c r="AD395" s="180"/>
      <c r="AE395" s="180"/>
      <c r="AF395" s="180"/>
      <c r="AG395" s="180"/>
      <c r="AH395" s="180"/>
      <c r="AI395" s="180"/>
      <c r="AJ395" s="180"/>
      <c r="AK395" s="180"/>
      <c r="AL395" s="180"/>
      <c r="AM395" s="180"/>
      <c r="AN395" s="180"/>
      <c r="AO395" s="180"/>
      <c r="AP395" s="180"/>
      <c r="AQ395" s="180"/>
      <c r="AR395" s="180"/>
      <c r="AS395" s="180"/>
      <c r="AT395" s="180"/>
      <c r="AU395" s="180"/>
      <c r="AV395" s="180"/>
      <c r="AW395" s="180"/>
      <c r="AX395" s="180"/>
      <c r="AY395" s="180"/>
      <c r="AZ395" s="1469"/>
      <c r="BA395" s="1469"/>
      <c r="BB395" s="1478"/>
    </row>
    <row r="396" spans="1:54" x14ac:dyDescent="0.2">
      <c r="A396" s="180"/>
      <c r="B396" s="1478"/>
      <c r="C396" s="1478"/>
      <c r="D396" s="1478"/>
      <c r="E396" s="1481"/>
      <c r="F396" s="1481"/>
      <c r="G396" s="1478"/>
      <c r="H396" s="1478"/>
      <c r="I396" s="1478"/>
      <c r="J396" s="1478"/>
      <c r="K396" s="1478"/>
      <c r="L396" s="1478"/>
      <c r="M396" s="1478"/>
      <c r="N396" s="180"/>
      <c r="O396" s="180"/>
      <c r="P396" s="180"/>
      <c r="Q396" s="1469"/>
      <c r="R396" s="180"/>
      <c r="S396" s="180"/>
      <c r="T396" s="180"/>
      <c r="U396" s="180"/>
      <c r="V396" s="180"/>
      <c r="W396" s="180"/>
      <c r="X396" s="180"/>
      <c r="Y396" s="180"/>
      <c r="Z396" s="180"/>
      <c r="AA396" s="180"/>
      <c r="AB396" s="180"/>
      <c r="AC396" s="180"/>
      <c r="AD396" s="180"/>
      <c r="AE396" s="180"/>
      <c r="AF396" s="180"/>
      <c r="AG396" s="180"/>
      <c r="AH396" s="180"/>
      <c r="AI396" s="180"/>
      <c r="AJ396" s="180"/>
      <c r="AK396" s="180"/>
      <c r="AL396" s="180"/>
      <c r="AM396" s="180"/>
      <c r="AN396" s="180"/>
      <c r="AO396" s="180"/>
      <c r="AP396" s="180"/>
      <c r="AQ396" s="180"/>
      <c r="AR396" s="180"/>
      <c r="AS396" s="180"/>
      <c r="AT396" s="180"/>
      <c r="AU396" s="180"/>
      <c r="AV396" s="180"/>
      <c r="AW396" s="180"/>
      <c r="AX396" s="180"/>
      <c r="AY396" s="180"/>
      <c r="AZ396" s="1469"/>
      <c r="BA396" s="1469"/>
      <c r="BB396" s="1478"/>
    </row>
    <row r="397" spans="1:54" x14ac:dyDescent="0.2">
      <c r="A397" s="180"/>
      <c r="B397" s="1478"/>
      <c r="C397" s="1478"/>
      <c r="D397" s="1478"/>
      <c r="E397" s="1481"/>
      <c r="F397" s="1481"/>
      <c r="G397" s="1478"/>
      <c r="H397" s="1478"/>
      <c r="I397" s="1478"/>
      <c r="J397" s="1478"/>
      <c r="K397" s="1478"/>
      <c r="L397" s="1478"/>
      <c r="M397" s="1478"/>
      <c r="N397" s="180"/>
      <c r="O397" s="180"/>
      <c r="P397" s="180"/>
      <c r="Q397" s="1469"/>
      <c r="R397" s="180"/>
      <c r="S397" s="180"/>
      <c r="T397" s="180"/>
      <c r="U397" s="180"/>
      <c r="V397" s="180"/>
      <c r="W397" s="180"/>
      <c r="X397" s="180"/>
      <c r="Y397" s="180"/>
      <c r="Z397" s="180"/>
      <c r="AA397" s="180"/>
      <c r="AB397" s="180"/>
      <c r="AC397" s="180"/>
      <c r="AD397" s="180"/>
      <c r="AE397" s="180"/>
      <c r="AF397" s="180"/>
      <c r="AG397" s="180"/>
      <c r="AH397" s="180"/>
      <c r="AI397" s="180"/>
      <c r="AJ397" s="180"/>
      <c r="AK397" s="180"/>
      <c r="AL397" s="180"/>
      <c r="AM397" s="180"/>
      <c r="AN397" s="180"/>
      <c r="AO397" s="180"/>
      <c r="AP397" s="180"/>
      <c r="AQ397" s="180"/>
      <c r="AR397" s="180"/>
      <c r="AS397" s="180"/>
      <c r="AT397" s="180"/>
      <c r="AU397" s="180"/>
      <c r="AV397" s="180"/>
      <c r="AW397" s="180"/>
      <c r="AX397" s="180"/>
      <c r="AY397" s="180"/>
      <c r="AZ397" s="1469"/>
      <c r="BA397" s="1469"/>
      <c r="BB397" s="1478"/>
    </row>
    <row r="398" spans="1:54" x14ac:dyDescent="0.2">
      <c r="A398" s="180"/>
      <c r="B398" s="1478"/>
      <c r="C398" s="1478"/>
      <c r="D398" s="1478"/>
      <c r="E398" s="1481"/>
      <c r="F398" s="1481"/>
      <c r="G398" s="1478"/>
      <c r="H398" s="1478"/>
      <c r="I398" s="1478"/>
      <c r="J398" s="1478"/>
      <c r="K398" s="1478"/>
      <c r="L398" s="1478"/>
      <c r="M398" s="1478"/>
      <c r="N398" s="180"/>
      <c r="O398" s="180"/>
      <c r="P398" s="180"/>
      <c r="Q398" s="1469"/>
      <c r="R398" s="180"/>
      <c r="S398" s="180"/>
      <c r="T398" s="180"/>
      <c r="U398" s="180"/>
      <c r="V398" s="180"/>
      <c r="W398" s="180"/>
      <c r="X398" s="180"/>
      <c r="Y398" s="180"/>
      <c r="Z398" s="180"/>
      <c r="AA398" s="180"/>
      <c r="AB398" s="180"/>
      <c r="AC398" s="180"/>
      <c r="AD398" s="180"/>
      <c r="AE398" s="180"/>
      <c r="AF398" s="180"/>
      <c r="AG398" s="180"/>
      <c r="AH398" s="180"/>
      <c r="AI398" s="180"/>
      <c r="AJ398" s="180"/>
      <c r="AK398" s="180"/>
      <c r="AL398" s="180"/>
      <c r="AM398" s="180"/>
      <c r="AN398" s="180"/>
      <c r="AO398" s="180"/>
      <c r="AP398" s="180"/>
      <c r="AQ398" s="180"/>
      <c r="AR398" s="180"/>
      <c r="AS398" s="180"/>
      <c r="AT398" s="180"/>
      <c r="AU398" s="180"/>
      <c r="AV398" s="180"/>
      <c r="AW398" s="180"/>
      <c r="AX398" s="180"/>
      <c r="AY398" s="180"/>
      <c r="AZ398" s="1469"/>
      <c r="BA398" s="1469"/>
      <c r="BB398" s="1478"/>
    </row>
    <row r="399" spans="1:54" x14ac:dyDescent="0.2">
      <c r="A399" s="180"/>
      <c r="B399" s="1478"/>
      <c r="C399" s="1478"/>
      <c r="D399" s="1478"/>
      <c r="E399" s="1481"/>
      <c r="F399" s="1481"/>
      <c r="G399" s="1478"/>
      <c r="H399" s="1478"/>
      <c r="I399" s="1478"/>
      <c r="J399" s="1478"/>
      <c r="K399" s="1478"/>
      <c r="L399" s="1478"/>
      <c r="M399" s="1478"/>
      <c r="N399" s="180"/>
      <c r="O399" s="180"/>
      <c r="P399" s="180"/>
      <c r="Q399" s="1469"/>
      <c r="R399" s="180"/>
      <c r="S399" s="180"/>
      <c r="T399" s="180"/>
      <c r="U399" s="180"/>
      <c r="V399" s="180"/>
      <c r="W399" s="180"/>
      <c r="X399" s="180"/>
      <c r="Y399" s="180"/>
      <c r="Z399" s="180"/>
      <c r="AA399" s="180"/>
      <c r="AB399" s="180"/>
      <c r="AC399" s="180"/>
      <c r="AD399" s="180"/>
      <c r="AE399" s="180"/>
      <c r="AF399" s="180"/>
      <c r="AG399" s="180"/>
      <c r="AH399" s="180"/>
      <c r="AI399" s="180"/>
      <c r="AJ399" s="180"/>
      <c r="AK399" s="180"/>
      <c r="AL399" s="180"/>
      <c r="AM399" s="180"/>
      <c r="AN399" s="180"/>
      <c r="AO399" s="180"/>
      <c r="AP399" s="180"/>
      <c r="AQ399" s="180"/>
      <c r="AR399" s="180"/>
      <c r="AS399" s="180"/>
      <c r="AT399" s="180"/>
      <c r="AU399" s="180"/>
      <c r="AV399" s="180"/>
      <c r="AW399" s="180"/>
      <c r="AX399" s="180"/>
      <c r="AY399" s="180"/>
      <c r="AZ399" s="1469"/>
      <c r="BA399" s="1469"/>
      <c r="BB399" s="1478"/>
    </row>
    <row r="400" spans="1:54" x14ac:dyDescent="0.2">
      <c r="A400" s="180"/>
      <c r="B400" s="1478"/>
      <c r="C400" s="1478"/>
      <c r="D400" s="1478"/>
      <c r="E400" s="1481"/>
      <c r="F400" s="1481"/>
      <c r="G400" s="1478"/>
      <c r="H400" s="1478"/>
      <c r="I400" s="1478"/>
      <c r="J400" s="1478"/>
      <c r="K400" s="1478"/>
      <c r="L400" s="1478"/>
      <c r="M400" s="1478"/>
      <c r="N400" s="180"/>
      <c r="O400" s="180"/>
      <c r="P400" s="180"/>
      <c r="Q400" s="1469"/>
      <c r="R400" s="180"/>
      <c r="S400" s="180"/>
      <c r="T400" s="180"/>
      <c r="U400" s="180"/>
      <c r="V400" s="180"/>
      <c r="W400" s="180"/>
      <c r="X400" s="180"/>
      <c r="Y400" s="180"/>
      <c r="Z400" s="180"/>
      <c r="AA400" s="180"/>
      <c r="AB400" s="180"/>
      <c r="AC400" s="180"/>
      <c r="AD400" s="180"/>
      <c r="AE400" s="180"/>
      <c r="AF400" s="180"/>
      <c r="AG400" s="180"/>
      <c r="AH400" s="180"/>
      <c r="AI400" s="180"/>
      <c r="AJ400" s="180"/>
      <c r="AK400" s="180"/>
      <c r="AL400" s="180"/>
      <c r="AM400" s="180"/>
      <c r="AN400" s="180"/>
      <c r="AO400" s="180"/>
      <c r="AP400" s="180"/>
      <c r="AQ400" s="180"/>
      <c r="AR400" s="180"/>
      <c r="AS400" s="180"/>
      <c r="AT400" s="180"/>
      <c r="AU400" s="180"/>
      <c r="AV400" s="180"/>
      <c r="AW400" s="180"/>
      <c r="AX400" s="180"/>
      <c r="AY400" s="180"/>
      <c r="AZ400" s="1469"/>
      <c r="BA400" s="1469"/>
      <c r="BB400" s="1478"/>
    </row>
    <row r="401" spans="1:54" x14ac:dyDescent="0.2">
      <c r="A401" s="180"/>
      <c r="B401" s="1478"/>
      <c r="C401" s="1478"/>
      <c r="D401" s="1478"/>
      <c r="E401" s="1481"/>
      <c r="F401" s="1481"/>
      <c r="G401" s="1478"/>
      <c r="H401" s="1478"/>
      <c r="I401" s="1478"/>
      <c r="J401" s="1478"/>
      <c r="K401" s="1478"/>
      <c r="L401" s="1478"/>
      <c r="M401" s="1478"/>
      <c r="N401" s="180"/>
      <c r="O401" s="180"/>
      <c r="P401" s="180"/>
      <c r="Q401" s="1469"/>
      <c r="R401" s="180"/>
      <c r="S401" s="180"/>
      <c r="T401" s="180"/>
      <c r="U401" s="180"/>
      <c r="V401" s="180"/>
      <c r="W401" s="180"/>
      <c r="X401" s="180"/>
      <c r="Y401" s="180"/>
      <c r="Z401" s="180"/>
      <c r="AA401" s="180"/>
      <c r="AB401" s="180"/>
      <c r="AC401" s="180"/>
      <c r="AD401" s="180"/>
      <c r="AE401" s="180"/>
      <c r="AF401" s="180"/>
      <c r="AG401" s="180"/>
      <c r="AH401" s="180"/>
      <c r="AI401" s="180"/>
      <c r="AJ401" s="180"/>
      <c r="AK401" s="180"/>
      <c r="AL401" s="180"/>
      <c r="AM401" s="180"/>
      <c r="AN401" s="180"/>
      <c r="AO401" s="180"/>
      <c r="AP401" s="180"/>
      <c r="AQ401" s="180"/>
      <c r="AR401" s="180"/>
      <c r="AS401" s="180"/>
      <c r="AT401" s="180"/>
      <c r="AU401" s="180"/>
      <c r="AV401" s="180"/>
      <c r="AW401" s="180"/>
      <c r="AX401" s="180"/>
      <c r="AY401" s="180"/>
      <c r="AZ401" s="1469"/>
      <c r="BA401" s="1469"/>
      <c r="BB401" s="1478"/>
    </row>
    <row r="402" spans="1:54" x14ac:dyDescent="0.2">
      <c r="A402" s="180"/>
      <c r="B402" s="1478"/>
      <c r="C402" s="1478"/>
      <c r="D402" s="1478"/>
      <c r="E402" s="1481"/>
      <c r="F402" s="1481"/>
      <c r="G402" s="1478"/>
      <c r="H402" s="1478"/>
      <c r="I402" s="1478"/>
      <c r="J402" s="1478"/>
      <c r="K402" s="1478"/>
      <c r="L402" s="1478"/>
      <c r="M402" s="1478"/>
      <c r="N402" s="180"/>
      <c r="O402" s="180"/>
      <c r="P402" s="180"/>
      <c r="Q402" s="1469"/>
      <c r="R402" s="180"/>
      <c r="S402" s="180"/>
      <c r="T402" s="180"/>
      <c r="U402" s="180"/>
      <c r="V402" s="180"/>
      <c r="W402" s="180"/>
      <c r="X402" s="180"/>
      <c r="Y402" s="180"/>
      <c r="Z402" s="180"/>
      <c r="AA402" s="180"/>
      <c r="AB402" s="180"/>
      <c r="AC402" s="180"/>
      <c r="AD402" s="180"/>
      <c r="AE402" s="180"/>
      <c r="AF402" s="180"/>
      <c r="AG402" s="180"/>
      <c r="AH402" s="180"/>
      <c r="AI402" s="180"/>
      <c r="AJ402" s="180"/>
      <c r="AK402" s="180"/>
      <c r="AL402" s="180"/>
      <c r="AM402" s="180"/>
      <c r="AN402" s="180"/>
      <c r="AO402" s="180"/>
      <c r="AP402" s="180"/>
      <c r="AQ402" s="180"/>
      <c r="AR402" s="180"/>
      <c r="AS402" s="180"/>
      <c r="AT402" s="180"/>
      <c r="AU402" s="180"/>
      <c r="AV402" s="180"/>
      <c r="AW402" s="180"/>
      <c r="AX402" s="180"/>
      <c r="AY402" s="180"/>
      <c r="AZ402" s="1469"/>
      <c r="BA402" s="1469"/>
      <c r="BB402" s="1478"/>
    </row>
    <row r="403" spans="1:54" x14ac:dyDescent="0.2">
      <c r="A403" s="180"/>
      <c r="B403" s="1478"/>
      <c r="C403" s="1478"/>
      <c r="D403" s="1478"/>
      <c r="E403" s="1481"/>
      <c r="F403" s="1481"/>
      <c r="G403" s="1478"/>
      <c r="H403" s="1478"/>
      <c r="I403" s="1478"/>
      <c r="J403" s="1478"/>
      <c r="K403" s="1478"/>
      <c r="L403" s="1478"/>
      <c r="M403" s="1478"/>
      <c r="N403" s="180"/>
      <c r="O403" s="180"/>
      <c r="P403" s="180"/>
      <c r="Q403" s="1469"/>
      <c r="R403" s="180"/>
      <c r="S403" s="180"/>
      <c r="T403" s="180"/>
      <c r="U403" s="180"/>
      <c r="V403" s="180"/>
      <c r="W403" s="180"/>
      <c r="X403" s="180"/>
      <c r="Y403" s="180"/>
      <c r="Z403" s="180"/>
      <c r="AA403" s="180"/>
      <c r="AB403" s="180"/>
      <c r="AC403" s="180"/>
      <c r="AD403" s="180"/>
      <c r="AE403" s="180"/>
      <c r="AF403" s="180"/>
      <c r="AG403" s="180"/>
      <c r="AH403" s="180"/>
      <c r="AI403" s="180"/>
      <c r="AJ403" s="180"/>
      <c r="AK403" s="180"/>
      <c r="AL403" s="180"/>
      <c r="AM403" s="180"/>
      <c r="AN403" s="180"/>
      <c r="AO403" s="180"/>
      <c r="AP403" s="180"/>
      <c r="AQ403" s="180"/>
      <c r="AR403" s="180"/>
      <c r="AS403" s="180"/>
      <c r="AT403" s="180"/>
      <c r="AU403" s="180"/>
      <c r="AV403" s="180"/>
      <c r="AW403" s="180"/>
      <c r="AX403" s="180"/>
      <c r="AY403" s="180"/>
      <c r="AZ403" s="1469"/>
      <c r="BA403" s="1469"/>
      <c r="BB403" s="1478"/>
    </row>
    <row r="404" spans="1:54" x14ac:dyDescent="0.2">
      <c r="A404" s="180"/>
      <c r="B404" s="1478"/>
      <c r="C404" s="1478"/>
      <c r="D404" s="1478"/>
      <c r="E404" s="1481"/>
      <c r="F404" s="1481"/>
      <c r="G404" s="1478"/>
      <c r="H404" s="1478"/>
      <c r="I404" s="1478"/>
      <c r="J404" s="1478"/>
      <c r="K404" s="1478"/>
      <c r="L404" s="1478"/>
      <c r="M404" s="1478"/>
      <c r="N404" s="180"/>
      <c r="O404" s="180"/>
      <c r="P404" s="180"/>
      <c r="Q404" s="1469"/>
      <c r="R404" s="180"/>
      <c r="S404" s="180"/>
      <c r="T404" s="180"/>
      <c r="U404" s="180"/>
      <c r="V404" s="180"/>
      <c r="W404" s="180"/>
      <c r="X404" s="180"/>
      <c r="Y404" s="180"/>
      <c r="Z404" s="180"/>
      <c r="AA404" s="180"/>
      <c r="AB404" s="180"/>
      <c r="AC404" s="180"/>
      <c r="AD404" s="180"/>
      <c r="AE404" s="180"/>
      <c r="AF404" s="180"/>
      <c r="AG404" s="180"/>
      <c r="AH404" s="180"/>
      <c r="AI404" s="180"/>
      <c r="AJ404" s="180"/>
      <c r="AK404" s="180"/>
      <c r="AL404" s="180"/>
      <c r="AM404" s="180"/>
      <c r="AN404" s="180"/>
      <c r="AO404" s="180"/>
      <c r="AP404" s="180"/>
      <c r="AQ404" s="180"/>
      <c r="AR404" s="180"/>
      <c r="AS404" s="180"/>
      <c r="AT404" s="180"/>
      <c r="AU404" s="180"/>
      <c r="AV404" s="180"/>
      <c r="AW404" s="180"/>
      <c r="AX404" s="180"/>
      <c r="AY404" s="180"/>
      <c r="AZ404" s="1469"/>
      <c r="BA404" s="1469"/>
      <c r="BB404" s="1478"/>
    </row>
    <row r="405" spans="1:54" x14ac:dyDescent="0.2">
      <c r="A405" s="180"/>
      <c r="B405" s="1478"/>
      <c r="C405" s="1478"/>
      <c r="D405" s="1478"/>
      <c r="E405" s="1481"/>
      <c r="F405" s="1481"/>
      <c r="G405" s="1478"/>
      <c r="H405" s="1478"/>
      <c r="I405" s="1478"/>
      <c r="J405" s="1478"/>
      <c r="K405" s="1478"/>
      <c r="L405" s="1478"/>
      <c r="M405" s="1478"/>
      <c r="N405" s="180"/>
      <c r="O405" s="180"/>
      <c r="P405" s="180"/>
      <c r="Q405" s="1469"/>
      <c r="R405" s="180"/>
      <c r="S405" s="180"/>
      <c r="T405" s="180"/>
      <c r="U405" s="180"/>
      <c r="V405" s="180"/>
      <c r="W405" s="180"/>
      <c r="X405" s="180"/>
      <c r="Y405" s="180"/>
      <c r="Z405" s="180"/>
      <c r="AA405" s="180"/>
      <c r="AB405" s="180"/>
      <c r="AC405" s="180"/>
      <c r="AD405" s="180"/>
      <c r="AE405" s="180"/>
      <c r="AF405" s="180"/>
      <c r="AG405" s="180"/>
      <c r="AH405" s="180"/>
      <c r="AI405" s="180"/>
      <c r="AJ405" s="180"/>
      <c r="AK405" s="180"/>
      <c r="AL405" s="180"/>
      <c r="AM405" s="180"/>
      <c r="AN405" s="180"/>
      <c r="AO405" s="180"/>
      <c r="AP405" s="180"/>
      <c r="AQ405" s="180"/>
      <c r="AR405" s="180"/>
      <c r="AS405" s="180"/>
      <c r="AT405" s="180"/>
      <c r="AU405" s="180"/>
      <c r="AV405" s="180"/>
      <c r="AW405" s="180"/>
      <c r="AX405" s="180"/>
      <c r="AY405" s="180"/>
      <c r="AZ405" s="1469"/>
      <c r="BA405" s="1469"/>
      <c r="BB405" s="1478"/>
    </row>
    <row r="406" spans="1:54" x14ac:dyDescent="0.2">
      <c r="A406" s="180"/>
      <c r="B406" s="1478"/>
      <c r="C406" s="1478"/>
      <c r="D406" s="1478"/>
      <c r="E406" s="1481"/>
      <c r="F406" s="1481"/>
      <c r="G406" s="1478"/>
      <c r="H406" s="1478"/>
      <c r="I406" s="1478"/>
      <c r="J406" s="1478"/>
      <c r="K406" s="1478"/>
      <c r="L406" s="1478"/>
      <c r="M406" s="1478"/>
      <c r="N406" s="180"/>
      <c r="O406" s="180"/>
      <c r="P406" s="180"/>
      <c r="Q406" s="1469"/>
      <c r="R406" s="180"/>
      <c r="S406" s="180"/>
      <c r="T406" s="180"/>
      <c r="U406" s="180"/>
      <c r="V406" s="180"/>
      <c r="W406" s="180"/>
      <c r="X406" s="180"/>
      <c r="Y406" s="180"/>
      <c r="Z406" s="180"/>
      <c r="AA406" s="180"/>
      <c r="AB406" s="180"/>
      <c r="AC406" s="180"/>
      <c r="AD406" s="180"/>
      <c r="AE406" s="180"/>
      <c r="AF406" s="180"/>
      <c r="AG406" s="180"/>
      <c r="AH406" s="180"/>
      <c r="AI406" s="180"/>
      <c r="AJ406" s="180"/>
      <c r="AK406" s="180"/>
      <c r="AL406" s="180"/>
      <c r="AM406" s="180"/>
      <c r="AN406" s="180"/>
      <c r="AO406" s="180"/>
      <c r="AP406" s="180"/>
      <c r="AQ406" s="180"/>
      <c r="AR406" s="180"/>
      <c r="AS406" s="180"/>
      <c r="AT406" s="180"/>
      <c r="AU406" s="180"/>
      <c r="AV406" s="180"/>
      <c r="AW406" s="180"/>
      <c r="AX406" s="180"/>
      <c r="AY406" s="180"/>
      <c r="AZ406" s="1469"/>
      <c r="BA406" s="1469"/>
      <c r="BB406" s="1478"/>
    </row>
    <row r="407" spans="1:54" x14ac:dyDescent="0.2">
      <c r="A407" s="180"/>
      <c r="B407" s="1478"/>
      <c r="C407" s="1478"/>
      <c r="D407" s="1478"/>
      <c r="E407" s="1481"/>
      <c r="F407" s="1481"/>
      <c r="G407" s="1478"/>
      <c r="H407" s="1478"/>
      <c r="I407" s="1478"/>
      <c r="J407" s="1478"/>
      <c r="K407" s="1478"/>
      <c r="L407" s="1478"/>
      <c r="M407" s="1478"/>
      <c r="N407" s="180"/>
      <c r="O407" s="180"/>
      <c r="P407" s="180"/>
      <c r="Q407" s="1469"/>
      <c r="R407" s="180"/>
      <c r="S407" s="180"/>
      <c r="T407" s="180"/>
      <c r="U407" s="180"/>
      <c r="V407" s="180"/>
      <c r="W407" s="180"/>
      <c r="X407" s="180"/>
      <c r="Y407" s="180"/>
      <c r="Z407" s="180"/>
      <c r="AA407" s="180"/>
      <c r="AB407" s="180"/>
      <c r="AC407" s="180"/>
      <c r="AD407" s="180"/>
      <c r="AE407" s="180"/>
      <c r="AF407" s="180"/>
      <c r="AG407" s="180"/>
      <c r="AH407" s="180"/>
      <c r="AI407" s="180"/>
      <c r="AJ407" s="180"/>
      <c r="AK407" s="180"/>
      <c r="AL407" s="180"/>
      <c r="AM407" s="180"/>
      <c r="AN407" s="180"/>
      <c r="AO407" s="180"/>
      <c r="AP407" s="180"/>
      <c r="AQ407" s="180"/>
      <c r="AR407" s="180"/>
      <c r="AS407" s="180"/>
      <c r="AT407" s="180"/>
      <c r="AU407" s="180"/>
      <c r="AV407" s="180"/>
      <c r="AW407" s="180"/>
      <c r="AX407" s="180"/>
      <c r="AY407" s="180"/>
      <c r="AZ407" s="1469"/>
      <c r="BA407" s="1469"/>
      <c r="BB407" s="1478"/>
    </row>
    <row r="408" spans="1:54" x14ac:dyDescent="0.2">
      <c r="A408" s="180"/>
      <c r="B408" s="1478"/>
      <c r="C408" s="1478"/>
      <c r="D408" s="1478"/>
      <c r="E408" s="1481"/>
      <c r="F408" s="1481"/>
      <c r="G408" s="1478"/>
      <c r="H408" s="1478"/>
      <c r="I408" s="1478"/>
      <c r="J408" s="1478"/>
      <c r="K408" s="1478"/>
      <c r="L408" s="1478"/>
      <c r="M408" s="1478"/>
      <c r="N408" s="180"/>
      <c r="O408" s="180"/>
      <c r="P408" s="180"/>
      <c r="Q408" s="1469"/>
      <c r="R408" s="180"/>
      <c r="S408" s="180"/>
      <c r="T408" s="180"/>
      <c r="U408" s="180"/>
      <c r="V408" s="180"/>
      <c r="W408" s="180"/>
      <c r="X408" s="180"/>
      <c r="Y408" s="180"/>
      <c r="Z408" s="180"/>
      <c r="AA408" s="180"/>
      <c r="AB408" s="180"/>
      <c r="AC408" s="180"/>
      <c r="AD408" s="180"/>
      <c r="AE408" s="180"/>
      <c r="AF408" s="180"/>
      <c r="AG408" s="180"/>
      <c r="AH408" s="180"/>
      <c r="AI408" s="180"/>
      <c r="AJ408" s="180"/>
      <c r="AK408" s="180"/>
      <c r="AL408" s="180"/>
      <c r="AM408" s="180"/>
      <c r="AN408" s="180"/>
      <c r="AO408" s="180"/>
      <c r="AP408" s="180"/>
      <c r="AQ408" s="180"/>
      <c r="AR408" s="180"/>
      <c r="AS408" s="180"/>
      <c r="AT408" s="180"/>
      <c r="AU408" s="180"/>
      <c r="AV408" s="180"/>
      <c r="AW408" s="180"/>
      <c r="AX408" s="180"/>
      <c r="AY408" s="180"/>
      <c r="AZ408" s="1469"/>
      <c r="BA408" s="1469"/>
      <c r="BB408" s="1478"/>
    </row>
    <row r="409" spans="1:54" x14ac:dyDescent="0.2">
      <c r="A409" s="180"/>
      <c r="B409" s="1478"/>
      <c r="C409" s="1478"/>
      <c r="D409" s="1478"/>
      <c r="E409" s="1481"/>
      <c r="F409" s="1481"/>
      <c r="G409" s="1478"/>
      <c r="H409" s="1478"/>
      <c r="I409" s="1478"/>
      <c r="J409" s="1478"/>
      <c r="K409" s="1478"/>
      <c r="L409" s="1478"/>
      <c r="M409" s="1478"/>
      <c r="N409" s="180"/>
      <c r="O409" s="180"/>
      <c r="P409" s="180"/>
      <c r="Q409" s="1469"/>
      <c r="R409" s="180"/>
      <c r="S409" s="180"/>
      <c r="T409" s="180"/>
      <c r="U409" s="180"/>
      <c r="V409" s="180"/>
      <c r="W409" s="180"/>
      <c r="X409" s="180"/>
      <c r="Y409" s="180"/>
      <c r="Z409" s="180"/>
      <c r="AA409" s="180"/>
      <c r="AB409" s="180"/>
      <c r="AC409" s="180"/>
      <c r="AD409" s="180"/>
      <c r="AE409" s="180"/>
      <c r="AF409" s="180"/>
      <c r="AG409" s="180"/>
      <c r="AH409" s="180"/>
      <c r="AI409" s="180"/>
      <c r="AJ409" s="180"/>
      <c r="AK409" s="180"/>
      <c r="AL409" s="180"/>
      <c r="AM409" s="180"/>
      <c r="AN409" s="180"/>
      <c r="AO409" s="180"/>
      <c r="AP409" s="180"/>
      <c r="AQ409" s="180"/>
      <c r="AR409" s="180"/>
      <c r="AS409" s="180"/>
      <c r="AT409" s="180"/>
      <c r="AU409" s="180"/>
      <c r="AV409" s="180"/>
      <c r="AW409" s="180"/>
      <c r="AX409" s="180"/>
      <c r="AY409" s="180"/>
      <c r="AZ409" s="1469"/>
      <c r="BA409" s="1469"/>
      <c r="BB409" s="1478"/>
    </row>
    <row r="410" spans="1:54" x14ac:dyDescent="0.2">
      <c r="A410" s="180"/>
      <c r="B410" s="1478"/>
      <c r="C410" s="1478"/>
      <c r="D410" s="1478"/>
      <c r="E410" s="1481"/>
      <c r="F410" s="1481"/>
      <c r="G410" s="1478"/>
      <c r="H410" s="1478"/>
      <c r="I410" s="1478"/>
      <c r="J410" s="1478"/>
      <c r="K410" s="1478"/>
      <c r="L410" s="1478"/>
      <c r="M410" s="1478"/>
      <c r="N410" s="180"/>
      <c r="O410" s="180"/>
      <c r="P410" s="180"/>
      <c r="Q410" s="1469"/>
      <c r="R410" s="180"/>
      <c r="S410" s="180"/>
      <c r="T410" s="180"/>
      <c r="U410" s="180"/>
      <c r="V410" s="180"/>
      <c r="W410" s="180"/>
      <c r="X410" s="180"/>
      <c r="Y410" s="180"/>
      <c r="Z410" s="180"/>
      <c r="AA410" s="180"/>
      <c r="AB410" s="180"/>
      <c r="AC410" s="180"/>
      <c r="AD410" s="180"/>
      <c r="AE410" s="180"/>
      <c r="AF410" s="180"/>
      <c r="AG410" s="180"/>
      <c r="AH410" s="180"/>
      <c r="AI410" s="180"/>
      <c r="AJ410" s="180"/>
      <c r="AK410" s="180"/>
      <c r="AL410" s="180"/>
      <c r="AM410" s="180"/>
      <c r="AN410" s="180"/>
      <c r="AO410" s="180"/>
      <c r="AP410" s="180"/>
      <c r="AQ410" s="180"/>
      <c r="AR410" s="180"/>
      <c r="AS410" s="180"/>
      <c r="AT410" s="180"/>
      <c r="AU410" s="180"/>
      <c r="AV410" s="180"/>
      <c r="AW410" s="180"/>
      <c r="AX410" s="180"/>
      <c r="AY410" s="180"/>
      <c r="AZ410" s="1469"/>
      <c r="BA410" s="1469"/>
      <c r="BB410" s="1478"/>
    </row>
    <row r="411" spans="1:54" x14ac:dyDescent="0.2">
      <c r="A411" s="180"/>
      <c r="B411" s="1478"/>
      <c r="C411" s="1478"/>
      <c r="D411" s="1478"/>
      <c r="E411" s="1481"/>
      <c r="F411" s="1481"/>
      <c r="G411" s="1478"/>
      <c r="H411" s="1478"/>
      <c r="I411" s="1478"/>
      <c r="J411" s="1478"/>
      <c r="K411" s="1478"/>
      <c r="L411" s="1478"/>
      <c r="M411" s="1478"/>
      <c r="N411" s="180"/>
      <c r="O411" s="180"/>
      <c r="P411" s="180"/>
      <c r="Q411" s="1469"/>
      <c r="R411" s="180"/>
      <c r="S411" s="180"/>
      <c r="T411" s="180"/>
      <c r="U411" s="180"/>
      <c r="V411" s="180"/>
      <c r="W411" s="180"/>
      <c r="X411" s="180"/>
      <c r="Y411" s="180"/>
      <c r="Z411" s="180"/>
      <c r="AA411" s="180"/>
      <c r="AB411" s="180"/>
      <c r="AC411" s="180"/>
      <c r="AD411" s="180"/>
      <c r="AE411" s="180"/>
      <c r="AF411" s="180"/>
      <c r="AG411" s="180"/>
      <c r="AH411" s="180"/>
      <c r="AI411" s="180"/>
      <c r="AJ411" s="180"/>
      <c r="AK411" s="180"/>
      <c r="AL411" s="180"/>
      <c r="AM411" s="180"/>
      <c r="AN411" s="180"/>
      <c r="AO411" s="180"/>
      <c r="AP411" s="180"/>
      <c r="AQ411" s="180"/>
      <c r="AR411" s="180"/>
      <c r="AS411" s="180"/>
      <c r="AT411" s="180"/>
      <c r="AU411" s="180"/>
      <c r="AV411" s="180"/>
      <c r="AW411" s="180"/>
      <c r="AX411" s="180"/>
      <c r="AY411" s="180"/>
      <c r="AZ411" s="1469"/>
      <c r="BA411" s="1469"/>
      <c r="BB411" s="1478"/>
    </row>
    <row r="412" spans="1:54" x14ac:dyDescent="0.2">
      <c r="A412" s="180"/>
      <c r="B412" s="1478"/>
      <c r="C412" s="1478"/>
      <c r="D412" s="1478"/>
      <c r="E412" s="1481"/>
      <c r="F412" s="1481"/>
      <c r="G412" s="1478"/>
      <c r="H412" s="1478"/>
      <c r="I412" s="1478"/>
      <c r="J412" s="1478"/>
      <c r="K412" s="1478"/>
      <c r="L412" s="1478"/>
      <c r="M412" s="1478"/>
      <c r="N412" s="180"/>
      <c r="O412" s="180"/>
      <c r="P412" s="180"/>
      <c r="Q412" s="1469"/>
      <c r="R412" s="180"/>
      <c r="S412" s="180"/>
      <c r="T412" s="180"/>
      <c r="U412" s="180"/>
      <c r="V412" s="180"/>
      <c r="W412" s="180"/>
      <c r="X412" s="180"/>
      <c r="Y412" s="180"/>
      <c r="Z412" s="180"/>
      <c r="AA412" s="180"/>
      <c r="AB412" s="180"/>
      <c r="AC412" s="180"/>
      <c r="AD412" s="180"/>
      <c r="AE412" s="180"/>
      <c r="AF412" s="180"/>
      <c r="AG412" s="180"/>
      <c r="AH412" s="180"/>
      <c r="AI412" s="180"/>
      <c r="AJ412" s="180"/>
      <c r="AK412" s="180"/>
      <c r="AL412" s="180"/>
      <c r="AM412" s="180"/>
      <c r="AN412" s="180"/>
      <c r="AO412" s="180"/>
      <c r="AP412" s="180"/>
      <c r="AQ412" s="180"/>
      <c r="AR412" s="180"/>
      <c r="AS412" s="180"/>
      <c r="AT412" s="180"/>
      <c r="AU412" s="180"/>
      <c r="AV412" s="180"/>
      <c r="AW412" s="180"/>
      <c r="AX412" s="180"/>
      <c r="AY412" s="180"/>
      <c r="AZ412" s="1469"/>
      <c r="BA412" s="1469"/>
      <c r="BB412" s="1478"/>
    </row>
    <row r="413" spans="1:54" x14ac:dyDescent="0.2">
      <c r="A413" s="180"/>
      <c r="B413" s="1478"/>
      <c r="C413" s="1478"/>
      <c r="D413" s="1478"/>
      <c r="E413" s="1481"/>
      <c r="F413" s="1481"/>
      <c r="G413" s="1478"/>
      <c r="H413" s="1478"/>
      <c r="I413" s="1478"/>
      <c r="J413" s="1478"/>
      <c r="K413" s="1478"/>
      <c r="L413" s="1478"/>
      <c r="M413" s="1478"/>
      <c r="N413" s="180"/>
      <c r="O413" s="180"/>
      <c r="P413" s="180"/>
      <c r="Q413" s="1469"/>
      <c r="R413" s="180"/>
      <c r="S413" s="180"/>
      <c r="T413" s="180"/>
      <c r="U413" s="180"/>
      <c r="V413" s="180"/>
      <c r="W413" s="180"/>
      <c r="X413" s="180"/>
      <c r="Y413" s="180"/>
      <c r="Z413" s="180"/>
      <c r="AA413" s="180"/>
      <c r="AB413" s="180"/>
      <c r="AC413" s="180"/>
      <c r="AD413" s="180"/>
      <c r="AE413" s="180"/>
      <c r="AF413" s="180"/>
      <c r="AG413" s="180"/>
      <c r="AH413" s="180"/>
      <c r="AI413" s="180"/>
      <c r="AJ413" s="180"/>
      <c r="AK413" s="180"/>
      <c r="AL413" s="180"/>
      <c r="AM413" s="180"/>
      <c r="AN413" s="180"/>
      <c r="AO413" s="180"/>
      <c r="AP413" s="180"/>
      <c r="AQ413" s="180"/>
      <c r="AR413" s="180"/>
      <c r="AS413" s="180"/>
      <c r="AT413" s="180"/>
      <c r="AU413" s="180"/>
      <c r="AV413" s="180"/>
      <c r="AW413" s="180"/>
      <c r="AX413" s="180"/>
      <c r="AY413" s="180"/>
      <c r="AZ413" s="1469"/>
      <c r="BA413" s="1469"/>
      <c r="BB413" s="1478"/>
    </row>
    <row r="414" spans="1:54" x14ac:dyDescent="0.2">
      <c r="A414" s="180"/>
      <c r="B414" s="1478"/>
      <c r="C414" s="1478"/>
      <c r="D414" s="1478"/>
      <c r="E414" s="1481"/>
      <c r="F414" s="1481"/>
      <c r="G414" s="1478"/>
      <c r="H414" s="1478"/>
      <c r="I414" s="1478"/>
      <c r="J414" s="1478"/>
      <c r="K414" s="1478"/>
      <c r="L414" s="1478"/>
      <c r="M414" s="1478"/>
      <c r="N414" s="180"/>
      <c r="O414" s="180"/>
      <c r="P414" s="180"/>
      <c r="Q414" s="1469"/>
      <c r="R414" s="180"/>
      <c r="S414" s="180"/>
      <c r="T414" s="180"/>
      <c r="U414" s="180"/>
      <c r="V414" s="180"/>
      <c r="W414" s="180"/>
      <c r="X414" s="180"/>
      <c r="Y414" s="180"/>
      <c r="Z414" s="180"/>
      <c r="AA414" s="180"/>
      <c r="AB414" s="180"/>
      <c r="AC414" s="180"/>
      <c r="AD414" s="180"/>
      <c r="AE414" s="180"/>
      <c r="AF414" s="180"/>
      <c r="AG414" s="180"/>
      <c r="AH414" s="180"/>
      <c r="AI414" s="180"/>
      <c r="AJ414" s="180"/>
      <c r="AK414" s="180"/>
      <c r="AL414" s="180"/>
      <c r="AM414" s="180"/>
      <c r="AN414" s="180"/>
      <c r="AO414" s="180"/>
      <c r="AP414" s="180"/>
      <c r="AQ414" s="180"/>
      <c r="AR414" s="180"/>
      <c r="AS414" s="180"/>
      <c r="AT414" s="180"/>
      <c r="AU414" s="180"/>
      <c r="AV414" s="180"/>
      <c r="AW414" s="180"/>
      <c r="AX414" s="180"/>
      <c r="AY414" s="180"/>
      <c r="AZ414" s="1469"/>
      <c r="BA414" s="1469"/>
      <c r="BB414" s="1478"/>
    </row>
    <row r="415" spans="1:54" x14ac:dyDescent="0.2">
      <c r="A415" s="180"/>
      <c r="B415" s="1478"/>
      <c r="C415" s="1478"/>
      <c r="D415" s="1478"/>
      <c r="E415" s="1481"/>
      <c r="F415" s="1481"/>
      <c r="G415" s="1478"/>
      <c r="H415" s="1478"/>
      <c r="I415" s="1478"/>
      <c r="J415" s="1478"/>
      <c r="K415" s="1478"/>
      <c r="L415" s="1478"/>
      <c r="M415" s="1478"/>
      <c r="N415" s="180"/>
      <c r="O415" s="180"/>
      <c r="P415" s="180"/>
      <c r="Q415" s="1469"/>
      <c r="R415" s="180"/>
      <c r="S415" s="180"/>
      <c r="T415" s="180"/>
      <c r="U415" s="180"/>
      <c r="V415" s="180"/>
      <c r="W415" s="180"/>
      <c r="X415" s="180"/>
      <c r="Y415" s="180"/>
      <c r="Z415" s="180"/>
      <c r="AA415" s="180"/>
      <c r="AB415" s="180"/>
      <c r="AC415" s="180"/>
      <c r="AD415" s="180"/>
      <c r="AE415" s="180"/>
      <c r="AF415" s="180"/>
      <c r="AG415" s="180"/>
      <c r="AH415" s="180"/>
      <c r="AI415" s="180"/>
      <c r="AJ415" s="180"/>
      <c r="AK415" s="180"/>
      <c r="AL415" s="180"/>
      <c r="AM415" s="180"/>
      <c r="AN415" s="180"/>
      <c r="AO415" s="180"/>
      <c r="AP415" s="180"/>
      <c r="AQ415" s="180"/>
      <c r="AR415" s="180"/>
      <c r="AS415" s="180"/>
      <c r="AT415" s="180"/>
      <c r="AU415" s="180"/>
      <c r="AV415" s="180"/>
      <c r="AW415" s="180"/>
      <c r="AX415" s="180"/>
      <c r="AY415" s="180"/>
      <c r="AZ415" s="1469"/>
      <c r="BA415" s="1469"/>
      <c r="BB415" s="1478"/>
    </row>
    <row r="416" spans="1:54" x14ac:dyDescent="0.2">
      <c r="A416" s="180"/>
      <c r="B416" s="1478"/>
      <c r="C416" s="1478"/>
      <c r="D416" s="1478"/>
      <c r="E416" s="1481"/>
      <c r="F416" s="1481"/>
      <c r="G416" s="1478"/>
      <c r="H416" s="1478"/>
      <c r="I416" s="1478"/>
      <c r="J416" s="1478"/>
      <c r="K416" s="1478"/>
      <c r="L416" s="1478"/>
      <c r="M416" s="1478"/>
      <c r="N416" s="180"/>
      <c r="O416" s="180"/>
      <c r="P416" s="180"/>
      <c r="Q416" s="1469"/>
      <c r="R416" s="180"/>
      <c r="S416" s="180"/>
      <c r="T416" s="180"/>
      <c r="U416" s="180"/>
      <c r="V416" s="180"/>
      <c r="W416" s="180"/>
      <c r="X416" s="180"/>
      <c r="Y416" s="180"/>
      <c r="Z416" s="180"/>
      <c r="AA416" s="180"/>
      <c r="AB416" s="180"/>
      <c r="AC416" s="180"/>
      <c r="AD416" s="180"/>
      <c r="AE416" s="180"/>
      <c r="AF416" s="180"/>
      <c r="AG416" s="180"/>
      <c r="AH416" s="180"/>
      <c r="AI416" s="180"/>
      <c r="AJ416" s="180"/>
      <c r="AK416" s="180"/>
      <c r="AL416" s="180"/>
      <c r="AM416" s="180"/>
      <c r="AN416" s="180"/>
      <c r="AO416" s="180"/>
      <c r="AP416" s="180"/>
      <c r="AQ416" s="180"/>
      <c r="AR416" s="180"/>
      <c r="AS416" s="180"/>
      <c r="AT416" s="180"/>
      <c r="AU416" s="180"/>
      <c r="AV416" s="180"/>
      <c r="AW416" s="180"/>
      <c r="AX416" s="180"/>
      <c r="AY416" s="180"/>
      <c r="AZ416" s="1469"/>
      <c r="BA416" s="1469"/>
      <c r="BB416" s="1478"/>
    </row>
    <row r="417" spans="1:54" x14ac:dyDescent="0.2">
      <c r="A417" s="180"/>
      <c r="B417" s="1478"/>
      <c r="C417" s="1478"/>
      <c r="D417" s="1478"/>
      <c r="E417" s="1481"/>
      <c r="F417" s="1481"/>
      <c r="G417" s="1478"/>
      <c r="H417" s="1478"/>
      <c r="I417" s="1478"/>
      <c r="J417" s="1478"/>
      <c r="K417" s="1478"/>
      <c r="L417" s="1478"/>
      <c r="M417" s="1478"/>
      <c r="N417" s="180"/>
      <c r="O417" s="180"/>
      <c r="P417" s="180"/>
      <c r="Q417" s="1469"/>
      <c r="R417" s="180"/>
      <c r="S417" s="180"/>
      <c r="T417" s="180"/>
      <c r="U417" s="180"/>
      <c r="V417" s="180"/>
      <c r="W417" s="180"/>
      <c r="X417" s="180"/>
      <c r="Y417" s="180"/>
      <c r="Z417" s="180"/>
      <c r="AA417" s="180"/>
      <c r="AB417" s="180"/>
      <c r="AC417" s="180"/>
      <c r="AD417" s="180"/>
      <c r="AE417" s="180"/>
      <c r="AF417" s="180"/>
      <c r="AG417" s="180"/>
      <c r="AH417" s="180"/>
      <c r="AI417" s="180"/>
      <c r="AJ417" s="180"/>
      <c r="AK417" s="180"/>
      <c r="AL417" s="180"/>
      <c r="AM417" s="180"/>
      <c r="AN417" s="180"/>
      <c r="AO417" s="180"/>
      <c r="AP417" s="180"/>
      <c r="AQ417" s="180"/>
      <c r="AR417" s="180"/>
      <c r="AS417" s="180"/>
      <c r="AT417" s="180"/>
      <c r="AU417" s="180"/>
      <c r="AV417" s="180"/>
      <c r="AW417" s="180"/>
      <c r="AX417" s="180"/>
      <c r="AY417" s="180"/>
      <c r="AZ417" s="1469"/>
      <c r="BA417" s="1469"/>
      <c r="BB417" s="1478"/>
    </row>
    <row r="418" spans="1:54" x14ac:dyDescent="0.2">
      <c r="A418" s="180"/>
      <c r="B418" s="1478"/>
      <c r="C418" s="1478"/>
      <c r="D418" s="1478"/>
      <c r="E418" s="1481"/>
      <c r="F418" s="1481"/>
      <c r="G418" s="1478"/>
      <c r="H418" s="1478"/>
      <c r="I418" s="1478"/>
      <c r="J418" s="1478"/>
      <c r="K418" s="1478"/>
      <c r="L418" s="1478"/>
      <c r="M418" s="1478"/>
      <c r="N418" s="180"/>
      <c r="O418" s="180"/>
      <c r="P418" s="180"/>
      <c r="Q418" s="1469"/>
      <c r="R418" s="180"/>
      <c r="S418" s="180"/>
      <c r="T418" s="180"/>
      <c r="U418" s="180"/>
      <c r="V418" s="180"/>
      <c r="W418" s="180"/>
      <c r="X418" s="180"/>
      <c r="Y418" s="180"/>
      <c r="Z418" s="180"/>
      <c r="AA418" s="180"/>
      <c r="AB418" s="180"/>
      <c r="AC418" s="180"/>
      <c r="AD418" s="180"/>
      <c r="AE418" s="180"/>
      <c r="AF418" s="180"/>
      <c r="AG418" s="180"/>
      <c r="AH418" s="180"/>
      <c r="AI418" s="180"/>
      <c r="AJ418" s="180"/>
      <c r="AK418" s="180"/>
      <c r="AL418" s="180"/>
      <c r="AM418" s="180"/>
      <c r="AN418" s="180"/>
      <c r="AO418" s="180"/>
      <c r="AP418" s="180"/>
      <c r="AQ418" s="180"/>
      <c r="AR418" s="180"/>
      <c r="AS418" s="180"/>
      <c r="AT418" s="180"/>
      <c r="AU418" s="180"/>
      <c r="AV418" s="180"/>
      <c r="AW418" s="180"/>
      <c r="AX418" s="180"/>
      <c r="AY418" s="180"/>
      <c r="AZ418" s="1469"/>
      <c r="BA418" s="1469"/>
      <c r="BB418" s="1478"/>
    </row>
    <row r="419" spans="1:54" x14ac:dyDescent="0.2">
      <c r="A419" s="180"/>
      <c r="B419" s="1478"/>
      <c r="C419" s="1478"/>
      <c r="D419" s="1478"/>
      <c r="E419" s="1481"/>
      <c r="F419" s="1481"/>
      <c r="G419" s="1478"/>
      <c r="H419" s="1478"/>
      <c r="I419" s="1478"/>
      <c r="J419" s="1478"/>
      <c r="K419" s="1478"/>
      <c r="L419" s="1478"/>
      <c r="M419" s="1478"/>
      <c r="N419" s="180"/>
      <c r="O419" s="180"/>
      <c r="P419" s="180"/>
      <c r="Q419" s="1469"/>
      <c r="R419" s="180"/>
      <c r="S419" s="180"/>
      <c r="T419" s="180"/>
      <c r="U419" s="180"/>
      <c r="V419" s="180"/>
      <c r="W419" s="180"/>
      <c r="X419" s="180"/>
      <c r="Y419" s="180"/>
      <c r="Z419" s="180"/>
      <c r="AA419" s="180"/>
      <c r="AB419" s="180"/>
      <c r="AC419" s="180"/>
      <c r="AD419" s="180"/>
      <c r="AE419" s="180"/>
      <c r="AF419" s="180"/>
      <c r="AG419" s="180"/>
      <c r="AH419" s="180"/>
      <c r="AI419" s="180"/>
      <c r="AJ419" s="180"/>
      <c r="AK419" s="180"/>
      <c r="AL419" s="180"/>
      <c r="AM419" s="180"/>
      <c r="AN419" s="180"/>
      <c r="AO419" s="180"/>
      <c r="AP419" s="180"/>
      <c r="AQ419" s="180"/>
      <c r="AR419" s="180"/>
      <c r="AS419" s="180"/>
      <c r="AT419" s="180"/>
      <c r="AU419" s="180"/>
      <c r="AV419" s="180"/>
      <c r="AW419" s="180"/>
      <c r="AX419" s="180"/>
      <c r="AY419" s="180"/>
      <c r="AZ419" s="1469"/>
      <c r="BA419" s="1469"/>
      <c r="BB419" s="1478"/>
    </row>
    <row r="420" spans="1:54" x14ac:dyDescent="0.2">
      <c r="A420" s="180"/>
      <c r="B420" s="1478"/>
      <c r="C420" s="1478"/>
      <c r="D420" s="1478"/>
      <c r="E420" s="1481"/>
      <c r="F420" s="1481"/>
      <c r="G420" s="1478"/>
      <c r="H420" s="1478"/>
      <c r="I420" s="1478"/>
      <c r="J420" s="1478"/>
      <c r="K420" s="1478"/>
      <c r="L420" s="1478"/>
      <c r="M420" s="1478"/>
      <c r="N420" s="180"/>
      <c r="O420" s="180"/>
      <c r="P420" s="180"/>
      <c r="Q420" s="1469"/>
      <c r="R420" s="180"/>
      <c r="S420" s="180"/>
      <c r="T420" s="180"/>
      <c r="U420" s="180"/>
      <c r="V420" s="180"/>
      <c r="W420" s="180"/>
      <c r="X420" s="180"/>
      <c r="Y420" s="180"/>
      <c r="Z420" s="180"/>
      <c r="AA420" s="180"/>
      <c r="AB420" s="180"/>
      <c r="AC420" s="180"/>
      <c r="AD420" s="180"/>
      <c r="AE420" s="180"/>
      <c r="AF420" s="180"/>
      <c r="AG420" s="180"/>
      <c r="AH420" s="180"/>
      <c r="AI420" s="180"/>
      <c r="AJ420" s="180"/>
      <c r="AK420" s="180"/>
      <c r="AL420" s="180"/>
      <c r="AM420" s="180"/>
      <c r="AN420" s="180"/>
      <c r="AO420" s="180"/>
      <c r="AP420" s="180"/>
      <c r="AQ420" s="180"/>
      <c r="AR420" s="180"/>
      <c r="AS420" s="180"/>
      <c r="AT420" s="180"/>
      <c r="AU420" s="180"/>
      <c r="AV420" s="180"/>
      <c r="AW420" s="180"/>
      <c r="AX420" s="180"/>
      <c r="AY420" s="180"/>
      <c r="AZ420" s="1469"/>
      <c r="BA420" s="1469"/>
      <c r="BB420" s="1478"/>
    </row>
    <row r="421" spans="1:54" x14ac:dyDescent="0.2">
      <c r="A421" s="180"/>
      <c r="B421" s="1478"/>
      <c r="C421" s="1478"/>
      <c r="D421" s="1478"/>
      <c r="E421" s="1481"/>
      <c r="F421" s="1481"/>
      <c r="G421" s="1478"/>
      <c r="H421" s="1478"/>
      <c r="I421" s="1478"/>
      <c r="J421" s="1478"/>
      <c r="K421" s="1478"/>
      <c r="L421" s="1478"/>
      <c r="M421" s="1478"/>
      <c r="N421" s="180"/>
      <c r="O421" s="180"/>
      <c r="P421" s="180"/>
      <c r="Q421" s="1469"/>
      <c r="R421" s="180"/>
      <c r="S421" s="180"/>
      <c r="T421" s="180"/>
      <c r="U421" s="180"/>
      <c r="V421" s="180"/>
      <c r="W421" s="180"/>
      <c r="X421" s="180"/>
      <c r="Y421" s="180"/>
      <c r="Z421" s="180"/>
      <c r="AA421" s="180"/>
      <c r="AB421" s="180"/>
      <c r="AC421" s="180"/>
      <c r="AD421" s="180"/>
      <c r="AE421" s="180"/>
      <c r="AF421" s="180"/>
      <c r="AG421" s="180"/>
      <c r="AH421" s="180"/>
      <c r="AI421" s="180"/>
      <c r="AJ421" s="180"/>
      <c r="AK421" s="180"/>
      <c r="AL421" s="180"/>
      <c r="AM421" s="180"/>
      <c r="AN421" s="180"/>
      <c r="AO421" s="180"/>
      <c r="AP421" s="180"/>
      <c r="AQ421" s="180"/>
      <c r="AR421" s="180"/>
      <c r="AS421" s="180"/>
      <c r="AT421" s="180"/>
      <c r="AU421" s="180"/>
      <c r="AV421" s="180"/>
      <c r="AW421" s="180"/>
      <c r="AX421" s="180"/>
      <c r="AY421" s="180"/>
      <c r="AZ421" s="1469"/>
      <c r="BA421" s="1469"/>
      <c r="BB421" s="1478"/>
    </row>
    <row r="422" spans="1:54" x14ac:dyDescent="0.2">
      <c r="A422" s="180"/>
      <c r="B422" s="1478"/>
      <c r="C422" s="1478"/>
      <c r="D422" s="1478"/>
      <c r="E422" s="1481"/>
      <c r="F422" s="1481"/>
      <c r="G422" s="1478"/>
      <c r="H422" s="1478"/>
      <c r="I422" s="1478"/>
      <c r="J422" s="1478"/>
      <c r="K422" s="1478"/>
      <c r="L422" s="1478"/>
      <c r="M422" s="1478"/>
      <c r="N422" s="180"/>
      <c r="O422" s="180"/>
      <c r="P422" s="180"/>
      <c r="Q422" s="1469"/>
      <c r="R422" s="180"/>
      <c r="S422" s="180"/>
      <c r="T422" s="180"/>
      <c r="U422" s="180"/>
      <c r="V422" s="180"/>
      <c r="W422" s="180"/>
      <c r="X422" s="180"/>
      <c r="Y422" s="180"/>
      <c r="Z422" s="180"/>
      <c r="AA422" s="180"/>
      <c r="AB422" s="180"/>
      <c r="AC422" s="180"/>
      <c r="AD422" s="180"/>
      <c r="AE422" s="180"/>
      <c r="AF422" s="180"/>
      <c r="AG422" s="180"/>
      <c r="AH422" s="180"/>
      <c r="AI422" s="180"/>
      <c r="AJ422" s="180"/>
      <c r="AK422" s="180"/>
      <c r="AL422" s="180"/>
      <c r="AM422" s="180"/>
      <c r="AN422" s="180"/>
      <c r="AO422" s="180"/>
      <c r="AP422" s="180"/>
      <c r="AQ422" s="180"/>
      <c r="AR422" s="180"/>
      <c r="AS422" s="180"/>
      <c r="AT422" s="180"/>
      <c r="AU422" s="180"/>
      <c r="AV422" s="180"/>
      <c r="AW422" s="180"/>
      <c r="AX422" s="180"/>
      <c r="AY422" s="180"/>
      <c r="AZ422" s="1469"/>
      <c r="BA422" s="1469"/>
      <c r="BB422" s="1478"/>
    </row>
    <row r="423" spans="1:54" x14ac:dyDescent="0.2">
      <c r="A423" s="180"/>
      <c r="B423" s="1478"/>
      <c r="C423" s="1478"/>
      <c r="D423" s="1478"/>
      <c r="E423" s="1481"/>
      <c r="F423" s="1481"/>
      <c r="G423" s="1478"/>
      <c r="H423" s="1478"/>
      <c r="I423" s="1478"/>
      <c r="J423" s="1478"/>
      <c r="K423" s="1478"/>
      <c r="L423" s="1478"/>
      <c r="M423" s="1478"/>
      <c r="N423" s="180"/>
      <c r="O423" s="180"/>
      <c r="P423" s="180"/>
      <c r="Q423" s="1469"/>
      <c r="R423" s="180"/>
      <c r="S423" s="180"/>
      <c r="T423" s="180"/>
      <c r="U423" s="180"/>
      <c r="V423" s="180"/>
      <c r="W423" s="180"/>
      <c r="X423" s="180"/>
      <c r="Y423" s="180"/>
      <c r="Z423" s="180"/>
      <c r="AA423" s="180"/>
      <c r="AB423" s="180"/>
      <c r="AC423" s="180"/>
      <c r="AD423" s="180"/>
      <c r="AE423" s="180"/>
      <c r="AF423" s="180"/>
      <c r="AG423" s="180"/>
      <c r="AH423" s="180"/>
      <c r="AI423" s="180"/>
      <c r="AJ423" s="180"/>
      <c r="AK423" s="180"/>
      <c r="AL423" s="180"/>
      <c r="AM423" s="180"/>
      <c r="AN423" s="180"/>
      <c r="AO423" s="180"/>
      <c r="AP423" s="180"/>
      <c r="AQ423" s="180"/>
      <c r="AR423" s="180"/>
      <c r="AS423" s="180"/>
      <c r="AT423" s="180"/>
      <c r="AU423" s="180"/>
      <c r="AV423" s="180"/>
      <c r="AW423" s="180"/>
      <c r="AX423" s="180"/>
      <c r="AY423" s="180"/>
      <c r="AZ423" s="1469"/>
      <c r="BA423" s="1469"/>
      <c r="BB423" s="1478"/>
    </row>
    <row r="424" spans="1:54" x14ac:dyDescent="0.2">
      <c r="A424" s="180"/>
      <c r="B424" s="1478"/>
      <c r="C424" s="1478"/>
      <c r="D424" s="1478"/>
      <c r="E424" s="1481"/>
      <c r="F424" s="1481"/>
      <c r="G424" s="1478"/>
      <c r="H424" s="1478"/>
      <c r="I424" s="1478"/>
      <c r="J424" s="1478"/>
      <c r="K424" s="1478"/>
      <c r="L424" s="1478"/>
      <c r="M424" s="1478"/>
      <c r="N424" s="180"/>
      <c r="O424" s="180"/>
      <c r="P424" s="180"/>
      <c r="Q424" s="1469"/>
      <c r="R424" s="180"/>
      <c r="S424" s="180"/>
      <c r="T424" s="180"/>
      <c r="U424" s="180"/>
      <c r="V424" s="180"/>
      <c r="W424" s="180"/>
      <c r="X424" s="180"/>
      <c r="Y424" s="180"/>
      <c r="Z424" s="180"/>
      <c r="AA424" s="180"/>
      <c r="AB424" s="180"/>
      <c r="AC424" s="180"/>
      <c r="AD424" s="180"/>
      <c r="AE424" s="180"/>
      <c r="AF424" s="180"/>
      <c r="AG424" s="180"/>
      <c r="AH424" s="180"/>
      <c r="AI424" s="180"/>
      <c r="AJ424" s="180"/>
      <c r="AK424" s="180"/>
      <c r="AL424" s="180"/>
      <c r="AM424" s="180"/>
      <c r="AN424" s="180"/>
      <c r="AO424" s="180"/>
      <c r="AP424" s="180"/>
      <c r="AQ424" s="180"/>
      <c r="AR424" s="180"/>
      <c r="AS424" s="180"/>
      <c r="AT424" s="180"/>
      <c r="AU424" s="180"/>
      <c r="AV424" s="180"/>
      <c r="AW424" s="180"/>
      <c r="AX424" s="180"/>
      <c r="AY424" s="180"/>
      <c r="AZ424" s="1469"/>
      <c r="BA424" s="1469"/>
      <c r="BB424" s="1478"/>
    </row>
    <row r="425" spans="1:54" x14ac:dyDescent="0.2">
      <c r="A425" s="180"/>
      <c r="B425" s="1478"/>
      <c r="C425" s="1478"/>
      <c r="D425" s="1478"/>
      <c r="E425" s="1481"/>
      <c r="F425" s="1481"/>
      <c r="G425" s="1478"/>
      <c r="H425" s="1478"/>
      <c r="I425" s="1478"/>
      <c r="J425" s="1478"/>
      <c r="K425" s="1478"/>
      <c r="L425" s="1478"/>
      <c r="M425" s="1478"/>
      <c r="N425" s="180"/>
      <c r="O425" s="180"/>
      <c r="P425" s="180"/>
      <c r="Q425" s="1469"/>
      <c r="R425" s="180"/>
      <c r="S425" s="180"/>
      <c r="T425" s="180"/>
      <c r="U425" s="180"/>
      <c r="V425" s="180"/>
      <c r="W425" s="180"/>
      <c r="X425" s="180"/>
      <c r="Y425" s="180"/>
      <c r="Z425" s="180"/>
      <c r="AA425" s="180"/>
      <c r="AB425" s="180"/>
      <c r="AC425" s="180"/>
      <c r="AD425" s="180"/>
      <c r="AE425" s="180"/>
      <c r="AF425" s="180"/>
      <c r="AG425" s="180"/>
      <c r="AH425" s="180"/>
      <c r="AI425" s="180"/>
      <c r="AJ425" s="180"/>
      <c r="AK425" s="180"/>
      <c r="AL425" s="180"/>
      <c r="AM425" s="180"/>
      <c r="AN425" s="180"/>
      <c r="AO425" s="180"/>
      <c r="AP425" s="180"/>
      <c r="AQ425" s="180"/>
      <c r="AR425" s="180"/>
      <c r="AS425" s="180"/>
      <c r="AT425" s="180"/>
      <c r="AU425" s="180"/>
      <c r="AV425" s="180"/>
      <c r="AW425" s="180"/>
      <c r="AX425" s="180"/>
      <c r="AY425" s="180"/>
      <c r="AZ425" s="1469"/>
      <c r="BA425" s="1469"/>
      <c r="BB425" s="1478"/>
    </row>
    <row r="426" spans="1:54" x14ac:dyDescent="0.2">
      <c r="A426" s="180"/>
      <c r="B426" s="1478"/>
      <c r="C426" s="1478"/>
      <c r="D426" s="1478"/>
      <c r="E426" s="1481"/>
      <c r="F426" s="1481"/>
      <c r="G426" s="1478"/>
      <c r="H426" s="1478"/>
      <c r="I426" s="1478"/>
      <c r="J426" s="1478"/>
      <c r="K426" s="1478"/>
      <c r="L426" s="1478"/>
      <c r="M426" s="1478"/>
      <c r="N426" s="180"/>
      <c r="O426" s="180"/>
      <c r="P426" s="180"/>
      <c r="Q426" s="1469"/>
      <c r="R426" s="180"/>
      <c r="S426" s="180"/>
      <c r="T426" s="180"/>
      <c r="U426" s="180"/>
      <c r="V426" s="180"/>
      <c r="W426" s="180"/>
      <c r="X426" s="180"/>
      <c r="Y426" s="180"/>
      <c r="Z426" s="180"/>
      <c r="AA426" s="180"/>
      <c r="AB426" s="180"/>
      <c r="AC426" s="180"/>
      <c r="AD426" s="180"/>
      <c r="AE426" s="180"/>
      <c r="AF426" s="180"/>
      <c r="AG426" s="180"/>
      <c r="AH426" s="180"/>
      <c r="AI426" s="180"/>
      <c r="AJ426" s="180"/>
      <c r="AK426" s="180"/>
      <c r="AL426" s="180"/>
      <c r="AM426" s="180"/>
      <c r="AN426" s="180"/>
      <c r="AO426" s="180"/>
      <c r="AP426" s="180"/>
      <c r="AQ426" s="180"/>
      <c r="AR426" s="180"/>
      <c r="AS426" s="180"/>
      <c r="AT426" s="180"/>
      <c r="AU426" s="180"/>
      <c r="AV426" s="180"/>
      <c r="AW426" s="180"/>
      <c r="AX426" s="180"/>
      <c r="AY426" s="180"/>
      <c r="AZ426" s="1469"/>
      <c r="BA426" s="1469"/>
      <c r="BB426" s="1478"/>
    </row>
    <row r="427" spans="1:54" x14ac:dyDescent="0.2">
      <c r="A427" s="180"/>
      <c r="B427" s="1478"/>
      <c r="C427" s="1478"/>
      <c r="D427" s="1478"/>
      <c r="E427" s="1481"/>
      <c r="F427" s="1481"/>
      <c r="G427" s="1478"/>
      <c r="H427" s="1478"/>
      <c r="I427" s="1478"/>
      <c r="J427" s="1478"/>
      <c r="K427" s="1478"/>
      <c r="L427" s="1478"/>
      <c r="M427" s="1478"/>
      <c r="N427" s="180"/>
      <c r="O427" s="180"/>
      <c r="P427" s="180"/>
      <c r="Q427" s="1469"/>
      <c r="R427" s="180"/>
      <c r="S427" s="180"/>
      <c r="T427" s="180"/>
      <c r="U427" s="180"/>
      <c r="V427" s="180"/>
      <c r="W427" s="180"/>
      <c r="X427" s="180"/>
      <c r="Y427" s="180"/>
      <c r="Z427" s="180"/>
      <c r="AA427" s="180"/>
      <c r="AB427" s="180"/>
      <c r="AC427" s="180"/>
      <c r="AD427" s="180"/>
      <c r="AE427" s="180"/>
      <c r="AF427" s="180"/>
      <c r="AG427" s="180"/>
      <c r="AH427" s="180"/>
      <c r="AI427" s="180"/>
      <c r="AJ427" s="180"/>
      <c r="AK427" s="180"/>
      <c r="AL427" s="180"/>
      <c r="AM427" s="180"/>
      <c r="AN427" s="180"/>
      <c r="AO427" s="180"/>
      <c r="AP427" s="180"/>
      <c r="AQ427" s="180"/>
      <c r="AR427" s="180"/>
      <c r="AS427" s="180"/>
      <c r="AT427" s="180"/>
      <c r="AU427" s="180"/>
      <c r="AV427" s="180"/>
      <c r="AW427" s="180"/>
      <c r="AX427" s="180"/>
      <c r="AY427" s="180"/>
      <c r="AZ427" s="1469"/>
      <c r="BA427" s="1469"/>
      <c r="BB427" s="1478"/>
    </row>
    <row r="428" spans="1:54" x14ac:dyDescent="0.2">
      <c r="A428" s="180"/>
      <c r="B428" s="1478"/>
      <c r="C428" s="1478"/>
      <c r="D428" s="1478"/>
      <c r="E428" s="1481"/>
      <c r="F428" s="1481"/>
      <c r="G428" s="1478"/>
      <c r="H428" s="1478"/>
      <c r="I428" s="1478"/>
      <c r="J428" s="1478"/>
      <c r="K428" s="1478"/>
      <c r="L428" s="1478"/>
      <c r="M428" s="1478"/>
      <c r="N428" s="180"/>
      <c r="O428" s="180"/>
      <c r="P428" s="180"/>
      <c r="Q428" s="1469"/>
      <c r="R428" s="180"/>
      <c r="S428" s="180"/>
      <c r="T428" s="180"/>
      <c r="U428" s="180"/>
      <c r="V428" s="180"/>
      <c r="W428" s="180"/>
      <c r="X428" s="180"/>
      <c r="Y428" s="180"/>
      <c r="Z428" s="180"/>
      <c r="AA428" s="180"/>
      <c r="AB428" s="180"/>
      <c r="AC428" s="180"/>
      <c r="AD428" s="180"/>
      <c r="AE428" s="180"/>
      <c r="AF428" s="180"/>
      <c r="AG428" s="180"/>
      <c r="AH428" s="180"/>
      <c r="AI428" s="180"/>
      <c r="AJ428" s="180"/>
      <c r="AK428" s="180"/>
      <c r="AL428" s="180"/>
      <c r="AM428" s="180"/>
      <c r="AN428" s="180"/>
      <c r="AO428" s="180"/>
      <c r="AP428" s="180"/>
      <c r="AQ428" s="180"/>
      <c r="AR428" s="180"/>
      <c r="AS428" s="180"/>
      <c r="AT428" s="180"/>
      <c r="AU428" s="180"/>
      <c r="AV428" s="180"/>
      <c r="AW428" s="180"/>
      <c r="AX428" s="180"/>
      <c r="AY428" s="180"/>
      <c r="AZ428" s="1469"/>
      <c r="BA428" s="1469"/>
      <c r="BB428" s="1478"/>
    </row>
    <row r="429" spans="1:54" x14ac:dyDescent="0.2">
      <c r="A429" s="180"/>
      <c r="B429" s="1478"/>
      <c r="C429" s="1478"/>
      <c r="D429" s="1478"/>
      <c r="E429" s="1481"/>
      <c r="F429" s="1481"/>
      <c r="G429" s="1478"/>
      <c r="H429" s="1478"/>
      <c r="I429" s="1478"/>
      <c r="J429" s="1478"/>
      <c r="K429" s="1478"/>
      <c r="L429" s="1478"/>
      <c r="M429" s="1478"/>
      <c r="N429" s="180"/>
      <c r="O429" s="180"/>
      <c r="P429" s="180"/>
      <c r="Q429" s="1469"/>
      <c r="R429" s="180"/>
      <c r="S429" s="180"/>
      <c r="T429" s="180"/>
      <c r="U429" s="180"/>
      <c r="V429" s="180"/>
      <c r="W429" s="180"/>
      <c r="X429" s="180"/>
      <c r="Y429" s="180"/>
      <c r="Z429" s="180"/>
      <c r="AA429" s="180"/>
      <c r="AB429" s="180"/>
      <c r="AC429" s="180"/>
      <c r="AD429" s="180"/>
      <c r="AE429" s="180"/>
      <c r="AF429" s="180"/>
      <c r="AG429" s="180"/>
      <c r="AH429" s="180"/>
      <c r="AI429" s="180"/>
      <c r="AJ429" s="180"/>
      <c r="AK429" s="180"/>
      <c r="AL429" s="180"/>
      <c r="AM429" s="180"/>
      <c r="AN429" s="180"/>
      <c r="AO429" s="180"/>
      <c r="AP429" s="180"/>
      <c r="AQ429" s="180"/>
      <c r="AR429" s="180"/>
      <c r="AS429" s="180"/>
      <c r="AT429" s="180"/>
      <c r="AU429" s="180"/>
      <c r="AV429" s="180"/>
      <c r="AW429" s="180"/>
      <c r="AX429" s="180"/>
      <c r="AY429" s="180"/>
      <c r="AZ429" s="1469"/>
      <c r="BA429" s="1469"/>
      <c r="BB429" s="1478"/>
    </row>
    <row r="430" spans="1:54" x14ac:dyDescent="0.2">
      <c r="A430" s="180"/>
      <c r="B430" s="1478"/>
      <c r="C430" s="1478"/>
      <c r="D430" s="1478"/>
      <c r="E430" s="1481"/>
      <c r="F430" s="1481"/>
      <c r="G430" s="1478"/>
      <c r="H430" s="1478"/>
      <c r="I430" s="1478"/>
      <c r="J430" s="1478"/>
      <c r="K430" s="1478"/>
      <c r="L430" s="1478"/>
      <c r="M430" s="1478"/>
      <c r="N430" s="180"/>
      <c r="O430" s="180"/>
      <c r="P430" s="180"/>
      <c r="Q430" s="1469"/>
      <c r="R430" s="180"/>
      <c r="S430" s="180"/>
      <c r="T430" s="180"/>
      <c r="U430" s="180"/>
      <c r="V430" s="180"/>
      <c r="W430" s="180"/>
      <c r="X430" s="180"/>
      <c r="Y430" s="180"/>
      <c r="Z430" s="180"/>
      <c r="AA430" s="180"/>
      <c r="AB430" s="180"/>
      <c r="AC430" s="180"/>
      <c r="AD430" s="180"/>
      <c r="AE430" s="180"/>
      <c r="AF430" s="180"/>
      <c r="AG430" s="180"/>
      <c r="AH430" s="180"/>
      <c r="AI430" s="180"/>
      <c r="AJ430" s="180"/>
      <c r="AK430" s="180"/>
      <c r="AL430" s="180"/>
      <c r="AM430" s="180"/>
      <c r="AN430" s="180"/>
      <c r="AO430" s="180"/>
      <c r="AP430" s="180"/>
      <c r="AQ430" s="180"/>
      <c r="AR430" s="180"/>
      <c r="AS430" s="180"/>
      <c r="AT430" s="180"/>
      <c r="AU430" s="180"/>
      <c r="AV430" s="180"/>
      <c r="AW430" s="180"/>
      <c r="AX430" s="180"/>
      <c r="AY430" s="180"/>
      <c r="AZ430" s="1469"/>
      <c r="BA430" s="1469"/>
      <c r="BB430" s="1478"/>
    </row>
    <row r="431" spans="1:54" x14ac:dyDescent="0.2">
      <c r="A431" s="180"/>
      <c r="B431" s="1478"/>
      <c r="C431" s="1478"/>
      <c r="D431" s="1478"/>
      <c r="E431" s="1481"/>
      <c r="F431" s="1481"/>
      <c r="G431" s="1478"/>
      <c r="H431" s="1478"/>
      <c r="I431" s="1478"/>
      <c r="J431" s="1478"/>
      <c r="K431" s="1478"/>
      <c r="L431" s="1478"/>
      <c r="M431" s="1478"/>
      <c r="N431" s="180"/>
      <c r="O431" s="180"/>
      <c r="P431" s="180"/>
      <c r="Q431" s="1469"/>
      <c r="R431" s="180"/>
      <c r="S431" s="180"/>
      <c r="T431" s="180"/>
      <c r="U431" s="180"/>
      <c r="V431" s="180"/>
      <c r="W431" s="180"/>
      <c r="X431" s="180"/>
      <c r="Y431" s="180"/>
      <c r="Z431" s="180"/>
      <c r="AA431" s="180"/>
      <c r="AB431" s="180"/>
      <c r="AC431" s="180"/>
      <c r="AD431" s="180"/>
      <c r="AE431" s="180"/>
      <c r="AF431" s="180"/>
      <c r="AG431" s="180"/>
      <c r="AH431" s="180"/>
      <c r="AI431" s="180"/>
      <c r="AJ431" s="180"/>
      <c r="AK431" s="180"/>
      <c r="AL431" s="180"/>
      <c r="AM431" s="180"/>
      <c r="AN431" s="180"/>
      <c r="AO431" s="180"/>
      <c r="AP431" s="180"/>
      <c r="AQ431" s="180"/>
      <c r="AR431" s="180"/>
      <c r="AS431" s="180"/>
      <c r="AT431" s="180"/>
      <c r="AU431" s="180"/>
      <c r="AV431" s="180"/>
      <c r="AW431" s="180"/>
      <c r="AX431" s="180"/>
      <c r="AY431" s="180"/>
      <c r="AZ431" s="1469"/>
      <c r="BA431" s="1469"/>
      <c r="BB431" s="1478"/>
    </row>
    <row r="432" spans="1:54" x14ac:dyDescent="0.2">
      <c r="A432" s="180"/>
      <c r="B432" s="1478"/>
      <c r="C432" s="1478"/>
      <c r="D432" s="1478"/>
      <c r="E432" s="1481"/>
      <c r="F432" s="1481"/>
      <c r="G432" s="1478"/>
      <c r="H432" s="1478"/>
      <c r="I432" s="1478"/>
      <c r="J432" s="1478"/>
      <c r="K432" s="1478"/>
      <c r="L432" s="1478"/>
      <c r="M432" s="1478"/>
      <c r="N432" s="180"/>
      <c r="O432" s="180"/>
      <c r="P432" s="180"/>
      <c r="Q432" s="1469"/>
      <c r="R432" s="180"/>
      <c r="S432" s="180"/>
      <c r="T432" s="180"/>
      <c r="U432" s="180"/>
      <c r="V432" s="180"/>
      <c r="W432" s="180"/>
      <c r="X432" s="180"/>
      <c r="Y432" s="180"/>
      <c r="Z432" s="180"/>
      <c r="AA432" s="180"/>
      <c r="AB432" s="180"/>
      <c r="AC432" s="180"/>
      <c r="AD432" s="180"/>
      <c r="AE432" s="180"/>
      <c r="AF432" s="180"/>
      <c r="AG432" s="180"/>
      <c r="AH432" s="180"/>
      <c r="AI432" s="180"/>
      <c r="AJ432" s="180"/>
      <c r="AK432" s="180"/>
      <c r="AL432" s="180"/>
      <c r="AM432" s="180"/>
      <c r="AN432" s="180"/>
      <c r="AO432" s="180"/>
      <c r="AP432" s="180"/>
      <c r="AQ432" s="180"/>
      <c r="AR432" s="180"/>
      <c r="AS432" s="180"/>
      <c r="AT432" s="180"/>
      <c r="AU432" s="180"/>
      <c r="AV432" s="180"/>
      <c r="AW432" s="180"/>
      <c r="AX432" s="180"/>
      <c r="AY432" s="180"/>
      <c r="AZ432" s="1469"/>
      <c r="BA432" s="1469"/>
      <c r="BB432" s="1478"/>
    </row>
    <row r="433" spans="1:54" x14ac:dyDescent="0.2">
      <c r="A433" s="180"/>
      <c r="B433" s="1478"/>
      <c r="C433" s="1478"/>
      <c r="D433" s="1478"/>
      <c r="E433" s="1481"/>
      <c r="F433" s="1481"/>
      <c r="G433" s="1478"/>
      <c r="H433" s="1478"/>
      <c r="I433" s="1478"/>
      <c r="J433" s="1478"/>
      <c r="K433" s="1478"/>
      <c r="L433" s="1478"/>
      <c r="M433" s="1478"/>
      <c r="N433" s="180"/>
      <c r="O433" s="180"/>
      <c r="P433" s="180"/>
      <c r="Q433" s="1469"/>
      <c r="R433" s="180"/>
      <c r="S433" s="180"/>
      <c r="T433" s="180"/>
      <c r="U433" s="180"/>
      <c r="V433" s="180"/>
      <c r="W433" s="180"/>
      <c r="X433" s="180"/>
      <c r="Y433" s="180"/>
      <c r="Z433" s="180"/>
      <c r="AA433" s="180"/>
      <c r="AB433" s="180"/>
      <c r="AC433" s="180"/>
      <c r="AD433" s="180"/>
      <c r="AE433" s="180"/>
      <c r="AF433" s="180"/>
      <c r="AG433" s="180"/>
      <c r="AH433" s="180"/>
      <c r="AI433" s="180"/>
      <c r="AJ433" s="180"/>
      <c r="AK433" s="180"/>
      <c r="AL433" s="180"/>
      <c r="AM433" s="180"/>
      <c r="AN433" s="180"/>
      <c r="AO433" s="180"/>
      <c r="AP433" s="180"/>
      <c r="AQ433" s="180"/>
      <c r="AR433" s="180"/>
      <c r="AS433" s="180"/>
      <c r="AT433" s="180"/>
      <c r="AU433" s="180"/>
      <c r="AV433" s="180"/>
      <c r="AW433" s="180"/>
      <c r="AX433" s="180"/>
      <c r="AY433" s="180"/>
      <c r="AZ433" s="1469"/>
      <c r="BA433" s="1469"/>
      <c r="BB433" s="1478"/>
    </row>
    <row r="434" spans="1:54" x14ac:dyDescent="0.2">
      <c r="A434" s="180"/>
      <c r="B434" s="1478"/>
      <c r="C434" s="1478"/>
      <c r="D434" s="1478"/>
      <c r="E434" s="1481"/>
      <c r="F434" s="1481"/>
      <c r="G434" s="1478"/>
      <c r="H434" s="1478"/>
      <c r="I434" s="1478"/>
      <c r="J434" s="1478"/>
      <c r="K434" s="1478"/>
      <c r="L434" s="1478"/>
      <c r="M434" s="1478"/>
      <c r="N434" s="180"/>
      <c r="O434" s="180"/>
      <c r="P434" s="180"/>
      <c r="Q434" s="1469"/>
      <c r="R434" s="180"/>
      <c r="S434" s="180"/>
      <c r="T434" s="180"/>
      <c r="U434" s="180"/>
      <c r="V434" s="180"/>
      <c r="W434" s="180"/>
      <c r="X434" s="180"/>
      <c r="Y434" s="180"/>
      <c r="Z434" s="180"/>
      <c r="AA434" s="180"/>
      <c r="AB434" s="180"/>
      <c r="AC434" s="180"/>
      <c r="AD434" s="180"/>
      <c r="AE434" s="180"/>
      <c r="AF434" s="180"/>
      <c r="AG434" s="180"/>
      <c r="AH434" s="180"/>
      <c r="AI434" s="180"/>
      <c r="AJ434" s="180"/>
      <c r="AK434" s="180"/>
      <c r="AL434" s="180"/>
      <c r="AM434" s="180"/>
      <c r="AN434" s="180"/>
      <c r="AO434" s="180"/>
      <c r="AP434" s="180"/>
      <c r="AQ434" s="180"/>
      <c r="AR434" s="180"/>
      <c r="AS434" s="180"/>
      <c r="AT434" s="180"/>
      <c r="AU434" s="180"/>
      <c r="AV434" s="180"/>
      <c r="AW434" s="180"/>
      <c r="AX434" s="180"/>
      <c r="AY434" s="180"/>
      <c r="AZ434" s="1469"/>
      <c r="BA434" s="1469"/>
      <c r="BB434" s="1478"/>
    </row>
    <row r="435" spans="1:54" x14ac:dyDescent="0.2">
      <c r="A435" s="180"/>
      <c r="B435" s="1478"/>
      <c r="C435" s="1478"/>
      <c r="D435" s="1478"/>
      <c r="E435" s="1481"/>
      <c r="F435" s="1481"/>
      <c r="G435" s="1478"/>
      <c r="H435" s="1478"/>
      <c r="I435" s="1478"/>
      <c r="J435" s="1478"/>
      <c r="K435" s="1478"/>
      <c r="L435" s="1478"/>
      <c r="M435" s="1478"/>
      <c r="N435" s="180"/>
      <c r="O435" s="180"/>
      <c r="P435" s="180"/>
      <c r="Q435" s="1469"/>
      <c r="R435" s="180"/>
      <c r="S435" s="180"/>
      <c r="T435" s="180"/>
      <c r="U435" s="180"/>
      <c r="V435" s="180"/>
      <c r="W435" s="180"/>
      <c r="X435" s="180"/>
      <c r="Y435" s="180"/>
      <c r="Z435" s="180"/>
      <c r="AA435" s="180"/>
      <c r="AB435" s="180"/>
      <c r="AC435" s="180"/>
      <c r="AD435" s="180"/>
      <c r="AE435" s="180"/>
      <c r="AF435" s="180"/>
      <c r="AG435" s="180"/>
      <c r="AH435" s="180"/>
      <c r="AI435" s="180"/>
      <c r="AJ435" s="180"/>
      <c r="AK435" s="180"/>
      <c r="AL435" s="180"/>
      <c r="AM435" s="180"/>
      <c r="AN435" s="180"/>
      <c r="AO435" s="180"/>
      <c r="AP435" s="180"/>
      <c r="AQ435" s="180"/>
      <c r="AR435" s="180"/>
      <c r="AS435" s="180"/>
      <c r="AT435" s="180"/>
      <c r="AU435" s="180"/>
      <c r="AV435" s="180"/>
      <c r="AW435" s="180"/>
      <c r="AX435" s="180"/>
      <c r="AY435" s="180"/>
      <c r="AZ435" s="1469"/>
      <c r="BA435" s="1469"/>
      <c r="BB435" s="1478"/>
    </row>
    <row r="436" spans="1:54" x14ac:dyDescent="0.2">
      <c r="A436" s="180"/>
      <c r="B436" s="1478"/>
      <c r="C436" s="1478"/>
      <c r="D436" s="1478"/>
      <c r="E436" s="1481"/>
      <c r="F436" s="1481"/>
      <c r="G436" s="1478"/>
      <c r="H436" s="1478"/>
      <c r="I436" s="1478"/>
      <c r="J436" s="1478"/>
      <c r="K436" s="1478"/>
      <c r="L436" s="1478"/>
      <c r="M436" s="1478"/>
      <c r="N436" s="180"/>
      <c r="O436" s="180"/>
      <c r="P436" s="180"/>
      <c r="Q436" s="1469"/>
      <c r="R436" s="180"/>
      <c r="S436" s="180"/>
      <c r="T436" s="180"/>
      <c r="U436" s="180"/>
      <c r="V436" s="180"/>
      <c r="W436" s="180"/>
      <c r="X436" s="180"/>
      <c r="Y436" s="180"/>
      <c r="Z436" s="180"/>
      <c r="AA436" s="180"/>
      <c r="AB436" s="180"/>
      <c r="AC436" s="180"/>
      <c r="AD436" s="180"/>
      <c r="AE436" s="180"/>
      <c r="AF436" s="180"/>
      <c r="AG436" s="180"/>
      <c r="AH436" s="180"/>
      <c r="AI436" s="180"/>
      <c r="AJ436" s="180"/>
      <c r="AK436" s="180"/>
      <c r="AL436" s="180"/>
      <c r="AM436" s="180"/>
      <c r="AN436" s="180"/>
      <c r="AO436" s="180"/>
      <c r="AP436" s="180"/>
      <c r="AQ436" s="180"/>
      <c r="AR436" s="180"/>
      <c r="AS436" s="180"/>
      <c r="AT436" s="180"/>
      <c r="AU436" s="180"/>
      <c r="AV436" s="180"/>
      <c r="AW436" s="180"/>
      <c r="AX436" s="180"/>
      <c r="AY436" s="180"/>
      <c r="AZ436" s="1469"/>
      <c r="BA436" s="1469"/>
      <c r="BB436" s="1478"/>
    </row>
    <row r="437" spans="1:54" x14ac:dyDescent="0.2">
      <c r="A437" s="180"/>
      <c r="B437" s="1478"/>
      <c r="C437" s="1478"/>
      <c r="D437" s="1478"/>
      <c r="E437" s="1481"/>
      <c r="F437" s="1481"/>
      <c r="G437" s="1478"/>
      <c r="H437" s="1478"/>
      <c r="I437" s="1478"/>
      <c r="J437" s="1478"/>
      <c r="K437" s="1478"/>
      <c r="L437" s="1478"/>
      <c r="M437" s="1478"/>
      <c r="N437" s="180"/>
      <c r="O437" s="180"/>
      <c r="P437" s="180"/>
      <c r="Q437" s="1469"/>
      <c r="R437" s="180"/>
      <c r="S437" s="180"/>
      <c r="T437" s="180"/>
      <c r="U437" s="180"/>
      <c r="V437" s="180"/>
      <c r="W437" s="180"/>
      <c r="X437" s="180"/>
      <c r="Y437" s="180"/>
      <c r="Z437" s="180"/>
      <c r="AA437" s="180"/>
      <c r="AB437" s="180"/>
      <c r="AC437" s="180"/>
      <c r="AD437" s="180"/>
      <c r="AE437" s="180"/>
      <c r="AF437" s="180"/>
      <c r="AG437" s="180"/>
      <c r="AH437" s="180"/>
      <c r="AI437" s="180"/>
      <c r="AJ437" s="180"/>
      <c r="AK437" s="180"/>
      <c r="AL437" s="180"/>
      <c r="AM437" s="180"/>
      <c r="AN437" s="180"/>
      <c r="AO437" s="180"/>
      <c r="AP437" s="180"/>
      <c r="AQ437" s="180"/>
      <c r="AR437" s="180"/>
      <c r="AS437" s="180"/>
      <c r="AT437" s="180"/>
      <c r="AU437" s="180"/>
      <c r="AV437" s="180"/>
      <c r="AW437" s="180"/>
      <c r="AX437" s="180"/>
      <c r="AY437" s="180"/>
      <c r="AZ437" s="1469"/>
      <c r="BA437" s="1469"/>
      <c r="BB437" s="1478"/>
    </row>
    <row r="438" spans="1:54" x14ac:dyDescent="0.2">
      <c r="A438" s="180"/>
      <c r="B438" s="1478"/>
      <c r="C438" s="1478"/>
      <c r="D438" s="1478"/>
      <c r="E438" s="1481"/>
      <c r="F438" s="1481"/>
      <c r="G438" s="1478"/>
      <c r="H438" s="1478"/>
      <c r="I438" s="1478"/>
      <c r="J438" s="1478"/>
      <c r="K438" s="1478"/>
      <c r="L438" s="1478"/>
      <c r="M438" s="1478"/>
      <c r="N438" s="180"/>
      <c r="O438" s="180"/>
      <c r="P438" s="180"/>
      <c r="Q438" s="1469"/>
      <c r="R438" s="180"/>
      <c r="S438" s="180"/>
      <c r="T438" s="180"/>
      <c r="U438" s="180"/>
      <c r="V438" s="180"/>
      <c r="W438" s="180"/>
      <c r="X438" s="180"/>
      <c r="Y438" s="180"/>
      <c r="Z438" s="180"/>
      <c r="AA438" s="180"/>
      <c r="AB438" s="180"/>
      <c r="AC438" s="180"/>
      <c r="AD438" s="180"/>
      <c r="AE438" s="180"/>
      <c r="AF438" s="180"/>
      <c r="AG438" s="180"/>
      <c r="AH438" s="180"/>
      <c r="AI438" s="180"/>
      <c r="AJ438" s="180"/>
      <c r="AK438" s="180"/>
      <c r="AL438" s="180"/>
      <c r="AM438" s="180"/>
      <c r="AN438" s="180"/>
      <c r="AO438" s="180"/>
      <c r="AP438" s="180"/>
      <c r="AQ438" s="180"/>
      <c r="AR438" s="180"/>
      <c r="AS438" s="180"/>
      <c r="AT438" s="180"/>
      <c r="AU438" s="180"/>
      <c r="AV438" s="180"/>
      <c r="AW438" s="180"/>
      <c r="AX438" s="180"/>
      <c r="AY438" s="180"/>
      <c r="AZ438" s="1469"/>
      <c r="BA438" s="1469"/>
      <c r="BB438" s="1478"/>
    </row>
    <row r="439" spans="1:54" x14ac:dyDescent="0.2">
      <c r="A439" s="180"/>
      <c r="B439" s="1478"/>
      <c r="C439" s="1478"/>
      <c r="D439" s="1478"/>
      <c r="E439" s="1481"/>
      <c r="F439" s="1481"/>
      <c r="G439" s="1478"/>
      <c r="H439" s="1478"/>
      <c r="I439" s="1478"/>
      <c r="J439" s="1478"/>
      <c r="K439" s="1478"/>
      <c r="L439" s="1478"/>
      <c r="M439" s="1478"/>
      <c r="N439" s="180"/>
      <c r="O439" s="180"/>
      <c r="P439" s="180"/>
      <c r="Q439" s="1469"/>
      <c r="R439" s="180"/>
      <c r="S439" s="180"/>
      <c r="T439" s="180"/>
      <c r="U439" s="180"/>
      <c r="V439" s="180"/>
      <c r="W439" s="180"/>
      <c r="X439" s="180"/>
      <c r="Y439" s="180"/>
      <c r="Z439" s="180"/>
      <c r="AA439" s="180"/>
      <c r="AB439" s="180"/>
      <c r="AC439" s="180"/>
      <c r="AD439" s="180"/>
      <c r="AE439" s="180"/>
      <c r="AF439" s="180"/>
      <c r="AG439" s="180"/>
      <c r="AH439" s="180"/>
      <c r="AI439" s="180"/>
      <c r="AJ439" s="180"/>
      <c r="AK439" s="180"/>
      <c r="AL439" s="180"/>
      <c r="AM439" s="180"/>
      <c r="AN439" s="180"/>
      <c r="AO439" s="180"/>
      <c r="AP439" s="180"/>
      <c r="AQ439" s="180"/>
      <c r="AR439" s="180"/>
      <c r="AS439" s="180"/>
      <c r="AT439" s="180"/>
      <c r="AU439" s="180"/>
      <c r="AV439" s="180"/>
      <c r="AW439" s="180"/>
      <c r="AX439" s="180"/>
      <c r="AY439" s="180"/>
      <c r="AZ439" s="1469"/>
      <c r="BA439" s="1469"/>
      <c r="BB439" s="1478"/>
    </row>
    <row r="440" spans="1:54" x14ac:dyDescent="0.2">
      <c r="A440" s="180"/>
      <c r="B440" s="1478"/>
      <c r="C440" s="1478"/>
      <c r="D440" s="1478"/>
      <c r="E440" s="1481"/>
      <c r="F440" s="1481"/>
      <c r="G440" s="1478"/>
      <c r="H440" s="1478"/>
      <c r="I440" s="1478"/>
      <c r="J440" s="1478"/>
      <c r="K440" s="1478"/>
      <c r="L440" s="1478"/>
      <c r="M440" s="1478"/>
      <c r="N440" s="180"/>
      <c r="O440" s="180"/>
      <c r="P440" s="180"/>
      <c r="Q440" s="1469"/>
      <c r="R440" s="180"/>
      <c r="S440" s="180"/>
      <c r="T440" s="180"/>
      <c r="U440" s="180"/>
      <c r="V440" s="180"/>
      <c r="W440" s="180"/>
      <c r="X440" s="180"/>
      <c r="Y440" s="180"/>
      <c r="Z440" s="180"/>
      <c r="AA440" s="180"/>
      <c r="AB440" s="180"/>
      <c r="AC440" s="180"/>
      <c r="AD440" s="180"/>
      <c r="AE440" s="180"/>
      <c r="AF440" s="180"/>
      <c r="AG440" s="180"/>
      <c r="AH440" s="180"/>
      <c r="AI440" s="180"/>
      <c r="AJ440" s="180"/>
      <c r="AK440" s="180"/>
      <c r="AL440" s="180"/>
      <c r="AM440" s="180"/>
      <c r="AN440" s="180"/>
      <c r="AO440" s="180"/>
      <c r="AP440" s="180"/>
      <c r="AQ440" s="180"/>
      <c r="AR440" s="180"/>
      <c r="AS440" s="180"/>
      <c r="AT440" s="180"/>
      <c r="AU440" s="180"/>
      <c r="AV440" s="180"/>
      <c r="AW440" s="180"/>
      <c r="AX440" s="180"/>
      <c r="AY440" s="180"/>
      <c r="AZ440" s="1469"/>
      <c r="BA440" s="1469"/>
      <c r="BB440" s="1478"/>
    </row>
    <row r="441" spans="1:54" x14ac:dyDescent="0.2">
      <c r="A441" s="180"/>
      <c r="B441" s="1478"/>
      <c r="C441" s="1478"/>
      <c r="D441" s="1478"/>
      <c r="E441" s="1481"/>
      <c r="F441" s="1481"/>
      <c r="G441" s="1478"/>
      <c r="H441" s="1478"/>
      <c r="I441" s="1478"/>
      <c r="J441" s="1478"/>
      <c r="K441" s="1478"/>
      <c r="L441" s="1478"/>
      <c r="M441" s="1478"/>
      <c r="N441" s="180"/>
      <c r="O441" s="180"/>
      <c r="P441" s="180"/>
      <c r="Q441" s="1469"/>
      <c r="R441" s="180"/>
      <c r="S441" s="180"/>
      <c r="T441" s="180"/>
      <c r="U441" s="180"/>
      <c r="V441" s="180"/>
      <c r="W441" s="180"/>
      <c r="X441" s="180"/>
      <c r="Y441" s="180"/>
      <c r="Z441" s="180"/>
      <c r="AA441" s="180"/>
      <c r="AB441" s="180"/>
      <c r="AC441" s="180"/>
      <c r="AD441" s="180"/>
      <c r="AE441" s="180"/>
      <c r="AF441" s="180"/>
      <c r="AG441" s="180"/>
      <c r="AH441" s="180"/>
      <c r="AI441" s="180"/>
      <c r="AJ441" s="180"/>
      <c r="AK441" s="180"/>
      <c r="AL441" s="180"/>
      <c r="AM441" s="180"/>
      <c r="AN441" s="180"/>
      <c r="AO441" s="180"/>
      <c r="AP441" s="180"/>
      <c r="AQ441" s="180"/>
      <c r="AR441" s="180"/>
      <c r="AS441" s="180"/>
      <c r="AT441" s="180"/>
      <c r="AU441" s="180"/>
      <c r="AV441" s="180"/>
      <c r="AW441" s="180"/>
      <c r="AX441" s="180"/>
      <c r="AY441" s="180"/>
      <c r="AZ441" s="1469"/>
      <c r="BA441" s="1469"/>
      <c r="BB441" s="1478"/>
    </row>
    <row r="442" spans="1:54" x14ac:dyDescent="0.2">
      <c r="A442" s="180"/>
      <c r="B442" s="1478"/>
      <c r="C442" s="1478"/>
      <c r="D442" s="1478"/>
      <c r="E442" s="1481"/>
      <c r="F442" s="1481"/>
      <c r="G442" s="1478"/>
      <c r="H442" s="1478"/>
      <c r="I442" s="1478"/>
      <c r="J442" s="1478"/>
      <c r="K442" s="1478"/>
      <c r="L442" s="1478"/>
      <c r="M442" s="1478"/>
      <c r="N442" s="180"/>
      <c r="O442" s="180"/>
      <c r="P442" s="180"/>
      <c r="Q442" s="1469"/>
      <c r="R442" s="180"/>
      <c r="S442" s="180"/>
      <c r="T442" s="180"/>
      <c r="U442" s="180"/>
      <c r="V442" s="180"/>
      <c r="W442" s="180"/>
      <c r="X442" s="180"/>
      <c r="Y442" s="180"/>
      <c r="Z442" s="180"/>
      <c r="AA442" s="180"/>
      <c r="AB442" s="180"/>
      <c r="AC442" s="180"/>
      <c r="AD442" s="180"/>
      <c r="AE442" s="180"/>
      <c r="AF442" s="180"/>
      <c r="AG442" s="180"/>
      <c r="AH442" s="180"/>
      <c r="AI442" s="180"/>
      <c r="AJ442" s="180"/>
      <c r="AK442" s="180"/>
      <c r="AL442" s="180"/>
      <c r="AM442" s="180"/>
      <c r="AN442" s="180"/>
      <c r="AO442" s="180"/>
      <c r="AP442" s="180"/>
      <c r="AQ442" s="180"/>
      <c r="AR442" s="180"/>
      <c r="AS442" s="180"/>
      <c r="AT442" s="180"/>
      <c r="AU442" s="180"/>
      <c r="AV442" s="180"/>
      <c r="AW442" s="180"/>
      <c r="AX442" s="180"/>
      <c r="AY442" s="180"/>
      <c r="AZ442" s="1469"/>
      <c r="BA442" s="1469"/>
      <c r="BB442" s="1478"/>
    </row>
    <row r="443" spans="1:54" x14ac:dyDescent="0.2">
      <c r="A443" s="180"/>
      <c r="B443" s="1478"/>
      <c r="C443" s="1478"/>
      <c r="D443" s="1478"/>
      <c r="E443" s="1481"/>
      <c r="F443" s="1481"/>
      <c r="G443" s="1478"/>
      <c r="H443" s="1478"/>
      <c r="I443" s="1478"/>
      <c r="J443" s="1478"/>
      <c r="K443" s="1478"/>
      <c r="L443" s="1478"/>
      <c r="M443" s="1478"/>
      <c r="N443" s="180"/>
      <c r="O443" s="180"/>
      <c r="P443" s="180"/>
      <c r="Q443" s="1469"/>
      <c r="R443" s="180"/>
      <c r="S443" s="180"/>
      <c r="T443" s="180"/>
      <c r="U443" s="180"/>
      <c r="V443" s="180"/>
      <c r="W443" s="180"/>
      <c r="X443" s="180"/>
      <c r="Y443" s="180"/>
      <c r="Z443" s="180"/>
      <c r="AA443" s="180"/>
      <c r="AB443" s="180"/>
      <c r="AC443" s="180"/>
      <c r="AD443" s="180"/>
      <c r="AE443" s="180"/>
      <c r="AF443" s="180"/>
      <c r="AG443" s="180"/>
      <c r="AH443" s="180"/>
      <c r="AI443" s="180"/>
      <c r="AJ443" s="180"/>
      <c r="AK443" s="180"/>
      <c r="AL443" s="180"/>
      <c r="AM443" s="180"/>
      <c r="AN443" s="180"/>
      <c r="AO443" s="180"/>
      <c r="AP443" s="180"/>
      <c r="AQ443" s="180"/>
      <c r="AR443" s="180"/>
      <c r="AS443" s="180"/>
      <c r="AT443" s="180"/>
      <c r="AU443" s="180"/>
      <c r="AV443" s="180"/>
      <c r="AW443" s="180"/>
      <c r="AX443" s="180"/>
      <c r="AY443" s="180"/>
      <c r="AZ443" s="1469"/>
      <c r="BA443" s="1469"/>
      <c r="BB443" s="1478"/>
    </row>
    <row r="444" spans="1:54" x14ac:dyDescent="0.2">
      <c r="A444" s="180"/>
      <c r="B444" s="1478"/>
      <c r="C444" s="1478"/>
      <c r="D444" s="1478"/>
      <c r="E444" s="1481"/>
      <c r="F444" s="1481"/>
      <c r="G444" s="1478"/>
      <c r="H444" s="1478"/>
      <c r="I444" s="1478"/>
      <c r="J444" s="1478"/>
      <c r="K444" s="1478"/>
      <c r="L444" s="1478"/>
      <c r="M444" s="1478"/>
      <c r="N444" s="180"/>
      <c r="O444" s="180"/>
      <c r="P444" s="180"/>
      <c r="Q444" s="1469"/>
      <c r="R444" s="180"/>
      <c r="S444" s="180"/>
      <c r="T444" s="180"/>
      <c r="U444" s="180"/>
      <c r="V444" s="180"/>
      <c r="W444" s="180"/>
      <c r="X444" s="180"/>
      <c r="Y444" s="180"/>
      <c r="Z444" s="180"/>
      <c r="AA444" s="180"/>
      <c r="AB444" s="180"/>
      <c r="AC444" s="180"/>
      <c r="AD444" s="180"/>
      <c r="AE444" s="180"/>
      <c r="AF444" s="180"/>
      <c r="AG444" s="180"/>
      <c r="AH444" s="180"/>
      <c r="AI444" s="180"/>
      <c r="AJ444" s="180"/>
      <c r="AK444" s="180"/>
      <c r="AL444" s="180"/>
      <c r="AM444" s="180"/>
      <c r="AN444" s="180"/>
      <c r="AO444" s="180"/>
      <c r="AP444" s="180"/>
      <c r="AQ444" s="180"/>
      <c r="AR444" s="180"/>
      <c r="AS444" s="180"/>
      <c r="AT444" s="180"/>
      <c r="AU444" s="180"/>
      <c r="AV444" s="180"/>
      <c r="AW444" s="180"/>
      <c r="AX444" s="180"/>
      <c r="AY444" s="180"/>
      <c r="AZ444" s="1469"/>
      <c r="BA444" s="1469"/>
      <c r="BB444" s="1478"/>
    </row>
    <row r="445" spans="1:54" x14ac:dyDescent="0.2">
      <c r="A445" s="180"/>
      <c r="B445" s="1478"/>
      <c r="C445" s="1478"/>
      <c r="D445" s="1478"/>
      <c r="E445" s="1481"/>
      <c r="F445" s="1481"/>
      <c r="G445" s="1478"/>
      <c r="H445" s="1478"/>
      <c r="I445" s="1478"/>
      <c r="J445" s="1478"/>
      <c r="K445" s="1478"/>
      <c r="L445" s="1478"/>
      <c r="M445" s="1478"/>
      <c r="N445" s="180"/>
      <c r="O445" s="180"/>
      <c r="P445" s="180"/>
      <c r="Q445" s="1469"/>
      <c r="R445" s="180"/>
      <c r="S445" s="180"/>
      <c r="T445" s="180"/>
      <c r="U445" s="180"/>
      <c r="V445" s="180"/>
      <c r="W445" s="180"/>
      <c r="X445" s="180"/>
      <c r="Y445" s="180"/>
      <c r="Z445" s="180"/>
      <c r="AA445" s="180"/>
      <c r="AB445" s="180"/>
      <c r="AC445" s="180"/>
      <c r="AD445" s="180"/>
      <c r="AE445" s="180"/>
      <c r="AF445" s="180"/>
      <c r="AG445" s="180"/>
      <c r="AH445" s="180"/>
      <c r="AI445" s="180"/>
      <c r="AJ445" s="180"/>
      <c r="AK445" s="180"/>
      <c r="AL445" s="180"/>
      <c r="AM445" s="180"/>
      <c r="AN445" s="180"/>
      <c r="AO445" s="180"/>
      <c r="AP445" s="180"/>
      <c r="AQ445" s="180"/>
      <c r="AR445" s="180"/>
      <c r="AS445" s="180"/>
      <c r="AT445" s="180"/>
      <c r="AU445" s="180"/>
      <c r="AV445" s="180"/>
      <c r="AW445" s="180"/>
      <c r="AX445" s="180"/>
      <c r="AY445" s="180"/>
      <c r="AZ445" s="1469"/>
      <c r="BA445" s="1469"/>
      <c r="BB445" s="1478"/>
    </row>
    <row r="446" spans="1:54" x14ac:dyDescent="0.2">
      <c r="A446" s="180"/>
      <c r="B446" s="1478"/>
      <c r="C446" s="1478"/>
      <c r="D446" s="1478"/>
      <c r="E446" s="1481"/>
      <c r="F446" s="1481"/>
      <c r="G446" s="1478"/>
      <c r="H446" s="1478"/>
      <c r="I446" s="1478"/>
      <c r="J446" s="1478"/>
      <c r="K446" s="1478"/>
      <c r="L446" s="1478"/>
      <c r="M446" s="1478"/>
      <c r="N446" s="180"/>
      <c r="O446" s="180"/>
      <c r="P446" s="180"/>
      <c r="Q446" s="1469"/>
      <c r="R446" s="180"/>
      <c r="S446" s="180"/>
      <c r="T446" s="180"/>
      <c r="U446" s="180"/>
      <c r="V446" s="180"/>
      <c r="W446" s="180"/>
      <c r="X446" s="180"/>
      <c r="Y446" s="180"/>
      <c r="Z446" s="180"/>
      <c r="AA446" s="180"/>
      <c r="AB446" s="180"/>
      <c r="AC446" s="180"/>
      <c r="AD446" s="180"/>
      <c r="AE446" s="180"/>
      <c r="AF446" s="180"/>
      <c r="AG446" s="180"/>
      <c r="AH446" s="180"/>
      <c r="AI446" s="180"/>
      <c r="AJ446" s="180"/>
      <c r="AK446" s="180"/>
      <c r="AL446" s="180"/>
      <c r="AM446" s="180"/>
      <c r="AN446" s="180"/>
      <c r="AO446" s="180"/>
      <c r="AP446" s="180"/>
      <c r="AQ446" s="180"/>
      <c r="AR446" s="180"/>
      <c r="AS446" s="180"/>
      <c r="AT446" s="180"/>
      <c r="AU446" s="180"/>
      <c r="AV446" s="180"/>
      <c r="AW446" s="180"/>
      <c r="AX446" s="180"/>
      <c r="AY446" s="180"/>
      <c r="AZ446" s="1469"/>
      <c r="BA446" s="1469"/>
      <c r="BB446" s="1478"/>
    </row>
    <row r="447" spans="1:54" x14ac:dyDescent="0.2">
      <c r="A447" s="180"/>
      <c r="B447" s="1478"/>
      <c r="C447" s="1478"/>
      <c r="D447" s="1478"/>
      <c r="E447" s="1481"/>
      <c r="F447" s="1481"/>
      <c r="G447" s="1478"/>
      <c r="H447" s="1478"/>
      <c r="I447" s="1478"/>
      <c r="J447" s="1478"/>
      <c r="K447" s="1478"/>
      <c r="L447" s="1478"/>
      <c r="M447" s="1478"/>
      <c r="N447" s="180"/>
      <c r="O447" s="180"/>
      <c r="P447" s="180"/>
      <c r="Q447" s="1469"/>
      <c r="R447" s="180"/>
      <c r="S447" s="180"/>
      <c r="T447" s="180"/>
      <c r="U447" s="180"/>
      <c r="V447" s="180"/>
      <c r="W447" s="180"/>
      <c r="X447" s="180"/>
      <c r="Y447" s="180"/>
      <c r="Z447" s="180"/>
      <c r="AA447" s="180"/>
      <c r="AB447" s="180"/>
      <c r="AC447" s="180"/>
      <c r="AD447" s="180"/>
      <c r="AE447" s="180"/>
      <c r="AF447" s="180"/>
      <c r="AG447" s="180"/>
      <c r="AH447" s="180"/>
      <c r="AI447" s="180"/>
      <c r="AJ447" s="180"/>
      <c r="AK447" s="180"/>
      <c r="AL447" s="180"/>
      <c r="AM447" s="180"/>
      <c r="AN447" s="180"/>
      <c r="AO447" s="180"/>
      <c r="AP447" s="180"/>
      <c r="AQ447" s="180"/>
      <c r="AR447" s="180"/>
      <c r="AS447" s="180"/>
      <c r="AT447" s="180"/>
      <c r="AU447" s="180"/>
      <c r="AV447" s="180"/>
      <c r="AW447" s="180"/>
      <c r="AX447" s="180"/>
      <c r="AY447" s="180"/>
      <c r="AZ447" s="1469"/>
      <c r="BA447" s="1469"/>
      <c r="BB447" s="1478"/>
    </row>
    <row r="448" spans="1:54" x14ac:dyDescent="0.2">
      <c r="A448" s="180"/>
      <c r="B448" s="1478"/>
      <c r="C448" s="1478"/>
      <c r="D448" s="1478"/>
      <c r="E448" s="1481"/>
      <c r="F448" s="1481"/>
      <c r="G448" s="1478"/>
      <c r="H448" s="1478"/>
      <c r="I448" s="1478"/>
      <c r="J448" s="1478"/>
      <c r="K448" s="1478"/>
      <c r="L448" s="1478"/>
      <c r="M448" s="1478"/>
      <c r="N448" s="180"/>
      <c r="O448" s="180"/>
      <c r="P448" s="180"/>
      <c r="Q448" s="1469"/>
      <c r="R448" s="180"/>
      <c r="S448" s="180"/>
      <c r="T448" s="180"/>
      <c r="U448" s="180"/>
      <c r="V448" s="180"/>
      <c r="W448" s="180"/>
      <c r="X448" s="180"/>
      <c r="Y448" s="180"/>
      <c r="Z448" s="180"/>
      <c r="AA448" s="180"/>
      <c r="AB448" s="180"/>
      <c r="AC448" s="180"/>
      <c r="AD448" s="180"/>
      <c r="AE448" s="180"/>
      <c r="AF448" s="180"/>
      <c r="AG448" s="180"/>
      <c r="AH448" s="180"/>
      <c r="AI448" s="180"/>
      <c r="AJ448" s="180"/>
      <c r="AK448" s="180"/>
      <c r="AL448" s="180"/>
      <c r="AM448" s="180"/>
      <c r="AN448" s="180"/>
      <c r="AO448" s="180"/>
      <c r="AP448" s="180"/>
      <c r="AQ448" s="180"/>
      <c r="AR448" s="180"/>
      <c r="AS448" s="180"/>
      <c r="AT448" s="180"/>
      <c r="AU448" s="180"/>
      <c r="AV448" s="180"/>
      <c r="AW448" s="180"/>
      <c r="AX448" s="180"/>
      <c r="AY448" s="180"/>
      <c r="AZ448" s="1469"/>
      <c r="BA448" s="1469"/>
      <c r="BB448" s="1478"/>
    </row>
    <row r="449" spans="1:54" x14ac:dyDescent="0.2">
      <c r="A449" s="180"/>
      <c r="B449" s="1478"/>
      <c r="C449" s="1478"/>
      <c r="D449" s="1478"/>
      <c r="E449" s="1481"/>
      <c r="F449" s="1481"/>
      <c r="G449" s="1478"/>
      <c r="H449" s="1478"/>
      <c r="I449" s="1478"/>
      <c r="J449" s="1478"/>
      <c r="K449" s="1478"/>
      <c r="L449" s="1478"/>
      <c r="M449" s="1478"/>
      <c r="N449" s="180"/>
      <c r="O449" s="180"/>
      <c r="P449" s="180"/>
      <c r="Q449" s="1469"/>
      <c r="R449" s="180"/>
      <c r="S449" s="180"/>
      <c r="T449" s="180"/>
      <c r="U449" s="180"/>
      <c r="V449" s="180"/>
      <c r="W449" s="180"/>
      <c r="X449" s="180"/>
      <c r="Y449" s="180"/>
      <c r="Z449" s="180"/>
      <c r="AA449" s="180"/>
      <c r="AB449" s="180"/>
      <c r="AC449" s="180"/>
      <c r="AD449" s="180"/>
      <c r="AE449" s="180"/>
      <c r="AF449" s="180"/>
      <c r="AG449" s="180"/>
      <c r="AH449" s="180"/>
      <c r="AI449" s="180"/>
      <c r="AJ449" s="180"/>
      <c r="AK449" s="180"/>
      <c r="AL449" s="180"/>
      <c r="AM449" s="180"/>
      <c r="AN449" s="180"/>
      <c r="AO449" s="180"/>
      <c r="AP449" s="180"/>
      <c r="AQ449" s="180"/>
      <c r="AR449" s="180"/>
      <c r="AS449" s="180"/>
      <c r="AT449" s="180"/>
      <c r="AU449" s="180"/>
      <c r="AV449" s="180"/>
      <c r="AW449" s="180"/>
      <c r="AX449" s="180"/>
      <c r="AY449" s="180"/>
      <c r="AZ449" s="1469"/>
      <c r="BA449" s="1469"/>
      <c r="BB449" s="1478"/>
    </row>
    <row r="450" spans="1:54" x14ac:dyDescent="0.2">
      <c r="A450" s="180"/>
      <c r="B450" s="1478"/>
      <c r="C450" s="1478"/>
      <c r="D450" s="1478"/>
      <c r="E450" s="1481"/>
      <c r="F450" s="1481"/>
      <c r="G450" s="1478"/>
      <c r="H450" s="1478"/>
      <c r="I450" s="1478"/>
      <c r="J450" s="1478"/>
      <c r="K450" s="1478"/>
      <c r="L450" s="1478"/>
      <c r="M450" s="1478"/>
      <c r="N450" s="180"/>
      <c r="O450" s="180"/>
      <c r="P450" s="180"/>
      <c r="Q450" s="1469"/>
      <c r="R450" s="180"/>
      <c r="S450" s="180"/>
      <c r="T450" s="180"/>
      <c r="U450" s="180"/>
      <c r="V450" s="180"/>
      <c r="W450" s="180"/>
      <c r="X450" s="180"/>
      <c r="Y450" s="180"/>
      <c r="Z450" s="180"/>
      <c r="AA450" s="180"/>
      <c r="AB450" s="180"/>
      <c r="AC450" s="180"/>
      <c r="AD450" s="180"/>
      <c r="AE450" s="180"/>
      <c r="AF450" s="180"/>
      <c r="AG450" s="180"/>
      <c r="AH450" s="180"/>
      <c r="AI450" s="180"/>
      <c r="AJ450" s="180"/>
      <c r="AK450" s="180"/>
      <c r="AL450" s="180"/>
      <c r="AM450" s="180"/>
      <c r="AN450" s="180"/>
      <c r="AO450" s="180"/>
      <c r="AP450" s="180"/>
      <c r="AQ450" s="180"/>
      <c r="AR450" s="180"/>
      <c r="AS450" s="180"/>
      <c r="AT450" s="180"/>
      <c r="AU450" s="180"/>
      <c r="AV450" s="180"/>
      <c r="AW450" s="180"/>
      <c r="AX450" s="180"/>
      <c r="AY450" s="180"/>
      <c r="AZ450" s="1469"/>
      <c r="BA450" s="1469"/>
      <c r="BB450" s="1478"/>
    </row>
    <row r="451" spans="1:54" x14ac:dyDescent="0.2">
      <c r="A451" s="180"/>
      <c r="B451" s="1478"/>
      <c r="C451" s="1478"/>
      <c r="D451" s="1478"/>
      <c r="E451" s="1481"/>
      <c r="F451" s="1481"/>
      <c r="G451" s="1478"/>
      <c r="H451" s="1478"/>
      <c r="I451" s="1478"/>
      <c r="J451" s="1478"/>
      <c r="K451" s="1478"/>
      <c r="L451" s="1478"/>
      <c r="M451" s="1478"/>
      <c r="N451" s="180"/>
      <c r="O451" s="180"/>
      <c r="P451" s="180"/>
      <c r="Q451" s="1469"/>
      <c r="R451" s="180"/>
      <c r="S451" s="180"/>
      <c r="T451" s="180"/>
      <c r="U451" s="180"/>
      <c r="V451" s="180"/>
      <c r="W451" s="180"/>
      <c r="X451" s="180"/>
      <c r="Y451" s="180"/>
      <c r="Z451" s="180"/>
      <c r="AA451" s="180"/>
      <c r="AB451" s="180"/>
      <c r="AC451" s="180"/>
      <c r="AD451" s="180"/>
      <c r="AE451" s="180"/>
      <c r="AF451" s="180"/>
      <c r="AG451" s="180"/>
      <c r="AH451" s="180"/>
      <c r="AI451" s="180"/>
      <c r="AJ451" s="180"/>
      <c r="AK451" s="180"/>
      <c r="AL451" s="180"/>
      <c r="AM451" s="180"/>
      <c r="AN451" s="180"/>
      <c r="AO451" s="180"/>
      <c r="AP451" s="180"/>
      <c r="AQ451" s="180"/>
      <c r="AR451" s="180"/>
      <c r="AS451" s="180"/>
      <c r="AT451" s="180"/>
      <c r="AU451" s="180"/>
      <c r="AV451" s="180"/>
      <c r="AW451" s="180"/>
      <c r="AX451" s="180"/>
      <c r="AY451" s="180"/>
      <c r="AZ451" s="1469"/>
      <c r="BA451" s="1469"/>
      <c r="BB451" s="1478"/>
    </row>
    <row r="452" spans="1:54" x14ac:dyDescent="0.2">
      <c r="A452" s="180"/>
      <c r="B452" s="1478"/>
      <c r="C452" s="1478"/>
      <c r="D452" s="1478"/>
      <c r="E452" s="1481"/>
      <c r="F452" s="1481"/>
      <c r="G452" s="1478"/>
      <c r="H452" s="1478"/>
      <c r="I452" s="1478"/>
      <c r="J452" s="1478"/>
      <c r="K452" s="1478"/>
      <c r="L452" s="1478"/>
      <c r="M452" s="1478"/>
      <c r="N452" s="180"/>
      <c r="O452" s="180"/>
      <c r="P452" s="180"/>
      <c r="Q452" s="1469"/>
      <c r="R452" s="180"/>
      <c r="S452" s="180"/>
      <c r="T452" s="180"/>
      <c r="U452" s="180"/>
      <c r="V452" s="180"/>
      <c r="W452" s="180"/>
      <c r="X452" s="180"/>
      <c r="Y452" s="180"/>
      <c r="Z452" s="180"/>
      <c r="AA452" s="180"/>
      <c r="AB452" s="180"/>
      <c r="AC452" s="180"/>
      <c r="AD452" s="180"/>
      <c r="AE452" s="180"/>
      <c r="AF452" s="180"/>
      <c r="AG452" s="180"/>
      <c r="AH452" s="180"/>
      <c r="AI452" s="180"/>
      <c r="AJ452" s="180"/>
      <c r="AK452" s="180"/>
      <c r="AL452" s="180"/>
      <c r="AM452" s="180"/>
      <c r="AN452" s="180"/>
      <c r="AO452" s="180"/>
      <c r="AP452" s="180"/>
      <c r="AQ452" s="180"/>
      <c r="AR452" s="180"/>
      <c r="AS452" s="180"/>
      <c r="AT452" s="180"/>
      <c r="AU452" s="180"/>
      <c r="AV452" s="180"/>
      <c r="AW452" s="180"/>
      <c r="AX452" s="180"/>
      <c r="AY452" s="180"/>
      <c r="AZ452" s="1469"/>
      <c r="BA452" s="1469"/>
      <c r="BB452" s="1478"/>
    </row>
    <row r="453" spans="1:54" x14ac:dyDescent="0.2">
      <c r="A453" s="180"/>
      <c r="B453" s="1478"/>
      <c r="C453" s="1478"/>
      <c r="D453" s="1478"/>
      <c r="E453" s="1481"/>
      <c r="F453" s="1481"/>
      <c r="G453" s="1478"/>
      <c r="H453" s="1478"/>
      <c r="I453" s="1478"/>
      <c r="J453" s="1478"/>
      <c r="K453" s="1478"/>
      <c r="L453" s="1478"/>
      <c r="M453" s="1478"/>
      <c r="N453" s="180"/>
      <c r="O453" s="180"/>
      <c r="P453" s="180"/>
      <c r="Q453" s="1469"/>
      <c r="R453" s="180"/>
      <c r="S453" s="180"/>
      <c r="T453" s="180"/>
      <c r="U453" s="180"/>
      <c r="V453" s="180"/>
      <c r="W453" s="180"/>
      <c r="X453" s="180"/>
      <c r="Y453" s="180"/>
      <c r="Z453" s="180"/>
      <c r="AA453" s="180"/>
      <c r="AB453" s="180"/>
      <c r="AC453" s="180"/>
      <c r="AD453" s="180"/>
      <c r="AE453" s="180"/>
      <c r="AF453" s="180"/>
      <c r="AG453" s="180"/>
      <c r="AH453" s="180"/>
      <c r="AI453" s="180"/>
      <c r="AJ453" s="180"/>
      <c r="AK453" s="180"/>
      <c r="AL453" s="180"/>
      <c r="AM453" s="180"/>
      <c r="AN453" s="180"/>
      <c r="AO453" s="180"/>
      <c r="AP453" s="180"/>
      <c r="AQ453" s="180"/>
      <c r="AR453" s="180"/>
      <c r="AS453" s="180"/>
      <c r="AT453" s="180"/>
      <c r="AU453" s="180"/>
      <c r="AV453" s="180"/>
      <c r="AW453" s="180"/>
      <c r="AX453" s="180"/>
      <c r="AY453" s="180"/>
      <c r="AZ453" s="1469"/>
      <c r="BA453" s="1469"/>
      <c r="BB453" s="1478"/>
    </row>
    <row r="454" spans="1:54" x14ac:dyDescent="0.2">
      <c r="A454" s="180"/>
      <c r="B454" s="1478"/>
      <c r="C454" s="1478"/>
      <c r="D454" s="1478"/>
      <c r="E454" s="1481"/>
      <c r="F454" s="1481"/>
      <c r="G454" s="1478"/>
      <c r="H454" s="1478"/>
      <c r="I454" s="1478"/>
      <c r="J454" s="1478"/>
      <c r="K454" s="1478"/>
      <c r="L454" s="1478"/>
      <c r="M454" s="1478"/>
      <c r="N454" s="180"/>
      <c r="O454" s="180"/>
      <c r="P454" s="180"/>
      <c r="Q454" s="1469"/>
      <c r="R454" s="180"/>
      <c r="S454" s="180"/>
      <c r="T454" s="180"/>
      <c r="U454" s="180"/>
      <c r="V454" s="180"/>
      <c r="W454" s="180"/>
      <c r="X454" s="180"/>
      <c r="Y454" s="180"/>
      <c r="Z454" s="180"/>
      <c r="AA454" s="180"/>
      <c r="AB454" s="180"/>
      <c r="AC454" s="180"/>
      <c r="AD454" s="180"/>
      <c r="AE454" s="180"/>
      <c r="AF454" s="180"/>
      <c r="AG454" s="180"/>
      <c r="AH454" s="180"/>
      <c r="AI454" s="180"/>
      <c r="AJ454" s="180"/>
      <c r="AK454" s="180"/>
      <c r="AL454" s="180"/>
      <c r="AM454" s="180"/>
      <c r="AN454" s="180"/>
      <c r="AO454" s="180"/>
      <c r="AP454" s="180"/>
      <c r="AQ454" s="180"/>
      <c r="AR454" s="180"/>
      <c r="AS454" s="180"/>
      <c r="AT454" s="180"/>
      <c r="AU454" s="180"/>
      <c r="AV454" s="180"/>
      <c r="AW454" s="180"/>
      <c r="AX454" s="180"/>
      <c r="AY454" s="180"/>
      <c r="AZ454" s="1469"/>
      <c r="BA454" s="1469"/>
      <c r="BB454" s="1478"/>
    </row>
    <row r="455" spans="1:54" x14ac:dyDescent="0.2">
      <c r="A455" s="180"/>
      <c r="B455" s="1478"/>
      <c r="C455" s="1478"/>
      <c r="D455" s="1478"/>
      <c r="E455" s="1481"/>
      <c r="F455" s="1481"/>
      <c r="G455" s="1478"/>
      <c r="H455" s="1478"/>
      <c r="I455" s="1478"/>
      <c r="J455" s="1478"/>
      <c r="K455" s="1478"/>
      <c r="L455" s="1478"/>
      <c r="M455" s="1478"/>
      <c r="N455" s="180"/>
      <c r="O455" s="180"/>
      <c r="P455" s="180"/>
      <c r="Q455" s="1469"/>
      <c r="R455" s="180"/>
      <c r="S455" s="180"/>
      <c r="T455" s="180"/>
      <c r="U455" s="180"/>
      <c r="V455" s="180"/>
      <c r="W455" s="180"/>
      <c r="X455" s="180"/>
      <c r="Y455" s="180"/>
      <c r="Z455" s="180"/>
      <c r="AA455" s="180"/>
      <c r="AB455" s="180"/>
      <c r="AC455" s="180"/>
      <c r="AD455" s="180"/>
      <c r="AE455" s="180"/>
      <c r="AF455" s="180"/>
      <c r="AG455" s="180"/>
      <c r="AH455" s="180"/>
      <c r="AI455" s="180"/>
      <c r="AJ455" s="180"/>
      <c r="AK455" s="180"/>
      <c r="AL455" s="180"/>
      <c r="AM455" s="180"/>
      <c r="AN455" s="180"/>
      <c r="AO455" s="180"/>
      <c r="AP455" s="180"/>
      <c r="AQ455" s="180"/>
      <c r="AR455" s="180"/>
      <c r="AS455" s="180"/>
      <c r="AT455" s="180"/>
      <c r="AU455" s="180"/>
      <c r="AV455" s="180"/>
      <c r="AW455" s="180"/>
      <c r="AX455" s="180"/>
      <c r="AY455" s="180"/>
      <c r="AZ455" s="1469"/>
      <c r="BA455" s="1469"/>
      <c r="BB455" s="1478"/>
    </row>
    <row r="456" spans="1:54" x14ac:dyDescent="0.2">
      <c r="A456" s="180"/>
      <c r="B456" s="1478"/>
      <c r="C456" s="1478"/>
      <c r="D456" s="1478"/>
      <c r="E456" s="1481"/>
      <c r="F456" s="1481"/>
      <c r="G456" s="1478"/>
      <c r="H456" s="1478"/>
      <c r="I456" s="1478"/>
      <c r="J456" s="1478"/>
      <c r="K456" s="1478"/>
      <c r="L456" s="1478"/>
      <c r="M456" s="1478"/>
      <c r="N456" s="180"/>
      <c r="O456" s="180"/>
      <c r="P456" s="180"/>
      <c r="Q456" s="1469"/>
      <c r="R456" s="180"/>
      <c r="S456" s="180"/>
      <c r="T456" s="180"/>
      <c r="U456" s="180"/>
      <c r="V456" s="180"/>
      <c r="W456" s="180"/>
      <c r="X456" s="180"/>
      <c r="Y456" s="180"/>
      <c r="Z456" s="180"/>
      <c r="AA456" s="180"/>
      <c r="AB456" s="180"/>
      <c r="AC456" s="180"/>
      <c r="AD456" s="180"/>
      <c r="AE456" s="180"/>
      <c r="AF456" s="180"/>
      <c r="AG456" s="180"/>
      <c r="AH456" s="180"/>
      <c r="AI456" s="180"/>
      <c r="AJ456" s="180"/>
      <c r="AK456" s="180"/>
      <c r="AL456" s="180"/>
      <c r="AM456" s="180"/>
      <c r="AN456" s="180"/>
      <c r="AO456" s="180"/>
      <c r="AP456" s="180"/>
      <c r="AQ456" s="180"/>
      <c r="AR456" s="180"/>
      <c r="AS456" s="180"/>
      <c r="AT456" s="180"/>
      <c r="AU456" s="180"/>
      <c r="AV456" s="180"/>
      <c r="AW456" s="180"/>
      <c r="AX456" s="180"/>
      <c r="AY456" s="180"/>
      <c r="AZ456" s="1469"/>
      <c r="BA456" s="1469"/>
      <c r="BB456" s="1478"/>
    </row>
    <row r="457" spans="1:54" x14ac:dyDescent="0.2">
      <c r="A457" s="180"/>
      <c r="B457" s="1478"/>
      <c r="C457" s="1478"/>
      <c r="D457" s="1478"/>
      <c r="E457" s="1481"/>
      <c r="F457" s="1481"/>
      <c r="G457" s="1478"/>
      <c r="H457" s="1478"/>
      <c r="I457" s="1478"/>
      <c r="J457" s="1478"/>
      <c r="K457" s="1478"/>
      <c r="L457" s="1478"/>
      <c r="M457" s="1478"/>
      <c r="N457" s="180"/>
      <c r="O457" s="180"/>
      <c r="P457" s="180"/>
      <c r="Q457" s="1469"/>
      <c r="R457" s="180"/>
      <c r="S457" s="180"/>
      <c r="T457" s="180"/>
      <c r="U457" s="180"/>
      <c r="V457" s="180"/>
      <c r="W457" s="180"/>
      <c r="X457" s="180"/>
      <c r="Y457" s="180"/>
      <c r="Z457" s="180"/>
      <c r="AA457" s="180"/>
      <c r="AB457" s="180"/>
      <c r="AC457" s="180"/>
      <c r="AD457" s="180"/>
      <c r="AE457" s="180"/>
      <c r="AF457" s="180"/>
      <c r="AG457" s="180"/>
      <c r="AH457" s="180"/>
      <c r="AI457" s="180"/>
      <c r="AJ457" s="180"/>
      <c r="AK457" s="180"/>
      <c r="AL457" s="180"/>
      <c r="AM457" s="180"/>
      <c r="AN457" s="180"/>
      <c r="AO457" s="180"/>
      <c r="AP457" s="180"/>
      <c r="AQ457" s="180"/>
      <c r="AR457" s="180"/>
      <c r="AS457" s="180"/>
      <c r="AT457" s="180"/>
      <c r="AU457" s="180"/>
      <c r="AV457" s="180"/>
      <c r="AW457" s="180"/>
      <c r="AX457" s="180"/>
      <c r="AY457" s="180"/>
      <c r="AZ457" s="1469"/>
      <c r="BA457" s="1469"/>
      <c r="BB457" s="1478"/>
    </row>
    <row r="458" spans="1:54" x14ac:dyDescent="0.2">
      <c r="A458" s="180"/>
      <c r="B458" s="1478"/>
      <c r="C458" s="1478"/>
      <c r="D458" s="1478"/>
      <c r="E458" s="1481"/>
      <c r="F458" s="1481"/>
      <c r="G458" s="1478"/>
      <c r="H458" s="1478"/>
      <c r="I458" s="1478"/>
      <c r="J458" s="1478"/>
      <c r="K458" s="1478"/>
      <c r="L458" s="1478"/>
      <c r="M458" s="1478"/>
      <c r="N458" s="180"/>
      <c r="O458" s="180"/>
      <c r="P458" s="180"/>
      <c r="Q458" s="1469"/>
      <c r="R458" s="180"/>
      <c r="S458" s="180"/>
      <c r="T458" s="180"/>
      <c r="U458" s="180"/>
      <c r="V458" s="180"/>
      <c r="W458" s="180"/>
      <c r="X458" s="180"/>
      <c r="Y458" s="180"/>
      <c r="Z458" s="180"/>
      <c r="AA458" s="180"/>
      <c r="AB458" s="180"/>
      <c r="AC458" s="180"/>
      <c r="AD458" s="180"/>
      <c r="AE458" s="180"/>
      <c r="AF458" s="180"/>
      <c r="AG458" s="180"/>
      <c r="AH458" s="180"/>
      <c r="AI458" s="180"/>
      <c r="AJ458" s="180"/>
      <c r="AK458" s="180"/>
      <c r="AL458" s="180"/>
      <c r="AM458" s="180"/>
      <c r="AN458" s="180"/>
      <c r="AO458" s="180"/>
      <c r="AP458" s="180"/>
      <c r="AQ458" s="180"/>
      <c r="AR458" s="180"/>
      <c r="AS458" s="180"/>
      <c r="AT458" s="180"/>
      <c r="AU458" s="180"/>
      <c r="AV458" s="180"/>
      <c r="AW458" s="180"/>
      <c r="AX458" s="180"/>
      <c r="AY458" s="180"/>
      <c r="AZ458" s="1469"/>
      <c r="BA458" s="1469"/>
      <c r="BB458" s="1478"/>
    </row>
    <row r="459" spans="1:54" x14ac:dyDescent="0.2">
      <c r="A459" s="180"/>
      <c r="B459" s="1478"/>
      <c r="C459" s="1478"/>
      <c r="D459" s="1478"/>
      <c r="E459" s="1481"/>
      <c r="F459" s="1481"/>
      <c r="G459" s="1478"/>
      <c r="H459" s="1478"/>
      <c r="I459" s="1478"/>
      <c r="J459" s="1478"/>
      <c r="K459" s="1478"/>
      <c r="L459" s="1478"/>
      <c r="M459" s="1478"/>
      <c r="N459" s="180"/>
      <c r="O459" s="180"/>
      <c r="P459" s="180"/>
      <c r="Q459" s="1469"/>
      <c r="R459" s="180"/>
      <c r="S459" s="180"/>
      <c r="T459" s="180"/>
      <c r="U459" s="180"/>
      <c r="V459" s="180"/>
      <c r="W459" s="180"/>
      <c r="X459" s="180"/>
      <c r="Y459" s="180"/>
      <c r="Z459" s="180"/>
      <c r="AA459" s="180"/>
      <c r="AB459" s="180"/>
      <c r="AC459" s="180"/>
      <c r="AD459" s="180"/>
      <c r="AE459" s="180"/>
      <c r="AF459" s="180"/>
      <c r="AG459" s="180"/>
      <c r="AH459" s="180"/>
      <c r="AI459" s="180"/>
      <c r="AJ459" s="180"/>
      <c r="AK459" s="180"/>
      <c r="AL459" s="180"/>
      <c r="AM459" s="180"/>
      <c r="AN459" s="180"/>
      <c r="AO459" s="180"/>
      <c r="AP459" s="180"/>
      <c r="AQ459" s="180"/>
      <c r="AR459" s="180"/>
      <c r="AS459" s="180"/>
      <c r="AT459" s="180"/>
      <c r="AU459" s="180"/>
      <c r="AV459" s="180"/>
      <c r="AW459" s="180"/>
      <c r="AX459" s="180"/>
      <c r="AY459" s="180"/>
      <c r="AZ459" s="1469"/>
      <c r="BA459" s="1469"/>
      <c r="BB459" s="1478"/>
    </row>
    <row r="460" spans="1:54" x14ac:dyDescent="0.2">
      <c r="A460" s="180"/>
      <c r="B460" s="1478"/>
      <c r="C460" s="1478"/>
      <c r="D460" s="1478"/>
      <c r="E460" s="1481"/>
      <c r="F460" s="1481"/>
      <c r="G460" s="1478"/>
      <c r="H460" s="1478"/>
      <c r="I460" s="1478"/>
      <c r="J460" s="1478"/>
      <c r="K460" s="1478"/>
      <c r="L460" s="1478"/>
      <c r="M460" s="1478"/>
      <c r="N460" s="180"/>
      <c r="O460" s="180"/>
      <c r="P460" s="180"/>
      <c r="Q460" s="1469"/>
      <c r="R460" s="180"/>
      <c r="S460" s="180"/>
      <c r="T460" s="180"/>
      <c r="U460" s="180"/>
      <c r="V460" s="180"/>
      <c r="W460" s="180"/>
      <c r="X460" s="180"/>
      <c r="Y460" s="180"/>
      <c r="Z460" s="180"/>
      <c r="AA460" s="180"/>
      <c r="AB460" s="180"/>
      <c r="AC460" s="180"/>
      <c r="AD460" s="180"/>
      <c r="AE460" s="180"/>
      <c r="AF460" s="180"/>
      <c r="AG460" s="180"/>
      <c r="AH460" s="180"/>
      <c r="AI460" s="180"/>
      <c r="AJ460" s="180"/>
      <c r="AK460" s="180"/>
      <c r="AL460" s="180"/>
      <c r="AM460" s="180"/>
      <c r="AN460" s="180"/>
      <c r="AO460" s="180"/>
      <c r="AP460" s="180"/>
      <c r="AQ460" s="180"/>
      <c r="AR460" s="180"/>
      <c r="AS460" s="180"/>
      <c r="AT460" s="180"/>
      <c r="AU460" s="180"/>
      <c r="AV460" s="180"/>
      <c r="AW460" s="180"/>
      <c r="AX460" s="180"/>
      <c r="AY460" s="180"/>
      <c r="AZ460" s="1469"/>
      <c r="BA460" s="1469"/>
      <c r="BB460" s="1478"/>
    </row>
    <row r="461" spans="1:54" x14ac:dyDescent="0.2">
      <c r="A461" s="180"/>
      <c r="B461" s="1478"/>
      <c r="C461" s="1478"/>
      <c r="D461" s="1478"/>
      <c r="E461" s="1481"/>
      <c r="F461" s="1481"/>
      <c r="G461" s="1478"/>
      <c r="H461" s="1478"/>
      <c r="I461" s="1478"/>
      <c r="J461" s="1478"/>
      <c r="K461" s="1478"/>
      <c r="L461" s="1478"/>
      <c r="M461" s="1478"/>
      <c r="N461" s="180"/>
      <c r="O461" s="180"/>
      <c r="P461" s="180"/>
      <c r="Q461" s="1469"/>
      <c r="R461" s="180"/>
      <c r="S461" s="180"/>
      <c r="T461" s="180"/>
      <c r="U461" s="180"/>
      <c r="V461" s="180"/>
      <c r="W461" s="180"/>
      <c r="X461" s="180"/>
      <c r="Y461" s="180"/>
      <c r="Z461" s="180"/>
      <c r="AA461" s="180"/>
      <c r="AB461" s="180"/>
      <c r="AC461" s="180"/>
      <c r="AD461" s="180"/>
      <c r="AE461" s="180"/>
      <c r="AF461" s="180"/>
      <c r="AG461" s="180"/>
      <c r="AH461" s="180"/>
      <c r="AI461" s="180"/>
      <c r="AJ461" s="180"/>
      <c r="AK461" s="180"/>
      <c r="AL461" s="180"/>
      <c r="AM461" s="180"/>
      <c r="AN461" s="180"/>
      <c r="AO461" s="180"/>
      <c r="AP461" s="180"/>
      <c r="AQ461" s="180"/>
      <c r="AR461" s="180"/>
      <c r="AS461" s="180"/>
      <c r="AT461" s="180"/>
      <c r="AU461" s="180"/>
      <c r="AV461" s="180"/>
      <c r="AW461" s="180"/>
      <c r="AX461" s="180"/>
      <c r="AY461" s="180"/>
      <c r="AZ461" s="1469"/>
      <c r="BA461" s="1469"/>
      <c r="BB461" s="1478"/>
    </row>
    <row r="462" spans="1:54" x14ac:dyDescent="0.2">
      <c r="A462" s="180"/>
      <c r="B462" s="1478"/>
      <c r="C462" s="1478"/>
      <c r="D462" s="1478"/>
      <c r="E462" s="1481"/>
      <c r="F462" s="1481"/>
      <c r="G462" s="1478"/>
      <c r="H462" s="1478"/>
      <c r="I462" s="1478"/>
      <c r="J462" s="1478"/>
      <c r="K462" s="1478"/>
      <c r="L462" s="1478"/>
      <c r="M462" s="1478"/>
      <c r="N462" s="180"/>
      <c r="O462" s="180"/>
      <c r="P462" s="180"/>
      <c r="Q462" s="1469"/>
      <c r="R462" s="180"/>
      <c r="S462" s="180"/>
      <c r="T462" s="180"/>
      <c r="U462" s="180"/>
      <c r="V462" s="180"/>
      <c r="W462" s="180"/>
      <c r="X462" s="180"/>
      <c r="Y462" s="180"/>
      <c r="Z462" s="180"/>
      <c r="AA462" s="180"/>
      <c r="AB462" s="180"/>
      <c r="AC462" s="180"/>
      <c r="AD462" s="180"/>
      <c r="AE462" s="180"/>
      <c r="AF462" s="180"/>
      <c r="AG462" s="180"/>
      <c r="AH462" s="180"/>
      <c r="AI462" s="180"/>
      <c r="AJ462" s="180"/>
      <c r="AK462" s="180"/>
      <c r="AL462" s="180"/>
      <c r="AM462" s="180"/>
      <c r="AN462" s="180"/>
      <c r="AO462" s="180"/>
      <c r="AP462" s="180"/>
      <c r="AQ462" s="180"/>
      <c r="AR462" s="180"/>
      <c r="AS462" s="180"/>
      <c r="AT462" s="180"/>
      <c r="AU462" s="180"/>
      <c r="AV462" s="180"/>
      <c r="AW462" s="180"/>
      <c r="AX462" s="180"/>
      <c r="AY462" s="180"/>
      <c r="AZ462" s="1469"/>
      <c r="BA462" s="1469"/>
      <c r="BB462" s="1478"/>
    </row>
    <row r="463" spans="1:54" x14ac:dyDescent="0.2">
      <c r="A463" s="180"/>
      <c r="B463" s="1478"/>
      <c r="C463" s="1478"/>
      <c r="D463" s="1478"/>
      <c r="E463" s="1481"/>
      <c r="F463" s="1481"/>
      <c r="G463" s="1478"/>
      <c r="H463" s="1478"/>
      <c r="I463" s="1478"/>
      <c r="J463" s="1478"/>
      <c r="K463" s="1478"/>
      <c r="L463" s="1478"/>
      <c r="M463" s="1478"/>
      <c r="N463" s="180"/>
      <c r="O463" s="180"/>
      <c r="P463" s="180"/>
      <c r="Q463" s="1469"/>
      <c r="R463" s="180"/>
      <c r="S463" s="180"/>
      <c r="T463" s="180"/>
      <c r="U463" s="180"/>
      <c r="V463" s="180"/>
      <c r="W463" s="180"/>
      <c r="X463" s="180"/>
      <c r="Y463" s="180"/>
      <c r="Z463" s="180"/>
      <c r="AA463" s="180"/>
      <c r="AB463" s="180"/>
      <c r="AC463" s="180"/>
      <c r="AD463" s="180"/>
      <c r="AE463" s="180"/>
      <c r="AF463" s="180"/>
      <c r="AG463" s="180"/>
      <c r="AH463" s="180"/>
      <c r="AI463" s="180"/>
      <c r="AJ463" s="180"/>
      <c r="AK463" s="180"/>
      <c r="AL463" s="180"/>
      <c r="AM463" s="180"/>
      <c r="AN463" s="180"/>
      <c r="AO463" s="180"/>
      <c r="AP463" s="180"/>
      <c r="AQ463" s="180"/>
      <c r="AR463" s="180"/>
      <c r="AS463" s="180"/>
      <c r="AT463" s="180"/>
      <c r="AU463" s="180"/>
      <c r="AV463" s="180"/>
      <c r="AW463" s="180"/>
      <c r="AX463" s="180"/>
      <c r="AY463" s="180"/>
      <c r="AZ463" s="1469"/>
      <c r="BA463" s="1469"/>
      <c r="BB463" s="1478"/>
    </row>
    <row r="464" spans="1:54" x14ac:dyDescent="0.2">
      <c r="A464" s="180"/>
      <c r="B464" s="1478"/>
      <c r="C464" s="1478"/>
      <c r="D464" s="1478"/>
      <c r="E464" s="1481"/>
      <c r="F464" s="1481"/>
      <c r="G464" s="1478"/>
      <c r="H464" s="1478"/>
      <c r="I464" s="1478"/>
      <c r="J464" s="1478"/>
      <c r="K464" s="1478"/>
      <c r="L464" s="1478"/>
      <c r="M464" s="1478"/>
      <c r="N464" s="180"/>
      <c r="O464" s="180"/>
      <c r="P464" s="180"/>
      <c r="Q464" s="1469"/>
      <c r="R464" s="180"/>
      <c r="S464" s="180"/>
      <c r="T464" s="180"/>
      <c r="U464" s="180"/>
      <c r="V464" s="180"/>
      <c r="W464" s="180"/>
      <c r="X464" s="180"/>
      <c r="Y464" s="180"/>
      <c r="Z464" s="180"/>
      <c r="AA464" s="180"/>
      <c r="AB464" s="180"/>
      <c r="AC464" s="180"/>
      <c r="AD464" s="180"/>
      <c r="AE464" s="180"/>
      <c r="AF464" s="180"/>
      <c r="AG464" s="180"/>
      <c r="AH464" s="180"/>
      <c r="AI464" s="180"/>
      <c r="AJ464" s="180"/>
      <c r="AK464" s="180"/>
      <c r="AL464" s="180"/>
      <c r="AM464" s="180"/>
      <c r="AN464" s="180"/>
      <c r="AO464" s="180"/>
      <c r="AP464" s="180"/>
      <c r="AQ464" s="180"/>
      <c r="AR464" s="180"/>
      <c r="AS464" s="180"/>
      <c r="AT464" s="180"/>
      <c r="AU464" s="180"/>
      <c r="AV464" s="180"/>
      <c r="AW464" s="180"/>
      <c r="AX464" s="180"/>
      <c r="AY464" s="180"/>
      <c r="AZ464" s="1469"/>
      <c r="BA464" s="1469"/>
      <c r="BB464" s="1478"/>
    </row>
    <row r="465" spans="1:54" x14ac:dyDescent="0.2">
      <c r="A465" s="180"/>
      <c r="B465" s="1478"/>
      <c r="C465" s="1478"/>
      <c r="D465" s="1478"/>
      <c r="E465" s="1481"/>
      <c r="F465" s="1481"/>
      <c r="G465" s="1478"/>
      <c r="H465" s="1478"/>
      <c r="I465" s="1478"/>
      <c r="J465" s="1478"/>
      <c r="K465" s="1478"/>
      <c r="L465" s="1478"/>
      <c r="M465" s="1478"/>
      <c r="N465" s="180"/>
      <c r="O465" s="180"/>
      <c r="P465" s="180"/>
      <c r="Q465" s="1469"/>
      <c r="R465" s="180"/>
      <c r="S465" s="180"/>
      <c r="T465" s="180"/>
      <c r="U465" s="180"/>
      <c r="V465" s="180"/>
      <c r="W465" s="180"/>
      <c r="X465" s="180"/>
      <c r="Y465" s="180"/>
      <c r="Z465" s="180"/>
      <c r="AA465" s="180"/>
      <c r="AB465" s="180"/>
      <c r="AC465" s="180"/>
      <c r="AD465" s="180"/>
      <c r="AE465" s="180"/>
      <c r="AF465" s="180"/>
      <c r="AG465" s="180"/>
      <c r="AH465" s="180"/>
      <c r="AI465" s="180"/>
      <c r="AJ465" s="180"/>
      <c r="AK465" s="180"/>
      <c r="AL465" s="180"/>
      <c r="AM465" s="180"/>
      <c r="AN465" s="180"/>
      <c r="AO465" s="180"/>
      <c r="AP465" s="180"/>
      <c r="AQ465" s="180"/>
      <c r="AR465" s="180"/>
      <c r="AS465" s="180"/>
      <c r="AT465" s="180"/>
      <c r="AU465" s="180"/>
      <c r="AV465" s="180"/>
      <c r="AW465" s="180"/>
      <c r="AX465" s="180"/>
      <c r="AY465" s="180"/>
      <c r="AZ465" s="1469"/>
      <c r="BA465" s="1469"/>
      <c r="BB465" s="1478"/>
    </row>
    <row r="466" spans="1:54" x14ac:dyDescent="0.2">
      <c r="A466" s="180"/>
      <c r="B466" s="1478"/>
      <c r="C466" s="1478"/>
      <c r="D466" s="1478"/>
      <c r="E466" s="1481"/>
      <c r="F466" s="1481"/>
      <c r="G466" s="1478"/>
      <c r="H466" s="1478"/>
      <c r="I466" s="1478"/>
      <c r="J466" s="1478"/>
      <c r="K466" s="1478"/>
      <c r="L466" s="1478"/>
      <c r="M466" s="1478"/>
      <c r="N466" s="180"/>
      <c r="O466" s="180"/>
      <c r="P466" s="180"/>
      <c r="Q466" s="1469"/>
      <c r="R466" s="180"/>
      <c r="S466" s="180"/>
      <c r="T466" s="180"/>
      <c r="U466" s="180"/>
      <c r="V466" s="180"/>
      <c r="W466" s="180"/>
      <c r="X466" s="180"/>
      <c r="Y466" s="180"/>
      <c r="Z466" s="180"/>
      <c r="AA466" s="180"/>
      <c r="AB466" s="180"/>
      <c r="AC466" s="180"/>
      <c r="AD466" s="180"/>
      <c r="AE466" s="180"/>
      <c r="AF466" s="180"/>
      <c r="AG466" s="180"/>
      <c r="AH466" s="180"/>
      <c r="AI466" s="180"/>
      <c r="AJ466" s="180"/>
      <c r="AK466" s="180"/>
      <c r="AL466" s="180"/>
      <c r="AM466" s="180"/>
      <c r="AN466" s="180"/>
      <c r="AO466" s="180"/>
      <c r="AP466" s="180"/>
      <c r="AQ466" s="180"/>
      <c r="AR466" s="180"/>
      <c r="AS466" s="180"/>
      <c r="AT466" s="180"/>
      <c r="AU466" s="180"/>
      <c r="AV466" s="180"/>
      <c r="AW466" s="180"/>
      <c r="AX466" s="180"/>
      <c r="AY466" s="180"/>
      <c r="AZ466" s="1469"/>
      <c r="BA466" s="1469"/>
      <c r="BB466" s="1478"/>
    </row>
    <row r="467" spans="1:54" x14ac:dyDescent="0.2">
      <c r="A467" s="180"/>
      <c r="B467" s="1478"/>
      <c r="C467" s="1478"/>
      <c r="D467" s="1478"/>
      <c r="E467" s="1481"/>
      <c r="F467" s="1481"/>
      <c r="G467" s="1478"/>
      <c r="H467" s="1478"/>
      <c r="I467" s="1478"/>
      <c r="J467" s="1478"/>
      <c r="K467" s="1478"/>
      <c r="L467" s="1478"/>
      <c r="M467" s="1478"/>
      <c r="N467" s="180"/>
      <c r="O467" s="180"/>
      <c r="P467" s="180"/>
      <c r="Q467" s="1469"/>
      <c r="R467" s="180"/>
      <c r="S467" s="180"/>
      <c r="T467" s="180"/>
      <c r="U467" s="180"/>
      <c r="V467" s="180"/>
      <c r="W467" s="180"/>
      <c r="X467" s="180"/>
      <c r="Y467" s="180"/>
      <c r="Z467" s="180"/>
      <c r="AA467" s="180"/>
      <c r="AB467" s="180"/>
      <c r="AC467" s="180"/>
      <c r="AD467" s="180"/>
      <c r="AE467" s="180"/>
      <c r="AF467" s="180"/>
      <c r="AG467" s="180"/>
      <c r="AH467" s="180"/>
      <c r="AI467" s="180"/>
      <c r="AJ467" s="180"/>
      <c r="AK467" s="180"/>
      <c r="AL467" s="180"/>
      <c r="AM467" s="180"/>
      <c r="AN467" s="180"/>
      <c r="AO467" s="180"/>
      <c r="AP467" s="180"/>
      <c r="AQ467" s="180"/>
      <c r="AR467" s="180"/>
      <c r="AS467" s="180"/>
      <c r="AT467" s="180"/>
      <c r="AU467" s="180"/>
      <c r="AV467" s="180"/>
      <c r="AW467" s="180"/>
      <c r="AX467" s="180"/>
      <c r="AY467" s="180"/>
      <c r="AZ467" s="1469"/>
      <c r="BA467" s="1469"/>
      <c r="BB467" s="1478"/>
    </row>
    <row r="468" spans="1:54" x14ac:dyDescent="0.2">
      <c r="A468" s="180"/>
      <c r="B468" s="1478"/>
      <c r="C468" s="1478"/>
      <c r="D468" s="1478"/>
      <c r="E468" s="1481"/>
      <c r="F468" s="1481"/>
      <c r="G468" s="1478"/>
      <c r="H468" s="1478"/>
      <c r="I468" s="1478"/>
      <c r="J468" s="1478"/>
      <c r="K468" s="1478"/>
      <c r="L468" s="1478"/>
      <c r="M468" s="1478"/>
      <c r="N468" s="180"/>
      <c r="O468" s="180"/>
      <c r="P468" s="180"/>
      <c r="Q468" s="1469"/>
      <c r="R468" s="180"/>
      <c r="S468" s="180"/>
      <c r="T468" s="180"/>
      <c r="U468" s="180"/>
      <c r="V468" s="180"/>
      <c r="W468" s="180"/>
      <c r="X468" s="180"/>
      <c r="Y468" s="180"/>
      <c r="Z468" s="180"/>
      <c r="AA468" s="180"/>
      <c r="AB468" s="180"/>
      <c r="AC468" s="180"/>
      <c r="AD468" s="180"/>
      <c r="AE468" s="180"/>
      <c r="AF468" s="180"/>
      <c r="AG468" s="180"/>
      <c r="AH468" s="180"/>
      <c r="AI468" s="180"/>
      <c r="AJ468" s="180"/>
      <c r="AK468" s="180"/>
      <c r="AL468" s="180"/>
      <c r="AM468" s="180"/>
      <c r="AN468" s="180"/>
      <c r="AO468" s="180"/>
      <c r="AP468" s="180"/>
      <c r="AQ468" s="180"/>
      <c r="AR468" s="180"/>
      <c r="AS468" s="180"/>
      <c r="AT468" s="180"/>
      <c r="AU468" s="180"/>
      <c r="AV468" s="180"/>
      <c r="AW468" s="180"/>
      <c r="AX468" s="180"/>
      <c r="AY468" s="180"/>
      <c r="AZ468" s="1469"/>
      <c r="BA468" s="1469"/>
      <c r="BB468" s="1478"/>
    </row>
    <row r="469" spans="1:54" x14ac:dyDescent="0.2">
      <c r="A469" s="180"/>
      <c r="B469" s="1478"/>
      <c r="C469" s="1478"/>
      <c r="D469" s="1478"/>
      <c r="E469" s="1481"/>
      <c r="F469" s="1481"/>
      <c r="G469" s="1478"/>
      <c r="H469" s="1478"/>
      <c r="I469" s="1478"/>
      <c r="J469" s="1478"/>
      <c r="K469" s="1478"/>
      <c r="L469" s="1478"/>
      <c r="M469" s="1478"/>
      <c r="N469" s="180"/>
      <c r="O469" s="180"/>
      <c r="P469" s="180"/>
      <c r="Q469" s="1469"/>
      <c r="R469" s="180"/>
      <c r="S469" s="180"/>
      <c r="T469" s="180"/>
      <c r="U469" s="180"/>
      <c r="V469" s="180"/>
      <c r="W469" s="180"/>
      <c r="X469" s="180"/>
      <c r="Y469" s="180"/>
      <c r="Z469" s="180"/>
      <c r="AA469" s="180"/>
      <c r="AB469" s="180"/>
      <c r="AC469" s="180"/>
      <c r="AD469" s="180"/>
      <c r="AE469" s="180"/>
      <c r="AF469" s="180"/>
      <c r="AG469" s="180"/>
      <c r="AH469" s="180"/>
      <c r="AI469" s="180"/>
      <c r="AJ469" s="180"/>
      <c r="AK469" s="180"/>
      <c r="AL469" s="180"/>
      <c r="AM469" s="180"/>
      <c r="AN469" s="180"/>
      <c r="AO469" s="180"/>
      <c r="AP469" s="180"/>
      <c r="AQ469" s="180"/>
      <c r="AR469" s="180"/>
      <c r="AS469" s="180"/>
      <c r="AT469" s="180"/>
      <c r="AU469" s="180"/>
      <c r="AV469" s="180"/>
      <c r="AW469" s="180"/>
      <c r="AX469" s="180"/>
      <c r="AY469" s="180"/>
      <c r="AZ469" s="1469"/>
      <c r="BA469" s="1469"/>
      <c r="BB469" s="1478"/>
    </row>
    <row r="470" spans="1:54" x14ac:dyDescent="0.2">
      <c r="A470" s="180"/>
      <c r="B470" s="1478"/>
      <c r="C470" s="1478"/>
      <c r="D470" s="1478"/>
      <c r="E470" s="1481"/>
      <c r="F470" s="1481"/>
      <c r="G470" s="1478"/>
      <c r="H470" s="1478"/>
      <c r="I470" s="1478"/>
      <c r="J470" s="1478"/>
      <c r="K470" s="1478"/>
      <c r="L470" s="1478"/>
      <c r="M470" s="1478"/>
      <c r="N470" s="180"/>
      <c r="O470" s="180"/>
      <c r="P470" s="180"/>
      <c r="Q470" s="1469"/>
      <c r="R470" s="180"/>
      <c r="S470" s="180"/>
      <c r="T470" s="180"/>
      <c r="U470" s="180"/>
      <c r="V470" s="180"/>
      <c r="W470" s="180"/>
      <c r="X470" s="180"/>
      <c r="Y470" s="180"/>
      <c r="Z470" s="180"/>
      <c r="AA470" s="180"/>
      <c r="AB470" s="180"/>
      <c r="AC470" s="180"/>
      <c r="AD470" s="180"/>
      <c r="AE470" s="180"/>
      <c r="AF470" s="180"/>
      <c r="AG470" s="180"/>
      <c r="AH470" s="180"/>
      <c r="AI470" s="180"/>
      <c r="AJ470" s="180"/>
      <c r="AK470" s="180"/>
      <c r="AL470" s="180"/>
      <c r="AM470" s="180"/>
      <c r="AN470" s="180"/>
      <c r="AO470" s="180"/>
      <c r="AP470" s="180"/>
      <c r="AQ470" s="180"/>
      <c r="AR470" s="180"/>
      <c r="AS470" s="180"/>
      <c r="AT470" s="180"/>
      <c r="AU470" s="180"/>
      <c r="AV470" s="180"/>
      <c r="AW470" s="180"/>
      <c r="AX470" s="180"/>
      <c r="AY470" s="180"/>
      <c r="AZ470" s="1469"/>
      <c r="BA470" s="1469"/>
      <c r="BB470" s="1478"/>
    </row>
    <row r="471" spans="1:54" x14ac:dyDescent="0.2">
      <c r="A471" s="180"/>
      <c r="B471" s="1478"/>
      <c r="C471" s="1478"/>
      <c r="D471" s="1478"/>
      <c r="E471" s="1481"/>
      <c r="F471" s="1481"/>
      <c r="G471" s="1478"/>
      <c r="H471" s="1478"/>
      <c r="I471" s="1478"/>
      <c r="J471" s="1478"/>
      <c r="K471" s="1478"/>
      <c r="L471" s="1478"/>
      <c r="M471" s="1478"/>
      <c r="N471" s="180"/>
      <c r="O471" s="180"/>
      <c r="P471" s="180"/>
      <c r="Q471" s="1469"/>
      <c r="R471" s="180"/>
      <c r="S471" s="180"/>
      <c r="T471" s="180"/>
      <c r="U471" s="180"/>
      <c r="V471" s="180"/>
      <c r="W471" s="180"/>
      <c r="X471" s="180"/>
      <c r="Y471" s="180"/>
      <c r="Z471" s="180"/>
      <c r="AA471" s="180"/>
      <c r="AB471" s="180"/>
      <c r="AC471" s="180"/>
      <c r="AD471" s="180"/>
      <c r="AE471" s="180"/>
      <c r="AF471" s="180"/>
      <c r="AG471" s="180"/>
      <c r="AH471" s="180"/>
      <c r="AI471" s="180"/>
      <c r="AJ471" s="180"/>
      <c r="AK471" s="180"/>
      <c r="AL471" s="180"/>
      <c r="AM471" s="180"/>
      <c r="AN471" s="180"/>
      <c r="AO471" s="180"/>
      <c r="AP471" s="180"/>
      <c r="AQ471" s="180"/>
      <c r="AR471" s="180"/>
      <c r="AS471" s="180"/>
      <c r="AT471" s="180"/>
      <c r="AU471" s="180"/>
      <c r="AV471" s="180"/>
      <c r="AW471" s="180"/>
      <c r="AX471" s="180"/>
      <c r="AY471" s="180"/>
      <c r="AZ471" s="1469"/>
      <c r="BA471" s="1469"/>
      <c r="BB471" s="1478"/>
    </row>
    <row r="472" spans="1:54" x14ac:dyDescent="0.2">
      <c r="A472" s="180"/>
      <c r="B472" s="1478"/>
      <c r="C472" s="1478"/>
      <c r="D472" s="1478"/>
      <c r="E472" s="1481"/>
      <c r="F472" s="1481"/>
      <c r="G472" s="1478"/>
      <c r="H472" s="1478"/>
      <c r="I472" s="1478"/>
      <c r="J472" s="1478"/>
      <c r="K472" s="1478"/>
      <c r="L472" s="1478"/>
      <c r="M472" s="1478"/>
      <c r="N472" s="180"/>
      <c r="O472" s="180"/>
      <c r="P472" s="180"/>
      <c r="Q472" s="1469"/>
      <c r="R472" s="180"/>
      <c r="S472" s="180"/>
      <c r="T472" s="180"/>
      <c r="U472" s="180"/>
      <c r="V472" s="180"/>
      <c r="W472" s="180"/>
      <c r="X472" s="180"/>
      <c r="Y472" s="180"/>
      <c r="Z472" s="180"/>
      <c r="AA472" s="180"/>
      <c r="AB472" s="180"/>
      <c r="AC472" s="180"/>
      <c r="AD472" s="180"/>
      <c r="AE472" s="180"/>
      <c r="AF472" s="180"/>
      <c r="AG472" s="180"/>
      <c r="AH472" s="180"/>
      <c r="AI472" s="180"/>
      <c r="AJ472" s="180"/>
      <c r="AK472" s="180"/>
      <c r="AL472" s="180"/>
      <c r="AM472" s="180"/>
      <c r="AN472" s="180"/>
      <c r="AO472" s="180"/>
      <c r="AP472" s="180"/>
      <c r="AQ472" s="180"/>
      <c r="AR472" s="180"/>
      <c r="AS472" s="180"/>
      <c r="AT472" s="180"/>
      <c r="AU472" s="180"/>
      <c r="AV472" s="180"/>
      <c r="AW472" s="180"/>
      <c r="AX472" s="180"/>
      <c r="AY472" s="180"/>
      <c r="AZ472" s="1469"/>
      <c r="BA472" s="1469"/>
      <c r="BB472" s="1478"/>
    </row>
    <row r="473" spans="1:54" x14ac:dyDescent="0.2">
      <c r="A473" s="180"/>
      <c r="B473" s="1478"/>
      <c r="C473" s="1478"/>
      <c r="D473" s="1478"/>
      <c r="E473" s="1481"/>
      <c r="F473" s="1481"/>
      <c r="G473" s="1478"/>
      <c r="H473" s="1478"/>
      <c r="I473" s="1478"/>
      <c r="J473" s="1478"/>
      <c r="K473" s="1478"/>
      <c r="L473" s="1478"/>
      <c r="M473" s="1478"/>
      <c r="N473" s="180"/>
      <c r="O473" s="180"/>
      <c r="P473" s="180"/>
      <c r="Q473" s="1469"/>
      <c r="R473" s="180"/>
      <c r="S473" s="180"/>
      <c r="T473" s="180"/>
      <c r="U473" s="180"/>
      <c r="V473" s="180"/>
      <c r="W473" s="180"/>
      <c r="X473" s="180"/>
      <c r="Y473" s="180"/>
      <c r="Z473" s="180"/>
      <c r="AA473" s="180"/>
      <c r="AB473" s="180"/>
      <c r="AC473" s="180"/>
      <c r="AD473" s="180"/>
      <c r="AE473" s="180"/>
      <c r="AF473" s="180"/>
      <c r="AG473" s="180"/>
      <c r="AH473" s="180"/>
      <c r="AI473" s="180"/>
      <c r="AJ473" s="180"/>
      <c r="AK473" s="180"/>
      <c r="AL473" s="180"/>
      <c r="AM473" s="180"/>
      <c r="AN473" s="180"/>
      <c r="AO473" s="180"/>
      <c r="AP473" s="180"/>
      <c r="AQ473" s="180"/>
      <c r="AR473" s="180"/>
      <c r="AS473" s="180"/>
      <c r="AT473" s="180"/>
      <c r="AU473" s="180"/>
      <c r="AV473" s="180"/>
      <c r="AW473" s="180"/>
      <c r="AX473" s="180"/>
      <c r="AY473" s="180"/>
      <c r="AZ473" s="1469"/>
      <c r="BA473" s="1469"/>
      <c r="BB473" s="1478"/>
    </row>
    <row r="474" spans="1:54" x14ac:dyDescent="0.2">
      <c r="A474" s="180"/>
      <c r="B474" s="1478"/>
      <c r="C474" s="1478"/>
      <c r="D474" s="1478"/>
      <c r="E474" s="1481"/>
      <c r="F474" s="1481"/>
      <c r="G474" s="1478"/>
      <c r="H474" s="1478"/>
      <c r="I474" s="1478"/>
      <c r="J474" s="1478"/>
      <c r="K474" s="1478"/>
      <c r="L474" s="1478"/>
      <c r="M474" s="1478"/>
      <c r="N474" s="180"/>
      <c r="O474" s="180"/>
      <c r="P474" s="180"/>
      <c r="Q474" s="1469"/>
      <c r="R474" s="180"/>
      <c r="S474" s="180"/>
      <c r="T474" s="180"/>
      <c r="U474" s="180"/>
      <c r="V474" s="180"/>
      <c r="W474" s="180"/>
      <c r="X474" s="180"/>
      <c r="Y474" s="180"/>
      <c r="Z474" s="180"/>
      <c r="AA474" s="180"/>
      <c r="AB474" s="180"/>
      <c r="AC474" s="180"/>
      <c r="AD474" s="180"/>
      <c r="AE474" s="180"/>
      <c r="AF474" s="180"/>
      <c r="AG474" s="180"/>
      <c r="AH474" s="180"/>
      <c r="AI474" s="180"/>
      <c r="AJ474" s="180"/>
      <c r="AK474" s="180"/>
      <c r="AL474" s="180"/>
      <c r="AM474" s="180"/>
      <c r="AN474" s="180"/>
      <c r="AO474" s="180"/>
      <c r="AP474" s="180"/>
      <c r="AQ474" s="180"/>
      <c r="AR474" s="180"/>
      <c r="AS474" s="180"/>
      <c r="AT474" s="180"/>
      <c r="AU474" s="180"/>
      <c r="AV474" s="180"/>
      <c r="AW474" s="180"/>
      <c r="AX474" s="180"/>
      <c r="AY474" s="180"/>
      <c r="AZ474" s="1469"/>
      <c r="BA474" s="1469"/>
      <c r="BB474" s="1478"/>
    </row>
  </sheetData>
  <sheetProtection algorithmName="SHA-512" hashValue="2HzbWtxDIP+1BY+UFna1/Q2drRqRnL37C6cCVvHaabcAXkjbbQts0SLOGFiCJnwXblDp9UMJjPnhv8DlqEglAQ==" saltValue="O9+toMo+PZ1dwRncosspaQ==" spinCount="100000" sheet="1" objects="1" scenarios="1" formatColumns="0" formatRows="0"/>
  <conditionalFormatting sqref="C3">
    <cfRule type="cellIs" dxfId="17" priority="1" operator="equal">
      <formula>0</formula>
    </cfRule>
  </conditionalFormatting>
  <dataValidations count="1">
    <dataValidation type="decimal" operator="greaterThan" allowBlank="1" showInputMessage="1" showErrorMessage="1" errorTitle="Minimum Amounts" error="Enter the proposed minimum amount for each category or sub-category." sqref="H60:H68 J60:J68 J53:J58 H53:H58 F53:F58 F60:F68" xr:uid="{00000000-0002-0000-0C00-000000000000}">
      <formula1>0</formula1>
    </dataValidation>
  </dataValidations>
  <pageMargins left="0.7" right="0.7" top="0.75" bottom="0.75" header="0.3" footer="0.3"/>
  <pageSetup paperSize="9" scale="62" orientation="landscape" r:id="rId1"/>
  <rowBreaks count="2" manualBreakCount="2">
    <brk id="71" max="48" man="1"/>
    <brk id="337" max="48" man="1"/>
  </rowBreaks>
  <colBreaks count="1" manualBreakCount="1">
    <brk id="17" max="367"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dimension ref="A1:AX453"/>
  <sheetViews>
    <sheetView zoomScaleNormal="100" workbookViewId="0"/>
  </sheetViews>
  <sheetFormatPr defaultColWidth="9.140625" defaultRowHeight="12" x14ac:dyDescent="0.2"/>
  <cols>
    <col min="1" max="1" width="1.5703125" style="6" customWidth="1"/>
    <col min="2" max="2" width="1.42578125" style="6" customWidth="1"/>
    <col min="3" max="3" width="21.85546875" style="103" customWidth="1"/>
    <col min="4" max="4" width="23.5703125" style="103" customWidth="1"/>
    <col min="5" max="5" width="18.5703125" style="178" customWidth="1"/>
    <col min="6" max="6" width="12.7109375" style="103" customWidth="1"/>
    <col min="7" max="12" width="12.85546875" style="103" customWidth="1"/>
    <col min="13" max="13" width="13.140625" style="103" customWidth="1"/>
    <col min="14" max="14" width="1.7109375" style="103" customWidth="1"/>
    <col min="15" max="15" width="6.5703125" style="103" customWidth="1"/>
    <col min="16" max="16" width="2" style="103" customWidth="1"/>
    <col min="17" max="17" width="12.140625" style="6" customWidth="1"/>
    <col min="18" max="18" width="9.140625" style="6"/>
    <col min="19" max="19" width="10" style="6" bestFit="1" customWidth="1"/>
    <col min="20" max="24" width="7.5703125" style="6" bestFit="1" customWidth="1"/>
    <col min="25" max="25" width="0.7109375" style="6" customWidth="1"/>
    <col min="26" max="32" width="8" style="6" customWidth="1"/>
    <col min="33" max="33" width="1.42578125" style="6" customWidth="1"/>
    <col min="34" max="35" width="9.140625" style="6"/>
    <col min="36" max="40" width="9.42578125" style="6" customWidth="1"/>
    <col min="41" max="41" width="3" style="6" customWidth="1"/>
    <col min="42" max="48" width="8.85546875" style="6" customWidth="1"/>
    <col min="49" max="49" width="2.140625" style="6" customWidth="1"/>
    <col min="50" max="16384" width="9.140625" style="6"/>
  </cols>
  <sheetData>
    <row r="1" spans="1:50" ht="12.75" thickBot="1" x14ac:dyDescent="0.25">
      <c r="A1" s="3"/>
      <c r="B1" s="3"/>
      <c r="C1" s="101"/>
      <c r="D1" s="101"/>
      <c r="E1" s="99"/>
      <c r="F1" s="101"/>
      <c r="G1" s="101"/>
      <c r="H1" s="101"/>
      <c r="I1" s="101"/>
      <c r="J1" s="101"/>
      <c r="K1" s="101"/>
      <c r="L1" s="101"/>
      <c r="M1" s="101"/>
      <c r="N1" s="101"/>
      <c r="O1" s="101"/>
      <c r="P1" s="101"/>
    </row>
    <row r="2" spans="1:50" s="206" customFormat="1" ht="15" x14ac:dyDescent="0.2">
      <c r="A2" s="182"/>
      <c r="B2" s="341"/>
      <c r="C2" s="323"/>
      <c r="D2" s="323"/>
      <c r="E2" s="342"/>
      <c r="F2" s="323"/>
      <c r="G2" s="323"/>
      <c r="H2" s="323"/>
      <c r="I2" s="323"/>
      <c r="J2" s="323"/>
      <c r="K2" s="323"/>
      <c r="L2" s="323"/>
      <c r="M2" s="323"/>
      <c r="N2" s="324"/>
      <c r="O2" s="116"/>
      <c r="P2" s="116"/>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row>
    <row r="3" spans="1:50" s="206" customFormat="1" ht="15" x14ac:dyDescent="0.2">
      <c r="A3" s="182"/>
      <c r="B3" s="343"/>
      <c r="C3" s="994" t="str">
        <f>'WK2 - Notional General Income'!$C$3</f>
        <v>Central Coast Council</v>
      </c>
      <c r="D3" s="339"/>
      <c r="E3" s="830" t="s">
        <v>858</v>
      </c>
      <c r="F3" s="830" t="str">
        <f>H5</f>
        <v>Gosford</v>
      </c>
      <c r="G3" s="340"/>
      <c r="H3" s="116"/>
      <c r="I3" s="116"/>
      <c r="J3" s="286"/>
      <c r="K3" s="286"/>
      <c r="L3" s="286"/>
      <c r="M3" s="286"/>
      <c r="N3" s="326"/>
      <c r="O3" s="285"/>
      <c r="P3" s="285"/>
      <c r="Q3" s="290"/>
      <c r="R3" s="290"/>
      <c r="S3" s="290"/>
      <c r="T3" s="290"/>
      <c r="U3" s="290"/>
      <c r="V3" s="290"/>
      <c r="W3" s="290"/>
      <c r="X3" s="290"/>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row>
    <row r="4" spans="1:50" s="206" customFormat="1" ht="15" x14ac:dyDescent="0.2">
      <c r="A4" s="182"/>
      <c r="B4" s="343"/>
      <c r="C4" s="156"/>
      <c r="D4" s="156"/>
      <c r="E4" s="156"/>
      <c r="F4" s="156"/>
      <c r="G4" s="156"/>
      <c r="H4" s="156"/>
      <c r="I4" s="156"/>
      <c r="J4" s="156"/>
      <c r="K4" s="156"/>
      <c r="L4" s="156"/>
      <c r="M4" s="156"/>
      <c r="N4" s="327"/>
      <c r="O4" s="116"/>
      <c r="P4" s="116"/>
      <c r="Q4" s="290"/>
      <c r="R4" s="290"/>
      <c r="S4" s="290"/>
      <c r="T4" s="290"/>
      <c r="U4" s="290"/>
      <c r="V4" s="290"/>
      <c r="W4" s="290"/>
      <c r="X4" s="290"/>
      <c r="Y4" s="290"/>
      <c r="Z4" s="290"/>
      <c r="AA4" s="290"/>
      <c r="AB4" s="290"/>
      <c r="AC4" s="290"/>
      <c r="AD4" s="290"/>
      <c r="AE4" s="290"/>
      <c r="AF4" s="290"/>
      <c r="AG4" s="290"/>
      <c r="AH4" s="290"/>
      <c r="AI4" s="290"/>
      <c r="AJ4" s="290"/>
      <c r="AK4" s="290"/>
      <c r="AL4" s="290"/>
      <c r="AM4" s="290"/>
      <c r="AN4" s="290"/>
      <c r="AO4" s="290"/>
      <c r="AP4" s="290"/>
      <c r="AQ4" s="290"/>
      <c r="AR4" s="290"/>
      <c r="AS4" s="290"/>
      <c r="AT4" s="290"/>
      <c r="AU4" s="290"/>
      <c r="AV4" s="290"/>
      <c r="AW4" s="290"/>
      <c r="AX4" s="290"/>
    </row>
    <row r="5" spans="1:50" s="206" customFormat="1" ht="15.75" x14ac:dyDescent="0.25">
      <c r="A5" s="175"/>
      <c r="B5" s="344"/>
      <c r="C5" s="185"/>
      <c r="D5" s="185"/>
      <c r="E5" s="185"/>
      <c r="F5" s="133" t="s">
        <v>215</v>
      </c>
      <c r="G5" s="290"/>
      <c r="H5" s="1407" t="str">
        <f>'WK1 - Identification'!$E$16</f>
        <v>Gosford</v>
      </c>
      <c r="I5" s="185"/>
      <c r="J5" s="185"/>
      <c r="K5" s="185"/>
      <c r="L5" s="185"/>
      <c r="M5" s="185"/>
      <c r="N5" s="330"/>
      <c r="O5" s="164"/>
      <c r="P5" s="164"/>
      <c r="Q5" s="290"/>
      <c r="R5" s="290"/>
      <c r="S5" s="290"/>
      <c r="T5" s="290"/>
      <c r="U5" s="290"/>
      <c r="V5" s="290"/>
      <c r="W5" s="290"/>
      <c r="X5" s="290"/>
      <c r="Y5" s="290"/>
      <c r="Z5" s="290"/>
      <c r="AA5" s="290"/>
      <c r="AB5" s="290"/>
      <c r="AC5" s="290"/>
      <c r="AD5" s="290"/>
      <c r="AE5" s="290"/>
      <c r="AF5" s="290"/>
      <c r="AG5" s="290"/>
      <c r="AH5" s="290"/>
      <c r="AI5" s="290"/>
      <c r="AJ5" s="290"/>
      <c r="AK5" s="290"/>
      <c r="AL5" s="290"/>
      <c r="AM5" s="290"/>
      <c r="AN5" s="290"/>
      <c r="AO5" s="290"/>
      <c r="AP5" s="290"/>
      <c r="AQ5" s="290"/>
      <c r="AR5" s="290"/>
      <c r="AS5" s="290"/>
      <c r="AT5" s="290"/>
      <c r="AU5" s="290"/>
      <c r="AV5" s="290"/>
      <c r="AW5" s="290"/>
      <c r="AX5" s="290"/>
    </row>
    <row r="6" spans="1:50" s="206" customFormat="1" ht="15.75" x14ac:dyDescent="0.25">
      <c r="A6" s="175"/>
      <c r="B6" s="344"/>
      <c r="C6" s="185"/>
      <c r="D6" s="185"/>
      <c r="E6" s="191"/>
      <c r="F6" s="191"/>
      <c r="G6" s="290"/>
      <c r="H6" s="186"/>
      <c r="I6" s="185"/>
      <c r="J6" s="185"/>
      <c r="K6" s="185"/>
      <c r="L6" s="185"/>
      <c r="M6" s="185"/>
      <c r="N6" s="330"/>
      <c r="O6" s="164"/>
      <c r="P6" s="164"/>
      <c r="Q6" s="290"/>
      <c r="R6" s="290"/>
      <c r="S6" s="290"/>
      <c r="T6" s="290"/>
      <c r="U6" s="290"/>
      <c r="V6" s="290"/>
      <c r="W6" s="290"/>
      <c r="X6" s="290"/>
      <c r="Y6" s="290"/>
      <c r="Z6" s="290"/>
      <c r="AA6" s="290"/>
      <c r="AB6" s="290"/>
      <c r="AC6" s="290"/>
      <c r="AD6" s="290"/>
      <c r="AE6" s="290"/>
      <c r="AF6" s="290"/>
      <c r="AG6" s="290"/>
      <c r="AH6" s="290"/>
      <c r="AI6" s="290"/>
      <c r="AJ6" s="290"/>
      <c r="AK6" s="290"/>
      <c r="AL6" s="290"/>
      <c r="AM6" s="290"/>
      <c r="AN6" s="290"/>
      <c r="AO6" s="290"/>
      <c r="AP6" s="290"/>
      <c r="AQ6" s="290"/>
      <c r="AR6" s="290"/>
      <c r="AS6" s="290"/>
      <c r="AT6" s="290"/>
      <c r="AU6" s="290"/>
      <c r="AV6" s="290"/>
      <c r="AW6" s="290"/>
      <c r="AX6" s="290"/>
    </row>
    <row r="7" spans="1:50" s="206" customFormat="1" ht="15.75" x14ac:dyDescent="0.25">
      <c r="A7" s="175"/>
      <c r="B7" s="344"/>
      <c r="C7" s="185"/>
      <c r="D7" s="185"/>
      <c r="E7" s="185"/>
      <c r="F7" s="181" t="s">
        <v>324</v>
      </c>
      <c r="I7" s="185"/>
      <c r="J7" s="185"/>
      <c r="K7" s="185"/>
      <c r="L7" s="185"/>
      <c r="M7" s="185"/>
      <c r="N7" s="330"/>
      <c r="O7" s="164"/>
      <c r="P7" s="164"/>
      <c r="Q7" s="290"/>
      <c r="R7" s="290"/>
      <c r="S7" s="290"/>
      <c r="T7" s="290"/>
      <c r="U7" s="290"/>
      <c r="V7" s="290"/>
      <c r="W7" s="290"/>
      <c r="X7" s="290"/>
      <c r="Y7" s="290"/>
      <c r="Z7" s="290"/>
      <c r="AA7" s="290"/>
      <c r="AB7" s="290"/>
      <c r="AC7" s="290"/>
      <c r="AD7" s="290"/>
      <c r="AE7" s="290"/>
      <c r="AF7" s="290"/>
      <c r="AG7" s="290"/>
      <c r="AH7" s="290"/>
      <c r="AI7" s="290"/>
      <c r="AJ7" s="290"/>
      <c r="AK7" s="290"/>
      <c r="AL7" s="290"/>
      <c r="AM7" s="290"/>
      <c r="AN7" s="290"/>
      <c r="AO7" s="290"/>
      <c r="AP7" s="290"/>
      <c r="AQ7" s="290"/>
      <c r="AR7" s="290"/>
      <c r="AS7" s="290"/>
      <c r="AT7" s="290"/>
      <c r="AU7" s="290"/>
      <c r="AV7" s="290"/>
      <c r="AW7" s="290"/>
      <c r="AX7" s="290"/>
    </row>
    <row r="8" spans="1:50" s="207" customFormat="1" ht="22.5" customHeight="1" x14ac:dyDescent="0.25">
      <c r="A8" s="191"/>
      <c r="B8" s="345"/>
      <c r="C8" s="164"/>
      <c r="D8" s="164"/>
      <c r="E8" s="164"/>
      <c r="F8" s="250" t="s">
        <v>362</v>
      </c>
      <c r="G8" s="191"/>
      <c r="H8" s="165"/>
      <c r="I8" s="165"/>
      <c r="J8" s="165"/>
      <c r="K8" s="164"/>
      <c r="L8" s="164"/>
      <c r="M8" s="164"/>
      <c r="N8" s="330"/>
      <c r="O8" s="164"/>
      <c r="P8" s="164"/>
      <c r="Q8" s="191"/>
      <c r="R8" s="191"/>
      <c r="S8" s="191"/>
      <c r="T8" s="191"/>
      <c r="U8" s="191"/>
      <c r="V8" s="191"/>
      <c r="W8" s="191"/>
      <c r="X8" s="191"/>
      <c r="Y8" s="191"/>
      <c r="Z8" s="191"/>
      <c r="AA8" s="191"/>
      <c r="AB8" s="191"/>
      <c r="AC8" s="191"/>
      <c r="AD8" s="191"/>
      <c r="AE8" s="191"/>
      <c r="AF8" s="191"/>
      <c r="AG8" s="191"/>
      <c r="AH8" s="191"/>
      <c r="AI8" s="191"/>
      <c r="AJ8" s="191"/>
      <c r="AK8" s="191"/>
      <c r="AL8" s="191"/>
      <c r="AM8" s="191"/>
      <c r="AN8" s="191"/>
      <c r="AO8" s="191"/>
      <c r="AP8" s="191"/>
      <c r="AQ8" s="191"/>
      <c r="AR8" s="191"/>
      <c r="AS8" s="191"/>
      <c r="AT8" s="191"/>
      <c r="AU8" s="191"/>
      <c r="AV8" s="191"/>
      <c r="AW8" s="191"/>
      <c r="AX8" s="191"/>
    </row>
    <row r="9" spans="1:50" s="206" customFormat="1" ht="15" x14ac:dyDescent="0.2">
      <c r="A9" s="182"/>
      <c r="B9" s="343"/>
      <c r="C9" s="142"/>
      <c r="D9" s="142"/>
      <c r="E9" s="142"/>
      <c r="F9" s="183"/>
      <c r="G9" s="290"/>
      <c r="H9" s="142"/>
      <c r="I9" s="142"/>
      <c r="J9" s="142"/>
      <c r="K9" s="142"/>
      <c r="L9" s="142"/>
      <c r="M9" s="142"/>
      <c r="N9" s="346"/>
      <c r="O9" s="144"/>
      <c r="P9" s="144"/>
      <c r="Q9" s="191"/>
      <c r="R9" s="290"/>
      <c r="S9" s="290"/>
      <c r="T9" s="290"/>
      <c r="U9" s="290"/>
      <c r="V9" s="290"/>
      <c r="W9" s="290"/>
      <c r="X9" s="290"/>
      <c r="Y9" s="290"/>
      <c r="Z9" s="290"/>
      <c r="AA9" s="290"/>
      <c r="AB9" s="290"/>
      <c r="AC9" s="290"/>
      <c r="AD9" s="290"/>
      <c r="AE9" s="290"/>
      <c r="AF9" s="290"/>
      <c r="AG9" s="290"/>
      <c r="AH9" s="290"/>
      <c r="AI9" s="290"/>
      <c r="AJ9" s="290"/>
      <c r="AK9" s="290"/>
      <c r="AL9" s="290"/>
      <c r="AM9" s="290"/>
      <c r="AN9" s="290"/>
      <c r="AO9" s="290"/>
      <c r="AP9" s="290"/>
      <c r="AQ9" s="290"/>
      <c r="AR9" s="290"/>
      <c r="AS9" s="290"/>
      <c r="AT9" s="290"/>
      <c r="AU9" s="290"/>
      <c r="AV9" s="290"/>
      <c r="AW9" s="290"/>
      <c r="AX9" s="290"/>
    </row>
    <row r="10" spans="1:50" s="101" customFormat="1" ht="15.6" customHeight="1" x14ac:dyDescent="0.2">
      <c r="A10" s="183"/>
      <c r="B10" s="347"/>
      <c r="C10" s="116" t="s">
        <v>352</v>
      </c>
      <c r="D10" s="116"/>
      <c r="E10" s="216"/>
      <c r="F10" s="216"/>
      <c r="G10" s="183"/>
      <c r="H10" s="216"/>
      <c r="I10" s="216"/>
      <c r="J10" s="216"/>
      <c r="K10" s="216"/>
      <c r="L10" s="216"/>
      <c r="M10" s="216"/>
      <c r="N10" s="331"/>
      <c r="O10" s="116"/>
      <c r="P10" s="116"/>
      <c r="Q10" s="191"/>
      <c r="R10" s="183"/>
      <c r="S10" s="183"/>
      <c r="T10" s="183"/>
      <c r="U10" s="183"/>
      <c r="V10" s="183"/>
      <c r="W10" s="183"/>
      <c r="X10" s="183"/>
      <c r="Y10" s="183"/>
      <c r="Z10" s="183"/>
      <c r="AA10" s="183"/>
      <c r="AB10" s="183"/>
      <c r="AC10" s="183"/>
      <c r="AD10" s="183"/>
      <c r="AE10" s="183"/>
      <c r="AF10" s="183"/>
      <c r="AG10" s="183"/>
      <c r="AH10" s="183"/>
      <c r="AI10" s="183"/>
      <c r="AJ10" s="183"/>
      <c r="AK10" s="183"/>
      <c r="AL10" s="183"/>
      <c r="AM10" s="183"/>
      <c r="AN10" s="183"/>
      <c r="AO10" s="183"/>
      <c r="AP10" s="183"/>
      <c r="AQ10" s="183"/>
      <c r="AR10" s="183"/>
      <c r="AS10" s="183"/>
      <c r="AT10" s="183"/>
      <c r="AU10" s="183"/>
      <c r="AV10" s="183"/>
      <c r="AW10" s="183"/>
      <c r="AX10" s="183"/>
    </row>
    <row r="11" spans="1:50" s="101" customFormat="1" ht="15.75" customHeight="1" x14ac:dyDescent="0.2">
      <c r="A11" s="183"/>
      <c r="B11" s="347"/>
      <c r="C11" s="116" t="s">
        <v>325</v>
      </c>
      <c r="D11" s="116"/>
      <c r="E11" s="216"/>
      <c r="F11" s="216"/>
      <c r="G11" s="183"/>
      <c r="H11" s="216"/>
      <c r="I11" s="216"/>
      <c r="J11" s="216"/>
      <c r="K11" s="216"/>
      <c r="L11" s="216"/>
      <c r="M11" s="216"/>
      <c r="N11" s="331"/>
      <c r="O11" s="116"/>
      <c r="P11" s="116"/>
      <c r="Q11" s="191"/>
      <c r="R11" s="183"/>
      <c r="S11" s="183"/>
      <c r="T11" s="183"/>
      <c r="U11" s="183"/>
      <c r="V11" s="183"/>
      <c r="W11" s="183"/>
      <c r="X11" s="183"/>
      <c r="Y11" s="183"/>
      <c r="Z11" s="183"/>
      <c r="AA11" s="183"/>
      <c r="AB11" s="183"/>
      <c r="AC11" s="183"/>
      <c r="AD11" s="183"/>
      <c r="AE11" s="183"/>
      <c r="AF11" s="183"/>
      <c r="AG11" s="183"/>
      <c r="AH11" s="183"/>
      <c r="AI11" s="183"/>
      <c r="AJ11" s="183"/>
      <c r="AK11" s="183"/>
      <c r="AL11" s="183"/>
      <c r="AM11" s="183"/>
      <c r="AN11" s="183"/>
      <c r="AO11" s="183"/>
      <c r="AP11" s="183"/>
      <c r="AQ11" s="183"/>
      <c r="AR11" s="183"/>
      <c r="AS11" s="183"/>
      <c r="AT11" s="183"/>
      <c r="AU11" s="183"/>
      <c r="AV11" s="183"/>
      <c r="AW11" s="183"/>
      <c r="AX11" s="183"/>
    </row>
    <row r="12" spans="1:50" s="101" customFormat="1" ht="15.75" customHeight="1" x14ac:dyDescent="0.2">
      <c r="A12" s="183"/>
      <c r="B12" s="347"/>
      <c r="C12" s="116"/>
      <c r="D12" s="116"/>
      <c r="E12" s="216"/>
      <c r="F12" s="216"/>
      <c r="G12" s="183"/>
      <c r="H12" s="216"/>
      <c r="I12" s="216"/>
      <c r="J12" s="216"/>
      <c r="K12" s="216"/>
      <c r="L12" s="216"/>
      <c r="M12" s="216"/>
      <c r="N12" s="331"/>
      <c r="O12" s="116"/>
      <c r="P12" s="116"/>
      <c r="Q12" s="183"/>
      <c r="R12" s="183"/>
      <c r="S12" s="183"/>
      <c r="T12" s="183"/>
      <c r="U12" s="183"/>
      <c r="V12" s="183"/>
      <c r="W12" s="183"/>
      <c r="X12" s="183"/>
      <c r="Y12" s="183"/>
      <c r="Z12" s="183"/>
      <c r="AA12" s="183"/>
      <c r="AB12" s="183"/>
      <c r="AC12" s="183"/>
      <c r="AD12" s="183"/>
      <c r="AE12" s="183"/>
      <c r="AF12" s="183"/>
      <c r="AG12" s="183"/>
      <c r="AH12" s="183"/>
      <c r="AI12" s="183"/>
      <c r="AJ12" s="183"/>
      <c r="AK12" s="183"/>
      <c r="AL12" s="183"/>
      <c r="AM12" s="183"/>
      <c r="AN12" s="183"/>
      <c r="AO12" s="183"/>
      <c r="AP12" s="183"/>
      <c r="AQ12" s="183"/>
      <c r="AR12" s="183"/>
      <c r="AS12" s="183"/>
      <c r="AT12" s="183"/>
      <c r="AU12" s="183"/>
      <c r="AV12" s="183"/>
      <c r="AW12" s="183"/>
      <c r="AX12" s="183"/>
    </row>
    <row r="13" spans="1:50" s="101" customFormat="1" ht="15.75" customHeight="1" x14ac:dyDescent="0.2">
      <c r="A13" s="183"/>
      <c r="B13" s="347"/>
      <c r="C13" s="116" t="s">
        <v>326</v>
      </c>
      <c r="D13" s="116"/>
      <c r="E13" s="216"/>
      <c r="F13" s="216"/>
      <c r="G13" s="183"/>
      <c r="H13" s="216"/>
      <c r="I13" s="216"/>
      <c r="J13" s="216"/>
      <c r="K13" s="216"/>
      <c r="L13" s="216"/>
      <c r="M13" s="216"/>
      <c r="N13" s="331"/>
      <c r="O13" s="116"/>
      <c r="P13" s="116"/>
      <c r="Q13" s="116"/>
      <c r="R13" s="183"/>
      <c r="S13" s="116"/>
      <c r="T13" s="116"/>
      <c r="U13" s="116"/>
      <c r="V13" s="116"/>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c r="AT13" s="116"/>
      <c r="AU13" s="116"/>
      <c r="AV13" s="183"/>
      <c r="AW13" s="183"/>
      <c r="AX13" s="183"/>
    </row>
    <row r="14" spans="1:50" s="101" customFormat="1" ht="4.5" customHeight="1" x14ac:dyDescent="0.2">
      <c r="A14" s="183"/>
      <c r="B14" s="347"/>
      <c r="C14" s="116"/>
      <c r="D14" s="116"/>
      <c r="E14" s="216"/>
      <c r="F14" s="216"/>
      <c r="G14" s="183"/>
      <c r="H14" s="216"/>
      <c r="I14" s="216"/>
      <c r="J14" s="216"/>
      <c r="K14" s="216"/>
      <c r="L14" s="216"/>
      <c r="M14" s="216"/>
      <c r="N14" s="331"/>
      <c r="O14" s="116"/>
      <c r="P14" s="116"/>
      <c r="Q14" s="183"/>
      <c r="R14" s="183"/>
      <c r="S14" s="183"/>
      <c r="T14" s="183"/>
      <c r="U14" s="183"/>
      <c r="V14" s="183"/>
      <c r="W14" s="183"/>
      <c r="X14" s="183"/>
      <c r="Y14" s="183"/>
      <c r="Z14" s="183"/>
      <c r="AA14" s="183"/>
      <c r="AB14" s="183"/>
      <c r="AC14" s="183"/>
      <c r="AD14" s="183"/>
      <c r="AE14" s="183"/>
      <c r="AF14" s="183"/>
      <c r="AG14" s="183"/>
      <c r="AH14" s="183"/>
      <c r="AI14" s="183"/>
      <c r="AJ14" s="183"/>
      <c r="AK14" s="183"/>
      <c r="AL14" s="183"/>
      <c r="AM14" s="183"/>
      <c r="AN14" s="183"/>
      <c r="AO14" s="183"/>
      <c r="AP14" s="183"/>
      <c r="AQ14" s="183"/>
      <c r="AR14" s="183"/>
      <c r="AS14" s="183"/>
      <c r="AT14" s="183"/>
      <c r="AU14" s="183"/>
      <c r="AV14" s="183"/>
      <c r="AW14" s="183"/>
      <c r="AX14" s="183"/>
    </row>
    <row r="15" spans="1:50" s="101" customFormat="1" ht="15.75" customHeight="1" x14ac:dyDescent="0.2">
      <c r="A15" s="183"/>
      <c r="B15" s="347"/>
      <c r="C15" s="116" t="s">
        <v>524</v>
      </c>
      <c r="D15" s="116"/>
      <c r="E15" s="216"/>
      <c r="F15" s="216"/>
      <c r="G15" s="183"/>
      <c r="H15" s="216"/>
      <c r="I15" s="216"/>
      <c r="J15" s="216"/>
      <c r="K15" s="216"/>
      <c r="L15" s="216"/>
      <c r="M15" s="216"/>
      <c r="N15" s="331"/>
      <c r="O15" s="116"/>
      <c r="P15" s="116"/>
      <c r="Q15" s="183"/>
      <c r="R15" s="183"/>
      <c r="S15" s="183"/>
      <c r="T15" s="183"/>
      <c r="U15" s="183"/>
      <c r="V15" s="183"/>
      <c r="W15" s="183"/>
      <c r="X15" s="183"/>
      <c r="Y15" s="183"/>
      <c r="Z15" s="183"/>
      <c r="AA15" s="183"/>
      <c r="AB15" s="183"/>
      <c r="AC15" s="183"/>
      <c r="AD15" s="183"/>
      <c r="AE15" s="183"/>
      <c r="AF15" s="183"/>
      <c r="AG15" s="183"/>
      <c r="AH15" s="183"/>
      <c r="AI15" s="183"/>
      <c r="AJ15" s="183"/>
      <c r="AK15" s="183"/>
      <c r="AL15" s="183"/>
      <c r="AM15" s="183"/>
      <c r="AN15" s="183"/>
      <c r="AO15" s="183"/>
      <c r="AP15" s="183"/>
      <c r="AQ15" s="183"/>
      <c r="AR15" s="183"/>
      <c r="AS15" s="183"/>
      <c r="AT15" s="183"/>
      <c r="AU15" s="183"/>
      <c r="AV15" s="183"/>
      <c r="AW15" s="183"/>
      <c r="AX15" s="183"/>
    </row>
    <row r="16" spans="1:50" s="101" customFormat="1" ht="13.5" customHeight="1" x14ac:dyDescent="0.2">
      <c r="A16" s="183"/>
      <c r="B16" s="347"/>
      <c r="C16" s="116"/>
      <c r="D16" s="116"/>
      <c r="E16" s="216"/>
      <c r="F16" s="216"/>
      <c r="G16" s="183"/>
      <c r="H16" s="216"/>
      <c r="I16" s="216"/>
      <c r="J16" s="216"/>
      <c r="K16" s="216"/>
      <c r="L16" s="216"/>
      <c r="M16" s="216"/>
      <c r="N16" s="331"/>
      <c r="O16" s="116"/>
      <c r="P16" s="116"/>
      <c r="Q16" s="183"/>
      <c r="R16" s="183"/>
      <c r="S16" s="183"/>
      <c r="T16" s="183"/>
      <c r="U16" s="183"/>
      <c r="V16" s="183"/>
      <c r="W16" s="183"/>
      <c r="X16" s="183"/>
      <c r="Y16" s="183"/>
      <c r="Z16" s="183"/>
      <c r="AA16" s="183"/>
      <c r="AB16" s="183"/>
      <c r="AC16" s="183"/>
      <c r="AD16" s="183"/>
      <c r="AE16" s="183"/>
      <c r="AF16" s="183"/>
      <c r="AG16" s="183"/>
      <c r="AH16" s="183"/>
      <c r="AI16" s="183"/>
      <c r="AJ16" s="183"/>
      <c r="AK16" s="183"/>
      <c r="AL16" s="183"/>
      <c r="AM16" s="183"/>
      <c r="AN16" s="183"/>
      <c r="AO16" s="183"/>
      <c r="AP16" s="183"/>
      <c r="AQ16" s="183"/>
      <c r="AR16" s="183"/>
      <c r="AS16" s="183"/>
      <c r="AT16" s="183"/>
      <c r="AU16" s="183"/>
      <c r="AV16" s="183"/>
      <c r="AW16" s="183"/>
      <c r="AX16" s="183"/>
    </row>
    <row r="17" spans="1:50" ht="12.75" thickBot="1" x14ac:dyDescent="0.25">
      <c r="A17" s="182"/>
      <c r="B17" s="343"/>
      <c r="C17" s="283" t="s">
        <v>565</v>
      </c>
      <c r="D17" s="282"/>
      <c r="E17" s="282"/>
      <c r="F17" s="282"/>
      <c r="G17" s="180"/>
      <c r="H17" s="282"/>
      <c r="I17" s="282"/>
      <c r="J17" s="282"/>
      <c r="K17" s="282"/>
      <c r="L17" s="282"/>
      <c r="M17" s="282"/>
      <c r="N17" s="327"/>
      <c r="O17" s="116"/>
      <c r="P17" s="116"/>
      <c r="Q17" s="176"/>
      <c r="R17" s="176"/>
      <c r="S17" s="176"/>
      <c r="T17" s="176"/>
      <c r="U17" s="176"/>
      <c r="V17" s="176"/>
      <c r="W17" s="176"/>
      <c r="X17" s="176"/>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row>
    <row r="18" spans="1:50" x14ac:dyDescent="0.2">
      <c r="A18" s="182"/>
      <c r="B18" s="343"/>
      <c r="C18" s="282"/>
      <c r="D18" s="282"/>
      <c r="E18" s="282"/>
      <c r="F18" s="282"/>
      <c r="G18" s="180"/>
      <c r="H18" s="282"/>
      <c r="I18" s="282"/>
      <c r="J18" s="282"/>
      <c r="K18" s="282"/>
      <c r="L18" s="282"/>
      <c r="M18" s="282"/>
      <c r="N18" s="327"/>
      <c r="O18" s="116"/>
      <c r="P18" s="322"/>
      <c r="Q18" s="437"/>
      <c r="R18" s="437"/>
      <c r="S18" s="437"/>
      <c r="T18" s="437"/>
      <c r="U18" s="437"/>
      <c r="V18" s="437"/>
      <c r="W18" s="437"/>
      <c r="X18" s="437"/>
      <c r="Y18" s="437"/>
      <c r="Z18" s="437"/>
      <c r="AA18" s="437"/>
      <c r="AB18" s="437"/>
      <c r="AC18" s="437"/>
      <c r="AD18" s="437"/>
      <c r="AE18" s="437"/>
      <c r="AF18" s="437"/>
      <c r="AG18" s="437"/>
      <c r="AH18" s="437"/>
      <c r="AI18" s="437"/>
      <c r="AJ18" s="437"/>
      <c r="AK18" s="437"/>
      <c r="AL18" s="437"/>
      <c r="AM18" s="437"/>
      <c r="AN18" s="437"/>
      <c r="AO18" s="437"/>
      <c r="AP18" s="437"/>
      <c r="AQ18" s="437"/>
      <c r="AR18" s="437"/>
      <c r="AS18" s="437"/>
      <c r="AT18" s="437"/>
      <c r="AU18" s="437"/>
      <c r="AV18" s="437"/>
      <c r="AW18" s="438"/>
    </row>
    <row r="19" spans="1:50" ht="15" x14ac:dyDescent="0.25">
      <c r="A19" s="182"/>
      <c r="B19" s="343"/>
      <c r="C19" s="156"/>
      <c r="D19" s="287"/>
      <c r="E19" s="288" t="s">
        <v>522</v>
      </c>
      <c r="F19" s="289" t="s">
        <v>42</v>
      </c>
      <c r="G19" s="180"/>
      <c r="H19" s="287"/>
      <c r="I19" s="287"/>
      <c r="J19" s="156"/>
      <c r="K19" s="156"/>
      <c r="L19" s="156"/>
      <c r="M19" s="156"/>
      <c r="N19" s="327"/>
      <c r="O19" s="116"/>
      <c r="P19" s="325"/>
      <c r="Q19" s="267" t="s">
        <v>542</v>
      </c>
      <c r="R19" s="268"/>
      <c r="S19" s="268"/>
      <c r="T19" s="268"/>
      <c r="U19" s="268"/>
      <c r="V19" s="268"/>
      <c r="W19" s="268"/>
      <c r="X19" s="268"/>
      <c r="Y19" s="268"/>
      <c r="Z19" s="268"/>
      <c r="AA19" s="268"/>
      <c r="AB19" s="268"/>
      <c r="AC19" s="268"/>
      <c r="AD19" s="268"/>
      <c r="AE19" s="268"/>
      <c r="AF19" s="268"/>
      <c r="AG19" s="268"/>
      <c r="AH19" s="268"/>
      <c r="AI19" s="268"/>
      <c r="AJ19" s="268"/>
      <c r="AK19" s="268"/>
      <c r="AL19" s="268"/>
      <c r="AM19" s="268"/>
      <c r="AN19" s="268"/>
      <c r="AO19" s="268"/>
      <c r="AP19" s="268"/>
      <c r="AQ19" s="268"/>
      <c r="AR19" s="268"/>
      <c r="AS19" s="268"/>
      <c r="AT19" s="268"/>
      <c r="AU19" s="268"/>
      <c r="AV19" s="268"/>
      <c r="AW19" s="432"/>
    </row>
    <row r="20" spans="1:50" s="5" customFormat="1" x14ac:dyDescent="0.2">
      <c r="A20" s="182"/>
      <c r="B20" s="343"/>
      <c r="C20" s="183"/>
      <c r="D20" s="215"/>
      <c r="E20" s="215"/>
      <c r="F20" s="156"/>
      <c r="G20" s="156"/>
      <c r="H20" s="156"/>
      <c r="I20" s="156"/>
      <c r="J20" s="156"/>
      <c r="K20" s="156"/>
      <c r="L20" s="156"/>
      <c r="M20" s="156"/>
      <c r="N20" s="327"/>
      <c r="O20" s="116"/>
      <c r="P20" s="325"/>
      <c r="Q20" s="176"/>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433"/>
    </row>
    <row r="21" spans="1:50" s="5" customFormat="1" ht="4.5" customHeight="1" x14ac:dyDescent="0.2">
      <c r="A21" s="182"/>
      <c r="B21" s="343"/>
      <c r="C21" s="144"/>
      <c r="D21" s="116"/>
      <c r="E21" s="156"/>
      <c r="F21" s="116"/>
      <c r="G21" s="116"/>
      <c r="H21" s="116"/>
      <c r="I21" s="116"/>
      <c r="J21" s="116"/>
      <c r="K21" s="116"/>
      <c r="L21" s="116"/>
      <c r="M21" s="116"/>
      <c r="N21" s="327"/>
      <c r="O21" s="116"/>
      <c r="P21" s="325"/>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433"/>
    </row>
    <row r="22" spans="1:50" s="5" customFormat="1" ht="15" x14ac:dyDescent="0.25">
      <c r="A22" s="182"/>
      <c r="B22" s="343"/>
      <c r="C22" s="267" t="s">
        <v>185</v>
      </c>
      <c r="D22" s="268"/>
      <c r="E22" s="268"/>
      <c r="F22" s="281"/>
      <c r="G22" s="281" t="str">
        <f>'WK0 - Input data'!$C$63</f>
        <v>$ nominal per year</v>
      </c>
      <c r="H22" s="270"/>
      <c r="I22" s="270" t="str">
        <f>$F$3</f>
        <v>Gosford</v>
      </c>
      <c r="J22" s="270"/>
      <c r="K22" s="270"/>
      <c r="L22" s="270"/>
      <c r="M22" s="271"/>
      <c r="N22" s="327"/>
      <c r="O22" s="116"/>
      <c r="P22" s="325"/>
      <c r="Q22" s="96"/>
      <c r="R22" s="249" t="s">
        <v>539</v>
      </c>
      <c r="S22" s="254"/>
      <c r="T22" s="254"/>
      <c r="U22" s="254"/>
      <c r="V22" s="254"/>
      <c r="W22" s="254"/>
      <c r="X22" s="306"/>
      <c r="Y22" s="116"/>
      <c r="Z22" s="249" t="s">
        <v>535</v>
      </c>
      <c r="AA22" s="254"/>
      <c r="AB22" s="254"/>
      <c r="AC22" s="254"/>
      <c r="AD22" s="254"/>
      <c r="AE22" s="254"/>
      <c r="AF22" s="306"/>
      <c r="AG22" s="66"/>
      <c r="AH22" s="249" t="s">
        <v>540</v>
      </c>
      <c r="AI22" s="254"/>
      <c r="AJ22" s="254"/>
      <c r="AK22" s="254"/>
      <c r="AL22" s="254"/>
      <c r="AM22" s="254"/>
      <c r="AN22" s="306"/>
      <c r="AO22" s="116"/>
      <c r="AP22" s="249" t="s">
        <v>536</v>
      </c>
      <c r="AQ22" s="254"/>
      <c r="AR22" s="254"/>
      <c r="AS22" s="254"/>
      <c r="AT22" s="254"/>
      <c r="AU22" s="254"/>
      <c r="AV22" s="306"/>
      <c r="AW22" s="433"/>
    </row>
    <row r="23" spans="1:50" s="5" customFormat="1" ht="53.1" customHeight="1" x14ac:dyDescent="0.2">
      <c r="A23" s="182"/>
      <c r="B23" s="343"/>
      <c r="C23" s="297" t="s">
        <v>196</v>
      </c>
      <c r="D23" s="137" t="s">
        <v>327</v>
      </c>
      <c r="E23" s="298" t="s">
        <v>200</v>
      </c>
      <c r="F23" s="134" t="s">
        <v>205</v>
      </c>
      <c r="G23" s="134" t="s">
        <v>731</v>
      </c>
      <c r="H23" s="134" t="s">
        <v>732</v>
      </c>
      <c r="I23" s="134" t="s">
        <v>733</v>
      </c>
      <c r="J23" s="134" t="s">
        <v>734</v>
      </c>
      <c r="K23" s="134" t="s">
        <v>735</v>
      </c>
      <c r="L23" s="134" t="s">
        <v>736</v>
      </c>
      <c r="M23" s="134" t="s">
        <v>737</v>
      </c>
      <c r="N23" s="327"/>
      <c r="O23" s="116"/>
      <c r="P23" s="325"/>
      <c r="Q23" s="415" t="str">
        <f>C23</f>
        <v>Land Value</v>
      </c>
      <c r="R23" s="396" t="str">
        <f>C22</f>
        <v>Ordinary Residential Rates - with proposed special variation</v>
      </c>
      <c r="S23" s="397"/>
      <c r="T23" s="397"/>
      <c r="U23" s="397"/>
      <c r="V23" s="397"/>
      <c r="W23" s="397"/>
      <c r="X23" s="398"/>
      <c r="Y23" s="434"/>
      <c r="Z23" s="396" t="str">
        <f>$R23</f>
        <v>Ordinary Residential Rates - with proposed special variation</v>
      </c>
      <c r="AA23" s="397"/>
      <c r="AB23" s="397"/>
      <c r="AC23" s="397"/>
      <c r="AD23" s="397"/>
      <c r="AE23" s="397"/>
      <c r="AF23" s="398"/>
      <c r="AG23" s="434"/>
      <c r="AH23" s="396" t="str">
        <f>$R23</f>
        <v>Ordinary Residential Rates - with proposed special variation</v>
      </c>
      <c r="AI23" s="397"/>
      <c r="AJ23" s="397"/>
      <c r="AK23" s="397"/>
      <c r="AL23" s="397"/>
      <c r="AM23" s="397"/>
      <c r="AN23" s="398"/>
      <c r="AO23" s="434"/>
      <c r="AP23" s="396" t="str">
        <f>$R23</f>
        <v>Ordinary Residential Rates - with proposed special variation</v>
      </c>
      <c r="AQ23" s="397"/>
      <c r="AR23" s="397"/>
      <c r="AS23" s="397"/>
      <c r="AT23" s="397"/>
      <c r="AU23" s="397"/>
      <c r="AV23" s="398"/>
      <c r="AW23" s="433"/>
    </row>
    <row r="24" spans="1:50" s="5" customFormat="1" x14ac:dyDescent="0.2">
      <c r="A24" s="182"/>
      <c r="B24" s="343"/>
      <c r="C24" s="293"/>
      <c r="D24" s="293"/>
      <c r="E24" s="293" t="s">
        <v>40</v>
      </c>
      <c r="F24" s="208" t="str">
        <f>'WK5a(1) - Impact on Rates'!E74</f>
        <v>2020-21</v>
      </c>
      <c r="G24" s="208" t="str">
        <f>'WK5a(1) - Impact on Rates'!F74</f>
        <v>2021-22</v>
      </c>
      <c r="H24" s="208" t="str">
        <f>'WK5a(1) - Impact on Rates'!G74</f>
        <v>2022-23</v>
      </c>
      <c r="I24" s="208" t="str">
        <f>'WK5a(1) - Impact on Rates'!H74</f>
        <v>2023-24</v>
      </c>
      <c r="J24" s="208" t="str">
        <f>'WK5a(1) - Impact on Rates'!I74</f>
        <v>2024-25</v>
      </c>
      <c r="K24" s="208" t="str">
        <f>'WK5a(1) - Impact on Rates'!J74</f>
        <v>2025-26</v>
      </c>
      <c r="L24" s="208" t="str">
        <f>'WK5a(1) - Impact on Rates'!K74</f>
        <v>2026-27</v>
      </c>
      <c r="M24" s="208" t="str">
        <f>'WK5a(1) - Impact on Rates'!L74</f>
        <v>2027-28</v>
      </c>
      <c r="N24" s="327"/>
      <c r="O24" s="116"/>
      <c r="P24" s="325"/>
      <c r="Q24" s="416" t="str">
        <f>$E24</f>
        <v>$</v>
      </c>
      <c r="R24" s="997" t="str">
        <f>'WK0 - Input data'!G55</f>
        <v>Year 1</v>
      </c>
      <c r="S24" s="998" t="str">
        <f>'WK0 - Input data'!H55</f>
        <v>Year 2</v>
      </c>
      <c r="T24" s="998" t="str">
        <f>'WK0 - Input data'!I55</f>
        <v>Year 3</v>
      </c>
      <c r="U24" s="998" t="str">
        <f>'WK0 - Input data'!J55</f>
        <v>Year 4</v>
      </c>
      <c r="V24" s="998" t="str">
        <f>'WK0 - Input data'!K55</f>
        <v>Year 5</v>
      </c>
      <c r="W24" s="998" t="str">
        <f>'WK0 - Input data'!L55</f>
        <v>Year 6</v>
      </c>
      <c r="X24" s="999" t="str">
        <f>'WK0 - Input data'!M55</f>
        <v>Year 7</v>
      </c>
      <c r="Y24" s="112"/>
      <c r="Z24" s="510" t="str">
        <f>R24</f>
        <v>Year 1</v>
      </c>
      <c r="AA24" s="511" t="str">
        <f t="shared" ref="AA24:AF24" si="0">S24</f>
        <v>Year 2</v>
      </c>
      <c r="AB24" s="511" t="str">
        <f t="shared" si="0"/>
        <v>Year 3</v>
      </c>
      <c r="AC24" s="511" t="str">
        <f t="shared" si="0"/>
        <v>Year 4</v>
      </c>
      <c r="AD24" s="511" t="str">
        <f t="shared" si="0"/>
        <v>Year 5</v>
      </c>
      <c r="AE24" s="511" t="str">
        <f t="shared" si="0"/>
        <v>Year 6</v>
      </c>
      <c r="AF24" s="513" t="str">
        <f t="shared" si="0"/>
        <v>Year 7</v>
      </c>
      <c r="AG24" s="512"/>
      <c r="AH24" s="510" t="str">
        <f>R24</f>
        <v>Year 1</v>
      </c>
      <c r="AI24" s="511" t="str">
        <f t="shared" ref="AI24:AN24" si="1">S24</f>
        <v>Year 2</v>
      </c>
      <c r="AJ24" s="511" t="str">
        <f t="shared" si="1"/>
        <v>Year 3</v>
      </c>
      <c r="AK24" s="511" t="str">
        <f t="shared" si="1"/>
        <v>Year 4</v>
      </c>
      <c r="AL24" s="511" t="str">
        <f t="shared" si="1"/>
        <v>Year 5</v>
      </c>
      <c r="AM24" s="511" t="str">
        <f t="shared" si="1"/>
        <v>Year 6</v>
      </c>
      <c r="AN24" s="513" t="str">
        <f t="shared" si="1"/>
        <v>Year 7</v>
      </c>
      <c r="AO24" s="395"/>
      <c r="AP24" s="510" t="str">
        <f>R24</f>
        <v>Year 1</v>
      </c>
      <c r="AQ24" s="511" t="str">
        <f t="shared" ref="AQ24:AT24" si="2">S24</f>
        <v>Year 2</v>
      </c>
      <c r="AR24" s="511" t="str">
        <f t="shared" si="2"/>
        <v>Year 3</v>
      </c>
      <c r="AS24" s="511" t="str">
        <f t="shared" si="2"/>
        <v>Year 4</v>
      </c>
      <c r="AT24" s="511" t="str">
        <f t="shared" si="2"/>
        <v>Year 5</v>
      </c>
      <c r="AU24" s="511" t="str">
        <f>W24</f>
        <v>Year 6</v>
      </c>
      <c r="AV24" s="513" t="str">
        <f>X24</f>
        <v>Year 7</v>
      </c>
      <c r="AW24" s="433"/>
    </row>
    <row r="25" spans="1:50" s="5" customFormat="1" x14ac:dyDescent="0.2">
      <c r="A25" s="182"/>
      <c r="B25" s="343"/>
      <c r="C25" s="419" t="s">
        <v>11</v>
      </c>
      <c r="D25" s="872">
        <v>5529</v>
      </c>
      <c r="E25" s="420">
        <v>50000</v>
      </c>
      <c r="F25" s="873">
        <v>554</v>
      </c>
      <c r="G25" s="873">
        <v>565</v>
      </c>
      <c r="H25" s="873">
        <v>579.13</v>
      </c>
      <c r="I25" s="873">
        <v>593.61</v>
      </c>
      <c r="J25" s="873">
        <v>608.45000000000005</v>
      </c>
      <c r="K25" s="873">
        <v>623.66</v>
      </c>
      <c r="L25" s="873">
        <v>639.25</v>
      </c>
      <c r="M25" s="873">
        <v>655.23</v>
      </c>
      <c r="N25" s="327"/>
      <c r="O25" s="116"/>
      <c r="P25" s="325"/>
      <c r="Q25" s="417">
        <f t="shared" ref="Q25:Q38" si="3">$E25</f>
        <v>50000</v>
      </c>
      <c r="R25" s="399">
        <f t="shared" ref="R25:R38" si="4">IF(G25=".",".",IF(F25=0,".",G25-F25))</f>
        <v>11</v>
      </c>
      <c r="S25" s="400">
        <f t="shared" ref="S25:S38" si="5">IF(H25=".",".",IF(G25=0,".",H25-G25))</f>
        <v>14.129999999999995</v>
      </c>
      <c r="T25" s="400">
        <f t="shared" ref="T25:T38" si="6">IF(I25=".",".",IF(H25=0,".",I25-H25))</f>
        <v>14.480000000000018</v>
      </c>
      <c r="U25" s="400">
        <f t="shared" ref="U25:U38" si="7">IF(J25=".",".",IF(I25=0,".",J25-I25))</f>
        <v>14.840000000000032</v>
      </c>
      <c r="V25" s="400">
        <f t="shared" ref="V25:V38" si="8">IF(K25=".",".",IF(J25=0,".",K25-J25))</f>
        <v>15.209999999999923</v>
      </c>
      <c r="W25" s="400">
        <f t="shared" ref="W25:W38" si="9">IF(L25=".",".",IF(K25=0,".",L25-K25))</f>
        <v>15.590000000000032</v>
      </c>
      <c r="X25" s="295">
        <f t="shared" ref="X25:X38" si="10">IF(M25=".",".",IF(L25=0,".",M25-L25))</f>
        <v>15.980000000000018</v>
      </c>
      <c r="Y25" s="3"/>
      <c r="Z25" s="406">
        <f t="shared" ref="Z25:Z38" si="11">IF(G25=".",".",IF(F25=0,".",G25/F25-1))</f>
        <v>1.9855595667870096E-2</v>
      </c>
      <c r="AA25" s="407">
        <f t="shared" ref="AA25:AA38" si="12">IF(H25=".",".",IF(G25=0,".",H25/G25-1))</f>
        <v>2.5008849557522028E-2</v>
      </c>
      <c r="AB25" s="407">
        <f t="shared" ref="AB25:AB38" si="13">IF(I25=".",".",IF(H25=0,".",I25/H25-1))</f>
        <v>2.5003021774040457E-2</v>
      </c>
      <c r="AC25" s="407">
        <f t="shared" ref="AC25:AC38" si="14">IF(J25=".",".",IF(I25=0,".",J25/I25-1))</f>
        <v>2.4999578848065251E-2</v>
      </c>
      <c r="AD25" s="407">
        <f t="shared" ref="AD25:AD38" si="15">IF(K25=".",".",IF(J25=0,".",K25/J25-1))</f>
        <v>2.4997945599473992E-2</v>
      </c>
      <c r="AE25" s="407">
        <f t="shared" ref="AE25:AE38" si="16">IF(L25=".",".",IF(K25=0,".",L25/K25-1))</f>
        <v>2.4997594843344073E-2</v>
      </c>
      <c r="AF25" s="408">
        <f t="shared" ref="AF25:AF38" si="17">IF(M25=".",".",IF(L25=0,".",M25/L25-1))</f>
        <v>2.4998044583496304E-2</v>
      </c>
      <c r="AG25" s="3"/>
      <c r="AH25" s="399">
        <f t="shared" ref="AH25:AH38" si="18">IF(G25=".",".",IF($F25=0,".",G25-$F25))</f>
        <v>11</v>
      </c>
      <c r="AI25" s="400">
        <f t="shared" ref="AI25:AI38" si="19">IF(H25=".",".",IF($F25=0,".",H25-$F25))</f>
        <v>25.129999999999995</v>
      </c>
      <c r="AJ25" s="400">
        <f t="shared" ref="AJ25:AJ38" si="20">IF(I25=".",".",IF($F25=0,".",I25-$F25))</f>
        <v>39.610000000000014</v>
      </c>
      <c r="AK25" s="400">
        <f t="shared" ref="AK25:AK38" si="21">IF(J25=".",".",IF($F25=0,".",J25-$F25))</f>
        <v>54.450000000000045</v>
      </c>
      <c r="AL25" s="400">
        <f t="shared" ref="AL25:AL38" si="22">IF(K25=".",".",IF($F25=0,".",K25-$F25))</f>
        <v>69.659999999999968</v>
      </c>
      <c r="AM25" s="400">
        <f t="shared" ref="AM25:AM38" si="23">IF(L25=".",".",IF($F25=0,".",L25-$F25))</f>
        <v>85.25</v>
      </c>
      <c r="AN25" s="295">
        <f t="shared" ref="AN25:AN38" si="24">IF(M25=".",".",IF($F25=0,".",M25-$F25))</f>
        <v>101.23000000000002</v>
      </c>
      <c r="AO25" s="410"/>
      <c r="AP25" s="406">
        <f t="shared" ref="AP25:AP38" si="25">IF(G25=".",".",IF($F25=0,".",G25/$F25-1))</f>
        <v>1.9855595667870096E-2</v>
      </c>
      <c r="AQ25" s="407">
        <f t="shared" ref="AQ25:AQ38" si="26">IF(H25=".",".",IF($F25=0,".",H25/$F25-1))</f>
        <v>4.5361010830324844E-2</v>
      </c>
      <c r="AR25" s="407">
        <f t="shared" ref="AR25:AR38" si="27">IF(I25=".",".",IF($F25=0,".",I25/$F25-1))</f>
        <v>7.1498194945848415E-2</v>
      </c>
      <c r="AS25" s="407">
        <f t="shared" ref="AS25:AS38" si="28">IF(J25=".",".",IF($F25=0,".",J25/$F25-1))</f>
        <v>9.8285198555956743E-2</v>
      </c>
      <c r="AT25" s="407">
        <f t="shared" ref="AT25:AT38" si="29">IF(K25=".",".",IF($F25=0,".",K25/$F25-1))</f>
        <v>0.12574007220216599</v>
      </c>
      <c r="AU25" s="407">
        <f t="shared" ref="AU25:AU38" si="30">IF(L25=".",".",IF($F25=0,".",L25/$F25-1))</f>
        <v>0.15388086642599275</v>
      </c>
      <c r="AV25" s="408">
        <f t="shared" ref="AV25:AV38" si="31">IF(M25=".",".",IF($F25=0,".",M25/$F25-1))</f>
        <v>0.18272563176895318</v>
      </c>
      <c r="AW25" s="433"/>
    </row>
    <row r="26" spans="1:50" s="5" customFormat="1" x14ac:dyDescent="0.2">
      <c r="A26" s="182"/>
      <c r="B26" s="343"/>
      <c r="C26" s="421" t="s">
        <v>187</v>
      </c>
      <c r="D26" s="422">
        <v>5818</v>
      </c>
      <c r="E26" s="423">
        <v>150000</v>
      </c>
      <c r="F26" s="874">
        <v>554</v>
      </c>
      <c r="G26" s="874">
        <v>565</v>
      </c>
      <c r="H26" s="874">
        <v>579.13</v>
      </c>
      <c r="I26" s="874">
        <v>593.61</v>
      </c>
      <c r="J26" s="874">
        <v>608.45000000000005</v>
      </c>
      <c r="K26" s="874">
        <v>623.66</v>
      </c>
      <c r="L26" s="874">
        <v>639.25</v>
      </c>
      <c r="M26" s="874">
        <v>655.23</v>
      </c>
      <c r="N26" s="327"/>
      <c r="O26" s="116"/>
      <c r="P26" s="325"/>
      <c r="Q26" s="418">
        <f t="shared" si="3"/>
        <v>150000</v>
      </c>
      <c r="R26" s="401">
        <f t="shared" si="4"/>
        <v>11</v>
      </c>
      <c r="S26" s="256">
        <f t="shared" si="5"/>
        <v>14.129999999999995</v>
      </c>
      <c r="T26" s="256">
        <f t="shared" si="6"/>
        <v>14.480000000000018</v>
      </c>
      <c r="U26" s="256">
        <f t="shared" si="7"/>
        <v>14.840000000000032</v>
      </c>
      <c r="V26" s="256">
        <f t="shared" si="8"/>
        <v>15.209999999999923</v>
      </c>
      <c r="W26" s="256">
        <f t="shared" si="9"/>
        <v>15.590000000000032</v>
      </c>
      <c r="X26" s="402">
        <f t="shared" si="10"/>
        <v>15.980000000000018</v>
      </c>
      <c r="Y26" s="3"/>
      <c r="Z26" s="409">
        <f t="shared" si="11"/>
        <v>1.9855595667870096E-2</v>
      </c>
      <c r="AA26" s="410">
        <f t="shared" si="12"/>
        <v>2.5008849557522028E-2</v>
      </c>
      <c r="AB26" s="410">
        <f t="shared" si="13"/>
        <v>2.5003021774040457E-2</v>
      </c>
      <c r="AC26" s="410">
        <f t="shared" si="14"/>
        <v>2.4999578848065251E-2</v>
      </c>
      <c r="AD26" s="410">
        <f t="shared" si="15"/>
        <v>2.4997945599473992E-2</v>
      </c>
      <c r="AE26" s="410">
        <f t="shared" si="16"/>
        <v>2.4997594843344073E-2</v>
      </c>
      <c r="AF26" s="411">
        <f t="shared" si="17"/>
        <v>2.4998044583496304E-2</v>
      </c>
      <c r="AG26" s="3"/>
      <c r="AH26" s="401">
        <f t="shared" si="18"/>
        <v>11</v>
      </c>
      <c r="AI26" s="256">
        <f t="shared" si="19"/>
        <v>25.129999999999995</v>
      </c>
      <c r="AJ26" s="256">
        <f t="shared" si="20"/>
        <v>39.610000000000014</v>
      </c>
      <c r="AK26" s="256">
        <f t="shared" si="21"/>
        <v>54.450000000000045</v>
      </c>
      <c r="AL26" s="256">
        <f t="shared" si="22"/>
        <v>69.659999999999968</v>
      </c>
      <c r="AM26" s="256">
        <f t="shared" si="23"/>
        <v>85.25</v>
      </c>
      <c r="AN26" s="402">
        <f t="shared" si="24"/>
        <v>101.23000000000002</v>
      </c>
      <c r="AO26" s="3"/>
      <c r="AP26" s="409">
        <f t="shared" si="25"/>
        <v>1.9855595667870096E-2</v>
      </c>
      <c r="AQ26" s="410">
        <f t="shared" si="26"/>
        <v>4.5361010830324844E-2</v>
      </c>
      <c r="AR26" s="410">
        <f t="shared" si="27"/>
        <v>7.1498194945848415E-2</v>
      </c>
      <c r="AS26" s="410">
        <f t="shared" si="28"/>
        <v>9.8285198555956743E-2</v>
      </c>
      <c r="AT26" s="410">
        <f t="shared" si="29"/>
        <v>0.12574007220216599</v>
      </c>
      <c r="AU26" s="410">
        <f t="shared" si="30"/>
        <v>0.15388086642599275</v>
      </c>
      <c r="AV26" s="411">
        <f t="shared" si="31"/>
        <v>0.18272563176895318</v>
      </c>
      <c r="AW26" s="433"/>
    </row>
    <row r="27" spans="1:50" s="5" customFormat="1" x14ac:dyDescent="0.2">
      <c r="A27" s="182"/>
      <c r="B27" s="343"/>
      <c r="C27" s="421" t="s">
        <v>188</v>
      </c>
      <c r="D27" s="422">
        <v>9086</v>
      </c>
      <c r="E27" s="423">
        <v>250000</v>
      </c>
      <c r="F27" s="1207">
        <v>588.49</v>
      </c>
      <c r="G27" s="874">
        <v>856.90269999999998</v>
      </c>
      <c r="H27" s="874">
        <v>878.33</v>
      </c>
      <c r="I27" s="874">
        <v>900.29</v>
      </c>
      <c r="J27" s="874">
        <v>922.8</v>
      </c>
      <c r="K27" s="874">
        <v>945.87</v>
      </c>
      <c r="L27" s="874">
        <v>969.52</v>
      </c>
      <c r="M27" s="874">
        <v>993.76</v>
      </c>
      <c r="N27" s="327"/>
      <c r="O27" s="116"/>
      <c r="P27" s="325"/>
      <c r="Q27" s="418">
        <f t="shared" si="3"/>
        <v>250000</v>
      </c>
      <c r="R27" s="401">
        <f t="shared" si="4"/>
        <v>268.41269999999997</v>
      </c>
      <c r="S27" s="256">
        <f t="shared" si="5"/>
        <v>21.427300000000059</v>
      </c>
      <c r="T27" s="256">
        <f t="shared" si="6"/>
        <v>21.959999999999923</v>
      </c>
      <c r="U27" s="256">
        <f t="shared" si="7"/>
        <v>22.509999999999991</v>
      </c>
      <c r="V27" s="256">
        <f t="shared" si="8"/>
        <v>23.07000000000005</v>
      </c>
      <c r="W27" s="256">
        <f t="shared" si="9"/>
        <v>23.649999999999977</v>
      </c>
      <c r="X27" s="402">
        <f t="shared" si="10"/>
        <v>24.240000000000009</v>
      </c>
      <c r="Y27" s="3"/>
      <c r="Z27" s="409">
        <f t="shared" si="11"/>
        <v>0.45610409692603104</v>
      </c>
      <c r="AA27" s="410">
        <f t="shared" si="12"/>
        <v>2.5005522797395763E-2</v>
      </c>
      <c r="AB27" s="410">
        <f t="shared" si="13"/>
        <v>2.5001992417428509E-2</v>
      </c>
      <c r="AC27" s="410">
        <f t="shared" si="14"/>
        <v>2.5003054571304695E-2</v>
      </c>
      <c r="AD27" s="410">
        <f t="shared" si="15"/>
        <v>2.5000000000000133E-2</v>
      </c>
      <c r="AE27" s="410">
        <f t="shared" si="16"/>
        <v>2.5003435990146539E-2</v>
      </c>
      <c r="AF27" s="411">
        <f t="shared" si="17"/>
        <v>2.5002062876474884E-2</v>
      </c>
      <c r="AG27" s="3"/>
      <c r="AH27" s="401">
        <f t="shared" si="18"/>
        <v>268.41269999999997</v>
      </c>
      <c r="AI27" s="256">
        <f t="shared" si="19"/>
        <v>289.84000000000003</v>
      </c>
      <c r="AJ27" s="256">
        <f t="shared" si="20"/>
        <v>311.79999999999995</v>
      </c>
      <c r="AK27" s="256">
        <f t="shared" si="21"/>
        <v>334.30999999999995</v>
      </c>
      <c r="AL27" s="256">
        <f t="shared" si="22"/>
        <v>357.38</v>
      </c>
      <c r="AM27" s="256">
        <f t="shared" si="23"/>
        <v>381.03</v>
      </c>
      <c r="AN27" s="402">
        <f t="shared" si="24"/>
        <v>405.27</v>
      </c>
      <c r="AO27" s="3"/>
      <c r="AP27" s="409">
        <f t="shared" si="25"/>
        <v>0.45610409692603104</v>
      </c>
      <c r="AQ27" s="410">
        <f t="shared" si="26"/>
        <v>0.49251474111709626</v>
      </c>
      <c r="AR27" s="410">
        <f t="shared" si="27"/>
        <v>0.52983058335740618</v>
      </c>
      <c r="AS27" s="410">
        <f t="shared" si="28"/>
        <v>0.56808102091794233</v>
      </c>
      <c r="AT27" s="410">
        <f t="shared" si="29"/>
        <v>0.60728304644089115</v>
      </c>
      <c r="AU27" s="410">
        <f t="shared" si="30"/>
        <v>0.64747064521062381</v>
      </c>
      <c r="AV27" s="411">
        <f t="shared" si="31"/>
        <v>0.68866080986932654</v>
      </c>
      <c r="AW27" s="433"/>
    </row>
    <row r="28" spans="1:50" s="5" customFormat="1" x14ac:dyDescent="0.2">
      <c r="A28" s="182"/>
      <c r="B28" s="343"/>
      <c r="C28" s="421" t="s">
        <v>189</v>
      </c>
      <c r="D28" s="422">
        <v>23428</v>
      </c>
      <c r="E28" s="423">
        <v>350000</v>
      </c>
      <c r="F28" s="1207">
        <v>823.88</v>
      </c>
      <c r="G28" s="874">
        <v>1199.6637800000001</v>
      </c>
      <c r="H28" s="874">
        <v>1229.6600000000001</v>
      </c>
      <c r="I28" s="874">
        <v>1260.4000000000001</v>
      </c>
      <c r="J28" s="874">
        <v>1291.9100000000001</v>
      </c>
      <c r="K28" s="874">
        <v>1324.21</v>
      </c>
      <c r="L28" s="874">
        <v>1357.32</v>
      </c>
      <c r="M28" s="874">
        <v>1391.25</v>
      </c>
      <c r="N28" s="327"/>
      <c r="O28" s="116"/>
      <c r="P28" s="325"/>
      <c r="Q28" s="418">
        <f t="shared" si="3"/>
        <v>350000</v>
      </c>
      <c r="R28" s="401">
        <f t="shared" si="4"/>
        <v>375.78378000000009</v>
      </c>
      <c r="S28" s="256">
        <f t="shared" si="5"/>
        <v>29.996219999999994</v>
      </c>
      <c r="T28" s="256">
        <f t="shared" si="6"/>
        <v>30.740000000000009</v>
      </c>
      <c r="U28" s="256">
        <f t="shared" si="7"/>
        <v>31.509999999999991</v>
      </c>
      <c r="V28" s="256">
        <f t="shared" si="8"/>
        <v>32.299999999999955</v>
      </c>
      <c r="W28" s="256">
        <f t="shared" si="9"/>
        <v>33.1099999999999</v>
      </c>
      <c r="X28" s="402">
        <f t="shared" si="10"/>
        <v>33.930000000000064</v>
      </c>
      <c r="Y28" s="3"/>
      <c r="Z28" s="409">
        <f t="shared" si="11"/>
        <v>0.45611470117007347</v>
      </c>
      <c r="AA28" s="410">
        <f t="shared" si="12"/>
        <v>2.5003855663626062E-2</v>
      </c>
      <c r="AB28" s="410">
        <f t="shared" si="13"/>
        <v>2.4998780150610633E-2</v>
      </c>
      <c r="AC28" s="410">
        <f t="shared" si="14"/>
        <v>2.4999999999999911E-2</v>
      </c>
      <c r="AD28" s="410">
        <f t="shared" si="15"/>
        <v>2.5001741607387551E-2</v>
      </c>
      <c r="AE28" s="410">
        <f t="shared" si="16"/>
        <v>2.5003587044350795E-2</v>
      </c>
      <c r="AF28" s="411">
        <f t="shared" si="17"/>
        <v>2.4997789762178479E-2</v>
      </c>
      <c r="AG28" s="3"/>
      <c r="AH28" s="401">
        <f t="shared" si="18"/>
        <v>375.78378000000009</v>
      </c>
      <c r="AI28" s="256">
        <f t="shared" si="19"/>
        <v>405.78000000000009</v>
      </c>
      <c r="AJ28" s="256">
        <f t="shared" si="20"/>
        <v>436.5200000000001</v>
      </c>
      <c r="AK28" s="256">
        <f t="shared" si="21"/>
        <v>468.03000000000009</v>
      </c>
      <c r="AL28" s="256">
        <f t="shared" si="22"/>
        <v>500.33000000000004</v>
      </c>
      <c r="AM28" s="256">
        <f t="shared" si="23"/>
        <v>533.43999999999994</v>
      </c>
      <c r="AN28" s="402">
        <f t="shared" si="24"/>
        <v>567.37</v>
      </c>
      <c r="AO28" s="3"/>
      <c r="AP28" s="409">
        <f t="shared" si="25"/>
        <v>0.45611470117007347</v>
      </c>
      <c r="AQ28" s="410">
        <f t="shared" si="26"/>
        <v>0.49252318298781383</v>
      </c>
      <c r="AR28" s="410">
        <f t="shared" si="27"/>
        <v>0.52983444190901596</v>
      </c>
      <c r="AS28" s="410">
        <f t="shared" si="28"/>
        <v>0.56808030295674139</v>
      </c>
      <c r="AT28" s="410">
        <f t="shared" si="29"/>
        <v>0.60728504151089968</v>
      </c>
      <c r="AU28" s="410">
        <f t="shared" si="30"/>
        <v>0.64747293295140063</v>
      </c>
      <c r="AV28" s="411">
        <f t="shared" si="31"/>
        <v>0.68865611496819934</v>
      </c>
      <c r="AW28" s="433"/>
    </row>
    <row r="29" spans="1:50" s="5" customFormat="1" x14ac:dyDescent="0.2">
      <c r="A29" s="182"/>
      <c r="B29" s="343"/>
      <c r="C29" s="421" t="s">
        <v>190</v>
      </c>
      <c r="D29" s="422">
        <v>11852</v>
      </c>
      <c r="E29" s="423">
        <v>450000</v>
      </c>
      <c r="F29" s="1207">
        <v>1059.28</v>
      </c>
      <c r="G29" s="874">
        <v>1542.4248600000001</v>
      </c>
      <c r="H29" s="874">
        <v>1580.99</v>
      </c>
      <c r="I29" s="874">
        <v>1620.51</v>
      </c>
      <c r="J29" s="874">
        <v>1661.02</v>
      </c>
      <c r="K29" s="874">
        <v>1702.55</v>
      </c>
      <c r="L29" s="874">
        <v>1745.11</v>
      </c>
      <c r="M29" s="874">
        <v>1788.74</v>
      </c>
      <c r="N29" s="327"/>
      <c r="O29" s="116"/>
      <c r="P29" s="325"/>
      <c r="Q29" s="418">
        <f t="shared" si="3"/>
        <v>450000</v>
      </c>
      <c r="R29" s="401">
        <f t="shared" si="4"/>
        <v>483.14486000000011</v>
      </c>
      <c r="S29" s="256">
        <f t="shared" si="5"/>
        <v>38.565139999999928</v>
      </c>
      <c r="T29" s="256">
        <f t="shared" si="6"/>
        <v>39.519999999999982</v>
      </c>
      <c r="U29" s="256">
        <f t="shared" si="7"/>
        <v>40.509999999999991</v>
      </c>
      <c r="V29" s="256">
        <f t="shared" si="8"/>
        <v>41.529999999999973</v>
      </c>
      <c r="W29" s="256">
        <f t="shared" si="9"/>
        <v>42.559999999999945</v>
      </c>
      <c r="X29" s="402">
        <f t="shared" si="10"/>
        <v>43.630000000000109</v>
      </c>
      <c r="Y29" s="3"/>
      <c r="Z29" s="409">
        <f t="shared" si="11"/>
        <v>0.4561068461596558</v>
      </c>
      <c r="AA29" s="410">
        <f t="shared" si="12"/>
        <v>2.5002929478198377E-2</v>
      </c>
      <c r="AB29" s="410">
        <f t="shared" si="13"/>
        <v>2.4996995553419055E-2</v>
      </c>
      <c r="AC29" s="410">
        <f t="shared" si="14"/>
        <v>2.4998303003375577E-2</v>
      </c>
      <c r="AD29" s="410">
        <f t="shared" si="15"/>
        <v>2.5002709178697513E-2</v>
      </c>
      <c r="AE29" s="410">
        <f t="shared" si="16"/>
        <v>2.4997797421514756E-2</v>
      </c>
      <c r="AF29" s="411">
        <f t="shared" si="17"/>
        <v>2.5001289317005959E-2</v>
      </c>
      <c r="AG29" s="3"/>
      <c r="AH29" s="401">
        <f t="shared" si="18"/>
        <v>483.14486000000011</v>
      </c>
      <c r="AI29" s="256">
        <f t="shared" si="19"/>
        <v>521.71</v>
      </c>
      <c r="AJ29" s="256">
        <f t="shared" si="20"/>
        <v>561.23</v>
      </c>
      <c r="AK29" s="256">
        <f t="shared" si="21"/>
        <v>601.74</v>
      </c>
      <c r="AL29" s="256">
        <f t="shared" si="22"/>
        <v>643.27</v>
      </c>
      <c r="AM29" s="256">
        <f t="shared" si="23"/>
        <v>685.82999999999993</v>
      </c>
      <c r="AN29" s="402">
        <f t="shared" si="24"/>
        <v>729.46</v>
      </c>
      <c r="AO29" s="3"/>
      <c r="AP29" s="409">
        <f t="shared" si="25"/>
        <v>0.4561068461596558</v>
      </c>
      <c r="AQ29" s="410">
        <f t="shared" si="26"/>
        <v>0.49251378294690729</v>
      </c>
      <c r="AR29" s="410">
        <f t="shared" si="27"/>
        <v>0.52982214334264777</v>
      </c>
      <c r="AS29" s="410">
        <f t="shared" si="28"/>
        <v>0.56806510082320072</v>
      </c>
      <c r="AT29" s="410">
        <f t="shared" si="29"/>
        <v>0.60727097651234807</v>
      </c>
      <c r="AU29" s="410">
        <f t="shared" si="30"/>
        <v>0.64744921078468387</v>
      </c>
      <c r="AV29" s="411">
        <f t="shared" si="31"/>
        <v>0.68863756513858476</v>
      </c>
      <c r="AW29" s="433"/>
    </row>
    <row r="30" spans="1:50" s="5" customFormat="1" x14ac:dyDescent="0.2">
      <c r="A30" s="182"/>
      <c r="B30" s="343"/>
      <c r="C30" s="421" t="s">
        <v>191</v>
      </c>
      <c r="D30" s="422">
        <v>4504</v>
      </c>
      <c r="E30" s="423">
        <v>550000</v>
      </c>
      <c r="F30" s="1207">
        <v>1294.67</v>
      </c>
      <c r="G30" s="874">
        <v>1885.1859400000001</v>
      </c>
      <c r="H30" s="874">
        <v>1932.32</v>
      </c>
      <c r="I30" s="874">
        <v>1980.63</v>
      </c>
      <c r="J30" s="874">
        <v>2030.15</v>
      </c>
      <c r="K30" s="874">
        <v>2080.9</v>
      </c>
      <c r="L30" s="874">
        <v>2132.92</v>
      </c>
      <c r="M30" s="874">
        <v>2186.2399999999998</v>
      </c>
      <c r="N30" s="327"/>
      <c r="O30" s="116"/>
      <c r="P30" s="325"/>
      <c r="Q30" s="418">
        <f t="shared" si="3"/>
        <v>550000</v>
      </c>
      <c r="R30" s="401">
        <f t="shared" si="4"/>
        <v>590.51594</v>
      </c>
      <c r="S30" s="256">
        <f t="shared" si="5"/>
        <v>47.134059999999863</v>
      </c>
      <c r="T30" s="256">
        <f t="shared" si="6"/>
        <v>48.310000000000173</v>
      </c>
      <c r="U30" s="256">
        <f t="shared" si="7"/>
        <v>49.519999999999982</v>
      </c>
      <c r="V30" s="256">
        <f t="shared" si="8"/>
        <v>50.75</v>
      </c>
      <c r="W30" s="256">
        <f t="shared" si="9"/>
        <v>52.019999999999982</v>
      </c>
      <c r="X30" s="402">
        <f t="shared" si="10"/>
        <v>53.319999999999709</v>
      </c>
      <c r="Y30" s="3"/>
      <c r="Z30" s="409">
        <f t="shared" si="11"/>
        <v>0.45611309445650239</v>
      </c>
      <c r="AA30" s="410">
        <f t="shared" si="12"/>
        <v>2.5002340087471708E-2</v>
      </c>
      <c r="AB30" s="410">
        <f t="shared" si="13"/>
        <v>2.5001035025254748E-2</v>
      </c>
      <c r="AC30" s="410">
        <f t="shared" si="14"/>
        <v>2.5002145781897633E-2</v>
      </c>
      <c r="AD30" s="410">
        <f t="shared" si="15"/>
        <v>2.499815284584872E-2</v>
      </c>
      <c r="AE30" s="410">
        <f t="shared" si="16"/>
        <v>2.4998798596761018E-2</v>
      </c>
      <c r="AF30" s="411">
        <f t="shared" si="17"/>
        <v>2.499859347748612E-2</v>
      </c>
      <c r="AG30" s="3"/>
      <c r="AH30" s="401">
        <f t="shared" si="18"/>
        <v>590.51594</v>
      </c>
      <c r="AI30" s="256">
        <f t="shared" si="19"/>
        <v>637.64999999999986</v>
      </c>
      <c r="AJ30" s="256">
        <f t="shared" si="20"/>
        <v>685.96</v>
      </c>
      <c r="AK30" s="256">
        <f t="shared" si="21"/>
        <v>735.48</v>
      </c>
      <c r="AL30" s="256">
        <f t="shared" si="22"/>
        <v>786.23</v>
      </c>
      <c r="AM30" s="256">
        <f t="shared" si="23"/>
        <v>838.25</v>
      </c>
      <c r="AN30" s="402">
        <f t="shared" si="24"/>
        <v>891.56999999999971</v>
      </c>
      <c r="AO30" s="3"/>
      <c r="AP30" s="409">
        <f t="shared" si="25"/>
        <v>0.45611309445650239</v>
      </c>
      <c r="AQ30" s="410">
        <f t="shared" si="26"/>
        <v>0.49251932924992459</v>
      </c>
      <c r="AR30" s="410">
        <f t="shared" si="27"/>
        <v>0.52983385727637167</v>
      </c>
      <c r="AS30" s="410">
        <f t="shared" si="28"/>
        <v>0.5680829863980783</v>
      </c>
      <c r="AT30" s="410">
        <f t="shared" si="29"/>
        <v>0.60728216456703255</v>
      </c>
      <c r="AU30" s="410">
        <f t="shared" si="30"/>
        <v>0.64746228768720981</v>
      </c>
      <c r="AV30" s="411">
        <f t="shared" si="31"/>
        <v>0.68864652768659163</v>
      </c>
      <c r="AW30" s="433"/>
    </row>
    <row r="31" spans="1:50" s="5" customFormat="1" x14ac:dyDescent="0.2">
      <c r="A31" s="182"/>
      <c r="B31" s="343"/>
      <c r="C31" s="421" t="s">
        <v>192</v>
      </c>
      <c r="D31" s="422">
        <v>2531</v>
      </c>
      <c r="E31" s="423">
        <v>650000</v>
      </c>
      <c r="F31" s="874">
        <v>1530.07</v>
      </c>
      <c r="G31" s="874">
        <v>2227.9470200000001</v>
      </c>
      <c r="H31" s="874">
        <v>2283.65</v>
      </c>
      <c r="I31" s="874">
        <v>2340.7399999999998</v>
      </c>
      <c r="J31" s="874">
        <v>2399.2600000000002</v>
      </c>
      <c r="K31" s="874">
        <v>2459.2399999999998</v>
      </c>
      <c r="L31" s="874">
        <v>2520.7199999999998</v>
      </c>
      <c r="M31" s="874">
        <v>2583.7399999999998</v>
      </c>
      <c r="N31" s="327"/>
      <c r="O31" s="116"/>
      <c r="P31" s="325"/>
      <c r="Q31" s="418">
        <f t="shared" si="3"/>
        <v>650000</v>
      </c>
      <c r="R31" s="401">
        <f t="shared" si="4"/>
        <v>697.87702000000013</v>
      </c>
      <c r="S31" s="256">
        <f t="shared" si="5"/>
        <v>55.702980000000025</v>
      </c>
      <c r="T31" s="256">
        <f t="shared" si="6"/>
        <v>57.089999999999691</v>
      </c>
      <c r="U31" s="256">
        <f t="shared" si="7"/>
        <v>58.520000000000437</v>
      </c>
      <c r="V31" s="256">
        <f t="shared" si="8"/>
        <v>59.979999999999563</v>
      </c>
      <c r="W31" s="256">
        <f t="shared" si="9"/>
        <v>61.480000000000018</v>
      </c>
      <c r="X31" s="402">
        <f t="shared" si="10"/>
        <v>63.019999999999982</v>
      </c>
      <c r="Y31" s="3"/>
      <c r="Z31" s="409">
        <f t="shared" si="11"/>
        <v>0.456107903559968</v>
      </c>
      <c r="AA31" s="410">
        <f t="shared" si="12"/>
        <v>2.5001932047737929E-2</v>
      </c>
      <c r="AB31" s="410">
        <f t="shared" si="13"/>
        <v>2.4999452630656949E-2</v>
      </c>
      <c r="AC31" s="410">
        <f t="shared" si="14"/>
        <v>2.5000640822987696E-2</v>
      </c>
      <c r="AD31" s="410">
        <f t="shared" si="15"/>
        <v>2.4999374807232133E-2</v>
      </c>
      <c r="AE31" s="410">
        <f t="shared" si="16"/>
        <v>2.4999593370309547E-2</v>
      </c>
      <c r="AF31" s="411">
        <f t="shared" si="17"/>
        <v>2.5000793424100998E-2</v>
      </c>
      <c r="AG31" s="3"/>
      <c r="AH31" s="401">
        <f t="shared" si="18"/>
        <v>697.87702000000013</v>
      </c>
      <c r="AI31" s="256">
        <f t="shared" si="19"/>
        <v>753.58000000000015</v>
      </c>
      <c r="AJ31" s="256">
        <f t="shared" si="20"/>
        <v>810.66999999999985</v>
      </c>
      <c r="AK31" s="256">
        <f t="shared" si="21"/>
        <v>869.19000000000028</v>
      </c>
      <c r="AL31" s="256">
        <f t="shared" si="22"/>
        <v>929.16999999999985</v>
      </c>
      <c r="AM31" s="256">
        <f t="shared" si="23"/>
        <v>990.64999999999986</v>
      </c>
      <c r="AN31" s="402">
        <f t="shared" si="24"/>
        <v>1053.6699999999998</v>
      </c>
      <c r="AO31" s="3"/>
      <c r="AP31" s="409">
        <f t="shared" si="25"/>
        <v>0.456107903559968</v>
      </c>
      <c r="AQ31" s="410">
        <f t="shared" si="26"/>
        <v>0.49251341441894825</v>
      </c>
      <c r="AR31" s="410">
        <f t="shared" si="27"/>
        <v>0.52982543282333472</v>
      </c>
      <c r="AS31" s="410">
        <f t="shared" si="28"/>
        <v>0.56807204899122277</v>
      </c>
      <c r="AT31" s="410">
        <f t="shared" si="29"/>
        <v>0.60727286986869866</v>
      </c>
      <c r="AU31" s="410">
        <f t="shared" si="30"/>
        <v>0.64745403805054669</v>
      </c>
      <c r="AV31" s="411">
        <f t="shared" si="31"/>
        <v>0.68864169613154957</v>
      </c>
      <c r="AW31" s="433"/>
    </row>
    <row r="32" spans="1:50" s="5" customFormat="1" x14ac:dyDescent="0.2">
      <c r="A32" s="182"/>
      <c r="B32" s="343"/>
      <c r="C32" s="421" t="s">
        <v>193</v>
      </c>
      <c r="D32" s="422">
        <v>2146</v>
      </c>
      <c r="E32" s="423">
        <v>750000</v>
      </c>
      <c r="F32" s="874">
        <v>1765.46</v>
      </c>
      <c r="G32" s="874">
        <v>2570.7080999999998</v>
      </c>
      <c r="H32" s="874">
        <v>2634.98</v>
      </c>
      <c r="I32" s="874">
        <v>2700.85</v>
      </c>
      <c r="J32" s="874">
        <v>2768.37</v>
      </c>
      <c r="K32" s="874">
        <v>2837.58</v>
      </c>
      <c r="L32" s="874">
        <v>2908.52</v>
      </c>
      <c r="M32" s="874">
        <v>2981.23</v>
      </c>
      <c r="N32" s="327"/>
      <c r="O32" s="116"/>
      <c r="P32" s="325"/>
      <c r="Q32" s="418">
        <f t="shared" si="3"/>
        <v>750000</v>
      </c>
      <c r="R32" s="401">
        <f t="shared" si="4"/>
        <v>805.24809999999979</v>
      </c>
      <c r="S32" s="256">
        <f t="shared" si="5"/>
        <v>64.271900000000187</v>
      </c>
      <c r="T32" s="256">
        <f t="shared" si="6"/>
        <v>65.869999999999891</v>
      </c>
      <c r="U32" s="256">
        <f t="shared" si="7"/>
        <v>67.519999999999982</v>
      </c>
      <c r="V32" s="256">
        <f t="shared" si="8"/>
        <v>69.210000000000036</v>
      </c>
      <c r="W32" s="256">
        <f t="shared" si="9"/>
        <v>70.940000000000055</v>
      </c>
      <c r="X32" s="402">
        <f t="shared" si="10"/>
        <v>72.710000000000036</v>
      </c>
      <c r="Y32" s="3"/>
      <c r="Z32" s="409">
        <f t="shared" si="11"/>
        <v>0.45611234465804928</v>
      </c>
      <c r="AA32" s="410">
        <f t="shared" si="12"/>
        <v>2.5001632818599795E-2</v>
      </c>
      <c r="AB32" s="410">
        <f t="shared" si="13"/>
        <v>2.499829220715144E-2</v>
      </c>
      <c r="AC32" s="410">
        <f t="shared" si="14"/>
        <v>2.4999537182738729E-2</v>
      </c>
      <c r="AD32" s="410">
        <f t="shared" si="15"/>
        <v>2.5000270917543643E-2</v>
      </c>
      <c r="AE32" s="410">
        <f t="shared" si="16"/>
        <v>2.5000176206485758E-2</v>
      </c>
      <c r="AF32" s="411">
        <f t="shared" si="17"/>
        <v>2.4998968547577549E-2</v>
      </c>
      <c r="AG32" s="3"/>
      <c r="AH32" s="401">
        <f t="shared" si="18"/>
        <v>805.24809999999979</v>
      </c>
      <c r="AI32" s="256">
        <f t="shared" si="19"/>
        <v>869.52</v>
      </c>
      <c r="AJ32" s="256">
        <f t="shared" si="20"/>
        <v>935.38999999999987</v>
      </c>
      <c r="AK32" s="256">
        <f t="shared" si="21"/>
        <v>1002.9099999999999</v>
      </c>
      <c r="AL32" s="256">
        <f t="shared" si="22"/>
        <v>1072.1199999999999</v>
      </c>
      <c r="AM32" s="256">
        <f t="shared" si="23"/>
        <v>1143.06</v>
      </c>
      <c r="AN32" s="402">
        <f t="shared" si="24"/>
        <v>1215.77</v>
      </c>
      <c r="AO32" s="3"/>
      <c r="AP32" s="409">
        <f t="shared" si="25"/>
        <v>0.45611234465804928</v>
      </c>
      <c r="AQ32" s="410">
        <f t="shared" si="26"/>
        <v>0.49251753084182015</v>
      </c>
      <c r="AR32" s="410">
        <f t="shared" si="27"/>
        <v>0.52982792020210012</v>
      </c>
      <c r="AS32" s="410">
        <f t="shared" si="28"/>
        <v>0.56807291017638462</v>
      </c>
      <c r="AT32" s="410">
        <f t="shared" si="29"/>
        <v>0.607275157749255</v>
      </c>
      <c r="AU32" s="410">
        <f t="shared" si="30"/>
        <v>0.64745731990529376</v>
      </c>
      <c r="AV32" s="411">
        <f t="shared" si="31"/>
        <v>0.68864205362908248</v>
      </c>
      <c r="AW32" s="433"/>
    </row>
    <row r="33" spans="1:49" s="5" customFormat="1" x14ac:dyDescent="0.2">
      <c r="A33" s="182"/>
      <c r="B33" s="343"/>
      <c r="C33" s="421" t="s">
        <v>194</v>
      </c>
      <c r="D33" s="422">
        <v>1552</v>
      </c>
      <c r="E33" s="423">
        <v>850000</v>
      </c>
      <c r="F33" s="874">
        <v>2000.86</v>
      </c>
      <c r="G33" s="874">
        <v>2913.4691800000001</v>
      </c>
      <c r="H33" s="874">
        <v>2986.31</v>
      </c>
      <c r="I33" s="874">
        <v>3060.97</v>
      </c>
      <c r="J33" s="874">
        <v>3137.49</v>
      </c>
      <c r="K33" s="874">
        <v>3215.93</v>
      </c>
      <c r="L33" s="874">
        <v>3296.33</v>
      </c>
      <c r="M33" s="874">
        <v>3378.74</v>
      </c>
      <c r="N33" s="327"/>
      <c r="O33" s="116"/>
      <c r="P33" s="325"/>
      <c r="Q33" s="418">
        <f t="shared" si="3"/>
        <v>850000</v>
      </c>
      <c r="R33" s="401">
        <f t="shared" si="4"/>
        <v>912.60918000000015</v>
      </c>
      <c r="S33" s="256">
        <f t="shared" si="5"/>
        <v>72.840819999999894</v>
      </c>
      <c r="T33" s="256">
        <f t="shared" si="6"/>
        <v>74.659999999999854</v>
      </c>
      <c r="U33" s="256">
        <f t="shared" si="7"/>
        <v>76.519999999999982</v>
      </c>
      <c r="V33" s="256">
        <f t="shared" si="8"/>
        <v>78.440000000000055</v>
      </c>
      <c r="W33" s="256">
        <f t="shared" si="9"/>
        <v>80.400000000000091</v>
      </c>
      <c r="X33" s="402">
        <f t="shared" si="10"/>
        <v>82.409999999999854</v>
      </c>
      <c r="Y33" s="3"/>
      <c r="Z33" s="409">
        <f t="shared" si="11"/>
        <v>0.45610846336075506</v>
      </c>
      <c r="AA33" s="410">
        <f t="shared" si="12"/>
        <v>2.5001403996317562E-2</v>
      </c>
      <c r="AB33" s="410">
        <f t="shared" si="13"/>
        <v>2.5000753438189527E-2</v>
      </c>
      <c r="AC33" s="410">
        <f t="shared" si="14"/>
        <v>2.4998611551240391E-2</v>
      </c>
      <c r="AD33" s="410">
        <f t="shared" si="15"/>
        <v>2.5000876496817481E-2</v>
      </c>
      <c r="AE33" s="410">
        <f t="shared" si="16"/>
        <v>2.5000544166073224E-2</v>
      </c>
      <c r="AF33" s="411">
        <f t="shared" si="17"/>
        <v>2.5000530893448225E-2</v>
      </c>
      <c r="AG33" s="3"/>
      <c r="AH33" s="401">
        <f t="shared" si="18"/>
        <v>912.60918000000015</v>
      </c>
      <c r="AI33" s="256">
        <f t="shared" si="19"/>
        <v>985.45</v>
      </c>
      <c r="AJ33" s="256">
        <f t="shared" si="20"/>
        <v>1060.1099999999999</v>
      </c>
      <c r="AK33" s="256">
        <f t="shared" si="21"/>
        <v>1136.6299999999999</v>
      </c>
      <c r="AL33" s="256">
        <f t="shared" si="22"/>
        <v>1215.07</v>
      </c>
      <c r="AM33" s="256">
        <f t="shared" si="23"/>
        <v>1295.47</v>
      </c>
      <c r="AN33" s="402">
        <f t="shared" si="24"/>
        <v>1377.8799999999999</v>
      </c>
      <c r="AO33" s="3"/>
      <c r="AP33" s="409">
        <f t="shared" si="25"/>
        <v>0.45610846336075506</v>
      </c>
      <c r="AQ33" s="410">
        <f t="shared" si="26"/>
        <v>0.49251321931569425</v>
      </c>
      <c r="AR33" s="410">
        <f t="shared" si="27"/>
        <v>0.52982717431504445</v>
      </c>
      <c r="AS33" s="410">
        <f t="shared" si="28"/>
        <v>0.56807072958627791</v>
      </c>
      <c r="AT33" s="410">
        <f t="shared" si="29"/>
        <v>0.60727387223493889</v>
      </c>
      <c r="AU33" s="410">
        <f t="shared" si="30"/>
        <v>0.6474565936647243</v>
      </c>
      <c r="AV33" s="411">
        <f t="shared" si="31"/>
        <v>0.68864388313025393</v>
      </c>
      <c r="AW33" s="433"/>
    </row>
    <row r="34" spans="1:49" s="5" customFormat="1" x14ac:dyDescent="0.2">
      <c r="A34" s="182"/>
      <c r="B34" s="343"/>
      <c r="C34" s="421" t="s">
        <v>195</v>
      </c>
      <c r="D34" s="422">
        <v>1241</v>
      </c>
      <c r="E34" s="423">
        <v>950000</v>
      </c>
      <c r="F34" s="874">
        <v>2236.25</v>
      </c>
      <c r="G34" s="874">
        <v>3256.2302599999998</v>
      </c>
      <c r="H34" s="874">
        <v>3337.64</v>
      </c>
      <c r="I34" s="874">
        <v>3421.08</v>
      </c>
      <c r="J34" s="874">
        <v>3506.61</v>
      </c>
      <c r="K34" s="874">
        <v>3594.28</v>
      </c>
      <c r="L34" s="874">
        <v>3684.14</v>
      </c>
      <c r="M34" s="874">
        <v>3776.24</v>
      </c>
      <c r="N34" s="327"/>
      <c r="O34" s="116"/>
      <c r="P34" s="325"/>
      <c r="Q34" s="418">
        <f t="shared" si="3"/>
        <v>950000</v>
      </c>
      <c r="R34" s="401">
        <f t="shared" si="4"/>
        <v>1019.9802599999998</v>
      </c>
      <c r="S34" s="256">
        <f t="shared" si="5"/>
        <v>81.409740000000056</v>
      </c>
      <c r="T34" s="256">
        <f t="shared" si="6"/>
        <v>83.440000000000055</v>
      </c>
      <c r="U34" s="256">
        <f t="shared" si="7"/>
        <v>85.5300000000002</v>
      </c>
      <c r="V34" s="256">
        <f t="shared" si="8"/>
        <v>87.670000000000073</v>
      </c>
      <c r="W34" s="256">
        <f t="shared" si="9"/>
        <v>89.859999999999673</v>
      </c>
      <c r="X34" s="402">
        <f t="shared" si="10"/>
        <v>92.099999999999909</v>
      </c>
      <c r="Y34" s="3"/>
      <c r="Z34" s="409">
        <f t="shared" si="11"/>
        <v>0.45611191056456102</v>
      </c>
      <c r="AA34" s="410">
        <f t="shared" si="12"/>
        <v>2.5001223347147494E-2</v>
      </c>
      <c r="AB34" s="410">
        <f t="shared" si="13"/>
        <v>2.4999700387099866E-2</v>
      </c>
      <c r="AC34" s="410">
        <f t="shared" si="14"/>
        <v>2.5000876916061676E-2</v>
      </c>
      <c r="AD34" s="410">
        <f t="shared" si="15"/>
        <v>2.5001354584627267E-2</v>
      </c>
      <c r="AE34" s="410">
        <f t="shared" si="16"/>
        <v>2.5000834659514526E-2</v>
      </c>
      <c r="AF34" s="411">
        <f t="shared" si="17"/>
        <v>2.4999049981814014E-2</v>
      </c>
      <c r="AG34" s="3"/>
      <c r="AH34" s="401">
        <f t="shared" si="18"/>
        <v>1019.9802599999998</v>
      </c>
      <c r="AI34" s="256">
        <f t="shared" si="19"/>
        <v>1101.3899999999999</v>
      </c>
      <c r="AJ34" s="256">
        <f t="shared" si="20"/>
        <v>1184.83</v>
      </c>
      <c r="AK34" s="256">
        <f t="shared" si="21"/>
        <v>1270.3600000000001</v>
      </c>
      <c r="AL34" s="256">
        <f t="shared" si="22"/>
        <v>1358.0300000000002</v>
      </c>
      <c r="AM34" s="256">
        <f t="shared" si="23"/>
        <v>1447.8899999999999</v>
      </c>
      <c r="AN34" s="402">
        <f t="shared" si="24"/>
        <v>1539.9899999999998</v>
      </c>
      <c r="AO34" s="3"/>
      <c r="AP34" s="409">
        <f t="shared" si="25"/>
        <v>0.45611191056456102</v>
      </c>
      <c r="AQ34" s="410">
        <f t="shared" si="26"/>
        <v>0.49251648965902728</v>
      </c>
      <c r="AR34" s="410">
        <f t="shared" si="27"/>
        <v>0.52982895472330904</v>
      </c>
      <c r="AS34" s="410">
        <f t="shared" si="28"/>
        <v>0.56807602012297376</v>
      </c>
      <c r="AT34" s="410">
        <f t="shared" si="29"/>
        <v>0.60728004471771957</v>
      </c>
      <c r="AU34" s="410">
        <f t="shared" si="30"/>
        <v>0.64746338736724418</v>
      </c>
      <c r="AV34" s="411">
        <f t="shared" si="31"/>
        <v>0.6886484069312464</v>
      </c>
      <c r="AW34" s="433"/>
    </row>
    <row r="35" spans="1:49" s="5" customFormat="1" x14ac:dyDescent="0.2">
      <c r="A35" s="182"/>
      <c r="B35" s="343"/>
      <c r="C35" s="421" t="s">
        <v>197</v>
      </c>
      <c r="D35" s="422">
        <v>1786</v>
      </c>
      <c r="E35" s="423">
        <v>1250000</v>
      </c>
      <c r="F35" s="874">
        <v>2942.44</v>
      </c>
      <c r="G35" s="874">
        <v>4284.5135</v>
      </c>
      <c r="H35" s="874">
        <v>4391.63</v>
      </c>
      <c r="I35" s="874">
        <v>4501.42</v>
      </c>
      <c r="J35" s="874">
        <v>4613.96</v>
      </c>
      <c r="K35" s="874">
        <v>4729.3100000000004</v>
      </c>
      <c r="L35" s="874">
        <v>4847.54</v>
      </c>
      <c r="M35" s="874">
        <v>4968.7299999999996</v>
      </c>
      <c r="N35" s="327"/>
      <c r="O35" s="116"/>
      <c r="P35" s="325"/>
      <c r="Q35" s="418">
        <f t="shared" si="3"/>
        <v>1250000</v>
      </c>
      <c r="R35" s="401">
        <f t="shared" si="4"/>
        <v>1342.0735</v>
      </c>
      <c r="S35" s="256">
        <f t="shared" si="5"/>
        <v>107.11650000000009</v>
      </c>
      <c r="T35" s="256">
        <f t="shared" si="6"/>
        <v>109.78999999999996</v>
      </c>
      <c r="U35" s="256">
        <f t="shared" si="7"/>
        <v>112.53999999999996</v>
      </c>
      <c r="V35" s="256">
        <f t="shared" si="8"/>
        <v>115.35000000000036</v>
      </c>
      <c r="W35" s="256">
        <f t="shared" si="9"/>
        <v>118.22999999999956</v>
      </c>
      <c r="X35" s="402">
        <f t="shared" si="10"/>
        <v>121.1899999999996</v>
      </c>
      <c r="Y35" s="3"/>
      <c r="Z35" s="409">
        <f t="shared" si="11"/>
        <v>0.45610904555402998</v>
      </c>
      <c r="AA35" s="410">
        <f t="shared" si="12"/>
        <v>2.5000854822840424E-2</v>
      </c>
      <c r="AB35" s="410">
        <f t="shared" si="13"/>
        <v>2.4999829220585523E-2</v>
      </c>
      <c r="AC35" s="410">
        <f t="shared" si="14"/>
        <v>2.5000999684543945E-2</v>
      </c>
      <c r="AD35" s="410">
        <f t="shared" si="15"/>
        <v>2.5000216733565228E-2</v>
      </c>
      <c r="AE35" s="410">
        <f t="shared" si="16"/>
        <v>2.4999418519826344E-2</v>
      </c>
      <c r="AF35" s="411">
        <f t="shared" si="17"/>
        <v>2.5000309435301071E-2</v>
      </c>
      <c r="AG35" s="3"/>
      <c r="AH35" s="401">
        <f t="shared" si="18"/>
        <v>1342.0735</v>
      </c>
      <c r="AI35" s="256">
        <f t="shared" si="19"/>
        <v>1449.19</v>
      </c>
      <c r="AJ35" s="256">
        <f t="shared" si="20"/>
        <v>1558.98</v>
      </c>
      <c r="AK35" s="256">
        <f t="shared" si="21"/>
        <v>1671.52</v>
      </c>
      <c r="AL35" s="256">
        <f t="shared" si="22"/>
        <v>1786.8700000000003</v>
      </c>
      <c r="AM35" s="256">
        <f t="shared" si="23"/>
        <v>1905.1</v>
      </c>
      <c r="AN35" s="402">
        <f t="shared" si="24"/>
        <v>2026.2899999999995</v>
      </c>
      <c r="AO35" s="3"/>
      <c r="AP35" s="409">
        <f t="shared" si="25"/>
        <v>0.45610904555402998</v>
      </c>
      <c r="AQ35" s="410">
        <f t="shared" si="26"/>
        <v>0.49251301640815104</v>
      </c>
      <c r="AR35" s="410">
        <f t="shared" si="27"/>
        <v>0.52982558692785586</v>
      </c>
      <c r="AS35" s="410">
        <f t="shared" si="28"/>
        <v>0.56807275594404638</v>
      </c>
      <c r="AT35" s="410">
        <f t="shared" si="29"/>
        <v>0.60727491469664652</v>
      </c>
      <c r="AU35" s="410">
        <f t="shared" si="30"/>
        <v>0.64745585296556585</v>
      </c>
      <c r="AV35" s="411">
        <f t="shared" si="31"/>
        <v>0.68864275907070294</v>
      </c>
      <c r="AW35" s="433"/>
    </row>
    <row r="36" spans="1:49" s="5" customFormat="1" x14ac:dyDescent="0.2">
      <c r="A36" s="182"/>
      <c r="B36" s="343"/>
      <c r="C36" s="421" t="s">
        <v>198</v>
      </c>
      <c r="D36" s="422">
        <v>322</v>
      </c>
      <c r="E36" s="423">
        <v>1750000</v>
      </c>
      <c r="F36" s="874">
        <v>4119.41</v>
      </c>
      <c r="G36" s="874">
        <v>5998.3189000000002</v>
      </c>
      <c r="H36" s="874">
        <v>6148.28</v>
      </c>
      <c r="I36" s="874">
        <v>6301.99</v>
      </c>
      <c r="J36" s="874">
        <v>6459.54</v>
      </c>
      <c r="K36" s="874">
        <v>6621.03</v>
      </c>
      <c r="L36" s="874">
        <v>6786.56</v>
      </c>
      <c r="M36" s="874">
        <v>6956.22</v>
      </c>
      <c r="N36" s="327"/>
      <c r="O36" s="116"/>
      <c r="P36" s="325"/>
      <c r="Q36" s="418">
        <f t="shared" si="3"/>
        <v>1750000</v>
      </c>
      <c r="R36" s="401">
        <f t="shared" si="4"/>
        <v>1878.9089000000004</v>
      </c>
      <c r="S36" s="256">
        <f t="shared" si="5"/>
        <v>149.96109999999953</v>
      </c>
      <c r="T36" s="256">
        <f t="shared" si="6"/>
        <v>153.71000000000004</v>
      </c>
      <c r="U36" s="256">
        <f t="shared" si="7"/>
        <v>157.55000000000018</v>
      </c>
      <c r="V36" s="256">
        <f t="shared" si="8"/>
        <v>161.48999999999978</v>
      </c>
      <c r="W36" s="256">
        <f t="shared" si="9"/>
        <v>165.53000000000065</v>
      </c>
      <c r="X36" s="402">
        <f t="shared" si="10"/>
        <v>169.65999999999985</v>
      </c>
      <c r="Y36" s="3"/>
      <c r="Z36" s="409">
        <f t="shared" si="11"/>
        <v>0.45611116640489779</v>
      </c>
      <c r="AA36" s="410">
        <f t="shared" si="12"/>
        <v>2.5000521396086439E-2</v>
      </c>
      <c r="AB36" s="410">
        <f t="shared" si="13"/>
        <v>2.5000487941343019E-2</v>
      </c>
      <c r="AC36" s="410">
        <f t="shared" si="14"/>
        <v>2.5000039670008967E-2</v>
      </c>
      <c r="AD36" s="410">
        <f t="shared" si="15"/>
        <v>2.5000232214677842E-2</v>
      </c>
      <c r="AE36" s="410">
        <f t="shared" si="16"/>
        <v>2.5000641894086018E-2</v>
      </c>
      <c r="AF36" s="411">
        <f t="shared" si="17"/>
        <v>2.499941059977373E-2</v>
      </c>
      <c r="AG36" s="3"/>
      <c r="AH36" s="401">
        <f t="shared" si="18"/>
        <v>1878.9089000000004</v>
      </c>
      <c r="AI36" s="256">
        <f t="shared" si="19"/>
        <v>2028.87</v>
      </c>
      <c r="AJ36" s="256">
        <f t="shared" si="20"/>
        <v>2182.58</v>
      </c>
      <c r="AK36" s="256">
        <f t="shared" si="21"/>
        <v>2340.13</v>
      </c>
      <c r="AL36" s="256">
        <f t="shared" si="22"/>
        <v>2501.62</v>
      </c>
      <c r="AM36" s="256">
        <f t="shared" si="23"/>
        <v>2667.1500000000005</v>
      </c>
      <c r="AN36" s="402">
        <f t="shared" si="24"/>
        <v>2836.8100000000004</v>
      </c>
      <c r="AO36" s="3"/>
      <c r="AP36" s="409">
        <f t="shared" si="25"/>
        <v>0.45611116640489779</v>
      </c>
      <c r="AQ36" s="410">
        <f t="shared" si="26"/>
        <v>0.49251470477568393</v>
      </c>
      <c r="AR36" s="410">
        <f t="shared" si="27"/>
        <v>0.52982830065470532</v>
      </c>
      <c r="AS36" s="410">
        <f t="shared" si="28"/>
        <v>0.5680740688593755</v>
      </c>
      <c r="AT36" s="410">
        <f t="shared" si="29"/>
        <v>0.60727628471067452</v>
      </c>
      <c r="AU36" s="410">
        <f t="shared" si="30"/>
        <v>0.64745922352958329</v>
      </c>
      <c r="AV36" s="411">
        <f t="shared" si="31"/>
        <v>0.68864473310498364</v>
      </c>
      <c r="AW36" s="433"/>
    </row>
    <row r="37" spans="1:49" s="5" customFormat="1" x14ac:dyDescent="0.2">
      <c r="A37" s="182"/>
      <c r="B37" s="343"/>
      <c r="C37" s="421" t="s">
        <v>199</v>
      </c>
      <c r="D37" s="422">
        <v>206</v>
      </c>
      <c r="E37" s="423">
        <v>2500000</v>
      </c>
      <c r="F37" s="874">
        <v>5884.88</v>
      </c>
      <c r="G37" s="874">
        <v>8569.027</v>
      </c>
      <c r="H37" s="874">
        <v>8783.25</v>
      </c>
      <c r="I37" s="874">
        <v>9002.83</v>
      </c>
      <c r="J37" s="874">
        <v>9227.9</v>
      </c>
      <c r="K37" s="874">
        <v>9458.6</v>
      </c>
      <c r="L37" s="874">
        <v>9695.07</v>
      </c>
      <c r="M37" s="874">
        <v>9937.4500000000007</v>
      </c>
      <c r="N37" s="327"/>
      <c r="O37" s="116"/>
      <c r="P37" s="325"/>
      <c r="Q37" s="418">
        <f t="shared" si="3"/>
        <v>2500000</v>
      </c>
      <c r="R37" s="401">
        <f t="shared" si="4"/>
        <v>2684.1469999999999</v>
      </c>
      <c r="S37" s="256">
        <f t="shared" si="5"/>
        <v>214.22299999999996</v>
      </c>
      <c r="T37" s="256">
        <f t="shared" si="6"/>
        <v>219.57999999999993</v>
      </c>
      <c r="U37" s="256">
        <f t="shared" si="7"/>
        <v>225.06999999999971</v>
      </c>
      <c r="V37" s="256">
        <f t="shared" si="8"/>
        <v>230.70000000000073</v>
      </c>
      <c r="W37" s="256">
        <f t="shared" si="9"/>
        <v>236.46999999999935</v>
      </c>
      <c r="X37" s="402">
        <f t="shared" si="10"/>
        <v>242.38000000000102</v>
      </c>
      <c r="Y37" s="3"/>
      <c r="Z37" s="409">
        <f t="shared" si="11"/>
        <v>0.45610904555402998</v>
      </c>
      <c r="AA37" s="410">
        <f t="shared" si="12"/>
        <v>2.4999687829201589E-2</v>
      </c>
      <c r="AB37" s="410">
        <f t="shared" si="13"/>
        <v>2.4999857683659199E-2</v>
      </c>
      <c r="AC37" s="410">
        <f t="shared" si="14"/>
        <v>2.4999916692862056E-2</v>
      </c>
      <c r="AD37" s="410">
        <f t="shared" si="15"/>
        <v>2.5000270917543643E-2</v>
      </c>
      <c r="AE37" s="410">
        <f t="shared" si="16"/>
        <v>2.5000528619457452E-2</v>
      </c>
      <c r="AF37" s="411">
        <f t="shared" si="17"/>
        <v>2.5000335221922132E-2</v>
      </c>
      <c r="AG37" s="3"/>
      <c r="AH37" s="401">
        <f t="shared" si="18"/>
        <v>2684.1469999999999</v>
      </c>
      <c r="AI37" s="256">
        <f t="shared" si="19"/>
        <v>2898.37</v>
      </c>
      <c r="AJ37" s="256">
        <f t="shared" si="20"/>
        <v>3117.95</v>
      </c>
      <c r="AK37" s="256">
        <f t="shared" si="21"/>
        <v>3343.0199999999995</v>
      </c>
      <c r="AL37" s="256">
        <f t="shared" si="22"/>
        <v>3573.7200000000003</v>
      </c>
      <c r="AM37" s="256">
        <f t="shared" si="23"/>
        <v>3810.1899999999996</v>
      </c>
      <c r="AN37" s="402">
        <f t="shared" si="24"/>
        <v>4052.5700000000006</v>
      </c>
      <c r="AO37" s="3"/>
      <c r="AP37" s="409">
        <f t="shared" si="25"/>
        <v>0.45610904555402998</v>
      </c>
      <c r="AQ37" s="410">
        <f t="shared" si="26"/>
        <v>0.49251131713815743</v>
      </c>
      <c r="AR37" s="410">
        <f t="shared" si="27"/>
        <v>0.52982388765786204</v>
      </c>
      <c r="AS37" s="410">
        <f t="shared" si="28"/>
        <v>0.56806935740405917</v>
      </c>
      <c r="AT37" s="410">
        <f t="shared" si="29"/>
        <v>0.60727151615665909</v>
      </c>
      <c r="AU37" s="410">
        <f t="shared" si="30"/>
        <v>0.64745415369557224</v>
      </c>
      <c r="AV37" s="411">
        <f t="shared" si="31"/>
        <v>0.68864105980070978</v>
      </c>
      <c r="AW37" s="433"/>
    </row>
    <row r="38" spans="1:49" s="5" customFormat="1" x14ac:dyDescent="0.2">
      <c r="A38" s="182"/>
      <c r="B38" s="343"/>
      <c r="C38" s="424" t="s">
        <v>12</v>
      </c>
      <c r="D38" s="875">
        <v>81</v>
      </c>
      <c r="E38" s="425">
        <v>3000000</v>
      </c>
      <c r="F38" s="876">
        <v>7061.85</v>
      </c>
      <c r="G38" s="876">
        <v>10282.832399999999</v>
      </c>
      <c r="H38" s="876">
        <v>10539.9</v>
      </c>
      <c r="I38" s="876">
        <v>10803.4</v>
      </c>
      <c r="J38" s="876">
        <v>11073.49</v>
      </c>
      <c r="K38" s="876">
        <v>11350.33</v>
      </c>
      <c r="L38" s="876">
        <v>11634.09</v>
      </c>
      <c r="M38" s="876">
        <v>11924.94</v>
      </c>
      <c r="N38" s="327"/>
      <c r="O38" s="116"/>
      <c r="P38" s="325"/>
      <c r="Q38" s="416">
        <f t="shared" si="3"/>
        <v>3000000</v>
      </c>
      <c r="R38" s="403">
        <f t="shared" si="4"/>
        <v>3220.982399999999</v>
      </c>
      <c r="S38" s="404">
        <f t="shared" si="5"/>
        <v>257.06760000000031</v>
      </c>
      <c r="T38" s="404">
        <f t="shared" si="6"/>
        <v>263.5</v>
      </c>
      <c r="U38" s="404">
        <f t="shared" si="7"/>
        <v>270.09000000000015</v>
      </c>
      <c r="V38" s="404">
        <f t="shared" si="8"/>
        <v>276.84000000000015</v>
      </c>
      <c r="W38" s="404">
        <f t="shared" si="9"/>
        <v>283.76000000000022</v>
      </c>
      <c r="X38" s="405">
        <f t="shared" si="10"/>
        <v>290.85000000000036</v>
      </c>
      <c r="Y38" s="3"/>
      <c r="Z38" s="412">
        <f t="shared" si="11"/>
        <v>0.45611028271628529</v>
      </c>
      <c r="AA38" s="413">
        <f t="shared" si="12"/>
        <v>2.4999687829201589E-2</v>
      </c>
      <c r="AB38" s="413">
        <f t="shared" si="13"/>
        <v>2.500023719390132E-2</v>
      </c>
      <c r="AC38" s="413">
        <f t="shared" si="14"/>
        <v>2.5000462817261315E-2</v>
      </c>
      <c r="AD38" s="413">
        <f t="shared" si="15"/>
        <v>2.5000248340857345E-2</v>
      </c>
      <c r="AE38" s="413">
        <f t="shared" si="16"/>
        <v>2.5000154180539358E-2</v>
      </c>
      <c r="AF38" s="414">
        <f t="shared" si="17"/>
        <v>2.499980660283696E-2</v>
      </c>
      <c r="AG38" s="3"/>
      <c r="AH38" s="403">
        <f t="shared" si="18"/>
        <v>3220.982399999999</v>
      </c>
      <c r="AI38" s="404">
        <f t="shared" si="19"/>
        <v>3478.0499999999993</v>
      </c>
      <c r="AJ38" s="404">
        <f t="shared" si="20"/>
        <v>3741.5499999999993</v>
      </c>
      <c r="AK38" s="404">
        <f t="shared" si="21"/>
        <v>4011.6399999999994</v>
      </c>
      <c r="AL38" s="404">
        <f t="shared" si="22"/>
        <v>4288.4799999999996</v>
      </c>
      <c r="AM38" s="404">
        <f t="shared" si="23"/>
        <v>4572.24</v>
      </c>
      <c r="AN38" s="405">
        <f t="shared" si="24"/>
        <v>4863.09</v>
      </c>
      <c r="AO38" s="3"/>
      <c r="AP38" s="412">
        <f t="shared" si="25"/>
        <v>0.45611028271628529</v>
      </c>
      <c r="AQ38" s="413">
        <f t="shared" si="26"/>
        <v>0.49251258522908281</v>
      </c>
      <c r="AR38" s="413">
        <f t="shared" si="27"/>
        <v>0.52982575387469266</v>
      </c>
      <c r="AS38" s="413">
        <f t="shared" si="28"/>
        <v>0.56807210575132561</v>
      </c>
      <c r="AT38" s="413">
        <f t="shared" si="29"/>
        <v>0.60727429781147979</v>
      </c>
      <c r="AU38" s="413">
        <f t="shared" si="30"/>
        <v>0.64745640306718477</v>
      </c>
      <c r="AV38" s="414">
        <f t="shared" si="31"/>
        <v>0.68864249453047011</v>
      </c>
      <c r="AW38" s="433"/>
    </row>
    <row r="39" spans="1:49" s="5" customFormat="1" x14ac:dyDescent="0.2">
      <c r="A39" s="182"/>
      <c r="B39" s="343"/>
      <c r="C39" s="177"/>
      <c r="D39" s="296"/>
      <c r="E39" s="184"/>
      <c r="F39" s="177"/>
      <c r="G39" s="177"/>
      <c r="H39" s="177"/>
      <c r="I39" s="177"/>
      <c r="J39" s="177"/>
      <c r="K39" s="177"/>
      <c r="L39" s="177"/>
      <c r="M39" s="177"/>
      <c r="N39" s="327"/>
      <c r="O39" s="116"/>
      <c r="P39" s="325"/>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433"/>
    </row>
    <row r="40" spans="1:49" s="5" customFormat="1" x14ac:dyDescent="0.2">
      <c r="A40" s="182"/>
      <c r="B40" s="343"/>
      <c r="C40" s="183"/>
      <c r="D40" s="210"/>
      <c r="E40" s="215"/>
      <c r="F40" s="116"/>
      <c r="G40" s="116"/>
      <c r="H40" s="116"/>
      <c r="I40" s="116"/>
      <c r="J40" s="116"/>
      <c r="K40" s="116"/>
      <c r="L40" s="116"/>
      <c r="M40" s="116"/>
      <c r="N40" s="327"/>
      <c r="O40" s="116"/>
      <c r="P40" s="325"/>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433"/>
    </row>
    <row r="41" spans="1:49" s="5" customFormat="1" x14ac:dyDescent="0.2">
      <c r="A41" s="182"/>
      <c r="B41" s="343"/>
      <c r="C41" s="144"/>
      <c r="D41" s="116"/>
      <c r="E41" s="156"/>
      <c r="F41" s="116"/>
      <c r="G41" s="116"/>
      <c r="H41" s="116"/>
      <c r="I41" s="116"/>
      <c r="J41" s="116"/>
      <c r="K41" s="116"/>
      <c r="L41" s="116"/>
      <c r="M41" s="116"/>
      <c r="N41" s="327"/>
      <c r="O41" s="116"/>
      <c r="P41" s="325"/>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433"/>
    </row>
    <row r="42" spans="1:49" s="5" customFormat="1" ht="15" x14ac:dyDescent="0.25">
      <c r="A42" s="182"/>
      <c r="B42" s="343"/>
      <c r="C42" s="267" t="s">
        <v>1</v>
      </c>
      <c r="D42" s="268"/>
      <c r="E42" s="268"/>
      <c r="F42" s="281"/>
      <c r="G42" s="281" t="str">
        <f>$G$22</f>
        <v>$ nominal per year</v>
      </c>
      <c r="H42" s="270"/>
      <c r="I42" s="270" t="str">
        <f>$F$3</f>
        <v>Gosford</v>
      </c>
      <c r="J42" s="270"/>
      <c r="K42" s="270"/>
      <c r="L42" s="270"/>
      <c r="M42" s="271"/>
      <c r="N42" s="327"/>
      <c r="O42" s="116"/>
      <c r="P42" s="325"/>
      <c r="Q42" s="96"/>
      <c r="R42" s="249" t="str">
        <f>R$22</f>
        <v>Annual increases (nominal $ per year)</v>
      </c>
      <c r="S42" s="254"/>
      <c r="T42" s="254"/>
      <c r="U42" s="254"/>
      <c r="V42" s="254"/>
      <c r="W42" s="254"/>
      <c r="X42" s="306"/>
      <c r="Y42" s="3"/>
      <c r="Z42" s="249" t="s">
        <v>535</v>
      </c>
      <c r="AA42" s="254"/>
      <c r="AB42" s="254"/>
      <c r="AC42" s="254"/>
      <c r="AD42" s="254"/>
      <c r="AE42" s="254"/>
      <c r="AF42" s="306"/>
      <c r="AG42" s="66"/>
      <c r="AH42" s="249" t="s">
        <v>540</v>
      </c>
      <c r="AI42" s="254"/>
      <c r="AJ42" s="254"/>
      <c r="AK42" s="254"/>
      <c r="AL42" s="254"/>
      <c r="AM42" s="254"/>
      <c r="AN42" s="306"/>
      <c r="AO42" s="116"/>
      <c r="AP42" s="249" t="s">
        <v>536</v>
      </c>
      <c r="AQ42" s="254"/>
      <c r="AR42" s="254"/>
      <c r="AS42" s="254"/>
      <c r="AT42" s="254"/>
      <c r="AU42" s="254"/>
      <c r="AV42" s="306"/>
      <c r="AW42" s="433"/>
    </row>
    <row r="43" spans="1:49" s="5" customFormat="1" ht="57" customHeight="1" x14ac:dyDescent="0.2">
      <c r="A43" s="182"/>
      <c r="B43" s="343"/>
      <c r="C43" s="297" t="s">
        <v>196</v>
      </c>
      <c r="D43" s="137" t="s">
        <v>327</v>
      </c>
      <c r="E43" s="298" t="s">
        <v>200</v>
      </c>
      <c r="F43" s="134" t="s">
        <v>205</v>
      </c>
      <c r="G43" s="134" t="s">
        <v>731</v>
      </c>
      <c r="H43" s="134" t="s">
        <v>732</v>
      </c>
      <c r="I43" s="134" t="s">
        <v>733</v>
      </c>
      <c r="J43" s="134" t="s">
        <v>734</v>
      </c>
      <c r="K43" s="134" t="s">
        <v>735</v>
      </c>
      <c r="L43" s="134" t="s">
        <v>736</v>
      </c>
      <c r="M43" s="134" t="s">
        <v>737</v>
      </c>
      <c r="N43" s="327"/>
      <c r="O43" s="116"/>
      <c r="P43" s="325"/>
      <c r="Q43" s="415" t="str">
        <f>Q$23</f>
        <v>Land Value</v>
      </c>
      <c r="R43" s="396" t="str">
        <f>C42</f>
        <v>Ordinary Residential Rates - without proposed special variation</v>
      </c>
      <c r="S43" s="397"/>
      <c r="T43" s="397"/>
      <c r="U43" s="397"/>
      <c r="V43" s="397"/>
      <c r="W43" s="397"/>
      <c r="X43" s="398"/>
      <c r="Y43" s="3"/>
      <c r="Z43" s="396" t="str">
        <f>$R43</f>
        <v>Ordinary Residential Rates - without proposed special variation</v>
      </c>
      <c r="AA43" s="397"/>
      <c r="AB43" s="397"/>
      <c r="AC43" s="397"/>
      <c r="AD43" s="397"/>
      <c r="AE43" s="397"/>
      <c r="AF43" s="398"/>
      <c r="AG43" s="434"/>
      <c r="AH43" s="396" t="str">
        <f>$R43</f>
        <v>Ordinary Residential Rates - without proposed special variation</v>
      </c>
      <c r="AI43" s="397"/>
      <c r="AJ43" s="397"/>
      <c r="AK43" s="397"/>
      <c r="AL43" s="397"/>
      <c r="AM43" s="397"/>
      <c r="AN43" s="398"/>
      <c r="AO43" s="434"/>
      <c r="AP43" s="396" t="str">
        <f>$R43</f>
        <v>Ordinary Residential Rates - without proposed special variation</v>
      </c>
      <c r="AQ43" s="397"/>
      <c r="AR43" s="397"/>
      <c r="AS43" s="397"/>
      <c r="AT43" s="397"/>
      <c r="AU43" s="397"/>
      <c r="AV43" s="398"/>
      <c r="AW43" s="433"/>
    </row>
    <row r="44" spans="1:49" s="5" customFormat="1" x14ac:dyDescent="0.2">
      <c r="A44" s="182"/>
      <c r="B44" s="343"/>
      <c r="C44" s="293"/>
      <c r="D44" s="293"/>
      <c r="E44" s="294"/>
      <c r="F44" s="208" t="str">
        <f>F24</f>
        <v>2020-21</v>
      </c>
      <c r="G44" s="208" t="str">
        <f t="shared" ref="G44:M44" si="32">G24</f>
        <v>2021-22</v>
      </c>
      <c r="H44" s="208" t="str">
        <f t="shared" si="32"/>
        <v>2022-23</v>
      </c>
      <c r="I44" s="208" t="str">
        <f t="shared" si="32"/>
        <v>2023-24</v>
      </c>
      <c r="J44" s="208" t="str">
        <f t="shared" si="32"/>
        <v>2024-25</v>
      </c>
      <c r="K44" s="208" t="str">
        <f t="shared" si="32"/>
        <v>2025-26</v>
      </c>
      <c r="L44" s="208" t="str">
        <f t="shared" si="32"/>
        <v>2026-27</v>
      </c>
      <c r="M44" s="208" t="str">
        <f t="shared" si="32"/>
        <v>2027-28</v>
      </c>
      <c r="N44" s="327"/>
      <c r="O44" s="116"/>
      <c r="P44" s="325"/>
      <c r="Q44" s="416"/>
      <c r="R44" s="510" t="str">
        <f t="shared" ref="R44:X44" si="33">R$24</f>
        <v>Year 1</v>
      </c>
      <c r="S44" s="511" t="str">
        <f t="shared" si="33"/>
        <v>Year 2</v>
      </c>
      <c r="T44" s="511" t="str">
        <f t="shared" si="33"/>
        <v>Year 3</v>
      </c>
      <c r="U44" s="511" t="str">
        <f t="shared" si="33"/>
        <v>Year 4</v>
      </c>
      <c r="V44" s="511" t="str">
        <f t="shared" si="33"/>
        <v>Year 5</v>
      </c>
      <c r="W44" s="511" t="str">
        <f t="shared" si="33"/>
        <v>Year 6</v>
      </c>
      <c r="X44" s="511" t="str">
        <f t="shared" si="33"/>
        <v>Year 7</v>
      </c>
      <c r="Y44" s="512"/>
      <c r="Z44" s="510" t="str">
        <f>R44</f>
        <v>Year 1</v>
      </c>
      <c r="AA44" s="511" t="str">
        <f t="shared" ref="AA44" si="34">S44</f>
        <v>Year 2</v>
      </c>
      <c r="AB44" s="511" t="str">
        <f t="shared" ref="AB44" si="35">T44</f>
        <v>Year 3</v>
      </c>
      <c r="AC44" s="511" t="str">
        <f t="shared" ref="AC44" si="36">U44</f>
        <v>Year 4</v>
      </c>
      <c r="AD44" s="511" t="str">
        <f t="shared" ref="AD44" si="37">V44</f>
        <v>Year 5</v>
      </c>
      <c r="AE44" s="511" t="str">
        <f t="shared" ref="AE44" si="38">W44</f>
        <v>Year 6</v>
      </c>
      <c r="AF44" s="513" t="str">
        <f t="shared" ref="AF44" si="39">X44</f>
        <v>Year 7</v>
      </c>
      <c r="AG44" s="512"/>
      <c r="AH44" s="510" t="str">
        <f>R44</f>
        <v>Year 1</v>
      </c>
      <c r="AI44" s="511" t="str">
        <f t="shared" ref="AI44" si="40">S44</f>
        <v>Year 2</v>
      </c>
      <c r="AJ44" s="511" t="str">
        <f t="shared" ref="AJ44" si="41">T44</f>
        <v>Year 3</v>
      </c>
      <c r="AK44" s="511" t="str">
        <f t="shared" ref="AK44" si="42">U44</f>
        <v>Year 4</v>
      </c>
      <c r="AL44" s="511" t="str">
        <f t="shared" ref="AL44" si="43">V44</f>
        <v>Year 5</v>
      </c>
      <c r="AM44" s="511" t="str">
        <f t="shared" ref="AM44" si="44">W44</f>
        <v>Year 6</v>
      </c>
      <c r="AN44" s="513" t="str">
        <f t="shared" ref="AN44" si="45">X44</f>
        <v>Year 7</v>
      </c>
      <c r="AO44" s="395"/>
      <c r="AP44" s="510" t="str">
        <f>R44</f>
        <v>Year 1</v>
      </c>
      <c r="AQ44" s="511" t="str">
        <f t="shared" ref="AQ44" si="46">S44</f>
        <v>Year 2</v>
      </c>
      <c r="AR44" s="511" t="str">
        <f t="shared" ref="AR44" si="47">T44</f>
        <v>Year 3</v>
      </c>
      <c r="AS44" s="511" t="str">
        <f t="shared" ref="AS44" si="48">U44</f>
        <v>Year 4</v>
      </c>
      <c r="AT44" s="511" t="str">
        <f t="shared" ref="AT44" si="49">V44</f>
        <v>Year 5</v>
      </c>
      <c r="AU44" s="511" t="str">
        <f>W44</f>
        <v>Year 6</v>
      </c>
      <c r="AV44" s="513" t="str">
        <f>X44</f>
        <v>Year 7</v>
      </c>
      <c r="AW44" s="433"/>
    </row>
    <row r="45" spans="1:49" s="5" customFormat="1" x14ac:dyDescent="0.2">
      <c r="A45" s="182"/>
      <c r="B45" s="343"/>
      <c r="C45" s="417" t="str">
        <f>C25</f>
        <v>$0 to $99,999</v>
      </c>
      <c r="D45" s="426">
        <f t="shared" ref="D45:D58" si="50">IF(D25=".",".",D25)</f>
        <v>5529</v>
      </c>
      <c r="E45" s="427">
        <f>E25</f>
        <v>50000</v>
      </c>
      <c r="F45" s="873">
        <v>554</v>
      </c>
      <c r="G45" s="873">
        <v>565</v>
      </c>
      <c r="H45" s="873">
        <v>579.13</v>
      </c>
      <c r="I45" s="873">
        <v>593.61</v>
      </c>
      <c r="J45" s="873">
        <v>608.45000000000005</v>
      </c>
      <c r="K45" s="873">
        <v>623.66</v>
      </c>
      <c r="L45" s="873">
        <v>639.25</v>
      </c>
      <c r="M45" s="873">
        <v>655.23</v>
      </c>
      <c r="N45" s="327"/>
      <c r="O45" s="116"/>
      <c r="P45" s="325"/>
      <c r="Q45" s="417">
        <f t="shared" ref="Q45:Q58" si="51">$E45</f>
        <v>50000</v>
      </c>
      <c r="R45" s="399">
        <f t="shared" ref="R45:R58" si="52">IF(G45=".",".",IF(F45=0,".",G45-F45))</f>
        <v>11</v>
      </c>
      <c r="S45" s="400">
        <f t="shared" ref="S45:S58" si="53">IF(H45=".",".",IF(G45=0,".",H45-G45))</f>
        <v>14.129999999999995</v>
      </c>
      <c r="T45" s="400">
        <f t="shared" ref="T45:T58" si="54">IF(I45=".",".",IF(H45=0,".",I45-H45))</f>
        <v>14.480000000000018</v>
      </c>
      <c r="U45" s="400">
        <f t="shared" ref="U45:U58" si="55">IF(J45=".",".",IF(I45=0,".",J45-I45))</f>
        <v>14.840000000000032</v>
      </c>
      <c r="V45" s="400">
        <f t="shared" ref="V45:V58" si="56">IF(K45=".",".",IF(J45=0,".",K45-J45))</f>
        <v>15.209999999999923</v>
      </c>
      <c r="W45" s="400">
        <f t="shared" ref="W45:W58" si="57">IF(L45=".",".",IF(K45=0,".",L45-K45))</f>
        <v>15.590000000000032</v>
      </c>
      <c r="X45" s="295">
        <f t="shared" ref="X45:X58" si="58">IF(M45=".",".",IF(L45=0,".",M45-L45))</f>
        <v>15.980000000000018</v>
      </c>
      <c r="Y45" s="3"/>
      <c r="Z45" s="406">
        <f t="shared" ref="Z45:Z58" si="59">IF(G45=".",".",IF(F45=0,".",G45/F45-1))</f>
        <v>1.9855595667870096E-2</v>
      </c>
      <c r="AA45" s="407">
        <f t="shared" ref="AA45:AA58" si="60">IF(H45=".",".",IF(G45=0,".",H45/G45-1))</f>
        <v>2.5008849557522028E-2</v>
      </c>
      <c r="AB45" s="407">
        <f t="shared" ref="AB45:AB58" si="61">IF(I45=".",".",IF(H45=0,".",I45/H45-1))</f>
        <v>2.5003021774040457E-2</v>
      </c>
      <c r="AC45" s="407">
        <f t="shared" ref="AC45:AC58" si="62">IF(J45=".",".",IF(I45=0,".",J45/I45-1))</f>
        <v>2.4999578848065251E-2</v>
      </c>
      <c r="AD45" s="407">
        <f t="shared" ref="AD45:AD58" si="63">IF(K45=".",".",IF(J45=0,".",K45/J45-1))</f>
        <v>2.4997945599473992E-2</v>
      </c>
      <c r="AE45" s="407">
        <f t="shared" ref="AE45:AE58" si="64">IF(L45=".",".",IF(K45=0,".",L45/K45-1))</f>
        <v>2.4997594843344073E-2</v>
      </c>
      <c r="AF45" s="408">
        <f t="shared" ref="AF45:AF58" si="65">IF(M45=".",".",IF(L45=0,".",M45/L45-1))</f>
        <v>2.4998044583496304E-2</v>
      </c>
      <c r="AG45" s="3"/>
      <c r="AH45" s="399">
        <f t="shared" ref="AH45:AH58" si="66">IF(G45=".",".",IF($F45=0,".",G45-$F45))</f>
        <v>11</v>
      </c>
      <c r="AI45" s="400">
        <f t="shared" ref="AI45:AI58" si="67">IF(H45=".",".",IF($F45=0,".",H45-$F45))</f>
        <v>25.129999999999995</v>
      </c>
      <c r="AJ45" s="400">
        <f t="shared" ref="AJ45:AJ58" si="68">IF(I45=".",".",IF($F45=0,".",I45-$F45))</f>
        <v>39.610000000000014</v>
      </c>
      <c r="AK45" s="400">
        <f t="shared" ref="AK45:AK58" si="69">IF(J45=".",".",IF($F45=0,".",J45-$F45))</f>
        <v>54.450000000000045</v>
      </c>
      <c r="AL45" s="400">
        <f t="shared" ref="AL45:AL58" si="70">IF(K45=".",".",IF($F45=0,".",K45-$F45))</f>
        <v>69.659999999999968</v>
      </c>
      <c r="AM45" s="400">
        <f t="shared" ref="AM45:AM58" si="71">IF(L45=".",".",IF($F45=0,".",L45-$F45))</f>
        <v>85.25</v>
      </c>
      <c r="AN45" s="295">
        <f t="shared" ref="AN45:AN58" si="72">IF(M45=".",".",IF($F45=0,".",M45-$F45))</f>
        <v>101.23000000000002</v>
      </c>
      <c r="AO45" s="410"/>
      <c r="AP45" s="406">
        <f t="shared" ref="AP45:AP58" si="73">IF(G45=".",".",IF($F45=0,".",G45/$F45-1))</f>
        <v>1.9855595667870096E-2</v>
      </c>
      <c r="AQ45" s="407">
        <f t="shared" ref="AQ45:AQ58" si="74">IF(H45=".",".",IF($F45=0,".",H45/$F45-1))</f>
        <v>4.5361010830324844E-2</v>
      </c>
      <c r="AR45" s="407">
        <f t="shared" ref="AR45:AR58" si="75">IF(I45=".",".",IF($F45=0,".",I45/$F45-1))</f>
        <v>7.1498194945848415E-2</v>
      </c>
      <c r="AS45" s="407">
        <f t="shared" ref="AS45:AS58" si="76">IF(J45=".",".",IF($F45=0,".",J45/$F45-1))</f>
        <v>9.8285198555956743E-2</v>
      </c>
      <c r="AT45" s="407">
        <f t="shared" ref="AT45:AT58" si="77">IF(K45=".",".",IF($F45=0,".",K45/$F45-1))</f>
        <v>0.12574007220216599</v>
      </c>
      <c r="AU45" s="407">
        <f t="shared" ref="AU45:AU58" si="78">IF(L45=".",".",IF($F45=0,".",L45/$F45-1))</f>
        <v>0.15388086642599275</v>
      </c>
      <c r="AV45" s="408">
        <f t="shared" ref="AV45:AV58" si="79">IF(M45=".",".",IF($F45=0,".",M45/$F45-1))</f>
        <v>0.18272563176895318</v>
      </c>
      <c r="AW45" s="433"/>
    </row>
    <row r="46" spans="1:49" s="5" customFormat="1" x14ac:dyDescent="0.2">
      <c r="A46" s="182"/>
      <c r="B46" s="343"/>
      <c r="C46" s="418" t="str">
        <f t="shared" ref="C46:C58" si="80">C26</f>
        <v>$100,000 to $199,999</v>
      </c>
      <c r="D46" s="428">
        <f t="shared" si="50"/>
        <v>5818</v>
      </c>
      <c r="E46" s="429">
        <f t="shared" ref="E46:E58" si="81">E26</f>
        <v>150000</v>
      </c>
      <c r="F46" s="874">
        <v>554</v>
      </c>
      <c r="G46" s="874">
        <v>565</v>
      </c>
      <c r="H46" s="874">
        <v>579.125</v>
      </c>
      <c r="I46" s="874">
        <v>593.60312499999998</v>
      </c>
      <c r="J46" s="874">
        <v>608.44320312499997</v>
      </c>
      <c r="K46" s="874">
        <v>623.65428320312492</v>
      </c>
      <c r="L46" s="874">
        <v>639.24564028320299</v>
      </c>
      <c r="M46" s="874">
        <v>655.22678129028304</v>
      </c>
      <c r="N46" s="327"/>
      <c r="O46" s="116"/>
      <c r="P46" s="325"/>
      <c r="Q46" s="418">
        <f t="shared" si="51"/>
        <v>150000</v>
      </c>
      <c r="R46" s="401">
        <f t="shared" si="52"/>
        <v>11</v>
      </c>
      <c r="S46" s="256">
        <f t="shared" si="53"/>
        <v>14.125</v>
      </c>
      <c r="T46" s="256">
        <f t="shared" si="54"/>
        <v>14.478124999999977</v>
      </c>
      <c r="U46" s="256">
        <f t="shared" si="55"/>
        <v>14.840078124999991</v>
      </c>
      <c r="V46" s="256">
        <f t="shared" si="56"/>
        <v>15.211080078124951</v>
      </c>
      <c r="W46" s="256">
        <f t="shared" si="57"/>
        <v>15.591357080078069</v>
      </c>
      <c r="X46" s="402">
        <f t="shared" si="58"/>
        <v>15.981141007080055</v>
      </c>
      <c r="Y46" s="3"/>
      <c r="Z46" s="409">
        <f t="shared" si="59"/>
        <v>1.9855595667870096E-2</v>
      </c>
      <c r="AA46" s="410">
        <f t="shared" si="60"/>
        <v>2.4999999999999911E-2</v>
      </c>
      <c r="AB46" s="410">
        <f t="shared" si="61"/>
        <v>2.4999999999999911E-2</v>
      </c>
      <c r="AC46" s="410">
        <f t="shared" si="62"/>
        <v>2.4999999999999911E-2</v>
      </c>
      <c r="AD46" s="410">
        <f t="shared" si="63"/>
        <v>2.4999999999999911E-2</v>
      </c>
      <c r="AE46" s="410">
        <f t="shared" si="64"/>
        <v>2.4999999999999911E-2</v>
      </c>
      <c r="AF46" s="411">
        <f t="shared" si="65"/>
        <v>2.4999999999999911E-2</v>
      </c>
      <c r="AG46" s="3"/>
      <c r="AH46" s="401">
        <f t="shared" si="66"/>
        <v>11</v>
      </c>
      <c r="AI46" s="256">
        <f t="shared" si="67"/>
        <v>25.125</v>
      </c>
      <c r="AJ46" s="256">
        <f t="shared" si="68"/>
        <v>39.603124999999977</v>
      </c>
      <c r="AK46" s="256">
        <f t="shared" si="69"/>
        <v>54.443203124999968</v>
      </c>
      <c r="AL46" s="256">
        <f t="shared" si="70"/>
        <v>69.654283203124919</v>
      </c>
      <c r="AM46" s="256">
        <f t="shared" si="71"/>
        <v>85.245640283202988</v>
      </c>
      <c r="AN46" s="402">
        <f t="shared" si="72"/>
        <v>101.22678129028304</v>
      </c>
      <c r="AO46" s="3"/>
      <c r="AP46" s="409">
        <f t="shared" si="73"/>
        <v>1.9855595667870096E-2</v>
      </c>
      <c r="AQ46" s="410">
        <f t="shared" si="74"/>
        <v>4.5351985559566765E-2</v>
      </c>
      <c r="AR46" s="410">
        <f t="shared" si="75"/>
        <v>7.1485785198555973E-2</v>
      </c>
      <c r="AS46" s="410">
        <f t="shared" si="76"/>
        <v>9.8272929828519873E-2</v>
      </c>
      <c r="AT46" s="410">
        <f t="shared" si="77"/>
        <v>0.12572975307423273</v>
      </c>
      <c r="AU46" s="410">
        <f t="shared" si="78"/>
        <v>0.15387299690108835</v>
      </c>
      <c r="AV46" s="411">
        <f t="shared" si="79"/>
        <v>0.18271982182361568</v>
      </c>
      <c r="AW46" s="433"/>
    </row>
    <row r="47" spans="1:49" s="5" customFormat="1" x14ac:dyDescent="0.2">
      <c r="A47" s="182"/>
      <c r="B47" s="343"/>
      <c r="C47" s="418" t="str">
        <f t="shared" si="80"/>
        <v>$200,000 to $299,999</v>
      </c>
      <c r="D47" s="428">
        <f t="shared" si="50"/>
        <v>9086</v>
      </c>
      <c r="E47" s="429">
        <f t="shared" si="81"/>
        <v>250000</v>
      </c>
      <c r="F47" s="874">
        <v>588.49</v>
      </c>
      <c r="G47" s="1207">
        <v>754.52329999999995</v>
      </c>
      <c r="H47" s="1207">
        <v>773.38638249999985</v>
      </c>
      <c r="I47" s="1207">
        <v>792.72104206249981</v>
      </c>
      <c r="J47" s="1207">
        <v>812.53906811406227</v>
      </c>
      <c r="K47" s="1207">
        <v>832.85254481691379</v>
      </c>
      <c r="L47" s="1207">
        <v>853.67385843733655</v>
      </c>
      <c r="M47" s="1207">
        <v>875.01570489826986</v>
      </c>
      <c r="N47" s="327"/>
      <c r="O47" s="116"/>
      <c r="P47" s="325"/>
      <c r="Q47" s="418">
        <f t="shared" si="51"/>
        <v>250000</v>
      </c>
      <c r="R47" s="401">
        <f t="shared" si="52"/>
        <v>166.03329999999994</v>
      </c>
      <c r="S47" s="256">
        <f t="shared" si="53"/>
        <v>18.863082499999905</v>
      </c>
      <c r="T47" s="256">
        <f t="shared" si="54"/>
        <v>19.334659562499951</v>
      </c>
      <c r="U47" s="256">
        <f t="shared" si="55"/>
        <v>19.81802605156247</v>
      </c>
      <c r="V47" s="256">
        <f t="shared" si="56"/>
        <v>20.313476702851517</v>
      </c>
      <c r="W47" s="256">
        <f t="shared" si="57"/>
        <v>20.821313620422757</v>
      </c>
      <c r="X47" s="402">
        <f t="shared" si="58"/>
        <v>21.341846460933311</v>
      </c>
      <c r="Y47" s="3"/>
      <c r="Z47" s="409">
        <f t="shared" si="59"/>
        <v>0.28213444578497504</v>
      </c>
      <c r="AA47" s="410">
        <f t="shared" si="60"/>
        <v>2.4999999999999911E-2</v>
      </c>
      <c r="AB47" s="410">
        <f t="shared" si="61"/>
        <v>2.4999999999999911E-2</v>
      </c>
      <c r="AC47" s="410">
        <f t="shared" si="62"/>
        <v>2.4999999999999911E-2</v>
      </c>
      <c r="AD47" s="410">
        <f t="shared" si="63"/>
        <v>2.4999999999999911E-2</v>
      </c>
      <c r="AE47" s="410">
        <f t="shared" si="64"/>
        <v>2.4999999999999911E-2</v>
      </c>
      <c r="AF47" s="411">
        <f t="shared" si="65"/>
        <v>2.4999999999999911E-2</v>
      </c>
      <c r="AG47" s="3"/>
      <c r="AH47" s="401">
        <f t="shared" si="66"/>
        <v>166.03329999999994</v>
      </c>
      <c r="AI47" s="256">
        <f t="shared" si="67"/>
        <v>184.89638249999985</v>
      </c>
      <c r="AJ47" s="256">
        <f t="shared" si="68"/>
        <v>204.2310420624998</v>
      </c>
      <c r="AK47" s="256">
        <f t="shared" si="69"/>
        <v>224.04906811406227</v>
      </c>
      <c r="AL47" s="256">
        <f t="shared" si="70"/>
        <v>244.36254481691378</v>
      </c>
      <c r="AM47" s="256">
        <f t="shared" si="71"/>
        <v>265.18385843733654</v>
      </c>
      <c r="AN47" s="402">
        <f t="shared" si="72"/>
        <v>286.52570489826985</v>
      </c>
      <c r="AO47" s="3"/>
      <c r="AP47" s="409">
        <f t="shared" si="73"/>
        <v>0.28213444578497504</v>
      </c>
      <c r="AQ47" s="410">
        <f t="shared" si="74"/>
        <v>0.31418780692959913</v>
      </c>
      <c r="AR47" s="410">
        <f t="shared" si="75"/>
        <v>0.34704250210283916</v>
      </c>
      <c r="AS47" s="410">
        <f t="shared" si="76"/>
        <v>0.3807185646554101</v>
      </c>
      <c r="AT47" s="410">
        <f t="shared" si="77"/>
        <v>0.41523652877179518</v>
      </c>
      <c r="AU47" s="410">
        <f t="shared" si="78"/>
        <v>0.45061744199109</v>
      </c>
      <c r="AV47" s="411">
        <f t="shared" si="79"/>
        <v>0.48688287804086694</v>
      </c>
      <c r="AW47" s="433"/>
    </row>
    <row r="48" spans="1:49" s="5" customFormat="1" x14ac:dyDescent="0.2">
      <c r="A48" s="182"/>
      <c r="B48" s="343"/>
      <c r="C48" s="418" t="str">
        <f t="shared" si="80"/>
        <v>$300,000 to $399,999</v>
      </c>
      <c r="D48" s="428">
        <f t="shared" si="50"/>
        <v>23428</v>
      </c>
      <c r="E48" s="429">
        <f t="shared" si="81"/>
        <v>350000</v>
      </c>
      <c r="F48" s="874">
        <v>823.88</v>
      </c>
      <c r="G48" s="1207">
        <v>1056.3326199999999</v>
      </c>
      <c r="H48" s="1207">
        <v>1082.7409354999998</v>
      </c>
      <c r="I48" s="1207">
        <v>1109.8094588874997</v>
      </c>
      <c r="J48" s="1207">
        <v>1137.554695359687</v>
      </c>
      <c r="K48" s="1207">
        <v>1165.9935627436791</v>
      </c>
      <c r="L48" s="1207">
        <v>1195.1434018122711</v>
      </c>
      <c r="M48" s="1207">
        <v>1225.0219868575778</v>
      </c>
      <c r="N48" s="327"/>
      <c r="O48" s="116"/>
      <c r="P48" s="325"/>
      <c r="Q48" s="418">
        <f t="shared" si="51"/>
        <v>350000</v>
      </c>
      <c r="R48" s="401">
        <f t="shared" si="52"/>
        <v>232.45261999999991</v>
      </c>
      <c r="S48" s="256">
        <f t="shared" si="53"/>
        <v>26.408315499999844</v>
      </c>
      <c r="T48" s="256">
        <f t="shared" si="54"/>
        <v>27.068523387499908</v>
      </c>
      <c r="U48" s="256">
        <f t="shared" si="55"/>
        <v>27.745236472187344</v>
      </c>
      <c r="V48" s="256">
        <f t="shared" si="56"/>
        <v>28.438867383992147</v>
      </c>
      <c r="W48" s="256">
        <f t="shared" si="57"/>
        <v>29.149839068591973</v>
      </c>
      <c r="X48" s="402">
        <f t="shared" si="58"/>
        <v>29.878585045306636</v>
      </c>
      <c r="Y48" s="3"/>
      <c r="Z48" s="409">
        <f t="shared" si="59"/>
        <v>0.28214378307520493</v>
      </c>
      <c r="AA48" s="410">
        <f t="shared" si="60"/>
        <v>2.4999999999999911E-2</v>
      </c>
      <c r="AB48" s="410">
        <f t="shared" si="61"/>
        <v>2.4999999999999911E-2</v>
      </c>
      <c r="AC48" s="410">
        <f t="shared" si="62"/>
        <v>2.4999999999999911E-2</v>
      </c>
      <c r="AD48" s="410">
        <f t="shared" si="63"/>
        <v>2.4999999999999911E-2</v>
      </c>
      <c r="AE48" s="410">
        <f t="shared" si="64"/>
        <v>2.4999999999999911E-2</v>
      </c>
      <c r="AF48" s="411">
        <f t="shared" si="65"/>
        <v>2.4999999999999911E-2</v>
      </c>
      <c r="AG48" s="3"/>
      <c r="AH48" s="401">
        <f t="shared" si="66"/>
        <v>232.45261999999991</v>
      </c>
      <c r="AI48" s="256">
        <f t="shared" si="67"/>
        <v>258.86093549999975</v>
      </c>
      <c r="AJ48" s="256">
        <f t="shared" si="68"/>
        <v>285.92945888749966</v>
      </c>
      <c r="AK48" s="256">
        <f t="shared" si="69"/>
        <v>313.67469535968701</v>
      </c>
      <c r="AL48" s="256">
        <f t="shared" si="70"/>
        <v>342.11356274367915</v>
      </c>
      <c r="AM48" s="256">
        <f t="shared" si="71"/>
        <v>371.26340181227113</v>
      </c>
      <c r="AN48" s="402">
        <f t="shared" si="72"/>
        <v>401.14198685757776</v>
      </c>
      <c r="AO48" s="3"/>
      <c r="AP48" s="409">
        <f t="shared" si="73"/>
        <v>0.28214378307520493</v>
      </c>
      <c r="AQ48" s="410">
        <f t="shared" si="74"/>
        <v>0.314197377652085</v>
      </c>
      <c r="AR48" s="410">
        <f t="shared" si="75"/>
        <v>0.34705231209338705</v>
      </c>
      <c r="AS48" s="410">
        <f t="shared" si="76"/>
        <v>0.38072861989572138</v>
      </c>
      <c r="AT48" s="410">
        <f t="shared" si="77"/>
        <v>0.41524683539311447</v>
      </c>
      <c r="AU48" s="410">
        <f t="shared" si="78"/>
        <v>0.45062800627794242</v>
      </c>
      <c r="AV48" s="411">
        <f t="shared" si="79"/>
        <v>0.48689370643489083</v>
      </c>
      <c r="AW48" s="433"/>
    </row>
    <row r="49" spans="1:49" s="5" customFormat="1" x14ac:dyDescent="0.2">
      <c r="A49" s="182"/>
      <c r="B49" s="343"/>
      <c r="C49" s="418" t="str">
        <f t="shared" si="80"/>
        <v>$400,000 to $499,999</v>
      </c>
      <c r="D49" s="428">
        <f t="shared" si="50"/>
        <v>11852</v>
      </c>
      <c r="E49" s="429">
        <f t="shared" si="81"/>
        <v>450000</v>
      </c>
      <c r="F49" s="874">
        <v>1059.28</v>
      </c>
      <c r="G49" s="1207">
        <v>1358.14194</v>
      </c>
      <c r="H49" s="1207">
        <v>1392.0954884999999</v>
      </c>
      <c r="I49" s="1207">
        <v>1426.8978757124999</v>
      </c>
      <c r="J49" s="1207">
        <v>1462.5703226053122</v>
      </c>
      <c r="K49" s="1207">
        <v>1499.1345806704448</v>
      </c>
      <c r="L49" s="1207">
        <v>1536.6129451872059</v>
      </c>
      <c r="M49" s="1207">
        <v>1575.0282688168859</v>
      </c>
      <c r="N49" s="327"/>
      <c r="O49" s="116"/>
      <c r="P49" s="325"/>
      <c r="Q49" s="418">
        <f t="shared" si="51"/>
        <v>450000</v>
      </c>
      <c r="R49" s="401">
        <f t="shared" si="52"/>
        <v>298.86194</v>
      </c>
      <c r="S49" s="256">
        <f t="shared" si="53"/>
        <v>33.953548499999897</v>
      </c>
      <c r="T49" s="256">
        <f t="shared" si="54"/>
        <v>34.80238721249998</v>
      </c>
      <c r="U49" s="256">
        <f t="shared" si="55"/>
        <v>35.672446892812331</v>
      </c>
      <c r="V49" s="256">
        <f t="shared" si="56"/>
        <v>36.564258065132663</v>
      </c>
      <c r="W49" s="256">
        <f t="shared" si="57"/>
        <v>37.478364516761076</v>
      </c>
      <c r="X49" s="402">
        <f t="shared" si="58"/>
        <v>38.415323629679961</v>
      </c>
      <c r="Y49" s="3"/>
      <c r="Z49" s="409">
        <f t="shared" si="59"/>
        <v>0.28213686655086478</v>
      </c>
      <c r="AA49" s="410">
        <f t="shared" si="60"/>
        <v>2.4999999999999911E-2</v>
      </c>
      <c r="AB49" s="410">
        <f t="shared" si="61"/>
        <v>2.4999999999999911E-2</v>
      </c>
      <c r="AC49" s="410">
        <f t="shared" si="62"/>
        <v>2.4999999999999911E-2</v>
      </c>
      <c r="AD49" s="410">
        <f t="shared" si="63"/>
        <v>2.4999999999999911E-2</v>
      </c>
      <c r="AE49" s="410">
        <f t="shared" si="64"/>
        <v>2.4999999999999911E-2</v>
      </c>
      <c r="AF49" s="411">
        <f t="shared" si="65"/>
        <v>2.4999999999999911E-2</v>
      </c>
      <c r="AG49" s="3"/>
      <c r="AH49" s="401">
        <f t="shared" si="66"/>
        <v>298.86194</v>
      </c>
      <c r="AI49" s="256">
        <f t="shared" si="67"/>
        <v>332.8154884999999</v>
      </c>
      <c r="AJ49" s="256">
        <f t="shared" si="68"/>
        <v>367.61787571249988</v>
      </c>
      <c r="AK49" s="256">
        <f t="shared" si="69"/>
        <v>403.29032260531221</v>
      </c>
      <c r="AL49" s="256">
        <f t="shared" si="70"/>
        <v>439.85458067044488</v>
      </c>
      <c r="AM49" s="256">
        <f t="shared" si="71"/>
        <v>477.33294518720595</v>
      </c>
      <c r="AN49" s="402">
        <f t="shared" si="72"/>
        <v>515.74826881688591</v>
      </c>
      <c r="AO49" s="3"/>
      <c r="AP49" s="409">
        <f t="shared" si="73"/>
        <v>0.28213686655086478</v>
      </c>
      <c r="AQ49" s="410">
        <f t="shared" si="74"/>
        <v>0.31419028821463635</v>
      </c>
      <c r="AR49" s="410">
        <f t="shared" si="75"/>
        <v>0.34704504542000225</v>
      </c>
      <c r="AS49" s="410">
        <f t="shared" si="76"/>
        <v>0.38072117155550211</v>
      </c>
      <c r="AT49" s="410">
        <f t="shared" si="77"/>
        <v>0.41523920084438948</v>
      </c>
      <c r="AU49" s="410">
        <f t="shared" si="78"/>
        <v>0.45062018086549926</v>
      </c>
      <c r="AV49" s="411">
        <f t="shared" si="79"/>
        <v>0.48688568538713639</v>
      </c>
      <c r="AW49" s="433"/>
    </row>
    <row r="50" spans="1:49" s="5" customFormat="1" x14ac:dyDescent="0.2">
      <c r="A50" s="182"/>
      <c r="B50" s="343"/>
      <c r="C50" s="418" t="str">
        <f t="shared" si="80"/>
        <v>$500,000 to $599,999</v>
      </c>
      <c r="D50" s="428">
        <f t="shared" si="50"/>
        <v>4504</v>
      </c>
      <c r="E50" s="429">
        <f t="shared" si="81"/>
        <v>550000</v>
      </c>
      <c r="F50" s="874">
        <v>1294.67</v>
      </c>
      <c r="G50" s="1207">
        <v>1659.95126</v>
      </c>
      <c r="H50" s="1207">
        <v>1701.4500415</v>
      </c>
      <c r="I50" s="1207">
        <v>1743.9862925374998</v>
      </c>
      <c r="J50" s="1207">
        <v>1787.5859498509371</v>
      </c>
      <c r="K50" s="1207">
        <v>1832.2755985972103</v>
      </c>
      <c r="L50" s="1207">
        <v>1878.0824885621405</v>
      </c>
      <c r="M50" s="1207">
        <v>1925.0345507761938</v>
      </c>
      <c r="N50" s="327"/>
      <c r="O50" s="116"/>
      <c r="P50" s="325"/>
      <c r="Q50" s="418">
        <f t="shared" si="51"/>
        <v>550000</v>
      </c>
      <c r="R50" s="401">
        <f t="shared" si="52"/>
        <v>365.28125999999997</v>
      </c>
      <c r="S50" s="256">
        <f t="shared" si="53"/>
        <v>41.49878149999995</v>
      </c>
      <c r="T50" s="256">
        <f t="shared" si="54"/>
        <v>42.536251037499824</v>
      </c>
      <c r="U50" s="256">
        <f t="shared" si="55"/>
        <v>43.599657313437319</v>
      </c>
      <c r="V50" s="256">
        <f t="shared" si="56"/>
        <v>44.689648746273178</v>
      </c>
      <c r="W50" s="256">
        <f t="shared" si="57"/>
        <v>45.806889964930178</v>
      </c>
      <c r="X50" s="402">
        <f t="shared" si="58"/>
        <v>46.952062214053285</v>
      </c>
      <c r="Y50" s="3"/>
      <c r="Z50" s="409">
        <f t="shared" si="59"/>
        <v>0.28214236832551931</v>
      </c>
      <c r="AA50" s="410">
        <f t="shared" si="60"/>
        <v>2.4999999999999911E-2</v>
      </c>
      <c r="AB50" s="410">
        <f t="shared" si="61"/>
        <v>2.4999999999999911E-2</v>
      </c>
      <c r="AC50" s="410">
        <f t="shared" si="62"/>
        <v>2.4999999999999911E-2</v>
      </c>
      <c r="AD50" s="410">
        <f t="shared" si="63"/>
        <v>2.4999999999999911E-2</v>
      </c>
      <c r="AE50" s="410">
        <f t="shared" si="64"/>
        <v>2.4999999999999911E-2</v>
      </c>
      <c r="AF50" s="411">
        <f t="shared" si="65"/>
        <v>2.4999999999999911E-2</v>
      </c>
      <c r="AG50" s="3"/>
      <c r="AH50" s="401">
        <f t="shared" si="66"/>
        <v>365.28125999999997</v>
      </c>
      <c r="AI50" s="256">
        <f t="shared" si="67"/>
        <v>406.78004149999992</v>
      </c>
      <c r="AJ50" s="256">
        <f t="shared" si="68"/>
        <v>449.31629253749975</v>
      </c>
      <c r="AK50" s="256">
        <f t="shared" si="69"/>
        <v>492.91594985093707</v>
      </c>
      <c r="AL50" s="256">
        <f t="shared" si="70"/>
        <v>537.60559859721025</v>
      </c>
      <c r="AM50" s="256">
        <f t="shared" si="71"/>
        <v>583.41248856214042</v>
      </c>
      <c r="AN50" s="402">
        <f t="shared" si="72"/>
        <v>630.36455077619371</v>
      </c>
      <c r="AO50" s="3"/>
      <c r="AP50" s="409">
        <f t="shared" si="73"/>
        <v>0.28214236832551931</v>
      </c>
      <c r="AQ50" s="410">
        <f t="shared" si="74"/>
        <v>0.31419592753365722</v>
      </c>
      <c r="AR50" s="410">
        <f t="shared" si="75"/>
        <v>0.34705082572199841</v>
      </c>
      <c r="AS50" s="410">
        <f t="shared" si="76"/>
        <v>0.3807270963650482</v>
      </c>
      <c r="AT50" s="410">
        <f t="shared" si="77"/>
        <v>0.41524527377417431</v>
      </c>
      <c r="AU50" s="410">
        <f t="shared" si="78"/>
        <v>0.45062640561852851</v>
      </c>
      <c r="AV50" s="411">
        <f t="shared" si="79"/>
        <v>0.48689206575899169</v>
      </c>
      <c r="AW50" s="433"/>
    </row>
    <row r="51" spans="1:49" s="5" customFormat="1" x14ac:dyDescent="0.2">
      <c r="A51" s="182"/>
      <c r="B51" s="343"/>
      <c r="C51" s="418" t="str">
        <f t="shared" si="80"/>
        <v>$600,000 to $699,999</v>
      </c>
      <c r="D51" s="428">
        <f t="shared" si="50"/>
        <v>2531</v>
      </c>
      <c r="E51" s="429">
        <f t="shared" si="81"/>
        <v>650000</v>
      </c>
      <c r="F51" s="874">
        <v>1530.07</v>
      </c>
      <c r="G51" s="874">
        <v>1961.7605799999999</v>
      </c>
      <c r="H51" s="874">
        <v>2010.8045944999997</v>
      </c>
      <c r="I51" s="874">
        <v>2061.0747093624996</v>
      </c>
      <c r="J51" s="874">
        <v>2112.6015770965619</v>
      </c>
      <c r="K51" s="874">
        <v>2165.4166165239758</v>
      </c>
      <c r="L51" s="1207">
        <v>2219.5520319370748</v>
      </c>
      <c r="M51" s="1207">
        <v>2275.0408327355017</v>
      </c>
      <c r="N51" s="327"/>
      <c r="O51" s="116"/>
      <c r="P51" s="325"/>
      <c r="Q51" s="418">
        <f t="shared" si="51"/>
        <v>650000</v>
      </c>
      <c r="R51" s="401">
        <f t="shared" si="52"/>
        <v>431.69057999999995</v>
      </c>
      <c r="S51" s="256">
        <f t="shared" si="53"/>
        <v>49.044014499999776</v>
      </c>
      <c r="T51" s="256">
        <f t="shared" si="54"/>
        <v>50.270114862499895</v>
      </c>
      <c r="U51" s="256">
        <f t="shared" si="55"/>
        <v>51.526867734062307</v>
      </c>
      <c r="V51" s="256">
        <f t="shared" si="56"/>
        <v>52.815039427413922</v>
      </c>
      <c r="W51" s="256">
        <f t="shared" si="57"/>
        <v>54.135415413099054</v>
      </c>
      <c r="X51" s="402">
        <f t="shared" si="58"/>
        <v>55.488800798426837</v>
      </c>
      <c r="Y51" s="3"/>
      <c r="Z51" s="409">
        <f t="shared" si="59"/>
        <v>0.28213779761710245</v>
      </c>
      <c r="AA51" s="410">
        <f t="shared" si="60"/>
        <v>2.4999999999999911E-2</v>
      </c>
      <c r="AB51" s="410">
        <f t="shared" si="61"/>
        <v>2.4999999999999911E-2</v>
      </c>
      <c r="AC51" s="410">
        <f t="shared" si="62"/>
        <v>2.4999999999999911E-2</v>
      </c>
      <c r="AD51" s="410">
        <f t="shared" si="63"/>
        <v>2.4999999999999911E-2</v>
      </c>
      <c r="AE51" s="410">
        <f t="shared" si="64"/>
        <v>2.4999999999999911E-2</v>
      </c>
      <c r="AF51" s="411">
        <f t="shared" si="65"/>
        <v>2.4999999999999911E-2</v>
      </c>
      <c r="AG51" s="3"/>
      <c r="AH51" s="401">
        <f t="shared" si="66"/>
        <v>431.69057999999995</v>
      </c>
      <c r="AI51" s="256">
        <f t="shared" si="67"/>
        <v>480.73459449999973</v>
      </c>
      <c r="AJ51" s="256">
        <f t="shared" si="68"/>
        <v>531.00470936249963</v>
      </c>
      <c r="AK51" s="256">
        <f t="shared" si="69"/>
        <v>582.53157709656193</v>
      </c>
      <c r="AL51" s="256">
        <f t="shared" si="70"/>
        <v>635.34661652397585</v>
      </c>
      <c r="AM51" s="256">
        <f t="shared" si="71"/>
        <v>689.48203193707491</v>
      </c>
      <c r="AN51" s="402">
        <f t="shared" si="72"/>
        <v>744.97083273550174</v>
      </c>
      <c r="AO51" s="3"/>
      <c r="AP51" s="409">
        <f t="shared" si="73"/>
        <v>0.28213779761710245</v>
      </c>
      <c r="AQ51" s="410">
        <f t="shared" si="74"/>
        <v>0.31419124255752995</v>
      </c>
      <c r="AR51" s="410">
        <f t="shared" si="75"/>
        <v>0.34704602362146808</v>
      </c>
      <c r="AS51" s="410">
        <f t="shared" si="76"/>
        <v>0.3807221742120046</v>
      </c>
      <c r="AT51" s="410">
        <f t="shared" si="77"/>
        <v>0.41524022856730469</v>
      </c>
      <c r="AU51" s="410">
        <f t="shared" si="78"/>
        <v>0.45062123428148704</v>
      </c>
      <c r="AV51" s="411">
        <f t="shared" si="79"/>
        <v>0.48688676513852425</v>
      </c>
      <c r="AW51" s="433"/>
    </row>
    <row r="52" spans="1:49" s="5" customFormat="1" x14ac:dyDescent="0.2">
      <c r="A52" s="182"/>
      <c r="B52" s="343"/>
      <c r="C52" s="418" t="str">
        <f t="shared" si="80"/>
        <v>$700,000 to $799,999</v>
      </c>
      <c r="D52" s="428">
        <f t="shared" si="50"/>
        <v>2146</v>
      </c>
      <c r="E52" s="429">
        <f t="shared" si="81"/>
        <v>750000</v>
      </c>
      <c r="F52" s="874">
        <v>1765.46</v>
      </c>
      <c r="G52" s="874">
        <v>2263.5699</v>
      </c>
      <c r="H52" s="874">
        <v>2320.1591474999996</v>
      </c>
      <c r="I52" s="874">
        <v>2378.1631261874995</v>
      </c>
      <c r="J52" s="874">
        <v>2437.6172043421866</v>
      </c>
      <c r="K52" s="874">
        <v>2498.5576344507413</v>
      </c>
      <c r="L52" s="1207">
        <v>2561.0215753120096</v>
      </c>
      <c r="M52" s="1207">
        <v>2625.0471146948098</v>
      </c>
      <c r="N52" s="327"/>
      <c r="O52" s="116"/>
      <c r="P52" s="325"/>
      <c r="Q52" s="418">
        <f t="shared" si="51"/>
        <v>750000</v>
      </c>
      <c r="R52" s="401">
        <f t="shared" si="52"/>
        <v>498.10989999999993</v>
      </c>
      <c r="S52" s="256">
        <f t="shared" si="53"/>
        <v>56.589247499999601</v>
      </c>
      <c r="T52" s="256">
        <f t="shared" si="54"/>
        <v>58.003978687499966</v>
      </c>
      <c r="U52" s="256">
        <f t="shared" si="55"/>
        <v>59.454078154687068</v>
      </c>
      <c r="V52" s="256">
        <f t="shared" si="56"/>
        <v>60.940430108554665</v>
      </c>
      <c r="W52" s="256">
        <f t="shared" si="57"/>
        <v>62.463940861268384</v>
      </c>
      <c r="X52" s="402">
        <f t="shared" si="58"/>
        <v>64.025539382800162</v>
      </c>
      <c r="Y52" s="3"/>
      <c r="Z52" s="409">
        <f t="shared" si="59"/>
        <v>0.28214170811006767</v>
      </c>
      <c r="AA52" s="410">
        <f t="shared" si="60"/>
        <v>2.4999999999999911E-2</v>
      </c>
      <c r="AB52" s="410">
        <f t="shared" si="61"/>
        <v>2.4999999999999911E-2</v>
      </c>
      <c r="AC52" s="410">
        <f t="shared" si="62"/>
        <v>2.4999999999999911E-2</v>
      </c>
      <c r="AD52" s="410">
        <f t="shared" si="63"/>
        <v>2.4999999999999911E-2</v>
      </c>
      <c r="AE52" s="410">
        <f t="shared" si="64"/>
        <v>2.4999999999999911E-2</v>
      </c>
      <c r="AF52" s="411">
        <f t="shared" si="65"/>
        <v>2.4999999999999911E-2</v>
      </c>
      <c r="AG52" s="3"/>
      <c r="AH52" s="401">
        <f t="shared" si="66"/>
        <v>498.10989999999993</v>
      </c>
      <c r="AI52" s="256">
        <f t="shared" si="67"/>
        <v>554.69914749999953</v>
      </c>
      <c r="AJ52" s="256">
        <f t="shared" si="68"/>
        <v>612.70312618749949</v>
      </c>
      <c r="AK52" s="256">
        <f t="shared" si="69"/>
        <v>672.15720434218656</v>
      </c>
      <c r="AL52" s="256">
        <f t="shared" si="70"/>
        <v>733.09763445074123</v>
      </c>
      <c r="AM52" s="256">
        <f t="shared" si="71"/>
        <v>795.56157531200961</v>
      </c>
      <c r="AN52" s="402">
        <f t="shared" si="72"/>
        <v>859.58711469480977</v>
      </c>
      <c r="AO52" s="3"/>
      <c r="AP52" s="409">
        <f t="shared" si="73"/>
        <v>0.28214170811006767</v>
      </c>
      <c r="AQ52" s="410">
        <f t="shared" si="74"/>
        <v>0.31419525081281896</v>
      </c>
      <c r="AR52" s="410">
        <f t="shared" si="75"/>
        <v>0.34705013208313962</v>
      </c>
      <c r="AS52" s="410">
        <f t="shared" si="76"/>
        <v>0.38072638538521786</v>
      </c>
      <c r="AT52" s="410">
        <f t="shared" si="77"/>
        <v>0.41524454501984831</v>
      </c>
      <c r="AU52" s="410">
        <f t="shared" si="78"/>
        <v>0.45062565864534432</v>
      </c>
      <c r="AV52" s="411">
        <f t="shared" si="79"/>
        <v>0.48689130011147785</v>
      </c>
      <c r="AW52" s="433"/>
    </row>
    <row r="53" spans="1:49" s="5" customFormat="1" x14ac:dyDescent="0.2">
      <c r="A53" s="182"/>
      <c r="B53" s="343"/>
      <c r="C53" s="418" t="str">
        <f t="shared" si="80"/>
        <v>$800,000 to $899,999</v>
      </c>
      <c r="D53" s="428">
        <f t="shared" si="50"/>
        <v>1552</v>
      </c>
      <c r="E53" s="429">
        <f t="shared" si="81"/>
        <v>850000</v>
      </c>
      <c r="F53" s="874">
        <v>2000.86</v>
      </c>
      <c r="G53" s="874">
        <v>2565.3792199999998</v>
      </c>
      <c r="H53" s="874">
        <v>2629.5137004999997</v>
      </c>
      <c r="I53" s="874">
        <v>2695.2515430124995</v>
      </c>
      <c r="J53" s="874">
        <v>2762.6328315878118</v>
      </c>
      <c r="K53" s="874">
        <v>2831.6986523775067</v>
      </c>
      <c r="L53" s="1207">
        <v>2902.491118686944</v>
      </c>
      <c r="M53" s="1207">
        <v>2975.0533966541175</v>
      </c>
      <c r="N53" s="327"/>
      <c r="O53" s="116"/>
      <c r="P53" s="325"/>
      <c r="Q53" s="418">
        <f t="shared" si="51"/>
        <v>850000</v>
      </c>
      <c r="R53" s="401">
        <f t="shared" si="52"/>
        <v>564.5192199999999</v>
      </c>
      <c r="S53" s="256">
        <f t="shared" si="53"/>
        <v>64.134480499999881</v>
      </c>
      <c r="T53" s="256">
        <f t="shared" si="54"/>
        <v>65.73784251249981</v>
      </c>
      <c r="U53" s="256">
        <f t="shared" si="55"/>
        <v>67.381288575312283</v>
      </c>
      <c r="V53" s="256">
        <f t="shared" si="56"/>
        <v>69.065820789694953</v>
      </c>
      <c r="W53" s="256">
        <f t="shared" si="57"/>
        <v>70.792466309437259</v>
      </c>
      <c r="X53" s="402">
        <f t="shared" si="58"/>
        <v>72.562277967173486</v>
      </c>
      <c r="Y53" s="3"/>
      <c r="Z53" s="409">
        <f t="shared" si="59"/>
        <v>0.28213829053506978</v>
      </c>
      <c r="AA53" s="410">
        <f t="shared" si="60"/>
        <v>2.4999999999999911E-2</v>
      </c>
      <c r="AB53" s="410">
        <f t="shared" si="61"/>
        <v>2.4999999999999911E-2</v>
      </c>
      <c r="AC53" s="410">
        <f t="shared" si="62"/>
        <v>2.4999999999999911E-2</v>
      </c>
      <c r="AD53" s="410">
        <f t="shared" si="63"/>
        <v>2.4999999999999911E-2</v>
      </c>
      <c r="AE53" s="410">
        <f t="shared" si="64"/>
        <v>2.4999999999999911E-2</v>
      </c>
      <c r="AF53" s="411">
        <f t="shared" si="65"/>
        <v>2.4999999999999911E-2</v>
      </c>
      <c r="AG53" s="3"/>
      <c r="AH53" s="401">
        <f t="shared" si="66"/>
        <v>564.5192199999999</v>
      </c>
      <c r="AI53" s="256">
        <f t="shared" si="67"/>
        <v>628.65370049999979</v>
      </c>
      <c r="AJ53" s="256">
        <f t="shared" si="68"/>
        <v>694.3915430124996</v>
      </c>
      <c r="AK53" s="256">
        <f t="shared" si="69"/>
        <v>761.77283158781188</v>
      </c>
      <c r="AL53" s="256">
        <f t="shared" si="70"/>
        <v>830.83865237750683</v>
      </c>
      <c r="AM53" s="256">
        <f t="shared" si="71"/>
        <v>901.63111868694409</v>
      </c>
      <c r="AN53" s="402">
        <f t="shared" si="72"/>
        <v>974.19339665411758</v>
      </c>
      <c r="AO53" s="3"/>
      <c r="AP53" s="409">
        <f t="shared" si="73"/>
        <v>0.28213829053506978</v>
      </c>
      <c r="AQ53" s="410">
        <f t="shared" si="74"/>
        <v>0.31419174779844661</v>
      </c>
      <c r="AR53" s="410">
        <f t="shared" si="75"/>
        <v>0.34704654149340763</v>
      </c>
      <c r="AS53" s="410">
        <f t="shared" si="76"/>
        <v>0.38072270503074268</v>
      </c>
      <c r="AT53" s="410">
        <f t="shared" si="77"/>
        <v>0.41524077265651105</v>
      </c>
      <c r="AU53" s="410">
        <f t="shared" si="78"/>
        <v>0.45062179197292362</v>
      </c>
      <c r="AV53" s="411">
        <f t="shared" si="79"/>
        <v>0.48688733677224683</v>
      </c>
      <c r="AW53" s="433"/>
    </row>
    <row r="54" spans="1:49" s="5" customFormat="1" x14ac:dyDescent="0.2">
      <c r="A54" s="182"/>
      <c r="B54" s="343"/>
      <c r="C54" s="418" t="str">
        <f t="shared" si="80"/>
        <v>$900,000 to $999,999</v>
      </c>
      <c r="D54" s="428">
        <f t="shared" si="50"/>
        <v>1241</v>
      </c>
      <c r="E54" s="429">
        <f t="shared" si="81"/>
        <v>950000</v>
      </c>
      <c r="F54" s="874">
        <v>2236.25</v>
      </c>
      <c r="G54" s="874">
        <v>2867.1885400000001</v>
      </c>
      <c r="H54" s="874">
        <v>2938.8682534999998</v>
      </c>
      <c r="I54" s="874">
        <v>3012.3399598374995</v>
      </c>
      <c r="J54" s="874">
        <v>3087.6484588334365</v>
      </c>
      <c r="K54" s="874">
        <v>3164.8396703042722</v>
      </c>
      <c r="L54" s="1207">
        <v>3243.9606620618788</v>
      </c>
      <c r="M54" s="1207">
        <v>3325.0596786134256</v>
      </c>
      <c r="N54" s="327"/>
      <c r="O54" s="116"/>
      <c r="P54" s="325"/>
      <c r="Q54" s="418">
        <f t="shared" si="51"/>
        <v>950000</v>
      </c>
      <c r="R54" s="401">
        <f t="shared" si="52"/>
        <v>630.9385400000001</v>
      </c>
      <c r="S54" s="256">
        <f t="shared" si="53"/>
        <v>71.679713499999707</v>
      </c>
      <c r="T54" s="256">
        <f t="shared" si="54"/>
        <v>73.471706337499654</v>
      </c>
      <c r="U54" s="256">
        <f t="shared" si="55"/>
        <v>75.308498995937043</v>
      </c>
      <c r="V54" s="256">
        <f t="shared" si="56"/>
        <v>77.191211470835697</v>
      </c>
      <c r="W54" s="256">
        <f t="shared" si="57"/>
        <v>79.120991757606589</v>
      </c>
      <c r="X54" s="402">
        <f t="shared" si="58"/>
        <v>81.099016551546811</v>
      </c>
      <c r="Y54" s="3"/>
      <c r="Z54" s="409">
        <f t="shared" si="59"/>
        <v>0.28214132588038021</v>
      </c>
      <c r="AA54" s="410">
        <f t="shared" si="60"/>
        <v>2.4999999999999911E-2</v>
      </c>
      <c r="AB54" s="410">
        <f t="shared" si="61"/>
        <v>2.4999999999999911E-2</v>
      </c>
      <c r="AC54" s="410">
        <f t="shared" si="62"/>
        <v>2.4999999999999911E-2</v>
      </c>
      <c r="AD54" s="410">
        <f t="shared" si="63"/>
        <v>2.4999999999999911E-2</v>
      </c>
      <c r="AE54" s="410">
        <f t="shared" si="64"/>
        <v>2.4999999999999911E-2</v>
      </c>
      <c r="AF54" s="411">
        <f t="shared" si="65"/>
        <v>2.4999999999999911E-2</v>
      </c>
      <c r="AG54" s="3"/>
      <c r="AH54" s="401">
        <f t="shared" si="66"/>
        <v>630.9385400000001</v>
      </c>
      <c r="AI54" s="256">
        <f t="shared" si="67"/>
        <v>702.61825349999981</v>
      </c>
      <c r="AJ54" s="256">
        <f t="shared" si="68"/>
        <v>776.08995983749946</v>
      </c>
      <c r="AK54" s="256">
        <f t="shared" si="69"/>
        <v>851.39845883343651</v>
      </c>
      <c r="AL54" s="256">
        <f t="shared" si="70"/>
        <v>928.5896703042722</v>
      </c>
      <c r="AM54" s="256">
        <f t="shared" si="71"/>
        <v>1007.7106620618788</v>
      </c>
      <c r="AN54" s="402">
        <f t="shared" si="72"/>
        <v>1088.8096786134256</v>
      </c>
      <c r="AO54" s="3"/>
      <c r="AP54" s="409">
        <f t="shared" si="73"/>
        <v>0.28214132588038021</v>
      </c>
      <c r="AQ54" s="410">
        <f t="shared" si="74"/>
        <v>0.31419485902738953</v>
      </c>
      <c r="AR54" s="410">
        <f t="shared" si="75"/>
        <v>0.34704973050307419</v>
      </c>
      <c r="AS54" s="410">
        <f t="shared" si="76"/>
        <v>0.38072597376565076</v>
      </c>
      <c r="AT54" s="410">
        <f t="shared" si="77"/>
        <v>0.41524412310979186</v>
      </c>
      <c r="AU54" s="410">
        <f t="shared" si="78"/>
        <v>0.45062522618753653</v>
      </c>
      <c r="AV54" s="411">
        <f t="shared" si="79"/>
        <v>0.48689085684222499</v>
      </c>
      <c r="AW54" s="433"/>
    </row>
    <row r="55" spans="1:49" s="5" customFormat="1" x14ac:dyDescent="0.2">
      <c r="A55" s="182"/>
      <c r="B55" s="343"/>
      <c r="C55" s="418" t="str">
        <f t="shared" si="80"/>
        <v>$1,000,000 to $1,499,999</v>
      </c>
      <c r="D55" s="428">
        <f t="shared" si="50"/>
        <v>1786</v>
      </c>
      <c r="E55" s="429">
        <f t="shared" si="81"/>
        <v>1250000</v>
      </c>
      <c r="F55" s="874">
        <v>2942.44</v>
      </c>
      <c r="G55" s="874">
        <v>3772.6165000000001</v>
      </c>
      <c r="H55" s="874">
        <v>3866.9319124999997</v>
      </c>
      <c r="I55" s="874">
        <v>3963.6052103124994</v>
      </c>
      <c r="J55" s="874">
        <v>4062.6953405703116</v>
      </c>
      <c r="K55" s="874">
        <v>4164.2627240845686</v>
      </c>
      <c r="L55" s="1207">
        <v>4268.3692921866823</v>
      </c>
      <c r="M55" s="1207">
        <v>4375.0785244913486</v>
      </c>
      <c r="N55" s="327"/>
      <c r="O55" s="116"/>
      <c r="P55" s="325"/>
      <c r="Q55" s="418">
        <f t="shared" si="51"/>
        <v>1250000</v>
      </c>
      <c r="R55" s="401">
        <f t="shared" si="52"/>
        <v>830.17650000000003</v>
      </c>
      <c r="S55" s="256">
        <f t="shared" si="53"/>
        <v>94.315412499999638</v>
      </c>
      <c r="T55" s="256">
        <f t="shared" si="54"/>
        <v>96.673297812499641</v>
      </c>
      <c r="U55" s="256">
        <f t="shared" si="55"/>
        <v>99.090130257812234</v>
      </c>
      <c r="V55" s="256">
        <f t="shared" si="56"/>
        <v>101.56738351425702</v>
      </c>
      <c r="W55" s="256">
        <f t="shared" si="57"/>
        <v>104.10656810211367</v>
      </c>
      <c r="X55" s="402">
        <f t="shared" si="58"/>
        <v>106.70923230466633</v>
      </c>
      <c r="Y55" s="3"/>
      <c r="Z55" s="409">
        <f t="shared" si="59"/>
        <v>0.28213880317015816</v>
      </c>
      <c r="AA55" s="410">
        <f t="shared" si="60"/>
        <v>2.4999999999999911E-2</v>
      </c>
      <c r="AB55" s="410">
        <f t="shared" si="61"/>
        <v>2.4999999999999911E-2</v>
      </c>
      <c r="AC55" s="410">
        <f t="shared" si="62"/>
        <v>2.4999999999999911E-2</v>
      </c>
      <c r="AD55" s="410">
        <f t="shared" si="63"/>
        <v>2.4999999999999911E-2</v>
      </c>
      <c r="AE55" s="410">
        <f t="shared" si="64"/>
        <v>2.4999999999999911E-2</v>
      </c>
      <c r="AF55" s="411">
        <f t="shared" si="65"/>
        <v>2.4999999999999911E-2</v>
      </c>
      <c r="AG55" s="3"/>
      <c r="AH55" s="401">
        <f t="shared" si="66"/>
        <v>830.17650000000003</v>
      </c>
      <c r="AI55" s="256">
        <f t="shared" si="67"/>
        <v>924.49191249999967</v>
      </c>
      <c r="AJ55" s="256">
        <f t="shared" si="68"/>
        <v>1021.1652103124993</v>
      </c>
      <c r="AK55" s="256">
        <f t="shared" si="69"/>
        <v>1120.2553405703115</v>
      </c>
      <c r="AL55" s="256">
        <f t="shared" si="70"/>
        <v>1221.8227240845686</v>
      </c>
      <c r="AM55" s="256">
        <f t="shared" si="71"/>
        <v>1325.9292921866822</v>
      </c>
      <c r="AN55" s="402">
        <f t="shared" si="72"/>
        <v>1432.6385244913486</v>
      </c>
      <c r="AO55" s="3"/>
      <c r="AP55" s="409">
        <f t="shared" si="73"/>
        <v>0.28213880317015816</v>
      </c>
      <c r="AQ55" s="410">
        <f t="shared" si="74"/>
        <v>0.31419227324941201</v>
      </c>
      <c r="AR55" s="410">
        <f t="shared" si="75"/>
        <v>0.34704708008064711</v>
      </c>
      <c r="AS55" s="410">
        <f t="shared" si="76"/>
        <v>0.3807232570826633</v>
      </c>
      <c r="AT55" s="410">
        <f t="shared" si="77"/>
        <v>0.41524133850972955</v>
      </c>
      <c r="AU55" s="410">
        <f t="shared" si="78"/>
        <v>0.45062237197247268</v>
      </c>
      <c r="AV55" s="411">
        <f t="shared" si="79"/>
        <v>0.4868879312717842</v>
      </c>
      <c r="AW55" s="433"/>
    </row>
    <row r="56" spans="1:49" s="5" customFormat="1" x14ac:dyDescent="0.2">
      <c r="A56" s="182"/>
      <c r="B56" s="343"/>
      <c r="C56" s="418" t="str">
        <f t="shared" si="80"/>
        <v>$1,500,000 to $1,999,999</v>
      </c>
      <c r="D56" s="428">
        <f t="shared" si="50"/>
        <v>322</v>
      </c>
      <c r="E56" s="429">
        <f t="shared" si="81"/>
        <v>1750000</v>
      </c>
      <c r="F56" s="874">
        <v>4119.41</v>
      </c>
      <c r="G56" s="874">
        <v>5281.6630999999998</v>
      </c>
      <c r="H56" s="874">
        <v>5413.704677499999</v>
      </c>
      <c r="I56" s="874">
        <v>5549.0472944374987</v>
      </c>
      <c r="J56" s="874">
        <v>5687.7734767984357</v>
      </c>
      <c r="K56" s="874">
        <v>5829.9678137183964</v>
      </c>
      <c r="L56" s="1207">
        <v>5975.7170090613554</v>
      </c>
      <c r="M56" s="1207">
        <v>6125.1099342878888</v>
      </c>
      <c r="N56" s="327"/>
      <c r="O56" s="116"/>
      <c r="P56" s="325"/>
      <c r="Q56" s="418">
        <f t="shared" si="51"/>
        <v>1750000</v>
      </c>
      <c r="R56" s="401">
        <f t="shared" si="52"/>
        <v>1162.2530999999999</v>
      </c>
      <c r="S56" s="256">
        <f t="shared" si="53"/>
        <v>132.04157749999922</v>
      </c>
      <c r="T56" s="256">
        <f t="shared" si="54"/>
        <v>135.34261693749977</v>
      </c>
      <c r="U56" s="256">
        <f t="shared" si="55"/>
        <v>138.72618236093695</v>
      </c>
      <c r="V56" s="256">
        <f t="shared" si="56"/>
        <v>142.19433691996073</v>
      </c>
      <c r="W56" s="256">
        <f t="shared" si="57"/>
        <v>145.74919534295896</v>
      </c>
      <c r="X56" s="402">
        <f t="shared" si="58"/>
        <v>149.39292522653341</v>
      </c>
      <c r="Y56" s="3"/>
      <c r="Z56" s="409">
        <f t="shared" si="59"/>
        <v>0.28214067063001735</v>
      </c>
      <c r="AA56" s="410">
        <f t="shared" si="60"/>
        <v>2.4999999999999911E-2</v>
      </c>
      <c r="AB56" s="410">
        <f t="shared" si="61"/>
        <v>2.4999999999999911E-2</v>
      </c>
      <c r="AC56" s="410">
        <f t="shared" si="62"/>
        <v>2.4999999999999911E-2</v>
      </c>
      <c r="AD56" s="410">
        <f t="shared" si="63"/>
        <v>2.4999999999999911E-2</v>
      </c>
      <c r="AE56" s="410">
        <f t="shared" si="64"/>
        <v>2.4999999999999911E-2</v>
      </c>
      <c r="AF56" s="411">
        <f t="shared" si="65"/>
        <v>2.4999999999999911E-2</v>
      </c>
      <c r="AG56" s="3"/>
      <c r="AH56" s="401">
        <f t="shared" si="66"/>
        <v>1162.2530999999999</v>
      </c>
      <c r="AI56" s="256">
        <f t="shared" si="67"/>
        <v>1294.2946774999991</v>
      </c>
      <c r="AJ56" s="256">
        <f t="shared" si="68"/>
        <v>1429.6372944374989</v>
      </c>
      <c r="AK56" s="256">
        <f t="shared" si="69"/>
        <v>1568.3634767984358</v>
      </c>
      <c r="AL56" s="256">
        <f t="shared" si="70"/>
        <v>1710.5578137183966</v>
      </c>
      <c r="AM56" s="256">
        <f t="shared" si="71"/>
        <v>1856.3070090613555</v>
      </c>
      <c r="AN56" s="402">
        <f t="shared" si="72"/>
        <v>2005.6999342878889</v>
      </c>
      <c r="AO56" s="3"/>
      <c r="AP56" s="409">
        <f t="shared" si="73"/>
        <v>0.28214067063001735</v>
      </c>
      <c r="AQ56" s="410">
        <f t="shared" si="74"/>
        <v>0.31419418739576765</v>
      </c>
      <c r="AR56" s="410">
        <f t="shared" si="75"/>
        <v>0.34704904208066178</v>
      </c>
      <c r="AS56" s="410">
        <f t="shared" si="76"/>
        <v>0.38072526813267826</v>
      </c>
      <c r="AT56" s="410">
        <f t="shared" si="77"/>
        <v>0.41524339983599501</v>
      </c>
      <c r="AU56" s="410">
        <f t="shared" si="78"/>
        <v>0.45062448483189477</v>
      </c>
      <c r="AV56" s="411">
        <f t="shared" si="79"/>
        <v>0.48689009695269192</v>
      </c>
      <c r="AW56" s="433"/>
    </row>
    <row r="57" spans="1:49" s="5" customFormat="1" x14ac:dyDescent="0.2">
      <c r="A57" s="182"/>
      <c r="B57" s="343"/>
      <c r="C57" s="418" t="str">
        <f t="shared" si="80"/>
        <v>$2,000,000 to $2,999,999</v>
      </c>
      <c r="D57" s="428">
        <f t="shared" si="50"/>
        <v>206</v>
      </c>
      <c r="E57" s="429">
        <f t="shared" si="81"/>
        <v>2500000</v>
      </c>
      <c r="F57" s="874">
        <v>5884.88</v>
      </c>
      <c r="G57" s="874">
        <v>7545.2330000000002</v>
      </c>
      <c r="H57" s="874">
        <v>7733.8638249999995</v>
      </c>
      <c r="I57" s="874">
        <v>7927.2104206249987</v>
      </c>
      <c r="J57" s="874">
        <v>8125.3906811406232</v>
      </c>
      <c r="K57" s="874">
        <v>8328.5254481691372</v>
      </c>
      <c r="L57" s="1207">
        <v>8536.7385843733646</v>
      </c>
      <c r="M57" s="1207">
        <v>8750.1570489826972</v>
      </c>
      <c r="N57" s="327"/>
      <c r="O57" s="116"/>
      <c r="P57" s="325"/>
      <c r="Q57" s="418">
        <f t="shared" si="51"/>
        <v>2500000</v>
      </c>
      <c r="R57" s="401">
        <f t="shared" si="52"/>
        <v>1660.3530000000001</v>
      </c>
      <c r="S57" s="256">
        <f t="shared" si="53"/>
        <v>188.63082499999928</v>
      </c>
      <c r="T57" s="256">
        <f t="shared" si="54"/>
        <v>193.34659562499928</v>
      </c>
      <c r="U57" s="256">
        <f t="shared" si="55"/>
        <v>198.18026051562447</v>
      </c>
      <c r="V57" s="256">
        <f t="shared" si="56"/>
        <v>203.13476702851403</v>
      </c>
      <c r="W57" s="256">
        <f t="shared" si="57"/>
        <v>208.21313620422734</v>
      </c>
      <c r="X57" s="402">
        <f t="shared" si="58"/>
        <v>213.41846460933266</v>
      </c>
      <c r="Y57" s="3"/>
      <c r="Z57" s="409">
        <f t="shared" si="59"/>
        <v>0.28213880317015816</v>
      </c>
      <c r="AA57" s="410">
        <f t="shared" si="60"/>
        <v>2.4999999999999911E-2</v>
      </c>
      <c r="AB57" s="410">
        <f t="shared" si="61"/>
        <v>2.4999999999999911E-2</v>
      </c>
      <c r="AC57" s="410">
        <f t="shared" si="62"/>
        <v>2.4999999999999911E-2</v>
      </c>
      <c r="AD57" s="410">
        <f t="shared" si="63"/>
        <v>2.4999999999999911E-2</v>
      </c>
      <c r="AE57" s="410">
        <f t="shared" si="64"/>
        <v>2.4999999999999911E-2</v>
      </c>
      <c r="AF57" s="411">
        <f t="shared" si="65"/>
        <v>2.4999999999999911E-2</v>
      </c>
      <c r="AG57" s="3"/>
      <c r="AH57" s="401">
        <f t="shared" si="66"/>
        <v>1660.3530000000001</v>
      </c>
      <c r="AI57" s="256">
        <f t="shared" si="67"/>
        <v>1848.9838249999993</v>
      </c>
      <c r="AJ57" s="256">
        <f t="shared" si="68"/>
        <v>2042.3304206249986</v>
      </c>
      <c r="AK57" s="256">
        <f t="shared" si="69"/>
        <v>2240.5106811406231</v>
      </c>
      <c r="AL57" s="256">
        <f t="shared" si="70"/>
        <v>2443.6454481691371</v>
      </c>
      <c r="AM57" s="256">
        <f t="shared" si="71"/>
        <v>2651.8585843733645</v>
      </c>
      <c r="AN57" s="402">
        <f t="shared" si="72"/>
        <v>2865.2770489826971</v>
      </c>
      <c r="AO57" s="3"/>
      <c r="AP57" s="409">
        <f t="shared" si="73"/>
        <v>0.28213880317015816</v>
      </c>
      <c r="AQ57" s="410">
        <f t="shared" si="74"/>
        <v>0.31419227324941201</v>
      </c>
      <c r="AR57" s="410">
        <f t="shared" si="75"/>
        <v>0.34704708008064711</v>
      </c>
      <c r="AS57" s="410">
        <f t="shared" si="76"/>
        <v>0.3807232570826633</v>
      </c>
      <c r="AT57" s="410">
        <f t="shared" si="77"/>
        <v>0.41524133850972955</v>
      </c>
      <c r="AU57" s="410">
        <f t="shared" si="78"/>
        <v>0.45062237197247268</v>
      </c>
      <c r="AV57" s="411">
        <f t="shared" si="79"/>
        <v>0.4868879312717842</v>
      </c>
      <c r="AW57" s="433"/>
    </row>
    <row r="58" spans="1:49" s="5" customFormat="1" x14ac:dyDescent="0.2">
      <c r="A58" s="182"/>
      <c r="B58" s="343"/>
      <c r="C58" s="416" t="str">
        <f t="shared" si="80"/>
        <v>$3,000,000 and greater</v>
      </c>
      <c r="D58" s="430">
        <f t="shared" si="50"/>
        <v>81</v>
      </c>
      <c r="E58" s="431">
        <f t="shared" si="81"/>
        <v>3000000</v>
      </c>
      <c r="F58" s="876">
        <v>7061.85</v>
      </c>
      <c r="G58" s="876">
        <v>9054.2795999999998</v>
      </c>
      <c r="H58" s="876">
        <v>9280.6365899999983</v>
      </c>
      <c r="I58" s="876">
        <v>9512.6525047499981</v>
      </c>
      <c r="J58" s="876">
        <v>9750.4688173687464</v>
      </c>
      <c r="K58" s="876">
        <v>9994.230537802965</v>
      </c>
      <c r="L58" s="876">
        <v>10244.086301248039</v>
      </c>
      <c r="M58" s="876">
        <v>10500.188458779239</v>
      </c>
      <c r="N58" s="327"/>
      <c r="O58" s="116"/>
      <c r="P58" s="325"/>
      <c r="Q58" s="416">
        <f t="shared" si="51"/>
        <v>3000000</v>
      </c>
      <c r="R58" s="403">
        <f t="shared" si="52"/>
        <v>1992.4295999999995</v>
      </c>
      <c r="S58" s="404">
        <f t="shared" si="53"/>
        <v>226.3569899999984</v>
      </c>
      <c r="T58" s="404">
        <f t="shared" si="54"/>
        <v>232.01591474999987</v>
      </c>
      <c r="U58" s="404">
        <f t="shared" si="55"/>
        <v>237.81631261874827</v>
      </c>
      <c r="V58" s="404">
        <f t="shared" si="56"/>
        <v>243.76172043421866</v>
      </c>
      <c r="W58" s="404">
        <f t="shared" si="57"/>
        <v>249.85576344507353</v>
      </c>
      <c r="X58" s="405">
        <f t="shared" si="58"/>
        <v>256.10215753120065</v>
      </c>
      <c r="Y58" s="3"/>
      <c r="Z58" s="412">
        <f t="shared" si="59"/>
        <v>0.2821398925210814</v>
      </c>
      <c r="AA58" s="413">
        <f t="shared" si="60"/>
        <v>2.4999999999999911E-2</v>
      </c>
      <c r="AB58" s="413">
        <f t="shared" si="61"/>
        <v>2.4999999999999911E-2</v>
      </c>
      <c r="AC58" s="413">
        <f t="shared" si="62"/>
        <v>2.4999999999999911E-2</v>
      </c>
      <c r="AD58" s="413">
        <f t="shared" si="63"/>
        <v>2.4999999999999911E-2</v>
      </c>
      <c r="AE58" s="413">
        <f t="shared" si="64"/>
        <v>2.4999999999999911E-2</v>
      </c>
      <c r="AF58" s="414">
        <f t="shared" si="65"/>
        <v>2.4999999999999911E-2</v>
      </c>
      <c r="AG58" s="3"/>
      <c r="AH58" s="403">
        <f t="shared" si="66"/>
        <v>1992.4295999999995</v>
      </c>
      <c r="AI58" s="404">
        <f t="shared" si="67"/>
        <v>2218.7865899999979</v>
      </c>
      <c r="AJ58" s="404">
        <f t="shared" si="68"/>
        <v>2450.8025047499978</v>
      </c>
      <c r="AK58" s="404">
        <f t="shared" si="69"/>
        <v>2688.618817368746</v>
      </c>
      <c r="AL58" s="404">
        <f t="shared" si="70"/>
        <v>2932.3805378029647</v>
      </c>
      <c r="AM58" s="404">
        <f t="shared" si="71"/>
        <v>3182.2363012480382</v>
      </c>
      <c r="AN58" s="405">
        <f t="shared" si="72"/>
        <v>3438.3384587792389</v>
      </c>
      <c r="AO58" s="3"/>
      <c r="AP58" s="412">
        <f t="shared" si="73"/>
        <v>0.2821398925210814</v>
      </c>
      <c r="AQ58" s="413">
        <f t="shared" si="74"/>
        <v>0.31419338983410827</v>
      </c>
      <c r="AR58" s="413">
        <f t="shared" si="75"/>
        <v>0.3470482245799611</v>
      </c>
      <c r="AS58" s="413">
        <f t="shared" si="76"/>
        <v>0.3807244301944599</v>
      </c>
      <c r="AT58" s="413">
        <f t="shared" si="77"/>
        <v>0.41524254094932123</v>
      </c>
      <c r="AU58" s="413">
        <f t="shared" si="78"/>
        <v>0.45062360447305427</v>
      </c>
      <c r="AV58" s="414">
        <f t="shared" si="79"/>
        <v>0.48688919458488056</v>
      </c>
      <c r="AW58" s="433"/>
    </row>
    <row r="59" spans="1:49" s="5" customFormat="1" x14ac:dyDescent="0.2">
      <c r="A59" s="182"/>
      <c r="B59" s="343"/>
      <c r="C59" s="177"/>
      <c r="D59" s="296"/>
      <c r="E59" s="184"/>
      <c r="F59" s="177"/>
      <c r="G59" s="177"/>
      <c r="H59" s="177"/>
      <c r="I59" s="177"/>
      <c r="J59" s="177"/>
      <c r="K59" s="177"/>
      <c r="L59" s="177"/>
      <c r="M59" s="177"/>
      <c r="N59" s="327"/>
      <c r="O59" s="116"/>
      <c r="P59" s="325"/>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433"/>
    </row>
    <row r="60" spans="1:49" s="5" customFormat="1" x14ac:dyDescent="0.2">
      <c r="A60" s="182"/>
      <c r="B60" s="343"/>
      <c r="C60" s="116"/>
      <c r="D60" s="116"/>
      <c r="E60" s="156"/>
      <c r="F60" s="116"/>
      <c r="G60" s="116"/>
      <c r="H60" s="116"/>
      <c r="I60" s="116"/>
      <c r="J60" s="116"/>
      <c r="K60" s="116"/>
      <c r="L60" s="116"/>
      <c r="M60" s="116"/>
      <c r="N60" s="327"/>
      <c r="O60" s="116"/>
      <c r="P60" s="325"/>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433"/>
    </row>
    <row r="61" spans="1:49" s="5" customFormat="1" x14ac:dyDescent="0.2">
      <c r="A61" s="182"/>
      <c r="B61" s="343"/>
      <c r="C61" s="183"/>
      <c r="D61" s="116"/>
      <c r="E61" s="156"/>
      <c r="F61" s="116"/>
      <c r="G61" s="116"/>
      <c r="H61" s="116"/>
      <c r="I61" s="116"/>
      <c r="J61" s="116"/>
      <c r="K61" s="116"/>
      <c r="L61" s="116"/>
      <c r="M61" s="116"/>
      <c r="N61" s="327"/>
      <c r="O61" s="116"/>
      <c r="P61" s="325"/>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433"/>
    </row>
    <row r="62" spans="1:49" s="5" customFormat="1" ht="4.5" customHeight="1" x14ac:dyDescent="0.2">
      <c r="A62" s="182"/>
      <c r="B62" s="343"/>
      <c r="C62" s="144"/>
      <c r="D62" s="116"/>
      <c r="E62" s="156"/>
      <c r="F62" s="116"/>
      <c r="G62" s="116"/>
      <c r="H62" s="116"/>
      <c r="I62" s="116"/>
      <c r="J62" s="116"/>
      <c r="K62" s="116"/>
      <c r="L62" s="116"/>
      <c r="M62" s="116"/>
      <c r="N62" s="327"/>
      <c r="O62" s="116"/>
      <c r="P62" s="325"/>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433"/>
    </row>
    <row r="63" spans="1:49" s="5" customFormat="1" ht="15" x14ac:dyDescent="0.25">
      <c r="A63" s="182"/>
      <c r="B63" s="343"/>
      <c r="C63" s="267" t="s">
        <v>186</v>
      </c>
      <c r="D63" s="268"/>
      <c r="E63" s="268"/>
      <c r="F63" s="269"/>
      <c r="G63" s="281" t="str">
        <f>$G$22</f>
        <v>$ nominal per year</v>
      </c>
      <c r="H63" s="270"/>
      <c r="I63" s="270" t="str">
        <f>$F$3</f>
        <v>Gosford</v>
      </c>
      <c r="J63" s="270"/>
      <c r="K63" s="270"/>
      <c r="L63" s="270"/>
      <c r="M63" s="271"/>
      <c r="N63" s="327"/>
      <c r="O63" s="116"/>
      <c r="P63" s="325"/>
      <c r="Q63" s="96"/>
      <c r="R63" s="249" t="str">
        <f>R$22</f>
        <v>Annual increases (nominal $ per year)</v>
      </c>
      <c r="S63" s="254"/>
      <c r="T63" s="254"/>
      <c r="U63" s="254"/>
      <c r="V63" s="254"/>
      <c r="W63" s="254"/>
      <c r="X63" s="306"/>
      <c r="Y63" s="3"/>
      <c r="Z63" s="249" t="s">
        <v>535</v>
      </c>
      <c r="AA63" s="254"/>
      <c r="AB63" s="254"/>
      <c r="AC63" s="254"/>
      <c r="AD63" s="254"/>
      <c r="AE63" s="254"/>
      <c r="AF63" s="306"/>
      <c r="AG63" s="66"/>
      <c r="AH63" s="249" t="s">
        <v>540</v>
      </c>
      <c r="AI63" s="254"/>
      <c r="AJ63" s="254"/>
      <c r="AK63" s="254"/>
      <c r="AL63" s="254"/>
      <c r="AM63" s="254"/>
      <c r="AN63" s="306"/>
      <c r="AO63" s="116"/>
      <c r="AP63" s="249" t="s">
        <v>536</v>
      </c>
      <c r="AQ63" s="254"/>
      <c r="AR63" s="254"/>
      <c r="AS63" s="254"/>
      <c r="AT63" s="254"/>
      <c r="AU63" s="254"/>
      <c r="AV63" s="306"/>
      <c r="AW63" s="433"/>
    </row>
    <row r="64" spans="1:49" s="5" customFormat="1" ht="54" customHeight="1" x14ac:dyDescent="0.2">
      <c r="A64" s="182"/>
      <c r="B64" s="343"/>
      <c r="C64" s="297" t="s">
        <v>196</v>
      </c>
      <c r="D64" s="137" t="s">
        <v>327</v>
      </c>
      <c r="E64" s="298" t="s">
        <v>200</v>
      </c>
      <c r="F64" s="134" t="s">
        <v>205</v>
      </c>
      <c r="G64" s="134" t="s">
        <v>731</v>
      </c>
      <c r="H64" s="134" t="s">
        <v>732</v>
      </c>
      <c r="I64" s="134" t="s">
        <v>733</v>
      </c>
      <c r="J64" s="134" t="s">
        <v>734</v>
      </c>
      <c r="K64" s="134" t="s">
        <v>735</v>
      </c>
      <c r="L64" s="134" t="s">
        <v>736</v>
      </c>
      <c r="M64" s="134" t="s">
        <v>737</v>
      </c>
      <c r="N64" s="327"/>
      <c r="O64" s="116"/>
      <c r="P64" s="325"/>
      <c r="Q64" s="415" t="str">
        <f>Q$23</f>
        <v>Land Value</v>
      </c>
      <c r="R64" s="396" t="str">
        <f>C63</f>
        <v>Ordinary Business Rates - with proposed special variation</v>
      </c>
      <c r="S64" s="397"/>
      <c r="T64" s="397"/>
      <c r="U64" s="397"/>
      <c r="V64" s="397"/>
      <c r="W64" s="397"/>
      <c r="X64" s="398"/>
      <c r="Y64" s="3"/>
      <c r="Z64" s="396" t="str">
        <f>$R64</f>
        <v>Ordinary Business Rates - with proposed special variation</v>
      </c>
      <c r="AA64" s="397"/>
      <c r="AB64" s="397"/>
      <c r="AC64" s="397"/>
      <c r="AD64" s="397"/>
      <c r="AE64" s="397"/>
      <c r="AF64" s="398"/>
      <c r="AG64" s="434"/>
      <c r="AH64" s="396" t="str">
        <f>$R64</f>
        <v>Ordinary Business Rates - with proposed special variation</v>
      </c>
      <c r="AI64" s="397"/>
      <c r="AJ64" s="397"/>
      <c r="AK64" s="397"/>
      <c r="AL64" s="397"/>
      <c r="AM64" s="397"/>
      <c r="AN64" s="398"/>
      <c r="AO64" s="434"/>
      <c r="AP64" s="396" t="str">
        <f>$R64</f>
        <v>Ordinary Business Rates - with proposed special variation</v>
      </c>
      <c r="AQ64" s="397"/>
      <c r="AR64" s="397"/>
      <c r="AS64" s="397"/>
      <c r="AT64" s="397"/>
      <c r="AU64" s="397"/>
      <c r="AV64" s="398"/>
      <c r="AW64" s="433"/>
    </row>
    <row r="65" spans="1:49" s="5" customFormat="1" x14ac:dyDescent="0.2">
      <c r="A65" s="182"/>
      <c r="B65" s="343"/>
      <c r="C65" s="293"/>
      <c r="D65" s="293"/>
      <c r="E65" s="294"/>
      <c r="F65" s="208" t="str">
        <f>'WK5a(1) - Impact on Rates'!E74</f>
        <v>2020-21</v>
      </c>
      <c r="G65" s="208" t="str">
        <f>'WK5a(1) - Impact on Rates'!F74</f>
        <v>2021-22</v>
      </c>
      <c r="H65" s="208" t="str">
        <f>'WK5a(1) - Impact on Rates'!G74</f>
        <v>2022-23</v>
      </c>
      <c r="I65" s="208" t="str">
        <f>'WK5a(1) - Impact on Rates'!H74</f>
        <v>2023-24</v>
      </c>
      <c r="J65" s="208" t="str">
        <f>'WK5a(1) - Impact on Rates'!I74</f>
        <v>2024-25</v>
      </c>
      <c r="K65" s="208" t="str">
        <f>'WK5a(1) - Impact on Rates'!J74</f>
        <v>2025-26</v>
      </c>
      <c r="L65" s="208" t="str">
        <f>'WK5a(1) - Impact on Rates'!K74</f>
        <v>2026-27</v>
      </c>
      <c r="M65" s="208" t="str">
        <f>'WK5a(1) - Impact on Rates'!L74</f>
        <v>2027-28</v>
      </c>
      <c r="N65" s="327"/>
      <c r="O65" s="116"/>
      <c r="P65" s="325"/>
      <c r="Q65" s="416"/>
      <c r="R65" s="510" t="str">
        <f t="shared" ref="R65:X65" si="82">R$24</f>
        <v>Year 1</v>
      </c>
      <c r="S65" s="511" t="str">
        <f t="shared" si="82"/>
        <v>Year 2</v>
      </c>
      <c r="T65" s="511" t="str">
        <f t="shared" si="82"/>
        <v>Year 3</v>
      </c>
      <c r="U65" s="511" t="str">
        <f t="shared" si="82"/>
        <v>Year 4</v>
      </c>
      <c r="V65" s="511" t="str">
        <f t="shared" si="82"/>
        <v>Year 5</v>
      </c>
      <c r="W65" s="511" t="str">
        <f t="shared" si="82"/>
        <v>Year 6</v>
      </c>
      <c r="X65" s="511" t="str">
        <f t="shared" si="82"/>
        <v>Year 7</v>
      </c>
      <c r="Y65" s="512"/>
      <c r="Z65" s="510" t="str">
        <f>R65</f>
        <v>Year 1</v>
      </c>
      <c r="AA65" s="511" t="str">
        <f t="shared" ref="AA65" si="83">S65</f>
        <v>Year 2</v>
      </c>
      <c r="AB65" s="511" t="str">
        <f t="shared" ref="AB65" si="84">T65</f>
        <v>Year 3</v>
      </c>
      <c r="AC65" s="511" t="str">
        <f t="shared" ref="AC65" si="85">U65</f>
        <v>Year 4</v>
      </c>
      <c r="AD65" s="511" t="str">
        <f t="shared" ref="AD65" si="86">V65</f>
        <v>Year 5</v>
      </c>
      <c r="AE65" s="511" t="str">
        <f t="shared" ref="AE65" si="87">W65</f>
        <v>Year 6</v>
      </c>
      <c r="AF65" s="513" t="str">
        <f t="shared" ref="AF65" si="88">X65</f>
        <v>Year 7</v>
      </c>
      <c r="AG65" s="512"/>
      <c r="AH65" s="510" t="str">
        <f>R65</f>
        <v>Year 1</v>
      </c>
      <c r="AI65" s="511" t="str">
        <f t="shared" ref="AI65" si="89">S65</f>
        <v>Year 2</v>
      </c>
      <c r="AJ65" s="511" t="str">
        <f t="shared" ref="AJ65" si="90">T65</f>
        <v>Year 3</v>
      </c>
      <c r="AK65" s="511" t="str">
        <f t="shared" ref="AK65" si="91">U65</f>
        <v>Year 4</v>
      </c>
      <c r="AL65" s="511" t="str">
        <f t="shared" ref="AL65" si="92">V65</f>
        <v>Year 5</v>
      </c>
      <c r="AM65" s="511" t="str">
        <f t="shared" ref="AM65" si="93">W65</f>
        <v>Year 6</v>
      </c>
      <c r="AN65" s="513" t="str">
        <f t="shared" ref="AN65" si="94">X65</f>
        <v>Year 7</v>
      </c>
      <c r="AO65" s="395"/>
      <c r="AP65" s="510" t="str">
        <f>R65</f>
        <v>Year 1</v>
      </c>
      <c r="AQ65" s="511" t="str">
        <f t="shared" ref="AQ65" si="95">S65</f>
        <v>Year 2</v>
      </c>
      <c r="AR65" s="511" t="str">
        <f t="shared" ref="AR65" si="96">T65</f>
        <v>Year 3</v>
      </c>
      <c r="AS65" s="511" t="str">
        <f t="shared" ref="AS65" si="97">U65</f>
        <v>Year 4</v>
      </c>
      <c r="AT65" s="511" t="str">
        <f t="shared" ref="AT65" si="98">V65</f>
        <v>Year 5</v>
      </c>
      <c r="AU65" s="511" t="str">
        <f>W65</f>
        <v>Year 6</v>
      </c>
      <c r="AV65" s="513" t="str">
        <f>X65</f>
        <v>Year 7</v>
      </c>
      <c r="AW65" s="433"/>
    </row>
    <row r="66" spans="1:49" s="5" customFormat="1" x14ac:dyDescent="0.2">
      <c r="A66" s="182"/>
      <c r="B66" s="343"/>
      <c r="C66" s="417" t="str">
        <f>C25</f>
        <v>$0 to $99,999</v>
      </c>
      <c r="D66" s="1646">
        <v>906</v>
      </c>
      <c r="E66" s="427">
        <f>E25</f>
        <v>50000</v>
      </c>
      <c r="F66" s="873">
        <v>554</v>
      </c>
      <c r="G66" s="873">
        <v>565</v>
      </c>
      <c r="H66" s="873">
        <v>579.13</v>
      </c>
      <c r="I66" s="873">
        <v>593.61</v>
      </c>
      <c r="J66" s="873">
        <v>608.45000000000005</v>
      </c>
      <c r="K66" s="873">
        <v>623.66</v>
      </c>
      <c r="L66" s="873">
        <v>639.25</v>
      </c>
      <c r="M66" s="873">
        <v>655.23</v>
      </c>
      <c r="N66" s="327"/>
      <c r="O66" s="116"/>
      <c r="P66" s="325"/>
      <c r="Q66" s="417">
        <f t="shared" ref="Q66:Q79" si="99">$E66</f>
        <v>50000</v>
      </c>
      <c r="R66" s="399">
        <f t="shared" ref="R66:R79" si="100">IF(G66=".",".",IF(F66=0,".",G66-F66))</f>
        <v>11</v>
      </c>
      <c r="S66" s="400">
        <f t="shared" ref="S66:S79" si="101">IF(H66=".",".",IF(G66=0,".",H66-G66))</f>
        <v>14.129999999999995</v>
      </c>
      <c r="T66" s="400">
        <f t="shared" ref="T66:T79" si="102">IF(I66=".",".",IF(H66=0,".",I66-H66))</f>
        <v>14.480000000000018</v>
      </c>
      <c r="U66" s="400">
        <f t="shared" ref="U66:U79" si="103">IF(J66=".",".",IF(I66=0,".",J66-I66))</f>
        <v>14.840000000000032</v>
      </c>
      <c r="V66" s="400">
        <f t="shared" ref="V66:V79" si="104">IF(K66=".",".",IF(J66=0,".",K66-J66))</f>
        <v>15.209999999999923</v>
      </c>
      <c r="W66" s="400">
        <f t="shared" ref="W66:W79" si="105">IF(L66=".",".",IF(K66=0,".",L66-K66))</f>
        <v>15.590000000000032</v>
      </c>
      <c r="X66" s="295">
        <f t="shared" ref="X66:X79" si="106">IF(M66=".",".",IF(L66=0,".",M66-L66))</f>
        <v>15.980000000000018</v>
      </c>
      <c r="Y66" s="3"/>
      <c r="Z66" s="406">
        <f t="shared" ref="Z66:Z79" si="107">IF(G66=".",".",IF(F66=0,".",G66/F66-1))</f>
        <v>1.9855595667870096E-2</v>
      </c>
      <c r="AA66" s="407">
        <f t="shared" ref="AA66:AA79" si="108">IF(H66=".",".",IF(G66=0,".",H66/G66-1))</f>
        <v>2.5008849557522028E-2</v>
      </c>
      <c r="AB66" s="407">
        <f t="shared" ref="AB66:AB79" si="109">IF(I66=".",".",IF(H66=0,".",I66/H66-1))</f>
        <v>2.5003021774040457E-2</v>
      </c>
      <c r="AC66" s="407">
        <f t="shared" ref="AC66:AC79" si="110">IF(J66=".",".",IF(I66=0,".",J66/I66-1))</f>
        <v>2.4999578848065251E-2</v>
      </c>
      <c r="AD66" s="407">
        <f t="shared" ref="AD66:AD79" si="111">IF(K66=".",".",IF(J66=0,".",K66/J66-1))</f>
        <v>2.4997945599473992E-2</v>
      </c>
      <c r="AE66" s="407">
        <f t="shared" ref="AE66:AE79" si="112">IF(L66=".",".",IF(K66=0,".",L66/K66-1))</f>
        <v>2.4997594843344073E-2</v>
      </c>
      <c r="AF66" s="408">
        <f t="shared" ref="AF66:AF79" si="113">IF(M66=".",".",IF(L66=0,".",M66/L66-1))</f>
        <v>2.4998044583496304E-2</v>
      </c>
      <c r="AG66" s="3"/>
      <c r="AH66" s="399">
        <f t="shared" ref="AH66:AH79" si="114">IF(G66=".",".",IF($F66=0,".",G66-$F66))</f>
        <v>11</v>
      </c>
      <c r="AI66" s="400">
        <f t="shared" ref="AI66:AI79" si="115">IF(H66=".",".",IF($F66=0,".",H66-$F66))</f>
        <v>25.129999999999995</v>
      </c>
      <c r="AJ66" s="400">
        <f t="shared" ref="AJ66:AJ79" si="116">IF(I66=".",".",IF($F66=0,".",I66-$F66))</f>
        <v>39.610000000000014</v>
      </c>
      <c r="AK66" s="400">
        <f t="shared" ref="AK66:AK79" si="117">IF(J66=".",".",IF($F66=0,".",J66-$F66))</f>
        <v>54.450000000000045</v>
      </c>
      <c r="AL66" s="400">
        <f t="shared" ref="AL66:AL79" si="118">IF(K66=".",".",IF($F66=0,".",K66-$F66))</f>
        <v>69.659999999999968</v>
      </c>
      <c r="AM66" s="400">
        <f t="shared" ref="AM66:AM79" si="119">IF(L66=".",".",IF($F66=0,".",L66-$F66))</f>
        <v>85.25</v>
      </c>
      <c r="AN66" s="295">
        <f t="shared" ref="AN66:AN79" si="120">IF(M66=".",".",IF($F66=0,".",M66-$F66))</f>
        <v>101.23000000000002</v>
      </c>
      <c r="AO66" s="410"/>
      <c r="AP66" s="406">
        <f t="shared" ref="AP66:AP79" si="121">IF(G66=".",".",IF($F66=0,".",G66/$F66-1))</f>
        <v>1.9855595667870096E-2</v>
      </c>
      <c r="AQ66" s="407">
        <f t="shared" ref="AQ66:AQ79" si="122">IF(H66=".",".",IF($F66=0,".",H66/$F66-1))</f>
        <v>4.5361010830324844E-2</v>
      </c>
      <c r="AR66" s="407">
        <f t="shared" ref="AR66:AR79" si="123">IF(I66=".",".",IF($F66=0,".",I66/$F66-1))</f>
        <v>7.1498194945848415E-2</v>
      </c>
      <c r="AS66" s="407">
        <f t="shared" ref="AS66:AS79" si="124">IF(J66=".",".",IF($F66=0,".",J66/$F66-1))</f>
        <v>9.8285198555956743E-2</v>
      </c>
      <c r="AT66" s="407">
        <f t="shared" ref="AT66:AT79" si="125">IF(K66=".",".",IF($F66=0,".",K66/$F66-1))</f>
        <v>0.12574007220216599</v>
      </c>
      <c r="AU66" s="407">
        <f t="shared" ref="AU66:AU79" si="126">IF(L66=".",".",IF($F66=0,".",L66/$F66-1))</f>
        <v>0.15388086642599275</v>
      </c>
      <c r="AV66" s="408">
        <f t="shared" ref="AV66:AV79" si="127">IF(M66=".",".",IF($F66=0,".",M66/$F66-1))</f>
        <v>0.18272563176895318</v>
      </c>
      <c r="AW66" s="433"/>
    </row>
    <row r="67" spans="1:49" s="5" customFormat="1" x14ac:dyDescent="0.2">
      <c r="A67" s="182"/>
      <c r="B67" s="343"/>
      <c r="C67" s="418" t="str">
        <f t="shared" ref="C67:E79" si="128">C26</f>
        <v>$100,000 to $199,999</v>
      </c>
      <c r="D67" s="1211">
        <v>519</v>
      </c>
      <c r="E67" s="429">
        <f t="shared" si="128"/>
        <v>150000</v>
      </c>
      <c r="F67" s="874">
        <v>625.9</v>
      </c>
      <c r="G67" s="874">
        <v>989.83432500000004</v>
      </c>
      <c r="H67" s="874">
        <v>1014.58</v>
      </c>
      <c r="I67" s="874">
        <v>1039.94</v>
      </c>
      <c r="J67" s="874">
        <v>1065.94</v>
      </c>
      <c r="K67" s="874">
        <v>1092.5899999999999</v>
      </c>
      <c r="L67" s="874">
        <v>1119.9000000000001</v>
      </c>
      <c r="M67" s="874">
        <v>1147.9000000000001</v>
      </c>
      <c r="N67" s="327"/>
      <c r="O67" s="116"/>
      <c r="P67" s="325"/>
      <c r="Q67" s="418">
        <f t="shared" si="99"/>
        <v>150000</v>
      </c>
      <c r="R67" s="401">
        <f t="shared" si="100"/>
        <v>363.93432500000006</v>
      </c>
      <c r="S67" s="256">
        <f t="shared" si="101"/>
        <v>24.745675000000006</v>
      </c>
      <c r="T67" s="256">
        <f t="shared" si="102"/>
        <v>25.360000000000014</v>
      </c>
      <c r="U67" s="256">
        <f t="shared" si="103"/>
        <v>26</v>
      </c>
      <c r="V67" s="256">
        <f t="shared" si="104"/>
        <v>26.649999999999864</v>
      </c>
      <c r="W67" s="256">
        <f t="shared" si="105"/>
        <v>27.310000000000173</v>
      </c>
      <c r="X67" s="402">
        <f t="shared" si="106"/>
        <v>28</v>
      </c>
      <c r="Y67" s="3"/>
      <c r="Z67" s="409">
        <f t="shared" si="107"/>
        <v>0.58145762102572318</v>
      </c>
      <c r="AA67" s="410">
        <f t="shared" si="108"/>
        <v>2.4999814994292047E-2</v>
      </c>
      <c r="AB67" s="410">
        <f t="shared" si="109"/>
        <v>2.4995564667152914E-2</v>
      </c>
      <c r="AC67" s="410">
        <f t="shared" si="110"/>
        <v>2.5001442390907069E-2</v>
      </c>
      <c r="AD67" s="410">
        <f t="shared" si="111"/>
        <v>2.5001407208660842E-2</v>
      </c>
      <c r="AE67" s="410">
        <f t="shared" si="112"/>
        <v>2.4995652532056933E-2</v>
      </c>
      <c r="AF67" s="411">
        <f t="shared" si="113"/>
        <v>2.5002232342173469E-2</v>
      </c>
      <c r="AG67" s="3"/>
      <c r="AH67" s="401">
        <f t="shared" si="114"/>
        <v>363.93432500000006</v>
      </c>
      <c r="AI67" s="256">
        <f t="shared" si="115"/>
        <v>388.68000000000006</v>
      </c>
      <c r="AJ67" s="256">
        <f t="shared" si="116"/>
        <v>414.04000000000008</v>
      </c>
      <c r="AK67" s="256">
        <f t="shared" si="117"/>
        <v>440.04000000000008</v>
      </c>
      <c r="AL67" s="256">
        <f t="shared" si="118"/>
        <v>466.68999999999994</v>
      </c>
      <c r="AM67" s="256">
        <f t="shared" si="119"/>
        <v>494.00000000000011</v>
      </c>
      <c r="AN67" s="402">
        <f t="shared" si="120"/>
        <v>522.00000000000011</v>
      </c>
      <c r="AO67" s="3"/>
      <c r="AP67" s="409">
        <f t="shared" si="121"/>
        <v>0.58145762102572318</v>
      </c>
      <c r="AQ67" s="410">
        <f t="shared" si="122"/>
        <v>0.62099376897267944</v>
      </c>
      <c r="AR67" s="410">
        <f t="shared" si="123"/>
        <v>0.66151142355008807</v>
      </c>
      <c r="AS67" s="410">
        <f t="shared" si="124"/>
        <v>0.70305160568780978</v>
      </c>
      <c r="AT67" s="410">
        <f t="shared" si="125"/>
        <v>0.74563029237897416</v>
      </c>
      <c r="AU67" s="410">
        <f t="shared" si="126"/>
        <v>0.78926346061671215</v>
      </c>
      <c r="AV67" s="411">
        <f t="shared" si="127"/>
        <v>0.83399904138041236</v>
      </c>
      <c r="AW67" s="433"/>
    </row>
    <row r="68" spans="1:49" s="5" customFormat="1" x14ac:dyDescent="0.2">
      <c r="A68" s="182"/>
      <c r="B68" s="343"/>
      <c r="C68" s="418" t="str">
        <f t="shared" si="128"/>
        <v>$200,000 to $299,999</v>
      </c>
      <c r="D68" s="1211">
        <v>295</v>
      </c>
      <c r="E68" s="429">
        <f t="shared" si="128"/>
        <v>250000</v>
      </c>
      <c r="F68" s="874">
        <v>1043.17</v>
      </c>
      <c r="G68" s="874">
        <v>1649.7238750000001</v>
      </c>
      <c r="H68" s="874">
        <v>1690.97</v>
      </c>
      <c r="I68" s="874">
        <v>1733.24</v>
      </c>
      <c r="J68" s="874">
        <v>1776.57</v>
      </c>
      <c r="K68" s="874">
        <v>1820.98</v>
      </c>
      <c r="L68" s="874">
        <v>1866.5</v>
      </c>
      <c r="M68" s="874">
        <v>1913.16</v>
      </c>
      <c r="N68" s="327"/>
      <c r="O68" s="116"/>
      <c r="P68" s="325"/>
      <c r="Q68" s="418">
        <f t="shared" si="99"/>
        <v>250000</v>
      </c>
      <c r="R68" s="401">
        <f t="shared" si="100"/>
        <v>606.55387500000006</v>
      </c>
      <c r="S68" s="256">
        <f t="shared" si="101"/>
        <v>41.246124999999893</v>
      </c>
      <c r="T68" s="256">
        <f t="shared" si="102"/>
        <v>42.269999999999982</v>
      </c>
      <c r="U68" s="256">
        <f t="shared" si="103"/>
        <v>43.329999999999927</v>
      </c>
      <c r="V68" s="256">
        <f t="shared" si="104"/>
        <v>44.410000000000082</v>
      </c>
      <c r="W68" s="256">
        <f t="shared" si="105"/>
        <v>45.519999999999982</v>
      </c>
      <c r="X68" s="402">
        <f t="shared" si="106"/>
        <v>46.660000000000082</v>
      </c>
      <c r="Y68" s="3"/>
      <c r="Z68" s="409">
        <f t="shared" si="107"/>
        <v>0.58145256765436115</v>
      </c>
      <c r="AA68" s="410">
        <f t="shared" si="108"/>
        <v>2.500183553444657E-2</v>
      </c>
      <c r="AB68" s="410">
        <f t="shared" si="109"/>
        <v>2.4997486649674494E-2</v>
      </c>
      <c r="AC68" s="410">
        <f t="shared" si="110"/>
        <v>2.4999423045856339E-2</v>
      </c>
      <c r="AD68" s="410">
        <f t="shared" si="111"/>
        <v>2.4997607749765116E-2</v>
      </c>
      <c r="AE68" s="410">
        <f t="shared" si="112"/>
        <v>2.4997528803171853E-2</v>
      </c>
      <c r="AF68" s="411">
        <f t="shared" si="113"/>
        <v>2.499866059469591E-2</v>
      </c>
      <c r="AG68" s="3"/>
      <c r="AH68" s="401">
        <f t="shared" si="114"/>
        <v>606.55387500000006</v>
      </c>
      <c r="AI68" s="256">
        <f t="shared" si="115"/>
        <v>647.79999999999995</v>
      </c>
      <c r="AJ68" s="256">
        <f t="shared" si="116"/>
        <v>690.06999999999994</v>
      </c>
      <c r="AK68" s="256">
        <f t="shared" si="117"/>
        <v>733.39999999999986</v>
      </c>
      <c r="AL68" s="256">
        <f t="shared" si="118"/>
        <v>777.81</v>
      </c>
      <c r="AM68" s="256">
        <f t="shared" si="119"/>
        <v>823.32999999999993</v>
      </c>
      <c r="AN68" s="402">
        <f t="shared" si="120"/>
        <v>869.99</v>
      </c>
      <c r="AO68" s="3"/>
      <c r="AP68" s="409">
        <f t="shared" si="121"/>
        <v>0.58145256765436115</v>
      </c>
      <c r="AQ68" s="410">
        <f t="shared" si="122"/>
        <v>0.62099178465638372</v>
      </c>
      <c r="AR68" s="410">
        <f t="shared" si="123"/>
        <v>0.66151250515256366</v>
      </c>
      <c r="AS68" s="410">
        <f t="shared" si="124"/>
        <v>0.703049359164853</v>
      </c>
      <c r="AT68" s="410">
        <f t="shared" si="125"/>
        <v>0.74562151902374474</v>
      </c>
      <c r="AU68" s="410">
        <f t="shared" si="126"/>
        <v>0.78925774322497766</v>
      </c>
      <c r="AV68" s="411">
        <f t="shared" si="127"/>
        <v>0.83398679026429057</v>
      </c>
      <c r="AW68" s="433"/>
    </row>
    <row r="69" spans="1:49" s="5" customFormat="1" x14ac:dyDescent="0.2">
      <c r="A69" s="182"/>
      <c r="B69" s="343"/>
      <c r="C69" s="418" t="str">
        <f t="shared" si="128"/>
        <v>$300,000 to $399,999</v>
      </c>
      <c r="D69" s="1211">
        <v>313</v>
      </c>
      <c r="E69" s="429">
        <f t="shared" si="128"/>
        <v>350000</v>
      </c>
      <c r="F69" s="874">
        <v>1460.44</v>
      </c>
      <c r="G69" s="874">
        <v>2309.613425</v>
      </c>
      <c r="H69" s="874">
        <v>2367.35</v>
      </c>
      <c r="I69" s="874">
        <v>2426.5300000000002</v>
      </c>
      <c r="J69" s="874">
        <v>2487.19</v>
      </c>
      <c r="K69" s="874">
        <v>2549.37</v>
      </c>
      <c r="L69" s="874">
        <v>2613.1</v>
      </c>
      <c r="M69" s="874">
        <v>2678.43</v>
      </c>
      <c r="N69" s="327"/>
      <c r="O69" s="116"/>
      <c r="P69" s="325"/>
      <c r="Q69" s="418">
        <f t="shared" si="99"/>
        <v>350000</v>
      </c>
      <c r="R69" s="401">
        <f t="shared" si="100"/>
        <v>849.17342499999995</v>
      </c>
      <c r="S69" s="256">
        <f t="shared" si="101"/>
        <v>57.736574999999903</v>
      </c>
      <c r="T69" s="256">
        <f t="shared" si="102"/>
        <v>59.180000000000291</v>
      </c>
      <c r="U69" s="256">
        <f t="shared" si="103"/>
        <v>60.659999999999854</v>
      </c>
      <c r="V69" s="256">
        <f t="shared" si="104"/>
        <v>62.179999999999836</v>
      </c>
      <c r="W69" s="256">
        <f t="shared" si="105"/>
        <v>63.730000000000018</v>
      </c>
      <c r="X69" s="402">
        <f t="shared" si="106"/>
        <v>65.329999999999927</v>
      </c>
      <c r="Y69" s="3"/>
      <c r="Z69" s="409">
        <f t="shared" si="107"/>
        <v>0.58145040193366371</v>
      </c>
      <c r="AA69" s="410">
        <f t="shared" si="108"/>
        <v>2.4998371751324466E-2</v>
      </c>
      <c r="AB69" s="410">
        <f t="shared" si="109"/>
        <v>2.499841595032426E-2</v>
      </c>
      <c r="AC69" s="410">
        <f t="shared" si="110"/>
        <v>2.4998660638854586E-2</v>
      </c>
      <c r="AD69" s="410">
        <f t="shared" si="111"/>
        <v>2.5000100515039092E-2</v>
      </c>
      <c r="AE69" s="410">
        <f t="shared" si="112"/>
        <v>2.4998332921466915E-2</v>
      </c>
      <c r="AF69" s="411">
        <f t="shared" si="113"/>
        <v>2.500095671807423E-2</v>
      </c>
      <c r="AG69" s="3"/>
      <c r="AH69" s="401">
        <f t="shared" si="114"/>
        <v>849.17342499999995</v>
      </c>
      <c r="AI69" s="256">
        <f t="shared" si="115"/>
        <v>906.90999999999985</v>
      </c>
      <c r="AJ69" s="256">
        <f t="shared" si="116"/>
        <v>966.09000000000015</v>
      </c>
      <c r="AK69" s="256">
        <f t="shared" si="117"/>
        <v>1026.75</v>
      </c>
      <c r="AL69" s="256">
        <f t="shared" si="118"/>
        <v>1088.9299999999998</v>
      </c>
      <c r="AM69" s="256">
        <f t="shared" si="119"/>
        <v>1152.6599999999999</v>
      </c>
      <c r="AN69" s="402">
        <f t="shared" si="120"/>
        <v>1217.9899999999998</v>
      </c>
      <c r="AO69" s="3"/>
      <c r="AP69" s="409">
        <f t="shared" si="121"/>
        <v>0.58145040193366371</v>
      </c>
      <c r="AQ69" s="410">
        <f t="shared" si="122"/>
        <v>0.6209840869874832</v>
      </c>
      <c r="AR69" s="410">
        <f t="shared" si="123"/>
        <v>0.66150612144285281</v>
      </c>
      <c r="AS69" s="410">
        <f t="shared" si="124"/>
        <v>0.70304154912218242</v>
      </c>
      <c r="AT69" s="410">
        <f t="shared" si="125"/>
        <v>0.7456177590315245</v>
      </c>
      <c r="AU69" s="410">
        <f t="shared" si="126"/>
        <v>0.78925529292541952</v>
      </c>
      <c r="AV69" s="411">
        <f t="shared" si="127"/>
        <v>0.8339883870614333</v>
      </c>
      <c r="AW69" s="433"/>
    </row>
    <row r="70" spans="1:49" s="5" customFormat="1" x14ac:dyDescent="0.2">
      <c r="A70" s="182"/>
      <c r="B70" s="343"/>
      <c r="C70" s="418" t="str">
        <f t="shared" si="128"/>
        <v>$400,000 to $499,999</v>
      </c>
      <c r="D70" s="1211">
        <v>251</v>
      </c>
      <c r="E70" s="429">
        <f t="shared" si="128"/>
        <v>450000</v>
      </c>
      <c r="F70" s="874">
        <v>1877.71</v>
      </c>
      <c r="G70" s="874">
        <v>2969.5029749999999</v>
      </c>
      <c r="H70" s="874">
        <v>3043.74</v>
      </c>
      <c r="I70" s="874">
        <v>3119.83</v>
      </c>
      <c r="J70" s="874">
        <v>3197.83</v>
      </c>
      <c r="K70" s="874">
        <v>3277.78</v>
      </c>
      <c r="L70" s="874">
        <v>3359.72</v>
      </c>
      <c r="M70" s="874">
        <v>3443.71</v>
      </c>
      <c r="N70" s="327"/>
      <c r="O70" s="116"/>
      <c r="P70" s="325"/>
      <c r="Q70" s="418">
        <f t="shared" si="99"/>
        <v>450000</v>
      </c>
      <c r="R70" s="401">
        <f t="shared" si="100"/>
        <v>1091.7929749999998</v>
      </c>
      <c r="S70" s="256">
        <f t="shared" si="101"/>
        <v>74.237024999999903</v>
      </c>
      <c r="T70" s="256">
        <f t="shared" si="102"/>
        <v>76.090000000000146</v>
      </c>
      <c r="U70" s="256">
        <f t="shared" si="103"/>
        <v>78</v>
      </c>
      <c r="V70" s="256">
        <f t="shared" si="104"/>
        <v>79.950000000000273</v>
      </c>
      <c r="W70" s="256">
        <f t="shared" si="105"/>
        <v>81.9399999999996</v>
      </c>
      <c r="X70" s="402">
        <f t="shared" si="106"/>
        <v>83.990000000000236</v>
      </c>
      <c r="Y70" s="3"/>
      <c r="Z70" s="409">
        <f t="shared" si="107"/>
        <v>0.58144919875806167</v>
      </c>
      <c r="AA70" s="410">
        <f t="shared" si="108"/>
        <v>2.4999814994292047E-2</v>
      </c>
      <c r="AB70" s="410">
        <f t="shared" si="109"/>
        <v>2.4998850098891578E-2</v>
      </c>
      <c r="AC70" s="410">
        <f t="shared" si="110"/>
        <v>2.5001362253712633E-2</v>
      </c>
      <c r="AD70" s="410">
        <f t="shared" si="111"/>
        <v>2.5001329026246077E-2</v>
      </c>
      <c r="AE70" s="410">
        <f t="shared" si="112"/>
        <v>2.499862711957479E-2</v>
      </c>
      <c r="AF70" s="411">
        <f t="shared" si="113"/>
        <v>2.4999107068446325E-2</v>
      </c>
      <c r="AG70" s="3"/>
      <c r="AH70" s="401">
        <f t="shared" si="114"/>
        <v>1091.7929749999998</v>
      </c>
      <c r="AI70" s="256">
        <f t="shared" si="115"/>
        <v>1166.0299999999997</v>
      </c>
      <c r="AJ70" s="256">
        <f t="shared" si="116"/>
        <v>1242.1199999999999</v>
      </c>
      <c r="AK70" s="256">
        <f t="shared" si="117"/>
        <v>1320.12</v>
      </c>
      <c r="AL70" s="256">
        <f t="shared" si="118"/>
        <v>1400.0700000000002</v>
      </c>
      <c r="AM70" s="256">
        <f t="shared" si="119"/>
        <v>1482.0099999999998</v>
      </c>
      <c r="AN70" s="402">
        <f t="shared" si="120"/>
        <v>1566</v>
      </c>
      <c r="AO70" s="3"/>
      <c r="AP70" s="409">
        <f t="shared" si="121"/>
        <v>0.58144919875806167</v>
      </c>
      <c r="AQ70" s="410">
        <f t="shared" si="122"/>
        <v>0.6209851361498846</v>
      </c>
      <c r="AR70" s="410">
        <f t="shared" si="123"/>
        <v>0.66150790058102671</v>
      </c>
      <c r="AS70" s="410">
        <f t="shared" si="124"/>
        <v>0.70304786149085841</v>
      </c>
      <c r="AT70" s="410">
        <f t="shared" si="125"/>
        <v>0.74562632142343599</v>
      </c>
      <c r="AU70" s="410">
        <f t="shared" si="126"/>
        <v>0.78926458292281532</v>
      </c>
      <c r="AV70" s="411">
        <f t="shared" si="127"/>
        <v>0.83399459980508173</v>
      </c>
      <c r="AW70" s="433"/>
    </row>
    <row r="71" spans="1:49" s="5" customFormat="1" x14ac:dyDescent="0.2">
      <c r="A71" s="182"/>
      <c r="B71" s="343"/>
      <c r="C71" s="418" t="str">
        <f t="shared" si="128"/>
        <v>$500,000 to $599,999</v>
      </c>
      <c r="D71" s="1211">
        <v>177</v>
      </c>
      <c r="E71" s="429">
        <f t="shared" si="128"/>
        <v>550000</v>
      </c>
      <c r="F71" s="874">
        <v>2294.9699999999998</v>
      </c>
      <c r="G71" s="874">
        <v>3629.3925250000002</v>
      </c>
      <c r="H71" s="874">
        <v>3720.13</v>
      </c>
      <c r="I71" s="874">
        <v>3813.13</v>
      </c>
      <c r="J71" s="874">
        <v>3908.46</v>
      </c>
      <c r="K71" s="874">
        <v>4006.17</v>
      </c>
      <c r="L71" s="874">
        <v>4106.32</v>
      </c>
      <c r="M71" s="874">
        <v>4208.9799999999996</v>
      </c>
      <c r="N71" s="327"/>
      <c r="O71" s="116"/>
      <c r="P71" s="325"/>
      <c r="Q71" s="418">
        <f t="shared" si="99"/>
        <v>550000</v>
      </c>
      <c r="R71" s="401">
        <f t="shared" si="100"/>
        <v>1334.4225250000004</v>
      </c>
      <c r="S71" s="256">
        <f t="shared" si="101"/>
        <v>90.737474999999904</v>
      </c>
      <c r="T71" s="256">
        <f t="shared" si="102"/>
        <v>93</v>
      </c>
      <c r="U71" s="256">
        <f t="shared" si="103"/>
        <v>95.329999999999927</v>
      </c>
      <c r="V71" s="256">
        <f t="shared" si="104"/>
        <v>97.710000000000036</v>
      </c>
      <c r="W71" s="256">
        <f t="shared" si="105"/>
        <v>100.14999999999964</v>
      </c>
      <c r="X71" s="402">
        <f t="shared" si="106"/>
        <v>102.65999999999985</v>
      </c>
      <c r="Y71" s="3"/>
      <c r="Z71" s="409">
        <f t="shared" si="107"/>
        <v>0.5814553240347371</v>
      </c>
      <c r="AA71" s="410">
        <f t="shared" si="108"/>
        <v>2.5000733421635113E-2</v>
      </c>
      <c r="AB71" s="410">
        <f t="shared" si="109"/>
        <v>2.4999126374615877E-2</v>
      </c>
      <c r="AC71" s="410">
        <f t="shared" si="110"/>
        <v>2.500045894055547E-2</v>
      </c>
      <c r="AD71" s="410">
        <f t="shared" si="111"/>
        <v>2.4999616217129095E-2</v>
      </c>
      <c r="AE71" s="410">
        <f t="shared" si="112"/>
        <v>2.499893913638207E-2</v>
      </c>
      <c r="AF71" s="411">
        <f t="shared" si="113"/>
        <v>2.500048705410185E-2</v>
      </c>
      <c r="AG71" s="3"/>
      <c r="AH71" s="401">
        <f t="shared" si="114"/>
        <v>1334.4225250000004</v>
      </c>
      <c r="AI71" s="256">
        <f t="shared" si="115"/>
        <v>1425.1600000000003</v>
      </c>
      <c r="AJ71" s="256">
        <f t="shared" si="116"/>
        <v>1518.1600000000003</v>
      </c>
      <c r="AK71" s="256">
        <f t="shared" si="117"/>
        <v>1613.4900000000002</v>
      </c>
      <c r="AL71" s="256">
        <f t="shared" si="118"/>
        <v>1711.2000000000003</v>
      </c>
      <c r="AM71" s="256">
        <f t="shared" si="119"/>
        <v>1811.35</v>
      </c>
      <c r="AN71" s="402">
        <f t="shared" si="120"/>
        <v>1914.0099999999998</v>
      </c>
      <c r="AO71" s="3"/>
      <c r="AP71" s="409">
        <f t="shared" si="121"/>
        <v>0.5814553240347371</v>
      </c>
      <c r="AQ71" s="410">
        <f t="shared" si="122"/>
        <v>0.6209928670091549</v>
      </c>
      <c r="AR71" s="410">
        <f t="shared" si="123"/>
        <v>0.66151627254386791</v>
      </c>
      <c r="AS71" s="410">
        <f t="shared" si="124"/>
        <v>0.70305494189466544</v>
      </c>
      <c r="AT71" s="410">
        <f t="shared" si="125"/>
        <v>0.74563066183871696</v>
      </c>
      <c r="AU71" s="410">
        <f t="shared" si="126"/>
        <v>0.7892695765086255</v>
      </c>
      <c r="AV71" s="411">
        <f t="shared" si="127"/>
        <v>0.83400218739242771</v>
      </c>
      <c r="AW71" s="433"/>
    </row>
    <row r="72" spans="1:49" s="5" customFormat="1" x14ac:dyDescent="0.2">
      <c r="A72" s="182"/>
      <c r="B72" s="343"/>
      <c r="C72" s="418" t="str">
        <f t="shared" si="128"/>
        <v>$600,000 to $699,999</v>
      </c>
      <c r="D72" s="1211">
        <v>155</v>
      </c>
      <c r="E72" s="429">
        <f t="shared" si="128"/>
        <v>650000</v>
      </c>
      <c r="F72" s="874">
        <v>2712.24</v>
      </c>
      <c r="G72" s="874">
        <v>4289.2820750000001</v>
      </c>
      <c r="H72" s="874">
        <v>4396.51</v>
      </c>
      <c r="I72" s="874">
        <v>4506.42</v>
      </c>
      <c r="J72" s="874">
        <v>4619.08</v>
      </c>
      <c r="K72" s="874">
        <v>4734.5600000000004</v>
      </c>
      <c r="L72" s="874">
        <v>4852.92</v>
      </c>
      <c r="M72" s="874">
        <v>4974.24</v>
      </c>
      <c r="N72" s="327"/>
      <c r="O72" s="116"/>
      <c r="P72" s="325"/>
      <c r="Q72" s="418">
        <f t="shared" si="99"/>
        <v>650000</v>
      </c>
      <c r="R72" s="401">
        <f t="shared" si="100"/>
        <v>1577.0420750000003</v>
      </c>
      <c r="S72" s="256">
        <f t="shared" si="101"/>
        <v>107.22792500000014</v>
      </c>
      <c r="T72" s="256">
        <f t="shared" si="102"/>
        <v>109.90999999999985</v>
      </c>
      <c r="U72" s="256">
        <f t="shared" si="103"/>
        <v>112.65999999999985</v>
      </c>
      <c r="V72" s="256">
        <f t="shared" si="104"/>
        <v>115.48000000000047</v>
      </c>
      <c r="W72" s="256">
        <f t="shared" si="105"/>
        <v>118.35999999999967</v>
      </c>
      <c r="X72" s="402">
        <f t="shared" si="106"/>
        <v>121.31999999999971</v>
      </c>
      <c r="Y72" s="3"/>
      <c r="Z72" s="409">
        <f t="shared" si="107"/>
        <v>0.5814537338141168</v>
      </c>
      <c r="AA72" s="410">
        <f t="shared" si="108"/>
        <v>2.4999037863463469E-2</v>
      </c>
      <c r="AB72" s="410">
        <f t="shared" si="109"/>
        <v>2.499937450386791E-2</v>
      </c>
      <c r="AC72" s="410">
        <f t="shared" si="110"/>
        <v>2.4999889047181645E-2</v>
      </c>
      <c r="AD72" s="410">
        <f t="shared" si="111"/>
        <v>2.5000649479983039E-2</v>
      </c>
      <c r="AE72" s="410">
        <f t="shared" si="112"/>
        <v>2.499915514852491E-2</v>
      </c>
      <c r="AF72" s="411">
        <f t="shared" si="113"/>
        <v>2.4999381815484334E-2</v>
      </c>
      <c r="AG72" s="3"/>
      <c r="AH72" s="401">
        <f t="shared" si="114"/>
        <v>1577.0420750000003</v>
      </c>
      <c r="AI72" s="256">
        <f t="shared" si="115"/>
        <v>1684.2700000000004</v>
      </c>
      <c r="AJ72" s="256">
        <f t="shared" si="116"/>
        <v>1794.1800000000003</v>
      </c>
      <c r="AK72" s="256">
        <f t="shared" si="117"/>
        <v>1906.8400000000001</v>
      </c>
      <c r="AL72" s="256">
        <f t="shared" si="118"/>
        <v>2022.3200000000006</v>
      </c>
      <c r="AM72" s="256">
        <f t="shared" si="119"/>
        <v>2140.6800000000003</v>
      </c>
      <c r="AN72" s="402">
        <f t="shared" si="120"/>
        <v>2262</v>
      </c>
      <c r="AO72" s="3"/>
      <c r="AP72" s="409">
        <f t="shared" si="121"/>
        <v>0.5814537338141168</v>
      </c>
      <c r="AQ72" s="410">
        <f t="shared" si="122"/>
        <v>0.62098855558505162</v>
      </c>
      <c r="AR72" s="410">
        <f t="shared" si="123"/>
        <v>0.66151225555260607</v>
      </c>
      <c r="AS72" s="410">
        <f t="shared" si="124"/>
        <v>0.70304987759195359</v>
      </c>
      <c r="AT72" s="410">
        <f t="shared" si="125"/>
        <v>0.74562723062855829</v>
      </c>
      <c r="AU72" s="410">
        <f t="shared" si="126"/>
        <v>0.78926643659853135</v>
      </c>
      <c r="AV72" s="411">
        <f t="shared" si="127"/>
        <v>0.83399699141668893</v>
      </c>
      <c r="AW72" s="433"/>
    </row>
    <row r="73" spans="1:49" s="5" customFormat="1" x14ac:dyDescent="0.2">
      <c r="A73" s="182"/>
      <c r="B73" s="343"/>
      <c r="C73" s="418" t="str">
        <f t="shared" si="128"/>
        <v>$700,000 to $799,999</v>
      </c>
      <c r="D73" s="1211">
        <v>158</v>
      </c>
      <c r="E73" s="429">
        <f t="shared" si="128"/>
        <v>750000</v>
      </c>
      <c r="F73" s="874">
        <v>3129.51</v>
      </c>
      <c r="G73" s="874">
        <v>4949.1716249999999</v>
      </c>
      <c r="H73" s="874">
        <v>5072.8999999999996</v>
      </c>
      <c r="I73" s="874">
        <v>5199.72</v>
      </c>
      <c r="J73" s="874">
        <v>5329.71</v>
      </c>
      <c r="K73" s="874">
        <v>5462.95</v>
      </c>
      <c r="L73" s="874">
        <v>5599.52</v>
      </c>
      <c r="M73" s="874">
        <v>5739.51</v>
      </c>
      <c r="N73" s="327"/>
      <c r="O73" s="116"/>
      <c r="P73" s="325"/>
      <c r="Q73" s="418">
        <f t="shared" si="99"/>
        <v>750000</v>
      </c>
      <c r="R73" s="401">
        <f t="shared" si="100"/>
        <v>1819.6616249999997</v>
      </c>
      <c r="S73" s="256">
        <f t="shared" si="101"/>
        <v>123.72837499999969</v>
      </c>
      <c r="T73" s="256">
        <f t="shared" si="102"/>
        <v>126.82000000000062</v>
      </c>
      <c r="U73" s="256">
        <f t="shared" si="103"/>
        <v>129.98999999999978</v>
      </c>
      <c r="V73" s="256">
        <f t="shared" si="104"/>
        <v>133.23999999999978</v>
      </c>
      <c r="W73" s="256">
        <f t="shared" si="105"/>
        <v>136.57000000000062</v>
      </c>
      <c r="X73" s="402">
        <f t="shared" si="106"/>
        <v>139.98999999999978</v>
      </c>
      <c r="Y73" s="3"/>
      <c r="Z73" s="409">
        <f t="shared" si="107"/>
        <v>0.58145256765436115</v>
      </c>
      <c r="AA73" s="410">
        <f t="shared" si="108"/>
        <v>2.4999814994292047E-2</v>
      </c>
      <c r="AB73" s="410">
        <f t="shared" si="109"/>
        <v>2.4999507185239356E-2</v>
      </c>
      <c r="AC73" s="410">
        <f t="shared" si="110"/>
        <v>2.4999423045856339E-2</v>
      </c>
      <c r="AD73" s="410">
        <f t="shared" si="111"/>
        <v>2.4999484024459173E-2</v>
      </c>
      <c r="AE73" s="410">
        <f t="shared" si="112"/>
        <v>2.4999313557693359E-2</v>
      </c>
      <c r="AF73" s="411">
        <f t="shared" si="113"/>
        <v>2.5000357173472043E-2</v>
      </c>
      <c r="AG73" s="3"/>
      <c r="AH73" s="401">
        <f t="shared" si="114"/>
        <v>1819.6616249999997</v>
      </c>
      <c r="AI73" s="256">
        <f t="shared" si="115"/>
        <v>1943.3899999999994</v>
      </c>
      <c r="AJ73" s="256">
        <f t="shared" si="116"/>
        <v>2070.21</v>
      </c>
      <c r="AK73" s="256">
        <f t="shared" si="117"/>
        <v>2200.1999999999998</v>
      </c>
      <c r="AL73" s="256">
        <f t="shared" si="118"/>
        <v>2333.4399999999996</v>
      </c>
      <c r="AM73" s="256">
        <f t="shared" si="119"/>
        <v>2470.0100000000002</v>
      </c>
      <c r="AN73" s="402">
        <f t="shared" si="120"/>
        <v>2610</v>
      </c>
      <c r="AO73" s="3"/>
      <c r="AP73" s="409">
        <f t="shared" si="121"/>
        <v>0.58145256765436115</v>
      </c>
      <c r="AQ73" s="410">
        <f t="shared" si="122"/>
        <v>0.62098858926796829</v>
      </c>
      <c r="AR73" s="410">
        <f t="shared" si="123"/>
        <v>0.66151250515256388</v>
      </c>
      <c r="AS73" s="410">
        <f t="shared" si="124"/>
        <v>0.70304935916485323</v>
      </c>
      <c r="AT73" s="410">
        <f t="shared" si="125"/>
        <v>0.74562471441216016</v>
      </c>
      <c r="AU73" s="410">
        <f t="shared" si="126"/>
        <v>0.7892641340018085</v>
      </c>
      <c r="AV73" s="411">
        <f t="shared" si="127"/>
        <v>0.83399637642953683</v>
      </c>
      <c r="AW73" s="433"/>
    </row>
    <row r="74" spans="1:49" s="5" customFormat="1" x14ac:dyDescent="0.2">
      <c r="A74" s="182"/>
      <c r="B74" s="343"/>
      <c r="C74" s="418" t="str">
        <f t="shared" si="128"/>
        <v>$800,000 to $899,999</v>
      </c>
      <c r="D74" s="1211">
        <v>130</v>
      </c>
      <c r="E74" s="429">
        <f t="shared" si="128"/>
        <v>850000</v>
      </c>
      <c r="F74" s="874">
        <v>3546.78</v>
      </c>
      <c r="G74" s="874">
        <v>5609.0611749999998</v>
      </c>
      <c r="H74" s="874">
        <v>5749.29</v>
      </c>
      <c r="I74" s="874">
        <v>5893.02</v>
      </c>
      <c r="J74" s="874">
        <v>6040.35</v>
      </c>
      <c r="K74" s="874">
        <v>6191.36</v>
      </c>
      <c r="L74" s="874">
        <v>6346.14</v>
      </c>
      <c r="M74" s="874">
        <v>6504.79</v>
      </c>
      <c r="N74" s="327"/>
      <c r="O74" s="116"/>
      <c r="P74" s="325"/>
      <c r="Q74" s="418">
        <f t="shared" si="99"/>
        <v>850000</v>
      </c>
      <c r="R74" s="401">
        <f t="shared" si="100"/>
        <v>2062.2811749999996</v>
      </c>
      <c r="S74" s="256">
        <f t="shared" si="101"/>
        <v>140.22882500000014</v>
      </c>
      <c r="T74" s="256">
        <f t="shared" si="102"/>
        <v>143.73000000000047</v>
      </c>
      <c r="U74" s="256">
        <f t="shared" si="103"/>
        <v>147.32999999999993</v>
      </c>
      <c r="V74" s="256">
        <f t="shared" si="104"/>
        <v>151.00999999999931</v>
      </c>
      <c r="W74" s="256">
        <f t="shared" si="105"/>
        <v>154.78000000000065</v>
      </c>
      <c r="X74" s="402">
        <f t="shared" si="106"/>
        <v>158.64999999999964</v>
      </c>
      <c r="Y74" s="3"/>
      <c r="Z74" s="409">
        <f t="shared" si="107"/>
        <v>0.58145167588629665</v>
      </c>
      <c r="AA74" s="410">
        <f t="shared" si="108"/>
        <v>2.5000409270808266E-2</v>
      </c>
      <c r="AB74" s="410">
        <f t="shared" si="109"/>
        <v>2.4999608647328753E-2</v>
      </c>
      <c r="AC74" s="410">
        <f t="shared" si="110"/>
        <v>2.5000763615260047E-2</v>
      </c>
      <c r="AD74" s="410">
        <f t="shared" si="111"/>
        <v>2.5000206941650616E-2</v>
      </c>
      <c r="AE74" s="410">
        <f t="shared" si="112"/>
        <v>2.49993539383917E-2</v>
      </c>
      <c r="AF74" s="411">
        <f t="shared" si="113"/>
        <v>2.4999448483645104E-2</v>
      </c>
      <c r="AG74" s="3"/>
      <c r="AH74" s="401">
        <f t="shared" si="114"/>
        <v>2062.2811749999996</v>
      </c>
      <c r="AI74" s="256">
        <f t="shared" si="115"/>
        <v>2202.5099999999998</v>
      </c>
      <c r="AJ74" s="256">
        <f t="shared" si="116"/>
        <v>2346.2400000000002</v>
      </c>
      <c r="AK74" s="256">
        <f t="shared" si="117"/>
        <v>2493.5700000000002</v>
      </c>
      <c r="AL74" s="256">
        <f t="shared" si="118"/>
        <v>2644.5799999999995</v>
      </c>
      <c r="AM74" s="256">
        <f t="shared" si="119"/>
        <v>2799.36</v>
      </c>
      <c r="AN74" s="402">
        <f t="shared" si="120"/>
        <v>2958.0099999999998</v>
      </c>
      <c r="AO74" s="3"/>
      <c r="AP74" s="409">
        <f t="shared" si="121"/>
        <v>0.58145167588629665</v>
      </c>
      <c r="AQ74" s="410">
        <f t="shared" si="122"/>
        <v>0.62098861502545954</v>
      </c>
      <c r="AR74" s="410">
        <f t="shared" si="123"/>
        <v>0.66151269602287144</v>
      </c>
      <c r="AS74" s="410">
        <f t="shared" si="124"/>
        <v>0.70305178217989273</v>
      </c>
      <c r="AT74" s="410">
        <f t="shared" si="125"/>
        <v>0.74562842916673699</v>
      </c>
      <c r="AU74" s="410">
        <f t="shared" si="126"/>
        <v>0.78926801211239495</v>
      </c>
      <c r="AV74" s="411">
        <f t="shared" si="127"/>
        <v>0.83399872560463284</v>
      </c>
      <c r="AW74" s="433"/>
    </row>
    <row r="75" spans="1:49" s="5" customFormat="1" x14ac:dyDescent="0.2">
      <c r="A75" s="182"/>
      <c r="B75" s="343"/>
      <c r="C75" s="418" t="str">
        <f t="shared" si="128"/>
        <v>$900,000 to $999,999</v>
      </c>
      <c r="D75" s="1211">
        <v>93</v>
      </c>
      <c r="E75" s="429">
        <f t="shared" si="128"/>
        <v>950000</v>
      </c>
      <c r="F75" s="874">
        <v>3964.05</v>
      </c>
      <c r="G75" s="874">
        <v>6268.9507250000006</v>
      </c>
      <c r="H75" s="874">
        <v>6425.67</v>
      </c>
      <c r="I75" s="874">
        <v>6586.31</v>
      </c>
      <c r="J75" s="874">
        <v>6750.97</v>
      </c>
      <c r="K75" s="874">
        <v>6919.74</v>
      </c>
      <c r="L75" s="874">
        <v>7092.73</v>
      </c>
      <c r="M75" s="874">
        <v>7270.05</v>
      </c>
      <c r="N75" s="327"/>
      <c r="O75" s="116"/>
      <c r="P75" s="325"/>
      <c r="Q75" s="418">
        <f t="shared" si="99"/>
        <v>950000</v>
      </c>
      <c r="R75" s="401">
        <f t="shared" si="100"/>
        <v>2304.9007250000004</v>
      </c>
      <c r="S75" s="256">
        <f t="shared" si="101"/>
        <v>156.71927499999947</v>
      </c>
      <c r="T75" s="256">
        <f t="shared" si="102"/>
        <v>160.64000000000033</v>
      </c>
      <c r="U75" s="256">
        <f t="shared" si="103"/>
        <v>164.65999999999985</v>
      </c>
      <c r="V75" s="256">
        <f t="shared" si="104"/>
        <v>168.76999999999953</v>
      </c>
      <c r="W75" s="256">
        <f t="shared" si="105"/>
        <v>172.98999999999978</v>
      </c>
      <c r="X75" s="402">
        <f t="shared" si="106"/>
        <v>177.32000000000062</v>
      </c>
      <c r="Y75" s="3"/>
      <c r="Z75" s="409">
        <f t="shared" si="107"/>
        <v>0.58145097185958816</v>
      </c>
      <c r="AA75" s="410">
        <f t="shared" si="108"/>
        <v>2.4999283273198669E-2</v>
      </c>
      <c r="AB75" s="410">
        <f t="shared" si="109"/>
        <v>2.4999727654859472E-2</v>
      </c>
      <c r="AC75" s="410">
        <f t="shared" si="110"/>
        <v>2.5000341617688715E-2</v>
      </c>
      <c r="AD75" s="410">
        <f t="shared" si="111"/>
        <v>2.4999370460837333E-2</v>
      </c>
      <c r="AE75" s="410">
        <f t="shared" si="112"/>
        <v>2.4999494200649064E-2</v>
      </c>
      <c r="AF75" s="411">
        <f t="shared" si="113"/>
        <v>2.5000246731512465E-2</v>
      </c>
      <c r="AG75" s="3"/>
      <c r="AH75" s="401">
        <f t="shared" si="114"/>
        <v>2304.9007250000004</v>
      </c>
      <c r="AI75" s="256">
        <f t="shared" si="115"/>
        <v>2461.62</v>
      </c>
      <c r="AJ75" s="256">
        <f t="shared" si="116"/>
        <v>2622.26</v>
      </c>
      <c r="AK75" s="256">
        <f t="shared" si="117"/>
        <v>2786.92</v>
      </c>
      <c r="AL75" s="256">
        <f t="shared" si="118"/>
        <v>2955.6899999999996</v>
      </c>
      <c r="AM75" s="256">
        <f t="shared" si="119"/>
        <v>3128.6799999999994</v>
      </c>
      <c r="AN75" s="402">
        <f t="shared" si="120"/>
        <v>3306</v>
      </c>
      <c r="AO75" s="3"/>
      <c r="AP75" s="409">
        <f t="shared" si="121"/>
        <v>0.58145097185958816</v>
      </c>
      <c r="AQ75" s="410">
        <f t="shared" si="122"/>
        <v>0.62098611268778137</v>
      </c>
      <c r="AR75" s="410">
        <f t="shared" si="123"/>
        <v>0.66151032403728505</v>
      </c>
      <c r="AS75" s="410">
        <f t="shared" si="124"/>
        <v>0.70304864973953407</v>
      </c>
      <c r="AT75" s="410">
        <f t="shared" si="125"/>
        <v>0.74562379384720168</v>
      </c>
      <c r="AU75" s="410">
        <f t="shared" si="126"/>
        <v>0.78926350575799975</v>
      </c>
      <c r="AV75" s="411">
        <f t="shared" si="127"/>
        <v>0.83399553486964084</v>
      </c>
      <c r="AW75" s="433"/>
    </row>
    <row r="76" spans="1:49" s="5" customFormat="1" x14ac:dyDescent="0.2">
      <c r="A76" s="182"/>
      <c r="B76" s="343"/>
      <c r="C76" s="418" t="str">
        <f t="shared" si="128"/>
        <v>$1,000,000 to $1,499,999</v>
      </c>
      <c r="D76" s="1211">
        <v>287</v>
      </c>
      <c r="E76" s="429">
        <f t="shared" si="128"/>
        <v>1250000</v>
      </c>
      <c r="F76" s="874">
        <v>5215.8500000000004</v>
      </c>
      <c r="G76" s="874">
        <v>8248.6193750000002</v>
      </c>
      <c r="H76" s="874">
        <v>8454.83</v>
      </c>
      <c r="I76" s="874">
        <v>8666.2000000000007</v>
      </c>
      <c r="J76" s="874">
        <v>8882.86</v>
      </c>
      <c r="K76" s="874">
        <v>9104.93</v>
      </c>
      <c r="L76" s="874">
        <v>9332.5499999999993</v>
      </c>
      <c r="M76" s="874">
        <v>9565.86</v>
      </c>
      <c r="N76" s="327"/>
      <c r="O76" s="116"/>
      <c r="P76" s="325"/>
      <c r="Q76" s="418">
        <f t="shared" si="99"/>
        <v>1250000</v>
      </c>
      <c r="R76" s="401">
        <f t="shared" si="100"/>
        <v>3032.7693749999999</v>
      </c>
      <c r="S76" s="256">
        <f t="shared" si="101"/>
        <v>206.21062499999971</v>
      </c>
      <c r="T76" s="256">
        <f t="shared" si="102"/>
        <v>211.3700000000008</v>
      </c>
      <c r="U76" s="256">
        <f t="shared" si="103"/>
        <v>216.65999999999985</v>
      </c>
      <c r="V76" s="256">
        <f t="shared" si="104"/>
        <v>222.06999999999971</v>
      </c>
      <c r="W76" s="256">
        <f t="shared" si="105"/>
        <v>227.61999999999898</v>
      </c>
      <c r="X76" s="402">
        <f t="shared" si="106"/>
        <v>233.31000000000131</v>
      </c>
      <c r="Y76" s="3"/>
      <c r="Z76" s="409">
        <f t="shared" si="107"/>
        <v>0.58145256765436115</v>
      </c>
      <c r="AA76" s="410">
        <f t="shared" si="108"/>
        <v>2.4999410886261231E-2</v>
      </c>
      <c r="AB76" s="410">
        <f t="shared" si="109"/>
        <v>2.4999911293308141E-2</v>
      </c>
      <c r="AC76" s="410">
        <f t="shared" si="110"/>
        <v>2.5000576954143705E-2</v>
      </c>
      <c r="AD76" s="410">
        <f t="shared" si="111"/>
        <v>2.4999831135467554E-2</v>
      </c>
      <c r="AE76" s="410">
        <f t="shared" si="112"/>
        <v>2.4999643050523046E-2</v>
      </c>
      <c r="AF76" s="411">
        <f t="shared" si="113"/>
        <v>2.4999598180561744E-2</v>
      </c>
      <c r="AG76" s="3"/>
      <c r="AH76" s="401">
        <f t="shared" si="114"/>
        <v>3032.7693749999999</v>
      </c>
      <c r="AI76" s="256">
        <f t="shared" si="115"/>
        <v>3238.9799999999996</v>
      </c>
      <c r="AJ76" s="256">
        <f t="shared" si="116"/>
        <v>3450.3500000000004</v>
      </c>
      <c r="AK76" s="256">
        <f t="shared" si="117"/>
        <v>3667.01</v>
      </c>
      <c r="AL76" s="256">
        <f t="shared" si="118"/>
        <v>3889.08</v>
      </c>
      <c r="AM76" s="256">
        <f t="shared" si="119"/>
        <v>4116.6999999999989</v>
      </c>
      <c r="AN76" s="402">
        <f t="shared" si="120"/>
        <v>4350.01</v>
      </c>
      <c r="AO76" s="3"/>
      <c r="AP76" s="409">
        <f t="shared" si="121"/>
        <v>0.58145256765436115</v>
      </c>
      <c r="AQ76" s="410">
        <f t="shared" si="122"/>
        <v>0.6209879501902853</v>
      </c>
      <c r="AR76" s="410">
        <f t="shared" si="123"/>
        <v>0.66151250515256388</v>
      </c>
      <c r="AS76" s="410">
        <f t="shared" si="124"/>
        <v>0.70305127639790244</v>
      </c>
      <c r="AT76" s="410">
        <f t="shared" si="125"/>
        <v>0.74562727072289259</v>
      </c>
      <c r="AU76" s="410">
        <f t="shared" si="126"/>
        <v>0.7892673293902237</v>
      </c>
      <c r="AV76" s="411">
        <f t="shared" si="127"/>
        <v>0.83399829366258604</v>
      </c>
      <c r="AW76" s="433"/>
    </row>
    <row r="77" spans="1:49" s="5" customFormat="1" x14ac:dyDescent="0.2">
      <c r="A77" s="182"/>
      <c r="B77" s="343"/>
      <c r="C77" s="418" t="str">
        <f t="shared" si="128"/>
        <v>$1,500,000 to $1,999,999</v>
      </c>
      <c r="D77" s="1211">
        <v>108</v>
      </c>
      <c r="E77" s="429">
        <f t="shared" si="128"/>
        <v>1750000</v>
      </c>
      <c r="F77" s="874">
        <v>7302.19</v>
      </c>
      <c r="G77" s="874">
        <v>11548.067125</v>
      </c>
      <c r="H77" s="874">
        <v>11836.77</v>
      </c>
      <c r="I77" s="874">
        <v>12132.69</v>
      </c>
      <c r="J77" s="874">
        <v>12436.01</v>
      </c>
      <c r="K77" s="874">
        <v>12746.91</v>
      </c>
      <c r="L77" s="874">
        <v>13065.58</v>
      </c>
      <c r="M77" s="874">
        <v>13392.22</v>
      </c>
      <c r="N77" s="327"/>
      <c r="O77" s="116"/>
      <c r="P77" s="325"/>
      <c r="Q77" s="418">
        <f t="shared" si="99"/>
        <v>1750000</v>
      </c>
      <c r="R77" s="401">
        <f t="shared" si="100"/>
        <v>4245.877125</v>
      </c>
      <c r="S77" s="256">
        <f t="shared" si="101"/>
        <v>288.70287500000086</v>
      </c>
      <c r="T77" s="256">
        <f t="shared" si="102"/>
        <v>295.92000000000007</v>
      </c>
      <c r="U77" s="256">
        <f t="shared" si="103"/>
        <v>303.31999999999971</v>
      </c>
      <c r="V77" s="256">
        <f t="shared" si="104"/>
        <v>310.89999999999964</v>
      </c>
      <c r="W77" s="256">
        <f t="shared" si="105"/>
        <v>318.67000000000007</v>
      </c>
      <c r="X77" s="402">
        <f t="shared" si="106"/>
        <v>326.63999999999942</v>
      </c>
      <c r="Y77" s="3"/>
      <c r="Z77" s="409">
        <f t="shared" si="107"/>
        <v>0.58145256765436115</v>
      </c>
      <c r="AA77" s="410">
        <f t="shared" si="108"/>
        <v>2.500010364288574E-2</v>
      </c>
      <c r="AB77" s="410">
        <f t="shared" si="109"/>
        <v>2.5000063361879876E-2</v>
      </c>
      <c r="AC77" s="410">
        <f t="shared" si="110"/>
        <v>2.5000226660369496E-2</v>
      </c>
      <c r="AD77" s="410">
        <f t="shared" si="111"/>
        <v>2.4999979897089242E-2</v>
      </c>
      <c r="AE77" s="410">
        <f t="shared" si="112"/>
        <v>2.4999784261440672E-2</v>
      </c>
      <c r="AF77" s="411">
        <f t="shared" si="113"/>
        <v>2.5000038268488511E-2</v>
      </c>
      <c r="AG77" s="3"/>
      <c r="AH77" s="401">
        <f t="shared" si="114"/>
        <v>4245.877125</v>
      </c>
      <c r="AI77" s="256">
        <f t="shared" si="115"/>
        <v>4534.5800000000008</v>
      </c>
      <c r="AJ77" s="256">
        <f t="shared" si="116"/>
        <v>4830.5000000000009</v>
      </c>
      <c r="AK77" s="256">
        <f t="shared" si="117"/>
        <v>5133.8200000000006</v>
      </c>
      <c r="AL77" s="256">
        <f t="shared" si="118"/>
        <v>5444.72</v>
      </c>
      <c r="AM77" s="256">
        <f t="shared" si="119"/>
        <v>5763.39</v>
      </c>
      <c r="AN77" s="402">
        <f t="shared" si="120"/>
        <v>6090.03</v>
      </c>
      <c r="AO77" s="3"/>
      <c r="AP77" s="409">
        <f t="shared" si="121"/>
        <v>0.58145256765436115</v>
      </c>
      <c r="AQ77" s="410">
        <f t="shared" si="122"/>
        <v>0.62098904575202796</v>
      </c>
      <c r="AR77" s="410">
        <f t="shared" si="123"/>
        <v>0.66151387460474198</v>
      </c>
      <c r="AS77" s="410">
        <f t="shared" si="124"/>
        <v>0.70305209806920943</v>
      </c>
      <c r="AT77" s="410">
        <f t="shared" si="125"/>
        <v>0.74562836628463525</v>
      </c>
      <c r="AU77" s="410">
        <f t="shared" si="126"/>
        <v>0.78926869884240225</v>
      </c>
      <c r="AV77" s="411">
        <f t="shared" si="127"/>
        <v>0.83400048478607114</v>
      </c>
      <c r="AW77" s="433"/>
    </row>
    <row r="78" spans="1:49" s="5" customFormat="1" x14ac:dyDescent="0.2">
      <c r="A78" s="182"/>
      <c r="B78" s="343"/>
      <c r="C78" s="418" t="str">
        <f t="shared" si="128"/>
        <v>$2,000,000 to $2,999,999</v>
      </c>
      <c r="D78" s="1211">
        <v>96</v>
      </c>
      <c r="E78" s="429">
        <f t="shared" si="128"/>
        <v>2500000</v>
      </c>
      <c r="F78" s="874">
        <v>10431.700000000001</v>
      </c>
      <c r="G78" s="874">
        <v>16497.23875</v>
      </c>
      <c r="H78" s="874">
        <v>16909.669999999998</v>
      </c>
      <c r="I78" s="874">
        <v>17332.41</v>
      </c>
      <c r="J78" s="874">
        <v>17765.72</v>
      </c>
      <c r="K78" s="874">
        <v>18209.86</v>
      </c>
      <c r="L78" s="874">
        <v>18665.11</v>
      </c>
      <c r="M78" s="874">
        <v>19131.740000000002</v>
      </c>
      <c r="N78" s="327"/>
      <c r="O78" s="116"/>
      <c r="P78" s="325"/>
      <c r="Q78" s="418">
        <f t="shared" si="99"/>
        <v>2500000</v>
      </c>
      <c r="R78" s="401">
        <f t="shared" si="100"/>
        <v>6065.5387499999997</v>
      </c>
      <c r="S78" s="256">
        <f t="shared" si="101"/>
        <v>412.43124999999782</v>
      </c>
      <c r="T78" s="256">
        <f t="shared" si="102"/>
        <v>422.7400000000016</v>
      </c>
      <c r="U78" s="256">
        <f t="shared" si="103"/>
        <v>433.31000000000131</v>
      </c>
      <c r="V78" s="256">
        <f t="shared" si="104"/>
        <v>444.13999999999942</v>
      </c>
      <c r="W78" s="256">
        <f t="shared" si="105"/>
        <v>455.25</v>
      </c>
      <c r="X78" s="402">
        <f t="shared" si="106"/>
        <v>466.63000000000102</v>
      </c>
      <c r="Y78" s="3"/>
      <c r="Z78" s="409">
        <f t="shared" si="107"/>
        <v>0.58145256765436115</v>
      </c>
      <c r="AA78" s="410">
        <f t="shared" si="108"/>
        <v>2.5000017048307344E-2</v>
      </c>
      <c r="AB78" s="410">
        <f t="shared" si="109"/>
        <v>2.4999896508920649E-2</v>
      </c>
      <c r="AC78" s="410">
        <f t="shared" si="110"/>
        <v>2.4999985576154904E-2</v>
      </c>
      <c r="AD78" s="410">
        <f t="shared" si="111"/>
        <v>2.4999831135467554E-2</v>
      </c>
      <c r="AE78" s="410">
        <f t="shared" si="112"/>
        <v>2.5000192203564531E-2</v>
      </c>
      <c r="AF78" s="411">
        <f t="shared" si="113"/>
        <v>2.5000120545767057E-2</v>
      </c>
      <c r="AG78" s="3"/>
      <c r="AH78" s="401">
        <f t="shared" si="114"/>
        <v>6065.5387499999997</v>
      </c>
      <c r="AI78" s="256">
        <f t="shared" si="115"/>
        <v>6477.9699999999975</v>
      </c>
      <c r="AJ78" s="256">
        <f t="shared" si="116"/>
        <v>6900.7099999999991</v>
      </c>
      <c r="AK78" s="256">
        <f t="shared" si="117"/>
        <v>7334.02</v>
      </c>
      <c r="AL78" s="256">
        <f t="shared" si="118"/>
        <v>7778.16</v>
      </c>
      <c r="AM78" s="256">
        <f t="shared" si="119"/>
        <v>8233.41</v>
      </c>
      <c r="AN78" s="402">
        <f t="shared" si="120"/>
        <v>8700.0400000000009</v>
      </c>
      <c r="AO78" s="3"/>
      <c r="AP78" s="409">
        <f t="shared" si="121"/>
        <v>0.58145256765436115</v>
      </c>
      <c r="AQ78" s="410">
        <f t="shared" si="122"/>
        <v>0.62098890880680968</v>
      </c>
      <c r="AR78" s="410">
        <f t="shared" si="123"/>
        <v>0.66151346376908826</v>
      </c>
      <c r="AS78" s="410">
        <f t="shared" si="124"/>
        <v>0.70305127639790244</v>
      </c>
      <c r="AT78" s="410">
        <f t="shared" si="125"/>
        <v>0.74562727072289259</v>
      </c>
      <c r="AU78" s="410">
        <f t="shared" si="126"/>
        <v>0.78926828800674853</v>
      </c>
      <c r="AV78" s="411">
        <f t="shared" si="127"/>
        <v>0.83400021089563547</v>
      </c>
      <c r="AW78" s="433"/>
    </row>
    <row r="79" spans="1:49" s="5" customFormat="1" x14ac:dyDescent="0.2">
      <c r="A79" s="182"/>
      <c r="B79" s="343"/>
      <c r="C79" s="416" t="str">
        <f t="shared" si="128"/>
        <v>$3,000,000 and greater</v>
      </c>
      <c r="D79" s="1647">
        <v>73</v>
      </c>
      <c r="E79" s="431">
        <f t="shared" si="128"/>
        <v>3000000</v>
      </c>
      <c r="F79" s="876">
        <v>12518.04</v>
      </c>
      <c r="G79" s="876">
        <v>19796.6865</v>
      </c>
      <c r="H79" s="876">
        <v>20291.599999999999</v>
      </c>
      <c r="I79" s="876">
        <v>20798.89</v>
      </c>
      <c r="J79" s="876">
        <v>21318.86</v>
      </c>
      <c r="K79" s="876">
        <v>21851.83</v>
      </c>
      <c r="L79" s="876">
        <v>22398.13</v>
      </c>
      <c r="M79" s="876">
        <v>22958.080000000002</v>
      </c>
      <c r="N79" s="327"/>
      <c r="O79" s="116"/>
      <c r="P79" s="325"/>
      <c r="Q79" s="416">
        <f t="shared" si="99"/>
        <v>3000000</v>
      </c>
      <c r="R79" s="403">
        <f t="shared" si="100"/>
        <v>7278.6464999999989</v>
      </c>
      <c r="S79" s="404">
        <f t="shared" si="101"/>
        <v>494.91349999999875</v>
      </c>
      <c r="T79" s="404">
        <f t="shared" si="102"/>
        <v>507.29000000000087</v>
      </c>
      <c r="U79" s="404">
        <f t="shared" si="103"/>
        <v>519.97000000000116</v>
      </c>
      <c r="V79" s="404">
        <f t="shared" si="104"/>
        <v>532.97000000000116</v>
      </c>
      <c r="W79" s="404">
        <f t="shared" si="105"/>
        <v>546.29999999999927</v>
      </c>
      <c r="X79" s="405">
        <f t="shared" si="106"/>
        <v>559.95000000000073</v>
      </c>
      <c r="Y79" s="3"/>
      <c r="Z79" s="412">
        <f t="shared" si="107"/>
        <v>0.58145256765436115</v>
      </c>
      <c r="AA79" s="413">
        <f t="shared" si="108"/>
        <v>2.4999814994292047E-2</v>
      </c>
      <c r="AB79" s="413">
        <f t="shared" si="109"/>
        <v>2.5000000000000133E-2</v>
      </c>
      <c r="AC79" s="413">
        <f t="shared" si="110"/>
        <v>2.4999891821150033E-2</v>
      </c>
      <c r="AD79" s="413">
        <f t="shared" si="111"/>
        <v>2.499992963976494E-2</v>
      </c>
      <c r="AE79" s="413">
        <f t="shared" si="112"/>
        <v>2.5000194491719974E-2</v>
      </c>
      <c r="AF79" s="414">
        <f t="shared" si="113"/>
        <v>2.4999854898601015E-2</v>
      </c>
      <c r="AG79" s="3"/>
      <c r="AH79" s="403">
        <f t="shared" si="114"/>
        <v>7278.6464999999989</v>
      </c>
      <c r="AI79" s="404">
        <f t="shared" si="115"/>
        <v>7773.5599999999977</v>
      </c>
      <c r="AJ79" s="404">
        <f t="shared" si="116"/>
        <v>8280.8499999999985</v>
      </c>
      <c r="AK79" s="404">
        <f t="shared" si="117"/>
        <v>8800.82</v>
      </c>
      <c r="AL79" s="404">
        <f t="shared" si="118"/>
        <v>9333.7900000000009</v>
      </c>
      <c r="AM79" s="404">
        <f t="shared" si="119"/>
        <v>9880.09</v>
      </c>
      <c r="AN79" s="405">
        <f t="shared" si="120"/>
        <v>10440.040000000001</v>
      </c>
      <c r="AO79" s="3"/>
      <c r="AP79" s="412">
        <f t="shared" si="121"/>
        <v>0.58145256765436115</v>
      </c>
      <c r="AQ79" s="413">
        <f t="shared" si="122"/>
        <v>0.62098858926796829</v>
      </c>
      <c r="AR79" s="413">
        <f t="shared" si="123"/>
        <v>0.66151330399966746</v>
      </c>
      <c r="AS79" s="413">
        <f t="shared" si="124"/>
        <v>0.70305095685906083</v>
      </c>
      <c r="AT79" s="413">
        <f t="shared" si="125"/>
        <v>0.74562711095347201</v>
      </c>
      <c r="AU79" s="413">
        <f t="shared" si="126"/>
        <v>0.78926812823732795</v>
      </c>
      <c r="AV79" s="414">
        <f t="shared" si="127"/>
        <v>0.83399957181795226</v>
      </c>
      <c r="AW79" s="433"/>
    </row>
    <row r="80" spans="1:49" s="5" customFormat="1" x14ac:dyDescent="0.2">
      <c r="A80" s="182"/>
      <c r="B80" s="343"/>
      <c r="C80" s="177"/>
      <c r="D80" s="296"/>
      <c r="E80" s="184"/>
      <c r="F80" s="177"/>
      <c r="G80" s="177"/>
      <c r="H80" s="177"/>
      <c r="I80" s="177"/>
      <c r="J80" s="177"/>
      <c r="K80" s="177"/>
      <c r="L80" s="177"/>
      <c r="M80" s="177"/>
      <c r="N80" s="327"/>
      <c r="O80" s="116"/>
      <c r="P80" s="325"/>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433"/>
    </row>
    <row r="81" spans="1:49" s="5" customFormat="1" x14ac:dyDescent="0.2">
      <c r="A81" s="182"/>
      <c r="B81" s="343"/>
      <c r="C81" s="183"/>
      <c r="D81" s="116"/>
      <c r="E81" s="156"/>
      <c r="F81" s="116"/>
      <c r="G81" s="116"/>
      <c r="H81" s="116"/>
      <c r="I81" s="116"/>
      <c r="J81" s="116"/>
      <c r="K81" s="116"/>
      <c r="L81" s="116"/>
      <c r="M81" s="116"/>
      <c r="N81" s="327"/>
      <c r="O81" s="116"/>
      <c r="P81" s="325"/>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433"/>
    </row>
    <row r="82" spans="1:49" s="5" customFormat="1" x14ac:dyDescent="0.2">
      <c r="A82" s="182"/>
      <c r="B82" s="343"/>
      <c r="C82" s="144"/>
      <c r="D82" s="116"/>
      <c r="E82" s="156"/>
      <c r="F82" s="116"/>
      <c r="G82" s="116"/>
      <c r="H82" s="116"/>
      <c r="I82" s="116"/>
      <c r="J82" s="116"/>
      <c r="K82" s="116"/>
      <c r="L82" s="116"/>
      <c r="M82" s="116"/>
      <c r="N82" s="327"/>
      <c r="O82" s="116"/>
      <c r="P82" s="325"/>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433"/>
    </row>
    <row r="83" spans="1:49" s="5" customFormat="1" ht="15" x14ac:dyDescent="0.25">
      <c r="A83" s="182"/>
      <c r="B83" s="343"/>
      <c r="C83" s="267" t="s">
        <v>2</v>
      </c>
      <c r="D83" s="268"/>
      <c r="E83" s="268"/>
      <c r="F83" s="269"/>
      <c r="G83" s="281" t="str">
        <f>$G$22</f>
        <v>$ nominal per year</v>
      </c>
      <c r="H83" s="270"/>
      <c r="I83" s="270" t="str">
        <f>$F$3</f>
        <v>Gosford</v>
      </c>
      <c r="J83" s="270"/>
      <c r="K83" s="270"/>
      <c r="L83" s="270"/>
      <c r="M83" s="271"/>
      <c r="N83" s="327"/>
      <c r="O83" s="116"/>
      <c r="P83" s="325"/>
      <c r="Q83" s="96"/>
      <c r="R83" s="249" t="str">
        <f>R$22</f>
        <v>Annual increases (nominal $ per year)</v>
      </c>
      <c r="S83" s="254"/>
      <c r="T83" s="254"/>
      <c r="U83" s="254"/>
      <c r="V83" s="254"/>
      <c r="W83" s="254"/>
      <c r="X83" s="306"/>
      <c r="Y83" s="3"/>
      <c r="Z83" s="249" t="s">
        <v>535</v>
      </c>
      <c r="AA83" s="254"/>
      <c r="AB83" s="254"/>
      <c r="AC83" s="254"/>
      <c r="AD83" s="254"/>
      <c r="AE83" s="254"/>
      <c r="AF83" s="306"/>
      <c r="AG83" s="66"/>
      <c r="AH83" s="249" t="s">
        <v>540</v>
      </c>
      <c r="AI83" s="254"/>
      <c r="AJ83" s="254"/>
      <c r="AK83" s="254"/>
      <c r="AL83" s="254"/>
      <c r="AM83" s="254"/>
      <c r="AN83" s="306"/>
      <c r="AO83" s="116"/>
      <c r="AP83" s="249" t="s">
        <v>536</v>
      </c>
      <c r="AQ83" s="254"/>
      <c r="AR83" s="254"/>
      <c r="AS83" s="254"/>
      <c r="AT83" s="254"/>
      <c r="AU83" s="254"/>
      <c r="AV83" s="306"/>
      <c r="AW83" s="433"/>
    </row>
    <row r="84" spans="1:49" s="5" customFormat="1" ht="56.25" customHeight="1" x14ac:dyDescent="0.2">
      <c r="A84" s="182"/>
      <c r="B84" s="343"/>
      <c r="C84" s="297" t="s">
        <v>196</v>
      </c>
      <c r="D84" s="137" t="s">
        <v>327</v>
      </c>
      <c r="E84" s="298" t="s">
        <v>200</v>
      </c>
      <c r="F84" s="134" t="s">
        <v>205</v>
      </c>
      <c r="G84" s="134" t="s">
        <v>731</v>
      </c>
      <c r="H84" s="134" t="s">
        <v>732</v>
      </c>
      <c r="I84" s="134" t="s">
        <v>733</v>
      </c>
      <c r="J84" s="134" t="s">
        <v>734</v>
      </c>
      <c r="K84" s="134" t="s">
        <v>735</v>
      </c>
      <c r="L84" s="134" t="s">
        <v>736</v>
      </c>
      <c r="M84" s="134" t="s">
        <v>737</v>
      </c>
      <c r="N84" s="327"/>
      <c r="O84" s="116"/>
      <c r="P84" s="325"/>
      <c r="Q84" s="415" t="str">
        <f>Q$23</f>
        <v>Land Value</v>
      </c>
      <c r="R84" s="396" t="str">
        <f>C83</f>
        <v>Ordinary Business Rates - without proposed special variation</v>
      </c>
      <c r="S84" s="397"/>
      <c r="T84" s="397"/>
      <c r="U84" s="397"/>
      <c r="V84" s="397"/>
      <c r="W84" s="397"/>
      <c r="X84" s="398"/>
      <c r="Y84" s="3"/>
      <c r="Z84" s="396" t="str">
        <f>$R84</f>
        <v>Ordinary Business Rates - without proposed special variation</v>
      </c>
      <c r="AA84" s="397"/>
      <c r="AB84" s="397"/>
      <c r="AC84" s="397"/>
      <c r="AD84" s="397"/>
      <c r="AE84" s="397"/>
      <c r="AF84" s="398"/>
      <c r="AG84" s="434"/>
      <c r="AH84" s="396" t="str">
        <f>$R84</f>
        <v>Ordinary Business Rates - without proposed special variation</v>
      </c>
      <c r="AI84" s="397"/>
      <c r="AJ84" s="397"/>
      <c r="AK84" s="397"/>
      <c r="AL84" s="397"/>
      <c r="AM84" s="397"/>
      <c r="AN84" s="398"/>
      <c r="AO84" s="434"/>
      <c r="AP84" s="396" t="str">
        <f>$R84</f>
        <v>Ordinary Business Rates - without proposed special variation</v>
      </c>
      <c r="AQ84" s="397"/>
      <c r="AR84" s="397"/>
      <c r="AS84" s="397"/>
      <c r="AT84" s="397"/>
      <c r="AU84" s="397"/>
      <c r="AV84" s="398"/>
      <c r="AW84" s="433"/>
    </row>
    <row r="85" spans="1:49" s="5" customFormat="1" x14ac:dyDescent="0.2">
      <c r="A85" s="182"/>
      <c r="B85" s="343"/>
      <c r="C85" s="293"/>
      <c r="D85" s="293"/>
      <c r="E85" s="294"/>
      <c r="F85" s="208" t="str">
        <f>F65</f>
        <v>2020-21</v>
      </c>
      <c r="G85" s="208" t="str">
        <f t="shared" ref="G85:M85" si="129">G65</f>
        <v>2021-22</v>
      </c>
      <c r="H85" s="208" t="str">
        <f t="shared" si="129"/>
        <v>2022-23</v>
      </c>
      <c r="I85" s="208" t="str">
        <f t="shared" si="129"/>
        <v>2023-24</v>
      </c>
      <c r="J85" s="208" t="str">
        <f t="shared" si="129"/>
        <v>2024-25</v>
      </c>
      <c r="K85" s="208" t="str">
        <f t="shared" si="129"/>
        <v>2025-26</v>
      </c>
      <c r="L85" s="208" t="str">
        <f t="shared" si="129"/>
        <v>2026-27</v>
      </c>
      <c r="M85" s="208" t="str">
        <f t="shared" si="129"/>
        <v>2027-28</v>
      </c>
      <c r="N85" s="327"/>
      <c r="O85" s="116"/>
      <c r="P85" s="325"/>
      <c r="Q85" s="416"/>
      <c r="R85" s="510" t="str">
        <f t="shared" ref="R85:X85" si="130">R$24</f>
        <v>Year 1</v>
      </c>
      <c r="S85" s="511" t="str">
        <f t="shared" si="130"/>
        <v>Year 2</v>
      </c>
      <c r="T85" s="511" t="str">
        <f t="shared" si="130"/>
        <v>Year 3</v>
      </c>
      <c r="U85" s="511" t="str">
        <f t="shared" si="130"/>
        <v>Year 4</v>
      </c>
      <c r="V85" s="511" t="str">
        <f t="shared" si="130"/>
        <v>Year 5</v>
      </c>
      <c r="W85" s="511" t="str">
        <f t="shared" si="130"/>
        <v>Year 6</v>
      </c>
      <c r="X85" s="511" t="str">
        <f t="shared" si="130"/>
        <v>Year 7</v>
      </c>
      <c r="Y85" s="512"/>
      <c r="Z85" s="510" t="str">
        <f>R85</f>
        <v>Year 1</v>
      </c>
      <c r="AA85" s="511" t="str">
        <f t="shared" ref="AA85" si="131">S85</f>
        <v>Year 2</v>
      </c>
      <c r="AB85" s="511" t="str">
        <f t="shared" ref="AB85" si="132">T85</f>
        <v>Year 3</v>
      </c>
      <c r="AC85" s="511" t="str">
        <f t="shared" ref="AC85" si="133">U85</f>
        <v>Year 4</v>
      </c>
      <c r="AD85" s="511" t="str">
        <f t="shared" ref="AD85" si="134">V85</f>
        <v>Year 5</v>
      </c>
      <c r="AE85" s="511" t="str">
        <f t="shared" ref="AE85" si="135">W85</f>
        <v>Year 6</v>
      </c>
      <c r="AF85" s="513" t="str">
        <f t="shared" ref="AF85" si="136">X85</f>
        <v>Year 7</v>
      </c>
      <c r="AG85" s="512"/>
      <c r="AH85" s="510" t="str">
        <f>R85</f>
        <v>Year 1</v>
      </c>
      <c r="AI85" s="511" t="str">
        <f t="shared" ref="AI85" si="137">S85</f>
        <v>Year 2</v>
      </c>
      <c r="AJ85" s="511" t="str">
        <f t="shared" ref="AJ85" si="138">T85</f>
        <v>Year 3</v>
      </c>
      <c r="AK85" s="511" t="str">
        <f t="shared" ref="AK85" si="139">U85</f>
        <v>Year 4</v>
      </c>
      <c r="AL85" s="511" t="str">
        <f t="shared" ref="AL85" si="140">V85</f>
        <v>Year 5</v>
      </c>
      <c r="AM85" s="511" t="str">
        <f t="shared" ref="AM85" si="141">W85</f>
        <v>Year 6</v>
      </c>
      <c r="AN85" s="513" t="str">
        <f t="shared" ref="AN85" si="142">X85</f>
        <v>Year 7</v>
      </c>
      <c r="AO85" s="395"/>
      <c r="AP85" s="510" t="str">
        <f>R85</f>
        <v>Year 1</v>
      </c>
      <c r="AQ85" s="511" t="str">
        <f t="shared" ref="AQ85" si="143">S85</f>
        <v>Year 2</v>
      </c>
      <c r="AR85" s="511" t="str">
        <f t="shared" ref="AR85" si="144">T85</f>
        <v>Year 3</v>
      </c>
      <c r="AS85" s="511" t="str">
        <f t="shared" ref="AS85" si="145">U85</f>
        <v>Year 4</v>
      </c>
      <c r="AT85" s="511" t="str">
        <f t="shared" ref="AT85" si="146">V85</f>
        <v>Year 5</v>
      </c>
      <c r="AU85" s="511" t="str">
        <f>W85</f>
        <v>Year 6</v>
      </c>
      <c r="AV85" s="513" t="str">
        <f>X85</f>
        <v>Year 7</v>
      </c>
      <c r="AW85" s="433"/>
    </row>
    <row r="86" spans="1:49" s="5" customFormat="1" x14ac:dyDescent="0.2">
      <c r="A86" s="182"/>
      <c r="B86" s="343"/>
      <c r="C86" s="467" t="str">
        <f>C25</f>
        <v>$0 to $99,999</v>
      </c>
      <c r="D86" s="426">
        <f t="shared" ref="D86:D99" si="147">IF(D66=".",".",D66)</f>
        <v>906</v>
      </c>
      <c r="E86" s="427">
        <f>E25</f>
        <v>50000</v>
      </c>
      <c r="F86" s="873">
        <v>554</v>
      </c>
      <c r="G86" s="873">
        <v>565</v>
      </c>
      <c r="H86" s="873">
        <v>579.13</v>
      </c>
      <c r="I86" s="873">
        <v>593.61</v>
      </c>
      <c r="J86" s="873">
        <v>608.45000000000005</v>
      </c>
      <c r="K86" s="873">
        <v>623.66</v>
      </c>
      <c r="L86" s="873">
        <v>639.25</v>
      </c>
      <c r="M86" s="873">
        <v>655.23</v>
      </c>
      <c r="N86" s="327"/>
      <c r="O86" s="116"/>
      <c r="P86" s="325"/>
      <c r="Q86" s="417">
        <f t="shared" ref="Q86:Q99" si="148">$E86</f>
        <v>50000</v>
      </c>
      <c r="R86" s="399">
        <f t="shared" ref="R86:R99" si="149">IF(G86=".",".",IF(F86=0,".",G86-F86))</f>
        <v>11</v>
      </c>
      <c r="S86" s="400">
        <f t="shared" ref="S86:S99" si="150">IF(H86=".",".",IF(G86=0,".",H86-G86))</f>
        <v>14.129999999999995</v>
      </c>
      <c r="T86" s="400">
        <f t="shared" ref="T86:T99" si="151">IF(I86=".",".",IF(H86=0,".",I86-H86))</f>
        <v>14.480000000000018</v>
      </c>
      <c r="U86" s="400">
        <f t="shared" ref="U86:U99" si="152">IF(J86=".",".",IF(I86=0,".",J86-I86))</f>
        <v>14.840000000000032</v>
      </c>
      <c r="V86" s="400">
        <f t="shared" ref="V86:V99" si="153">IF(K86=".",".",IF(J86=0,".",K86-J86))</f>
        <v>15.209999999999923</v>
      </c>
      <c r="W86" s="400">
        <f t="shared" ref="W86:W99" si="154">IF(L86=".",".",IF(K86=0,".",L86-K86))</f>
        <v>15.590000000000032</v>
      </c>
      <c r="X86" s="295">
        <f t="shared" ref="X86:X99" si="155">IF(M86=".",".",IF(L86=0,".",M86-L86))</f>
        <v>15.980000000000018</v>
      </c>
      <c r="Y86" s="3"/>
      <c r="Z86" s="406">
        <f t="shared" ref="Z86:Z99" si="156">IF(G86=".",".",IF(F86=0,".",G86/F86-1))</f>
        <v>1.9855595667870096E-2</v>
      </c>
      <c r="AA86" s="407">
        <f t="shared" ref="AA86:AA99" si="157">IF(H86=".",".",IF(G86=0,".",H86/G86-1))</f>
        <v>2.5008849557522028E-2</v>
      </c>
      <c r="AB86" s="407">
        <f t="shared" ref="AB86:AB99" si="158">IF(I86=".",".",IF(H86=0,".",I86/H86-1))</f>
        <v>2.5003021774040457E-2</v>
      </c>
      <c r="AC86" s="407">
        <f t="shared" ref="AC86:AC99" si="159">IF(J86=".",".",IF(I86=0,".",J86/I86-1))</f>
        <v>2.4999578848065251E-2</v>
      </c>
      <c r="AD86" s="407">
        <f t="shared" ref="AD86:AD99" si="160">IF(K86=".",".",IF(J86=0,".",K86/J86-1))</f>
        <v>2.4997945599473992E-2</v>
      </c>
      <c r="AE86" s="407">
        <f t="shared" ref="AE86:AE99" si="161">IF(L86=".",".",IF(K86=0,".",L86/K86-1))</f>
        <v>2.4997594843344073E-2</v>
      </c>
      <c r="AF86" s="408">
        <f t="shared" ref="AF86:AF99" si="162">IF(M86=".",".",IF(L86=0,".",M86/L86-1))</f>
        <v>2.4998044583496304E-2</v>
      </c>
      <c r="AG86" s="3"/>
      <c r="AH86" s="399">
        <f t="shared" ref="AH86:AH99" si="163">IF(G86=".",".",IF($F86=0,".",G86-$F86))</f>
        <v>11</v>
      </c>
      <c r="AI86" s="400">
        <f t="shared" ref="AI86:AI99" si="164">IF(H86=".",".",IF($F86=0,".",H86-$F86))</f>
        <v>25.129999999999995</v>
      </c>
      <c r="AJ86" s="400">
        <f t="shared" ref="AJ86:AJ99" si="165">IF(I86=".",".",IF($F86=0,".",I86-$F86))</f>
        <v>39.610000000000014</v>
      </c>
      <c r="AK86" s="400">
        <f t="shared" ref="AK86:AK99" si="166">IF(J86=".",".",IF($F86=0,".",J86-$F86))</f>
        <v>54.450000000000045</v>
      </c>
      <c r="AL86" s="400">
        <f t="shared" ref="AL86:AL99" si="167">IF(K86=".",".",IF($F86=0,".",K86-$F86))</f>
        <v>69.659999999999968</v>
      </c>
      <c r="AM86" s="400">
        <f t="shared" ref="AM86:AM99" si="168">IF(L86=".",".",IF($F86=0,".",L86-$F86))</f>
        <v>85.25</v>
      </c>
      <c r="AN86" s="295">
        <f t="shared" ref="AN86:AN99" si="169">IF(M86=".",".",IF($F86=0,".",M86-$F86))</f>
        <v>101.23000000000002</v>
      </c>
      <c r="AO86" s="410"/>
      <c r="AP86" s="406">
        <f t="shared" ref="AP86:AP99" si="170">IF(G86=".",".",IF($F86=0,".",G86/$F86-1))</f>
        <v>1.9855595667870096E-2</v>
      </c>
      <c r="AQ86" s="407">
        <f t="shared" ref="AQ86:AQ99" si="171">IF(H86=".",".",IF($F86=0,".",H86/$F86-1))</f>
        <v>4.5361010830324844E-2</v>
      </c>
      <c r="AR86" s="407">
        <f t="shared" ref="AR86:AR99" si="172">IF(I86=".",".",IF($F86=0,".",I86/$F86-1))</f>
        <v>7.1498194945848415E-2</v>
      </c>
      <c r="AS86" s="407">
        <f t="shared" ref="AS86:AS99" si="173">IF(J86=".",".",IF($F86=0,".",J86/$F86-1))</f>
        <v>9.8285198555956743E-2</v>
      </c>
      <c r="AT86" s="407">
        <f t="shared" ref="AT86:AT99" si="174">IF(K86=".",".",IF($F86=0,".",K86/$F86-1))</f>
        <v>0.12574007220216599</v>
      </c>
      <c r="AU86" s="407">
        <f t="shared" ref="AU86:AU99" si="175">IF(L86=".",".",IF($F86=0,".",L86/$F86-1))</f>
        <v>0.15388086642599275</v>
      </c>
      <c r="AV86" s="408">
        <f t="shared" ref="AV86:AV99" si="176">IF(M86=".",".",IF($F86=0,".",M86/$F86-1))</f>
        <v>0.18272563176895318</v>
      </c>
      <c r="AW86" s="433"/>
    </row>
    <row r="87" spans="1:49" s="5" customFormat="1" x14ac:dyDescent="0.2">
      <c r="A87" s="182"/>
      <c r="B87" s="343"/>
      <c r="C87" s="468" t="str">
        <f t="shared" ref="C87:E99" si="177">C26</f>
        <v>$100,000 to $199,999</v>
      </c>
      <c r="D87" s="428">
        <f t="shared" si="147"/>
        <v>519</v>
      </c>
      <c r="E87" s="429">
        <f t="shared" si="177"/>
        <v>150000</v>
      </c>
      <c r="F87" s="874">
        <v>625.9</v>
      </c>
      <c r="G87" s="874">
        <v>872.78173500000003</v>
      </c>
      <c r="H87" s="874">
        <v>894.6</v>
      </c>
      <c r="I87" s="874">
        <v>916.97</v>
      </c>
      <c r="J87" s="874">
        <v>939.89</v>
      </c>
      <c r="K87" s="874">
        <v>963.39</v>
      </c>
      <c r="L87" s="1207">
        <v>987.47</v>
      </c>
      <c r="M87" s="1207">
        <v>1012.16</v>
      </c>
      <c r="N87" s="327"/>
      <c r="O87" s="116"/>
      <c r="P87" s="325"/>
      <c r="Q87" s="418">
        <f t="shared" si="148"/>
        <v>150000</v>
      </c>
      <c r="R87" s="401">
        <f t="shared" si="149"/>
        <v>246.88173500000005</v>
      </c>
      <c r="S87" s="256">
        <f t="shared" si="150"/>
        <v>21.818264999999997</v>
      </c>
      <c r="T87" s="256">
        <f t="shared" si="151"/>
        <v>22.370000000000005</v>
      </c>
      <c r="U87" s="256">
        <f t="shared" si="152"/>
        <v>22.919999999999959</v>
      </c>
      <c r="V87" s="256">
        <f t="shared" si="153"/>
        <v>23.5</v>
      </c>
      <c r="W87" s="256">
        <f t="shared" si="154"/>
        <v>24.080000000000041</v>
      </c>
      <c r="X87" s="402">
        <f t="shared" si="155"/>
        <v>24.689999999999941</v>
      </c>
      <c r="Y87" s="3"/>
      <c r="Z87" s="409">
        <f t="shared" si="156"/>
        <v>0.39444277839910535</v>
      </c>
      <c r="AA87" s="410">
        <f t="shared" si="157"/>
        <v>2.4998535286717471E-2</v>
      </c>
      <c r="AB87" s="410">
        <f t="shared" si="158"/>
        <v>2.5005589090096203E-2</v>
      </c>
      <c r="AC87" s="410">
        <f t="shared" si="159"/>
        <v>2.4995365170070949E-2</v>
      </c>
      <c r="AD87" s="410">
        <f t="shared" si="160"/>
        <v>2.5002925874304527E-2</v>
      </c>
      <c r="AE87" s="410">
        <f t="shared" si="161"/>
        <v>2.4995069494182065E-2</v>
      </c>
      <c r="AF87" s="411">
        <f t="shared" si="162"/>
        <v>2.500329123922751E-2</v>
      </c>
      <c r="AG87" s="3"/>
      <c r="AH87" s="401">
        <f t="shared" si="163"/>
        <v>246.88173500000005</v>
      </c>
      <c r="AI87" s="256">
        <f t="shared" si="164"/>
        <v>268.70000000000005</v>
      </c>
      <c r="AJ87" s="256">
        <f t="shared" si="165"/>
        <v>291.07000000000005</v>
      </c>
      <c r="AK87" s="256">
        <f t="shared" si="166"/>
        <v>313.99</v>
      </c>
      <c r="AL87" s="256">
        <f t="shared" si="167"/>
        <v>337.49</v>
      </c>
      <c r="AM87" s="256">
        <f t="shared" si="168"/>
        <v>361.57000000000005</v>
      </c>
      <c r="AN87" s="402">
        <f t="shared" si="169"/>
        <v>386.26</v>
      </c>
      <c r="AO87" s="3"/>
      <c r="AP87" s="409">
        <f t="shared" si="170"/>
        <v>0.39444277839910535</v>
      </c>
      <c r="AQ87" s="410">
        <f t="shared" si="171"/>
        <v>0.42930180540022378</v>
      </c>
      <c r="AR87" s="410">
        <f t="shared" si="172"/>
        <v>0.46504233903179437</v>
      </c>
      <c r="AS87" s="410">
        <f t="shared" si="173"/>
        <v>0.5016616072855089</v>
      </c>
      <c r="AT87" s="410">
        <f t="shared" si="174"/>
        <v>0.53920754114075731</v>
      </c>
      <c r="AU87" s="410">
        <f t="shared" si="175"/>
        <v>0.57768014059753958</v>
      </c>
      <c r="AV87" s="411">
        <f t="shared" si="176"/>
        <v>0.61712733663524522</v>
      </c>
      <c r="AW87" s="433"/>
    </row>
    <row r="88" spans="1:49" s="5" customFormat="1" x14ac:dyDescent="0.2">
      <c r="A88" s="182"/>
      <c r="B88" s="343"/>
      <c r="C88" s="468" t="str">
        <f t="shared" si="177"/>
        <v>$200,000 to $299,999</v>
      </c>
      <c r="D88" s="428">
        <f t="shared" si="147"/>
        <v>295</v>
      </c>
      <c r="E88" s="429">
        <f t="shared" si="177"/>
        <v>250000</v>
      </c>
      <c r="F88" s="874">
        <v>1043.17</v>
      </c>
      <c r="G88" s="874">
        <v>1454.636225</v>
      </c>
      <c r="H88" s="874">
        <v>1491</v>
      </c>
      <c r="I88" s="874">
        <v>1528.28</v>
      </c>
      <c r="J88" s="874">
        <v>1566.49</v>
      </c>
      <c r="K88" s="874">
        <v>1605.65</v>
      </c>
      <c r="L88" s="1207">
        <v>1645.79</v>
      </c>
      <c r="M88" s="1207">
        <v>1686.93</v>
      </c>
      <c r="N88" s="327"/>
      <c r="O88" s="116"/>
      <c r="P88" s="325"/>
      <c r="Q88" s="418">
        <f t="shared" si="148"/>
        <v>250000</v>
      </c>
      <c r="R88" s="401">
        <f t="shared" si="149"/>
        <v>411.46622499999989</v>
      </c>
      <c r="S88" s="256">
        <f t="shared" si="150"/>
        <v>36.363775000000032</v>
      </c>
      <c r="T88" s="256">
        <f t="shared" si="151"/>
        <v>37.279999999999973</v>
      </c>
      <c r="U88" s="256">
        <f t="shared" si="152"/>
        <v>38.210000000000036</v>
      </c>
      <c r="V88" s="256">
        <f t="shared" si="153"/>
        <v>39.160000000000082</v>
      </c>
      <c r="W88" s="256">
        <f t="shared" si="154"/>
        <v>40.139999999999873</v>
      </c>
      <c r="X88" s="402">
        <f t="shared" si="155"/>
        <v>41.1400000000001</v>
      </c>
      <c r="Y88" s="3"/>
      <c r="Z88" s="409">
        <f t="shared" si="156"/>
        <v>0.39443832261280498</v>
      </c>
      <c r="AA88" s="410">
        <f t="shared" si="157"/>
        <v>2.4998535286717471E-2</v>
      </c>
      <c r="AB88" s="410">
        <f t="shared" si="158"/>
        <v>2.5003353454057686E-2</v>
      </c>
      <c r="AC88" s="410">
        <f t="shared" si="159"/>
        <v>2.5001962991074933E-2</v>
      </c>
      <c r="AD88" s="410">
        <f t="shared" si="160"/>
        <v>2.499856366781783E-2</v>
      </c>
      <c r="AE88" s="410">
        <f t="shared" si="161"/>
        <v>2.4999221499081292E-2</v>
      </c>
      <c r="AF88" s="411">
        <f t="shared" si="162"/>
        <v>2.4997113848060915E-2</v>
      </c>
      <c r="AG88" s="3"/>
      <c r="AH88" s="401">
        <f t="shared" si="163"/>
        <v>411.46622499999989</v>
      </c>
      <c r="AI88" s="256">
        <f t="shared" si="164"/>
        <v>447.82999999999993</v>
      </c>
      <c r="AJ88" s="256">
        <f t="shared" si="165"/>
        <v>485.1099999999999</v>
      </c>
      <c r="AK88" s="256">
        <f t="shared" si="166"/>
        <v>523.31999999999994</v>
      </c>
      <c r="AL88" s="256">
        <f t="shared" si="167"/>
        <v>562.48</v>
      </c>
      <c r="AM88" s="256">
        <f t="shared" si="168"/>
        <v>602.61999999999989</v>
      </c>
      <c r="AN88" s="402">
        <f t="shared" si="169"/>
        <v>643.76</v>
      </c>
      <c r="AO88" s="3"/>
      <c r="AP88" s="409">
        <f t="shared" si="170"/>
        <v>0.39443832261280498</v>
      </c>
      <c r="AQ88" s="410">
        <f t="shared" si="171"/>
        <v>0.42929723822579247</v>
      </c>
      <c r="AR88" s="410">
        <f t="shared" si="172"/>
        <v>0.46503446226406031</v>
      </c>
      <c r="AS88" s="410">
        <f t="shared" si="173"/>
        <v>0.50166319967023587</v>
      </c>
      <c r="AT88" s="410">
        <f t="shared" si="174"/>
        <v>0.53920262277481146</v>
      </c>
      <c r="AU88" s="410">
        <f t="shared" si="175"/>
        <v>0.57768149007352565</v>
      </c>
      <c r="AV88" s="411">
        <f t="shared" si="176"/>
        <v>0.61711897389687209</v>
      </c>
      <c r="AW88" s="433"/>
    </row>
    <row r="89" spans="1:49" s="5" customFormat="1" x14ac:dyDescent="0.2">
      <c r="A89" s="182"/>
      <c r="B89" s="343"/>
      <c r="C89" s="468" t="str">
        <f t="shared" si="177"/>
        <v>$300,000 to $399,999</v>
      </c>
      <c r="D89" s="428">
        <f t="shared" si="147"/>
        <v>313</v>
      </c>
      <c r="E89" s="429">
        <f t="shared" si="177"/>
        <v>350000</v>
      </c>
      <c r="F89" s="874">
        <v>1460.44</v>
      </c>
      <c r="G89" s="874">
        <v>2036.4907149999999</v>
      </c>
      <c r="H89" s="874">
        <v>2087.4</v>
      </c>
      <c r="I89" s="874">
        <v>2139.59</v>
      </c>
      <c r="J89" s="874">
        <v>2193.08</v>
      </c>
      <c r="K89" s="874">
        <v>2247.91</v>
      </c>
      <c r="L89" s="1207">
        <v>2304.11</v>
      </c>
      <c r="M89" s="1207">
        <v>2361.71</v>
      </c>
      <c r="N89" s="327"/>
      <c r="O89" s="116"/>
      <c r="P89" s="325"/>
      <c r="Q89" s="418">
        <f t="shared" si="148"/>
        <v>350000</v>
      </c>
      <c r="R89" s="401">
        <f t="shared" si="149"/>
        <v>576.05071499999985</v>
      </c>
      <c r="S89" s="256">
        <f t="shared" si="150"/>
        <v>50.909285000000182</v>
      </c>
      <c r="T89" s="256">
        <f t="shared" si="151"/>
        <v>52.190000000000055</v>
      </c>
      <c r="U89" s="256">
        <f t="shared" si="152"/>
        <v>53.489999999999782</v>
      </c>
      <c r="V89" s="256">
        <f t="shared" si="153"/>
        <v>54.829999999999927</v>
      </c>
      <c r="W89" s="256">
        <f t="shared" si="154"/>
        <v>56.200000000000273</v>
      </c>
      <c r="X89" s="402">
        <f t="shared" si="155"/>
        <v>57.599999999999909</v>
      </c>
      <c r="Y89" s="3"/>
      <c r="Z89" s="409">
        <f t="shared" si="156"/>
        <v>0.39443641299882226</v>
      </c>
      <c r="AA89" s="410">
        <f t="shared" si="157"/>
        <v>2.4998535286717471E-2</v>
      </c>
      <c r="AB89" s="410">
        <f t="shared" si="158"/>
        <v>2.500239532432702E-2</v>
      </c>
      <c r="AC89" s="410">
        <f t="shared" si="159"/>
        <v>2.5000116844815956E-2</v>
      </c>
      <c r="AD89" s="410">
        <f t="shared" si="160"/>
        <v>2.5001367939154084E-2</v>
      </c>
      <c r="AE89" s="410">
        <f t="shared" si="161"/>
        <v>2.5001000929752548E-2</v>
      </c>
      <c r="AF89" s="411">
        <f t="shared" si="162"/>
        <v>2.4998806480593272E-2</v>
      </c>
      <c r="AG89" s="3"/>
      <c r="AH89" s="401">
        <f t="shared" si="163"/>
        <v>576.05071499999985</v>
      </c>
      <c r="AI89" s="256">
        <f t="shared" si="164"/>
        <v>626.96</v>
      </c>
      <c r="AJ89" s="256">
        <f t="shared" si="165"/>
        <v>679.15000000000009</v>
      </c>
      <c r="AK89" s="256">
        <f t="shared" si="166"/>
        <v>732.63999999999987</v>
      </c>
      <c r="AL89" s="256">
        <f t="shared" si="167"/>
        <v>787.4699999999998</v>
      </c>
      <c r="AM89" s="256">
        <f t="shared" si="168"/>
        <v>843.67000000000007</v>
      </c>
      <c r="AN89" s="402">
        <f t="shared" si="169"/>
        <v>901.27</v>
      </c>
      <c r="AO89" s="3"/>
      <c r="AP89" s="409">
        <f t="shared" si="170"/>
        <v>0.39443641299882226</v>
      </c>
      <c r="AQ89" s="410">
        <f t="shared" si="171"/>
        <v>0.42929528087425717</v>
      </c>
      <c r="AR89" s="410">
        <f t="shared" si="172"/>
        <v>0.46503108652187009</v>
      </c>
      <c r="AS89" s="410">
        <f t="shared" si="173"/>
        <v>0.50165703486620461</v>
      </c>
      <c r="AT89" s="410">
        <f t="shared" si="174"/>
        <v>0.53920051491331367</v>
      </c>
      <c r="AU89" s="410">
        <f t="shared" si="175"/>
        <v>0.57768206841773706</v>
      </c>
      <c r="AV89" s="411">
        <f t="shared" si="176"/>
        <v>0.61712223713401437</v>
      </c>
      <c r="AW89" s="433"/>
    </row>
    <row r="90" spans="1:49" s="5" customFormat="1" x14ac:dyDescent="0.2">
      <c r="A90" s="182"/>
      <c r="B90" s="343"/>
      <c r="C90" s="468" t="str">
        <f t="shared" si="177"/>
        <v>$400,000 to $499,999</v>
      </c>
      <c r="D90" s="428">
        <f t="shared" si="147"/>
        <v>251</v>
      </c>
      <c r="E90" s="429">
        <f t="shared" si="177"/>
        <v>450000</v>
      </c>
      <c r="F90" s="874">
        <v>1877.71</v>
      </c>
      <c r="G90" s="874">
        <v>2618.3452050000001</v>
      </c>
      <c r="H90" s="874">
        <v>2683.8</v>
      </c>
      <c r="I90" s="874">
        <v>2750.9</v>
      </c>
      <c r="J90" s="874">
        <v>2819.67</v>
      </c>
      <c r="K90" s="874">
        <v>2890.16</v>
      </c>
      <c r="L90" s="1207">
        <v>2962.41</v>
      </c>
      <c r="M90" s="1207">
        <v>3036.47</v>
      </c>
      <c r="N90" s="327"/>
      <c r="O90" s="116"/>
      <c r="P90" s="325"/>
      <c r="Q90" s="418">
        <f t="shared" si="148"/>
        <v>450000</v>
      </c>
      <c r="R90" s="401">
        <f t="shared" si="149"/>
        <v>740.63520500000004</v>
      </c>
      <c r="S90" s="256">
        <f t="shared" si="150"/>
        <v>65.454795000000104</v>
      </c>
      <c r="T90" s="256">
        <f t="shared" si="151"/>
        <v>67.099999999999909</v>
      </c>
      <c r="U90" s="256">
        <f t="shared" si="152"/>
        <v>68.769999999999982</v>
      </c>
      <c r="V90" s="256">
        <f t="shared" si="153"/>
        <v>70.489999999999782</v>
      </c>
      <c r="W90" s="256">
        <f t="shared" si="154"/>
        <v>72.25</v>
      </c>
      <c r="X90" s="402">
        <f t="shared" si="155"/>
        <v>74.059999999999945</v>
      </c>
      <c r="Y90" s="3"/>
      <c r="Z90" s="409">
        <f t="shared" si="156"/>
        <v>0.39443535210442504</v>
      </c>
      <c r="AA90" s="410">
        <f t="shared" si="157"/>
        <v>2.4998535286717471E-2</v>
      </c>
      <c r="AB90" s="410">
        <f t="shared" si="158"/>
        <v>2.5001863030031934E-2</v>
      </c>
      <c r="AC90" s="410">
        <f t="shared" si="159"/>
        <v>2.4999091206514334E-2</v>
      </c>
      <c r="AD90" s="410">
        <f t="shared" si="160"/>
        <v>2.4999379359995855E-2</v>
      </c>
      <c r="AE90" s="410">
        <f t="shared" si="161"/>
        <v>2.4998615993578222E-2</v>
      </c>
      <c r="AF90" s="411">
        <f t="shared" si="162"/>
        <v>2.4999915609250634E-2</v>
      </c>
      <c r="AG90" s="3"/>
      <c r="AH90" s="401">
        <f t="shared" si="163"/>
        <v>740.63520500000004</v>
      </c>
      <c r="AI90" s="256">
        <f t="shared" si="164"/>
        <v>806.09000000000015</v>
      </c>
      <c r="AJ90" s="256">
        <f t="shared" si="165"/>
        <v>873.19</v>
      </c>
      <c r="AK90" s="256">
        <f t="shared" si="166"/>
        <v>941.96</v>
      </c>
      <c r="AL90" s="256">
        <f t="shared" si="167"/>
        <v>1012.4499999999998</v>
      </c>
      <c r="AM90" s="256">
        <f t="shared" si="168"/>
        <v>1084.6999999999998</v>
      </c>
      <c r="AN90" s="402">
        <f t="shared" si="169"/>
        <v>1158.7599999999998</v>
      </c>
      <c r="AO90" s="3"/>
      <c r="AP90" s="409">
        <f t="shared" si="170"/>
        <v>0.39443535210442504</v>
      </c>
      <c r="AQ90" s="410">
        <f t="shared" si="171"/>
        <v>0.42929419345905395</v>
      </c>
      <c r="AR90" s="410">
        <f t="shared" si="172"/>
        <v>0.46502921111353723</v>
      </c>
      <c r="AS90" s="410">
        <f t="shared" si="173"/>
        <v>0.50165360998237207</v>
      </c>
      <c r="AT90" s="410">
        <f t="shared" si="174"/>
        <v>0.53919401824562896</v>
      </c>
      <c r="AU90" s="410">
        <f t="shared" si="175"/>
        <v>0.57767173844736397</v>
      </c>
      <c r="AV90" s="411">
        <f t="shared" si="176"/>
        <v>0.61711339876764759</v>
      </c>
      <c r="AW90" s="433"/>
    </row>
    <row r="91" spans="1:49" s="5" customFormat="1" x14ac:dyDescent="0.2">
      <c r="A91" s="182"/>
      <c r="B91" s="343"/>
      <c r="C91" s="468" t="str">
        <f t="shared" si="177"/>
        <v>$500,000 to $599,999</v>
      </c>
      <c r="D91" s="428">
        <f t="shared" si="147"/>
        <v>177</v>
      </c>
      <c r="E91" s="429">
        <f t="shared" si="177"/>
        <v>550000</v>
      </c>
      <c r="F91" s="874">
        <v>2294.9699999999998</v>
      </c>
      <c r="G91" s="874">
        <v>3200.1996949999998</v>
      </c>
      <c r="H91" s="874">
        <v>3280.2</v>
      </c>
      <c r="I91" s="874">
        <v>3362.21</v>
      </c>
      <c r="J91" s="874">
        <v>3446.27</v>
      </c>
      <c r="K91" s="874">
        <v>3532.43</v>
      </c>
      <c r="L91" s="1207">
        <v>3620.74</v>
      </c>
      <c r="M91" s="1207">
        <v>3711.26</v>
      </c>
      <c r="N91" s="327"/>
      <c r="O91" s="116"/>
      <c r="P91" s="325"/>
      <c r="Q91" s="418">
        <f t="shared" si="148"/>
        <v>550000</v>
      </c>
      <c r="R91" s="401">
        <f t="shared" si="149"/>
        <v>905.22969499999999</v>
      </c>
      <c r="S91" s="256">
        <f t="shared" si="150"/>
        <v>80.000305000000026</v>
      </c>
      <c r="T91" s="256">
        <f t="shared" si="151"/>
        <v>82.010000000000218</v>
      </c>
      <c r="U91" s="256">
        <f t="shared" si="152"/>
        <v>84.059999999999945</v>
      </c>
      <c r="V91" s="256">
        <f t="shared" si="153"/>
        <v>86.159999999999854</v>
      </c>
      <c r="W91" s="256">
        <f t="shared" si="154"/>
        <v>88.309999999999945</v>
      </c>
      <c r="X91" s="402">
        <f t="shared" si="155"/>
        <v>90.520000000000437</v>
      </c>
      <c r="Y91" s="3"/>
      <c r="Z91" s="409">
        <f t="shared" si="156"/>
        <v>0.39444075303816617</v>
      </c>
      <c r="AA91" s="410">
        <f t="shared" si="157"/>
        <v>2.4998535286717471E-2</v>
      </c>
      <c r="AB91" s="410">
        <f t="shared" si="158"/>
        <v>2.500152429729896E-2</v>
      </c>
      <c r="AC91" s="410">
        <f t="shared" si="159"/>
        <v>2.5001412761249231E-2</v>
      </c>
      <c r="AD91" s="410">
        <f t="shared" si="160"/>
        <v>2.5000943048571367E-2</v>
      </c>
      <c r="AE91" s="410">
        <f t="shared" si="161"/>
        <v>2.4999787681567742E-2</v>
      </c>
      <c r="AF91" s="411">
        <f t="shared" si="162"/>
        <v>2.5000414279954031E-2</v>
      </c>
      <c r="AG91" s="3"/>
      <c r="AH91" s="401">
        <f t="shared" si="163"/>
        <v>905.22969499999999</v>
      </c>
      <c r="AI91" s="256">
        <f t="shared" si="164"/>
        <v>985.23</v>
      </c>
      <c r="AJ91" s="256">
        <f t="shared" si="165"/>
        <v>1067.2400000000002</v>
      </c>
      <c r="AK91" s="256">
        <f t="shared" si="166"/>
        <v>1151.3000000000002</v>
      </c>
      <c r="AL91" s="256">
        <f t="shared" si="167"/>
        <v>1237.46</v>
      </c>
      <c r="AM91" s="256">
        <f t="shared" si="168"/>
        <v>1325.77</v>
      </c>
      <c r="AN91" s="402">
        <f t="shared" si="169"/>
        <v>1416.2900000000004</v>
      </c>
      <c r="AO91" s="3"/>
      <c r="AP91" s="409">
        <f t="shared" si="170"/>
        <v>0.39444075303816617</v>
      </c>
      <c r="AQ91" s="410">
        <f t="shared" si="171"/>
        <v>0.42929972940822769</v>
      </c>
      <c r="AR91" s="410">
        <f t="shared" si="172"/>
        <v>0.46503440132115026</v>
      </c>
      <c r="AS91" s="410">
        <f t="shared" si="173"/>
        <v>0.50166233109801017</v>
      </c>
      <c r="AT91" s="410">
        <f t="shared" si="174"/>
        <v>0.53920530551597623</v>
      </c>
      <c r="AU91" s="410">
        <f t="shared" si="175"/>
        <v>0.57768511135221812</v>
      </c>
      <c r="AV91" s="411">
        <f t="shared" si="176"/>
        <v>0.61712789273933888</v>
      </c>
      <c r="AW91" s="433"/>
    </row>
    <row r="92" spans="1:49" s="5" customFormat="1" x14ac:dyDescent="0.2">
      <c r="A92" s="182"/>
      <c r="B92" s="343"/>
      <c r="C92" s="468" t="str">
        <f t="shared" si="177"/>
        <v>$600,000 to $699,999</v>
      </c>
      <c r="D92" s="428">
        <f t="shared" si="147"/>
        <v>155</v>
      </c>
      <c r="E92" s="429">
        <f t="shared" si="177"/>
        <v>650000</v>
      </c>
      <c r="F92" s="874">
        <v>2712.24</v>
      </c>
      <c r="G92" s="874">
        <v>3782.054185</v>
      </c>
      <c r="H92" s="874">
        <v>3876.61</v>
      </c>
      <c r="I92" s="874">
        <v>3973.53</v>
      </c>
      <c r="J92" s="874">
        <v>4072.87</v>
      </c>
      <c r="K92" s="874">
        <v>4174.6899999999996</v>
      </c>
      <c r="L92" s="1207">
        <v>4279.0600000000004</v>
      </c>
      <c r="M92" s="1207">
        <v>4386.04</v>
      </c>
      <c r="N92" s="327"/>
      <c r="O92" s="116"/>
      <c r="P92" s="325"/>
      <c r="Q92" s="418">
        <f t="shared" si="148"/>
        <v>650000</v>
      </c>
      <c r="R92" s="401">
        <f t="shared" si="149"/>
        <v>1069.8141850000002</v>
      </c>
      <c r="S92" s="256">
        <f t="shared" si="150"/>
        <v>94.555815000000166</v>
      </c>
      <c r="T92" s="256">
        <f t="shared" si="151"/>
        <v>96.920000000000073</v>
      </c>
      <c r="U92" s="256">
        <f t="shared" si="152"/>
        <v>99.339999999999691</v>
      </c>
      <c r="V92" s="256">
        <f t="shared" si="153"/>
        <v>101.81999999999971</v>
      </c>
      <c r="W92" s="256">
        <f t="shared" si="154"/>
        <v>104.3700000000008</v>
      </c>
      <c r="X92" s="402">
        <f t="shared" si="155"/>
        <v>106.97999999999956</v>
      </c>
      <c r="Y92" s="3"/>
      <c r="Z92" s="409">
        <f t="shared" si="156"/>
        <v>0.39443935086865478</v>
      </c>
      <c r="AA92" s="410">
        <f t="shared" si="157"/>
        <v>2.5001179352484693E-2</v>
      </c>
      <c r="AB92" s="410">
        <f t="shared" si="158"/>
        <v>2.5001225297360374E-2</v>
      </c>
      <c r="AC92" s="410">
        <f t="shared" si="159"/>
        <v>2.5000440414442604E-2</v>
      </c>
      <c r="AD92" s="410">
        <f t="shared" si="160"/>
        <v>2.4999570327557619E-2</v>
      </c>
      <c r="AE92" s="410">
        <f t="shared" si="161"/>
        <v>2.5000658731546777E-2</v>
      </c>
      <c r="AF92" s="411">
        <f t="shared" si="162"/>
        <v>2.5000817936649433E-2</v>
      </c>
      <c r="AG92" s="3"/>
      <c r="AH92" s="401">
        <f t="shared" si="163"/>
        <v>1069.8141850000002</v>
      </c>
      <c r="AI92" s="256">
        <f t="shared" si="164"/>
        <v>1164.3700000000003</v>
      </c>
      <c r="AJ92" s="256">
        <f t="shared" si="165"/>
        <v>1261.2900000000004</v>
      </c>
      <c r="AK92" s="256">
        <f t="shared" si="166"/>
        <v>1360.63</v>
      </c>
      <c r="AL92" s="256">
        <f t="shared" si="167"/>
        <v>1462.4499999999998</v>
      </c>
      <c r="AM92" s="256">
        <f t="shared" si="168"/>
        <v>1566.8200000000006</v>
      </c>
      <c r="AN92" s="402">
        <f t="shared" si="169"/>
        <v>1673.8000000000002</v>
      </c>
      <c r="AO92" s="3"/>
      <c r="AP92" s="409">
        <f t="shared" si="170"/>
        <v>0.39443935086865478</v>
      </c>
      <c r="AQ92" s="410">
        <f t="shared" si="171"/>
        <v>0.42930197917588431</v>
      </c>
      <c r="AR92" s="410">
        <f t="shared" si="172"/>
        <v>0.46503627997522368</v>
      </c>
      <c r="AS92" s="410">
        <f t="shared" si="173"/>
        <v>0.50166283219774077</v>
      </c>
      <c r="AT92" s="410">
        <f t="shared" si="174"/>
        <v>0.53920375777954743</v>
      </c>
      <c r="AU92" s="410">
        <f t="shared" si="175"/>
        <v>0.57768486564610821</v>
      </c>
      <c r="AV92" s="411">
        <f t="shared" si="176"/>
        <v>0.61712827773353407</v>
      </c>
      <c r="AW92" s="433"/>
    </row>
    <row r="93" spans="1:49" s="5" customFormat="1" x14ac:dyDescent="0.2">
      <c r="A93" s="182"/>
      <c r="B93" s="343"/>
      <c r="C93" s="468" t="str">
        <f t="shared" si="177"/>
        <v>$700,000 to $799,999</v>
      </c>
      <c r="D93" s="428">
        <f t="shared" si="147"/>
        <v>158</v>
      </c>
      <c r="E93" s="429">
        <f t="shared" si="177"/>
        <v>750000</v>
      </c>
      <c r="F93" s="874">
        <v>3129.51</v>
      </c>
      <c r="G93" s="874">
        <v>4363.9086749999997</v>
      </c>
      <c r="H93" s="874">
        <v>4473.01</v>
      </c>
      <c r="I93" s="874">
        <v>4584.84</v>
      </c>
      <c r="J93" s="874">
        <v>4699.46</v>
      </c>
      <c r="K93" s="874">
        <v>4816.95</v>
      </c>
      <c r="L93" s="1207">
        <v>4937.37</v>
      </c>
      <c r="M93" s="1207">
        <v>5060.8</v>
      </c>
      <c r="N93" s="327"/>
      <c r="O93" s="116"/>
      <c r="P93" s="325"/>
      <c r="Q93" s="418">
        <f t="shared" si="148"/>
        <v>750000</v>
      </c>
      <c r="R93" s="401">
        <f t="shared" si="149"/>
        <v>1234.3986749999995</v>
      </c>
      <c r="S93" s="256">
        <f t="shared" si="150"/>
        <v>109.10132500000054</v>
      </c>
      <c r="T93" s="256">
        <f t="shared" si="151"/>
        <v>111.82999999999993</v>
      </c>
      <c r="U93" s="256">
        <f t="shared" si="152"/>
        <v>114.61999999999989</v>
      </c>
      <c r="V93" s="256">
        <f t="shared" si="153"/>
        <v>117.48999999999978</v>
      </c>
      <c r="W93" s="256">
        <f t="shared" si="154"/>
        <v>120.42000000000007</v>
      </c>
      <c r="X93" s="402">
        <f t="shared" si="155"/>
        <v>123.43000000000029</v>
      </c>
      <c r="Y93" s="3"/>
      <c r="Z93" s="409">
        <f t="shared" si="156"/>
        <v>0.39443832261280498</v>
      </c>
      <c r="AA93" s="410">
        <f t="shared" si="157"/>
        <v>2.5000826810382515E-2</v>
      </c>
      <c r="AB93" s="410">
        <f t="shared" si="158"/>
        <v>2.5001061924744272E-2</v>
      </c>
      <c r="AC93" s="410">
        <f t="shared" si="159"/>
        <v>2.4999781889880612E-2</v>
      </c>
      <c r="AD93" s="410">
        <f t="shared" si="160"/>
        <v>2.5000744766420002E-2</v>
      </c>
      <c r="AE93" s="410">
        <f t="shared" si="161"/>
        <v>2.4999221499081292E-2</v>
      </c>
      <c r="AF93" s="411">
        <f t="shared" si="162"/>
        <v>2.4999139217842803E-2</v>
      </c>
      <c r="AG93" s="3"/>
      <c r="AH93" s="401">
        <f t="shared" si="163"/>
        <v>1234.3986749999995</v>
      </c>
      <c r="AI93" s="256">
        <f t="shared" si="164"/>
        <v>1343.5</v>
      </c>
      <c r="AJ93" s="256">
        <f t="shared" si="165"/>
        <v>1455.33</v>
      </c>
      <c r="AK93" s="256">
        <f t="shared" si="166"/>
        <v>1569.9499999999998</v>
      </c>
      <c r="AL93" s="256">
        <f t="shared" si="167"/>
        <v>1687.4399999999996</v>
      </c>
      <c r="AM93" s="256">
        <f t="shared" si="168"/>
        <v>1807.8599999999997</v>
      </c>
      <c r="AN93" s="402">
        <f t="shared" si="169"/>
        <v>1931.29</v>
      </c>
      <c r="AO93" s="3"/>
      <c r="AP93" s="409">
        <f t="shared" si="170"/>
        <v>0.39443832261280498</v>
      </c>
      <c r="AQ93" s="410">
        <f t="shared" si="171"/>
        <v>0.42930043361420789</v>
      </c>
      <c r="AR93" s="410">
        <f t="shared" si="172"/>
        <v>0.46503446226406053</v>
      </c>
      <c r="AS93" s="410">
        <f t="shared" si="173"/>
        <v>0.50166000428182045</v>
      </c>
      <c r="AT93" s="410">
        <f t="shared" si="174"/>
        <v>0.53920262277481124</v>
      </c>
      <c r="AU93" s="410">
        <f t="shared" si="175"/>
        <v>0.57768149007352565</v>
      </c>
      <c r="AV93" s="411">
        <f t="shared" si="176"/>
        <v>0.61712216928528751</v>
      </c>
      <c r="AW93" s="433"/>
    </row>
    <row r="94" spans="1:49" s="5" customFormat="1" x14ac:dyDescent="0.2">
      <c r="A94" s="182"/>
      <c r="B94" s="343"/>
      <c r="C94" s="468" t="str">
        <f t="shared" si="177"/>
        <v>$800,000 to $899,999</v>
      </c>
      <c r="D94" s="428">
        <f t="shared" si="147"/>
        <v>130</v>
      </c>
      <c r="E94" s="429">
        <f t="shared" si="177"/>
        <v>850000</v>
      </c>
      <c r="F94" s="874">
        <v>3546.78</v>
      </c>
      <c r="G94" s="874">
        <v>4945.7631650000003</v>
      </c>
      <c r="H94" s="874">
        <v>5069.41</v>
      </c>
      <c r="I94" s="874">
        <v>5196.1499999999996</v>
      </c>
      <c r="J94" s="874">
        <v>5326.05</v>
      </c>
      <c r="K94" s="874">
        <v>5459.2</v>
      </c>
      <c r="L94" s="1207">
        <v>5595.68</v>
      </c>
      <c r="M94" s="1207">
        <v>5735.57</v>
      </c>
      <c r="N94" s="327"/>
      <c r="O94" s="116"/>
      <c r="P94" s="325"/>
      <c r="Q94" s="418">
        <f t="shared" si="148"/>
        <v>850000</v>
      </c>
      <c r="R94" s="401">
        <f t="shared" si="149"/>
        <v>1398.9831650000001</v>
      </c>
      <c r="S94" s="256">
        <f t="shared" si="150"/>
        <v>123.64683499999956</v>
      </c>
      <c r="T94" s="256">
        <f t="shared" si="151"/>
        <v>126.73999999999978</v>
      </c>
      <c r="U94" s="256">
        <f t="shared" si="152"/>
        <v>129.90000000000055</v>
      </c>
      <c r="V94" s="256">
        <f t="shared" si="153"/>
        <v>133.14999999999964</v>
      </c>
      <c r="W94" s="256">
        <f t="shared" si="154"/>
        <v>136.48000000000047</v>
      </c>
      <c r="X94" s="402">
        <f t="shared" si="155"/>
        <v>139.88999999999942</v>
      </c>
      <c r="Y94" s="3"/>
      <c r="Z94" s="409">
        <f t="shared" si="156"/>
        <v>0.39443753630053169</v>
      </c>
      <c r="AA94" s="410">
        <f t="shared" si="157"/>
        <v>2.5000557219362785E-2</v>
      </c>
      <c r="AB94" s="410">
        <f t="shared" si="158"/>
        <v>2.500093699266781E-2</v>
      </c>
      <c r="AC94" s="410">
        <f t="shared" si="159"/>
        <v>2.4999278311827133E-2</v>
      </c>
      <c r="AD94" s="410">
        <f t="shared" si="160"/>
        <v>2.4999765304493771E-2</v>
      </c>
      <c r="AE94" s="410">
        <f t="shared" si="161"/>
        <v>2.5000000000000133E-2</v>
      </c>
      <c r="AF94" s="411">
        <f t="shared" si="162"/>
        <v>2.4999642581419845E-2</v>
      </c>
      <c r="AG94" s="3"/>
      <c r="AH94" s="401">
        <f t="shared" si="163"/>
        <v>1398.9831650000001</v>
      </c>
      <c r="AI94" s="256">
        <f t="shared" si="164"/>
        <v>1522.6299999999997</v>
      </c>
      <c r="AJ94" s="256">
        <f t="shared" si="165"/>
        <v>1649.3699999999994</v>
      </c>
      <c r="AK94" s="256">
        <f t="shared" si="166"/>
        <v>1779.27</v>
      </c>
      <c r="AL94" s="256">
        <f t="shared" si="167"/>
        <v>1912.4199999999996</v>
      </c>
      <c r="AM94" s="256">
        <f t="shared" si="168"/>
        <v>2048.9</v>
      </c>
      <c r="AN94" s="402">
        <f t="shared" si="169"/>
        <v>2188.7899999999995</v>
      </c>
      <c r="AO94" s="3"/>
      <c r="AP94" s="409">
        <f t="shared" si="170"/>
        <v>0.39443753630053169</v>
      </c>
      <c r="AQ94" s="410">
        <f t="shared" si="171"/>
        <v>0.42929925171564065</v>
      </c>
      <c r="AR94" s="410">
        <f t="shared" si="172"/>
        <v>0.46503307225145041</v>
      </c>
      <c r="AS94" s="410">
        <f t="shared" si="173"/>
        <v>0.50165784176069561</v>
      </c>
      <c r="AT94" s="410">
        <f t="shared" si="174"/>
        <v>0.53919893537236585</v>
      </c>
      <c r="AU94" s="410">
        <f t="shared" si="175"/>
        <v>0.57767890875667516</v>
      </c>
      <c r="AV94" s="411">
        <f t="shared" si="176"/>
        <v>0.61712031758383645</v>
      </c>
      <c r="AW94" s="433"/>
    </row>
    <row r="95" spans="1:49" s="5" customFormat="1" x14ac:dyDescent="0.2">
      <c r="A95" s="182"/>
      <c r="B95" s="343"/>
      <c r="C95" s="468" t="str">
        <f t="shared" si="177"/>
        <v>$900,000 to $999,999</v>
      </c>
      <c r="D95" s="428">
        <f t="shared" si="147"/>
        <v>93</v>
      </c>
      <c r="E95" s="429">
        <f t="shared" si="177"/>
        <v>950000</v>
      </c>
      <c r="F95" s="874">
        <v>3964.05</v>
      </c>
      <c r="G95" s="874">
        <v>5527.617655</v>
      </c>
      <c r="H95" s="874">
        <v>5665.81</v>
      </c>
      <c r="I95" s="874">
        <v>5807.46</v>
      </c>
      <c r="J95" s="874">
        <v>5952.65</v>
      </c>
      <c r="K95" s="874">
        <v>6101.47</v>
      </c>
      <c r="L95" s="1207">
        <v>6254.01</v>
      </c>
      <c r="M95" s="1207">
        <v>6410.36</v>
      </c>
      <c r="N95" s="327"/>
      <c r="O95" s="116"/>
      <c r="P95" s="325"/>
      <c r="Q95" s="418">
        <f t="shared" si="148"/>
        <v>950000</v>
      </c>
      <c r="R95" s="401">
        <f t="shared" si="149"/>
        <v>1563.5676549999998</v>
      </c>
      <c r="S95" s="256">
        <f t="shared" si="150"/>
        <v>138.19234500000039</v>
      </c>
      <c r="T95" s="256">
        <f t="shared" si="151"/>
        <v>141.64999999999964</v>
      </c>
      <c r="U95" s="256">
        <f t="shared" si="152"/>
        <v>145.1899999999996</v>
      </c>
      <c r="V95" s="256">
        <f t="shared" si="153"/>
        <v>148.82000000000062</v>
      </c>
      <c r="W95" s="256">
        <f t="shared" si="154"/>
        <v>152.53999999999996</v>
      </c>
      <c r="X95" s="402">
        <f t="shared" si="155"/>
        <v>156.34999999999945</v>
      </c>
      <c r="Y95" s="3"/>
      <c r="Z95" s="409">
        <f t="shared" si="156"/>
        <v>0.39443691552831073</v>
      </c>
      <c r="AA95" s="410">
        <f t="shared" si="157"/>
        <v>2.5000344384347617E-2</v>
      </c>
      <c r="AB95" s="410">
        <f t="shared" si="158"/>
        <v>2.5000838362034594E-2</v>
      </c>
      <c r="AC95" s="410">
        <f t="shared" si="159"/>
        <v>2.5000602673113548E-2</v>
      </c>
      <c r="AD95" s="410">
        <f t="shared" si="160"/>
        <v>2.5000629971525301E-2</v>
      </c>
      <c r="AE95" s="410">
        <f t="shared" si="161"/>
        <v>2.50005326585232E-2</v>
      </c>
      <c r="AF95" s="411">
        <f t="shared" si="162"/>
        <v>2.4999960025647416E-2</v>
      </c>
      <c r="AG95" s="3"/>
      <c r="AH95" s="401">
        <f t="shared" si="163"/>
        <v>1563.5676549999998</v>
      </c>
      <c r="AI95" s="256">
        <f t="shared" si="164"/>
        <v>1701.7600000000002</v>
      </c>
      <c r="AJ95" s="256">
        <f t="shared" si="165"/>
        <v>1843.4099999999999</v>
      </c>
      <c r="AK95" s="256">
        <f t="shared" si="166"/>
        <v>1988.5999999999995</v>
      </c>
      <c r="AL95" s="256">
        <f t="shared" si="167"/>
        <v>2137.42</v>
      </c>
      <c r="AM95" s="256">
        <f t="shared" si="168"/>
        <v>2289.96</v>
      </c>
      <c r="AN95" s="402">
        <f t="shared" si="169"/>
        <v>2446.3099999999995</v>
      </c>
      <c r="AO95" s="3"/>
      <c r="AP95" s="409">
        <f t="shared" si="170"/>
        <v>0.39443691552831073</v>
      </c>
      <c r="AQ95" s="410">
        <f t="shared" si="171"/>
        <v>0.429298318638766</v>
      </c>
      <c r="AR95" s="410">
        <f t="shared" si="172"/>
        <v>0.46503197487418158</v>
      </c>
      <c r="AS95" s="410">
        <f t="shared" si="173"/>
        <v>0.50165865718141789</v>
      </c>
      <c r="AT95" s="410">
        <f t="shared" si="174"/>
        <v>0.53920106961314818</v>
      </c>
      <c r="AU95" s="410">
        <f t="shared" si="175"/>
        <v>0.57768191622204568</v>
      </c>
      <c r="AV95" s="411">
        <f t="shared" si="176"/>
        <v>0.61712390106078363</v>
      </c>
      <c r="AW95" s="433"/>
    </row>
    <row r="96" spans="1:49" s="5" customFormat="1" x14ac:dyDescent="0.2">
      <c r="A96" s="182"/>
      <c r="B96" s="343"/>
      <c r="C96" s="468" t="str">
        <f t="shared" si="177"/>
        <v>$1,000,000 to $1,499,999</v>
      </c>
      <c r="D96" s="428">
        <f t="shared" si="147"/>
        <v>287</v>
      </c>
      <c r="E96" s="429">
        <f t="shared" si="177"/>
        <v>1250000</v>
      </c>
      <c r="F96" s="874">
        <v>5215.8500000000004</v>
      </c>
      <c r="G96" s="874">
        <v>7273.1811250000001</v>
      </c>
      <c r="H96" s="874">
        <v>7455.01</v>
      </c>
      <c r="I96" s="874">
        <v>7641.39</v>
      </c>
      <c r="J96" s="874">
        <v>7832.42</v>
      </c>
      <c r="K96" s="874">
        <v>8028.23</v>
      </c>
      <c r="L96" s="1207">
        <v>8228.94</v>
      </c>
      <c r="M96" s="1207">
        <v>8434.66</v>
      </c>
      <c r="N96" s="327"/>
      <c r="O96" s="116"/>
      <c r="P96" s="325"/>
      <c r="Q96" s="418">
        <f t="shared" si="148"/>
        <v>1250000</v>
      </c>
      <c r="R96" s="401">
        <f t="shared" si="149"/>
        <v>2057.3311249999997</v>
      </c>
      <c r="S96" s="256">
        <f t="shared" si="150"/>
        <v>181.82887500000015</v>
      </c>
      <c r="T96" s="256">
        <f t="shared" si="151"/>
        <v>186.38000000000011</v>
      </c>
      <c r="U96" s="256">
        <f t="shared" si="152"/>
        <v>191.02999999999975</v>
      </c>
      <c r="V96" s="256">
        <f t="shared" si="153"/>
        <v>195.80999999999949</v>
      </c>
      <c r="W96" s="256">
        <f t="shared" si="154"/>
        <v>200.71000000000095</v>
      </c>
      <c r="X96" s="402">
        <f t="shared" si="155"/>
        <v>205.71999999999935</v>
      </c>
      <c r="Y96" s="3"/>
      <c r="Z96" s="409">
        <f t="shared" si="156"/>
        <v>0.3944383226128052</v>
      </c>
      <c r="AA96" s="410">
        <f t="shared" si="157"/>
        <v>2.4999910200916409E-2</v>
      </c>
      <c r="AB96" s="410">
        <f t="shared" si="158"/>
        <v>2.5000637155416339E-2</v>
      </c>
      <c r="AC96" s="410">
        <f t="shared" si="159"/>
        <v>2.499937838534616E-2</v>
      </c>
      <c r="AD96" s="410">
        <f t="shared" si="160"/>
        <v>2.499993616276952E-2</v>
      </c>
      <c r="AE96" s="410">
        <f t="shared" si="161"/>
        <v>2.5000529381943526E-2</v>
      </c>
      <c r="AF96" s="411">
        <f t="shared" si="162"/>
        <v>2.4999574671828784E-2</v>
      </c>
      <c r="AG96" s="3"/>
      <c r="AH96" s="401">
        <f t="shared" si="163"/>
        <v>2057.3311249999997</v>
      </c>
      <c r="AI96" s="256">
        <f t="shared" si="164"/>
        <v>2239.16</v>
      </c>
      <c r="AJ96" s="256">
        <f t="shared" si="165"/>
        <v>2425.54</v>
      </c>
      <c r="AK96" s="256">
        <f t="shared" si="166"/>
        <v>2616.5699999999997</v>
      </c>
      <c r="AL96" s="256">
        <f t="shared" si="167"/>
        <v>2812.3799999999992</v>
      </c>
      <c r="AM96" s="256">
        <f t="shared" si="168"/>
        <v>3013.09</v>
      </c>
      <c r="AN96" s="402">
        <f t="shared" si="169"/>
        <v>3218.8099999999995</v>
      </c>
      <c r="AO96" s="3"/>
      <c r="AP96" s="409">
        <f t="shared" si="170"/>
        <v>0.3944383226128052</v>
      </c>
      <c r="AQ96" s="410">
        <f t="shared" si="171"/>
        <v>0.42929915545884167</v>
      </c>
      <c r="AR96" s="410">
        <f t="shared" si="172"/>
        <v>0.4650325450310111</v>
      </c>
      <c r="AS96" s="410">
        <f t="shared" si="173"/>
        <v>0.50165744797108802</v>
      </c>
      <c r="AT96" s="410">
        <f t="shared" si="174"/>
        <v>0.5391987883087126</v>
      </c>
      <c r="AU96" s="410">
        <f t="shared" si="175"/>
        <v>0.57767957284047666</v>
      </c>
      <c r="AV96" s="411">
        <f t="shared" si="176"/>
        <v>0.61712089112992108</v>
      </c>
      <c r="AW96" s="433"/>
    </row>
    <row r="97" spans="1:49" s="5" customFormat="1" x14ac:dyDescent="0.2">
      <c r="A97" s="182"/>
      <c r="B97" s="343"/>
      <c r="C97" s="468" t="str">
        <f t="shared" si="177"/>
        <v>$1,500,000 to $1,999,999</v>
      </c>
      <c r="D97" s="428">
        <f t="shared" si="147"/>
        <v>108</v>
      </c>
      <c r="E97" s="429">
        <f t="shared" si="177"/>
        <v>1750000</v>
      </c>
      <c r="F97" s="874">
        <v>7302.19</v>
      </c>
      <c r="G97" s="874">
        <v>10182.453575</v>
      </c>
      <c r="H97" s="874">
        <v>10437.01</v>
      </c>
      <c r="I97" s="874">
        <v>10697.94</v>
      </c>
      <c r="J97" s="874">
        <v>10965.39</v>
      </c>
      <c r="K97" s="874">
        <v>11239.52</v>
      </c>
      <c r="L97" s="1207">
        <v>11520.51</v>
      </c>
      <c r="M97" s="1207">
        <v>11808.52</v>
      </c>
      <c r="N97" s="327"/>
      <c r="O97" s="116"/>
      <c r="P97" s="325"/>
      <c r="Q97" s="418">
        <f t="shared" si="148"/>
        <v>1750000</v>
      </c>
      <c r="R97" s="401">
        <f t="shared" si="149"/>
        <v>2880.2635749999999</v>
      </c>
      <c r="S97" s="256">
        <f t="shared" si="150"/>
        <v>254.55642500000067</v>
      </c>
      <c r="T97" s="256">
        <f t="shared" si="151"/>
        <v>260.93000000000029</v>
      </c>
      <c r="U97" s="256">
        <f t="shared" si="152"/>
        <v>267.44999999999891</v>
      </c>
      <c r="V97" s="256">
        <f t="shared" si="153"/>
        <v>274.13000000000102</v>
      </c>
      <c r="W97" s="256">
        <f t="shared" si="154"/>
        <v>280.98999999999978</v>
      </c>
      <c r="X97" s="402">
        <f t="shared" si="155"/>
        <v>288.01000000000022</v>
      </c>
      <c r="Y97" s="3"/>
      <c r="Z97" s="409">
        <f t="shared" si="156"/>
        <v>0.3944383226128052</v>
      </c>
      <c r="AA97" s="410">
        <f t="shared" si="157"/>
        <v>2.4999517368288204E-2</v>
      </c>
      <c r="AB97" s="410">
        <f t="shared" si="158"/>
        <v>2.5000455111185982E-2</v>
      </c>
      <c r="AC97" s="410">
        <f t="shared" si="159"/>
        <v>2.5000140213910171E-2</v>
      </c>
      <c r="AD97" s="410">
        <f t="shared" si="160"/>
        <v>2.4999566818872943E-2</v>
      </c>
      <c r="AE97" s="410">
        <f t="shared" si="161"/>
        <v>2.5000177943542035E-2</v>
      </c>
      <c r="AF97" s="411">
        <f t="shared" si="162"/>
        <v>2.4999761295289913E-2</v>
      </c>
      <c r="AG97" s="3"/>
      <c r="AH97" s="401">
        <f t="shared" si="163"/>
        <v>2880.2635749999999</v>
      </c>
      <c r="AI97" s="256">
        <f t="shared" si="164"/>
        <v>3134.8200000000006</v>
      </c>
      <c r="AJ97" s="256">
        <f t="shared" si="165"/>
        <v>3395.7500000000009</v>
      </c>
      <c r="AK97" s="256">
        <f t="shared" si="166"/>
        <v>3663.2</v>
      </c>
      <c r="AL97" s="256">
        <f t="shared" si="167"/>
        <v>3937.3300000000008</v>
      </c>
      <c r="AM97" s="256">
        <f t="shared" si="168"/>
        <v>4218.3200000000006</v>
      </c>
      <c r="AN97" s="402">
        <f t="shared" si="169"/>
        <v>4506.3300000000008</v>
      </c>
      <c r="AO97" s="3"/>
      <c r="AP97" s="409">
        <f t="shared" si="170"/>
        <v>0.3944383226128052</v>
      </c>
      <c r="AQ97" s="410">
        <f t="shared" si="171"/>
        <v>0.42929860767797079</v>
      </c>
      <c r="AR97" s="410">
        <f t="shared" si="172"/>
        <v>0.46503172335970455</v>
      </c>
      <c r="AS97" s="410">
        <f t="shared" si="173"/>
        <v>0.50165772186152369</v>
      </c>
      <c r="AT97" s="410">
        <f t="shared" si="174"/>
        <v>0.53919851441827737</v>
      </c>
      <c r="AU97" s="410">
        <f t="shared" si="175"/>
        <v>0.57767875116916989</v>
      </c>
      <c r="AV97" s="411">
        <f t="shared" si="176"/>
        <v>0.61712034334905019</v>
      </c>
      <c r="AW97" s="433"/>
    </row>
    <row r="98" spans="1:49" s="5" customFormat="1" x14ac:dyDescent="0.2">
      <c r="A98" s="182"/>
      <c r="B98" s="343"/>
      <c r="C98" s="468" t="str">
        <f t="shared" si="177"/>
        <v>$2,000,000 to $2,999,999</v>
      </c>
      <c r="D98" s="428">
        <f t="shared" si="147"/>
        <v>96</v>
      </c>
      <c r="E98" s="429">
        <f t="shared" si="177"/>
        <v>2500000</v>
      </c>
      <c r="F98" s="874">
        <v>10431.700000000001</v>
      </c>
      <c r="G98" s="874">
        <v>14546.36225</v>
      </c>
      <c r="H98" s="874">
        <v>14910.02</v>
      </c>
      <c r="I98" s="874">
        <v>15282.77</v>
      </c>
      <c r="J98" s="874">
        <v>15664.84</v>
      </c>
      <c r="K98" s="874">
        <v>16056.46</v>
      </c>
      <c r="L98" s="1207">
        <v>16457.87</v>
      </c>
      <c r="M98" s="1207">
        <v>16869.32</v>
      </c>
      <c r="N98" s="327"/>
      <c r="O98" s="116"/>
      <c r="P98" s="325"/>
      <c r="Q98" s="418">
        <f t="shared" si="148"/>
        <v>2500000</v>
      </c>
      <c r="R98" s="401">
        <f t="shared" si="149"/>
        <v>4114.6622499999994</v>
      </c>
      <c r="S98" s="256">
        <f t="shared" si="150"/>
        <v>363.65775000000031</v>
      </c>
      <c r="T98" s="256">
        <f t="shared" si="151"/>
        <v>372.75</v>
      </c>
      <c r="U98" s="256">
        <f t="shared" si="152"/>
        <v>382.06999999999971</v>
      </c>
      <c r="V98" s="256">
        <f t="shared" si="153"/>
        <v>391.61999999999898</v>
      </c>
      <c r="W98" s="256">
        <f t="shared" si="154"/>
        <v>401.40999999999985</v>
      </c>
      <c r="X98" s="402">
        <f t="shared" si="155"/>
        <v>411.45000000000073</v>
      </c>
      <c r="Y98" s="3"/>
      <c r="Z98" s="409">
        <f t="shared" si="156"/>
        <v>0.3944383226128052</v>
      </c>
      <c r="AA98" s="410">
        <f t="shared" si="157"/>
        <v>2.4999910200916409E-2</v>
      </c>
      <c r="AB98" s="410">
        <f t="shared" si="158"/>
        <v>2.4999966465504508E-2</v>
      </c>
      <c r="AC98" s="410">
        <f t="shared" si="159"/>
        <v>2.5000049074873187E-2</v>
      </c>
      <c r="AD98" s="410">
        <f t="shared" si="160"/>
        <v>2.499993616276952E-2</v>
      </c>
      <c r="AE98" s="410">
        <f t="shared" si="161"/>
        <v>2.4999906579657116E-2</v>
      </c>
      <c r="AF98" s="411">
        <f t="shared" si="162"/>
        <v>2.5000197473913799E-2</v>
      </c>
      <c r="AG98" s="3"/>
      <c r="AH98" s="401">
        <f t="shared" si="163"/>
        <v>4114.6622499999994</v>
      </c>
      <c r="AI98" s="256">
        <f t="shared" si="164"/>
        <v>4478.32</v>
      </c>
      <c r="AJ98" s="256">
        <f t="shared" si="165"/>
        <v>4851.07</v>
      </c>
      <c r="AK98" s="256">
        <f t="shared" si="166"/>
        <v>5233.1399999999994</v>
      </c>
      <c r="AL98" s="256">
        <f t="shared" si="167"/>
        <v>5624.7599999999984</v>
      </c>
      <c r="AM98" s="256">
        <f t="shared" si="168"/>
        <v>6026.1699999999983</v>
      </c>
      <c r="AN98" s="402">
        <f t="shared" si="169"/>
        <v>6437.619999999999</v>
      </c>
      <c r="AO98" s="3"/>
      <c r="AP98" s="409">
        <f t="shared" si="170"/>
        <v>0.3944383226128052</v>
      </c>
      <c r="AQ98" s="410">
        <f t="shared" si="171"/>
        <v>0.42929915545884167</v>
      </c>
      <c r="AR98" s="410">
        <f t="shared" si="172"/>
        <v>0.4650315864144865</v>
      </c>
      <c r="AS98" s="410">
        <f t="shared" si="173"/>
        <v>0.50165744797108802</v>
      </c>
      <c r="AT98" s="410">
        <f t="shared" si="174"/>
        <v>0.5391987883087126</v>
      </c>
      <c r="AU98" s="410">
        <f t="shared" si="175"/>
        <v>0.57767861422395184</v>
      </c>
      <c r="AV98" s="411">
        <f t="shared" si="176"/>
        <v>0.61712089112992108</v>
      </c>
      <c r="AW98" s="433"/>
    </row>
    <row r="99" spans="1:49" s="5" customFormat="1" x14ac:dyDescent="0.2">
      <c r="A99" s="182"/>
      <c r="B99" s="343"/>
      <c r="C99" s="469" t="str">
        <f t="shared" si="177"/>
        <v>$3,000,000 and greater</v>
      </c>
      <c r="D99" s="430">
        <f t="shared" si="147"/>
        <v>73</v>
      </c>
      <c r="E99" s="431">
        <f t="shared" si="177"/>
        <v>3000000</v>
      </c>
      <c r="F99" s="876">
        <v>12518.04</v>
      </c>
      <c r="G99" s="876">
        <v>17455.634699999999</v>
      </c>
      <c r="H99" s="876">
        <v>17892.03</v>
      </c>
      <c r="I99" s="876">
        <v>18339.330000000002</v>
      </c>
      <c r="J99" s="876">
        <v>18797.810000000001</v>
      </c>
      <c r="K99" s="876">
        <v>19267.759999999998</v>
      </c>
      <c r="L99" s="876">
        <v>19749.45</v>
      </c>
      <c r="M99" s="876">
        <v>20243.189999999999</v>
      </c>
      <c r="N99" s="327"/>
      <c r="O99" s="116"/>
      <c r="P99" s="325"/>
      <c r="Q99" s="416">
        <f t="shared" si="148"/>
        <v>3000000</v>
      </c>
      <c r="R99" s="403">
        <f t="shared" si="149"/>
        <v>4937.5946999999978</v>
      </c>
      <c r="S99" s="404">
        <f t="shared" si="150"/>
        <v>436.39530000000013</v>
      </c>
      <c r="T99" s="404">
        <f t="shared" si="151"/>
        <v>447.30000000000291</v>
      </c>
      <c r="U99" s="404">
        <f t="shared" si="152"/>
        <v>458.47999999999956</v>
      </c>
      <c r="V99" s="404">
        <f t="shared" si="153"/>
        <v>469.94999999999709</v>
      </c>
      <c r="W99" s="404">
        <f t="shared" si="154"/>
        <v>481.69000000000233</v>
      </c>
      <c r="X99" s="405">
        <f t="shared" si="155"/>
        <v>493.73999999999796</v>
      </c>
      <c r="Y99" s="3"/>
      <c r="Z99" s="412">
        <f t="shared" si="156"/>
        <v>0.39443832261280498</v>
      </c>
      <c r="AA99" s="413">
        <f t="shared" si="157"/>
        <v>2.5000253929466032E-2</v>
      </c>
      <c r="AB99" s="413">
        <f t="shared" si="158"/>
        <v>2.4999958081894702E-2</v>
      </c>
      <c r="AC99" s="413">
        <f t="shared" si="159"/>
        <v>2.4999822785237935E-2</v>
      </c>
      <c r="AD99" s="413">
        <f t="shared" si="160"/>
        <v>2.500025268900985E-2</v>
      </c>
      <c r="AE99" s="413">
        <f t="shared" si="161"/>
        <v>2.499979239932415E-2</v>
      </c>
      <c r="AF99" s="414">
        <f t="shared" si="162"/>
        <v>2.5000189878705337E-2</v>
      </c>
      <c r="AG99" s="3"/>
      <c r="AH99" s="403">
        <f t="shared" si="163"/>
        <v>4937.5946999999978</v>
      </c>
      <c r="AI99" s="404">
        <f t="shared" si="164"/>
        <v>5373.989999999998</v>
      </c>
      <c r="AJ99" s="404">
        <f t="shared" si="165"/>
        <v>5821.2900000000009</v>
      </c>
      <c r="AK99" s="404">
        <f t="shared" si="166"/>
        <v>6279.77</v>
      </c>
      <c r="AL99" s="404">
        <f t="shared" si="167"/>
        <v>6749.7199999999975</v>
      </c>
      <c r="AM99" s="404">
        <f t="shared" si="168"/>
        <v>7231.41</v>
      </c>
      <c r="AN99" s="405">
        <f t="shared" si="169"/>
        <v>7725.1499999999978</v>
      </c>
      <c r="AO99" s="3"/>
      <c r="AP99" s="412">
        <f t="shared" si="170"/>
        <v>0.39443832261280498</v>
      </c>
      <c r="AQ99" s="413">
        <f t="shared" si="171"/>
        <v>0.42929963476710387</v>
      </c>
      <c r="AR99" s="413">
        <f t="shared" si="172"/>
        <v>0.46503206572274891</v>
      </c>
      <c r="AS99" s="413">
        <f t="shared" si="173"/>
        <v>0.50165760774050883</v>
      </c>
      <c r="AT99" s="413">
        <f t="shared" si="174"/>
        <v>0.53919942738639581</v>
      </c>
      <c r="AU99" s="413">
        <f t="shared" si="175"/>
        <v>0.57767909353221425</v>
      </c>
      <c r="AV99" s="414">
        <f t="shared" si="176"/>
        <v>0.61712137043818349</v>
      </c>
      <c r="AW99" s="433"/>
    </row>
    <row r="100" spans="1:49" s="5" customFormat="1" x14ac:dyDescent="0.2">
      <c r="A100" s="182"/>
      <c r="B100" s="343"/>
      <c r="C100" s="177"/>
      <c r="D100" s="296"/>
      <c r="E100" s="184"/>
      <c r="F100" s="177"/>
      <c r="G100" s="177"/>
      <c r="H100" s="177"/>
      <c r="I100" s="177"/>
      <c r="J100" s="177"/>
      <c r="K100" s="177"/>
      <c r="L100" s="177"/>
      <c r="M100" s="177"/>
      <c r="N100" s="327"/>
      <c r="O100" s="116"/>
      <c r="P100" s="325"/>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433"/>
    </row>
    <row r="101" spans="1:49" s="5" customFormat="1" x14ac:dyDescent="0.2">
      <c r="A101" s="182"/>
      <c r="B101" s="343"/>
      <c r="C101" s="116"/>
      <c r="D101" s="116"/>
      <c r="E101" s="156"/>
      <c r="F101" s="116"/>
      <c r="G101" s="116"/>
      <c r="H101" s="116"/>
      <c r="I101" s="116"/>
      <c r="J101" s="116"/>
      <c r="K101" s="116"/>
      <c r="L101" s="116"/>
      <c r="M101" s="116"/>
      <c r="N101" s="327"/>
      <c r="O101" s="116"/>
      <c r="P101" s="325"/>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433"/>
    </row>
    <row r="102" spans="1:49" s="5" customFormat="1" x14ac:dyDescent="0.2">
      <c r="A102" s="182"/>
      <c r="B102" s="343"/>
      <c r="C102" s="183"/>
      <c r="D102" s="116"/>
      <c r="E102" s="156"/>
      <c r="F102" s="116"/>
      <c r="G102" s="116"/>
      <c r="H102" s="116"/>
      <c r="I102" s="116"/>
      <c r="J102" s="116"/>
      <c r="K102" s="116"/>
      <c r="L102" s="116"/>
      <c r="M102" s="116"/>
      <c r="N102" s="327"/>
      <c r="O102" s="116"/>
      <c r="P102" s="325"/>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433"/>
    </row>
    <row r="103" spans="1:49" s="5" customFormat="1" ht="4.5" customHeight="1" x14ac:dyDescent="0.2">
      <c r="A103" s="182"/>
      <c r="B103" s="343"/>
      <c r="C103" s="144"/>
      <c r="D103" s="116"/>
      <c r="E103" s="156"/>
      <c r="F103" s="116"/>
      <c r="G103" s="116"/>
      <c r="H103" s="116"/>
      <c r="I103" s="116"/>
      <c r="J103" s="116"/>
      <c r="K103" s="116"/>
      <c r="L103" s="116"/>
      <c r="M103" s="116"/>
      <c r="N103" s="327"/>
      <c r="O103" s="116"/>
      <c r="P103" s="325"/>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433"/>
    </row>
    <row r="104" spans="1:49" s="5" customFormat="1" ht="15" x14ac:dyDescent="0.25">
      <c r="A104" s="182"/>
      <c r="B104" s="343"/>
      <c r="C104" s="267" t="s">
        <v>201</v>
      </c>
      <c r="D104" s="268"/>
      <c r="E104" s="268"/>
      <c r="F104" s="269"/>
      <c r="G104" s="281" t="str">
        <f>$G$22</f>
        <v>$ nominal per year</v>
      </c>
      <c r="H104" s="270"/>
      <c r="I104" s="270" t="str">
        <f>$F$3</f>
        <v>Gosford</v>
      </c>
      <c r="J104" s="270"/>
      <c r="K104" s="270"/>
      <c r="L104" s="270"/>
      <c r="M104" s="271"/>
      <c r="N104" s="327"/>
      <c r="O104" s="116"/>
      <c r="P104" s="325"/>
      <c r="Q104" s="96"/>
      <c r="R104" s="249" t="str">
        <f>R$22</f>
        <v>Annual increases (nominal $ per year)</v>
      </c>
      <c r="S104" s="254"/>
      <c r="T104" s="254"/>
      <c r="U104" s="254"/>
      <c r="V104" s="254"/>
      <c r="W104" s="254"/>
      <c r="X104" s="306"/>
      <c r="Y104" s="3"/>
      <c r="Z104" s="249" t="s">
        <v>535</v>
      </c>
      <c r="AA104" s="254"/>
      <c r="AB104" s="254"/>
      <c r="AC104" s="254"/>
      <c r="AD104" s="254"/>
      <c r="AE104" s="254"/>
      <c r="AF104" s="306"/>
      <c r="AG104" s="66"/>
      <c r="AH104" s="249" t="s">
        <v>540</v>
      </c>
      <c r="AI104" s="254"/>
      <c r="AJ104" s="254"/>
      <c r="AK104" s="254"/>
      <c r="AL104" s="254"/>
      <c r="AM104" s="254"/>
      <c r="AN104" s="306"/>
      <c r="AO104" s="116"/>
      <c r="AP104" s="249" t="s">
        <v>536</v>
      </c>
      <c r="AQ104" s="254"/>
      <c r="AR104" s="254"/>
      <c r="AS104" s="254"/>
      <c r="AT104" s="254"/>
      <c r="AU104" s="254"/>
      <c r="AV104" s="306"/>
      <c r="AW104" s="433"/>
    </row>
    <row r="105" spans="1:49" s="5" customFormat="1" ht="48" customHeight="1" x14ac:dyDescent="0.2">
      <c r="A105" s="182"/>
      <c r="B105" s="343"/>
      <c r="C105" s="297" t="s">
        <v>196</v>
      </c>
      <c r="D105" s="137" t="s">
        <v>327</v>
      </c>
      <c r="E105" s="298" t="s">
        <v>200</v>
      </c>
      <c r="F105" s="134" t="s">
        <v>205</v>
      </c>
      <c r="G105" s="134" t="s">
        <v>731</v>
      </c>
      <c r="H105" s="134" t="s">
        <v>732</v>
      </c>
      <c r="I105" s="134" t="s">
        <v>733</v>
      </c>
      <c r="J105" s="134" t="s">
        <v>734</v>
      </c>
      <c r="K105" s="134" t="s">
        <v>735</v>
      </c>
      <c r="L105" s="134" t="s">
        <v>736</v>
      </c>
      <c r="M105" s="134" t="s">
        <v>737</v>
      </c>
      <c r="N105" s="327"/>
      <c r="O105" s="116"/>
      <c r="P105" s="325"/>
      <c r="Q105" s="415" t="str">
        <f>Q$23</f>
        <v>Land Value</v>
      </c>
      <c r="R105" s="396" t="str">
        <f>C104</f>
        <v>Ordinary Farmland Rates - with proposed special variation</v>
      </c>
      <c r="S105" s="397"/>
      <c r="T105" s="397"/>
      <c r="U105" s="397"/>
      <c r="V105" s="397"/>
      <c r="W105" s="397"/>
      <c r="X105" s="398"/>
      <c r="Y105" s="3"/>
      <c r="Z105" s="396" t="str">
        <f>$R105</f>
        <v>Ordinary Farmland Rates - with proposed special variation</v>
      </c>
      <c r="AA105" s="397"/>
      <c r="AB105" s="397"/>
      <c r="AC105" s="397"/>
      <c r="AD105" s="397"/>
      <c r="AE105" s="397"/>
      <c r="AF105" s="398"/>
      <c r="AG105" s="434"/>
      <c r="AH105" s="396" t="str">
        <f>$R105</f>
        <v>Ordinary Farmland Rates - with proposed special variation</v>
      </c>
      <c r="AI105" s="397"/>
      <c r="AJ105" s="397"/>
      <c r="AK105" s="397"/>
      <c r="AL105" s="397"/>
      <c r="AM105" s="397"/>
      <c r="AN105" s="398"/>
      <c r="AO105" s="434"/>
      <c r="AP105" s="396" t="str">
        <f>$R105</f>
        <v>Ordinary Farmland Rates - with proposed special variation</v>
      </c>
      <c r="AQ105" s="397"/>
      <c r="AR105" s="397"/>
      <c r="AS105" s="397"/>
      <c r="AT105" s="397"/>
      <c r="AU105" s="397"/>
      <c r="AV105" s="398"/>
      <c r="AW105" s="433"/>
    </row>
    <row r="106" spans="1:49" s="5" customFormat="1" ht="19.5" customHeight="1" x14ac:dyDescent="0.2">
      <c r="A106" s="182"/>
      <c r="B106" s="343"/>
      <c r="C106" s="293"/>
      <c r="D106" s="293"/>
      <c r="E106" s="294"/>
      <c r="F106" s="208" t="str">
        <f>'WK5a(1) - Impact on Rates'!E74</f>
        <v>2020-21</v>
      </c>
      <c r="G106" s="208" t="str">
        <f>'WK5a(1) - Impact on Rates'!F74</f>
        <v>2021-22</v>
      </c>
      <c r="H106" s="208" t="str">
        <f>'WK5a(1) - Impact on Rates'!G74</f>
        <v>2022-23</v>
      </c>
      <c r="I106" s="208" t="str">
        <f>'WK5a(1) - Impact on Rates'!H74</f>
        <v>2023-24</v>
      </c>
      <c r="J106" s="208" t="str">
        <f>'WK5a(1) - Impact on Rates'!I74</f>
        <v>2024-25</v>
      </c>
      <c r="K106" s="208" t="str">
        <f>'WK5a(1) - Impact on Rates'!J74</f>
        <v>2025-26</v>
      </c>
      <c r="L106" s="208" t="str">
        <f>'WK5a(1) - Impact on Rates'!K74</f>
        <v>2026-27</v>
      </c>
      <c r="M106" s="208" t="str">
        <f>'WK5a(1) - Impact on Rates'!L74</f>
        <v>2027-28</v>
      </c>
      <c r="N106" s="327"/>
      <c r="O106" s="116"/>
      <c r="P106" s="325"/>
      <c r="Q106" s="416"/>
      <c r="R106" s="510" t="str">
        <f t="shared" ref="R106:X106" si="178">R$24</f>
        <v>Year 1</v>
      </c>
      <c r="S106" s="511" t="str">
        <f t="shared" si="178"/>
        <v>Year 2</v>
      </c>
      <c r="T106" s="511" t="str">
        <f t="shared" si="178"/>
        <v>Year 3</v>
      </c>
      <c r="U106" s="511" t="str">
        <f t="shared" si="178"/>
        <v>Year 4</v>
      </c>
      <c r="V106" s="511" t="str">
        <f t="shared" si="178"/>
        <v>Year 5</v>
      </c>
      <c r="W106" s="511" t="str">
        <f t="shared" si="178"/>
        <v>Year 6</v>
      </c>
      <c r="X106" s="511" t="str">
        <f t="shared" si="178"/>
        <v>Year 7</v>
      </c>
      <c r="Y106" s="512"/>
      <c r="Z106" s="510" t="str">
        <f>R106</f>
        <v>Year 1</v>
      </c>
      <c r="AA106" s="511" t="str">
        <f t="shared" ref="AA106" si="179">S106</f>
        <v>Year 2</v>
      </c>
      <c r="AB106" s="511" t="str">
        <f t="shared" ref="AB106" si="180">T106</f>
        <v>Year 3</v>
      </c>
      <c r="AC106" s="511" t="str">
        <f t="shared" ref="AC106" si="181">U106</f>
        <v>Year 4</v>
      </c>
      <c r="AD106" s="511" t="str">
        <f t="shared" ref="AD106" si="182">V106</f>
        <v>Year 5</v>
      </c>
      <c r="AE106" s="511" t="str">
        <f t="shared" ref="AE106" si="183">W106</f>
        <v>Year 6</v>
      </c>
      <c r="AF106" s="513" t="str">
        <f t="shared" ref="AF106" si="184">X106</f>
        <v>Year 7</v>
      </c>
      <c r="AG106" s="512"/>
      <c r="AH106" s="510" t="str">
        <f>R106</f>
        <v>Year 1</v>
      </c>
      <c r="AI106" s="511" t="str">
        <f t="shared" ref="AI106" si="185">S106</f>
        <v>Year 2</v>
      </c>
      <c r="AJ106" s="511" t="str">
        <f t="shared" ref="AJ106" si="186">T106</f>
        <v>Year 3</v>
      </c>
      <c r="AK106" s="511" t="str">
        <f t="shared" ref="AK106" si="187">U106</f>
        <v>Year 4</v>
      </c>
      <c r="AL106" s="511" t="str">
        <f t="shared" ref="AL106" si="188">V106</f>
        <v>Year 5</v>
      </c>
      <c r="AM106" s="511" t="str">
        <f t="shared" ref="AM106" si="189">W106</f>
        <v>Year 6</v>
      </c>
      <c r="AN106" s="513" t="str">
        <f t="shared" ref="AN106" si="190">X106</f>
        <v>Year 7</v>
      </c>
      <c r="AO106" s="395"/>
      <c r="AP106" s="510" t="str">
        <f>R106</f>
        <v>Year 1</v>
      </c>
      <c r="AQ106" s="511" t="str">
        <f t="shared" ref="AQ106" si="191">S106</f>
        <v>Year 2</v>
      </c>
      <c r="AR106" s="511" t="str">
        <f t="shared" ref="AR106" si="192">T106</f>
        <v>Year 3</v>
      </c>
      <c r="AS106" s="511" t="str">
        <f t="shared" ref="AS106" si="193">U106</f>
        <v>Year 4</v>
      </c>
      <c r="AT106" s="511" t="str">
        <f t="shared" ref="AT106" si="194">V106</f>
        <v>Year 5</v>
      </c>
      <c r="AU106" s="511" t="str">
        <f>W106</f>
        <v>Year 6</v>
      </c>
      <c r="AV106" s="513" t="str">
        <f>X106</f>
        <v>Year 7</v>
      </c>
      <c r="AW106" s="433"/>
    </row>
    <row r="107" spans="1:49" s="5" customFormat="1" x14ac:dyDescent="0.2">
      <c r="A107" s="182"/>
      <c r="B107" s="343"/>
      <c r="C107" s="417" t="str">
        <f>C25</f>
        <v>$0 to $99,999</v>
      </c>
      <c r="D107" s="1646">
        <v>1</v>
      </c>
      <c r="E107" s="427">
        <f>E25</f>
        <v>50000</v>
      </c>
      <c r="F107" s="873">
        <v>554</v>
      </c>
      <c r="G107" s="873">
        <v>565</v>
      </c>
      <c r="H107" s="873">
        <v>579.13</v>
      </c>
      <c r="I107" s="873">
        <v>593.61</v>
      </c>
      <c r="J107" s="873">
        <v>608.45000000000005</v>
      </c>
      <c r="K107" s="873">
        <v>623.66</v>
      </c>
      <c r="L107" s="873">
        <v>639.25</v>
      </c>
      <c r="M107" s="873">
        <v>655.23</v>
      </c>
      <c r="N107" s="327"/>
      <c r="O107" s="116"/>
      <c r="P107" s="325"/>
      <c r="Q107" s="417">
        <f t="shared" ref="Q107:Q120" si="195">$E107</f>
        <v>50000</v>
      </c>
      <c r="R107" s="399">
        <f t="shared" ref="R107:R120" si="196">IF(G107=".",".",IF(F107=0,".",G107-F107))</f>
        <v>11</v>
      </c>
      <c r="S107" s="400">
        <f t="shared" ref="S107:S120" si="197">IF(H107=".",".",IF(G107=0,".",H107-G107))</f>
        <v>14.129999999999995</v>
      </c>
      <c r="T107" s="400">
        <f t="shared" ref="T107:T120" si="198">IF(I107=".",".",IF(H107=0,".",I107-H107))</f>
        <v>14.480000000000018</v>
      </c>
      <c r="U107" s="400">
        <f t="shared" ref="U107:U120" si="199">IF(J107=".",".",IF(I107=0,".",J107-I107))</f>
        <v>14.840000000000032</v>
      </c>
      <c r="V107" s="400">
        <f t="shared" ref="V107:V120" si="200">IF(K107=".",".",IF(J107=0,".",K107-J107))</f>
        <v>15.209999999999923</v>
      </c>
      <c r="W107" s="400">
        <f t="shared" ref="W107:W120" si="201">IF(L107=".",".",IF(K107=0,".",L107-K107))</f>
        <v>15.590000000000032</v>
      </c>
      <c r="X107" s="295">
        <f t="shared" ref="X107:X120" si="202">IF(M107=".",".",IF(L107=0,".",M107-L107))</f>
        <v>15.980000000000018</v>
      </c>
      <c r="Y107" s="3"/>
      <c r="Z107" s="406">
        <f t="shared" ref="Z107:Z120" si="203">IF(G107=".",".",IF(F107=0,".",G107/F107-1))</f>
        <v>1.9855595667870096E-2</v>
      </c>
      <c r="AA107" s="407">
        <f t="shared" ref="AA107:AA120" si="204">IF(H107=".",".",IF(G107=0,".",H107/G107-1))</f>
        <v>2.5008849557522028E-2</v>
      </c>
      <c r="AB107" s="407">
        <f t="shared" ref="AB107:AB120" si="205">IF(I107=".",".",IF(H107=0,".",I107/H107-1))</f>
        <v>2.5003021774040457E-2</v>
      </c>
      <c r="AC107" s="407">
        <f t="shared" ref="AC107:AC120" si="206">IF(J107=".",".",IF(I107=0,".",J107/I107-1))</f>
        <v>2.4999578848065251E-2</v>
      </c>
      <c r="AD107" s="407">
        <f t="shared" ref="AD107:AD120" si="207">IF(K107=".",".",IF(J107=0,".",K107/J107-1))</f>
        <v>2.4997945599473992E-2</v>
      </c>
      <c r="AE107" s="407">
        <f t="shared" ref="AE107:AE120" si="208">IF(L107=".",".",IF(K107=0,".",L107/K107-1))</f>
        <v>2.4997594843344073E-2</v>
      </c>
      <c r="AF107" s="408">
        <f t="shared" ref="AF107:AF120" si="209">IF(M107=".",".",IF(L107=0,".",M107/L107-1))</f>
        <v>2.4998044583496304E-2</v>
      </c>
      <c r="AG107" s="3"/>
      <c r="AH107" s="399">
        <f t="shared" ref="AH107:AH120" si="210">IF(G107=".",".",IF($F107=0,".",G107-$F107))</f>
        <v>11</v>
      </c>
      <c r="AI107" s="400">
        <f t="shared" ref="AI107:AI120" si="211">IF(H107=".",".",IF($F107=0,".",H107-$F107))</f>
        <v>25.129999999999995</v>
      </c>
      <c r="AJ107" s="400">
        <f t="shared" ref="AJ107:AJ120" si="212">IF(I107=".",".",IF($F107=0,".",I107-$F107))</f>
        <v>39.610000000000014</v>
      </c>
      <c r="AK107" s="400">
        <f t="shared" ref="AK107:AK120" si="213">IF(J107=".",".",IF($F107=0,".",J107-$F107))</f>
        <v>54.450000000000045</v>
      </c>
      <c r="AL107" s="400">
        <f t="shared" ref="AL107:AL120" si="214">IF(K107=".",".",IF($F107=0,".",K107-$F107))</f>
        <v>69.659999999999968</v>
      </c>
      <c r="AM107" s="400">
        <f t="shared" ref="AM107:AM120" si="215">IF(L107=".",".",IF($F107=0,".",L107-$F107))</f>
        <v>85.25</v>
      </c>
      <c r="AN107" s="295">
        <f t="shared" ref="AN107:AN120" si="216">IF(M107=".",".",IF($F107=0,".",M107-$F107))</f>
        <v>101.23000000000002</v>
      </c>
      <c r="AO107" s="410"/>
      <c r="AP107" s="406">
        <f t="shared" ref="AP107:AP120" si="217">IF(G107=".",".",IF($F107=0,".",G107/$F107-1))</f>
        <v>1.9855595667870096E-2</v>
      </c>
      <c r="AQ107" s="407">
        <f t="shared" ref="AQ107:AQ120" si="218">IF(H107=".",".",IF($F107=0,".",H107/$F107-1))</f>
        <v>4.5361010830324844E-2</v>
      </c>
      <c r="AR107" s="407">
        <f t="shared" ref="AR107:AR120" si="219">IF(I107=".",".",IF($F107=0,".",I107/$F107-1))</f>
        <v>7.1498194945848415E-2</v>
      </c>
      <c r="AS107" s="407">
        <f t="shared" ref="AS107:AS120" si="220">IF(J107=".",".",IF($F107=0,".",J107/$F107-1))</f>
        <v>9.8285198555956743E-2</v>
      </c>
      <c r="AT107" s="407">
        <f t="shared" ref="AT107:AT120" si="221">IF(K107=".",".",IF($F107=0,".",K107/$F107-1))</f>
        <v>0.12574007220216599</v>
      </c>
      <c r="AU107" s="407">
        <f t="shared" ref="AU107:AU120" si="222">IF(L107=".",".",IF($F107=0,".",L107/$F107-1))</f>
        <v>0.15388086642599275</v>
      </c>
      <c r="AV107" s="408">
        <f t="shared" ref="AV107:AV120" si="223">IF(M107=".",".",IF($F107=0,".",M107/$F107-1))</f>
        <v>0.18272563176895318</v>
      </c>
      <c r="AW107" s="433"/>
    </row>
    <row r="108" spans="1:49" s="5" customFormat="1" x14ac:dyDescent="0.2">
      <c r="A108" s="182"/>
      <c r="B108" s="343"/>
      <c r="C108" s="418" t="str">
        <f t="shared" ref="C108:E120" si="224">C26</f>
        <v>$100,000 to $199,999</v>
      </c>
      <c r="D108" s="1211">
        <v>11</v>
      </c>
      <c r="E108" s="429">
        <f t="shared" si="224"/>
        <v>150000</v>
      </c>
      <c r="F108" s="874">
        <v>554</v>
      </c>
      <c r="G108" s="874">
        <v>565</v>
      </c>
      <c r="H108" s="874">
        <v>579.13</v>
      </c>
      <c r="I108" s="874">
        <v>593.61</v>
      </c>
      <c r="J108" s="874">
        <v>608.45000000000005</v>
      </c>
      <c r="K108" s="874">
        <v>623.66</v>
      </c>
      <c r="L108" s="874">
        <v>639.25</v>
      </c>
      <c r="M108" s="874">
        <v>655.23</v>
      </c>
      <c r="N108" s="327"/>
      <c r="O108" s="116"/>
      <c r="P108" s="325"/>
      <c r="Q108" s="418">
        <f t="shared" si="195"/>
        <v>150000</v>
      </c>
      <c r="R108" s="401">
        <f t="shared" si="196"/>
        <v>11</v>
      </c>
      <c r="S108" s="256">
        <f t="shared" si="197"/>
        <v>14.129999999999995</v>
      </c>
      <c r="T108" s="256">
        <f t="shared" si="198"/>
        <v>14.480000000000018</v>
      </c>
      <c r="U108" s="256">
        <f t="shared" si="199"/>
        <v>14.840000000000032</v>
      </c>
      <c r="V108" s="256">
        <f t="shared" si="200"/>
        <v>15.209999999999923</v>
      </c>
      <c r="W108" s="256">
        <f t="shared" si="201"/>
        <v>15.590000000000032</v>
      </c>
      <c r="X108" s="402">
        <f t="shared" si="202"/>
        <v>15.980000000000018</v>
      </c>
      <c r="Y108" s="3"/>
      <c r="Z108" s="409">
        <f t="shared" si="203"/>
        <v>1.9855595667870096E-2</v>
      </c>
      <c r="AA108" s="410">
        <f t="shared" si="204"/>
        <v>2.5008849557522028E-2</v>
      </c>
      <c r="AB108" s="410">
        <f t="shared" si="205"/>
        <v>2.5003021774040457E-2</v>
      </c>
      <c r="AC108" s="410">
        <f t="shared" si="206"/>
        <v>2.4999578848065251E-2</v>
      </c>
      <c r="AD108" s="410">
        <f t="shared" si="207"/>
        <v>2.4997945599473992E-2</v>
      </c>
      <c r="AE108" s="410">
        <f t="shared" si="208"/>
        <v>2.4997594843344073E-2</v>
      </c>
      <c r="AF108" s="411">
        <f t="shared" si="209"/>
        <v>2.4998044583496304E-2</v>
      </c>
      <c r="AG108" s="3"/>
      <c r="AH108" s="401">
        <f t="shared" si="210"/>
        <v>11</v>
      </c>
      <c r="AI108" s="256">
        <f t="shared" si="211"/>
        <v>25.129999999999995</v>
      </c>
      <c r="AJ108" s="256">
        <f t="shared" si="212"/>
        <v>39.610000000000014</v>
      </c>
      <c r="AK108" s="256">
        <f t="shared" si="213"/>
        <v>54.450000000000045</v>
      </c>
      <c r="AL108" s="256">
        <f t="shared" si="214"/>
        <v>69.659999999999968</v>
      </c>
      <c r="AM108" s="256">
        <f t="shared" si="215"/>
        <v>85.25</v>
      </c>
      <c r="AN108" s="402">
        <f t="shared" si="216"/>
        <v>101.23000000000002</v>
      </c>
      <c r="AO108" s="3"/>
      <c r="AP108" s="409">
        <f t="shared" si="217"/>
        <v>1.9855595667870096E-2</v>
      </c>
      <c r="AQ108" s="410">
        <f t="shared" si="218"/>
        <v>4.5361010830324844E-2</v>
      </c>
      <c r="AR108" s="410">
        <f t="shared" si="219"/>
        <v>7.1498194945848415E-2</v>
      </c>
      <c r="AS108" s="410">
        <f t="shared" si="220"/>
        <v>9.8285198555956743E-2</v>
      </c>
      <c r="AT108" s="410">
        <f t="shared" si="221"/>
        <v>0.12574007220216599</v>
      </c>
      <c r="AU108" s="410">
        <f t="shared" si="222"/>
        <v>0.15388086642599275</v>
      </c>
      <c r="AV108" s="411">
        <f t="shared" si="223"/>
        <v>0.18272563176895318</v>
      </c>
      <c r="AW108" s="433"/>
    </row>
    <row r="109" spans="1:49" s="5" customFormat="1" x14ac:dyDescent="0.2">
      <c r="A109" s="182"/>
      <c r="B109" s="343"/>
      <c r="C109" s="418" t="str">
        <f t="shared" si="224"/>
        <v>$200,000 to $299,999</v>
      </c>
      <c r="D109" s="1211">
        <v>5</v>
      </c>
      <c r="E109" s="429">
        <f t="shared" si="224"/>
        <v>250000</v>
      </c>
      <c r="F109" s="874">
        <v>554</v>
      </c>
      <c r="G109" s="874">
        <v>565</v>
      </c>
      <c r="H109" s="874">
        <v>579.13</v>
      </c>
      <c r="I109" s="874">
        <v>593.61</v>
      </c>
      <c r="J109" s="874">
        <v>608.45000000000005</v>
      </c>
      <c r="K109" s="874">
        <v>623.66</v>
      </c>
      <c r="L109" s="874">
        <v>639.25</v>
      </c>
      <c r="M109" s="874">
        <v>655.23</v>
      </c>
      <c r="N109" s="327"/>
      <c r="O109" s="116"/>
      <c r="P109" s="325"/>
      <c r="Q109" s="418">
        <f t="shared" si="195"/>
        <v>250000</v>
      </c>
      <c r="R109" s="401">
        <f t="shared" si="196"/>
        <v>11</v>
      </c>
      <c r="S109" s="256">
        <f t="shared" si="197"/>
        <v>14.129999999999995</v>
      </c>
      <c r="T109" s="256">
        <f t="shared" si="198"/>
        <v>14.480000000000018</v>
      </c>
      <c r="U109" s="256">
        <f t="shared" si="199"/>
        <v>14.840000000000032</v>
      </c>
      <c r="V109" s="256">
        <f t="shared" si="200"/>
        <v>15.209999999999923</v>
      </c>
      <c r="W109" s="256">
        <f t="shared" si="201"/>
        <v>15.590000000000032</v>
      </c>
      <c r="X109" s="402">
        <f t="shared" si="202"/>
        <v>15.980000000000018</v>
      </c>
      <c r="Y109" s="3"/>
      <c r="Z109" s="409">
        <f t="shared" si="203"/>
        <v>1.9855595667870096E-2</v>
      </c>
      <c r="AA109" s="410">
        <f t="shared" si="204"/>
        <v>2.5008849557522028E-2</v>
      </c>
      <c r="AB109" s="410">
        <f t="shared" si="205"/>
        <v>2.5003021774040457E-2</v>
      </c>
      <c r="AC109" s="410">
        <f t="shared" si="206"/>
        <v>2.4999578848065251E-2</v>
      </c>
      <c r="AD109" s="410">
        <f t="shared" si="207"/>
        <v>2.4997945599473992E-2</v>
      </c>
      <c r="AE109" s="410">
        <f t="shared" si="208"/>
        <v>2.4997594843344073E-2</v>
      </c>
      <c r="AF109" s="411">
        <f t="shared" si="209"/>
        <v>2.4998044583496304E-2</v>
      </c>
      <c r="AG109" s="3"/>
      <c r="AH109" s="401">
        <f t="shared" si="210"/>
        <v>11</v>
      </c>
      <c r="AI109" s="256">
        <f t="shared" si="211"/>
        <v>25.129999999999995</v>
      </c>
      <c r="AJ109" s="256">
        <f t="shared" si="212"/>
        <v>39.610000000000014</v>
      </c>
      <c r="AK109" s="256">
        <f t="shared" si="213"/>
        <v>54.450000000000045</v>
      </c>
      <c r="AL109" s="256">
        <f t="shared" si="214"/>
        <v>69.659999999999968</v>
      </c>
      <c r="AM109" s="256">
        <f t="shared" si="215"/>
        <v>85.25</v>
      </c>
      <c r="AN109" s="402">
        <f t="shared" si="216"/>
        <v>101.23000000000002</v>
      </c>
      <c r="AO109" s="3"/>
      <c r="AP109" s="409">
        <f t="shared" si="217"/>
        <v>1.9855595667870096E-2</v>
      </c>
      <c r="AQ109" s="410">
        <f t="shared" si="218"/>
        <v>4.5361010830324844E-2</v>
      </c>
      <c r="AR109" s="410">
        <f t="shared" si="219"/>
        <v>7.1498194945848415E-2</v>
      </c>
      <c r="AS109" s="410">
        <f t="shared" si="220"/>
        <v>9.8285198555956743E-2</v>
      </c>
      <c r="AT109" s="410">
        <f t="shared" si="221"/>
        <v>0.12574007220216599</v>
      </c>
      <c r="AU109" s="410">
        <f t="shared" si="222"/>
        <v>0.15388086642599275</v>
      </c>
      <c r="AV109" s="411">
        <f t="shared" si="223"/>
        <v>0.18272563176895318</v>
      </c>
      <c r="AW109" s="433"/>
    </row>
    <row r="110" spans="1:49" s="5" customFormat="1" x14ac:dyDescent="0.2">
      <c r="A110" s="182"/>
      <c r="B110" s="343"/>
      <c r="C110" s="418" t="str">
        <f t="shared" si="224"/>
        <v>$300,000 to $399,999</v>
      </c>
      <c r="D110" s="1211">
        <v>1</v>
      </c>
      <c r="E110" s="429">
        <f t="shared" si="224"/>
        <v>350000</v>
      </c>
      <c r="F110" s="874">
        <v>554</v>
      </c>
      <c r="G110" s="874">
        <v>642.65</v>
      </c>
      <c r="H110" s="874">
        <v>658.72</v>
      </c>
      <c r="I110" s="874">
        <v>675.19</v>
      </c>
      <c r="J110" s="874">
        <v>692.07</v>
      </c>
      <c r="K110" s="874">
        <v>709.37</v>
      </c>
      <c r="L110" s="874">
        <v>727.1</v>
      </c>
      <c r="M110" s="874">
        <v>745.28</v>
      </c>
      <c r="N110" s="327"/>
      <c r="O110" s="116"/>
      <c r="P110" s="325"/>
      <c r="Q110" s="418">
        <f t="shared" si="195"/>
        <v>350000</v>
      </c>
      <c r="R110" s="401">
        <f t="shared" si="196"/>
        <v>88.649999999999977</v>
      </c>
      <c r="S110" s="256">
        <f t="shared" si="197"/>
        <v>16.07000000000005</v>
      </c>
      <c r="T110" s="256">
        <f t="shared" si="198"/>
        <v>16.470000000000027</v>
      </c>
      <c r="U110" s="256">
        <f t="shared" si="199"/>
        <v>16.879999999999995</v>
      </c>
      <c r="V110" s="256">
        <f t="shared" si="200"/>
        <v>17.299999999999955</v>
      </c>
      <c r="W110" s="256">
        <f t="shared" si="201"/>
        <v>17.730000000000018</v>
      </c>
      <c r="X110" s="402">
        <f t="shared" si="202"/>
        <v>18.17999999999995</v>
      </c>
      <c r="Y110" s="3"/>
      <c r="Z110" s="409">
        <f t="shared" si="203"/>
        <v>0.1600180505415163</v>
      </c>
      <c r="AA110" s="410">
        <f t="shared" si="204"/>
        <v>2.5005835213568917E-2</v>
      </c>
      <c r="AB110" s="410">
        <f t="shared" si="205"/>
        <v>2.500303619140154E-2</v>
      </c>
      <c r="AC110" s="410">
        <f t="shared" si="206"/>
        <v>2.5000370266147209E-2</v>
      </c>
      <c r="AD110" s="410">
        <f t="shared" si="207"/>
        <v>2.4997471354053724E-2</v>
      </c>
      <c r="AE110" s="410">
        <f t="shared" si="208"/>
        <v>2.4994008768343789E-2</v>
      </c>
      <c r="AF110" s="411">
        <f t="shared" si="209"/>
        <v>2.5003438316600013E-2</v>
      </c>
      <c r="AG110" s="3"/>
      <c r="AH110" s="401">
        <f t="shared" si="210"/>
        <v>88.649999999999977</v>
      </c>
      <c r="AI110" s="256">
        <f t="shared" si="211"/>
        <v>104.72000000000003</v>
      </c>
      <c r="AJ110" s="256">
        <f t="shared" si="212"/>
        <v>121.19000000000005</v>
      </c>
      <c r="AK110" s="256">
        <f t="shared" si="213"/>
        <v>138.07000000000005</v>
      </c>
      <c r="AL110" s="256">
        <f t="shared" si="214"/>
        <v>155.37</v>
      </c>
      <c r="AM110" s="256">
        <f t="shared" si="215"/>
        <v>173.10000000000002</v>
      </c>
      <c r="AN110" s="402">
        <f t="shared" si="216"/>
        <v>191.27999999999997</v>
      </c>
      <c r="AO110" s="3"/>
      <c r="AP110" s="409">
        <f t="shared" si="217"/>
        <v>0.1600180505415163</v>
      </c>
      <c r="AQ110" s="410">
        <f t="shared" si="218"/>
        <v>0.18902527075812281</v>
      </c>
      <c r="AR110" s="410">
        <f t="shared" si="219"/>
        <v>0.21875451263537915</v>
      </c>
      <c r="AS110" s="410">
        <f t="shared" si="220"/>
        <v>0.24922382671480148</v>
      </c>
      <c r="AT110" s="410">
        <f t="shared" si="221"/>
        <v>0.28045126353790617</v>
      </c>
      <c r="AU110" s="410">
        <f t="shared" si="222"/>
        <v>0.31245487364620939</v>
      </c>
      <c r="AV110" s="411">
        <f t="shared" si="223"/>
        <v>0.34527075812274366</v>
      </c>
      <c r="AW110" s="433"/>
    </row>
    <row r="111" spans="1:49" s="5" customFormat="1" x14ac:dyDescent="0.2">
      <c r="A111" s="182"/>
      <c r="B111" s="343"/>
      <c r="C111" s="418" t="str">
        <f t="shared" si="224"/>
        <v>$400,000 to $499,999</v>
      </c>
      <c r="D111" s="1211">
        <v>3</v>
      </c>
      <c r="E111" s="429">
        <f t="shared" si="224"/>
        <v>450000</v>
      </c>
      <c r="F111" s="874">
        <v>554</v>
      </c>
      <c r="G111" s="874">
        <v>826.27</v>
      </c>
      <c r="H111" s="874">
        <v>846.93</v>
      </c>
      <c r="I111" s="874">
        <v>868.1</v>
      </c>
      <c r="J111" s="874">
        <v>889.8</v>
      </c>
      <c r="K111" s="874">
        <v>912.05</v>
      </c>
      <c r="L111" s="874">
        <v>934.85</v>
      </c>
      <c r="M111" s="874">
        <v>958.22</v>
      </c>
      <c r="N111" s="327"/>
      <c r="O111" s="116"/>
      <c r="P111" s="325"/>
      <c r="Q111" s="418">
        <f t="shared" si="195"/>
        <v>450000</v>
      </c>
      <c r="R111" s="401">
        <f t="shared" si="196"/>
        <v>272.27</v>
      </c>
      <c r="S111" s="256">
        <f t="shared" si="197"/>
        <v>20.659999999999968</v>
      </c>
      <c r="T111" s="256">
        <f t="shared" si="198"/>
        <v>21.170000000000073</v>
      </c>
      <c r="U111" s="256">
        <f t="shared" si="199"/>
        <v>21.699999999999932</v>
      </c>
      <c r="V111" s="256">
        <f t="shared" si="200"/>
        <v>22.25</v>
      </c>
      <c r="W111" s="256">
        <f t="shared" si="201"/>
        <v>22.800000000000068</v>
      </c>
      <c r="X111" s="402">
        <f t="shared" si="202"/>
        <v>23.370000000000005</v>
      </c>
      <c r="Y111" s="3"/>
      <c r="Z111" s="409">
        <f t="shared" si="203"/>
        <v>0.49146209386281581</v>
      </c>
      <c r="AA111" s="410">
        <f t="shared" si="204"/>
        <v>2.5003933338981099E-2</v>
      </c>
      <c r="AB111" s="410">
        <f t="shared" si="205"/>
        <v>2.4996162610841699E-2</v>
      </c>
      <c r="AC111" s="410">
        <f t="shared" si="206"/>
        <v>2.4997120147448371E-2</v>
      </c>
      <c r="AD111" s="410">
        <f t="shared" si="207"/>
        <v>2.5005619240278776E-2</v>
      </c>
      <c r="AE111" s="410">
        <f t="shared" si="208"/>
        <v>2.4998629461104205E-2</v>
      </c>
      <c r="AF111" s="411">
        <f t="shared" si="209"/>
        <v>2.4998662887094181E-2</v>
      </c>
      <c r="AG111" s="3"/>
      <c r="AH111" s="401">
        <f t="shared" si="210"/>
        <v>272.27</v>
      </c>
      <c r="AI111" s="256">
        <f t="shared" si="211"/>
        <v>292.92999999999995</v>
      </c>
      <c r="AJ111" s="256">
        <f t="shared" si="212"/>
        <v>314.10000000000002</v>
      </c>
      <c r="AK111" s="256">
        <f t="shared" si="213"/>
        <v>335.79999999999995</v>
      </c>
      <c r="AL111" s="256">
        <f t="shared" si="214"/>
        <v>358.04999999999995</v>
      </c>
      <c r="AM111" s="256">
        <f t="shared" si="215"/>
        <v>380.85</v>
      </c>
      <c r="AN111" s="402">
        <f t="shared" si="216"/>
        <v>404.22</v>
      </c>
      <c r="AO111" s="3"/>
      <c r="AP111" s="409">
        <f t="shared" si="217"/>
        <v>0.49146209386281581</v>
      </c>
      <c r="AQ111" s="410">
        <f t="shared" si="218"/>
        <v>0.52875451263537898</v>
      </c>
      <c r="AR111" s="410">
        <f t="shared" si="219"/>
        <v>0.56696750902527082</v>
      </c>
      <c r="AS111" s="410">
        <f t="shared" si="220"/>
        <v>0.60613718411552342</v>
      </c>
      <c r="AT111" s="410">
        <f t="shared" si="221"/>
        <v>0.64629963898916953</v>
      </c>
      <c r="AU111" s="410">
        <f t="shared" si="222"/>
        <v>0.68745487364620939</v>
      </c>
      <c r="AV111" s="411">
        <f t="shared" si="223"/>
        <v>0.72963898916967507</v>
      </c>
      <c r="AW111" s="433"/>
    </row>
    <row r="112" spans="1:49" s="5" customFormat="1" x14ac:dyDescent="0.2">
      <c r="A112" s="182"/>
      <c r="B112" s="343"/>
      <c r="C112" s="418" t="str">
        <f t="shared" si="224"/>
        <v>$500,000 to $599,999</v>
      </c>
      <c r="D112" s="1211">
        <v>3</v>
      </c>
      <c r="E112" s="429">
        <f t="shared" si="224"/>
        <v>550000</v>
      </c>
      <c r="F112" s="874">
        <v>656.51</v>
      </c>
      <c r="G112" s="874">
        <v>1009.87</v>
      </c>
      <c r="H112" s="874">
        <v>1035.1199999999999</v>
      </c>
      <c r="I112" s="874">
        <v>1061</v>
      </c>
      <c r="J112" s="874">
        <v>1087.53</v>
      </c>
      <c r="K112" s="874">
        <v>1114.72</v>
      </c>
      <c r="L112" s="874">
        <v>1142.5899999999999</v>
      </c>
      <c r="M112" s="874">
        <v>1171.1500000000001</v>
      </c>
      <c r="N112" s="327"/>
      <c r="O112" s="116"/>
      <c r="P112" s="325"/>
      <c r="Q112" s="418">
        <f t="shared" si="195"/>
        <v>550000</v>
      </c>
      <c r="R112" s="401">
        <f t="shared" si="196"/>
        <v>353.36</v>
      </c>
      <c r="S112" s="256">
        <f t="shared" si="197"/>
        <v>25.249999999999886</v>
      </c>
      <c r="T112" s="256">
        <f t="shared" si="198"/>
        <v>25.880000000000109</v>
      </c>
      <c r="U112" s="256">
        <f t="shared" si="199"/>
        <v>26.529999999999973</v>
      </c>
      <c r="V112" s="256">
        <f t="shared" si="200"/>
        <v>27.190000000000055</v>
      </c>
      <c r="W112" s="256">
        <f t="shared" si="201"/>
        <v>27.869999999999891</v>
      </c>
      <c r="X112" s="402">
        <f t="shared" si="202"/>
        <v>28.560000000000173</v>
      </c>
      <c r="Y112" s="3"/>
      <c r="Z112" s="409">
        <f t="shared" si="203"/>
        <v>0.5382400877366682</v>
      </c>
      <c r="AA112" s="410">
        <f t="shared" si="204"/>
        <v>2.5003218236010483E-2</v>
      </c>
      <c r="AB112" s="410">
        <f t="shared" si="205"/>
        <v>2.5001932143133176E-2</v>
      </c>
      <c r="AC112" s="410">
        <f t="shared" si="206"/>
        <v>2.5004712535344087E-2</v>
      </c>
      <c r="AD112" s="410">
        <f t="shared" si="207"/>
        <v>2.5001609151011905E-2</v>
      </c>
      <c r="AE112" s="410">
        <f t="shared" si="208"/>
        <v>2.5001794172527569E-2</v>
      </c>
      <c r="AF112" s="411">
        <f t="shared" si="209"/>
        <v>2.4995842778249511E-2</v>
      </c>
      <c r="AG112" s="3"/>
      <c r="AH112" s="401">
        <f t="shared" si="210"/>
        <v>353.36</v>
      </c>
      <c r="AI112" s="256">
        <f t="shared" si="211"/>
        <v>378.6099999999999</v>
      </c>
      <c r="AJ112" s="256">
        <f t="shared" si="212"/>
        <v>404.49</v>
      </c>
      <c r="AK112" s="256">
        <f t="shared" si="213"/>
        <v>431.02</v>
      </c>
      <c r="AL112" s="256">
        <f t="shared" si="214"/>
        <v>458.21000000000004</v>
      </c>
      <c r="AM112" s="256">
        <f t="shared" si="215"/>
        <v>486.07999999999993</v>
      </c>
      <c r="AN112" s="402">
        <f t="shared" si="216"/>
        <v>514.6400000000001</v>
      </c>
      <c r="AO112" s="3"/>
      <c r="AP112" s="409">
        <f t="shared" si="217"/>
        <v>0.5382400877366682</v>
      </c>
      <c r="AQ112" s="410">
        <f t="shared" si="218"/>
        <v>0.57670104034972791</v>
      </c>
      <c r="AR112" s="410">
        <f t="shared" si="219"/>
        <v>0.61612161277055955</v>
      </c>
      <c r="AS112" s="410">
        <f t="shared" si="220"/>
        <v>0.65653226912004392</v>
      </c>
      <c r="AT112" s="410">
        <f t="shared" si="221"/>
        <v>0.69794824145862222</v>
      </c>
      <c r="AU112" s="410">
        <f t="shared" si="222"/>
        <v>0.7403999939071757</v>
      </c>
      <c r="AV112" s="411">
        <f t="shared" si="223"/>
        <v>0.78390275852614599</v>
      </c>
      <c r="AW112" s="433"/>
    </row>
    <row r="113" spans="1:49" s="5" customFormat="1" x14ac:dyDescent="0.2">
      <c r="A113" s="182"/>
      <c r="B113" s="343"/>
      <c r="C113" s="418" t="str">
        <f t="shared" si="224"/>
        <v>$600,000 to $699,999</v>
      </c>
      <c r="D113" s="1211">
        <v>4</v>
      </c>
      <c r="E113" s="429">
        <f t="shared" si="224"/>
        <v>650000</v>
      </c>
      <c r="F113" s="874">
        <v>775.87</v>
      </c>
      <c r="G113" s="874">
        <v>1193.5</v>
      </c>
      <c r="H113" s="874">
        <v>1223.3399999999999</v>
      </c>
      <c r="I113" s="874">
        <v>1253.92</v>
      </c>
      <c r="J113" s="874">
        <v>1285.27</v>
      </c>
      <c r="K113" s="874">
        <v>1317.4</v>
      </c>
      <c r="L113" s="874">
        <v>1350.34</v>
      </c>
      <c r="M113" s="874">
        <v>1384.1</v>
      </c>
      <c r="N113" s="327"/>
      <c r="O113" s="116"/>
      <c r="P113" s="325"/>
      <c r="Q113" s="418">
        <f t="shared" si="195"/>
        <v>650000</v>
      </c>
      <c r="R113" s="401">
        <f t="shared" si="196"/>
        <v>417.63</v>
      </c>
      <c r="S113" s="256">
        <f t="shared" si="197"/>
        <v>29.839999999999918</v>
      </c>
      <c r="T113" s="256">
        <f t="shared" si="198"/>
        <v>30.580000000000155</v>
      </c>
      <c r="U113" s="256">
        <f t="shared" si="199"/>
        <v>31.349999999999909</v>
      </c>
      <c r="V113" s="256">
        <f t="shared" si="200"/>
        <v>32.130000000000109</v>
      </c>
      <c r="W113" s="256">
        <f t="shared" si="201"/>
        <v>32.939999999999827</v>
      </c>
      <c r="X113" s="402">
        <f t="shared" si="202"/>
        <v>33.759999999999991</v>
      </c>
      <c r="Y113" s="3"/>
      <c r="Z113" s="409">
        <f t="shared" si="203"/>
        <v>0.53827316431876482</v>
      </c>
      <c r="AA113" s="410">
        <f t="shared" si="204"/>
        <v>2.5002094679513975E-2</v>
      </c>
      <c r="AB113" s="410">
        <f t="shared" si="205"/>
        <v>2.4997138980169087E-2</v>
      </c>
      <c r="AC113" s="410">
        <f t="shared" si="206"/>
        <v>2.5001594998085963E-2</v>
      </c>
      <c r="AD113" s="410">
        <f t="shared" si="207"/>
        <v>2.4998638418386898E-2</v>
      </c>
      <c r="AE113" s="410">
        <f t="shared" si="208"/>
        <v>2.5003795354485936E-2</v>
      </c>
      <c r="AF113" s="411">
        <f t="shared" si="209"/>
        <v>2.5001110831346152E-2</v>
      </c>
      <c r="AG113" s="3"/>
      <c r="AH113" s="401">
        <f t="shared" si="210"/>
        <v>417.63</v>
      </c>
      <c r="AI113" s="256">
        <f t="shared" si="211"/>
        <v>447.46999999999991</v>
      </c>
      <c r="AJ113" s="256">
        <f t="shared" si="212"/>
        <v>478.05000000000007</v>
      </c>
      <c r="AK113" s="256">
        <f t="shared" si="213"/>
        <v>509.4</v>
      </c>
      <c r="AL113" s="256">
        <f t="shared" si="214"/>
        <v>541.53000000000009</v>
      </c>
      <c r="AM113" s="256">
        <f t="shared" si="215"/>
        <v>574.46999999999991</v>
      </c>
      <c r="AN113" s="402">
        <f t="shared" si="216"/>
        <v>608.2299999999999</v>
      </c>
      <c r="AO113" s="3"/>
      <c r="AP113" s="409">
        <f t="shared" si="217"/>
        <v>0.53827316431876482</v>
      </c>
      <c r="AQ113" s="410">
        <f t="shared" si="218"/>
        <v>0.57673321561601809</v>
      </c>
      <c r="AR113" s="410">
        <f t="shared" si="219"/>
        <v>0.61614703494142065</v>
      </c>
      <c r="AS113" s="410">
        <f t="shared" si="220"/>
        <v>0.65655328856638362</v>
      </c>
      <c r="AT113" s="410">
        <f t="shared" si="221"/>
        <v>0.69796486524804413</v>
      </c>
      <c r="AU113" s="410">
        <f t="shared" si="222"/>
        <v>0.74042043125781376</v>
      </c>
      <c r="AV113" s="411">
        <f t="shared" si="223"/>
        <v>0.78393287535282963</v>
      </c>
      <c r="AW113" s="433"/>
    </row>
    <row r="114" spans="1:49" s="5" customFormat="1" x14ac:dyDescent="0.2">
      <c r="A114" s="182"/>
      <c r="B114" s="343"/>
      <c r="C114" s="418" t="str">
        <f t="shared" si="224"/>
        <v>$700,000 to $799,999</v>
      </c>
      <c r="D114" s="1211">
        <v>18</v>
      </c>
      <c r="E114" s="429">
        <f t="shared" si="224"/>
        <v>750000</v>
      </c>
      <c r="F114" s="874">
        <v>895.24</v>
      </c>
      <c r="G114" s="874">
        <v>1377.12</v>
      </c>
      <c r="H114" s="874">
        <v>1411.55</v>
      </c>
      <c r="I114" s="874">
        <v>1446.84</v>
      </c>
      <c r="J114" s="874">
        <v>1483.01</v>
      </c>
      <c r="K114" s="874">
        <v>1520.09</v>
      </c>
      <c r="L114" s="874">
        <v>1558.09</v>
      </c>
      <c r="M114" s="874">
        <v>1597.04</v>
      </c>
      <c r="N114" s="327"/>
      <c r="O114" s="116"/>
      <c r="P114" s="325"/>
      <c r="Q114" s="418">
        <f t="shared" si="195"/>
        <v>750000</v>
      </c>
      <c r="R114" s="401">
        <f t="shared" si="196"/>
        <v>481.87999999999988</v>
      </c>
      <c r="S114" s="256">
        <f t="shared" si="197"/>
        <v>34.430000000000064</v>
      </c>
      <c r="T114" s="256">
        <f t="shared" si="198"/>
        <v>35.289999999999964</v>
      </c>
      <c r="U114" s="256">
        <f t="shared" si="199"/>
        <v>36.170000000000073</v>
      </c>
      <c r="V114" s="256">
        <f t="shared" si="200"/>
        <v>37.079999999999927</v>
      </c>
      <c r="W114" s="256">
        <f t="shared" si="201"/>
        <v>38</v>
      </c>
      <c r="X114" s="402">
        <f t="shared" si="202"/>
        <v>38.950000000000045</v>
      </c>
      <c r="Y114" s="3"/>
      <c r="Z114" s="409">
        <f t="shared" si="203"/>
        <v>0.53826906751262227</v>
      </c>
      <c r="AA114" s="410">
        <f t="shared" si="204"/>
        <v>2.5001452306262495E-2</v>
      </c>
      <c r="AB114" s="410">
        <f t="shared" si="205"/>
        <v>2.5000885551344165E-2</v>
      </c>
      <c r="AC114" s="410">
        <f t="shared" si="206"/>
        <v>2.4999308838572487E-2</v>
      </c>
      <c r="AD114" s="410">
        <f t="shared" si="207"/>
        <v>2.5003202945361069E-2</v>
      </c>
      <c r="AE114" s="410">
        <f t="shared" si="208"/>
        <v>2.4998519824483978E-2</v>
      </c>
      <c r="AF114" s="411">
        <f t="shared" si="209"/>
        <v>2.4998555924240717E-2</v>
      </c>
      <c r="AG114" s="3"/>
      <c r="AH114" s="401">
        <f t="shared" si="210"/>
        <v>481.87999999999988</v>
      </c>
      <c r="AI114" s="256">
        <f t="shared" si="211"/>
        <v>516.30999999999995</v>
      </c>
      <c r="AJ114" s="256">
        <f t="shared" si="212"/>
        <v>551.59999999999991</v>
      </c>
      <c r="AK114" s="256">
        <f t="shared" si="213"/>
        <v>587.77</v>
      </c>
      <c r="AL114" s="256">
        <f t="shared" si="214"/>
        <v>624.84999999999991</v>
      </c>
      <c r="AM114" s="256">
        <f t="shared" si="215"/>
        <v>662.84999999999991</v>
      </c>
      <c r="AN114" s="402">
        <f t="shared" si="216"/>
        <v>701.8</v>
      </c>
      <c r="AO114" s="3"/>
      <c r="AP114" s="409">
        <f t="shared" si="217"/>
        <v>0.53826906751262227</v>
      </c>
      <c r="AQ114" s="410">
        <f t="shared" si="218"/>
        <v>0.57672802823823766</v>
      </c>
      <c r="AR114" s="410">
        <f t="shared" si="219"/>
        <v>0.61614762521781863</v>
      </c>
      <c r="AS114" s="410">
        <f t="shared" si="220"/>
        <v>0.65655019882936427</v>
      </c>
      <c r="AT114" s="410">
        <f t="shared" si="221"/>
        <v>0.697969259639873</v>
      </c>
      <c r="AU114" s="410">
        <f t="shared" si="222"/>
        <v>0.74041597783834501</v>
      </c>
      <c r="AV114" s="411">
        <f t="shared" si="223"/>
        <v>0.78392386399177871</v>
      </c>
      <c r="AW114" s="433"/>
    </row>
    <row r="115" spans="1:49" s="5" customFormat="1" x14ac:dyDescent="0.2">
      <c r="A115" s="182"/>
      <c r="B115" s="343"/>
      <c r="C115" s="418" t="str">
        <f t="shared" si="224"/>
        <v>$800,000 to $899,999</v>
      </c>
      <c r="D115" s="1211">
        <v>19</v>
      </c>
      <c r="E115" s="429">
        <f t="shared" si="224"/>
        <v>850000</v>
      </c>
      <c r="F115" s="874">
        <v>1014.6</v>
      </c>
      <c r="G115" s="874">
        <v>1560.73</v>
      </c>
      <c r="H115" s="874">
        <v>1599.75</v>
      </c>
      <c r="I115" s="874">
        <v>1639.74</v>
      </c>
      <c r="J115" s="874">
        <v>1680.73</v>
      </c>
      <c r="K115" s="874">
        <v>1722.75</v>
      </c>
      <c r="L115" s="874">
        <v>1765.82</v>
      </c>
      <c r="M115" s="874">
        <v>1809.97</v>
      </c>
      <c r="N115" s="327"/>
      <c r="O115" s="116"/>
      <c r="P115" s="325"/>
      <c r="Q115" s="418">
        <f t="shared" si="195"/>
        <v>850000</v>
      </c>
      <c r="R115" s="401">
        <f t="shared" si="196"/>
        <v>546.13</v>
      </c>
      <c r="S115" s="256">
        <f t="shared" si="197"/>
        <v>39.019999999999982</v>
      </c>
      <c r="T115" s="256">
        <f t="shared" si="198"/>
        <v>39.990000000000009</v>
      </c>
      <c r="U115" s="256">
        <f t="shared" si="199"/>
        <v>40.990000000000009</v>
      </c>
      <c r="V115" s="256">
        <f t="shared" si="200"/>
        <v>42.019999999999982</v>
      </c>
      <c r="W115" s="256">
        <f t="shared" si="201"/>
        <v>43.069999999999936</v>
      </c>
      <c r="X115" s="402">
        <f t="shared" si="202"/>
        <v>44.150000000000091</v>
      </c>
      <c r="Y115" s="3"/>
      <c r="Z115" s="409">
        <f t="shared" si="203"/>
        <v>0.53827123989749648</v>
      </c>
      <c r="AA115" s="410">
        <f t="shared" si="204"/>
        <v>2.5001121270174842E-2</v>
      </c>
      <c r="AB115" s="410">
        <f t="shared" si="205"/>
        <v>2.4997655883731928E-2</v>
      </c>
      <c r="AC115" s="410">
        <f t="shared" si="206"/>
        <v>2.4997865515264728E-2</v>
      </c>
      <c r="AD115" s="410">
        <f t="shared" si="207"/>
        <v>2.5001041214234299E-2</v>
      </c>
      <c r="AE115" s="410">
        <f t="shared" si="208"/>
        <v>2.5000725584095163E-2</v>
      </c>
      <c r="AF115" s="411">
        <f t="shared" si="209"/>
        <v>2.500254839111582E-2</v>
      </c>
      <c r="AG115" s="3"/>
      <c r="AH115" s="401">
        <f t="shared" si="210"/>
        <v>546.13</v>
      </c>
      <c r="AI115" s="256">
        <f t="shared" si="211"/>
        <v>585.15</v>
      </c>
      <c r="AJ115" s="256">
        <f t="shared" si="212"/>
        <v>625.14</v>
      </c>
      <c r="AK115" s="256">
        <f t="shared" si="213"/>
        <v>666.13</v>
      </c>
      <c r="AL115" s="256">
        <f t="shared" si="214"/>
        <v>708.15</v>
      </c>
      <c r="AM115" s="256">
        <f t="shared" si="215"/>
        <v>751.21999999999991</v>
      </c>
      <c r="AN115" s="402">
        <f t="shared" si="216"/>
        <v>795.37</v>
      </c>
      <c r="AO115" s="3"/>
      <c r="AP115" s="409">
        <f t="shared" si="217"/>
        <v>0.53827123989749648</v>
      </c>
      <c r="AQ115" s="410">
        <f t="shared" si="218"/>
        <v>0.57672974571259616</v>
      </c>
      <c r="AR115" s="410">
        <f t="shared" si="219"/>
        <v>0.6161442933175636</v>
      </c>
      <c r="AS115" s="410">
        <f t="shared" si="220"/>
        <v>0.65654445101517833</v>
      </c>
      <c r="AT115" s="410">
        <f t="shared" si="221"/>
        <v>0.69795978710821993</v>
      </c>
      <c r="AU115" s="410">
        <f t="shared" si="222"/>
        <v>0.74041001379854121</v>
      </c>
      <c r="AV115" s="411">
        <f t="shared" si="223"/>
        <v>0.78392469938892173</v>
      </c>
      <c r="AW115" s="433"/>
    </row>
    <row r="116" spans="1:49" s="5" customFormat="1" x14ac:dyDescent="0.2">
      <c r="A116" s="182"/>
      <c r="B116" s="343"/>
      <c r="C116" s="418" t="str">
        <f t="shared" si="224"/>
        <v>$900,000 to $999,999</v>
      </c>
      <c r="D116" s="1211">
        <v>29</v>
      </c>
      <c r="E116" s="429">
        <f t="shared" si="224"/>
        <v>950000</v>
      </c>
      <c r="F116" s="874">
        <v>1133.97</v>
      </c>
      <c r="G116" s="874">
        <v>1744.35</v>
      </c>
      <c r="H116" s="874">
        <v>1787.96</v>
      </c>
      <c r="I116" s="874">
        <v>1832.66</v>
      </c>
      <c r="J116" s="874">
        <v>1878.48</v>
      </c>
      <c r="K116" s="874">
        <v>1925.44</v>
      </c>
      <c r="L116" s="874">
        <v>1973.58</v>
      </c>
      <c r="M116" s="874">
        <v>2022.92</v>
      </c>
      <c r="N116" s="327"/>
      <c r="O116" s="116"/>
      <c r="P116" s="325"/>
      <c r="Q116" s="418">
        <f t="shared" si="195"/>
        <v>950000</v>
      </c>
      <c r="R116" s="401">
        <f t="shared" si="196"/>
        <v>610.37999999999988</v>
      </c>
      <c r="S116" s="256">
        <f t="shared" si="197"/>
        <v>43.610000000000127</v>
      </c>
      <c r="T116" s="256">
        <f t="shared" si="198"/>
        <v>44.700000000000045</v>
      </c>
      <c r="U116" s="256">
        <f t="shared" si="199"/>
        <v>45.819999999999936</v>
      </c>
      <c r="V116" s="256">
        <f t="shared" si="200"/>
        <v>46.960000000000036</v>
      </c>
      <c r="W116" s="256">
        <f t="shared" si="201"/>
        <v>48.139999999999873</v>
      </c>
      <c r="X116" s="402">
        <f t="shared" si="202"/>
        <v>49.340000000000146</v>
      </c>
      <c r="Y116" s="3"/>
      <c r="Z116" s="409">
        <f t="shared" si="203"/>
        <v>0.53826820815365473</v>
      </c>
      <c r="AA116" s="410">
        <f t="shared" si="204"/>
        <v>2.5000716599306472E-2</v>
      </c>
      <c r="AB116" s="410">
        <f t="shared" si="205"/>
        <v>2.5000559296628477E-2</v>
      </c>
      <c r="AC116" s="410">
        <f t="shared" si="206"/>
        <v>2.5001909792323751E-2</v>
      </c>
      <c r="AD116" s="410">
        <f t="shared" si="207"/>
        <v>2.4998935309399117E-2</v>
      </c>
      <c r="AE116" s="410">
        <f t="shared" si="208"/>
        <v>2.5002077447232818E-2</v>
      </c>
      <c r="AF116" s="411">
        <f t="shared" si="209"/>
        <v>2.5000253346710188E-2</v>
      </c>
      <c r="AG116" s="3"/>
      <c r="AH116" s="401">
        <f t="shared" si="210"/>
        <v>610.37999999999988</v>
      </c>
      <c r="AI116" s="256">
        <f t="shared" si="211"/>
        <v>653.99</v>
      </c>
      <c r="AJ116" s="256">
        <f t="shared" si="212"/>
        <v>698.69</v>
      </c>
      <c r="AK116" s="256">
        <f t="shared" si="213"/>
        <v>744.51</v>
      </c>
      <c r="AL116" s="256">
        <f t="shared" si="214"/>
        <v>791.47</v>
      </c>
      <c r="AM116" s="256">
        <f t="shared" si="215"/>
        <v>839.6099999999999</v>
      </c>
      <c r="AN116" s="402">
        <f t="shared" si="216"/>
        <v>888.95</v>
      </c>
      <c r="AO116" s="3"/>
      <c r="AP116" s="409">
        <f t="shared" si="217"/>
        <v>0.53826820815365473</v>
      </c>
      <c r="AQ116" s="410">
        <f t="shared" si="218"/>
        <v>0.57672601567942716</v>
      </c>
      <c r="AR116" s="410">
        <f t="shared" si="219"/>
        <v>0.61614504792895763</v>
      </c>
      <c r="AS116" s="410">
        <f t="shared" si="220"/>
        <v>0.656551760628588</v>
      </c>
      <c r="AT116" s="410">
        <f t="shared" si="221"/>
        <v>0.69796379092921335</v>
      </c>
      <c r="AU116" s="410">
        <f t="shared" si="222"/>
        <v>0.74041641313262252</v>
      </c>
      <c r="AV116" s="411">
        <f t="shared" si="223"/>
        <v>0.78392726438971061</v>
      </c>
      <c r="AW116" s="433"/>
    </row>
    <row r="117" spans="1:49" s="5" customFormat="1" x14ac:dyDescent="0.2">
      <c r="A117" s="182"/>
      <c r="B117" s="343"/>
      <c r="C117" s="418" t="str">
        <f t="shared" si="224"/>
        <v>$1,000,000 to $1,499,999</v>
      </c>
      <c r="D117" s="1211">
        <v>164</v>
      </c>
      <c r="E117" s="429">
        <f t="shared" si="224"/>
        <v>1250000</v>
      </c>
      <c r="F117" s="874">
        <v>1492.06</v>
      </c>
      <c r="G117" s="874">
        <v>2295.1999999999998</v>
      </c>
      <c r="H117" s="874">
        <v>2352.58</v>
      </c>
      <c r="I117" s="874">
        <v>2411.39</v>
      </c>
      <c r="J117" s="874">
        <v>2471.67</v>
      </c>
      <c r="K117" s="874">
        <v>2533.46</v>
      </c>
      <c r="L117" s="874">
        <v>2596.8000000000002</v>
      </c>
      <c r="M117" s="874">
        <v>2661.72</v>
      </c>
      <c r="N117" s="327"/>
      <c r="O117" s="116"/>
      <c r="P117" s="325"/>
      <c r="Q117" s="418">
        <f t="shared" si="195"/>
        <v>1250000</v>
      </c>
      <c r="R117" s="401">
        <f t="shared" si="196"/>
        <v>803.13999999999987</v>
      </c>
      <c r="S117" s="256">
        <f t="shared" si="197"/>
        <v>57.380000000000109</v>
      </c>
      <c r="T117" s="256">
        <f t="shared" si="198"/>
        <v>58.809999999999945</v>
      </c>
      <c r="U117" s="256">
        <f t="shared" si="199"/>
        <v>60.2800000000002</v>
      </c>
      <c r="V117" s="256">
        <f t="shared" si="200"/>
        <v>61.789999999999964</v>
      </c>
      <c r="W117" s="256">
        <f t="shared" si="201"/>
        <v>63.340000000000146</v>
      </c>
      <c r="X117" s="402">
        <f t="shared" si="202"/>
        <v>64.919999999999618</v>
      </c>
      <c r="Y117" s="3"/>
      <c r="Z117" s="409">
        <f t="shared" si="203"/>
        <v>0.53827594064581841</v>
      </c>
      <c r="AA117" s="410">
        <f t="shared" si="204"/>
        <v>2.5000000000000133E-2</v>
      </c>
      <c r="AB117" s="410">
        <f t="shared" si="205"/>
        <v>2.4998087206386188E-2</v>
      </c>
      <c r="AC117" s="410">
        <f t="shared" si="206"/>
        <v>2.4998030181762498E-2</v>
      </c>
      <c r="AD117" s="410">
        <f t="shared" si="207"/>
        <v>2.4999291976679716E-2</v>
      </c>
      <c r="AE117" s="410">
        <f t="shared" si="208"/>
        <v>2.5001381509871967E-2</v>
      </c>
      <c r="AF117" s="411">
        <f t="shared" si="209"/>
        <v>2.4999999999999911E-2</v>
      </c>
      <c r="AG117" s="3"/>
      <c r="AH117" s="401">
        <f t="shared" si="210"/>
        <v>803.13999999999987</v>
      </c>
      <c r="AI117" s="256">
        <f t="shared" si="211"/>
        <v>860.52</v>
      </c>
      <c r="AJ117" s="256">
        <f t="shared" si="212"/>
        <v>919.32999999999993</v>
      </c>
      <c r="AK117" s="256">
        <f t="shared" si="213"/>
        <v>979.61000000000013</v>
      </c>
      <c r="AL117" s="256">
        <f t="shared" si="214"/>
        <v>1041.4000000000001</v>
      </c>
      <c r="AM117" s="256">
        <f t="shared" si="215"/>
        <v>1104.7400000000002</v>
      </c>
      <c r="AN117" s="402">
        <f t="shared" si="216"/>
        <v>1169.6599999999999</v>
      </c>
      <c r="AO117" s="3"/>
      <c r="AP117" s="409">
        <f t="shared" si="217"/>
        <v>0.53827594064581841</v>
      </c>
      <c r="AQ117" s="410">
        <f t="shared" si="218"/>
        <v>0.57673283916196394</v>
      </c>
      <c r="AR117" s="410">
        <f t="shared" si="219"/>
        <v>0.61614814417650754</v>
      </c>
      <c r="AS117" s="410">
        <f t="shared" si="220"/>
        <v>0.65654866426283132</v>
      </c>
      <c r="AT117" s="410">
        <f t="shared" si="221"/>
        <v>0.69796120799431671</v>
      </c>
      <c r="AU117" s="410">
        <f t="shared" si="222"/>
        <v>0.74041258394434561</v>
      </c>
      <c r="AV117" s="411">
        <f t="shared" si="223"/>
        <v>0.78392289854295405</v>
      </c>
      <c r="AW117" s="433"/>
    </row>
    <row r="118" spans="1:49" s="5" customFormat="1" x14ac:dyDescent="0.2">
      <c r="A118" s="182"/>
      <c r="B118" s="343"/>
      <c r="C118" s="418" t="str">
        <f t="shared" si="224"/>
        <v>$1,500,000 to $1,999,999</v>
      </c>
      <c r="D118" s="1211">
        <v>33</v>
      </c>
      <c r="E118" s="429">
        <f t="shared" si="224"/>
        <v>1750000</v>
      </c>
      <c r="F118" s="874">
        <v>2088.89</v>
      </c>
      <c r="G118" s="874">
        <v>3213.27</v>
      </c>
      <c r="H118" s="874">
        <v>3293.6</v>
      </c>
      <c r="I118" s="874">
        <v>3375.94</v>
      </c>
      <c r="J118" s="874">
        <v>3460.34</v>
      </c>
      <c r="K118" s="874">
        <v>3546.85</v>
      </c>
      <c r="L118" s="874">
        <v>3635.52</v>
      </c>
      <c r="M118" s="874">
        <v>3726.41</v>
      </c>
      <c r="N118" s="327"/>
      <c r="O118" s="116"/>
      <c r="P118" s="325"/>
      <c r="Q118" s="418">
        <f t="shared" si="195"/>
        <v>1750000</v>
      </c>
      <c r="R118" s="401">
        <f t="shared" si="196"/>
        <v>1124.3800000000001</v>
      </c>
      <c r="S118" s="256">
        <f t="shared" si="197"/>
        <v>80.329999999999927</v>
      </c>
      <c r="T118" s="256">
        <f t="shared" si="198"/>
        <v>82.340000000000146</v>
      </c>
      <c r="U118" s="256">
        <f t="shared" si="199"/>
        <v>84.400000000000091</v>
      </c>
      <c r="V118" s="256">
        <f t="shared" si="200"/>
        <v>86.509999999999764</v>
      </c>
      <c r="W118" s="256">
        <f t="shared" si="201"/>
        <v>88.670000000000073</v>
      </c>
      <c r="X118" s="402">
        <f t="shared" si="202"/>
        <v>90.889999999999873</v>
      </c>
      <c r="Y118" s="3"/>
      <c r="Z118" s="409">
        <f t="shared" si="203"/>
        <v>0.53826673496450272</v>
      </c>
      <c r="AA118" s="410">
        <f t="shared" si="204"/>
        <v>2.4999455383456715E-2</v>
      </c>
      <c r="AB118" s="410">
        <f t="shared" si="205"/>
        <v>2.5000000000000133E-2</v>
      </c>
      <c r="AC118" s="410">
        <f t="shared" si="206"/>
        <v>2.5000444320693038E-2</v>
      </c>
      <c r="AD118" s="410">
        <f t="shared" si="207"/>
        <v>2.5000433483414852E-2</v>
      </c>
      <c r="AE118" s="410">
        <f t="shared" si="208"/>
        <v>2.4999647574608375E-2</v>
      </c>
      <c r="AF118" s="411">
        <f t="shared" si="209"/>
        <v>2.5000550127629584E-2</v>
      </c>
      <c r="AG118" s="3"/>
      <c r="AH118" s="401">
        <f t="shared" si="210"/>
        <v>1124.3800000000001</v>
      </c>
      <c r="AI118" s="256">
        <f t="shared" si="211"/>
        <v>1204.71</v>
      </c>
      <c r="AJ118" s="256">
        <f t="shared" si="212"/>
        <v>1287.0500000000002</v>
      </c>
      <c r="AK118" s="256">
        <f t="shared" si="213"/>
        <v>1371.4500000000003</v>
      </c>
      <c r="AL118" s="256">
        <f t="shared" si="214"/>
        <v>1457.96</v>
      </c>
      <c r="AM118" s="256">
        <f t="shared" si="215"/>
        <v>1546.63</v>
      </c>
      <c r="AN118" s="402">
        <f t="shared" si="216"/>
        <v>1637.52</v>
      </c>
      <c r="AO118" s="3"/>
      <c r="AP118" s="409">
        <f t="shared" si="217"/>
        <v>0.53826673496450272</v>
      </c>
      <c r="AQ118" s="410">
        <f t="shared" si="218"/>
        <v>0.57672256557310342</v>
      </c>
      <c r="AR118" s="410">
        <f t="shared" si="219"/>
        <v>0.61614062971243122</v>
      </c>
      <c r="AS118" s="410">
        <f t="shared" si="220"/>
        <v>0.65654486353996644</v>
      </c>
      <c r="AT118" s="410">
        <f t="shared" si="221"/>
        <v>0.69795920321318983</v>
      </c>
      <c r="AU118" s="410">
        <f t="shared" si="222"/>
        <v>0.74040758488958258</v>
      </c>
      <c r="AV118" s="411">
        <f t="shared" si="223"/>
        <v>0.78391873195812134</v>
      </c>
      <c r="AW118" s="433"/>
    </row>
    <row r="119" spans="1:49" s="5" customFormat="1" x14ac:dyDescent="0.2">
      <c r="A119" s="182"/>
      <c r="B119" s="343"/>
      <c r="C119" s="418" t="str">
        <f t="shared" si="224"/>
        <v>$2,000,000 to $2,999,999</v>
      </c>
      <c r="D119" s="1211">
        <v>8</v>
      </c>
      <c r="E119" s="429">
        <f t="shared" si="224"/>
        <v>2500000</v>
      </c>
      <c r="F119" s="874">
        <v>2984.13</v>
      </c>
      <c r="G119" s="874">
        <v>4590.3900000000003</v>
      </c>
      <c r="H119" s="874">
        <v>4705.1499999999996</v>
      </c>
      <c r="I119" s="874">
        <v>4822.78</v>
      </c>
      <c r="J119" s="874">
        <v>4943.3500000000004</v>
      </c>
      <c r="K119" s="874">
        <v>5066.93</v>
      </c>
      <c r="L119" s="874">
        <v>5193.6000000000004</v>
      </c>
      <c r="M119" s="874">
        <v>5323.44</v>
      </c>
      <c r="N119" s="327"/>
      <c r="O119" s="116"/>
      <c r="P119" s="325"/>
      <c r="Q119" s="418">
        <f t="shared" si="195"/>
        <v>2500000</v>
      </c>
      <c r="R119" s="401">
        <f t="shared" si="196"/>
        <v>1606.2600000000002</v>
      </c>
      <c r="S119" s="256">
        <f t="shared" si="197"/>
        <v>114.75999999999931</v>
      </c>
      <c r="T119" s="256">
        <f t="shared" si="198"/>
        <v>117.63000000000011</v>
      </c>
      <c r="U119" s="256">
        <f t="shared" si="199"/>
        <v>120.57000000000062</v>
      </c>
      <c r="V119" s="256">
        <f t="shared" si="200"/>
        <v>123.57999999999993</v>
      </c>
      <c r="W119" s="256">
        <f t="shared" si="201"/>
        <v>126.67000000000007</v>
      </c>
      <c r="X119" s="402">
        <f t="shared" si="202"/>
        <v>129.83999999999924</v>
      </c>
      <c r="Y119" s="3"/>
      <c r="Z119" s="409">
        <f t="shared" si="203"/>
        <v>0.53826743472972027</v>
      </c>
      <c r="AA119" s="410">
        <f t="shared" si="204"/>
        <v>2.500005446160336E-2</v>
      </c>
      <c r="AB119" s="410">
        <f t="shared" si="205"/>
        <v>2.500026566634439E-2</v>
      </c>
      <c r="AC119" s="410">
        <f t="shared" si="206"/>
        <v>2.5000103674644114E-2</v>
      </c>
      <c r="AD119" s="410">
        <f t="shared" si="207"/>
        <v>2.4999241405119887E-2</v>
      </c>
      <c r="AE119" s="410">
        <f t="shared" si="208"/>
        <v>2.4999358585968245E-2</v>
      </c>
      <c r="AF119" s="411">
        <f t="shared" si="209"/>
        <v>2.4999999999999911E-2</v>
      </c>
      <c r="AG119" s="3"/>
      <c r="AH119" s="401">
        <f t="shared" si="210"/>
        <v>1606.2600000000002</v>
      </c>
      <c r="AI119" s="256">
        <f t="shared" si="211"/>
        <v>1721.0199999999995</v>
      </c>
      <c r="AJ119" s="256">
        <f t="shared" si="212"/>
        <v>1838.6499999999996</v>
      </c>
      <c r="AK119" s="256">
        <f t="shared" si="213"/>
        <v>1959.2200000000003</v>
      </c>
      <c r="AL119" s="256">
        <f t="shared" si="214"/>
        <v>2082.8000000000002</v>
      </c>
      <c r="AM119" s="256">
        <f t="shared" si="215"/>
        <v>2209.4700000000003</v>
      </c>
      <c r="AN119" s="402">
        <f t="shared" si="216"/>
        <v>2339.3099999999995</v>
      </c>
      <c r="AO119" s="3"/>
      <c r="AP119" s="409">
        <f t="shared" si="217"/>
        <v>0.53826743472972027</v>
      </c>
      <c r="AQ119" s="410">
        <f t="shared" si="218"/>
        <v>0.57672420437447403</v>
      </c>
      <c r="AR119" s="410">
        <f t="shared" si="219"/>
        <v>0.61614272836639139</v>
      </c>
      <c r="AS119" s="410">
        <f t="shared" si="220"/>
        <v>0.65654646412857365</v>
      </c>
      <c r="AT119" s="410">
        <f t="shared" si="221"/>
        <v>0.69795886908412164</v>
      </c>
      <c r="AU119" s="410">
        <f t="shared" si="222"/>
        <v>0.74040675171658088</v>
      </c>
      <c r="AV119" s="411">
        <f t="shared" si="223"/>
        <v>0.78391692050949513</v>
      </c>
      <c r="AW119" s="433"/>
    </row>
    <row r="120" spans="1:49" s="5" customFormat="1" x14ac:dyDescent="0.2">
      <c r="A120" s="182"/>
      <c r="B120" s="343"/>
      <c r="C120" s="416" t="str">
        <f t="shared" si="224"/>
        <v>$3,000,000 and greater</v>
      </c>
      <c r="D120" s="1647">
        <v>2</v>
      </c>
      <c r="E120" s="431">
        <f t="shared" si="224"/>
        <v>3000000</v>
      </c>
      <c r="F120" s="876">
        <v>3580.95</v>
      </c>
      <c r="G120" s="876">
        <v>5508.47</v>
      </c>
      <c r="H120" s="876">
        <v>5646.18</v>
      </c>
      <c r="I120" s="876">
        <v>5787.33</v>
      </c>
      <c r="J120" s="876">
        <v>5932.01</v>
      </c>
      <c r="K120" s="876">
        <v>6080.31</v>
      </c>
      <c r="L120" s="876">
        <v>6232.32</v>
      </c>
      <c r="M120" s="876">
        <v>6388.13</v>
      </c>
      <c r="N120" s="327"/>
      <c r="O120" s="116"/>
      <c r="P120" s="325"/>
      <c r="Q120" s="416">
        <f t="shared" si="195"/>
        <v>3000000</v>
      </c>
      <c r="R120" s="403">
        <f t="shared" si="196"/>
        <v>1927.5200000000004</v>
      </c>
      <c r="S120" s="404">
        <f t="shared" si="197"/>
        <v>137.71000000000004</v>
      </c>
      <c r="T120" s="404">
        <f t="shared" si="198"/>
        <v>141.14999999999964</v>
      </c>
      <c r="U120" s="404">
        <f t="shared" si="199"/>
        <v>144.68000000000029</v>
      </c>
      <c r="V120" s="404">
        <f t="shared" si="200"/>
        <v>148.30000000000018</v>
      </c>
      <c r="W120" s="404">
        <f t="shared" si="201"/>
        <v>152.00999999999931</v>
      </c>
      <c r="X120" s="405">
        <f t="shared" si="202"/>
        <v>155.8100000000004</v>
      </c>
      <c r="Y120" s="3"/>
      <c r="Z120" s="412">
        <f t="shared" si="203"/>
        <v>0.53827057065862416</v>
      </c>
      <c r="AA120" s="413">
        <f t="shared" si="204"/>
        <v>2.4999682307428328E-2</v>
      </c>
      <c r="AB120" s="413">
        <f t="shared" si="205"/>
        <v>2.4999203000966919E-2</v>
      </c>
      <c r="AC120" s="413">
        <f t="shared" si="206"/>
        <v>2.499943842842911E-2</v>
      </c>
      <c r="AD120" s="413">
        <f t="shared" si="207"/>
        <v>2.4999957855768917E-2</v>
      </c>
      <c r="AE120" s="413">
        <f t="shared" si="208"/>
        <v>2.5000370046921905E-2</v>
      </c>
      <c r="AF120" s="414">
        <f t="shared" si="209"/>
        <v>2.5000320907784035E-2</v>
      </c>
      <c r="AG120" s="3"/>
      <c r="AH120" s="403">
        <f t="shared" si="210"/>
        <v>1927.5200000000004</v>
      </c>
      <c r="AI120" s="404">
        <f t="shared" si="211"/>
        <v>2065.2300000000005</v>
      </c>
      <c r="AJ120" s="404">
        <f t="shared" si="212"/>
        <v>2206.38</v>
      </c>
      <c r="AK120" s="404">
        <f t="shared" si="213"/>
        <v>2351.0600000000004</v>
      </c>
      <c r="AL120" s="404">
        <f t="shared" si="214"/>
        <v>2499.3600000000006</v>
      </c>
      <c r="AM120" s="404">
        <f t="shared" si="215"/>
        <v>2651.37</v>
      </c>
      <c r="AN120" s="405">
        <f t="shared" si="216"/>
        <v>2807.1800000000003</v>
      </c>
      <c r="AO120" s="3"/>
      <c r="AP120" s="412">
        <f t="shared" si="217"/>
        <v>0.53827057065862416</v>
      </c>
      <c r="AQ120" s="413">
        <f t="shared" si="218"/>
        <v>0.57672684622795645</v>
      </c>
      <c r="AR120" s="413">
        <f t="shared" si="219"/>
        <v>0.61614376073388355</v>
      </c>
      <c r="AS120" s="413">
        <f t="shared" si="220"/>
        <v>0.65654644717184008</v>
      </c>
      <c r="AT120" s="413">
        <f t="shared" si="221"/>
        <v>0.69796003853725996</v>
      </c>
      <c r="AU120" s="413">
        <f t="shared" si="222"/>
        <v>0.74040966782557693</v>
      </c>
      <c r="AV120" s="414">
        <f t="shared" si="223"/>
        <v>0.78392046803222626</v>
      </c>
      <c r="AW120" s="433"/>
    </row>
    <row r="121" spans="1:49" s="5" customFormat="1" x14ac:dyDescent="0.2">
      <c r="A121" s="182"/>
      <c r="B121" s="343"/>
      <c r="C121" s="177"/>
      <c r="D121" s="296"/>
      <c r="E121" s="184"/>
      <c r="F121" s="177"/>
      <c r="G121" s="177"/>
      <c r="H121" s="177"/>
      <c r="I121" s="177"/>
      <c r="J121" s="177"/>
      <c r="K121" s="177"/>
      <c r="L121" s="177"/>
      <c r="M121" s="177"/>
      <c r="N121" s="327"/>
      <c r="O121" s="116"/>
      <c r="P121" s="325"/>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433"/>
    </row>
    <row r="122" spans="1:49" s="5" customFormat="1" x14ac:dyDescent="0.2">
      <c r="A122" s="182"/>
      <c r="B122" s="343"/>
      <c r="C122" s="183"/>
      <c r="D122" s="116"/>
      <c r="E122" s="156"/>
      <c r="F122" s="116"/>
      <c r="G122" s="116"/>
      <c r="H122" s="116"/>
      <c r="I122" s="116"/>
      <c r="J122" s="116"/>
      <c r="K122" s="116"/>
      <c r="L122" s="116"/>
      <c r="M122" s="116"/>
      <c r="N122" s="327"/>
      <c r="O122" s="116"/>
      <c r="P122" s="325"/>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433"/>
    </row>
    <row r="123" spans="1:49" s="5" customFormat="1" x14ac:dyDescent="0.2">
      <c r="A123" s="182"/>
      <c r="B123" s="343"/>
      <c r="C123" s="144"/>
      <c r="D123" s="116"/>
      <c r="E123" s="156"/>
      <c r="F123" s="116"/>
      <c r="G123" s="116"/>
      <c r="H123" s="116"/>
      <c r="I123" s="116"/>
      <c r="J123" s="116"/>
      <c r="K123" s="116"/>
      <c r="L123" s="116"/>
      <c r="M123" s="116"/>
      <c r="N123" s="327"/>
      <c r="O123" s="116"/>
      <c r="P123" s="325"/>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433"/>
    </row>
    <row r="124" spans="1:49" s="5" customFormat="1" ht="15" x14ac:dyDescent="0.25">
      <c r="A124" s="182"/>
      <c r="B124" s="343"/>
      <c r="C124" s="267" t="s">
        <v>3</v>
      </c>
      <c r="D124" s="268"/>
      <c r="E124" s="268"/>
      <c r="F124" s="269"/>
      <c r="G124" s="281" t="str">
        <f>$G$22</f>
        <v>$ nominal per year</v>
      </c>
      <c r="H124" s="270"/>
      <c r="I124" s="270" t="str">
        <f>$F$3</f>
        <v>Gosford</v>
      </c>
      <c r="J124" s="270"/>
      <c r="K124" s="270"/>
      <c r="L124" s="270"/>
      <c r="M124" s="271"/>
      <c r="N124" s="327"/>
      <c r="O124" s="116"/>
      <c r="P124" s="325"/>
      <c r="Q124" s="96"/>
      <c r="R124" s="249" t="str">
        <f>R$22</f>
        <v>Annual increases (nominal $ per year)</v>
      </c>
      <c r="S124" s="254"/>
      <c r="T124" s="254"/>
      <c r="U124" s="254"/>
      <c r="V124" s="254"/>
      <c r="W124" s="254"/>
      <c r="X124" s="306"/>
      <c r="Y124" s="3"/>
      <c r="Z124" s="249" t="s">
        <v>535</v>
      </c>
      <c r="AA124" s="254"/>
      <c r="AB124" s="254"/>
      <c r="AC124" s="254"/>
      <c r="AD124" s="254"/>
      <c r="AE124" s="254"/>
      <c r="AF124" s="306"/>
      <c r="AG124" s="66"/>
      <c r="AH124" s="249" t="s">
        <v>540</v>
      </c>
      <c r="AI124" s="254"/>
      <c r="AJ124" s="254"/>
      <c r="AK124" s="254"/>
      <c r="AL124" s="254"/>
      <c r="AM124" s="254"/>
      <c r="AN124" s="306"/>
      <c r="AO124" s="116"/>
      <c r="AP124" s="249" t="s">
        <v>536</v>
      </c>
      <c r="AQ124" s="254"/>
      <c r="AR124" s="254"/>
      <c r="AS124" s="254"/>
      <c r="AT124" s="254"/>
      <c r="AU124" s="254"/>
      <c r="AV124" s="306"/>
      <c r="AW124" s="433"/>
    </row>
    <row r="125" spans="1:49" s="5" customFormat="1" ht="55.5" customHeight="1" x14ac:dyDescent="0.2">
      <c r="A125" s="182"/>
      <c r="B125" s="343"/>
      <c r="C125" s="297" t="s">
        <v>196</v>
      </c>
      <c r="D125" s="137" t="s">
        <v>327</v>
      </c>
      <c r="E125" s="298" t="s">
        <v>200</v>
      </c>
      <c r="F125" s="134" t="s">
        <v>205</v>
      </c>
      <c r="G125" s="134" t="s">
        <v>731</v>
      </c>
      <c r="H125" s="134" t="s">
        <v>732</v>
      </c>
      <c r="I125" s="134" t="s">
        <v>733</v>
      </c>
      <c r="J125" s="134" t="s">
        <v>734</v>
      </c>
      <c r="K125" s="134" t="s">
        <v>735</v>
      </c>
      <c r="L125" s="134" t="s">
        <v>736</v>
      </c>
      <c r="M125" s="134" t="s">
        <v>737</v>
      </c>
      <c r="N125" s="327"/>
      <c r="O125" s="116"/>
      <c r="P125" s="325"/>
      <c r="Q125" s="415" t="str">
        <f>Q$23</f>
        <v>Land Value</v>
      </c>
      <c r="R125" s="396" t="str">
        <f>C124</f>
        <v>Ordinary Farmland Rates - without proposed special variation</v>
      </c>
      <c r="S125" s="397"/>
      <c r="T125" s="397"/>
      <c r="U125" s="397"/>
      <c r="V125" s="397"/>
      <c r="W125" s="397"/>
      <c r="X125" s="398"/>
      <c r="Y125" s="3"/>
      <c r="Z125" s="396" t="str">
        <f>$R125</f>
        <v>Ordinary Farmland Rates - without proposed special variation</v>
      </c>
      <c r="AA125" s="397"/>
      <c r="AB125" s="397"/>
      <c r="AC125" s="397"/>
      <c r="AD125" s="397"/>
      <c r="AE125" s="397"/>
      <c r="AF125" s="398"/>
      <c r="AG125" s="434"/>
      <c r="AH125" s="396" t="str">
        <f>$R125</f>
        <v>Ordinary Farmland Rates - without proposed special variation</v>
      </c>
      <c r="AI125" s="397"/>
      <c r="AJ125" s="397"/>
      <c r="AK125" s="397"/>
      <c r="AL125" s="397"/>
      <c r="AM125" s="397"/>
      <c r="AN125" s="398"/>
      <c r="AO125" s="434"/>
      <c r="AP125" s="396" t="str">
        <f>$R125</f>
        <v>Ordinary Farmland Rates - without proposed special variation</v>
      </c>
      <c r="AQ125" s="397"/>
      <c r="AR125" s="397"/>
      <c r="AS125" s="397"/>
      <c r="AT125" s="397"/>
      <c r="AU125" s="397"/>
      <c r="AV125" s="398"/>
      <c r="AW125" s="433"/>
    </row>
    <row r="126" spans="1:49" s="5" customFormat="1" x14ac:dyDescent="0.2">
      <c r="A126" s="182"/>
      <c r="B126" s="343"/>
      <c r="C126" s="293"/>
      <c r="D126" s="293"/>
      <c r="E126" s="294"/>
      <c r="F126" s="208" t="str">
        <f>F106</f>
        <v>2020-21</v>
      </c>
      <c r="G126" s="208" t="str">
        <f t="shared" ref="G126:M126" si="225">G106</f>
        <v>2021-22</v>
      </c>
      <c r="H126" s="208" t="str">
        <f t="shared" si="225"/>
        <v>2022-23</v>
      </c>
      <c r="I126" s="208" t="str">
        <f t="shared" si="225"/>
        <v>2023-24</v>
      </c>
      <c r="J126" s="208" t="str">
        <f t="shared" si="225"/>
        <v>2024-25</v>
      </c>
      <c r="K126" s="208" t="str">
        <f t="shared" si="225"/>
        <v>2025-26</v>
      </c>
      <c r="L126" s="208" t="str">
        <f t="shared" si="225"/>
        <v>2026-27</v>
      </c>
      <c r="M126" s="208" t="str">
        <f t="shared" si="225"/>
        <v>2027-28</v>
      </c>
      <c r="N126" s="327"/>
      <c r="O126" s="116"/>
      <c r="P126" s="325"/>
      <c r="Q126" s="416"/>
      <c r="R126" s="510" t="str">
        <f t="shared" ref="R126:X126" si="226">R$24</f>
        <v>Year 1</v>
      </c>
      <c r="S126" s="511" t="str">
        <f t="shared" si="226"/>
        <v>Year 2</v>
      </c>
      <c r="T126" s="511" t="str">
        <f t="shared" si="226"/>
        <v>Year 3</v>
      </c>
      <c r="U126" s="511" t="str">
        <f t="shared" si="226"/>
        <v>Year 4</v>
      </c>
      <c r="V126" s="511" t="str">
        <f t="shared" si="226"/>
        <v>Year 5</v>
      </c>
      <c r="W126" s="511" t="str">
        <f t="shared" si="226"/>
        <v>Year 6</v>
      </c>
      <c r="X126" s="511" t="str">
        <f t="shared" si="226"/>
        <v>Year 7</v>
      </c>
      <c r="Y126" s="512"/>
      <c r="Z126" s="510" t="str">
        <f>R126</f>
        <v>Year 1</v>
      </c>
      <c r="AA126" s="511" t="str">
        <f t="shared" ref="AA126" si="227">S126</f>
        <v>Year 2</v>
      </c>
      <c r="AB126" s="511" t="str">
        <f t="shared" ref="AB126" si="228">T126</f>
        <v>Year 3</v>
      </c>
      <c r="AC126" s="511" t="str">
        <f t="shared" ref="AC126" si="229">U126</f>
        <v>Year 4</v>
      </c>
      <c r="AD126" s="511" t="str">
        <f t="shared" ref="AD126" si="230">V126</f>
        <v>Year 5</v>
      </c>
      <c r="AE126" s="511" t="str">
        <f t="shared" ref="AE126" si="231">W126</f>
        <v>Year 6</v>
      </c>
      <c r="AF126" s="513" t="str">
        <f t="shared" ref="AF126" si="232">X126</f>
        <v>Year 7</v>
      </c>
      <c r="AG126" s="512"/>
      <c r="AH126" s="510" t="str">
        <f>R126</f>
        <v>Year 1</v>
      </c>
      <c r="AI126" s="511" t="str">
        <f t="shared" ref="AI126" si="233">S126</f>
        <v>Year 2</v>
      </c>
      <c r="AJ126" s="511" t="str">
        <f t="shared" ref="AJ126" si="234">T126</f>
        <v>Year 3</v>
      </c>
      <c r="AK126" s="511" t="str">
        <f t="shared" ref="AK126" si="235">U126</f>
        <v>Year 4</v>
      </c>
      <c r="AL126" s="511" t="str">
        <f t="shared" ref="AL126" si="236">V126</f>
        <v>Year 5</v>
      </c>
      <c r="AM126" s="511" t="str">
        <f t="shared" ref="AM126" si="237">W126</f>
        <v>Year 6</v>
      </c>
      <c r="AN126" s="513" t="str">
        <f t="shared" ref="AN126" si="238">X126</f>
        <v>Year 7</v>
      </c>
      <c r="AO126" s="395"/>
      <c r="AP126" s="510" t="str">
        <f>R126</f>
        <v>Year 1</v>
      </c>
      <c r="AQ126" s="511" t="str">
        <f t="shared" ref="AQ126" si="239">S126</f>
        <v>Year 2</v>
      </c>
      <c r="AR126" s="511" t="str">
        <f t="shared" ref="AR126" si="240">T126</f>
        <v>Year 3</v>
      </c>
      <c r="AS126" s="511" t="str">
        <f t="shared" ref="AS126" si="241">U126</f>
        <v>Year 4</v>
      </c>
      <c r="AT126" s="511" t="str">
        <f t="shared" ref="AT126" si="242">V126</f>
        <v>Year 5</v>
      </c>
      <c r="AU126" s="511" t="str">
        <f>W126</f>
        <v>Year 6</v>
      </c>
      <c r="AV126" s="513" t="str">
        <f>X126</f>
        <v>Year 7</v>
      </c>
      <c r="AW126" s="433"/>
    </row>
    <row r="127" spans="1:49" s="5" customFormat="1" x14ac:dyDescent="0.2">
      <c r="A127" s="182"/>
      <c r="B127" s="343"/>
      <c r="C127" s="467" t="str">
        <f>C25</f>
        <v>$0 to $99,999</v>
      </c>
      <c r="D127" s="426">
        <f t="shared" ref="D127:D140" si="243">IF(D107=".",".",D107)</f>
        <v>1</v>
      </c>
      <c r="E127" s="427">
        <f>E25</f>
        <v>50000</v>
      </c>
      <c r="F127" s="873">
        <v>554</v>
      </c>
      <c r="G127" s="873">
        <v>565</v>
      </c>
      <c r="H127" s="873">
        <v>579.125</v>
      </c>
      <c r="I127" s="873">
        <v>593.6</v>
      </c>
      <c r="J127" s="873">
        <v>608.43999999999994</v>
      </c>
      <c r="K127" s="873">
        <v>623.65</v>
      </c>
      <c r="L127" s="873">
        <v>639.24124999999992</v>
      </c>
      <c r="M127" s="873">
        <v>655.22228124999981</v>
      </c>
      <c r="N127" s="327"/>
      <c r="O127" s="116"/>
      <c r="P127" s="325"/>
      <c r="Q127" s="417">
        <f t="shared" ref="Q127:Q140" si="244">$E127</f>
        <v>50000</v>
      </c>
      <c r="R127" s="399">
        <f t="shared" ref="R127:R140" si="245">IF(G127=".",".",IF(F127=0,".",G127-F127))</f>
        <v>11</v>
      </c>
      <c r="S127" s="400">
        <f t="shared" ref="S127:S140" si="246">IF(H127=".",".",IF(G127=0,".",H127-G127))</f>
        <v>14.125</v>
      </c>
      <c r="T127" s="400">
        <f t="shared" ref="T127:T140" si="247">IF(I127=".",".",IF(H127=0,".",I127-H127))</f>
        <v>14.475000000000023</v>
      </c>
      <c r="U127" s="400">
        <f t="shared" ref="U127:U140" si="248">IF(J127=".",".",IF(I127=0,".",J127-I127))</f>
        <v>14.839999999999918</v>
      </c>
      <c r="V127" s="400">
        <f t="shared" ref="V127:V140" si="249">IF(K127=".",".",IF(J127=0,".",K127-J127))</f>
        <v>15.210000000000036</v>
      </c>
      <c r="W127" s="400">
        <f t="shared" ref="W127:W140" si="250">IF(L127=".",".",IF(K127=0,".",L127-K127))</f>
        <v>15.591249999999945</v>
      </c>
      <c r="X127" s="295">
        <f t="shared" ref="X127:X140" si="251">IF(M127=".",".",IF(L127=0,".",M127-L127))</f>
        <v>15.981031249999887</v>
      </c>
      <c r="Y127" s="3"/>
      <c r="Z127" s="406">
        <f t="shared" ref="Z127:Z140" si="252">IF(G127=".",".",IF(F127=0,".",G127/F127-1))</f>
        <v>1.9855595667870096E-2</v>
      </c>
      <c r="AA127" s="407">
        <f t="shared" ref="AA127:AA140" si="253">IF(H127=".",".",IF(G127=0,".",H127/G127-1))</f>
        <v>2.4999999999999911E-2</v>
      </c>
      <c r="AB127" s="407">
        <f t="shared" ref="AB127:AB140" si="254">IF(I127=".",".",IF(H127=0,".",I127/H127-1))</f>
        <v>2.4994603928340187E-2</v>
      </c>
      <c r="AC127" s="407">
        <f t="shared" ref="AC127:AC140" si="255">IF(J127=".",".",IF(I127=0,".",J127/I127-1))</f>
        <v>2.4999999999999911E-2</v>
      </c>
      <c r="AD127" s="407">
        <f t="shared" ref="AD127:AD140" si="256">IF(K127=".",".",IF(J127=0,".",K127/J127-1))</f>
        <v>2.4998356452567316E-2</v>
      </c>
      <c r="AE127" s="407">
        <f t="shared" ref="AE127:AE140" si="257">IF(L127=".",".",IF(K127=0,".",L127/K127-1))</f>
        <v>2.4999999999999911E-2</v>
      </c>
      <c r="AF127" s="408">
        <f t="shared" ref="AF127:AF140" si="258">IF(M127=".",".",IF(L127=0,".",M127/L127-1))</f>
        <v>2.4999999999999911E-2</v>
      </c>
      <c r="AG127" s="3"/>
      <c r="AH127" s="399">
        <f t="shared" ref="AH127:AH140" si="259">IF(G127=".",".",IF($F127=0,".",G127-$F127))</f>
        <v>11</v>
      </c>
      <c r="AI127" s="400">
        <f t="shared" ref="AI127:AI140" si="260">IF(H127=".",".",IF($F127=0,".",H127-$F127))</f>
        <v>25.125</v>
      </c>
      <c r="AJ127" s="400">
        <f t="shared" ref="AJ127:AJ140" si="261">IF(I127=".",".",IF($F127=0,".",I127-$F127))</f>
        <v>39.600000000000023</v>
      </c>
      <c r="AK127" s="400">
        <f t="shared" ref="AK127:AK140" si="262">IF(J127=".",".",IF($F127=0,".",J127-$F127))</f>
        <v>54.439999999999941</v>
      </c>
      <c r="AL127" s="400">
        <f t="shared" ref="AL127:AL140" si="263">IF(K127=".",".",IF($F127=0,".",K127-$F127))</f>
        <v>69.649999999999977</v>
      </c>
      <c r="AM127" s="400">
        <f t="shared" ref="AM127:AM140" si="264">IF(L127=".",".",IF($F127=0,".",L127-$F127))</f>
        <v>85.241249999999923</v>
      </c>
      <c r="AN127" s="295">
        <f t="shared" ref="AN127:AN140" si="265">IF(M127=".",".",IF($F127=0,".",M127-$F127))</f>
        <v>101.22228124999981</v>
      </c>
      <c r="AO127" s="410"/>
      <c r="AP127" s="406">
        <f t="shared" ref="AP127:AP140" si="266">IF(G127=".",".",IF($F127=0,".",G127/$F127-1))</f>
        <v>1.9855595667870096E-2</v>
      </c>
      <c r="AQ127" s="407">
        <f t="shared" ref="AQ127:AQ140" si="267">IF(H127=".",".",IF($F127=0,".",H127/$F127-1))</f>
        <v>4.5351985559566765E-2</v>
      </c>
      <c r="AR127" s="407">
        <f t="shared" ref="AR127:AR140" si="268">IF(I127=".",".",IF($F127=0,".",I127/$F127-1))</f>
        <v>7.1480144404332258E-2</v>
      </c>
      <c r="AS127" s="407">
        <f t="shared" ref="AS127:AS140" si="269">IF(J127=".",".",IF($F127=0,".",J127/$F127-1))</f>
        <v>9.8267148014440364E-2</v>
      </c>
      <c r="AT127" s="407">
        <f t="shared" ref="AT127:AT140" si="270">IF(K127=".",".",IF($F127=0,".",K127/$F127-1))</f>
        <v>0.12572202166064983</v>
      </c>
      <c r="AU127" s="407">
        <f t="shared" ref="AU127:AU140" si="271">IF(L127=".",".",IF($F127=0,".",L127/$F127-1))</f>
        <v>0.15386507220216594</v>
      </c>
      <c r="AV127" s="408">
        <f t="shared" ref="AV127:AV140" si="272">IF(M127=".",".",IF($F127=0,".",M127/$F127-1))</f>
        <v>0.18271169900721995</v>
      </c>
      <c r="AW127" s="433"/>
    </row>
    <row r="128" spans="1:49" s="5" customFormat="1" x14ac:dyDescent="0.2">
      <c r="A128" s="182"/>
      <c r="B128" s="343"/>
      <c r="C128" s="468" t="str">
        <f t="shared" ref="C128:E140" si="273">C26</f>
        <v>$100,000 to $199,999</v>
      </c>
      <c r="D128" s="428">
        <f t="shared" si="243"/>
        <v>11</v>
      </c>
      <c r="E128" s="429">
        <f t="shared" si="273"/>
        <v>150000</v>
      </c>
      <c r="F128" s="874">
        <v>554</v>
      </c>
      <c r="G128" s="874">
        <v>565</v>
      </c>
      <c r="H128" s="874">
        <v>579.125</v>
      </c>
      <c r="I128" s="874">
        <v>593.60312499999998</v>
      </c>
      <c r="J128" s="874">
        <v>608.44320312499997</v>
      </c>
      <c r="K128" s="874">
        <v>623.65428320312492</v>
      </c>
      <c r="L128" s="874">
        <v>639.24564028320299</v>
      </c>
      <c r="M128" s="874">
        <v>655.22678129028304</v>
      </c>
      <c r="N128" s="327"/>
      <c r="O128" s="116"/>
      <c r="P128" s="325"/>
      <c r="Q128" s="418">
        <f t="shared" si="244"/>
        <v>150000</v>
      </c>
      <c r="R128" s="401">
        <f t="shared" si="245"/>
        <v>11</v>
      </c>
      <c r="S128" s="256">
        <f t="shared" si="246"/>
        <v>14.125</v>
      </c>
      <c r="T128" s="256">
        <f t="shared" si="247"/>
        <v>14.478124999999977</v>
      </c>
      <c r="U128" s="256">
        <f t="shared" si="248"/>
        <v>14.840078124999991</v>
      </c>
      <c r="V128" s="256">
        <f t="shared" si="249"/>
        <v>15.211080078124951</v>
      </c>
      <c r="W128" s="256">
        <f t="shared" si="250"/>
        <v>15.591357080078069</v>
      </c>
      <c r="X128" s="402">
        <f t="shared" si="251"/>
        <v>15.981141007080055</v>
      </c>
      <c r="Y128" s="3"/>
      <c r="Z128" s="409">
        <f t="shared" si="252"/>
        <v>1.9855595667870096E-2</v>
      </c>
      <c r="AA128" s="410">
        <f t="shared" si="253"/>
        <v>2.4999999999999911E-2</v>
      </c>
      <c r="AB128" s="410">
        <f t="shared" si="254"/>
        <v>2.4999999999999911E-2</v>
      </c>
      <c r="AC128" s="410">
        <f t="shared" si="255"/>
        <v>2.4999999999999911E-2</v>
      </c>
      <c r="AD128" s="410">
        <f t="shared" si="256"/>
        <v>2.4999999999999911E-2</v>
      </c>
      <c r="AE128" s="410">
        <f t="shared" si="257"/>
        <v>2.4999999999999911E-2</v>
      </c>
      <c r="AF128" s="411">
        <f t="shared" si="258"/>
        <v>2.4999999999999911E-2</v>
      </c>
      <c r="AG128" s="3"/>
      <c r="AH128" s="401">
        <f t="shared" si="259"/>
        <v>11</v>
      </c>
      <c r="AI128" s="256">
        <f t="shared" si="260"/>
        <v>25.125</v>
      </c>
      <c r="AJ128" s="256">
        <f t="shared" si="261"/>
        <v>39.603124999999977</v>
      </c>
      <c r="AK128" s="256">
        <f t="shared" si="262"/>
        <v>54.443203124999968</v>
      </c>
      <c r="AL128" s="256">
        <f t="shared" si="263"/>
        <v>69.654283203124919</v>
      </c>
      <c r="AM128" s="256">
        <f t="shared" si="264"/>
        <v>85.245640283202988</v>
      </c>
      <c r="AN128" s="402">
        <f t="shared" si="265"/>
        <v>101.22678129028304</v>
      </c>
      <c r="AO128" s="3"/>
      <c r="AP128" s="409">
        <f t="shared" si="266"/>
        <v>1.9855595667870096E-2</v>
      </c>
      <c r="AQ128" s="410">
        <f t="shared" si="267"/>
        <v>4.5351985559566765E-2</v>
      </c>
      <c r="AR128" s="410">
        <f t="shared" si="268"/>
        <v>7.1485785198555973E-2</v>
      </c>
      <c r="AS128" s="410">
        <f t="shared" si="269"/>
        <v>9.8272929828519873E-2</v>
      </c>
      <c r="AT128" s="410">
        <f t="shared" si="270"/>
        <v>0.12572975307423273</v>
      </c>
      <c r="AU128" s="410">
        <f t="shared" si="271"/>
        <v>0.15387299690108835</v>
      </c>
      <c r="AV128" s="411">
        <f t="shared" si="272"/>
        <v>0.18271982182361568</v>
      </c>
      <c r="AW128" s="433"/>
    </row>
    <row r="129" spans="1:49" s="5" customFormat="1" x14ac:dyDescent="0.2">
      <c r="A129" s="182"/>
      <c r="B129" s="343"/>
      <c r="C129" s="468" t="str">
        <f t="shared" si="273"/>
        <v>$200,000 to $299,999</v>
      </c>
      <c r="D129" s="428">
        <f t="shared" si="243"/>
        <v>5</v>
      </c>
      <c r="E129" s="429">
        <f t="shared" si="273"/>
        <v>250000</v>
      </c>
      <c r="F129" s="874">
        <v>554</v>
      </c>
      <c r="G129" s="874">
        <v>565</v>
      </c>
      <c r="H129" s="874">
        <v>579.125</v>
      </c>
      <c r="I129" s="874">
        <v>593.60312499999998</v>
      </c>
      <c r="J129" s="874">
        <v>608.44320312499997</v>
      </c>
      <c r="K129" s="874">
        <v>623.65428320312492</v>
      </c>
      <c r="L129" s="874">
        <v>639.24564028320299</v>
      </c>
      <c r="M129" s="874">
        <v>655.22678129028304</v>
      </c>
      <c r="N129" s="327"/>
      <c r="O129" s="116"/>
      <c r="P129" s="325"/>
      <c r="Q129" s="418">
        <f t="shared" si="244"/>
        <v>250000</v>
      </c>
      <c r="R129" s="401">
        <f t="shared" si="245"/>
        <v>11</v>
      </c>
      <c r="S129" s="256">
        <f t="shared" si="246"/>
        <v>14.125</v>
      </c>
      <c r="T129" s="256">
        <f t="shared" si="247"/>
        <v>14.478124999999977</v>
      </c>
      <c r="U129" s="256">
        <f t="shared" si="248"/>
        <v>14.840078124999991</v>
      </c>
      <c r="V129" s="256">
        <f t="shared" si="249"/>
        <v>15.211080078124951</v>
      </c>
      <c r="W129" s="256">
        <f t="shared" si="250"/>
        <v>15.591357080078069</v>
      </c>
      <c r="X129" s="402">
        <f t="shared" si="251"/>
        <v>15.981141007080055</v>
      </c>
      <c r="Y129" s="3"/>
      <c r="Z129" s="409">
        <f t="shared" si="252"/>
        <v>1.9855595667870096E-2</v>
      </c>
      <c r="AA129" s="410">
        <f t="shared" si="253"/>
        <v>2.4999999999999911E-2</v>
      </c>
      <c r="AB129" s="410">
        <f t="shared" si="254"/>
        <v>2.4999999999999911E-2</v>
      </c>
      <c r="AC129" s="410">
        <f t="shared" si="255"/>
        <v>2.4999999999999911E-2</v>
      </c>
      <c r="AD129" s="410">
        <f t="shared" si="256"/>
        <v>2.4999999999999911E-2</v>
      </c>
      <c r="AE129" s="410">
        <f t="shared" si="257"/>
        <v>2.4999999999999911E-2</v>
      </c>
      <c r="AF129" s="411">
        <f t="shared" si="258"/>
        <v>2.4999999999999911E-2</v>
      </c>
      <c r="AG129" s="3"/>
      <c r="AH129" s="401">
        <f t="shared" si="259"/>
        <v>11</v>
      </c>
      <c r="AI129" s="256">
        <f t="shared" si="260"/>
        <v>25.125</v>
      </c>
      <c r="AJ129" s="256">
        <f t="shared" si="261"/>
        <v>39.603124999999977</v>
      </c>
      <c r="AK129" s="256">
        <f t="shared" si="262"/>
        <v>54.443203124999968</v>
      </c>
      <c r="AL129" s="256">
        <f t="shared" si="263"/>
        <v>69.654283203124919</v>
      </c>
      <c r="AM129" s="256">
        <f t="shared" si="264"/>
        <v>85.245640283202988</v>
      </c>
      <c r="AN129" s="402">
        <f t="shared" si="265"/>
        <v>101.22678129028304</v>
      </c>
      <c r="AO129" s="3"/>
      <c r="AP129" s="409">
        <f t="shared" si="266"/>
        <v>1.9855595667870096E-2</v>
      </c>
      <c r="AQ129" s="410">
        <f t="shared" si="267"/>
        <v>4.5351985559566765E-2</v>
      </c>
      <c r="AR129" s="410">
        <f t="shared" si="268"/>
        <v>7.1485785198555973E-2</v>
      </c>
      <c r="AS129" s="410">
        <f t="shared" si="269"/>
        <v>9.8272929828519873E-2</v>
      </c>
      <c r="AT129" s="410">
        <f t="shared" si="270"/>
        <v>0.12572975307423273</v>
      </c>
      <c r="AU129" s="410">
        <f t="shared" si="271"/>
        <v>0.15387299690108835</v>
      </c>
      <c r="AV129" s="411">
        <f t="shared" si="272"/>
        <v>0.18271982182361568</v>
      </c>
      <c r="AW129" s="433"/>
    </row>
    <row r="130" spans="1:49" s="5" customFormat="1" x14ac:dyDescent="0.2">
      <c r="A130" s="182"/>
      <c r="B130" s="343"/>
      <c r="C130" s="468" t="str">
        <f t="shared" si="273"/>
        <v>$300,000 to $399,999</v>
      </c>
      <c r="D130" s="428">
        <f t="shared" si="243"/>
        <v>1</v>
      </c>
      <c r="E130" s="429">
        <f t="shared" si="273"/>
        <v>350000</v>
      </c>
      <c r="F130" s="874">
        <v>554</v>
      </c>
      <c r="G130" s="874">
        <v>569.17999999999995</v>
      </c>
      <c r="H130" s="874">
        <v>583.40949999999987</v>
      </c>
      <c r="I130" s="874">
        <v>597.99473749999981</v>
      </c>
      <c r="J130" s="874">
        <v>612.94460593749977</v>
      </c>
      <c r="K130" s="874">
        <v>628.26822108593717</v>
      </c>
      <c r="L130" s="874">
        <v>643.97492661308559</v>
      </c>
      <c r="M130" s="874">
        <v>660.07429977841264</v>
      </c>
      <c r="N130" s="327"/>
      <c r="O130" s="116"/>
      <c r="P130" s="325"/>
      <c r="Q130" s="418">
        <f t="shared" si="244"/>
        <v>350000</v>
      </c>
      <c r="R130" s="401">
        <f t="shared" si="245"/>
        <v>15.17999999999995</v>
      </c>
      <c r="S130" s="256">
        <f t="shared" si="246"/>
        <v>14.229499999999916</v>
      </c>
      <c r="T130" s="256">
        <f t="shared" si="247"/>
        <v>14.585237499999948</v>
      </c>
      <c r="U130" s="256">
        <f t="shared" si="248"/>
        <v>14.949868437499958</v>
      </c>
      <c r="V130" s="256">
        <f t="shared" si="249"/>
        <v>15.323615148437398</v>
      </c>
      <c r="W130" s="256">
        <f t="shared" si="250"/>
        <v>15.706705527148415</v>
      </c>
      <c r="X130" s="402">
        <f t="shared" si="251"/>
        <v>16.099373165327052</v>
      </c>
      <c r="Y130" s="3"/>
      <c r="Z130" s="409">
        <f t="shared" si="252"/>
        <v>2.7400722021660551E-2</v>
      </c>
      <c r="AA130" s="410">
        <f t="shared" si="253"/>
        <v>2.4999999999999911E-2</v>
      </c>
      <c r="AB130" s="410">
        <f t="shared" si="254"/>
        <v>2.4999999999999911E-2</v>
      </c>
      <c r="AC130" s="410">
        <f t="shared" si="255"/>
        <v>2.4999999999999911E-2</v>
      </c>
      <c r="AD130" s="410">
        <f t="shared" si="256"/>
        <v>2.4999999999999911E-2</v>
      </c>
      <c r="AE130" s="410">
        <f t="shared" si="257"/>
        <v>2.4999999999999911E-2</v>
      </c>
      <c r="AF130" s="411">
        <f t="shared" si="258"/>
        <v>2.4999999999999911E-2</v>
      </c>
      <c r="AG130" s="3"/>
      <c r="AH130" s="401">
        <f t="shared" si="259"/>
        <v>15.17999999999995</v>
      </c>
      <c r="AI130" s="256">
        <f t="shared" si="260"/>
        <v>29.409499999999866</v>
      </c>
      <c r="AJ130" s="256">
        <f t="shared" si="261"/>
        <v>43.994737499999815</v>
      </c>
      <c r="AK130" s="256">
        <f t="shared" si="262"/>
        <v>58.944605937499773</v>
      </c>
      <c r="AL130" s="256">
        <f t="shared" si="263"/>
        <v>74.268221085937171</v>
      </c>
      <c r="AM130" s="256">
        <f t="shared" si="264"/>
        <v>89.974926613085586</v>
      </c>
      <c r="AN130" s="402">
        <f t="shared" si="265"/>
        <v>106.07429977841264</v>
      </c>
      <c r="AO130" s="3"/>
      <c r="AP130" s="409">
        <f t="shared" si="266"/>
        <v>2.7400722021660551E-2</v>
      </c>
      <c r="AQ130" s="410">
        <f t="shared" si="267"/>
        <v>5.3085740072202015E-2</v>
      </c>
      <c r="AR130" s="410">
        <f t="shared" si="268"/>
        <v>7.9412883574006887E-2</v>
      </c>
      <c r="AS130" s="410">
        <f t="shared" si="269"/>
        <v>0.106398205663357</v>
      </c>
      <c r="AT130" s="410">
        <f t="shared" si="270"/>
        <v>0.13405816080494071</v>
      </c>
      <c r="AU130" s="410">
        <f t="shared" si="271"/>
        <v>0.16240961482506422</v>
      </c>
      <c r="AV130" s="411">
        <f t="shared" si="272"/>
        <v>0.1914698551956906</v>
      </c>
      <c r="AW130" s="433"/>
    </row>
    <row r="131" spans="1:49" s="5" customFormat="1" x14ac:dyDescent="0.2">
      <c r="A131" s="182"/>
      <c r="B131" s="343"/>
      <c r="C131" s="468" t="str">
        <f t="shared" si="273"/>
        <v>$400,000 to $499,999</v>
      </c>
      <c r="D131" s="428">
        <f t="shared" si="243"/>
        <v>3</v>
      </c>
      <c r="E131" s="429">
        <f t="shared" si="273"/>
        <v>450000</v>
      </c>
      <c r="F131" s="874">
        <v>554</v>
      </c>
      <c r="G131" s="874">
        <v>731.8</v>
      </c>
      <c r="H131" s="874">
        <v>750.09499999999991</v>
      </c>
      <c r="I131" s="874">
        <v>768.84737499999983</v>
      </c>
      <c r="J131" s="874">
        <v>788.06855937499972</v>
      </c>
      <c r="K131" s="874">
        <v>807.77027335937464</v>
      </c>
      <c r="L131" s="874">
        <v>827.96453019335888</v>
      </c>
      <c r="M131" s="874">
        <v>848.66364344819283</v>
      </c>
      <c r="N131" s="327"/>
      <c r="O131" s="116"/>
      <c r="P131" s="325"/>
      <c r="Q131" s="418">
        <f t="shared" si="244"/>
        <v>450000</v>
      </c>
      <c r="R131" s="401">
        <f t="shared" si="245"/>
        <v>177.79999999999995</v>
      </c>
      <c r="S131" s="256">
        <f t="shared" si="246"/>
        <v>18.294999999999959</v>
      </c>
      <c r="T131" s="256">
        <f t="shared" si="247"/>
        <v>18.752374999999915</v>
      </c>
      <c r="U131" s="256">
        <f t="shared" si="248"/>
        <v>19.221184374999893</v>
      </c>
      <c r="V131" s="256">
        <f t="shared" si="249"/>
        <v>19.701713984374919</v>
      </c>
      <c r="W131" s="256">
        <f t="shared" si="250"/>
        <v>20.194256833984241</v>
      </c>
      <c r="X131" s="402">
        <f t="shared" si="251"/>
        <v>20.699113254833946</v>
      </c>
      <c r="Y131" s="3"/>
      <c r="Z131" s="409">
        <f t="shared" si="252"/>
        <v>0.32093862815884466</v>
      </c>
      <c r="AA131" s="410">
        <f t="shared" si="253"/>
        <v>2.4999999999999911E-2</v>
      </c>
      <c r="AB131" s="410">
        <f t="shared" si="254"/>
        <v>2.4999999999999911E-2</v>
      </c>
      <c r="AC131" s="410">
        <f t="shared" si="255"/>
        <v>2.4999999999999911E-2</v>
      </c>
      <c r="AD131" s="410">
        <f t="shared" si="256"/>
        <v>2.4999999999999911E-2</v>
      </c>
      <c r="AE131" s="410">
        <f t="shared" si="257"/>
        <v>2.4999999999999911E-2</v>
      </c>
      <c r="AF131" s="411">
        <f t="shared" si="258"/>
        <v>2.4999999999999911E-2</v>
      </c>
      <c r="AG131" s="3"/>
      <c r="AH131" s="401">
        <f t="shared" si="259"/>
        <v>177.79999999999995</v>
      </c>
      <c r="AI131" s="256">
        <f t="shared" si="260"/>
        <v>196.09499999999991</v>
      </c>
      <c r="AJ131" s="256">
        <f t="shared" si="261"/>
        <v>214.84737499999983</v>
      </c>
      <c r="AK131" s="256">
        <f t="shared" si="262"/>
        <v>234.06855937499972</v>
      </c>
      <c r="AL131" s="256">
        <f t="shared" si="263"/>
        <v>253.77027335937464</v>
      </c>
      <c r="AM131" s="256">
        <f t="shared" si="264"/>
        <v>273.96453019335888</v>
      </c>
      <c r="AN131" s="402">
        <f t="shared" si="265"/>
        <v>294.66364344819283</v>
      </c>
      <c r="AO131" s="3"/>
      <c r="AP131" s="409">
        <f t="shared" si="266"/>
        <v>0.32093862815884466</v>
      </c>
      <c r="AQ131" s="410">
        <f t="shared" si="267"/>
        <v>0.35396209386281563</v>
      </c>
      <c r="AR131" s="410">
        <f t="shared" si="268"/>
        <v>0.38781114620938606</v>
      </c>
      <c r="AS131" s="410">
        <f t="shared" si="269"/>
        <v>0.42250642486462042</v>
      </c>
      <c r="AT131" s="410">
        <f t="shared" si="270"/>
        <v>0.45806908548623571</v>
      </c>
      <c r="AU131" s="410">
        <f t="shared" si="271"/>
        <v>0.49452081262339154</v>
      </c>
      <c r="AV131" s="411">
        <f t="shared" si="272"/>
        <v>0.53188383293897612</v>
      </c>
      <c r="AW131" s="433"/>
    </row>
    <row r="132" spans="1:49" s="5" customFormat="1" x14ac:dyDescent="0.2">
      <c r="A132" s="182"/>
      <c r="B132" s="343"/>
      <c r="C132" s="468" t="str">
        <f t="shared" si="273"/>
        <v>$500,000 to $599,999</v>
      </c>
      <c r="D132" s="428">
        <f t="shared" si="243"/>
        <v>3</v>
      </c>
      <c r="E132" s="429">
        <f t="shared" si="273"/>
        <v>550000</v>
      </c>
      <c r="F132" s="874">
        <v>656.51</v>
      </c>
      <c r="G132" s="874">
        <v>894.43</v>
      </c>
      <c r="H132" s="874">
        <v>916.79074999999989</v>
      </c>
      <c r="I132" s="874">
        <v>939.71051874999978</v>
      </c>
      <c r="J132" s="874">
        <v>963.20328171874974</v>
      </c>
      <c r="K132" s="874">
        <v>987.28336376171842</v>
      </c>
      <c r="L132" s="874">
        <v>1011.9654478557613</v>
      </c>
      <c r="M132" s="874">
        <v>1037.2645840521552</v>
      </c>
      <c r="N132" s="327"/>
      <c r="O132" s="116"/>
      <c r="P132" s="325"/>
      <c r="Q132" s="418">
        <f t="shared" si="244"/>
        <v>550000</v>
      </c>
      <c r="R132" s="401">
        <f t="shared" si="245"/>
        <v>237.91999999999996</v>
      </c>
      <c r="S132" s="256">
        <f t="shared" si="246"/>
        <v>22.360749999999939</v>
      </c>
      <c r="T132" s="256">
        <f t="shared" si="247"/>
        <v>22.919768749999889</v>
      </c>
      <c r="U132" s="256">
        <f t="shared" si="248"/>
        <v>23.492762968749958</v>
      </c>
      <c r="V132" s="256">
        <f t="shared" si="249"/>
        <v>24.080082042968684</v>
      </c>
      <c r="W132" s="256">
        <f t="shared" si="250"/>
        <v>24.682084094042921</v>
      </c>
      <c r="X132" s="402">
        <f t="shared" si="251"/>
        <v>25.299136196393874</v>
      </c>
      <c r="Y132" s="3"/>
      <c r="Z132" s="409">
        <f t="shared" si="252"/>
        <v>0.36240118200789007</v>
      </c>
      <c r="AA132" s="410">
        <f t="shared" si="253"/>
        <v>2.4999999999999911E-2</v>
      </c>
      <c r="AB132" s="410">
        <f t="shared" si="254"/>
        <v>2.4999999999999911E-2</v>
      </c>
      <c r="AC132" s="410">
        <f t="shared" si="255"/>
        <v>2.4999999999999911E-2</v>
      </c>
      <c r="AD132" s="410">
        <f t="shared" si="256"/>
        <v>2.4999999999999911E-2</v>
      </c>
      <c r="AE132" s="410">
        <f t="shared" si="257"/>
        <v>2.4999999999999911E-2</v>
      </c>
      <c r="AF132" s="411">
        <f t="shared" si="258"/>
        <v>2.4999999999999911E-2</v>
      </c>
      <c r="AG132" s="3"/>
      <c r="AH132" s="401">
        <f t="shared" si="259"/>
        <v>237.91999999999996</v>
      </c>
      <c r="AI132" s="256">
        <f t="shared" si="260"/>
        <v>260.2807499999999</v>
      </c>
      <c r="AJ132" s="256">
        <f t="shared" si="261"/>
        <v>283.20051874999979</v>
      </c>
      <c r="AK132" s="256">
        <f t="shared" si="262"/>
        <v>306.69328171874974</v>
      </c>
      <c r="AL132" s="256">
        <f t="shared" si="263"/>
        <v>330.77336376171843</v>
      </c>
      <c r="AM132" s="256">
        <f t="shared" si="264"/>
        <v>355.45544785576135</v>
      </c>
      <c r="AN132" s="402">
        <f t="shared" si="265"/>
        <v>380.75458405215522</v>
      </c>
      <c r="AO132" s="3"/>
      <c r="AP132" s="409">
        <f t="shared" si="266"/>
        <v>0.36240118200789007</v>
      </c>
      <c r="AQ132" s="410">
        <f t="shared" si="267"/>
        <v>0.39646121155808722</v>
      </c>
      <c r="AR132" s="410">
        <f t="shared" si="268"/>
        <v>0.43137274184703922</v>
      </c>
      <c r="AS132" s="410">
        <f t="shared" si="269"/>
        <v>0.46715706039321536</v>
      </c>
      <c r="AT132" s="410">
        <f t="shared" si="270"/>
        <v>0.50383598690304554</v>
      </c>
      <c r="AU132" s="410">
        <f t="shared" si="271"/>
        <v>0.54143188657562158</v>
      </c>
      <c r="AV132" s="411">
        <f t="shared" si="272"/>
        <v>0.57996768374001184</v>
      </c>
      <c r="AW132" s="433"/>
    </row>
    <row r="133" spans="1:49" s="5" customFormat="1" x14ac:dyDescent="0.2">
      <c r="A133" s="182"/>
      <c r="B133" s="343"/>
      <c r="C133" s="468" t="str">
        <f t="shared" si="273"/>
        <v>$600,000 to $699,999</v>
      </c>
      <c r="D133" s="428">
        <f t="shared" si="243"/>
        <v>4</v>
      </c>
      <c r="E133" s="429">
        <f t="shared" si="273"/>
        <v>650000</v>
      </c>
      <c r="F133" s="874">
        <v>775.87</v>
      </c>
      <c r="G133" s="874">
        <v>1057.05</v>
      </c>
      <c r="H133" s="874">
        <v>1083.4762499999999</v>
      </c>
      <c r="I133" s="874">
        <v>1110.5631562499998</v>
      </c>
      <c r="J133" s="874">
        <v>1138.3272351562498</v>
      </c>
      <c r="K133" s="874">
        <v>1166.785416035156</v>
      </c>
      <c r="L133" s="874">
        <v>1195.9550514360349</v>
      </c>
      <c r="M133" s="874">
        <v>1225.8539277219356</v>
      </c>
      <c r="N133" s="327"/>
      <c r="O133" s="116"/>
      <c r="P133" s="325"/>
      <c r="Q133" s="418">
        <f t="shared" si="244"/>
        <v>650000</v>
      </c>
      <c r="R133" s="401">
        <f t="shared" si="245"/>
        <v>281.17999999999995</v>
      </c>
      <c r="S133" s="256">
        <f t="shared" si="246"/>
        <v>26.426249999999982</v>
      </c>
      <c r="T133" s="256">
        <f t="shared" si="247"/>
        <v>27.086906249999856</v>
      </c>
      <c r="U133" s="256">
        <f t="shared" si="248"/>
        <v>27.764078906250006</v>
      </c>
      <c r="V133" s="256">
        <f t="shared" si="249"/>
        <v>28.458180878906205</v>
      </c>
      <c r="W133" s="256">
        <f t="shared" si="250"/>
        <v>29.16963540087886</v>
      </c>
      <c r="X133" s="402">
        <f t="shared" si="251"/>
        <v>29.898876285900769</v>
      </c>
      <c r="Y133" s="3"/>
      <c r="Z133" s="409">
        <f t="shared" si="252"/>
        <v>0.36240607318236306</v>
      </c>
      <c r="AA133" s="410">
        <f t="shared" si="253"/>
        <v>2.4999999999999911E-2</v>
      </c>
      <c r="AB133" s="410">
        <f t="shared" si="254"/>
        <v>2.4999999999999911E-2</v>
      </c>
      <c r="AC133" s="410">
        <f t="shared" si="255"/>
        <v>2.4999999999999911E-2</v>
      </c>
      <c r="AD133" s="410">
        <f t="shared" si="256"/>
        <v>2.4999999999999911E-2</v>
      </c>
      <c r="AE133" s="410">
        <f t="shared" si="257"/>
        <v>2.4999999999999911E-2</v>
      </c>
      <c r="AF133" s="411">
        <f t="shared" si="258"/>
        <v>2.4999999999999911E-2</v>
      </c>
      <c r="AG133" s="3"/>
      <c r="AH133" s="401">
        <f t="shared" si="259"/>
        <v>281.17999999999995</v>
      </c>
      <c r="AI133" s="256">
        <f t="shared" si="260"/>
        <v>307.60624999999993</v>
      </c>
      <c r="AJ133" s="256">
        <f t="shared" si="261"/>
        <v>334.69315624999979</v>
      </c>
      <c r="AK133" s="256">
        <f t="shared" si="262"/>
        <v>362.45723515624979</v>
      </c>
      <c r="AL133" s="256">
        <f t="shared" si="263"/>
        <v>390.915416035156</v>
      </c>
      <c r="AM133" s="256">
        <f t="shared" si="264"/>
        <v>420.08505143603486</v>
      </c>
      <c r="AN133" s="402">
        <f t="shared" si="265"/>
        <v>449.98392772193563</v>
      </c>
      <c r="AO133" s="3"/>
      <c r="AP133" s="409">
        <f t="shared" si="266"/>
        <v>0.36240607318236306</v>
      </c>
      <c r="AQ133" s="410">
        <f t="shared" si="267"/>
        <v>0.39646622501192197</v>
      </c>
      <c r="AR133" s="410">
        <f t="shared" si="268"/>
        <v>0.43137788063721993</v>
      </c>
      <c r="AS133" s="410">
        <f t="shared" si="269"/>
        <v>0.46716232765315047</v>
      </c>
      <c r="AT133" s="410">
        <f t="shared" si="270"/>
        <v>0.50384138584447902</v>
      </c>
      <c r="AU133" s="410">
        <f t="shared" si="271"/>
        <v>0.54143742049059096</v>
      </c>
      <c r="AV133" s="411">
        <f t="shared" si="272"/>
        <v>0.57997335600285571</v>
      </c>
      <c r="AW133" s="433"/>
    </row>
    <row r="134" spans="1:49" s="5" customFormat="1" x14ac:dyDescent="0.2">
      <c r="A134" s="182"/>
      <c r="B134" s="343"/>
      <c r="C134" s="468" t="str">
        <f t="shared" si="273"/>
        <v>$700,000 to $799,999</v>
      </c>
      <c r="D134" s="428">
        <f t="shared" si="243"/>
        <v>18</v>
      </c>
      <c r="E134" s="429">
        <f t="shared" si="273"/>
        <v>750000</v>
      </c>
      <c r="F134" s="874">
        <v>895.24</v>
      </c>
      <c r="G134" s="874">
        <v>1219.67</v>
      </c>
      <c r="H134" s="874">
        <v>1250.16175</v>
      </c>
      <c r="I134" s="874">
        <v>1281.4157937499999</v>
      </c>
      <c r="J134" s="874">
        <v>1313.4511885937497</v>
      </c>
      <c r="K134" s="874">
        <v>1346.2874683085934</v>
      </c>
      <c r="L134" s="874">
        <v>1379.9446550163082</v>
      </c>
      <c r="M134" s="874">
        <v>1414.4432713917158</v>
      </c>
      <c r="N134" s="327"/>
      <c r="O134" s="116"/>
      <c r="P134" s="325"/>
      <c r="Q134" s="418">
        <f t="shared" si="244"/>
        <v>750000</v>
      </c>
      <c r="R134" s="401">
        <f t="shared" si="245"/>
        <v>324.43000000000006</v>
      </c>
      <c r="S134" s="256">
        <f t="shared" si="246"/>
        <v>30.491749999999911</v>
      </c>
      <c r="T134" s="256">
        <f t="shared" si="247"/>
        <v>31.254043749999937</v>
      </c>
      <c r="U134" s="256">
        <f t="shared" si="248"/>
        <v>32.035394843749827</v>
      </c>
      <c r="V134" s="256">
        <f t="shared" si="249"/>
        <v>32.836279714843613</v>
      </c>
      <c r="W134" s="256">
        <f t="shared" si="250"/>
        <v>33.6571867077148</v>
      </c>
      <c r="X134" s="402">
        <f t="shared" si="251"/>
        <v>34.498616375407664</v>
      </c>
      <c r="Y134" s="3"/>
      <c r="Z134" s="409">
        <f t="shared" si="252"/>
        <v>0.36239444171395396</v>
      </c>
      <c r="AA134" s="410">
        <f t="shared" si="253"/>
        <v>2.4999999999999911E-2</v>
      </c>
      <c r="AB134" s="410">
        <f t="shared" si="254"/>
        <v>2.4999999999999911E-2</v>
      </c>
      <c r="AC134" s="410">
        <f t="shared" si="255"/>
        <v>2.4999999999999911E-2</v>
      </c>
      <c r="AD134" s="410">
        <f t="shared" si="256"/>
        <v>2.4999999999999911E-2</v>
      </c>
      <c r="AE134" s="410">
        <f t="shared" si="257"/>
        <v>2.4999999999999911E-2</v>
      </c>
      <c r="AF134" s="411">
        <f t="shared" si="258"/>
        <v>2.4999999999999911E-2</v>
      </c>
      <c r="AG134" s="3"/>
      <c r="AH134" s="401">
        <f t="shared" si="259"/>
        <v>324.43000000000006</v>
      </c>
      <c r="AI134" s="256">
        <f t="shared" si="260"/>
        <v>354.92174999999997</v>
      </c>
      <c r="AJ134" s="256">
        <f t="shared" si="261"/>
        <v>386.17579374999991</v>
      </c>
      <c r="AK134" s="256">
        <f t="shared" si="262"/>
        <v>418.21118859374974</v>
      </c>
      <c r="AL134" s="256">
        <f t="shared" si="263"/>
        <v>451.04746830859335</v>
      </c>
      <c r="AM134" s="256">
        <f t="shared" si="264"/>
        <v>484.70465501630815</v>
      </c>
      <c r="AN134" s="402">
        <f t="shared" si="265"/>
        <v>519.20327139171582</v>
      </c>
      <c r="AO134" s="3"/>
      <c r="AP134" s="409">
        <f t="shared" si="266"/>
        <v>0.36239444171395396</v>
      </c>
      <c r="AQ134" s="410">
        <f t="shared" si="267"/>
        <v>0.3964543027568026</v>
      </c>
      <c r="AR134" s="410">
        <f t="shared" si="268"/>
        <v>0.43136566032572254</v>
      </c>
      <c r="AS134" s="410">
        <f t="shared" si="269"/>
        <v>0.46714980183386556</v>
      </c>
      <c r="AT134" s="410">
        <f t="shared" si="270"/>
        <v>0.5038285468797119</v>
      </c>
      <c r="AU134" s="410">
        <f t="shared" si="271"/>
        <v>0.54142426055170478</v>
      </c>
      <c r="AV134" s="411">
        <f t="shared" si="272"/>
        <v>0.57995986706549729</v>
      </c>
      <c r="AW134" s="433"/>
    </row>
    <row r="135" spans="1:49" s="5" customFormat="1" x14ac:dyDescent="0.2">
      <c r="A135" s="182"/>
      <c r="B135" s="343"/>
      <c r="C135" s="468" t="str">
        <f t="shared" si="273"/>
        <v>$800,000 to $899,999</v>
      </c>
      <c r="D135" s="428">
        <f t="shared" si="243"/>
        <v>19</v>
      </c>
      <c r="E135" s="429">
        <f t="shared" si="273"/>
        <v>850000</v>
      </c>
      <c r="F135" s="874">
        <v>1014.6</v>
      </c>
      <c r="G135" s="874">
        <v>1382.3</v>
      </c>
      <c r="H135" s="874">
        <v>1416.8574999999998</v>
      </c>
      <c r="I135" s="874">
        <v>1452.2789374999998</v>
      </c>
      <c r="J135" s="874">
        <v>1488.5859109374996</v>
      </c>
      <c r="K135" s="874">
        <v>1525.8005587109369</v>
      </c>
      <c r="L135" s="874">
        <v>1563.9455726787103</v>
      </c>
      <c r="M135" s="874">
        <v>1603.0442119956779</v>
      </c>
      <c r="N135" s="327"/>
      <c r="O135" s="116"/>
      <c r="P135" s="325"/>
      <c r="Q135" s="418">
        <f t="shared" si="244"/>
        <v>850000</v>
      </c>
      <c r="R135" s="401">
        <f t="shared" si="245"/>
        <v>367.69999999999993</v>
      </c>
      <c r="S135" s="256">
        <f t="shared" si="246"/>
        <v>34.557499999999891</v>
      </c>
      <c r="T135" s="256">
        <f t="shared" si="247"/>
        <v>35.421437499999911</v>
      </c>
      <c r="U135" s="256">
        <f t="shared" si="248"/>
        <v>36.306973437499892</v>
      </c>
      <c r="V135" s="256">
        <f t="shared" si="249"/>
        <v>37.214647773437264</v>
      </c>
      <c r="W135" s="256">
        <f t="shared" si="250"/>
        <v>38.145013967773366</v>
      </c>
      <c r="X135" s="402">
        <f t="shared" si="251"/>
        <v>39.098639316967592</v>
      </c>
      <c r="Y135" s="3"/>
      <c r="Z135" s="409">
        <f t="shared" si="252"/>
        <v>0.36240883106642996</v>
      </c>
      <c r="AA135" s="410">
        <f t="shared" si="253"/>
        <v>2.4999999999999911E-2</v>
      </c>
      <c r="AB135" s="410">
        <f t="shared" si="254"/>
        <v>2.4999999999999911E-2</v>
      </c>
      <c r="AC135" s="410">
        <f t="shared" si="255"/>
        <v>2.4999999999999911E-2</v>
      </c>
      <c r="AD135" s="410">
        <f t="shared" si="256"/>
        <v>2.4999999999999911E-2</v>
      </c>
      <c r="AE135" s="410">
        <f t="shared" si="257"/>
        <v>2.4999999999999911E-2</v>
      </c>
      <c r="AF135" s="411">
        <f t="shared" si="258"/>
        <v>2.4999999999999911E-2</v>
      </c>
      <c r="AG135" s="3"/>
      <c r="AH135" s="401">
        <f t="shared" si="259"/>
        <v>367.69999999999993</v>
      </c>
      <c r="AI135" s="256">
        <f t="shared" si="260"/>
        <v>402.25749999999982</v>
      </c>
      <c r="AJ135" s="256">
        <f t="shared" si="261"/>
        <v>437.67893749999973</v>
      </c>
      <c r="AK135" s="256">
        <f t="shared" si="262"/>
        <v>473.98591093749963</v>
      </c>
      <c r="AL135" s="256">
        <f t="shared" si="263"/>
        <v>511.20055871093689</v>
      </c>
      <c r="AM135" s="256">
        <f t="shared" si="264"/>
        <v>549.34557267871025</v>
      </c>
      <c r="AN135" s="402">
        <f t="shared" si="265"/>
        <v>588.44421199567785</v>
      </c>
      <c r="AO135" s="3"/>
      <c r="AP135" s="409">
        <f t="shared" si="266"/>
        <v>0.36240883106642996</v>
      </c>
      <c r="AQ135" s="410">
        <f t="shared" si="267"/>
        <v>0.39646905184309067</v>
      </c>
      <c r="AR135" s="410">
        <f t="shared" si="268"/>
        <v>0.43138077813916786</v>
      </c>
      <c r="AS135" s="410">
        <f t="shared" si="269"/>
        <v>0.46716529759264702</v>
      </c>
      <c r="AT135" s="410">
        <f t="shared" si="270"/>
        <v>0.50384443003246293</v>
      </c>
      <c r="AU135" s="410">
        <f t="shared" si="271"/>
        <v>0.54144054078327453</v>
      </c>
      <c r="AV135" s="411">
        <f t="shared" si="272"/>
        <v>0.57997655430285611</v>
      </c>
      <c r="AW135" s="433"/>
    </row>
    <row r="136" spans="1:49" s="5" customFormat="1" x14ac:dyDescent="0.2">
      <c r="A136" s="182"/>
      <c r="B136" s="343"/>
      <c r="C136" s="468" t="str">
        <f t="shared" si="273"/>
        <v>$900,000 to $999,999</v>
      </c>
      <c r="D136" s="428">
        <f t="shared" si="243"/>
        <v>29</v>
      </c>
      <c r="E136" s="429">
        <f t="shared" si="273"/>
        <v>950000</v>
      </c>
      <c r="F136" s="874">
        <v>1133.97</v>
      </c>
      <c r="G136" s="874">
        <v>1544.92</v>
      </c>
      <c r="H136" s="874">
        <v>1583.5429999999999</v>
      </c>
      <c r="I136" s="874">
        <v>1623.1315749999997</v>
      </c>
      <c r="J136" s="874">
        <v>1663.7098643749996</v>
      </c>
      <c r="K136" s="874">
        <v>1705.3026109843745</v>
      </c>
      <c r="L136" s="874">
        <v>1747.9351762589838</v>
      </c>
      <c r="M136" s="874">
        <v>1791.6335556654583</v>
      </c>
      <c r="N136" s="327"/>
      <c r="O136" s="116"/>
      <c r="P136" s="325"/>
      <c r="Q136" s="418">
        <f t="shared" si="244"/>
        <v>950000</v>
      </c>
      <c r="R136" s="401">
        <f t="shared" si="245"/>
        <v>410.95000000000005</v>
      </c>
      <c r="S136" s="256">
        <f t="shared" si="246"/>
        <v>38.62299999999982</v>
      </c>
      <c r="T136" s="256">
        <f t="shared" si="247"/>
        <v>39.588574999999764</v>
      </c>
      <c r="U136" s="256">
        <f t="shared" si="248"/>
        <v>40.57828937499994</v>
      </c>
      <c r="V136" s="256">
        <f t="shared" si="249"/>
        <v>41.592746609374899</v>
      </c>
      <c r="W136" s="256">
        <f t="shared" si="250"/>
        <v>42.632565274609306</v>
      </c>
      <c r="X136" s="402">
        <f t="shared" si="251"/>
        <v>43.698379406474487</v>
      </c>
      <c r="Y136" s="3"/>
      <c r="Z136" s="409">
        <f t="shared" si="252"/>
        <v>0.3623993580077074</v>
      </c>
      <c r="AA136" s="410">
        <f t="shared" si="253"/>
        <v>2.4999999999999911E-2</v>
      </c>
      <c r="AB136" s="410">
        <f t="shared" si="254"/>
        <v>2.4999999999999911E-2</v>
      </c>
      <c r="AC136" s="410">
        <f t="shared" si="255"/>
        <v>2.4999999999999911E-2</v>
      </c>
      <c r="AD136" s="410">
        <f t="shared" si="256"/>
        <v>2.4999999999999911E-2</v>
      </c>
      <c r="AE136" s="410">
        <f t="shared" si="257"/>
        <v>2.4999999999999911E-2</v>
      </c>
      <c r="AF136" s="411">
        <f t="shared" si="258"/>
        <v>2.4999999999999911E-2</v>
      </c>
      <c r="AG136" s="3"/>
      <c r="AH136" s="401">
        <f t="shared" si="259"/>
        <v>410.95000000000005</v>
      </c>
      <c r="AI136" s="256">
        <f t="shared" si="260"/>
        <v>449.57299999999987</v>
      </c>
      <c r="AJ136" s="256">
        <f t="shared" si="261"/>
        <v>489.16157499999963</v>
      </c>
      <c r="AK136" s="256">
        <f t="shared" si="262"/>
        <v>529.73986437499957</v>
      </c>
      <c r="AL136" s="256">
        <f t="shared" si="263"/>
        <v>571.33261098437447</v>
      </c>
      <c r="AM136" s="256">
        <f t="shared" si="264"/>
        <v>613.96517625898377</v>
      </c>
      <c r="AN136" s="402">
        <f t="shared" si="265"/>
        <v>657.66355566545826</v>
      </c>
      <c r="AO136" s="3"/>
      <c r="AP136" s="409">
        <f t="shared" si="266"/>
        <v>0.3623993580077074</v>
      </c>
      <c r="AQ136" s="410">
        <f t="shared" si="267"/>
        <v>0.39645934195789989</v>
      </c>
      <c r="AR136" s="410">
        <f t="shared" si="268"/>
        <v>0.43137082550684736</v>
      </c>
      <c r="AS136" s="410">
        <f t="shared" si="269"/>
        <v>0.46715509614451833</v>
      </c>
      <c r="AT136" s="410">
        <f t="shared" si="270"/>
        <v>0.5038339735481312</v>
      </c>
      <c r="AU136" s="410">
        <f t="shared" si="271"/>
        <v>0.54142982288683461</v>
      </c>
      <c r="AV136" s="411">
        <f t="shared" si="272"/>
        <v>0.57996556845900527</v>
      </c>
      <c r="AW136" s="433"/>
    </row>
    <row r="137" spans="1:49" s="5" customFormat="1" x14ac:dyDescent="0.2">
      <c r="A137" s="182"/>
      <c r="B137" s="343"/>
      <c r="C137" s="468" t="str">
        <f t="shared" si="273"/>
        <v>$1,000,000 to $1,499,999</v>
      </c>
      <c r="D137" s="428">
        <f t="shared" si="243"/>
        <v>164</v>
      </c>
      <c r="E137" s="429">
        <f t="shared" si="273"/>
        <v>1250000</v>
      </c>
      <c r="F137" s="874">
        <v>1492.06</v>
      </c>
      <c r="G137" s="874">
        <v>2032.79</v>
      </c>
      <c r="H137" s="874">
        <v>2083.6097499999996</v>
      </c>
      <c r="I137" s="874">
        <v>2135.6999937499995</v>
      </c>
      <c r="J137" s="874">
        <v>2189.0924935937492</v>
      </c>
      <c r="K137" s="874">
        <v>2243.8198059335928</v>
      </c>
      <c r="L137" s="874">
        <v>2299.9153010819323</v>
      </c>
      <c r="M137" s="874">
        <v>2357.4131836089805</v>
      </c>
      <c r="N137" s="327"/>
      <c r="O137" s="116"/>
      <c r="P137" s="325"/>
      <c r="Q137" s="418">
        <f t="shared" si="244"/>
        <v>1250000</v>
      </c>
      <c r="R137" s="401">
        <f t="shared" si="245"/>
        <v>540.73</v>
      </c>
      <c r="S137" s="256">
        <f t="shared" si="246"/>
        <v>50.819749999999658</v>
      </c>
      <c r="T137" s="256">
        <f t="shared" si="247"/>
        <v>52.0902437499999</v>
      </c>
      <c r="U137" s="256">
        <f t="shared" si="248"/>
        <v>53.392499843749647</v>
      </c>
      <c r="V137" s="256">
        <f t="shared" si="249"/>
        <v>54.727312339843593</v>
      </c>
      <c r="W137" s="256">
        <f t="shared" si="250"/>
        <v>56.095495148339523</v>
      </c>
      <c r="X137" s="402">
        <f t="shared" si="251"/>
        <v>57.497882527048205</v>
      </c>
      <c r="Y137" s="3"/>
      <c r="Z137" s="409">
        <f t="shared" si="252"/>
        <v>0.3624049971180785</v>
      </c>
      <c r="AA137" s="410">
        <f t="shared" si="253"/>
        <v>2.4999999999999911E-2</v>
      </c>
      <c r="AB137" s="410">
        <f t="shared" si="254"/>
        <v>2.4999999999999911E-2</v>
      </c>
      <c r="AC137" s="410">
        <f t="shared" si="255"/>
        <v>2.4999999999999911E-2</v>
      </c>
      <c r="AD137" s="410">
        <f t="shared" si="256"/>
        <v>2.4999999999999911E-2</v>
      </c>
      <c r="AE137" s="410">
        <f t="shared" si="257"/>
        <v>2.4999999999999911E-2</v>
      </c>
      <c r="AF137" s="411">
        <f t="shared" si="258"/>
        <v>2.4999999999999911E-2</v>
      </c>
      <c r="AG137" s="3"/>
      <c r="AH137" s="401">
        <f t="shared" si="259"/>
        <v>540.73</v>
      </c>
      <c r="AI137" s="256">
        <f t="shared" si="260"/>
        <v>591.54974999999968</v>
      </c>
      <c r="AJ137" s="256">
        <f t="shared" si="261"/>
        <v>643.63999374999958</v>
      </c>
      <c r="AK137" s="256">
        <f t="shared" si="262"/>
        <v>697.03249359374922</v>
      </c>
      <c r="AL137" s="256">
        <f t="shared" si="263"/>
        <v>751.75980593359282</v>
      </c>
      <c r="AM137" s="256">
        <f t="shared" si="264"/>
        <v>807.85530108193234</v>
      </c>
      <c r="AN137" s="402">
        <f t="shared" si="265"/>
        <v>865.35318360898054</v>
      </c>
      <c r="AO137" s="3"/>
      <c r="AP137" s="409">
        <f t="shared" si="266"/>
        <v>0.3624049971180785</v>
      </c>
      <c r="AQ137" s="410">
        <f t="shared" si="267"/>
        <v>0.39646512204603002</v>
      </c>
      <c r="AR137" s="410">
        <f t="shared" si="268"/>
        <v>0.43137675009718079</v>
      </c>
      <c r="AS137" s="410">
        <f t="shared" si="269"/>
        <v>0.46716116884961001</v>
      </c>
      <c r="AT137" s="410">
        <f t="shared" si="270"/>
        <v>0.50384019807085023</v>
      </c>
      <c r="AU137" s="410">
        <f t="shared" si="271"/>
        <v>0.54143620302262141</v>
      </c>
      <c r="AV137" s="411">
        <f t="shared" si="272"/>
        <v>0.57997210809818678</v>
      </c>
      <c r="AW137" s="433"/>
    </row>
    <row r="138" spans="1:49" s="5" customFormat="1" x14ac:dyDescent="0.2">
      <c r="A138" s="182"/>
      <c r="B138" s="343"/>
      <c r="C138" s="468" t="str">
        <f t="shared" si="273"/>
        <v>$1,500,000 to $1,999,999</v>
      </c>
      <c r="D138" s="428">
        <f t="shared" si="243"/>
        <v>33</v>
      </c>
      <c r="E138" s="429">
        <f t="shared" si="273"/>
        <v>1750000</v>
      </c>
      <c r="F138" s="874">
        <v>2088.89</v>
      </c>
      <c r="G138" s="874">
        <v>2845.9</v>
      </c>
      <c r="H138" s="874">
        <v>2917.0474999999997</v>
      </c>
      <c r="I138" s="874">
        <v>2989.9736874999994</v>
      </c>
      <c r="J138" s="874">
        <v>3064.7230296874991</v>
      </c>
      <c r="K138" s="874">
        <v>3141.3411054296862</v>
      </c>
      <c r="L138" s="874">
        <v>3219.874633065428</v>
      </c>
      <c r="M138" s="874">
        <v>3300.3714988920633</v>
      </c>
      <c r="N138" s="327"/>
      <c r="O138" s="116"/>
      <c r="P138" s="325"/>
      <c r="Q138" s="418">
        <f t="shared" si="244"/>
        <v>1750000</v>
      </c>
      <c r="R138" s="401">
        <f t="shared" si="245"/>
        <v>757.01000000000022</v>
      </c>
      <c r="S138" s="256">
        <f t="shared" si="246"/>
        <v>71.147499999999582</v>
      </c>
      <c r="T138" s="256">
        <f t="shared" si="247"/>
        <v>72.926187499999742</v>
      </c>
      <c r="U138" s="256">
        <f t="shared" si="248"/>
        <v>74.749342187499678</v>
      </c>
      <c r="V138" s="256">
        <f t="shared" si="249"/>
        <v>76.618075742187102</v>
      </c>
      <c r="W138" s="256">
        <f t="shared" si="250"/>
        <v>78.533527635741848</v>
      </c>
      <c r="X138" s="402">
        <f t="shared" si="251"/>
        <v>80.496865826635258</v>
      </c>
      <c r="Y138" s="3"/>
      <c r="Z138" s="409">
        <f t="shared" si="252"/>
        <v>0.36239821149031326</v>
      </c>
      <c r="AA138" s="410">
        <f t="shared" si="253"/>
        <v>2.4999999999999911E-2</v>
      </c>
      <c r="AB138" s="410">
        <f t="shared" si="254"/>
        <v>2.4999999999999911E-2</v>
      </c>
      <c r="AC138" s="410">
        <f t="shared" si="255"/>
        <v>2.4999999999999911E-2</v>
      </c>
      <c r="AD138" s="410">
        <f t="shared" si="256"/>
        <v>2.4999999999999911E-2</v>
      </c>
      <c r="AE138" s="410">
        <f t="shared" si="257"/>
        <v>2.4999999999999911E-2</v>
      </c>
      <c r="AF138" s="411">
        <f t="shared" si="258"/>
        <v>2.4999999999999911E-2</v>
      </c>
      <c r="AG138" s="3"/>
      <c r="AH138" s="401">
        <f t="shared" si="259"/>
        <v>757.01000000000022</v>
      </c>
      <c r="AI138" s="256">
        <f t="shared" si="260"/>
        <v>828.1574999999998</v>
      </c>
      <c r="AJ138" s="256">
        <f t="shared" si="261"/>
        <v>901.08368749999954</v>
      </c>
      <c r="AK138" s="256">
        <f t="shared" si="262"/>
        <v>975.83302968749922</v>
      </c>
      <c r="AL138" s="256">
        <f t="shared" si="263"/>
        <v>1052.4511054296863</v>
      </c>
      <c r="AM138" s="256">
        <f t="shared" si="264"/>
        <v>1130.9846330654282</v>
      </c>
      <c r="AN138" s="402">
        <f t="shared" si="265"/>
        <v>1211.4814988920634</v>
      </c>
      <c r="AO138" s="3"/>
      <c r="AP138" s="409">
        <f t="shared" si="266"/>
        <v>0.36239821149031326</v>
      </c>
      <c r="AQ138" s="410">
        <f t="shared" si="267"/>
        <v>0.39645816677757084</v>
      </c>
      <c r="AR138" s="410">
        <f t="shared" si="268"/>
        <v>0.43136962094700992</v>
      </c>
      <c r="AS138" s="410">
        <f t="shared" si="269"/>
        <v>0.46715386147068494</v>
      </c>
      <c r="AT138" s="410">
        <f t="shared" si="270"/>
        <v>0.50383270800745206</v>
      </c>
      <c r="AU138" s="410">
        <f t="shared" si="271"/>
        <v>0.54142852570763811</v>
      </c>
      <c r="AV138" s="411">
        <f t="shared" si="272"/>
        <v>0.57996423885032877</v>
      </c>
      <c r="AW138" s="433"/>
    </row>
    <row r="139" spans="1:49" s="5" customFormat="1" x14ac:dyDescent="0.2">
      <c r="A139" s="182"/>
      <c r="B139" s="343"/>
      <c r="C139" s="468" t="str">
        <f t="shared" si="273"/>
        <v>$2,000,000 to $2,999,999</v>
      </c>
      <c r="D139" s="428">
        <f t="shared" si="243"/>
        <v>8</v>
      </c>
      <c r="E139" s="429">
        <f t="shared" si="273"/>
        <v>2500000</v>
      </c>
      <c r="F139" s="874">
        <v>2984.13</v>
      </c>
      <c r="G139" s="874">
        <v>4065.58</v>
      </c>
      <c r="H139" s="874">
        <v>4167.2194999999992</v>
      </c>
      <c r="I139" s="874">
        <v>4271.399987499999</v>
      </c>
      <c r="J139" s="874">
        <v>4378.1849871874983</v>
      </c>
      <c r="K139" s="874">
        <v>4487.6396118671855</v>
      </c>
      <c r="L139" s="874">
        <v>4599.8306021638646</v>
      </c>
      <c r="M139" s="874">
        <v>4714.826367217961</v>
      </c>
      <c r="N139" s="327"/>
      <c r="O139" s="116"/>
      <c r="P139" s="325"/>
      <c r="Q139" s="418">
        <f t="shared" si="244"/>
        <v>2500000</v>
      </c>
      <c r="R139" s="401">
        <f t="shared" si="245"/>
        <v>1081.4499999999998</v>
      </c>
      <c r="S139" s="256">
        <f t="shared" si="246"/>
        <v>101.63949999999932</v>
      </c>
      <c r="T139" s="256">
        <f t="shared" si="247"/>
        <v>104.1804874999998</v>
      </c>
      <c r="U139" s="256">
        <f t="shared" si="248"/>
        <v>106.78499968749929</v>
      </c>
      <c r="V139" s="256">
        <f t="shared" si="249"/>
        <v>109.45462467968719</v>
      </c>
      <c r="W139" s="256">
        <f t="shared" si="250"/>
        <v>112.19099029667905</v>
      </c>
      <c r="X139" s="402">
        <f t="shared" si="251"/>
        <v>114.99576505409641</v>
      </c>
      <c r="Y139" s="3"/>
      <c r="Z139" s="409">
        <f t="shared" si="252"/>
        <v>0.36240043161658497</v>
      </c>
      <c r="AA139" s="410">
        <f t="shared" si="253"/>
        <v>2.4999999999999911E-2</v>
      </c>
      <c r="AB139" s="410">
        <f t="shared" si="254"/>
        <v>2.4999999999999911E-2</v>
      </c>
      <c r="AC139" s="410">
        <f t="shared" si="255"/>
        <v>2.4999999999999911E-2</v>
      </c>
      <c r="AD139" s="410">
        <f t="shared" si="256"/>
        <v>2.4999999999999911E-2</v>
      </c>
      <c r="AE139" s="410">
        <f t="shared" si="257"/>
        <v>2.4999999999999911E-2</v>
      </c>
      <c r="AF139" s="411">
        <f t="shared" si="258"/>
        <v>2.4999999999999911E-2</v>
      </c>
      <c r="AG139" s="3"/>
      <c r="AH139" s="401">
        <f t="shared" si="259"/>
        <v>1081.4499999999998</v>
      </c>
      <c r="AI139" s="256">
        <f t="shared" si="260"/>
        <v>1183.0894999999991</v>
      </c>
      <c r="AJ139" s="256">
        <f t="shared" si="261"/>
        <v>1287.2699874999989</v>
      </c>
      <c r="AK139" s="256">
        <f t="shared" si="262"/>
        <v>1394.0549871874982</v>
      </c>
      <c r="AL139" s="256">
        <f t="shared" si="263"/>
        <v>1503.5096118671854</v>
      </c>
      <c r="AM139" s="256">
        <f t="shared" si="264"/>
        <v>1615.7006021638645</v>
      </c>
      <c r="AN139" s="402">
        <f t="shared" si="265"/>
        <v>1730.6963672179609</v>
      </c>
      <c r="AO139" s="3"/>
      <c r="AP139" s="409">
        <f t="shared" si="266"/>
        <v>0.36240043161658497</v>
      </c>
      <c r="AQ139" s="410">
        <f t="shared" si="267"/>
        <v>0.39646044240699929</v>
      </c>
      <c r="AR139" s="410">
        <f t="shared" si="268"/>
        <v>0.43137195346717427</v>
      </c>
      <c r="AS139" s="410">
        <f t="shared" si="269"/>
        <v>0.46715625230385349</v>
      </c>
      <c r="AT139" s="410">
        <f t="shared" si="270"/>
        <v>0.50383515861144978</v>
      </c>
      <c r="AU139" s="410">
        <f t="shared" si="271"/>
        <v>0.54143103757673572</v>
      </c>
      <c r="AV139" s="411">
        <f t="shared" si="272"/>
        <v>0.57996681351615398</v>
      </c>
      <c r="AW139" s="433"/>
    </row>
    <row r="140" spans="1:49" s="5" customFormat="1" x14ac:dyDescent="0.2">
      <c r="A140" s="182"/>
      <c r="B140" s="343"/>
      <c r="C140" s="469" t="str">
        <f t="shared" si="273"/>
        <v>$3,000,000 and greater</v>
      </c>
      <c r="D140" s="430">
        <f t="shared" si="243"/>
        <v>2</v>
      </c>
      <c r="E140" s="431">
        <f t="shared" si="273"/>
        <v>3000000</v>
      </c>
      <c r="F140" s="876">
        <v>3580.95</v>
      </c>
      <c r="G140" s="876">
        <v>4878.6899999999996</v>
      </c>
      <c r="H140" s="876">
        <v>5000.6572499999993</v>
      </c>
      <c r="I140" s="876">
        <v>5125.6736812499985</v>
      </c>
      <c r="J140" s="876">
        <v>5253.8155232812478</v>
      </c>
      <c r="K140" s="876">
        <v>5385.1609113632785</v>
      </c>
      <c r="L140" s="876">
        <v>5519.7899341473603</v>
      </c>
      <c r="M140" s="876">
        <v>5657.7846825010438</v>
      </c>
      <c r="N140" s="327"/>
      <c r="O140" s="116"/>
      <c r="P140" s="325"/>
      <c r="Q140" s="416">
        <f t="shared" si="244"/>
        <v>3000000</v>
      </c>
      <c r="R140" s="403">
        <f t="shared" si="245"/>
        <v>1297.7399999999998</v>
      </c>
      <c r="S140" s="404">
        <f t="shared" si="246"/>
        <v>121.96724999999969</v>
      </c>
      <c r="T140" s="404">
        <f t="shared" si="247"/>
        <v>125.01643124999919</v>
      </c>
      <c r="U140" s="404">
        <f t="shared" si="248"/>
        <v>128.14184203124933</v>
      </c>
      <c r="V140" s="404">
        <f t="shared" si="249"/>
        <v>131.34538808203069</v>
      </c>
      <c r="W140" s="404">
        <f t="shared" si="250"/>
        <v>134.62902278408183</v>
      </c>
      <c r="X140" s="405">
        <f t="shared" si="251"/>
        <v>137.99474835368346</v>
      </c>
      <c r="Y140" s="3"/>
      <c r="Z140" s="412">
        <f t="shared" si="252"/>
        <v>0.36240103883047792</v>
      </c>
      <c r="AA140" s="413">
        <f t="shared" si="253"/>
        <v>2.4999999999999911E-2</v>
      </c>
      <c r="AB140" s="413">
        <f t="shared" si="254"/>
        <v>2.4999999999999911E-2</v>
      </c>
      <c r="AC140" s="413">
        <f t="shared" si="255"/>
        <v>2.4999999999999911E-2</v>
      </c>
      <c r="AD140" s="413">
        <f t="shared" si="256"/>
        <v>2.4999999999999911E-2</v>
      </c>
      <c r="AE140" s="413">
        <f t="shared" si="257"/>
        <v>2.4999999999999911E-2</v>
      </c>
      <c r="AF140" s="414">
        <f t="shared" si="258"/>
        <v>2.4999999999999911E-2</v>
      </c>
      <c r="AG140" s="3"/>
      <c r="AH140" s="403">
        <f t="shared" si="259"/>
        <v>1297.7399999999998</v>
      </c>
      <c r="AI140" s="404">
        <f t="shared" si="260"/>
        <v>1419.7072499999995</v>
      </c>
      <c r="AJ140" s="404">
        <f t="shared" si="261"/>
        <v>1544.7236812499987</v>
      </c>
      <c r="AK140" s="404">
        <f t="shared" si="262"/>
        <v>1672.865523281248</v>
      </c>
      <c r="AL140" s="404">
        <f t="shared" si="263"/>
        <v>1804.2109113632787</v>
      </c>
      <c r="AM140" s="404">
        <f t="shared" si="264"/>
        <v>1938.8399341473605</v>
      </c>
      <c r="AN140" s="405">
        <f t="shared" si="265"/>
        <v>2076.834682501044</v>
      </c>
      <c r="AO140" s="3"/>
      <c r="AP140" s="412">
        <f t="shared" si="266"/>
        <v>0.36240103883047792</v>
      </c>
      <c r="AQ140" s="413">
        <f t="shared" si="267"/>
        <v>0.39646106480123966</v>
      </c>
      <c r="AR140" s="413">
        <f t="shared" si="268"/>
        <v>0.43137259142127049</v>
      </c>
      <c r="AS140" s="413">
        <f t="shared" si="269"/>
        <v>0.46715690620680217</v>
      </c>
      <c r="AT140" s="413">
        <f t="shared" si="270"/>
        <v>0.50383582886197198</v>
      </c>
      <c r="AU140" s="413">
        <f t="shared" si="271"/>
        <v>0.5414317245835214</v>
      </c>
      <c r="AV140" s="414">
        <f t="shared" si="272"/>
        <v>0.57996751769810917</v>
      </c>
      <c r="AW140" s="433"/>
    </row>
    <row r="141" spans="1:49" s="5" customFormat="1" ht="12.75" thickBot="1" x14ac:dyDescent="0.25">
      <c r="A141" s="182"/>
      <c r="B141" s="348"/>
      <c r="C141" s="336"/>
      <c r="D141" s="349"/>
      <c r="E141" s="350"/>
      <c r="F141" s="336"/>
      <c r="G141" s="336"/>
      <c r="H141" s="336"/>
      <c r="I141" s="336"/>
      <c r="J141" s="336"/>
      <c r="K141" s="336"/>
      <c r="L141" s="336"/>
      <c r="M141" s="336"/>
      <c r="N141" s="351"/>
      <c r="O141" s="116"/>
      <c r="P141" s="335"/>
      <c r="Q141" s="435"/>
      <c r="R141" s="435"/>
      <c r="S141" s="435"/>
      <c r="T141" s="435"/>
      <c r="U141" s="435"/>
      <c r="V141" s="435"/>
      <c r="W141" s="435"/>
      <c r="X141" s="435"/>
      <c r="Y141" s="435"/>
      <c r="Z141" s="435"/>
      <c r="AA141" s="435"/>
      <c r="AB141" s="435"/>
      <c r="AC141" s="435"/>
      <c r="AD141" s="435"/>
      <c r="AE141" s="435"/>
      <c r="AF141" s="435"/>
      <c r="AG141" s="435"/>
      <c r="AH141" s="435"/>
      <c r="AI141" s="435"/>
      <c r="AJ141" s="435"/>
      <c r="AK141" s="435"/>
      <c r="AL141" s="435"/>
      <c r="AM141" s="435"/>
      <c r="AN141" s="435"/>
      <c r="AO141" s="435"/>
      <c r="AP141" s="435"/>
      <c r="AQ141" s="435"/>
      <c r="AR141" s="435"/>
      <c r="AS141" s="435"/>
      <c r="AT141" s="435"/>
      <c r="AU141" s="435"/>
      <c r="AV141" s="435"/>
      <c r="AW141" s="436"/>
    </row>
    <row r="142" spans="1:49" s="5" customFormat="1" x14ac:dyDescent="0.2">
      <c r="C142" s="101"/>
      <c r="D142" s="101"/>
      <c r="E142" s="101"/>
      <c r="F142" s="101"/>
      <c r="G142" s="101"/>
      <c r="H142" s="101"/>
      <c r="I142" s="101"/>
      <c r="J142" s="101"/>
      <c r="K142" s="101"/>
      <c r="L142" s="101"/>
      <c r="M142" s="101"/>
      <c r="N142" s="101"/>
      <c r="O142" s="101"/>
      <c r="P142" s="101"/>
    </row>
    <row r="143" spans="1:49" s="5" customFormat="1" x14ac:dyDescent="0.2">
      <c r="C143" s="101"/>
      <c r="D143" s="101"/>
      <c r="E143" s="101"/>
      <c r="F143" s="101"/>
      <c r="G143" s="101"/>
      <c r="H143" s="101"/>
      <c r="I143" s="101"/>
      <c r="J143" s="101"/>
      <c r="K143" s="101"/>
      <c r="L143" s="101"/>
      <c r="M143" s="101"/>
      <c r="N143" s="101"/>
      <c r="O143" s="101"/>
      <c r="P143" s="101"/>
    </row>
    <row r="144" spans="1:49" s="5" customFormat="1" x14ac:dyDescent="0.2">
      <c r="C144" s="101"/>
      <c r="D144" s="101"/>
      <c r="E144" s="101"/>
      <c r="F144" s="101"/>
      <c r="G144" s="101"/>
      <c r="H144" s="101"/>
      <c r="I144" s="101"/>
      <c r="J144" s="101"/>
      <c r="K144" s="101"/>
      <c r="L144" s="101"/>
      <c r="M144" s="101"/>
      <c r="N144" s="101"/>
      <c r="O144" s="101"/>
      <c r="P144" s="101"/>
    </row>
    <row r="145" spans="3:16" s="5" customFormat="1" x14ac:dyDescent="0.2">
      <c r="C145" s="101"/>
      <c r="D145" s="101"/>
      <c r="E145" s="101"/>
      <c r="F145" s="101"/>
      <c r="G145" s="101"/>
      <c r="H145" s="101"/>
      <c r="I145" s="101"/>
      <c r="J145" s="101"/>
      <c r="K145" s="101"/>
      <c r="L145" s="101"/>
      <c r="M145" s="101"/>
      <c r="N145" s="101"/>
      <c r="O145" s="101"/>
      <c r="P145" s="101"/>
    </row>
    <row r="146" spans="3:16" s="5" customFormat="1" x14ac:dyDescent="0.2">
      <c r="C146" s="101"/>
      <c r="D146" s="101"/>
      <c r="E146" s="101"/>
      <c r="F146" s="101"/>
      <c r="G146" s="101"/>
      <c r="H146" s="101"/>
      <c r="I146" s="101"/>
      <c r="J146" s="101"/>
      <c r="K146" s="101"/>
      <c r="L146" s="101"/>
      <c r="M146" s="101"/>
      <c r="N146" s="101"/>
      <c r="O146" s="101"/>
      <c r="P146" s="101"/>
    </row>
    <row r="147" spans="3:16" s="5" customFormat="1" x14ac:dyDescent="0.2">
      <c r="C147" s="101"/>
      <c r="D147" s="101"/>
      <c r="E147" s="101"/>
      <c r="F147" s="101"/>
      <c r="G147" s="101"/>
      <c r="H147" s="101"/>
      <c r="I147" s="101"/>
      <c r="J147" s="101"/>
      <c r="K147" s="101"/>
      <c r="L147" s="101"/>
      <c r="M147" s="101"/>
      <c r="N147" s="101"/>
      <c r="O147" s="101"/>
      <c r="P147" s="101"/>
    </row>
    <row r="148" spans="3:16" s="5" customFormat="1" x14ac:dyDescent="0.2">
      <c r="C148" s="101"/>
      <c r="D148" s="101"/>
      <c r="E148" s="101"/>
      <c r="F148" s="101"/>
      <c r="G148" s="101"/>
      <c r="H148" s="101"/>
      <c r="I148" s="101"/>
      <c r="J148" s="101"/>
      <c r="K148" s="101"/>
      <c r="L148" s="101"/>
      <c r="M148" s="101"/>
      <c r="N148" s="101"/>
      <c r="O148" s="101"/>
      <c r="P148" s="101"/>
    </row>
    <row r="149" spans="3:16" s="5" customFormat="1" x14ac:dyDescent="0.2">
      <c r="C149" s="101"/>
      <c r="D149" s="101"/>
      <c r="E149" s="101"/>
      <c r="F149" s="101"/>
      <c r="G149" s="101"/>
      <c r="H149" s="101"/>
      <c r="I149" s="101"/>
      <c r="J149" s="101"/>
      <c r="K149" s="101"/>
      <c r="L149" s="101"/>
      <c r="M149" s="101"/>
      <c r="N149" s="101"/>
      <c r="O149" s="101"/>
      <c r="P149" s="101"/>
    </row>
    <row r="150" spans="3:16" s="5" customFormat="1" x14ac:dyDescent="0.2">
      <c r="C150" s="101"/>
      <c r="D150" s="101"/>
      <c r="E150" s="101"/>
      <c r="F150" s="101"/>
      <c r="G150" s="101"/>
      <c r="H150" s="101"/>
      <c r="I150" s="101"/>
      <c r="J150" s="101"/>
      <c r="K150" s="101"/>
      <c r="L150" s="101"/>
      <c r="M150" s="101"/>
      <c r="N150" s="101"/>
      <c r="O150" s="101"/>
      <c r="P150" s="101"/>
    </row>
    <row r="151" spans="3:16" s="5" customFormat="1" x14ac:dyDescent="0.2">
      <c r="C151" s="101"/>
      <c r="D151" s="101"/>
      <c r="E151" s="101"/>
      <c r="F151" s="101"/>
      <c r="G151" s="101"/>
      <c r="H151" s="101"/>
      <c r="I151" s="101"/>
      <c r="J151" s="101"/>
      <c r="K151" s="101"/>
      <c r="L151" s="101"/>
      <c r="M151" s="101"/>
      <c r="N151" s="101"/>
      <c r="O151" s="101"/>
      <c r="P151" s="101"/>
    </row>
    <row r="152" spans="3:16" s="5" customFormat="1" x14ac:dyDescent="0.2">
      <c r="C152" s="101"/>
      <c r="D152" s="101"/>
      <c r="E152" s="101"/>
      <c r="F152" s="101"/>
      <c r="G152" s="101"/>
      <c r="H152" s="101"/>
      <c r="I152" s="101"/>
      <c r="J152" s="101"/>
      <c r="K152" s="101"/>
      <c r="L152" s="101"/>
      <c r="M152" s="101"/>
      <c r="N152" s="101"/>
      <c r="O152" s="101"/>
      <c r="P152" s="101"/>
    </row>
    <row r="153" spans="3:16" s="5" customFormat="1" x14ac:dyDescent="0.2">
      <c r="C153" s="101"/>
      <c r="D153" s="101"/>
      <c r="E153" s="101"/>
      <c r="F153" s="101"/>
      <c r="G153" s="101"/>
      <c r="H153" s="101"/>
      <c r="I153" s="101"/>
      <c r="J153" s="101"/>
      <c r="K153" s="101"/>
      <c r="L153" s="101"/>
      <c r="M153" s="101"/>
      <c r="N153" s="101"/>
      <c r="O153" s="101"/>
      <c r="P153" s="101"/>
    </row>
    <row r="154" spans="3:16" s="5" customFormat="1" x14ac:dyDescent="0.2">
      <c r="C154" s="101"/>
      <c r="D154" s="101"/>
      <c r="E154" s="101"/>
      <c r="F154" s="101"/>
      <c r="G154" s="101"/>
      <c r="H154" s="101"/>
      <c r="I154" s="101"/>
      <c r="J154" s="101"/>
      <c r="K154" s="101"/>
      <c r="L154" s="101"/>
      <c r="M154" s="101"/>
      <c r="N154" s="101"/>
      <c r="O154" s="101"/>
      <c r="P154" s="101"/>
    </row>
    <row r="155" spans="3:16" s="5" customFormat="1" x14ac:dyDescent="0.2">
      <c r="C155" s="101"/>
      <c r="D155" s="101"/>
      <c r="E155" s="101"/>
      <c r="F155" s="101"/>
      <c r="G155" s="101"/>
      <c r="H155" s="101"/>
      <c r="I155" s="101"/>
      <c r="J155" s="101"/>
      <c r="K155" s="101"/>
      <c r="L155" s="101"/>
      <c r="M155" s="101"/>
      <c r="N155" s="101"/>
      <c r="O155" s="101"/>
      <c r="P155" s="101"/>
    </row>
    <row r="156" spans="3:16" s="5" customFormat="1" x14ac:dyDescent="0.2">
      <c r="C156" s="101"/>
      <c r="D156" s="101"/>
      <c r="E156" s="101"/>
      <c r="F156" s="101"/>
      <c r="G156" s="101"/>
      <c r="H156" s="101"/>
      <c r="I156" s="101"/>
      <c r="J156" s="101"/>
      <c r="K156" s="101"/>
      <c r="L156" s="101"/>
      <c r="M156" s="101"/>
      <c r="N156" s="101"/>
      <c r="O156" s="101"/>
      <c r="P156" s="101"/>
    </row>
    <row r="157" spans="3:16" s="5" customFormat="1" x14ac:dyDescent="0.2">
      <c r="C157" s="101"/>
      <c r="D157" s="101"/>
      <c r="E157" s="101"/>
      <c r="F157" s="101"/>
      <c r="G157" s="101"/>
      <c r="H157" s="101"/>
      <c r="I157" s="101"/>
      <c r="J157" s="101"/>
      <c r="K157" s="101"/>
      <c r="L157" s="101"/>
      <c r="M157" s="101"/>
      <c r="N157" s="101"/>
      <c r="O157" s="101"/>
      <c r="P157" s="101"/>
    </row>
    <row r="158" spans="3:16" s="5" customFormat="1" x14ac:dyDescent="0.2">
      <c r="C158" s="101"/>
      <c r="D158" s="101"/>
      <c r="E158" s="101"/>
      <c r="F158" s="101"/>
      <c r="G158" s="101"/>
      <c r="H158" s="101"/>
      <c r="I158" s="101"/>
      <c r="J158" s="101"/>
      <c r="K158" s="101"/>
      <c r="L158" s="101"/>
      <c r="M158" s="101"/>
      <c r="N158" s="101"/>
      <c r="O158" s="101"/>
      <c r="P158" s="101"/>
    </row>
    <row r="159" spans="3:16" s="5" customFormat="1" x14ac:dyDescent="0.2">
      <c r="C159" s="101"/>
      <c r="D159" s="101"/>
      <c r="E159" s="101"/>
      <c r="F159" s="101"/>
      <c r="G159" s="101"/>
      <c r="H159" s="101"/>
      <c r="I159" s="101"/>
      <c r="J159" s="101"/>
      <c r="K159" s="101"/>
      <c r="L159" s="101"/>
      <c r="M159" s="101"/>
      <c r="N159" s="101"/>
      <c r="O159" s="101"/>
      <c r="P159" s="101"/>
    </row>
    <row r="160" spans="3:16" s="5" customFormat="1" x14ac:dyDescent="0.2">
      <c r="C160" s="101"/>
      <c r="D160" s="101"/>
      <c r="E160" s="101"/>
      <c r="F160" s="101"/>
      <c r="G160" s="101"/>
      <c r="H160" s="101"/>
      <c r="I160" s="101"/>
      <c r="J160" s="101"/>
      <c r="K160" s="101"/>
      <c r="L160" s="101"/>
      <c r="M160" s="101"/>
      <c r="N160" s="101"/>
      <c r="O160" s="101"/>
      <c r="P160" s="101"/>
    </row>
    <row r="161" spans="3:16" s="5" customFormat="1" x14ac:dyDescent="0.2">
      <c r="C161" s="101"/>
      <c r="D161" s="101"/>
      <c r="E161" s="101"/>
      <c r="F161" s="101"/>
      <c r="G161" s="101"/>
      <c r="H161" s="101"/>
      <c r="I161" s="101"/>
      <c r="J161" s="101"/>
      <c r="K161" s="101"/>
      <c r="L161" s="101"/>
      <c r="M161" s="101"/>
      <c r="N161" s="101"/>
      <c r="O161" s="101"/>
      <c r="P161" s="101"/>
    </row>
    <row r="162" spans="3:16" s="5" customFormat="1" x14ac:dyDescent="0.2">
      <c r="C162" s="101"/>
      <c r="D162" s="101"/>
      <c r="E162" s="101"/>
      <c r="F162" s="101"/>
      <c r="G162" s="101"/>
      <c r="H162" s="101"/>
      <c r="I162" s="101"/>
      <c r="J162" s="101"/>
      <c r="K162" s="101"/>
      <c r="L162" s="101"/>
      <c r="M162" s="101"/>
      <c r="N162" s="101"/>
      <c r="O162" s="101"/>
      <c r="P162" s="101"/>
    </row>
    <row r="163" spans="3:16" s="5" customFormat="1" x14ac:dyDescent="0.2">
      <c r="C163" s="101"/>
      <c r="D163" s="101"/>
      <c r="E163" s="101"/>
      <c r="F163" s="101"/>
      <c r="G163" s="101"/>
      <c r="H163" s="101"/>
      <c r="I163" s="101"/>
      <c r="J163" s="101"/>
      <c r="K163" s="101"/>
      <c r="L163" s="101"/>
      <c r="M163" s="101"/>
      <c r="N163" s="101"/>
      <c r="O163" s="101"/>
      <c r="P163" s="101"/>
    </row>
    <row r="164" spans="3:16" s="5" customFormat="1" x14ac:dyDescent="0.2">
      <c r="C164" s="101"/>
      <c r="D164" s="101"/>
      <c r="E164" s="101"/>
      <c r="F164" s="101"/>
      <c r="G164" s="101"/>
      <c r="H164" s="101"/>
      <c r="I164" s="101"/>
      <c r="J164" s="101"/>
      <c r="K164" s="101"/>
      <c r="L164" s="101"/>
      <c r="M164" s="101"/>
      <c r="N164" s="101"/>
      <c r="O164" s="101"/>
      <c r="P164" s="101"/>
    </row>
    <row r="165" spans="3:16" s="5" customFormat="1" x14ac:dyDescent="0.2">
      <c r="C165" s="101"/>
      <c r="D165" s="101"/>
      <c r="E165" s="101"/>
      <c r="F165" s="101"/>
      <c r="G165" s="101"/>
      <c r="H165" s="101"/>
      <c r="I165" s="101"/>
      <c r="J165" s="101"/>
      <c r="K165" s="101"/>
      <c r="L165" s="101"/>
      <c r="M165" s="101"/>
      <c r="N165" s="101"/>
      <c r="O165" s="101"/>
      <c r="P165" s="101"/>
    </row>
    <row r="166" spans="3:16" s="5" customFormat="1" x14ac:dyDescent="0.2">
      <c r="C166" s="101"/>
      <c r="D166" s="101"/>
      <c r="E166" s="101"/>
      <c r="F166" s="101"/>
      <c r="G166" s="101"/>
      <c r="H166" s="101"/>
      <c r="I166" s="101"/>
      <c r="J166" s="101"/>
      <c r="K166" s="101"/>
      <c r="L166" s="101"/>
      <c r="M166" s="101"/>
      <c r="N166" s="101"/>
      <c r="O166" s="101"/>
      <c r="P166" s="101"/>
    </row>
    <row r="167" spans="3:16" s="5" customFormat="1" x14ac:dyDescent="0.2">
      <c r="C167" s="101"/>
      <c r="D167" s="101"/>
      <c r="E167" s="101"/>
      <c r="F167" s="101"/>
      <c r="G167" s="101"/>
      <c r="H167" s="101"/>
      <c r="I167" s="101"/>
      <c r="J167" s="101"/>
      <c r="K167" s="101"/>
      <c r="L167" s="101"/>
      <c r="M167" s="101"/>
      <c r="N167" s="101"/>
      <c r="O167" s="101"/>
      <c r="P167" s="101"/>
    </row>
    <row r="168" spans="3:16" s="5" customFormat="1" x14ac:dyDescent="0.2">
      <c r="C168" s="101"/>
      <c r="D168" s="101"/>
      <c r="E168" s="101"/>
      <c r="F168" s="101"/>
      <c r="G168" s="101"/>
      <c r="H168" s="101"/>
      <c r="I168" s="101"/>
      <c r="J168" s="101"/>
      <c r="K168" s="101"/>
      <c r="L168" s="101"/>
      <c r="M168" s="101"/>
      <c r="N168" s="101"/>
      <c r="O168" s="101"/>
      <c r="P168" s="101"/>
    </row>
    <row r="169" spans="3:16" s="5" customFormat="1" x14ac:dyDescent="0.2">
      <c r="C169" s="101"/>
      <c r="D169" s="101"/>
      <c r="E169" s="101"/>
      <c r="F169" s="101"/>
      <c r="G169" s="101"/>
      <c r="H169" s="101"/>
      <c r="I169" s="101"/>
      <c r="J169" s="101"/>
      <c r="K169" s="101"/>
      <c r="L169" s="101"/>
      <c r="M169" s="101"/>
      <c r="N169" s="101"/>
      <c r="O169" s="101"/>
      <c r="P169" s="101"/>
    </row>
    <row r="170" spans="3:16" s="5" customFormat="1" x14ac:dyDescent="0.2">
      <c r="C170" s="101"/>
      <c r="D170" s="101"/>
      <c r="E170" s="101"/>
      <c r="F170" s="101"/>
      <c r="G170" s="101"/>
      <c r="H170" s="101"/>
      <c r="I170" s="101"/>
      <c r="J170" s="101"/>
      <c r="K170" s="101"/>
      <c r="L170" s="101"/>
      <c r="M170" s="101"/>
      <c r="N170" s="101"/>
      <c r="O170" s="101"/>
      <c r="P170" s="101"/>
    </row>
    <row r="171" spans="3:16" s="5" customFormat="1" x14ac:dyDescent="0.2">
      <c r="C171" s="101"/>
      <c r="D171" s="101"/>
      <c r="E171" s="101"/>
      <c r="F171" s="101"/>
      <c r="G171" s="101"/>
      <c r="H171" s="101"/>
      <c r="I171" s="101"/>
      <c r="J171" s="101"/>
      <c r="K171" s="101"/>
      <c r="L171" s="101"/>
      <c r="M171" s="101"/>
      <c r="N171" s="101"/>
      <c r="O171" s="101"/>
      <c r="P171" s="101"/>
    </row>
    <row r="172" spans="3:16" s="5" customFormat="1" x14ac:dyDescent="0.2">
      <c r="C172" s="101"/>
      <c r="D172" s="101"/>
      <c r="E172" s="101"/>
      <c r="F172" s="101"/>
      <c r="G172" s="101"/>
      <c r="H172" s="101"/>
      <c r="I172" s="101"/>
      <c r="J172" s="101"/>
      <c r="K172" s="101"/>
      <c r="L172" s="101"/>
      <c r="M172" s="101"/>
      <c r="N172" s="101"/>
      <c r="O172" s="101"/>
      <c r="P172" s="101"/>
    </row>
    <row r="173" spans="3:16" s="5" customFormat="1" x14ac:dyDescent="0.2">
      <c r="C173" s="101"/>
      <c r="D173" s="101"/>
      <c r="E173" s="101"/>
      <c r="F173" s="101"/>
      <c r="G173" s="101"/>
      <c r="H173" s="101"/>
      <c r="I173" s="101"/>
      <c r="J173" s="101"/>
      <c r="K173" s="101"/>
      <c r="L173" s="101"/>
      <c r="M173" s="101"/>
      <c r="N173" s="101"/>
      <c r="O173" s="101"/>
      <c r="P173" s="101"/>
    </row>
    <row r="174" spans="3:16" s="5" customFormat="1" x14ac:dyDescent="0.2">
      <c r="C174" s="101"/>
      <c r="D174" s="101"/>
      <c r="E174" s="101"/>
      <c r="F174" s="101"/>
      <c r="G174" s="101"/>
      <c r="H174" s="101"/>
      <c r="I174" s="101"/>
      <c r="J174" s="101"/>
      <c r="K174" s="101"/>
      <c r="L174" s="101"/>
      <c r="M174" s="101"/>
      <c r="N174" s="101"/>
      <c r="O174" s="101"/>
      <c r="P174" s="101"/>
    </row>
    <row r="175" spans="3:16" s="5" customFormat="1" x14ac:dyDescent="0.2">
      <c r="C175" s="101"/>
      <c r="D175" s="101"/>
      <c r="E175" s="101"/>
      <c r="F175" s="101"/>
      <c r="G175" s="101"/>
      <c r="H175" s="101"/>
      <c r="I175" s="101"/>
      <c r="J175" s="101"/>
      <c r="K175" s="101"/>
      <c r="L175" s="101"/>
      <c r="M175" s="101"/>
      <c r="N175" s="101"/>
      <c r="O175" s="101"/>
      <c r="P175" s="101"/>
    </row>
    <row r="176" spans="3:16" s="5" customFormat="1" x14ac:dyDescent="0.2">
      <c r="C176" s="101"/>
      <c r="D176" s="101"/>
      <c r="E176" s="101"/>
      <c r="F176" s="101"/>
      <c r="G176" s="101"/>
      <c r="H176" s="101"/>
      <c r="I176" s="101"/>
      <c r="J176" s="101"/>
      <c r="K176" s="101"/>
      <c r="L176" s="101"/>
      <c r="M176" s="101"/>
      <c r="N176" s="101"/>
      <c r="O176" s="101"/>
      <c r="P176" s="101"/>
    </row>
    <row r="177" spans="3:16" s="5" customFormat="1" x14ac:dyDescent="0.2">
      <c r="C177" s="101"/>
      <c r="D177" s="101"/>
      <c r="E177" s="101"/>
      <c r="F177" s="101"/>
      <c r="G177" s="101"/>
      <c r="H177" s="101"/>
      <c r="I177" s="101"/>
      <c r="J177" s="101"/>
      <c r="K177" s="101"/>
      <c r="L177" s="101"/>
      <c r="M177" s="101"/>
      <c r="N177" s="101"/>
      <c r="O177" s="101"/>
      <c r="P177" s="101"/>
    </row>
    <row r="178" spans="3:16" s="5" customFormat="1" x14ac:dyDescent="0.2">
      <c r="C178" s="101"/>
      <c r="D178" s="101"/>
      <c r="E178" s="101"/>
      <c r="F178" s="101"/>
      <c r="G178" s="101"/>
      <c r="H178" s="101"/>
      <c r="I178" s="101"/>
      <c r="J178" s="101"/>
      <c r="K178" s="101"/>
      <c r="L178" s="101"/>
      <c r="M178" s="101"/>
      <c r="N178" s="101"/>
      <c r="O178" s="101"/>
      <c r="P178" s="101"/>
    </row>
    <row r="179" spans="3:16" s="5" customFormat="1" x14ac:dyDescent="0.2">
      <c r="C179" s="101"/>
      <c r="D179" s="101"/>
      <c r="E179" s="101"/>
      <c r="F179" s="101"/>
      <c r="G179" s="101"/>
      <c r="H179" s="101"/>
      <c r="I179" s="101"/>
      <c r="J179" s="101"/>
      <c r="K179" s="101"/>
      <c r="L179" s="101"/>
      <c r="M179" s="101"/>
      <c r="N179" s="101"/>
      <c r="O179" s="101"/>
      <c r="P179" s="101"/>
    </row>
    <row r="180" spans="3:16" s="5" customFormat="1" x14ac:dyDescent="0.2">
      <c r="C180" s="101"/>
      <c r="D180" s="101"/>
      <c r="E180" s="101"/>
      <c r="F180" s="101"/>
      <c r="G180" s="101"/>
      <c r="H180" s="101"/>
      <c r="I180" s="101"/>
      <c r="J180" s="101"/>
      <c r="K180" s="101"/>
      <c r="L180" s="101"/>
      <c r="M180" s="101"/>
      <c r="N180" s="101"/>
      <c r="O180" s="101"/>
      <c r="P180" s="101"/>
    </row>
    <row r="181" spans="3:16" s="5" customFormat="1" x14ac:dyDescent="0.2">
      <c r="C181" s="101"/>
      <c r="D181" s="101"/>
      <c r="E181" s="101"/>
      <c r="F181" s="101"/>
      <c r="G181" s="101"/>
      <c r="H181" s="101"/>
      <c r="I181" s="101"/>
      <c r="J181" s="101"/>
      <c r="K181" s="101"/>
      <c r="L181" s="101"/>
      <c r="M181" s="101"/>
      <c r="N181" s="101"/>
      <c r="O181" s="101"/>
      <c r="P181" s="101"/>
    </row>
    <row r="182" spans="3:16" s="5" customFormat="1" x14ac:dyDescent="0.2">
      <c r="C182" s="101"/>
      <c r="D182" s="101"/>
      <c r="E182" s="101"/>
      <c r="F182" s="101"/>
      <c r="G182" s="101"/>
      <c r="H182" s="101"/>
      <c r="I182" s="101"/>
      <c r="J182" s="101"/>
      <c r="K182" s="101"/>
      <c r="L182" s="101"/>
      <c r="M182" s="101"/>
      <c r="N182" s="101"/>
      <c r="O182" s="101"/>
      <c r="P182" s="101"/>
    </row>
    <row r="183" spans="3:16" s="5" customFormat="1" x14ac:dyDescent="0.2">
      <c r="C183" s="101"/>
      <c r="D183" s="101"/>
      <c r="E183" s="101"/>
      <c r="F183" s="101"/>
      <c r="G183" s="101"/>
      <c r="H183" s="101"/>
      <c r="I183" s="101"/>
      <c r="J183" s="101"/>
      <c r="K183" s="101"/>
      <c r="L183" s="101"/>
      <c r="M183" s="101"/>
      <c r="N183" s="101"/>
      <c r="O183" s="101"/>
      <c r="P183" s="101"/>
    </row>
    <row r="184" spans="3:16" s="5" customFormat="1" x14ac:dyDescent="0.2">
      <c r="C184" s="101"/>
      <c r="D184" s="101"/>
      <c r="E184" s="101"/>
      <c r="F184" s="101"/>
      <c r="G184" s="101"/>
      <c r="H184" s="101"/>
      <c r="I184" s="101"/>
      <c r="J184" s="101"/>
      <c r="K184" s="101"/>
      <c r="L184" s="101"/>
      <c r="M184" s="101"/>
      <c r="N184" s="101"/>
      <c r="O184" s="101"/>
      <c r="P184" s="101"/>
    </row>
    <row r="185" spans="3:16" s="5" customFormat="1" x14ac:dyDescent="0.2">
      <c r="C185" s="101"/>
      <c r="D185" s="101"/>
      <c r="E185" s="101"/>
      <c r="F185" s="101"/>
      <c r="G185" s="101"/>
      <c r="H185" s="101"/>
      <c r="I185" s="101"/>
      <c r="J185" s="101"/>
      <c r="K185" s="101"/>
      <c r="L185" s="101"/>
      <c r="M185" s="101"/>
      <c r="N185" s="101"/>
      <c r="O185" s="101"/>
      <c r="P185" s="101"/>
    </row>
    <row r="186" spans="3:16" s="5" customFormat="1" x14ac:dyDescent="0.2">
      <c r="C186" s="101"/>
      <c r="D186" s="101"/>
      <c r="E186" s="101"/>
      <c r="F186" s="101"/>
      <c r="G186" s="101"/>
      <c r="H186" s="101"/>
      <c r="I186" s="101"/>
      <c r="J186" s="101"/>
      <c r="K186" s="101"/>
      <c r="L186" s="101"/>
      <c r="M186" s="101"/>
      <c r="N186" s="101"/>
      <c r="O186" s="101"/>
      <c r="P186" s="101"/>
    </row>
    <row r="187" spans="3:16" s="5" customFormat="1" x14ac:dyDescent="0.2">
      <c r="C187" s="101"/>
      <c r="D187" s="101"/>
      <c r="E187" s="101"/>
      <c r="F187" s="101"/>
      <c r="G187" s="101"/>
      <c r="H187" s="101"/>
      <c r="I187" s="101"/>
      <c r="J187" s="101"/>
      <c r="K187" s="101"/>
      <c r="L187" s="101"/>
      <c r="M187" s="101"/>
      <c r="N187" s="101"/>
      <c r="O187" s="101"/>
      <c r="P187" s="101"/>
    </row>
    <row r="188" spans="3:16" s="5" customFormat="1" x14ac:dyDescent="0.2">
      <c r="C188" s="101"/>
      <c r="D188" s="101"/>
      <c r="E188" s="101"/>
      <c r="F188" s="101"/>
      <c r="G188" s="101"/>
      <c r="H188" s="101"/>
      <c r="I188" s="101"/>
      <c r="J188" s="101"/>
      <c r="K188" s="101"/>
      <c r="L188" s="101"/>
      <c r="M188" s="101"/>
      <c r="N188" s="101"/>
      <c r="O188" s="101"/>
      <c r="P188" s="101"/>
    </row>
    <row r="189" spans="3:16" s="5" customFormat="1" x14ac:dyDescent="0.2">
      <c r="C189" s="101"/>
      <c r="D189" s="101"/>
      <c r="E189" s="101"/>
      <c r="F189" s="101"/>
      <c r="G189" s="101"/>
      <c r="H189" s="101"/>
      <c r="I189" s="101"/>
      <c r="J189" s="101"/>
      <c r="K189" s="101"/>
      <c r="L189" s="101"/>
      <c r="M189" s="101"/>
      <c r="N189" s="101"/>
      <c r="O189" s="101"/>
      <c r="P189" s="101"/>
    </row>
    <row r="190" spans="3:16" s="5" customFormat="1" x14ac:dyDescent="0.2">
      <c r="C190" s="101"/>
      <c r="D190" s="101"/>
      <c r="E190" s="101"/>
      <c r="F190" s="101"/>
      <c r="G190" s="101"/>
      <c r="H190" s="101"/>
      <c r="I190" s="101"/>
      <c r="J190" s="101"/>
      <c r="K190" s="101"/>
      <c r="L190" s="101"/>
      <c r="M190" s="101"/>
      <c r="N190" s="101"/>
      <c r="O190" s="101"/>
      <c r="P190" s="101"/>
    </row>
    <row r="191" spans="3:16" s="5" customFormat="1" x14ac:dyDescent="0.2">
      <c r="C191" s="101"/>
      <c r="D191" s="101"/>
      <c r="E191" s="101"/>
      <c r="F191" s="101"/>
      <c r="G191" s="101"/>
      <c r="H191" s="101"/>
      <c r="I191" s="101"/>
      <c r="J191" s="101"/>
      <c r="K191" s="101"/>
      <c r="L191" s="101"/>
      <c r="M191" s="101"/>
      <c r="N191" s="101"/>
      <c r="O191" s="101"/>
      <c r="P191" s="101"/>
    </row>
    <row r="192" spans="3:16" s="5" customFormat="1" x14ac:dyDescent="0.2">
      <c r="C192" s="101"/>
      <c r="D192" s="101"/>
      <c r="E192" s="101"/>
      <c r="F192" s="101"/>
      <c r="G192" s="101"/>
      <c r="H192" s="101"/>
      <c r="I192" s="101"/>
      <c r="J192" s="101"/>
      <c r="K192" s="101"/>
      <c r="L192" s="101"/>
      <c r="M192" s="101"/>
      <c r="N192" s="101"/>
      <c r="O192" s="101"/>
      <c r="P192" s="101"/>
    </row>
    <row r="193" spans="3:16" s="5" customFormat="1" x14ac:dyDescent="0.2">
      <c r="C193" s="101"/>
      <c r="D193" s="101"/>
      <c r="E193" s="101"/>
      <c r="F193" s="101"/>
      <c r="G193" s="101"/>
      <c r="H193" s="101"/>
      <c r="I193" s="101"/>
      <c r="J193" s="101"/>
      <c r="K193" s="101"/>
      <c r="L193" s="101"/>
      <c r="M193" s="101"/>
      <c r="N193" s="101"/>
      <c r="O193" s="101"/>
      <c r="P193" s="101"/>
    </row>
    <row r="194" spans="3:16" s="5" customFormat="1" x14ac:dyDescent="0.2">
      <c r="C194" s="101"/>
      <c r="D194" s="101"/>
      <c r="E194" s="101"/>
      <c r="F194" s="101"/>
      <c r="G194" s="101"/>
      <c r="H194" s="101"/>
      <c r="I194" s="101"/>
      <c r="J194" s="101"/>
      <c r="K194" s="101"/>
      <c r="L194" s="101"/>
      <c r="M194" s="101"/>
      <c r="N194" s="101"/>
      <c r="O194" s="101"/>
      <c r="P194" s="101"/>
    </row>
    <row r="195" spans="3:16" s="5" customFormat="1" x14ac:dyDescent="0.2">
      <c r="C195" s="101"/>
      <c r="D195" s="101"/>
      <c r="E195" s="101"/>
      <c r="F195" s="101"/>
      <c r="G195" s="101"/>
      <c r="H195" s="101"/>
      <c r="I195" s="101"/>
      <c r="J195" s="101"/>
      <c r="K195" s="101"/>
      <c r="L195" s="101"/>
      <c r="M195" s="101"/>
      <c r="N195" s="101"/>
      <c r="O195" s="101"/>
      <c r="P195" s="101"/>
    </row>
    <row r="196" spans="3:16" s="5" customFormat="1" x14ac:dyDescent="0.2">
      <c r="C196" s="101"/>
      <c r="D196" s="101"/>
      <c r="E196" s="101"/>
      <c r="F196" s="101"/>
      <c r="G196" s="101"/>
      <c r="H196" s="101"/>
      <c r="I196" s="101"/>
      <c r="J196" s="101"/>
      <c r="K196" s="101"/>
      <c r="L196" s="101"/>
      <c r="M196" s="101"/>
      <c r="N196" s="101"/>
      <c r="O196" s="101"/>
      <c r="P196" s="101"/>
    </row>
    <row r="197" spans="3:16" s="5" customFormat="1" x14ac:dyDescent="0.2">
      <c r="C197" s="101"/>
      <c r="D197" s="101"/>
      <c r="E197" s="101"/>
      <c r="F197" s="101"/>
      <c r="G197" s="101"/>
      <c r="H197" s="101"/>
      <c r="I197" s="101"/>
      <c r="J197" s="101"/>
      <c r="K197" s="101"/>
      <c r="L197" s="101"/>
      <c r="M197" s="101"/>
      <c r="N197" s="101"/>
      <c r="O197" s="101"/>
      <c r="P197" s="101"/>
    </row>
    <row r="198" spans="3:16" s="5" customFormat="1" x14ac:dyDescent="0.2">
      <c r="C198" s="101"/>
      <c r="D198" s="101"/>
      <c r="E198" s="101"/>
      <c r="F198" s="101"/>
      <c r="G198" s="101"/>
      <c r="H198" s="101"/>
      <c r="I198" s="101"/>
      <c r="J198" s="101"/>
      <c r="K198" s="101"/>
      <c r="L198" s="101"/>
      <c r="M198" s="101"/>
      <c r="N198" s="101"/>
      <c r="O198" s="101"/>
      <c r="P198" s="101"/>
    </row>
    <row r="199" spans="3:16" s="5" customFormat="1" x14ac:dyDescent="0.2">
      <c r="C199" s="101"/>
      <c r="D199" s="101"/>
      <c r="E199" s="101"/>
      <c r="F199" s="101"/>
      <c r="G199" s="101"/>
      <c r="H199" s="101"/>
      <c r="I199" s="101"/>
      <c r="J199" s="101"/>
      <c r="K199" s="101"/>
      <c r="L199" s="101"/>
      <c r="M199" s="101"/>
      <c r="N199" s="101"/>
      <c r="O199" s="101"/>
      <c r="P199" s="101"/>
    </row>
    <row r="200" spans="3:16" s="5" customFormat="1" x14ac:dyDescent="0.2">
      <c r="C200" s="101"/>
      <c r="D200" s="101"/>
      <c r="E200" s="101"/>
      <c r="F200" s="101"/>
      <c r="G200" s="101"/>
      <c r="H200" s="101"/>
      <c r="I200" s="101"/>
      <c r="J200" s="101"/>
      <c r="K200" s="101"/>
      <c r="L200" s="101"/>
      <c r="M200" s="101"/>
      <c r="N200" s="101"/>
      <c r="O200" s="101"/>
      <c r="P200" s="101"/>
    </row>
    <row r="201" spans="3:16" s="5" customFormat="1" x14ac:dyDescent="0.2">
      <c r="C201" s="101"/>
      <c r="D201" s="101"/>
      <c r="E201" s="101"/>
      <c r="F201" s="101"/>
      <c r="G201" s="101"/>
      <c r="H201" s="101"/>
      <c r="I201" s="101"/>
      <c r="J201" s="101"/>
      <c r="K201" s="101"/>
      <c r="L201" s="101"/>
      <c r="M201" s="101"/>
      <c r="N201" s="101"/>
      <c r="O201" s="101"/>
      <c r="P201" s="101"/>
    </row>
    <row r="202" spans="3:16" s="5" customFormat="1" x14ac:dyDescent="0.2">
      <c r="C202" s="101"/>
      <c r="D202" s="101"/>
      <c r="E202" s="101"/>
      <c r="F202" s="101"/>
      <c r="G202" s="101"/>
      <c r="H202" s="101"/>
      <c r="I202" s="101"/>
      <c r="J202" s="101"/>
      <c r="K202" s="101"/>
      <c r="L202" s="101"/>
      <c r="M202" s="101"/>
      <c r="N202" s="101"/>
      <c r="O202" s="101"/>
      <c r="P202" s="101"/>
    </row>
    <row r="203" spans="3:16" s="5" customFormat="1" x14ac:dyDescent="0.2">
      <c r="C203" s="101"/>
      <c r="D203" s="101"/>
      <c r="E203" s="101"/>
      <c r="F203" s="101"/>
      <c r="G203" s="101"/>
      <c r="H203" s="101"/>
      <c r="I203" s="101"/>
      <c r="J203" s="101"/>
      <c r="K203" s="101"/>
      <c r="L203" s="101"/>
      <c r="M203" s="101"/>
      <c r="N203" s="101"/>
      <c r="O203" s="101"/>
      <c r="P203" s="101"/>
    </row>
    <row r="204" spans="3:16" s="5" customFormat="1" x14ac:dyDescent="0.2">
      <c r="C204" s="101"/>
      <c r="D204" s="101"/>
      <c r="E204" s="101"/>
      <c r="F204" s="101"/>
      <c r="G204" s="101"/>
      <c r="H204" s="101"/>
      <c r="I204" s="101"/>
      <c r="J204" s="101"/>
      <c r="K204" s="101"/>
      <c r="L204" s="101"/>
      <c r="M204" s="101"/>
      <c r="N204" s="101"/>
      <c r="O204" s="101"/>
      <c r="P204" s="101"/>
    </row>
    <row r="205" spans="3:16" s="5" customFormat="1" x14ac:dyDescent="0.2">
      <c r="C205" s="101"/>
      <c r="D205" s="101"/>
      <c r="E205" s="101"/>
      <c r="F205" s="101"/>
      <c r="G205" s="101"/>
      <c r="H205" s="101"/>
      <c r="I205" s="101"/>
      <c r="J205" s="101"/>
      <c r="K205" s="101"/>
      <c r="L205" s="101"/>
      <c r="M205" s="101"/>
      <c r="N205" s="101"/>
      <c r="O205" s="101"/>
      <c r="P205" s="101"/>
    </row>
    <row r="206" spans="3:16" s="5" customFormat="1" x14ac:dyDescent="0.2">
      <c r="C206" s="101"/>
      <c r="D206" s="101"/>
      <c r="E206" s="101"/>
      <c r="F206" s="101"/>
      <c r="G206" s="101"/>
      <c r="H206" s="101"/>
      <c r="I206" s="101"/>
      <c r="J206" s="101"/>
      <c r="K206" s="101"/>
      <c r="L206" s="101"/>
      <c r="M206" s="101"/>
      <c r="N206" s="101"/>
      <c r="O206" s="101"/>
      <c r="P206" s="101"/>
    </row>
    <row r="207" spans="3:16" s="5" customFormat="1" x14ac:dyDescent="0.2">
      <c r="C207" s="101"/>
      <c r="D207" s="101"/>
      <c r="E207" s="101"/>
      <c r="F207" s="101"/>
      <c r="G207" s="101"/>
      <c r="H207" s="101"/>
      <c r="I207" s="101"/>
      <c r="J207" s="101"/>
      <c r="K207" s="101"/>
      <c r="L207" s="101"/>
      <c r="M207" s="101"/>
      <c r="N207" s="101"/>
      <c r="O207" s="101"/>
      <c r="P207" s="101"/>
    </row>
    <row r="208" spans="3:16" s="5" customFormat="1" x14ac:dyDescent="0.2">
      <c r="C208" s="101"/>
      <c r="D208" s="101"/>
      <c r="E208" s="101"/>
      <c r="F208" s="101"/>
      <c r="G208" s="101"/>
      <c r="H208" s="101"/>
      <c r="I208" s="101"/>
      <c r="J208" s="101"/>
      <c r="K208" s="101"/>
      <c r="L208" s="101"/>
      <c r="M208" s="101"/>
      <c r="N208" s="101"/>
      <c r="O208" s="101"/>
      <c r="P208" s="101"/>
    </row>
    <row r="209" spans="3:16" s="5" customFormat="1" x14ac:dyDescent="0.2">
      <c r="C209" s="101"/>
      <c r="D209" s="101"/>
      <c r="E209" s="101"/>
      <c r="F209" s="101"/>
      <c r="G209" s="101"/>
      <c r="H209" s="101"/>
      <c r="I209" s="101"/>
      <c r="J209" s="101"/>
      <c r="K209" s="101"/>
      <c r="L209" s="101"/>
      <c r="M209" s="101"/>
      <c r="N209" s="101"/>
      <c r="O209" s="101"/>
      <c r="P209" s="101"/>
    </row>
    <row r="210" spans="3:16" s="5" customFormat="1" x14ac:dyDescent="0.2">
      <c r="C210" s="101"/>
      <c r="D210" s="101"/>
      <c r="E210" s="101"/>
      <c r="F210" s="101"/>
      <c r="G210" s="101"/>
      <c r="H210" s="101"/>
      <c r="I210" s="101"/>
      <c r="J210" s="101"/>
      <c r="K210" s="101"/>
      <c r="L210" s="101"/>
      <c r="M210" s="101"/>
      <c r="N210" s="101"/>
      <c r="O210" s="101"/>
      <c r="P210" s="101"/>
    </row>
    <row r="211" spans="3:16" s="5" customFormat="1" x14ac:dyDescent="0.2">
      <c r="C211" s="101"/>
      <c r="D211" s="101"/>
      <c r="E211" s="101"/>
      <c r="F211" s="101"/>
      <c r="G211" s="101"/>
      <c r="H211" s="101"/>
      <c r="I211" s="101"/>
      <c r="J211" s="101"/>
      <c r="K211" s="101"/>
      <c r="L211" s="101"/>
      <c r="M211" s="101"/>
      <c r="N211" s="101"/>
      <c r="O211" s="101"/>
      <c r="P211" s="101"/>
    </row>
    <row r="212" spans="3:16" s="5" customFormat="1" x14ac:dyDescent="0.2">
      <c r="C212" s="101"/>
      <c r="D212" s="101"/>
      <c r="E212" s="101"/>
      <c r="F212" s="101"/>
      <c r="G212" s="101"/>
      <c r="H212" s="101"/>
      <c r="I212" s="101"/>
      <c r="J212" s="101"/>
      <c r="K212" s="101"/>
      <c r="L212" s="101"/>
      <c r="M212" s="101"/>
      <c r="N212" s="101"/>
      <c r="O212" s="101"/>
      <c r="P212" s="101"/>
    </row>
    <row r="213" spans="3:16" s="5" customFormat="1" x14ac:dyDescent="0.2">
      <c r="C213" s="101"/>
      <c r="D213" s="101"/>
      <c r="E213" s="101"/>
      <c r="F213" s="101"/>
      <c r="G213" s="101"/>
      <c r="H213" s="101"/>
      <c r="I213" s="101"/>
      <c r="J213" s="101"/>
      <c r="K213" s="101"/>
      <c r="L213" s="101"/>
      <c r="M213" s="101"/>
      <c r="N213" s="101"/>
      <c r="O213" s="101"/>
      <c r="P213" s="101"/>
    </row>
    <row r="214" spans="3:16" s="5" customFormat="1" x14ac:dyDescent="0.2">
      <c r="C214" s="101"/>
      <c r="D214" s="101"/>
      <c r="E214" s="101"/>
      <c r="F214" s="101"/>
      <c r="G214" s="101"/>
      <c r="H214" s="101"/>
      <c r="I214" s="101"/>
      <c r="J214" s="101"/>
      <c r="K214" s="101"/>
      <c r="L214" s="101"/>
      <c r="M214" s="101"/>
      <c r="N214" s="101"/>
      <c r="O214" s="101"/>
      <c r="P214" s="101"/>
    </row>
    <row r="215" spans="3:16" s="5" customFormat="1" x14ac:dyDescent="0.2">
      <c r="C215" s="101"/>
      <c r="D215" s="101"/>
      <c r="E215" s="101"/>
      <c r="F215" s="101"/>
      <c r="G215" s="101"/>
      <c r="H215" s="101"/>
      <c r="I215" s="101"/>
      <c r="J215" s="101"/>
      <c r="K215" s="101"/>
      <c r="L215" s="101"/>
      <c r="M215" s="101"/>
      <c r="N215" s="101"/>
      <c r="O215" s="101"/>
      <c r="P215" s="101"/>
    </row>
    <row r="216" spans="3:16" s="5" customFormat="1" x14ac:dyDescent="0.2">
      <c r="C216" s="101"/>
      <c r="D216" s="101"/>
      <c r="E216" s="101"/>
      <c r="F216" s="101"/>
      <c r="G216" s="101"/>
      <c r="H216" s="101"/>
      <c r="I216" s="101"/>
      <c r="J216" s="101"/>
      <c r="K216" s="101"/>
      <c r="L216" s="101"/>
      <c r="M216" s="101"/>
      <c r="N216" s="101"/>
      <c r="O216" s="101"/>
      <c r="P216" s="101"/>
    </row>
    <row r="217" spans="3:16" s="5" customFormat="1" x14ac:dyDescent="0.2">
      <c r="C217" s="101"/>
      <c r="D217" s="101"/>
      <c r="E217" s="101"/>
      <c r="F217" s="101"/>
      <c r="G217" s="101"/>
      <c r="H217" s="101"/>
      <c r="I217" s="101"/>
      <c r="J217" s="101"/>
      <c r="K217" s="101"/>
      <c r="L217" s="101"/>
      <c r="M217" s="101"/>
      <c r="N217" s="101"/>
      <c r="O217" s="101"/>
      <c r="P217" s="101"/>
    </row>
    <row r="218" spans="3:16" s="5" customFormat="1" x14ac:dyDescent="0.2">
      <c r="C218" s="101"/>
      <c r="D218" s="101"/>
      <c r="E218" s="101"/>
      <c r="F218" s="101"/>
      <c r="G218" s="101"/>
      <c r="H218" s="101"/>
      <c r="I218" s="101"/>
      <c r="J218" s="101"/>
      <c r="K218" s="101"/>
      <c r="L218" s="101"/>
      <c r="M218" s="101"/>
      <c r="N218" s="101"/>
      <c r="O218" s="101"/>
      <c r="P218" s="101"/>
    </row>
    <row r="219" spans="3:16" s="5" customFormat="1" x14ac:dyDescent="0.2">
      <c r="C219" s="101"/>
      <c r="D219" s="101"/>
      <c r="E219" s="101"/>
      <c r="F219" s="101"/>
      <c r="G219" s="101"/>
      <c r="H219" s="101"/>
      <c r="I219" s="101"/>
      <c r="J219" s="101"/>
      <c r="K219" s="101"/>
      <c r="L219" s="101"/>
      <c r="M219" s="101"/>
      <c r="N219" s="101"/>
      <c r="O219" s="101"/>
      <c r="P219" s="101"/>
    </row>
    <row r="220" spans="3:16" s="5" customFormat="1" x14ac:dyDescent="0.2">
      <c r="C220" s="101"/>
      <c r="D220" s="101"/>
      <c r="E220" s="101"/>
      <c r="F220" s="101"/>
      <c r="G220" s="101"/>
      <c r="H220" s="101"/>
      <c r="I220" s="101"/>
      <c r="J220" s="101"/>
      <c r="K220" s="101"/>
      <c r="L220" s="101"/>
      <c r="M220" s="101"/>
      <c r="N220" s="101"/>
      <c r="O220" s="101"/>
      <c r="P220" s="101"/>
    </row>
    <row r="221" spans="3:16" s="5" customFormat="1" x14ac:dyDescent="0.2">
      <c r="C221" s="101"/>
      <c r="D221" s="101"/>
      <c r="E221" s="101"/>
      <c r="F221" s="101"/>
      <c r="G221" s="101"/>
      <c r="H221" s="101"/>
      <c r="I221" s="101"/>
      <c r="J221" s="101"/>
      <c r="K221" s="101"/>
      <c r="L221" s="101"/>
      <c r="M221" s="101"/>
      <c r="N221" s="101"/>
      <c r="O221" s="101"/>
      <c r="P221" s="101"/>
    </row>
    <row r="222" spans="3:16" s="5" customFormat="1" x14ac:dyDescent="0.2">
      <c r="C222" s="101"/>
      <c r="D222" s="101"/>
      <c r="E222" s="101"/>
      <c r="F222" s="101"/>
      <c r="G222" s="101"/>
      <c r="H222" s="101"/>
      <c r="I222" s="101"/>
      <c r="J222" s="101"/>
      <c r="K222" s="101"/>
      <c r="L222" s="101"/>
      <c r="M222" s="101"/>
      <c r="N222" s="101"/>
      <c r="O222" s="101"/>
      <c r="P222" s="101"/>
    </row>
    <row r="223" spans="3:16" s="5" customFormat="1" x14ac:dyDescent="0.2">
      <c r="C223" s="101"/>
      <c r="D223" s="101"/>
      <c r="E223" s="101"/>
      <c r="F223" s="101"/>
      <c r="G223" s="101"/>
      <c r="H223" s="101"/>
      <c r="I223" s="101"/>
      <c r="J223" s="101"/>
      <c r="K223" s="101"/>
      <c r="L223" s="101"/>
      <c r="M223" s="101"/>
      <c r="N223" s="101"/>
      <c r="O223" s="101"/>
      <c r="P223" s="101"/>
    </row>
    <row r="224" spans="3:16" s="5" customFormat="1" x14ac:dyDescent="0.2">
      <c r="C224" s="101"/>
      <c r="D224" s="101"/>
      <c r="E224" s="101"/>
      <c r="F224" s="101"/>
      <c r="G224" s="101"/>
      <c r="H224" s="101"/>
      <c r="I224" s="101"/>
      <c r="J224" s="101"/>
      <c r="K224" s="101"/>
      <c r="L224" s="101"/>
      <c r="M224" s="101"/>
      <c r="N224" s="101"/>
      <c r="O224" s="101"/>
      <c r="P224" s="101"/>
    </row>
    <row r="225" spans="3:16" s="5" customFormat="1" x14ac:dyDescent="0.2">
      <c r="C225" s="101"/>
      <c r="D225" s="101"/>
      <c r="E225" s="101"/>
      <c r="F225" s="101"/>
      <c r="G225" s="101"/>
      <c r="H225" s="101"/>
      <c r="I225" s="101"/>
      <c r="J225" s="101"/>
      <c r="K225" s="101"/>
      <c r="L225" s="101"/>
      <c r="M225" s="101"/>
      <c r="N225" s="101"/>
      <c r="O225" s="101"/>
      <c r="P225" s="101"/>
    </row>
    <row r="226" spans="3:16" s="5" customFormat="1" x14ac:dyDescent="0.2">
      <c r="C226" s="101"/>
      <c r="D226" s="101"/>
      <c r="E226" s="101"/>
      <c r="F226" s="101"/>
      <c r="G226" s="101"/>
      <c r="H226" s="101"/>
      <c r="I226" s="101"/>
      <c r="J226" s="101"/>
      <c r="K226" s="101"/>
      <c r="L226" s="101"/>
      <c r="M226" s="101"/>
      <c r="N226" s="101"/>
      <c r="O226" s="101"/>
      <c r="P226" s="101"/>
    </row>
    <row r="227" spans="3:16" s="5" customFormat="1" x14ac:dyDescent="0.2">
      <c r="C227" s="101"/>
      <c r="D227" s="101"/>
      <c r="E227" s="101"/>
      <c r="F227" s="101"/>
      <c r="G227" s="101"/>
      <c r="H227" s="101"/>
      <c r="I227" s="101"/>
      <c r="J227" s="101"/>
      <c r="K227" s="101"/>
      <c r="L227" s="101"/>
      <c r="M227" s="101"/>
      <c r="N227" s="101"/>
      <c r="O227" s="101"/>
      <c r="P227" s="101"/>
    </row>
    <row r="228" spans="3:16" s="5" customFormat="1" x14ac:dyDescent="0.2">
      <c r="C228" s="101"/>
      <c r="D228" s="101"/>
      <c r="E228" s="101"/>
      <c r="F228" s="101"/>
      <c r="G228" s="101"/>
      <c r="H228" s="101"/>
      <c r="I228" s="101"/>
      <c r="J228" s="101"/>
      <c r="K228" s="101"/>
      <c r="L228" s="101"/>
      <c r="M228" s="101"/>
      <c r="N228" s="101"/>
      <c r="O228" s="101"/>
      <c r="P228" s="101"/>
    </row>
    <row r="229" spans="3:16" s="5" customFormat="1" x14ac:dyDescent="0.2">
      <c r="C229" s="101"/>
      <c r="D229" s="101"/>
      <c r="E229" s="101"/>
      <c r="F229" s="101"/>
      <c r="G229" s="101"/>
      <c r="H229" s="101"/>
      <c r="I229" s="101"/>
      <c r="J229" s="101"/>
      <c r="K229" s="101"/>
      <c r="L229" s="101"/>
      <c r="M229" s="101"/>
      <c r="N229" s="101"/>
      <c r="O229" s="101"/>
      <c r="P229" s="101"/>
    </row>
    <row r="230" spans="3:16" s="5" customFormat="1" x14ac:dyDescent="0.2">
      <c r="C230" s="101"/>
      <c r="D230" s="101"/>
      <c r="E230" s="101"/>
      <c r="F230" s="101"/>
      <c r="G230" s="101"/>
      <c r="H230" s="101"/>
      <c r="I230" s="101"/>
      <c r="J230" s="101"/>
      <c r="K230" s="101"/>
      <c r="L230" s="101"/>
      <c r="M230" s="101"/>
      <c r="N230" s="101"/>
      <c r="O230" s="101"/>
      <c r="P230" s="101"/>
    </row>
    <row r="231" spans="3:16" s="5" customFormat="1" x14ac:dyDescent="0.2">
      <c r="C231" s="101"/>
      <c r="D231" s="101"/>
      <c r="E231" s="101"/>
      <c r="F231" s="101"/>
      <c r="G231" s="101"/>
      <c r="H231" s="101"/>
      <c r="I231" s="101"/>
      <c r="J231" s="101"/>
      <c r="K231" s="101"/>
      <c r="L231" s="101"/>
      <c r="M231" s="101"/>
      <c r="N231" s="101"/>
      <c r="O231" s="101"/>
      <c r="P231" s="101"/>
    </row>
    <row r="232" spans="3:16" s="5" customFormat="1" x14ac:dyDescent="0.2">
      <c r="C232" s="101"/>
      <c r="D232" s="101"/>
      <c r="E232" s="101"/>
      <c r="F232" s="101"/>
      <c r="G232" s="101"/>
      <c r="H232" s="101"/>
      <c r="I232" s="101"/>
      <c r="J232" s="101"/>
      <c r="K232" s="101"/>
      <c r="L232" s="101"/>
      <c r="M232" s="101"/>
      <c r="N232" s="101"/>
      <c r="O232" s="101"/>
      <c r="P232" s="101"/>
    </row>
    <row r="233" spans="3:16" s="5" customFormat="1" x14ac:dyDescent="0.2">
      <c r="C233" s="101"/>
      <c r="D233" s="101"/>
      <c r="E233" s="101"/>
      <c r="F233" s="101"/>
      <c r="G233" s="101"/>
      <c r="H233" s="101"/>
      <c r="I233" s="101"/>
      <c r="J233" s="101"/>
      <c r="K233" s="101"/>
      <c r="L233" s="101"/>
      <c r="M233" s="101"/>
      <c r="N233" s="101"/>
      <c r="O233" s="101"/>
      <c r="P233" s="101"/>
    </row>
    <row r="234" spans="3:16" s="5" customFormat="1" x14ac:dyDescent="0.2">
      <c r="C234" s="101"/>
      <c r="D234" s="101"/>
      <c r="E234" s="101"/>
      <c r="F234" s="101"/>
      <c r="G234" s="101"/>
      <c r="H234" s="101"/>
      <c r="I234" s="101"/>
      <c r="J234" s="101"/>
      <c r="K234" s="101"/>
      <c r="L234" s="101"/>
      <c r="M234" s="101"/>
      <c r="N234" s="101"/>
      <c r="O234" s="101"/>
      <c r="P234" s="101"/>
    </row>
    <row r="235" spans="3:16" s="5" customFormat="1" x14ac:dyDescent="0.2">
      <c r="C235" s="101"/>
      <c r="D235" s="101"/>
      <c r="E235" s="101"/>
      <c r="F235" s="101"/>
      <c r="G235" s="101"/>
      <c r="H235" s="101"/>
      <c r="I235" s="101"/>
      <c r="J235" s="101"/>
      <c r="K235" s="101"/>
      <c r="L235" s="101"/>
      <c r="M235" s="101"/>
      <c r="N235" s="101"/>
      <c r="O235" s="101"/>
      <c r="P235" s="101"/>
    </row>
    <row r="236" spans="3:16" s="5" customFormat="1" x14ac:dyDescent="0.2">
      <c r="C236" s="101"/>
      <c r="D236" s="101"/>
      <c r="E236" s="101"/>
      <c r="F236" s="101"/>
      <c r="G236" s="101"/>
      <c r="H236" s="101"/>
      <c r="I236" s="101"/>
      <c r="J236" s="101"/>
      <c r="K236" s="101"/>
      <c r="L236" s="101"/>
      <c r="M236" s="101"/>
      <c r="N236" s="101"/>
      <c r="O236" s="101"/>
      <c r="P236" s="101"/>
    </row>
    <row r="237" spans="3:16" s="5" customFormat="1" x14ac:dyDescent="0.2">
      <c r="C237" s="101"/>
      <c r="D237" s="101"/>
      <c r="E237" s="101"/>
      <c r="F237" s="101"/>
      <c r="G237" s="101"/>
      <c r="H237" s="101"/>
      <c r="I237" s="101"/>
      <c r="J237" s="101"/>
      <c r="K237" s="101"/>
      <c r="L237" s="101"/>
      <c r="M237" s="101"/>
      <c r="N237" s="101"/>
      <c r="O237" s="101"/>
      <c r="P237" s="101"/>
    </row>
    <row r="238" spans="3:16" s="5" customFormat="1" x14ac:dyDescent="0.2">
      <c r="C238" s="101"/>
      <c r="D238" s="101"/>
      <c r="E238" s="101"/>
      <c r="F238" s="101"/>
      <c r="G238" s="101"/>
      <c r="H238" s="101"/>
      <c r="I238" s="101"/>
      <c r="J238" s="101"/>
      <c r="K238" s="101"/>
      <c r="L238" s="101"/>
      <c r="M238" s="101"/>
      <c r="N238" s="101"/>
      <c r="O238" s="101"/>
      <c r="P238" s="101"/>
    </row>
    <row r="239" spans="3:16" s="5" customFormat="1" x14ac:dyDescent="0.2">
      <c r="C239" s="101"/>
      <c r="D239" s="101"/>
      <c r="E239" s="101"/>
      <c r="F239" s="101"/>
      <c r="G239" s="101"/>
      <c r="H239" s="101"/>
      <c r="I239" s="101"/>
      <c r="J239" s="101"/>
      <c r="K239" s="101"/>
      <c r="L239" s="101"/>
      <c r="M239" s="101"/>
      <c r="N239" s="101"/>
      <c r="O239" s="101"/>
      <c r="P239" s="101"/>
    </row>
    <row r="240" spans="3:16" s="5" customFormat="1" x14ac:dyDescent="0.2">
      <c r="C240" s="101"/>
      <c r="D240" s="101"/>
      <c r="E240" s="101"/>
      <c r="F240" s="101"/>
      <c r="G240" s="101"/>
      <c r="H240" s="101"/>
      <c r="I240" s="101"/>
      <c r="J240" s="101"/>
      <c r="K240" s="101"/>
      <c r="L240" s="101"/>
      <c r="M240" s="101"/>
      <c r="N240" s="101"/>
      <c r="O240" s="101"/>
      <c r="P240" s="101"/>
    </row>
    <row r="241" spans="3:16" s="5" customFormat="1" x14ac:dyDescent="0.2">
      <c r="C241" s="101"/>
      <c r="D241" s="101"/>
      <c r="E241" s="101"/>
      <c r="F241" s="101"/>
      <c r="G241" s="101"/>
      <c r="H241" s="101"/>
      <c r="I241" s="101"/>
      <c r="J241" s="101"/>
      <c r="K241" s="101"/>
      <c r="L241" s="101"/>
      <c r="M241" s="101"/>
      <c r="N241" s="101"/>
      <c r="O241" s="101"/>
      <c r="P241" s="101"/>
    </row>
    <row r="242" spans="3:16" s="5" customFormat="1" x14ac:dyDescent="0.2">
      <c r="C242" s="101"/>
      <c r="D242" s="101"/>
      <c r="E242" s="101"/>
      <c r="F242" s="101"/>
      <c r="G242" s="101"/>
      <c r="H242" s="101"/>
      <c r="I242" s="101"/>
      <c r="J242" s="101"/>
      <c r="K242" s="101"/>
      <c r="L242" s="101"/>
      <c r="M242" s="101"/>
      <c r="N242" s="101"/>
      <c r="O242" s="101"/>
      <c r="P242" s="101"/>
    </row>
    <row r="243" spans="3:16" s="5" customFormat="1" x14ac:dyDescent="0.2">
      <c r="C243" s="101"/>
      <c r="D243" s="101"/>
      <c r="E243" s="101"/>
      <c r="F243" s="101"/>
      <c r="G243" s="101"/>
      <c r="H243" s="101"/>
      <c r="I243" s="101"/>
      <c r="J243" s="101"/>
      <c r="K243" s="101"/>
      <c r="L243" s="101"/>
      <c r="M243" s="101"/>
      <c r="N243" s="101"/>
      <c r="O243" s="101"/>
      <c r="P243" s="101"/>
    </row>
    <row r="244" spans="3:16" s="5" customFormat="1" x14ac:dyDescent="0.2">
      <c r="C244" s="101"/>
      <c r="D244" s="101"/>
      <c r="E244" s="101"/>
      <c r="F244" s="101"/>
      <c r="G244" s="101"/>
      <c r="H244" s="101"/>
      <c r="I244" s="101"/>
      <c r="J244" s="101"/>
      <c r="K244" s="101"/>
      <c r="L244" s="101"/>
      <c r="M244" s="101"/>
      <c r="N244" s="101"/>
      <c r="O244" s="101"/>
      <c r="P244" s="101"/>
    </row>
    <row r="245" spans="3:16" s="5" customFormat="1" x14ac:dyDescent="0.2">
      <c r="C245" s="101"/>
      <c r="D245" s="101"/>
      <c r="E245" s="101"/>
      <c r="F245" s="101"/>
      <c r="G245" s="101"/>
      <c r="H245" s="101"/>
      <c r="I245" s="101"/>
      <c r="J245" s="101"/>
      <c r="K245" s="101"/>
      <c r="L245" s="101"/>
      <c r="M245" s="101"/>
      <c r="N245" s="101"/>
      <c r="O245" s="101"/>
      <c r="P245" s="101"/>
    </row>
    <row r="246" spans="3:16" s="5" customFormat="1" x14ac:dyDescent="0.2">
      <c r="C246" s="101"/>
      <c r="D246" s="101"/>
      <c r="E246" s="101"/>
      <c r="F246" s="101"/>
      <c r="G246" s="101"/>
      <c r="H246" s="101"/>
      <c r="I246" s="101"/>
      <c r="J246" s="101"/>
      <c r="K246" s="101"/>
      <c r="L246" s="101"/>
      <c r="M246" s="101"/>
      <c r="N246" s="101"/>
      <c r="O246" s="101"/>
      <c r="P246" s="101"/>
    </row>
    <row r="247" spans="3:16" s="5" customFormat="1" x14ac:dyDescent="0.2">
      <c r="C247" s="101"/>
      <c r="D247" s="101"/>
      <c r="E247" s="101"/>
      <c r="F247" s="101"/>
      <c r="G247" s="101"/>
      <c r="H247" s="101"/>
      <c r="I247" s="101"/>
      <c r="J247" s="101"/>
      <c r="K247" s="101"/>
      <c r="L247" s="101"/>
      <c r="M247" s="101"/>
      <c r="N247" s="101"/>
      <c r="O247" s="101"/>
      <c r="P247" s="101"/>
    </row>
    <row r="248" spans="3:16" s="5" customFormat="1" x14ac:dyDescent="0.2">
      <c r="C248" s="101"/>
      <c r="D248" s="101"/>
      <c r="E248" s="101"/>
      <c r="F248" s="101"/>
      <c r="G248" s="101"/>
      <c r="H248" s="101"/>
      <c r="I248" s="101"/>
      <c r="J248" s="101"/>
      <c r="K248" s="101"/>
      <c r="L248" s="101"/>
      <c r="M248" s="101"/>
      <c r="N248" s="101"/>
      <c r="O248" s="101"/>
      <c r="P248" s="101"/>
    </row>
    <row r="249" spans="3:16" s="5" customFormat="1" x14ac:dyDescent="0.2">
      <c r="C249" s="101"/>
      <c r="D249" s="101"/>
      <c r="E249" s="101"/>
      <c r="F249" s="101"/>
      <c r="G249" s="101"/>
      <c r="H249" s="101"/>
      <c r="I249" s="101"/>
      <c r="J249" s="101"/>
      <c r="K249" s="101"/>
      <c r="L249" s="101"/>
      <c r="M249" s="101"/>
      <c r="N249" s="101"/>
      <c r="O249" s="101"/>
      <c r="P249" s="101"/>
    </row>
    <row r="250" spans="3:16" s="5" customFormat="1" x14ac:dyDescent="0.2">
      <c r="C250" s="101"/>
      <c r="D250" s="101"/>
      <c r="E250" s="101"/>
      <c r="F250" s="101"/>
      <c r="G250" s="101"/>
      <c r="H250" s="101"/>
      <c r="I250" s="101"/>
      <c r="J250" s="101"/>
      <c r="K250" s="101"/>
      <c r="L250" s="101"/>
      <c r="M250" s="101"/>
      <c r="N250" s="101"/>
      <c r="O250" s="101"/>
      <c r="P250" s="101"/>
    </row>
    <row r="251" spans="3:16" s="5" customFormat="1" x14ac:dyDescent="0.2">
      <c r="C251" s="101"/>
      <c r="D251" s="101"/>
      <c r="E251" s="101"/>
      <c r="F251" s="101"/>
      <c r="G251" s="101"/>
      <c r="H251" s="101"/>
      <c r="I251" s="101"/>
      <c r="J251" s="101"/>
      <c r="K251" s="101"/>
      <c r="L251" s="101"/>
      <c r="M251" s="101"/>
      <c r="N251" s="101"/>
      <c r="O251" s="101"/>
      <c r="P251" s="101"/>
    </row>
    <row r="252" spans="3:16" s="5" customFormat="1" x14ac:dyDescent="0.2">
      <c r="C252" s="101"/>
      <c r="D252" s="101"/>
      <c r="E252" s="101"/>
      <c r="F252" s="101"/>
      <c r="G252" s="101"/>
      <c r="H252" s="101"/>
      <c r="I252" s="101"/>
      <c r="J252" s="101"/>
      <c r="K252" s="101"/>
      <c r="L252" s="101"/>
      <c r="M252" s="101"/>
      <c r="N252" s="101"/>
      <c r="O252" s="101"/>
      <c r="P252" s="101"/>
    </row>
    <row r="253" spans="3:16" s="5" customFormat="1" x14ac:dyDescent="0.2">
      <c r="C253" s="101"/>
      <c r="D253" s="101"/>
      <c r="E253" s="101"/>
      <c r="F253" s="101"/>
      <c r="G253" s="101"/>
      <c r="H253" s="101"/>
      <c r="I253" s="101"/>
      <c r="J253" s="101"/>
      <c r="K253" s="101"/>
      <c r="L253" s="101"/>
      <c r="M253" s="101"/>
      <c r="N253" s="101"/>
      <c r="O253" s="101"/>
      <c r="P253" s="101"/>
    </row>
    <row r="254" spans="3:16" s="5" customFormat="1" x14ac:dyDescent="0.2">
      <c r="C254" s="101"/>
      <c r="D254" s="101"/>
      <c r="E254" s="101"/>
      <c r="F254" s="101"/>
      <c r="G254" s="101"/>
      <c r="H254" s="101"/>
      <c r="I254" s="101"/>
      <c r="J254" s="101"/>
      <c r="K254" s="101"/>
      <c r="L254" s="101"/>
      <c r="M254" s="101"/>
      <c r="N254" s="101"/>
      <c r="O254" s="101"/>
      <c r="P254" s="101"/>
    </row>
    <row r="255" spans="3:16" s="5" customFormat="1" x14ac:dyDescent="0.2">
      <c r="C255" s="101"/>
      <c r="D255" s="101"/>
      <c r="E255" s="101"/>
      <c r="F255" s="101"/>
      <c r="G255" s="101"/>
      <c r="H255" s="101"/>
      <c r="I255" s="101"/>
      <c r="J255" s="101"/>
      <c r="K255" s="101"/>
      <c r="L255" s="101"/>
      <c r="M255" s="101"/>
      <c r="N255" s="101"/>
      <c r="O255" s="101"/>
      <c r="P255" s="101"/>
    </row>
    <row r="256" spans="3:16" s="5" customFormat="1" x14ac:dyDescent="0.2">
      <c r="C256" s="101"/>
      <c r="D256" s="101"/>
      <c r="E256" s="101"/>
      <c r="F256" s="101"/>
      <c r="G256" s="101"/>
      <c r="H256" s="101"/>
      <c r="I256" s="101"/>
      <c r="J256" s="101"/>
      <c r="K256" s="101"/>
      <c r="L256" s="101"/>
      <c r="M256" s="101"/>
      <c r="N256" s="101"/>
      <c r="O256" s="101"/>
      <c r="P256" s="101"/>
    </row>
    <row r="257" spans="3:16" s="5" customFormat="1" x14ac:dyDescent="0.2">
      <c r="C257" s="101"/>
      <c r="D257" s="101"/>
      <c r="E257" s="101"/>
      <c r="F257" s="101"/>
      <c r="G257" s="101"/>
      <c r="H257" s="101"/>
      <c r="I257" s="101"/>
      <c r="J257" s="101"/>
      <c r="K257" s="101"/>
      <c r="L257" s="101"/>
      <c r="M257" s="101"/>
      <c r="N257" s="101"/>
      <c r="O257" s="101"/>
      <c r="P257" s="101"/>
    </row>
    <row r="258" spans="3:16" s="5" customFormat="1" x14ac:dyDescent="0.2">
      <c r="C258" s="101"/>
      <c r="D258" s="101"/>
      <c r="E258" s="101"/>
      <c r="F258" s="101"/>
      <c r="G258" s="101"/>
      <c r="H258" s="101"/>
      <c r="I258" s="101"/>
      <c r="J258" s="101"/>
      <c r="K258" s="101"/>
      <c r="L258" s="101"/>
      <c r="M258" s="101"/>
      <c r="N258" s="101"/>
      <c r="O258" s="101"/>
      <c r="P258" s="101"/>
    </row>
    <row r="259" spans="3:16" s="5" customFormat="1" x14ac:dyDescent="0.2">
      <c r="C259" s="101"/>
      <c r="D259" s="101"/>
      <c r="E259" s="101"/>
      <c r="F259" s="101"/>
      <c r="G259" s="101"/>
      <c r="H259" s="101"/>
      <c r="I259" s="101"/>
      <c r="J259" s="101"/>
      <c r="K259" s="101"/>
      <c r="L259" s="101"/>
      <c r="M259" s="101"/>
      <c r="N259" s="101"/>
      <c r="O259" s="101"/>
      <c r="P259" s="101"/>
    </row>
    <row r="260" spans="3:16" s="5" customFormat="1" x14ac:dyDescent="0.2">
      <c r="C260" s="101"/>
      <c r="D260" s="101"/>
      <c r="E260" s="101"/>
      <c r="F260" s="101"/>
      <c r="G260" s="101"/>
      <c r="H260" s="101"/>
      <c r="I260" s="101"/>
      <c r="J260" s="101"/>
      <c r="K260" s="101"/>
      <c r="L260" s="101"/>
      <c r="M260" s="101"/>
      <c r="N260" s="101"/>
      <c r="O260" s="101"/>
      <c r="P260" s="101"/>
    </row>
    <row r="261" spans="3:16" s="5" customFormat="1" x14ac:dyDescent="0.2">
      <c r="C261" s="101"/>
      <c r="D261" s="101"/>
      <c r="E261" s="101"/>
      <c r="F261" s="101"/>
      <c r="G261" s="101"/>
      <c r="H261" s="101"/>
      <c r="I261" s="101"/>
      <c r="J261" s="101"/>
      <c r="K261" s="101"/>
      <c r="L261" s="101"/>
      <c r="M261" s="101"/>
      <c r="N261" s="101"/>
      <c r="O261" s="101"/>
      <c r="P261" s="101"/>
    </row>
    <row r="262" spans="3:16" s="5" customFormat="1" x14ac:dyDescent="0.2">
      <c r="C262" s="101"/>
      <c r="D262" s="101"/>
      <c r="E262" s="101"/>
      <c r="F262" s="101"/>
      <c r="G262" s="101"/>
      <c r="H262" s="101"/>
      <c r="I262" s="101"/>
      <c r="J262" s="101"/>
      <c r="K262" s="101"/>
      <c r="L262" s="101"/>
      <c r="M262" s="101"/>
      <c r="N262" s="101"/>
      <c r="O262" s="101"/>
      <c r="P262" s="101"/>
    </row>
    <row r="263" spans="3:16" s="5" customFormat="1" x14ac:dyDescent="0.2">
      <c r="C263" s="101"/>
      <c r="D263" s="101"/>
      <c r="E263" s="101"/>
      <c r="F263" s="101"/>
      <c r="G263" s="101"/>
      <c r="H263" s="101"/>
      <c r="I263" s="101"/>
      <c r="J263" s="101"/>
      <c r="K263" s="101"/>
      <c r="L263" s="101"/>
      <c r="M263" s="101"/>
      <c r="N263" s="101"/>
      <c r="O263" s="101"/>
      <c r="P263" s="101"/>
    </row>
    <row r="264" spans="3:16" s="5" customFormat="1" x14ac:dyDescent="0.2">
      <c r="C264" s="101"/>
      <c r="D264" s="101"/>
      <c r="E264" s="101"/>
      <c r="F264" s="101"/>
      <c r="G264" s="101"/>
      <c r="H264" s="101"/>
      <c r="I264" s="101"/>
      <c r="J264" s="101"/>
      <c r="K264" s="101"/>
      <c r="L264" s="101"/>
      <c r="M264" s="101"/>
      <c r="N264" s="101"/>
      <c r="O264" s="101"/>
      <c r="P264" s="101"/>
    </row>
    <row r="265" spans="3:16" s="5" customFormat="1" x14ac:dyDescent="0.2">
      <c r="C265" s="101"/>
      <c r="D265" s="101"/>
      <c r="E265" s="101"/>
      <c r="F265" s="101"/>
      <c r="G265" s="101"/>
      <c r="H265" s="101"/>
      <c r="I265" s="101"/>
      <c r="J265" s="101"/>
      <c r="K265" s="101"/>
      <c r="L265" s="101"/>
      <c r="M265" s="101"/>
      <c r="N265" s="101"/>
      <c r="O265" s="101"/>
      <c r="P265" s="101"/>
    </row>
    <row r="266" spans="3:16" s="5" customFormat="1" x14ac:dyDescent="0.2">
      <c r="C266" s="101"/>
      <c r="D266" s="101"/>
      <c r="E266" s="101"/>
      <c r="F266" s="101"/>
      <c r="G266" s="101"/>
      <c r="H266" s="101"/>
      <c r="I266" s="101"/>
      <c r="J266" s="101"/>
      <c r="K266" s="101"/>
      <c r="L266" s="101"/>
      <c r="M266" s="101"/>
      <c r="N266" s="101"/>
      <c r="O266" s="101"/>
      <c r="P266" s="101"/>
    </row>
    <row r="267" spans="3:16" s="5" customFormat="1" x14ac:dyDescent="0.2">
      <c r="C267" s="101"/>
      <c r="D267" s="101"/>
      <c r="E267" s="101"/>
      <c r="F267" s="101"/>
      <c r="G267" s="101"/>
      <c r="H267" s="101"/>
      <c r="I267" s="101"/>
      <c r="J267" s="101"/>
      <c r="K267" s="101"/>
      <c r="L267" s="101"/>
      <c r="M267" s="101"/>
      <c r="N267" s="101"/>
      <c r="O267" s="101"/>
      <c r="P267" s="101"/>
    </row>
    <row r="268" spans="3:16" s="5" customFormat="1" x14ac:dyDescent="0.2">
      <c r="C268" s="101"/>
      <c r="D268" s="101"/>
      <c r="E268" s="101"/>
      <c r="F268" s="101"/>
      <c r="G268" s="101"/>
      <c r="H268" s="101"/>
      <c r="I268" s="101"/>
      <c r="J268" s="101"/>
      <c r="K268" s="101"/>
      <c r="L268" s="101"/>
      <c r="M268" s="101"/>
      <c r="N268" s="101"/>
      <c r="O268" s="101"/>
      <c r="P268" s="101"/>
    </row>
    <row r="269" spans="3:16" s="5" customFormat="1" x14ac:dyDescent="0.2">
      <c r="C269" s="101"/>
      <c r="D269" s="101"/>
      <c r="E269" s="101"/>
      <c r="F269" s="101"/>
      <c r="G269" s="101"/>
      <c r="H269" s="101"/>
      <c r="I269" s="101"/>
      <c r="J269" s="101"/>
      <c r="K269" s="101"/>
      <c r="L269" s="101"/>
      <c r="M269" s="101"/>
      <c r="N269" s="101"/>
      <c r="O269" s="101"/>
      <c r="P269" s="101"/>
    </row>
    <row r="270" spans="3:16" s="5" customFormat="1" x14ac:dyDescent="0.2">
      <c r="C270" s="101"/>
      <c r="D270" s="101"/>
      <c r="E270" s="101"/>
      <c r="F270" s="101"/>
      <c r="G270" s="101"/>
      <c r="H270" s="101"/>
      <c r="I270" s="101"/>
      <c r="J270" s="101"/>
      <c r="K270" s="101"/>
      <c r="L270" s="101"/>
      <c r="M270" s="101"/>
      <c r="N270" s="101"/>
      <c r="O270" s="101"/>
      <c r="P270" s="101"/>
    </row>
    <row r="271" spans="3:16" s="5" customFormat="1" x14ac:dyDescent="0.2">
      <c r="C271" s="101"/>
      <c r="D271" s="101"/>
      <c r="E271" s="101"/>
      <c r="F271" s="101"/>
      <c r="G271" s="101"/>
      <c r="H271" s="101"/>
      <c r="I271" s="101"/>
      <c r="J271" s="101"/>
      <c r="K271" s="101"/>
      <c r="L271" s="101"/>
      <c r="M271" s="101"/>
      <c r="N271" s="101"/>
      <c r="O271" s="101"/>
      <c r="P271" s="101"/>
    </row>
    <row r="272" spans="3:16" s="5" customFormat="1" x14ac:dyDescent="0.2">
      <c r="C272" s="101"/>
      <c r="D272" s="101"/>
      <c r="E272" s="101"/>
      <c r="F272" s="101"/>
      <c r="G272" s="101"/>
      <c r="H272" s="101"/>
      <c r="I272" s="101"/>
      <c r="J272" s="101"/>
      <c r="K272" s="101"/>
      <c r="L272" s="101"/>
      <c r="M272" s="101"/>
      <c r="N272" s="101"/>
      <c r="O272" s="101"/>
      <c r="P272" s="101"/>
    </row>
    <row r="273" spans="3:16" s="5" customFormat="1" x14ac:dyDescent="0.2">
      <c r="C273" s="101"/>
      <c r="D273" s="101"/>
      <c r="E273" s="101"/>
      <c r="F273" s="101"/>
      <c r="G273" s="101"/>
      <c r="H273" s="101"/>
      <c r="I273" s="101"/>
      <c r="J273" s="101"/>
      <c r="K273" s="101"/>
      <c r="L273" s="101"/>
      <c r="M273" s="101"/>
      <c r="N273" s="101"/>
      <c r="O273" s="101"/>
      <c r="P273" s="101"/>
    </row>
    <row r="274" spans="3:16" s="5" customFormat="1" x14ac:dyDescent="0.2">
      <c r="C274" s="101"/>
      <c r="D274" s="101"/>
      <c r="E274" s="101"/>
      <c r="F274" s="101"/>
      <c r="G274" s="101"/>
      <c r="H274" s="101"/>
      <c r="I274" s="101"/>
      <c r="J274" s="101"/>
      <c r="K274" s="101"/>
      <c r="L274" s="101"/>
      <c r="M274" s="101"/>
      <c r="N274" s="101"/>
      <c r="O274" s="101"/>
      <c r="P274" s="101"/>
    </row>
    <row r="275" spans="3:16" s="5" customFormat="1" x14ac:dyDescent="0.2">
      <c r="C275" s="101"/>
      <c r="D275" s="101"/>
      <c r="E275" s="101"/>
      <c r="F275" s="101"/>
      <c r="G275" s="101"/>
      <c r="H275" s="101"/>
      <c r="I275" s="101"/>
      <c r="J275" s="101"/>
      <c r="K275" s="101"/>
      <c r="L275" s="101"/>
      <c r="M275" s="101"/>
      <c r="N275" s="101"/>
      <c r="O275" s="101"/>
      <c r="P275" s="101"/>
    </row>
    <row r="276" spans="3:16" s="5" customFormat="1" x14ac:dyDescent="0.2">
      <c r="C276" s="101"/>
      <c r="D276" s="101"/>
      <c r="E276" s="101"/>
      <c r="F276" s="101"/>
      <c r="G276" s="101"/>
      <c r="H276" s="101"/>
      <c r="I276" s="101"/>
      <c r="J276" s="101"/>
      <c r="K276" s="101"/>
      <c r="L276" s="101"/>
      <c r="M276" s="101"/>
      <c r="N276" s="101"/>
      <c r="O276" s="101"/>
      <c r="P276" s="101"/>
    </row>
    <row r="277" spans="3:16" s="5" customFormat="1" x14ac:dyDescent="0.2">
      <c r="C277" s="101"/>
      <c r="D277" s="101"/>
      <c r="E277" s="101"/>
      <c r="F277" s="101"/>
      <c r="G277" s="101"/>
      <c r="H277" s="101"/>
      <c r="I277" s="101"/>
      <c r="J277" s="101"/>
      <c r="K277" s="101"/>
      <c r="L277" s="101"/>
      <c r="M277" s="101"/>
      <c r="N277" s="101"/>
      <c r="O277" s="101"/>
      <c r="P277" s="101"/>
    </row>
    <row r="278" spans="3:16" s="5" customFormat="1" x14ac:dyDescent="0.2">
      <c r="C278" s="101"/>
      <c r="D278" s="101"/>
      <c r="E278" s="101"/>
      <c r="F278" s="101"/>
      <c r="G278" s="101"/>
      <c r="H278" s="101"/>
      <c r="I278" s="101"/>
      <c r="J278" s="101"/>
      <c r="K278" s="101"/>
      <c r="L278" s="101"/>
      <c r="M278" s="101"/>
      <c r="N278" s="101"/>
      <c r="O278" s="101"/>
      <c r="P278" s="101"/>
    </row>
    <row r="279" spans="3:16" s="5" customFormat="1" x14ac:dyDescent="0.2">
      <c r="C279" s="101"/>
      <c r="D279" s="101"/>
      <c r="E279" s="101"/>
      <c r="F279" s="101"/>
      <c r="G279" s="101"/>
      <c r="H279" s="101"/>
      <c r="I279" s="101"/>
      <c r="J279" s="101"/>
      <c r="K279" s="101"/>
      <c r="L279" s="101"/>
      <c r="M279" s="101"/>
      <c r="N279" s="101"/>
      <c r="O279" s="101"/>
      <c r="P279" s="101"/>
    </row>
    <row r="280" spans="3:16" s="5" customFormat="1" x14ac:dyDescent="0.2">
      <c r="C280" s="101"/>
      <c r="D280" s="101"/>
      <c r="E280" s="101"/>
      <c r="F280" s="101"/>
      <c r="G280" s="101"/>
      <c r="H280" s="101"/>
      <c r="I280" s="101"/>
      <c r="J280" s="101"/>
      <c r="K280" s="101"/>
      <c r="L280" s="101"/>
      <c r="M280" s="101"/>
      <c r="N280" s="101"/>
      <c r="O280" s="101"/>
      <c r="P280" s="101"/>
    </row>
    <row r="281" spans="3:16" s="5" customFormat="1" x14ac:dyDescent="0.2">
      <c r="C281" s="101"/>
      <c r="D281" s="101"/>
      <c r="E281" s="101"/>
      <c r="F281" s="101"/>
      <c r="G281" s="101"/>
      <c r="H281" s="101"/>
      <c r="I281" s="101"/>
      <c r="J281" s="101"/>
      <c r="K281" s="101"/>
      <c r="L281" s="101"/>
      <c r="M281" s="101"/>
      <c r="N281" s="101"/>
      <c r="O281" s="101"/>
      <c r="P281" s="101"/>
    </row>
    <row r="282" spans="3:16" s="5" customFormat="1" x14ac:dyDescent="0.2">
      <c r="C282" s="101"/>
      <c r="D282" s="101"/>
      <c r="E282" s="101"/>
      <c r="F282" s="101"/>
      <c r="G282" s="101"/>
      <c r="H282" s="101"/>
      <c r="I282" s="101"/>
      <c r="J282" s="101"/>
      <c r="K282" s="101"/>
      <c r="L282" s="101"/>
      <c r="M282" s="101"/>
      <c r="N282" s="101"/>
      <c r="O282" s="101"/>
      <c r="P282" s="101"/>
    </row>
    <row r="283" spans="3:16" s="5" customFormat="1" x14ac:dyDescent="0.2">
      <c r="C283" s="101"/>
      <c r="D283" s="101"/>
      <c r="E283" s="101"/>
      <c r="F283" s="101"/>
      <c r="G283" s="101"/>
      <c r="H283" s="101"/>
      <c r="I283" s="101"/>
      <c r="J283" s="101"/>
      <c r="K283" s="101"/>
      <c r="L283" s="101"/>
      <c r="M283" s="101"/>
      <c r="N283" s="101"/>
      <c r="O283" s="101"/>
      <c r="P283" s="101"/>
    </row>
    <row r="284" spans="3:16" s="5" customFormat="1" x14ac:dyDescent="0.2">
      <c r="C284" s="101"/>
      <c r="D284" s="101"/>
      <c r="E284" s="101"/>
      <c r="F284" s="101"/>
      <c r="G284" s="101"/>
      <c r="H284" s="101"/>
      <c r="I284" s="101"/>
      <c r="J284" s="101"/>
      <c r="K284" s="101"/>
      <c r="L284" s="101"/>
      <c r="M284" s="101"/>
      <c r="N284" s="101"/>
      <c r="O284" s="101"/>
      <c r="P284" s="101"/>
    </row>
    <row r="285" spans="3:16" s="5" customFormat="1" x14ac:dyDescent="0.2">
      <c r="C285" s="101"/>
      <c r="D285" s="101"/>
      <c r="E285" s="101"/>
      <c r="F285" s="101"/>
      <c r="G285" s="101"/>
      <c r="H285" s="101"/>
      <c r="I285" s="101"/>
      <c r="J285" s="101"/>
      <c r="K285" s="101"/>
      <c r="L285" s="101"/>
      <c r="M285" s="101"/>
      <c r="N285" s="101"/>
      <c r="O285" s="101"/>
      <c r="P285" s="101"/>
    </row>
    <row r="286" spans="3:16" s="5" customFormat="1" x14ac:dyDescent="0.2">
      <c r="C286" s="101"/>
      <c r="D286" s="101"/>
      <c r="E286" s="101"/>
      <c r="F286" s="101"/>
      <c r="G286" s="101"/>
      <c r="H286" s="101"/>
      <c r="I286" s="101"/>
      <c r="J286" s="101"/>
      <c r="K286" s="101"/>
      <c r="L286" s="101"/>
      <c r="M286" s="101"/>
      <c r="N286" s="101"/>
      <c r="O286" s="101"/>
      <c r="P286" s="101"/>
    </row>
    <row r="287" spans="3:16" s="5" customFormat="1" x14ac:dyDescent="0.2">
      <c r="C287" s="101"/>
      <c r="D287" s="101"/>
      <c r="E287" s="101"/>
      <c r="F287" s="101"/>
      <c r="G287" s="101"/>
      <c r="H287" s="101"/>
      <c r="I287" s="101"/>
      <c r="J287" s="101"/>
      <c r="K287" s="101"/>
      <c r="L287" s="101"/>
      <c r="M287" s="101"/>
      <c r="N287" s="101"/>
      <c r="O287" s="101"/>
      <c r="P287" s="101"/>
    </row>
    <row r="288" spans="3:16" s="5" customFormat="1" x14ac:dyDescent="0.2">
      <c r="C288" s="101"/>
      <c r="D288" s="101"/>
      <c r="E288" s="101"/>
      <c r="F288" s="101"/>
      <c r="G288" s="101"/>
      <c r="H288" s="101"/>
      <c r="I288" s="101"/>
      <c r="J288" s="101"/>
      <c r="K288" s="101"/>
      <c r="L288" s="101"/>
      <c r="M288" s="101"/>
      <c r="N288" s="101"/>
      <c r="O288" s="101"/>
      <c r="P288" s="101"/>
    </row>
    <row r="289" spans="3:16" s="5" customFormat="1" x14ac:dyDescent="0.2">
      <c r="C289" s="101"/>
      <c r="D289" s="101"/>
      <c r="E289" s="101"/>
      <c r="F289" s="101"/>
      <c r="G289" s="101"/>
      <c r="H289" s="101"/>
      <c r="I289" s="101"/>
      <c r="J289" s="101"/>
      <c r="K289" s="101"/>
      <c r="L289" s="101"/>
      <c r="M289" s="101"/>
      <c r="N289" s="101"/>
      <c r="O289" s="101"/>
      <c r="P289" s="101"/>
    </row>
    <row r="290" spans="3:16" s="5" customFormat="1" x14ac:dyDescent="0.2">
      <c r="C290" s="101"/>
      <c r="D290" s="101"/>
      <c r="E290" s="101"/>
      <c r="F290" s="101"/>
      <c r="G290" s="101"/>
      <c r="H290" s="101"/>
      <c r="I290" s="101"/>
      <c r="J290" s="101"/>
      <c r="K290" s="101"/>
      <c r="L290" s="101"/>
      <c r="M290" s="101"/>
      <c r="N290" s="101"/>
      <c r="O290" s="101"/>
      <c r="P290" s="101"/>
    </row>
    <row r="291" spans="3:16" s="5" customFormat="1" x14ac:dyDescent="0.2">
      <c r="C291" s="101"/>
      <c r="D291" s="101"/>
      <c r="E291" s="101"/>
      <c r="F291" s="101"/>
      <c r="G291" s="101"/>
      <c r="H291" s="101"/>
      <c r="I291" s="101"/>
      <c r="J291" s="101"/>
      <c r="K291" s="101"/>
      <c r="L291" s="101"/>
      <c r="M291" s="101"/>
      <c r="N291" s="101"/>
      <c r="O291" s="101"/>
      <c r="P291" s="101"/>
    </row>
    <row r="292" spans="3:16" s="5" customFormat="1" x14ac:dyDescent="0.2">
      <c r="C292" s="101"/>
      <c r="D292" s="101"/>
      <c r="E292" s="101"/>
      <c r="F292" s="101"/>
      <c r="G292" s="101"/>
      <c r="H292" s="101"/>
      <c r="I292" s="101"/>
      <c r="J292" s="101"/>
      <c r="K292" s="101"/>
      <c r="L292" s="101"/>
      <c r="M292" s="101"/>
      <c r="N292" s="101"/>
      <c r="O292" s="101"/>
      <c r="P292" s="101"/>
    </row>
    <row r="293" spans="3:16" s="5" customFormat="1" x14ac:dyDescent="0.2">
      <c r="C293" s="101"/>
      <c r="D293" s="101"/>
      <c r="E293" s="101"/>
      <c r="F293" s="101"/>
      <c r="G293" s="101"/>
      <c r="H293" s="101"/>
      <c r="I293" s="101"/>
      <c r="J293" s="101"/>
      <c r="K293" s="101"/>
      <c r="L293" s="101"/>
      <c r="M293" s="101"/>
      <c r="N293" s="101"/>
      <c r="O293" s="101"/>
      <c r="P293" s="101"/>
    </row>
    <row r="294" spans="3:16" s="5" customFormat="1" x14ac:dyDescent="0.2">
      <c r="C294" s="101"/>
      <c r="D294" s="101"/>
      <c r="E294" s="101"/>
      <c r="F294" s="101"/>
      <c r="G294" s="101"/>
      <c r="H294" s="101"/>
      <c r="I294" s="101"/>
      <c r="J294" s="101"/>
      <c r="K294" s="101"/>
      <c r="L294" s="101"/>
      <c r="M294" s="101"/>
      <c r="N294" s="101"/>
      <c r="O294" s="101"/>
      <c r="P294" s="101"/>
    </row>
    <row r="295" spans="3:16" s="5" customFormat="1" x14ac:dyDescent="0.2">
      <c r="C295" s="101"/>
      <c r="D295" s="101"/>
      <c r="E295" s="101"/>
      <c r="F295" s="101"/>
      <c r="G295" s="101"/>
      <c r="H295" s="101"/>
      <c r="I295" s="101"/>
      <c r="J295" s="101"/>
      <c r="K295" s="101"/>
      <c r="L295" s="101"/>
      <c r="M295" s="101"/>
      <c r="N295" s="101"/>
      <c r="O295" s="101"/>
      <c r="P295" s="101"/>
    </row>
    <row r="296" spans="3:16" s="5" customFormat="1" x14ac:dyDescent="0.2">
      <c r="C296" s="101"/>
      <c r="D296" s="101"/>
      <c r="E296" s="101"/>
      <c r="F296" s="101"/>
      <c r="G296" s="101"/>
      <c r="H296" s="101"/>
      <c r="I296" s="101"/>
      <c r="J296" s="101"/>
      <c r="K296" s="101"/>
      <c r="L296" s="101"/>
      <c r="M296" s="101"/>
      <c r="N296" s="101"/>
      <c r="O296" s="101"/>
      <c r="P296" s="101"/>
    </row>
    <row r="297" spans="3:16" s="5" customFormat="1" x14ac:dyDescent="0.2">
      <c r="C297" s="101"/>
      <c r="D297" s="101"/>
      <c r="E297" s="101"/>
      <c r="F297" s="101"/>
      <c r="G297" s="101"/>
      <c r="H297" s="101"/>
      <c r="I297" s="101"/>
      <c r="J297" s="101"/>
      <c r="K297" s="101"/>
      <c r="L297" s="101"/>
      <c r="M297" s="101"/>
      <c r="N297" s="101"/>
      <c r="O297" s="101"/>
      <c r="P297" s="101"/>
    </row>
    <row r="298" spans="3:16" s="5" customFormat="1" x14ac:dyDescent="0.2">
      <c r="C298" s="101"/>
      <c r="D298" s="101"/>
      <c r="E298" s="101"/>
      <c r="F298" s="101"/>
      <c r="G298" s="101"/>
      <c r="H298" s="101"/>
      <c r="I298" s="101"/>
      <c r="J298" s="101"/>
      <c r="K298" s="101"/>
      <c r="L298" s="101"/>
      <c r="M298" s="101"/>
      <c r="N298" s="101"/>
      <c r="O298" s="101"/>
      <c r="P298" s="101"/>
    </row>
    <row r="299" spans="3:16" s="5" customFormat="1" x14ac:dyDescent="0.2">
      <c r="C299" s="101"/>
      <c r="D299" s="101"/>
      <c r="E299" s="101"/>
      <c r="F299" s="101"/>
      <c r="G299" s="101"/>
      <c r="H299" s="101"/>
      <c r="I299" s="101"/>
      <c r="J299" s="101"/>
      <c r="K299" s="101"/>
      <c r="L299" s="101"/>
      <c r="M299" s="101"/>
      <c r="N299" s="101"/>
      <c r="O299" s="101"/>
      <c r="P299" s="101"/>
    </row>
    <row r="300" spans="3:16" s="5" customFormat="1" x14ac:dyDescent="0.2">
      <c r="C300" s="101"/>
      <c r="D300" s="101"/>
      <c r="E300" s="101"/>
      <c r="F300" s="101"/>
      <c r="G300" s="101"/>
      <c r="H300" s="101"/>
      <c r="I300" s="101"/>
      <c r="J300" s="101"/>
      <c r="K300" s="101"/>
      <c r="L300" s="101"/>
      <c r="M300" s="101"/>
      <c r="N300" s="101"/>
      <c r="O300" s="101"/>
      <c r="P300" s="101"/>
    </row>
    <row r="301" spans="3:16" s="5" customFormat="1" x14ac:dyDescent="0.2">
      <c r="C301" s="101"/>
      <c r="D301" s="101"/>
      <c r="E301" s="101"/>
      <c r="F301" s="101"/>
      <c r="G301" s="101"/>
      <c r="H301" s="101"/>
      <c r="I301" s="101"/>
      <c r="J301" s="101"/>
      <c r="K301" s="101"/>
      <c r="L301" s="101"/>
      <c r="M301" s="101"/>
      <c r="N301" s="101"/>
      <c r="O301" s="101"/>
      <c r="P301" s="101"/>
    </row>
    <row r="302" spans="3:16" s="5" customFormat="1" x14ac:dyDescent="0.2">
      <c r="C302" s="101"/>
      <c r="D302" s="101"/>
      <c r="E302" s="101"/>
      <c r="F302" s="101"/>
      <c r="G302" s="101"/>
      <c r="H302" s="101"/>
      <c r="I302" s="101"/>
      <c r="J302" s="101"/>
      <c r="K302" s="101"/>
      <c r="L302" s="101"/>
      <c r="M302" s="101"/>
      <c r="N302" s="101"/>
      <c r="O302" s="101"/>
      <c r="P302" s="101"/>
    </row>
    <row r="303" spans="3:16" s="5" customFormat="1" x14ac:dyDescent="0.2">
      <c r="C303" s="101"/>
      <c r="D303" s="101"/>
      <c r="E303" s="101"/>
      <c r="F303" s="101"/>
      <c r="G303" s="101"/>
      <c r="H303" s="101"/>
      <c r="I303" s="101"/>
      <c r="J303" s="101"/>
      <c r="K303" s="101"/>
      <c r="L303" s="101"/>
      <c r="M303" s="101"/>
      <c r="N303" s="101"/>
      <c r="O303" s="101"/>
      <c r="P303" s="101"/>
    </row>
    <row r="304" spans="3:16" s="5" customFormat="1" x14ac:dyDescent="0.2">
      <c r="C304" s="101"/>
      <c r="D304" s="101"/>
      <c r="E304" s="101"/>
      <c r="F304" s="101"/>
      <c r="G304" s="101"/>
      <c r="H304" s="101"/>
      <c r="I304" s="101"/>
      <c r="J304" s="101"/>
      <c r="K304" s="101"/>
      <c r="L304" s="101"/>
      <c r="M304" s="101"/>
      <c r="N304" s="101"/>
      <c r="O304" s="101"/>
      <c r="P304" s="101"/>
    </row>
    <row r="305" spans="3:16" s="5" customFormat="1" x14ac:dyDescent="0.2">
      <c r="C305" s="101"/>
      <c r="D305" s="101"/>
      <c r="E305" s="101"/>
      <c r="F305" s="101"/>
      <c r="G305" s="101"/>
      <c r="H305" s="101"/>
      <c r="I305" s="101"/>
      <c r="J305" s="101"/>
      <c r="K305" s="101"/>
      <c r="L305" s="101"/>
      <c r="M305" s="101"/>
      <c r="N305" s="101"/>
      <c r="O305" s="101"/>
      <c r="P305" s="101"/>
    </row>
    <row r="306" spans="3:16" s="5" customFormat="1" x14ac:dyDescent="0.2">
      <c r="C306" s="101"/>
      <c r="D306" s="101"/>
      <c r="E306" s="101"/>
      <c r="F306" s="101"/>
      <c r="G306" s="101"/>
      <c r="H306" s="101"/>
      <c r="I306" s="101"/>
      <c r="J306" s="101"/>
      <c r="K306" s="101"/>
      <c r="L306" s="101"/>
      <c r="M306" s="101"/>
      <c r="N306" s="101"/>
      <c r="O306" s="101"/>
      <c r="P306" s="101"/>
    </row>
    <row r="307" spans="3:16" s="5" customFormat="1" x14ac:dyDescent="0.2">
      <c r="C307" s="101"/>
      <c r="D307" s="101"/>
      <c r="E307" s="101"/>
      <c r="F307" s="101"/>
      <c r="G307" s="101"/>
      <c r="H307" s="101"/>
      <c r="I307" s="101"/>
      <c r="J307" s="101"/>
      <c r="K307" s="101"/>
      <c r="L307" s="101"/>
      <c r="M307" s="101"/>
      <c r="N307" s="101"/>
      <c r="O307" s="101"/>
      <c r="P307" s="101"/>
    </row>
    <row r="308" spans="3:16" s="5" customFormat="1" x14ac:dyDescent="0.2">
      <c r="C308" s="101"/>
      <c r="D308" s="101"/>
      <c r="E308" s="101"/>
      <c r="F308" s="101"/>
      <c r="G308" s="101"/>
      <c r="H308" s="101"/>
      <c r="I308" s="101"/>
      <c r="J308" s="101"/>
      <c r="K308" s="101"/>
      <c r="L308" s="101"/>
      <c r="M308" s="101"/>
      <c r="N308" s="101"/>
      <c r="O308" s="101"/>
      <c r="P308" s="101"/>
    </row>
    <row r="309" spans="3:16" s="5" customFormat="1" x14ac:dyDescent="0.2">
      <c r="C309" s="101"/>
      <c r="D309" s="101"/>
      <c r="E309" s="101"/>
      <c r="F309" s="101"/>
      <c r="G309" s="101"/>
      <c r="H309" s="101"/>
      <c r="I309" s="101"/>
      <c r="J309" s="101"/>
      <c r="K309" s="101"/>
      <c r="L309" s="101"/>
      <c r="M309" s="101"/>
      <c r="N309" s="101"/>
      <c r="O309" s="101"/>
      <c r="P309" s="101"/>
    </row>
    <row r="310" spans="3:16" s="5" customFormat="1" x14ac:dyDescent="0.2">
      <c r="C310" s="101"/>
      <c r="D310" s="101"/>
      <c r="E310" s="101"/>
      <c r="F310" s="101"/>
      <c r="G310" s="101"/>
      <c r="H310" s="101"/>
      <c r="I310" s="101"/>
      <c r="J310" s="101"/>
      <c r="K310" s="101"/>
      <c r="L310" s="101"/>
      <c r="M310" s="101"/>
      <c r="N310" s="101"/>
      <c r="O310" s="101"/>
      <c r="P310" s="101"/>
    </row>
    <row r="311" spans="3:16" s="5" customFormat="1" x14ac:dyDescent="0.2">
      <c r="C311" s="101"/>
      <c r="D311" s="101"/>
      <c r="E311" s="101"/>
      <c r="F311" s="101"/>
      <c r="G311" s="101"/>
      <c r="H311" s="101"/>
      <c r="I311" s="101"/>
      <c r="J311" s="101"/>
      <c r="K311" s="101"/>
      <c r="L311" s="101"/>
      <c r="M311" s="101"/>
      <c r="N311" s="101"/>
      <c r="O311" s="101"/>
      <c r="P311" s="101"/>
    </row>
    <row r="312" spans="3:16" s="5" customFormat="1" x14ac:dyDescent="0.2">
      <c r="C312" s="101"/>
      <c r="D312" s="101"/>
      <c r="E312" s="101"/>
      <c r="F312" s="101"/>
      <c r="G312" s="101"/>
      <c r="H312" s="101"/>
      <c r="I312" s="101"/>
      <c r="J312" s="101"/>
      <c r="K312" s="101"/>
      <c r="L312" s="101"/>
      <c r="M312" s="101"/>
      <c r="N312" s="101"/>
      <c r="O312" s="101"/>
      <c r="P312" s="101"/>
    </row>
    <row r="313" spans="3:16" s="5" customFormat="1" x14ac:dyDescent="0.2">
      <c r="C313" s="101"/>
      <c r="D313" s="101"/>
      <c r="E313" s="101"/>
      <c r="F313" s="101"/>
      <c r="G313" s="101"/>
      <c r="H313" s="101"/>
      <c r="I313" s="101"/>
      <c r="J313" s="101"/>
      <c r="K313" s="101"/>
      <c r="L313" s="101"/>
      <c r="M313" s="101"/>
      <c r="N313" s="101"/>
      <c r="O313" s="101"/>
      <c r="P313" s="101"/>
    </row>
    <row r="314" spans="3:16" s="5" customFormat="1" x14ac:dyDescent="0.2">
      <c r="C314" s="101"/>
      <c r="D314" s="101"/>
      <c r="E314" s="101"/>
      <c r="F314" s="101"/>
      <c r="G314" s="101"/>
      <c r="H314" s="101"/>
      <c r="I314" s="101"/>
      <c r="J314" s="101"/>
      <c r="K314" s="101"/>
      <c r="L314" s="101"/>
      <c r="M314" s="101"/>
      <c r="N314" s="101"/>
      <c r="O314" s="101"/>
      <c r="P314" s="101"/>
    </row>
    <row r="315" spans="3:16" s="5" customFormat="1" x14ac:dyDescent="0.2">
      <c r="C315" s="101"/>
      <c r="D315" s="101"/>
      <c r="E315" s="101"/>
      <c r="F315" s="101"/>
      <c r="G315" s="101"/>
      <c r="H315" s="101"/>
      <c r="I315" s="101"/>
      <c r="J315" s="101"/>
      <c r="K315" s="101"/>
      <c r="L315" s="101"/>
      <c r="M315" s="101"/>
      <c r="N315" s="101"/>
      <c r="O315" s="101"/>
      <c r="P315" s="101"/>
    </row>
    <row r="316" spans="3:16" s="5" customFormat="1" x14ac:dyDescent="0.2">
      <c r="C316" s="101"/>
      <c r="D316" s="101"/>
      <c r="E316" s="101"/>
      <c r="F316" s="101"/>
      <c r="G316" s="101"/>
      <c r="H316" s="101"/>
      <c r="I316" s="101"/>
      <c r="J316" s="101"/>
      <c r="K316" s="101"/>
      <c r="L316" s="101"/>
      <c r="M316" s="101"/>
      <c r="N316" s="101"/>
      <c r="O316" s="101"/>
      <c r="P316" s="101"/>
    </row>
    <row r="317" spans="3:16" s="5" customFormat="1" x14ac:dyDescent="0.2">
      <c r="C317" s="101"/>
      <c r="D317" s="101"/>
      <c r="E317" s="101"/>
      <c r="F317" s="101"/>
      <c r="G317" s="101"/>
      <c r="H317" s="101"/>
      <c r="I317" s="101"/>
      <c r="J317" s="101"/>
      <c r="K317" s="101"/>
      <c r="L317" s="101"/>
      <c r="M317" s="101"/>
      <c r="N317" s="101"/>
      <c r="O317" s="101"/>
      <c r="P317" s="101"/>
    </row>
    <row r="318" spans="3:16" s="5" customFormat="1" x14ac:dyDescent="0.2">
      <c r="C318" s="101"/>
      <c r="D318" s="101"/>
      <c r="E318" s="101"/>
      <c r="F318" s="101"/>
      <c r="G318" s="101"/>
      <c r="H318" s="101"/>
      <c r="I318" s="101"/>
      <c r="J318" s="101"/>
      <c r="K318" s="101"/>
      <c r="L318" s="101"/>
      <c r="M318" s="101"/>
      <c r="N318" s="101"/>
      <c r="O318" s="101"/>
      <c r="P318" s="101"/>
    </row>
    <row r="319" spans="3:16" s="5" customFormat="1" x14ac:dyDescent="0.2">
      <c r="C319" s="101"/>
      <c r="D319" s="101"/>
      <c r="E319" s="101"/>
      <c r="F319" s="101"/>
      <c r="G319" s="101"/>
      <c r="H319" s="101"/>
      <c r="I319" s="101"/>
      <c r="J319" s="101"/>
      <c r="K319" s="101"/>
      <c r="L319" s="101"/>
      <c r="M319" s="101"/>
      <c r="N319" s="101"/>
      <c r="O319" s="101"/>
      <c r="P319" s="101"/>
    </row>
    <row r="320" spans="3:16" s="5" customFormat="1" x14ac:dyDescent="0.2">
      <c r="C320" s="101"/>
      <c r="D320" s="101"/>
      <c r="E320" s="101"/>
      <c r="F320" s="101"/>
      <c r="G320" s="101"/>
      <c r="H320" s="101"/>
      <c r="I320" s="101"/>
      <c r="J320" s="101"/>
      <c r="K320" s="101"/>
      <c r="L320" s="101"/>
      <c r="M320" s="101"/>
      <c r="N320" s="101"/>
      <c r="O320" s="101"/>
      <c r="P320" s="101"/>
    </row>
    <row r="321" spans="3:16" s="5" customFormat="1" x14ac:dyDescent="0.2">
      <c r="C321" s="101"/>
      <c r="D321" s="101"/>
      <c r="E321" s="101"/>
      <c r="F321" s="101"/>
      <c r="G321" s="101"/>
      <c r="H321" s="101"/>
      <c r="I321" s="101"/>
      <c r="J321" s="101"/>
      <c r="K321" s="101"/>
      <c r="L321" s="101"/>
      <c r="M321" s="101"/>
      <c r="N321" s="101"/>
      <c r="O321" s="101"/>
      <c r="P321" s="101"/>
    </row>
    <row r="322" spans="3:16" s="5" customFormat="1" x14ac:dyDescent="0.2">
      <c r="C322" s="101"/>
      <c r="D322" s="101"/>
      <c r="E322" s="101"/>
      <c r="F322" s="101"/>
      <c r="G322" s="101"/>
      <c r="H322" s="101"/>
      <c r="I322" s="101"/>
      <c r="J322" s="101"/>
      <c r="K322" s="101"/>
      <c r="L322" s="101"/>
      <c r="M322" s="101"/>
      <c r="N322" s="101"/>
      <c r="O322" s="101"/>
      <c r="P322" s="101"/>
    </row>
    <row r="323" spans="3:16" s="5" customFormat="1" x14ac:dyDescent="0.2">
      <c r="C323" s="101"/>
      <c r="D323" s="101"/>
      <c r="E323" s="101"/>
      <c r="F323" s="101"/>
      <c r="G323" s="101"/>
      <c r="H323" s="101"/>
      <c r="I323" s="101"/>
      <c r="J323" s="101"/>
      <c r="K323" s="101"/>
      <c r="L323" s="101"/>
      <c r="M323" s="101"/>
      <c r="N323" s="101"/>
      <c r="O323" s="101"/>
      <c r="P323" s="101"/>
    </row>
    <row r="324" spans="3:16" s="5" customFormat="1" x14ac:dyDescent="0.2">
      <c r="C324" s="101"/>
      <c r="D324" s="101"/>
      <c r="E324" s="101"/>
      <c r="F324" s="101"/>
      <c r="G324" s="101"/>
      <c r="H324" s="101"/>
      <c r="I324" s="101"/>
      <c r="J324" s="101"/>
      <c r="K324" s="101"/>
      <c r="L324" s="101"/>
      <c r="M324" s="101"/>
      <c r="N324" s="101"/>
      <c r="O324" s="101"/>
      <c r="P324" s="101"/>
    </row>
    <row r="325" spans="3:16" s="5" customFormat="1" x14ac:dyDescent="0.2">
      <c r="C325" s="101"/>
      <c r="D325" s="101"/>
      <c r="E325" s="101"/>
      <c r="F325" s="101"/>
      <c r="G325" s="101"/>
      <c r="H325" s="101"/>
      <c r="I325" s="101"/>
      <c r="J325" s="101"/>
      <c r="K325" s="101"/>
      <c r="L325" s="101"/>
      <c r="M325" s="101"/>
      <c r="N325" s="101"/>
      <c r="O325" s="101"/>
      <c r="P325" s="101"/>
    </row>
    <row r="326" spans="3:16" s="5" customFormat="1" x14ac:dyDescent="0.2">
      <c r="C326" s="101"/>
      <c r="D326" s="101"/>
      <c r="E326" s="101"/>
      <c r="F326" s="101"/>
      <c r="G326" s="101"/>
      <c r="H326" s="101"/>
      <c r="I326" s="101"/>
      <c r="J326" s="101"/>
      <c r="K326" s="101"/>
      <c r="L326" s="101"/>
      <c r="M326" s="101"/>
      <c r="N326" s="101"/>
      <c r="O326" s="101"/>
      <c r="P326" s="101"/>
    </row>
    <row r="327" spans="3:16" s="5" customFormat="1" x14ac:dyDescent="0.2">
      <c r="C327" s="101"/>
      <c r="D327" s="101"/>
      <c r="E327" s="101"/>
      <c r="F327" s="101"/>
      <c r="G327" s="101"/>
      <c r="H327" s="101"/>
      <c r="I327" s="101"/>
      <c r="J327" s="101"/>
      <c r="K327" s="101"/>
      <c r="L327" s="101"/>
      <c r="M327" s="101"/>
      <c r="N327" s="101"/>
      <c r="O327" s="101"/>
      <c r="P327" s="101"/>
    </row>
    <row r="328" spans="3:16" s="5" customFormat="1" x14ac:dyDescent="0.2">
      <c r="C328" s="101"/>
      <c r="D328" s="101"/>
      <c r="E328" s="101"/>
      <c r="F328" s="101"/>
      <c r="G328" s="101"/>
      <c r="H328" s="101"/>
      <c r="I328" s="101"/>
      <c r="J328" s="101"/>
      <c r="K328" s="101"/>
      <c r="L328" s="101"/>
      <c r="M328" s="101"/>
      <c r="N328" s="101"/>
      <c r="O328" s="101"/>
      <c r="P328" s="101"/>
    </row>
    <row r="329" spans="3:16" s="5" customFormat="1" x14ac:dyDescent="0.2">
      <c r="C329" s="101"/>
      <c r="D329" s="101"/>
      <c r="E329" s="101"/>
      <c r="F329" s="101"/>
      <c r="G329" s="101"/>
      <c r="H329" s="101"/>
      <c r="I329" s="101"/>
      <c r="J329" s="101"/>
      <c r="K329" s="101"/>
      <c r="L329" s="101"/>
      <c r="M329" s="101"/>
      <c r="N329" s="101"/>
      <c r="O329" s="101"/>
      <c r="P329" s="101"/>
    </row>
    <row r="330" spans="3:16" s="5" customFormat="1" x14ac:dyDescent="0.2">
      <c r="C330" s="101"/>
      <c r="D330" s="101"/>
      <c r="E330" s="101"/>
      <c r="F330" s="101"/>
      <c r="G330" s="101"/>
      <c r="H330" s="101"/>
      <c r="I330" s="101"/>
      <c r="J330" s="101"/>
      <c r="K330" s="101"/>
      <c r="L330" s="101"/>
      <c r="M330" s="101"/>
      <c r="N330" s="101"/>
      <c r="O330" s="101"/>
      <c r="P330" s="101"/>
    </row>
    <row r="331" spans="3:16" s="5" customFormat="1" x14ac:dyDescent="0.2">
      <c r="C331" s="101"/>
      <c r="D331" s="101"/>
      <c r="E331" s="101"/>
      <c r="F331" s="101"/>
      <c r="G331" s="101"/>
      <c r="H331" s="101"/>
      <c r="I331" s="101"/>
      <c r="J331" s="101"/>
      <c r="K331" s="101"/>
      <c r="L331" s="101"/>
      <c r="M331" s="101"/>
      <c r="N331" s="101"/>
      <c r="O331" s="101"/>
      <c r="P331" s="101"/>
    </row>
    <row r="332" spans="3:16" s="5" customFormat="1" x14ac:dyDescent="0.2">
      <c r="C332" s="101"/>
      <c r="D332" s="101"/>
      <c r="E332" s="101"/>
      <c r="F332" s="101"/>
      <c r="G332" s="101"/>
      <c r="H332" s="101"/>
      <c r="I332" s="101"/>
      <c r="J332" s="101"/>
      <c r="K332" s="101"/>
      <c r="L332" s="101"/>
      <c r="M332" s="101"/>
      <c r="N332" s="101"/>
      <c r="O332" s="101"/>
      <c r="P332" s="101"/>
    </row>
    <row r="333" spans="3:16" s="5" customFormat="1" x14ac:dyDescent="0.2">
      <c r="C333" s="101"/>
      <c r="D333" s="101"/>
      <c r="E333" s="101"/>
      <c r="F333" s="101"/>
      <c r="G333" s="101"/>
      <c r="H333" s="101"/>
      <c r="I333" s="101"/>
      <c r="J333" s="101"/>
      <c r="K333" s="101"/>
      <c r="L333" s="101"/>
      <c r="M333" s="101"/>
      <c r="N333" s="101"/>
      <c r="O333" s="101"/>
      <c r="P333" s="101"/>
    </row>
    <row r="334" spans="3:16" s="5" customFormat="1" x14ac:dyDescent="0.2">
      <c r="C334" s="101"/>
      <c r="D334" s="101"/>
      <c r="E334" s="101"/>
      <c r="F334" s="101"/>
      <c r="G334" s="101"/>
      <c r="H334" s="101"/>
      <c r="I334" s="101"/>
      <c r="J334" s="101"/>
      <c r="K334" s="101"/>
      <c r="L334" s="101"/>
      <c r="M334" s="101"/>
      <c r="N334" s="101"/>
      <c r="O334" s="101"/>
      <c r="P334" s="101"/>
    </row>
    <row r="335" spans="3:16" s="5" customFormat="1" x14ac:dyDescent="0.2">
      <c r="C335" s="101"/>
      <c r="D335" s="101"/>
      <c r="E335" s="101"/>
      <c r="F335" s="101"/>
      <c r="G335" s="101"/>
      <c r="H335" s="101"/>
      <c r="I335" s="101"/>
      <c r="J335" s="101"/>
      <c r="K335" s="101"/>
      <c r="L335" s="101"/>
      <c r="M335" s="101"/>
      <c r="N335" s="101"/>
      <c r="O335" s="101"/>
      <c r="P335" s="101"/>
    </row>
    <row r="336" spans="3:16" s="5" customFormat="1" x14ac:dyDescent="0.2">
      <c r="C336" s="101"/>
      <c r="D336" s="101"/>
      <c r="E336" s="101"/>
      <c r="F336" s="101"/>
      <c r="G336" s="101"/>
      <c r="H336" s="101"/>
      <c r="I336" s="101"/>
      <c r="J336" s="101"/>
      <c r="K336" s="101"/>
      <c r="L336" s="101"/>
      <c r="M336" s="101"/>
      <c r="N336" s="101"/>
      <c r="O336" s="101"/>
      <c r="P336" s="101"/>
    </row>
    <row r="337" spans="3:16" s="5" customFormat="1" x14ac:dyDescent="0.2">
      <c r="C337" s="101"/>
      <c r="D337" s="101"/>
      <c r="E337" s="101"/>
      <c r="F337" s="101"/>
      <c r="G337" s="101"/>
      <c r="H337" s="101"/>
      <c r="I337" s="101"/>
      <c r="J337" s="101"/>
      <c r="K337" s="101"/>
      <c r="L337" s="101"/>
      <c r="M337" s="101"/>
      <c r="N337" s="101"/>
      <c r="O337" s="101"/>
      <c r="P337" s="101"/>
    </row>
    <row r="338" spans="3:16" s="5" customFormat="1" x14ac:dyDescent="0.2">
      <c r="C338" s="101"/>
      <c r="D338" s="101"/>
      <c r="E338" s="101"/>
      <c r="F338" s="101"/>
      <c r="G338" s="101"/>
      <c r="H338" s="101"/>
      <c r="I338" s="101"/>
      <c r="J338" s="101"/>
      <c r="K338" s="101"/>
      <c r="L338" s="101"/>
      <c r="M338" s="101"/>
      <c r="N338" s="101"/>
      <c r="O338" s="101"/>
      <c r="P338" s="101"/>
    </row>
    <row r="339" spans="3:16" s="5" customFormat="1" x14ac:dyDescent="0.2">
      <c r="C339" s="101"/>
      <c r="D339" s="101"/>
      <c r="E339" s="101"/>
      <c r="F339" s="101"/>
      <c r="G339" s="101"/>
      <c r="H339" s="101"/>
      <c r="I339" s="101"/>
      <c r="J339" s="101"/>
      <c r="K339" s="101"/>
      <c r="L339" s="101"/>
      <c r="M339" s="101"/>
      <c r="N339" s="101"/>
      <c r="O339" s="101"/>
      <c r="P339" s="101"/>
    </row>
    <row r="340" spans="3:16" s="5" customFormat="1" x14ac:dyDescent="0.2">
      <c r="C340" s="101"/>
      <c r="D340" s="101"/>
      <c r="E340" s="101"/>
      <c r="F340" s="101"/>
      <c r="G340" s="101"/>
      <c r="H340" s="101"/>
      <c r="I340" s="101"/>
      <c r="J340" s="101"/>
      <c r="K340" s="101"/>
      <c r="L340" s="101"/>
      <c r="M340" s="101"/>
      <c r="N340" s="101"/>
      <c r="O340" s="101"/>
      <c r="P340" s="101"/>
    </row>
    <row r="341" spans="3:16" s="5" customFormat="1" x14ac:dyDescent="0.2">
      <c r="C341" s="101"/>
      <c r="D341" s="101"/>
      <c r="E341" s="101"/>
      <c r="F341" s="101"/>
      <c r="G341" s="101"/>
      <c r="H341" s="101"/>
      <c r="I341" s="101"/>
      <c r="J341" s="101"/>
      <c r="K341" s="101"/>
      <c r="L341" s="101"/>
      <c r="M341" s="101"/>
      <c r="N341" s="101"/>
      <c r="O341" s="101"/>
      <c r="P341" s="101"/>
    </row>
    <row r="342" spans="3:16" s="5" customFormat="1" x14ac:dyDescent="0.2">
      <c r="C342" s="101"/>
      <c r="D342" s="101"/>
      <c r="E342" s="101"/>
      <c r="F342" s="101"/>
      <c r="G342" s="101"/>
      <c r="H342" s="101"/>
      <c r="I342" s="101"/>
      <c r="J342" s="101"/>
      <c r="K342" s="101"/>
      <c r="L342" s="101"/>
      <c r="M342" s="101"/>
      <c r="N342" s="101"/>
      <c r="O342" s="101"/>
      <c r="P342" s="101"/>
    </row>
    <row r="343" spans="3:16" s="5" customFormat="1" x14ac:dyDescent="0.2">
      <c r="C343" s="101"/>
      <c r="D343" s="101"/>
      <c r="E343" s="101"/>
      <c r="F343" s="101"/>
      <c r="G343" s="101"/>
      <c r="H343" s="101"/>
      <c r="I343" s="101"/>
      <c r="J343" s="101"/>
      <c r="K343" s="101"/>
      <c r="L343" s="101"/>
      <c r="M343" s="101"/>
      <c r="N343" s="101"/>
      <c r="O343" s="101"/>
      <c r="P343" s="101"/>
    </row>
    <row r="344" spans="3:16" s="5" customFormat="1" x14ac:dyDescent="0.2">
      <c r="C344" s="101"/>
      <c r="D344" s="101"/>
      <c r="E344" s="101"/>
      <c r="F344" s="101"/>
      <c r="G344" s="101"/>
      <c r="H344" s="101"/>
      <c r="I344" s="101"/>
      <c r="J344" s="101"/>
      <c r="K344" s="101"/>
      <c r="L344" s="101"/>
      <c r="M344" s="101"/>
      <c r="N344" s="101"/>
      <c r="O344" s="101"/>
      <c r="P344" s="101"/>
    </row>
    <row r="345" spans="3:16" s="5" customFormat="1" x14ac:dyDescent="0.2">
      <c r="C345" s="101"/>
      <c r="D345" s="101"/>
      <c r="E345" s="101"/>
      <c r="F345" s="101"/>
      <c r="G345" s="101"/>
      <c r="H345" s="101"/>
      <c r="I345" s="101"/>
      <c r="J345" s="101"/>
      <c r="K345" s="101"/>
      <c r="L345" s="101"/>
      <c r="M345" s="101"/>
      <c r="N345" s="101"/>
      <c r="O345" s="101"/>
      <c r="P345" s="101"/>
    </row>
    <row r="346" spans="3:16" s="5" customFormat="1" x14ac:dyDescent="0.2">
      <c r="C346" s="101"/>
      <c r="D346" s="101"/>
      <c r="E346" s="101"/>
      <c r="F346" s="101"/>
      <c r="G346" s="101"/>
      <c r="H346" s="101"/>
      <c r="I346" s="101"/>
      <c r="J346" s="101"/>
      <c r="K346" s="101"/>
      <c r="L346" s="101"/>
      <c r="M346" s="101"/>
      <c r="N346" s="101"/>
      <c r="O346" s="101"/>
      <c r="P346" s="101"/>
    </row>
    <row r="347" spans="3:16" s="5" customFormat="1" x14ac:dyDescent="0.2">
      <c r="C347" s="101"/>
      <c r="D347" s="101"/>
      <c r="E347" s="101"/>
      <c r="F347" s="101"/>
      <c r="G347" s="101"/>
      <c r="H347" s="101"/>
      <c r="I347" s="101"/>
      <c r="J347" s="101"/>
      <c r="K347" s="101"/>
      <c r="L347" s="101"/>
      <c r="M347" s="101"/>
      <c r="N347" s="101"/>
      <c r="O347" s="101"/>
      <c r="P347" s="101"/>
    </row>
    <row r="348" spans="3:16" s="5" customFormat="1" x14ac:dyDescent="0.2">
      <c r="C348" s="101"/>
      <c r="D348" s="101"/>
      <c r="E348" s="101"/>
      <c r="F348" s="101"/>
      <c r="G348" s="101"/>
      <c r="H348" s="101"/>
      <c r="I348" s="101"/>
      <c r="J348" s="101"/>
      <c r="K348" s="101"/>
      <c r="L348" s="101"/>
      <c r="M348" s="101"/>
      <c r="N348" s="101"/>
      <c r="O348" s="101"/>
      <c r="P348" s="101"/>
    </row>
    <row r="349" spans="3:16" s="5" customFormat="1" x14ac:dyDescent="0.2">
      <c r="C349" s="101"/>
      <c r="D349" s="101"/>
      <c r="E349" s="101"/>
      <c r="F349" s="101"/>
      <c r="G349" s="101"/>
      <c r="H349" s="101"/>
      <c r="I349" s="101"/>
      <c r="J349" s="101"/>
      <c r="K349" s="101"/>
      <c r="L349" s="101"/>
      <c r="M349" s="101"/>
      <c r="N349" s="101"/>
      <c r="O349" s="101"/>
      <c r="P349" s="101"/>
    </row>
    <row r="350" spans="3:16" s="5" customFormat="1" x14ac:dyDescent="0.2">
      <c r="C350" s="101"/>
      <c r="D350" s="101"/>
      <c r="E350" s="101"/>
      <c r="F350" s="101"/>
      <c r="G350" s="101"/>
      <c r="H350" s="101"/>
      <c r="I350" s="101"/>
      <c r="J350" s="101"/>
      <c r="K350" s="101"/>
      <c r="L350" s="101"/>
      <c r="M350" s="101"/>
      <c r="N350" s="101"/>
      <c r="O350" s="101"/>
      <c r="P350" s="101"/>
    </row>
    <row r="351" spans="3:16" s="5" customFormat="1" x14ac:dyDescent="0.2">
      <c r="C351" s="101"/>
      <c r="D351" s="101"/>
      <c r="E351" s="101"/>
      <c r="F351" s="101"/>
      <c r="G351" s="101"/>
      <c r="H351" s="101"/>
      <c r="I351" s="101"/>
      <c r="J351" s="101"/>
      <c r="K351" s="101"/>
      <c r="L351" s="101"/>
      <c r="M351" s="101"/>
      <c r="N351" s="101"/>
      <c r="O351" s="101"/>
      <c r="P351" s="101"/>
    </row>
    <row r="352" spans="3:16" s="5" customFormat="1" x14ac:dyDescent="0.2">
      <c r="C352" s="101"/>
      <c r="D352" s="101"/>
      <c r="E352" s="101"/>
      <c r="F352" s="101"/>
      <c r="G352" s="101"/>
      <c r="H352" s="101"/>
      <c r="I352" s="101"/>
      <c r="J352" s="101"/>
      <c r="K352" s="101"/>
      <c r="L352" s="101"/>
      <c r="M352" s="101"/>
      <c r="N352" s="101"/>
      <c r="O352" s="101"/>
      <c r="P352" s="101"/>
    </row>
    <row r="353" spans="3:16" s="5" customFormat="1" x14ac:dyDescent="0.2">
      <c r="C353" s="101"/>
      <c r="D353" s="101"/>
      <c r="E353" s="101"/>
      <c r="F353" s="101"/>
      <c r="G353" s="101"/>
      <c r="H353" s="101"/>
      <c r="I353" s="101"/>
      <c r="J353" s="101"/>
      <c r="K353" s="101"/>
      <c r="L353" s="101"/>
      <c r="M353" s="101"/>
      <c r="N353" s="101"/>
      <c r="O353" s="101"/>
      <c r="P353" s="101"/>
    </row>
    <row r="354" spans="3:16" s="5" customFormat="1" x14ac:dyDescent="0.2">
      <c r="C354" s="101"/>
      <c r="D354" s="101"/>
      <c r="E354" s="101"/>
      <c r="F354" s="101"/>
      <c r="G354" s="101"/>
      <c r="H354" s="101"/>
      <c r="I354" s="101"/>
      <c r="J354" s="101"/>
      <c r="K354" s="101"/>
      <c r="L354" s="101"/>
      <c r="M354" s="101"/>
      <c r="N354" s="101"/>
      <c r="O354" s="101"/>
      <c r="P354" s="101"/>
    </row>
    <row r="355" spans="3:16" s="5" customFormat="1" x14ac:dyDescent="0.2">
      <c r="C355" s="101"/>
      <c r="D355" s="101"/>
      <c r="E355" s="101"/>
      <c r="F355" s="101"/>
      <c r="G355" s="101"/>
      <c r="H355" s="101"/>
      <c r="I355" s="101"/>
      <c r="J355" s="101"/>
      <c r="K355" s="101"/>
      <c r="L355" s="101"/>
      <c r="M355" s="101"/>
      <c r="N355" s="101"/>
      <c r="O355" s="101"/>
      <c r="P355" s="101"/>
    </row>
    <row r="356" spans="3:16" s="5" customFormat="1" x14ac:dyDescent="0.2">
      <c r="C356" s="101"/>
      <c r="D356" s="101"/>
      <c r="E356" s="101"/>
      <c r="F356" s="101"/>
      <c r="G356" s="101"/>
      <c r="H356" s="101"/>
      <c r="I356" s="101"/>
      <c r="J356" s="101"/>
      <c r="K356" s="101"/>
      <c r="L356" s="101"/>
      <c r="M356" s="101"/>
      <c r="N356" s="101"/>
      <c r="O356" s="101"/>
      <c r="P356" s="101"/>
    </row>
    <row r="357" spans="3:16" s="5" customFormat="1" x14ac:dyDescent="0.2">
      <c r="C357" s="101"/>
      <c r="D357" s="101"/>
      <c r="E357" s="101"/>
      <c r="F357" s="101"/>
      <c r="G357" s="101"/>
      <c r="H357" s="101"/>
      <c r="I357" s="101"/>
      <c r="J357" s="101"/>
      <c r="K357" s="101"/>
      <c r="L357" s="101"/>
      <c r="M357" s="101"/>
      <c r="N357" s="101"/>
      <c r="O357" s="101"/>
      <c r="P357" s="101"/>
    </row>
    <row r="358" spans="3:16" x14ac:dyDescent="0.2">
      <c r="E358" s="103"/>
    </row>
    <row r="359" spans="3:16" x14ac:dyDescent="0.2">
      <c r="E359" s="103"/>
    </row>
    <row r="360" spans="3:16" x14ac:dyDescent="0.2">
      <c r="E360" s="103"/>
    </row>
    <row r="361" spans="3:16" x14ac:dyDescent="0.2">
      <c r="E361" s="103"/>
    </row>
    <row r="362" spans="3:16" x14ac:dyDescent="0.2">
      <c r="E362" s="103"/>
    </row>
    <row r="363" spans="3:16" x14ac:dyDescent="0.2">
      <c r="E363" s="103"/>
    </row>
    <row r="364" spans="3:16" x14ac:dyDescent="0.2">
      <c r="E364" s="103"/>
    </row>
    <row r="365" spans="3:16" x14ac:dyDescent="0.2">
      <c r="E365" s="103"/>
    </row>
    <row r="366" spans="3:16" x14ac:dyDescent="0.2">
      <c r="E366" s="103"/>
    </row>
    <row r="367" spans="3:16" x14ac:dyDescent="0.2">
      <c r="E367" s="103"/>
    </row>
    <row r="368" spans="3:16" x14ac:dyDescent="0.2">
      <c r="E368" s="103"/>
    </row>
    <row r="369" spans="5:5" x14ac:dyDescent="0.2">
      <c r="E369" s="103"/>
    </row>
    <row r="370" spans="5:5" x14ac:dyDescent="0.2">
      <c r="E370" s="103"/>
    </row>
    <row r="371" spans="5:5" x14ac:dyDescent="0.2">
      <c r="E371" s="103"/>
    </row>
    <row r="372" spans="5:5" x14ac:dyDescent="0.2">
      <c r="E372" s="103"/>
    </row>
    <row r="373" spans="5:5" x14ac:dyDescent="0.2">
      <c r="E373" s="103"/>
    </row>
    <row r="374" spans="5:5" x14ac:dyDescent="0.2">
      <c r="E374" s="103"/>
    </row>
    <row r="375" spans="5:5" x14ac:dyDescent="0.2">
      <c r="E375" s="103"/>
    </row>
    <row r="376" spans="5:5" x14ac:dyDescent="0.2">
      <c r="E376" s="103"/>
    </row>
    <row r="377" spans="5:5" x14ac:dyDescent="0.2">
      <c r="E377" s="103"/>
    </row>
    <row r="378" spans="5:5" x14ac:dyDescent="0.2">
      <c r="E378" s="103"/>
    </row>
    <row r="379" spans="5:5" x14ac:dyDescent="0.2">
      <c r="E379" s="103"/>
    </row>
    <row r="380" spans="5:5" x14ac:dyDescent="0.2">
      <c r="E380" s="103"/>
    </row>
    <row r="381" spans="5:5" x14ac:dyDescent="0.2">
      <c r="E381" s="103"/>
    </row>
    <row r="382" spans="5:5" x14ac:dyDescent="0.2">
      <c r="E382" s="103"/>
    </row>
    <row r="383" spans="5:5" x14ac:dyDescent="0.2">
      <c r="E383" s="103"/>
    </row>
    <row r="384" spans="5:5" x14ac:dyDescent="0.2">
      <c r="E384" s="103"/>
    </row>
    <row r="385" spans="5:5" x14ac:dyDescent="0.2">
      <c r="E385" s="103"/>
    </row>
    <row r="386" spans="5:5" x14ac:dyDescent="0.2">
      <c r="E386" s="103"/>
    </row>
    <row r="387" spans="5:5" x14ac:dyDescent="0.2">
      <c r="E387" s="103"/>
    </row>
    <row r="388" spans="5:5" x14ac:dyDescent="0.2">
      <c r="E388" s="103"/>
    </row>
    <row r="389" spans="5:5" x14ac:dyDescent="0.2">
      <c r="E389" s="103"/>
    </row>
    <row r="390" spans="5:5" x14ac:dyDescent="0.2">
      <c r="E390" s="103"/>
    </row>
    <row r="391" spans="5:5" x14ac:dyDescent="0.2">
      <c r="E391" s="103"/>
    </row>
    <row r="392" spans="5:5" x14ac:dyDescent="0.2">
      <c r="E392" s="103"/>
    </row>
    <row r="393" spans="5:5" x14ac:dyDescent="0.2">
      <c r="E393" s="103"/>
    </row>
    <row r="394" spans="5:5" x14ac:dyDescent="0.2">
      <c r="E394" s="103"/>
    </row>
    <row r="395" spans="5:5" x14ac:dyDescent="0.2">
      <c r="E395" s="103"/>
    </row>
    <row r="396" spans="5:5" x14ac:dyDescent="0.2">
      <c r="E396" s="103"/>
    </row>
    <row r="397" spans="5:5" x14ac:dyDescent="0.2">
      <c r="E397" s="103"/>
    </row>
    <row r="398" spans="5:5" x14ac:dyDescent="0.2">
      <c r="E398" s="103"/>
    </row>
    <row r="399" spans="5:5" x14ac:dyDescent="0.2">
      <c r="E399" s="103"/>
    </row>
    <row r="400" spans="5:5" x14ac:dyDescent="0.2">
      <c r="E400" s="103"/>
    </row>
    <row r="401" spans="5:5" x14ac:dyDescent="0.2">
      <c r="E401" s="103"/>
    </row>
    <row r="402" spans="5:5" x14ac:dyDescent="0.2">
      <c r="E402" s="103"/>
    </row>
    <row r="403" spans="5:5" x14ac:dyDescent="0.2">
      <c r="E403" s="103"/>
    </row>
    <row r="404" spans="5:5" x14ac:dyDescent="0.2">
      <c r="E404" s="103"/>
    </row>
    <row r="405" spans="5:5" x14ac:dyDescent="0.2">
      <c r="E405" s="103"/>
    </row>
    <row r="406" spans="5:5" x14ac:dyDescent="0.2">
      <c r="E406" s="103"/>
    </row>
    <row r="407" spans="5:5" x14ac:dyDescent="0.2">
      <c r="E407" s="103"/>
    </row>
    <row r="408" spans="5:5" x14ac:dyDescent="0.2">
      <c r="E408" s="103"/>
    </row>
    <row r="409" spans="5:5" x14ac:dyDescent="0.2">
      <c r="E409" s="103"/>
    </row>
    <row r="410" spans="5:5" x14ac:dyDescent="0.2">
      <c r="E410" s="103"/>
    </row>
    <row r="411" spans="5:5" x14ac:dyDescent="0.2">
      <c r="E411" s="103"/>
    </row>
    <row r="412" spans="5:5" x14ac:dyDescent="0.2">
      <c r="E412" s="103"/>
    </row>
    <row r="413" spans="5:5" x14ac:dyDescent="0.2">
      <c r="E413" s="103"/>
    </row>
    <row r="414" spans="5:5" x14ac:dyDescent="0.2">
      <c r="E414" s="103"/>
    </row>
    <row r="415" spans="5:5" x14ac:dyDescent="0.2">
      <c r="E415" s="103"/>
    </row>
    <row r="416" spans="5:5" x14ac:dyDescent="0.2">
      <c r="E416" s="103"/>
    </row>
    <row r="417" spans="5:5" x14ac:dyDescent="0.2">
      <c r="E417" s="103"/>
    </row>
    <row r="418" spans="5:5" x14ac:dyDescent="0.2">
      <c r="E418" s="103"/>
    </row>
    <row r="419" spans="5:5" x14ac:dyDescent="0.2">
      <c r="E419" s="103"/>
    </row>
    <row r="420" spans="5:5" x14ac:dyDescent="0.2">
      <c r="E420" s="103"/>
    </row>
    <row r="421" spans="5:5" x14ac:dyDescent="0.2">
      <c r="E421" s="103"/>
    </row>
    <row r="422" spans="5:5" x14ac:dyDescent="0.2">
      <c r="E422" s="103"/>
    </row>
    <row r="423" spans="5:5" x14ac:dyDescent="0.2">
      <c r="E423" s="103"/>
    </row>
    <row r="424" spans="5:5" x14ac:dyDescent="0.2">
      <c r="E424" s="103"/>
    </row>
    <row r="425" spans="5:5" x14ac:dyDescent="0.2">
      <c r="E425" s="103"/>
    </row>
    <row r="426" spans="5:5" x14ac:dyDescent="0.2">
      <c r="E426" s="103"/>
    </row>
    <row r="427" spans="5:5" x14ac:dyDescent="0.2">
      <c r="E427" s="103"/>
    </row>
    <row r="428" spans="5:5" x14ac:dyDescent="0.2">
      <c r="E428" s="103"/>
    </row>
    <row r="429" spans="5:5" x14ac:dyDescent="0.2">
      <c r="E429" s="103"/>
    </row>
    <row r="430" spans="5:5" x14ac:dyDescent="0.2">
      <c r="E430" s="103"/>
    </row>
    <row r="431" spans="5:5" x14ac:dyDescent="0.2">
      <c r="E431" s="103"/>
    </row>
    <row r="432" spans="5:5" x14ac:dyDescent="0.2">
      <c r="E432" s="103"/>
    </row>
    <row r="433" spans="5:5" x14ac:dyDescent="0.2">
      <c r="E433" s="103"/>
    </row>
    <row r="434" spans="5:5" x14ac:dyDescent="0.2">
      <c r="E434" s="103"/>
    </row>
    <row r="435" spans="5:5" x14ac:dyDescent="0.2">
      <c r="E435" s="103"/>
    </row>
    <row r="436" spans="5:5" x14ac:dyDescent="0.2">
      <c r="E436" s="103"/>
    </row>
    <row r="437" spans="5:5" x14ac:dyDescent="0.2">
      <c r="E437" s="103"/>
    </row>
    <row r="438" spans="5:5" x14ac:dyDescent="0.2">
      <c r="E438" s="103"/>
    </row>
    <row r="439" spans="5:5" x14ac:dyDescent="0.2">
      <c r="E439" s="103"/>
    </row>
    <row r="440" spans="5:5" x14ac:dyDescent="0.2">
      <c r="E440" s="103"/>
    </row>
    <row r="441" spans="5:5" x14ac:dyDescent="0.2">
      <c r="E441" s="103"/>
    </row>
    <row r="442" spans="5:5" x14ac:dyDescent="0.2">
      <c r="E442" s="103"/>
    </row>
    <row r="443" spans="5:5" x14ac:dyDescent="0.2">
      <c r="E443" s="103"/>
    </row>
    <row r="444" spans="5:5" x14ac:dyDescent="0.2">
      <c r="E444" s="103"/>
    </row>
    <row r="445" spans="5:5" x14ac:dyDescent="0.2">
      <c r="E445" s="103"/>
    </row>
    <row r="446" spans="5:5" x14ac:dyDescent="0.2">
      <c r="E446" s="103"/>
    </row>
    <row r="447" spans="5:5" x14ac:dyDescent="0.2">
      <c r="E447" s="103"/>
    </row>
    <row r="448" spans="5:5" x14ac:dyDescent="0.2">
      <c r="E448" s="103"/>
    </row>
    <row r="449" spans="5:5" x14ac:dyDescent="0.2">
      <c r="E449" s="103"/>
    </row>
    <row r="450" spans="5:5" x14ac:dyDescent="0.2">
      <c r="E450" s="103"/>
    </row>
    <row r="451" spans="5:5" x14ac:dyDescent="0.2">
      <c r="E451" s="103"/>
    </row>
    <row r="452" spans="5:5" x14ac:dyDescent="0.2">
      <c r="E452" s="103"/>
    </row>
    <row r="453" spans="5:5" x14ac:dyDescent="0.2">
      <c r="E453" s="103"/>
    </row>
  </sheetData>
  <sheetProtection algorithmName="SHA-512" hashValue="N7pBR+dLcpCSeRqRBycEsgQ5HYHnYnQ+JuUzSMQ7xC+IrTymJfkYdqzbz59hTUcn9HETkp8vI1rjBmYnG44BIg==" saltValue="B/gME+j+2/2r2a1FLGZ4OQ==" spinCount="100000" sheet="1" objects="1" scenarios="1" formatColumns="0" formatRows="0"/>
  <phoneticPr fontId="16" type="noConversion"/>
  <conditionalFormatting sqref="C3">
    <cfRule type="cellIs" dxfId="16" priority="1" operator="equal">
      <formula>0</formula>
    </cfRule>
  </conditionalFormatting>
  <dataValidations xWindow="653" yWindow="1031" count="49">
    <dataValidation allowBlank="1" showInputMessage="1" showErrorMessage="1" promptTitle="Number of property assessments" prompt="This is the estimated number of ordinary farmland property assessments with land valued between $0 and $99,999 in the first year of the special variation." sqref="D107 D128:D140" xr:uid="{00000000-0002-0000-0D00-000000000000}"/>
    <dataValidation allowBlank="1" showInputMessage="1" showErrorMessage="1" promptTitle="Rate in Year 1 - with SV" prompt="This is the ordinary farmland rate for a land value of $50,000 in Year 1 of the application - with the proposed special variation." sqref="G107" xr:uid="{00000000-0002-0000-0D00-000001000000}"/>
    <dataValidation allowBlank="1" showInputMessage="1" showErrorMessage="1" promptTitle="Current Rate" prompt="This is the ordinary farmland rate for a land value of $50,000 in Year 0 of the application, usually the current financial year." sqref="F107 F127" xr:uid="{00000000-0002-0000-0D00-000002000000}"/>
    <dataValidation allowBlank="1" showInputMessage="1" showErrorMessage="1" promptTitle="Rate in Year 2 - with SV" prompt="This is the ordinary farmland rate for a land value of $50,000 in Year 2 of the application - with the proposed special variation." sqref="H107" xr:uid="{00000000-0002-0000-0D00-000003000000}"/>
    <dataValidation allowBlank="1" showInputMessage="1" showErrorMessage="1" promptTitle="Rate in Year 3 - with SV" prompt="This is the ordinary farmland rate for a land value of $50,000 in Year 3 of the application - with the proposed special variation." sqref="I107" xr:uid="{00000000-0002-0000-0D00-000004000000}"/>
    <dataValidation allowBlank="1" showInputMessage="1" showErrorMessage="1" promptTitle="Rate in Year 4 - with SV" prompt="This is the ordinary farmland rate for a land value of $50,000 in Year 4 of the application - with the proposed special variation." sqref="J107" xr:uid="{00000000-0002-0000-0D00-000005000000}"/>
    <dataValidation allowBlank="1" showInputMessage="1" showErrorMessage="1" promptTitle="Rate in Year 5 - with SV" prompt="This is the ordinary farmland rate for a land value of $50,000 in Year 5 of the application - with the proposed special variation." sqref="K107" xr:uid="{00000000-0002-0000-0D00-000006000000}"/>
    <dataValidation allowBlank="1" showInputMessage="1" showErrorMessage="1" promptTitle="Rate in Year 6 - with SV" prompt="This is the ordinary farmland rate for a land value of $50,000 in Year 6 of the application - with the proposed special variation." sqref="L107" xr:uid="{00000000-0002-0000-0D00-000007000000}"/>
    <dataValidation allowBlank="1" showInputMessage="1" showErrorMessage="1" promptTitle="Rate in Year 7 - with SV" prompt="This is the ordinary farmland rate for a land value of $50,000 in Year 7 of the application - with the proposed special variation." sqref="M107" xr:uid="{00000000-0002-0000-0D00-000008000000}"/>
    <dataValidation allowBlank="1" showErrorMessage="1" promptTitle="Number of property assessments" prompt="This is the estimated number of ordinary residential property assessments with land valued between $0 and $99,999 in the first year of the special variation." sqref="D45:D59 D141 D108:D121 D86:D100 D67:D80 D25:D39" xr:uid="{00000000-0002-0000-0D00-000009000000}"/>
    <dataValidation allowBlank="1" showInputMessage="1" showErrorMessage="1" promptTitle="Number of property assessments" prompt="This is the estimated number of ordinary business property assessments with land valued between $0 and $99,999 in the first year of the special variation." sqref="D66" xr:uid="{00000000-0002-0000-0D00-00000A000000}"/>
    <dataValidation allowBlank="1" showInputMessage="1" showErrorMessage="1" promptTitle="Rate in Year 1 - with SV" prompt="This is the ordinary business rate for a land value of $50,000 in Year 1 of the application - with the proposed special variation." sqref="G66" xr:uid="{00000000-0002-0000-0D00-00000B000000}"/>
    <dataValidation allowBlank="1" showInputMessage="1" showErrorMessage="1" promptTitle="Current Rate" prompt="This is the ordinary business rate for a land value of $50,000 in Year 0 of the application, usually the current financial year." sqref="F66 F86" xr:uid="{00000000-0002-0000-0D00-00000C000000}"/>
    <dataValidation allowBlank="1" showInputMessage="1" showErrorMessage="1" promptTitle="Rate in Year 2 - with SV" prompt="This is the ordinary business rate for a land value of $50,000 in Year 2 of the application - with the proposed special variation." sqref="H66" xr:uid="{00000000-0002-0000-0D00-00000D000000}"/>
    <dataValidation allowBlank="1" showInputMessage="1" showErrorMessage="1" promptTitle="Rate in Year 3 - with SV" prompt="This is the ordinary business rate for a land value of $50,000 in Year 3 of the application - with the proposed special variation." sqref="I66" xr:uid="{00000000-0002-0000-0D00-00000E000000}"/>
    <dataValidation allowBlank="1" showInputMessage="1" showErrorMessage="1" promptTitle="Rate in Year 4 - with SV" prompt="This is the ordinary business rate for a land value of $50,000 in Year 4 of the application - with the proposed special variation." sqref="J66" xr:uid="{00000000-0002-0000-0D00-00000F000000}"/>
    <dataValidation allowBlank="1" showInputMessage="1" showErrorMessage="1" promptTitle="Rate in Year 5 - with SV" prompt="This is the ordinary business rate for a land value of $50,000 in Year 5 of the application - with the proposed special variation." sqref="K66" xr:uid="{00000000-0002-0000-0D00-000010000000}"/>
    <dataValidation allowBlank="1" showInputMessage="1" showErrorMessage="1" promptTitle="Rate in Year 6 - with SV" prompt="This is the ordinary business rate for a land value of $50,000 in Year 6 of the application - with the proposed special variation." sqref="L66" xr:uid="{00000000-0002-0000-0D00-000011000000}"/>
    <dataValidation allowBlank="1" showInputMessage="1" showErrorMessage="1" promptTitle="Rate in Year 7 - with SV" prompt="This is the ordinary business rate for a land value of $50,000 in Year 7 of the application - with the proposed special variation." sqref="M66" xr:uid="{00000000-0002-0000-0D00-000012000000}"/>
    <dataValidation allowBlank="1" showInputMessage="1" showErrorMessage="1" promptTitle="Current Rate" prompt="This is the ordinary residential rate for a land value of $50,000 in Year 0 of the application, usually the current financial year." sqref="F25 F45" xr:uid="{00000000-0002-0000-0D00-000013000000}"/>
    <dataValidation allowBlank="1" showInputMessage="1" showErrorMessage="1" promptTitle="Rate in Year 1 - with SV" prompt="This is the ordinary residential rate for a land value of $50,000 in Year 1 of the application - with the proposed special variation." sqref="G25" xr:uid="{00000000-0002-0000-0D00-000014000000}"/>
    <dataValidation allowBlank="1" showInputMessage="1" showErrorMessage="1" promptTitle="Rate in Year 2 - with SV" prompt="This is the ordinary residential rate for a land value of $50,000 in Year 2 of the application - with the proposed special variation." sqref="H25" xr:uid="{00000000-0002-0000-0D00-000015000000}"/>
    <dataValidation allowBlank="1" showInputMessage="1" showErrorMessage="1" promptTitle="Rate in Year 3 - with SV" prompt="This is the ordinary residential rate for a land value of $50,000 in Year 3 of the application - with the proposed special variation." sqref="I25" xr:uid="{00000000-0002-0000-0D00-000016000000}"/>
    <dataValidation allowBlank="1" showInputMessage="1" showErrorMessage="1" promptTitle="Rate in Year 4 - with SV" prompt="This is the ordinary residential rate for a land value of $50,000 in Year 4 of the application - with the proposed special variation." sqref="J25" xr:uid="{00000000-0002-0000-0D00-000017000000}"/>
    <dataValidation allowBlank="1" showInputMessage="1" showErrorMessage="1" promptTitle="Rate in Year 5 - with SV" prompt="This is the ordinary residential rate for a land value of $50,000 in Year 5 of the application - with the proposed special variation." sqref="K25" xr:uid="{00000000-0002-0000-0D00-000018000000}"/>
    <dataValidation allowBlank="1" showInputMessage="1" showErrorMessage="1" promptTitle="Rate in Year 6 - with SV" prompt="This is the ordinary residential rate for a land value of $50,000 in Year 6 of the application - with the proposed special variation." sqref="L25" xr:uid="{00000000-0002-0000-0D00-000019000000}"/>
    <dataValidation allowBlank="1" showInputMessage="1" showErrorMessage="1" promptTitle="Rate in Year 7 - with SV" prompt="This is the ordinary residential rate for a land value of $50,000 in Year 7 of the application - with the proposed special variation." sqref="M25" xr:uid="{00000000-0002-0000-0D00-00001A000000}"/>
    <dataValidation allowBlank="1" showInputMessage="1" showErrorMessage="1" promptTitle="Rate in Year 1 - with SV" prompt="This is the ordinary farmland rate for a land value of $50,000 in Year 1 of the application - without the proposed special variation." sqref="G127" xr:uid="{00000000-0002-0000-0D00-00001B000000}"/>
    <dataValidation allowBlank="1" showInputMessage="1" showErrorMessage="1" promptTitle="Rate in Year 2 - with SV" prompt="This is the ordinary farmland rate for a land value of $50,000 in Year 2 of the application - without the proposed special variation." sqref="H127" xr:uid="{00000000-0002-0000-0D00-00001C000000}"/>
    <dataValidation allowBlank="1" showInputMessage="1" showErrorMessage="1" promptTitle="Rate in Year 3 - with SV" prompt="This is the ordinary farmland rate for a land value of $50,000 in Year 3 of the application - without the proposed special variation." sqref="I127" xr:uid="{00000000-0002-0000-0D00-00001D000000}"/>
    <dataValidation allowBlank="1" showInputMessage="1" showErrorMessage="1" promptTitle="Rate in Year 4 - with SV" prompt="This is the ordinary farmland rate for a land value of $50,000 in Year 4 of the application - without the proposed special variation." sqref="J127" xr:uid="{00000000-0002-0000-0D00-00001E000000}"/>
    <dataValidation allowBlank="1" showInputMessage="1" showErrorMessage="1" promptTitle="Rate in Year 5 - with SV" prompt="This is the ordinary farmland rate for a land value of $50,000 in Year 5 of the application - without the proposed special variation." sqref="K127" xr:uid="{00000000-0002-0000-0D00-00001F000000}"/>
    <dataValidation allowBlank="1" showInputMessage="1" showErrorMessage="1" promptTitle="Rate in Year 6 - with SV" prompt="This is the ordinary farmland rate for a land value of $50,000 in Year 6 of the application - without the proposed special variation." sqref="L127" xr:uid="{00000000-0002-0000-0D00-000020000000}"/>
    <dataValidation allowBlank="1" showInputMessage="1" showErrorMessage="1" promptTitle="Rate in Year 7 - with SV" prompt="This is the ordinary farmland rate for a land value of $50,000 in Year 7 of the application - without the proposed special variation." sqref="M127" xr:uid="{00000000-0002-0000-0D00-000021000000}"/>
    <dataValidation allowBlank="1" showInputMessage="1" showErrorMessage="1" promptTitle="Rate in Year 1 - with SV" prompt="This is the ordinary business rate for a land value of $50,000 in Year 1 of the application - without the proposed special variation." sqref="G86" xr:uid="{00000000-0002-0000-0D00-000022000000}"/>
    <dataValidation allowBlank="1" showInputMessage="1" showErrorMessage="1" promptTitle="Rate in Year 2 - with SV" prompt="This is the ordinary business rate for a land value of $50,000 in Year 2 of the application - without the proposed special variation." sqref="H86" xr:uid="{00000000-0002-0000-0D00-000023000000}"/>
    <dataValidation allowBlank="1" showInputMessage="1" showErrorMessage="1" promptTitle="Rate in Year 3 - with SV" prompt="This is the ordinary business rate for a land value of $50,000 in Year 3 of the application - without the proposed special variation." sqref="I86" xr:uid="{00000000-0002-0000-0D00-000024000000}"/>
    <dataValidation allowBlank="1" showInputMessage="1" showErrorMessage="1" promptTitle="Rate in Year 4 - with SV" prompt="This is the ordinary business rate for a land value of $50,000 in Year 4 of the application - without the proposed special variation." sqref="J86" xr:uid="{00000000-0002-0000-0D00-000025000000}"/>
    <dataValidation allowBlank="1" showInputMessage="1" showErrorMessage="1" promptTitle="Rate in Year 5 - with SV" prompt="This is the ordinary business rate for a land value of $50,000 in Year 5 of the application - without the proposed special variation." sqref="K86" xr:uid="{00000000-0002-0000-0D00-000026000000}"/>
    <dataValidation allowBlank="1" showInputMessage="1" showErrorMessage="1" promptTitle="Rate in Year 6 - with SV" prompt="This is the ordinary business rate for a land value of $50,000 in Year 6 of the application - without the proposed special variation." sqref="L86" xr:uid="{00000000-0002-0000-0D00-000027000000}"/>
    <dataValidation allowBlank="1" showInputMessage="1" showErrorMessage="1" promptTitle="Rate in Year 7 - with SV" prompt="This is the ordinary business rate for a land value of $50,000 in Year 7 of the application - without the proposed special variation." sqref="M86" xr:uid="{00000000-0002-0000-0D00-000028000000}"/>
    <dataValidation allowBlank="1" showInputMessage="1" showErrorMessage="1" promptTitle="Rate in Year 1 - with SV" prompt="This is the ordinary residential rate for a land value of $50,000 in Year 1 of the application - without the proposed special variation." sqref="G45" xr:uid="{00000000-0002-0000-0D00-000029000000}"/>
    <dataValidation allowBlank="1" showInputMessage="1" showErrorMessage="1" promptTitle="Rate in Year 2 - with SV" prompt="This is the ordinary residential rate for a land value of $50,000 in Year 2 of the application - without the proposed special variation." sqref="H45" xr:uid="{00000000-0002-0000-0D00-00002A000000}"/>
    <dataValidation allowBlank="1" showInputMessage="1" showErrorMessage="1" promptTitle="Rate in Year 3 - with SV" prompt="This is the ordinary residential rate for a land value of $50,000 in Year 3 of the application - without the proposed special variation." sqref="I45" xr:uid="{00000000-0002-0000-0D00-00002B000000}"/>
    <dataValidation allowBlank="1" showInputMessage="1" showErrorMessage="1" promptTitle="Rate in Year 4 - with SV" prompt="This is the ordinary residential rate for a land value of $50,000 in Year 4 of the application - without the proposed special variation." sqref="J45" xr:uid="{00000000-0002-0000-0D00-00002C000000}"/>
    <dataValidation allowBlank="1" showInputMessage="1" showErrorMessage="1" promptTitle="Rate in Year 5 - with SV" prompt="This is the ordinary residential rate for a land value of $50,000 in Year 5 of the application - without the proposed special variation." sqref="K45" xr:uid="{00000000-0002-0000-0D00-00002D000000}"/>
    <dataValidation allowBlank="1" showInputMessage="1" showErrorMessage="1" promptTitle="Rate in Year 6 - with SV" prompt="This is the ordinary residential rate for a land value of $50,000 in Year 6 of the application - without the proposed special variation." sqref="L45" xr:uid="{00000000-0002-0000-0D00-00002E000000}"/>
    <dataValidation allowBlank="1" showInputMessage="1" showErrorMessage="1" promptTitle="Rate in Year 7 - with SV" prompt="This is the ordinary residential rate for a land value of $50,000 in Year 7 of the application - without the proposed special variation." sqref="M45" xr:uid="{00000000-0002-0000-0D00-00002F000000}"/>
    <dataValidation allowBlank="1" showErrorMessage="1" promptTitle="Number of property assessments" prompt="This is the estimated number of ordinary farmland property assessments with land valued between $0 and $99,999 in the first year of the special variation." sqref="D127" xr:uid="{00000000-0002-0000-0D00-000030000000}"/>
  </dataValidations>
  <printOptions horizontalCentered="1"/>
  <pageMargins left="0.17" right="0.17" top="0.39370078740157483" bottom="0.39370078740157483" header="0.51181102362204722" footer="0.19685039370078741"/>
  <pageSetup paperSize="9" scale="60" fitToWidth="3" fitToHeight="4" pageOrder="overThenDown" orientation="landscape" r:id="rId1"/>
  <headerFooter alignWithMargins="0"/>
  <rowBreaks count="2" manualBreakCount="2">
    <brk id="59" max="47" man="1"/>
    <brk id="122" max="47" man="1"/>
  </rowBreaks>
  <colBreaks count="1" manualBreakCount="1">
    <brk id="16" min="1" max="140" man="1"/>
  </colBreaks>
  <extLst>
    <ext xmlns:x14="http://schemas.microsoft.com/office/spreadsheetml/2009/9/main" uri="{CCE6A557-97BC-4b89-ADB6-D9C93CAAB3DF}">
      <x14:dataValidations xmlns:xm="http://schemas.microsoft.com/office/excel/2006/main" xWindow="653" yWindow="1031" count="1">
        <x14:dataValidation type="list" allowBlank="1" showInputMessage="1" showErrorMessage="1" xr:uid="{00000000-0002-0000-0D00-000031000000}">
          <x14:formula1>
            <xm:f>'WK0 - Input data'!$B$270:$B$271</xm:f>
          </x14:formula1>
          <xm:sqref>F19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X453"/>
  <sheetViews>
    <sheetView zoomScaleNormal="100" workbookViewId="0"/>
  </sheetViews>
  <sheetFormatPr defaultColWidth="9.140625" defaultRowHeight="12" x14ac:dyDescent="0.2"/>
  <cols>
    <col min="1" max="1" width="1.5703125" style="6" customWidth="1"/>
    <col min="2" max="2" width="1.42578125" style="6" customWidth="1"/>
    <col min="3" max="3" width="21.85546875" style="103" customWidth="1"/>
    <col min="4" max="4" width="23.5703125" style="103" customWidth="1"/>
    <col min="5" max="5" width="18.5703125" style="178" customWidth="1"/>
    <col min="6" max="6" width="12.7109375" style="103" customWidth="1"/>
    <col min="7" max="12" width="12.85546875" style="103" customWidth="1"/>
    <col min="13" max="13" width="13.140625" style="103" customWidth="1"/>
    <col min="14" max="14" width="1.7109375" style="103" customWidth="1"/>
    <col min="15" max="15" width="6.5703125" style="103" customWidth="1"/>
    <col min="16" max="16" width="2" style="103" customWidth="1"/>
    <col min="17" max="17" width="12.140625" style="1469" customWidth="1"/>
    <col min="18" max="24" width="9.140625" style="1469"/>
    <col min="25" max="25" width="0.7109375" style="1469" customWidth="1"/>
    <col min="26" max="32" width="8" style="1469" customWidth="1"/>
    <col min="33" max="33" width="1.42578125" style="1469" customWidth="1"/>
    <col min="34" max="35" width="9.140625" style="1469"/>
    <col min="36" max="40" width="9.42578125" style="1469" customWidth="1"/>
    <col min="41" max="41" width="3" style="1469" customWidth="1"/>
    <col min="42" max="48" width="8.85546875" style="1469" customWidth="1"/>
    <col min="49" max="49" width="2.140625" style="6" customWidth="1"/>
    <col min="50" max="16384" width="9.140625" style="6"/>
  </cols>
  <sheetData>
    <row r="1" spans="1:50" ht="12.75" thickBot="1" x14ac:dyDescent="0.25">
      <c r="A1" s="3"/>
      <c r="B1" s="3"/>
      <c r="C1" s="101"/>
      <c r="D1" s="101"/>
      <c r="E1" s="99"/>
      <c r="F1" s="101"/>
      <c r="G1" s="101"/>
      <c r="H1" s="101"/>
      <c r="I1" s="101"/>
      <c r="J1" s="101"/>
      <c r="K1" s="101"/>
      <c r="L1" s="101"/>
      <c r="M1" s="101"/>
      <c r="N1" s="101"/>
      <c r="O1" s="101"/>
      <c r="P1" s="101"/>
    </row>
    <row r="2" spans="1:50" s="206" customFormat="1" ht="15" x14ac:dyDescent="0.2">
      <c r="A2" s="182"/>
      <c r="B2" s="341"/>
      <c r="C2" s="323"/>
      <c r="D2" s="323"/>
      <c r="E2" s="342"/>
      <c r="F2" s="323"/>
      <c r="G2" s="323"/>
      <c r="H2" s="323"/>
      <c r="I2" s="323"/>
      <c r="J2" s="323"/>
      <c r="K2" s="323"/>
      <c r="L2" s="323"/>
      <c r="M2" s="323"/>
      <c r="N2" s="324"/>
      <c r="O2" s="116"/>
      <c r="P2" s="116"/>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row>
    <row r="3" spans="1:50" s="206" customFormat="1" ht="15" x14ac:dyDescent="0.2">
      <c r="A3" s="182"/>
      <c r="B3" s="343"/>
      <c r="C3" s="994" t="str">
        <f>'WK2 - Notional General Income'!$C$3</f>
        <v>Central Coast Council</v>
      </c>
      <c r="D3" s="339"/>
      <c r="E3" s="830" t="s">
        <v>858</v>
      </c>
      <c r="F3" s="830" t="str">
        <f>H5</f>
        <v>Wyong</v>
      </c>
      <c r="G3" s="340"/>
      <c r="H3" s="116"/>
      <c r="I3" s="116"/>
      <c r="J3" s="286"/>
      <c r="K3" s="286"/>
      <c r="L3" s="286"/>
      <c r="M3" s="286"/>
      <c r="N3" s="326"/>
      <c r="O3" s="285"/>
      <c r="P3" s="285"/>
      <c r="Q3" s="290"/>
      <c r="R3" s="290"/>
      <c r="S3" s="290"/>
      <c r="T3" s="290"/>
      <c r="U3" s="290"/>
      <c r="V3" s="290"/>
      <c r="W3" s="290"/>
      <c r="X3" s="290"/>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row>
    <row r="4" spans="1:50" s="206" customFormat="1" ht="15" x14ac:dyDescent="0.2">
      <c r="A4" s="182"/>
      <c r="B4" s="343"/>
      <c r="C4" s="156"/>
      <c r="D4" s="156"/>
      <c r="E4" s="156"/>
      <c r="F4" s="156"/>
      <c r="G4" s="156"/>
      <c r="H4" s="156"/>
      <c r="I4" s="156"/>
      <c r="J4" s="156"/>
      <c r="K4" s="156"/>
      <c r="L4" s="156"/>
      <c r="M4" s="156"/>
      <c r="N4" s="327"/>
      <c r="O4" s="116"/>
      <c r="P4" s="116"/>
      <c r="Q4" s="290"/>
      <c r="R4" s="290"/>
      <c r="S4" s="290"/>
      <c r="T4" s="290"/>
      <c r="U4" s="290"/>
      <c r="V4" s="290"/>
      <c r="W4" s="290"/>
      <c r="X4" s="290"/>
      <c r="Y4" s="290"/>
      <c r="Z4" s="290"/>
      <c r="AA4" s="290"/>
      <c r="AB4" s="290"/>
      <c r="AC4" s="290"/>
      <c r="AD4" s="290"/>
      <c r="AE4" s="290"/>
      <c r="AF4" s="290"/>
      <c r="AG4" s="290"/>
      <c r="AH4" s="290"/>
      <c r="AI4" s="290"/>
      <c r="AJ4" s="290"/>
      <c r="AK4" s="290"/>
      <c r="AL4" s="290"/>
      <c r="AM4" s="290"/>
      <c r="AN4" s="290"/>
      <c r="AO4" s="290"/>
      <c r="AP4" s="290"/>
      <c r="AQ4" s="290"/>
      <c r="AR4" s="290"/>
      <c r="AS4" s="290"/>
      <c r="AT4" s="290"/>
      <c r="AU4" s="290"/>
      <c r="AV4" s="290"/>
      <c r="AW4" s="290"/>
      <c r="AX4" s="290"/>
    </row>
    <row r="5" spans="1:50" s="206" customFormat="1" ht="15.75" x14ac:dyDescent="0.25">
      <c r="A5" s="175"/>
      <c r="B5" s="344"/>
      <c r="C5" s="185"/>
      <c r="D5" s="185"/>
      <c r="E5" s="185"/>
      <c r="F5" s="133" t="s">
        <v>215</v>
      </c>
      <c r="G5" s="290"/>
      <c r="H5" s="1407" t="str">
        <f>'WK1 - Identification'!$E$17</f>
        <v>Wyong</v>
      </c>
      <c r="I5" s="185"/>
      <c r="J5" s="185"/>
      <c r="K5" s="185"/>
      <c r="L5" s="185"/>
      <c r="M5" s="185"/>
      <c r="N5" s="330"/>
      <c r="O5" s="164"/>
      <c r="P5" s="164"/>
      <c r="Q5" s="290"/>
      <c r="R5" s="290"/>
      <c r="S5" s="290"/>
      <c r="T5" s="290"/>
      <c r="U5" s="290"/>
      <c r="V5" s="290"/>
      <c r="W5" s="290"/>
      <c r="X5" s="290"/>
      <c r="Y5" s="290"/>
      <c r="Z5" s="290"/>
      <c r="AA5" s="290"/>
      <c r="AB5" s="290"/>
      <c r="AC5" s="290"/>
      <c r="AD5" s="290"/>
      <c r="AE5" s="290"/>
      <c r="AF5" s="290"/>
      <c r="AG5" s="290"/>
      <c r="AH5" s="290"/>
      <c r="AI5" s="290"/>
      <c r="AJ5" s="290"/>
      <c r="AK5" s="290"/>
      <c r="AL5" s="290"/>
      <c r="AM5" s="290"/>
      <c r="AN5" s="290"/>
      <c r="AO5" s="290"/>
      <c r="AP5" s="290"/>
      <c r="AQ5" s="290"/>
      <c r="AR5" s="290"/>
      <c r="AS5" s="290"/>
      <c r="AT5" s="290"/>
      <c r="AU5" s="290"/>
      <c r="AV5" s="290"/>
      <c r="AW5" s="290"/>
      <c r="AX5" s="290"/>
    </row>
    <row r="6" spans="1:50" s="206" customFormat="1" ht="15.75" x14ac:dyDescent="0.25">
      <c r="A6" s="175"/>
      <c r="B6" s="344"/>
      <c r="C6" s="185"/>
      <c r="D6" s="185"/>
      <c r="E6" s="191"/>
      <c r="F6" s="191"/>
      <c r="G6" s="290"/>
      <c r="H6" s="186"/>
      <c r="I6" s="185"/>
      <c r="J6" s="185"/>
      <c r="K6" s="185"/>
      <c r="L6" s="185"/>
      <c r="M6" s="185"/>
      <c r="N6" s="330"/>
      <c r="O6" s="164"/>
      <c r="P6" s="164"/>
      <c r="Q6" s="290"/>
      <c r="R6" s="290"/>
      <c r="S6" s="290"/>
      <c r="T6" s="290"/>
      <c r="U6" s="290"/>
      <c r="V6" s="290"/>
      <c r="W6" s="290"/>
      <c r="X6" s="290"/>
      <c r="Y6" s="290"/>
      <c r="Z6" s="290"/>
      <c r="AA6" s="290"/>
      <c r="AB6" s="290"/>
      <c r="AC6" s="290"/>
      <c r="AD6" s="290"/>
      <c r="AE6" s="290"/>
      <c r="AF6" s="290"/>
      <c r="AG6" s="290"/>
      <c r="AH6" s="290"/>
      <c r="AI6" s="290"/>
      <c r="AJ6" s="290"/>
      <c r="AK6" s="290"/>
      <c r="AL6" s="290"/>
      <c r="AM6" s="290"/>
      <c r="AN6" s="290"/>
      <c r="AO6" s="290"/>
      <c r="AP6" s="290"/>
      <c r="AQ6" s="290"/>
      <c r="AR6" s="290"/>
      <c r="AS6" s="290"/>
      <c r="AT6" s="290"/>
      <c r="AU6" s="290"/>
      <c r="AV6" s="290"/>
      <c r="AW6" s="290"/>
      <c r="AX6" s="290"/>
    </row>
    <row r="7" spans="1:50" s="206" customFormat="1" ht="15.75" x14ac:dyDescent="0.25">
      <c r="A7" s="175"/>
      <c r="B7" s="344"/>
      <c r="C7" s="185"/>
      <c r="D7" s="185"/>
      <c r="E7" s="185"/>
      <c r="F7" s="181" t="s">
        <v>324</v>
      </c>
      <c r="I7" s="185"/>
      <c r="J7" s="185"/>
      <c r="K7" s="185"/>
      <c r="L7" s="185"/>
      <c r="M7" s="185"/>
      <c r="N7" s="330"/>
      <c r="O7" s="164"/>
      <c r="P7" s="164"/>
      <c r="Q7" s="290"/>
      <c r="R7" s="290"/>
      <c r="S7" s="290"/>
      <c r="T7" s="290"/>
      <c r="U7" s="290"/>
      <c r="V7" s="290"/>
      <c r="W7" s="290"/>
      <c r="X7" s="290"/>
      <c r="Y7" s="290"/>
      <c r="Z7" s="290"/>
      <c r="AA7" s="290"/>
      <c r="AB7" s="290"/>
      <c r="AC7" s="290"/>
      <c r="AD7" s="290"/>
      <c r="AE7" s="290"/>
      <c r="AF7" s="290"/>
      <c r="AG7" s="290"/>
      <c r="AH7" s="290"/>
      <c r="AI7" s="290"/>
      <c r="AJ7" s="290"/>
      <c r="AK7" s="290"/>
      <c r="AL7" s="290"/>
      <c r="AM7" s="290"/>
      <c r="AN7" s="290"/>
      <c r="AO7" s="290"/>
      <c r="AP7" s="290"/>
      <c r="AQ7" s="290"/>
      <c r="AR7" s="290"/>
      <c r="AS7" s="290"/>
      <c r="AT7" s="290"/>
      <c r="AU7" s="290"/>
      <c r="AV7" s="290"/>
      <c r="AW7" s="290"/>
      <c r="AX7" s="290"/>
    </row>
    <row r="8" spans="1:50" s="207" customFormat="1" ht="22.5" customHeight="1" x14ac:dyDescent="0.25">
      <c r="A8" s="191"/>
      <c r="B8" s="345"/>
      <c r="C8" s="164"/>
      <c r="D8" s="164"/>
      <c r="E8" s="164"/>
      <c r="F8" s="250" t="s">
        <v>362</v>
      </c>
      <c r="G8" s="191"/>
      <c r="H8" s="165"/>
      <c r="I8" s="165"/>
      <c r="J8" s="165"/>
      <c r="K8" s="164"/>
      <c r="L8" s="164"/>
      <c r="M8" s="164"/>
      <c r="N8" s="330"/>
      <c r="O8" s="164"/>
      <c r="P8" s="164"/>
      <c r="Q8" s="191"/>
      <c r="R8" s="191"/>
      <c r="S8" s="191"/>
      <c r="T8" s="191"/>
      <c r="U8" s="191"/>
      <c r="V8" s="191"/>
      <c r="W8" s="191"/>
      <c r="X8" s="191"/>
      <c r="Y8" s="191"/>
      <c r="Z8" s="191"/>
      <c r="AA8" s="191"/>
      <c r="AB8" s="191"/>
      <c r="AC8" s="191"/>
      <c r="AD8" s="191"/>
      <c r="AE8" s="191"/>
      <c r="AF8" s="191"/>
      <c r="AG8" s="191"/>
      <c r="AH8" s="191"/>
      <c r="AI8" s="191"/>
      <c r="AJ8" s="191"/>
      <c r="AK8" s="191"/>
      <c r="AL8" s="191"/>
      <c r="AM8" s="191"/>
      <c r="AN8" s="191"/>
      <c r="AO8" s="191"/>
      <c r="AP8" s="191"/>
      <c r="AQ8" s="191"/>
      <c r="AR8" s="191"/>
      <c r="AS8" s="191"/>
      <c r="AT8" s="191"/>
      <c r="AU8" s="191"/>
      <c r="AV8" s="191"/>
      <c r="AW8" s="191"/>
      <c r="AX8" s="191"/>
    </row>
    <row r="9" spans="1:50" s="206" customFormat="1" ht="15" x14ac:dyDescent="0.2">
      <c r="A9" s="182"/>
      <c r="B9" s="343"/>
      <c r="C9" s="142"/>
      <c r="D9" s="142"/>
      <c r="E9" s="142"/>
      <c r="F9" s="183"/>
      <c r="G9" s="290"/>
      <c r="H9" s="142"/>
      <c r="I9" s="142"/>
      <c r="J9" s="142"/>
      <c r="K9" s="142"/>
      <c r="L9" s="142"/>
      <c r="M9" s="142"/>
      <c r="N9" s="346"/>
      <c r="O9" s="144"/>
      <c r="P9" s="144"/>
      <c r="Q9" s="191"/>
      <c r="R9" s="290"/>
      <c r="S9" s="290"/>
      <c r="T9" s="290"/>
      <c r="U9" s="290"/>
      <c r="V9" s="290"/>
      <c r="W9" s="290"/>
      <c r="X9" s="290"/>
      <c r="Y9" s="290"/>
      <c r="Z9" s="290"/>
      <c r="AA9" s="290"/>
      <c r="AB9" s="290"/>
      <c r="AC9" s="290"/>
      <c r="AD9" s="290"/>
      <c r="AE9" s="290"/>
      <c r="AF9" s="290"/>
      <c r="AG9" s="290"/>
      <c r="AH9" s="290"/>
      <c r="AI9" s="290"/>
      <c r="AJ9" s="290"/>
      <c r="AK9" s="290"/>
      <c r="AL9" s="290"/>
      <c r="AM9" s="290"/>
      <c r="AN9" s="290"/>
      <c r="AO9" s="290"/>
      <c r="AP9" s="290"/>
      <c r="AQ9" s="290"/>
      <c r="AR9" s="290"/>
      <c r="AS9" s="290"/>
      <c r="AT9" s="290"/>
      <c r="AU9" s="290"/>
      <c r="AV9" s="290"/>
      <c r="AW9" s="290"/>
      <c r="AX9" s="290"/>
    </row>
    <row r="10" spans="1:50" s="101" customFormat="1" ht="15.6" customHeight="1" x14ac:dyDescent="0.2">
      <c r="A10" s="183"/>
      <c r="B10" s="347"/>
      <c r="C10" s="116" t="s">
        <v>352</v>
      </c>
      <c r="D10" s="116"/>
      <c r="E10" s="216"/>
      <c r="F10" s="216"/>
      <c r="G10" s="183"/>
      <c r="H10" s="216"/>
      <c r="I10" s="216"/>
      <c r="J10" s="216"/>
      <c r="K10" s="216"/>
      <c r="L10" s="216"/>
      <c r="M10" s="216"/>
      <c r="N10" s="331"/>
      <c r="O10" s="116"/>
      <c r="P10" s="116"/>
      <c r="Q10" s="191"/>
      <c r="R10" s="183"/>
      <c r="S10" s="183"/>
      <c r="T10" s="183"/>
      <c r="U10" s="183"/>
      <c r="V10" s="183"/>
      <c r="W10" s="183"/>
      <c r="X10" s="183"/>
      <c r="Y10" s="183"/>
      <c r="Z10" s="183"/>
      <c r="AA10" s="183"/>
      <c r="AB10" s="183"/>
      <c r="AC10" s="183"/>
      <c r="AD10" s="183"/>
      <c r="AE10" s="183"/>
      <c r="AF10" s="183"/>
      <c r="AG10" s="183"/>
      <c r="AH10" s="183"/>
      <c r="AI10" s="183"/>
      <c r="AJ10" s="183"/>
      <c r="AK10" s="183"/>
      <c r="AL10" s="183"/>
      <c r="AM10" s="183"/>
      <c r="AN10" s="183"/>
      <c r="AO10" s="183"/>
      <c r="AP10" s="183"/>
      <c r="AQ10" s="183"/>
      <c r="AR10" s="183"/>
      <c r="AS10" s="183"/>
      <c r="AT10" s="183"/>
      <c r="AU10" s="183"/>
      <c r="AV10" s="183"/>
      <c r="AW10" s="183"/>
      <c r="AX10" s="183"/>
    </row>
    <row r="11" spans="1:50" s="101" customFormat="1" ht="15.75" customHeight="1" x14ac:dyDescent="0.2">
      <c r="A11" s="183"/>
      <c r="B11" s="347"/>
      <c r="C11" s="116" t="s">
        <v>325</v>
      </c>
      <c r="D11" s="116"/>
      <c r="E11" s="216"/>
      <c r="F11" s="216"/>
      <c r="G11" s="183"/>
      <c r="H11" s="216"/>
      <c r="I11" s="216"/>
      <c r="J11" s="216"/>
      <c r="K11" s="216"/>
      <c r="L11" s="216"/>
      <c r="M11" s="216"/>
      <c r="N11" s="331"/>
      <c r="O11" s="116"/>
      <c r="P11" s="116"/>
      <c r="Q11" s="191"/>
      <c r="R11" s="183"/>
      <c r="S11" s="183"/>
      <c r="T11" s="183"/>
      <c r="U11" s="183"/>
      <c r="V11" s="183"/>
      <c r="W11" s="183"/>
      <c r="X11" s="183"/>
      <c r="Y11" s="183"/>
      <c r="Z11" s="183"/>
      <c r="AA11" s="183"/>
      <c r="AB11" s="183"/>
      <c r="AC11" s="183"/>
      <c r="AD11" s="183"/>
      <c r="AE11" s="183"/>
      <c r="AF11" s="183"/>
      <c r="AG11" s="183"/>
      <c r="AH11" s="183"/>
      <c r="AI11" s="183"/>
      <c r="AJ11" s="183"/>
      <c r="AK11" s="183"/>
      <c r="AL11" s="183"/>
      <c r="AM11" s="183"/>
      <c r="AN11" s="183"/>
      <c r="AO11" s="183"/>
      <c r="AP11" s="183"/>
      <c r="AQ11" s="183"/>
      <c r="AR11" s="183"/>
      <c r="AS11" s="183"/>
      <c r="AT11" s="183"/>
      <c r="AU11" s="183"/>
      <c r="AV11" s="183"/>
      <c r="AW11" s="183"/>
      <c r="AX11" s="183"/>
    </row>
    <row r="12" spans="1:50" s="101" customFormat="1" ht="15.75" customHeight="1" x14ac:dyDescent="0.2">
      <c r="A12" s="183"/>
      <c r="B12" s="347"/>
      <c r="C12" s="116"/>
      <c r="D12" s="116"/>
      <c r="E12" s="216"/>
      <c r="F12" s="216"/>
      <c r="G12" s="183"/>
      <c r="H12" s="216"/>
      <c r="I12" s="216"/>
      <c r="J12" s="216"/>
      <c r="K12" s="216"/>
      <c r="L12" s="216"/>
      <c r="M12" s="216"/>
      <c r="N12" s="331"/>
      <c r="O12" s="116"/>
      <c r="P12" s="116"/>
      <c r="Q12" s="183"/>
      <c r="R12" s="183"/>
      <c r="S12" s="183"/>
      <c r="T12" s="183"/>
      <c r="U12" s="183"/>
      <c r="V12" s="183"/>
      <c r="W12" s="183"/>
      <c r="X12" s="183"/>
      <c r="Y12" s="183"/>
      <c r="Z12" s="183"/>
      <c r="AA12" s="183"/>
      <c r="AB12" s="183"/>
      <c r="AC12" s="183"/>
      <c r="AD12" s="183"/>
      <c r="AE12" s="183"/>
      <c r="AF12" s="183"/>
      <c r="AG12" s="183"/>
      <c r="AH12" s="183"/>
      <c r="AI12" s="183"/>
      <c r="AJ12" s="183"/>
      <c r="AK12" s="183"/>
      <c r="AL12" s="183"/>
      <c r="AM12" s="183"/>
      <c r="AN12" s="183"/>
      <c r="AO12" s="183"/>
      <c r="AP12" s="183"/>
      <c r="AQ12" s="183"/>
      <c r="AR12" s="183"/>
      <c r="AS12" s="183"/>
      <c r="AT12" s="183"/>
      <c r="AU12" s="183"/>
      <c r="AV12" s="183"/>
      <c r="AW12" s="183"/>
      <c r="AX12" s="183"/>
    </row>
    <row r="13" spans="1:50" s="101" customFormat="1" ht="15.75" customHeight="1" x14ac:dyDescent="0.2">
      <c r="A13" s="183"/>
      <c r="B13" s="347"/>
      <c r="C13" s="116" t="s">
        <v>326</v>
      </c>
      <c r="D13" s="116"/>
      <c r="E13" s="216"/>
      <c r="F13" s="216"/>
      <c r="G13" s="183"/>
      <c r="H13" s="216"/>
      <c r="I13" s="216"/>
      <c r="J13" s="216"/>
      <c r="K13" s="216"/>
      <c r="L13" s="216"/>
      <c r="M13" s="216"/>
      <c r="N13" s="331"/>
      <c r="O13" s="116"/>
      <c r="P13" s="116"/>
      <c r="Q13" s="116"/>
      <c r="R13" s="183"/>
      <c r="S13" s="116"/>
      <c r="T13" s="116"/>
      <c r="U13" s="116"/>
      <c r="V13" s="116"/>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c r="AT13" s="116"/>
      <c r="AU13" s="116"/>
      <c r="AV13" s="183"/>
      <c r="AW13" s="183"/>
      <c r="AX13" s="183"/>
    </row>
    <row r="14" spans="1:50" s="101" customFormat="1" ht="4.5" customHeight="1" x14ac:dyDescent="0.2">
      <c r="A14" s="183"/>
      <c r="B14" s="347"/>
      <c r="C14" s="116"/>
      <c r="D14" s="116"/>
      <c r="E14" s="216"/>
      <c r="F14" s="216"/>
      <c r="G14" s="183"/>
      <c r="H14" s="216"/>
      <c r="I14" s="216"/>
      <c r="J14" s="216"/>
      <c r="K14" s="216"/>
      <c r="L14" s="216"/>
      <c r="M14" s="216"/>
      <c r="N14" s="331"/>
      <c r="O14" s="116"/>
      <c r="P14" s="116"/>
      <c r="Q14" s="183"/>
      <c r="R14" s="183"/>
      <c r="S14" s="183"/>
      <c r="T14" s="183"/>
      <c r="U14" s="183"/>
      <c r="V14" s="183"/>
      <c r="W14" s="183"/>
      <c r="X14" s="183"/>
      <c r="Y14" s="183"/>
      <c r="Z14" s="183"/>
      <c r="AA14" s="183"/>
      <c r="AB14" s="183"/>
      <c r="AC14" s="183"/>
      <c r="AD14" s="183"/>
      <c r="AE14" s="183"/>
      <c r="AF14" s="183"/>
      <c r="AG14" s="183"/>
      <c r="AH14" s="183"/>
      <c r="AI14" s="183"/>
      <c r="AJ14" s="183"/>
      <c r="AK14" s="183"/>
      <c r="AL14" s="183"/>
      <c r="AM14" s="183"/>
      <c r="AN14" s="183"/>
      <c r="AO14" s="183"/>
      <c r="AP14" s="183"/>
      <c r="AQ14" s="183"/>
      <c r="AR14" s="183"/>
      <c r="AS14" s="183"/>
      <c r="AT14" s="183"/>
      <c r="AU14" s="183"/>
      <c r="AV14" s="183"/>
      <c r="AW14" s="183"/>
      <c r="AX14" s="183"/>
    </row>
    <row r="15" spans="1:50" s="101" customFormat="1" ht="15.75" customHeight="1" x14ac:dyDescent="0.2">
      <c r="A15" s="183"/>
      <c r="B15" s="347"/>
      <c r="C15" s="116" t="s">
        <v>524</v>
      </c>
      <c r="D15" s="116"/>
      <c r="E15" s="216"/>
      <c r="F15" s="216"/>
      <c r="G15" s="183"/>
      <c r="H15" s="216"/>
      <c r="I15" s="216"/>
      <c r="J15" s="216"/>
      <c r="K15" s="216"/>
      <c r="L15" s="216"/>
      <c r="M15" s="216"/>
      <c r="N15" s="331"/>
      <c r="O15" s="116"/>
      <c r="P15" s="116"/>
      <c r="Q15" s="183"/>
      <c r="R15" s="183"/>
      <c r="S15" s="183"/>
      <c r="T15" s="183"/>
      <c r="U15" s="183"/>
      <c r="V15" s="183"/>
      <c r="W15" s="183"/>
      <c r="X15" s="183"/>
      <c r="Y15" s="183"/>
      <c r="Z15" s="183"/>
      <c r="AA15" s="183"/>
      <c r="AB15" s="183"/>
      <c r="AC15" s="183"/>
      <c r="AD15" s="183"/>
      <c r="AE15" s="183"/>
      <c r="AF15" s="183"/>
      <c r="AG15" s="183"/>
      <c r="AH15" s="183"/>
      <c r="AI15" s="183"/>
      <c r="AJ15" s="183"/>
      <c r="AK15" s="183"/>
      <c r="AL15" s="183"/>
      <c r="AM15" s="183"/>
      <c r="AN15" s="183"/>
      <c r="AO15" s="183"/>
      <c r="AP15" s="183"/>
      <c r="AQ15" s="183"/>
      <c r="AR15" s="183"/>
      <c r="AS15" s="183"/>
      <c r="AT15" s="183"/>
      <c r="AU15" s="183"/>
      <c r="AV15" s="183"/>
      <c r="AW15" s="183"/>
      <c r="AX15" s="183"/>
    </row>
    <row r="16" spans="1:50" s="101" customFormat="1" ht="13.5" customHeight="1" x14ac:dyDescent="0.2">
      <c r="A16" s="183"/>
      <c r="B16" s="347"/>
      <c r="C16" s="116"/>
      <c r="D16" s="116"/>
      <c r="E16" s="216"/>
      <c r="F16" s="216"/>
      <c r="G16" s="183"/>
      <c r="H16" s="216"/>
      <c r="I16" s="216"/>
      <c r="J16" s="216"/>
      <c r="K16" s="216"/>
      <c r="L16" s="216"/>
      <c r="M16" s="216"/>
      <c r="N16" s="331"/>
      <c r="O16" s="116"/>
      <c r="P16" s="116"/>
      <c r="Q16" s="183"/>
      <c r="R16" s="183"/>
      <c r="S16" s="183"/>
      <c r="T16" s="183"/>
      <c r="U16" s="183"/>
      <c r="V16" s="183"/>
      <c r="W16" s="183"/>
      <c r="X16" s="183"/>
      <c r="Y16" s="183"/>
      <c r="Z16" s="183"/>
      <c r="AA16" s="183"/>
      <c r="AB16" s="183"/>
      <c r="AC16" s="183"/>
      <c r="AD16" s="183"/>
      <c r="AE16" s="183"/>
      <c r="AF16" s="183"/>
      <c r="AG16" s="183"/>
      <c r="AH16" s="183"/>
      <c r="AI16" s="183"/>
      <c r="AJ16" s="183"/>
      <c r="AK16" s="183"/>
      <c r="AL16" s="183"/>
      <c r="AM16" s="183"/>
      <c r="AN16" s="183"/>
      <c r="AO16" s="183"/>
      <c r="AP16" s="183"/>
      <c r="AQ16" s="183"/>
      <c r="AR16" s="183"/>
      <c r="AS16" s="183"/>
      <c r="AT16" s="183"/>
      <c r="AU16" s="183"/>
      <c r="AV16" s="183"/>
      <c r="AW16" s="183"/>
      <c r="AX16" s="183"/>
    </row>
    <row r="17" spans="1:50" ht="12.75" thickBot="1" x14ac:dyDescent="0.25">
      <c r="A17" s="182"/>
      <c r="B17" s="343"/>
      <c r="C17" s="283" t="s">
        <v>565</v>
      </c>
      <c r="D17" s="282"/>
      <c r="E17" s="282"/>
      <c r="F17" s="282"/>
      <c r="G17" s="180"/>
      <c r="H17" s="282"/>
      <c r="I17" s="282"/>
      <c r="J17" s="282"/>
      <c r="K17" s="282"/>
      <c r="L17" s="282"/>
      <c r="M17" s="282"/>
      <c r="N17" s="327"/>
      <c r="O17" s="116"/>
      <c r="P17" s="116"/>
      <c r="Q17" s="1358"/>
      <c r="R17" s="1358"/>
      <c r="S17" s="1358"/>
      <c r="T17" s="1358"/>
      <c r="U17" s="1358"/>
      <c r="V17" s="1358"/>
      <c r="W17" s="1358"/>
      <c r="X17" s="1358"/>
      <c r="Y17" s="1358"/>
      <c r="Z17" s="1358"/>
      <c r="AA17" s="1358"/>
      <c r="AB17" s="1358"/>
      <c r="AC17" s="1358"/>
      <c r="AD17" s="1358"/>
      <c r="AE17" s="1358"/>
      <c r="AF17" s="1358"/>
      <c r="AG17" s="1358"/>
      <c r="AH17" s="1358"/>
      <c r="AI17" s="1358"/>
      <c r="AJ17" s="1358"/>
      <c r="AK17" s="1358"/>
      <c r="AL17" s="1358"/>
      <c r="AM17" s="1358"/>
      <c r="AN17" s="1358"/>
      <c r="AO17" s="1358"/>
      <c r="AP17" s="1358"/>
      <c r="AQ17" s="1358"/>
      <c r="AR17" s="1358"/>
      <c r="AS17" s="1358"/>
      <c r="AT17" s="1358"/>
      <c r="AU17" s="1358"/>
      <c r="AV17" s="1358"/>
      <c r="AW17" s="1358"/>
      <c r="AX17" s="1358"/>
    </row>
    <row r="18" spans="1:50" x14ac:dyDescent="0.2">
      <c r="A18" s="182"/>
      <c r="B18" s="343"/>
      <c r="C18" s="282"/>
      <c r="D18" s="282"/>
      <c r="E18" s="282"/>
      <c r="F18" s="282"/>
      <c r="G18" s="180"/>
      <c r="H18" s="282"/>
      <c r="I18" s="282"/>
      <c r="J18" s="282"/>
      <c r="K18" s="282"/>
      <c r="L18" s="282"/>
      <c r="M18" s="282"/>
      <c r="N18" s="327"/>
      <c r="O18" s="116"/>
      <c r="P18" s="322"/>
      <c r="Q18" s="437"/>
      <c r="R18" s="437"/>
      <c r="S18" s="437"/>
      <c r="T18" s="437"/>
      <c r="U18" s="437"/>
      <c r="V18" s="437"/>
      <c r="W18" s="437"/>
      <c r="X18" s="437"/>
      <c r="Y18" s="437"/>
      <c r="Z18" s="437"/>
      <c r="AA18" s="437"/>
      <c r="AB18" s="437"/>
      <c r="AC18" s="437"/>
      <c r="AD18" s="437"/>
      <c r="AE18" s="437"/>
      <c r="AF18" s="437"/>
      <c r="AG18" s="437"/>
      <c r="AH18" s="437"/>
      <c r="AI18" s="437"/>
      <c r="AJ18" s="437"/>
      <c r="AK18" s="437"/>
      <c r="AL18" s="437"/>
      <c r="AM18" s="437"/>
      <c r="AN18" s="437"/>
      <c r="AO18" s="437"/>
      <c r="AP18" s="437"/>
      <c r="AQ18" s="437"/>
      <c r="AR18" s="437"/>
      <c r="AS18" s="437"/>
      <c r="AT18" s="437"/>
      <c r="AU18" s="437"/>
      <c r="AV18" s="437"/>
      <c r="AW18" s="438"/>
    </row>
    <row r="19" spans="1:50" ht="15" x14ac:dyDescent="0.25">
      <c r="A19" s="182"/>
      <c r="B19" s="343"/>
      <c r="C19" s="156"/>
      <c r="D19" s="287"/>
      <c r="E19" s="288" t="s">
        <v>522</v>
      </c>
      <c r="F19" s="1408" t="str">
        <f>'WK5b(1) - Impact on Rates'!F19</f>
        <v>Yes</v>
      </c>
      <c r="G19" s="180"/>
      <c r="H19" s="287"/>
      <c r="I19" s="287"/>
      <c r="J19" s="156"/>
      <c r="K19" s="156"/>
      <c r="L19" s="156"/>
      <c r="M19" s="156"/>
      <c r="N19" s="327"/>
      <c r="O19" s="116"/>
      <c r="P19" s="325"/>
      <c r="Q19" s="267" t="s">
        <v>542</v>
      </c>
      <c r="R19" s="268"/>
      <c r="S19" s="268"/>
      <c r="T19" s="268"/>
      <c r="U19" s="268"/>
      <c r="V19" s="268"/>
      <c r="W19" s="268"/>
      <c r="X19" s="268"/>
      <c r="Y19" s="268"/>
      <c r="Z19" s="268"/>
      <c r="AA19" s="268"/>
      <c r="AB19" s="268"/>
      <c r="AC19" s="268"/>
      <c r="AD19" s="268"/>
      <c r="AE19" s="268"/>
      <c r="AF19" s="268"/>
      <c r="AG19" s="268"/>
      <c r="AH19" s="268"/>
      <c r="AI19" s="268"/>
      <c r="AJ19" s="268"/>
      <c r="AK19" s="268"/>
      <c r="AL19" s="268"/>
      <c r="AM19" s="268"/>
      <c r="AN19" s="268"/>
      <c r="AO19" s="268"/>
      <c r="AP19" s="268"/>
      <c r="AQ19" s="268"/>
      <c r="AR19" s="268"/>
      <c r="AS19" s="268"/>
      <c r="AT19" s="268"/>
      <c r="AU19" s="268"/>
      <c r="AV19" s="268"/>
      <c r="AW19" s="432"/>
    </row>
    <row r="20" spans="1:50" s="1355" customFormat="1" x14ac:dyDescent="0.2">
      <c r="A20" s="182"/>
      <c r="B20" s="343"/>
      <c r="C20" s="183"/>
      <c r="D20" s="215"/>
      <c r="E20" s="215"/>
      <c r="F20" s="156"/>
      <c r="G20" s="156"/>
      <c r="H20" s="156"/>
      <c r="I20" s="156"/>
      <c r="J20" s="156"/>
      <c r="K20" s="156"/>
      <c r="L20" s="156"/>
      <c r="M20" s="156"/>
      <c r="N20" s="327"/>
      <c r="O20" s="116"/>
      <c r="P20" s="325"/>
      <c r="Q20" s="1358"/>
      <c r="R20" s="1473"/>
      <c r="S20" s="1473"/>
      <c r="T20" s="1473"/>
      <c r="U20" s="1473"/>
      <c r="V20" s="1473"/>
      <c r="W20" s="1473"/>
      <c r="X20" s="1473"/>
      <c r="Y20" s="1473"/>
      <c r="Z20" s="1473"/>
      <c r="AA20" s="1473"/>
      <c r="AB20" s="1473"/>
      <c r="AC20" s="1473"/>
      <c r="AD20" s="1473"/>
      <c r="AE20" s="1473"/>
      <c r="AF20" s="1473"/>
      <c r="AG20" s="1473"/>
      <c r="AH20" s="1473"/>
      <c r="AI20" s="1473"/>
      <c r="AJ20" s="1473"/>
      <c r="AK20" s="1473"/>
      <c r="AL20" s="1473"/>
      <c r="AM20" s="1473"/>
      <c r="AN20" s="1473"/>
      <c r="AO20" s="1473"/>
      <c r="AP20" s="1473"/>
      <c r="AQ20" s="1473"/>
      <c r="AR20" s="1473"/>
      <c r="AS20" s="1473"/>
      <c r="AT20" s="1473"/>
      <c r="AU20" s="1473"/>
      <c r="AV20" s="1473"/>
      <c r="AW20" s="433"/>
    </row>
    <row r="21" spans="1:50" s="1355" customFormat="1" ht="4.5" customHeight="1" x14ac:dyDescent="0.2">
      <c r="A21" s="182"/>
      <c r="B21" s="343"/>
      <c r="C21" s="144"/>
      <c r="D21" s="116"/>
      <c r="E21" s="156"/>
      <c r="F21" s="116"/>
      <c r="G21" s="116"/>
      <c r="H21" s="116"/>
      <c r="I21" s="116"/>
      <c r="J21" s="116"/>
      <c r="K21" s="116"/>
      <c r="L21" s="116"/>
      <c r="M21" s="116"/>
      <c r="N21" s="327"/>
      <c r="O21" s="116"/>
      <c r="P21" s="325"/>
      <c r="Q21" s="1473"/>
      <c r="R21" s="1473"/>
      <c r="S21" s="1473"/>
      <c r="T21" s="1473"/>
      <c r="U21" s="1473"/>
      <c r="V21" s="1473"/>
      <c r="W21" s="1473"/>
      <c r="X21" s="1473"/>
      <c r="Y21" s="1473"/>
      <c r="Z21" s="1473"/>
      <c r="AA21" s="1473"/>
      <c r="AB21" s="1473"/>
      <c r="AC21" s="1473"/>
      <c r="AD21" s="1473"/>
      <c r="AE21" s="1473"/>
      <c r="AF21" s="1473"/>
      <c r="AG21" s="1473"/>
      <c r="AH21" s="1473"/>
      <c r="AI21" s="1473"/>
      <c r="AJ21" s="1473"/>
      <c r="AK21" s="1473"/>
      <c r="AL21" s="1473"/>
      <c r="AM21" s="1473"/>
      <c r="AN21" s="1473"/>
      <c r="AO21" s="1473"/>
      <c r="AP21" s="1473"/>
      <c r="AQ21" s="1473"/>
      <c r="AR21" s="1473"/>
      <c r="AS21" s="1473"/>
      <c r="AT21" s="1473"/>
      <c r="AU21" s="1473"/>
      <c r="AV21" s="1473"/>
      <c r="AW21" s="433"/>
    </row>
    <row r="22" spans="1:50" s="1355" customFormat="1" ht="15" x14ac:dyDescent="0.25">
      <c r="A22" s="182"/>
      <c r="B22" s="343"/>
      <c r="C22" s="267" t="s">
        <v>185</v>
      </c>
      <c r="D22" s="268"/>
      <c r="E22" s="268"/>
      <c r="F22" s="281"/>
      <c r="G22" s="281" t="str">
        <f>'WK0 - Input data'!$C$63</f>
        <v>$ nominal per year</v>
      </c>
      <c r="H22" s="270"/>
      <c r="I22" s="270" t="str">
        <f>$F$3</f>
        <v>Wyong</v>
      </c>
      <c r="J22" s="270"/>
      <c r="K22" s="270"/>
      <c r="L22" s="270"/>
      <c r="M22" s="271"/>
      <c r="N22" s="327"/>
      <c r="O22" s="116"/>
      <c r="P22" s="325"/>
      <c r="Q22" s="96"/>
      <c r="R22" s="249" t="s">
        <v>539</v>
      </c>
      <c r="S22" s="254"/>
      <c r="T22" s="254"/>
      <c r="U22" s="254"/>
      <c r="V22" s="254"/>
      <c r="W22" s="254"/>
      <c r="X22" s="306"/>
      <c r="Y22" s="116"/>
      <c r="Z22" s="249" t="s">
        <v>535</v>
      </c>
      <c r="AA22" s="254"/>
      <c r="AB22" s="254"/>
      <c r="AC22" s="254"/>
      <c r="AD22" s="254"/>
      <c r="AE22" s="254"/>
      <c r="AF22" s="306"/>
      <c r="AG22" s="66"/>
      <c r="AH22" s="249" t="s">
        <v>540</v>
      </c>
      <c r="AI22" s="254"/>
      <c r="AJ22" s="254"/>
      <c r="AK22" s="254"/>
      <c r="AL22" s="254"/>
      <c r="AM22" s="254"/>
      <c r="AN22" s="306"/>
      <c r="AO22" s="116"/>
      <c r="AP22" s="249" t="s">
        <v>536</v>
      </c>
      <c r="AQ22" s="254"/>
      <c r="AR22" s="254"/>
      <c r="AS22" s="254"/>
      <c r="AT22" s="254"/>
      <c r="AU22" s="254"/>
      <c r="AV22" s="306"/>
      <c r="AW22" s="433"/>
    </row>
    <row r="23" spans="1:50" s="1355" customFormat="1" ht="53.1" customHeight="1" x14ac:dyDescent="0.2">
      <c r="A23" s="182"/>
      <c r="B23" s="343"/>
      <c r="C23" s="297" t="s">
        <v>196</v>
      </c>
      <c r="D23" s="137" t="s">
        <v>327</v>
      </c>
      <c r="E23" s="298" t="s">
        <v>200</v>
      </c>
      <c r="F23" s="134" t="s">
        <v>205</v>
      </c>
      <c r="G23" s="134" t="s">
        <v>731</v>
      </c>
      <c r="H23" s="134" t="s">
        <v>732</v>
      </c>
      <c r="I23" s="134" t="s">
        <v>733</v>
      </c>
      <c r="J23" s="134" t="s">
        <v>734</v>
      </c>
      <c r="K23" s="134" t="s">
        <v>735</v>
      </c>
      <c r="L23" s="134" t="s">
        <v>736</v>
      </c>
      <c r="M23" s="134" t="s">
        <v>737</v>
      </c>
      <c r="N23" s="327"/>
      <c r="O23" s="116"/>
      <c r="P23" s="325"/>
      <c r="Q23" s="415" t="str">
        <f>C23</f>
        <v>Land Value</v>
      </c>
      <c r="R23" s="396" t="str">
        <f>C22</f>
        <v>Ordinary Residential Rates - with proposed special variation</v>
      </c>
      <c r="S23" s="397"/>
      <c r="T23" s="397"/>
      <c r="U23" s="397"/>
      <c r="V23" s="397"/>
      <c r="W23" s="397"/>
      <c r="X23" s="398"/>
      <c r="Y23" s="434"/>
      <c r="Z23" s="396" t="str">
        <f>$R23</f>
        <v>Ordinary Residential Rates - with proposed special variation</v>
      </c>
      <c r="AA23" s="397"/>
      <c r="AB23" s="397"/>
      <c r="AC23" s="397"/>
      <c r="AD23" s="397"/>
      <c r="AE23" s="397"/>
      <c r="AF23" s="398"/>
      <c r="AG23" s="434"/>
      <c r="AH23" s="396" t="str">
        <f>$R23</f>
        <v>Ordinary Residential Rates - with proposed special variation</v>
      </c>
      <c r="AI23" s="397"/>
      <c r="AJ23" s="397"/>
      <c r="AK23" s="397"/>
      <c r="AL23" s="397"/>
      <c r="AM23" s="397"/>
      <c r="AN23" s="398"/>
      <c r="AO23" s="434"/>
      <c r="AP23" s="396" t="str">
        <f>$R23</f>
        <v>Ordinary Residential Rates - with proposed special variation</v>
      </c>
      <c r="AQ23" s="397"/>
      <c r="AR23" s="397"/>
      <c r="AS23" s="397"/>
      <c r="AT23" s="397"/>
      <c r="AU23" s="397"/>
      <c r="AV23" s="398"/>
      <c r="AW23" s="433"/>
    </row>
    <row r="24" spans="1:50" s="1355" customFormat="1" x14ac:dyDescent="0.2">
      <c r="A24" s="182"/>
      <c r="B24" s="343"/>
      <c r="C24" s="293"/>
      <c r="D24" s="293"/>
      <c r="E24" s="293" t="s">
        <v>40</v>
      </c>
      <c r="F24" s="208" t="str">
        <f>'WK5a(1) - Impact on Rates'!E74</f>
        <v>2020-21</v>
      </c>
      <c r="G24" s="208" t="str">
        <f>'WK5a(1) - Impact on Rates'!F74</f>
        <v>2021-22</v>
      </c>
      <c r="H24" s="208" t="str">
        <f>'WK5a(1) - Impact on Rates'!G74</f>
        <v>2022-23</v>
      </c>
      <c r="I24" s="208" t="str">
        <f>'WK5a(1) - Impact on Rates'!H74</f>
        <v>2023-24</v>
      </c>
      <c r="J24" s="208" t="str">
        <f>'WK5a(1) - Impact on Rates'!I74</f>
        <v>2024-25</v>
      </c>
      <c r="K24" s="208" t="str">
        <f>'WK5a(1) - Impact on Rates'!J74</f>
        <v>2025-26</v>
      </c>
      <c r="L24" s="208" t="str">
        <f>'WK5a(1) - Impact on Rates'!K74</f>
        <v>2026-27</v>
      </c>
      <c r="M24" s="208" t="str">
        <f>'WK5a(1) - Impact on Rates'!L74</f>
        <v>2027-28</v>
      </c>
      <c r="N24" s="327"/>
      <c r="O24" s="116"/>
      <c r="P24" s="325"/>
      <c r="Q24" s="416" t="str">
        <f>$E24</f>
        <v>$</v>
      </c>
      <c r="R24" s="997" t="str">
        <f>'WK0 - Input data'!G55</f>
        <v>Year 1</v>
      </c>
      <c r="S24" s="998" t="str">
        <f>'WK0 - Input data'!H55</f>
        <v>Year 2</v>
      </c>
      <c r="T24" s="998" t="str">
        <f>'WK0 - Input data'!I55</f>
        <v>Year 3</v>
      </c>
      <c r="U24" s="998" t="str">
        <f>'WK0 - Input data'!J55</f>
        <v>Year 4</v>
      </c>
      <c r="V24" s="998" t="str">
        <f>'WK0 - Input data'!K55</f>
        <v>Year 5</v>
      </c>
      <c r="W24" s="998" t="str">
        <f>'WK0 - Input data'!L55</f>
        <v>Year 6</v>
      </c>
      <c r="X24" s="999" t="str">
        <f>'WK0 - Input data'!M55</f>
        <v>Year 7</v>
      </c>
      <c r="Y24" s="112"/>
      <c r="Z24" s="510" t="str">
        <f>R24</f>
        <v>Year 1</v>
      </c>
      <c r="AA24" s="511" t="str">
        <f t="shared" ref="AA24:AF24" si="0">S24</f>
        <v>Year 2</v>
      </c>
      <c r="AB24" s="511" t="str">
        <f t="shared" si="0"/>
        <v>Year 3</v>
      </c>
      <c r="AC24" s="511" t="str">
        <f t="shared" si="0"/>
        <v>Year 4</v>
      </c>
      <c r="AD24" s="511" t="str">
        <f t="shared" si="0"/>
        <v>Year 5</v>
      </c>
      <c r="AE24" s="511" t="str">
        <f t="shared" si="0"/>
        <v>Year 6</v>
      </c>
      <c r="AF24" s="513" t="str">
        <f t="shared" si="0"/>
        <v>Year 7</v>
      </c>
      <c r="AG24" s="512"/>
      <c r="AH24" s="510" t="str">
        <f>R24</f>
        <v>Year 1</v>
      </c>
      <c r="AI24" s="511" t="str">
        <f t="shared" ref="AI24:AN24" si="1">S24</f>
        <v>Year 2</v>
      </c>
      <c r="AJ24" s="511" t="str">
        <f t="shared" si="1"/>
        <v>Year 3</v>
      </c>
      <c r="AK24" s="511" t="str">
        <f t="shared" si="1"/>
        <v>Year 4</v>
      </c>
      <c r="AL24" s="511" t="str">
        <f t="shared" si="1"/>
        <v>Year 5</v>
      </c>
      <c r="AM24" s="511" t="str">
        <f t="shared" si="1"/>
        <v>Year 6</v>
      </c>
      <c r="AN24" s="513" t="str">
        <f t="shared" si="1"/>
        <v>Year 7</v>
      </c>
      <c r="AO24" s="395"/>
      <c r="AP24" s="510" t="str">
        <f>R24</f>
        <v>Year 1</v>
      </c>
      <c r="AQ24" s="511" t="str">
        <f t="shared" ref="AQ24:AT24" si="2">S24</f>
        <v>Year 2</v>
      </c>
      <c r="AR24" s="511" t="str">
        <f t="shared" si="2"/>
        <v>Year 3</v>
      </c>
      <c r="AS24" s="511" t="str">
        <f t="shared" si="2"/>
        <v>Year 4</v>
      </c>
      <c r="AT24" s="511" t="str">
        <f t="shared" si="2"/>
        <v>Year 5</v>
      </c>
      <c r="AU24" s="511" t="str">
        <f>W24</f>
        <v>Year 6</v>
      </c>
      <c r="AV24" s="513" t="str">
        <f>X24</f>
        <v>Year 7</v>
      </c>
      <c r="AW24" s="433"/>
    </row>
    <row r="25" spans="1:50" s="1355" customFormat="1" x14ac:dyDescent="0.2">
      <c r="A25" s="182"/>
      <c r="B25" s="343"/>
      <c r="C25" s="419" t="s">
        <v>11</v>
      </c>
      <c r="D25" s="1646">
        <v>4495</v>
      </c>
      <c r="E25" s="420">
        <v>50000</v>
      </c>
      <c r="F25" s="873">
        <v>300</v>
      </c>
      <c r="G25" s="873">
        <v>565</v>
      </c>
      <c r="H25" s="873">
        <v>579.13</v>
      </c>
      <c r="I25" s="873">
        <v>593.61</v>
      </c>
      <c r="J25" s="873">
        <v>608.45000000000005</v>
      </c>
      <c r="K25" s="873">
        <v>623.66</v>
      </c>
      <c r="L25" s="873">
        <v>639.25</v>
      </c>
      <c r="M25" s="873">
        <v>655.23</v>
      </c>
      <c r="N25" s="327"/>
      <c r="O25" s="116"/>
      <c r="P25" s="325"/>
      <c r="Q25" s="417">
        <f t="shared" ref="Q25:Q38" si="3">$E25</f>
        <v>50000</v>
      </c>
      <c r="R25" s="399">
        <f t="shared" ref="R25:X38" si="4">IF(G25=".",".",IF(F25=0,".",G25-F25))</f>
        <v>265</v>
      </c>
      <c r="S25" s="400">
        <f t="shared" si="4"/>
        <v>14.129999999999995</v>
      </c>
      <c r="T25" s="400">
        <f t="shared" si="4"/>
        <v>14.480000000000018</v>
      </c>
      <c r="U25" s="400">
        <f t="shared" si="4"/>
        <v>14.840000000000032</v>
      </c>
      <c r="V25" s="400">
        <f t="shared" si="4"/>
        <v>15.209999999999923</v>
      </c>
      <c r="W25" s="400">
        <f t="shared" si="4"/>
        <v>15.590000000000032</v>
      </c>
      <c r="X25" s="295">
        <f t="shared" si="4"/>
        <v>15.980000000000018</v>
      </c>
      <c r="Y25" s="1473"/>
      <c r="Z25" s="406">
        <f t="shared" ref="Z25:AF38" si="5">IF(G25=".",".",IF(F25=0,".",G25/F25-1))</f>
        <v>0.8833333333333333</v>
      </c>
      <c r="AA25" s="407">
        <f t="shared" si="5"/>
        <v>2.5008849557522028E-2</v>
      </c>
      <c r="AB25" s="407">
        <f t="shared" si="5"/>
        <v>2.5003021774040457E-2</v>
      </c>
      <c r="AC25" s="407">
        <f t="shared" si="5"/>
        <v>2.4999578848065251E-2</v>
      </c>
      <c r="AD25" s="407">
        <f t="shared" si="5"/>
        <v>2.4997945599473992E-2</v>
      </c>
      <c r="AE25" s="407">
        <f t="shared" si="5"/>
        <v>2.4997594843344073E-2</v>
      </c>
      <c r="AF25" s="408">
        <f t="shared" si="5"/>
        <v>2.4998044583496304E-2</v>
      </c>
      <c r="AG25" s="1473"/>
      <c r="AH25" s="399">
        <f t="shared" ref="AH25:AN38" si="6">IF(G25=".",".",IF($F25=0,".",G25-$F25))</f>
        <v>265</v>
      </c>
      <c r="AI25" s="400">
        <f t="shared" si="6"/>
        <v>279.13</v>
      </c>
      <c r="AJ25" s="400">
        <f t="shared" si="6"/>
        <v>293.61</v>
      </c>
      <c r="AK25" s="400">
        <f t="shared" si="6"/>
        <v>308.45000000000005</v>
      </c>
      <c r="AL25" s="400">
        <f t="shared" si="6"/>
        <v>323.65999999999997</v>
      </c>
      <c r="AM25" s="400">
        <f t="shared" si="6"/>
        <v>339.25</v>
      </c>
      <c r="AN25" s="295">
        <f t="shared" si="6"/>
        <v>355.23</v>
      </c>
      <c r="AO25" s="410"/>
      <c r="AP25" s="406">
        <f t="shared" ref="AP25:AV38" si="7">IF(G25=".",".",IF($F25=0,".",G25/$F25-1))</f>
        <v>0.8833333333333333</v>
      </c>
      <c r="AQ25" s="407">
        <f t="shared" si="7"/>
        <v>0.93043333333333322</v>
      </c>
      <c r="AR25" s="407">
        <f t="shared" si="7"/>
        <v>0.97870000000000013</v>
      </c>
      <c r="AS25" s="407">
        <f t="shared" si="7"/>
        <v>1.0281666666666669</v>
      </c>
      <c r="AT25" s="407">
        <f t="shared" si="7"/>
        <v>1.0788666666666664</v>
      </c>
      <c r="AU25" s="407">
        <f t="shared" si="7"/>
        <v>1.1308333333333334</v>
      </c>
      <c r="AV25" s="408">
        <f t="shared" si="7"/>
        <v>1.1840999999999999</v>
      </c>
      <c r="AW25" s="433"/>
    </row>
    <row r="26" spans="1:50" s="1355" customFormat="1" x14ac:dyDescent="0.2">
      <c r="A26" s="182"/>
      <c r="B26" s="343"/>
      <c r="C26" s="421" t="s">
        <v>187</v>
      </c>
      <c r="D26" s="1211">
        <v>3996</v>
      </c>
      <c r="E26" s="423">
        <v>150000</v>
      </c>
      <c r="F26" s="874">
        <v>579.42999999999995</v>
      </c>
      <c r="G26" s="874">
        <v>565</v>
      </c>
      <c r="H26" s="874">
        <v>579.13</v>
      </c>
      <c r="I26" s="874">
        <v>593.61</v>
      </c>
      <c r="J26" s="874">
        <v>608.45000000000005</v>
      </c>
      <c r="K26" s="874">
        <v>623.66</v>
      </c>
      <c r="L26" s="874">
        <v>639.25</v>
      </c>
      <c r="M26" s="874">
        <v>655.23</v>
      </c>
      <c r="N26" s="327"/>
      <c r="O26" s="116"/>
      <c r="P26" s="325"/>
      <c r="Q26" s="418">
        <f t="shared" si="3"/>
        <v>150000</v>
      </c>
      <c r="R26" s="401">
        <f t="shared" si="4"/>
        <v>-14.42999999999995</v>
      </c>
      <c r="S26" s="256">
        <f t="shared" si="4"/>
        <v>14.129999999999995</v>
      </c>
      <c r="T26" s="256">
        <f t="shared" si="4"/>
        <v>14.480000000000018</v>
      </c>
      <c r="U26" s="256">
        <f t="shared" si="4"/>
        <v>14.840000000000032</v>
      </c>
      <c r="V26" s="256">
        <f t="shared" si="4"/>
        <v>15.209999999999923</v>
      </c>
      <c r="W26" s="256">
        <f t="shared" si="4"/>
        <v>15.590000000000032</v>
      </c>
      <c r="X26" s="402">
        <f t="shared" si="4"/>
        <v>15.980000000000018</v>
      </c>
      <c r="Y26" s="1473"/>
      <c r="Z26" s="409">
        <f t="shared" si="5"/>
        <v>-2.490378475398225E-2</v>
      </c>
      <c r="AA26" s="410">
        <f t="shared" si="5"/>
        <v>2.5008849557522028E-2</v>
      </c>
      <c r="AB26" s="410">
        <f t="shared" si="5"/>
        <v>2.5003021774040457E-2</v>
      </c>
      <c r="AC26" s="410">
        <f t="shared" si="5"/>
        <v>2.4999578848065251E-2</v>
      </c>
      <c r="AD26" s="410">
        <f t="shared" si="5"/>
        <v>2.4997945599473992E-2</v>
      </c>
      <c r="AE26" s="410">
        <f t="shared" si="5"/>
        <v>2.4997594843344073E-2</v>
      </c>
      <c r="AF26" s="411">
        <f t="shared" si="5"/>
        <v>2.4998044583496304E-2</v>
      </c>
      <c r="AG26" s="1473"/>
      <c r="AH26" s="401">
        <f t="shared" si="6"/>
        <v>-14.42999999999995</v>
      </c>
      <c r="AI26" s="256">
        <f t="shared" si="6"/>
        <v>-0.29999999999995453</v>
      </c>
      <c r="AJ26" s="256">
        <f t="shared" si="6"/>
        <v>14.180000000000064</v>
      </c>
      <c r="AK26" s="256">
        <f t="shared" si="6"/>
        <v>29.020000000000095</v>
      </c>
      <c r="AL26" s="256">
        <f t="shared" si="6"/>
        <v>44.230000000000018</v>
      </c>
      <c r="AM26" s="256">
        <f t="shared" si="6"/>
        <v>59.82000000000005</v>
      </c>
      <c r="AN26" s="402">
        <f t="shared" si="6"/>
        <v>75.800000000000068</v>
      </c>
      <c r="AO26" s="1473"/>
      <c r="AP26" s="409">
        <f t="shared" si="7"/>
        <v>-2.490378475398225E-2</v>
      </c>
      <c r="AQ26" s="410">
        <f t="shared" si="7"/>
        <v>-5.177502027854386E-4</v>
      </c>
      <c r="AR26" s="410">
        <f t="shared" si="7"/>
        <v>2.4472326251661292E-2</v>
      </c>
      <c r="AS26" s="410">
        <f t="shared" si="7"/>
        <v>5.0083702949450526E-2</v>
      </c>
      <c r="AT26" s="410">
        <f t="shared" si="7"/>
        <v>7.6333638230674961E-2</v>
      </c>
      <c r="AU26" s="410">
        <f t="shared" si="7"/>
        <v>0.10323939043542807</v>
      </c>
      <c r="AV26" s="411">
        <f t="shared" si="7"/>
        <v>0.13081821790380221</v>
      </c>
      <c r="AW26" s="433"/>
    </row>
    <row r="27" spans="1:50" s="1355" customFormat="1" x14ac:dyDescent="0.2">
      <c r="A27" s="182"/>
      <c r="B27" s="343"/>
      <c r="C27" s="421" t="s">
        <v>188</v>
      </c>
      <c r="D27" s="1211">
        <v>30514</v>
      </c>
      <c r="E27" s="423">
        <v>250000</v>
      </c>
      <c r="F27" s="1207">
        <v>965.72</v>
      </c>
      <c r="G27" s="874">
        <v>856.90269999999998</v>
      </c>
      <c r="H27" s="874">
        <v>878.33</v>
      </c>
      <c r="I27" s="874">
        <v>900.29</v>
      </c>
      <c r="J27" s="874">
        <v>922.8</v>
      </c>
      <c r="K27" s="874">
        <v>945.87</v>
      </c>
      <c r="L27" s="874">
        <v>969.52</v>
      </c>
      <c r="M27" s="874">
        <v>993.76</v>
      </c>
      <c r="N27" s="327"/>
      <c r="O27" s="116"/>
      <c r="P27" s="325"/>
      <c r="Q27" s="418">
        <f t="shared" si="3"/>
        <v>250000</v>
      </c>
      <c r="R27" s="401">
        <f t="shared" si="4"/>
        <v>-108.81730000000005</v>
      </c>
      <c r="S27" s="256">
        <f t="shared" si="4"/>
        <v>21.427300000000059</v>
      </c>
      <c r="T27" s="256">
        <f t="shared" si="4"/>
        <v>21.959999999999923</v>
      </c>
      <c r="U27" s="256">
        <f t="shared" si="4"/>
        <v>22.509999999999991</v>
      </c>
      <c r="V27" s="256">
        <f t="shared" si="4"/>
        <v>23.07000000000005</v>
      </c>
      <c r="W27" s="256">
        <f t="shared" si="4"/>
        <v>23.649999999999977</v>
      </c>
      <c r="X27" s="402">
        <f t="shared" si="4"/>
        <v>24.240000000000009</v>
      </c>
      <c r="Y27" s="1473"/>
      <c r="Z27" s="409">
        <f t="shared" si="5"/>
        <v>-0.11267996934929381</v>
      </c>
      <c r="AA27" s="410">
        <f t="shared" si="5"/>
        <v>2.5005522797395763E-2</v>
      </c>
      <c r="AB27" s="410">
        <f t="shared" si="5"/>
        <v>2.5001992417428509E-2</v>
      </c>
      <c r="AC27" s="410">
        <f t="shared" si="5"/>
        <v>2.5003054571304695E-2</v>
      </c>
      <c r="AD27" s="410">
        <f t="shared" si="5"/>
        <v>2.5000000000000133E-2</v>
      </c>
      <c r="AE27" s="410">
        <f t="shared" si="5"/>
        <v>2.5003435990146539E-2</v>
      </c>
      <c r="AF27" s="411">
        <f t="shared" si="5"/>
        <v>2.5002062876474884E-2</v>
      </c>
      <c r="AG27" s="1473"/>
      <c r="AH27" s="401">
        <f t="shared" si="6"/>
        <v>-108.81730000000005</v>
      </c>
      <c r="AI27" s="256">
        <f t="shared" si="6"/>
        <v>-87.389999999999986</v>
      </c>
      <c r="AJ27" s="256">
        <f t="shared" si="6"/>
        <v>-65.430000000000064</v>
      </c>
      <c r="AK27" s="256">
        <f t="shared" si="6"/>
        <v>-42.920000000000073</v>
      </c>
      <c r="AL27" s="256">
        <f t="shared" si="6"/>
        <v>-19.850000000000023</v>
      </c>
      <c r="AM27" s="256">
        <f t="shared" si="6"/>
        <v>3.7999999999999545</v>
      </c>
      <c r="AN27" s="402">
        <f t="shared" si="6"/>
        <v>28.039999999999964</v>
      </c>
      <c r="AO27" s="1473"/>
      <c r="AP27" s="409">
        <f t="shared" si="7"/>
        <v>-0.11267996934929381</v>
      </c>
      <c r="AQ27" s="410">
        <f t="shared" si="7"/>
        <v>-9.0492068094271572E-2</v>
      </c>
      <c r="AR27" s="410">
        <f t="shared" si="7"/>
        <v>-6.7752557677173586E-2</v>
      </c>
      <c r="AS27" s="410">
        <f t="shared" si="7"/>
        <v>-4.4443524002816592E-2</v>
      </c>
      <c r="AT27" s="410">
        <f t="shared" si="7"/>
        <v>-2.0554612102887004E-2</v>
      </c>
      <c r="AU27" s="410">
        <f t="shared" si="7"/>
        <v>3.9348879592429054E-3</v>
      </c>
      <c r="AV27" s="411">
        <f t="shared" si="7"/>
        <v>2.9035331151886723E-2</v>
      </c>
      <c r="AW27" s="433"/>
    </row>
    <row r="28" spans="1:50" s="1355" customFormat="1" x14ac:dyDescent="0.2">
      <c r="A28" s="182"/>
      <c r="B28" s="343"/>
      <c r="C28" s="421" t="s">
        <v>189</v>
      </c>
      <c r="D28" s="1211">
        <v>14690</v>
      </c>
      <c r="E28" s="423">
        <v>350000</v>
      </c>
      <c r="F28" s="1207">
        <v>1352</v>
      </c>
      <c r="G28" s="874">
        <v>1199.6637800000001</v>
      </c>
      <c r="H28" s="874">
        <v>1229.6600000000001</v>
      </c>
      <c r="I28" s="874">
        <v>1260.4000000000001</v>
      </c>
      <c r="J28" s="874">
        <v>1291.9100000000001</v>
      </c>
      <c r="K28" s="874">
        <v>1324.21</v>
      </c>
      <c r="L28" s="874">
        <v>1357.32</v>
      </c>
      <c r="M28" s="874">
        <v>1391.25</v>
      </c>
      <c r="N28" s="327"/>
      <c r="O28" s="116"/>
      <c r="P28" s="325"/>
      <c r="Q28" s="418">
        <f t="shared" si="3"/>
        <v>350000</v>
      </c>
      <c r="R28" s="401">
        <f t="shared" si="4"/>
        <v>-152.33621999999991</v>
      </c>
      <c r="S28" s="256">
        <f t="shared" si="4"/>
        <v>29.996219999999994</v>
      </c>
      <c r="T28" s="256">
        <f t="shared" si="4"/>
        <v>30.740000000000009</v>
      </c>
      <c r="U28" s="256">
        <f t="shared" si="4"/>
        <v>31.509999999999991</v>
      </c>
      <c r="V28" s="256">
        <f t="shared" si="4"/>
        <v>32.299999999999955</v>
      </c>
      <c r="W28" s="256">
        <f t="shared" si="4"/>
        <v>33.1099999999999</v>
      </c>
      <c r="X28" s="402">
        <f t="shared" si="4"/>
        <v>33.930000000000064</v>
      </c>
      <c r="Y28" s="1473"/>
      <c r="Z28" s="409">
        <f t="shared" si="5"/>
        <v>-0.11267471893491121</v>
      </c>
      <c r="AA28" s="410">
        <f t="shared" si="5"/>
        <v>2.5003855663626062E-2</v>
      </c>
      <c r="AB28" s="410">
        <f t="shared" si="5"/>
        <v>2.4998780150610633E-2</v>
      </c>
      <c r="AC28" s="410">
        <f t="shared" si="5"/>
        <v>2.4999999999999911E-2</v>
      </c>
      <c r="AD28" s="410">
        <f t="shared" si="5"/>
        <v>2.5001741607387551E-2</v>
      </c>
      <c r="AE28" s="410">
        <f t="shared" si="5"/>
        <v>2.5003587044350795E-2</v>
      </c>
      <c r="AF28" s="411">
        <f t="shared" si="5"/>
        <v>2.4997789762178479E-2</v>
      </c>
      <c r="AG28" s="1473"/>
      <c r="AH28" s="401">
        <f t="shared" si="6"/>
        <v>-152.33621999999991</v>
      </c>
      <c r="AI28" s="256">
        <f t="shared" si="6"/>
        <v>-122.33999999999992</v>
      </c>
      <c r="AJ28" s="256">
        <f t="shared" si="6"/>
        <v>-91.599999999999909</v>
      </c>
      <c r="AK28" s="256">
        <f t="shared" si="6"/>
        <v>-60.089999999999918</v>
      </c>
      <c r="AL28" s="256">
        <f t="shared" si="6"/>
        <v>-27.789999999999964</v>
      </c>
      <c r="AM28" s="256">
        <f t="shared" si="6"/>
        <v>5.3199999999999363</v>
      </c>
      <c r="AN28" s="402">
        <f t="shared" si="6"/>
        <v>39.25</v>
      </c>
      <c r="AO28" s="1473"/>
      <c r="AP28" s="409">
        <f t="shared" si="7"/>
        <v>-0.11267471893491121</v>
      </c>
      <c r="AQ28" s="410">
        <f t="shared" si="7"/>
        <v>-9.0488165680473354E-2</v>
      </c>
      <c r="AR28" s="410">
        <f t="shared" si="7"/>
        <v>-6.7751479289940741E-2</v>
      </c>
      <c r="AS28" s="410">
        <f t="shared" si="7"/>
        <v>-4.4445266272189254E-2</v>
      </c>
      <c r="AT28" s="410">
        <f t="shared" si="7"/>
        <v>-2.0554733727810581E-2</v>
      </c>
      <c r="AU28" s="410">
        <f t="shared" si="7"/>
        <v>3.9349112426034782E-3</v>
      </c>
      <c r="AV28" s="411">
        <f t="shared" si="7"/>
        <v>2.9031065088757302E-2</v>
      </c>
      <c r="AW28" s="433"/>
    </row>
    <row r="29" spans="1:50" s="1355" customFormat="1" x14ac:dyDescent="0.2">
      <c r="A29" s="182"/>
      <c r="B29" s="343"/>
      <c r="C29" s="421" t="s">
        <v>190</v>
      </c>
      <c r="D29" s="1211">
        <v>5213</v>
      </c>
      <c r="E29" s="423">
        <v>450000</v>
      </c>
      <c r="F29" s="1207">
        <v>1738.29</v>
      </c>
      <c r="G29" s="874">
        <v>1542.4248600000001</v>
      </c>
      <c r="H29" s="874">
        <v>1580.99</v>
      </c>
      <c r="I29" s="874">
        <v>1620.51</v>
      </c>
      <c r="J29" s="874">
        <v>1661.02</v>
      </c>
      <c r="K29" s="874">
        <v>1702.55</v>
      </c>
      <c r="L29" s="874">
        <v>1745.11</v>
      </c>
      <c r="M29" s="874">
        <v>1788.74</v>
      </c>
      <c r="N29" s="327"/>
      <c r="O29" s="116"/>
      <c r="P29" s="325"/>
      <c r="Q29" s="418">
        <f t="shared" si="3"/>
        <v>450000</v>
      </c>
      <c r="R29" s="401">
        <f t="shared" si="4"/>
        <v>-195.86513999999988</v>
      </c>
      <c r="S29" s="256">
        <f t="shared" si="4"/>
        <v>38.565139999999928</v>
      </c>
      <c r="T29" s="256">
        <f t="shared" si="4"/>
        <v>39.519999999999982</v>
      </c>
      <c r="U29" s="256">
        <f t="shared" si="4"/>
        <v>40.509999999999991</v>
      </c>
      <c r="V29" s="256">
        <f t="shared" si="4"/>
        <v>41.529999999999973</v>
      </c>
      <c r="W29" s="256">
        <f t="shared" si="4"/>
        <v>42.559999999999945</v>
      </c>
      <c r="X29" s="402">
        <f t="shared" si="4"/>
        <v>43.630000000000109</v>
      </c>
      <c r="Y29" s="1473"/>
      <c r="Z29" s="409">
        <f t="shared" si="5"/>
        <v>-0.11267690661512164</v>
      </c>
      <c r="AA29" s="410">
        <f t="shared" si="5"/>
        <v>2.5002929478198377E-2</v>
      </c>
      <c r="AB29" s="410">
        <f t="shared" si="5"/>
        <v>2.4996995553419055E-2</v>
      </c>
      <c r="AC29" s="410">
        <f t="shared" si="5"/>
        <v>2.4998303003375577E-2</v>
      </c>
      <c r="AD29" s="410">
        <f t="shared" si="5"/>
        <v>2.5002709178697513E-2</v>
      </c>
      <c r="AE29" s="410">
        <f t="shared" si="5"/>
        <v>2.4997797421514756E-2</v>
      </c>
      <c r="AF29" s="411">
        <f t="shared" si="5"/>
        <v>2.5001289317005959E-2</v>
      </c>
      <c r="AG29" s="1473"/>
      <c r="AH29" s="401">
        <f t="shared" si="6"/>
        <v>-195.86513999999988</v>
      </c>
      <c r="AI29" s="256">
        <f t="shared" si="6"/>
        <v>-157.29999999999995</v>
      </c>
      <c r="AJ29" s="256">
        <f t="shared" si="6"/>
        <v>-117.77999999999997</v>
      </c>
      <c r="AK29" s="256">
        <f t="shared" si="6"/>
        <v>-77.269999999999982</v>
      </c>
      <c r="AL29" s="256">
        <f t="shared" si="6"/>
        <v>-35.740000000000009</v>
      </c>
      <c r="AM29" s="256">
        <f t="shared" si="6"/>
        <v>6.8199999999999363</v>
      </c>
      <c r="AN29" s="402">
        <f t="shared" si="6"/>
        <v>50.450000000000045</v>
      </c>
      <c r="AO29" s="1473"/>
      <c r="AP29" s="409">
        <f t="shared" si="7"/>
        <v>-0.11267690661512164</v>
      </c>
      <c r="AQ29" s="410">
        <f t="shared" si="7"/>
        <v>-9.0491229886842772E-2</v>
      </c>
      <c r="AR29" s="410">
        <f t="shared" si="7"/>
        <v>-6.7756243204528555E-2</v>
      </c>
      <c r="AS29" s="410">
        <f t="shared" si="7"/>
        <v>-4.4451731299150254E-2</v>
      </c>
      <c r="AT29" s="410">
        <f t="shared" si="7"/>
        <v>-2.0560435830615176E-2</v>
      </c>
      <c r="AU29" s="410">
        <f t="shared" si="7"/>
        <v>3.9233959811078023E-3</v>
      </c>
      <c r="AV29" s="411">
        <f t="shared" si="7"/>
        <v>2.9022775256142497E-2</v>
      </c>
      <c r="AW29" s="433"/>
    </row>
    <row r="30" spans="1:50" s="1355" customFormat="1" x14ac:dyDescent="0.2">
      <c r="A30" s="182"/>
      <c r="B30" s="343"/>
      <c r="C30" s="421" t="s">
        <v>191</v>
      </c>
      <c r="D30" s="1211">
        <v>2394</v>
      </c>
      <c r="E30" s="423">
        <v>550000</v>
      </c>
      <c r="F30" s="1207">
        <v>2124.58</v>
      </c>
      <c r="G30" s="874">
        <v>1885.1859400000001</v>
      </c>
      <c r="H30" s="874">
        <v>1932.32</v>
      </c>
      <c r="I30" s="874">
        <v>1980.63</v>
      </c>
      <c r="J30" s="874">
        <v>2030.15</v>
      </c>
      <c r="K30" s="874">
        <v>2080.9</v>
      </c>
      <c r="L30" s="874">
        <v>2132.92</v>
      </c>
      <c r="M30" s="874">
        <v>2186.2399999999998</v>
      </c>
      <c r="N30" s="327"/>
      <c r="O30" s="116"/>
      <c r="P30" s="325"/>
      <c r="Q30" s="418">
        <f t="shared" si="3"/>
        <v>550000</v>
      </c>
      <c r="R30" s="401">
        <f t="shared" si="4"/>
        <v>-239.39405999999985</v>
      </c>
      <c r="S30" s="256">
        <f t="shared" si="4"/>
        <v>47.134059999999863</v>
      </c>
      <c r="T30" s="256">
        <f t="shared" si="4"/>
        <v>48.310000000000173</v>
      </c>
      <c r="U30" s="256">
        <f t="shared" si="4"/>
        <v>49.519999999999982</v>
      </c>
      <c r="V30" s="256">
        <f t="shared" si="4"/>
        <v>50.75</v>
      </c>
      <c r="W30" s="256">
        <f t="shared" si="4"/>
        <v>52.019999999999982</v>
      </c>
      <c r="X30" s="402">
        <f t="shared" si="4"/>
        <v>53.319999999999709</v>
      </c>
      <c r="Y30" s="1473"/>
      <c r="Z30" s="409">
        <f t="shared" si="5"/>
        <v>-0.11267829876963908</v>
      </c>
      <c r="AA30" s="410">
        <f t="shared" si="5"/>
        <v>2.5002340087471708E-2</v>
      </c>
      <c r="AB30" s="410">
        <f t="shared" si="5"/>
        <v>2.5001035025254748E-2</v>
      </c>
      <c r="AC30" s="410">
        <f t="shared" si="5"/>
        <v>2.5002145781897633E-2</v>
      </c>
      <c r="AD30" s="410">
        <f t="shared" si="5"/>
        <v>2.499815284584872E-2</v>
      </c>
      <c r="AE30" s="410">
        <f t="shared" si="5"/>
        <v>2.4998798596761018E-2</v>
      </c>
      <c r="AF30" s="411">
        <f t="shared" si="5"/>
        <v>2.499859347748612E-2</v>
      </c>
      <c r="AG30" s="1473"/>
      <c r="AH30" s="401">
        <f t="shared" si="6"/>
        <v>-239.39405999999985</v>
      </c>
      <c r="AI30" s="256">
        <f t="shared" si="6"/>
        <v>-192.26</v>
      </c>
      <c r="AJ30" s="256">
        <f t="shared" si="6"/>
        <v>-143.94999999999982</v>
      </c>
      <c r="AK30" s="256">
        <f t="shared" si="6"/>
        <v>-94.429999999999836</v>
      </c>
      <c r="AL30" s="256">
        <f t="shared" si="6"/>
        <v>-43.679999999999836</v>
      </c>
      <c r="AM30" s="256">
        <f t="shared" si="6"/>
        <v>8.3400000000001455</v>
      </c>
      <c r="AN30" s="402">
        <f t="shared" si="6"/>
        <v>61.659999999999854</v>
      </c>
      <c r="AO30" s="1473"/>
      <c r="AP30" s="409">
        <f t="shared" si="7"/>
        <v>-0.11267829876963908</v>
      </c>
      <c r="AQ30" s="410">
        <f t="shared" si="7"/>
        <v>-9.0493179828483705E-2</v>
      </c>
      <c r="AR30" s="410">
        <f t="shared" si="7"/>
        <v>-6.7754567961667678E-2</v>
      </c>
      <c r="AS30" s="410">
        <f t="shared" si="7"/>
        <v>-4.4446431765337024E-2</v>
      </c>
      <c r="AT30" s="410">
        <f t="shared" si="7"/>
        <v>-2.0559357614210683E-2</v>
      </c>
      <c r="AU30" s="410">
        <f t="shared" si="7"/>
        <v>3.9254817422738064E-3</v>
      </c>
      <c r="AV30" s="411">
        <f t="shared" si="7"/>
        <v>2.9022206742038259E-2</v>
      </c>
      <c r="AW30" s="433"/>
    </row>
    <row r="31" spans="1:50" s="1355" customFormat="1" x14ac:dyDescent="0.2">
      <c r="A31" s="182"/>
      <c r="B31" s="343"/>
      <c r="C31" s="421" t="s">
        <v>192</v>
      </c>
      <c r="D31" s="1211">
        <v>1627</v>
      </c>
      <c r="E31" s="423">
        <v>650000</v>
      </c>
      <c r="F31" s="874">
        <v>2510.87</v>
      </c>
      <c r="G31" s="874">
        <v>2227.9470200000001</v>
      </c>
      <c r="H31" s="874">
        <v>2283.65</v>
      </c>
      <c r="I31" s="874">
        <v>2340.7399999999998</v>
      </c>
      <c r="J31" s="874">
        <v>2399.2600000000002</v>
      </c>
      <c r="K31" s="874">
        <v>2459.2399999999998</v>
      </c>
      <c r="L31" s="874">
        <v>2520.7199999999998</v>
      </c>
      <c r="M31" s="874">
        <v>2583.7399999999998</v>
      </c>
      <c r="N31" s="327"/>
      <c r="O31" s="116"/>
      <c r="P31" s="325"/>
      <c r="Q31" s="418">
        <f t="shared" si="3"/>
        <v>650000</v>
      </c>
      <c r="R31" s="401">
        <f t="shared" si="4"/>
        <v>-282.92297999999982</v>
      </c>
      <c r="S31" s="256">
        <f t="shared" si="4"/>
        <v>55.702980000000025</v>
      </c>
      <c r="T31" s="256">
        <f t="shared" si="4"/>
        <v>57.089999999999691</v>
      </c>
      <c r="U31" s="256">
        <f t="shared" si="4"/>
        <v>58.520000000000437</v>
      </c>
      <c r="V31" s="256">
        <f t="shared" si="4"/>
        <v>59.979999999999563</v>
      </c>
      <c r="W31" s="256">
        <f t="shared" si="4"/>
        <v>61.480000000000018</v>
      </c>
      <c r="X31" s="402">
        <f t="shared" si="4"/>
        <v>63.019999999999982</v>
      </c>
      <c r="Y31" s="1473"/>
      <c r="Z31" s="409">
        <f t="shared" si="5"/>
        <v>-0.1126792625663614</v>
      </c>
      <c r="AA31" s="410">
        <f t="shared" si="5"/>
        <v>2.5001932047737929E-2</v>
      </c>
      <c r="AB31" s="410">
        <f t="shared" si="5"/>
        <v>2.4999452630656949E-2</v>
      </c>
      <c r="AC31" s="410">
        <f t="shared" si="5"/>
        <v>2.5000640822987696E-2</v>
      </c>
      <c r="AD31" s="410">
        <f t="shared" si="5"/>
        <v>2.4999374807232133E-2</v>
      </c>
      <c r="AE31" s="410">
        <f t="shared" si="5"/>
        <v>2.4999593370309547E-2</v>
      </c>
      <c r="AF31" s="411">
        <f t="shared" si="5"/>
        <v>2.5000793424100998E-2</v>
      </c>
      <c r="AG31" s="1473"/>
      <c r="AH31" s="401">
        <f t="shared" si="6"/>
        <v>-282.92297999999982</v>
      </c>
      <c r="AI31" s="256">
        <f t="shared" si="6"/>
        <v>-227.2199999999998</v>
      </c>
      <c r="AJ31" s="256">
        <f t="shared" si="6"/>
        <v>-170.13000000000011</v>
      </c>
      <c r="AK31" s="256">
        <f t="shared" si="6"/>
        <v>-111.60999999999967</v>
      </c>
      <c r="AL31" s="256">
        <f t="shared" si="6"/>
        <v>-51.630000000000109</v>
      </c>
      <c r="AM31" s="256">
        <f t="shared" si="6"/>
        <v>9.8499999999999091</v>
      </c>
      <c r="AN31" s="402">
        <f t="shared" si="6"/>
        <v>72.869999999999891</v>
      </c>
      <c r="AO31" s="1473"/>
      <c r="AP31" s="409">
        <f t="shared" si="7"/>
        <v>-0.1126792625663614</v>
      </c>
      <c r="AQ31" s="410">
        <f t="shared" si="7"/>
        <v>-9.0494529784496902E-2</v>
      </c>
      <c r="AR31" s="410">
        <f t="shared" si="7"/>
        <v>-6.775739086452115E-2</v>
      </c>
      <c r="AS31" s="410">
        <f t="shared" si="7"/>
        <v>-4.4450728233640047E-2</v>
      </c>
      <c r="AT31" s="410">
        <f t="shared" si="7"/>
        <v>-2.0562593841975119E-2</v>
      </c>
      <c r="AU31" s="410">
        <f t="shared" si="7"/>
        <v>3.9229430436462653E-3</v>
      </c>
      <c r="AV31" s="411">
        <f t="shared" si="7"/>
        <v>2.9021813156395959E-2</v>
      </c>
      <c r="AW31" s="433"/>
    </row>
    <row r="32" spans="1:50" s="1355" customFormat="1" x14ac:dyDescent="0.2">
      <c r="A32" s="182"/>
      <c r="B32" s="343"/>
      <c r="C32" s="421" t="s">
        <v>193</v>
      </c>
      <c r="D32" s="1211">
        <v>1143</v>
      </c>
      <c r="E32" s="423">
        <v>750000</v>
      </c>
      <c r="F32" s="874">
        <v>2897.15</v>
      </c>
      <c r="G32" s="874">
        <v>2570.7080999999998</v>
      </c>
      <c r="H32" s="874">
        <v>2634.98</v>
      </c>
      <c r="I32" s="874">
        <v>2700.85</v>
      </c>
      <c r="J32" s="874">
        <v>2768.37</v>
      </c>
      <c r="K32" s="874">
        <v>2837.58</v>
      </c>
      <c r="L32" s="874">
        <v>2908.52</v>
      </c>
      <c r="M32" s="874">
        <v>2981.23</v>
      </c>
      <c r="N32" s="327"/>
      <c r="O32" s="116"/>
      <c r="P32" s="325"/>
      <c r="Q32" s="418">
        <f t="shared" si="3"/>
        <v>750000</v>
      </c>
      <c r="R32" s="401">
        <f t="shared" si="4"/>
        <v>-326.44190000000026</v>
      </c>
      <c r="S32" s="256">
        <f t="shared" si="4"/>
        <v>64.271900000000187</v>
      </c>
      <c r="T32" s="256">
        <f t="shared" si="4"/>
        <v>65.869999999999891</v>
      </c>
      <c r="U32" s="256">
        <f t="shared" si="4"/>
        <v>67.519999999999982</v>
      </c>
      <c r="V32" s="256">
        <f t="shared" si="4"/>
        <v>69.210000000000036</v>
      </c>
      <c r="W32" s="256">
        <f t="shared" si="4"/>
        <v>70.940000000000055</v>
      </c>
      <c r="X32" s="402">
        <f t="shared" si="4"/>
        <v>72.710000000000036</v>
      </c>
      <c r="Y32" s="1473"/>
      <c r="Z32" s="409">
        <f t="shared" si="5"/>
        <v>-0.11267690661512186</v>
      </c>
      <c r="AA32" s="410">
        <f t="shared" si="5"/>
        <v>2.5001632818599795E-2</v>
      </c>
      <c r="AB32" s="410">
        <f t="shared" si="5"/>
        <v>2.499829220715144E-2</v>
      </c>
      <c r="AC32" s="410">
        <f t="shared" si="5"/>
        <v>2.4999537182738729E-2</v>
      </c>
      <c r="AD32" s="410">
        <f t="shared" si="5"/>
        <v>2.5000270917543643E-2</v>
      </c>
      <c r="AE32" s="410">
        <f t="shared" si="5"/>
        <v>2.5000176206485758E-2</v>
      </c>
      <c r="AF32" s="411">
        <f t="shared" si="5"/>
        <v>2.4998968547577549E-2</v>
      </c>
      <c r="AG32" s="1473"/>
      <c r="AH32" s="401">
        <f t="shared" si="6"/>
        <v>-326.44190000000026</v>
      </c>
      <c r="AI32" s="256">
        <f t="shared" si="6"/>
        <v>-262.17000000000007</v>
      </c>
      <c r="AJ32" s="256">
        <f t="shared" si="6"/>
        <v>-196.30000000000018</v>
      </c>
      <c r="AK32" s="256">
        <f t="shared" si="6"/>
        <v>-128.7800000000002</v>
      </c>
      <c r="AL32" s="256">
        <f t="shared" si="6"/>
        <v>-59.570000000000164</v>
      </c>
      <c r="AM32" s="256">
        <f t="shared" si="6"/>
        <v>11.369999999999891</v>
      </c>
      <c r="AN32" s="402">
        <f t="shared" si="6"/>
        <v>84.079999999999927</v>
      </c>
      <c r="AO32" s="1473"/>
      <c r="AP32" s="409">
        <f t="shared" si="7"/>
        <v>-0.11267690661512186</v>
      </c>
      <c r="AQ32" s="410">
        <f t="shared" si="7"/>
        <v>-9.0492380442849019E-2</v>
      </c>
      <c r="AR32" s="410">
        <f t="shared" si="7"/>
        <v>-6.7756243204528666E-2</v>
      </c>
      <c r="AS32" s="410">
        <f t="shared" si="7"/>
        <v>-4.445058074314423E-2</v>
      </c>
      <c r="AT32" s="410">
        <f t="shared" si="7"/>
        <v>-2.0561586386621422E-2</v>
      </c>
      <c r="AU32" s="410">
        <f t="shared" si="7"/>
        <v>3.9245465371140487E-3</v>
      </c>
      <c r="AV32" s="411">
        <f t="shared" si="7"/>
        <v>2.902162470013625E-2</v>
      </c>
      <c r="AW32" s="433"/>
    </row>
    <row r="33" spans="1:49" s="1355" customFormat="1" x14ac:dyDescent="0.2">
      <c r="A33" s="182"/>
      <c r="B33" s="343"/>
      <c r="C33" s="421" t="s">
        <v>194</v>
      </c>
      <c r="D33" s="1211">
        <v>396</v>
      </c>
      <c r="E33" s="423">
        <v>850000</v>
      </c>
      <c r="F33" s="874">
        <v>3283.44</v>
      </c>
      <c r="G33" s="874">
        <v>2913.4691800000001</v>
      </c>
      <c r="H33" s="874">
        <v>2986.31</v>
      </c>
      <c r="I33" s="874">
        <v>3060.97</v>
      </c>
      <c r="J33" s="874">
        <v>3137.49</v>
      </c>
      <c r="K33" s="874">
        <v>3215.93</v>
      </c>
      <c r="L33" s="874">
        <v>3296.33</v>
      </c>
      <c r="M33" s="874">
        <v>3378.74</v>
      </c>
      <c r="N33" s="327"/>
      <c r="O33" s="116"/>
      <c r="P33" s="325"/>
      <c r="Q33" s="418">
        <f t="shared" si="3"/>
        <v>850000</v>
      </c>
      <c r="R33" s="401">
        <f t="shared" si="4"/>
        <v>-369.97082</v>
      </c>
      <c r="S33" s="256">
        <f t="shared" si="4"/>
        <v>72.840819999999894</v>
      </c>
      <c r="T33" s="256">
        <f t="shared" si="4"/>
        <v>74.659999999999854</v>
      </c>
      <c r="U33" s="256">
        <f t="shared" si="4"/>
        <v>76.519999999999982</v>
      </c>
      <c r="V33" s="256">
        <f t="shared" si="4"/>
        <v>78.440000000000055</v>
      </c>
      <c r="W33" s="256">
        <f t="shared" si="4"/>
        <v>80.400000000000091</v>
      </c>
      <c r="X33" s="402">
        <f t="shared" si="4"/>
        <v>82.409999999999854</v>
      </c>
      <c r="Y33" s="1473"/>
      <c r="Z33" s="409">
        <f t="shared" si="5"/>
        <v>-0.11267780742148481</v>
      </c>
      <c r="AA33" s="410">
        <f t="shared" si="5"/>
        <v>2.5001403996317562E-2</v>
      </c>
      <c r="AB33" s="410">
        <f t="shared" si="5"/>
        <v>2.5000753438189527E-2</v>
      </c>
      <c r="AC33" s="410">
        <f t="shared" si="5"/>
        <v>2.4998611551240391E-2</v>
      </c>
      <c r="AD33" s="410">
        <f t="shared" si="5"/>
        <v>2.5000876496817481E-2</v>
      </c>
      <c r="AE33" s="410">
        <f t="shared" si="5"/>
        <v>2.5000544166073224E-2</v>
      </c>
      <c r="AF33" s="411">
        <f t="shared" si="5"/>
        <v>2.5000530893448225E-2</v>
      </c>
      <c r="AG33" s="1473"/>
      <c r="AH33" s="401">
        <f t="shared" si="6"/>
        <v>-369.97082</v>
      </c>
      <c r="AI33" s="256">
        <f t="shared" si="6"/>
        <v>-297.13000000000011</v>
      </c>
      <c r="AJ33" s="256">
        <f t="shared" si="6"/>
        <v>-222.47000000000025</v>
      </c>
      <c r="AK33" s="256">
        <f t="shared" si="6"/>
        <v>-145.95000000000027</v>
      </c>
      <c r="AL33" s="256">
        <f t="shared" si="6"/>
        <v>-67.510000000000218</v>
      </c>
      <c r="AM33" s="256">
        <f t="shared" si="6"/>
        <v>12.889999999999873</v>
      </c>
      <c r="AN33" s="402">
        <f t="shared" si="6"/>
        <v>95.299999999999727</v>
      </c>
      <c r="AO33" s="1473"/>
      <c r="AP33" s="409">
        <f t="shared" si="7"/>
        <v>-0.11267780742148481</v>
      </c>
      <c r="AQ33" s="410">
        <f t="shared" si="7"/>
        <v>-9.0493506809931068E-2</v>
      </c>
      <c r="AR33" s="410">
        <f t="shared" si="7"/>
        <v>-6.7755159223253703E-2</v>
      </c>
      <c r="AS33" s="410">
        <f t="shared" si="7"/>
        <v>-4.4450332578027996E-2</v>
      </c>
      <c r="AT33" s="410">
        <f t="shared" si="7"/>
        <v>-2.0560753356236194E-2</v>
      </c>
      <c r="AU33" s="410">
        <f t="shared" si="7"/>
        <v>3.9257607874667588E-3</v>
      </c>
      <c r="AV33" s="411">
        <f t="shared" si="7"/>
        <v>2.9024437784762158E-2</v>
      </c>
      <c r="AW33" s="433"/>
    </row>
    <row r="34" spans="1:49" s="1355" customFormat="1" x14ac:dyDescent="0.2">
      <c r="A34" s="182"/>
      <c r="B34" s="343"/>
      <c r="C34" s="421" t="s">
        <v>195</v>
      </c>
      <c r="D34" s="1211">
        <v>169</v>
      </c>
      <c r="E34" s="423">
        <v>950000</v>
      </c>
      <c r="F34" s="874">
        <v>3669.73</v>
      </c>
      <c r="G34" s="874">
        <v>3256.2302599999998</v>
      </c>
      <c r="H34" s="874">
        <v>3337.64</v>
      </c>
      <c r="I34" s="874">
        <v>3421.08</v>
      </c>
      <c r="J34" s="874">
        <v>3506.61</v>
      </c>
      <c r="K34" s="874">
        <v>3594.28</v>
      </c>
      <c r="L34" s="874">
        <v>3684.14</v>
      </c>
      <c r="M34" s="874">
        <v>3776.24</v>
      </c>
      <c r="N34" s="327"/>
      <c r="O34" s="116"/>
      <c r="P34" s="325"/>
      <c r="Q34" s="418">
        <f t="shared" si="3"/>
        <v>950000</v>
      </c>
      <c r="R34" s="401">
        <f t="shared" si="4"/>
        <v>-413.4997400000002</v>
      </c>
      <c r="S34" s="256">
        <f t="shared" si="4"/>
        <v>81.409740000000056</v>
      </c>
      <c r="T34" s="256">
        <f t="shared" si="4"/>
        <v>83.440000000000055</v>
      </c>
      <c r="U34" s="256">
        <f t="shared" si="4"/>
        <v>85.5300000000002</v>
      </c>
      <c r="V34" s="256">
        <f t="shared" si="4"/>
        <v>87.670000000000073</v>
      </c>
      <c r="W34" s="256">
        <f t="shared" si="4"/>
        <v>89.859999999999673</v>
      </c>
      <c r="X34" s="402">
        <f t="shared" si="4"/>
        <v>92.099999999999909</v>
      </c>
      <c r="Y34" s="1473"/>
      <c r="Z34" s="409">
        <f t="shared" si="5"/>
        <v>-0.11267851858311106</v>
      </c>
      <c r="AA34" s="410">
        <f t="shared" si="5"/>
        <v>2.5001223347147494E-2</v>
      </c>
      <c r="AB34" s="410">
        <f t="shared" si="5"/>
        <v>2.4999700387099866E-2</v>
      </c>
      <c r="AC34" s="410">
        <f t="shared" si="5"/>
        <v>2.5000876916061676E-2</v>
      </c>
      <c r="AD34" s="410">
        <f t="shared" si="5"/>
        <v>2.5001354584627267E-2</v>
      </c>
      <c r="AE34" s="410">
        <f t="shared" si="5"/>
        <v>2.5000834659514526E-2</v>
      </c>
      <c r="AF34" s="411">
        <f t="shared" si="5"/>
        <v>2.4999049981814014E-2</v>
      </c>
      <c r="AG34" s="1473"/>
      <c r="AH34" s="401">
        <f t="shared" si="6"/>
        <v>-413.4997400000002</v>
      </c>
      <c r="AI34" s="256">
        <f t="shared" si="6"/>
        <v>-332.09000000000015</v>
      </c>
      <c r="AJ34" s="256">
        <f t="shared" si="6"/>
        <v>-248.65000000000009</v>
      </c>
      <c r="AK34" s="256">
        <f t="shared" si="6"/>
        <v>-163.11999999999989</v>
      </c>
      <c r="AL34" s="256">
        <f t="shared" si="6"/>
        <v>-75.449999999999818</v>
      </c>
      <c r="AM34" s="256">
        <f t="shared" si="6"/>
        <v>14.409999999999854</v>
      </c>
      <c r="AN34" s="402">
        <f t="shared" si="6"/>
        <v>106.50999999999976</v>
      </c>
      <c r="AO34" s="1473"/>
      <c r="AP34" s="409">
        <f t="shared" si="7"/>
        <v>-0.11267851858311106</v>
      </c>
      <c r="AQ34" s="410">
        <f t="shared" si="7"/>
        <v>-9.0494396045485703E-2</v>
      </c>
      <c r="AR34" s="410">
        <f t="shared" si="7"/>
        <v>-6.7757028446234435E-2</v>
      </c>
      <c r="AS34" s="410">
        <f t="shared" si="7"/>
        <v>-4.4450136658555239E-2</v>
      </c>
      <c r="AT34" s="410">
        <f t="shared" si="7"/>
        <v>-2.0560095701863568E-2</v>
      </c>
      <c r="AU34" s="410">
        <f t="shared" si="7"/>
        <v>3.9267194044247944E-3</v>
      </c>
      <c r="AV34" s="411">
        <f t="shared" si="7"/>
        <v>2.9023933640894395E-2</v>
      </c>
      <c r="AW34" s="433"/>
    </row>
    <row r="35" spans="1:49" s="1355" customFormat="1" x14ac:dyDescent="0.2">
      <c r="A35" s="182"/>
      <c r="B35" s="343"/>
      <c r="C35" s="421" t="s">
        <v>197</v>
      </c>
      <c r="D35" s="1211">
        <v>271</v>
      </c>
      <c r="E35" s="423">
        <v>1250000</v>
      </c>
      <c r="F35" s="874">
        <v>4828.5990000000002</v>
      </c>
      <c r="G35" s="874">
        <v>4284.5135</v>
      </c>
      <c r="H35" s="874">
        <v>4391.63</v>
      </c>
      <c r="I35" s="874">
        <v>4501.42</v>
      </c>
      <c r="J35" s="874">
        <v>4613.96</v>
      </c>
      <c r="K35" s="874">
        <v>4729.3100000000004</v>
      </c>
      <c r="L35" s="874">
        <v>4847.54</v>
      </c>
      <c r="M35" s="874">
        <v>4968.7299999999996</v>
      </c>
      <c r="N35" s="327"/>
      <c r="O35" s="116"/>
      <c r="P35" s="325"/>
      <c r="Q35" s="418">
        <f t="shared" si="3"/>
        <v>1250000</v>
      </c>
      <c r="R35" s="401">
        <f t="shared" si="4"/>
        <v>-544.08550000000014</v>
      </c>
      <c r="S35" s="256">
        <f t="shared" si="4"/>
        <v>107.11650000000009</v>
      </c>
      <c r="T35" s="256">
        <f t="shared" si="4"/>
        <v>109.78999999999996</v>
      </c>
      <c r="U35" s="256">
        <f t="shared" si="4"/>
        <v>112.53999999999996</v>
      </c>
      <c r="V35" s="256">
        <f t="shared" si="4"/>
        <v>115.35000000000036</v>
      </c>
      <c r="W35" s="256">
        <f t="shared" si="4"/>
        <v>118.22999999999956</v>
      </c>
      <c r="X35" s="402">
        <f t="shared" si="4"/>
        <v>121.1899999999996</v>
      </c>
      <c r="Y35" s="1473"/>
      <c r="Z35" s="409">
        <f t="shared" si="5"/>
        <v>-0.11267978558583969</v>
      </c>
      <c r="AA35" s="410">
        <f t="shared" si="5"/>
        <v>2.5000854822840424E-2</v>
      </c>
      <c r="AB35" s="410">
        <f t="shared" si="5"/>
        <v>2.4999829220585523E-2</v>
      </c>
      <c r="AC35" s="410">
        <f t="shared" si="5"/>
        <v>2.5000999684543945E-2</v>
      </c>
      <c r="AD35" s="410">
        <f t="shared" si="5"/>
        <v>2.5000216733565228E-2</v>
      </c>
      <c r="AE35" s="410">
        <f t="shared" si="5"/>
        <v>2.4999418519826344E-2</v>
      </c>
      <c r="AF35" s="411">
        <f t="shared" si="5"/>
        <v>2.5000309435301071E-2</v>
      </c>
      <c r="AG35" s="1473"/>
      <c r="AH35" s="401">
        <f t="shared" si="6"/>
        <v>-544.08550000000014</v>
      </c>
      <c r="AI35" s="256">
        <f t="shared" si="6"/>
        <v>-436.96900000000005</v>
      </c>
      <c r="AJ35" s="256">
        <f t="shared" si="6"/>
        <v>-327.17900000000009</v>
      </c>
      <c r="AK35" s="256">
        <f t="shared" si="6"/>
        <v>-214.63900000000012</v>
      </c>
      <c r="AL35" s="256">
        <f t="shared" si="6"/>
        <v>-99.28899999999976</v>
      </c>
      <c r="AM35" s="256">
        <f t="shared" si="6"/>
        <v>18.940999999999804</v>
      </c>
      <c r="AN35" s="402">
        <f t="shared" si="6"/>
        <v>140.1309999999994</v>
      </c>
      <c r="AO35" s="1473"/>
      <c r="AP35" s="409">
        <f t="shared" si="7"/>
        <v>-0.11267978558583969</v>
      </c>
      <c r="AQ35" s="410">
        <f t="shared" si="7"/>
        <v>-9.0496021723899589E-2</v>
      </c>
      <c r="AR35" s="410">
        <f t="shared" si="7"/>
        <v>-6.7758577591554014E-2</v>
      </c>
      <c r="AS35" s="410">
        <f t="shared" si="7"/>
        <v>-4.4451610084001669E-2</v>
      </c>
      <c r="AT35" s="410">
        <f t="shared" si="7"/>
        <v>-2.0562693236692464E-2</v>
      </c>
      <c r="AU35" s="410">
        <f t="shared" si="7"/>
        <v>3.9226699090149086E-3</v>
      </c>
      <c r="AV35" s="411">
        <f t="shared" si="7"/>
        <v>2.9021047305854086E-2</v>
      </c>
      <c r="AW35" s="433"/>
    </row>
    <row r="36" spans="1:49" s="1355" customFormat="1" x14ac:dyDescent="0.2">
      <c r="A36" s="182"/>
      <c r="B36" s="343"/>
      <c r="C36" s="421" t="s">
        <v>198</v>
      </c>
      <c r="D36" s="1211">
        <v>92</v>
      </c>
      <c r="E36" s="423">
        <v>1750000</v>
      </c>
      <c r="F36" s="874">
        <v>6760.02</v>
      </c>
      <c r="G36" s="874">
        <v>5998.3189000000002</v>
      </c>
      <c r="H36" s="874">
        <v>6148.28</v>
      </c>
      <c r="I36" s="874">
        <v>6301.99</v>
      </c>
      <c r="J36" s="874">
        <v>6459.54</v>
      </c>
      <c r="K36" s="874">
        <v>6621.03</v>
      </c>
      <c r="L36" s="874">
        <v>6786.56</v>
      </c>
      <c r="M36" s="874">
        <v>6956.22</v>
      </c>
      <c r="N36" s="327"/>
      <c r="O36" s="116"/>
      <c r="P36" s="325"/>
      <c r="Q36" s="418">
        <f t="shared" si="3"/>
        <v>1750000</v>
      </c>
      <c r="R36" s="401">
        <f t="shared" si="4"/>
        <v>-761.70110000000022</v>
      </c>
      <c r="S36" s="256">
        <f t="shared" si="4"/>
        <v>149.96109999999953</v>
      </c>
      <c r="T36" s="256">
        <f t="shared" si="4"/>
        <v>153.71000000000004</v>
      </c>
      <c r="U36" s="256">
        <f t="shared" si="4"/>
        <v>157.55000000000018</v>
      </c>
      <c r="V36" s="256">
        <f t="shared" si="4"/>
        <v>161.48999999999978</v>
      </c>
      <c r="W36" s="256">
        <f t="shared" si="4"/>
        <v>165.53000000000065</v>
      </c>
      <c r="X36" s="402">
        <f t="shared" si="4"/>
        <v>169.65999999999985</v>
      </c>
      <c r="Y36" s="1473"/>
      <c r="Z36" s="409">
        <f t="shared" si="5"/>
        <v>-0.11267734414986941</v>
      </c>
      <c r="AA36" s="410">
        <f t="shared" si="5"/>
        <v>2.5000521396086439E-2</v>
      </c>
      <c r="AB36" s="410">
        <f t="shared" si="5"/>
        <v>2.5000487941343019E-2</v>
      </c>
      <c r="AC36" s="410">
        <f t="shared" si="5"/>
        <v>2.5000039670008967E-2</v>
      </c>
      <c r="AD36" s="410">
        <f t="shared" si="5"/>
        <v>2.5000232214677842E-2</v>
      </c>
      <c r="AE36" s="410">
        <f t="shared" si="5"/>
        <v>2.5000641894086018E-2</v>
      </c>
      <c r="AF36" s="411">
        <f t="shared" si="5"/>
        <v>2.499941059977373E-2</v>
      </c>
      <c r="AG36" s="1473"/>
      <c r="AH36" s="401">
        <f t="shared" si="6"/>
        <v>-761.70110000000022</v>
      </c>
      <c r="AI36" s="256">
        <f t="shared" si="6"/>
        <v>-611.74000000000069</v>
      </c>
      <c r="AJ36" s="256">
        <f t="shared" si="6"/>
        <v>-458.03000000000065</v>
      </c>
      <c r="AK36" s="256">
        <f t="shared" si="6"/>
        <v>-300.48000000000047</v>
      </c>
      <c r="AL36" s="256">
        <f t="shared" si="6"/>
        <v>-138.99000000000069</v>
      </c>
      <c r="AM36" s="256">
        <f t="shared" si="6"/>
        <v>26.539999999999964</v>
      </c>
      <c r="AN36" s="402">
        <f t="shared" si="6"/>
        <v>196.19999999999982</v>
      </c>
      <c r="AO36" s="1473"/>
      <c r="AP36" s="409">
        <f t="shared" si="7"/>
        <v>-0.11267734414986941</v>
      </c>
      <c r="AQ36" s="410">
        <f t="shared" si="7"/>
        <v>-9.0493815107056008E-2</v>
      </c>
      <c r="AR36" s="410">
        <f t="shared" si="7"/>
        <v>-6.7755716699063107E-2</v>
      </c>
      <c r="AS36" s="410">
        <f t="shared" si="7"/>
        <v>-4.4449572634400525E-2</v>
      </c>
      <c r="AT36" s="410">
        <f t="shared" si="7"/>
        <v>-2.0560590057425943E-2</v>
      </c>
      <c r="AU36" s="410">
        <f t="shared" si="7"/>
        <v>3.9260238875031828E-3</v>
      </c>
      <c r="AV36" s="411">
        <f t="shared" si="7"/>
        <v>2.9023582770465239E-2</v>
      </c>
      <c r="AW36" s="433"/>
    </row>
    <row r="37" spans="1:49" s="1355" customFormat="1" x14ac:dyDescent="0.2">
      <c r="A37" s="182"/>
      <c r="B37" s="343"/>
      <c r="C37" s="421" t="s">
        <v>199</v>
      </c>
      <c r="D37" s="1211">
        <v>29</v>
      </c>
      <c r="E37" s="423">
        <v>2500000</v>
      </c>
      <c r="F37" s="874">
        <v>9657.18</v>
      </c>
      <c r="G37" s="874">
        <v>8569.027</v>
      </c>
      <c r="H37" s="874">
        <v>8783.25</v>
      </c>
      <c r="I37" s="874">
        <v>9002.83</v>
      </c>
      <c r="J37" s="874">
        <v>9227.9</v>
      </c>
      <c r="K37" s="874">
        <v>9458.6</v>
      </c>
      <c r="L37" s="874">
        <v>9695.07</v>
      </c>
      <c r="M37" s="874">
        <v>9937.4500000000007</v>
      </c>
      <c r="N37" s="327"/>
      <c r="O37" s="116"/>
      <c r="P37" s="325"/>
      <c r="Q37" s="418">
        <f t="shared" si="3"/>
        <v>2500000</v>
      </c>
      <c r="R37" s="401">
        <f t="shared" si="4"/>
        <v>-1088.1530000000002</v>
      </c>
      <c r="S37" s="256">
        <f t="shared" si="4"/>
        <v>214.22299999999996</v>
      </c>
      <c r="T37" s="256">
        <f t="shared" si="4"/>
        <v>219.57999999999993</v>
      </c>
      <c r="U37" s="256">
        <f t="shared" si="4"/>
        <v>225.06999999999971</v>
      </c>
      <c r="V37" s="256">
        <f t="shared" si="4"/>
        <v>230.70000000000073</v>
      </c>
      <c r="W37" s="256">
        <f t="shared" si="4"/>
        <v>236.46999999999935</v>
      </c>
      <c r="X37" s="402">
        <f t="shared" si="4"/>
        <v>242.38000000000102</v>
      </c>
      <c r="Y37" s="1473"/>
      <c r="Z37" s="409">
        <f t="shared" si="5"/>
        <v>-0.11267813171132779</v>
      </c>
      <c r="AA37" s="410">
        <f t="shared" si="5"/>
        <v>2.4999687829201589E-2</v>
      </c>
      <c r="AB37" s="410">
        <f t="shared" si="5"/>
        <v>2.4999857683659199E-2</v>
      </c>
      <c r="AC37" s="410">
        <f t="shared" si="5"/>
        <v>2.4999916692862056E-2</v>
      </c>
      <c r="AD37" s="410">
        <f t="shared" si="5"/>
        <v>2.5000270917543643E-2</v>
      </c>
      <c r="AE37" s="410">
        <f t="shared" si="5"/>
        <v>2.5000528619457452E-2</v>
      </c>
      <c r="AF37" s="411">
        <f t="shared" si="5"/>
        <v>2.5000335221922132E-2</v>
      </c>
      <c r="AG37" s="1473"/>
      <c r="AH37" s="401">
        <f t="shared" si="6"/>
        <v>-1088.1530000000002</v>
      </c>
      <c r="AI37" s="256">
        <f t="shared" si="6"/>
        <v>-873.93000000000029</v>
      </c>
      <c r="AJ37" s="256">
        <f t="shared" si="6"/>
        <v>-654.35000000000036</v>
      </c>
      <c r="AK37" s="256">
        <f t="shared" si="6"/>
        <v>-429.28000000000065</v>
      </c>
      <c r="AL37" s="256">
        <f t="shared" si="6"/>
        <v>-198.57999999999993</v>
      </c>
      <c r="AM37" s="256">
        <f t="shared" si="6"/>
        <v>37.889999999999418</v>
      </c>
      <c r="AN37" s="402">
        <f t="shared" si="6"/>
        <v>280.27000000000044</v>
      </c>
      <c r="AO37" s="1473"/>
      <c r="AP37" s="409">
        <f t="shared" si="7"/>
        <v>-0.11267813171132779</v>
      </c>
      <c r="AQ37" s="410">
        <f t="shared" si="7"/>
        <v>-9.049536200008701E-2</v>
      </c>
      <c r="AR37" s="410">
        <f t="shared" si="7"/>
        <v>-6.775787548746115E-2</v>
      </c>
      <c r="AS37" s="410">
        <f t="shared" si="7"/>
        <v>-4.4451900037070891E-2</v>
      </c>
      <c r="AT37" s="410">
        <f t="shared" si="7"/>
        <v>-2.0562938663253649E-2</v>
      </c>
      <c r="AU37" s="410">
        <f t="shared" si="7"/>
        <v>3.9235056196529339E-3</v>
      </c>
      <c r="AV37" s="411">
        <f t="shared" si="7"/>
        <v>2.9021929797311552E-2</v>
      </c>
      <c r="AW37" s="433"/>
    </row>
    <row r="38" spans="1:49" s="1355" customFormat="1" x14ac:dyDescent="0.2">
      <c r="A38" s="182"/>
      <c r="B38" s="343"/>
      <c r="C38" s="424" t="s">
        <v>12</v>
      </c>
      <c r="D38" s="1647">
        <v>27</v>
      </c>
      <c r="E38" s="425">
        <v>3000000</v>
      </c>
      <c r="F38" s="876">
        <v>11588.61</v>
      </c>
      <c r="G38" s="876">
        <v>10282.832399999999</v>
      </c>
      <c r="H38" s="876">
        <v>10539.9</v>
      </c>
      <c r="I38" s="876">
        <v>10803.4</v>
      </c>
      <c r="J38" s="876">
        <v>11073.49</v>
      </c>
      <c r="K38" s="876">
        <v>11350.33</v>
      </c>
      <c r="L38" s="876">
        <v>11634.09</v>
      </c>
      <c r="M38" s="876">
        <v>11924.94</v>
      </c>
      <c r="N38" s="327"/>
      <c r="O38" s="116"/>
      <c r="P38" s="325"/>
      <c r="Q38" s="416">
        <f t="shared" si="3"/>
        <v>3000000</v>
      </c>
      <c r="R38" s="403">
        <f t="shared" si="4"/>
        <v>-1305.7776000000013</v>
      </c>
      <c r="S38" s="404">
        <f t="shared" si="4"/>
        <v>257.06760000000031</v>
      </c>
      <c r="T38" s="404">
        <f t="shared" si="4"/>
        <v>263.5</v>
      </c>
      <c r="U38" s="404">
        <f t="shared" si="4"/>
        <v>270.09000000000015</v>
      </c>
      <c r="V38" s="404">
        <f t="shared" si="4"/>
        <v>276.84000000000015</v>
      </c>
      <c r="W38" s="404">
        <f t="shared" si="4"/>
        <v>283.76000000000022</v>
      </c>
      <c r="X38" s="405">
        <f t="shared" si="4"/>
        <v>290.85000000000036</v>
      </c>
      <c r="Y38" s="1473"/>
      <c r="Z38" s="412">
        <f t="shared" si="5"/>
        <v>-0.11267767230064707</v>
      </c>
      <c r="AA38" s="413">
        <f t="shared" si="5"/>
        <v>2.4999687829201589E-2</v>
      </c>
      <c r="AB38" s="413">
        <f t="shared" si="5"/>
        <v>2.500023719390132E-2</v>
      </c>
      <c r="AC38" s="413">
        <f t="shared" si="5"/>
        <v>2.5000462817261315E-2</v>
      </c>
      <c r="AD38" s="413">
        <f t="shared" si="5"/>
        <v>2.5000248340857345E-2</v>
      </c>
      <c r="AE38" s="413">
        <f t="shared" si="5"/>
        <v>2.5000154180539358E-2</v>
      </c>
      <c r="AF38" s="414">
        <f t="shared" si="5"/>
        <v>2.499980660283696E-2</v>
      </c>
      <c r="AG38" s="1473"/>
      <c r="AH38" s="403">
        <f t="shared" si="6"/>
        <v>-1305.7776000000013</v>
      </c>
      <c r="AI38" s="404">
        <f t="shared" si="6"/>
        <v>-1048.7100000000009</v>
      </c>
      <c r="AJ38" s="404">
        <f t="shared" si="6"/>
        <v>-785.21000000000095</v>
      </c>
      <c r="AK38" s="404">
        <f t="shared" si="6"/>
        <v>-515.1200000000008</v>
      </c>
      <c r="AL38" s="404">
        <f t="shared" si="6"/>
        <v>-238.28000000000065</v>
      </c>
      <c r="AM38" s="404">
        <f t="shared" si="6"/>
        <v>45.479999999999563</v>
      </c>
      <c r="AN38" s="405">
        <f t="shared" si="6"/>
        <v>336.32999999999993</v>
      </c>
      <c r="AO38" s="1473"/>
      <c r="AP38" s="412">
        <f t="shared" si="7"/>
        <v>-0.11267767230064707</v>
      </c>
      <c r="AQ38" s="413">
        <f t="shared" si="7"/>
        <v>-9.049489110428266E-2</v>
      </c>
      <c r="AR38" s="413">
        <f t="shared" si="7"/>
        <v>-6.7757047652824753E-2</v>
      </c>
      <c r="AS38" s="413">
        <f t="shared" si="7"/>
        <v>-4.4450542386015313E-2</v>
      </c>
      <c r="AT38" s="413">
        <f t="shared" si="7"/>
        <v>-2.0561568643694184E-2</v>
      </c>
      <c r="AU38" s="413">
        <f t="shared" si="7"/>
        <v>3.9245431505590123E-3</v>
      </c>
      <c r="AV38" s="414">
        <f t="shared" si="7"/>
        <v>2.9022462573164542E-2</v>
      </c>
      <c r="AW38" s="433"/>
    </row>
    <row r="39" spans="1:49" s="1355" customFormat="1" x14ac:dyDescent="0.2">
      <c r="A39" s="182"/>
      <c r="B39" s="343"/>
      <c r="C39" s="177"/>
      <c r="D39" s="296"/>
      <c r="E39" s="184"/>
      <c r="F39" s="177"/>
      <c r="G39" s="177"/>
      <c r="H39" s="177"/>
      <c r="I39" s="177"/>
      <c r="J39" s="177"/>
      <c r="K39" s="177"/>
      <c r="L39" s="177"/>
      <c r="M39" s="177"/>
      <c r="N39" s="327"/>
      <c r="O39" s="116"/>
      <c r="P39" s="325"/>
      <c r="Q39" s="1473"/>
      <c r="R39" s="1473"/>
      <c r="S39" s="1473"/>
      <c r="T39" s="1473"/>
      <c r="U39" s="1473"/>
      <c r="V39" s="1473"/>
      <c r="W39" s="1473"/>
      <c r="X39" s="1473"/>
      <c r="Y39" s="1473"/>
      <c r="Z39" s="1473"/>
      <c r="AA39" s="1473"/>
      <c r="AB39" s="1473"/>
      <c r="AC39" s="1473"/>
      <c r="AD39" s="1473"/>
      <c r="AE39" s="1473"/>
      <c r="AF39" s="1473"/>
      <c r="AG39" s="1473"/>
      <c r="AH39" s="1473"/>
      <c r="AI39" s="1473"/>
      <c r="AJ39" s="1473"/>
      <c r="AK39" s="1473"/>
      <c r="AL39" s="1473"/>
      <c r="AM39" s="1473"/>
      <c r="AN39" s="1473"/>
      <c r="AO39" s="1473"/>
      <c r="AP39" s="1473"/>
      <c r="AQ39" s="1473"/>
      <c r="AR39" s="1473"/>
      <c r="AS39" s="1473"/>
      <c r="AT39" s="1473"/>
      <c r="AU39" s="1473"/>
      <c r="AV39" s="1473"/>
      <c r="AW39" s="433"/>
    </row>
    <row r="40" spans="1:49" s="1355" customFormat="1" x14ac:dyDescent="0.2">
      <c r="A40" s="182"/>
      <c r="B40" s="343"/>
      <c r="C40" s="183"/>
      <c r="D40" s="210"/>
      <c r="E40" s="215"/>
      <c r="F40" s="116"/>
      <c r="G40" s="116"/>
      <c r="H40" s="116"/>
      <c r="I40" s="116"/>
      <c r="J40" s="116"/>
      <c r="K40" s="116"/>
      <c r="L40" s="116"/>
      <c r="M40" s="116"/>
      <c r="N40" s="327"/>
      <c r="O40" s="116"/>
      <c r="P40" s="325"/>
      <c r="Q40" s="1473"/>
      <c r="R40" s="1473"/>
      <c r="S40" s="1473"/>
      <c r="T40" s="1473"/>
      <c r="U40" s="1473"/>
      <c r="V40" s="1473"/>
      <c r="W40" s="1473"/>
      <c r="X40" s="1473"/>
      <c r="Y40" s="1473"/>
      <c r="Z40" s="1473"/>
      <c r="AA40" s="1473"/>
      <c r="AB40" s="1473"/>
      <c r="AC40" s="1473"/>
      <c r="AD40" s="1473"/>
      <c r="AE40" s="1473"/>
      <c r="AF40" s="1473"/>
      <c r="AG40" s="1473"/>
      <c r="AH40" s="1473"/>
      <c r="AI40" s="1473"/>
      <c r="AJ40" s="1473"/>
      <c r="AK40" s="1473"/>
      <c r="AL40" s="1473"/>
      <c r="AM40" s="1473"/>
      <c r="AN40" s="1473"/>
      <c r="AO40" s="1473"/>
      <c r="AP40" s="1473"/>
      <c r="AQ40" s="1473"/>
      <c r="AR40" s="1473"/>
      <c r="AS40" s="1473"/>
      <c r="AT40" s="1473"/>
      <c r="AU40" s="1473"/>
      <c r="AV40" s="1473"/>
      <c r="AW40" s="433"/>
    </row>
    <row r="41" spans="1:49" s="1355" customFormat="1" x14ac:dyDescent="0.2">
      <c r="A41" s="182"/>
      <c r="B41" s="343"/>
      <c r="C41" s="144"/>
      <c r="D41" s="116"/>
      <c r="E41" s="156"/>
      <c r="F41" s="116"/>
      <c r="G41" s="116"/>
      <c r="H41" s="116"/>
      <c r="I41" s="116"/>
      <c r="J41" s="116"/>
      <c r="K41" s="116"/>
      <c r="L41" s="116"/>
      <c r="M41" s="116"/>
      <c r="N41" s="327"/>
      <c r="O41" s="116"/>
      <c r="P41" s="325"/>
      <c r="Q41" s="1473"/>
      <c r="R41" s="1473"/>
      <c r="S41" s="1473"/>
      <c r="T41" s="1473"/>
      <c r="U41" s="1473"/>
      <c r="V41" s="1473"/>
      <c r="W41" s="1473"/>
      <c r="X41" s="1473"/>
      <c r="Y41" s="1473"/>
      <c r="Z41" s="1473"/>
      <c r="AA41" s="1473"/>
      <c r="AB41" s="1473"/>
      <c r="AC41" s="1473"/>
      <c r="AD41" s="1473"/>
      <c r="AE41" s="1473"/>
      <c r="AF41" s="1473"/>
      <c r="AG41" s="1473"/>
      <c r="AH41" s="1473"/>
      <c r="AI41" s="1473"/>
      <c r="AJ41" s="1473"/>
      <c r="AK41" s="1473"/>
      <c r="AL41" s="1473"/>
      <c r="AM41" s="1473"/>
      <c r="AN41" s="1473"/>
      <c r="AO41" s="1473"/>
      <c r="AP41" s="1473"/>
      <c r="AQ41" s="1473"/>
      <c r="AR41" s="1473"/>
      <c r="AS41" s="1473"/>
      <c r="AT41" s="1473"/>
      <c r="AU41" s="1473"/>
      <c r="AV41" s="1473"/>
      <c r="AW41" s="433"/>
    </row>
    <row r="42" spans="1:49" s="1355" customFormat="1" ht="15" x14ac:dyDescent="0.25">
      <c r="A42" s="182"/>
      <c r="B42" s="343"/>
      <c r="C42" s="267" t="s">
        <v>1</v>
      </c>
      <c r="D42" s="268"/>
      <c r="E42" s="268"/>
      <c r="F42" s="281"/>
      <c r="G42" s="281" t="str">
        <f>$G$22</f>
        <v>$ nominal per year</v>
      </c>
      <c r="H42" s="270"/>
      <c r="I42" s="270" t="str">
        <f>$F$3</f>
        <v>Wyong</v>
      </c>
      <c r="J42" s="270"/>
      <c r="K42" s="270"/>
      <c r="L42" s="270"/>
      <c r="M42" s="271"/>
      <c r="N42" s="327"/>
      <c r="O42" s="116"/>
      <c r="P42" s="325"/>
      <c r="Q42" s="96"/>
      <c r="R42" s="249" t="str">
        <f>R$22</f>
        <v>Annual increases (nominal $ per year)</v>
      </c>
      <c r="S42" s="254"/>
      <c r="T42" s="254"/>
      <c r="U42" s="254"/>
      <c r="V42" s="254"/>
      <c r="W42" s="254"/>
      <c r="X42" s="306"/>
      <c r="Y42" s="1473"/>
      <c r="Z42" s="249" t="s">
        <v>535</v>
      </c>
      <c r="AA42" s="254"/>
      <c r="AB42" s="254"/>
      <c r="AC42" s="254"/>
      <c r="AD42" s="254"/>
      <c r="AE42" s="254"/>
      <c r="AF42" s="306"/>
      <c r="AG42" s="66"/>
      <c r="AH42" s="249" t="s">
        <v>540</v>
      </c>
      <c r="AI42" s="254"/>
      <c r="AJ42" s="254"/>
      <c r="AK42" s="254"/>
      <c r="AL42" s="254"/>
      <c r="AM42" s="254"/>
      <c r="AN42" s="306"/>
      <c r="AO42" s="116"/>
      <c r="AP42" s="249" t="s">
        <v>536</v>
      </c>
      <c r="AQ42" s="254"/>
      <c r="AR42" s="254"/>
      <c r="AS42" s="254"/>
      <c r="AT42" s="254"/>
      <c r="AU42" s="254"/>
      <c r="AV42" s="306"/>
      <c r="AW42" s="433"/>
    </row>
    <row r="43" spans="1:49" s="1355" customFormat="1" ht="57" customHeight="1" x14ac:dyDescent="0.2">
      <c r="A43" s="182"/>
      <c r="B43" s="343"/>
      <c r="C43" s="297" t="s">
        <v>196</v>
      </c>
      <c r="D43" s="137" t="s">
        <v>327</v>
      </c>
      <c r="E43" s="298" t="s">
        <v>200</v>
      </c>
      <c r="F43" s="134" t="s">
        <v>205</v>
      </c>
      <c r="G43" s="134" t="s">
        <v>731</v>
      </c>
      <c r="H43" s="134" t="s">
        <v>732</v>
      </c>
      <c r="I43" s="134" t="s">
        <v>733</v>
      </c>
      <c r="J43" s="134" t="s">
        <v>734</v>
      </c>
      <c r="K43" s="134" t="s">
        <v>735</v>
      </c>
      <c r="L43" s="134" t="s">
        <v>736</v>
      </c>
      <c r="M43" s="134" t="s">
        <v>737</v>
      </c>
      <c r="N43" s="327"/>
      <c r="O43" s="116"/>
      <c r="P43" s="325"/>
      <c r="Q43" s="415" t="str">
        <f>Q$23</f>
        <v>Land Value</v>
      </c>
      <c r="R43" s="396" t="str">
        <f>C42</f>
        <v>Ordinary Residential Rates - without proposed special variation</v>
      </c>
      <c r="S43" s="397"/>
      <c r="T43" s="397"/>
      <c r="U43" s="397"/>
      <c r="V43" s="397"/>
      <c r="W43" s="397"/>
      <c r="X43" s="398"/>
      <c r="Y43" s="1473"/>
      <c r="Z43" s="396" t="str">
        <f>$R43</f>
        <v>Ordinary Residential Rates - without proposed special variation</v>
      </c>
      <c r="AA43" s="397"/>
      <c r="AB43" s="397"/>
      <c r="AC43" s="397"/>
      <c r="AD43" s="397"/>
      <c r="AE43" s="397"/>
      <c r="AF43" s="398"/>
      <c r="AG43" s="434"/>
      <c r="AH43" s="396" t="str">
        <f>$R43</f>
        <v>Ordinary Residential Rates - without proposed special variation</v>
      </c>
      <c r="AI43" s="397"/>
      <c r="AJ43" s="397"/>
      <c r="AK43" s="397"/>
      <c r="AL43" s="397"/>
      <c r="AM43" s="397"/>
      <c r="AN43" s="398"/>
      <c r="AO43" s="434"/>
      <c r="AP43" s="396" t="str">
        <f>$R43</f>
        <v>Ordinary Residential Rates - without proposed special variation</v>
      </c>
      <c r="AQ43" s="397"/>
      <c r="AR43" s="397"/>
      <c r="AS43" s="397"/>
      <c r="AT43" s="397"/>
      <c r="AU43" s="397"/>
      <c r="AV43" s="398"/>
      <c r="AW43" s="433"/>
    </row>
    <row r="44" spans="1:49" s="1355" customFormat="1" x14ac:dyDescent="0.2">
      <c r="A44" s="182"/>
      <c r="B44" s="343"/>
      <c r="C44" s="293"/>
      <c r="D44" s="293"/>
      <c r="E44" s="294"/>
      <c r="F44" s="208" t="str">
        <f>F24</f>
        <v>2020-21</v>
      </c>
      <c r="G44" s="208" t="str">
        <f t="shared" ref="G44:M44" si="8">G24</f>
        <v>2021-22</v>
      </c>
      <c r="H44" s="208" t="str">
        <f t="shared" si="8"/>
        <v>2022-23</v>
      </c>
      <c r="I44" s="208" t="str">
        <f t="shared" si="8"/>
        <v>2023-24</v>
      </c>
      <c r="J44" s="208" t="str">
        <f t="shared" si="8"/>
        <v>2024-25</v>
      </c>
      <c r="K44" s="208" t="str">
        <f t="shared" si="8"/>
        <v>2025-26</v>
      </c>
      <c r="L44" s="208" t="str">
        <f t="shared" si="8"/>
        <v>2026-27</v>
      </c>
      <c r="M44" s="208" t="str">
        <f t="shared" si="8"/>
        <v>2027-28</v>
      </c>
      <c r="N44" s="327"/>
      <c r="O44" s="116"/>
      <c r="P44" s="325"/>
      <c r="Q44" s="416"/>
      <c r="R44" s="510" t="str">
        <f t="shared" ref="R44:X44" si="9">R$24</f>
        <v>Year 1</v>
      </c>
      <c r="S44" s="511" t="str">
        <f t="shared" si="9"/>
        <v>Year 2</v>
      </c>
      <c r="T44" s="511" t="str">
        <f t="shared" si="9"/>
        <v>Year 3</v>
      </c>
      <c r="U44" s="511" t="str">
        <f t="shared" si="9"/>
        <v>Year 4</v>
      </c>
      <c r="V44" s="511" t="str">
        <f t="shared" si="9"/>
        <v>Year 5</v>
      </c>
      <c r="W44" s="511" t="str">
        <f t="shared" si="9"/>
        <v>Year 6</v>
      </c>
      <c r="X44" s="511" t="str">
        <f t="shared" si="9"/>
        <v>Year 7</v>
      </c>
      <c r="Y44" s="512"/>
      <c r="Z44" s="510" t="str">
        <f>R44</f>
        <v>Year 1</v>
      </c>
      <c r="AA44" s="511" t="str">
        <f t="shared" ref="AA44:AF44" si="10">S44</f>
        <v>Year 2</v>
      </c>
      <c r="AB44" s="511" t="str">
        <f t="shared" si="10"/>
        <v>Year 3</v>
      </c>
      <c r="AC44" s="511" t="str">
        <f t="shared" si="10"/>
        <v>Year 4</v>
      </c>
      <c r="AD44" s="511" t="str">
        <f t="shared" si="10"/>
        <v>Year 5</v>
      </c>
      <c r="AE44" s="511" t="str">
        <f t="shared" si="10"/>
        <v>Year 6</v>
      </c>
      <c r="AF44" s="513" t="str">
        <f t="shared" si="10"/>
        <v>Year 7</v>
      </c>
      <c r="AG44" s="512"/>
      <c r="AH44" s="510" t="str">
        <f>R44</f>
        <v>Year 1</v>
      </c>
      <c r="AI44" s="511" t="str">
        <f t="shared" ref="AI44:AN44" si="11">S44</f>
        <v>Year 2</v>
      </c>
      <c r="AJ44" s="511" t="str">
        <f t="shared" si="11"/>
        <v>Year 3</v>
      </c>
      <c r="AK44" s="511" t="str">
        <f t="shared" si="11"/>
        <v>Year 4</v>
      </c>
      <c r="AL44" s="511" t="str">
        <f t="shared" si="11"/>
        <v>Year 5</v>
      </c>
      <c r="AM44" s="511" t="str">
        <f t="shared" si="11"/>
        <v>Year 6</v>
      </c>
      <c r="AN44" s="513" t="str">
        <f t="shared" si="11"/>
        <v>Year 7</v>
      </c>
      <c r="AO44" s="395"/>
      <c r="AP44" s="510" t="str">
        <f>R44</f>
        <v>Year 1</v>
      </c>
      <c r="AQ44" s="511" t="str">
        <f t="shared" ref="AQ44:AT44" si="12">S44</f>
        <v>Year 2</v>
      </c>
      <c r="AR44" s="511" t="str">
        <f t="shared" si="12"/>
        <v>Year 3</v>
      </c>
      <c r="AS44" s="511" t="str">
        <f t="shared" si="12"/>
        <v>Year 4</v>
      </c>
      <c r="AT44" s="511" t="str">
        <f t="shared" si="12"/>
        <v>Year 5</v>
      </c>
      <c r="AU44" s="511" t="str">
        <f>W44</f>
        <v>Year 6</v>
      </c>
      <c r="AV44" s="513" t="str">
        <f>X44</f>
        <v>Year 7</v>
      </c>
      <c r="AW44" s="433"/>
    </row>
    <row r="45" spans="1:49" s="1355" customFormat="1" x14ac:dyDescent="0.2">
      <c r="A45" s="182"/>
      <c r="B45" s="343"/>
      <c r="C45" s="417" t="str">
        <f>C25</f>
        <v>$0 to $99,999</v>
      </c>
      <c r="D45" s="426">
        <f t="shared" ref="D45:D58" si="13">IF(D25=".",".",D25)</f>
        <v>4495</v>
      </c>
      <c r="E45" s="427">
        <f>E25</f>
        <v>50000</v>
      </c>
      <c r="F45" s="873">
        <v>300</v>
      </c>
      <c r="G45" s="873">
        <v>565</v>
      </c>
      <c r="H45" s="873">
        <v>579.13</v>
      </c>
      <c r="I45" s="873">
        <v>593.61</v>
      </c>
      <c r="J45" s="873">
        <v>608.45000000000005</v>
      </c>
      <c r="K45" s="873">
        <v>623.66</v>
      </c>
      <c r="L45" s="873">
        <v>639.25</v>
      </c>
      <c r="M45" s="873">
        <v>655.23</v>
      </c>
      <c r="N45" s="327"/>
      <c r="O45" s="116"/>
      <c r="P45" s="325"/>
      <c r="Q45" s="417">
        <f t="shared" ref="Q45:Q58" si="14">$E45</f>
        <v>50000</v>
      </c>
      <c r="R45" s="399">
        <f t="shared" ref="R45:X58" si="15">IF(G45=".",".",IF(F45=0,".",G45-F45))</f>
        <v>265</v>
      </c>
      <c r="S45" s="400">
        <f t="shared" si="15"/>
        <v>14.129999999999995</v>
      </c>
      <c r="T45" s="400">
        <f t="shared" si="15"/>
        <v>14.480000000000018</v>
      </c>
      <c r="U45" s="400">
        <f t="shared" si="15"/>
        <v>14.840000000000032</v>
      </c>
      <c r="V45" s="400">
        <f t="shared" si="15"/>
        <v>15.209999999999923</v>
      </c>
      <c r="W45" s="400">
        <f t="shared" si="15"/>
        <v>15.590000000000032</v>
      </c>
      <c r="X45" s="295">
        <f t="shared" si="15"/>
        <v>15.980000000000018</v>
      </c>
      <c r="Y45" s="1473"/>
      <c r="Z45" s="406">
        <f t="shared" ref="Z45:AF58" si="16">IF(G45=".",".",IF(F45=0,".",G45/F45-1))</f>
        <v>0.8833333333333333</v>
      </c>
      <c r="AA45" s="407">
        <f t="shared" si="16"/>
        <v>2.5008849557522028E-2</v>
      </c>
      <c r="AB45" s="407">
        <f t="shared" si="16"/>
        <v>2.5003021774040457E-2</v>
      </c>
      <c r="AC45" s="407">
        <f t="shared" si="16"/>
        <v>2.4999578848065251E-2</v>
      </c>
      <c r="AD45" s="407">
        <f t="shared" si="16"/>
        <v>2.4997945599473992E-2</v>
      </c>
      <c r="AE45" s="407">
        <f t="shared" si="16"/>
        <v>2.4997594843344073E-2</v>
      </c>
      <c r="AF45" s="408">
        <f t="shared" si="16"/>
        <v>2.4998044583496304E-2</v>
      </c>
      <c r="AG45" s="1473"/>
      <c r="AH45" s="399">
        <f t="shared" ref="AH45:AN58" si="17">IF(G45=".",".",IF($F45=0,".",G45-$F45))</f>
        <v>265</v>
      </c>
      <c r="AI45" s="400">
        <f t="shared" si="17"/>
        <v>279.13</v>
      </c>
      <c r="AJ45" s="400">
        <f t="shared" si="17"/>
        <v>293.61</v>
      </c>
      <c r="AK45" s="400">
        <f t="shared" si="17"/>
        <v>308.45000000000005</v>
      </c>
      <c r="AL45" s="400">
        <f t="shared" si="17"/>
        <v>323.65999999999997</v>
      </c>
      <c r="AM45" s="400">
        <f t="shared" si="17"/>
        <v>339.25</v>
      </c>
      <c r="AN45" s="295">
        <f t="shared" si="17"/>
        <v>355.23</v>
      </c>
      <c r="AO45" s="410"/>
      <c r="AP45" s="406">
        <f t="shared" ref="AP45:AV58" si="18">IF(G45=".",".",IF($F45=0,".",G45/$F45-1))</f>
        <v>0.8833333333333333</v>
      </c>
      <c r="AQ45" s="407">
        <f t="shared" si="18"/>
        <v>0.93043333333333322</v>
      </c>
      <c r="AR45" s="407">
        <f t="shared" si="18"/>
        <v>0.97870000000000013</v>
      </c>
      <c r="AS45" s="407">
        <f t="shared" si="18"/>
        <v>1.0281666666666669</v>
      </c>
      <c r="AT45" s="407">
        <f t="shared" si="18"/>
        <v>1.0788666666666664</v>
      </c>
      <c r="AU45" s="407">
        <f t="shared" si="18"/>
        <v>1.1308333333333334</v>
      </c>
      <c r="AV45" s="408">
        <f t="shared" si="18"/>
        <v>1.1840999999999999</v>
      </c>
      <c r="AW45" s="433"/>
    </row>
    <row r="46" spans="1:49" s="1355" customFormat="1" x14ac:dyDescent="0.2">
      <c r="A46" s="182"/>
      <c r="B46" s="343"/>
      <c r="C46" s="418" t="str">
        <f t="shared" ref="C46:C58" si="19">C26</f>
        <v>$100,000 to $199,999</v>
      </c>
      <c r="D46" s="428">
        <f t="shared" si="13"/>
        <v>3996</v>
      </c>
      <c r="E46" s="429">
        <f t="shared" ref="E46:E58" si="20">E26</f>
        <v>150000</v>
      </c>
      <c r="F46" s="874">
        <v>579.42999999999995</v>
      </c>
      <c r="G46" s="874">
        <v>565</v>
      </c>
      <c r="H46" s="874">
        <v>579.13</v>
      </c>
      <c r="I46" s="874">
        <v>593.61</v>
      </c>
      <c r="J46" s="874">
        <v>608.45000000000005</v>
      </c>
      <c r="K46" s="874">
        <v>623.66</v>
      </c>
      <c r="L46" s="874">
        <v>639.25</v>
      </c>
      <c r="M46" s="874">
        <v>655.23</v>
      </c>
      <c r="N46" s="327"/>
      <c r="O46" s="116"/>
      <c r="P46" s="325"/>
      <c r="Q46" s="418">
        <f t="shared" si="14"/>
        <v>150000</v>
      </c>
      <c r="R46" s="401">
        <f t="shared" si="15"/>
        <v>-14.42999999999995</v>
      </c>
      <c r="S46" s="256">
        <f t="shared" si="15"/>
        <v>14.129999999999995</v>
      </c>
      <c r="T46" s="256">
        <f t="shared" si="15"/>
        <v>14.480000000000018</v>
      </c>
      <c r="U46" s="256">
        <f t="shared" si="15"/>
        <v>14.840000000000032</v>
      </c>
      <c r="V46" s="256">
        <f t="shared" si="15"/>
        <v>15.209999999999923</v>
      </c>
      <c r="W46" s="256">
        <f t="shared" si="15"/>
        <v>15.590000000000032</v>
      </c>
      <c r="X46" s="402">
        <f t="shared" si="15"/>
        <v>15.980000000000018</v>
      </c>
      <c r="Y46" s="1473"/>
      <c r="Z46" s="409">
        <f t="shared" si="16"/>
        <v>-2.490378475398225E-2</v>
      </c>
      <c r="AA46" s="410">
        <f t="shared" si="16"/>
        <v>2.5008849557522028E-2</v>
      </c>
      <c r="AB46" s="410">
        <f t="shared" si="16"/>
        <v>2.5003021774040457E-2</v>
      </c>
      <c r="AC46" s="410">
        <f t="shared" si="16"/>
        <v>2.4999578848065251E-2</v>
      </c>
      <c r="AD46" s="410">
        <f t="shared" si="16"/>
        <v>2.4997945599473992E-2</v>
      </c>
      <c r="AE46" s="410">
        <f t="shared" si="16"/>
        <v>2.4997594843344073E-2</v>
      </c>
      <c r="AF46" s="411">
        <f t="shared" si="16"/>
        <v>2.4998044583496304E-2</v>
      </c>
      <c r="AG46" s="1473"/>
      <c r="AH46" s="401">
        <f t="shared" si="17"/>
        <v>-14.42999999999995</v>
      </c>
      <c r="AI46" s="256">
        <f t="shared" si="17"/>
        <v>-0.29999999999995453</v>
      </c>
      <c r="AJ46" s="256">
        <f t="shared" si="17"/>
        <v>14.180000000000064</v>
      </c>
      <c r="AK46" s="256">
        <f t="shared" si="17"/>
        <v>29.020000000000095</v>
      </c>
      <c r="AL46" s="256">
        <f t="shared" si="17"/>
        <v>44.230000000000018</v>
      </c>
      <c r="AM46" s="256">
        <f t="shared" si="17"/>
        <v>59.82000000000005</v>
      </c>
      <c r="AN46" s="402">
        <f t="shared" si="17"/>
        <v>75.800000000000068</v>
      </c>
      <c r="AO46" s="1473"/>
      <c r="AP46" s="409">
        <f t="shared" si="18"/>
        <v>-2.490378475398225E-2</v>
      </c>
      <c r="AQ46" s="410">
        <f t="shared" si="18"/>
        <v>-5.177502027854386E-4</v>
      </c>
      <c r="AR46" s="410">
        <f t="shared" si="18"/>
        <v>2.4472326251661292E-2</v>
      </c>
      <c r="AS46" s="410">
        <f t="shared" si="18"/>
        <v>5.0083702949450526E-2</v>
      </c>
      <c r="AT46" s="410">
        <f t="shared" si="18"/>
        <v>7.6333638230674961E-2</v>
      </c>
      <c r="AU46" s="410">
        <f t="shared" si="18"/>
        <v>0.10323939043542807</v>
      </c>
      <c r="AV46" s="411">
        <f t="shared" si="18"/>
        <v>0.13081821790380221</v>
      </c>
      <c r="AW46" s="433"/>
    </row>
    <row r="47" spans="1:49" s="1355" customFormat="1" x14ac:dyDescent="0.2">
      <c r="A47" s="182"/>
      <c r="B47" s="343"/>
      <c r="C47" s="418" t="str">
        <f t="shared" si="19"/>
        <v>$200,000 to $299,999</v>
      </c>
      <c r="D47" s="428">
        <f t="shared" si="13"/>
        <v>30514</v>
      </c>
      <c r="E47" s="429">
        <f t="shared" si="20"/>
        <v>250000</v>
      </c>
      <c r="F47" s="874">
        <v>965.72</v>
      </c>
      <c r="G47" s="1207">
        <v>754.52329999999995</v>
      </c>
      <c r="H47" s="1207">
        <v>773.39</v>
      </c>
      <c r="I47" s="1207">
        <v>792.72</v>
      </c>
      <c r="J47" s="1207">
        <v>812.54</v>
      </c>
      <c r="K47" s="1207">
        <v>832.85</v>
      </c>
      <c r="L47" s="1207">
        <v>853.67</v>
      </c>
      <c r="M47" s="1207">
        <v>875.01</v>
      </c>
      <c r="N47" s="327"/>
      <c r="O47" s="116"/>
      <c r="P47" s="325"/>
      <c r="Q47" s="418">
        <f t="shared" si="14"/>
        <v>250000</v>
      </c>
      <c r="R47" s="401">
        <f t="shared" si="15"/>
        <v>-211.19670000000008</v>
      </c>
      <c r="S47" s="256">
        <f t="shared" si="15"/>
        <v>18.866700000000037</v>
      </c>
      <c r="T47" s="256">
        <f t="shared" si="15"/>
        <v>19.330000000000041</v>
      </c>
      <c r="U47" s="256">
        <f t="shared" si="15"/>
        <v>19.819999999999936</v>
      </c>
      <c r="V47" s="256">
        <f t="shared" si="15"/>
        <v>20.310000000000059</v>
      </c>
      <c r="W47" s="256">
        <f t="shared" si="15"/>
        <v>20.819999999999936</v>
      </c>
      <c r="X47" s="402">
        <f t="shared" si="15"/>
        <v>21.340000000000032</v>
      </c>
      <c r="Y47" s="1473"/>
      <c r="Z47" s="409">
        <f t="shared" si="16"/>
        <v>-0.21869351364784828</v>
      </c>
      <c r="AA47" s="410">
        <f t="shared" si="16"/>
        <v>2.5004794417879506E-2</v>
      </c>
      <c r="AB47" s="410">
        <f t="shared" si="16"/>
        <v>2.4993858208665731E-2</v>
      </c>
      <c r="AC47" s="410">
        <f t="shared" si="16"/>
        <v>2.5002522958926132E-2</v>
      </c>
      <c r="AD47" s="410">
        <f t="shared" si="16"/>
        <v>2.4995692519752977E-2</v>
      </c>
      <c r="AE47" s="410">
        <f t="shared" si="16"/>
        <v>2.4998499129494922E-2</v>
      </c>
      <c r="AF47" s="411">
        <f t="shared" si="16"/>
        <v>2.4997950027528137E-2</v>
      </c>
      <c r="AG47" s="1473"/>
      <c r="AH47" s="401">
        <f t="shared" si="17"/>
        <v>-211.19670000000008</v>
      </c>
      <c r="AI47" s="256">
        <f t="shared" si="17"/>
        <v>-192.33000000000004</v>
      </c>
      <c r="AJ47" s="256">
        <f t="shared" si="17"/>
        <v>-173</v>
      </c>
      <c r="AK47" s="256">
        <f t="shared" si="17"/>
        <v>-153.18000000000006</v>
      </c>
      <c r="AL47" s="256">
        <f t="shared" si="17"/>
        <v>-132.87</v>
      </c>
      <c r="AM47" s="256">
        <f t="shared" si="17"/>
        <v>-112.05000000000007</v>
      </c>
      <c r="AN47" s="402">
        <f t="shared" si="17"/>
        <v>-90.710000000000036</v>
      </c>
      <c r="AO47" s="1473"/>
      <c r="AP47" s="409">
        <f t="shared" si="18"/>
        <v>-0.21869351364784828</v>
      </c>
      <c r="AQ47" s="410">
        <f t="shared" si="18"/>
        <v>-0.19915710557925692</v>
      </c>
      <c r="AR47" s="410">
        <f t="shared" si="18"/>
        <v>-0.17914095182868739</v>
      </c>
      <c r="AS47" s="410">
        <f t="shared" si="18"/>
        <v>-0.15861740463074192</v>
      </c>
      <c r="AT47" s="410">
        <f t="shared" si="18"/>
        <v>-0.13758646398542018</v>
      </c>
      <c r="AU47" s="410">
        <f t="shared" si="18"/>
        <v>-0.116027419956095</v>
      </c>
      <c r="AV47" s="411">
        <f t="shared" si="18"/>
        <v>-9.3929917574452237E-2</v>
      </c>
      <c r="AW47" s="433"/>
    </row>
    <row r="48" spans="1:49" s="1355" customFormat="1" x14ac:dyDescent="0.2">
      <c r="A48" s="182"/>
      <c r="B48" s="343"/>
      <c r="C48" s="418" t="str">
        <f t="shared" si="19"/>
        <v>$300,000 to $399,999</v>
      </c>
      <c r="D48" s="428">
        <f t="shared" si="13"/>
        <v>14690</v>
      </c>
      <c r="E48" s="429">
        <f t="shared" si="20"/>
        <v>350000</v>
      </c>
      <c r="F48" s="874">
        <v>1352</v>
      </c>
      <c r="G48" s="1207">
        <v>1056.3326199999999</v>
      </c>
      <c r="H48" s="1207">
        <v>1082.74</v>
      </c>
      <c r="I48" s="1207">
        <v>1109.81</v>
      </c>
      <c r="J48" s="1207">
        <v>1137.56</v>
      </c>
      <c r="K48" s="1207">
        <v>1166</v>
      </c>
      <c r="L48" s="1207">
        <v>1195.1500000000001</v>
      </c>
      <c r="M48" s="1207">
        <v>1225.03</v>
      </c>
      <c r="N48" s="327"/>
      <c r="O48" s="116"/>
      <c r="P48" s="325"/>
      <c r="Q48" s="418">
        <f t="shared" si="14"/>
        <v>350000</v>
      </c>
      <c r="R48" s="401">
        <f t="shared" si="15"/>
        <v>-295.66738000000009</v>
      </c>
      <c r="S48" s="256">
        <f t="shared" si="15"/>
        <v>26.407380000000103</v>
      </c>
      <c r="T48" s="256">
        <f t="shared" si="15"/>
        <v>27.069999999999936</v>
      </c>
      <c r="U48" s="256">
        <f t="shared" si="15"/>
        <v>27.75</v>
      </c>
      <c r="V48" s="256">
        <f t="shared" si="15"/>
        <v>28.440000000000055</v>
      </c>
      <c r="W48" s="256">
        <f t="shared" si="15"/>
        <v>29.150000000000091</v>
      </c>
      <c r="X48" s="402">
        <f t="shared" si="15"/>
        <v>29.879999999999882</v>
      </c>
      <c r="Y48" s="1473"/>
      <c r="Z48" s="409">
        <f t="shared" si="16"/>
        <v>-0.21868889053254448</v>
      </c>
      <c r="AA48" s="410">
        <f t="shared" si="16"/>
        <v>2.4999114388799315E-2</v>
      </c>
      <c r="AB48" s="410">
        <f t="shared" si="16"/>
        <v>2.5001385374143315E-2</v>
      </c>
      <c r="AC48" s="410">
        <f t="shared" si="16"/>
        <v>2.500428001189392E-2</v>
      </c>
      <c r="AD48" s="410">
        <f t="shared" si="16"/>
        <v>2.5000879074510429E-2</v>
      </c>
      <c r="AE48" s="410">
        <f t="shared" si="16"/>
        <v>2.5000000000000133E-2</v>
      </c>
      <c r="AF48" s="411">
        <f t="shared" si="16"/>
        <v>2.5001045893820795E-2</v>
      </c>
      <c r="AG48" s="1473"/>
      <c r="AH48" s="401">
        <f t="shared" si="17"/>
        <v>-295.66738000000009</v>
      </c>
      <c r="AI48" s="256">
        <f t="shared" si="17"/>
        <v>-269.26</v>
      </c>
      <c r="AJ48" s="256">
        <f t="shared" si="17"/>
        <v>-242.19000000000005</v>
      </c>
      <c r="AK48" s="256">
        <f t="shared" si="17"/>
        <v>-214.44000000000005</v>
      </c>
      <c r="AL48" s="256">
        <f t="shared" si="17"/>
        <v>-186</v>
      </c>
      <c r="AM48" s="256">
        <f t="shared" si="17"/>
        <v>-156.84999999999991</v>
      </c>
      <c r="AN48" s="402">
        <f t="shared" si="17"/>
        <v>-126.97000000000003</v>
      </c>
      <c r="AO48" s="1473"/>
      <c r="AP48" s="409">
        <f t="shared" si="18"/>
        <v>-0.21868889053254448</v>
      </c>
      <c r="AQ48" s="410">
        <f t="shared" si="18"/>
        <v>-0.19915680473372777</v>
      </c>
      <c r="AR48" s="410">
        <f t="shared" si="18"/>
        <v>-0.17913461538461539</v>
      </c>
      <c r="AS48" s="410">
        <f t="shared" si="18"/>
        <v>-0.15860946745562132</v>
      </c>
      <c r="AT48" s="410">
        <f t="shared" si="18"/>
        <v>-0.1375739644970414</v>
      </c>
      <c r="AU48" s="410">
        <f t="shared" si="18"/>
        <v>-0.11601331360946743</v>
      </c>
      <c r="AV48" s="411">
        <f t="shared" si="18"/>
        <v>-9.3912721893491091E-2</v>
      </c>
      <c r="AW48" s="433"/>
    </row>
    <row r="49" spans="1:49" s="1355" customFormat="1" x14ac:dyDescent="0.2">
      <c r="A49" s="182"/>
      <c r="B49" s="343"/>
      <c r="C49" s="418" t="str">
        <f t="shared" si="19"/>
        <v>$400,000 to $499,999</v>
      </c>
      <c r="D49" s="428">
        <f t="shared" si="13"/>
        <v>5213</v>
      </c>
      <c r="E49" s="429">
        <f t="shared" si="20"/>
        <v>450000</v>
      </c>
      <c r="F49" s="874">
        <v>1738.29</v>
      </c>
      <c r="G49" s="1207">
        <v>1358.14194</v>
      </c>
      <c r="H49" s="1207">
        <v>1392.1</v>
      </c>
      <c r="I49" s="1207">
        <v>1426.9</v>
      </c>
      <c r="J49" s="1207">
        <v>1462.57</v>
      </c>
      <c r="K49" s="1207">
        <v>1499.13</v>
      </c>
      <c r="L49" s="1207">
        <v>1536.61</v>
      </c>
      <c r="M49" s="1207">
        <v>1575.03</v>
      </c>
      <c r="N49" s="327"/>
      <c r="O49" s="116"/>
      <c r="P49" s="325"/>
      <c r="Q49" s="418">
        <f t="shared" si="14"/>
        <v>450000</v>
      </c>
      <c r="R49" s="401">
        <f t="shared" si="15"/>
        <v>-380.14805999999999</v>
      </c>
      <c r="S49" s="256">
        <f t="shared" si="15"/>
        <v>33.958059999999932</v>
      </c>
      <c r="T49" s="256">
        <f t="shared" si="15"/>
        <v>34.800000000000182</v>
      </c>
      <c r="U49" s="256">
        <f t="shared" si="15"/>
        <v>35.669999999999845</v>
      </c>
      <c r="V49" s="256">
        <f t="shared" si="15"/>
        <v>36.560000000000173</v>
      </c>
      <c r="W49" s="256">
        <f t="shared" si="15"/>
        <v>37.479999999999791</v>
      </c>
      <c r="X49" s="402">
        <f t="shared" si="15"/>
        <v>38.420000000000073</v>
      </c>
      <c r="Y49" s="1473"/>
      <c r="Z49" s="409">
        <f t="shared" si="16"/>
        <v>-0.21869081683723657</v>
      </c>
      <c r="AA49" s="410">
        <f t="shared" si="16"/>
        <v>2.5003321817747448E-2</v>
      </c>
      <c r="AB49" s="410">
        <f t="shared" si="16"/>
        <v>2.4998204152000714E-2</v>
      </c>
      <c r="AC49" s="410">
        <f t="shared" si="16"/>
        <v>2.4998247950101415E-2</v>
      </c>
      <c r="AD49" s="410">
        <f t="shared" si="16"/>
        <v>2.4997094156177235E-2</v>
      </c>
      <c r="AE49" s="410">
        <f t="shared" si="16"/>
        <v>2.5001167343725816E-2</v>
      </c>
      <c r="AF49" s="411">
        <f t="shared" si="16"/>
        <v>2.5003091220283657E-2</v>
      </c>
      <c r="AG49" s="1473"/>
      <c r="AH49" s="401">
        <f t="shared" si="17"/>
        <v>-380.14805999999999</v>
      </c>
      <c r="AI49" s="256">
        <f t="shared" si="17"/>
        <v>-346.19000000000005</v>
      </c>
      <c r="AJ49" s="256">
        <f t="shared" si="17"/>
        <v>-311.38999999999987</v>
      </c>
      <c r="AK49" s="256">
        <f t="shared" si="17"/>
        <v>-275.72000000000003</v>
      </c>
      <c r="AL49" s="256">
        <f t="shared" si="17"/>
        <v>-239.15999999999985</v>
      </c>
      <c r="AM49" s="256">
        <f t="shared" si="17"/>
        <v>-201.68000000000006</v>
      </c>
      <c r="AN49" s="402">
        <f t="shared" si="17"/>
        <v>-163.26</v>
      </c>
      <c r="AO49" s="1473"/>
      <c r="AP49" s="409">
        <f t="shared" si="18"/>
        <v>-0.21869081683723657</v>
      </c>
      <c r="AQ49" s="410">
        <f t="shared" si="18"/>
        <v>-0.19915549189145654</v>
      </c>
      <c r="AR49" s="410">
        <f t="shared" si="18"/>
        <v>-0.17913581738375062</v>
      </c>
      <c r="AS49" s="410">
        <f t="shared" si="18"/>
        <v>-0.15861565101335218</v>
      </c>
      <c r="AT49" s="410">
        <f t="shared" si="18"/>
        <v>-0.13758348722019909</v>
      </c>
      <c r="AU49" s="410">
        <f t="shared" si="18"/>
        <v>-0.11602206766419876</v>
      </c>
      <c r="AV49" s="411">
        <f t="shared" si="18"/>
        <v>-9.3919886785288953E-2</v>
      </c>
      <c r="AW49" s="433"/>
    </row>
    <row r="50" spans="1:49" s="1355" customFormat="1" x14ac:dyDescent="0.2">
      <c r="A50" s="182"/>
      <c r="B50" s="343"/>
      <c r="C50" s="418" t="str">
        <f t="shared" si="19"/>
        <v>$500,000 to $599,999</v>
      </c>
      <c r="D50" s="428">
        <f t="shared" si="13"/>
        <v>2394</v>
      </c>
      <c r="E50" s="429">
        <f t="shared" si="20"/>
        <v>550000</v>
      </c>
      <c r="F50" s="874">
        <v>2124.58</v>
      </c>
      <c r="G50" s="1207">
        <v>1659.95126</v>
      </c>
      <c r="H50" s="1207">
        <v>1701.45</v>
      </c>
      <c r="I50" s="1207">
        <v>1743.99</v>
      </c>
      <c r="J50" s="1207">
        <v>1787.59</v>
      </c>
      <c r="K50" s="1207">
        <v>1832.28</v>
      </c>
      <c r="L50" s="1207">
        <v>1878.09</v>
      </c>
      <c r="M50" s="1207">
        <v>1925.04</v>
      </c>
      <c r="N50" s="327"/>
      <c r="O50" s="116"/>
      <c r="P50" s="325"/>
      <c r="Q50" s="418">
        <f t="shared" si="14"/>
        <v>550000</v>
      </c>
      <c r="R50" s="401">
        <f t="shared" si="15"/>
        <v>-464.62873999999988</v>
      </c>
      <c r="S50" s="256">
        <f t="shared" si="15"/>
        <v>41.498739999999998</v>
      </c>
      <c r="T50" s="256">
        <f t="shared" si="15"/>
        <v>42.539999999999964</v>
      </c>
      <c r="U50" s="256">
        <f t="shared" si="15"/>
        <v>43.599999999999909</v>
      </c>
      <c r="V50" s="256">
        <f t="shared" si="15"/>
        <v>44.690000000000055</v>
      </c>
      <c r="W50" s="256">
        <f t="shared" si="15"/>
        <v>45.809999999999945</v>
      </c>
      <c r="X50" s="402">
        <f t="shared" si="15"/>
        <v>46.950000000000045</v>
      </c>
      <c r="Y50" s="1473"/>
      <c r="Z50" s="409">
        <f t="shared" si="16"/>
        <v>-0.21869204266254971</v>
      </c>
      <c r="AA50" s="410">
        <f t="shared" si="16"/>
        <v>2.4999974999265984E-2</v>
      </c>
      <c r="AB50" s="410">
        <f t="shared" si="16"/>
        <v>2.5002204002468442E-2</v>
      </c>
      <c r="AC50" s="410">
        <f t="shared" si="16"/>
        <v>2.500014334944578E-2</v>
      </c>
      <c r="AD50" s="410">
        <f t="shared" si="16"/>
        <v>2.5000139853098347E-2</v>
      </c>
      <c r="AE50" s="410">
        <f t="shared" si="16"/>
        <v>2.5001637304342017E-2</v>
      </c>
      <c r="AF50" s="411">
        <f t="shared" si="16"/>
        <v>2.4998801974346341E-2</v>
      </c>
      <c r="AG50" s="1473"/>
      <c r="AH50" s="401">
        <f t="shared" si="17"/>
        <v>-464.62873999999988</v>
      </c>
      <c r="AI50" s="256">
        <f t="shared" si="17"/>
        <v>-423.12999999999988</v>
      </c>
      <c r="AJ50" s="256">
        <f t="shared" si="17"/>
        <v>-380.58999999999992</v>
      </c>
      <c r="AK50" s="256">
        <f t="shared" si="17"/>
        <v>-336.99</v>
      </c>
      <c r="AL50" s="256">
        <f t="shared" si="17"/>
        <v>-292.29999999999995</v>
      </c>
      <c r="AM50" s="256">
        <f t="shared" si="17"/>
        <v>-246.49</v>
      </c>
      <c r="AN50" s="402">
        <f t="shared" si="17"/>
        <v>-199.53999999999996</v>
      </c>
      <c r="AO50" s="1473"/>
      <c r="AP50" s="409">
        <f t="shared" si="18"/>
        <v>-0.21869204266254971</v>
      </c>
      <c r="AQ50" s="410">
        <f t="shared" si="18"/>
        <v>-0.19915936326238592</v>
      </c>
      <c r="AR50" s="410">
        <f t="shared" si="18"/>
        <v>-0.17913658228920537</v>
      </c>
      <c r="AS50" s="410">
        <f t="shared" si="18"/>
        <v>-0.15861487917611949</v>
      </c>
      <c r="AT50" s="410">
        <f t="shared" si="18"/>
        <v>-0.13758013348520648</v>
      </c>
      <c r="AU50" s="410">
        <f t="shared" si="18"/>
        <v>-0.11601822477854451</v>
      </c>
      <c r="AV50" s="411">
        <f t="shared" si="18"/>
        <v>-9.3919739430852189E-2</v>
      </c>
      <c r="AW50" s="433"/>
    </row>
    <row r="51" spans="1:49" s="1355" customFormat="1" x14ac:dyDescent="0.2">
      <c r="A51" s="182"/>
      <c r="B51" s="343"/>
      <c r="C51" s="418" t="str">
        <f t="shared" si="19"/>
        <v>$600,000 to $699,999</v>
      </c>
      <c r="D51" s="428">
        <f t="shared" si="13"/>
        <v>1627</v>
      </c>
      <c r="E51" s="429">
        <f t="shared" si="20"/>
        <v>650000</v>
      </c>
      <c r="F51" s="874">
        <v>2510.87</v>
      </c>
      <c r="G51" s="874">
        <v>1961.7605799999999</v>
      </c>
      <c r="H51" s="874">
        <v>2010.8</v>
      </c>
      <c r="I51" s="874">
        <v>2061.0700000000002</v>
      </c>
      <c r="J51" s="874">
        <v>2112.6</v>
      </c>
      <c r="K51" s="874">
        <v>2165.42</v>
      </c>
      <c r="L51" s="1207">
        <v>2219.56</v>
      </c>
      <c r="M51" s="1207">
        <v>2275.0500000000002</v>
      </c>
      <c r="N51" s="327"/>
      <c r="O51" s="116"/>
      <c r="P51" s="325"/>
      <c r="Q51" s="418">
        <f t="shared" si="14"/>
        <v>650000</v>
      </c>
      <c r="R51" s="401">
        <f t="shared" si="15"/>
        <v>-549.10942</v>
      </c>
      <c r="S51" s="256">
        <f t="shared" si="15"/>
        <v>49.039420000000064</v>
      </c>
      <c r="T51" s="256">
        <f t="shared" si="15"/>
        <v>50.270000000000209</v>
      </c>
      <c r="U51" s="256">
        <f t="shared" si="15"/>
        <v>51.529999999999745</v>
      </c>
      <c r="V51" s="256">
        <f t="shared" si="15"/>
        <v>52.820000000000164</v>
      </c>
      <c r="W51" s="256">
        <f t="shared" si="15"/>
        <v>54.139999999999873</v>
      </c>
      <c r="X51" s="402">
        <f t="shared" si="15"/>
        <v>55.490000000000236</v>
      </c>
      <c r="Y51" s="1473"/>
      <c r="Z51" s="409">
        <f t="shared" si="16"/>
        <v>-0.21869289130859026</v>
      </c>
      <c r="AA51" s="410">
        <f t="shared" si="16"/>
        <v>2.499765797108644E-2</v>
      </c>
      <c r="AB51" s="410">
        <f t="shared" si="16"/>
        <v>2.5000000000000133E-2</v>
      </c>
      <c r="AC51" s="410">
        <f t="shared" si="16"/>
        <v>2.5001576850858909E-2</v>
      </c>
      <c r="AD51" s="410">
        <f t="shared" si="16"/>
        <v>2.5002366751869731E-2</v>
      </c>
      <c r="AE51" s="410">
        <f t="shared" si="16"/>
        <v>2.5002078118794513E-2</v>
      </c>
      <c r="AF51" s="411">
        <f t="shared" si="16"/>
        <v>2.5000450539746755E-2</v>
      </c>
      <c r="AG51" s="1473"/>
      <c r="AH51" s="401">
        <f t="shared" si="17"/>
        <v>-549.10942</v>
      </c>
      <c r="AI51" s="256">
        <f t="shared" si="17"/>
        <v>-500.06999999999994</v>
      </c>
      <c r="AJ51" s="256">
        <f t="shared" si="17"/>
        <v>-449.79999999999973</v>
      </c>
      <c r="AK51" s="256">
        <f t="shared" si="17"/>
        <v>-398.27</v>
      </c>
      <c r="AL51" s="256">
        <f t="shared" si="17"/>
        <v>-345.44999999999982</v>
      </c>
      <c r="AM51" s="256">
        <f t="shared" si="17"/>
        <v>-291.30999999999995</v>
      </c>
      <c r="AN51" s="402">
        <f t="shared" si="17"/>
        <v>-235.81999999999971</v>
      </c>
      <c r="AO51" s="1473"/>
      <c r="AP51" s="409">
        <f t="shared" si="18"/>
        <v>-0.21869289130859026</v>
      </c>
      <c r="AQ51" s="410">
        <f t="shared" si="18"/>
        <v>-0.19916204343514399</v>
      </c>
      <c r="AR51" s="410">
        <f t="shared" si="18"/>
        <v>-0.17914109452102245</v>
      </c>
      <c r="AS51" s="410">
        <f t="shared" si="18"/>
        <v>-0.15861832751197791</v>
      </c>
      <c r="AT51" s="410">
        <f t="shared" si="18"/>
        <v>-0.13758179435813078</v>
      </c>
      <c r="AU51" s="410">
        <f t="shared" si="18"/>
        <v>-0.11601954700960226</v>
      </c>
      <c r="AV51" s="411">
        <f t="shared" si="18"/>
        <v>-9.391963741651288E-2</v>
      </c>
      <c r="AW51" s="433"/>
    </row>
    <row r="52" spans="1:49" s="1355" customFormat="1" x14ac:dyDescent="0.2">
      <c r="A52" s="182"/>
      <c r="B52" s="343"/>
      <c r="C52" s="418" t="str">
        <f t="shared" si="19"/>
        <v>$700,000 to $799,999</v>
      </c>
      <c r="D52" s="428">
        <f t="shared" si="13"/>
        <v>1143</v>
      </c>
      <c r="E52" s="429">
        <f t="shared" si="20"/>
        <v>750000</v>
      </c>
      <c r="F52" s="874">
        <v>2897.15</v>
      </c>
      <c r="G52" s="874">
        <v>2263.5699</v>
      </c>
      <c r="H52" s="874">
        <v>2320.16</v>
      </c>
      <c r="I52" s="874">
        <v>2378.16</v>
      </c>
      <c r="J52" s="874">
        <v>2437.61</v>
      </c>
      <c r="K52" s="874">
        <v>2498.5500000000002</v>
      </c>
      <c r="L52" s="1207">
        <v>2561.0100000000002</v>
      </c>
      <c r="M52" s="1207">
        <v>2625.04</v>
      </c>
      <c r="N52" s="327"/>
      <c r="O52" s="116"/>
      <c r="P52" s="325"/>
      <c r="Q52" s="418">
        <f t="shared" si="14"/>
        <v>750000</v>
      </c>
      <c r="R52" s="401">
        <f t="shared" si="15"/>
        <v>-633.58010000000013</v>
      </c>
      <c r="S52" s="256">
        <f t="shared" si="15"/>
        <v>56.590099999999893</v>
      </c>
      <c r="T52" s="256">
        <f t="shared" si="15"/>
        <v>58</v>
      </c>
      <c r="U52" s="256">
        <f t="shared" si="15"/>
        <v>59.450000000000273</v>
      </c>
      <c r="V52" s="256">
        <f t="shared" si="15"/>
        <v>60.940000000000055</v>
      </c>
      <c r="W52" s="256">
        <f t="shared" si="15"/>
        <v>62.460000000000036</v>
      </c>
      <c r="X52" s="402">
        <f t="shared" si="15"/>
        <v>64.029999999999745</v>
      </c>
      <c r="Y52" s="1473"/>
      <c r="Z52" s="409">
        <f t="shared" si="16"/>
        <v>-0.21869081683723668</v>
      </c>
      <c r="AA52" s="410">
        <f t="shared" si="16"/>
        <v>2.5000376617483777E-2</v>
      </c>
      <c r="AB52" s="410">
        <f t="shared" si="16"/>
        <v>2.4998275980966822E-2</v>
      </c>
      <c r="AC52" s="410">
        <f t="shared" si="16"/>
        <v>2.4998318027382727E-2</v>
      </c>
      <c r="AD52" s="410">
        <f t="shared" si="16"/>
        <v>2.4999897440525887E-2</v>
      </c>
      <c r="AE52" s="410">
        <f t="shared" si="16"/>
        <v>2.4998499129495144E-2</v>
      </c>
      <c r="AF52" s="411">
        <f t="shared" si="16"/>
        <v>2.5001854736998119E-2</v>
      </c>
      <c r="AG52" s="1473"/>
      <c r="AH52" s="401">
        <f t="shared" si="17"/>
        <v>-633.58010000000013</v>
      </c>
      <c r="AI52" s="256">
        <f t="shared" si="17"/>
        <v>-576.99000000000024</v>
      </c>
      <c r="AJ52" s="256">
        <f t="shared" si="17"/>
        <v>-518.99000000000024</v>
      </c>
      <c r="AK52" s="256">
        <f t="shared" si="17"/>
        <v>-459.53999999999996</v>
      </c>
      <c r="AL52" s="256">
        <f t="shared" si="17"/>
        <v>-398.59999999999991</v>
      </c>
      <c r="AM52" s="256">
        <f t="shared" si="17"/>
        <v>-336.13999999999987</v>
      </c>
      <c r="AN52" s="402">
        <f t="shared" si="17"/>
        <v>-272.11000000000013</v>
      </c>
      <c r="AO52" s="1473"/>
      <c r="AP52" s="409">
        <f t="shared" si="18"/>
        <v>-0.21869081683723668</v>
      </c>
      <c r="AQ52" s="410">
        <f t="shared" si="18"/>
        <v>-0.19915779300346903</v>
      </c>
      <c r="AR52" s="410">
        <f t="shared" si="18"/>
        <v>-0.17913811849576311</v>
      </c>
      <c r="AS52" s="410">
        <f t="shared" si="18"/>
        <v>-0.15861795212536456</v>
      </c>
      <c r="AT52" s="410">
        <f t="shared" si="18"/>
        <v>-0.13758348722019909</v>
      </c>
      <c r="AU52" s="410">
        <f t="shared" si="18"/>
        <v>-0.11602436877621103</v>
      </c>
      <c r="AV52" s="411">
        <f t="shared" si="18"/>
        <v>-9.3923338453307581E-2</v>
      </c>
      <c r="AW52" s="433"/>
    </row>
    <row r="53" spans="1:49" s="1355" customFormat="1" x14ac:dyDescent="0.2">
      <c r="A53" s="182"/>
      <c r="B53" s="343"/>
      <c r="C53" s="418" t="str">
        <f t="shared" si="19"/>
        <v>$800,000 to $899,999</v>
      </c>
      <c r="D53" s="428">
        <f t="shared" si="13"/>
        <v>396</v>
      </c>
      <c r="E53" s="429">
        <f t="shared" si="20"/>
        <v>850000</v>
      </c>
      <c r="F53" s="874">
        <v>3283.44</v>
      </c>
      <c r="G53" s="874">
        <v>2565.3792199999998</v>
      </c>
      <c r="H53" s="874">
        <v>2629.51</v>
      </c>
      <c r="I53" s="874">
        <v>2695.25</v>
      </c>
      <c r="J53" s="874">
        <v>2762.63</v>
      </c>
      <c r="K53" s="874">
        <v>2831.7</v>
      </c>
      <c r="L53" s="1207">
        <v>2902.49</v>
      </c>
      <c r="M53" s="1207">
        <v>2975.05</v>
      </c>
      <c r="N53" s="327"/>
      <c r="O53" s="116"/>
      <c r="P53" s="325"/>
      <c r="Q53" s="418">
        <f t="shared" si="14"/>
        <v>850000</v>
      </c>
      <c r="R53" s="401">
        <f t="shared" si="15"/>
        <v>-718.06078000000025</v>
      </c>
      <c r="S53" s="256">
        <f t="shared" si="15"/>
        <v>64.130780000000414</v>
      </c>
      <c r="T53" s="256">
        <f t="shared" si="15"/>
        <v>65.739999999999782</v>
      </c>
      <c r="U53" s="256">
        <f t="shared" si="15"/>
        <v>67.380000000000109</v>
      </c>
      <c r="V53" s="256">
        <f t="shared" si="15"/>
        <v>69.069999999999709</v>
      </c>
      <c r="W53" s="256">
        <f t="shared" si="15"/>
        <v>70.789999999999964</v>
      </c>
      <c r="X53" s="402">
        <f t="shared" si="15"/>
        <v>72.5600000000004</v>
      </c>
      <c r="Y53" s="1473"/>
      <c r="Z53" s="409">
        <f t="shared" si="16"/>
        <v>-0.21869161001876092</v>
      </c>
      <c r="AA53" s="410">
        <f t="shared" si="16"/>
        <v>2.4998557523203235E-2</v>
      </c>
      <c r="AB53" s="410">
        <f t="shared" si="16"/>
        <v>2.5000855672729916E-2</v>
      </c>
      <c r="AC53" s="410">
        <f t="shared" si="16"/>
        <v>2.4999536221129715E-2</v>
      </c>
      <c r="AD53" s="410">
        <f t="shared" si="16"/>
        <v>2.5001538389143541E-2</v>
      </c>
      <c r="AE53" s="410">
        <f t="shared" si="16"/>
        <v>2.4999117138114979E-2</v>
      </c>
      <c r="AF53" s="411">
        <f t="shared" si="16"/>
        <v>2.4999224803530895E-2</v>
      </c>
      <c r="AG53" s="1473"/>
      <c r="AH53" s="401">
        <f t="shared" si="17"/>
        <v>-718.06078000000025</v>
      </c>
      <c r="AI53" s="256">
        <f t="shared" si="17"/>
        <v>-653.92999999999984</v>
      </c>
      <c r="AJ53" s="256">
        <f t="shared" si="17"/>
        <v>-588.19000000000005</v>
      </c>
      <c r="AK53" s="256">
        <f t="shared" si="17"/>
        <v>-520.80999999999995</v>
      </c>
      <c r="AL53" s="256">
        <f t="shared" si="17"/>
        <v>-451.74000000000024</v>
      </c>
      <c r="AM53" s="256">
        <f t="shared" si="17"/>
        <v>-380.95000000000027</v>
      </c>
      <c r="AN53" s="402">
        <f t="shared" si="17"/>
        <v>-308.38999999999987</v>
      </c>
      <c r="AO53" s="1473"/>
      <c r="AP53" s="409">
        <f t="shared" si="18"/>
        <v>-0.21869161001876092</v>
      </c>
      <c r="AQ53" s="410">
        <f t="shared" si="18"/>
        <v>-0.1991600272884535</v>
      </c>
      <c r="AR53" s="410">
        <f t="shared" si="18"/>
        <v>-0.1791383427137393</v>
      </c>
      <c r="AS53" s="410">
        <f t="shared" si="18"/>
        <v>-0.15861718197987473</v>
      </c>
      <c r="AT53" s="410">
        <f t="shared" si="18"/>
        <v>-0.13758131715517874</v>
      </c>
      <c r="AU53" s="410">
        <f t="shared" si="18"/>
        <v>-0.11602161148064238</v>
      </c>
      <c r="AV53" s="411">
        <f t="shared" si="18"/>
        <v>-9.3922837024583927E-2</v>
      </c>
      <c r="AW53" s="433"/>
    </row>
    <row r="54" spans="1:49" s="1355" customFormat="1" x14ac:dyDescent="0.2">
      <c r="A54" s="182"/>
      <c r="B54" s="343"/>
      <c r="C54" s="418" t="str">
        <f t="shared" si="19"/>
        <v>$900,000 to $999,999</v>
      </c>
      <c r="D54" s="428">
        <f t="shared" si="13"/>
        <v>169</v>
      </c>
      <c r="E54" s="429">
        <f t="shared" si="20"/>
        <v>950000</v>
      </c>
      <c r="F54" s="874">
        <v>3669.73</v>
      </c>
      <c r="G54" s="874">
        <v>2867.1885400000001</v>
      </c>
      <c r="H54" s="874">
        <v>2938.87</v>
      </c>
      <c r="I54" s="874">
        <v>3012.34</v>
      </c>
      <c r="J54" s="874">
        <v>3087.65</v>
      </c>
      <c r="K54" s="874">
        <v>3164.84</v>
      </c>
      <c r="L54" s="1207">
        <v>3243.96</v>
      </c>
      <c r="M54" s="1207">
        <v>3325.06</v>
      </c>
      <c r="N54" s="327"/>
      <c r="O54" s="116"/>
      <c r="P54" s="325"/>
      <c r="Q54" s="418">
        <f t="shared" si="14"/>
        <v>950000</v>
      </c>
      <c r="R54" s="401">
        <f t="shared" si="15"/>
        <v>-802.54145999999992</v>
      </c>
      <c r="S54" s="256">
        <f t="shared" si="15"/>
        <v>71.681459999999788</v>
      </c>
      <c r="T54" s="256">
        <f t="shared" si="15"/>
        <v>73.470000000000255</v>
      </c>
      <c r="U54" s="256">
        <f t="shared" si="15"/>
        <v>75.309999999999945</v>
      </c>
      <c r="V54" s="256">
        <f t="shared" si="15"/>
        <v>77.190000000000055</v>
      </c>
      <c r="W54" s="256">
        <f t="shared" si="15"/>
        <v>79.119999999999891</v>
      </c>
      <c r="X54" s="402">
        <f t="shared" si="15"/>
        <v>81.099999999999909</v>
      </c>
      <c r="Y54" s="1473"/>
      <c r="Z54" s="409">
        <f t="shared" si="16"/>
        <v>-0.21869223621356337</v>
      </c>
      <c r="AA54" s="410">
        <f t="shared" si="16"/>
        <v>2.5000609133293938E-2</v>
      </c>
      <c r="AB54" s="410">
        <f t="shared" si="16"/>
        <v>2.4999404533034841E-2</v>
      </c>
      <c r="AC54" s="410">
        <f t="shared" si="16"/>
        <v>2.5000497951758405E-2</v>
      </c>
      <c r="AD54" s="410">
        <f t="shared" si="16"/>
        <v>2.4999595161368626E-2</v>
      </c>
      <c r="AE54" s="410">
        <f t="shared" si="16"/>
        <v>2.4999684028260472E-2</v>
      </c>
      <c r="AF54" s="411">
        <f t="shared" si="16"/>
        <v>2.5000308265206606E-2</v>
      </c>
      <c r="AG54" s="1473"/>
      <c r="AH54" s="401">
        <f t="shared" si="17"/>
        <v>-802.54145999999992</v>
      </c>
      <c r="AI54" s="256">
        <f t="shared" si="17"/>
        <v>-730.86000000000013</v>
      </c>
      <c r="AJ54" s="256">
        <f t="shared" si="17"/>
        <v>-657.38999999999987</v>
      </c>
      <c r="AK54" s="256">
        <f t="shared" si="17"/>
        <v>-582.07999999999993</v>
      </c>
      <c r="AL54" s="256">
        <f t="shared" si="17"/>
        <v>-504.88999999999987</v>
      </c>
      <c r="AM54" s="256">
        <f t="shared" si="17"/>
        <v>-425.77</v>
      </c>
      <c r="AN54" s="402">
        <f t="shared" si="17"/>
        <v>-344.67000000000007</v>
      </c>
      <c r="AO54" s="1473"/>
      <c r="AP54" s="409">
        <f t="shared" si="18"/>
        <v>-0.21869223621356337</v>
      </c>
      <c r="AQ54" s="410">
        <f t="shared" si="18"/>
        <v>-0.19915906619833068</v>
      </c>
      <c r="AR54" s="410">
        <f t="shared" si="18"/>
        <v>-0.1791385197276093</v>
      </c>
      <c r="AS54" s="410">
        <f t="shared" si="18"/>
        <v>-0.15861657397138207</v>
      </c>
      <c r="AT54" s="410">
        <f t="shared" si="18"/>
        <v>-0.13758232894518119</v>
      </c>
      <c r="AU54" s="410">
        <f t="shared" si="18"/>
        <v>-0.11602215966842244</v>
      </c>
      <c r="AV54" s="411">
        <f t="shared" si="18"/>
        <v>-9.3922441160521397E-2</v>
      </c>
      <c r="AW54" s="433"/>
    </row>
    <row r="55" spans="1:49" s="1355" customFormat="1" x14ac:dyDescent="0.2">
      <c r="A55" s="182"/>
      <c r="B55" s="343"/>
      <c r="C55" s="418" t="str">
        <f t="shared" si="19"/>
        <v>$1,000,000 to $1,499,999</v>
      </c>
      <c r="D55" s="428">
        <f t="shared" si="13"/>
        <v>271</v>
      </c>
      <c r="E55" s="429">
        <f t="shared" si="20"/>
        <v>1250000</v>
      </c>
      <c r="F55" s="874">
        <v>4828.5990000000002</v>
      </c>
      <c r="G55" s="874">
        <v>3772.6165000000001</v>
      </c>
      <c r="H55" s="874">
        <v>3866.93</v>
      </c>
      <c r="I55" s="874">
        <v>3963.6</v>
      </c>
      <c r="J55" s="874">
        <v>4062.69</v>
      </c>
      <c r="K55" s="874">
        <v>4164.26</v>
      </c>
      <c r="L55" s="1207">
        <v>4268.37</v>
      </c>
      <c r="M55" s="1207">
        <v>4375.08</v>
      </c>
      <c r="N55" s="327"/>
      <c r="O55" s="116"/>
      <c r="P55" s="325"/>
      <c r="Q55" s="418">
        <f t="shared" si="14"/>
        <v>1250000</v>
      </c>
      <c r="R55" s="401">
        <f t="shared" si="15"/>
        <v>-1055.9825000000001</v>
      </c>
      <c r="S55" s="256">
        <f t="shared" si="15"/>
        <v>94.313499999999749</v>
      </c>
      <c r="T55" s="256">
        <f t="shared" si="15"/>
        <v>96.670000000000073</v>
      </c>
      <c r="U55" s="256">
        <f t="shared" si="15"/>
        <v>99.090000000000146</v>
      </c>
      <c r="V55" s="256">
        <f t="shared" si="15"/>
        <v>101.57000000000016</v>
      </c>
      <c r="W55" s="256">
        <f t="shared" si="15"/>
        <v>104.10999999999967</v>
      </c>
      <c r="X55" s="402">
        <f t="shared" si="15"/>
        <v>106.71000000000004</v>
      </c>
      <c r="Y55" s="1473"/>
      <c r="Z55" s="409">
        <f t="shared" si="16"/>
        <v>-0.21869335183973659</v>
      </c>
      <c r="AA55" s="410">
        <f t="shared" si="16"/>
        <v>2.4999493057404454E-2</v>
      </c>
      <c r="AB55" s="410">
        <f t="shared" si="16"/>
        <v>2.4999159539996763E-2</v>
      </c>
      <c r="AC55" s="410">
        <f t="shared" si="16"/>
        <v>2.5000000000000133E-2</v>
      </c>
      <c r="AD55" s="410">
        <f t="shared" si="16"/>
        <v>2.5000676891419271E-2</v>
      </c>
      <c r="AE55" s="410">
        <f t="shared" si="16"/>
        <v>2.5000840485464249E-2</v>
      </c>
      <c r="AF55" s="411">
        <f t="shared" si="16"/>
        <v>2.5000175711102912E-2</v>
      </c>
      <c r="AG55" s="1473"/>
      <c r="AH55" s="401">
        <f t="shared" si="17"/>
        <v>-1055.9825000000001</v>
      </c>
      <c r="AI55" s="256">
        <f t="shared" si="17"/>
        <v>-961.66900000000032</v>
      </c>
      <c r="AJ55" s="256">
        <f t="shared" si="17"/>
        <v>-864.99900000000025</v>
      </c>
      <c r="AK55" s="256">
        <f t="shared" si="17"/>
        <v>-765.90900000000011</v>
      </c>
      <c r="AL55" s="256">
        <f t="shared" si="17"/>
        <v>-664.33899999999994</v>
      </c>
      <c r="AM55" s="256">
        <f t="shared" si="17"/>
        <v>-560.22900000000027</v>
      </c>
      <c r="AN55" s="402">
        <f t="shared" si="17"/>
        <v>-453.51900000000023</v>
      </c>
      <c r="AO55" s="1473"/>
      <c r="AP55" s="409">
        <f t="shared" si="18"/>
        <v>-0.21869335183973659</v>
      </c>
      <c r="AQ55" s="410">
        <f t="shared" si="18"/>
        <v>-0.19916108171335001</v>
      </c>
      <c r="AR55" s="410">
        <f t="shared" si="18"/>
        <v>-0.17914078182926352</v>
      </c>
      <c r="AS55" s="410">
        <f t="shared" si="18"/>
        <v>-0.15861930137499514</v>
      </c>
      <c r="AT55" s="410">
        <f t="shared" si="18"/>
        <v>-0.13758421438599477</v>
      </c>
      <c r="AU55" s="410">
        <f t="shared" si="18"/>
        <v>-0.11602309489771256</v>
      </c>
      <c r="AV55" s="411">
        <f t="shared" si="18"/>
        <v>-9.3923516945598529E-2</v>
      </c>
      <c r="AW55" s="433"/>
    </row>
    <row r="56" spans="1:49" s="1355" customFormat="1" x14ac:dyDescent="0.2">
      <c r="A56" s="182"/>
      <c r="B56" s="343"/>
      <c r="C56" s="418" t="str">
        <f t="shared" si="19"/>
        <v>$1,500,000 to $1,999,999</v>
      </c>
      <c r="D56" s="428">
        <f t="shared" si="13"/>
        <v>92</v>
      </c>
      <c r="E56" s="429">
        <f t="shared" si="20"/>
        <v>1750000</v>
      </c>
      <c r="F56" s="874">
        <v>6760.02</v>
      </c>
      <c r="G56" s="874">
        <v>5281.6630999999998</v>
      </c>
      <c r="H56" s="874">
        <v>5413.7</v>
      </c>
      <c r="I56" s="874">
        <v>5549.04</v>
      </c>
      <c r="J56" s="874">
        <v>5687.77</v>
      </c>
      <c r="K56" s="874">
        <v>5829.96</v>
      </c>
      <c r="L56" s="1207">
        <v>5975.71</v>
      </c>
      <c r="M56" s="1207">
        <v>6125.1</v>
      </c>
      <c r="N56" s="327"/>
      <c r="O56" s="116"/>
      <c r="P56" s="325"/>
      <c r="Q56" s="418">
        <f t="shared" si="14"/>
        <v>1750000</v>
      </c>
      <c r="R56" s="401">
        <f t="shared" si="15"/>
        <v>-1478.3569000000007</v>
      </c>
      <c r="S56" s="256">
        <f t="shared" si="15"/>
        <v>132.03690000000006</v>
      </c>
      <c r="T56" s="256">
        <f t="shared" si="15"/>
        <v>135.34000000000015</v>
      </c>
      <c r="U56" s="256">
        <f t="shared" si="15"/>
        <v>138.73000000000047</v>
      </c>
      <c r="V56" s="256">
        <f t="shared" si="15"/>
        <v>142.1899999999996</v>
      </c>
      <c r="W56" s="256">
        <f t="shared" si="15"/>
        <v>145.75</v>
      </c>
      <c r="X56" s="402">
        <f t="shared" si="15"/>
        <v>149.39000000000033</v>
      </c>
      <c r="Y56" s="1473"/>
      <c r="Z56" s="409">
        <f t="shared" si="16"/>
        <v>-0.2186912020970353</v>
      </c>
      <c r="AA56" s="410">
        <f t="shared" si="16"/>
        <v>2.4999114388799315E-2</v>
      </c>
      <c r="AB56" s="410">
        <f t="shared" si="16"/>
        <v>2.4999538208618999E-2</v>
      </c>
      <c r="AC56" s="410">
        <f t="shared" si="16"/>
        <v>2.5000720845407498E-2</v>
      </c>
      <c r="AD56" s="410">
        <f t="shared" si="16"/>
        <v>2.4999252782724968E-2</v>
      </c>
      <c r="AE56" s="410">
        <f t="shared" si="16"/>
        <v>2.500017152776346E-2</v>
      </c>
      <c r="AF56" s="411">
        <f t="shared" si="16"/>
        <v>2.4999539803638449E-2</v>
      </c>
      <c r="AG56" s="1473"/>
      <c r="AH56" s="401">
        <f t="shared" si="17"/>
        <v>-1478.3569000000007</v>
      </c>
      <c r="AI56" s="256">
        <f t="shared" si="17"/>
        <v>-1346.3200000000006</v>
      </c>
      <c r="AJ56" s="256">
        <f t="shared" si="17"/>
        <v>-1210.9800000000005</v>
      </c>
      <c r="AK56" s="256">
        <f t="shared" si="17"/>
        <v>-1072.25</v>
      </c>
      <c r="AL56" s="256">
        <f t="shared" si="17"/>
        <v>-930.0600000000004</v>
      </c>
      <c r="AM56" s="256">
        <f t="shared" si="17"/>
        <v>-784.3100000000004</v>
      </c>
      <c r="AN56" s="402">
        <f t="shared" si="17"/>
        <v>-634.92000000000007</v>
      </c>
      <c r="AO56" s="1473"/>
      <c r="AP56" s="409">
        <f t="shared" si="18"/>
        <v>-0.2186912020970353</v>
      </c>
      <c r="AQ56" s="410">
        <f t="shared" si="18"/>
        <v>-0.19915917408528383</v>
      </c>
      <c r="AR56" s="410">
        <f t="shared" si="18"/>
        <v>-0.17913852325880697</v>
      </c>
      <c r="AS56" s="410">
        <f t="shared" si="18"/>
        <v>-0.15861639462605137</v>
      </c>
      <c r="AT56" s="410">
        <f t="shared" si="18"/>
        <v>-0.13758243318806751</v>
      </c>
      <c r="AU56" s="410">
        <f t="shared" si="18"/>
        <v>-0.11602184608921284</v>
      </c>
      <c r="AV56" s="411">
        <f t="shared" si="18"/>
        <v>-9.3922799044973249E-2</v>
      </c>
      <c r="AW56" s="433"/>
    </row>
    <row r="57" spans="1:49" s="1355" customFormat="1" x14ac:dyDescent="0.2">
      <c r="A57" s="182"/>
      <c r="B57" s="343"/>
      <c r="C57" s="418" t="str">
        <f t="shared" si="19"/>
        <v>$2,000,000 to $2,999,999</v>
      </c>
      <c r="D57" s="428">
        <f t="shared" si="13"/>
        <v>29</v>
      </c>
      <c r="E57" s="429">
        <f t="shared" si="20"/>
        <v>2500000</v>
      </c>
      <c r="F57" s="874">
        <v>9657.18</v>
      </c>
      <c r="G57" s="874">
        <v>7545.2330000000002</v>
      </c>
      <c r="H57" s="874">
        <v>7733.86</v>
      </c>
      <c r="I57" s="874">
        <v>7927.21</v>
      </c>
      <c r="J57" s="874">
        <v>8125.39</v>
      </c>
      <c r="K57" s="874">
        <v>8328.52</v>
      </c>
      <c r="L57" s="1207">
        <v>8536.73</v>
      </c>
      <c r="M57" s="1207">
        <v>8750.15</v>
      </c>
      <c r="N57" s="327"/>
      <c r="O57" s="116"/>
      <c r="P57" s="325"/>
      <c r="Q57" s="418">
        <f t="shared" si="14"/>
        <v>2500000</v>
      </c>
      <c r="R57" s="401">
        <f t="shared" si="15"/>
        <v>-2111.9470000000001</v>
      </c>
      <c r="S57" s="256">
        <f t="shared" si="15"/>
        <v>188.6269999999995</v>
      </c>
      <c r="T57" s="256">
        <f t="shared" si="15"/>
        <v>193.35000000000036</v>
      </c>
      <c r="U57" s="256">
        <f t="shared" si="15"/>
        <v>198.18000000000029</v>
      </c>
      <c r="V57" s="256">
        <f t="shared" si="15"/>
        <v>203.13000000000011</v>
      </c>
      <c r="W57" s="256">
        <f t="shared" si="15"/>
        <v>208.20999999999913</v>
      </c>
      <c r="X57" s="402">
        <f t="shared" si="15"/>
        <v>213.42000000000007</v>
      </c>
      <c r="Y57" s="1473"/>
      <c r="Z57" s="409">
        <f t="shared" si="16"/>
        <v>-0.21869189556371527</v>
      </c>
      <c r="AA57" s="410">
        <f t="shared" si="16"/>
        <v>2.4999493057404454E-2</v>
      </c>
      <c r="AB57" s="410">
        <f t="shared" si="16"/>
        <v>2.500045255538641E-2</v>
      </c>
      <c r="AC57" s="410">
        <f t="shared" si="16"/>
        <v>2.4999968463053301E-2</v>
      </c>
      <c r="AD57" s="410">
        <f t="shared" si="16"/>
        <v>2.4999415412675585E-2</v>
      </c>
      <c r="AE57" s="410">
        <f t="shared" si="16"/>
        <v>2.499963979194364E-2</v>
      </c>
      <c r="AF57" s="411">
        <f t="shared" si="16"/>
        <v>2.5000204996526776E-2</v>
      </c>
      <c r="AG57" s="1473"/>
      <c r="AH57" s="401">
        <f t="shared" si="17"/>
        <v>-2111.9470000000001</v>
      </c>
      <c r="AI57" s="256">
        <f t="shared" si="17"/>
        <v>-1923.3200000000006</v>
      </c>
      <c r="AJ57" s="256">
        <f t="shared" si="17"/>
        <v>-1729.9700000000003</v>
      </c>
      <c r="AK57" s="256">
        <f t="shared" si="17"/>
        <v>-1531.79</v>
      </c>
      <c r="AL57" s="256">
        <f t="shared" si="17"/>
        <v>-1328.6599999999999</v>
      </c>
      <c r="AM57" s="256">
        <f t="shared" si="17"/>
        <v>-1120.4500000000007</v>
      </c>
      <c r="AN57" s="402">
        <f t="shared" si="17"/>
        <v>-907.03000000000065</v>
      </c>
      <c r="AO57" s="1473"/>
      <c r="AP57" s="409">
        <f t="shared" si="18"/>
        <v>-0.21869189556371527</v>
      </c>
      <c r="AQ57" s="410">
        <f t="shared" si="18"/>
        <v>-0.19915958903116648</v>
      </c>
      <c r="AR57" s="410">
        <f t="shared" si="18"/>
        <v>-0.17913821633230409</v>
      </c>
      <c r="AS57" s="410">
        <f t="shared" si="18"/>
        <v>-0.15861669762808606</v>
      </c>
      <c r="AT57" s="410">
        <f t="shared" si="18"/>
        <v>-0.13758260693080171</v>
      </c>
      <c r="AU57" s="410">
        <f t="shared" si="18"/>
        <v>-0.11602248275376459</v>
      </c>
      <c r="AV57" s="411">
        <f t="shared" si="18"/>
        <v>-9.392286361028801E-2</v>
      </c>
      <c r="AW57" s="433"/>
    </row>
    <row r="58" spans="1:49" s="1355" customFormat="1" x14ac:dyDescent="0.2">
      <c r="A58" s="182"/>
      <c r="B58" s="343"/>
      <c r="C58" s="416" t="str">
        <f t="shared" si="19"/>
        <v>$3,000,000 and greater</v>
      </c>
      <c r="D58" s="430">
        <f t="shared" si="13"/>
        <v>27</v>
      </c>
      <c r="E58" s="431">
        <f t="shared" si="20"/>
        <v>3000000</v>
      </c>
      <c r="F58" s="876">
        <v>11588.61</v>
      </c>
      <c r="G58" s="876">
        <v>9054.2795999999998</v>
      </c>
      <c r="H58" s="876">
        <v>9280.64</v>
      </c>
      <c r="I58" s="876">
        <v>9512.66</v>
      </c>
      <c r="J58" s="876">
        <v>9750.48</v>
      </c>
      <c r="K58" s="876">
        <v>9994.24</v>
      </c>
      <c r="L58" s="876">
        <v>10244.1</v>
      </c>
      <c r="M58" s="876">
        <v>10500.2</v>
      </c>
      <c r="N58" s="327"/>
      <c r="O58" s="116"/>
      <c r="P58" s="325"/>
      <c r="Q58" s="416">
        <f t="shared" si="14"/>
        <v>3000000</v>
      </c>
      <c r="R58" s="403">
        <f t="shared" si="15"/>
        <v>-2534.3304000000007</v>
      </c>
      <c r="S58" s="404">
        <f t="shared" si="15"/>
        <v>226.36039999999957</v>
      </c>
      <c r="T58" s="404">
        <f t="shared" si="15"/>
        <v>232.02000000000044</v>
      </c>
      <c r="U58" s="404">
        <f t="shared" si="15"/>
        <v>237.81999999999971</v>
      </c>
      <c r="V58" s="404">
        <f t="shared" si="15"/>
        <v>243.76000000000022</v>
      </c>
      <c r="W58" s="404">
        <f t="shared" si="15"/>
        <v>249.86000000000058</v>
      </c>
      <c r="X58" s="405">
        <f t="shared" si="15"/>
        <v>256.10000000000036</v>
      </c>
      <c r="Y58" s="1473"/>
      <c r="Z58" s="412">
        <f t="shared" si="16"/>
        <v>-0.21869149104163488</v>
      </c>
      <c r="AA58" s="413">
        <f t="shared" si="16"/>
        <v>2.5000376617483777E-2</v>
      </c>
      <c r="AB58" s="413">
        <f t="shared" si="16"/>
        <v>2.5000431004758239E-2</v>
      </c>
      <c r="AC58" s="413">
        <f t="shared" si="16"/>
        <v>2.5000367930736456E-2</v>
      </c>
      <c r="AD58" s="413">
        <f t="shared" si="16"/>
        <v>2.4999794881892967E-2</v>
      </c>
      <c r="AE58" s="413">
        <f t="shared" si="16"/>
        <v>2.5000400230532849E-2</v>
      </c>
      <c r="AF58" s="414">
        <f t="shared" si="16"/>
        <v>2.4999755957087588E-2</v>
      </c>
      <c r="AG58" s="1473"/>
      <c r="AH58" s="403">
        <f t="shared" si="17"/>
        <v>-2534.3304000000007</v>
      </c>
      <c r="AI58" s="404">
        <f t="shared" si="17"/>
        <v>-2307.9700000000012</v>
      </c>
      <c r="AJ58" s="404">
        <f t="shared" si="17"/>
        <v>-2075.9500000000007</v>
      </c>
      <c r="AK58" s="404">
        <f t="shared" si="17"/>
        <v>-1838.130000000001</v>
      </c>
      <c r="AL58" s="404">
        <f t="shared" si="17"/>
        <v>-1594.3700000000008</v>
      </c>
      <c r="AM58" s="404">
        <f t="shared" si="17"/>
        <v>-1344.5100000000002</v>
      </c>
      <c r="AN58" s="405">
        <f t="shared" si="17"/>
        <v>-1088.4099999999999</v>
      </c>
      <c r="AO58" s="1473"/>
      <c r="AP58" s="412">
        <f t="shared" si="18"/>
        <v>-0.21869149104163488</v>
      </c>
      <c r="AQ58" s="413">
        <f t="shared" si="18"/>
        <v>-0.19915848406323111</v>
      </c>
      <c r="AR58" s="413">
        <f t="shared" si="18"/>
        <v>-0.17913710099830793</v>
      </c>
      <c r="AS58" s="413">
        <f t="shared" si="18"/>
        <v>-0.15861522650257454</v>
      </c>
      <c r="AT58" s="413">
        <f t="shared" si="18"/>
        <v>-0.13758077974839089</v>
      </c>
      <c r="AU58" s="413">
        <f t="shared" si="18"/>
        <v>-0.11601995407559662</v>
      </c>
      <c r="AV58" s="414">
        <f t="shared" si="18"/>
        <v>-9.3920668656551576E-2</v>
      </c>
      <c r="AW58" s="433"/>
    </row>
    <row r="59" spans="1:49" s="1355" customFormat="1" x14ac:dyDescent="0.2">
      <c r="A59" s="182"/>
      <c r="B59" s="343"/>
      <c r="C59" s="177"/>
      <c r="D59" s="296"/>
      <c r="E59" s="184"/>
      <c r="F59" s="177"/>
      <c r="G59" s="177"/>
      <c r="H59" s="177"/>
      <c r="I59" s="177"/>
      <c r="J59" s="177"/>
      <c r="K59" s="177"/>
      <c r="L59" s="177"/>
      <c r="M59" s="177"/>
      <c r="N59" s="327"/>
      <c r="O59" s="116"/>
      <c r="P59" s="325"/>
      <c r="Q59" s="1473"/>
      <c r="R59" s="1473"/>
      <c r="S59" s="1473"/>
      <c r="T59" s="1473"/>
      <c r="U59" s="1473"/>
      <c r="V59" s="1473"/>
      <c r="W59" s="1473"/>
      <c r="X59" s="1473"/>
      <c r="Y59" s="1473"/>
      <c r="Z59" s="1473"/>
      <c r="AA59" s="1473"/>
      <c r="AB59" s="1473"/>
      <c r="AC59" s="1473"/>
      <c r="AD59" s="1473"/>
      <c r="AE59" s="1473"/>
      <c r="AF59" s="1473"/>
      <c r="AG59" s="1473"/>
      <c r="AH59" s="1473"/>
      <c r="AI59" s="1473"/>
      <c r="AJ59" s="1473"/>
      <c r="AK59" s="1473"/>
      <c r="AL59" s="1473"/>
      <c r="AM59" s="1473"/>
      <c r="AN59" s="1473"/>
      <c r="AO59" s="1473"/>
      <c r="AP59" s="1473"/>
      <c r="AQ59" s="1473"/>
      <c r="AR59" s="1473"/>
      <c r="AS59" s="1473"/>
      <c r="AT59" s="1473"/>
      <c r="AU59" s="1473"/>
      <c r="AV59" s="1473"/>
      <c r="AW59" s="433"/>
    </row>
    <row r="60" spans="1:49" s="1355" customFormat="1" x14ac:dyDescent="0.2">
      <c r="A60" s="182"/>
      <c r="B60" s="343"/>
      <c r="C60" s="116"/>
      <c r="D60" s="116"/>
      <c r="E60" s="156"/>
      <c r="F60" s="116"/>
      <c r="G60" s="116"/>
      <c r="H60" s="116"/>
      <c r="I60" s="116"/>
      <c r="J60" s="116"/>
      <c r="K60" s="116"/>
      <c r="L60" s="116"/>
      <c r="M60" s="116"/>
      <c r="N60" s="327"/>
      <c r="O60" s="116"/>
      <c r="P60" s="325"/>
      <c r="Q60" s="1473"/>
      <c r="R60" s="1473"/>
      <c r="S60" s="1473"/>
      <c r="T60" s="1473"/>
      <c r="U60" s="1473"/>
      <c r="V60" s="1473"/>
      <c r="W60" s="1473"/>
      <c r="X60" s="1473"/>
      <c r="Y60" s="1473"/>
      <c r="Z60" s="1473"/>
      <c r="AA60" s="1473"/>
      <c r="AB60" s="1473"/>
      <c r="AC60" s="1473"/>
      <c r="AD60" s="1473"/>
      <c r="AE60" s="1473"/>
      <c r="AF60" s="1473"/>
      <c r="AG60" s="1473"/>
      <c r="AH60" s="1473"/>
      <c r="AI60" s="1473"/>
      <c r="AJ60" s="1473"/>
      <c r="AK60" s="1473"/>
      <c r="AL60" s="1473"/>
      <c r="AM60" s="1473"/>
      <c r="AN60" s="1473"/>
      <c r="AO60" s="1473"/>
      <c r="AP60" s="1473"/>
      <c r="AQ60" s="1473"/>
      <c r="AR60" s="1473"/>
      <c r="AS60" s="1473"/>
      <c r="AT60" s="1473"/>
      <c r="AU60" s="1473"/>
      <c r="AV60" s="1473"/>
      <c r="AW60" s="433"/>
    </row>
    <row r="61" spans="1:49" s="1355" customFormat="1" x14ac:dyDescent="0.2">
      <c r="A61" s="182"/>
      <c r="B61" s="343"/>
      <c r="C61" s="183"/>
      <c r="D61" s="116"/>
      <c r="E61" s="156"/>
      <c r="F61" s="116"/>
      <c r="G61" s="116"/>
      <c r="H61" s="116"/>
      <c r="I61" s="116"/>
      <c r="J61" s="116"/>
      <c r="K61" s="116"/>
      <c r="L61" s="116"/>
      <c r="M61" s="116"/>
      <c r="N61" s="327"/>
      <c r="O61" s="116"/>
      <c r="P61" s="325"/>
      <c r="Q61" s="1473"/>
      <c r="R61" s="1473"/>
      <c r="S61" s="1473"/>
      <c r="T61" s="1473"/>
      <c r="U61" s="1473"/>
      <c r="V61" s="1473"/>
      <c r="W61" s="1473"/>
      <c r="X61" s="1473"/>
      <c r="Y61" s="1473"/>
      <c r="Z61" s="1473"/>
      <c r="AA61" s="1473"/>
      <c r="AB61" s="1473"/>
      <c r="AC61" s="1473"/>
      <c r="AD61" s="1473"/>
      <c r="AE61" s="1473"/>
      <c r="AF61" s="1473"/>
      <c r="AG61" s="1473"/>
      <c r="AH61" s="1473"/>
      <c r="AI61" s="1473"/>
      <c r="AJ61" s="1473"/>
      <c r="AK61" s="1473"/>
      <c r="AL61" s="1473"/>
      <c r="AM61" s="1473"/>
      <c r="AN61" s="1473"/>
      <c r="AO61" s="1473"/>
      <c r="AP61" s="1473"/>
      <c r="AQ61" s="1473"/>
      <c r="AR61" s="1473"/>
      <c r="AS61" s="1473"/>
      <c r="AT61" s="1473"/>
      <c r="AU61" s="1473"/>
      <c r="AV61" s="1473"/>
      <c r="AW61" s="433"/>
    </row>
    <row r="62" spans="1:49" s="1355" customFormat="1" ht="4.5" customHeight="1" x14ac:dyDescent="0.2">
      <c r="A62" s="182"/>
      <c r="B62" s="343"/>
      <c r="C62" s="144"/>
      <c r="D62" s="116"/>
      <c r="E62" s="156"/>
      <c r="F62" s="116"/>
      <c r="G62" s="116"/>
      <c r="H62" s="116"/>
      <c r="I62" s="116"/>
      <c r="J62" s="116"/>
      <c r="K62" s="116"/>
      <c r="L62" s="116"/>
      <c r="M62" s="116"/>
      <c r="N62" s="327"/>
      <c r="O62" s="116"/>
      <c r="P62" s="325"/>
      <c r="Q62" s="1473"/>
      <c r="R62" s="1473"/>
      <c r="S62" s="1473"/>
      <c r="T62" s="1473"/>
      <c r="U62" s="1473"/>
      <c r="V62" s="1473"/>
      <c r="W62" s="1473"/>
      <c r="X62" s="1473"/>
      <c r="Y62" s="1473"/>
      <c r="Z62" s="1473"/>
      <c r="AA62" s="1473"/>
      <c r="AB62" s="1473"/>
      <c r="AC62" s="1473"/>
      <c r="AD62" s="1473"/>
      <c r="AE62" s="1473"/>
      <c r="AF62" s="1473"/>
      <c r="AG62" s="1473"/>
      <c r="AH62" s="1473"/>
      <c r="AI62" s="1473"/>
      <c r="AJ62" s="1473"/>
      <c r="AK62" s="1473"/>
      <c r="AL62" s="1473"/>
      <c r="AM62" s="1473"/>
      <c r="AN62" s="1473"/>
      <c r="AO62" s="1473"/>
      <c r="AP62" s="1473"/>
      <c r="AQ62" s="1473"/>
      <c r="AR62" s="1473"/>
      <c r="AS62" s="1473"/>
      <c r="AT62" s="1473"/>
      <c r="AU62" s="1473"/>
      <c r="AV62" s="1473"/>
      <c r="AW62" s="433"/>
    </row>
    <row r="63" spans="1:49" s="1355" customFormat="1" ht="15" x14ac:dyDescent="0.25">
      <c r="A63" s="182"/>
      <c r="B63" s="343"/>
      <c r="C63" s="267" t="s">
        <v>186</v>
      </c>
      <c r="D63" s="268"/>
      <c r="E63" s="268"/>
      <c r="F63" s="269"/>
      <c r="G63" s="281" t="str">
        <f>$G$22</f>
        <v>$ nominal per year</v>
      </c>
      <c r="H63" s="270"/>
      <c r="I63" s="270" t="str">
        <f>$F$3</f>
        <v>Wyong</v>
      </c>
      <c r="J63" s="270"/>
      <c r="K63" s="270"/>
      <c r="L63" s="270"/>
      <c r="M63" s="271"/>
      <c r="N63" s="327"/>
      <c r="O63" s="116"/>
      <c r="P63" s="325"/>
      <c r="Q63" s="96"/>
      <c r="R63" s="249" t="str">
        <f>R$22</f>
        <v>Annual increases (nominal $ per year)</v>
      </c>
      <c r="S63" s="254"/>
      <c r="T63" s="254"/>
      <c r="U63" s="254"/>
      <c r="V63" s="254"/>
      <c r="W63" s="254"/>
      <c r="X63" s="306"/>
      <c r="Y63" s="1473"/>
      <c r="Z63" s="249" t="s">
        <v>535</v>
      </c>
      <c r="AA63" s="254"/>
      <c r="AB63" s="254"/>
      <c r="AC63" s="254"/>
      <c r="AD63" s="254"/>
      <c r="AE63" s="254"/>
      <c r="AF63" s="306"/>
      <c r="AG63" s="66"/>
      <c r="AH63" s="249" t="s">
        <v>540</v>
      </c>
      <c r="AI63" s="254"/>
      <c r="AJ63" s="254"/>
      <c r="AK63" s="254"/>
      <c r="AL63" s="254"/>
      <c r="AM63" s="254"/>
      <c r="AN63" s="306"/>
      <c r="AO63" s="116"/>
      <c r="AP63" s="249" t="s">
        <v>536</v>
      </c>
      <c r="AQ63" s="254"/>
      <c r="AR63" s="254"/>
      <c r="AS63" s="254"/>
      <c r="AT63" s="254"/>
      <c r="AU63" s="254"/>
      <c r="AV63" s="306"/>
      <c r="AW63" s="433"/>
    </row>
    <row r="64" spans="1:49" s="1355" customFormat="1" ht="54" customHeight="1" x14ac:dyDescent="0.2">
      <c r="A64" s="182"/>
      <c r="B64" s="343"/>
      <c r="C64" s="297" t="s">
        <v>196</v>
      </c>
      <c r="D64" s="137" t="s">
        <v>327</v>
      </c>
      <c r="E64" s="298" t="s">
        <v>200</v>
      </c>
      <c r="F64" s="134" t="s">
        <v>205</v>
      </c>
      <c r="G64" s="134" t="s">
        <v>731</v>
      </c>
      <c r="H64" s="134" t="s">
        <v>732</v>
      </c>
      <c r="I64" s="134" t="s">
        <v>733</v>
      </c>
      <c r="J64" s="134" t="s">
        <v>734</v>
      </c>
      <c r="K64" s="134" t="s">
        <v>735</v>
      </c>
      <c r="L64" s="134" t="s">
        <v>736</v>
      </c>
      <c r="M64" s="134" t="s">
        <v>737</v>
      </c>
      <c r="N64" s="327"/>
      <c r="O64" s="116"/>
      <c r="P64" s="325"/>
      <c r="Q64" s="415" t="str">
        <f>Q$23</f>
        <v>Land Value</v>
      </c>
      <c r="R64" s="396" t="str">
        <f>C63</f>
        <v>Ordinary Business Rates - with proposed special variation</v>
      </c>
      <c r="S64" s="397"/>
      <c r="T64" s="397"/>
      <c r="U64" s="397"/>
      <c r="V64" s="397"/>
      <c r="W64" s="397"/>
      <c r="X64" s="398"/>
      <c r="Y64" s="1473"/>
      <c r="Z64" s="396" t="str">
        <f>$R64</f>
        <v>Ordinary Business Rates - with proposed special variation</v>
      </c>
      <c r="AA64" s="397"/>
      <c r="AB64" s="397"/>
      <c r="AC64" s="397"/>
      <c r="AD64" s="397"/>
      <c r="AE64" s="397"/>
      <c r="AF64" s="398"/>
      <c r="AG64" s="434"/>
      <c r="AH64" s="396" t="str">
        <f>$R64</f>
        <v>Ordinary Business Rates - with proposed special variation</v>
      </c>
      <c r="AI64" s="397"/>
      <c r="AJ64" s="397"/>
      <c r="AK64" s="397"/>
      <c r="AL64" s="397"/>
      <c r="AM64" s="397"/>
      <c r="AN64" s="398"/>
      <c r="AO64" s="434"/>
      <c r="AP64" s="396" t="str">
        <f>$R64</f>
        <v>Ordinary Business Rates - with proposed special variation</v>
      </c>
      <c r="AQ64" s="397"/>
      <c r="AR64" s="397"/>
      <c r="AS64" s="397"/>
      <c r="AT64" s="397"/>
      <c r="AU64" s="397"/>
      <c r="AV64" s="398"/>
      <c r="AW64" s="433"/>
    </row>
    <row r="65" spans="1:49" s="1355" customFormat="1" x14ac:dyDescent="0.2">
      <c r="A65" s="182"/>
      <c r="B65" s="343"/>
      <c r="C65" s="293"/>
      <c r="D65" s="293"/>
      <c r="E65" s="294"/>
      <c r="F65" s="208" t="str">
        <f>'WK5a(1) - Impact on Rates'!E74</f>
        <v>2020-21</v>
      </c>
      <c r="G65" s="208" t="str">
        <f>'WK5a(1) - Impact on Rates'!F74</f>
        <v>2021-22</v>
      </c>
      <c r="H65" s="208" t="str">
        <f>'WK5a(1) - Impact on Rates'!G74</f>
        <v>2022-23</v>
      </c>
      <c r="I65" s="208" t="str">
        <f>'WK5a(1) - Impact on Rates'!H74</f>
        <v>2023-24</v>
      </c>
      <c r="J65" s="208" t="str">
        <f>'WK5a(1) - Impact on Rates'!I74</f>
        <v>2024-25</v>
      </c>
      <c r="K65" s="208" t="str">
        <f>'WK5a(1) - Impact on Rates'!J74</f>
        <v>2025-26</v>
      </c>
      <c r="L65" s="208" t="str">
        <f>'WK5a(1) - Impact on Rates'!K74</f>
        <v>2026-27</v>
      </c>
      <c r="M65" s="208" t="str">
        <f>'WK5a(1) - Impact on Rates'!L74</f>
        <v>2027-28</v>
      </c>
      <c r="N65" s="327"/>
      <c r="O65" s="116"/>
      <c r="P65" s="325"/>
      <c r="Q65" s="416"/>
      <c r="R65" s="510" t="str">
        <f t="shared" ref="R65:X65" si="21">R$24</f>
        <v>Year 1</v>
      </c>
      <c r="S65" s="511" t="str">
        <f t="shared" si="21"/>
        <v>Year 2</v>
      </c>
      <c r="T65" s="511" t="str">
        <f t="shared" si="21"/>
        <v>Year 3</v>
      </c>
      <c r="U65" s="511" t="str">
        <f t="shared" si="21"/>
        <v>Year 4</v>
      </c>
      <c r="V65" s="511" t="str">
        <f t="shared" si="21"/>
        <v>Year 5</v>
      </c>
      <c r="W65" s="511" t="str">
        <f t="shared" si="21"/>
        <v>Year 6</v>
      </c>
      <c r="X65" s="511" t="str">
        <f t="shared" si="21"/>
        <v>Year 7</v>
      </c>
      <c r="Y65" s="512"/>
      <c r="Z65" s="510" t="str">
        <f>R65</f>
        <v>Year 1</v>
      </c>
      <c r="AA65" s="511" t="str">
        <f t="shared" ref="AA65:AF65" si="22">S65</f>
        <v>Year 2</v>
      </c>
      <c r="AB65" s="511" t="str">
        <f t="shared" si="22"/>
        <v>Year 3</v>
      </c>
      <c r="AC65" s="511" t="str">
        <f t="shared" si="22"/>
        <v>Year 4</v>
      </c>
      <c r="AD65" s="511" t="str">
        <f t="shared" si="22"/>
        <v>Year 5</v>
      </c>
      <c r="AE65" s="511" t="str">
        <f t="shared" si="22"/>
        <v>Year 6</v>
      </c>
      <c r="AF65" s="513" t="str">
        <f t="shared" si="22"/>
        <v>Year 7</v>
      </c>
      <c r="AG65" s="512"/>
      <c r="AH65" s="510" t="str">
        <f>R65</f>
        <v>Year 1</v>
      </c>
      <c r="AI65" s="511" t="str">
        <f t="shared" ref="AI65:AN65" si="23">S65</f>
        <v>Year 2</v>
      </c>
      <c r="AJ65" s="511" t="str">
        <f t="shared" si="23"/>
        <v>Year 3</v>
      </c>
      <c r="AK65" s="511" t="str">
        <f t="shared" si="23"/>
        <v>Year 4</v>
      </c>
      <c r="AL65" s="511" t="str">
        <f t="shared" si="23"/>
        <v>Year 5</v>
      </c>
      <c r="AM65" s="511" t="str">
        <f t="shared" si="23"/>
        <v>Year 6</v>
      </c>
      <c r="AN65" s="513" t="str">
        <f t="shared" si="23"/>
        <v>Year 7</v>
      </c>
      <c r="AO65" s="395"/>
      <c r="AP65" s="510" t="str">
        <f>R65</f>
        <v>Year 1</v>
      </c>
      <c r="AQ65" s="511" t="str">
        <f t="shared" ref="AQ65:AT65" si="24">S65</f>
        <v>Year 2</v>
      </c>
      <c r="AR65" s="511" t="str">
        <f t="shared" si="24"/>
        <v>Year 3</v>
      </c>
      <c r="AS65" s="511" t="str">
        <f t="shared" si="24"/>
        <v>Year 4</v>
      </c>
      <c r="AT65" s="511" t="str">
        <f t="shared" si="24"/>
        <v>Year 5</v>
      </c>
      <c r="AU65" s="511" t="str">
        <f>W65</f>
        <v>Year 6</v>
      </c>
      <c r="AV65" s="513" t="str">
        <f>X65</f>
        <v>Year 7</v>
      </c>
      <c r="AW65" s="433"/>
    </row>
    <row r="66" spans="1:49" s="1355" customFormat="1" x14ac:dyDescent="0.2">
      <c r="A66" s="182"/>
      <c r="B66" s="343"/>
      <c r="C66" s="417" t="str">
        <f>C25</f>
        <v>$0 to $99,999</v>
      </c>
      <c r="D66" s="1646">
        <v>1050</v>
      </c>
      <c r="E66" s="427">
        <f>E25</f>
        <v>50000</v>
      </c>
      <c r="F66" s="873">
        <v>421.01</v>
      </c>
      <c r="G66" s="873">
        <v>565</v>
      </c>
      <c r="H66" s="873">
        <v>579.13</v>
      </c>
      <c r="I66" s="873">
        <v>593.61</v>
      </c>
      <c r="J66" s="873">
        <v>608.45000000000005</v>
      </c>
      <c r="K66" s="873">
        <v>623.66</v>
      </c>
      <c r="L66" s="873">
        <v>639.25</v>
      </c>
      <c r="M66" s="873">
        <v>655.23</v>
      </c>
      <c r="N66" s="327"/>
      <c r="O66" s="116"/>
      <c r="P66" s="325"/>
      <c r="Q66" s="417">
        <f t="shared" ref="Q66:Q79" si="25">$E66</f>
        <v>50000</v>
      </c>
      <c r="R66" s="399">
        <f t="shared" ref="R66:X79" si="26">IF(G66=".",".",IF(F66=0,".",G66-F66))</f>
        <v>143.99</v>
      </c>
      <c r="S66" s="400">
        <f t="shared" si="26"/>
        <v>14.129999999999995</v>
      </c>
      <c r="T66" s="400">
        <f t="shared" si="26"/>
        <v>14.480000000000018</v>
      </c>
      <c r="U66" s="400">
        <f t="shared" si="26"/>
        <v>14.840000000000032</v>
      </c>
      <c r="V66" s="400">
        <f t="shared" si="26"/>
        <v>15.209999999999923</v>
      </c>
      <c r="W66" s="400">
        <f t="shared" si="26"/>
        <v>15.590000000000032</v>
      </c>
      <c r="X66" s="295">
        <f t="shared" si="26"/>
        <v>15.980000000000018</v>
      </c>
      <c r="Y66" s="1473"/>
      <c r="Z66" s="406">
        <f t="shared" ref="Z66:AF79" si="27">IF(G66=".",".",IF(F66=0,".",G66/F66-1))</f>
        <v>0.3420108786014584</v>
      </c>
      <c r="AA66" s="407">
        <f t="shared" si="27"/>
        <v>2.5008849557522028E-2</v>
      </c>
      <c r="AB66" s="407">
        <f t="shared" si="27"/>
        <v>2.5003021774040457E-2</v>
      </c>
      <c r="AC66" s="407">
        <f t="shared" si="27"/>
        <v>2.4999578848065251E-2</v>
      </c>
      <c r="AD66" s="407">
        <f t="shared" si="27"/>
        <v>2.4997945599473992E-2</v>
      </c>
      <c r="AE66" s="407">
        <f t="shared" si="27"/>
        <v>2.4997594843344073E-2</v>
      </c>
      <c r="AF66" s="408">
        <f t="shared" si="27"/>
        <v>2.4998044583496304E-2</v>
      </c>
      <c r="AG66" s="1473"/>
      <c r="AH66" s="399">
        <f t="shared" ref="AH66:AN79" si="28">IF(G66=".",".",IF($F66=0,".",G66-$F66))</f>
        <v>143.99</v>
      </c>
      <c r="AI66" s="400">
        <f t="shared" si="28"/>
        <v>158.12</v>
      </c>
      <c r="AJ66" s="400">
        <f t="shared" si="28"/>
        <v>172.60000000000002</v>
      </c>
      <c r="AK66" s="400">
        <f t="shared" si="28"/>
        <v>187.44000000000005</v>
      </c>
      <c r="AL66" s="400">
        <f t="shared" si="28"/>
        <v>202.64999999999998</v>
      </c>
      <c r="AM66" s="400">
        <f t="shared" si="28"/>
        <v>218.24</v>
      </c>
      <c r="AN66" s="295">
        <f t="shared" si="28"/>
        <v>234.22000000000003</v>
      </c>
      <c r="AO66" s="410"/>
      <c r="AP66" s="406">
        <f t="shared" ref="AP66:AV79" si="29">IF(G66=".",".",IF($F66=0,".",G66/$F66-1))</f>
        <v>0.3420108786014584</v>
      </c>
      <c r="AQ66" s="407">
        <f t="shared" si="29"/>
        <v>0.37557302676896032</v>
      </c>
      <c r="AR66" s="407">
        <f t="shared" si="29"/>
        <v>0.40996650910904742</v>
      </c>
      <c r="AS66" s="407">
        <f t="shared" si="29"/>
        <v>0.44521507802665039</v>
      </c>
      <c r="AT66" s="407">
        <f t="shared" si="29"/>
        <v>0.48134248592669993</v>
      </c>
      <c r="AU66" s="407">
        <f t="shared" si="29"/>
        <v>0.51837248521412804</v>
      </c>
      <c r="AV66" s="408">
        <f t="shared" si="29"/>
        <v>0.55632882829386476</v>
      </c>
      <c r="AW66" s="433"/>
    </row>
    <row r="67" spans="1:49" s="1355" customFormat="1" x14ac:dyDescent="0.2">
      <c r="A67" s="182"/>
      <c r="B67" s="343"/>
      <c r="C67" s="418" t="str">
        <f t="shared" ref="C67:E79" si="30">C26</f>
        <v>$100,000 to $199,999</v>
      </c>
      <c r="D67" s="1211">
        <v>459</v>
      </c>
      <c r="E67" s="429">
        <f t="shared" si="30"/>
        <v>150000</v>
      </c>
      <c r="F67" s="874">
        <v>1263.04</v>
      </c>
      <c r="G67" s="874">
        <v>989.83432500000004</v>
      </c>
      <c r="H67" s="874">
        <v>1014.58</v>
      </c>
      <c r="I67" s="874">
        <v>1039.94</v>
      </c>
      <c r="J67" s="874">
        <v>1065.94</v>
      </c>
      <c r="K67" s="874">
        <v>1092.5899999999999</v>
      </c>
      <c r="L67" s="874">
        <v>1119.9000000000001</v>
      </c>
      <c r="M67" s="874">
        <v>1147.9000000000001</v>
      </c>
      <c r="N67" s="327"/>
      <c r="O67" s="116"/>
      <c r="P67" s="325"/>
      <c r="Q67" s="418">
        <f t="shared" si="25"/>
        <v>150000</v>
      </c>
      <c r="R67" s="401">
        <f t="shared" si="26"/>
        <v>-273.20567499999993</v>
      </c>
      <c r="S67" s="256">
        <f t="shared" si="26"/>
        <v>24.745675000000006</v>
      </c>
      <c r="T67" s="256">
        <f t="shared" si="26"/>
        <v>25.360000000000014</v>
      </c>
      <c r="U67" s="256">
        <f t="shared" si="26"/>
        <v>26</v>
      </c>
      <c r="V67" s="256">
        <f t="shared" si="26"/>
        <v>26.649999999999864</v>
      </c>
      <c r="W67" s="256">
        <f t="shared" si="26"/>
        <v>27.310000000000173</v>
      </c>
      <c r="X67" s="402">
        <f t="shared" si="26"/>
        <v>28</v>
      </c>
      <c r="Y67" s="1473"/>
      <c r="Z67" s="409">
        <f t="shared" si="27"/>
        <v>-0.21630801478971362</v>
      </c>
      <c r="AA67" s="410">
        <f t="shared" si="27"/>
        <v>2.4999814994292047E-2</v>
      </c>
      <c r="AB67" s="410">
        <f t="shared" si="27"/>
        <v>2.4995564667152914E-2</v>
      </c>
      <c r="AC67" s="410">
        <f t="shared" si="27"/>
        <v>2.5001442390907069E-2</v>
      </c>
      <c r="AD67" s="410">
        <f t="shared" si="27"/>
        <v>2.5001407208660842E-2</v>
      </c>
      <c r="AE67" s="410">
        <f t="shared" si="27"/>
        <v>2.4995652532056933E-2</v>
      </c>
      <c r="AF67" s="411">
        <f t="shared" si="27"/>
        <v>2.5002232342173469E-2</v>
      </c>
      <c r="AG67" s="1473"/>
      <c r="AH67" s="401">
        <f t="shared" si="28"/>
        <v>-273.20567499999993</v>
      </c>
      <c r="AI67" s="256">
        <f t="shared" si="28"/>
        <v>-248.45999999999992</v>
      </c>
      <c r="AJ67" s="256">
        <f t="shared" si="28"/>
        <v>-223.09999999999991</v>
      </c>
      <c r="AK67" s="256">
        <f t="shared" si="28"/>
        <v>-197.09999999999991</v>
      </c>
      <c r="AL67" s="256">
        <f t="shared" si="28"/>
        <v>-170.45000000000005</v>
      </c>
      <c r="AM67" s="256">
        <f t="shared" si="28"/>
        <v>-143.13999999999987</v>
      </c>
      <c r="AN67" s="402">
        <f t="shared" si="28"/>
        <v>-115.13999999999987</v>
      </c>
      <c r="AO67" s="1473"/>
      <c r="AP67" s="409">
        <f t="shared" si="29"/>
        <v>-0.21630801478971362</v>
      </c>
      <c r="AQ67" s="410">
        <f t="shared" si="29"/>
        <v>-0.19671586014694697</v>
      </c>
      <c r="AR67" s="410">
        <f t="shared" si="29"/>
        <v>-0.17663731948315164</v>
      </c>
      <c r="AS67" s="410">
        <f t="shared" si="29"/>
        <v>-0.15605206485938683</v>
      </c>
      <c r="AT67" s="410">
        <f t="shared" si="29"/>
        <v>-0.13495217887002786</v>
      </c>
      <c r="AU67" s="410">
        <f t="shared" si="29"/>
        <v>-0.11332974410945007</v>
      </c>
      <c r="AV67" s="411">
        <f t="shared" si="29"/>
        <v>-9.1161008360780227E-2</v>
      </c>
      <c r="AW67" s="433"/>
    </row>
    <row r="68" spans="1:49" s="1355" customFormat="1" x14ac:dyDescent="0.2">
      <c r="A68" s="182"/>
      <c r="B68" s="343"/>
      <c r="C68" s="418" t="str">
        <f t="shared" si="30"/>
        <v>$200,000 to $299,999</v>
      </c>
      <c r="D68" s="1211">
        <v>271</v>
      </c>
      <c r="E68" s="429">
        <f t="shared" si="30"/>
        <v>250000</v>
      </c>
      <c r="F68" s="874">
        <v>2105.0700000000002</v>
      </c>
      <c r="G68" s="874">
        <v>1649.7238750000001</v>
      </c>
      <c r="H68" s="874">
        <v>1690.97</v>
      </c>
      <c r="I68" s="874">
        <v>1733.24</v>
      </c>
      <c r="J68" s="874">
        <v>1776.57</v>
      </c>
      <c r="K68" s="874">
        <v>1820.98</v>
      </c>
      <c r="L68" s="874">
        <v>1866.5</v>
      </c>
      <c r="M68" s="874">
        <v>1913.16</v>
      </c>
      <c r="N68" s="327"/>
      <c r="O68" s="116"/>
      <c r="P68" s="325"/>
      <c r="Q68" s="418">
        <f t="shared" si="25"/>
        <v>250000</v>
      </c>
      <c r="R68" s="401">
        <f t="shared" si="26"/>
        <v>-455.34612500000003</v>
      </c>
      <c r="S68" s="256">
        <f t="shared" si="26"/>
        <v>41.246124999999893</v>
      </c>
      <c r="T68" s="256">
        <f t="shared" si="26"/>
        <v>42.269999999999982</v>
      </c>
      <c r="U68" s="256">
        <f t="shared" si="26"/>
        <v>43.329999999999927</v>
      </c>
      <c r="V68" s="256">
        <f t="shared" si="26"/>
        <v>44.410000000000082</v>
      </c>
      <c r="W68" s="256">
        <f t="shared" si="26"/>
        <v>45.519999999999982</v>
      </c>
      <c r="X68" s="402">
        <f t="shared" si="26"/>
        <v>46.660000000000082</v>
      </c>
      <c r="Y68" s="1473"/>
      <c r="Z68" s="409">
        <f t="shared" si="27"/>
        <v>-0.216309255749215</v>
      </c>
      <c r="AA68" s="410">
        <f t="shared" si="27"/>
        <v>2.500183553444657E-2</v>
      </c>
      <c r="AB68" s="410">
        <f t="shared" si="27"/>
        <v>2.4997486649674494E-2</v>
      </c>
      <c r="AC68" s="410">
        <f t="shared" si="27"/>
        <v>2.4999423045856339E-2</v>
      </c>
      <c r="AD68" s="410">
        <f t="shared" si="27"/>
        <v>2.4997607749765116E-2</v>
      </c>
      <c r="AE68" s="410">
        <f t="shared" si="27"/>
        <v>2.4997528803171853E-2</v>
      </c>
      <c r="AF68" s="411">
        <f t="shared" si="27"/>
        <v>2.499866059469591E-2</v>
      </c>
      <c r="AG68" s="1473"/>
      <c r="AH68" s="401">
        <f t="shared" si="28"/>
        <v>-455.34612500000003</v>
      </c>
      <c r="AI68" s="256">
        <f t="shared" si="28"/>
        <v>-414.10000000000014</v>
      </c>
      <c r="AJ68" s="256">
        <f t="shared" si="28"/>
        <v>-371.83000000000015</v>
      </c>
      <c r="AK68" s="256">
        <f t="shared" si="28"/>
        <v>-328.50000000000023</v>
      </c>
      <c r="AL68" s="256">
        <f t="shared" si="28"/>
        <v>-284.09000000000015</v>
      </c>
      <c r="AM68" s="256">
        <f t="shared" si="28"/>
        <v>-238.57000000000016</v>
      </c>
      <c r="AN68" s="402">
        <f t="shared" si="28"/>
        <v>-191.91000000000008</v>
      </c>
      <c r="AO68" s="1473"/>
      <c r="AP68" s="409">
        <f t="shared" si="29"/>
        <v>-0.216309255749215</v>
      </c>
      <c r="AQ68" s="410">
        <f t="shared" si="29"/>
        <v>-0.1967155486515888</v>
      </c>
      <c r="AR68" s="410">
        <f t="shared" si="29"/>
        <v>-0.17663545630311583</v>
      </c>
      <c r="AS68" s="410">
        <f t="shared" si="29"/>
        <v>-0.15605181775427901</v>
      </c>
      <c r="AT68" s="410">
        <f t="shared" si="29"/>
        <v>-0.13495513213337329</v>
      </c>
      <c r="AU68" s="410">
        <f t="shared" si="29"/>
        <v>-0.11333114813284129</v>
      </c>
      <c r="AV68" s="411">
        <f t="shared" si="29"/>
        <v>-9.1165614445125387E-2</v>
      </c>
      <c r="AW68" s="433"/>
    </row>
    <row r="69" spans="1:49" s="1355" customFormat="1" x14ac:dyDescent="0.2">
      <c r="A69" s="182"/>
      <c r="B69" s="343"/>
      <c r="C69" s="418" t="str">
        <f t="shared" si="30"/>
        <v>$300,000 to $399,999</v>
      </c>
      <c r="D69" s="1211">
        <v>222</v>
      </c>
      <c r="E69" s="429">
        <f t="shared" si="30"/>
        <v>350000</v>
      </c>
      <c r="F69" s="874">
        <v>2947.1</v>
      </c>
      <c r="G69" s="874">
        <v>2309.613425</v>
      </c>
      <c r="H69" s="874">
        <v>2367.35</v>
      </c>
      <c r="I69" s="874">
        <v>2426.5300000000002</v>
      </c>
      <c r="J69" s="874">
        <v>2487.19</v>
      </c>
      <c r="K69" s="874">
        <v>2549.37</v>
      </c>
      <c r="L69" s="874">
        <v>2613.1</v>
      </c>
      <c r="M69" s="874">
        <v>2678.43</v>
      </c>
      <c r="N69" s="327"/>
      <c r="O69" s="116"/>
      <c r="P69" s="325"/>
      <c r="Q69" s="418">
        <f t="shared" si="25"/>
        <v>350000</v>
      </c>
      <c r="R69" s="401">
        <f t="shared" si="26"/>
        <v>-637.4865749999999</v>
      </c>
      <c r="S69" s="256">
        <f t="shared" si="26"/>
        <v>57.736574999999903</v>
      </c>
      <c r="T69" s="256">
        <f t="shared" si="26"/>
        <v>59.180000000000291</v>
      </c>
      <c r="U69" s="256">
        <f t="shared" si="26"/>
        <v>60.659999999999854</v>
      </c>
      <c r="V69" s="256">
        <f t="shared" si="26"/>
        <v>62.179999999999836</v>
      </c>
      <c r="W69" s="256">
        <f t="shared" si="26"/>
        <v>63.730000000000018</v>
      </c>
      <c r="X69" s="402">
        <f t="shared" si="26"/>
        <v>65.329999999999927</v>
      </c>
      <c r="Y69" s="1473"/>
      <c r="Z69" s="409">
        <f t="shared" si="27"/>
        <v>-0.21630978758779817</v>
      </c>
      <c r="AA69" s="410">
        <f t="shared" si="27"/>
        <v>2.4998371751324466E-2</v>
      </c>
      <c r="AB69" s="410">
        <f t="shared" si="27"/>
        <v>2.499841595032426E-2</v>
      </c>
      <c r="AC69" s="410">
        <f t="shared" si="27"/>
        <v>2.4998660638854586E-2</v>
      </c>
      <c r="AD69" s="410">
        <f t="shared" si="27"/>
        <v>2.5000100515039092E-2</v>
      </c>
      <c r="AE69" s="410">
        <f t="shared" si="27"/>
        <v>2.4998332921466915E-2</v>
      </c>
      <c r="AF69" s="411">
        <f t="shared" si="27"/>
        <v>2.500095671807423E-2</v>
      </c>
      <c r="AG69" s="1473"/>
      <c r="AH69" s="401">
        <f t="shared" si="28"/>
        <v>-637.4865749999999</v>
      </c>
      <c r="AI69" s="256">
        <f t="shared" si="28"/>
        <v>-579.75</v>
      </c>
      <c r="AJ69" s="256">
        <f t="shared" si="28"/>
        <v>-520.56999999999971</v>
      </c>
      <c r="AK69" s="256">
        <f t="shared" si="28"/>
        <v>-459.90999999999985</v>
      </c>
      <c r="AL69" s="256">
        <f t="shared" si="28"/>
        <v>-397.73</v>
      </c>
      <c r="AM69" s="256">
        <f t="shared" si="28"/>
        <v>-334</v>
      </c>
      <c r="AN69" s="402">
        <f t="shared" si="28"/>
        <v>-268.67000000000007</v>
      </c>
      <c r="AO69" s="1473"/>
      <c r="AP69" s="409">
        <f t="shared" si="29"/>
        <v>-0.21630978758779817</v>
      </c>
      <c r="AQ69" s="410">
        <f t="shared" si="29"/>
        <v>-0.1967188083200434</v>
      </c>
      <c r="AR69" s="410">
        <f t="shared" si="29"/>
        <v>-0.17663805096535568</v>
      </c>
      <c r="AS69" s="410">
        <f t="shared" si="29"/>
        <v>-0.15605510501849273</v>
      </c>
      <c r="AT69" s="410">
        <f t="shared" si="29"/>
        <v>-0.13495639781480095</v>
      </c>
      <c r="AU69" s="410">
        <f t="shared" si="29"/>
        <v>-0.11333174985579042</v>
      </c>
      <c r="AV69" s="411">
        <f t="shared" si="29"/>
        <v>-9.1164195310644347E-2</v>
      </c>
      <c r="AW69" s="433"/>
    </row>
    <row r="70" spans="1:49" s="1355" customFormat="1" x14ac:dyDescent="0.2">
      <c r="A70" s="182"/>
      <c r="B70" s="343"/>
      <c r="C70" s="418" t="str">
        <f t="shared" si="30"/>
        <v>$400,000 to $499,999</v>
      </c>
      <c r="D70" s="1211">
        <v>211</v>
      </c>
      <c r="E70" s="429">
        <f t="shared" si="30"/>
        <v>450000</v>
      </c>
      <c r="F70" s="874">
        <v>3789.13</v>
      </c>
      <c r="G70" s="874">
        <v>2969.5029749999999</v>
      </c>
      <c r="H70" s="874">
        <v>3043.74</v>
      </c>
      <c r="I70" s="874">
        <v>3119.83</v>
      </c>
      <c r="J70" s="874">
        <v>3197.83</v>
      </c>
      <c r="K70" s="874">
        <v>3277.78</v>
      </c>
      <c r="L70" s="874">
        <v>3359.72</v>
      </c>
      <c r="M70" s="874">
        <v>3443.71</v>
      </c>
      <c r="N70" s="327"/>
      <c r="O70" s="116"/>
      <c r="P70" s="325"/>
      <c r="Q70" s="418">
        <f t="shared" si="25"/>
        <v>450000</v>
      </c>
      <c r="R70" s="401">
        <f t="shared" si="26"/>
        <v>-819.62702500000023</v>
      </c>
      <c r="S70" s="256">
        <f t="shared" si="26"/>
        <v>74.237024999999903</v>
      </c>
      <c r="T70" s="256">
        <f t="shared" si="26"/>
        <v>76.090000000000146</v>
      </c>
      <c r="U70" s="256">
        <f t="shared" si="26"/>
        <v>78</v>
      </c>
      <c r="V70" s="256">
        <f t="shared" si="26"/>
        <v>79.950000000000273</v>
      </c>
      <c r="W70" s="256">
        <f t="shared" si="26"/>
        <v>81.9399999999996</v>
      </c>
      <c r="X70" s="402">
        <f t="shared" si="26"/>
        <v>83.990000000000236</v>
      </c>
      <c r="Y70" s="1473"/>
      <c r="Z70" s="409">
        <f t="shared" si="27"/>
        <v>-0.21631008305336585</v>
      </c>
      <c r="AA70" s="410">
        <f t="shared" si="27"/>
        <v>2.4999814994292047E-2</v>
      </c>
      <c r="AB70" s="410">
        <f t="shared" si="27"/>
        <v>2.4998850098891578E-2</v>
      </c>
      <c r="AC70" s="410">
        <f t="shared" si="27"/>
        <v>2.5001362253712633E-2</v>
      </c>
      <c r="AD70" s="410">
        <f t="shared" si="27"/>
        <v>2.5001329026246077E-2</v>
      </c>
      <c r="AE70" s="410">
        <f t="shared" si="27"/>
        <v>2.499862711957479E-2</v>
      </c>
      <c r="AF70" s="411">
        <f t="shared" si="27"/>
        <v>2.4999107068446325E-2</v>
      </c>
      <c r="AG70" s="1473"/>
      <c r="AH70" s="401">
        <f t="shared" si="28"/>
        <v>-819.62702500000023</v>
      </c>
      <c r="AI70" s="256">
        <f t="shared" si="28"/>
        <v>-745.39000000000033</v>
      </c>
      <c r="AJ70" s="256">
        <f t="shared" si="28"/>
        <v>-669.30000000000018</v>
      </c>
      <c r="AK70" s="256">
        <f t="shared" si="28"/>
        <v>-591.30000000000018</v>
      </c>
      <c r="AL70" s="256">
        <f t="shared" si="28"/>
        <v>-511.34999999999991</v>
      </c>
      <c r="AM70" s="256">
        <f t="shared" si="28"/>
        <v>-429.41000000000031</v>
      </c>
      <c r="AN70" s="402">
        <f t="shared" si="28"/>
        <v>-345.42000000000007</v>
      </c>
      <c r="AO70" s="1473"/>
      <c r="AP70" s="409">
        <f t="shared" si="29"/>
        <v>-0.21631008305336585</v>
      </c>
      <c r="AQ70" s="410">
        <f t="shared" si="29"/>
        <v>-0.19671798011680786</v>
      </c>
      <c r="AR70" s="410">
        <f t="shared" si="29"/>
        <v>-0.17663685331461321</v>
      </c>
      <c r="AS70" s="410">
        <f t="shared" si="29"/>
        <v>-0.15605165301797519</v>
      </c>
      <c r="AT70" s="410">
        <f t="shared" si="29"/>
        <v>-0.13495182271392114</v>
      </c>
      <c r="AU70" s="410">
        <f t="shared" si="29"/>
        <v>-0.11332680588947863</v>
      </c>
      <c r="AV70" s="411">
        <f t="shared" si="29"/>
        <v>-9.1160767775188556E-2</v>
      </c>
      <c r="AW70" s="433"/>
    </row>
    <row r="71" spans="1:49" s="1355" customFormat="1" x14ac:dyDescent="0.2">
      <c r="A71" s="182"/>
      <c r="B71" s="343"/>
      <c r="C71" s="418" t="str">
        <f t="shared" si="30"/>
        <v>$500,000 to $599,999</v>
      </c>
      <c r="D71" s="1211">
        <v>216</v>
      </c>
      <c r="E71" s="429">
        <f t="shared" si="30"/>
        <v>550000</v>
      </c>
      <c r="F71" s="874">
        <v>4631.16</v>
      </c>
      <c r="G71" s="874">
        <v>3629.3925250000002</v>
      </c>
      <c r="H71" s="874">
        <v>3720.13</v>
      </c>
      <c r="I71" s="874">
        <v>3813.13</v>
      </c>
      <c r="J71" s="874">
        <v>3908.46</v>
      </c>
      <c r="K71" s="874">
        <v>4006.17</v>
      </c>
      <c r="L71" s="874">
        <v>4106.32</v>
      </c>
      <c r="M71" s="874">
        <v>4208.9799999999996</v>
      </c>
      <c r="N71" s="327"/>
      <c r="O71" s="116"/>
      <c r="P71" s="325"/>
      <c r="Q71" s="418">
        <f t="shared" si="25"/>
        <v>550000</v>
      </c>
      <c r="R71" s="401">
        <f t="shared" si="26"/>
        <v>-1001.7674749999996</v>
      </c>
      <c r="S71" s="256">
        <f t="shared" si="26"/>
        <v>90.737474999999904</v>
      </c>
      <c r="T71" s="256">
        <f t="shared" si="26"/>
        <v>93</v>
      </c>
      <c r="U71" s="256">
        <f t="shared" si="26"/>
        <v>95.329999999999927</v>
      </c>
      <c r="V71" s="256">
        <f t="shared" si="26"/>
        <v>97.710000000000036</v>
      </c>
      <c r="W71" s="256">
        <f t="shared" si="26"/>
        <v>100.14999999999964</v>
      </c>
      <c r="X71" s="402">
        <f t="shared" si="26"/>
        <v>102.65999999999985</v>
      </c>
      <c r="Y71" s="1473"/>
      <c r="Z71" s="409">
        <f t="shared" si="27"/>
        <v>-0.21631027107679279</v>
      </c>
      <c r="AA71" s="410">
        <f t="shared" si="27"/>
        <v>2.5000733421635113E-2</v>
      </c>
      <c r="AB71" s="410">
        <f t="shared" si="27"/>
        <v>2.4999126374615877E-2</v>
      </c>
      <c r="AC71" s="410">
        <f t="shared" si="27"/>
        <v>2.500045894055547E-2</v>
      </c>
      <c r="AD71" s="410">
        <f t="shared" si="27"/>
        <v>2.4999616217129095E-2</v>
      </c>
      <c r="AE71" s="410">
        <f t="shared" si="27"/>
        <v>2.499893913638207E-2</v>
      </c>
      <c r="AF71" s="411">
        <f t="shared" si="27"/>
        <v>2.500048705410185E-2</v>
      </c>
      <c r="AG71" s="1473"/>
      <c r="AH71" s="401">
        <f t="shared" si="28"/>
        <v>-1001.7674749999996</v>
      </c>
      <c r="AI71" s="256">
        <f t="shared" si="28"/>
        <v>-911.02999999999975</v>
      </c>
      <c r="AJ71" s="256">
        <f t="shared" si="28"/>
        <v>-818.02999999999975</v>
      </c>
      <c r="AK71" s="256">
        <f t="shared" si="28"/>
        <v>-722.69999999999982</v>
      </c>
      <c r="AL71" s="256">
        <f t="shared" si="28"/>
        <v>-624.98999999999978</v>
      </c>
      <c r="AM71" s="256">
        <f t="shared" si="28"/>
        <v>-524.84000000000015</v>
      </c>
      <c r="AN71" s="402">
        <f t="shared" si="28"/>
        <v>-422.18000000000029</v>
      </c>
      <c r="AO71" s="1473"/>
      <c r="AP71" s="409">
        <f t="shared" si="29"/>
        <v>-0.21631027107679279</v>
      </c>
      <c r="AQ71" s="410">
        <f t="shared" si="29"/>
        <v>-0.19671745307871025</v>
      </c>
      <c r="AR71" s="410">
        <f t="shared" si="29"/>
        <v>-0.1766360911737016</v>
      </c>
      <c r="AS71" s="410">
        <f t="shared" si="29"/>
        <v>-0.15605161557795455</v>
      </c>
      <c r="AT71" s="410">
        <f t="shared" si="29"/>
        <v>-0.13495322986033731</v>
      </c>
      <c r="AU71" s="410">
        <f t="shared" si="29"/>
        <v>-0.11332797830349206</v>
      </c>
      <c r="AV71" s="411">
        <f t="shared" si="29"/>
        <v>-9.1160745903834051E-2</v>
      </c>
      <c r="AW71" s="433"/>
    </row>
    <row r="72" spans="1:49" s="1355" customFormat="1" x14ac:dyDescent="0.2">
      <c r="A72" s="182"/>
      <c r="B72" s="343"/>
      <c r="C72" s="418" t="str">
        <f t="shared" si="30"/>
        <v>$600,000 to $699,999</v>
      </c>
      <c r="D72" s="1211">
        <v>111</v>
      </c>
      <c r="E72" s="429">
        <f t="shared" si="30"/>
        <v>650000</v>
      </c>
      <c r="F72" s="874">
        <v>5473.19</v>
      </c>
      <c r="G72" s="874">
        <v>4289.2820750000001</v>
      </c>
      <c r="H72" s="874">
        <v>4396.51</v>
      </c>
      <c r="I72" s="874">
        <v>4506.42</v>
      </c>
      <c r="J72" s="874">
        <v>4619.08</v>
      </c>
      <c r="K72" s="874">
        <v>4734.5600000000004</v>
      </c>
      <c r="L72" s="874">
        <v>4852.92</v>
      </c>
      <c r="M72" s="874">
        <v>4974.24</v>
      </c>
      <c r="N72" s="327"/>
      <c r="O72" s="116"/>
      <c r="P72" s="325"/>
      <c r="Q72" s="418">
        <f t="shared" si="25"/>
        <v>650000</v>
      </c>
      <c r="R72" s="401">
        <f t="shared" si="26"/>
        <v>-1183.9079249999995</v>
      </c>
      <c r="S72" s="256">
        <f t="shared" si="26"/>
        <v>107.22792500000014</v>
      </c>
      <c r="T72" s="256">
        <f t="shared" si="26"/>
        <v>109.90999999999985</v>
      </c>
      <c r="U72" s="256">
        <f t="shared" si="26"/>
        <v>112.65999999999985</v>
      </c>
      <c r="V72" s="256">
        <f t="shared" si="26"/>
        <v>115.48000000000047</v>
      </c>
      <c r="W72" s="256">
        <f t="shared" si="26"/>
        <v>118.35999999999967</v>
      </c>
      <c r="X72" s="402">
        <f t="shared" si="26"/>
        <v>121.31999999999971</v>
      </c>
      <c r="Y72" s="1473"/>
      <c r="Z72" s="409">
        <f t="shared" si="27"/>
        <v>-0.21631040124680478</v>
      </c>
      <c r="AA72" s="410">
        <f t="shared" si="27"/>
        <v>2.4999037863463469E-2</v>
      </c>
      <c r="AB72" s="410">
        <f t="shared" si="27"/>
        <v>2.499937450386791E-2</v>
      </c>
      <c r="AC72" s="410">
        <f t="shared" si="27"/>
        <v>2.4999889047181645E-2</v>
      </c>
      <c r="AD72" s="410">
        <f t="shared" si="27"/>
        <v>2.5000649479983039E-2</v>
      </c>
      <c r="AE72" s="410">
        <f t="shared" si="27"/>
        <v>2.499915514852491E-2</v>
      </c>
      <c r="AF72" s="411">
        <f t="shared" si="27"/>
        <v>2.4999381815484334E-2</v>
      </c>
      <c r="AG72" s="1473"/>
      <c r="AH72" s="401">
        <f t="shared" si="28"/>
        <v>-1183.9079249999995</v>
      </c>
      <c r="AI72" s="256">
        <f t="shared" si="28"/>
        <v>-1076.6799999999994</v>
      </c>
      <c r="AJ72" s="256">
        <f t="shared" si="28"/>
        <v>-966.76999999999953</v>
      </c>
      <c r="AK72" s="256">
        <f t="shared" si="28"/>
        <v>-854.10999999999967</v>
      </c>
      <c r="AL72" s="256">
        <f t="shared" si="28"/>
        <v>-738.6299999999992</v>
      </c>
      <c r="AM72" s="256">
        <f t="shared" si="28"/>
        <v>-620.26999999999953</v>
      </c>
      <c r="AN72" s="402">
        <f t="shared" si="28"/>
        <v>-498.94999999999982</v>
      </c>
      <c r="AO72" s="1473"/>
      <c r="AP72" s="409">
        <f t="shared" si="29"/>
        <v>-0.21631040124680478</v>
      </c>
      <c r="AQ72" s="410">
        <f t="shared" si="29"/>
        <v>-0.19671891529437124</v>
      </c>
      <c r="AR72" s="410">
        <f t="shared" si="29"/>
        <v>-0.17663739062594197</v>
      </c>
      <c r="AS72" s="410">
        <f t="shared" si="29"/>
        <v>-0.15605341674599271</v>
      </c>
      <c r="AT72" s="410">
        <f t="shared" si="29"/>
        <v>-0.13495420403822989</v>
      </c>
      <c r="AU72" s="410">
        <f t="shared" si="29"/>
        <v>-0.11332878997440243</v>
      </c>
      <c r="AV72" s="411">
        <f t="shared" si="29"/>
        <v>-9.116255785017513E-2</v>
      </c>
      <c r="AW72" s="433"/>
    </row>
    <row r="73" spans="1:49" s="1355" customFormat="1" x14ac:dyDescent="0.2">
      <c r="A73" s="182"/>
      <c r="B73" s="343"/>
      <c r="C73" s="418" t="str">
        <f t="shared" si="30"/>
        <v>$700,000 to $799,999</v>
      </c>
      <c r="D73" s="1211">
        <v>83</v>
      </c>
      <c r="E73" s="429">
        <f t="shared" si="30"/>
        <v>750000</v>
      </c>
      <c r="F73" s="874">
        <v>6315.21</v>
      </c>
      <c r="G73" s="874">
        <v>4949.1716249999999</v>
      </c>
      <c r="H73" s="874">
        <v>5072.8999999999996</v>
      </c>
      <c r="I73" s="874">
        <v>5199.72</v>
      </c>
      <c r="J73" s="874">
        <v>5329.71</v>
      </c>
      <c r="K73" s="874">
        <v>5462.95</v>
      </c>
      <c r="L73" s="874">
        <v>5599.52</v>
      </c>
      <c r="M73" s="874">
        <v>5739.51</v>
      </c>
      <c r="N73" s="327"/>
      <c r="O73" s="116"/>
      <c r="P73" s="325"/>
      <c r="Q73" s="418">
        <f t="shared" si="25"/>
        <v>750000</v>
      </c>
      <c r="R73" s="401">
        <f t="shared" si="26"/>
        <v>-1366.0383750000001</v>
      </c>
      <c r="S73" s="256">
        <f t="shared" si="26"/>
        <v>123.72837499999969</v>
      </c>
      <c r="T73" s="256">
        <f t="shared" si="26"/>
        <v>126.82000000000062</v>
      </c>
      <c r="U73" s="256">
        <f t="shared" si="26"/>
        <v>129.98999999999978</v>
      </c>
      <c r="V73" s="256">
        <f t="shared" si="26"/>
        <v>133.23999999999978</v>
      </c>
      <c r="W73" s="256">
        <f t="shared" si="26"/>
        <v>136.57000000000062</v>
      </c>
      <c r="X73" s="402">
        <f t="shared" si="26"/>
        <v>139.98999999999978</v>
      </c>
      <c r="Y73" s="1473"/>
      <c r="Z73" s="409">
        <f t="shared" si="27"/>
        <v>-0.216309255749215</v>
      </c>
      <c r="AA73" s="410">
        <f t="shared" si="27"/>
        <v>2.4999814994292047E-2</v>
      </c>
      <c r="AB73" s="410">
        <f t="shared" si="27"/>
        <v>2.4999507185239356E-2</v>
      </c>
      <c r="AC73" s="410">
        <f t="shared" si="27"/>
        <v>2.4999423045856339E-2</v>
      </c>
      <c r="AD73" s="410">
        <f t="shared" si="27"/>
        <v>2.4999484024459173E-2</v>
      </c>
      <c r="AE73" s="410">
        <f t="shared" si="27"/>
        <v>2.4999313557693359E-2</v>
      </c>
      <c r="AF73" s="411">
        <f t="shared" si="27"/>
        <v>2.5000357173472043E-2</v>
      </c>
      <c r="AG73" s="1473"/>
      <c r="AH73" s="401">
        <f t="shared" si="28"/>
        <v>-1366.0383750000001</v>
      </c>
      <c r="AI73" s="256">
        <f t="shared" si="28"/>
        <v>-1242.3100000000004</v>
      </c>
      <c r="AJ73" s="256">
        <f t="shared" si="28"/>
        <v>-1115.4899999999998</v>
      </c>
      <c r="AK73" s="256">
        <f t="shared" si="28"/>
        <v>-985.5</v>
      </c>
      <c r="AL73" s="256">
        <f t="shared" si="28"/>
        <v>-852.26000000000022</v>
      </c>
      <c r="AM73" s="256">
        <f t="shared" si="28"/>
        <v>-715.6899999999996</v>
      </c>
      <c r="AN73" s="402">
        <f t="shared" si="28"/>
        <v>-575.69999999999982</v>
      </c>
      <c r="AO73" s="1473"/>
      <c r="AP73" s="409">
        <f t="shared" si="29"/>
        <v>-0.216309255749215</v>
      </c>
      <c r="AQ73" s="410">
        <f t="shared" si="29"/>
        <v>-0.19671713213020636</v>
      </c>
      <c r="AR73" s="410">
        <f t="shared" si="29"/>
        <v>-0.17663545630311572</v>
      </c>
      <c r="AS73" s="410">
        <f t="shared" si="29"/>
        <v>-0.15605181775427901</v>
      </c>
      <c r="AT73" s="410">
        <f t="shared" si="29"/>
        <v>-0.13495354865475573</v>
      </c>
      <c r="AU73" s="410">
        <f t="shared" si="29"/>
        <v>-0.11332798117560616</v>
      </c>
      <c r="AV73" s="411">
        <f t="shared" si="29"/>
        <v>-9.1160864009272813E-2</v>
      </c>
      <c r="AW73" s="433"/>
    </row>
    <row r="74" spans="1:49" s="1355" customFormat="1" x14ac:dyDescent="0.2">
      <c r="A74" s="182"/>
      <c r="B74" s="343"/>
      <c r="C74" s="418" t="str">
        <f t="shared" si="30"/>
        <v>$800,000 to $899,999</v>
      </c>
      <c r="D74" s="1211">
        <v>66</v>
      </c>
      <c r="E74" s="429">
        <f t="shared" si="30"/>
        <v>850000</v>
      </c>
      <c r="F74" s="874">
        <v>7157.25</v>
      </c>
      <c r="G74" s="874">
        <v>5609.0611749999998</v>
      </c>
      <c r="H74" s="874">
        <v>5749.29</v>
      </c>
      <c r="I74" s="874">
        <v>5893.02</v>
      </c>
      <c r="J74" s="874">
        <v>6040.35</v>
      </c>
      <c r="K74" s="874">
        <v>6191.36</v>
      </c>
      <c r="L74" s="874">
        <v>6346.14</v>
      </c>
      <c r="M74" s="874">
        <v>6504.79</v>
      </c>
      <c r="N74" s="327"/>
      <c r="O74" s="116"/>
      <c r="P74" s="325"/>
      <c r="Q74" s="418">
        <f t="shared" si="25"/>
        <v>850000</v>
      </c>
      <c r="R74" s="401">
        <f t="shared" si="26"/>
        <v>-1548.1888250000002</v>
      </c>
      <c r="S74" s="256">
        <f t="shared" si="26"/>
        <v>140.22882500000014</v>
      </c>
      <c r="T74" s="256">
        <f t="shared" si="26"/>
        <v>143.73000000000047</v>
      </c>
      <c r="U74" s="256">
        <f t="shared" si="26"/>
        <v>147.32999999999993</v>
      </c>
      <c r="V74" s="256">
        <f t="shared" si="26"/>
        <v>151.00999999999931</v>
      </c>
      <c r="W74" s="256">
        <f t="shared" si="26"/>
        <v>154.78000000000065</v>
      </c>
      <c r="X74" s="402">
        <f t="shared" si="26"/>
        <v>158.64999999999964</v>
      </c>
      <c r="Y74" s="1473"/>
      <c r="Z74" s="409">
        <f t="shared" si="27"/>
        <v>-0.21631056970205043</v>
      </c>
      <c r="AA74" s="410">
        <f t="shared" si="27"/>
        <v>2.5000409270808266E-2</v>
      </c>
      <c r="AB74" s="410">
        <f t="shared" si="27"/>
        <v>2.4999608647328753E-2</v>
      </c>
      <c r="AC74" s="410">
        <f t="shared" si="27"/>
        <v>2.5000763615260047E-2</v>
      </c>
      <c r="AD74" s="410">
        <f t="shared" si="27"/>
        <v>2.5000206941650616E-2</v>
      </c>
      <c r="AE74" s="410">
        <f t="shared" si="27"/>
        <v>2.49993539383917E-2</v>
      </c>
      <c r="AF74" s="411">
        <f t="shared" si="27"/>
        <v>2.4999448483645104E-2</v>
      </c>
      <c r="AG74" s="1473"/>
      <c r="AH74" s="401">
        <f t="shared" si="28"/>
        <v>-1548.1888250000002</v>
      </c>
      <c r="AI74" s="256">
        <f t="shared" si="28"/>
        <v>-1407.96</v>
      </c>
      <c r="AJ74" s="256">
        <f t="shared" si="28"/>
        <v>-1264.2299999999996</v>
      </c>
      <c r="AK74" s="256">
        <f t="shared" si="28"/>
        <v>-1116.8999999999996</v>
      </c>
      <c r="AL74" s="256">
        <f t="shared" si="28"/>
        <v>-965.89000000000033</v>
      </c>
      <c r="AM74" s="256">
        <f t="shared" si="28"/>
        <v>-811.10999999999967</v>
      </c>
      <c r="AN74" s="402">
        <f t="shared" si="28"/>
        <v>-652.46</v>
      </c>
      <c r="AO74" s="1473"/>
      <c r="AP74" s="409">
        <f t="shared" si="29"/>
        <v>-0.21631056970205043</v>
      </c>
      <c r="AQ74" s="410">
        <f t="shared" si="29"/>
        <v>-0.19671801320339521</v>
      </c>
      <c r="AR74" s="410">
        <f t="shared" si="29"/>
        <v>-0.17663627790003134</v>
      </c>
      <c r="AS74" s="410">
        <f t="shared" si="29"/>
        <v>-0.15605155611442934</v>
      </c>
      <c r="AT74" s="410">
        <f t="shared" si="29"/>
        <v>-0.13495267036920611</v>
      </c>
      <c r="AU74" s="410">
        <f t="shared" si="29"/>
        <v>-0.11332704600230525</v>
      </c>
      <c r="AV74" s="411">
        <f t="shared" si="29"/>
        <v>-9.1160711166998531E-2</v>
      </c>
      <c r="AW74" s="433"/>
    </row>
    <row r="75" spans="1:49" s="1355" customFormat="1" x14ac:dyDescent="0.2">
      <c r="A75" s="182"/>
      <c r="B75" s="343"/>
      <c r="C75" s="418" t="str">
        <f t="shared" si="30"/>
        <v>$900,000 to $999,999</v>
      </c>
      <c r="D75" s="1211">
        <v>37</v>
      </c>
      <c r="E75" s="429">
        <f t="shared" si="30"/>
        <v>950000</v>
      </c>
      <c r="F75" s="874">
        <v>7999.28</v>
      </c>
      <c r="G75" s="874">
        <v>6268.9507250000006</v>
      </c>
      <c r="H75" s="874">
        <v>6425.67</v>
      </c>
      <c r="I75" s="874">
        <v>6586.31</v>
      </c>
      <c r="J75" s="874">
        <v>6750.97</v>
      </c>
      <c r="K75" s="874">
        <v>6919.74</v>
      </c>
      <c r="L75" s="874">
        <v>7092.73</v>
      </c>
      <c r="M75" s="874">
        <v>7270.05</v>
      </c>
      <c r="N75" s="327"/>
      <c r="O75" s="116"/>
      <c r="P75" s="325"/>
      <c r="Q75" s="418">
        <f t="shared" si="25"/>
        <v>950000</v>
      </c>
      <c r="R75" s="401">
        <f t="shared" si="26"/>
        <v>-1730.3292749999991</v>
      </c>
      <c r="S75" s="256">
        <f t="shared" si="26"/>
        <v>156.71927499999947</v>
      </c>
      <c r="T75" s="256">
        <f t="shared" si="26"/>
        <v>160.64000000000033</v>
      </c>
      <c r="U75" s="256">
        <f t="shared" si="26"/>
        <v>164.65999999999985</v>
      </c>
      <c r="V75" s="256">
        <f t="shared" si="26"/>
        <v>168.76999999999953</v>
      </c>
      <c r="W75" s="256">
        <f t="shared" si="26"/>
        <v>172.98999999999978</v>
      </c>
      <c r="X75" s="402">
        <f t="shared" si="26"/>
        <v>177.32000000000062</v>
      </c>
      <c r="Y75" s="1473"/>
      <c r="Z75" s="409">
        <f t="shared" si="27"/>
        <v>-0.21631062733145978</v>
      </c>
      <c r="AA75" s="410">
        <f t="shared" si="27"/>
        <v>2.4999283273198669E-2</v>
      </c>
      <c r="AB75" s="410">
        <f t="shared" si="27"/>
        <v>2.4999727654859472E-2</v>
      </c>
      <c r="AC75" s="410">
        <f t="shared" si="27"/>
        <v>2.5000341617688715E-2</v>
      </c>
      <c r="AD75" s="410">
        <f t="shared" si="27"/>
        <v>2.4999370460837333E-2</v>
      </c>
      <c r="AE75" s="410">
        <f t="shared" si="27"/>
        <v>2.4999494200649064E-2</v>
      </c>
      <c r="AF75" s="411">
        <f t="shared" si="27"/>
        <v>2.5000246731512465E-2</v>
      </c>
      <c r="AG75" s="1473"/>
      <c r="AH75" s="401">
        <f t="shared" si="28"/>
        <v>-1730.3292749999991</v>
      </c>
      <c r="AI75" s="256">
        <f t="shared" si="28"/>
        <v>-1573.6099999999997</v>
      </c>
      <c r="AJ75" s="256">
        <f t="shared" si="28"/>
        <v>-1412.9699999999993</v>
      </c>
      <c r="AK75" s="256">
        <f t="shared" si="28"/>
        <v>-1248.3099999999995</v>
      </c>
      <c r="AL75" s="256">
        <f t="shared" si="28"/>
        <v>-1079.54</v>
      </c>
      <c r="AM75" s="256">
        <f t="shared" si="28"/>
        <v>-906.55000000000018</v>
      </c>
      <c r="AN75" s="402">
        <f t="shared" si="28"/>
        <v>-729.22999999999956</v>
      </c>
      <c r="AO75" s="1473"/>
      <c r="AP75" s="409">
        <f t="shared" si="29"/>
        <v>-0.21631062733145978</v>
      </c>
      <c r="AQ75" s="410">
        <f t="shared" si="29"/>
        <v>-0.19671895470592349</v>
      </c>
      <c r="AR75" s="410">
        <f t="shared" si="29"/>
        <v>-0.17663714734326086</v>
      </c>
      <c r="AS75" s="410">
        <f t="shared" si="29"/>
        <v>-0.15605279475152756</v>
      </c>
      <c r="AT75" s="410">
        <f t="shared" si="29"/>
        <v>-0.13495464591813267</v>
      </c>
      <c r="AU75" s="410">
        <f t="shared" si="29"/>
        <v>-0.11332894960546447</v>
      </c>
      <c r="AV75" s="411">
        <f t="shared" si="29"/>
        <v>-9.1161954575911808E-2</v>
      </c>
      <c r="AW75" s="433"/>
    </row>
    <row r="76" spans="1:49" s="1355" customFormat="1" x14ac:dyDescent="0.2">
      <c r="A76" s="182"/>
      <c r="B76" s="343"/>
      <c r="C76" s="418" t="str">
        <f t="shared" si="30"/>
        <v>$1,000,000 to $1,499,999</v>
      </c>
      <c r="D76" s="1211">
        <v>134</v>
      </c>
      <c r="E76" s="429">
        <f t="shared" si="30"/>
        <v>1250000</v>
      </c>
      <c r="F76" s="874">
        <v>10525.36</v>
      </c>
      <c r="G76" s="874">
        <v>8248.6193750000002</v>
      </c>
      <c r="H76" s="874">
        <v>8454.83</v>
      </c>
      <c r="I76" s="874">
        <v>8666.2000000000007</v>
      </c>
      <c r="J76" s="874">
        <v>8882.86</v>
      </c>
      <c r="K76" s="874">
        <v>9104.93</v>
      </c>
      <c r="L76" s="874">
        <v>9332.5499999999993</v>
      </c>
      <c r="M76" s="874">
        <v>9565.86</v>
      </c>
      <c r="N76" s="327"/>
      <c r="O76" s="116"/>
      <c r="P76" s="325"/>
      <c r="Q76" s="418">
        <f t="shared" si="25"/>
        <v>1250000</v>
      </c>
      <c r="R76" s="401">
        <f t="shared" si="26"/>
        <v>-2276.7406250000004</v>
      </c>
      <c r="S76" s="256">
        <f t="shared" si="26"/>
        <v>206.21062499999971</v>
      </c>
      <c r="T76" s="256">
        <f t="shared" si="26"/>
        <v>211.3700000000008</v>
      </c>
      <c r="U76" s="256">
        <f t="shared" si="26"/>
        <v>216.65999999999985</v>
      </c>
      <c r="V76" s="256">
        <f t="shared" si="26"/>
        <v>222.06999999999971</v>
      </c>
      <c r="W76" s="256">
        <f t="shared" si="26"/>
        <v>227.61999999999898</v>
      </c>
      <c r="X76" s="402">
        <f t="shared" si="26"/>
        <v>233.31000000000131</v>
      </c>
      <c r="Y76" s="1473"/>
      <c r="Z76" s="409">
        <f t="shared" si="27"/>
        <v>-0.21631000032302938</v>
      </c>
      <c r="AA76" s="410">
        <f t="shared" si="27"/>
        <v>2.4999410886261231E-2</v>
      </c>
      <c r="AB76" s="410">
        <f t="shared" si="27"/>
        <v>2.4999911293308141E-2</v>
      </c>
      <c r="AC76" s="410">
        <f t="shared" si="27"/>
        <v>2.5000576954143705E-2</v>
      </c>
      <c r="AD76" s="410">
        <f t="shared" si="27"/>
        <v>2.4999831135467554E-2</v>
      </c>
      <c r="AE76" s="410">
        <f t="shared" si="27"/>
        <v>2.4999643050523046E-2</v>
      </c>
      <c r="AF76" s="411">
        <f t="shared" si="27"/>
        <v>2.4999598180561744E-2</v>
      </c>
      <c r="AG76" s="1473"/>
      <c r="AH76" s="401">
        <f t="shared" si="28"/>
        <v>-2276.7406250000004</v>
      </c>
      <c r="AI76" s="256">
        <f t="shared" si="28"/>
        <v>-2070.5300000000007</v>
      </c>
      <c r="AJ76" s="256">
        <f t="shared" si="28"/>
        <v>-1859.1599999999999</v>
      </c>
      <c r="AK76" s="256">
        <f t="shared" si="28"/>
        <v>-1642.5</v>
      </c>
      <c r="AL76" s="256">
        <f t="shared" si="28"/>
        <v>-1420.4300000000003</v>
      </c>
      <c r="AM76" s="256">
        <f t="shared" si="28"/>
        <v>-1192.8100000000013</v>
      </c>
      <c r="AN76" s="402">
        <f t="shared" si="28"/>
        <v>-959.5</v>
      </c>
      <c r="AO76" s="1473"/>
      <c r="AP76" s="409">
        <f t="shared" si="29"/>
        <v>-0.21631000032302938</v>
      </c>
      <c r="AQ76" s="410">
        <f t="shared" si="29"/>
        <v>-0.19671821201365092</v>
      </c>
      <c r="AR76" s="410">
        <f t="shared" si="29"/>
        <v>-0.17663623857046218</v>
      </c>
      <c r="AS76" s="410">
        <f t="shared" si="29"/>
        <v>-0.15605166949158977</v>
      </c>
      <c r="AT76" s="410">
        <f t="shared" si="29"/>
        <v>-0.13495310374181979</v>
      </c>
      <c r="AU76" s="410">
        <f t="shared" si="29"/>
        <v>-0.11332724011340245</v>
      </c>
      <c r="AV76" s="411">
        <f t="shared" si="29"/>
        <v>-9.1160777398587745E-2</v>
      </c>
      <c r="AW76" s="433"/>
    </row>
    <row r="77" spans="1:49" s="1355" customFormat="1" x14ac:dyDescent="0.2">
      <c r="A77" s="182"/>
      <c r="B77" s="343"/>
      <c r="C77" s="418" t="str">
        <f t="shared" si="30"/>
        <v>$1,500,000 to $1,999,999</v>
      </c>
      <c r="D77" s="1211">
        <v>57</v>
      </c>
      <c r="E77" s="429">
        <f t="shared" si="30"/>
        <v>1750000</v>
      </c>
      <c r="F77" s="874">
        <v>14735.51</v>
      </c>
      <c r="G77" s="874">
        <v>11548.067125</v>
      </c>
      <c r="H77" s="874">
        <v>11836.77</v>
      </c>
      <c r="I77" s="874">
        <v>12132.69</v>
      </c>
      <c r="J77" s="874">
        <v>12436.01</v>
      </c>
      <c r="K77" s="874">
        <v>12746.91</v>
      </c>
      <c r="L77" s="874">
        <v>13065.58</v>
      </c>
      <c r="M77" s="874">
        <v>13392.22</v>
      </c>
      <c r="N77" s="327"/>
      <c r="O77" s="116"/>
      <c r="P77" s="325"/>
      <c r="Q77" s="418">
        <f t="shared" si="25"/>
        <v>1750000</v>
      </c>
      <c r="R77" s="401">
        <f t="shared" si="26"/>
        <v>-3187.4428750000006</v>
      </c>
      <c r="S77" s="256">
        <f t="shared" si="26"/>
        <v>288.70287500000086</v>
      </c>
      <c r="T77" s="256">
        <f t="shared" si="26"/>
        <v>295.92000000000007</v>
      </c>
      <c r="U77" s="256">
        <f t="shared" si="26"/>
        <v>303.31999999999971</v>
      </c>
      <c r="V77" s="256">
        <f t="shared" si="26"/>
        <v>310.89999999999964</v>
      </c>
      <c r="W77" s="256">
        <f t="shared" si="26"/>
        <v>318.67000000000007</v>
      </c>
      <c r="X77" s="402">
        <f t="shared" si="26"/>
        <v>326.63999999999942</v>
      </c>
      <c r="Y77" s="1473"/>
      <c r="Z77" s="409">
        <f t="shared" si="27"/>
        <v>-0.21631031942565959</v>
      </c>
      <c r="AA77" s="410">
        <f t="shared" si="27"/>
        <v>2.500010364288574E-2</v>
      </c>
      <c r="AB77" s="410">
        <f t="shared" si="27"/>
        <v>2.5000063361879876E-2</v>
      </c>
      <c r="AC77" s="410">
        <f t="shared" si="27"/>
        <v>2.5000226660369496E-2</v>
      </c>
      <c r="AD77" s="410">
        <f t="shared" si="27"/>
        <v>2.4999979897089242E-2</v>
      </c>
      <c r="AE77" s="410">
        <f t="shared" si="27"/>
        <v>2.4999784261440672E-2</v>
      </c>
      <c r="AF77" s="411">
        <f t="shared" si="27"/>
        <v>2.5000038268488511E-2</v>
      </c>
      <c r="AG77" s="1473"/>
      <c r="AH77" s="401">
        <f t="shared" si="28"/>
        <v>-3187.4428750000006</v>
      </c>
      <c r="AI77" s="256">
        <f t="shared" si="28"/>
        <v>-2898.74</v>
      </c>
      <c r="AJ77" s="256">
        <f t="shared" si="28"/>
        <v>-2602.8199999999997</v>
      </c>
      <c r="AK77" s="256">
        <f t="shared" si="28"/>
        <v>-2299.5</v>
      </c>
      <c r="AL77" s="256">
        <f t="shared" si="28"/>
        <v>-1988.6000000000004</v>
      </c>
      <c r="AM77" s="256">
        <f t="shared" si="28"/>
        <v>-1669.9300000000003</v>
      </c>
      <c r="AN77" s="402">
        <f t="shared" si="28"/>
        <v>-1343.2900000000009</v>
      </c>
      <c r="AO77" s="1473"/>
      <c r="AP77" s="409">
        <f t="shared" si="29"/>
        <v>-0.21631031942565959</v>
      </c>
      <c r="AQ77" s="410">
        <f t="shared" si="29"/>
        <v>-0.19671799618744101</v>
      </c>
      <c r="AR77" s="410">
        <f t="shared" si="29"/>
        <v>-0.17663589519466916</v>
      </c>
      <c r="AS77" s="410">
        <f t="shared" si="29"/>
        <v>-0.15605160595052359</v>
      </c>
      <c r="AT77" s="410">
        <f t="shared" si="29"/>
        <v>-0.13495291306510604</v>
      </c>
      <c r="AU77" s="410">
        <f t="shared" si="29"/>
        <v>-0.11332692251574594</v>
      </c>
      <c r="AV77" s="411">
        <f t="shared" si="29"/>
        <v>-9.1160061647001078E-2</v>
      </c>
      <c r="AW77" s="433"/>
    </row>
    <row r="78" spans="1:49" s="1355" customFormat="1" x14ac:dyDescent="0.2">
      <c r="A78" s="182"/>
      <c r="B78" s="343"/>
      <c r="C78" s="418" t="str">
        <f t="shared" si="30"/>
        <v>$2,000,000 to $2,999,999</v>
      </c>
      <c r="D78" s="1211">
        <v>62</v>
      </c>
      <c r="E78" s="429">
        <f t="shared" si="30"/>
        <v>2500000</v>
      </c>
      <c r="F78" s="874">
        <v>21050.73</v>
      </c>
      <c r="G78" s="874">
        <v>16497.23875</v>
      </c>
      <c r="H78" s="874">
        <v>16909.669999999998</v>
      </c>
      <c r="I78" s="874">
        <v>17332.41</v>
      </c>
      <c r="J78" s="874">
        <v>17765.72</v>
      </c>
      <c r="K78" s="874">
        <v>18209.86</v>
      </c>
      <c r="L78" s="874">
        <v>18665.11</v>
      </c>
      <c r="M78" s="874">
        <v>19131.740000000002</v>
      </c>
      <c r="N78" s="327"/>
      <c r="O78" s="116"/>
      <c r="P78" s="325"/>
      <c r="Q78" s="418">
        <f t="shared" si="25"/>
        <v>2500000</v>
      </c>
      <c r="R78" s="401">
        <f t="shared" si="26"/>
        <v>-4553.4912499999991</v>
      </c>
      <c r="S78" s="256">
        <f t="shared" si="26"/>
        <v>412.43124999999782</v>
      </c>
      <c r="T78" s="256">
        <f t="shared" si="26"/>
        <v>422.7400000000016</v>
      </c>
      <c r="U78" s="256">
        <f t="shared" si="26"/>
        <v>433.31000000000131</v>
      </c>
      <c r="V78" s="256">
        <f t="shared" si="26"/>
        <v>444.13999999999942</v>
      </c>
      <c r="W78" s="256">
        <f t="shared" si="26"/>
        <v>455.25</v>
      </c>
      <c r="X78" s="402">
        <f t="shared" si="26"/>
        <v>466.63000000000102</v>
      </c>
      <c r="Y78" s="1473"/>
      <c r="Z78" s="409">
        <f t="shared" si="27"/>
        <v>-0.21631037260940589</v>
      </c>
      <c r="AA78" s="410">
        <f t="shared" si="27"/>
        <v>2.5000017048307344E-2</v>
      </c>
      <c r="AB78" s="410">
        <f t="shared" si="27"/>
        <v>2.4999896508920649E-2</v>
      </c>
      <c r="AC78" s="410">
        <f t="shared" si="27"/>
        <v>2.4999985576154904E-2</v>
      </c>
      <c r="AD78" s="410">
        <f t="shared" si="27"/>
        <v>2.4999831135467554E-2</v>
      </c>
      <c r="AE78" s="410">
        <f t="shared" si="27"/>
        <v>2.5000192203564531E-2</v>
      </c>
      <c r="AF78" s="411">
        <f t="shared" si="27"/>
        <v>2.5000120545767057E-2</v>
      </c>
      <c r="AG78" s="1473"/>
      <c r="AH78" s="401">
        <f t="shared" si="28"/>
        <v>-4553.4912499999991</v>
      </c>
      <c r="AI78" s="256">
        <f t="shared" si="28"/>
        <v>-4141.0600000000013</v>
      </c>
      <c r="AJ78" s="256">
        <f t="shared" si="28"/>
        <v>-3718.3199999999997</v>
      </c>
      <c r="AK78" s="256">
        <f t="shared" si="28"/>
        <v>-3285.0099999999984</v>
      </c>
      <c r="AL78" s="256">
        <f t="shared" si="28"/>
        <v>-2840.869999999999</v>
      </c>
      <c r="AM78" s="256">
        <f t="shared" si="28"/>
        <v>-2385.619999999999</v>
      </c>
      <c r="AN78" s="402">
        <f t="shared" si="28"/>
        <v>-1918.989999999998</v>
      </c>
      <c r="AO78" s="1473"/>
      <c r="AP78" s="409">
        <f t="shared" si="29"/>
        <v>-0.21631037260940589</v>
      </c>
      <c r="AQ78" s="410">
        <f t="shared" si="29"/>
        <v>-0.19671811856405941</v>
      </c>
      <c r="AR78" s="410">
        <f t="shared" si="29"/>
        <v>-0.17663615466066973</v>
      </c>
      <c r="AS78" s="410">
        <f t="shared" si="29"/>
        <v>-0.15605207040325908</v>
      </c>
      <c r="AT78" s="410">
        <f t="shared" si="29"/>
        <v>-0.13495351467621308</v>
      </c>
      <c r="AU78" s="410">
        <f t="shared" si="29"/>
        <v>-0.11332718627810057</v>
      </c>
      <c r="AV78" s="411">
        <f t="shared" si="29"/>
        <v>-9.1160259050398595E-2</v>
      </c>
      <c r="AW78" s="433"/>
    </row>
    <row r="79" spans="1:49" s="1355" customFormat="1" x14ac:dyDescent="0.2">
      <c r="A79" s="182"/>
      <c r="B79" s="343"/>
      <c r="C79" s="416" t="str">
        <f t="shared" si="30"/>
        <v>$3,000,000 and greater</v>
      </c>
      <c r="D79" s="1647">
        <v>29</v>
      </c>
      <c r="E79" s="431">
        <f t="shared" si="30"/>
        <v>3000000</v>
      </c>
      <c r="F79" s="876">
        <v>25260.87</v>
      </c>
      <c r="G79" s="876">
        <v>19796.6865</v>
      </c>
      <c r="H79" s="876">
        <v>20291.599999999999</v>
      </c>
      <c r="I79" s="876">
        <v>20798.89</v>
      </c>
      <c r="J79" s="876">
        <v>21318.86</v>
      </c>
      <c r="K79" s="876">
        <v>21851.83</v>
      </c>
      <c r="L79" s="876">
        <v>22398.13</v>
      </c>
      <c r="M79" s="876">
        <v>22958.080000000002</v>
      </c>
      <c r="N79" s="327"/>
      <c r="O79" s="116"/>
      <c r="P79" s="325"/>
      <c r="Q79" s="416">
        <f t="shared" si="25"/>
        <v>3000000</v>
      </c>
      <c r="R79" s="403">
        <f t="shared" si="26"/>
        <v>-5464.1834999999992</v>
      </c>
      <c r="S79" s="404">
        <f t="shared" si="26"/>
        <v>494.91349999999875</v>
      </c>
      <c r="T79" s="404">
        <f t="shared" si="26"/>
        <v>507.29000000000087</v>
      </c>
      <c r="U79" s="404">
        <f t="shared" si="26"/>
        <v>519.97000000000116</v>
      </c>
      <c r="V79" s="404">
        <f t="shared" si="26"/>
        <v>532.97000000000116</v>
      </c>
      <c r="W79" s="404">
        <f t="shared" si="26"/>
        <v>546.29999999999927</v>
      </c>
      <c r="X79" s="405">
        <f t="shared" si="26"/>
        <v>559.95000000000073</v>
      </c>
      <c r="Y79" s="1473"/>
      <c r="Z79" s="412">
        <f t="shared" si="27"/>
        <v>-0.21631018646626188</v>
      </c>
      <c r="AA79" s="413">
        <f t="shared" si="27"/>
        <v>2.4999814994292047E-2</v>
      </c>
      <c r="AB79" s="413">
        <f t="shared" si="27"/>
        <v>2.5000000000000133E-2</v>
      </c>
      <c r="AC79" s="413">
        <f t="shared" si="27"/>
        <v>2.4999891821150033E-2</v>
      </c>
      <c r="AD79" s="413">
        <f t="shared" si="27"/>
        <v>2.499992963976494E-2</v>
      </c>
      <c r="AE79" s="413">
        <f t="shared" si="27"/>
        <v>2.5000194491719974E-2</v>
      </c>
      <c r="AF79" s="414">
        <f t="shared" si="27"/>
        <v>2.4999854898601015E-2</v>
      </c>
      <c r="AG79" s="1473"/>
      <c r="AH79" s="403">
        <f t="shared" si="28"/>
        <v>-5464.1834999999992</v>
      </c>
      <c r="AI79" s="404">
        <f t="shared" si="28"/>
        <v>-4969.2700000000004</v>
      </c>
      <c r="AJ79" s="404">
        <f t="shared" si="28"/>
        <v>-4461.9799999999996</v>
      </c>
      <c r="AK79" s="404">
        <f t="shared" si="28"/>
        <v>-3942.0099999999984</v>
      </c>
      <c r="AL79" s="404">
        <f t="shared" si="28"/>
        <v>-3409.0399999999972</v>
      </c>
      <c r="AM79" s="404">
        <f t="shared" si="28"/>
        <v>-2862.739999999998</v>
      </c>
      <c r="AN79" s="405">
        <f t="shared" si="28"/>
        <v>-2302.7899999999972</v>
      </c>
      <c r="AO79" s="1473"/>
      <c r="AP79" s="412">
        <f t="shared" si="29"/>
        <v>-0.21631018646626188</v>
      </c>
      <c r="AQ79" s="413">
        <f t="shared" si="29"/>
        <v>-0.19671808611500718</v>
      </c>
      <c r="AR79" s="413">
        <f t="shared" si="29"/>
        <v>-0.17663603826788232</v>
      </c>
      <c r="AS79" s="413">
        <f t="shared" si="29"/>
        <v>-0.15605202829514575</v>
      </c>
      <c r="AT79" s="413">
        <f t="shared" si="29"/>
        <v>-0.13495338838290194</v>
      </c>
      <c r="AU79" s="413">
        <f t="shared" si="29"/>
        <v>-0.11332705484807126</v>
      </c>
      <c r="AV79" s="414">
        <f t="shared" si="29"/>
        <v>-9.1160359876757857E-2</v>
      </c>
      <c r="AW79" s="433"/>
    </row>
    <row r="80" spans="1:49" s="1355" customFormat="1" x14ac:dyDescent="0.2">
      <c r="A80" s="182"/>
      <c r="B80" s="343"/>
      <c r="C80" s="177"/>
      <c r="D80" s="296"/>
      <c r="E80" s="184"/>
      <c r="F80" s="177"/>
      <c r="G80" s="177"/>
      <c r="H80" s="177"/>
      <c r="I80" s="177"/>
      <c r="J80" s="177"/>
      <c r="K80" s="177"/>
      <c r="L80" s="177"/>
      <c r="M80" s="177"/>
      <c r="N80" s="327"/>
      <c r="O80" s="116"/>
      <c r="P80" s="325"/>
      <c r="Q80" s="1473"/>
      <c r="R80" s="1473"/>
      <c r="S80" s="1473"/>
      <c r="T80" s="1473"/>
      <c r="U80" s="1473"/>
      <c r="V80" s="1473"/>
      <c r="W80" s="1473"/>
      <c r="X80" s="1473"/>
      <c r="Y80" s="1473"/>
      <c r="Z80" s="1473"/>
      <c r="AA80" s="1473"/>
      <c r="AB80" s="1473"/>
      <c r="AC80" s="1473"/>
      <c r="AD80" s="1473"/>
      <c r="AE80" s="1473"/>
      <c r="AF80" s="1473"/>
      <c r="AG80" s="1473"/>
      <c r="AH80" s="1473"/>
      <c r="AI80" s="1473"/>
      <c r="AJ80" s="1473"/>
      <c r="AK80" s="1473"/>
      <c r="AL80" s="1473"/>
      <c r="AM80" s="1473"/>
      <c r="AN80" s="1473"/>
      <c r="AO80" s="1473"/>
      <c r="AP80" s="1473"/>
      <c r="AQ80" s="1473"/>
      <c r="AR80" s="1473"/>
      <c r="AS80" s="1473"/>
      <c r="AT80" s="1473"/>
      <c r="AU80" s="1473"/>
      <c r="AV80" s="1473"/>
      <c r="AW80" s="433"/>
    </row>
    <row r="81" spans="1:49" s="1355" customFormat="1" x14ac:dyDescent="0.2">
      <c r="A81" s="182"/>
      <c r="B81" s="343"/>
      <c r="C81" s="183"/>
      <c r="D81" s="116"/>
      <c r="E81" s="156"/>
      <c r="F81" s="116"/>
      <c r="G81" s="116"/>
      <c r="H81" s="116"/>
      <c r="I81" s="116"/>
      <c r="J81" s="116"/>
      <c r="K81" s="116"/>
      <c r="L81" s="116"/>
      <c r="M81" s="116"/>
      <c r="N81" s="327"/>
      <c r="O81" s="116"/>
      <c r="P81" s="325"/>
      <c r="Q81" s="1473"/>
      <c r="R81" s="1473"/>
      <c r="S81" s="1473"/>
      <c r="T81" s="1473"/>
      <c r="U81" s="1473"/>
      <c r="V81" s="1473"/>
      <c r="W81" s="1473"/>
      <c r="X81" s="1473"/>
      <c r="Y81" s="1473"/>
      <c r="Z81" s="1473"/>
      <c r="AA81" s="1473"/>
      <c r="AB81" s="1473"/>
      <c r="AC81" s="1473"/>
      <c r="AD81" s="1473"/>
      <c r="AE81" s="1473"/>
      <c r="AF81" s="1473"/>
      <c r="AG81" s="1473"/>
      <c r="AH81" s="1473"/>
      <c r="AI81" s="1473"/>
      <c r="AJ81" s="1473"/>
      <c r="AK81" s="1473"/>
      <c r="AL81" s="1473"/>
      <c r="AM81" s="1473"/>
      <c r="AN81" s="1473"/>
      <c r="AO81" s="1473"/>
      <c r="AP81" s="1473"/>
      <c r="AQ81" s="1473"/>
      <c r="AR81" s="1473"/>
      <c r="AS81" s="1473"/>
      <c r="AT81" s="1473"/>
      <c r="AU81" s="1473"/>
      <c r="AV81" s="1473"/>
      <c r="AW81" s="433"/>
    </row>
    <row r="82" spans="1:49" s="1355" customFormat="1" x14ac:dyDescent="0.2">
      <c r="A82" s="182"/>
      <c r="B82" s="343"/>
      <c r="C82" s="144"/>
      <c r="D82" s="116"/>
      <c r="E82" s="156"/>
      <c r="F82" s="116"/>
      <c r="G82" s="116"/>
      <c r="H82" s="116"/>
      <c r="I82" s="116"/>
      <c r="J82" s="116"/>
      <c r="K82" s="116"/>
      <c r="L82" s="116"/>
      <c r="M82" s="116"/>
      <c r="N82" s="327"/>
      <c r="O82" s="116"/>
      <c r="P82" s="325"/>
      <c r="Q82" s="1473"/>
      <c r="R82" s="1473"/>
      <c r="S82" s="1473"/>
      <c r="T82" s="1473"/>
      <c r="U82" s="1473"/>
      <c r="V82" s="1473"/>
      <c r="W82" s="1473"/>
      <c r="X82" s="1473"/>
      <c r="Y82" s="1473"/>
      <c r="Z82" s="1473"/>
      <c r="AA82" s="1473"/>
      <c r="AB82" s="1473"/>
      <c r="AC82" s="1473"/>
      <c r="AD82" s="1473"/>
      <c r="AE82" s="1473"/>
      <c r="AF82" s="1473"/>
      <c r="AG82" s="1473"/>
      <c r="AH82" s="1473"/>
      <c r="AI82" s="1473"/>
      <c r="AJ82" s="1473"/>
      <c r="AK82" s="1473"/>
      <c r="AL82" s="1473"/>
      <c r="AM82" s="1473"/>
      <c r="AN82" s="1473"/>
      <c r="AO82" s="1473"/>
      <c r="AP82" s="1473"/>
      <c r="AQ82" s="1473"/>
      <c r="AR82" s="1473"/>
      <c r="AS82" s="1473"/>
      <c r="AT82" s="1473"/>
      <c r="AU82" s="1473"/>
      <c r="AV82" s="1473"/>
      <c r="AW82" s="433"/>
    </row>
    <row r="83" spans="1:49" s="1355" customFormat="1" ht="15" x14ac:dyDescent="0.25">
      <c r="A83" s="182"/>
      <c r="B83" s="343"/>
      <c r="C83" s="267" t="s">
        <v>2</v>
      </c>
      <c r="D83" s="268"/>
      <c r="E83" s="268"/>
      <c r="F83" s="269"/>
      <c r="G83" s="281" t="str">
        <f>$G$22</f>
        <v>$ nominal per year</v>
      </c>
      <c r="H83" s="270"/>
      <c r="I83" s="270" t="str">
        <f>$F$3</f>
        <v>Wyong</v>
      </c>
      <c r="J83" s="270"/>
      <c r="K83" s="270"/>
      <c r="L83" s="270"/>
      <c r="M83" s="271"/>
      <c r="N83" s="327"/>
      <c r="O83" s="116"/>
      <c r="P83" s="325"/>
      <c r="Q83" s="96"/>
      <c r="R83" s="249" t="str">
        <f>R$22</f>
        <v>Annual increases (nominal $ per year)</v>
      </c>
      <c r="S83" s="254"/>
      <c r="T83" s="254"/>
      <c r="U83" s="254"/>
      <c r="V83" s="254"/>
      <c r="W83" s="254"/>
      <c r="X83" s="306"/>
      <c r="Y83" s="1473"/>
      <c r="Z83" s="249" t="s">
        <v>535</v>
      </c>
      <c r="AA83" s="254"/>
      <c r="AB83" s="254"/>
      <c r="AC83" s="254"/>
      <c r="AD83" s="254"/>
      <c r="AE83" s="254"/>
      <c r="AF83" s="306"/>
      <c r="AG83" s="66"/>
      <c r="AH83" s="249" t="s">
        <v>540</v>
      </c>
      <c r="AI83" s="254"/>
      <c r="AJ83" s="254"/>
      <c r="AK83" s="254"/>
      <c r="AL83" s="254"/>
      <c r="AM83" s="254"/>
      <c r="AN83" s="306"/>
      <c r="AO83" s="116"/>
      <c r="AP83" s="249" t="s">
        <v>536</v>
      </c>
      <c r="AQ83" s="254"/>
      <c r="AR83" s="254"/>
      <c r="AS83" s="254"/>
      <c r="AT83" s="254"/>
      <c r="AU83" s="254"/>
      <c r="AV83" s="306"/>
      <c r="AW83" s="433"/>
    </row>
    <row r="84" spans="1:49" s="1355" customFormat="1" ht="56.25" customHeight="1" x14ac:dyDescent="0.2">
      <c r="A84" s="182"/>
      <c r="B84" s="343"/>
      <c r="C84" s="297" t="s">
        <v>196</v>
      </c>
      <c r="D84" s="137" t="s">
        <v>327</v>
      </c>
      <c r="E84" s="298" t="s">
        <v>200</v>
      </c>
      <c r="F84" s="134" t="s">
        <v>205</v>
      </c>
      <c r="G84" s="134" t="s">
        <v>731</v>
      </c>
      <c r="H84" s="134" t="s">
        <v>732</v>
      </c>
      <c r="I84" s="134" t="s">
        <v>733</v>
      </c>
      <c r="J84" s="134" t="s">
        <v>734</v>
      </c>
      <c r="K84" s="134" t="s">
        <v>735</v>
      </c>
      <c r="L84" s="134" t="s">
        <v>736</v>
      </c>
      <c r="M84" s="134" t="s">
        <v>737</v>
      </c>
      <c r="N84" s="327"/>
      <c r="O84" s="116"/>
      <c r="P84" s="325"/>
      <c r="Q84" s="415" t="str">
        <f>Q$23</f>
        <v>Land Value</v>
      </c>
      <c r="R84" s="396" t="str">
        <f>C83</f>
        <v>Ordinary Business Rates - without proposed special variation</v>
      </c>
      <c r="S84" s="397"/>
      <c r="T84" s="397"/>
      <c r="U84" s="397"/>
      <c r="V84" s="397"/>
      <c r="W84" s="397"/>
      <c r="X84" s="398"/>
      <c r="Y84" s="1473"/>
      <c r="Z84" s="396" t="str">
        <f>$R84</f>
        <v>Ordinary Business Rates - without proposed special variation</v>
      </c>
      <c r="AA84" s="397"/>
      <c r="AB84" s="397"/>
      <c r="AC84" s="397"/>
      <c r="AD84" s="397"/>
      <c r="AE84" s="397"/>
      <c r="AF84" s="398"/>
      <c r="AG84" s="434"/>
      <c r="AH84" s="396" t="str">
        <f>$R84</f>
        <v>Ordinary Business Rates - without proposed special variation</v>
      </c>
      <c r="AI84" s="397"/>
      <c r="AJ84" s="397"/>
      <c r="AK84" s="397"/>
      <c r="AL84" s="397"/>
      <c r="AM84" s="397"/>
      <c r="AN84" s="398"/>
      <c r="AO84" s="434"/>
      <c r="AP84" s="396" t="str">
        <f>$R84</f>
        <v>Ordinary Business Rates - without proposed special variation</v>
      </c>
      <c r="AQ84" s="397"/>
      <c r="AR84" s="397"/>
      <c r="AS84" s="397"/>
      <c r="AT84" s="397"/>
      <c r="AU84" s="397"/>
      <c r="AV84" s="398"/>
      <c r="AW84" s="433"/>
    </row>
    <row r="85" spans="1:49" s="1355" customFormat="1" x14ac:dyDescent="0.2">
      <c r="A85" s="182"/>
      <c r="B85" s="343"/>
      <c r="C85" s="293"/>
      <c r="D85" s="293"/>
      <c r="E85" s="294"/>
      <c r="F85" s="208" t="str">
        <f>F65</f>
        <v>2020-21</v>
      </c>
      <c r="G85" s="208" t="str">
        <f t="shared" ref="G85:M85" si="31">G65</f>
        <v>2021-22</v>
      </c>
      <c r="H85" s="208" t="str">
        <f t="shared" si="31"/>
        <v>2022-23</v>
      </c>
      <c r="I85" s="208" t="str">
        <f t="shared" si="31"/>
        <v>2023-24</v>
      </c>
      <c r="J85" s="208" t="str">
        <f t="shared" si="31"/>
        <v>2024-25</v>
      </c>
      <c r="K85" s="208" t="str">
        <f t="shared" si="31"/>
        <v>2025-26</v>
      </c>
      <c r="L85" s="208" t="str">
        <f t="shared" si="31"/>
        <v>2026-27</v>
      </c>
      <c r="M85" s="208" t="str">
        <f t="shared" si="31"/>
        <v>2027-28</v>
      </c>
      <c r="N85" s="327"/>
      <c r="O85" s="116"/>
      <c r="P85" s="325"/>
      <c r="Q85" s="416"/>
      <c r="R85" s="510" t="str">
        <f t="shared" ref="R85:X85" si="32">R$24</f>
        <v>Year 1</v>
      </c>
      <c r="S85" s="511" t="str">
        <f t="shared" si="32"/>
        <v>Year 2</v>
      </c>
      <c r="T85" s="511" t="str">
        <f t="shared" si="32"/>
        <v>Year 3</v>
      </c>
      <c r="U85" s="511" t="str">
        <f t="shared" si="32"/>
        <v>Year 4</v>
      </c>
      <c r="V85" s="511" t="str">
        <f t="shared" si="32"/>
        <v>Year 5</v>
      </c>
      <c r="W85" s="511" t="str">
        <f t="shared" si="32"/>
        <v>Year 6</v>
      </c>
      <c r="X85" s="511" t="str">
        <f t="shared" si="32"/>
        <v>Year 7</v>
      </c>
      <c r="Y85" s="512"/>
      <c r="Z85" s="510" t="str">
        <f>R85</f>
        <v>Year 1</v>
      </c>
      <c r="AA85" s="511" t="str">
        <f t="shared" ref="AA85:AF85" si="33">S85</f>
        <v>Year 2</v>
      </c>
      <c r="AB85" s="511" t="str">
        <f t="shared" si="33"/>
        <v>Year 3</v>
      </c>
      <c r="AC85" s="511" t="str">
        <f t="shared" si="33"/>
        <v>Year 4</v>
      </c>
      <c r="AD85" s="511" t="str">
        <f t="shared" si="33"/>
        <v>Year 5</v>
      </c>
      <c r="AE85" s="511" t="str">
        <f t="shared" si="33"/>
        <v>Year 6</v>
      </c>
      <c r="AF85" s="513" t="str">
        <f t="shared" si="33"/>
        <v>Year 7</v>
      </c>
      <c r="AG85" s="512"/>
      <c r="AH85" s="510" t="str">
        <f>R85</f>
        <v>Year 1</v>
      </c>
      <c r="AI85" s="511" t="str">
        <f t="shared" ref="AI85:AN85" si="34">S85</f>
        <v>Year 2</v>
      </c>
      <c r="AJ85" s="511" t="str">
        <f t="shared" si="34"/>
        <v>Year 3</v>
      </c>
      <c r="AK85" s="511" t="str">
        <f t="shared" si="34"/>
        <v>Year 4</v>
      </c>
      <c r="AL85" s="511" t="str">
        <f t="shared" si="34"/>
        <v>Year 5</v>
      </c>
      <c r="AM85" s="511" t="str">
        <f t="shared" si="34"/>
        <v>Year 6</v>
      </c>
      <c r="AN85" s="513" t="str">
        <f t="shared" si="34"/>
        <v>Year 7</v>
      </c>
      <c r="AO85" s="395"/>
      <c r="AP85" s="510" t="str">
        <f>R85</f>
        <v>Year 1</v>
      </c>
      <c r="AQ85" s="511" t="str">
        <f t="shared" ref="AQ85:AT85" si="35">S85</f>
        <v>Year 2</v>
      </c>
      <c r="AR85" s="511" t="str">
        <f t="shared" si="35"/>
        <v>Year 3</v>
      </c>
      <c r="AS85" s="511" t="str">
        <f t="shared" si="35"/>
        <v>Year 4</v>
      </c>
      <c r="AT85" s="511" t="str">
        <f t="shared" si="35"/>
        <v>Year 5</v>
      </c>
      <c r="AU85" s="511" t="str">
        <f>W85</f>
        <v>Year 6</v>
      </c>
      <c r="AV85" s="513" t="str">
        <f>X85</f>
        <v>Year 7</v>
      </c>
      <c r="AW85" s="433"/>
    </row>
    <row r="86" spans="1:49" s="1355" customFormat="1" x14ac:dyDescent="0.2">
      <c r="A86" s="182"/>
      <c r="B86" s="343"/>
      <c r="C86" s="467" t="str">
        <f>C25</f>
        <v>$0 to $99,999</v>
      </c>
      <c r="D86" s="426">
        <f t="shared" ref="D86:D99" si="36">IF(D66=".",".",D66)</f>
        <v>1050</v>
      </c>
      <c r="E86" s="427">
        <f>E25</f>
        <v>50000</v>
      </c>
      <c r="F86" s="873">
        <v>421.01</v>
      </c>
      <c r="G86" s="873">
        <v>565</v>
      </c>
      <c r="H86" s="873">
        <v>579.13</v>
      </c>
      <c r="I86" s="873">
        <v>593.61</v>
      </c>
      <c r="J86" s="873">
        <v>608.45000000000005</v>
      </c>
      <c r="K86" s="873">
        <v>623.66</v>
      </c>
      <c r="L86" s="873">
        <v>639.25</v>
      </c>
      <c r="M86" s="873">
        <v>655.23</v>
      </c>
      <c r="N86" s="327"/>
      <c r="O86" s="116"/>
      <c r="P86" s="325"/>
      <c r="Q86" s="417">
        <f t="shared" ref="Q86:Q99" si="37">$E86</f>
        <v>50000</v>
      </c>
      <c r="R86" s="399">
        <f t="shared" ref="R86:X99" si="38">IF(G86=".",".",IF(F86=0,".",G86-F86))</f>
        <v>143.99</v>
      </c>
      <c r="S86" s="400">
        <f t="shared" si="38"/>
        <v>14.129999999999995</v>
      </c>
      <c r="T86" s="400">
        <f t="shared" si="38"/>
        <v>14.480000000000018</v>
      </c>
      <c r="U86" s="400">
        <f t="shared" si="38"/>
        <v>14.840000000000032</v>
      </c>
      <c r="V86" s="400">
        <f t="shared" si="38"/>
        <v>15.209999999999923</v>
      </c>
      <c r="W86" s="400">
        <f t="shared" si="38"/>
        <v>15.590000000000032</v>
      </c>
      <c r="X86" s="295">
        <f t="shared" si="38"/>
        <v>15.980000000000018</v>
      </c>
      <c r="Y86" s="1473"/>
      <c r="Z86" s="406">
        <f t="shared" ref="Z86:AF99" si="39">IF(G86=".",".",IF(F86=0,".",G86/F86-1))</f>
        <v>0.3420108786014584</v>
      </c>
      <c r="AA86" s="407">
        <f t="shared" si="39"/>
        <v>2.5008849557522028E-2</v>
      </c>
      <c r="AB86" s="407">
        <f t="shared" si="39"/>
        <v>2.5003021774040457E-2</v>
      </c>
      <c r="AC86" s="407">
        <f t="shared" si="39"/>
        <v>2.4999578848065251E-2</v>
      </c>
      <c r="AD86" s="407">
        <f t="shared" si="39"/>
        <v>2.4997945599473992E-2</v>
      </c>
      <c r="AE86" s="407">
        <f t="shared" si="39"/>
        <v>2.4997594843344073E-2</v>
      </c>
      <c r="AF86" s="408">
        <f t="shared" si="39"/>
        <v>2.4998044583496304E-2</v>
      </c>
      <c r="AG86" s="1473"/>
      <c r="AH86" s="399">
        <f t="shared" ref="AH86:AN99" si="40">IF(G86=".",".",IF($F86=0,".",G86-$F86))</f>
        <v>143.99</v>
      </c>
      <c r="AI86" s="400">
        <f t="shared" si="40"/>
        <v>158.12</v>
      </c>
      <c r="AJ86" s="400">
        <f t="shared" si="40"/>
        <v>172.60000000000002</v>
      </c>
      <c r="AK86" s="400">
        <f t="shared" si="40"/>
        <v>187.44000000000005</v>
      </c>
      <c r="AL86" s="400">
        <f t="shared" si="40"/>
        <v>202.64999999999998</v>
      </c>
      <c r="AM86" s="400">
        <f t="shared" si="40"/>
        <v>218.24</v>
      </c>
      <c r="AN86" s="295">
        <f t="shared" si="40"/>
        <v>234.22000000000003</v>
      </c>
      <c r="AO86" s="410"/>
      <c r="AP86" s="406">
        <f t="shared" ref="AP86:AV99" si="41">IF(G86=".",".",IF($F86=0,".",G86/$F86-1))</f>
        <v>0.3420108786014584</v>
      </c>
      <c r="AQ86" s="407">
        <f t="shared" si="41"/>
        <v>0.37557302676896032</v>
      </c>
      <c r="AR86" s="407">
        <f t="shared" si="41"/>
        <v>0.40996650910904742</v>
      </c>
      <c r="AS86" s="407">
        <f t="shared" si="41"/>
        <v>0.44521507802665039</v>
      </c>
      <c r="AT86" s="407">
        <f t="shared" si="41"/>
        <v>0.48134248592669993</v>
      </c>
      <c r="AU86" s="407">
        <f t="shared" si="41"/>
        <v>0.51837248521412804</v>
      </c>
      <c r="AV86" s="408">
        <f t="shared" si="41"/>
        <v>0.55632882829386476</v>
      </c>
      <c r="AW86" s="433"/>
    </row>
    <row r="87" spans="1:49" s="1355" customFormat="1" x14ac:dyDescent="0.2">
      <c r="A87" s="182"/>
      <c r="B87" s="343"/>
      <c r="C87" s="468" t="str">
        <f t="shared" ref="C87:E99" si="42">C26</f>
        <v>$100,000 to $199,999</v>
      </c>
      <c r="D87" s="428">
        <f t="shared" si="36"/>
        <v>459</v>
      </c>
      <c r="E87" s="429">
        <f t="shared" si="42"/>
        <v>150000</v>
      </c>
      <c r="F87" s="874">
        <v>1263.04</v>
      </c>
      <c r="G87" s="874">
        <v>872.78173500000003</v>
      </c>
      <c r="H87" s="874">
        <v>894.6</v>
      </c>
      <c r="I87" s="874">
        <v>916.97</v>
      </c>
      <c r="J87" s="874">
        <v>939.89</v>
      </c>
      <c r="K87" s="874">
        <v>963.39</v>
      </c>
      <c r="L87" s="1207">
        <v>987.47</v>
      </c>
      <c r="M87" s="1207">
        <v>1012.16</v>
      </c>
      <c r="N87" s="327"/>
      <c r="O87" s="116"/>
      <c r="P87" s="325"/>
      <c r="Q87" s="418">
        <f t="shared" si="37"/>
        <v>150000</v>
      </c>
      <c r="R87" s="401">
        <f t="shared" si="38"/>
        <v>-390.25826499999994</v>
      </c>
      <c r="S87" s="256">
        <f t="shared" si="38"/>
        <v>21.818264999999997</v>
      </c>
      <c r="T87" s="256">
        <f t="shared" si="38"/>
        <v>22.370000000000005</v>
      </c>
      <c r="U87" s="256">
        <f t="shared" si="38"/>
        <v>22.919999999999959</v>
      </c>
      <c r="V87" s="256">
        <f t="shared" si="38"/>
        <v>23.5</v>
      </c>
      <c r="W87" s="256">
        <f t="shared" si="38"/>
        <v>24.080000000000041</v>
      </c>
      <c r="X87" s="402">
        <f t="shared" si="38"/>
        <v>24.689999999999941</v>
      </c>
      <c r="Y87" s="1473"/>
      <c r="Z87" s="409">
        <f t="shared" si="39"/>
        <v>-0.30898329823283499</v>
      </c>
      <c r="AA87" s="410">
        <f t="shared" si="39"/>
        <v>2.4998535286717471E-2</v>
      </c>
      <c r="AB87" s="410">
        <f t="shared" si="39"/>
        <v>2.5005589090096203E-2</v>
      </c>
      <c r="AC87" s="410">
        <f t="shared" si="39"/>
        <v>2.4995365170070949E-2</v>
      </c>
      <c r="AD87" s="410">
        <f t="shared" si="39"/>
        <v>2.5002925874304527E-2</v>
      </c>
      <c r="AE87" s="410">
        <f t="shared" si="39"/>
        <v>2.4995069494182065E-2</v>
      </c>
      <c r="AF87" s="411">
        <f t="shared" si="39"/>
        <v>2.500329123922751E-2</v>
      </c>
      <c r="AG87" s="1473"/>
      <c r="AH87" s="401">
        <f t="shared" si="40"/>
        <v>-390.25826499999994</v>
      </c>
      <c r="AI87" s="256">
        <f t="shared" si="40"/>
        <v>-368.43999999999994</v>
      </c>
      <c r="AJ87" s="256">
        <f t="shared" si="40"/>
        <v>-346.06999999999994</v>
      </c>
      <c r="AK87" s="256">
        <f t="shared" si="40"/>
        <v>-323.14999999999998</v>
      </c>
      <c r="AL87" s="256">
        <f t="shared" si="40"/>
        <v>-299.64999999999998</v>
      </c>
      <c r="AM87" s="256">
        <f t="shared" si="40"/>
        <v>-275.56999999999994</v>
      </c>
      <c r="AN87" s="402">
        <f t="shared" si="40"/>
        <v>-250.88</v>
      </c>
      <c r="AO87" s="1473"/>
      <c r="AP87" s="409">
        <f t="shared" si="41"/>
        <v>-0.30898329823283499</v>
      </c>
      <c r="AQ87" s="410">
        <f t="shared" si="41"/>
        <v>-0.29170889282999746</v>
      </c>
      <c r="AR87" s="410">
        <f t="shared" si="41"/>
        <v>-0.27399765644793506</v>
      </c>
      <c r="AS87" s="410">
        <f t="shared" si="41"/>
        <v>-0.25585096275652397</v>
      </c>
      <c r="AT87" s="410">
        <f t="shared" si="41"/>
        <v>-0.2372450595388903</v>
      </c>
      <c r="AU87" s="410">
        <f t="shared" si="41"/>
        <v>-0.21817994679503416</v>
      </c>
      <c r="AV87" s="411">
        <f t="shared" si="41"/>
        <v>-0.1986318723080821</v>
      </c>
      <c r="AW87" s="433"/>
    </row>
    <row r="88" spans="1:49" s="1355" customFormat="1" x14ac:dyDescent="0.2">
      <c r="A88" s="182"/>
      <c r="B88" s="343"/>
      <c r="C88" s="468" t="str">
        <f t="shared" si="42"/>
        <v>$200,000 to $299,999</v>
      </c>
      <c r="D88" s="428">
        <f t="shared" si="36"/>
        <v>271</v>
      </c>
      <c r="E88" s="429">
        <f t="shared" si="42"/>
        <v>250000</v>
      </c>
      <c r="F88" s="874">
        <v>2105.0700000000002</v>
      </c>
      <c r="G88" s="874">
        <v>1454.636225</v>
      </c>
      <c r="H88" s="874">
        <v>1491</v>
      </c>
      <c r="I88" s="874">
        <v>1528.28</v>
      </c>
      <c r="J88" s="874">
        <v>1566.49</v>
      </c>
      <c r="K88" s="874">
        <v>1605.65</v>
      </c>
      <c r="L88" s="1207">
        <v>1645.79</v>
      </c>
      <c r="M88" s="1207">
        <v>1686.93</v>
      </c>
      <c r="N88" s="327"/>
      <c r="O88" s="116"/>
      <c r="P88" s="325"/>
      <c r="Q88" s="418">
        <f t="shared" si="37"/>
        <v>250000</v>
      </c>
      <c r="R88" s="401">
        <f t="shared" si="38"/>
        <v>-650.4337750000002</v>
      </c>
      <c r="S88" s="256">
        <f t="shared" si="38"/>
        <v>36.363775000000032</v>
      </c>
      <c r="T88" s="256">
        <f t="shared" si="38"/>
        <v>37.279999999999973</v>
      </c>
      <c r="U88" s="256">
        <f t="shared" si="38"/>
        <v>38.210000000000036</v>
      </c>
      <c r="V88" s="256">
        <f t="shared" si="38"/>
        <v>39.160000000000082</v>
      </c>
      <c r="W88" s="256">
        <f t="shared" si="38"/>
        <v>40.139999999999873</v>
      </c>
      <c r="X88" s="402">
        <f t="shared" si="38"/>
        <v>41.1400000000001</v>
      </c>
      <c r="Y88" s="1473"/>
      <c r="Z88" s="409">
        <f t="shared" si="39"/>
        <v>-0.30898439244300668</v>
      </c>
      <c r="AA88" s="410">
        <f t="shared" si="39"/>
        <v>2.4998535286717471E-2</v>
      </c>
      <c r="AB88" s="410">
        <f t="shared" si="39"/>
        <v>2.5003353454057686E-2</v>
      </c>
      <c r="AC88" s="410">
        <f t="shared" si="39"/>
        <v>2.5001962991074933E-2</v>
      </c>
      <c r="AD88" s="410">
        <f t="shared" si="39"/>
        <v>2.499856366781783E-2</v>
      </c>
      <c r="AE88" s="410">
        <f t="shared" si="39"/>
        <v>2.4999221499081292E-2</v>
      </c>
      <c r="AF88" s="411">
        <f t="shared" si="39"/>
        <v>2.4997113848060915E-2</v>
      </c>
      <c r="AG88" s="1473"/>
      <c r="AH88" s="401">
        <f t="shared" si="40"/>
        <v>-650.4337750000002</v>
      </c>
      <c r="AI88" s="256">
        <f t="shared" si="40"/>
        <v>-614.07000000000016</v>
      </c>
      <c r="AJ88" s="256">
        <f t="shared" si="40"/>
        <v>-576.79000000000019</v>
      </c>
      <c r="AK88" s="256">
        <f t="shared" si="40"/>
        <v>-538.58000000000015</v>
      </c>
      <c r="AL88" s="256">
        <f t="shared" si="40"/>
        <v>-499.42000000000007</v>
      </c>
      <c r="AM88" s="256">
        <f t="shared" si="40"/>
        <v>-459.2800000000002</v>
      </c>
      <c r="AN88" s="402">
        <f t="shared" si="40"/>
        <v>-418.1400000000001</v>
      </c>
      <c r="AO88" s="1473"/>
      <c r="AP88" s="409">
        <f t="shared" si="41"/>
        <v>-0.30898439244300668</v>
      </c>
      <c r="AQ88" s="410">
        <f t="shared" si="41"/>
        <v>-0.29171001439382072</v>
      </c>
      <c r="AR88" s="410">
        <f t="shared" si="41"/>
        <v>-0.27400038953574002</v>
      </c>
      <c r="AS88" s="410">
        <f t="shared" si="41"/>
        <v>-0.25584897414337771</v>
      </c>
      <c r="AT88" s="410">
        <f t="shared" si="41"/>
        <v>-0.23724626734502896</v>
      </c>
      <c r="AU88" s="410">
        <f t="shared" si="41"/>
        <v>-0.21817801783313628</v>
      </c>
      <c r="AV88" s="411">
        <f t="shared" si="41"/>
        <v>-0.19863472473599453</v>
      </c>
      <c r="AW88" s="433"/>
    </row>
    <row r="89" spans="1:49" s="1355" customFormat="1" x14ac:dyDescent="0.2">
      <c r="A89" s="182"/>
      <c r="B89" s="343"/>
      <c r="C89" s="468" t="str">
        <f t="shared" si="42"/>
        <v>$300,000 to $399,999</v>
      </c>
      <c r="D89" s="428">
        <f t="shared" si="36"/>
        <v>222</v>
      </c>
      <c r="E89" s="429">
        <f t="shared" si="42"/>
        <v>350000</v>
      </c>
      <c r="F89" s="874">
        <v>2947.1</v>
      </c>
      <c r="G89" s="874">
        <v>2036.4907149999999</v>
      </c>
      <c r="H89" s="874">
        <v>2087.4</v>
      </c>
      <c r="I89" s="874">
        <v>2139.59</v>
      </c>
      <c r="J89" s="874">
        <v>2193.08</v>
      </c>
      <c r="K89" s="874">
        <v>2247.91</v>
      </c>
      <c r="L89" s="1207">
        <v>2304.11</v>
      </c>
      <c r="M89" s="1207">
        <v>2361.71</v>
      </c>
      <c r="N89" s="327"/>
      <c r="O89" s="116"/>
      <c r="P89" s="325"/>
      <c r="Q89" s="418">
        <f t="shared" si="37"/>
        <v>350000</v>
      </c>
      <c r="R89" s="401">
        <f t="shared" si="38"/>
        <v>-910.609285</v>
      </c>
      <c r="S89" s="256">
        <f t="shared" si="38"/>
        <v>50.909285000000182</v>
      </c>
      <c r="T89" s="256">
        <f t="shared" si="38"/>
        <v>52.190000000000055</v>
      </c>
      <c r="U89" s="256">
        <f t="shared" si="38"/>
        <v>53.489999999999782</v>
      </c>
      <c r="V89" s="256">
        <f t="shared" si="38"/>
        <v>54.829999999999927</v>
      </c>
      <c r="W89" s="256">
        <f t="shared" si="38"/>
        <v>56.200000000000273</v>
      </c>
      <c r="X89" s="402">
        <f t="shared" si="38"/>
        <v>57.599999999999909</v>
      </c>
      <c r="Y89" s="1473"/>
      <c r="Z89" s="409">
        <f t="shared" si="39"/>
        <v>-0.30898486138916226</v>
      </c>
      <c r="AA89" s="410">
        <f t="shared" si="39"/>
        <v>2.4998535286717471E-2</v>
      </c>
      <c r="AB89" s="410">
        <f t="shared" si="39"/>
        <v>2.500239532432702E-2</v>
      </c>
      <c r="AC89" s="410">
        <f t="shared" si="39"/>
        <v>2.5000116844815956E-2</v>
      </c>
      <c r="AD89" s="410">
        <f t="shared" si="39"/>
        <v>2.5001367939154084E-2</v>
      </c>
      <c r="AE89" s="410">
        <f t="shared" si="39"/>
        <v>2.5001000929752548E-2</v>
      </c>
      <c r="AF89" s="411">
        <f t="shared" si="39"/>
        <v>2.4998806480593272E-2</v>
      </c>
      <c r="AG89" s="1473"/>
      <c r="AH89" s="401">
        <f t="shared" si="40"/>
        <v>-910.609285</v>
      </c>
      <c r="AI89" s="256">
        <f t="shared" si="40"/>
        <v>-859.69999999999982</v>
      </c>
      <c r="AJ89" s="256">
        <f t="shared" si="40"/>
        <v>-807.50999999999976</v>
      </c>
      <c r="AK89" s="256">
        <f t="shared" si="40"/>
        <v>-754.02</v>
      </c>
      <c r="AL89" s="256">
        <f t="shared" si="40"/>
        <v>-699.19</v>
      </c>
      <c r="AM89" s="256">
        <f t="shared" si="40"/>
        <v>-642.98999999999978</v>
      </c>
      <c r="AN89" s="402">
        <f t="shared" si="40"/>
        <v>-585.38999999999987</v>
      </c>
      <c r="AO89" s="1473"/>
      <c r="AP89" s="409">
        <f t="shared" si="41"/>
        <v>-0.30898486138916226</v>
      </c>
      <c r="AQ89" s="410">
        <f t="shared" si="41"/>
        <v>-0.29171049506294322</v>
      </c>
      <c r="AR89" s="410">
        <f t="shared" si="41"/>
        <v>-0.27400156085643512</v>
      </c>
      <c r="AS89" s="410">
        <f t="shared" si="41"/>
        <v>-0.25585151504869197</v>
      </c>
      <c r="AT89" s="410">
        <f t="shared" si="41"/>
        <v>-0.23724678497506024</v>
      </c>
      <c r="AU89" s="410">
        <f t="shared" si="41"/>
        <v>-0.21817719113704992</v>
      </c>
      <c r="AV89" s="411">
        <f t="shared" si="41"/>
        <v>-0.19863255403617108</v>
      </c>
      <c r="AW89" s="433"/>
    </row>
    <row r="90" spans="1:49" s="1355" customFormat="1" x14ac:dyDescent="0.2">
      <c r="A90" s="182"/>
      <c r="B90" s="343"/>
      <c r="C90" s="468" t="str">
        <f t="shared" si="42"/>
        <v>$400,000 to $499,999</v>
      </c>
      <c r="D90" s="428">
        <f t="shared" si="36"/>
        <v>211</v>
      </c>
      <c r="E90" s="429">
        <f t="shared" si="42"/>
        <v>450000</v>
      </c>
      <c r="F90" s="874">
        <v>3789.13</v>
      </c>
      <c r="G90" s="874">
        <v>2618.3452050000001</v>
      </c>
      <c r="H90" s="874">
        <v>2683.8</v>
      </c>
      <c r="I90" s="874">
        <v>2750.9</v>
      </c>
      <c r="J90" s="874">
        <v>2819.67</v>
      </c>
      <c r="K90" s="874">
        <v>2890.16</v>
      </c>
      <c r="L90" s="1207">
        <v>2962.41</v>
      </c>
      <c r="M90" s="1207">
        <v>3036.47</v>
      </c>
      <c r="N90" s="327"/>
      <c r="O90" s="116"/>
      <c r="P90" s="325"/>
      <c r="Q90" s="418">
        <f t="shared" si="37"/>
        <v>450000</v>
      </c>
      <c r="R90" s="401">
        <f t="shared" si="38"/>
        <v>-1170.784795</v>
      </c>
      <c r="S90" s="256">
        <f t="shared" si="38"/>
        <v>65.454795000000104</v>
      </c>
      <c r="T90" s="256">
        <f t="shared" si="38"/>
        <v>67.099999999999909</v>
      </c>
      <c r="U90" s="256">
        <f t="shared" si="38"/>
        <v>68.769999999999982</v>
      </c>
      <c r="V90" s="256">
        <f t="shared" si="38"/>
        <v>70.489999999999782</v>
      </c>
      <c r="W90" s="256">
        <f t="shared" si="38"/>
        <v>72.25</v>
      </c>
      <c r="X90" s="402">
        <f t="shared" si="38"/>
        <v>74.059999999999945</v>
      </c>
      <c r="Y90" s="1473"/>
      <c r="Z90" s="409">
        <f t="shared" si="39"/>
        <v>-0.3089851219145292</v>
      </c>
      <c r="AA90" s="410">
        <f t="shared" si="39"/>
        <v>2.4998535286717471E-2</v>
      </c>
      <c r="AB90" s="410">
        <f t="shared" si="39"/>
        <v>2.5001863030031934E-2</v>
      </c>
      <c r="AC90" s="410">
        <f t="shared" si="39"/>
        <v>2.4999091206514334E-2</v>
      </c>
      <c r="AD90" s="410">
        <f t="shared" si="39"/>
        <v>2.4999379359995855E-2</v>
      </c>
      <c r="AE90" s="410">
        <f t="shared" si="39"/>
        <v>2.4998615993578222E-2</v>
      </c>
      <c r="AF90" s="411">
        <f t="shared" si="39"/>
        <v>2.4999915609250634E-2</v>
      </c>
      <c r="AG90" s="1473"/>
      <c r="AH90" s="401">
        <f t="shared" si="40"/>
        <v>-1170.784795</v>
      </c>
      <c r="AI90" s="256">
        <f t="shared" si="40"/>
        <v>-1105.33</v>
      </c>
      <c r="AJ90" s="256">
        <f t="shared" si="40"/>
        <v>-1038.23</v>
      </c>
      <c r="AK90" s="256">
        <f t="shared" si="40"/>
        <v>-969.46</v>
      </c>
      <c r="AL90" s="256">
        <f t="shared" si="40"/>
        <v>-898.97000000000025</v>
      </c>
      <c r="AM90" s="256">
        <f t="shared" si="40"/>
        <v>-826.72000000000025</v>
      </c>
      <c r="AN90" s="402">
        <f t="shared" si="40"/>
        <v>-752.66000000000031</v>
      </c>
      <c r="AO90" s="1473"/>
      <c r="AP90" s="409">
        <f t="shared" si="41"/>
        <v>-0.3089851219145292</v>
      </c>
      <c r="AQ90" s="410">
        <f t="shared" si="41"/>
        <v>-0.29171076210106273</v>
      </c>
      <c r="AR90" s="410">
        <f t="shared" si="41"/>
        <v>-0.2740022115894678</v>
      </c>
      <c r="AS90" s="410">
        <f t="shared" si="41"/>
        <v>-0.25585292666126525</v>
      </c>
      <c r="AT90" s="410">
        <f t="shared" si="41"/>
        <v>-0.23724971167523945</v>
      </c>
      <c r="AU90" s="410">
        <f t="shared" si="41"/>
        <v>-0.21818201011841776</v>
      </c>
      <c r="AV90" s="411">
        <f t="shared" si="41"/>
        <v>-0.19863662634958423</v>
      </c>
      <c r="AW90" s="433"/>
    </row>
    <row r="91" spans="1:49" s="1355" customFormat="1" x14ac:dyDescent="0.2">
      <c r="A91" s="182"/>
      <c r="B91" s="343"/>
      <c r="C91" s="468" t="str">
        <f t="shared" si="42"/>
        <v>$500,000 to $599,999</v>
      </c>
      <c r="D91" s="428">
        <f t="shared" si="36"/>
        <v>216</v>
      </c>
      <c r="E91" s="429">
        <f t="shared" si="42"/>
        <v>550000</v>
      </c>
      <c r="F91" s="874">
        <v>4631.16</v>
      </c>
      <c r="G91" s="874">
        <v>3200.1996949999998</v>
      </c>
      <c r="H91" s="874">
        <v>3280.2</v>
      </c>
      <c r="I91" s="874">
        <v>3362.21</v>
      </c>
      <c r="J91" s="874">
        <v>3446.27</v>
      </c>
      <c r="K91" s="874">
        <v>3532.43</v>
      </c>
      <c r="L91" s="1207">
        <v>3620.74</v>
      </c>
      <c r="M91" s="1207">
        <v>3711.26</v>
      </c>
      <c r="N91" s="327"/>
      <c r="O91" s="116"/>
      <c r="P91" s="325"/>
      <c r="Q91" s="418">
        <f t="shared" si="37"/>
        <v>550000</v>
      </c>
      <c r="R91" s="401">
        <f t="shared" si="38"/>
        <v>-1430.9603050000001</v>
      </c>
      <c r="S91" s="256">
        <f t="shared" si="38"/>
        <v>80.000305000000026</v>
      </c>
      <c r="T91" s="256">
        <f t="shared" si="38"/>
        <v>82.010000000000218</v>
      </c>
      <c r="U91" s="256">
        <f t="shared" si="38"/>
        <v>84.059999999999945</v>
      </c>
      <c r="V91" s="256">
        <f t="shared" si="38"/>
        <v>86.159999999999854</v>
      </c>
      <c r="W91" s="256">
        <f t="shared" si="38"/>
        <v>88.309999999999945</v>
      </c>
      <c r="X91" s="402">
        <f t="shared" si="38"/>
        <v>90.520000000000437</v>
      </c>
      <c r="Y91" s="1473"/>
      <c r="Z91" s="409">
        <f t="shared" si="39"/>
        <v>-0.30898528770329681</v>
      </c>
      <c r="AA91" s="410">
        <f t="shared" si="39"/>
        <v>2.4998535286717471E-2</v>
      </c>
      <c r="AB91" s="410">
        <f t="shared" si="39"/>
        <v>2.500152429729896E-2</v>
      </c>
      <c r="AC91" s="410">
        <f t="shared" si="39"/>
        <v>2.5001412761249231E-2</v>
      </c>
      <c r="AD91" s="410">
        <f t="shared" si="39"/>
        <v>2.5000943048571367E-2</v>
      </c>
      <c r="AE91" s="410">
        <f t="shared" si="39"/>
        <v>2.4999787681567742E-2</v>
      </c>
      <c r="AF91" s="411">
        <f t="shared" si="39"/>
        <v>2.5000414279954031E-2</v>
      </c>
      <c r="AG91" s="1473"/>
      <c r="AH91" s="401">
        <f t="shared" si="40"/>
        <v>-1430.9603050000001</v>
      </c>
      <c r="AI91" s="256">
        <f t="shared" si="40"/>
        <v>-1350.96</v>
      </c>
      <c r="AJ91" s="256">
        <f t="shared" si="40"/>
        <v>-1268.9499999999998</v>
      </c>
      <c r="AK91" s="256">
        <f t="shared" si="40"/>
        <v>-1184.8899999999999</v>
      </c>
      <c r="AL91" s="256">
        <f t="shared" si="40"/>
        <v>-1098.73</v>
      </c>
      <c r="AM91" s="256">
        <f t="shared" si="40"/>
        <v>-1010.4200000000001</v>
      </c>
      <c r="AN91" s="402">
        <f t="shared" si="40"/>
        <v>-919.89999999999964</v>
      </c>
      <c r="AO91" s="1473"/>
      <c r="AP91" s="409">
        <f t="shared" si="41"/>
        <v>-0.30898528770329681</v>
      </c>
      <c r="AQ91" s="410">
        <f t="shared" si="41"/>
        <v>-0.29171093203430676</v>
      </c>
      <c r="AR91" s="410">
        <f t="shared" si="41"/>
        <v>-0.27400262569205125</v>
      </c>
      <c r="AS91" s="410">
        <f t="shared" si="41"/>
        <v>-0.25585166567339501</v>
      </c>
      <c r="AT91" s="410">
        <f t="shared" si="41"/>
        <v>-0.23724725554720638</v>
      </c>
      <c r="AU91" s="410">
        <f t="shared" si="41"/>
        <v>-0.21817859888235347</v>
      </c>
      <c r="AV91" s="411">
        <f t="shared" si="41"/>
        <v>-0.19863273996147823</v>
      </c>
      <c r="AW91" s="433"/>
    </row>
    <row r="92" spans="1:49" s="1355" customFormat="1" x14ac:dyDescent="0.2">
      <c r="A92" s="182"/>
      <c r="B92" s="343"/>
      <c r="C92" s="468" t="str">
        <f t="shared" si="42"/>
        <v>$600,000 to $699,999</v>
      </c>
      <c r="D92" s="428">
        <f t="shared" si="36"/>
        <v>111</v>
      </c>
      <c r="E92" s="429">
        <f t="shared" si="42"/>
        <v>650000</v>
      </c>
      <c r="F92" s="874">
        <v>5473.19</v>
      </c>
      <c r="G92" s="874">
        <v>3782.054185</v>
      </c>
      <c r="H92" s="874">
        <v>3876.61</v>
      </c>
      <c r="I92" s="874">
        <v>3973.53</v>
      </c>
      <c r="J92" s="874">
        <v>4072.87</v>
      </c>
      <c r="K92" s="874">
        <v>4174.6899999999996</v>
      </c>
      <c r="L92" s="1207">
        <v>4279.0600000000004</v>
      </c>
      <c r="M92" s="1207">
        <v>4386.04</v>
      </c>
      <c r="N92" s="327"/>
      <c r="O92" s="116"/>
      <c r="P92" s="325"/>
      <c r="Q92" s="418">
        <f t="shared" si="37"/>
        <v>650000</v>
      </c>
      <c r="R92" s="401">
        <f t="shared" si="38"/>
        <v>-1691.1358149999996</v>
      </c>
      <c r="S92" s="256">
        <f t="shared" si="38"/>
        <v>94.555815000000166</v>
      </c>
      <c r="T92" s="256">
        <f t="shared" si="38"/>
        <v>96.920000000000073</v>
      </c>
      <c r="U92" s="256">
        <f t="shared" si="38"/>
        <v>99.339999999999691</v>
      </c>
      <c r="V92" s="256">
        <f t="shared" si="38"/>
        <v>101.81999999999971</v>
      </c>
      <c r="W92" s="256">
        <f t="shared" si="38"/>
        <v>104.3700000000008</v>
      </c>
      <c r="X92" s="402">
        <f t="shared" si="38"/>
        <v>106.97999999999956</v>
      </c>
      <c r="Y92" s="1473"/>
      <c r="Z92" s="409">
        <f t="shared" si="39"/>
        <v>-0.30898540248008921</v>
      </c>
      <c r="AA92" s="410">
        <f t="shared" si="39"/>
        <v>2.5001179352484693E-2</v>
      </c>
      <c r="AB92" s="410">
        <f t="shared" si="39"/>
        <v>2.5001225297360374E-2</v>
      </c>
      <c r="AC92" s="410">
        <f t="shared" si="39"/>
        <v>2.5000440414442604E-2</v>
      </c>
      <c r="AD92" s="410">
        <f t="shared" si="39"/>
        <v>2.4999570327557619E-2</v>
      </c>
      <c r="AE92" s="410">
        <f t="shared" si="39"/>
        <v>2.5000658731546777E-2</v>
      </c>
      <c r="AF92" s="411">
        <f t="shared" si="39"/>
        <v>2.5000817936649433E-2</v>
      </c>
      <c r="AG92" s="1473"/>
      <c r="AH92" s="401">
        <f t="shared" si="40"/>
        <v>-1691.1358149999996</v>
      </c>
      <c r="AI92" s="256">
        <f t="shared" si="40"/>
        <v>-1596.5799999999995</v>
      </c>
      <c r="AJ92" s="256">
        <f t="shared" si="40"/>
        <v>-1499.6599999999994</v>
      </c>
      <c r="AK92" s="256">
        <f t="shared" si="40"/>
        <v>-1400.3199999999997</v>
      </c>
      <c r="AL92" s="256">
        <f t="shared" si="40"/>
        <v>-1298.5</v>
      </c>
      <c r="AM92" s="256">
        <f t="shared" si="40"/>
        <v>-1194.1299999999992</v>
      </c>
      <c r="AN92" s="402">
        <f t="shared" si="40"/>
        <v>-1087.1499999999996</v>
      </c>
      <c r="AO92" s="1473"/>
      <c r="AP92" s="409">
        <f t="shared" si="41"/>
        <v>-0.30898540248008921</v>
      </c>
      <c r="AQ92" s="410">
        <f t="shared" si="41"/>
        <v>-0.29170922259230903</v>
      </c>
      <c r="AR92" s="410">
        <f t="shared" si="41"/>
        <v>-0.27400108529029676</v>
      </c>
      <c r="AS92" s="410">
        <f t="shared" si="41"/>
        <v>-0.25585079268214694</v>
      </c>
      <c r="AT92" s="410">
        <f t="shared" si="41"/>
        <v>-0.23724738223960795</v>
      </c>
      <c r="AU92" s="410">
        <f t="shared" si="41"/>
        <v>-0.21817806434638654</v>
      </c>
      <c r="AV92" s="411">
        <f t="shared" si="41"/>
        <v>-0.19863187647423164</v>
      </c>
      <c r="AW92" s="433"/>
    </row>
    <row r="93" spans="1:49" s="1355" customFormat="1" x14ac:dyDescent="0.2">
      <c r="A93" s="182"/>
      <c r="B93" s="343"/>
      <c r="C93" s="468" t="str">
        <f t="shared" si="42"/>
        <v>$700,000 to $799,999</v>
      </c>
      <c r="D93" s="428">
        <f t="shared" si="36"/>
        <v>83</v>
      </c>
      <c r="E93" s="429">
        <f t="shared" si="42"/>
        <v>750000</v>
      </c>
      <c r="F93" s="874">
        <v>6315.21</v>
      </c>
      <c r="G93" s="874">
        <v>4363.9086749999997</v>
      </c>
      <c r="H93" s="874">
        <v>4473.01</v>
      </c>
      <c r="I93" s="874">
        <v>4584.84</v>
      </c>
      <c r="J93" s="874">
        <v>4699.46</v>
      </c>
      <c r="K93" s="874">
        <v>4816.95</v>
      </c>
      <c r="L93" s="1207">
        <v>4937.37</v>
      </c>
      <c r="M93" s="1207">
        <v>5060.8</v>
      </c>
      <c r="N93" s="327"/>
      <c r="O93" s="116"/>
      <c r="P93" s="325"/>
      <c r="Q93" s="418">
        <f t="shared" si="37"/>
        <v>750000</v>
      </c>
      <c r="R93" s="401">
        <f t="shared" si="38"/>
        <v>-1951.3013250000004</v>
      </c>
      <c r="S93" s="256">
        <f t="shared" si="38"/>
        <v>109.10132500000054</v>
      </c>
      <c r="T93" s="256">
        <f t="shared" si="38"/>
        <v>111.82999999999993</v>
      </c>
      <c r="U93" s="256">
        <f t="shared" si="38"/>
        <v>114.61999999999989</v>
      </c>
      <c r="V93" s="256">
        <f t="shared" si="38"/>
        <v>117.48999999999978</v>
      </c>
      <c r="W93" s="256">
        <f t="shared" si="38"/>
        <v>120.42000000000007</v>
      </c>
      <c r="X93" s="402">
        <f t="shared" si="38"/>
        <v>123.43000000000029</v>
      </c>
      <c r="Y93" s="1473"/>
      <c r="Z93" s="409">
        <f t="shared" si="39"/>
        <v>-0.30898439244300668</v>
      </c>
      <c r="AA93" s="410">
        <f t="shared" si="39"/>
        <v>2.5000826810382515E-2</v>
      </c>
      <c r="AB93" s="410">
        <f t="shared" si="39"/>
        <v>2.5001061924744272E-2</v>
      </c>
      <c r="AC93" s="410">
        <f t="shared" si="39"/>
        <v>2.4999781889880612E-2</v>
      </c>
      <c r="AD93" s="410">
        <f t="shared" si="39"/>
        <v>2.5000744766420002E-2</v>
      </c>
      <c r="AE93" s="410">
        <f t="shared" si="39"/>
        <v>2.4999221499081292E-2</v>
      </c>
      <c r="AF93" s="411">
        <f t="shared" si="39"/>
        <v>2.4999139217842803E-2</v>
      </c>
      <c r="AG93" s="1473"/>
      <c r="AH93" s="401">
        <f t="shared" si="40"/>
        <v>-1951.3013250000004</v>
      </c>
      <c r="AI93" s="256">
        <f t="shared" si="40"/>
        <v>-1842.1999999999998</v>
      </c>
      <c r="AJ93" s="256">
        <f t="shared" si="40"/>
        <v>-1730.37</v>
      </c>
      <c r="AK93" s="256">
        <f t="shared" si="40"/>
        <v>-1615.75</v>
      </c>
      <c r="AL93" s="256">
        <f t="shared" si="40"/>
        <v>-1498.2600000000002</v>
      </c>
      <c r="AM93" s="256">
        <f t="shared" si="40"/>
        <v>-1377.8400000000001</v>
      </c>
      <c r="AN93" s="402">
        <f t="shared" si="40"/>
        <v>-1254.4099999999999</v>
      </c>
      <c r="AO93" s="1473"/>
      <c r="AP93" s="409">
        <f t="shared" si="41"/>
        <v>-0.30898439244300668</v>
      </c>
      <c r="AQ93" s="410">
        <f t="shared" si="41"/>
        <v>-0.29170843091520315</v>
      </c>
      <c r="AR93" s="410">
        <f t="shared" si="41"/>
        <v>-0.27400038953573991</v>
      </c>
      <c r="AS93" s="410">
        <f t="shared" si="41"/>
        <v>-0.25585055762199516</v>
      </c>
      <c r="AT93" s="410">
        <f t="shared" si="41"/>
        <v>-0.23724626734502896</v>
      </c>
      <c r="AU93" s="410">
        <f t="shared" si="41"/>
        <v>-0.21817801783313617</v>
      </c>
      <c r="AV93" s="411">
        <f t="shared" si="41"/>
        <v>-0.19863314125737697</v>
      </c>
      <c r="AW93" s="433"/>
    </row>
    <row r="94" spans="1:49" s="1355" customFormat="1" x14ac:dyDescent="0.2">
      <c r="A94" s="182"/>
      <c r="B94" s="343"/>
      <c r="C94" s="468" t="str">
        <f t="shared" si="42"/>
        <v>$800,000 to $899,999</v>
      </c>
      <c r="D94" s="428">
        <f t="shared" si="36"/>
        <v>66</v>
      </c>
      <c r="E94" s="429">
        <f t="shared" si="42"/>
        <v>850000</v>
      </c>
      <c r="F94" s="874">
        <v>7157.25</v>
      </c>
      <c r="G94" s="874">
        <v>4945.7631650000003</v>
      </c>
      <c r="H94" s="874">
        <v>5069.41</v>
      </c>
      <c r="I94" s="874">
        <v>5196.1499999999996</v>
      </c>
      <c r="J94" s="874">
        <v>5326.05</v>
      </c>
      <c r="K94" s="874">
        <v>5459.2</v>
      </c>
      <c r="L94" s="1207">
        <v>5595.68</v>
      </c>
      <c r="M94" s="1207">
        <v>5735.57</v>
      </c>
      <c r="N94" s="327"/>
      <c r="O94" s="116"/>
      <c r="P94" s="325"/>
      <c r="Q94" s="418">
        <f t="shared" si="37"/>
        <v>850000</v>
      </c>
      <c r="R94" s="401">
        <f t="shared" si="38"/>
        <v>-2211.4868349999997</v>
      </c>
      <c r="S94" s="256">
        <f t="shared" si="38"/>
        <v>123.64683499999956</v>
      </c>
      <c r="T94" s="256">
        <f t="shared" si="38"/>
        <v>126.73999999999978</v>
      </c>
      <c r="U94" s="256">
        <f t="shared" si="38"/>
        <v>129.90000000000055</v>
      </c>
      <c r="V94" s="256">
        <f t="shared" si="38"/>
        <v>133.14999999999964</v>
      </c>
      <c r="W94" s="256">
        <f t="shared" si="38"/>
        <v>136.48000000000047</v>
      </c>
      <c r="X94" s="402">
        <f t="shared" si="38"/>
        <v>139.88999999999942</v>
      </c>
      <c r="Y94" s="1473"/>
      <c r="Z94" s="409">
        <f t="shared" si="39"/>
        <v>-0.30898555101470537</v>
      </c>
      <c r="AA94" s="410">
        <f t="shared" si="39"/>
        <v>2.5000557219362785E-2</v>
      </c>
      <c r="AB94" s="410">
        <f t="shared" si="39"/>
        <v>2.500093699266781E-2</v>
      </c>
      <c r="AC94" s="410">
        <f t="shared" si="39"/>
        <v>2.4999278311827133E-2</v>
      </c>
      <c r="AD94" s="410">
        <f t="shared" si="39"/>
        <v>2.4999765304493771E-2</v>
      </c>
      <c r="AE94" s="410">
        <f t="shared" si="39"/>
        <v>2.5000000000000133E-2</v>
      </c>
      <c r="AF94" s="411">
        <f t="shared" si="39"/>
        <v>2.4999642581419845E-2</v>
      </c>
      <c r="AG94" s="1473"/>
      <c r="AH94" s="401">
        <f t="shared" si="40"/>
        <v>-2211.4868349999997</v>
      </c>
      <c r="AI94" s="256">
        <f t="shared" si="40"/>
        <v>-2087.84</v>
      </c>
      <c r="AJ94" s="256">
        <f t="shared" si="40"/>
        <v>-1961.1000000000004</v>
      </c>
      <c r="AK94" s="256">
        <f t="shared" si="40"/>
        <v>-1831.1999999999998</v>
      </c>
      <c r="AL94" s="256">
        <f t="shared" si="40"/>
        <v>-1698.0500000000002</v>
      </c>
      <c r="AM94" s="256">
        <f t="shared" si="40"/>
        <v>-1561.5699999999997</v>
      </c>
      <c r="AN94" s="402">
        <f t="shared" si="40"/>
        <v>-1421.6800000000003</v>
      </c>
      <c r="AO94" s="1473"/>
      <c r="AP94" s="409">
        <f t="shared" si="41"/>
        <v>-0.30898555101470537</v>
      </c>
      <c r="AQ94" s="410">
        <f t="shared" si="41"/>
        <v>-0.29170980474344199</v>
      </c>
      <c r="AR94" s="410">
        <f t="shared" si="41"/>
        <v>-0.27400188619930843</v>
      </c>
      <c r="AS94" s="410">
        <f t="shared" si="41"/>
        <v>-0.25585245729854345</v>
      </c>
      <c r="AT94" s="410">
        <f t="shared" si="41"/>
        <v>-0.23724894337909119</v>
      </c>
      <c r="AU94" s="410">
        <f t="shared" si="41"/>
        <v>-0.21818016696356834</v>
      </c>
      <c r="AV94" s="411">
        <f t="shared" si="41"/>
        <v>-0.19863495057459224</v>
      </c>
      <c r="AW94" s="433"/>
    </row>
    <row r="95" spans="1:49" s="1355" customFormat="1" x14ac:dyDescent="0.2">
      <c r="A95" s="182"/>
      <c r="B95" s="343"/>
      <c r="C95" s="468" t="str">
        <f t="shared" si="42"/>
        <v>$900,000 to $999,999</v>
      </c>
      <c r="D95" s="428">
        <f t="shared" si="36"/>
        <v>37</v>
      </c>
      <c r="E95" s="429">
        <f t="shared" si="42"/>
        <v>950000</v>
      </c>
      <c r="F95" s="874">
        <v>7999.28</v>
      </c>
      <c r="G95" s="874">
        <v>5527.617655</v>
      </c>
      <c r="H95" s="874">
        <v>5665.81</v>
      </c>
      <c r="I95" s="874">
        <v>5807.46</v>
      </c>
      <c r="J95" s="874">
        <v>5952.65</v>
      </c>
      <c r="K95" s="874">
        <v>6101.47</v>
      </c>
      <c r="L95" s="1207">
        <v>6254.01</v>
      </c>
      <c r="M95" s="1207">
        <v>6410.36</v>
      </c>
      <c r="N95" s="327"/>
      <c r="O95" s="116"/>
      <c r="P95" s="325"/>
      <c r="Q95" s="418">
        <f t="shared" si="37"/>
        <v>950000</v>
      </c>
      <c r="R95" s="401">
        <f t="shared" si="38"/>
        <v>-2471.6623449999997</v>
      </c>
      <c r="S95" s="256">
        <f t="shared" si="38"/>
        <v>138.19234500000039</v>
      </c>
      <c r="T95" s="256">
        <f t="shared" si="38"/>
        <v>141.64999999999964</v>
      </c>
      <c r="U95" s="256">
        <f t="shared" si="38"/>
        <v>145.1899999999996</v>
      </c>
      <c r="V95" s="256">
        <f t="shared" si="38"/>
        <v>148.82000000000062</v>
      </c>
      <c r="W95" s="256">
        <f t="shared" si="38"/>
        <v>152.53999999999996</v>
      </c>
      <c r="X95" s="402">
        <f t="shared" si="38"/>
        <v>156.34999999999945</v>
      </c>
      <c r="Y95" s="1473"/>
      <c r="Z95" s="409">
        <f t="shared" si="39"/>
        <v>-0.30898560182916457</v>
      </c>
      <c r="AA95" s="410">
        <f t="shared" si="39"/>
        <v>2.5000344384347617E-2</v>
      </c>
      <c r="AB95" s="410">
        <f t="shared" si="39"/>
        <v>2.5000838362034594E-2</v>
      </c>
      <c r="AC95" s="410">
        <f t="shared" si="39"/>
        <v>2.5000602673113548E-2</v>
      </c>
      <c r="AD95" s="410">
        <f t="shared" si="39"/>
        <v>2.5000629971525301E-2</v>
      </c>
      <c r="AE95" s="410">
        <f t="shared" si="39"/>
        <v>2.50005326585232E-2</v>
      </c>
      <c r="AF95" s="411">
        <f t="shared" si="39"/>
        <v>2.4999960025647416E-2</v>
      </c>
      <c r="AG95" s="1473"/>
      <c r="AH95" s="401">
        <f t="shared" si="40"/>
        <v>-2471.6623449999997</v>
      </c>
      <c r="AI95" s="256">
        <f t="shared" si="40"/>
        <v>-2333.4699999999993</v>
      </c>
      <c r="AJ95" s="256">
        <f t="shared" si="40"/>
        <v>-2191.8199999999997</v>
      </c>
      <c r="AK95" s="256">
        <f t="shared" si="40"/>
        <v>-2046.63</v>
      </c>
      <c r="AL95" s="256">
        <f t="shared" si="40"/>
        <v>-1897.8099999999995</v>
      </c>
      <c r="AM95" s="256">
        <f t="shared" si="40"/>
        <v>-1745.2699999999995</v>
      </c>
      <c r="AN95" s="402">
        <f t="shared" si="40"/>
        <v>-1588.92</v>
      </c>
      <c r="AO95" s="1473"/>
      <c r="AP95" s="409">
        <f t="shared" si="41"/>
        <v>-0.30898560182916457</v>
      </c>
      <c r="AQ95" s="410">
        <f t="shared" si="41"/>
        <v>-0.29171000390035096</v>
      </c>
      <c r="AR95" s="410">
        <f t="shared" si="41"/>
        <v>-0.27400216019441748</v>
      </c>
      <c r="AS95" s="410">
        <f t="shared" si="41"/>
        <v>-0.25585177665989944</v>
      </c>
      <c r="AT95" s="410">
        <f t="shared" si="41"/>
        <v>-0.23724760228420549</v>
      </c>
      <c r="AU95" s="410">
        <f t="shared" si="41"/>
        <v>-0.21817838605474482</v>
      </c>
      <c r="AV95" s="411">
        <f t="shared" si="41"/>
        <v>-0.19863287695892629</v>
      </c>
      <c r="AW95" s="433"/>
    </row>
    <row r="96" spans="1:49" s="1355" customFormat="1" x14ac:dyDescent="0.2">
      <c r="A96" s="182"/>
      <c r="B96" s="343"/>
      <c r="C96" s="468" t="str">
        <f t="shared" si="42"/>
        <v>$1,000,000 to $1,499,999</v>
      </c>
      <c r="D96" s="428">
        <f t="shared" si="36"/>
        <v>134</v>
      </c>
      <c r="E96" s="429">
        <f t="shared" si="42"/>
        <v>1250000</v>
      </c>
      <c r="F96" s="874">
        <v>10525.36</v>
      </c>
      <c r="G96" s="874">
        <v>7273.1811250000001</v>
      </c>
      <c r="H96" s="874">
        <v>7455.01</v>
      </c>
      <c r="I96" s="874">
        <v>7641.39</v>
      </c>
      <c r="J96" s="874">
        <v>7832.42</v>
      </c>
      <c r="K96" s="874">
        <v>8028.23</v>
      </c>
      <c r="L96" s="1207">
        <v>8228.94</v>
      </c>
      <c r="M96" s="1207">
        <v>8434.66</v>
      </c>
      <c r="N96" s="327"/>
      <c r="O96" s="116"/>
      <c r="P96" s="325"/>
      <c r="Q96" s="418">
        <f t="shared" si="37"/>
        <v>1250000</v>
      </c>
      <c r="R96" s="401">
        <f t="shared" si="38"/>
        <v>-3252.1788750000005</v>
      </c>
      <c r="S96" s="256">
        <f t="shared" si="38"/>
        <v>181.82887500000015</v>
      </c>
      <c r="T96" s="256">
        <f t="shared" si="38"/>
        <v>186.38000000000011</v>
      </c>
      <c r="U96" s="256">
        <f t="shared" si="38"/>
        <v>191.02999999999975</v>
      </c>
      <c r="V96" s="256">
        <f t="shared" si="38"/>
        <v>195.80999999999949</v>
      </c>
      <c r="W96" s="256">
        <f t="shared" si="38"/>
        <v>200.71000000000095</v>
      </c>
      <c r="X96" s="402">
        <f t="shared" si="38"/>
        <v>205.71999999999935</v>
      </c>
      <c r="Y96" s="1473"/>
      <c r="Z96" s="409">
        <f t="shared" si="39"/>
        <v>-0.30898504896744627</v>
      </c>
      <c r="AA96" s="410">
        <f t="shared" si="39"/>
        <v>2.4999910200916409E-2</v>
      </c>
      <c r="AB96" s="410">
        <f t="shared" si="39"/>
        <v>2.5000637155416339E-2</v>
      </c>
      <c r="AC96" s="410">
        <f t="shared" si="39"/>
        <v>2.499937838534616E-2</v>
      </c>
      <c r="AD96" s="410">
        <f t="shared" si="39"/>
        <v>2.499993616276952E-2</v>
      </c>
      <c r="AE96" s="410">
        <f t="shared" si="39"/>
        <v>2.5000529381943526E-2</v>
      </c>
      <c r="AF96" s="411">
        <f t="shared" si="39"/>
        <v>2.4999574671828784E-2</v>
      </c>
      <c r="AG96" s="1473"/>
      <c r="AH96" s="401">
        <f t="shared" si="40"/>
        <v>-3252.1788750000005</v>
      </c>
      <c r="AI96" s="256">
        <f t="shared" si="40"/>
        <v>-3070.3500000000004</v>
      </c>
      <c r="AJ96" s="256">
        <f t="shared" si="40"/>
        <v>-2883.9700000000003</v>
      </c>
      <c r="AK96" s="256">
        <f t="shared" si="40"/>
        <v>-2692.9400000000005</v>
      </c>
      <c r="AL96" s="256">
        <f t="shared" si="40"/>
        <v>-2497.130000000001</v>
      </c>
      <c r="AM96" s="256">
        <f t="shared" si="40"/>
        <v>-2296.42</v>
      </c>
      <c r="AN96" s="402">
        <f t="shared" si="40"/>
        <v>-2090.7000000000007</v>
      </c>
      <c r="AO96" s="1473"/>
      <c r="AP96" s="409">
        <f t="shared" si="41"/>
        <v>-0.30898504896744627</v>
      </c>
      <c r="AQ96" s="410">
        <f t="shared" si="41"/>
        <v>-0.29170973724414173</v>
      </c>
      <c r="AR96" s="410">
        <f t="shared" si="41"/>
        <v>-0.2740020293842681</v>
      </c>
      <c r="AS96" s="410">
        <f t="shared" si="41"/>
        <v>-0.25585253140985209</v>
      </c>
      <c r="AT96" s="410">
        <f t="shared" si="41"/>
        <v>-0.23724889219941181</v>
      </c>
      <c r="AU96" s="410">
        <f t="shared" si="41"/>
        <v>-0.21817971071773312</v>
      </c>
      <c r="AV96" s="411">
        <f t="shared" si="41"/>
        <v>-0.19863453601587033</v>
      </c>
      <c r="AW96" s="433"/>
    </row>
    <row r="97" spans="1:49" s="1355" customFormat="1" x14ac:dyDescent="0.2">
      <c r="A97" s="182"/>
      <c r="B97" s="343"/>
      <c r="C97" s="468" t="str">
        <f t="shared" si="42"/>
        <v>$1,500,000 to $1,999,999</v>
      </c>
      <c r="D97" s="428">
        <f t="shared" si="36"/>
        <v>57</v>
      </c>
      <c r="E97" s="429">
        <f t="shared" si="42"/>
        <v>1750000</v>
      </c>
      <c r="F97" s="874">
        <v>14735.51</v>
      </c>
      <c r="G97" s="874">
        <v>10182.453575</v>
      </c>
      <c r="H97" s="874">
        <v>10437.01</v>
      </c>
      <c r="I97" s="874">
        <v>10697.94</v>
      </c>
      <c r="J97" s="874">
        <v>10965.39</v>
      </c>
      <c r="K97" s="874">
        <v>11239.52</v>
      </c>
      <c r="L97" s="1207">
        <v>11520.51</v>
      </c>
      <c r="M97" s="1207">
        <v>11808.52</v>
      </c>
      <c r="N97" s="327"/>
      <c r="O97" s="116"/>
      <c r="P97" s="325"/>
      <c r="Q97" s="418">
        <f t="shared" si="37"/>
        <v>1750000</v>
      </c>
      <c r="R97" s="401">
        <f t="shared" si="38"/>
        <v>-4553.0564250000007</v>
      </c>
      <c r="S97" s="256">
        <f t="shared" si="38"/>
        <v>254.55642500000067</v>
      </c>
      <c r="T97" s="256">
        <f t="shared" si="38"/>
        <v>260.93000000000029</v>
      </c>
      <c r="U97" s="256">
        <f t="shared" si="38"/>
        <v>267.44999999999891</v>
      </c>
      <c r="V97" s="256">
        <f t="shared" si="38"/>
        <v>274.13000000000102</v>
      </c>
      <c r="W97" s="256">
        <f t="shared" si="38"/>
        <v>280.98999999999978</v>
      </c>
      <c r="X97" s="402">
        <f t="shared" si="38"/>
        <v>288.01000000000022</v>
      </c>
      <c r="Y97" s="1473"/>
      <c r="Z97" s="409">
        <f t="shared" si="39"/>
        <v>-0.30898533033468134</v>
      </c>
      <c r="AA97" s="410">
        <f t="shared" si="39"/>
        <v>2.4999517368288204E-2</v>
      </c>
      <c r="AB97" s="410">
        <f t="shared" si="39"/>
        <v>2.5000455111185982E-2</v>
      </c>
      <c r="AC97" s="410">
        <f t="shared" si="39"/>
        <v>2.5000140213910171E-2</v>
      </c>
      <c r="AD97" s="410">
        <f t="shared" si="39"/>
        <v>2.4999566818872943E-2</v>
      </c>
      <c r="AE97" s="410">
        <f t="shared" si="39"/>
        <v>2.5000177943542035E-2</v>
      </c>
      <c r="AF97" s="411">
        <f t="shared" si="39"/>
        <v>2.4999761295289913E-2</v>
      </c>
      <c r="AG97" s="1473"/>
      <c r="AH97" s="401">
        <f t="shared" si="40"/>
        <v>-4553.0564250000007</v>
      </c>
      <c r="AI97" s="256">
        <f t="shared" si="40"/>
        <v>-4298.5</v>
      </c>
      <c r="AJ97" s="256">
        <f t="shared" si="40"/>
        <v>-4037.5699999999997</v>
      </c>
      <c r="AK97" s="256">
        <f t="shared" si="40"/>
        <v>-3770.1200000000008</v>
      </c>
      <c r="AL97" s="256">
        <f t="shared" si="40"/>
        <v>-3495.99</v>
      </c>
      <c r="AM97" s="256">
        <f t="shared" si="40"/>
        <v>-3215</v>
      </c>
      <c r="AN97" s="402">
        <f t="shared" si="40"/>
        <v>-2926.99</v>
      </c>
      <c r="AO97" s="1473"/>
      <c r="AP97" s="409">
        <f t="shared" si="41"/>
        <v>-0.30898533033468134</v>
      </c>
      <c r="AQ97" s="410">
        <f t="shared" si="41"/>
        <v>-0.29171029709864127</v>
      </c>
      <c r="AR97" s="410">
        <f t="shared" si="41"/>
        <v>-0.27400273217554061</v>
      </c>
      <c r="AS97" s="410">
        <f t="shared" si="41"/>
        <v>-0.25585269868501337</v>
      </c>
      <c r="AT97" s="410">
        <f t="shared" si="41"/>
        <v>-0.23724933850270535</v>
      </c>
      <c r="AU97" s="410">
        <f t="shared" si="41"/>
        <v>-0.21818043623871852</v>
      </c>
      <c r="AV97" s="411">
        <f t="shared" si="41"/>
        <v>-0.1986351337686989</v>
      </c>
      <c r="AW97" s="433"/>
    </row>
    <row r="98" spans="1:49" s="1355" customFormat="1" x14ac:dyDescent="0.2">
      <c r="A98" s="182"/>
      <c r="B98" s="343"/>
      <c r="C98" s="468" t="str">
        <f t="shared" si="42"/>
        <v>$2,000,000 to $2,999,999</v>
      </c>
      <c r="D98" s="428">
        <f t="shared" si="36"/>
        <v>62</v>
      </c>
      <c r="E98" s="429">
        <f t="shared" si="42"/>
        <v>2500000</v>
      </c>
      <c r="F98" s="874">
        <v>21050.73</v>
      </c>
      <c r="G98" s="874">
        <v>14546.36225</v>
      </c>
      <c r="H98" s="874">
        <v>14910.02</v>
      </c>
      <c r="I98" s="874">
        <v>15282.77</v>
      </c>
      <c r="J98" s="874">
        <v>15664.84</v>
      </c>
      <c r="K98" s="874">
        <v>16056.46</v>
      </c>
      <c r="L98" s="1207">
        <v>16457.87</v>
      </c>
      <c r="M98" s="1207">
        <v>16869.32</v>
      </c>
      <c r="N98" s="327"/>
      <c r="O98" s="116"/>
      <c r="P98" s="325"/>
      <c r="Q98" s="418">
        <f t="shared" si="37"/>
        <v>2500000</v>
      </c>
      <c r="R98" s="401">
        <f t="shared" si="38"/>
        <v>-6504.3677499999994</v>
      </c>
      <c r="S98" s="256">
        <f t="shared" si="38"/>
        <v>363.65775000000031</v>
      </c>
      <c r="T98" s="256">
        <f t="shared" si="38"/>
        <v>372.75</v>
      </c>
      <c r="U98" s="256">
        <f t="shared" si="38"/>
        <v>382.06999999999971</v>
      </c>
      <c r="V98" s="256">
        <f t="shared" si="38"/>
        <v>391.61999999999898</v>
      </c>
      <c r="W98" s="256">
        <f t="shared" si="38"/>
        <v>401.40999999999985</v>
      </c>
      <c r="X98" s="402">
        <f t="shared" si="38"/>
        <v>411.45000000000073</v>
      </c>
      <c r="Y98" s="1473"/>
      <c r="Z98" s="409">
        <f t="shared" si="39"/>
        <v>-0.30898537722919817</v>
      </c>
      <c r="AA98" s="410">
        <f t="shared" si="39"/>
        <v>2.4999910200916409E-2</v>
      </c>
      <c r="AB98" s="410">
        <f t="shared" si="39"/>
        <v>2.4999966465504508E-2</v>
      </c>
      <c r="AC98" s="410">
        <f t="shared" si="39"/>
        <v>2.5000049074873187E-2</v>
      </c>
      <c r="AD98" s="410">
        <f t="shared" si="39"/>
        <v>2.499993616276952E-2</v>
      </c>
      <c r="AE98" s="410">
        <f t="shared" si="39"/>
        <v>2.4999906579657116E-2</v>
      </c>
      <c r="AF98" s="411">
        <f t="shared" si="39"/>
        <v>2.5000197473913799E-2</v>
      </c>
      <c r="AG98" s="1473"/>
      <c r="AH98" s="401">
        <f t="shared" si="40"/>
        <v>-6504.3677499999994</v>
      </c>
      <c r="AI98" s="256">
        <f t="shared" si="40"/>
        <v>-6140.7099999999991</v>
      </c>
      <c r="AJ98" s="256">
        <f t="shared" si="40"/>
        <v>-5767.9599999999991</v>
      </c>
      <c r="AK98" s="256">
        <f t="shared" si="40"/>
        <v>-5385.8899999999994</v>
      </c>
      <c r="AL98" s="256">
        <f t="shared" si="40"/>
        <v>-4994.2700000000004</v>
      </c>
      <c r="AM98" s="256">
        <f t="shared" si="40"/>
        <v>-4592.8600000000006</v>
      </c>
      <c r="AN98" s="402">
        <f t="shared" si="40"/>
        <v>-4181.41</v>
      </c>
      <c r="AO98" s="1473"/>
      <c r="AP98" s="409">
        <f t="shared" si="41"/>
        <v>-0.30898537722919817</v>
      </c>
      <c r="AQ98" s="410">
        <f t="shared" si="41"/>
        <v>-0.29171007371240809</v>
      </c>
      <c r="AR98" s="410">
        <f t="shared" si="41"/>
        <v>-0.27400284930736363</v>
      </c>
      <c r="AS98" s="410">
        <f t="shared" si="41"/>
        <v>-0.25585288491182967</v>
      </c>
      <c r="AT98" s="410">
        <f t="shared" si="41"/>
        <v>-0.23724925453891621</v>
      </c>
      <c r="AU98" s="410">
        <f t="shared" si="41"/>
        <v>-0.21818055715882545</v>
      </c>
      <c r="AV98" s="411">
        <f t="shared" si="41"/>
        <v>-0.19863491669885081</v>
      </c>
      <c r="AW98" s="433"/>
    </row>
    <row r="99" spans="1:49" s="1355" customFormat="1" x14ac:dyDescent="0.2">
      <c r="A99" s="182"/>
      <c r="B99" s="343"/>
      <c r="C99" s="469" t="str">
        <f t="shared" si="42"/>
        <v>$3,000,000 and greater</v>
      </c>
      <c r="D99" s="430">
        <f t="shared" si="36"/>
        <v>29</v>
      </c>
      <c r="E99" s="431">
        <f t="shared" si="42"/>
        <v>3000000</v>
      </c>
      <c r="F99" s="876">
        <v>25260.87</v>
      </c>
      <c r="G99" s="876">
        <v>17455.634699999999</v>
      </c>
      <c r="H99" s="876">
        <v>17892.03</v>
      </c>
      <c r="I99" s="876">
        <v>18339.330000000002</v>
      </c>
      <c r="J99" s="876">
        <v>18797.810000000001</v>
      </c>
      <c r="K99" s="876">
        <v>19267.759999999998</v>
      </c>
      <c r="L99" s="876">
        <v>19749.45</v>
      </c>
      <c r="M99" s="876">
        <v>20243.189999999999</v>
      </c>
      <c r="N99" s="327"/>
      <c r="O99" s="116"/>
      <c r="P99" s="325"/>
      <c r="Q99" s="416">
        <f t="shared" si="37"/>
        <v>3000000</v>
      </c>
      <c r="R99" s="403">
        <f t="shared" si="38"/>
        <v>-7805.2353000000003</v>
      </c>
      <c r="S99" s="404">
        <f t="shared" si="38"/>
        <v>436.39530000000013</v>
      </c>
      <c r="T99" s="404">
        <f t="shared" si="38"/>
        <v>447.30000000000291</v>
      </c>
      <c r="U99" s="404">
        <f t="shared" si="38"/>
        <v>458.47999999999956</v>
      </c>
      <c r="V99" s="404">
        <f t="shared" si="38"/>
        <v>469.94999999999709</v>
      </c>
      <c r="W99" s="404">
        <f t="shared" si="38"/>
        <v>481.69000000000233</v>
      </c>
      <c r="X99" s="405">
        <f t="shared" si="38"/>
        <v>493.73999999999796</v>
      </c>
      <c r="Y99" s="1473"/>
      <c r="Z99" s="412">
        <f t="shared" si="39"/>
        <v>-0.30898521309836124</v>
      </c>
      <c r="AA99" s="413">
        <f t="shared" si="39"/>
        <v>2.5000253929466032E-2</v>
      </c>
      <c r="AB99" s="413">
        <f t="shared" si="39"/>
        <v>2.4999958081894702E-2</v>
      </c>
      <c r="AC99" s="413">
        <f t="shared" si="39"/>
        <v>2.4999822785237935E-2</v>
      </c>
      <c r="AD99" s="413">
        <f t="shared" si="39"/>
        <v>2.500025268900985E-2</v>
      </c>
      <c r="AE99" s="413">
        <f t="shared" si="39"/>
        <v>2.499979239932415E-2</v>
      </c>
      <c r="AF99" s="414">
        <f t="shared" si="39"/>
        <v>2.5000189878705337E-2</v>
      </c>
      <c r="AG99" s="1473"/>
      <c r="AH99" s="403">
        <f t="shared" si="40"/>
        <v>-7805.2353000000003</v>
      </c>
      <c r="AI99" s="404">
        <f t="shared" si="40"/>
        <v>-7368.84</v>
      </c>
      <c r="AJ99" s="404">
        <f t="shared" si="40"/>
        <v>-6921.5399999999972</v>
      </c>
      <c r="AK99" s="404">
        <f t="shared" si="40"/>
        <v>-6463.0599999999977</v>
      </c>
      <c r="AL99" s="404">
        <f t="shared" si="40"/>
        <v>-5993.1100000000006</v>
      </c>
      <c r="AM99" s="404">
        <f t="shared" si="40"/>
        <v>-5511.4199999999983</v>
      </c>
      <c r="AN99" s="405">
        <f t="shared" si="40"/>
        <v>-5017.68</v>
      </c>
      <c r="AO99" s="1473"/>
      <c r="AP99" s="412">
        <f t="shared" si="41"/>
        <v>-0.30898521309836124</v>
      </c>
      <c r="AQ99" s="413">
        <f t="shared" si="41"/>
        <v>-0.29170966795680431</v>
      </c>
      <c r="AR99" s="413">
        <f t="shared" si="41"/>
        <v>-0.27400243934591317</v>
      </c>
      <c r="AS99" s="413">
        <f t="shared" si="41"/>
        <v>-0.25585262898704586</v>
      </c>
      <c r="AT99" s="413">
        <f t="shared" si="41"/>
        <v>-0.2372487566738597</v>
      </c>
      <c r="AU99" s="413">
        <f t="shared" si="41"/>
        <v>-0.21818013393837976</v>
      </c>
      <c r="AV99" s="414">
        <f t="shared" si="41"/>
        <v>-0.19863448883589518</v>
      </c>
      <c r="AW99" s="433"/>
    </row>
    <row r="100" spans="1:49" s="1355" customFormat="1" x14ac:dyDescent="0.2">
      <c r="A100" s="182"/>
      <c r="B100" s="343"/>
      <c r="C100" s="177"/>
      <c r="D100" s="296"/>
      <c r="E100" s="184"/>
      <c r="F100" s="177"/>
      <c r="G100" s="177"/>
      <c r="H100" s="177"/>
      <c r="I100" s="177"/>
      <c r="J100" s="177"/>
      <c r="K100" s="177"/>
      <c r="L100" s="177"/>
      <c r="M100" s="177"/>
      <c r="N100" s="327"/>
      <c r="O100" s="116"/>
      <c r="P100" s="325"/>
      <c r="Q100" s="1473"/>
      <c r="R100" s="1473"/>
      <c r="S100" s="1473"/>
      <c r="T100" s="1473"/>
      <c r="U100" s="1473"/>
      <c r="V100" s="1473"/>
      <c r="W100" s="1473"/>
      <c r="X100" s="1473"/>
      <c r="Y100" s="1473"/>
      <c r="Z100" s="1473"/>
      <c r="AA100" s="1473"/>
      <c r="AB100" s="1473"/>
      <c r="AC100" s="1473"/>
      <c r="AD100" s="1473"/>
      <c r="AE100" s="1473"/>
      <c r="AF100" s="1473"/>
      <c r="AG100" s="1473"/>
      <c r="AH100" s="1473"/>
      <c r="AI100" s="1473"/>
      <c r="AJ100" s="1473"/>
      <c r="AK100" s="1473"/>
      <c r="AL100" s="1473"/>
      <c r="AM100" s="1473"/>
      <c r="AN100" s="1473"/>
      <c r="AO100" s="1473"/>
      <c r="AP100" s="1473"/>
      <c r="AQ100" s="1473"/>
      <c r="AR100" s="1473"/>
      <c r="AS100" s="1473"/>
      <c r="AT100" s="1473"/>
      <c r="AU100" s="1473"/>
      <c r="AV100" s="1473"/>
      <c r="AW100" s="433"/>
    </row>
    <row r="101" spans="1:49" s="1355" customFormat="1" x14ac:dyDescent="0.2">
      <c r="A101" s="182"/>
      <c r="B101" s="343"/>
      <c r="C101" s="116"/>
      <c r="D101" s="116"/>
      <c r="E101" s="156"/>
      <c r="F101" s="116"/>
      <c r="G101" s="116"/>
      <c r="H101" s="116"/>
      <c r="I101" s="116"/>
      <c r="J101" s="116"/>
      <c r="K101" s="116"/>
      <c r="L101" s="116"/>
      <c r="M101" s="116"/>
      <c r="N101" s="327"/>
      <c r="O101" s="116"/>
      <c r="P101" s="325"/>
      <c r="Q101" s="1473"/>
      <c r="R101" s="1473"/>
      <c r="S101" s="1473"/>
      <c r="T101" s="1473"/>
      <c r="U101" s="1473"/>
      <c r="V101" s="1473"/>
      <c r="W101" s="1473"/>
      <c r="X101" s="1473"/>
      <c r="Y101" s="1473"/>
      <c r="Z101" s="1473"/>
      <c r="AA101" s="1473"/>
      <c r="AB101" s="1473"/>
      <c r="AC101" s="1473"/>
      <c r="AD101" s="1473"/>
      <c r="AE101" s="1473"/>
      <c r="AF101" s="1473"/>
      <c r="AG101" s="1473"/>
      <c r="AH101" s="1473"/>
      <c r="AI101" s="1473"/>
      <c r="AJ101" s="1473"/>
      <c r="AK101" s="1473"/>
      <c r="AL101" s="1473"/>
      <c r="AM101" s="1473"/>
      <c r="AN101" s="1473"/>
      <c r="AO101" s="1473"/>
      <c r="AP101" s="1473"/>
      <c r="AQ101" s="1473"/>
      <c r="AR101" s="1473"/>
      <c r="AS101" s="1473"/>
      <c r="AT101" s="1473"/>
      <c r="AU101" s="1473"/>
      <c r="AV101" s="1473"/>
      <c r="AW101" s="433"/>
    </row>
    <row r="102" spans="1:49" s="1355" customFormat="1" x14ac:dyDescent="0.2">
      <c r="A102" s="182"/>
      <c r="B102" s="343"/>
      <c r="C102" s="183"/>
      <c r="D102" s="116"/>
      <c r="E102" s="156"/>
      <c r="F102" s="116"/>
      <c r="G102" s="116"/>
      <c r="H102" s="116"/>
      <c r="I102" s="116"/>
      <c r="J102" s="116"/>
      <c r="K102" s="116"/>
      <c r="L102" s="116"/>
      <c r="M102" s="116"/>
      <c r="N102" s="327"/>
      <c r="O102" s="116"/>
      <c r="P102" s="325"/>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1473"/>
      <c r="AL102" s="1473"/>
      <c r="AM102" s="1473"/>
      <c r="AN102" s="1473"/>
      <c r="AO102" s="1473"/>
      <c r="AP102" s="1473"/>
      <c r="AQ102" s="1473"/>
      <c r="AR102" s="1473"/>
      <c r="AS102" s="1473"/>
      <c r="AT102" s="1473"/>
      <c r="AU102" s="1473"/>
      <c r="AV102" s="1473"/>
      <c r="AW102" s="433"/>
    </row>
    <row r="103" spans="1:49" s="1355" customFormat="1" ht="4.5" customHeight="1" x14ac:dyDescent="0.2">
      <c r="A103" s="182"/>
      <c r="B103" s="343"/>
      <c r="C103" s="144"/>
      <c r="D103" s="116"/>
      <c r="E103" s="156"/>
      <c r="F103" s="116"/>
      <c r="G103" s="116"/>
      <c r="H103" s="116"/>
      <c r="I103" s="116"/>
      <c r="J103" s="116"/>
      <c r="K103" s="116"/>
      <c r="L103" s="116"/>
      <c r="M103" s="116"/>
      <c r="N103" s="327"/>
      <c r="O103" s="116"/>
      <c r="P103" s="325"/>
      <c r="Q103" s="1473"/>
      <c r="R103" s="1473"/>
      <c r="S103" s="1473"/>
      <c r="T103" s="1473"/>
      <c r="U103" s="1473"/>
      <c r="V103" s="1473"/>
      <c r="W103" s="1473"/>
      <c r="X103" s="1473"/>
      <c r="Y103" s="1473"/>
      <c r="Z103" s="1473"/>
      <c r="AA103" s="1473"/>
      <c r="AB103" s="1473"/>
      <c r="AC103" s="1473"/>
      <c r="AD103" s="1473"/>
      <c r="AE103" s="1473"/>
      <c r="AF103" s="1473"/>
      <c r="AG103" s="1473"/>
      <c r="AH103" s="1473"/>
      <c r="AI103" s="1473"/>
      <c r="AJ103" s="1473"/>
      <c r="AK103" s="1473"/>
      <c r="AL103" s="1473"/>
      <c r="AM103" s="1473"/>
      <c r="AN103" s="1473"/>
      <c r="AO103" s="1473"/>
      <c r="AP103" s="1473"/>
      <c r="AQ103" s="1473"/>
      <c r="AR103" s="1473"/>
      <c r="AS103" s="1473"/>
      <c r="AT103" s="1473"/>
      <c r="AU103" s="1473"/>
      <c r="AV103" s="1473"/>
      <c r="AW103" s="433"/>
    </row>
    <row r="104" spans="1:49" s="1355" customFormat="1" ht="15" x14ac:dyDescent="0.25">
      <c r="A104" s="182"/>
      <c r="B104" s="343"/>
      <c r="C104" s="267" t="s">
        <v>201</v>
      </c>
      <c r="D104" s="268"/>
      <c r="E104" s="268"/>
      <c r="F104" s="269"/>
      <c r="G104" s="281" t="str">
        <f>$G$22</f>
        <v>$ nominal per year</v>
      </c>
      <c r="H104" s="270"/>
      <c r="I104" s="270" t="str">
        <f>$F$3</f>
        <v>Wyong</v>
      </c>
      <c r="J104" s="270"/>
      <c r="K104" s="270"/>
      <c r="L104" s="270"/>
      <c r="M104" s="271"/>
      <c r="N104" s="327"/>
      <c r="O104" s="116"/>
      <c r="P104" s="325"/>
      <c r="Q104" s="96"/>
      <c r="R104" s="249" t="str">
        <f>R$22</f>
        <v>Annual increases (nominal $ per year)</v>
      </c>
      <c r="S104" s="254"/>
      <c r="T104" s="254"/>
      <c r="U104" s="254"/>
      <c r="V104" s="254"/>
      <c r="W104" s="254"/>
      <c r="X104" s="306"/>
      <c r="Y104" s="1473"/>
      <c r="Z104" s="249" t="s">
        <v>535</v>
      </c>
      <c r="AA104" s="254"/>
      <c r="AB104" s="254"/>
      <c r="AC104" s="254"/>
      <c r="AD104" s="254"/>
      <c r="AE104" s="254"/>
      <c r="AF104" s="306"/>
      <c r="AG104" s="66"/>
      <c r="AH104" s="249" t="s">
        <v>540</v>
      </c>
      <c r="AI104" s="254"/>
      <c r="AJ104" s="254"/>
      <c r="AK104" s="254"/>
      <c r="AL104" s="254"/>
      <c r="AM104" s="254"/>
      <c r="AN104" s="306"/>
      <c r="AO104" s="116"/>
      <c r="AP104" s="249" t="s">
        <v>536</v>
      </c>
      <c r="AQ104" s="254"/>
      <c r="AR104" s="254"/>
      <c r="AS104" s="254"/>
      <c r="AT104" s="254"/>
      <c r="AU104" s="254"/>
      <c r="AV104" s="306"/>
      <c r="AW104" s="433"/>
    </row>
    <row r="105" spans="1:49" s="1355" customFormat="1" ht="48" customHeight="1" x14ac:dyDescent="0.2">
      <c r="A105" s="182"/>
      <c r="B105" s="343"/>
      <c r="C105" s="297" t="s">
        <v>196</v>
      </c>
      <c r="D105" s="137" t="s">
        <v>327</v>
      </c>
      <c r="E105" s="298" t="s">
        <v>200</v>
      </c>
      <c r="F105" s="134" t="s">
        <v>205</v>
      </c>
      <c r="G105" s="134" t="s">
        <v>731</v>
      </c>
      <c r="H105" s="134" t="s">
        <v>732</v>
      </c>
      <c r="I105" s="134" t="s">
        <v>733</v>
      </c>
      <c r="J105" s="134" t="s">
        <v>734</v>
      </c>
      <c r="K105" s="134" t="s">
        <v>735</v>
      </c>
      <c r="L105" s="134" t="s">
        <v>736</v>
      </c>
      <c r="M105" s="134" t="s">
        <v>737</v>
      </c>
      <c r="N105" s="327"/>
      <c r="O105" s="116"/>
      <c r="P105" s="325"/>
      <c r="Q105" s="415" t="str">
        <f>Q$23</f>
        <v>Land Value</v>
      </c>
      <c r="R105" s="396" t="str">
        <f>C104</f>
        <v>Ordinary Farmland Rates - with proposed special variation</v>
      </c>
      <c r="S105" s="397"/>
      <c r="T105" s="397"/>
      <c r="U105" s="397"/>
      <c r="V105" s="397"/>
      <c r="W105" s="397"/>
      <c r="X105" s="398"/>
      <c r="Y105" s="1473"/>
      <c r="Z105" s="396" t="str">
        <f>$R105</f>
        <v>Ordinary Farmland Rates - with proposed special variation</v>
      </c>
      <c r="AA105" s="397"/>
      <c r="AB105" s="397"/>
      <c r="AC105" s="397"/>
      <c r="AD105" s="397"/>
      <c r="AE105" s="397"/>
      <c r="AF105" s="398"/>
      <c r="AG105" s="434"/>
      <c r="AH105" s="396" t="str">
        <f>$R105</f>
        <v>Ordinary Farmland Rates - with proposed special variation</v>
      </c>
      <c r="AI105" s="397"/>
      <c r="AJ105" s="397"/>
      <c r="AK105" s="397"/>
      <c r="AL105" s="397"/>
      <c r="AM105" s="397"/>
      <c r="AN105" s="398"/>
      <c r="AO105" s="434"/>
      <c r="AP105" s="396" t="str">
        <f>$R105</f>
        <v>Ordinary Farmland Rates - with proposed special variation</v>
      </c>
      <c r="AQ105" s="397"/>
      <c r="AR105" s="397"/>
      <c r="AS105" s="397"/>
      <c r="AT105" s="397"/>
      <c r="AU105" s="397"/>
      <c r="AV105" s="398"/>
      <c r="AW105" s="433"/>
    </row>
    <row r="106" spans="1:49" s="1355" customFormat="1" ht="19.5" customHeight="1" x14ac:dyDescent="0.2">
      <c r="A106" s="182"/>
      <c r="B106" s="343"/>
      <c r="C106" s="293"/>
      <c r="D106" s="293"/>
      <c r="E106" s="294"/>
      <c r="F106" s="208" t="str">
        <f>'WK5a(1) - Impact on Rates'!E74</f>
        <v>2020-21</v>
      </c>
      <c r="G106" s="208" t="str">
        <f>'WK5a(1) - Impact on Rates'!F74</f>
        <v>2021-22</v>
      </c>
      <c r="H106" s="208" t="str">
        <f>'WK5a(1) - Impact on Rates'!G74</f>
        <v>2022-23</v>
      </c>
      <c r="I106" s="208" t="str">
        <f>'WK5a(1) - Impact on Rates'!H74</f>
        <v>2023-24</v>
      </c>
      <c r="J106" s="208" t="str">
        <f>'WK5a(1) - Impact on Rates'!I74</f>
        <v>2024-25</v>
      </c>
      <c r="K106" s="208" t="str">
        <f>'WK5a(1) - Impact on Rates'!J74</f>
        <v>2025-26</v>
      </c>
      <c r="L106" s="208" t="str">
        <f>'WK5a(1) - Impact on Rates'!K74</f>
        <v>2026-27</v>
      </c>
      <c r="M106" s="208" t="str">
        <f>'WK5a(1) - Impact on Rates'!L74</f>
        <v>2027-28</v>
      </c>
      <c r="N106" s="327"/>
      <c r="O106" s="116"/>
      <c r="P106" s="325"/>
      <c r="Q106" s="416"/>
      <c r="R106" s="510" t="str">
        <f t="shared" ref="R106:X106" si="43">R$24</f>
        <v>Year 1</v>
      </c>
      <c r="S106" s="511" t="str">
        <f t="shared" si="43"/>
        <v>Year 2</v>
      </c>
      <c r="T106" s="511" t="str">
        <f t="shared" si="43"/>
        <v>Year 3</v>
      </c>
      <c r="U106" s="511" t="str">
        <f t="shared" si="43"/>
        <v>Year 4</v>
      </c>
      <c r="V106" s="511" t="str">
        <f t="shared" si="43"/>
        <v>Year 5</v>
      </c>
      <c r="W106" s="511" t="str">
        <f t="shared" si="43"/>
        <v>Year 6</v>
      </c>
      <c r="X106" s="511" t="str">
        <f t="shared" si="43"/>
        <v>Year 7</v>
      </c>
      <c r="Y106" s="512"/>
      <c r="Z106" s="510" t="str">
        <f>R106</f>
        <v>Year 1</v>
      </c>
      <c r="AA106" s="511" t="str">
        <f t="shared" ref="AA106:AF106" si="44">S106</f>
        <v>Year 2</v>
      </c>
      <c r="AB106" s="511" t="str">
        <f t="shared" si="44"/>
        <v>Year 3</v>
      </c>
      <c r="AC106" s="511" t="str">
        <f t="shared" si="44"/>
        <v>Year 4</v>
      </c>
      <c r="AD106" s="511" t="str">
        <f t="shared" si="44"/>
        <v>Year 5</v>
      </c>
      <c r="AE106" s="511" t="str">
        <f t="shared" si="44"/>
        <v>Year 6</v>
      </c>
      <c r="AF106" s="513" t="str">
        <f t="shared" si="44"/>
        <v>Year 7</v>
      </c>
      <c r="AG106" s="512"/>
      <c r="AH106" s="510" t="str">
        <f>R106</f>
        <v>Year 1</v>
      </c>
      <c r="AI106" s="511" t="str">
        <f t="shared" ref="AI106:AN106" si="45">S106</f>
        <v>Year 2</v>
      </c>
      <c r="AJ106" s="511" t="str">
        <f t="shared" si="45"/>
        <v>Year 3</v>
      </c>
      <c r="AK106" s="511" t="str">
        <f t="shared" si="45"/>
        <v>Year 4</v>
      </c>
      <c r="AL106" s="511" t="str">
        <f t="shared" si="45"/>
        <v>Year 5</v>
      </c>
      <c r="AM106" s="511" t="str">
        <f t="shared" si="45"/>
        <v>Year 6</v>
      </c>
      <c r="AN106" s="513" t="str">
        <f t="shared" si="45"/>
        <v>Year 7</v>
      </c>
      <c r="AO106" s="395"/>
      <c r="AP106" s="510" t="str">
        <f>R106</f>
        <v>Year 1</v>
      </c>
      <c r="AQ106" s="511" t="str">
        <f t="shared" ref="AQ106:AT106" si="46">S106</f>
        <v>Year 2</v>
      </c>
      <c r="AR106" s="511" t="str">
        <f t="shared" si="46"/>
        <v>Year 3</v>
      </c>
      <c r="AS106" s="511" t="str">
        <f t="shared" si="46"/>
        <v>Year 4</v>
      </c>
      <c r="AT106" s="511" t="str">
        <f t="shared" si="46"/>
        <v>Year 5</v>
      </c>
      <c r="AU106" s="511" t="str">
        <f>W106</f>
        <v>Year 6</v>
      </c>
      <c r="AV106" s="513" t="str">
        <f>X106</f>
        <v>Year 7</v>
      </c>
      <c r="AW106" s="433"/>
    </row>
    <row r="107" spans="1:49" s="1355" customFormat="1" x14ac:dyDescent="0.2">
      <c r="A107" s="182"/>
      <c r="B107" s="343"/>
      <c r="C107" s="417" t="str">
        <f>C25</f>
        <v>$0 to $99,999</v>
      </c>
      <c r="D107" s="872">
        <v>0</v>
      </c>
      <c r="E107" s="427">
        <f>E25</f>
        <v>50000</v>
      </c>
      <c r="F107" s="873">
        <v>300</v>
      </c>
      <c r="G107" s="873">
        <v>565</v>
      </c>
      <c r="H107" s="873">
        <v>579.13</v>
      </c>
      <c r="I107" s="873">
        <v>593.61</v>
      </c>
      <c r="J107" s="873">
        <v>608.45000000000005</v>
      </c>
      <c r="K107" s="873">
        <v>623.66</v>
      </c>
      <c r="L107" s="873">
        <v>639.25</v>
      </c>
      <c r="M107" s="873">
        <v>655.23</v>
      </c>
      <c r="N107" s="327"/>
      <c r="O107" s="116"/>
      <c r="P107" s="325"/>
      <c r="Q107" s="417">
        <f t="shared" ref="Q107:Q120" si="47">$E107</f>
        <v>50000</v>
      </c>
      <c r="R107" s="399">
        <f t="shared" ref="R107:X120" si="48">IF(G107=".",".",IF(F107=0,".",G107-F107))</f>
        <v>265</v>
      </c>
      <c r="S107" s="400">
        <f t="shared" si="48"/>
        <v>14.129999999999995</v>
      </c>
      <c r="T107" s="400">
        <f t="shared" si="48"/>
        <v>14.480000000000018</v>
      </c>
      <c r="U107" s="400">
        <f t="shared" si="48"/>
        <v>14.840000000000032</v>
      </c>
      <c r="V107" s="400">
        <f t="shared" si="48"/>
        <v>15.209999999999923</v>
      </c>
      <c r="W107" s="400">
        <f t="shared" si="48"/>
        <v>15.590000000000032</v>
      </c>
      <c r="X107" s="295">
        <f t="shared" si="48"/>
        <v>15.980000000000018</v>
      </c>
      <c r="Y107" s="1473"/>
      <c r="Z107" s="406">
        <f t="shared" ref="Z107:AF120" si="49">IF(G107=".",".",IF(F107=0,".",G107/F107-1))</f>
        <v>0.8833333333333333</v>
      </c>
      <c r="AA107" s="407">
        <f t="shared" si="49"/>
        <v>2.5008849557522028E-2</v>
      </c>
      <c r="AB107" s="407">
        <f t="shared" si="49"/>
        <v>2.5003021774040457E-2</v>
      </c>
      <c r="AC107" s="407">
        <f t="shared" si="49"/>
        <v>2.4999578848065251E-2</v>
      </c>
      <c r="AD107" s="407">
        <f t="shared" si="49"/>
        <v>2.4997945599473992E-2</v>
      </c>
      <c r="AE107" s="407">
        <f t="shared" si="49"/>
        <v>2.4997594843344073E-2</v>
      </c>
      <c r="AF107" s="408">
        <f t="shared" si="49"/>
        <v>2.4998044583496304E-2</v>
      </c>
      <c r="AG107" s="1473"/>
      <c r="AH107" s="399">
        <f t="shared" ref="AH107:AN120" si="50">IF(G107=".",".",IF($F107=0,".",G107-$F107))</f>
        <v>265</v>
      </c>
      <c r="AI107" s="400">
        <f t="shared" si="50"/>
        <v>279.13</v>
      </c>
      <c r="AJ107" s="400">
        <f t="shared" si="50"/>
        <v>293.61</v>
      </c>
      <c r="AK107" s="400">
        <f t="shared" si="50"/>
        <v>308.45000000000005</v>
      </c>
      <c r="AL107" s="400">
        <f t="shared" si="50"/>
        <v>323.65999999999997</v>
      </c>
      <c r="AM107" s="400">
        <f t="shared" si="50"/>
        <v>339.25</v>
      </c>
      <c r="AN107" s="295">
        <f t="shared" si="50"/>
        <v>355.23</v>
      </c>
      <c r="AO107" s="410"/>
      <c r="AP107" s="406">
        <f t="shared" ref="AP107:AV120" si="51">IF(G107=".",".",IF($F107=0,".",G107/$F107-1))</f>
        <v>0.8833333333333333</v>
      </c>
      <c r="AQ107" s="407">
        <f t="shared" si="51"/>
        <v>0.93043333333333322</v>
      </c>
      <c r="AR107" s="407">
        <f t="shared" si="51"/>
        <v>0.97870000000000013</v>
      </c>
      <c r="AS107" s="407">
        <f t="shared" si="51"/>
        <v>1.0281666666666669</v>
      </c>
      <c r="AT107" s="407">
        <f t="shared" si="51"/>
        <v>1.0788666666666664</v>
      </c>
      <c r="AU107" s="407">
        <f t="shared" si="51"/>
        <v>1.1308333333333334</v>
      </c>
      <c r="AV107" s="408">
        <f t="shared" si="51"/>
        <v>1.1840999999999999</v>
      </c>
      <c r="AW107" s="433"/>
    </row>
    <row r="108" spans="1:49" s="1355" customFormat="1" x14ac:dyDescent="0.2">
      <c r="A108" s="182"/>
      <c r="B108" s="343"/>
      <c r="C108" s="418" t="str">
        <f t="shared" ref="C108:E120" si="52">C26</f>
        <v>$100,000 to $199,999</v>
      </c>
      <c r="D108" s="422">
        <v>0</v>
      </c>
      <c r="E108" s="429">
        <f t="shared" si="52"/>
        <v>150000</v>
      </c>
      <c r="F108" s="874">
        <v>300</v>
      </c>
      <c r="G108" s="874">
        <v>565</v>
      </c>
      <c r="H108" s="874">
        <v>579.13</v>
      </c>
      <c r="I108" s="874">
        <v>593.61</v>
      </c>
      <c r="J108" s="874">
        <v>608.45000000000005</v>
      </c>
      <c r="K108" s="874">
        <v>623.66</v>
      </c>
      <c r="L108" s="874">
        <v>639.25</v>
      </c>
      <c r="M108" s="874">
        <v>655.23</v>
      </c>
      <c r="N108" s="327"/>
      <c r="O108" s="116"/>
      <c r="P108" s="325"/>
      <c r="Q108" s="418">
        <f t="shared" si="47"/>
        <v>150000</v>
      </c>
      <c r="R108" s="401">
        <f t="shared" si="48"/>
        <v>265</v>
      </c>
      <c r="S108" s="256">
        <f t="shared" si="48"/>
        <v>14.129999999999995</v>
      </c>
      <c r="T108" s="256">
        <f t="shared" si="48"/>
        <v>14.480000000000018</v>
      </c>
      <c r="U108" s="256">
        <f t="shared" si="48"/>
        <v>14.840000000000032</v>
      </c>
      <c r="V108" s="256">
        <f t="shared" si="48"/>
        <v>15.209999999999923</v>
      </c>
      <c r="W108" s="256">
        <f t="shared" si="48"/>
        <v>15.590000000000032</v>
      </c>
      <c r="X108" s="402">
        <f t="shared" si="48"/>
        <v>15.980000000000018</v>
      </c>
      <c r="Y108" s="1473"/>
      <c r="Z108" s="409">
        <f t="shared" si="49"/>
        <v>0.8833333333333333</v>
      </c>
      <c r="AA108" s="410">
        <f t="shared" si="49"/>
        <v>2.5008849557522028E-2</v>
      </c>
      <c r="AB108" s="410">
        <f t="shared" si="49"/>
        <v>2.5003021774040457E-2</v>
      </c>
      <c r="AC108" s="410">
        <f t="shared" si="49"/>
        <v>2.4999578848065251E-2</v>
      </c>
      <c r="AD108" s="410">
        <f t="shared" si="49"/>
        <v>2.4997945599473992E-2</v>
      </c>
      <c r="AE108" s="410">
        <f t="shared" si="49"/>
        <v>2.4997594843344073E-2</v>
      </c>
      <c r="AF108" s="411">
        <f t="shared" si="49"/>
        <v>2.4998044583496304E-2</v>
      </c>
      <c r="AG108" s="1473"/>
      <c r="AH108" s="401">
        <f t="shared" si="50"/>
        <v>265</v>
      </c>
      <c r="AI108" s="256">
        <f t="shared" si="50"/>
        <v>279.13</v>
      </c>
      <c r="AJ108" s="256">
        <f t="shared" si="50"/>
        <v>293.61</v>
      </c>
      <c r="AK108" s="256">
        <f t="shared" si="50"/>
        <v>308.45000000000005</v>
      </c>
      <c r="AL108" s="256">
        <f t="shared" si="50"/>
        <v>323.65999999999997</v>
      </c>
      <c r="AM108" s="256">
        <f t="shared" si="50"/>
        <v>339.25</v>
      </c>
      <c r="AN108" s="402">
        <f t="shared" si="50"/>
        <v>355.23</v>
      </c>
      <c r="AO108" s="1473"/>
      <c r="AP108" s="409">
        <f t="shared" si="51"/>
        <v>0.8833333333333333</v>
      </c>
      <c r="AQ108" s="410">
        <f t="shared" si="51"/>
        <v>0.93043333333333322</v>
      </c>
      <c r="AR108" s="410">
        <f t="shared" si="51"/>
        <v>0.97870000000000013</v>
      </c>
      <c r="AS108" s="410">
        <f t="shared" si="51"/>
        <v>1.0281666666666669</v>
      </c>
      <c r="AT108" s="410">
        <f t="shared" si="51"/>
        <v>1.0788666666666664</v>
      </c>
      <c r="AU108" s="410">
        <f t="shared" si="51"/>
        <v>1.1308333333333334</v>
      </c>
      <c r="AV108" s="411">
        <f t="shared" si="51"/>
        <v>1.1840999999999999</v>
      </c>
      <c r="AW108" s="433"/>
    </row>
    <row r="109" spans="1:49" s="1355" customFormat="1" x14ac:dyDescent="0.2">
      <c r="A109" s="182"/>
      <c r="B109" s="343"/>
      <c r="C109" s="418" t="str">
        <f t="shared" si="52"/>
        <v>$200,000 to $299,999</v>
      </c>
      <c r="D109" s="422">
        <v>1</v>
      </c>
      <c r="E109" s="429">
        <f t="shared" si="52"/>
        <v>250000</v>
      </c>
      <c r="F109" s="874">
        <v>612.70000000000005</v>
      </c>
      <c r="G109" s="874">
        <v>565</v>
      </c>
      <c r="H109" s="874">
        <v>579.13</v>
      </c>
      <c r="I109" s="874">
        <v>593.61</v>
      </c>
      <c r="J109" s="874">
        <v>608.45000000000005</v>
      </c>
      <c r="K109" s="874">
        <v>623.66</v>
      </c>
      <c r="L109" s="874">
        <v>639.25</v>
      </c>
      <c r="M109" s="874">
        <v>655.23</v>
      </c>
      <c r="N109" s="327"/>
      <c r="O109" s="116"/>
      <c r="P109" s="325"/>
      <c r="Q109" s="418">
        <f t="shared" si="47"/>
        <v>250000</v>
      </c>
      <c r="R109" s="401">
        <f t="shared" si="48"/>
        <v>-47.700000000000045</v>
      </c>
      <c r="S109" s="256">
        <f t="shared" si="48"/>
        <v>14.129999999999995</v>
      </c>
      <c r="T109" s="256">
        <f t="shared" si="48"/>
        <v>14.480000000000018</v>
      </c>
      <c r="U109" s="256">
        <f t="shared" si="48"/>
        <v>14.840000000000032</v>
      </c>
      <c r="V109" s="256">
        <f t="shared" si="48"/>
        <v>15.209999999999923</v>
      </c>
      <c r="W109" s="256">
        <f t="shared" si="48"/>
        <v>15.590000000000032</v>
      </c>
      <c r="X109" s="402">
        <f t="shared" si="48"/>
        <v>15.980000000000018</v>
      </c>
      <c r="Y109" s="1473"/>
      <c r="Z109" s="409">
        <f t="shared" si="49"/>
        <v>-7.7852129916761936E-2</v>
      </c>
      <c r="AA109" s="410">
        <f t="shared" si="49"/>
        <v>2.5008849557522028E-2</v>
      </c>
      <c r="AB109" s="410">
        <f t="shared" si="49"/>
        <v>2.5003021774040457E-2</v>
      </c>
      <c r="AC109" s="410">
        <f t="shared" si="49"/>
        <v>2.4999578848065251E-2</v>
      </c>
      <c r="AD109" s="410">
        <f t="shared" si="49"/>
        <v>2.4997945599473992E-2</v>
      </c>
      <c r="AE109" s="410">
        <f t="shared" si="49"/>
        <v>2.4997594843344073E-2</v>
      </c>
      <c r="AF109" s="411">
        <f t="shared" si="49"/>
        <v>2.4998044583496304E-2</v>
      </c>
      <c r="AG109" s="1473"/>
      <c r="AH109" s="401">
        <f t="shared" si="50"/>
        <v>-47.700000000000045</v>
      </c>
      <c r="AI109" s="256">
        <f t="shared" si="50"/>
        <v>-33.57000000000005</v>
      </c>
      <c r="AJ109" s="256">
        <f t="shared" si="50"/>
        <v>-19.090000000000032</v>
      </c>
      <c r="AK109" s="256">
        <f t="shared" si="50"/>
        <v>-4.25</v>
      </c>
      <c r="AL109" s="256">
        <f t="shared" si="50"/>
        <v>10.959999999999923</v>
      </c>
      <c r="AM109" s="256">
        <f t="shared" si="50"/>
        <v>26.549999999999955</v>
      </c>
      <c r="AN109" s="402">
        <f t="shared" si="50"/>
        <v>42.529999999999973</v>
      </c>
      <c r="AO109" s="1473"/>
      <c r="AP109" s="409">
        <f t="shared" si="51"/>
        <v>-7.7852129916761936E-2</v>
      </c>
      <c r="AQ109" s="410">
        <f t="shared" si="51"/>
        <v>-5.4790272564060771E-2</v>
      </c>
      <c r="AR109" s="410">
        <f t="shared" si="51"/>
        <v>-3.1157173167945196E-2</v>
      </c>
      <c r="AS109" s="410">
        <f t="shared" si="51"/>
        <v>-6.9365105271748106E-3</v>
      </c>
      <c r="AT109" s="410">
        <f t="shared" si="51"/>
        <v>1.7888036559490672E-2</v>
      </c>
      <c r="AU109" s="410">
        <f t="shared" si="51"/>
        <v>4.3332789293291984E-2</v>
      </c>
      <c r="AV109" s="411">
        <f t="shared" si="51"/>
        <v>6.9414068875469193E-2</v>
      </c>
      <c r="AW109" s="433"/>
    </row>
    <row r="110" spans="1:49" s="1355" customFormat="1" x14ac:dyDescent="0.2">
      <c r="A110" s="182"/>
      <c r="B110" s="343"/>
      <c r="C110" s="418" t="str">
        <f t="shared" si="52"/>
        <v>$300,000 to $399,999</v>
      </c>
      <c r="D110" s="422">
        <v>0</v>
      </c>
      <c r="E110" s="429">
        <f t="shared" si="52"/>
        <v>350000</v>
      </c>
      <c r="F110" s="874">
        <v>857.78</v>
      </c>
      <c r="G110" s="874">
        <v>642.65</v>
      </c>
      <c r="H110" s="874">
        <v>658.72</v>
      </c>
      <c r="I110" s="874">
        <v>675.19</v>
      </c>
      <c r="J110" s="874">
        <v>692.07</v>
      </c>
      <c r="K110" s="874">
        <v>709.37</v>
      </c>
      <c r="L110" s="874">
        <v>727.1</v>
      </c>
      <c r="M110" s="874">
        <v>745.28</v>
      </c>
      <c r="N110" s="327"/>
      <c r="O110" s="116"/>
      <c r="P110" s="325"/>
      <c r="Q110" s="418">
        <f t="shared" si="47"/>
        <v>350000</v>
      </c>
      <c r="R110" s="401">
        <f t="shared" si="48"/>
        <v>-215.13</v>
      </c>
      <c r="S110" s="256">
        <f t="shared" si="48"/>
        <v>16.07000000000005</v>
      </c>
      <c r="T110" s="256">
        <f t="shared" si="48"/>
        <v>16.470000000000027</v>
      </c>
      <c r="U110" s="256">
        <f t="shared" si="48"/>
        <v>16.879999999999995</v>
      </c>
      <c r="V110" s="256">
        <f t="shared" si="48"/>
        <v>17.299999999999955</v>
      </c>
      <c r="W110" s="256">
        <f t="shared" si="48"/>
        <v>17.730000000000018</v>
      </c>
      <c r="X110" s="402">
        <f t="shared" si="48"/>
        <v>18.17999999999995</v>
      </c>
      <c r="Y110" s="1473"/>
      <c r="Z110" s="409">
        <f t="shared" si="49"/>
        <v>-0.25079857306069153</v>
      </c>
      <c r="AA110" s="410">
        <f t="shared" si="49"/>
        <v>2.5005835213568917E-2</v>
      </c>
      <c r="AB110" s="410">
        <f t="shared" si="49"/>
        <v>2.500303619140154E-2</v>
      </c>
      <c r="AC110" s="410">
        <f t="shared" si="49"/>
        <v>2.5000370266147209E-2</v>
      </c>
      <c r="AD110" s="410">
        <f t="shared" si="49"/>
        <v>2.4997471354053724E-2</v>
      </c>
      <c r="AE110" s="410">
        <f t="shared" si="49"/>
        <v>2.4994008768343789E-2</v>
      </c>
      <c r="AF110" s="411">
        <f t="shared" si="49"/>
        <v>2.5003438316600013E-2</v>
      </c>
      <c r="AG110" s="1473"/>
      <c r="AH110" s="401">
        <f t="shared" si="50"/>
        <v>-215.13</v>
      </c>
      <c r="AI110" s="256">
        <f t="shared" si="50"/>
        <v>-199.05999999999995</v>
      </c>
      <c r="AJ110" s="256">
        <f t="shared" si="50"/>
        <v>-182.58999999999992</v>
      </c>
      <c r="AK110" s="256">
        <f t="shared" si="50"/>
        <v>-165.70999999999992</v>
      </c>
      <c r="AL110" s="256">
        <f t="shared" si="50"/>
        <v>-148.40999999999997</v>
      </c>
      <c r="AM110" s="256">
        <f t="shared" si="50"/>
        <v>-130.67999999999995</v>
      </c>
      <c r="AN110" s="402">
        <f t="shared" si="50"/>
        <v>-112.5</v>
      </c>
      <c r="AO110" s="1473"/>
      <c r="AP110" s="409">
        <f t="shared" si="51"/>
        <v>-0.25079857306069153</v>
      </c>
      <c r="AQ110" s="410">
        <f t="shared" si="51"/>
        <v>-0.23206416563687648</v>
      </c>
      <c r="AR110" s="410">
        <f t="shared" si="51"/>
        <v>-0.21286343817762121</v>
      </c>
      <c r="AS110" s="410">
        <f t="shared" si="51"/>
        <v>-0.19318473268203962</v>
      </c>
      <c r="AT110" s="410">
        <f t="shared" si="51"/>
        <v>-0.17301639114924572</v>
      </c>
      <c r="AU110" s="410">
        <f t="shared" si="51"/>
        <v>-0.15234675557835342</v>
      </c>
      <c r="AV110" s="411">
        <f t="shared" si="51"/>
        <v>-0.13115250996759076</v>
      </c>
      <c r="AW110" s="433"/>
    </row>
    <row r="111" spans="1:49" s="1355" customFormat="1" x14ac:dyDescent="0.2">
      <c r="A111" s="182"/>
      <c r="B111" s="343"/>
      <c r="C111" s="418" t="str">
        <f t="shared" si="52"/>
        <v>$400,000 to $499,999</v>
      </c>
      <c r="D111" s="422">
        <v>0</v>
      </c>
      <c r="E111" s="429">
        <f t="shared" si="52"/>
        <v>450000</v>
      </c>
      <c r="F111" s="874">
        <v>1102.8599999999999</v>
      </c>
      <c r="G111" s="874">
        <v>826.27015500000005</v>
      </c>
      <c r="H111" s="874">
        <v>846.93</v>
      </c>
      <c r="I111" s="874">
        <v>868.1</v>
      </c>
      <c r="J111" s="874">
        <v>889.8</v>
      </c>
      <c r="K111" s="874">
        <v>912.05</v>
      </c>
      <c r="L111" s="874">
        <v>934.85</v>
      </c>
      <c r="M111" s="874">
        <v>958.22</v>
      </c>
      <c r="N111" s="327"/>
      <c r="O111" s="116"/>
      <c r="P111" s="325"/>
      <c r="Q111" s="418">
        <f t="shared" si="47"/>
        <v>450000</v>
      </c>
      <c r="R111" s="401">
        <f t="shared" si="48"/>
        <v>-276.58984499999985</v>
      </c>
      <c r="S111" s="256">
        <f t="shared" si="48"/>
        <v>20.659844999999905</v>
      </c>
      <c r="T111" s="256">
        <f t="shared" si="48"/>
        <v>21.170000000000073</v>
      </c>
      <c r="U111" s="256">
        <f t="shared" si="48"/>
        <v>21.699999999999932</v>
      </c>
      <c r="V111" s="256">
        <f t="shared" si="48"/>
        <v>22.25</v>
      </c>
      <c r="W111" s="256">
        <f t="shared" si="48"/>
        <v>22.800000000000068</v>
      </c>
      <c r="X111" s="402">
        <f t="shared" si="48"/>
        <v>23.370000000000005</v>
      </c>
      <c r="Y111" s="1473"/>
      <c r="Z111" s="409">
        <f t="shared" si="49"/>
        <v>-0.25079325118328699</v>
      </c>
      <c r="AA111" s="410">
        <f t="shared" si="49"/>
        <v>2.5003741058515994E-2</v>
      </c>
      <c r="AB111" s="410">
        <f t="shared" si="49"/>
        <v>2.4996162610841699E-2</v>
      </c>
      <c r="AC111" s="410">
        <f t="shared" si="49"/>
        <v>2.4997120147448371E-2</v>
      </c>
      <c r="AD111" s="410">
        <f t="shared" si="49"/>
        <v>2.5005619240278776E-2</v>
      </c>
      <c r="AE111" s="410">
        <f t="shared" si="49"/>
        <v>2.4998629461104205E-2</v>
      </c>
      <c r="AF111" s="411">
        <f t="shared" si="49"/>
        <v>2.4998662887094181E-2</v>
      </c>
      <c r="AG111" s="1473"/>
      <c r="AH111" s="401">
        <f t="shared" si="50"/>
        <v>-276.58984499999985</v>
      </c>
      <c r="AI111" s="256">
        <f t="shared" si="50"/>
        <v>-255.92999999999995</v>
      </c>
      <c r="AJ111" s="256">
        <f t="shared" si="50"/>
        <v>-234.75999999999988</v>
      </c>
      <c r="AK111" s="256">
        <f t="shared" si="50"/>
        <v>-213.05999999999995</v>
      </c>
      <c r="AL111" s="256">
        <f t="shared" si="50"/>
        <v>-190.80999999999995</v>
      </c>
      <c r="AM111" s="256">
        <f t="shared" si="50"/>
        <v>-168.00999999999988</v>
      </c>
      <c r="AN111" s="402">
        <f t="shared" si="50"/>
        <v>-144.63999999999987</v>
      </c>
      <c r="AO111" s="1473"/>
      <c r="AP111" s="409">
        <f t="shared" si="51"/>
        <v>-0.25079325118328699</v>
      </c>
      <c r="AQ111" s="410">
        <f t="shared" si="51"/>
        <v>-0.23206027963658127</v>
      </c>
      <c r="AR111" s="410">
        <f t="shared" si="51"/>
        <v>-0.21286473351105295</v>
      </c>
      <c r="AS111" s="410">
        <f t="shared" si="51"/>
        <v>-0.19318861868233494</v>
      </c>
      <c r="AT111" s="410">
        <f t="shared" si="51"/>
        <v>-0.17301380048238213</v>
      </c>
      <c r="AU111" s="410">
        <f t="shared" si="51"/>
        <v>-0.15234027891119439</v>
      </c>
      <c r="AV111" s="411">
        <f t="shared" si="51"/>
        <v>-0.13114991930072706</v>
      </c>
      <c r="AW111" s="433"/>
    </row>
    <row r="112" spans="1:49" s="1355" customFormat="1" x14ac:dyDescent="0.2">
      <c r="A112" s="182"/>
      <c r="B112" s="343"/>
      <c r="C112" s="418" t="str">
        <f t="shared" si="52"/>
        <v>$500,000 to $599,999</v>
      </c>
      <c r="D112" s="422">
        <v>2</v>
      </c>
      <c r="E112" s="429">
        <f t="shared" si="52"/>
        <v>550000</v>
      </c>
      <c r="F112" s="874">
        <v>1347.95</v>
      </c>
      <c r="G112" s="874">
        <v>1009.885745</v>
      </c>
      <c r="H112" s="874">
        <v>1035.1300000000001</v>
      </c>
      <c r="I112" s="874">
        <v>1061.01</v>
      </c>
      <c r="J112" s="874">
        <v>1087.54</v>
      </c>
      <c r="K112" s="874">
        <v>1114.73</v>
      </c>
      <c r="L112" s="874">
        <v>1142.5999999999999</v>
      </c>
      <c r="M112" s="874">
        <v>1171.17</v>
      </c>
      <c r="N112" s="327"/>
      <c r="O112" s="116"/>
      <c r="P112" s="325"/>
      <c r="Q112" s="418">
        <f t="shared" si="47"/>
        <v>550000</v>
      </c>
      <c r="R112" s="401">
        <f t="shared" si="48"/>
        <v>-338.064255</v>
      </c>
      <c r="S112" s="256">
        <f t="shared" si="48"/>
        <v>25.244255000000067</v>
      </c>
      <c r="T112" s="256">
        <f t="shared" si="48"/>
        <v>25.879999999999882</v>
      </c>
      <c r="U112" s="256">
        <f t="shared" si="48"/>
        <v>26.529999999999973</v>
      </c>
      <c r="V112" s="256">
        <f t="shared" si="48"/>
        <v>27.190000000000055</v>
      </c>
      <c r="W112" s="256">
        <f t="shared" si="48"/>
        <v>27.869999999999891</v>
      </c>
      <c r="X112" s="402">
        <f t="shared" si="48"/>
        <v>28.570000000000164</v>
      </c>
      <c r="Y112" s="1473"/>
      <c r="Z112" s="409">
        <f t="shared" si="49"/>
        <v>-0.25079880930301568</v>
      </c>
      <c r="AA112" s="410">
        <f t="shared" si="49"/>
        <v>2.4997139651674161E-2</v>
      </c>
      <c r="AB112" s="410">
        <f t="shared" si="49"/>
        <v>2.5001690608909E-2</v>
      </c>
      <c r="AC112" s="410">
        <f t="shared" si="49"/>
        <v>2.5004476866381964E-2</v>
      </c>
      <c r="AD112" s="410">
        <f t="shared" si="49"/>
        <v>2.5001379259613543E-2</v>
      </c>
      <c r="AE112" s="410">
        <f t="shared" si="49"/>
        <v>2.5001569886878405E-2</v>
      </c>
      <c r="AF112" s="411">
        <f t="shared" si="49"/>
        <v>2.5004375984596594E-2</v>
      </c>
      <c r="AG112" s="1473"/>
      <c r="AH112" s="401">
        <f t="shared" si="50"/>
        <v>-338.064255</v>
      </c>
      <c r="AI112" s="256">
        <f t="shared" si="50"/>
        <v>-312.81999999999994</v>
      </c>
      <c r="AJ112" s="256">
        <f t="shared" si="50"/>
        <v>-286.94000000000005</v>
      </c>
      <c r="AK112" s="256">
        <f t="shared" si="50"/>
        <v>-260.41000000000008</v>
      </c>
      <c r="AL112" s="256">
        <f t="shared" si="50"/>
        <v>-233.22000000000003</v>
      </c>
      <c r="AM112" s="256">
        <f t="shared" si="50"/>
        <v>-205.35000000000014</v>
      </c>
      <c r="AN112" s="402">
        <f t="shared" si="50"/>
        <v>-176.77999999999997</v>
      </c>
      <c r="AO112" s="1473"/>
      <c r="AP112" s="409">
        <f t="shared" si="51"/>
        <v>-0.25079880930301568</v>
      </c>
      <c r="AQ112" s="410">
        <f t="shared" si="51"/>
        <v>-0.2320709225119626</v>
      </c>
      <c r="AR112" s="410">
        <f t="shared" si="51"/>
        <v>-0.21287139730702176</v>
      </c>
      <c r="AS112" s="410">
        <f t="shared" si="51"/>
        <v>-0.19318965837011759</v>
      </c>
      <c r="AT112" s="410">
        <f t="shared" si="51"/>
        <v>-0.17301828702845068</v>
      </c>
      <c r="AU112" s="410">
        <f t="shared" si="51"/>
        <v>-0.1523424459364221</v>
      </c>
      <c r="AV112" s="411">
        <f t="shared" si="51"/>
        <v>-0.13114729774843281</v>
      </c>
      <c r="AW112" s="433"/>
    </row>
    <row r="113" spans="1:49" s="1355" customFormat="1" x14ac:dyDescent="0.2">
      <c r="A113" s="182"/>
      <c r="B113" s="343"/>
      <c r="C113" s="418" t="str">
        <f t="shared" si="52"/>
        <v>$600,000 to $699,999</v>
      </c>
      <c r="D113" s="422">
        <v>9</v>
      </c>
      <c r="E113" s="429">
        <f t="shared" si="52"/>
        <v>650000</v>
      </c>
      <c r="F113" s="874">
        <v>1593.03</v>
      </c>
      <c r="G113" s="874">
        <v>1193.5013349999999</v>
      </c>
      <c r="H113" s="874">
        <v>1223.3399999999999</v>
      </c>
      <c r="I113" s="874">
        <v>1253.92</v>
      </c>
      <c r="J113" s="874">
        <v>1285.27</v>
      </c>
      <c r="K113" s="874">
        <v>1317.4</v>
      </c>
      <c r="L113" s="874">
        <v>1350.34</v>
      </c>
      <c r="M113" s="874">
        <v>1384.1</v>
      </c>
      <c r="N113" s="327"/>
      <c r="O113" s="116"/>
      <c r="P113" s="325"/>
      <c r="Q113" s="418">
        <f t="shared" si="47"/>
        <v>650000</v>
      </c>
      <c r="R113" s="401">
        <f t="shared" si="48"/>
        <v>-399.52866500000005</v>
      </c>
      <c r="S113" s="256">
        <f t="shared" si="48"/>
        <v>29.838664999999992</v>
      </c>
      <c r="T113" s="256">
        <f t="shared" si="48"/>
        <v>30.580000000000155</v>
      </c>
      <c r="U113" s="256">
        <f t="shared" si="48"/>
        <v>31.349999999999909</v>
      </c>
      <c r="V113" s="256">
        <f t="shared" si="48"/>
        <v>32.130000000000109</v>
      </c>
      <c r="W113" s="256">
        <f t="shared" si="48"/>
        <v>32.939999999999827</v>
      </c>
      <c r="X113" s="402">
        <f t="shared" si="48"/>
        <v>33.759999999999991</v>
      </c>
      <c r="Y113" s="1473"/>
      <c r="Z113" s="409">
        <f t="shared" si="49"/>
        <v>-0.25079795421304063</v>
      </c>
      <c r="AA113" s="410">
        <f t="shared" si="49"/>
        <v>2.5000948155621483E-2</v>
      </c>
      <c r="AB113" s="410">
        <f t="shared" si="49"/>
        <v>2.4997138980169087E-2</v>
      </c>
      <c r="AC113" s="410">
        <f t="shared" si="49"/>
        <v>2.5001594998085963E-2</v>
      </c>
      <c r="AD113" s="410">
        <f t="shared" si="49"/>
        <v>2.4998638418386898E-2</v>
      </c>
      <c r="AE113" s="410">
        <f t="shared" si="49"/>
        <v>2.5003795354485936E-2</v>
      </c>
      <c r="AF113" s="411">
        <f t="shared" si="49"/>
        <v>2.5001110831346152E-2</v>
      </c>
      <c r="AG113" s="1473"/>
      <c r="AH113" s="401">
        <f t="shared" si="50"/>
        <v>-399.52866500000005</v>
      </c>
      <c r="AI113" s="256">
        <f t="shared" si="50"/>
        <v>-369.69000000000005</v>
      </c>
      <c r="AJ113" s="256">
        <f t="shared" si="50"/>
        <v>-339.1099999999999</v>
      </c>
      <c r="AK113" s="256">
        <f t="shared" si="50"/>
        <v>-307.76</v>
      </c>
      <c r="AL113" s="256">
        <f t="shared" si="50"/>
        <v>-275.62999999999988</v>
      </c>
      <c r="AM113" s="256">
        <f t="shared" si="50"/>
        <v>-242.69000000000005</v>
      </c>
      <c r="AN113" s="402">
        <f t="shared" si="50"/>
        <v>-208.93000000000006</v>
      </c>
      <c r="AO113" s="1473"/>
      <c r="AP113" s="409">
        <f t="shared" si="51"/>
        <v>-0.25079795421304063</v>
      </c>
      <c r="AQ113" s="410">
        <f t="shared" si="51"/>
        <v>-0.23206719270823528</v>
      </c>
      <c r="AR113" s="410">
        <f t="shared" si="51"/>
        <v>-0.21287106959693158</v>
      </c>
      <c r="AS113" s="410">
        <f t="shared" si="51"/>
        <v>-0.19319159086771753</v>
      </c>
      <c r="AT113" s="410">
        <f t="shared" si="51"/>
        <v>-0.17302247917490565</v>
      </c>
      <c r="AU113" s="410">
        <f t="shared" si="51"/>
        <v>-0.15234490248143484</v>
      </c>
      <c r="AV113" s="411">
        <f t="shared" si="51"/>
        <v>-0.13115258344161762</v>
      </c>
      <c r="AW113" s="433"/>
    </row>
    <row r="114" spans="1:49" s="1355" customFormat="1" x14ac:dyDescent="0.2">
      <c r="A114" s="182"/>
      <c r="B114" s="343"/>
      <c r="C114" s="418" t="str">
        <f t="shared" si="52"/>
        <v>$700,000 to $799,999</v>
      </c>
      <c r="D114" s="422">
        <v>6</v>
      </c>
      <c r="E114" s="429">
        <f t="shared" si="52"/>
        <v>750000</v>
      </c>
      <c r="F114" s="874">
        <v>1838.11</v>
      </c>
      <c r="G114" s="874">
        <v>1377.116925</v>
      </c>
      <c r="H114" s="874">
        <v>1411.54</v>
      </c>
      <c r="I114" s="874">
        <v>1446.83</v>
      </c>
      <c r="J114" s="874">
        <v>1483</v>
      </c>
      <c r="K114" s="874">
        <v>1520.08</v>
      </c>
      <c r="L114" s="874">
        <v>1558.08</v>
      </c>
      <c r="M114" s="874">
        <v>1597.03</v>
      </c>
      <c r="N114" s="327"/>
      <c r="O114" s="116"/>
      <c r="P114" s="325"/>
      <c r="Q114" s="418">
        <f t="shared" si="47"/>
        <v>750000</v>
      </c>
      <c r="R114" s="401">
        <f t="shared" si="48"/>
        <v>-460.99307499999986</v>
      </c>
      <c r="S114" s="256">
        <f t="shared" si="48"/>
        <v>34.423074999999926</v>
      </c>
      <c r="T114" s="256">
        <f t="shared" si="48"/>
        <v>35.289999999999964</v>
      </c>
      <c r="U114" s="256">
        <f t="shared" si="48"/>
        <v>36.170000000000073</v>
      </c>
      <c r="V114" s="256">
        <f t="shared" si="48"/>
        <v>37.079999999999927</v>
      </c>
      <c r="W114" s="256">
        <f t="shared" si="48"/>
        <v>38</v>
      </c>
      <c r="X114" s="402">
        <f t="shared" si="48"/>
        <v>38.950000000000045</v>
      </c>
      <c r="Y114" s="1473"/>
      <c r="Z114" s="409">
        <f t="shared" si="49"/>
        <v>-0.25079732714581815</v>
      </c>
      <c r="AA114" s="410">
        <f t="shared" si="49"/>
        <v>2.4996479510989822E-2</v>
      </c>
      <c r="AB114" s="410">
        <f t="shared" si="49"/>
        <v>2.5001062669141483E-2</v>
      </c>
      <c r="AC114" s="410">
        <f t="shared" si="49"/>
        <v>2.4999481625346487E-2</v>
      </c>
      <c r="AD114" s="410">
        <f t="shared" si="49"/>
        <v>2.5003371544167097E-2</v>
      </c>
      <c r="AE114" s="410">
        <f t="shared" si="49"/>
        <v>2.4998684279774697E-2</v>
      </c>
      <c r="AF114" s="411">
        <f t="shared" si="49"/>
        <v>2.4998716368864304E-2</v>
      </c>
      <c r="AG114" s="1473"/>
      <c r="AH114" s="401">
        <f t="shared" si="50"/>
        <v>-460.99307499999986</v>
      </c>
      <c r="AI114" s="256">
        <f t="shared" si="50"/>
        <v>-426.56999999999994</v>
      </c>
      <c r="AJ114" s="256">
        <f t="shared" si="50"/>
        <v>-391.28</v>
      </c>
      <c r="AK114" s="256">
        <f t="shared" si="50"/>
        <v>-355.1099999999999</v>
      </c>
      <c r="AL114" s="256">
        <f t="shared" si="50"/>
        <v>-318.02999999999997</v>
      </c>
      <c r="AM114" s="256">
        <f t="shared" si="50"/>
        <v>-280.02999999999997</v>
      </c>
      <c r="AN114" s="402">
        <f t="shared" si="50"/>
        <v>-241.07999999999993</v>
      </c>
      <c r="AO114" s="1473"/>
      <c r="AP114" s="409">
        <f t="shared" si="51"/>
        <v>-0.25079732714581815</v>
      </c>
      <c r="AQ114" s="410">
        <f t="shared" si="51"/>
        <v>-0.23206989788423982</v>
      </c>
      <c r="AR114" s="410">
        <f t="shared" si="51"/>
        <v>-0.21287082927572343</v>
      </c>
      <c r="AS114" s="410">
        <f t="shared" si="51"/>
        <v>-0.1931930080354276</v>
      </c>
      <c r="AT114" s="410">
        <f t="shared" si="51"/>
        <v>-0.17302011305090559</v>
      </c>
      <c r="AU114" s="410">
        <f t="shared" si="51"/>
        <v>-0.15234670395134131</v>
      </c>
      <c r="AV114" s="411">
        <f t="shared" si="51"/>
        <v>-0.13115645962428801</v>
      </c>
      <c r="AW114" s="433"/>
    </row>
    <row r="115" spans="1:49" s="1355" customFormat="1" x14ac:dyDescent="0.2">
      <c r="A115" s="182"/>
      <c r="B115" s="343"/>
      <c r="C115" s="418" t="str">
        <f t="shared" si="52"/>
        <v>$800,000 to $899,999</v>
      </c>
      <c r="D115" s="422">
        <v>26</v>
      </c>
      <c r="E115" s="429">
        <f t="shared" si="52"/>
        <v>850000</v>
      </c>
      <c r="F115" s="874">
        <v>2083.19</v>
      </c>
      <c r="G115" s="874">
        <v>1560.7325149999999</v>
      </c>
      <c r="H115" s="874">
        <v>1599.75</v>
      </c>
      <c r="I115" s="874">
        <v>1639.74</v>
      </c>
      <c r="J115" s="874">
        <v>1680.73</v>
      </c>
      <c r="K115" s="874">
        <v>1722.75</v>
      </c>
      <c r="L115" s="874">
        <v>1765.82</v>
      </c>
      <c r="M115" s="874">
        <v>1809.97</v>
      </c>
      <c r="N115" s="327"/>
      <c r="O115" s="116"/>
      <c r="P115" s="325"/>
      <c r="Q115" s="418">
        <f t="shared" si="47"/>
        <v>850000</v>
      </c>
      <c r="R115" s="401">
        <f t="shared" si="48"/>
        <v>-522.45748500000013</v>
      </c>
      <c r="S115" s="256">
        <f t="shared" si="48"/>
        <v>39.017485000000079</v>
      </c>
      <c r="T115" s="256">
        <f t="shared" si="48"/>
        <v>39.990000000000009</v>
      </c>
      <c r="U115" s="256">
        <f t="shared" si="48"/>
        <v>40.990000000000009</v>
      </c>
      <c r="V115" s="256">
        <f t="shared" si="48"/>
        <v>42.019999999999982</v>
      </c>
      <c r="W115" s="256">
        <f t="shared" si="48"/>
        <v>43.069999999999936</v>
      </c>
      <c r="X115" s="402">
        <f t="shared" si="48"/>
        <v>44.150000000000091</v>
      </c>
      <c r="Y115" s="1473"/>
      <c r="Z115" s="409">
        <f t="shared" si="49"/>
        <v>-0.25079684762311649</v>
      </c>
      <c r="AA115" s="410">
        <f t="shared" si="49"/>
        <v>2.4999469559971343E-2</v>
      </c>
      <c r="AB115" s="410">
        <f t="shared" si="49"/>
        <v>2.4997655883731928E-2</v>
      </c>
      <c r="AC115" s="410">
        <f t="shared" si="49"/>
        <v>2.4997865515264728E-2</v>
      </c>
      <c r="AD115" s="410">
        <f t="shared" si="49"/>
        <v>2.5001041214234299E-2</v>
      </c>
      <c r="AE115" s="410">
        <f t="shared" si="49"/>
        <v>2.5000725584095163E-2</v>
      </c>
      <c r="AF115" s="411">
        <f t="shared" si="49"/>
        <v>2.500254839111582E-2</v>
      </c>
      <c r="AG115" s="1473"/>
      <c r="AH115" s="401">
        <f t="shared" si="50"/>
        <v>-522.45748500000013</v>
      </c>
      <c r="AI115" s="256">
        <f t="shared" si="50"/>
        <v>-483.44000000000005</v>
      </c>
      <c r="AJ115" s="256">
        <f t="shared" si="50"/>
        <v>-443.45000000000005</v>
      </c>
      <c r="AK115" s="256">
        <f t="shared" si="50"/>
        <v>-402.46000000000004</v>
      </c>
      <c r="AL115" s="256">
        <f t="shared" si="50"/>
        <v>-360.44000000000005</v>
      </c>
      <c r="AM115" s="256">
        <f t="shared" si="50"/>
        <v>-317.37000000000012</v>
      </c>
      <c r="AN115" s="402">
        <f t="shared" si="50"/>
        <v>-273.22000000000003</v>
      </c>
      <c r="AO115" s="1473"/>
      <c r="AP115" s="409">
        <f t="shared" si="51"/>
        <v>-0.25079684762311649</v>
      </c>
      <c r="AQ115" s="410">
        <f t="shared" si="51"/>
        <v>-0.23206716622103607</v>
      </c>
      <c r="AR115" s="410">
        <f t="shared" si="51"/>
        <v>-0.21287064550041046</v>
      </c>
      <c r="AS115" s="410">
        <f t="shared" si="51"/>
        <v>-0.19319409175351265</v>
      </c>
      <c r="AT115" s="410">
        <f t="shared" si="51"/>
        <v>-0.17302310398955445</v>
      </c>
      <c r="AU115" s="410">
        <f t="shared" si="51"/>
        <v>-0.15234808154801061</v>
      </c>
      <c r="AV115" s="411">
        <f t="shared" si="51"/>
        <v>-0.13115462343809259</v>
      </c>
      <c r="AW115" s="433"/>
    </row>
    <row r="116" spans="1:49" s="1355" customFormat="1" x14ac:dyDescent="0.2">
      <c r="A116" s="182"/>
      <c r="B116" s="343"/>
      <c r="C116" s="418" t="str">
        <f t="shared" si="52"/>
        <v>$900,000 to $999,999</v>
      </c>
      <c r="D116" s="422">
        <v>22</v>
      </c>
      <c r="E116" s="429">
        <f t="shared" si="52"/>
        <v>950000</v>
      </c>
      <c r="F116" s="874">
        <v>2328.27</v>
      </c>
      <c r="G116" s="874">
        <v>1744.348105</v>
      </c>
      <c r="H116" s="874">
        <v>1787.96</v>
      </c>
      <c r="I116" s="874">
        <v>1832.66</v>
      </c>
      <c r="J116" s="874">
        <v>1878.48</v>
      </c>
      <c r="K116" s="874">
        <v>1925.44</v>
      </c>
      <c r="L116" s="874">
        <v>1973.58</v>
      </c>
      <c r="M116" s="874">
        <v>2022.92</v>
      </c>
      <c r="N116" s="327"/>
      <c r="O116" s="116"/>
      <c r="P116" s="325"/>
      <c r="Q116" s="418">
        <f t="shared" si="47"/>
        <v>950000</v>
      </c>
      <c r="R116" s="401">
        <f t="shared" si="48"/>
        <v>-583.92189499999995</v>
      </c>
      <c r="S116" s="256">
        <f t="shared" si="48"/>
        <v>43.611895000000004</v>
      </c>
      <c r="T116" s="256">
        <f t="shared" si="48"/>
        <v>44.700000000000045</v>
      </c>
      <c r="U116" s="256">
        <f t="shared" si="48"/>
        <v>45.819999999999936</v>
      </c>
      <c r="V116" s="256">
        <f t="shared" si="48"/>
        <v>46.960000000000036</v>
      </c>
      <c r="W116" s="256">
        <f t="shared" si="48"/>
        <v>48.139999999999873</v>
      </c>
      <c r="X116" s="402">
        <f t="shared" si="48"/>
        <v>49.340000000000146</v>
      </c>
      <c r="Y116" s="1473"/>
      <c r="Z116" s="409">
        <f t="shared" si="49"/>
        <v>-0.25079646905212882</v>
      </c>
      <c r="AA116" s="410">
        <f t="shared" si="49"/>
        <v>2.5001830124956603E-2</v>
      </c>
      <c r="AB116" s="410">
        <f t="shared" si="49"/>
        <v>2.5000559296628477E-2</v>
      </c>
      <c r="AC116" s="410">
        <f t="shared" si="49"/>
        <v>2.5001909792323751E-2</v>
      </c>
      <c r="AD116" s="410">
        <f t="shared" si="49"/>
        <v>2.4998935309399117E-2</v>
      </c>
      <c r="AE116" s="410">
        <f t="shared" si="49"/>
        <v>2.5002077447232818E-2</v>
      </c>
      <c r="AF116" s="411">
        <f t="shared" si="49"/>
        <v>2.5000253346710188E-2</v>
      </c>
      <c r="AG116" s="1473"/>
      <c r="AH116" s="401">
        <f t="shared" si="50"/>
        <v>-583.92189499999995</v>
      </c>
      <c r="AI116" s="256">
        <f t="shared" si="50"/>
        <v>-540.30999999999995</v>
      </c>
      <c r="AJ116" s="256">
        <f t="shared" si="50"/>
        <v>-495.6099999999999</v>
      </c>
      <c r="AK116" s="256">
        <f t="shared" si="50"/>
        <v>-449.78999999999996</v>
      </c>
      <c r="AL116" s="256">
        <f t="shared" si="50"/>
        <v>-402.82999999999993</v>
      </c>
      <c r="AM116" s="256">
        <f t="shared" si="50"/>
        <v>-354.69000000000005</v>
      </c>
      <c r="AN116" s="402">
        <f t="shared" si="50"/>
        <v>-305.34999999999991</v>
      </c>
      <c r="AO116" s="1473"/>
      <c r="AP116" s="409">
        <f t="shared" si="51"/>
        <v>-0.25079646905212882</v>
      </c>
      <c r="AQ116" s="410">
        <f t="shared" si="51"/>
        <v>-0.23206500964235244</v>
      </c>
      <c r="AR116" s="410">
        <f t="shared" si="51"/>
        <v>-0.21286620537996015</v>
      </c>
      <c r="AS116" s="410">
        <f t="shared" si="51"/>
        <v>-0.19318635725238054</v>
      </c>
      <c r="AT116" s="410">
        <f t="shared" si="51"/>
        <v>-0.17301687519059217</v>
      </c>
      <c r="AU116" s="410">
        <f t="shared" si="51"/>
        <v>-0.15234057905655274</v>
      </c>
      <c r="AV116" s="411">
        <f t="shared" si="51"/>
        <v>-0.13114887878124093</v>
      </c>
      <c r="AW116" s="433"/>
    </row>
    <row r="117" spans="1:49" s="1355" customFormat="1" x14ac:dyDescent="0.2">
      <c r="A117" s="182"/>
      <c r="B117" s="343"/>
      <c r="C117" s="418" t="str">
        <f t="shared" si="52"/>
        <v>$1,000,000 to $1,499,999</v>
      </c>
      <c r="D117" s="422">
        <v>45</v>
      </c>
      <c r="E117" s="429">
        <f t="shared" si="52"/>
        <v>1250000</v>
      </c>
      <c r="F117" s="874">
        <v>3063.51</v>
      </c>
      <c r="G117" s="874">
        <v>2295.1948750000001</v>
      </c>
      <c r="H117" s="874">
        <v>2352.5700000000002</v>
      </c>
      <c r="I117" s="874">
        <v>2411.38</v>
      </c>
      <c r="J117" s="874">
        <v>2471.66</v>
      </c>
      <c r="K117" s="874">
        <v>2533.4499999999998</v>
      </c>
      <c r="L117" s="874">
        <v>2596.79</v>
      </c>
      <c r="M117" s="874">
        <v>2661.71</v>
      </c>
      <c r="N117" s="327"/>
      <c r="O117" s="116"/>
      <c r="P117" s="325"/>
      <c r="Q117" s="418">
        <f t="shared" si="47"/>
        <v>1250000</v>
      </c>
      <c r="R117" s="401">
        <f t="shared" si="48"/>
        <v>-768.31512500000008</v>
      </c>
      <c r="S117" s="256">
        <f t="shared" si="48"/>
        <v>57.375125000000025</v>
      </c>
      <c r="T117" s="256">
        <f t="shared" si="48"/>
        <v>58.809999999999945</v>
      </c>
      <c r="U117" s="256">
        <f t="shared" si="48"/>
        <v>60.279999999999745</v>
      </c>
      <c r="V117" s="256">
        <f t="shared" si="48"/>
        <v>61.789999999999964</v>
      </c>
      <c r="W117" s="256">
        <f t="shared" si="48"/>
        <v>63.340000000000146</v>
      </c>
      <c r="X117" s="402">
        <f t="shared" si="48"/>
        <v>64.920000000000073</v>
      </c>
      <c r="Y117" s="1473"/>
      <c r="Z117" s="409">
        <f t="shared" si="49"/>
        <v>-0.25079569676612778</v>
      </c>
      <c r="AA117" s="410">
        <f t="shared" si="49"/>
        <v>2.4997931820495145E-2</v>
      </c>
      <c r="AB117" s="410">
        <f t="shared" si="49"/>
        <v>2.4998193465019192E-2</v>
      </c>
      <c r="AC117" s="410">
        <f t="shared" si="49"/>
        <v>2.4998133848667559E-2</v>
      </c>
      <c r="AD117" s="410">
        <f t="shared" si="49"/>
        <v>2.4999393120412883E-2</v>
      </c>
      <c r="AE117" s="410">
        <f t="shared" si="49"/>
        <v>2.5001480194991155E-2</v>
      </c>
      <c r="AF117" s="411">
        <f t="shared" si="49"/>
        <v>2.5000096272705941E-2</v>
      </c>
      <c r="AG117" s="1473"/>
      <c r="AH117" s="401">
        <f t="shared" si="50"/>
        <v>-768.31512500000008</v>
      </c>
      <c r="AI117" s="256">
        <f t="shared" si="50"/>
        <v>-710.94</v>
      </c>
      <c r="AJ117" s="256">
        <f t="shared" si="50"/>
        <v>-652.13000000000011</v>
      </c>
      <c r="AK117" s="256">
        <f t="shared" si="50"/>
        <v>-591.85000000000036</v>
      </c>
      <c r="AL117" s="256">
        <f t="shared" si="50"/>
        <v>-530.0600000000004</v>
      </c>
      <c r="AM117" s="256">
        <f t="shared" si="50"/>
        <v>-466.72000000000025</v>
      </c>
      <c r="AN117" s="402">
        <f t="shared" si="50"/>
        <v>-401.80000000000018</v>
      </c>
      <c r="AO117" s="1473"/>
      <c r="AP117" s="409">
        <f t="shared" si="51"/>
        <v>-0.25079569676612778</v>
      </c>
      <c r="AQ117" s="410">
        <f t="shared" si="51"/>
        <v>-0.23206713867426576</v>
      </c>
      <c r="AR117" s="410">
        <f t="shared" si="51"/>
        <v>-0.21287020443869942</v>
      </c>
      <c r="AS117" s="410">
        <f t="shared" si="51"/>
        <v>-0.19319342845298382</v>
      </c>
      <c r="AT117" s="410">
        <f t="shared" si="51"/>
        <v>-0.17302375379874735</v>
      </c>
      <c r="AU117" s="410">
        <f t="shared" si="51"/>
        <v>-0.15234812355761862</v>
      </c>
      <c r="AV117" s="411">
        <f t="shared" si="51"/>
        <v>-0.1311567450408192</v>
      </c>
      <c r="AW117" s="433"/>
    </row>
    <row r="118" spans="1:49" s="1355" customFormat="1" x14ac:dyDescent="0.2">
      <c r="A118" s="182"/>
      <c r="B118" s="343"/>
      <c r="C118" s="418" t="str">
        <f t="shared" si="52"/>
        <v>$1,500,000 to $1,999,999</v>
      </c>
      <c r="D118" s="422">
        <v>7</v>
      </c>
      <c r="E118" s="429">
        <f t="shared" si="52"/>
        <v>1750000</v>
      </c>
      <c r="F118" s="874">
        <v>4288.92</v>
      </c>
      <c r="G118" s="874">
        <v>3213.272825</v>
      </c>
      <c r="H118" s="874">
        <v>3293.6</v>
      </c>
      <c r="I118" s="874">
        <v>3375.94</v>
      </c>
      <c r="J118" s="874">
        <v>3460.34</v>
      </c>
      <c r="K118" s="874">
        <v>3546.85</v>
      </c>
      <c r="L118" s="874">
        <v>3635.52</v>
      </c>
      <c r="M118" s="874">
        <v>3726.41</v>
      </c>
      <c r="N118" s="327"/>
      <c r="O118" s="116"/>
      <c r="P118" s="325"/>
      <c r="Q118" s="418">
        <f t="shared" si="47"/>
        <v>1750000</v>
      </c>
      <c r="R118" s="401">
        <f t="shared" si="48"/>
        <v>-1075.6471750000001</v>
      </c>
      <c r="S118" s="256">
        <f t="shared" si="48"/>
        <v>80.327174999999897</v>
      </c>
      <c r="T118" s="256">
        <f t="shared" si="48"/>
        <v>82.340000000000146</v>
      </c>
      <c r="U118" s="256">
        <f t="shared" si="48"/>
        <v>84.400000000000091</v>
      </c>
      <c r="V118" s="256">
        <f t="shared" si="48"/>
        <v>86.509999999999764</v>
      </c>
      <c r="W118" s="256">
        <f t="shared" si="48"/>
        <v>88.670000000000073</v>
      </c>
      <c r="X118" s="402">
        <f t="shared" si="48"/>
        <v>90.889999999999873</v>
      </c>
      <c r="Y118" s="1473"/>
      <c r="Z118" s="409">
        <f t="shared" si="49"/>
        <v>-0.25079674486817194</v>
      </c>
      <c r="AA118" s="410">
        <f t="shared" si="49"/>
        <v>2.4998554238854664E-2</v>
      </c>
      <c r="AB118" s="410">
        <f t="shared" si="49"/>
        <v>2.5000000000000133E-2</v>
      </c>
      <c r="AC118" s="410">
        <f t="shared" si="49"/>
        <v>2.5000444320693038E-2</v>
      </c>
      <c r="AD118" s="410">
        <f t="shared" si="49"/>
        <v>2.5000433483414852E-2</v>
      </c>
      <c r="AE118" s="410">
        <f t="shared" si="49"/>
        <v>2.4999647574608375E-2</v>
      </c>
      <c r="AF118" s="411">
        <f t="shared" si="49"/>
        <v>2.5000550127629584E-2</v>
      </c>
      <c r="AG118" s="1473"/>
      <c r="AH118" s="401">
        <f t="shared" si="50"/>
        <v>-1075.6471750000001</v>
      </c>
      <c r="AI118" s="256">
        <f t="shared" si="50"/>
        <v>-995.32000000000016</v>
      </c>
      <c r="AJ118" s="256">
        <f t="shared" si="50"/>
        <v>-912.98</v>
      </c>
      <c r="AK118" s="256">
        <f t="shared" si="50"/>
        <v>-828.57999999999993</v>
      </c>
      <c r="AL118" s="256">
        <f t="shared" si="50"/>
        <v>-742.07000000000016</v>
      </c>
      <c r="AM118" s="256">
        <f t="shared" si="50"/>
        <v>-653.40000000000009</v>
      </c>
      <c r="AN118" s="402">
        <f t="shared" si="50"/>
        <v>-562.51000000000022</v>
      </c>
      <c r="AO118" s="1473"/>
      <c r="AP118" s="409">
        <f t="shared" si="51"/>
        <v>-0.25079674486817194</v>
      </c>
      <c r="AQ118" s="410">
        <f t="shared" si="51"/>
        <v>-0.23206774665883256</v>
      </c>
      <c r="AR118" s="410">
        <f t="shared" si="51"/>
        <v>-0.21286944032530331</v>
      </c>
      <c r="AS118" s="410">
        <f t="shared" si="51"/>
        <v>-0.19319082659504028</v>
      </c>
      <c r="AT118" s="410">
        <f t="shared" si="51"/>
        <v>-0.17302024752152056</v>
      </c>
      <c r="AU118" s="410">
        <f t="shared" si="51"/>
        <v>-0.1523460451582217</v>
      </c>
      <c r="AV118" s="411">
        <f t="shared" si="51"/>
        <v>-0.13115422996931636</v>
      </c>
      <c r="AW118" s="433"/>
    </row>
    <row r="119" spans="1:49" s="1355" customFormat="1" x14ac:dyDescent="0.2">
      <c r="A119" s="182"/>
      <c r="B119" s="343"/>
      <c r="C119" s="418" t="str">
        <f t="shared" si="52"/>
        <v>$2,000,000 to $2,999,999</v>
      </c>
      <c r="D119" s="422">
        <v>10</v>
      </c>
      <c r="E119" s="429">
        <f t="shared" si="52"/>
        <v>2500000</v>
      </c>
      <c r="F119" s="874">
        <v>6127.03</v>
      </c>
      <c r="G119" s="874">
        <v>4590.3897500000003</v>
      </c>
      <c r="H119" s="874">
        <v>4705.1499999999996</v>
      </c>
      <c r="I119" s="874">
        <v>4822.78</v>
      </c>
      <c r="J119" s="874">
        <v>4943.3500000000004</v>
      </c>
      <c r="K119" s="874">
        <v>5066.93</v>
      </c>
      <c r="L119" s="874">
        <v>5193.6000000000004</v>
      </c>
      <c r="M119" s="874">
        <v>5323.44</v>
      </c>
      <c r="N119" s="327"/>
      <c r="O119" s="116"/>
      <c r="P119" s="325"/>
      <c r="Q119" s="418">
        <f t="shared" si="47"/>
        <v>2500000</v>
      </c>
      <c r="R119" s="401">
        <f t="shared" si="48"/>
        <v>-1536.6402499999995</v>
      </c>
      <c r="S119" s="256">
        <f t="shared" si="48"/>
        <v>114.76024999999936</v>
      </c>
      <c r="T119" s="256">
        <f t="shared" si="48"/>
        <v>117.63000000000011</v>
      </c>
      <c r="U119" s="256">
        <f t="shared" si="48"/>
        <v>120.57000000000062</v>
      </c>
      <c r="V119" s="256">
        <f t="shared" si="48"/>
        <v>123.57999999999993</v>
      </c>
      <c r="W119" s="256">
        <f t="shared" si="48"/>
        <v>126.67000000000007</v>
      </c>
      <c r="X119" s="402">
        <f t="shared" si="48"/>
        <v>129.83999999999924</v>
      </c>
      <c r="Y119" s="1473"/>
      <c r="Z119" s="409">
        <f t="shared" si="49"/>
        <v>-0.2507969195515608</v>
      </c>
      <c r="AA119" s="410">
        <f t="shared" si="49"/>
        <v>2.5000110284753019E-2</v>
      </c>
      <c r="AB119" s="410">
        <f t="shared" si="49"/>
        <v>2.500026566634439E-2</v>
      </c>
      <c r="AC119" s="410">
        <f t="shared" si="49"/>
        <v>2.5000103674644114E-2</v>
      </c>
      <c r="AD119" s="410">
        <f t="shared" si="49"/>
        <v>2.4999241405119887E-2</v>
      </c>
      <c r="AE119" s="410">
        <f t="shared" si="49"/>
        <v>2.4999358585968245E-2</v>
      </c>
      <c r="AF119" s="411">
        <f t="shared" si="49"/>
        <v>2.4999999999999911E-2</v>
      </c>
      <c r="AG119" s="1473"/>
      <c r="AH119" s="401">
        <f t="shared" si="50"/>
        <v>-1536.6402499999995</v>
      </c>
      <c r="AI119" s="256">
        <f t="shared" si="50"/>
        <v>-1421.88</v>
      </c>
      <c r="AJ119" s="256">
        <f t="shared" si="50"/>
        <v>-1304.25</v>
      </c>
      <c r="AK119" s="256">
        <f t="shared" si="50"/>
        <v>-1183.6799999999994</v>
      </c>
      <c r="AL119" s="256">
        <f t="shared" si="50"/>
        <v>-1060.0999999999995</v>
      </c>
      <c r="AM119" s="256">
        <f t="shared" si="50"/>
        <v>-933.42999999999938</v>
      </c>
      <c r="AN119" s="402">
        <f t="shared" si="50"/>
        <v>-803.59000000000015</v>
      </c>
      <c r="AO119" s="1473"/>
      <c r="AP119" s="409">
        <f t="shared" si="51"/>
        <v>-0.2507969195515608</v>
      </c>
      <c r="AQ119" s="410">
        <f t="shared" si="51"/>
        <v>-0.23206675991467318</v>
      </c>
      <c r="AR119" s="410">
        <f t="shared" si="51"/>
        <v>-0.21286822489852342</v>
      </c>
      <c r="AS119" s="410">
        <f t="shared" si="51"/>
        <v>-0.19318984891537982</v>
      </c>
      <c r="AT119" s="410">
        <f t="shared" si="51"/>
        <v>-0.17302020718031408</v>
      </c>
      <c r="AU119" s="410">
        <f t="shared" si="51"/>
        <v>-0.15234624279626496</v>
      </c>
      <c r="AV119" s="411">
        <f t="shared" si="51"/>
        <v>-0.13115489886617171</v>
      </c>
      <c r="AW119" s="433"/>
    </row>
    <row r="120" spans="1:49" s="1355" customFormat="1" x14ac:dyDescent="0.2">
      <c r="A120" s="182"/>
      <c r="B120" s="343"/>
      <c r="C120" s="416" t="str">
        <f t="shared" si="52"/>
        <v>$3,000,000 and greater</v>
      </c>
      <c r="D120" s="875">
        <v>2</v>
      </c>
      <c r="E120" s="431">
        <f t="shared" si="52"/>
        <v>3000000</v>
      </c>
      <c r="F120" s="876">
        <v>7352.43</v>
      </c>
      <c r="G120" s="876">
        <v>5508.4677000000001</v>
      </c>
      <c r="H120" s="876">
        <v>5646.18</v>
      </c>
      <c r="I120" s="876">
        <v>5787.33</v>
      </c>
      <c r="J120" s="876">
        <v>5932.01</v>
      </c>
      <c r="K120" s="876">
        <v>6080.31</v>
      </c>
      <c r="L120" s="876">
        <v>6232.32</v>
      </c>
      <c r="M120" s="876">
        <v>6388.13</v>
      </c>
      <c r="N120" s="327"/>
      <c r="O120" s="116"/>
      <c r="P120" s="325"/>
      <c r="Q120" s="416">
        <f t="shared" si="47"/>
        <v>3000000</v>
      </c>
      <c r="R120" s="403">
        <f t="shared" si="48"/>
        <v>-1843.9623000000001</v>
      </c>
      <c r="S120" s="404">
        <f t="shared" si="48"/>
        <v>137.71230000000014</v>
      </c>
      <c r="T120" s="404">
        <f t="shared" si="48"/>
        <v>141.14999999999964</v>
      </c>
      <c r="U120" s="404">
        <f t="shared" si="48"/>
        <v>144.68000000000029</v>
      </c>
      <c r="V120" s="404">
        <f t="shared" si="48"/>
        <v>148.30000000000018</v>
      </c>
      <c r="W120" s="404">
        <f t="shared" si="48"/>
        <v>152.00999999999931</v>
      </c>
      <c r="X120" s="405">
        <f t="shared" si="48"/>
        <v>155.8100000000004</v>
      </c>
      <c r="Y120" s="1473"/>
      <c r="Z120" s="412">
        <f t="shared" si="49"/>
        <v>-0.25079630815934328</v>
      </c>
      <c r="AA120" s="413">
        <f t="shared" si="49"/>
        <v>2.5000110284753019E-2</v>
      </c>
      <c r="AB120" s="413">
        <f t="shared" si="49"/>
        <v>2.4999203000966919E-2</v>
      </c>
      <c r="AC120" s="413">
        <f t="shared" si="49"/>
        <v>2.499943842842911E-2</v>
      </c>
      <c r="AD120" s="413">
        <f t="shared" si="49"/>
        <v>2.4999957855768917E-2</v>
      </c>
      <c r="AE120" s="413">
        <f t="shared" si="49"/>
        <v>2.5000370046921905E-2</v>
      </c>
      <c r="AF120" s="414">
        <f t="shared" si="49"/>
        <v>2.5000320907784035E-2</v>
      </c>
      <c r="AG120" s="1473"/>
      <c r="AH120" s="403">
        <f t="shared" si="50"/>
        <v>-1843.9623000000001</v>
      </c>
      <c r="AI120" s="404">
        <f t="shared" si="50"/>
        <v>-1706.25</v>
      </c>
      <c r="AJ120" s="404">
        <f t="shared" si="50"/>
        <v>-1565.1000000000004</v>
      </c>
      <c r="AK120" s="404">
        <f t="shared" si="50"/>
        <v>-1420.42</v>
      </c>
      <c r="AL120" s="404">
        <f t="shared" si="50"/>
        <v>-1272.1199999999999</v>
      </c>
      <c r="AM120" s="404">
        <f t="shared" si="50"/>
        <v>-1120.1100000000006</v>
      </c>
      <c r="AN120" s="405">
        <f t="shared" si="50"/>
        <v>-964.30000000000018</v>
      </c>
      <c r="AO120" s="1473"/>
      <c r="AP120" s="412">
        <f t="shared" si="51"/>
        <v>-0.25079630815934328</v>
      </c>
      <c r="AQ120" s="413">
        <f t="shared" si="51"/>
        <v>-0.23206613323758263</v>
      </c>
      <c r="AR120" s="413">
        <f t="shared" si="51"/>
        <v>-0.21286839861107143</v>
      </c>
      <c r="AS120" s="413">
        <f t="shared" si="51"/>
        <v>-0.19319055060707824</v>
      </c>
      <c r="AT120" s="413">
        <f t="shared" si="51"/>
        <v>-0.17302034837461899</v>
      </c>
      <c r="AU120" s="413">
        <f t="shared" si="51"/>
        <v>-0.15234555106270997</v>
      </c>
      <c r="AV120" s="414">
        <f t="shared" si="51"/>
        <v>-0.13115391782036689</v>
      </c>
      <c r="AW120" s="433"/>
    </row>
    <row r="121" spans="1:49" s="1355" customFormat="1" x14ac:dyDescent="0.2">
      <c r="A121" s="182"/>
      <c r="B121" s="343"/>
      <c r="C121" s="177"/>
      <c r="D121" s="296"/>
      <c r="E121" s="184"/>
      <c r="F121" s="177"/>
      <c r="G121" s="177"/>
      <c r="H121" s="177"/>
      <c r="I121" s="177"/>
      <c r="J121" s="177"/>
      <c r="K121" s="177"/>
      <c r="L121" s="177"/>
      <c r="M121" s="177"/>
      <c r="N121" s="327"/>
      <c r="O121" s="116"/>
      <c r="P121" s="325"/>
      <c r="Q121" s="1473"/>
      <c r="R121" s="1473"/>
      <c r="S121" s="1473"/>
      <c r="T121" s="1473"/>
      <c r="U121" s="1473"/>
      <c r="V121" s="1473"/>
      <c r="W121" s="1473"/>
      <c r="X121" s="1473"/>
      <c r="Y121" s="1473"/>
      <c r="Z121" s="1473"/>
      <c r="AA121" s="1473"/>
      <c r="AB121" s="1473"/>
      <c r="AC121" s="1473"/>
      <c r="AD121" s="1473"/>
      <c r="AE121" s="1473"/>
      <c r="AF121" s="1473"/>
      <c r="AG121" s="1473"/>
      <c r="AH121" s="1473"/>
      <c r="AI121" s="1473"/>
      <c r="AJ121" s="1473"/>
      <c r="AK121" s="1473"/>
      <c r="AL121" s="1473"/>
      <c r="AM121" s="1473"/>
      <c r="AN121" s="1473"/>
      <c r="AO121" s="1473"/>
      <c r="AP121" s="1473"/>
      <c r="AQ121" s="1473"/>
      <c r="AR121" s="1473"/>
      <c r="AS121" s="1473"/>
      <c r="AT121" s="1473"/>
      <c r="AU121" s="1473"/>
      <c r="AV121" s="1473"/>
      <c r="AW121" s="433"/>
    </row>
    <row r="122" spans="1:49" s="1355" customFormat="1" x14ac:dyDescent="0.2">
      <c r="A122" s="182"/>
      <c r="B122" s="343"/>
      <c r="C122" s="183"/>
      <c r="D122" s="116"/>
      <c r="E122" s="156"/>
      <c r="F122" s="116"/>
      <c r="G122" s="116"/>
      <c r="H122" s="116"/>
      <c r="I122" s="116"/>
      <c r="J122" s="116"/>
      <c r="K122" s="116"/>
      <c r="L122" s="116"/>
      <c r="M122" s="116"/>
      <c r="N122" s="327"/>
      <c r="O122" s="116"/>
      <c r="P122" s="325"/>
      <c r="Q122" s="1473"/>
      <c r="R122" s="1473"/>
      <c r="S122" s="1473"/>
      <c r="T122" s="1473"/>
      <c r="U122" s="1473"/>
      <c r="V122" s="1473"/>
      <c r="W122" s="1473"/>
      <c r="X122" s="1473"/>
      <c r="Y122" s="1473"/>
      <c r="Z122" s="1473"/>
      <c r="AA122" s="1473"/>
      <c r="AB122" s="1473"/>
      <c r="AC122" s="1473"/>
      <c r="AD122" s="1473"/>
      <c r="AE122" s="1473"/>
      <c r="AF122" s="1473"/>
      <c r="AG122" s="1473"/>
      <c r="AH122" s="1473"/>
      <c r="AI122" s="1473"/>
      <c r="AJ122" s="1473"/>
      <c r="AK122" s="1473"/>
      <c r="AL122" s="1473"/>
      <c r="AM122" s="1473"/>
      <c r="AN122" s="1473"/>
      <c r="AO122" s="1473"/>
      <c r="AP122" s="1473"/>
      <c r="AQ122" s="1473"/>
      <c r="AR122" s="1473"/>
      <c r="AS122" s="1473"/>
      <c r="AT122" s="1473"/>
      <c r="AU122" s="1473"/>
      <c r="AV122" s="1473"/>
      <c r="AW122" s="433"/>
    </row>
    <row r="123" spans="1:49" s="1355" customFormat="1" x14ac:dyDescent="0.2">
      <c r="A123" s="182"/>
      <c r="B123" s="343"/>
      <c r="C123" s="144"/>
      <c r="D123" s="116"/>
      <c r="E123" s="156"/>
      <c r="F123" s="116"/>
      <c r="G123" s="116"/>
      <c r="H123" s="116"/>
      <c r="I123" s="116"/>
      <c r="J123" s="116"/>
      <c r="K123" s="116"/>
      <c r="L123" s="116"/>
      <c r="M123" s="116"/>
      <c r="N123" s="327"/>
      <c r="O123" s="116"/>
      <c r="P123" s="325"/>
      <c r="Q123" s="1473"/>
      <c r="R123" s="1473"/>
      <c r="S123" s="1473"/>
      <c r="T123" s="1473"/>
      <c r="U123" s="1473"/>
      <c r="V123" s="1473"/>
      <c r="W123" s="1473"/>
      <c r="X123" s="1473"/>
      <c r="Y123" s="1473"/>
      <c r="Z123" s="1473"/>
      <c r="AA123" s="1473"/>
      <c r="AB123" s="1473"/>
      <c r="AC123" s="1473"/>
      <c r="AD123" s="1473"/>
      <c r="AE123" s="1473"/>
      <c r="AF123" s="1473"/>
      <c r="AG123" s="1473"/>
      <c r="AH123" s="1473"/>
      <c r="AI123" s="1473"/>
      <c r="AJ123" s="1473"/>
      <c r="AK123" s="1473"/>
      <c r="AL123" s="1473"/>
      <c r="AM123" s="1473"/>
      <c r="AN123" s="1473"/>
      <c r="AO123" s="1473"/>
      <c r="AP123" s="1473"/>
      <c r="AQ123" s="1473"/>
      <c r="AR123" s="1473"/>
      <c r="AS123" s="1473"/>
      <c r="AT123" s="1473"/>
      <c r="AU123" s="1473"/>
      <c r="AV123" s="1473"/>
      <c r="AW123" s="433"/>
    </row>
    <row r="124" spans="1:49" s="1355" customFormat="1" ht="15" x14ac:dyDescent="0.25">
      <c r="A124" s="182"/>
      <c r="B124" s="343"/>
      <c r="C124" s="267" t="s">
        <v>3</v>
      </c>
      <c r="D124" s="268"/>
      <c r="E124" s="268"/>
      <c r="F124" s="269"/>
      <c r="G124" s="281" t="str">
        <f>$G$22</f>
        <v>$ nominal per year</v>
      </c>
      <c r="H124" s="270"/>
      <c r="I124" s="270" t="str">
        <f>$F$3</f>
        <v>Wyong</v>
      </c>
      <c r="J124" s="270"/>
      <c r="K124" s="270"/>
      <c r="L124" s="270"/>
      <c r="M124" s="271"/>
      <c r="N124" s="327"/>
      <c r="O124" s="116"/>
      <c r="P124" s="325"/>
      <c r="Q124" s="96"/>
      <c r="R124" s="249" t="str">
        <f>R$22</f>
        <v>Annual increases (nominal $ per year)</v>
      </c>
      <c r="S124" s="254"/>
      <c r="T124" s="254"/>
      <c r="U124" s="254"/>
      <c r="V124" s="254"/>
      <c r="W124" s="254"/>
      <c r="X124" s="306"/>
      <c r="Y124" s="1473"/>
      <c r="Z124" s="249" t="s">
        <v>535</v>
      </c>
      <c r="AA124" s="254"/>
      <c r="AB124" s="254"/>
      <c r="AC124" s="254"/>
      <c r="AD124" s="254"/>
      <c r="AE124" s="254"/>
      <c r="AF124" s="306"/>
      <c r="AG124" s="66"/>
      <c r="AH124" s="249" t="s">
        <v>540</v>
      </c>
      <c r="AI124" s="254"/>
      <c r="AJ124" s="254"/>
      <c r="AK124" s="254"/>
      <c r="AL124" s="254"/>
      <c r="AM124" s="254"/>
      <c r="AN124" s="306"/>
      <c r="AO124" s="116"/>
      <c r="AP124" s="249" t="s">
        <v>536</v>
      </c>
      <c r="AQ124" s="254"/>
      <c r="AR124" s="254"/>
      <c r="AS124" s="254"/>
      <c r="AT124" s="254"/>
      <c r="AU124" s="254"/>
      <c r="AV124" s="306"/>
      <c r="AW124" s="433"/>
    </row>
    <row r="125" spans="1:49" s="1355" customFormat="1" ht="55.5" customHeight="1" x14ac:dyDescent="0.2">
      <c r="A125" s="182"/>
      <c r="B125" s="343"/>
      <c r="C125" s="297" t="s">
        <v>196</v>
      </c>
      <c r="D125" s="137" t="s">
        <v>327</v>
      </c>
      <c r="E125" s="298" t="s">
        <v>200</v>
      </c>
      <c r="F125" s="134" t="s">
        <v>205</v>
      </c>
      <c r="G125" s="134" t="s">
        <v>731</v>
      </c>
      <c r="H125" s="134" t="s">
        <v>732</v>
      </c>
      <c r="I125" s="134" t="s">
        <v>733</v>
      </c>
      <c r="J125" s="134" t="s">
        <v>734</v>
      </c>
      <c r="K125" s="134" t="s">
        <v>735</v>
      </c>
      <c r="L125" s="134" t="s">
        <v>736</v>
      </c>
      <c r="M125" s="134" t="s">
        <v>737</v>
      </c>
      <c r="N125" s="327"/>
      <c r="O125" s="116"/>
      <c r="P125" s="325"/>
      <c r="Q125" s="415" t="str">
        <f>Q$23</f>
        <v>Land Value</v>
      </c>
      <c r="R125" s="396" t="str">
        <f>C124</f>
        <v>Ordinary Farmland Rates - without proposed special variation</v>
      </c>
      <c r="S125" s="397"/>
      <c r="T125" s="397"/>
      <c r="U125" s="397"/>
      <c r="V125" s="397"/>
      <c r="W125" s="397"/>
      <c r="X125" s="398"/>
      <c r="Y125" s="1473"/>
      <c r="Z125" s="396" t="str">
        <f>$R125</f>
        <v>Ordinary Farmland Rates - without proposed special variation</v>
      </c>
      <c r="AA125" s="397"/>
      <c r="AB125" s="397"/>
      <c r="AC125" s="397"/>
      <c r="AD125" s="397"/>
      <c r="AE125" s="397"/>
      <c r="AF125" s="398"/>
      <c r="AG125" s="434"/>
      <c r="AH125" s="396" t="str">
        <f>$R125</f>
        <v>Ordinary Farmland Rates - without proposed special variation</v>
      </c>
      <c r="AI125" s="397"/>
      <c r="AJ125" s="397"/>
      <c r="AK125" s="397"/>
      <c r="AL125" s="397"/>
      <c r="AM125" s="397"/>
      <c r="AN125" s="398"/>
      <c r="AO125" s="434"/>
      <c r="AP125" s="396" t="str">
        <f>$R125</f>
        <v>Ordinary Farmland Rates - without proposed special variation</v>
      </c>
      <c r="AQ125" s="397"/>
      <c r="AR125" s="397"/>
      <c r="AS125" s="397"/>
      <c r="AT125" s="397"/>
      <c r="AU125" s="397"/>
      <c r="AV125" s="398"/>
      <c r="AW125" s="433"/>
    </row>
    <row r="126" spans="1:49" s="1355" customFormat="1" x14ac:dyDescent="0.2">
      <c r="A126" s="182"/>
      <c r="B126" s="343"/>
      <c r="C126" s="293"/>
      <c r="D126" s="293"/>
      <c r="E126" s="294"/>
      <c r="F126" s="208" t="str">
        <f>F106</f>
        <v>2020-21</v>
      </c>
      <c r="G126" s="208" t="str">
        <f t="shared" ref="G126:M126" si="53">G106</f>
        <v>2021-22</v>
      </c>
      <c r="H126" s="208" t="str">
        <f t="shared" si="53"/>
        <v>2022-23</v>
      </c>
      <c r="I126" s="208" t="str">
        <f t="shared" si="53"/>
        <v>2023-24</v>
      </c>
      <c r="J126" s="208" t="str">
        <f t="shared" si="53"/>
        <v>2024-25</v>
      </c>
      <c r="K126" s="208" t="str">
        <f t="shared" si="53"/>
        <v>2025-26</v>
      </c>
      <c r="L126" s="208" t="str">
        <f t="shared" si="53"/>
        <v>2026-27</v>
      </c>
      <c r="M126" s="208" t="str">
        <f t="shared" si="53"/>
        <v>2027-28</v>
      </c>
      <c r="N126" s="327"/>
      <c r="O126" s="116"/>
      <c r="P126" s="325"/>
      <c r="Q126" s="416"/>
      <c r="R126" s="510" t="str">
        <f t="shared" ref="R126:X126" si="54">R$24</f>
        <v>Year 1</v>
      </c>
      <c r="S126" s="511" t="str">
        <f t="shared" si="54"/>
        <v>Year 2</v>
      </c>
      <c r="T126" s="511" t="str">
        <f t="shared" si="54"/>
        <v>Year 3</v>
      </c>
      <c r="U126" s="511" t="str">
        <f t="shared" si="54"/>
        <v>Year 4</v>
      </c>
      <c r="V126" s="511" t="str">
        <f t="shared" si="54"/>
        <v>Year 5</v>
      </c>
      <c r="W126" s="511" t="str">
        <f t="shared" si="54"/>
        <v>Year 6</v>
      </c>
      <c r="X126" s="511" t="str">
        <f t="shared" si="54"/>
        <v>Year 7</v>
      </c>
      <c r="Y126" s="512"/>
      <c r="Z126" s="510" t="str">
        <f>R126</f>
        <v>Year 1</v>
      </c>
      <c r="AA126" s="511" t="str">
        <f t="shared" ref="AA126:AF126" si="55">S126</f>
        <v>Year 2</v>
      </c>
      <c r="AB126" s="511" t="str">
        <f t="shared" si="55"/>
        <v>Year 3</v>
      </c>
      <c r="AC126" s="511" t="str">
        <f t="shared" si="55"/>
        <v>Year 4</v>
      </c>
      <c r="AD126" s="511" t="str">
        <f t="shared" si="55"/>
        <v>Year 5</v>
      </c>
      <c r="AE126" s="511" t="str">
        <f t="shared" si="55"/>
        <v>Year 6</v>
      </c>
      <c r="AF126" s="513" t="str">
        <f t="shared" si="55"/>
        <v>Year 7</v>
      </c>
      <c r="AG126" s="512"/>
      <c r="AH126" s="510" t="str">
        <f>R126</f>
        <v>Year 1</v>
      </c>
      <c r="AI126" s="511" t="str">
        <f t="shared" ref="AI126:AN126" si="56">S126</f>
        <v>Year 2</v>
      </c>
      <c r="AJ126" s="511" t="str">
        <f t="shared" si="56"/>
        <v>Year 3</v>
      </c>
      <c r="AK126" s="511" t="str">
        <f t="shared" si="56"/>
        <v>Year 4</v>
      </c>
      <c r="AL126" s="511" t="str">
        <f t="shared" si="56"/>
        <v>Year 5</v>
      </c>
      <c r="AM126" s="511" t="str">
        <f t="shared" si="56"/>
        <v>Year 6</v>
      </c>
      <c r="AN126" s="513" t="str">
        <f t="shared" si="56"/>
        <v>Year 7</v>
      </c>
      <c r="AO126" s="395"/>
      <c r="AP126" s="510" t="str">
        <f>R126</f>
        <v>Year 1</v>
      </c>
      <c r="AQ126" s="511" t="str">
        <f t="shared" ref="AQ126:AT126" si="57">S126</f>
        <v>Year 2</v>
      </c>
      <c r="AR126" s="511" t="str">
        <f t="shared" si="57"/>
        <v>Year 3</v>
      </c>
      <c r="AS126" s="511" t="str">
        <f t="shared" si="57"/>
        <v>Year 4</v>
      </c>
      <c r="AT126" s="511" t="str">
        <f t="shared" si="57"/>
        <v>Year 5</v>
      </c>
      <c r="AU126" s="511" t="str">
        <f>W126</f>
        <v>Year 6</v>
      </c>
      <c r="AV126" s="513" t="str">
        <f>X126</f>
        <v>Year 7</v>
      </c>
      <c r="AW126" s="433"/>
    </row>
    <row r="127" spans="1:49" s="1355" customFormat="1" x14ac:dyDescent="0.2">
      <c r="A127" s="182"/>
      <c r="B127" s="343"/>
      <c r="C127" s="467" t="str">
        <f>C25</f>
        <v>$0 to $99,999</v>
      </c>
      <c r="D127" s="426">
        <f t="shared" ref="D127:D140" si="58">IF(D107=".",".",D107)</f>
        <v>0</v>
      </c>
      <c r="E127" s="427">
        <f>E25</f>
        <v>50000</v>
      </c>
      <c r="F127" s="873">
        <v>300</v>
      </c>
      <c r="G127" s="873">
        <v>565</v>
      </c>
      <c r="H127" s="873">
        <v>579.13</v>
      </c>
      <c r="I127" s="873">
        <v>593.61</v>
      </c>
      <c r="J127" s="873">
        <v>608.45000000000005</v>
      </c>
      <c r="K127" s="873">
        <v>623.66</v>
      </c>
      <c r="L127" s="873">
        <v>639.25</v>
      </c>
      <c r="M127" s="873">
        <v>655.23</v>
      </c>
      <c r="N127" s="327"/>
      <c r="O127" s="116"/>
      <c r="P127" s="325"/>
      <c r="Q127" s="417">
        <f t="shared" ref="Q127:Q140" si="59">$E127</f>
        <v>50000</v>
      </c>
      <c r="R127" s="399">
        <f t="shared" ref="R127:X140" si="60">IF(G127=".",".",IF(F127=0,".",G127-F127))</f>
        <v>265</v>
      </c>
      <c r="S127" s="400">
        <f t="shared" si="60"/>
        <v>14.129999999999995</v>
      </c>
      <c r="T127" s="400">
        <f t="shared" si="60"/>
        <v>14.480000000000018</v>
      </c>
      <c r="U127" s="400">
        <f t="shared" si="60"/>
        <v>14.840000000000032</v>
      </c>
      <c r="V127" s="400">
        <f t="shared" si="60"/>
        <v>15.209999999999923</v>
      </c>
      <c r="W127" s="400">
        <f t="shared" si="60"/>
        <v>15.590000000000032</v>
      </c>
      <c r="X127" s="295">
        <f t="shared" si="60"/>
        <v>15.980000000000018</v>
      </c>
      <c r="Y127" s="1473"/>
      <c r="Z127" s="406">
        <f t="shared" ref="Z127:AF140" si="61">IF(G127=".",".",IF(F127=0,".",G127/F127-1))</f>
        <v>0.8833333333333333</v>
      </c>
      <c r="AA127" s="407">
        <f t="shared" si="61"/>
        <v>2.5008849557522028E-2</v>
      </c>
      <c r="AB127" s="407">
        <f t="shared" si="61"/>
        <v>2.5003021774040457E-2</v>
      </c>
      <c r="AC127" s="407">
        <f t="shared" si="61"/>
        <v>2.4999578848065251E-2</v>
      </c>
      <c r="AD127" s="407">
        <f t="shared" si="61"/>
        <v>2.4997945599473992E-2</v>
      </c>
      <c r="AE127" s="407">
        <f t="shared" si="61"/>
        <v>2.4997594843344073E-2</v>
      </c>
      <c r="AF127" s="408">
        <f t="shared" si="61"/>
        <v>2.4998044583496304E-2</v>
      </c>
      <c r="AG127" s="1473"/>
      <c r="AH127" s="399">
        <f t="shared" ref="AH127:AN140" si="62">IF(G127=".",".",IF($F127=0,".",G127-$F127))</f>
        <v>265</v>
      </c>
      <c r="AI127" s="400">
        <f t="shared" si="62"/>
        <v>279.13</v>
      </c>
      <c r="AJ127" s="400">
        <f t="shared" si="62"/>
        <v>293.61</v>
      </c>
      <c r="AK127" s="400">
        <f t="shared" si="62"/>
        <v>308.45000000000005</v>
      </c>
      <c r="AL127" s="400">
        <f t="shared" si="62"/>
        <v>323.65999999999997</v>
      </c>
      <c r="AM127" s="400">
        <f t="shared" si="62"/>
        <v>339.25</v>
      </c>
      <c r="AN127" s="295">
        <f t="shared" si="62"/>
        <v>355.23</v>
      </c>
      <c r="AO127" s="410"/>
      <c r="AP127" s="406">
        <f t="shared" ref="AP127:AV140" si="63">IF(G127=".",".",IF($F127=0,".",G127/$F127-1))</f>
        <v>0.8833333333333333</v>
      </c>
      <c r="AQ127" s="407">
        <f t="shared" si="63"/>
        <v>0.93043333333333322</v>
      </c>
      <c r="AR127" s="407">
        <f t="shared" si="63"/>
        <v>0.97870000000000013</v>
      </c>
      <c r="AS127" s="407">
        <f t="shared" si="63"/>
        <v>1.0281666666666669</v>
      </c>
      <c r="AT127" s="407">
        <f t="shared" si="63"/>
        <v>1.0788666666666664</v>
      </c>
      <c r="AU127" s="407">
        <f t="shared" si="63"/>
        <v>1.1308333333333334</v>
      </c>
      <c r="AV127" s="408">
        <f t="shared" si="63"/>
        <v>1.1840999999999999</v>
      </c>
      <c r="AW127" s="433"/>
    </row>
    <row r="128" spans="1:49" s="1355" customFormat="1" x14ac:dyDescent="0.2">
      <c r="A128" s="182"/>
      <c r="B128" s="343"/>
      <c r="C128" s="468" t="str">
        <f t="shared" ref="C128:E140" si="64">C26</f>
        <v>$100,000 to $199,999</v>
      </c>
      <c r="D128" s="428">
        <f t="shared" si="58"/>
        <v>0</v>
      </c>
      <c r="E128" s="429">
        <f t="shared" si="64"/>
        <v>150000</v>
      </c>
      <c r="F128" s="874">
        <v>300</v>
      </c>
      <c r="G128" s="874">
        <v>565</v>
      </c>
      <c r="H128" s="874">
        <v>579.13</v>
      </c>
      <c r="I128" s="874">
        <v>593.61</v>
      </c>
      <c r="J128" s="874">
        <v>608.45000000000005</v>
      </c>
      <c r="K128" s="874">
        <v>623.66</v>
      </c>
      <c r="L128" s="874">
        <v>639.25</v>
      </c>
      <c r="M128" s="874">
        <v>655.23</v>
      </c>
      <c r="N128" s="327"/>
      <c r="O128" s="116"/>
      <c r="P128" s="325"/>
      <c r="Q128" s="418">
        <f t="shared" si="59"/>
        <v>150000</v>
      </c>
      <c r="R128" s="401">
        <f t="shared" si="60"/>
        <v>265</v>
      </c>
      <c r="S128" s="256">
        <f t="shared" si="60"/>
        <v>14.129999999999995</v>
      </c>
      <c r="T128" s="256">
        <f t="shared" si="60"/>
        <v>14.480000000000018</v>
      </c>
      <c r="U128" s="256">
        <f t="shared" si="60"/>
        <v>14.840000000000032</v>
      </c>
      <c r="V128" s="256">
        <f t="shared" si="60"/>
        <v>15.209999999999923</v>
      </c>
      <c r="W128" s="256">
        <f t="shared" si="60"/>
        <v>15.590000000000032</v>
      </c>
      <c r="X128" s="402">
        <f t="shared" si="60"/>
        <v>15.980000000000018</v>
      </c>
      <c r="Y128" s="1473"/>
      <c r="Z128" s="409">
        <f t="shared" si="61"/>
        <v>0.8833333333333333</v>
      </c>
      <c r="AA128" s="410">
        <f t="shared" si="61"/>
        <v>2.5008849557522028E-2</v>
      </c>
      <c r="AB128" s="410">
        <f t="shared" si="61"/>
        <v>2.5003021774040457E-2</v>
      </c>
      <c r="AC128" s="410">
        <f t="shared" si="61"/>
        <v>2.4999578848065251E-2</v>
      </c>
      <c r="AD128" s="410">
        <f t="shared" si="61"/>
        <v>2.4997945599473992E-2</v>
      </c>
      <c r="AE128" s="410">
        <f t="shared" si="61"/>
        <v>2.4997594843344073E-2</v>
      </c>
      <c r="AF128" s="411">
        <f t="shared" si="61"/>
        <v>2.4998044583496304E-2</v>
      </c>
      <c r="AG128" s="1473"/>
      <c r="AH128" s="401">
        <f t="shared" si="62"/>
        <v>265</v>
      </c>
      <c r="AI128" s="256">
        <f t="shared" si="62"/>
        <v>279.13</v>
      </c>
      <c r="AJ128" s="256">
        <f t="shared" si="62"/>
        <v>293.61</v>
      </c>
      <c r="AK128" s="256">
        <f t="shared" si="62"/>
        <v>308.45000000000005</v>
      </c>
      <c r="AL128" s="256">
        <f t="shared" si="62"/>
        <v>323.65999999999997</v>
      </c>
      <c r="AM128" s="256">
        <f t="shared" si="62"/>
        <v>339.25</v>
      </c>
      <c r="AN128" s="402">
        <f t="shared" si="62"/>
        <v>355.23</v>
      </c>
      <c r="AO128" s="1473"/>
      <c r="AP128" s="409">
        <f t="shared" si="63"/>
        <v>0.8833333333333333</v>
      </c>
      <c r="AQ128" s="410">
        <f t="shared" si="63"/>
        <v>0.93043333333333322</v>
      </c>
      <c r="AR128" s="410">
        <f t="shared" si="63"/>
        <v>0.97870000000000013</v>
      </c>
      <c r="AS128" s="410">
        <f t="shared" si="63"/>
        <v>1.0281666666666669</v>
      </c>
      <c r="AT128" s="410">
        <f t="shared" si="63"/>
        <v>1.0788666666666664</v>
      </c>
      <c r="AU128" s="410">
        <f t="shared" si="63"/>
        <v>1.1308333333333334</v>
      </c>
      <c r="AV128" s="411">
        <f t="shared" si="63"/>
        <v>1.1840999999999999</v>
      </c>
      <c r="AW128" s="433"/>
    </row>
    <row r="129" spans="1:49" s="1355" customFormat="1" x14ac:dyDescent="0.2">
      <c r="A129" s="182"/>
      <c r="B129" s="343"/>
      <c r="C129" s="468" t="str">
        <f t="shared" si="64"/>
        <v>$200,000 to $299,999</v>
      </c>
      <c r="D129" s="428">
        <f t="shared" si="58"/>
        <v>1</v>
      </c>
      <c r="E129" s="429">
        <f t="shared" si="64"/>
        <v>250000</v>
      </c>
      <c r="F129" s="874">
        <v>612.70000000000005</v>
      </c>
      <c r="G129" s="874">
        <v>565</v>
      </c>
      <c r="H129" s="874">
        <v>579.13</v>
      </c>
      <c r="I129" s="874">
        <v>593.61</v>
      </c>
      <c r="J129" s="874">
        <v>608.45000000000005</v>
      </c>
      <c r="K129" s="874">
        <v>623.66</v>
      </c>
      <c r="L129" s="874">
        <v>639.25</v>
      </c>
      <c r="M129" s="874">
        <v>655.23</v>
      </c>
      <c r="N129" s="327"/>
      <c r="O129" s="116"/>
      <c r="P129" s="325"/>
      <c r="Q129" s="418">
        <f t="shared" si="59"/>
        <v>250000</v>
      </c>
      <c r="R129" s="401">
        <f t="shared" si="60"/>
        <v>-47.700000000000045</v>
      </c>
      <c r="S129" s="256">
        <f t="shared" si="60"/>
        <v>14.129999999999995</v>
      </c>
      <c r="T129" s="256">
        <f t="shared" si="60"/>
        <v>14.480000000000018</v>
      </c>
      <c r="U129" s="256">
        <f t="shared" si="60"/>
        <v>14.840000000000032</v>
      </c>
      <c r="V129" s="256">
        <f t="shared" si="60"/>
        <v>15.209999999999923</v>
      </c>
      <c r="W129" s="256">
        <f t="shared" si="60"/>
        <v>15.590000000000032</v>
      </c>
      <c r="X129" s="402">
        <f t="shared" si="60"/>
        <v>15.980000000000018</v>
      </c>
      <c r="Y129" s="1473"/>
      <c r="Z129" s="409">
        <f t="shared" si="61"/>
        <v>-7.7852129916761936E-2</v>
      </c>
      <c r="AA129" s="410">
        <f t="shared" si="61"/>
        <v>2.5008849557522028E-2</v>
      </c>
      <c r="AB129" s="410">
        <f t="shared" si="61"/>
        <v>2.5003021774040457E-2</v>
      </c>
      <c r="AC129" s="410">
        <f t="shared" si="61"/>
        <v>2.4999578848065251E-2</v>
      </c>
      <c r="AD129" s="410">
        <f t="shared" si="61"/>
        <v>2.4997945599473992E-2</v>
      </c>
      <c r="AE129" s="410">
        <f t="shared" si="61"/>
        <v>2.4997594843344073E-2</v>
      </c>
      <c r="AF129" s="411">
        <f t="shared" si="61"/>
        <v>2.4998044583496304E-2</v>
      </c>
      <c r="AG129" s="1473"/>
      <c r="AH129" s="401">
        <f t="shared" si="62"/>
        <v>-47.700000000000045</v>
      </c>
      <c r="AI129" s="256">
        <f t="shared" si="62"/>
        <v>-33.57000000000005</v>
      </c>
      <c r="AJ129" s="256">
        <f t="shared" si="62"/>
        <v>-19.090000000000032</v>
      </c>
      <c r="AK129" s="256">
        <f t="shared" si="62"/>
        <v>-4.25</v>
      </c>
      <c r="AL129" s="256">
        <f t="shared" si="62"/>
        <v>10.959999999999923</v>
      </c>
      <c r="AM129" s="256">
        <f t="shared" si="62"/>
        <v>26.549999999999955</v>
      </c>
      <c r="AN129" s="402">
        <f t="shared" si="62"/>
        <v>42.529999999999973</v>
      </c>
      <c r="AO129" s="1473"/>
      <c r="AP129" s="409">
        <f t="shared" si="63"/>
        <v>-7.7852129916761936E-2</v>
      </c>
      <c r="AQ129" s="410">
        <f t="shared" si="63"/>
        <v>-5.4790272564060771E-2</v>
      </c>
      <c r="AR129" s="410">
        <f t="shared" si="63"/>
        <v>-3.1157173167945196E-2</v>
      </c>
      <c r="AS129" s="410">
        <f t="shared" si="63"/>
        <v>-6.9365105271748106E-3</v>
      </c>
      <c r="AT129" s="410">
        <f t="shared" si="63"/>
        <v>1.7888036559490672E-2</v>
      </c>
      <c r="AU129" s="410">
        <f t="shared" si="63"/>
        <v>4.3332789293291984E-2</v>
      </c>
      <c r="AV129" s="411">
        <f t="shared" si="63"/>
        <v>6.9414068875469193E-2</v>
      </c>
      <c r="AW129" s="433"/>
    </row>
    <row r="130" spans="1:49" s="1355" customFormat="1" x14ac:dyDescent="0.2">
      <c r="A130" s="182"/>
      <c r="B130" s="343"/>
      <c r="C130" s="468" t="str">
        <f t="shared" si="64"/>
        <v>$300,000 to $399,999</v>
      </c>
      <c r="D130" s="428">
        <f t="shared" si="58"/>
        <v>0</v>
      </c>
      <c r="E130" s="429">
        <f t="shared" si="64"/>
        <v>350000</v>
      </c>
      <c r="F130" s="874">
        <v>857.78</v>
      </c>
      <c r="G130" s="874">
        <v>569.181375</v>
      </c>
      <c r="H130" s="874">
        <v>583.41</v>
      </c>
      <c r="I130" s="874">
        <v>598</v>
      </c>
      <c r="J130" s="874">
        <v>612.95000000000005</v>
      </c>
      <c r="K130" s="874">
        <v>628.27</v>
      </c>
      <c r="L130" s="874">
        <v>643.98</v>
      </c>
      <c r="M130" s="874">
        <v>660.08</v>
      </c>
      <c r="N130" s="327"/>
      <c r="O130" s="116"/>
      <c r="P130" s="325"/>
      <c r="Q130" s="418">
        <f t="shared" si="59"/>
        <v>350000</v>
      </c>
      <c r="R130" s="401">
        <f t="shared" si="60"/>
        <v>-288.59862499999997</v>
      </c>
      <c r="S130" s="256">
        <f t="shared" si="60"/>
        <v>14.228624999999965</v>
      </c>
      <c r="T130" s="256">
        <f t="shared" si="60"/>
        <v>14.590000000000032</v>
      </c>
      <c r="U130" s="256">
        <f t="shared" si="60"/>
        <v>14.950000000000045</v>
      </c>
      <c r="V130" s="256">
        <f t="shared" si="60"/>
        <v>15.319999999999936</v>
      </c>
      <c r="W130" s="256">
        <f t="shared" si="60"/>
        <v>15.710000000000036</v>
      </c>
      <c r="X130" s="402">
        <f t="shared" si="60"/>
        <v>16.100000000000023</v>
      </c>
      <c r="Y130" s="1473"/>
      <c r="Z130" s="409">
        <f t="shared" si="61"/>
        <v>-0.33644830259507097</v>
      </c>
      <c r="AA130" s="410">
        <f t="shared" si="61"/>
        <v>2.499840231068684E-2</v>
      </c>
      <c r="AB130" s="410">
        <f t="shared" si="61"/>
        <v>2.5008141787079552E-2</v>
      </c>
      <c r="AC130" s="410">
        <f t="shared" si="61"/>
        <v>2.5000000000000133E-2</v>
      </c>
      <c r="AD130" s="410">
        <f t="shared" si="61"/>
        <v>2.4993882045843741E-2</v>
      </c>
      <c r="AE130" s="410">
        <f t="shared" si="61"/>
        <v>2.5005172935202991E-2</v>
      </c>
      <c r="AF130" s="411">
        <f t="shared" si="61"/>
        <v>2.5000776421628013E-2</v>
      </c>
      <c r="AG130" s="1473"/>
      <c r="AH130" s="401">
        <f t="shared" si="62"/>
        <v>-288.59862499999997</v>
      </c>
      <c r="AI130" s="256">
        <f t="shared" si="62"/>
        <v>-274.37</v>
      </c>
      <c r="AJ130" s="256">
        <f t="shared" si="62"/>
        <v>-259.77999999999997</v>
      </c>
      <c r="AK130" s="256">
        <f t="shared" si="62"/>
        <v>-244.82999999999993</v>
      </c>
      <c r="AL130" s="256">
        <f t="shared" si="62"/>
        <v>-229.51</v>
      </c>
      <c r="AM130" s="256">
        <f t="shared" si="62"/>
        <v>-213.79999999999995</v>
      </c>
      <c r="AN130" s="402">
        <f t="shared" si="62"/>
        <v>-197.69999999999993</v>
      </c>
      <c r="AO130" s="1473"/>
      <c r="AP130" s="409">
        <f t="shared" si="63"/>
        <v>-0.33644830259507097</v>
      </c>
      <c r="AQ130" s="410">
        <f t="shared" si="63"/>
        <v>-0.3198605703094034</v>
      </c>
      <c r="AR130" s="410">
        <f t="shared" si="63"/>
        <v>-0.30285154701671757</v>
      </c>
      <c r="AS130" s="410">
        <f t="shared" si="63"/>
        <v>-0.28542283569213545</v>
      </c>
      <c r="AT130" s="410">
        <f t="shared" si="63"/>
        <v>-0.26756277833477116</v>
      </c>
      <c r="AU130" s="410">
        <f t="shared" si="63"/>
        <v>-0.2492480589428524</v>
      </c>
      <c r="AV130" s="411">
        <f t="shared" si="63"/>
        <v>-0.2304786775163794</v>
      </c>
      <c r="AW130" s="433"/>
    </row>
    <row r="131" spans="1:49" s="1355" customFormat="1" x14ac:dyDescent="0.2">
      <c r="A131" s="182"/>
      <c r="B131" s="343"/>
      <c r="C131" s="468" t="str">
        <f t="shared" si="64"/>
        <v>$400,000 to $499,999</v>
      </c>
      <c r="D131" s="428">
        <f t="shared" si="58"/>
        <v>0</v>
      </c>
      <c r="E131" s="429">
        <f t="shared" si="64"/>
        <v>450000</v>
      </c>
      <c r="F131" s="874">
        <v>1102.8599999999999</v>
      </c>
      <c r="G131" s="874">
        <v>731.80462499999999</v>
      </c>
      <c r="H131" s="874">
        <v>750.1</v>
      </c>
      <c r="I131" s="874">
        <v>768.85</v>
      </c>
      <c r="J131" s="874">
        <v>788.07</v>
      </c>
      <c r="K131" s="874">
        <v>807.77</v>
      </c>
      <c r="L131" s="874">
        <v>827.96</v>
      </c>
      <c r="M131" s="874">
        <v>848.66</v>
      </c>
      <c r="N131" s="327"/>
      <c r="O131" s="116"/>
      <c r="P131" s="325"/>
      <c r="Q131" s="418">
        <f t="shared" si="59"/>
        <v>450000</v>
      </c>
      <c r="R131" s="401">
        <f t="shared" si="60"/>
        <v>-371.05537499999991</v>
      </c>
      <c r="S131" s="256">
        <f t="shared" si="60"/>
        <v>18.295375000000035</v>
      </c>
      <c r="T131" s="256">
        <f t="shared" si="60"/>
        <v>18.75</v>
      </c>
      <c r="U131" s="256">
        <f t="shared" si="60"/>
        <v>19.220000000000027</v>
      </c>
      <c r="V131" s="256">
        <f t="shared" si="60"/>
        <v>19.699999999999932</v>
      </c>
      <c r="W131" s="256">
        <f t="shared" si="60"/>
        <v>20.190000000000055</v>
      </c>
      <c r="X131" s="402">
        <f t="shared" si="60"/>
        <v>20.699999999999932</v>
      </c>
      <c r="Y131" s="1473"/>
      <c r="Z131" s="409">
        <f t="shared" si="61"/>
        <v>-0.33644830259507097</v>
      </c>
      <c r="AA131" s="410">
        <f t="shared" si="61"/>
        <v>2.5000354432031635E-2</v>
      </c>
      <c r="AB131" s="410">
        <f t="shared" si="61"/>
        <v>2.4996667111051751E-2</v>
      </c>
      <c r="AC131" s="410">
        <f t="shared" si="61"/>
        <v>2.4998374195226658E-2</v>
      </c>
      <c r="AD131" s="410">
        <f t="shared" si="61"/>
        <v>2.4997779385079966E-2</v>
      </c>
      <c r="AE131" s="410">
        <f t="shared" si="61"/>
        <v>2.4994738601334499E-2</v>
      </c>
      <c r="AF131" s="411">
        <f t="shared" si="61"/>
        <v>2.5001207787815671E-2</v>
      </c>
      <c r="AG131" s="1473"/>
      <c r="AH131" s="401">
        <f t="shared" si="62"/>
        <v>-371.05537499999991</v>
      </c>
      <c r="AI131" s="256">
        <f t="shared" si="62"/>
        <v>-352.75999999999988</v>
      </c>
      <c r="AJ131" s="256">
        <f t="shared" si="62"/>
        <v>-334.00999999999988</v>
      </c>
      <c r="AK131" s="256">
        <f t="shared" si="62"/>
        <v>-314.78999999999985</v>
      </c>
      <c r="AL131" s="256">
        <f t="shared" si="62"/>
        <v>-295.08999999999992</v>
      </c>
      <c r="AM131" s="256">
        <f t="shared" si="62"/>
        <v>-274.89999999999986</v>
      </c>
      <c r="AN131" s="402">
        <f t="shared" si="62"/>
        <v>-254.19999999999993</v>
      </c>
      <c r="AO131" s="1473"/>
      <c r="AP131" s="409">
        <f t="shared" si="63"/>
        <v>-0.33644830259507097</v>
      </c>
      <c r="AQ131" s="410">
        <f t="shared" si="63"/>
        <v>-0.31985927497597144</v>
      </c>
      <c r="AR131" s="410">
        <f t="shared" si="63"/>
        <v>-0.30285802368387638</v>
      </c>
      <c r="AS131" s="410">
        <f t="shared" si="63"/>
        <v>-0.2854306076927261</v>
      </c>
      <c r="AT131" s="410">
        <f t="shared" si="63"/>
        <v>-0.26756795966849822</v>
      </c>
      <c r="AU131" s="410">
        <f t="shared" si="63"/>
        <v>-0.24926101227717012</v>
      </c>
      <c r="AV131" s="411">
        <f t="shared" si="63"/>
        <v>-0.23049163085069724</v>
      </c>
      <c r="AW131" s="433"/>
    </row>
    <row r="132" spans="1:49" s="1355" customFormat="1" x14ac:dyDescent="0.2">
      <c r="A132" s="182"/>
      <c r="B132" s="343"/>
      <c r="C132" s="468" t="str">
        <f t="shared" si="64"/>
        <v>$500,000 to $599,999</v>
      </c>
      <c r="D132" s="428">
        <f t="shared" si="58"/>
        <v>2</v>
      </c>
      <c r="E132" s="429">
        <f t="shared" si="64"/>
        <v>550000</v>
      </c>
      <c r="F132" s="874">
        <v>1347.95</v>
      </c>
      <c r="G132" s="874">
        <v>894.42787499999997</v>
      </c>
      <c r="H132" s="874">
        <v>916.79</v>
      </c>
      <c r="I132" s="874">
        <v>939.71</v>
      </c>
      <c r="J132" s="874">
        <v>963.2</v>
      </c>
      <c r="K132" s="874">
        <v>987.28</v>
      </c>
      <c r="L132" s="874">
        <v>1011.96</v>
      </c>
      <c r="M132" s="874">
        <v>1037.26</v>
      </c>
      <c r="N132" s="327"/>
      <c r="O132" s="116"/>
      <c r="P132" s="325"/>
      <c r="Q132" s="418">
        <f t="shared" si="59"/>
        <v>550000</v>
      </c>
      <c r="R132" s="401">
        <f t="shared" si="60"/>
        <v>-453.52212500000007</v>
      </c>
      <c r="S132" s="256">
        <f t="shared" si="60"/>
        <v>22.362124999999992</v>
      </c>
      <c r="T132" s="256">
        <f t="shared" si="60"/>
        <v>22.920000000000073</v>
      </c>
      <c r="U132" s="256">
        <f t="shared" si="60"/>
        <v>23.490000000000009</v>
      </c>
      <c r="V132" s="256">
        <f t="shared" si="60"/>
        <v>24.079999999999927</v>
      </c>
      <c r="W132" s="256">
        <f t="shared" si="60"/>
        <v>24.680000000000064</v>
      </c>
      <c r="X132" s="402">
        <f t="shared" si="60"/>
        <v>25.299999999999955</v>
      </c>
      <c r="Y132" s="1473"/>
      <c r="Z132" s="409">
        <f t="shared" si="61"/>
        <v>-0.33645322526799959</v>
      </c>
      <c r="AA132" s="410">
        <f t="shared" si="61"/>
        <v>2.500159669106905E-2</v>
      </c>
      <c r="AB132" s="410">
        <f t="shared" si="61"/>
        <v>2.500027269058358E-2</v>
      </c>
      <c r="AC132" s="410">
        <f t="shared" si="61"/>
        <v>2.499707356524894E-2</v>
      </c>
      <c r="AD132" s="410">
        <f t="shared" si="61"/>
        <v>2.4999999999999911E-2</v>
      </c>
      <c r="AE132" s="410">
        <f t="shared" si="61"/>
        <v>2.4997974232234155E-2</v>
      </c>
      <c r="AF132" s="411">
        <f t="shared" si="61"/>
        <v>2.5000988181351103E-2</v>
      </c>
      <c r="AG132" s="1473"/>
      <c r="AH132" s="401">
        <f t="shared" si="62"/>
        <v>-453.52212500000007</v>
      </c>
      <c r="AI132" s="256">
        <f t="shared" si="62"/>
        <v>-431.16000000000008</v>
      </c>
      <c r="AJ132" s="256">
        <f t="shared" si="62"/>
        <v>-408.24</v>
      </c>
      <c r="AK132" s="256">
        <f t="shared" si="62"/>
        <v>-384.75</v>
      </c>
      <c r="AL132" s="256">
        <f t="shared" si="62"/>
        <v>-360.67000000000007</v>
      </c>
      <c r="AM132" s="256">
        <f t="shared" si="62"/>
        <v>-335.99</v>
      </c>
      <c r="AN132" s="402">
        <f t="shared" si="62"/>
        <v>-310.69000000000005</v>
      </c>
      <c r="AO132" s="1473"/>
      <c r="AP132" s="409">
        <f t="shared" si="63"/>
        <v>-0.33645322526799959</v>
      </c>
      <c r="AQ132" s="410">
        <f t="shared" si="63"/>
        <v>-0.31986349642049039</v>
      </c>
      <c r="AR132" s="410">
        <f t="shared" si="63"/>
        <v>-0.30285989836418259</v>
      </c>
      <c r="AS132" s="410">
        <f t="shared" si="63"/>
        <v>-0.28543343595830706</v>
      </c>
      <c r="AT132" s="410">
        <f t="shared" si="63"/>
        <v>-0.26756927185726476</v>
      </c>
      <c r="AU132" s="410">
        <f t="shared" si="63"/>
        <v>-0.24925998738825628</v>
      </c>
      <c r="AV132" s="411">
        <f t="shared" si="63"/>
        <v>-0.23049074520568269</v>
      </c>
      <c r="AW132" s="433"/>
    </row>
    <row r="133" spans="1:49" s="1355" customFormat="1" x14ac:dyDescent="0.2">
      <c r="A133" s="182"/>
      <c r="B133" s="343"/>
      <c r="C133" s="468" t="str">
        <f t="shared" si="64"/>
        <v>$600,000 to $699,999</v>
      </c>
      <c r="D133" s="428">
        <f t="shared" si="58"/>
        <v>9</v>
      </c>
      <c r="E133" s="429">
        <f t="shared" si="64"/>
        <v>650000</v>
      </c>
      <c r="F133" s="874">
        <v>1593.03</v>
      </c>
      <c r="G133" s="874">
        <v>1057.051125</v>
      </c>
      <c r="H133" s="874">
        <v>1083.48</v>
      </c>
      <c r="I133" s="874">
        <v>1110.57</v>
      </c>
      <c r="J133" s="874">
        <v>1138.33</v>
      </c>
      <c r="K133" s="874">
        <v>1166.79</v>
      </c>
      <c r="L133" s="874">
        <v>1195.96</v>
      </c>
      <c r="M133" s="874">
        <v>1225.8599999999999</v>
      </c>
      <c r="N133" s="327"/>
      <c r="O133" s="116"/>
      <c r="P133" s="325"/>
      <c r="Q133" s="418">
        <f t="shared" si="59"/>
        <v>650000</v>
      </c>
      <c r="R133" s="401">
        <f t="shared" si="60"/>
        <v>-535.97887500000002</v>
      </c>
      <c r="S133" s="256">
        <f t="shared" si="60"/>
        <v>26.428875000000062</v>
      </c>
      <c r="T133" s="256">
        <f t="shared" si="60"/>
        <v>27.089999999999918</v>
      </c>
      <c r="U133" s="256">
        <f t="shared" si="60"/>
        <v>27.759999999999991</v>
      </c>
      <c r="V133" s="256">
        <f t="shared" si="60"/>
        <v>28.460000000000036</v>
      </c>
      <c r="W133" s="256">
        <f t="shared" si="60"/>
        <v>29.170000000000073</v>
      </c>
      <c r="X133" s="402">
        <f t="shared" si="60"/>
        <v>29.899999999999864</v>
      </c>
      <c r="Y133" s="1473"/>
      <c r="Z133" s="409">
        <f t="shared" si="61"/>
        <v>-0.33645246793845696</v>
      </c>
      <c r="AA133" s="410">
        <f t="shared" si="61"/>
        <v>2.5002456716556765E-2</v>
      </c>
      <c r="AB133" s="410">
        <f t="shared" si="61"/>
        <v>2.5002768855908686E-2</v>
      </c>
      <c r="AC133" s="410">
        <f t="shared" si="61"/>
        <v>2.4996173136317301E-2</v>
      </c>
      <c r="AD133" s="410">
        <f t="shared" si="61"/>
        <v>2.5001537339787161E-2</v>
      </c>
      <c r="AE133" s="410">
        <f t="shared" si="61"/>
        <v>2.5000214263063647E-2</v>
      </c>
      <c r="AF133" s="411">
        <f t="shared" si="61"/>
        <v>2.5000836148366012E-2</v>
      </c>
      <c r="AG133" s="1473"/>
      <c r="AH133" s="401">
        <f t="shared" si="62"/>
        <v>-535.97887500000002</v>
      </c>
      <c r="AI133" s="256">
        <f t="shared" si="62"/>
        <v>-509.54999999999995</v>
      </c>
      <c r="AJ133" s="256">
        <f t="shared" si="62"/>
        <v>-482.46000000000004</v>
      </c>
      <c r="AK133" s="256">
        <f t="shared" si="62"/>
        <v>-454.70000000000005</v>
      </c>
      <c r="AL133" s="256">
        <f t="shared" si="62"/>
        <v>-426.24</v>
      </c>
      <c r="AM133" s="256">
        <f t="shared" si="62"/>
        <v>-397.06999999999994</v>
      </c>
      <c r="AN133" s="402">
        <f t="shared" si="62"/>
        <v>-367.17000000000007</v>
      </c>
      <c r="AO133" s="1473"/>
      <c r="AP133" s="409">
        <f t="shared" si="63"/>
        <v>-0.33645246793845696</v>
      </c>
      <c r="AQ133" s="410">
        <f t="shared" si="63"/>
        <v>-0.31986214948871017</v>
      </c>
      <c r="AR133" s="410">
        <f t="shared" si="63"/>
        <v>-0.30285682002222181</v>
      </c>
      <c r="AS133" s="410">
        <f t="shared" si="63"/>
        <v>-0.28543090839469443</v>
      </c>
      <c r="AT133" s="410">
        <f t="shared" si="63"/>
        <v>-0.26756558256906648</v>
      </c>
      <c r="AU133" s="410">
        <f t="shared" si="63"/>
        <v>-0.24925456519965095</v>
      </c>
      <c r="AV133" s="411">
        <f t="shared" si="63"/>
        <v>-0.23048530159507363</v>
      </c>
      <c r="AW133" s="433"/>
    </row>
    <row r="134" spans="1:49" s="1355" customFormat="1" x14ac:dyDescent="0.2">
      <c r="A134" s="182"/>
      <c r="B134" s="343"/>
      <c r="C134" s="468" t="str">
        <f t="shared" si="64"/>
        <v>$700,000 to $799,999</v>
      </c>
      <c r="D134" s="428">
        <f t="shared" si="58"/>
        <v>6</v>
      </c>
      <c r="E134" s="429">
        <f t="shared" si="64"/>
        <v>750000</v>
      </c>
      <c r="F134" s="874">
        <v>1838.11</v>
      </c>
      <c r="G134" s="874">
        <v>1219.6743750000001</v>
      </c>
      <c r="H134" s="874">
        <v>1250.17</v>
      </c>
      <c r="I134" s="874">
        <v>1281.42</v>
      </c>
      <c r="J134" s="874">
        <v>1313.46</v>
      </c>
      <c r="K134" s="874">
        <v>1346.3</v>
      </c>
      <c r="L134" s="874">
        <v>1379.96</v>
      </c>
      <c r="M134" s="874">
        <v>1414.46</v>
      </c>
      <c r="N134" s="327"/>
      <c r="O134" s="116"/>
      <c r="P134" s="325"/>
      <c r="Q134" s="418">
        <f t="shared" si="59"/>
        <v>750000</v>
      </c>
      <c r="R134" s="401">
        <f t="shared" si="60"/>
        <v>-618.43562499999985</v>
      </c>
      <c r="S134" s="256">
        <f t="shared" si="60"/>
        <v>30.495625000000018</v>
      </c>
      <c r="T134" s="256">
        <f t="shared" si="60"/>
        <v>31.25</v>
      </c>
      <c r="U134" s="256">
        <f t="shared" si="60"/>
        <v>32.039999999999964</v>
      </c>
      <c r="V134" s="256">
        <f t="shared" si="60"/>
        <v>32.839999999999918</v>
      </c>
      <c r="W134" s="256">
        <f t="shared" si="60"/>
        <v>33.660000000000082</v>
      </c>
      <c r="X134" s="402">
        <f t="shared" si="60"/>
        <v>34.5</v>
      </c>
      <c r="Y134" s="1473"/>
      <c r="Z134" s="409">
        <f t="shared" si="61"/>
        <v>-0.33645191256236018</v>
      </c>
      <c r="AA134" s="410">
        <f t="shared" si="61"/>
        <v>2.5003087401914259E-2</v>
      </c>
      <c r="AB134" s="410">
        <f t="shared" si="61"/>
        <v>2.4996600462337204E-2</v>
      </c>
      <c r="AC134" s="410">
        <f t="shared" si="61"/>
        <v>2.5003511729175365E-2</v>
      </c>
      <c r="AD134" s="410">
        <f t="shared" si="61"/>
        <v>2.500266471761603E-2</v>
      </c>
      <c r="AE134" s="410">
        <f t="shared" si="61"/>
        <v>2.5001856941246459E-2</v>
      </c>
      <c r="AF134" s="411">
        <f t="shared" si="61"/>
        <v>2.5000724658685858E-2</v>
      </c>
      <c r="AG134" s="1473"/>
      <c r="AH134" s="401">
        <f t="shared" si="62"/>
        <v>-618.43562499999985</v>
      </c>
      <c r="AI134" s="256">
        <f t="shared" si="62"/>
        <v>-587.93999999999983</v>
      </c>
      <c r="AJ134" s="256">
        <f t="shared" si="62"/>
        <v>-556.68999999999983</v>
      </c>
      <c r="AK134" s="256">
        <f t="shared" si="62"/>
        <v>-524.64999999999986</v>
      </c>
      <c r="AL134" s="256">
        <f t="shared" si="62"/>
        <v>-491.80999999999995</v>
      </c>
      <c r="AM134" s="256">
        <f t="shared" si="62"/>
        <v>-458.14999999999986</v>
      </c>
      <c r="AN134" s="402">
        <f t="shared" si="62"/>
        <v>-423.64999999999986</v>
      </c>
      <c r="AO134" s="1473"/>
      <c r="AP134" s="409">
        <f t="shared" si="63"/>
        <v>-0.33645191256236018</v>
      </c>
      <c r="AQ134" s="410">
        <f t="shared" si="63"/>
        <v>-0.31986116173678392</v>
      </c>
      <c r="AR134" s="410">
        <f t="shared" si="63"/>
        <v>-0.30286000293780013</v>
      </c>
      <c r="AS134" s="410">
        <f t="shared" si="63"/>
        <v>-0.28542905484437808</v>
      </c>
      <c r="AT134" s="410">
        <f t="shared" si="63"/>
        <v>-0.26756287708570214</v>
      </c>
      <c r="AU134" s="410">
        <f t="shared" si="63"/>
        <v>-0.24925058892014074</v>
      </c>
      <c r="AV134" s="411">
        <f t="shared" si="63"/>
        <v>-0.23048130960606272</v>
      </c>
      <c r="AW134" s="433"/>
    </row>
    <row r="135" spans="1:49" s="1355" customFormat="1" x14ac:dyDescent="0.2">
      <c r="A135" s="182"/>
      <c r="B135" s="343"/>
      <c r="C135" s="468" t="str">
        <f t="shared" si="64"/>
        <v>$800,000 to $899,999</v>
      </c>
      <c r="D135" s="428">
        <f t="shared" si="58"/>
        <v>26</v>
      </c>
      <c r="E135" s="429">
        <f t="shared" si="64"/>
        <v>850000</v>
      </c>
      <c r="F135" s="874">
        <v>2083.19</v>
      </c>
      <c r="G135" s="874">
        <v>1382.2976249999999</v>
      </c>
      <c r="H135" s="874">
        <v>1416.86</v>
      </c>
      <c r="I135" s="874">
        <v>1452.28</v>
      </c>
      <c r="J135" s="874">
        <v>1488.59</v>
      </c>
      <c r="K135" s="874">
        <v>1525.8</v>
      </c>
      <c r="L135" s="874">
        <v>1563.95</v>
      </c>
      <c r="M135" s="874">
        <v>1603.05</v>
      </c>
      <c r="N135" s="327"/>
      <c r="O135" s="116"/>
      <c r="P135" s="325"/>
      <c r="Q135" s="418">
        <f t="shared" si="59"/>
        <v>850000</v>
      </c>
      <c r="R135" s="401">
        <f t="shared" si="60"/>
        <v>-700.89237500000013</v>
      </c>
      <c r="S135" s="256">
        <f t="shared" si="60"/>
        <v>34.562374999999975</v>
      </c>
      <c r="T135" s="256">
        <f t="shared" si="60"/>
        <v>35.420000000000073</v>
      </c>
      <c r="U135" s="256">
        <f t="shared" si="60"/>
        <v>36.309999999999945</v>
      </c>
      <c r="V135" s="256">
        <f t="shared" si="60"/>
        <v>37.210000000000036</v>
      </c>
      <c r="W135" s="256">
        <f t="shared" si="60"/>
        <v>38.150000000000091</v>
      </c>
      <c r="X135" s="402">
        <f t="shared" si="60"/>
        <v>39.099999999999909</v>
      </c>
      <c r="Y135" s="1473"/>
      <c r="Z135" s="409">
        <f t="shared" si="61"/>
        <v>-0.33645148786236501</v>
      </c>
      <c r="AA135" s="410">
        <f t="shared" si="61"/>
        <v>2.5003569690716931E-2</v>
      </c>
      <c r="AB135" s="410">
        <f t="shared" si="61"/>
        <v>2.4998941320949264E-2</v>
      </c>
      <c r="AC135" s="410">
        <f t="shared" si="61"/>
        <v>2.5002065717354638E-2</v>
      </c>
      <c r="AD135" s="410">
        <f t="shared" si="61"/>
        <v>2.4996809060923386E-2</v>
      </c>
      <c r="AE135" s="410">
        <f t="shared" si="61"/>
        <v>2.500327696945881E-2</v>
      </c>
      <c r="AF135" s="411">
        <f t="shared" si="61"/>
        <v>2.5000799258288353E-2</v>
      </c>
      <c r="AG135" s="1473"/>
      <c r="AH135" s="401">
        <f t="shared" si="62"/>
        <v>-700.89237500000013</v>
      </c>
      <c r="AI135" s="256">
        <f t="shared" si="62"/>
        <v>-666.33000000000015</v>
      </c>
      <c r="AJ135" s="256">
        <f t="shared" si="62"/>
        <v>-630.91000000000008</v>
      </c>
      <c r="AK135" s="256">
        <f t="shared" si="62"/>
        <v>-594.60000000000014</v>
      </c>
      <c r="AL135" s="256">
        <f t="shared" si="62"/>
        <v>-557.3900000000001</v>
      </c>
      <c r="AM135" s="256">
        <f t="shared" si="62"/>
        <v>-519.24</v>
      </c>
      <c r="AN135" s="402">
        <f t="shared" si="62"/>
        <v>-480.1400000000001</v>
      </c>
      <c r="AO135" s="1473"/>
      <c r="AP135" s="409">
        <f t="shared" si="63"/>
        <v>-0.33645148786236501</v>
      </c>
      <c r="AQ135" s="410">
        <f t="shared" si="63"/>
        <v>-0.31986040639596014</v>
      </c>
      <c r="AR135" s="410">
        <f t="shared" si="63"/>
        <v>-0.30285763660539844</v>
      </c>
      <c r="AS135" s="410">
        <f t="shared" si="63"/>
        <v>-0.28542763742145461</v>
      </c>
      <c r="AT135" s="410">
        <f t="shared" si="63"/>
        <v>-0.26756560851386579</v>
      </c>
      <c r="AU135" s="410">
        <f t="shared" si="63"/>
        <v>-0.24925234856158107</v>
      </c>
      <c r="AV135" s="411">
        <f t="shared" si="63"/>
        <v>-0.23048305723433782</v>
      </c>
      <c r="AW135" s="433"/>
    </row>
    <row r="136" spans="1:49" s="1355" customFormat="1" x14ac:dyDescent="0.2">
      <c r="A136" s="182"/>
      <c r="B136" s="343"/>
      <c r="C136" s="468" t="str">
        <f t="shared" si="64"/>
        <v>$900,000 to $999,999</v>
      </c>
      <c r="D136" s="428">
        <f t="shared" si="58"/>
        <v>22</v>
      </c>
      <c r="E136" s="429">
        <f t="shared" si="64"/>
        <v>950000</v>
      </c>
      <c r="F136" s="874">
        <v>2328.27</v>
      </c>
      <c r="G136" s="874">
        <v>1544.920875</v>
      </c>
      <c r="H136" s="874">
        <v>1583.54</v>
      </c>
      <c r="I136" s="874">
        <v>1623.13</v>
      </c>
      <c r="J136" s="874">
        <v>1663.71</v>
      </c>
      <c r="K136" s="874">
        <v>1705.3</v>
      </c>
      <c r="L136" s="874">
        <v>1747.93</v>
      </c>
      <c r="M136" s="874">
        <v>1791.63</v>
      </c>
      <c r="N136" s="327"/>
      <c r="O136" s="116"/>
      <c r="P136" s="325"/>
      <c r="Q136" s="418">
        <f t="shared" si="59"/>
        <v>950000</v>
      </c>
      <c r="R136" s="401">
        <f t="shared" si="60"/>
        <v>-783.34912499999996</v>
      </c>
      <c r="S136" s="256">
        <f t="shared" si="60"/>
        <v>38.61912499999994</v>
      </c>
      <c r="T136" s="256">
        <f t="shared" si="60"/>
        <v>39.590000000000146</v>
      </c>
      <c r="U136" s="256">
        <f t="shared" si="60"/>
        <v>40.579999999999927</v>
      </c>
      <c r="V136" s="256">
        <f t="shared" si="60"/>
        <v>41.589999999999918</v>
      </c>
      <c r="W136" s="256">
        <f t="shared" si="60"/>
        <v>42.630000000000109</v>
      </c>
      <c r="X136" s="402">
        <f t="shared" si="60"/>
        <v>43.700000000000045</v>
      </c>
      <c r="Y136" s="1473"/>
      <c r="Z136" s="409">
        <f t="shared" si="61"/>
        <v>-0.3364511525725109</v>
      </c>
      <c r="AA136" s="410">
        <f t="shared" si="61"/>
        <v>2.4997477621629072E-2</v>
      </c>
      <c r="AB136" s="410">
        <f t="shared" si="61"/>
        <v>2.5000947244780747E-2</v>
      </c>
      <c r="AC136" s="410">
        <f t="shared" si="61"/>
        <v>2.5001078163794599E-2</v>
      </c>
      <c r="AD136" s="410">
        <f t="shared" si="61"/>
        <v>2.499834706769799E-2</v>
      </c>
      <c r="AE136" s="410">
        <f t="shared" si="61"/>
        <v>2.4998533982290461E-2</v>
      </c>
      <c r="AF136" s="411">
        <f t="shared" si="61"/>
        <v>2.5001001184258076E-2</v>
      </c>
      <c r="AG136" s="1473"/>
      <c r="AH136" s="401">
        <f t="shared" si="62"/>
        <v>-783.34912499999996</v>
      </c>
      <c r="AI136" s="256">
        <f t="shared" si="62"/>
        <v>-744.73</v>
      </c>
      <c r="AJ136" s="256">
        <f t="shared" si="62"/>
        <v>-705.13999999999987</v>
      </c>
      <c r="AK136" s="256">
        <f t="shared" si="62"/>
        <v>-664.56</v>
      </c>
      <c r="AL136" s="256">
        <f t="shared" si="62"/>
        <v>-622.97</v>
      </c>
      <c r="AM136" s="256">
        <f t="shared" si="62"/>
        <v>-580.33999999999992</v>
      </c>
      <c r="AN136" s="402">
        <f t="shared" si="62"/>
        <v>-536.63999999999987</v>
      </c>
      <c r="AO136" s="1473"/>
      <c r="AP136" s="409">
        <f t="shared" si="63"/>
        <v>-0.3364511525725109</v>
      </c>
      <c r="AQ136" s="410">
        <f t="shared" si="63"/>
        <v>-0.31986410510808461</v>
      </c>
      <c r="AR136" s="410">
        <f t="shared" si="63"/>
        <v>-0.30286006348061001</v>
      </c>
      <c r="AS136" s="410">
        <f t="shared" si="63"/>
        <v>-0.28543081343658594</v>
      </c>
      <c r="AT136" s="410">
        <f t="shared" si="63"/>
        <v>-0.26756776490699108</v>
      </c>
      <c r="AU136" s="410">
        <f t="shared" si="63"/>
        <v>-0.24925803278829339</v>
      </c>
      <c r="AV136" s="411">
        <f t="shared" si="63"/>
        <v>-0.2304887319769614</v>
      </c>
      <c r="AW136" s="433"/>
    </row>
    <row r="137" spans="1:49" s="1355" customFormat="1" x14ac:dyDescent="0.2">
      <c r="A137" s="182"/>
      <c r="B137" s="343"/>
      <c r="C137" s="468" t="str">
        <f t="shared" si="64"/>
        <v>$1,000,000 to $1,499,999</v>
      </c>
      <c r="D137" s="428">
        <f t="shared" si="58"/>
        <v>45</v>
      </c>
      <c r="E137" s="429">
        <f t="shared" si="64"/>
        <v>1250000</v>
      </c>
      <c r="F137" s="874">
        <v>3063.51</v>
      </c>
      <c r="G137" s="874">
        <v>2032.7906249999999</v>
      </c>
      <c r="H137" s="874">
        <v>2083.61</v>
      </c>
      <c r="I137" s="874">
        <v>2135.6999999999998</v>
      </c>
      <c r="J137" s="874">
        <v>2189.09</v>
      </c>
      <c r="K137" s="874">
        <v>2243.8200000000002</v>
      </c>
      <c r="L137" s="874">
        <v>2299.92</v>
      </c>
      <c r="M137" s="874">
        <v>2357.42</v>
      </c>
      <c r="N137" s="327"/>
      <c r="O137" s="116"/>
      <c r="P137" s="325"/>
      <c r="Q137" s="418">
        <f t="shared" si="59"/>
        <v>1250000</v>
      </c>
      <c r="R137" s="401">
        <f t="shared" si="60"/>
        <v>-1030.7193750000004</v>
      </c>
      <c r="S137" s="256">
        <f t="shared" si="60"/>
        <v>50.819375000000264</v>
      </c>
      <c r="T137" s="256">
        <f t="shared" si="60"/>
        <v>52.089999999999691</v>
      </c>
      <c r="U137" s="256">
        <f t="shared" si="60"/>
        <v>53.390000000000327</v>
      </c>
      <c r="V137" s="256">
        <f t="shared" si="60"/>
        <v>54.730000000000018</v>
      </c>
      <c r="W137" s="256">
        <f t="shared" si="60"/>
        <v>56.099999999999909</v>
      </c>
      <c r="X137" s="402">
        <f t="shared" si="60"/>
        <v>57.5</v>
      </c>
      <c r="Y137" s="1473"/>
      <c r="Z137" s="409">
        <f t="shared" si="61"/>
        <v>-0.33645046858015815</v>
      </c>
      <c r="AA137" s="410">
        <f t="shared" si="61"/>
        <v>2.4999807838055332E-2</v>
      </c>
      <c r="AB137" s="410">
        <f t="shared" si="61"/>
        <v>2.4999880015933673E-2</v>
      </c>
      <c r="AC137" s="410">
        <f t="shared" si="61"/>
        <v>2.4998829423608315E-2</v>
      </c>
      <c r="AD137" s="410">
        <f t="shared" si="61"/>
        <v>2.5001256229757685E-2</v>
      </c>
      <c r="AE137" s="410">
        <f t="shared" si="61"/>
        <v>2.500200550846321E-2</v>
      </c>
      <c r="AF137" s="411">
        <f t="shared" si="61"/>
        <v>2.5000869595464215E-2</v>
      </c>
      <c r="AG137" s="1473"/>
      <c r="AH137" s="401">
        <f t="shared" si="62"/>
        <v>-1030.7193750000004</v>
      </c>
      <c r="AI137" s="256">
        <f t="shared" si="62"/>
        <v>-979.90000000000009</v>
      </c>
      <c r="AJ137" s="256">
        <f t="shared" si="62"/>
        <v>-927.8100000000004</v>
      </c>
      <c r="AK137" s="256">
        <f t="shared" si="62"/>
        <v>-874.42000000000007</v>
      </c>
      <c r="AL137" s="256">
        <f t="shared" si="62"/>
        <v>-819.69</v>
      </c>
      <c r="AM137" s="256">
        <f t="shared" si="62"/>
        <v>-763.59000000000015</v>
      </c>
      <c r="AN137" s="402">
        <f t="shared" si="62"/>
        <v>-706.09000000000015</v>
      </c>
      <c r="AO137" s="1473"/>
      <c r="AP137" s="409">
        <f t="shared" si="63"/>
        <v>-0.33645046858015815</v>
      </c>
      <c r="AQ137" s="410">
        <f t="shared" si="63"/>
        <v>-0.31986185780363052</v>
      </c>
      <c r="AR137" s="410">
        <f t="shared" si="63"/>
        <v>-0.30285848585446118</v>
      </c>
      <c r="AS137" s="410">
        <f t="shared" si="63"/>
        <v>-0.28543076405822077</v>
      </c>
      <c r="AT137" s="410">
        <f t="shared" si="63"/>
        <v>-0.26756563549653833</v>
      </c>
      <c r="AU137" s="410">
        <f t="shared" si="63"/>
        <v>-0.24925330748063501</v>
      </c>
      <c r="AV137" s="411">
        <f t="shared" si="63"/>
        <v>-0.23048398732173225</v>
      </c>
      <c r="AW137" s="433"/>
    </row>
    <row r="138" spans="1:49" s="1355" customFormat="1" x14ac:dyDescent="0.2">
      <c r="A138" s="182"/>
      <c r="B138" s="343"/>
      <c r="C138" s="468" t="str">
        <f t="shared" si="64"/>
        <v>$1,500,000 to $1,999,999</v>
      </c>
      <c r="D138" s="428">
        <f t="shared" si="58"/>
        <v>7</v>
      </c>
      <c r="E138" s="429">
        <f t="shared" si="64"/>
        <v>1750000</v>
      </c>
      <c r="F138" s="874">
        <v>4288.92</v>
      </c>
      <c r="G138" s="874">
        <v>2845.9068750000001</v>
      </c>
      <c r="H138" s="874">
        <v>2917.05</v>
      </c>
      <c r="I138" s="874">
        <v>2989.98</v>
      </c>
      <c r="J138" s="874">
        <v>3064.73</v>
      </c>
      <c r="K138" s="874">
        <v>3141.35</v>
      </c>
      <c r="L138" s="874">
        <v>3219.88</v>
      </c>
      <c r="M138" s="874">
        <v>3300.38</v>
      </c>
      <c r="N138" s="327"/>
      <c r="O138" s="116"/>
      <c r="P138" s="325"/>
      <c r="Q138" s="418">
        <f t="shared" si="59"/>
        <v>1750000</v>
      </c>
      <c r="R138" s="401">
        <f t="shared" si="60"/>
        <v>-1443.0131249999999</v>
      </c>
      <c r="S138" s="256">
        <f t="shared" si="60"/>
        <v>71.143125000000055</v>
      </c>
      <c r="T138" s="256">
        <f t="shared" si="60"/>
        <v>72.929999999999836</v>
      </c>
      <c r="U138" s="256">
        <f t="shared" si="60"/>
        <v>74.75</v>
      </c>
      <c r="V138" s="256">
        <f t="shared" si="60"/>
        <v>76.619999999999891</v>
      </c>
      <c r="W138" s="256">
        <f t="shared" si="60"/>
        <v>78.5300000000002</v>
      </c>
      <c r="X138" s="402">
        <f t="shared" si="60"/>
        <v>80.5</v>
      </c>
      <c r="Y138" s="1473"/>
      <c r="Z138" s="409">
        <f t="shared" si="61"/>
        <v>-0.33645139685515235</v>
      </c>
      <c r="AA138" s="410">
        <f t="shared" si="61"/>
        <v>2.4998402310687062E-2</v>
      </c>
      <c r="AB138" s="410">
        <f t="shared" si="61"/>
        <v>2.5001285545328322E-2</v>
      </c>
      <c r="AC138" s="410">
        <f t="shared" si="61"/>
        <v>2.5000167225198933E-2</v>
      </c>
      <c r="AD138" s="410">
        <f t="shared" si="61"/>
        <v>2.500057101278097E-2</v>
      </c>
      <c r="AE138" s="410">
        <f t="shared" si="61"/>
        <v>2.4998806245722482E-2</v>
      </c>
      <c r="AF138" s="411">
        <f t="shared" si="61"/>
        <v>2.5000931711740781E-2</v>
      </c>
      <c r="AG138" s="1473"/>
      <c r="AH138" s="401">
        <f t="shared" si="62"/>
        <v>-1443.0131249999999</v>
      </c>
      <c r="AI138" s="256">
        <f t="shared" si="62"/>
        <v>-1371.87</v>
      </c>
      <c r="AJ138" s="256">
        <f t="shared" si="62"/>
        <v>-1298.94</v>
      </c>
      <c r="AK138" s="256">
        <f t="shared" si="62"/>
        <v>-1224.19</v>
      </c>
      <c r="AL138" s="256">
        <f t="shared" si="62"/>
        <v>-1147.5700000000002</v>
      </c>
      <c r="AM138" s="256">
        <f t="shared" si="62"/>
        <v>-1069.04</v>
      </c>
      <c r="AN138" s="402">
        <f t="shared" si="62"/>
        <v>-988.54</v>
      </c>
      <c r="AO138" s="1473"/>
      <c r="AP138" s="409">
        <f t="shared" si="63"/>
        <v>-0.33645139685515235</v>
      </c>
      <c r="AQ138" s="410">
        <f t="shared" si="63"/>
        <v>-0.31986374192104305</v>
      </c>
      <c r="AR138" s="410">
        <f t="shared" si="63"/>
        <v>-0.30285946112307993</v>
      </c>
      <c r="AS138" s="410">
        <f t="shared" si="63"/>
        <v>-0.28543083107169176</v>
      </c>
      <c r="AT138" s="410">
        <f t="shared" si="63"/>
        <v>-0.26756619382035574</v>
      </c>
      <c r="AU138" s="410">
        <f t="shared" si="63"/>
        <v>-0.24925622301185379</v>
      </c>
      <c r="AV138" s="411">
        <f t="shared" si="63"/>
        <v>-0.23048692911035873</v>
      </c>
      <c r="AW138" s="433"/>
    </row>
    <row r="139" spans="1:49" s="1355" customFormat="1" x14ac:dyDescent="0.2">
      <c r="A139" s="182"/>
      <c r="B139" s="343"/>
      <c r="C139" s="468" t="str">
        <f t="shared" si="64"/>
        <v>$2,000,000 to $2,999,999</v>
      </c>
      <c r="D139" s="428">
        <f t="shared" si="58"/>
        <v>10</v>
      </c>
      <c r="E139" s="429">
        <f t="shared" si="64"/>
        <v>2500000</v>
      </c>
      <c r="F139" s="874">
        <v>6127.03</v>
      </c>
      <c r="G139" s="874">
        <v>4065.5812499999997</v>
      </c>
      <c r="H139" s="874">
        <v>4167.22</v>
      </c>
      <c r="I139" s="874">
        <v>4271.3999999999996</v>
      </c>
      <c r="J139" s="874">
        <v>4378.1899999999996</v>
      </c>
      <c r="K139" s="874">
        <v>4487.6400000000003</v>
      </c>
      <c r="L139" s="874">
        <v>4599.83</v>
      </c>
      <c r="M139" s="874">
        <v>4714.83</v>
      </c>
      <c r="N139" s="327"/>
      <c r="O139" s="116"/>
      <c r="P139" s="325"/>
      <c r="Q139" s="418">
        <f t="shared" si="59"/>
        <v>2500000</v>
      </c>
      <c r="R139" s="401">
        <f t="shared" si="60"/>
        <v>-2061.44875</v>
      </c>
      <c r="S139" s="256">
        <f t="shared" si="60"/>
        <v>101.63875000000053</v>
      </c>
      <c r="T139" s="256">
        <f t="shared" si="60"/>
        <v>104.17999999999938</v>
      </c>
      <c r="U139" s="256">
        <f t="shared" si="60"/>
        <v>106.78999999999996</v>
      </c>
      <c r="V139" s="256">
        <f t="shared" si="60"/>
        <v>109.45000000000073</v>
      </c>
      <c r="W139" s="256">
        <f t="shared" si="60"/>
        <v>112.1899999999996</v>
      </c>
      <c r="X139" s="402">
        <f t="shared" si="60"/>
        <v>115</v>
      </c>
      <c r="Y139" s="1473"/>
      <c r="Z139" s="409">
        <f t="shared" si="61"/>
        <v>-0.33645155156739892</v>
      </c>
      <c r="AA139" s="410">
        <f t="shared" si="61"/>
        <v>2.4999807838055332E-2</v>
      </c>
      <c r="AB139" s="410">
        <f t="shared" si="61"/>
        <v>2.4999880015933673E-2</v>
      </c>
      <c r="AC139" s="410">
        <f t="shared" si="61"/>
        <v>2.5001170576391729E-2</v>
      </c>
      <c r="AD139" s="410">
        <f t="shared" si="61"/>
        <v>2.4998915076778427E-2</v>
      </c>
      <c r="AE139" s="410">
        <f t="shared" si="61"/>
        <v>2.4999777165726211E-2</v>
      </c>
      <c r="AF139" s="411">
        <f t="shared" si="61"/>
        <v>2.5000923947189335E-2</v>
      </c>
      <c r="AG139" s="1473"/>
      <c r="AH139" s="401">
        <f t="shared" si="62"/>
        <v>-2061.44875</v>
      </c>
      <c r="AI139" s="256">
        <f t="shared" si="62"/>
        <v>-1959.8099999999995</v>
      </c>
      <c r="AJ139" s="256">
        <f t="shared" si="62"/>
        <v>-1855.63</v>
      </c>
      <c r="AK139" s="256">
        <f t="shared" si="62"/>
        <v>-1748.8400000000001</v>
      </c>
      <c r="AL139" s="256">
        <f t="shared" si="62"/>
        <v>-1639.3899999999994</v>
      </c>
      <c r="AM139" s="256">
        <f t="shared" si="62"/>
        <v>-1527.1999999999998</v>
      </c>
      <c r="AN139" s="402">
        <f t="shared" si="62"/>
        <v>-1412.1999999999998</v>
      </c>
      <c r="AO139" s="1473"/>
      <c r="AP139" s="409">
        <f t="shared" si="63"/>
        <v>-0.33645155156739892</v>
      </c>
      <c r="AQ139" s="410">
        <f t="shared" si="63"/>
        <v>-0.31986296786534418</v>
      </c>
      <c r="AR139" s="410">
        <f t="shared" si="63"/>
        <v>-0.30285962366758445</v>
      </c>
      <c r="AS139" s="410">
        <f t="shared" si="63"/>
        <v>-0.28543029820320776</v>
      </c>
      <c r="AT139" s="410">
        <f t="shared" si="63"/>
        <v>-0.26756683091155087</v>
      </c>
      <c r="AU139" s="410">
        <f t="shared" si="63"/>
        <v>-0.24925616489555291</v>
      </c>
      <c r="AV139" s="411">
        <f t="shared" si="63"/>
        <v>-0.23048687537028545</v>
      </c>
      <c r="AW139" s="433"/>
    </row>
    <row r="140" spans="1:49" s="1355" customFormat="1" x14ac:dyDescent="0.2">
      <c r="A140" s="182"/>
      <c r="B140" s="343"/>
      <c r="C140" s="469" t="str">
        <f t="shared" si="64"/>
        <v>$3,000,000 and greater</v>
      </c>
      <c r="D140" s="430">
        <f t="shared" si="58"/>
        <v>2</v>
      </c>
      <c r="E140" s="431">
        <f t="shared" si="64"/>
        <v>3000000</v>
      </c>
      <c r="F140" s="876">
        <v>7352.43</v>
      </c>
      <c r="G140" s="876">
        <v>4878.6975000000002</v>
      </c>
      <c r="H140" s="876">
        <v>5000.66</v>
      </c>
      <c r="I140" s="876">
        <v>5125.68</v>
      </c>
      <c r="J140" s="876">
        <v>5253.82</v>
      </c>
      <c r="K140" s="876">
        <v>5385.17</v>
      </c>
      <c r="L140" s="876">
        <v>5519.8</v>
      </c>
      <c r="M140" s="876">
        <v>5657.8</v>
      </c>
      <c r="N140" s="327"/>
      <c r="O140" s="116"/>
      <c r="P140" s="325"/>
      <c r="Q140" s="416">
        <f t="shared" si="59"/>
        <v>3000000</v>
      </c>
      <c r="R140" s="403">
        <f t="shared" si="60"/>
        <v>-2473.7325000000001</v>
      </c>
      <c r="S140" s="404">
        <f t="shared" si="60"/>
        <v>121.96249999999964</v>
      </c>
      <c r="T140" s="404">
        <f t="shared" si="60"/>
        <v>125.02000000000044</v>
      </c>
      <c r="U140" s="404">
        <f t="shared" si="60"/>
        <v>128.13999999999942</v>
      </c>
      <c r="V140" s="404">
        <f t="shared" si="60"/>
        <v>131.35000000000036</v>
      </c>
      <c r="W140" s="404">
        <f t="shared" si="60"/>
        <v>134.63000000000011</v>
      </c>
      <c r="X140" s="405">
        <f t="shared" si="60"/>
        <v>138</v>
      </c>
      <c r="Y140" s="1473"/>
      <c r="Z140" s="412">
        <f t="shared" si="61"/>
        <v>-0.3364510100742204</v>
      </c>
      <c r="AA140" s="413">
        <f t="shared" si="61"/>
        <v>2.4998987947090212E-2</v>
      </c>
      <c r="AB140" s="413">
        <f t="shared" si="61"/>
        <v>2.5000699907612223E-2</v>
      </c>
      <c r="AC140" s="413">
        <f t="shared" si="61"/>
        <v>2.4999609807869305E-2</v>
      </c>
      <c r="AD140" s="413">
        <f t="shared" si="61"/>
        <v>2.5000856519637127E-2</v>
      </c>
      <c r="AE140" s="413">
        <f t="shared" si="61"/>
        <v>2.5000139271369459E-2</v>
      </c>
      <c r="AF140" s="414">
        <f t="shared" si="61"/>
        <v>2.5000905829921427E-2</v>
      </c>
      <c r="AG140" s="1473"/>
      <c r="AH140" s="403">
        <f t="shared" si="62"/>
        <v>-2473.7325000000001</v>
      </c>
      <c r="AI140" s="404">
        <f t="shared" si="62"/>
        <v>-2351.7700000000004</v>
      </c>
      <c r="AJ140" s="404">
        <f t="shared" si="62"/>
        <v>-2226.75</v>
      </c>
      <c r="AK140" s="404">
        <f t="shared" si="62"/>
        <v>-2098.6100000000006</v>
      </c>
      <c r="AL140" s="404">
        <f t="shared" si="62"/>
        <v>-1967.2600000000002</v>
      </c>
      <c r="AM140" s="404">
        <f t="shared" si="62"/>
        <v>-1832.63</v>
      </c>
      <c r="AN140" s="405">
        <f t="shared" si="62"/>
        <v>-1694.63</v>
      </c>
      <c r="AO140" s="1473"/>
      <c r="AP140" s="412">
        <f t="shared" si="63"/>
        <v>-0.3364510100742204</v>
      </c>
      <c r="AQ140" s="413">
        <f t="shared" si="63"/>
        <v>-0.31986295687276189</v>
      </c>
      <c r="AR140" s="413">
        <f t="shared" si="63"/>
        <v>-0.302859054761487</v>
      </c>
      <c r="AS140" s="413">
        <f t="shared" si="63"/>
        <v>-0.28543080314943503</v>
      </c>
      <c r="AT140" s="413">
        <f t="shared" si="63"/>
        <v>-0.26756596118562159</v>
      </c>
      <c r="AU140" s="413">
        <f t="shared" si="63"/>
        <v>-0.24925500820817059</v>
      </c>
      <c r="AV140" s="414">
        <f t="shared" si="63"/>
        <v>-0.23048570336609797</v>
      </c>
      <c r="AW140" s="433"/>
    </row>
    <row r="141" spans="1:49" s="1355" customFormat="1" ht="12.75" thickBot="1" x14ac:dyDescent="0.25">
      <c r="A141" s="182"/>
      <c r="B141" s="348"/>
      <c r="C141" s="336"/>
      <c r="D141" s="349"/>
      <c r="E141" s="350"/>
      <c r="F141" s="336"/>
      <c r="G141" s="336"/>
      <c r="H141" s="336"/>
      <c r="I141" s="336"/>
      <c r="J141" s="336"/>
      <c r="K141" s="336"/>
      <c r="L141" s="336"/>
      <c r="M141" s="336"/>
      <c r="N141" s="351"/>
      <c r="O141" s="116"/>
      <c r="P141" s="335"/>
      <c r="Q141" s="435"/>
      <c r="R141" s="435"/>
      <c r="S141" s="435"/>
      <c r="T141" s="435"/>
      <c r="U141" s="435"/>
      <c r="V141" s="435"/>
      <c r="W141" s="435"/>
      <c r="X141" s="435"/>
      <c r="Y141" s="435"/>
      <c r="Z141" s="435"/>
      <c r="AA141" s="435"/>
      <c r="AB141" s="435"/>
      <c r="AC141" s="435"/>
      <c r="AD141" s="435"/>
      <c r="AE141" s="435"/>
      <c r="AF141" s="435"/>
      <c r="AG141" s="435"/>
      <c r="AH141" s="435"/>
      <c r="AI141" s="435"/>
      <c r="AJ141" s="435"/>
      <c r="AK141" s="435"/>
      <c r="AL141" s="435"/>
      <c r="AM141" s="435"/>
      <c r="AN141" s="435"/>
      <c r="AO141" s="435"/>
      <c r="AP141" s="435"/>
      <c r="AQ141" s="435"/>
      <c r="AR141" s="435"/>
      <c r="AS141" s="435"/>
      <c r="AT141" s="435"/>
      <c r="AU141" s="435"/>
      <c r="AV141" s="435"/>
      <c r="AW141" s="436"/>
    </row>
    <row r="142" spans="1:49" s="1355" customFormat="1" x14ac:dyDescent="0.2">
      <c r="C142" s="101"/>
      <c r="D142" s="101"/>
      <c r="E142" s="101"/>
      <c r="F142" s="101"/>
      <c r="G142" s="101"/>
      <c r="H142" s="101"/>
      <c r="I142" s="101"/>
      <c r="J142" s="101"/>
      <c r="K142" s="101"/>
      <c r="L142" s="101"/>
      <c r="M142" s="101"/>
      <c r="N142" s="101"/>
      <c r="O142" s="101"/>
      <c r="P142" s="101"/>
      <c r="Q142" s="1471"/>
      <c r="R142" s="1471"/>
      <c r="S142" s="1471"/>
      <c r="T142" s="1471"/>
      <c r="U142" s="1471"/>
      <c r="V142" s="1471"/>
      <c r="W142" s="1471"/>
      <c r="X142" s="1471"/>
      <c r="Y142" s="1471"/>
      <c r="Z142" s="1471"/>
      <c r="AA142" s="1471"/>
      <c r="AB142" s="1471"/>
      <c r="AC142" s="1471"/>
      <c r="AD142" s="1471"/>
      <c r="AE142" s="1471"/>
      <c r="AF142" s="1471"/>
      <c r="AG142" s="1471"/>
      <c r="AH142" s="1471"/>
      <c r="AI142" s="1471"/>
      <c r="AJ142" s="1471"/>
      <c r="AK142" s="1471"/>
      <c r="AL142" s="1471"/>
      <c r="AM142" s="1471"/>
      <c r="AN142" s="1471"/>
      <c r="AO142" s="1471"/>
      <c r="AP142" s="1471"/>
      <c r="AQ142" s="1471"/>
      <c r="AR142" s="1471"/>
      <c r="AS142" s="1471"/>
      <c r="AT142" s="1471"/>
      <c r="AU142" s="1471"/>
      <c r="AV142" s="1471"/>
    </row>
    <row r="143" spans="1:49" s="1355" customFormat="1" x14ac:dyDescent="0.2">
      <c r="C143" s="101"/>
      <c r="D143" s="101"/>
      <c r="E143" s="101"/>
      <c r="F143" s="101"/>
      <c r="G143" s="101"/>
      <c r="H143" s="101"/>
      <c r="I143" s="101"/>
      <c r="J143" s="101"/>
      <c r="K143" s="101"/>
      <c r="L143" s="101"/>
      <c r="M143" s="101"/>
      <c r="N143" s="101"/>
      <c r="O143" s="101"/>
      <c r="P143" s="101"/>
      <c r="Q143" s="1471"/>
      <c r="R143" s="1471"/>
      <c r="S143" s="1471"/>
      <c r="T143" s="1471"/>
      <c r="U143" s="1471"/>
      <c r="V143" s="1471"/>
      <c r="W143" s="1471"/>
      <c r="X143" s="1471"/>
      <c r="Y143" s="1471"/>
      <c r="Z143" s="1471"/>
      <c r="AA143" s="1471"/>
      <c r="AB143" s="1471"/>
      <c r="AC143" s="1471"/>
      <c r="AD143" s="1471"/>
      <c r="AE143" s="1471"/>
      <c r="AF143" s="1471"/>
      <c r="AG143" s="1471"/>
      <c r="AH143" s="1471"/>
      <c r="AI143" s="1471"/>
      <c r="AJ143" s="1471"/>
      <c r="AK143" s="1471"/>
      <c r="AL143" s="1471"/>
      <c r="AM143" s="1471"/>
      <c r="AN143" s="1471"/>
      <c r="AO143" s="1471"/>
      <c r="AP143" s="1471"/>
      <c r="AQ143" s="1471"/>
      <c r="AR143" s="1471"/>
      <c r="AS143" s="1471"/>
      <c r="AT143" s="1471"/>
      <c r="AU143" s="1471"/>
      <c r="AV143" s="1471"/>
    </row>
    <row r="144" spans="1:49" s="1355" customFormat="1" x14ac:dyDescent="0.2">
      <c r="C144" s="101"/>
      <c r="D144" s="101"/>
      <c r="E144" s="101"/>
      <c r="F144" s="101"/>
      <c r="G144" s="101"/>
      <c r="H144" s="101"/>
      <c r="I144" s="101"/>
      <c r="J144" s="101"/>
      <c r="K144" s="101"/>
      <c r="L144" s="101"/>
      <c r="M144" s="101"/>
      <c r="N144" s="101"/>
      <c r="O144" s="101"/>
      <c r="P144" s="101"/>
      <c r="Q144" s="1471"/>
      <c r="R144" s="1471"/>
      <c r="S144" s="1471"/>
      <c r="T144" s="1471"/>
      <c r="U144" s="1471"/>
      <c r="V144" s="1471"/>
      <c r="W144" s="1471"/>
      <c r="X144" s="1471"/>
      <c r="Y144" s="1471"/>
      <c r="Z144" s="1471"/>
      <c r="AA144" s="1471"/>
      <c r="AB144" s="1471"/>
      <c r="AC144" s="1471"/>
      <c r="AD144" s="1471"/>
      <c r="AE144" s="1471"/>
      <c r="AF144" s="1471"/>
      <c r="AG144" s="1471"/>
      <c r="AH144" s="1471"/>
      <c r="AI144" s="1471"/>
      <c r="AJ144" s="1471"/>
      <c r="AK144" s="1471"/>
      <c r="AL144" s="1471"/>
      <c r="AM144" s="1471"/>
      <c r="AN144" s="1471"/>
      <c r="AO144" s="1471"/>
      <c r="AP144" s="1471"/>
      <c r="AQ144" s="1471"/>
      <c r="AR144" s="1471"/>
      <c r="AS144" s="1471"/>
      <c r="AT144" s="1471"/>
      <c r="AU144" s="1471"/>
      <c r="AV144" s="1471"/>
    </row>
    <row r="145" spans="3:48" s="1355" customFormat="1" x14ac:dyDescent="0.2">
      <c r="C145" s="101"/>
      <c r="D145" s="101"/>
      <c r="E145" s="101"/>
      <c r="F145" s="101"/>
      <c r="G145" s="101"/>
      <c r="H145" s="101"/>
      <c r="I145" s="101"/>
      <c r="J145" s="101"/>
      <c r="K145" s="101"/>
      <c r="L145" s="101"/>
      <c r="M145" s="101"/>
      <c r="N145" s="101"/>
      <c r="O145" s="101"/>
      <c r="P145" s="101"/>
      <c r="Q145" s="1471"/>
      <c r="R145" s="1471"/>
      <c r="S145" s="1471"/>
      <c r="T145" s="1471"/>
      <c r="U145" s="1471"/>
      <c r="V145" s="1471"/>
      <c r="W145" s="1471"/>
      <c r="X145" s="1471"/>
      <c r="Y145" s="1471"/>
      <c r="Z145" s="1471"/>
      <c r="AA145" s="1471"/>
      <c r="AB145" s="1471"/>
      <c r="AC145" s="1471"/>
      <c r="AD145" s="1471"/>
      <c r="AE145" s="1471"/>
      <c r="AF145" s="1471"/>
      <c r="AG145" s="1471"/>
      <c r="AH145" s="1471"/>
      <c r="AI145" s="1471"/>
      <c r="AJ145" s="1471"/>
      <c r="AK145" s="1471"/>
      <c r="AL145" s="1471"/>
      <c r="AM145" s="1471"/>
      <c r="AN145" s="1471"/>
      <c r="AO145" s="1471"/>
      <c r="AP145" s="1471"/>
      <c r="AQ145" s="1471"/>
      <c r="AR145" s="1471"/>
      <c r="AS145" s="1471"/>
      <c r="AT145" s="1471"/>
      <c r="AU145" s="1471"/>
      <c r="AV145" s="1471"/>
    </row>
    <row r="146" spans="3:48" s="1355" customFormat="1" x14ac:dyDescent="0.2">
      <c r="C146" s="101"/>
      <c r="D146" s="101"/>
      <c r="E146" s="101"/>
      <c r="F146" s="101"/>
      <c r="G146" s="101"/>
      <c r="H146" s="101"/>
      <c r="I146" s="101"/>
      <c r="J146" s="101"/>
      <c r="K146" s="101"/>
      <c r="L146" s="101"/>
      <c r="M146" s="101"/>
      <c r="N146" s="101"/>
      <c r="O146" s="101"/>
      <c r="P146" s="101"/>
      <c r="Q146" s="1471"/>
      <c r="R146" s="1471"/>
      <c r="S146" s="1471"/>
      <c r="T146" s="1471"/>
      <c r="U146" s="1471"/>
      <c r="V146" s="1471"/>
      <c r="W146" s="1471"/>
      <c r="X146" s="1471"/>
      <c r="Y146" s="1471"/>
      <c r="Z146" s="1471"/>
      <c r="AA146" s="1471"/>
      <c r="AB146" s="1471"/>
      <c r="AC146" s="1471"/>
      <c r="AD146" s="1471"/>
      <c r="AE146" s="1471"/>
      <c r="AF146" s="1471"/>
      <c r="AG146" s="1471"/>
      <c r="AH146" s="1471"/>
      <c r="AI146" s="1471"/>
      <c r="AJ146" s="1471"/>
      <c r="AK146" s="1471"/>
      <c r="AL146" s="1471"/>
      <c r="AM146" s="1471"/>
      <c r="AN146" s="1471"/>
      <c r="AO146" s="1471"/>
      <c r="AP146" s="1471"/>
      <c r="AQ146" s="1471"/>
      <c r="AR146" s="1471"/>
      <c r="AS146" s="1471"/>
      <c r="AT146" s="1471"/>
      <c r="AU146" s="1471"/>
      <c r="AV146" s="1471"/>
    </row>
    <row r="147" spans="3:48" s="1355" customFormat="1" x14ac:dyDescent="0.2">
      <c r="C147" s="101"/>
      <c r="D147" s="101"/>
      <c r="E147" s="101"/>
      <c r="F147" s="101"/>
      <c r="G147" s="101"/>
      <c r="H147" s="101"/>
      <c r="I147" s="101"/>
      <c r="J147" s="101"/>
      <c r="K147" s="101"/>
      <c r="L147" s="101"/>
      <c r="M147" s="101"/>
      <c r="N147" s="101"/>
      <c r="O147" s="101"/>
      <c r="P147" s="101"/>
      <c r="Q147" s="1471"/>
      <c r="R147" s="1471"/>
      <c r="S147" s="1471"/>
      <c r="T147" s="1471"/>
      <c r="U147" s="1471"/>
      <c r="V147" s="1471"/>
      <c r="W147" s="1471"/>
      <c r="X147" s="1471"/>
      <c r="Y147" s="1471"/>
      <c r="Z147" s="1471"/>
      <c r="AA147" s="1471"/>
      <c r="AB147" s="1471"/>
      <c r="AC147" s="1471"/>
      <c r="AD147" s="1471"/>
      <c r="AE147" s="1471"/>
      <c r="AF147" s="1471"/>
      <c r="AG147" s="1471"/>
      <c r="AH147" s="1471"/>
      <c r="AI147" s="1471"/>
      <c r="AJ147" s="1471"/>
      <c r="AK147" s="1471"/>
      <c r="AL147" s="1471"/>
      <c r="AM147" s="1471"/>
      <c r="AN147" s="1471"/>
      <c r="AO147" s="1471"/>
      <c r="AP147" s="1471"/>
      <c r="AQ147" s="1471"/>
      <c r="AR147" s="1471"/>
      <c r="AS147" s="1471"/>
      <c r="AT147" s="1471"/>
      <c r="AU147" s="1471"/>
      <c r="AV147" s="1471"/>
    </row>
    <row r="148" spans="3:48" s="1355" customFormat="1" x14ac:dyDescent="0.2">
      <c r="C148" s="101"/>
      <c r="D148" s="101"/>
      <c r="E148" s="101"/>
      <c r="F148" s="101"/>
      <c r="G148" s="101"/>
      <c r="H148" s="101"/>
      <c r="I148" s="101"/>
      <c r="J148" s="101"/>
      <c r="K148" s="101"/>
      <c r="L148" s="101"/>
      <c r="M148" s="101"/>
      <c r="N148" s="101"/>
      <c r="O148" s="101"/>
      <c r="P148" s="101"/>
      <c r="Q148" s="1471"/>
      <c r="R148" s="1471"/>
      <c r="S148" s="1471"/>
      <c r="T148" s="1471"/>
      <c r="U148" s="1471"/>
      <c r="V148" s="1471"/>
      <c r="W148" s="1471"/>
      <c r="X148" s="1471"/>
      <c r="Y148" s="1471"/>
      <c r="Z148" s="1471"/>
      <c r="AA148" s="1471"/>
      <c r="AB148" s="1471"/>
      <c r="AC148" s="1471"/>
      <c r="AD148" s="1471"/>
      <c r="AE148" s="1471"/>
      <c r="AF148" s="1471"/>
      <c r="AG148" s="1471"/>
      <c r="AH148" s="1471"/>
      <c r="AI148" s="1471"/>
      <c r="AJ148" s="1471"/>
      <c r="AK148" s="1471"/>
      <c r="AL148" s="1471"/>
      <c r="AM148" s="1471"/>
      <c r="AN148" s="1471"/>
      <c r="AO148" s="1471"/>
      <c r="AP148" s="1471"/>
      <c r="AQ148" s="1471"/>
      <c r="AR148" s="1471"/>
      <c r="AS148" s="1471"/>
      <c r="AT148" s="1471"/>
      <c r="AU148" s="1471"/>
      <c r="AV148" s="1471"/>
    </row>
    <row r="149" spans="3:48" s="1355" customFormat="1" x14ac:dyDescent="0.2">
      <c r="C149" s="101"/>
      <c r="D149" s="101"/>
      <c r="E149" s="101"/>
      <c r="F149" s="101"/>
      <c r="G149" s="101"/>
      <c r="H149" s="101"/>
      <c r="I149" s="101"/>
      <c r="J149" s="101"/>
      <c r="K149" s="101"/>
      <c r="L149" s="101"/>
      <c r="M149" s="101"/>
      <c r="N149" s="101"/>
      <c r="O149" s="101"/>
      <c r="P149" s="101"/>
      <c r="Q149" s="1471"/>
      <c r="R149" s="1471"/>
      <c r="S149" s="1471"/>
      <c r="T149" s="1471"/>
      <c r="U149" s="1471"/>
      <c r="V149" s="1471"/>
      <c r="W149" s="1471"/>
      <c r="X149" s="1471"/>
      <c r="Y149" s="1471"/>
      <c r="Z149" s="1471"/>
      <c r="AA149" s="1471"/>
      <c r="AB149" s="1471"/>
      <c r="AC149" s="1471"/>
      <c r="AD149" s="1471"/>
      <c r="AE149" s="1471"/>
      <c r="AF149" s="1471"/>
      <c r="AG149" s="1471"/>
      <c r="AH149" s="1471"/>
      <c r="AI149" s="1471"/>
      <c r="AJ149" s="1471"/>
      <c r="AK149" s="1471"/>
      <c r="AL149" s="1471"/>
      <c r="AM149" s="1471"/>
      <c r="AN149" s="1471"/>
      <c r="AO149" s="1471"/>
      <c r="AP149" s="1471"/>
      <c r="AQ149" s="1471"/>
      <c r="AR149" s="1471"/>
      <c r="AS149" s="1471"/>
      <c r="AT149" s="1471"/>
      <c r="AU149" s="1471"/>
      <c r="AV149" s="1471"/>
    </row>
    <row r="150" spans="3:48" s="1355" customFormat="1" x14ac:dyDescent="0.2">
      <c r="C150" s="101"/>
      <c r="D150" s="101"/>
      <c r="E150" s="101"/>
      <c r="F150" s="101"/>
      <c r="G150" s="101"/>
      <c r="H150" s="101"/>
      <c r="I150" s="101"/>
      <c r="J150" s="101"/>
      <c r="K150" s="101"/>
      <c r="L150" s="101"/>
      <c r="M150" s="101"/>
      <c r="N150" s="101"/>
      <c r="O150" s="101"/>
      <c r="P150" s="101"/>
      <c r="Q150" s="1471"/>
      <c r="R150" s="1471"/>
      <c r="S150" s="1471"/>
      <c r="T150" s="1471"/>
      <c r="U150" s="1471"/>
      <c r="V150" s="1471"/>
      <c r="W150" s="1471"/>
      <c r="X150" s="1471"/>
      <c r="Y150" s="1471"/>
      <c r="Z150" s="1471"/>
      <c r="AA150" s="1471"/>
      <c r="AB150" s="1471"/>
      <c r="AC150" s="1471"/>
      <c r="AD150" s="1471"/>
      <c r="AE150" s="1471"/>
      <c r="AF150" s="1471"/>
      <c r="AG150" s="1471"/>
      <c r="AH150" s="1471"/>
      <c r="AI150" s="1471"/>
      <c r="AJ150" s="1471"/>
      <c r="AK150" s="1471"/>
      <c r="AL150" s="1471"/>
      <c r="AM150" s="1471"/>
      <c r="AN150" s="1471"/>
      <c r="AO150" s="1471"/>
      <c r="AP150" s="1471"/>
      <c r="AQ150" s="1471"/>
      <c r="AR150" s="1471"/>
      <c r="AS150" s="1471"/>
      <c r="AT150" s="1471"/>
      <c r="AU150" s="1471"/>
      <c r="AV150" s="1471"/>
    </row>
    <row r="151" spans="3:48" s="1355" customFormat="1" x14ac:dyDescent="0.2">
      <c r="C151" s="101"/>
      <c r="D151" s="101"/>
      <c r="E151" s="101"/>
      <c r="F151" s="101"/>
      <c r="G151" s="101"/>
      <c r="H151" s="101"/>
      <c r="I151" s="101"/>
      <c r="J151" s="101"/>
      <c r="K151" s="101"/>
      <c r="L151" s="101"/>
      <c r="M151" s="101"/>
      <c r="N151" s="101"/>
      <c r="O151" s="101"/>
      <c r="P151" s="101"/>
      <c r="Q151" s="1471"/>
      <c r="R151" s="1471"/>
      <c r="S151" s="1471"/>
      <c r="T151" s="1471"/>
      <c r="U151" s="1471"/>
      <c r="V151" s="1471"/>
      <c r="W151" s="1471"/>
      <c r="X151" s="1471"/>
      <c r="Y151" s="1471"/>
      <c r="Z151" s="1471"/>
      <c r="AA151" s="1471"/>
      <c r="AB151" s="1471"/>
      <c r="AC151" s="1471"/>
      <c r="AD151" s="1471"/>
      <c r="AE151" s="1471"/>
      <c r="AF151" s="1471"/>
      <c r="AG151" s="1471"/>
      <c r="AH151" s="1471"/>
      <c r="AI151" s="1471"/>
      <c r="AJ151" s="1471"/>
      <c r="AK151" s="1471"/>
      <c r="AL151" s="1471"/>
      <c r="AM151" s="1471"/>
      <c r="AN151" s="1471"/>
      <c r="AO151" s="1471"/>
      <c r="AP151" s="1471"/>
      <c r="AQ151" s="1471"/>
      <c r="AR151" s="1471"/>
      <c r="AS151" s="1471"/>
      <c r="AT151" s="1471"/>
      <c r="AU151" s="1471"/>
      <c r="AV151" s="1471"/>
    </row>
    <row r="152" spans="3:48" s="1355" customFormat="1" x14ac:dyDescent="0.2">
      <c r="C152" s="101"/>
      <c r="D152" s="101"/>
      <c r="E152" s="101"/>
      <c r="F152" s="101"/>
      <c r="G152" s="101"/>
      <c r="H152" s="101"/>
      <c r="I152" s="101"/>
      <c r="J152" s="101"/>
      <c r="K152" s="101"/>
      <c r="L152" s="101"/>
      <c r="M152" s="101"/>
      <c r="N152" s="101"/>
      <c r="O152" s="101"/>
      <c r="P152" s="101"/>
      <c r="Q152" s="1471"/>
      <c r="R152" s="1471"/>
      <c r="S152" s="1471"/>
      <c r="T152" s="1471"/>
      <c r="U152" s="1471"/>
      <c r="V152" s="1471"/>
      <c r="W152" s="1471"/>
      <c r="X152" s="1471"/>
      <c r="Y152" s="1471"/>
      <c r="Z152" s="1471"/>
      <c r="AA152" s="1471"/>
      <c r="AB152" s="1471"/>
      <c r="AC152" s="1471"/>
      <c r="AD152" s="1471"/>
      <c r="AE152" s="1471"/>
      <c r="AF152" s="1471"/>
      <c r="AG152" s="1471"/>
      <c r="AH152" s="1471"/>
      <c r="AI152" s="1471"/>
      <c r="AJ152" s="1471"/>
      <c r="AK152" s="1471"/>
      <c r="AL152" s="1471"/>
      <c r="AM152" s="1471"/>
      <c r="AN152" s="1471"/>
      <c r="AO152" s="1471"/>
      <c r="AP152" s="1471"/>
      <c r="AQ152" s="1471"/>
      <c r="AR152" s="1471"/>
      <c r="AS152" s="1471"/>
      <c r="AT152" s="1471"/>
      <c r="AU152" s="1471"/>
      <c r="AV152" s="1471"/>
    </row>
    <row r="153" spans="3:48" s="1355" customFormat="1" x14ac:dyDescent="0.2">
      <c r="C153" s="101"/>
      <c r="D153" s="101"/>
      <c r="E153" s="101"/>
      <c r="F153" s="101"/>
      <c r="G153" s="101"/>
      <c r="H153" s="101"/>
      <c r="I153" s="101"/>
      <c r="J153" s="101"/>
      <c r="K153" s="101"/>
      <c r="L153" s="101"/>
      <c r="M153" s="101"/>
      <c r="N153" s="101"/>
      <c r="O153" s="101"/>
      <c r="P153" s="101"/>
      <c r="Q153" s="1471"/>
      <c r="R153" s="1471"/>
      <c r="S153" s="1471"/>
      <c r="T153" s="1471"/>
      <c r="U153" s="1471"/>
      <c r="V153" s="1471"/>
      <c r="W153" s="1471"/>
      <c r="X153" s="1471"/>
      <c r="Y153" s="1471"/>
      <c r="Z153" s="1471"/>
      <c r="AA153" s="1471"/>
      <c r="AB153" s="1471"/>
      <c r="AC153" s="1471"/>
      <c r="AD153" s="1471"/>
      <c r="AE153" s="1471"/>
      <c r="AF153" s="1471"/>
      <c r="AG153" s="1471"/>
      <c r="AH153" s="1471"/>
      <c r="AI153" s="1471"/>
      <c r="AJ153" s="1471"/>
      <c r="AK153" s="1471"/>
      <c r="AL153" s="1471"/>
      <c r="AM153" s="1471"/>
      <c r="AN153" s="1471"/>
      <c r="AO153" s="1471"/>
      <c r="AP153" s="1471"/>
      <c r="AQ153" s="1471"/>
      <c r="AR153" s="1471"/>
      <c r="AS153" s="1471"/>
      <c r="AT153" s="1471"/>
      <c r="AU153" s="1471"/>
      <c r="AV153" s="1471"/>
    </row>
    <row r="154" spans="3:48" s="1355" customFormat="1" x14ac:dyDescent="0.2">
      <c r="C154" s="101"/>
      <c r="D154" s="101"/>
      <c r="E154" s="101"/>
      <c r="F154" s="101"/>
      <c r="G154" s="101"/>
      <c r="H154" s="101"/>
      <c r="I154" s="101"/>
      <c r="J154" s="101"/>
      <c r="K154" s="101"/>
      <c r="L154" s="101"/>
      <c r="M154" s="101"/>
      <c r="N154" s="101"/>
      <c r="O154" s="101"/>
      <c r="P154" s="101"/>
      <c r="Q154" s="1471"/>
      <c r="R154" s="1471"/>
      <c r="S154" s="1471"/>
      <c r="T154" s="1471"/>
      <c r="U154" s="1471"/>
      <c r="V154" s="1471"/>
      <c r="W154" s="1471"/>
      <c r="X154" s="1471"/>
      <c r="Y154" s="1471"/>
      <c r="Z154" s="1471"/>
      <c r="AA154" s="1471"/>
      <c r="AB154" s="1471"/>
      <c r="AC154" s="1471"/>
      <c r="AD154" s="1471"/>
      <c r="AE154" s="1471"/>
      <c r="AF154" s="1471"/>
      <c r="AG154" s="1471"/>
      <c r="AH154" s="1471"/>
      <c r="AI154" s="1471"/>
      <c r="AJ154" s="1471"/>
      <c r="AK154" s="1471"/>
      <c r="AL154" s="1471"/>
      <c r="AM154" s="1471"/>
      <c r="AN154" s="1471"/>
      <c r="AO154" s="1471"/>
      <c r="AP154" s="1471"/>
      <c r="AQ154" s="1471"/>
      <c r="AR154" s="1471"/>
      <c r="AS154" s="1471"/>
      <c r="AT154" s="1471"/>
      <c r="AU154" s="1471"/>
      <c r="AV154" s="1471"/>
    </row>
    <row r="155" spans="3:48" s="1355" customFormat="1" x14ac:dyDescent="0.2">
      <c r="C155" s="101"/>
      <c r="D155" s="101"/>
      <c r="E155" s="101"/>
      <c r="F155" s="101"/>
      <c r="G155" s="101"/>
      <c r="H155" s="101"/>
      <c r="I155" s="101"/>
      <c r="J155" s="101"/>
      <c r="K155" s="101"/>
      <c r="L155" s="101"/>
      <c r="M155" s="101"/>
      <c r="N155" s="101"/>
      <c r="O155" s="101"/>
      <c r="P155" s="101"/>
      <c r="Q155" s="1471"/>
      <c r="R155" s="1471"/>
      <c r="S155" s="1471"/>
      <c r="T155" s="1471"/>
      <c r="U155" s="1471"/>
      <c r="V155" s="1471"/>
      <c r="W155" s="1471"/>
      <c r="X155" s="1471"/>
      <c r="Y155" s="1471"/>
      <c r="Z155" s="1471"/>
      <c r="AA155" s="1471"/>
      <c r="AB155" s="1471"/>
      <c r="AC155" s="1471"/>
      <c r="AD155" s="1471"/>
      <c r="AE155" s="1471"/>
      <c r="AF155" s="1471"/>
      <c r="AG155" s="1471"/>
      <c r="AH155" s="1471"/>
      <c r="AI155" s="1471"/>
      <c r="AJ155" s="1471"/>
      <c r="AK155" s="1471"/>
      <c r="AL155" s="1471"/>
      <c r="AM155" s="1471"/>
      <c r="AN155" s="1471"/>
      <c r="AO155" s="1471"/>
      <c r="AP155" s="1471"/>
      <c r="AQ155" s="1471"/>
      <c r="AR155" s="1471"/>
      <c r="AS155" s="1471"/>
      <c r="AT155" s="1471"/>
      <c r="AU155" s="1471"/>
      <c r="AV155" s="1471"/>
    </row>
    <row r="156" spans="3:48" s="1355" customFormat="1" x14ac:dyDescent="0.2">
      <c r="C156" s="101"/>
      <c r="D156" s="101"/>
      <c r="E156" s="101"/>
      <c r="F156" s="101"/>
      <c r="G156" s="101"/>
      <c r="H156" s="101"/>
      <c r="I156" s="101"/>
      <c r="J156" s="101"/>
      <c r="K156" s="101"/>
      <c r="L156" s="101"/>
      <c r="M156" s="101"/>
      <c r="N156" s="101"/>
      <c r="O156" s="101"/>
      <c r="P156" s="101"/>
      <c r="Q156" s="1471"/>
      <c r="R156" s="1471"/>
      <c r="S156" s="1471"/>
      <c r="T156" s="1471"/>
      <c r="U156" s="1471"/>
      <c r="V156" s="1471"/>
      <c r="W156" s="1471"/>
      <c r="X156" s="1471"/>
      <c r="Y156" s="1471"/>
      <c r="Z156" s="1471"/>
      <c r="AA156" s="1471"/>
      <c r="AB156" s="1471"/>
      <c r="AC156" s="1471"/>
      <c r="AD156" s="1471"/>
      <c r="AE156" s="1471"/>
      <c r="AF156" s="1471"/>
      <c r="AG156" s="1471"/>
      <c r="AH156" s="1471"/>
      <c r="AI156" s="1471"/>
      <c r="AJ156" s="1471"/>
      <c r="AK156" s="1471"/>
      <c r="AL156" s="1471"/>
      <c r="AM156" s="1471"/>
      <c r="AN156" s="1471"/>
      <c r="AO156" s="1471"/>
      <c r="AP156" s="1471"/>
      <c r="AQ156" s="1471"/>
      <c r="AR156" s="1471"/>
      <c r="AS156" s="1471"/>
      <c r="AT156" s="1471"/>
      <c r="AU156" s="1471"/>
      <c r="AV156" s="1471"/>
    </row>
    <row r="157" spans="3:48" s="1355" customFormat="1" x14ac:dyDescent="0.2">
      <c r="C157" s="101"/>
      <c r="D157" s="101"/>
      <c r="E157" s="101"/>
      <c r="F157" s="101"/>
      <c r="G157" s="101"/>
      <c r="H157" s="101"/>
      <c r="I157" s="101"/>
      <c r="J157" s="101"/>
      <c r="K157" s="101"/>
      <c r="L157" s="101"/>
      <c r="M157" s="101"/>
      <c r="N157" s="101"/>
      <c r="O157" s="101"/>
      <c r="P157" s="101"/>
      <c r="Q157" s="1471"/>
      <c r="R157" s="1471"/>
      <c r="S157" s="1471"/>
      <c r="T157" s="1471"/>
      <c r="U157" s="1471"/>
      <c r="V157" s="1471"/>
      <c r="W157" s="1471"/>
      <c r="X157" s="1471"/>
      <c r="Y157" s="1471"/>
      <c r="Z157" s="1471"/>
      <c r="AA157" s="1471"/>
      <c r="AB157" s="1471"/>
      <c r="AC157" s="1471"/>
      <c r="AD157" s="1471"/>
      <c r="AE157" s="1471"/>
      <c r="AF157" s="1471"/>
      <c r="AG157" s="1471"/>
      <c r="AH157" s="1471"/>
      <c r="AI157" s="1471"/>
      <c r="AJ157" s="1471"/>
      <c r="AK157" s="1471"/>
      <c r="AL157" s="1471"/>
      <c r="AM157" s="1471"/>
      <c r="AN157" s="1471"/>
      <c r="AO157" s="1471"/>
      <c r="AP157" s="1471"/>
      <c r="AQ157" s="1471"/>
      <c r="AR157" s="1471"/>
      <c r="AS157" s="1471"/>
      <c r="AT157" s="1471"/>
      <c r="AU157" s="1471"/>
      <c r="AV157" s="1471"/>
    </row>
    <row r="158" spans="3:48" s="1355" customFormat="1" x14ac:dyDescent="0.2">
      <c r="C158" s="101"/>
      <c r="D158" s="101"/>
      <c r="E158" s="101"/>
      <c r="F158" s="101"/>
      <c r="G158" s="101"/>
      <c r="H158" s="101"/>
      <c r="I158" s="101"/>
      <c r="J158" s="101"/>
      <c r="K158" s="101"/>
      <c r="L158" s="101"/>
      <c r="M158" s="101"/>
      <c r="N158" s="101"/>
      <c r="O158" s="101"/>
      <c r="P158" s="101"/>
      <c r="Q158" s="1471"/>
      <c r="R158" s="1471"/>
      <c r="S158" s="1471"/>
      <c r="T158" s="1471"/>
      <c r="U158" s="1471"/>
      <c r="V158" s="1471"/>
      <c r="W158" s="1471"/>
      <c r="X158" s="1471"/>
      <c r="Y158" s="1471"/>
      <c r="Z158" s="1471"/>
      <c r="AA158" s="1471"/>
      <c r="AB158" s="1471"/>
      <c r="AC158" s="1471"/>
      <c r="AD158" s="1471"/>
      <c r="AE158" s="1471"/>
      <c r="AF158" s="1471"/>
      <c r="AG158" s="1471"/>
      <c r="AH158" s="1471"/>
      <c r="AI158" s="1471"/>
      <c r="AJ158" s="1471"/>
      <c r="AK158" s="1471"/>
      <c r="AL158" s="1471"/>
      <c r="AM158" s="1471"/>
      <c r="AN158" s="1471"/>
      <c r="AO158" s="1471"/>
      <c r="AP158" s="1471"/>
      <c r="AQ158" s="1471"/>
      <c r="AR158" s="1471"/>
      <c r="AS158" s="1471"/>
      <c r="AT158" s="1471"/>
      <c r="AU158" s="1471"/>
      <c r="AV158" s="1471"/>
    </row>
    <row r="159" spans="3:48" s="1355" customFormat="1" x14ac:dyDescent="0.2">
      <c r="C159" s="101"/>
      <c r="D159" s="101"/>
      <c r="E159" s="101"/>
      <c r="F159" s="101"/>
      <c r="G159" s="101"/>
      <c r="H159" s="101"/>
      <c r="I159" s="101"/>
      <c r="J159" s="101"/>
      <c r="K159" s="101"/>
      <c r="L159" s="101"/>
      <c r="M159" s="101"/>
      <c r="N159" s="101"/>
      <c r="O159" s="101"/>
      <c r="P159" s="101"/>
      <c r="Q159" s="1471"/>
      <c r="R159" s="1471"/>
      <c r="S159" s="1471"/>
      <c r="T159" s="1471"/>
      <c r="U159" s="1471"/>
      <c r="V159" s="1471"/>
      <c r="W159" s="1471"/>
      <c r="X159" s="1471"/>
      <c r="Y159" s="1471"/>
      <c r="Z159" s="1471"/>
      <c r="AA159" s="1471"/>
      <c r="AB159" s="1471"/>
      <c r="AC159" s="1471"/>
      <c r="AD159" s="1471"/>
      <c r="AE159" s="1471"/>
      <c r="AF159" s="1471"/>
      <c r="AG159" s="1471"/>
      <c r="AH159" s="1471"/>
      <c r="AI159" s="1471"/>
      <c r="AJ159" s="1471"/>
      <c r="AK159" s="1471"/>
      <c r="AL159" s="1471"/>
      <c r="AM159" s="1471"/>
      <c r="AN159" s="1471"/>
      <c r="AO159" s="1471"/>
      <c r="AP159" s="1471"/>
      <c r="AQ159" s="1471"/>
      <c r="AR159" s="1471"/>
      <c r="AS159" s="1471"/>
      <c r="AT159" s="1471"/>
      <c r="AU159" s="1471"/>
      <c r="AV159" s="1471"/>
    </row>
    <row r="160" spans="3:48" s="1355" customFormat="1" x14ac:dyDescent="0.2">
      <c r="C160" s="101"/>
      <c r="D160" s="101"/>
      <c r="E160" s="101"/>
      <c r="F160" s="101"/>
      <c r="G160" s="101"/>
      <c r="H160" s="101"/>
      <c r="I160" s="101"/>
      <c r="J160" s="101"/>
      <c r="K160" s="101"/>
      <c r="L160" s="101"/>
      <c r="M160" s="101"/>
      <c r="N160" s="101"/>
      <c r="O160" s="101"/>
      <c r="P160" s="101"/>
      <c r="Q160" s="1471"/>
      <c r="R160" s="1471"/>
      <c r="S160" s="1471"/>
      <c r="T160" s="1471"/>
      <c r="U160" s="1471"/>
      <c r="V160" s="1471"/>
      <c r="W160" s="1471"/>
      <c r="X160" s="1471"/>
      <c r="Y160" s="1471"/>
      <c r="Z160" s="1471"/>
      <c r="AA160" s="1471"/>
      <c r="AB160" s="1471"/>
      <c r="AC160" s="1471"/>
      <c r="AD160" s="1471"/>
      <c r="AE160" s="1471"/>
      <c r="AF160" s="1471"/>
      <c r="AG160" s="1471"/>
      <c r="AH160" s="1471"/>
      <c r="AI160" s="1471"/>
      <c r="AJ160" s="1471"/>
      <c r="AK160" s="1471"/>
      <c r="AL160" s="1471"/>
      <c r="AM160" s="1471"/>
      <c r="AN160" s="1471"/>
      <c r="AO160" s="1471"/>
      <c r="AP160" s="1471"/>
      <c r="AQ160" s="1471"/>
      <c r="AR160" s="1471"/>
      <c r="AS160" s="1471"/>
      <c r="AT160" s="1471"/>
      <c r="AU160" s="1471"/>
      <c r="AV160" s="1471"/>
    </row>
    <row r="161" spans="3:48" s="1355" customFormat="1" x14ac:dyDescent="0.2">
      <c r="C161" s="101"/>
      <c r="D161" s="101"/>
      <c r="E161" s="101"/>
      <c r="F161" s="101"/>
      <c r="G161" s="101"/>
      <c r="H161" s="101"/>
      <c r="I161" s="101"/>
      <c r="J161" s="101"/>
      <c r="K161" s="101"/>
      <c r="L161" s="101"/>
      <c r="M161" s="101"/>
      <c r="N161" s="101"/>
      <c r="O161" s="101"/>
      <c r="P161" s="101"/>
      <c r="Q161" s="1471"/>
      <c r="R161" s="1471"/>
      <c r="S161" s="1471"/>
      <c r="T161" s="1471"/>
      <c r="U161" s="1471"/>
      <c r="V161" s="1471"/>
      <c r="W161" s="1471"/>
      <c r="X161" s="1471"/>
      <c r="Y161" s="1471"/>
      <c r="Z161" s="1471"/>
      <c r="AA161" s="1471"/>
      <c r="AB161" s="1471"/>
      <c r="AC161" s="1471"/>
      <c r="AD161" s="1471"/>
      <c r="AE161" s="1471"/>
      <c r="AF161" s="1471"/>
      <c r="AG161" s="1471"/>
      <c r="AH161" s="1471"/>
      <c r="AI161" s="1471"/>
      <c r="AJ161" s="1471"/>
      <c r="AK161" s="1471"/>
      <c r="AL161" s="1471"/>
      <c r="AM161" s="1471"/>
      <c r="AN161" s="1471"/>
      <c r="AO161" s="1471"/>
      <c r="AP161" s="1471"/>
      <c r="AQ161" s="1471"/>
      <c r="AR161" s="1471"/>
      <c r="AS161" s="1471"/>
      <c r="AT161" s="1471"/>
      <c r="AU161" s="1471"/>
      <c r="AV161" s="1471"/>
    </row>
    <row r="162" spans="3:48" s="1355" customFormat="1" x14ac:dyDescent="0.2">
      <c r="C162" s="101"/>
      <c r="D162" s="101"/>
      <c r="E162" s="101"/>
      <c r="F162" s="101"/>
      <c r="G162" s="101"/>
      <c r="H162" s="101"/>
      <c r="I162" s="101"/>
      <c r="J162" s="101"/>
      <c r="K162" s="101"/>
      <c r="L162" s="101"/>
      <c r="M162" s="101"/>
      <c r="N162" s="101"/>
      <c r="O162" s="101"/>
      <c r="P162" s="101"/>
      <c r="Q162" s="1471"/>
      <c r="R162" s="1471"/>
      <c r="S162" s="1471"/>
      <c r="T162" s="1471"/>
      <c r="U162" s="1471"/>
      <c r="V162" s="1471"/>
      <c r="W162" s="1471"/>
      <c r="X162" s="1471"/>
      <c r="Y162" s="1471"/>
      <c r="Z162" s="1471"/>
      <c r="AA162" s="1471"/>
      <c r="AB162" s="1471"/>
      <c r="AC162" s="1471"/>
      <c r="AD162" s="1471"/>
      <c r="AE162" s="1471"/>
      <c r="AF162" s="1471"/>
      <c r="AG162" s="1471"/>
      <c r="AH162" s="1471"/>
      <c r="AI162" s="1471"/>
      <c r="AJ162" s="1471"/>
      <c r="AK162" s="1471"/>
      <c r="AL162" s="1471"/>
      <c r="AM162" s="1471"/>
      <c r="AN162" s="1471"/>
      <c r="AO162" s="1471"/>
      <c r="AP162" s="1471"/>
      <c r="AQ162" s="1471"/>
      <c r="AR162" s="1471"/>
      <c r="AS162" s="1471"/>
      <c r="AT162" s="1471"/>
      <c r="AU162" s="1471"/>
      <c r="AV162" s="1471"/>
    </row>
    <row r="163" spans="3:48" s="1355" customFormat="1" x14ac:dyDescent="0.2">
      <c r="C163" s="101"/>
      <c r="D163" s="101"/>
      <c r="E163" s="101"/>
      <c r="F163" s="101"/>
      <c r="G163" s="101"/>
      <c r="H163" s="101"/>
      <c r="I163" s="101"/>
      <c r="J163" s="101"/>
      <c r="K163" s="101"/>
      <c r="L163" s="101"/>
      <c r="M163" s="101"/>
      <c r="N163" s="101"/>
      <c r="O163" s="101"/>
      <c r="P163" s="101"/>
      <c r="Q163" s="1471"/>
      <c r="R163" s="1471"/>
      <c r="S163" s="1471"/>
      <c r="T163" s="1471"/>
      <c r="U163" s="1471"/>
      <c r="V163" s="1471"/>
      <c r="W163" s="1471"/>
      <c r="X163" s="1471"/>
      <c r="Y163" s="1471"/>
      <c r="Z163" s="1471"/>
      <c r="AA163" s="1471"/>
      <c r="AB163" s="1471"/>
      <c r="AC163" s="1471"/>
      <c r="AD163" s="1471"/>
      <c r="AE163" s="1471"/>
      <c r="AF163" s="1471"/>
      <c r="AG163" s="1471"/>
      <c r="AH163" s="1471"/>
      <c r="AI163" s="1471"/>
      <c r="AJ163" s="1471"/>
      <c r="AK163" s="1471"/>
      <c r="AL163" s="1471"/>
      <c r="AM163" s="1471"/>
      <c r="AN163" s="1471"/>
      <c r="AO163" s="1471"/>
      <c r="AP163" s="1471"/>
      <c r="AQ163" s="1471"/>
      <c r="AR163" s="1471"/>
      <c r="AS163" s="1471"/>
      <c r="AT163" s="1471"/>
      <c r="AU163" s="1471"/>
      <c r="AV163" s="1471"/>
    </row>
    <row r="164" spans="3:48" s="1355" customFormat="1" x14ac:dyDescent="0.2">
      <c r="C164" s="101"/>
      <c r="D164" s="101"/>
      <c r="E164" s="101"/>
      <c r="F164" s="101"/>
      <c r="G164" s="101"/>
      <c r="H164" s="101"/>
      <c r="I164" s="101"/>
      <c r="J164" s="101"/>
      <c r="K164" s="101"/>
      <c r="L164" s="101"/>
      <c r="M164" s="101"/>
      <c r="N164" s="101"/>
      <c r="O164" s="101"/>
      <c r="P164" s="101"/>
      <c r="Q164" s="1471"/>
      <c r="R164" s="1471"/>
      <c r="S164" s="1471"/>
      <c r="T164" s="1471"/>
      <c r="U164" s="1471"/>
      <c r="V164" s="1471"/>
      <c r="W164" s="1471"/>
      <c r="X164" s="1471"/>
      <c r="Y164" s="1471"/>
      <c r="Z164" s="1471"/>
      <c r="AA164" s="1471"/>
      <c r="AB164" s="1471"/>
      <c r="AC164" s="1471"/>
      <c r="AD164" s="1471"/>
      <c r="AE164" s="1471"/>
      <c r="AF164" s="1471"/>
      <c r="AG164" s="1471"/>
      <c r="AH164" s="1471"/>
      <c r="AI164" s="1471"/>
      <c r="AJ164" s="1471"/>
      <c r="AK164" s="1471"/>
      <c r="AL164" s="1471"/>
      <c r="AM164" s="1471"/>
      <c r="AN164" s="1471"/>
      <c r="AO164" s="1471"/>
      <c r="AP164" s="1471"/>
      <c r="AQ164" s="1471"/>
      <c r="AR164" s="1471"/>
      <c r="AS164" s="1471"/>
      <c r="AT164" s="1471"/>
      <c r="AU164" s="1471"/>
      <c r="AV164" s="1471"/>
    </row>
    <row r="165" spans="3:48" s="1355" customFormat="1" x14ac:dyDescent="0.2">
      <c r="C165" s="101"/>
      <c r="D165" s="101"/>
      <c r="E165" s="101"/>
      <c r="F165" s="101"/>
      <c r="G165" s="101"/>
      <c r="H165" s="101"/>
      <c r="I165" s="101"/>
      <c r="J165" s="101"/>
      <c r="K165" s="101"/>
      <c r="L165" s="101"/>
      <c r="M165" s="101"/>
      <c r="N165" s="101"/>
      <c r="O165" s="101"/>
      <c r="P165" s="101"/>
      <c r="Q165" s="1471"/>
      <c r="R165" s="1471"/>
      <c r="S165" s="1471"/>
      <c r="T165" s="1471"/>
      <c r="U165" s="1471"/>
      <c r="V165" s="1471"/>
      <c r="W165" s="1471"/>
      <c r="X165" s="1471"/>
      <c r="Y165" s="1471"/>
      <c r="Z165" s="1471"/>
      <c r="AA165" s="1471"/>
      <c r="AB165" s="1471"/>
      <c r="AC165" s="1471"/>
      <c r="AD165" s="1471"/>
      <c r="AE165" s="1471"/>
      <c r="AF165" s="1471"/>
      <c r="AG165" s="1471"/>
      <c r="AH165" s="1471"/>
      <c r="AI165" s="1471"/>
      <c r="AJ165" s="1471"/>
      <c r="AK165" s="1471"/>
      <c r="AL165" s="1471"/>
      <c r="AM165" s="1471"/>
      <c r="AN165" s="1471"/>
      <c r="AO165" s="1471"/>
      <c r="AP165" s="1471"/>
      <c r="AQ165" s="1471"/>
      <c r="AR165" s="1471"/>
      <c r="AS165" s="1471"/>
      <c r="AT165" s="1471"/>
      <c r="AU165" s="1471"/>
      <c r="AV165" s="1471"/>
    </row>
    <row r="166" spans="3:48" s="1355" customFormat="1" x14ac:dyDescent="0.2">
      <c r="C166" s="101"/>
      <c r="D166" s="101"/>
      <c r="E166" s="101"/>
      <c r="F166" s="101"/>
      <c r="G166" s="101"/>
      <c r="H166" s="101"/>
      <c r="I166" s="101"/>
      <c r="J166" s="101"/>
      <c r="K166" s="101"/>
      <c r="L166" s="101"/>
      <c r="M166" s="101"/>
      <c r="N166" s="101"/>
      <c r="O166" s="101"/>
      <c r="P166" s="101"/>
      <c r="Q166" s="1471"/>
      <c r="R166" s="1471"/>
      <c r="S166" s="1471"/>
      <c r="T166" s="1471"/>
      <c r="U166" s="1471"/>
      <c r="V166" s="1471"/>
      <c r="W166" s="1471"/>
      <c r="X166" s="1471"/>
      <c r="Y166" s="1471"/>
      <c r="Z166" s="1471"/>
      <c r="AA166" s="1471"/>
      <c r="AB166" s="1471"/>
      <c r="AC166" s="1471"/>
      <c r="AD166" s="1471"/>
      <c r="AE166" s="1471"/>
      <c r="AF166" s="1471"/>
      <c r="AG166" s="1471"/>
      <c r="AH166" s="1471"/>
      <c r="AI166" s="1471"/>
      <c r="AJ166" s="1471"/>
      <c r="AK166" s="1471"/>
      <c r="AL166" s="1471"/>
      <c r="AM166" s="1471"/>
      <c r="AN166" s="1471"/>
      <c r="AO166" s="1471"/>
      <c r="AP166" s="1471"/>
      <c r="AQ166" s="1471"/>
      <c r="AR166" s="1471"/>
      <c r="AS166" s="1471"/>
      <c r="AT166" s="1471"/>
      <c r="AU166" s="1471"/>
      <c r="AV166" s="1471"/>
    </row>
    <row r="167" spans="3:48" s="1355" customFormat="1" x14ac:dyDescent="0.2">
      <c r="C167" s="101"/>
      <c r="D167" s="101"/>
      <c r="E167" s="101"/>
      <c r="F167" s="101"/>
      <c r="G167" s="101"/>
      <c r="H167" s="101"/>
      <c r="I167" s="101"/>
      <c r="J167" s="101"/>
      <c r="K167" s="101"/>
      <c r="L167" s="101"/>
      <c r="M167" s="101"/>
      <c r="N167" s="101"/>
      <c r="O167" s="101"/>
      <c r="P167" s="101"/>
      <c r="Q167" s="1471"/>
      <c r="R167" s="1471"/>
      <c r="S167" s="1471"/>
      <c r="T167" s="1471"/>
      <c r="U167" s="1471"/>
      <c r="V167" s="1471"/>
      <c r="W167" s="1471"/>
      <c r="X167" s="1471"/>
      <c r="Y167" s="1471"/>
      <c r="Z167" s="1471"/>
      <c r="AA167" s="1471"/>
      <c r="AB167" s="1471"/>
      <c r="AC167" s="1471"/>
      <c r="AD167" s="1471"/>
      <c r="AE167" s="1471"/>
      <c r="AF167" s="1471"/>
      <c r="AG167" s="1471"/>
      <c r="AH167" s="1471"/>
      <c r="AI167" s="1471"/>
      <c r="AJ167" s="1471"/>
      <c r="AK167" s="1471"/>
      <c r="AL167" s="1471"/>
      <c r="AM167" s="1471"/>
      <c r="AN167" s="1471"/>
      <c r="AO167" s="1471"/>
      <c r="AP167" s="1471"/>
      <c r="AQ167" s="1471"/>
      <c r="AR167" s="1471"/>
      <c r="AS167" s="1471"/>
      <c r="AT167" s="1471"/>
      <c r="AU167" s="1471"/>
      <c r="AV167" s="1471"/>
    </row>
    <row r="168" spans="3:48" s="1355" customFormat="1" x14ac:dyDescent="0.2">
      <c r="C168" s="101"/>
      <c r="D168" s="101"/>
      <c r="E168" s="101"/>
      <c r="F168" s="101"/>
      <c r="G168" s="101"/>
      <c r="H168" s="101"/>
      <c r="I168" s="101"/>
      <c r="J168" s="101"/>
      <c r="K168" s="101"/>
      <c r="L168" s="101"/>
      <c r="M168" s="101"/>
      <c r="N168" s="101"/>
      <c r="O168" s="101"/>
      <c r="P168" s="101"/>
      <c r="Q168" s="1471"/>
      <c r="R168" s="1471"/>
      <c r="S168" s="1471"/>
      <c r="T168" s="1471"/>
      <c r="U168" s="1471"/>
      <c r="V168" s="1471"/>
      <c r="W168" s="1471"/>
      <c r="X168" s="1471"/>
      <c r="Y168" s="1471"/>
      <c r="Z168" s="1471"/>
      <c r="AA168" s="1471"/>
      <c r="AB168" s="1471"/>
      <c r="AC168" s="1471"/>
      <c r="AD168" s="1471"/>
      <c r="AE168" s="1471"/>
      <c r="AF168" s="1471"/>
      <c r="AG168" s="1471"/>
      <c r="AH168" s="1471"/>
      <c r="AI168" s="1471"/>
      <c r="AJ168" s="1471"/>
      <c r="AK168" s="1471"/>
      <c r="AL168" s="1471"/>
      <c r="AM168" s="1471"/>
      <c r="AN168" s="1471"/>
      <c r="AO168" s="1471"/>
      <c r="AP168" s="1471"/>
      <c r="AQ168" s="1471"/>
      <c r="AR168" s="1471"/>
      <c r="AS168" s="1471"/>
      <c r="AT168" s="1471"/>
      <c r="AU168" s="1471"/>
      <c r="AV168" s="1471"/>
    </row>
    <row r="169" spans="3:48" s="1355" customFormat="1" x14ac:dyDescent="0.2">
      <c r="C169" s="101"/>
      <c r="D169" s="101"/>
      <c r="E169" s="101"/>
      <c r="F169" s="101"/>
      <c r="G169" s="101"/>
      <c r="H169" s="101"/>
      <c r="I169" s="101"/>
      <c r="J169" s="101"/>
      <c r="K169" s="101"/>
      <c r="L169" s="101"/>
      <c r="M169" s="101"/>
      <c r="N169" s="101"/>
      <c r="O169" s="101"/>
      <c r="P169" s="101"/>
      <c r="Q169" s="1471"/>
      <c r="R169" s="1471"/>
      <c r="S169" s="1471"/>
      <c r="T169" s="1471"/>
      <c r="U169" s="1471"/>
      <c r="V169" s="1471"/>
      <c r="W169" s="1471"/>
      <c r="X169" s="1471"/>
      <c r="Y169" s="1471"/>
      <c r="Z169" s="1471"/>
      <c r="AA169" s="1471"/>
      <c r="AB169" s="1471"/>
      <c r="AC169" s="1471"/>
      <c r="AD169" s="1471"/>
      <c r="AE169" s="1471"/>
      <c r="AF169" s="1471"/>
      <c r="AG169" s="1471"/>
      <c r="AH169" s="1471"/>
      <c r="AI169" s="1471"/>
      <c r="AJ169" s="1471"/>
      <c r="AK169" s="1471"/>
      <c r="AL169" s="1471"/>
      <c r="AM169" s="1471"/>
      <c r="AN169" s="1471"/>
      <c r="AO169" s="1471"/>
      <c r="AP169" s="1471"/>
      <c r="AQ169" s="1471"/>
      <c r="AR169" s="1471"/>
      <c r="AS169" s="1471"/>
      <c r="AT169" s="1471"/>
      <c r="AU169" s="1471"/>
      <c r="AV169" s="1471"/>
    </row>
    <row r="170" spans="3:48" s="1355" customFormat="1" x14ac:dyDescent="0.2">
      <c r="C170" s="101"/>
      <c r="D170" s="101"/>
      <c r="E170" s="101"/>
      <c r="F170" s="101"/>
      <c r="G170" s="101"/>
      <c r="H170" s="101"/>
      <c r="I170" s="101"/>
      <c r="J170" s="101"/>
      <c r="K170" s="101"/>
      <c r="L170" s="101"/>
      <c r="M170" s="101"/>
      <c r="N170" s="101"/>
      <c r="O170" s="101"/>
      <c r="P170" s="101"/>
      <c r="Q170" s="1471"/>
      <c r="R170" s="1471"/>
      <c r="S170" s="1471"/>
      <c r="T170" s="1471"/>
      <c r="U170" s="1471"/>
      <c r="V170" s="1471"/>
      <c r="W170" s="1471"/>
      <c r="X170" s="1471"/>
      <c r="Y170" s="1471"/>
      <c r="Z170" s="1471"/>
      <c r="AA170" s="1471"/>
      <c r="AB170" s="1471"/>
      <c r="AC170" s="1471"/>
      <c r="AD170" s="1471"/>
      <c r="AE170" s="1471"/>
      <c r="AF170" s="1471"/>
      <c r="AG170" s="1471"/>
      <c r="AH170" s="1471"/>
      <c r="AI170" s="1471"/>
      <c r="AJ170" s="1471"/>
      <c r="AK170" s="1471"/>
      <c r="AL170" s="1471"/>
      <c r="AM170" s="1471"/>
      <c r="AN170" s="1471"/>
      <c r="AO170" s="1471"/>
      <c r="AP170" s="1471"/>
      <c r="AQ170" s="1471"/>
      <c r="AR170" s="1471"/>
      <c r="AS170" s="1471"/>
      <c r="AT170" s="1471"/>
      <c r="AU170" s="1471"/>
      <c r="AV170" s="1471"/>
    </row>
    <row r="171" spans="3:48" s="1355" customFormat="1" x14ac:dyDescent="0.2">
      <c r="C171" s="101"/>
      <c r="D171" s="101"/>
      <c r="E171" s="101"/>
      <c r="F171" s="101"/>
      <c r="G171" s="101"/>
      <c r="H171" s="101"/>
      <c r="I171" s="101"/>
      <c r="J171" s="101"/>
      <c r="K171" s="101"/>
      <c r="L171" s="101"/>
      <c r="M171" s="101"/>
      <c r="N171" s="101"/>
      <c r="O171" s="101"/>
      <c r="P171" s="101"/>
      <c r="Q171" s="1471"/>
      <c r="R171" s="1471"/>
      <c r="S171" s="1471"/>
      <c r="T171" s="1471"/>
      <c r="U171" s="1471"/>
      <c r="V171" s="1471"/>
      <c r="W171" s="1471"/>
      <c r="X171" s="1471"/>
      <c r="Y171" s="1471"/>
      <c r="Z171" s="1471"/>
      <c r="AA171" s="1471"/>
      <c r="AB171" s="1471"/>
      <c r="AC171" s="1471"/>
      <c r="AD171" s="1471"/>
      <c r="AE171" s="1471"/>
      <c r="AF171" s="1471"/>
      <c r="AG171" s="1471"/>
      <c r="AH171" s="1471"/>
      <c r="AI171" s="1471"/>
      <c r="AJ171" s="1471"/>
      <c r="AK171" s="1471"/>
      <c r="AL171" s="1471"/>
      <c r="AM171" s="1471"/>
      <c r="AN171" s="1471"/>
      <c r="AO171" s="1471"/>
      <c r="AP171" s="1471"/>
      <c r="AQ171" s="1471"/>
      <c r="AR171" s="1471"/>
      <c r="AS171" s="1471"/>
      <c r="AT171" s="1471"/>
      <c r="AU171" s="1471"/>
      <c r="AV171" s="1471"/>
    </row>
    <row r="172" spans="3:48" s="1355" customFormat="1" x14ac:dyDescent="0.2">
      <c r="C172" s="101"/>
      <c r="D172" s="101"/>
      <c r="E172" s="101"/>
      <c r="F172" s="101"/>
      <c r="G172" s="101"/>
      <c r="H172" s="101"/>
      <c r="I172" s="101"/>
      <c r="J172" s="101"/>
      <c r="K172" s="101"/>
      <c r="L172" s="101"/>
      <c r="M172" s="101"/>
      <c r="N172" s="101"/>
      <c r="O172" s="101"/>
      <c r="P172" s="101"/>
      <c r="Q172" s="1471"/>
      <c r="R172" s="1471"/>
      <c r="S172" s="1471"/>
      <c r="T172" s="1471"/>
      <c r="U172" s="1471"/>
      <c r="V172" s="1471"/>
      <c r="W172" s="1471"/>
      <c r="X172" s="1471"/>
      <c r="Y172" s="1471"/>
      <c r="Z172" s="1471"/>
      <c r="AA172" s="1471"/>
      <c r="AB172" s="1471"/>
      <c r="AC172" s="1471"/>
      <c r="AD172" s="1471"/>
      <c r="AE172" s="1471"/>
      <c r="AF172" s="1471"/>
      <c r="AG172" s="1471"/>
      <c r="AH172" s="1471"/>
      <c r="AI172" s="1471"/>
      <c r="AJ172" s="1471"/>
      <c r="AK172" s="1471"/>
      <c r="AL172" s="1471"/>
      <c r="AM172" s="1471"/>
      <c r="AN172" s="1471"/>
      <c r="AO172" s="1471"/>
      <c r="AP172" s="1471"/>
      <c r="AQ172" s="1471"/>
      <c r="AR172" s="1471"/>
      <c r="AS172" s="1471"/>
      <c r="AT172" s="1471"/>
      <c r="AU172" s="1471"/>
      <c r="AV172" s="1471"/>
    </row>
    <row r="173" spans="3:48" s="1355" customFormat="1" x14ac:dyDescent="0.2">
      <c r="C173" s="101"/>
      <c r="D173" s="101"/>
      <c r="E173" s="101"/>
      <c r="F173" s="101"/>
      <c r="G173" s="101"/>
      <c r="H173" s="101"/>
      <c r="I173" s="101"/>
      <c r="J173" s="101"/>
      <c r="K173" s="101"/>
      <c r="L173" s="101"/>
      <c r="M173" s="101"/>
      <c r="N173" s="101"/>
      <c r="O173" s="101"/>
      <c r="P173" s="101"/>
      <c r="Q173" s="1471"/>
      <c r="R173" s="1471"/>
      <c r="S173" s="1471"/>
      <c r="T173" s="1471"/>
      <c r="U173" s="1471"/>
      <c r="V173" s="1471"/>
      <c r="W173" s="1471"/>
      <c r="X173" s="1471"/>
      <c r="Y173" s="1471"/>
      <c r="Z173" s="1471"/>
      <c r="AA173" s="1471"/>
      <c r="AB173" s="1471"/>
      <c r="AC173" s="1471"/>
      <c r="AD173" s="1471"/>
      <c r="AE173" s="1471"/>
      <c r="AF173" s="1471"/>
      <c r="AG173" s="1471"/>
      <c r="AH173" s="1471"/>
      <c r="AI173" s="1471"/>
      <c r="AJ173" s="1471"/>
      <c r="AK173" s="1471"/>
      <c r="AL173" s="1471"/>
      <c r="AM173" s="1471"/>
      <c r="AN173" s="1471"/>
      <c r="AO173" s="1471"/>
      <c r="AP173" s="1471"/>
      <c r="AQ173" s="1471"/>
      <c r="AR173" s="1471"/>
      <c r="AS173" s="1471"/>
      <c r="AT173" s="1471"/>
      <c r="AU173" s="1471"/>
      <c r="AV173" s="1471"/>
    </row>
    <row r="174" spans="3:48" s="1355" customFormat="1" x14ac:dyDescent="0.2">
      <c r="C174" s="101"/>
      <c r="D174" s="101"/>
      <c r="E174" s="101"/>
      <c r="F174" s="101"/>
      <c r="G174" s="101"/>
      <c r="H174" s="101"/>
      <c r="I174" s="101"/>
      <c r="J174" s="101"/>
      <c r="K174" s="101"/>
      <c r="L174" s="101"/>
      <c r="M174" s="101"/>
      <c r="N174" s="101"/>
      <c r="O174" s="101"/>
      <c r="P174" s="101"/>
      <c r="Q174" s="1471"/>
      <c r="R174" s="1471"/>
      <c r="S174" s="1471"/>
      <c r="T174" s="1471"/>
      <c r="U174" s="1471"/>
      <c r="V174" s="1471"/>
      <c r="W174" s="1471"/>
      <c r="X174" s="1471"/>
      <c r="Y174" s="1471"/>
      <c r="Z174" s="1471"/>
      <c r="AA174" s="1471"/>
      <c r="AB174" s="1471"/>
      <c r="AC174" s="1471"/>
      <c r="AD174" s="1471"/>
      <c r="AE174" s="1471"/>
      <c r="AF174" s="1471"/>
      <c r="AG174" s="1471"/>
      <c r="AH174" s="1471"/>
      <c r="AI174" s="1471"/>
      <c r="AJ174" s="1471"/>
      <c r="AK174" s="1471"/>
      <c r="AL174" s="1471"/>
      <c r="AM174" s="1471"/>
      <c r="AN174" s="1471"/>
      <c r="AO174" s="1471"/>
      <c r="AP174" s="1471"/>
      <c r="AQ174" s="1471"/>
      <c r="AR174" s="1471"/>
      <c r="AS174" s="1471"/>
      <c r="AT174" s="1471"/>
      <c r="AU174" s="1471"/>
      <c r="AV174" s="1471"/>
    </row>
    <row r="175" spans="3:48" s="1355" customFormat="1" x14ac:dyDescent="0.2">
      <c r="C175" s="101"/>
      <c r="D175" s="101"/>
      <c r="E175" s="101"/>
      <c r="F175" s="101"/>
      <c r="G175" s="101"/>
      <c r="H175" s="101"/>
      <c r="I175" s="101"/>
      <c r="J175" s="101"/>
      <c r="K175" s="101"/>
      <c r="L175" s="101"/>
      <c r="M175" s="101"/>
      <c r="N175" s="101"/>
      <c r="O175" s="101"/>
      <c r="P175" s="101"/>
      <c r="Q175" s="1471"/>
      <c r="R175" s="1471"/>
      <c r="S175" s="1471"/>
      <c r="T175" s="1471"/>
      <c r="U175" s="1471"/>
      <c r="V175" s="1471"/>
      <c r="W175" s="1471"/>
      <c r="X175" s="1471"/>
      <c r="Y175" s="1471"/>
      <c r="Z175" s="1471"/>
      <c r="AA175" s="1471"/>
      <c r="AB175" s="1471"/>
      <c r="AC175" s="1471"/>
      <c r="AD175" s="1471"/>
      <c r="AE175" s="1471"/>
      <c r="AF175" s="1471"/>
      <c r="AG175" s="1471"/>
      <c r="AH175" s="1471"/>
      <c r="AI175" s="1471"/>
      <c r="AJ175" s="1471"/>
      <c r="AK175" s="1471"/>
      <c r="AL175" s="1471"/>
      <c r="AM175" s="1471"/>
      <c r="AN175" s="1471"/>
      <c r="AO175" s="1471"/>
      <c r="AP175" s="1471"/>
      <c r="AQ175" s="1471"/>
      <c r="AR175" s="1471"/>
      <c r="AS175" s="1471"/>
      <c r="AT175" s="1471"/>
      <c r="AU175" s="1471"/>
      <c r="AV175" s="1471"/>
    </row>
    <row r="176" spans="3:48" s="1355" customFormat="1" x14ac:dyDescent="0.2">
      <c r="C176" s="101"/>
      <c r="D176" s="101"/>
      <c r="E176" s="101"/>
      <c r="F176" s="101"/>
      <c r="G176" s="101"/>
      <c r="H176" s="101"/>
      <c r="I176" s="101"/>
      <c r="J176" s="101"/>
      <c r="K176" s="101"/>
      <c r="L176" s="101"/>
      <c r="M176" s="101"/>
      <c r="N176" s="101"/>
      <c r="O176" s="101"/>
      <c r="P176" s="101"/>
      <c r="Q176" s="1471"/>
      <c r="R176" s="1471"/>
      <c r="S176" s="1471"/>
      <c r="T176" s="1471"/>
      <c r="U176" s="1471"/>
      <c r="V176" s="1471"/>
      <c r="W176" s="1471"/>
      <c r="X176" s="1471"/>
      <c r="Y176" s="1471"/>
      <c r="Z176" s="1471"/>
      <c r="AA176" s="1471"/>
      <c r="AB176" s="1471"/>
      <c r="AC176" s="1471"/>
      <c r="AD176" s="1471"/>
      <c r="AE176" s="1471"/>
      <c r="AF176" s="1471"/>
      <c r="AG176" s="1471"/>
      <c r="AH176" s="1471"/>
      <c r="AI176" s="1471"/>
      <c r="AJ176" s="1471"/>
      <c r="AK176" s="1471"/>
      <c r="AL176" s="1471"/>
      <c r="AM176" s="1471"/>
      <c r="AN176" s="1471"/>
      <c r="AO176" s="1471"/>
      <c r="AP176" s="1471"/>
      <c r="AQ176" s="1471"/>
      <c r="AR176" s="1471"/>
      <c r="AS176" s="1471"/>
      <c r="AT176" s="1471"/>
      <c r="AU176" s="1471"/>
      <c r="AV176" s="1471"/>
    </row>
    <row r="177" spans="3:48" s="1355" customFormat="1" x14ac:dyDescent="0.2">
      <c r="C177" s="101"/>
      <c r="D177" s="101"/>
      <c r="E177" s="101"/>
      <c r="F177" s="101"/>
      <c r="G177" s="101"/>
      <c r="H177" s="101"/>
      <c r="I177" s="101"/>
      <c r="J177" s="101"/>
      <c r="K177" s="101"/>
      <c r="L177" s="101"/>
      <c r="M177" s="101"/>
      <c r="N177" s="101"/>
      <c r="O177" s="101"/>
      <c r="P177" s="101"/>
      <c r="Q177" s="1471"/>
      <c r="R177" s="1471"/>
      <c r="S177" s="1471"/>
      <c r="T177" s="1471"/>
      <c r="U177" s="1471"/>
      <c r="V177" s="1471"/>
      <c r="W177" s="1471"/>
      <c r="X177" s="1471"/>
      <c r="Y177" s="1471"/>
      <c r="Z177" s="1471"/>
      <c r="AA177" s="1471"/>
      <c r="AB177" s="1471"/>
      <c r="AC177" s="1471"/>
      <c r="AD177" s="1471"/>
      <c r="AE177" s="1471"/>
      <c r="AF177" s="1471"/>
      <c r="AG177" s="1471"/>
      <c r="AH177" s="1471"/>
      <c r="AI177" s="1471"/>
      <c r="AJ177" s="1471"/>
      <c r="AK177" s="1471"/>
      <c r="AL177" s="1471"/>
      <c r="AM177" s="1471"/>
      <c r="AN177" s="1471"/>
      <c r="AO177" s="1471"/>
      <c r="AP177" s="1471"/>
      <c r="AQ177" s="1471"/>
      <c r="AR177" s="1471"/>
      <c r="AS177" s="1471"/>
      <c r="AT177" s="1471"/>
      <c r="AU177" s="1471"/>
      <c r="AV177" s="1471"/>
    </row>
    <row r="178" spans="3:48" s="1355" customFormat="1" x14ac:dyDescent="0.2">
      <c r="C178" s="101"/>
      <c r="D178" s="101"/>
      <c r="E178" s="101"/>
      <c r="F178" s="101"/>
      <c r="G178" s="101"/>
      <c r="H178" s="101"/>
      <c r="I178" s="101"/>
      <c r="J178" s="101"/>
      <c r="K178" s="101"/>
      <c r="L178" s="101"/>
      <c r="M178" s="101"/>
      <c r="N178" s="101"/>
      <c r="O178" s="101"/>
      <c r="P178" s="101"/>
      <c r="Q178" s="1471"/>
      <c r="R178" s="1471"/>
      <c r="S178" s="1471"/>
      <c r="T178" s="1471"/>
      <c r="U178" s="1471"/>
      <c r="V178" s="1471"/>
      <c r="W178" s="1471"/>
      <c r="X178" s="1471"/>
      <c r="Y178" s="1471"/>
      <c r="Z178" s="1471"/>
      <c r="AA178" s="1471"/>
      <c r="AB178" s="1471"/>
      <c r="AC178" s="1471"/>
      <c r="AD178" s="1471"/>
      <c r="AE178" s="1471"/>
      <c r="AF178" s="1471"/>
      <c r="AG178" s="1471"/>
      <c r="AH178" s="1471"/>
      <c r="AI178" s="1471"/>
      <c r="AJ178" s="1471"/>
      <c r="AK178" s="1471"/>
      <c r="AL178" s="1471"/>
      <c r="AM178" s="1471"/>
      <c r="AN178" s="1471"/>
      <c r="AO178" s="1471"/>
      <c r="AP178" s="1471"/>
      <c r="AQ178" s="1471"/>
      <c r="AR178" s="1471"/>
      <c r="AS178" s="1471"/>
      <c r="AT178" s="1471"/>
      <c r="AU178" s="1471"/>
      <c r="AV178" s="1471"/>
    </row>
    <row r="179" spans="3:48" s="1355" customFormat="1" x14ac:dyDescent="0.2">
      <c r="C179" s="101"/>
      <c r="D179" s="101"/>
      <c r="E179" s="101"/>
      <c r="F179" s="101"/>
      <c r="G179" s="101"/>
      <c r="H179" s="101"/>
      <c r="I179" s="101"/>
      <c r="J179" s="101"/>
      <c r="K179" s="101"/>
      <c r="L179" s="101"/>
      <c r="M179" s="101"/>
      <c r="N179" s="101"/>
      <c r="O179" s="101"/>
      <c r="P179" s="101"/>
      <c r="Q179" s="1471"/>
      <c r="R179" s="1471"/>
      <c r="S179" s="1471"/>
      <c r="T179" s="1471"/>
      <c r="U179" s="1471"/>
      <c r="V179" s="1471"/>
      <c r="W179" s="1471"/>
      <c r="X179" s="1471"/>
      <c r="Y179" s="1471"/>
      <c r="Z179" s="1471"/>
      <c r="AA179" s="1471"/>
      <c r="AB179" s="1471"/>
      <c r="AC179" s="1471"/>
      <c r="AD179" s="1471"/>
      <c r="AE179" s="1471"/>
      <c r="AF179" s="1471"/>
      <c r="AG179" s="1471"/>
      <c r="AH179" s="1471"/>
      <c r="AI179" s="1471"/>
      <c r="AJ179" s="1471"/>
      <c r="AK179" s="1471"/>
      <c r="AL179" s="1471"/>
      <c r="AM179" s="1471"/>
      <c r="AN179" s="1471"/>
      <c r="AO179" s="1471"/>
      <c r="AP179" s="1471"/>
      <c r="AQ179" s="1471"/>
      <c r="AR179" s="1471"/>
      <c r="AS179" s="1471"/>
      <c r="AT179" s="1471"/>
      <c r="AU179" s="1471"/>
      <c r="AV179" s="1471"/>
    </row>
    <row r="180" spans="3:48" s="1355" customFormat="1" x14ac:dyDescent="0.2">
      <c r="C180" s="101"/>
      <c r="D180" s="101"/>
      <c r="E180" s="101"/>
      <c r="F180" s="101"/>
      <c r="G180" s="101"/>
      <c r="H180" s="101"/>
      <c r="I180" s="101"/>
      <c r="J180" s="101"/>
      <c r="K180" s="101"/>
      <c r="L180" s="101"/>
      <c r="M180" s="101"/>
      <c r="N180" s="101"/>
      <c r="O180" s="101"/>
      <c r="P180" s="101"/>
      <c r="Q180" s="1471"/>
      <c r="R180" s="1471"/>
      <c r="S180" s="1471"/>
      <c r="T180" s="1471"/>
      <c r="U180" s="1471"/>
      <c r="V180" s="1471"/>
      <c r="W180" s="1471"/>
      <c r="X180" s="1471"/>
      <c r="Y180" s="1471"/>
      <c r="Z180" s="1471"/>
      <c r="AA180" s="1471"/>
      <c r="AB180" s="1471"/>
      <c r="AC180" s="1471"/>
      <c r="AD180" s="1471"/>
      <c r="AE180" s="1471"/>
      <c r="AF180" s="1471"/>
      <c r="AG180" s="1471"/>
      <c r="AH180" s="1471"/>
      <c r="AI180" s="1471"/>
      <c r="AJ180" s="1471"/>
      <c r="AK180" s="1471"/>
      <c r="AL180" s="1471"/>
      <c r="AM180" s="1471"/>
      <c r="AN180" s="1471"/>
      <c r="AO180" s="1471"/>
      <c r="AP180" s="1471"/>
      <c r="AQ180" s="1471"/>
      <c r="AR180" s="1471"/>
      <c r="AS180" s="1471"/>
      <c r="AT180" s="1471"/>
      <c r="AU180" s="1471"/>
      <c r="AV180" s="1471"/>
    </row>
    <row r="181" spans="3:48" s="1355" customFormat="1" x14ac:dyDescent="0.2">
      <c r="C181" s="101"/>
      <c r="D181" s="101"/>
      <c r="E181" s="101"/>
      <c r="F181" s="101"/>
      <c r="G181" s="101"/>
      <c r="H181" s="101"/>
      <c r="I181" s="101"/>
      <c r="J181" s="101"/>
      <c r="K181" s="101"/>
      <c r="L181" s="101"/>
      <c r="M181" s="101"/>
      <c r="N181" s="101"/>
      <c r="O181" s="101"/>
      <c r="P181" s="101"/>
      <c r="Q181" s="1471"/>
      <c r="R181" s="1471"/>
      <c r="S181" s="1471"/>
      <c r="T181" s="1471"/>
      <c r="U181" s="1471"/>
      <c r="V181" s="1471"/>
      <c r="W181" s="1471"/>
      <c r="X181" s="1471"/>
      <c r="Y181" s="1471"/>
      <c r="Z181" s="1471"/>
      <c r="AA181" s="1471"/>
      <c r="AB181" s="1471"/>
      <c r="AC181" s="1471"/>
      <c r="AD181" s="1471"/>
      <c r="AE181" s="1471"/>
      <c r="AF181" s="1471"/>
      <c r="AG181" s="1471"/>
      <c r="AH181" s="1471"/>
      <c r="AI181" s="1471"/>
      <c r="AJ181" s="1471"/>
      <c r="AK181" s="1471"/>
      <c r="AL181" s="1471"/>
      <c r="AM181" s="1471"/>
      <c r="AN181" s="1471"/>
      <c r="AO181" s="1471"/>
      <c r="AP181" s="1471"/>
      <c r="AQ181" s="1471"/>
      <c r="AR181" s="1471"/>
      <c r="AS181" s="1471"/>
      <c r="AT181" s="1471"/>
      <c r="AU181" s="1471"/>
      <c r="AV181" s="1471"/>
    </row>
    <row r="182" spans="3:48" s="1355" customFormat="1" x14ac:dyDescent="0.2">
      <c r="C182" s="101"/>
      <c r="D182" s="101"/>
      <c r="E182" s="101"/>
      <c r="F182" s="101"/>
      <c r="G182" s="101"/>
      <c r="H182" s="101"/>
      <c r="I182" s="101"/>
      <c r="J182" s="101"/>
      <c r="K182" s="101"/>
      <c r="L182" s="101"/>
      <c r="M182" s="101"/>
      <c r="N182" s="101"/>
      <c r="O182" s="101"/>
      <c r="P182" s="101"/>
      <c r="Q182" s="1471"/>
      <c r="R182" s="1471"/>
      <c r="S182" s="1471"/>
      <c r="T182" s="1471"/>
      <c r="U182" s="1471"/>
      <c r="V182" s="1471"/>
      <c r="W182" s="1471"/>
      <c r="X182" s="1471"/>
      <c r="Y182" s="1471"/>
      <c r="Z182" s="1471"/>
      <c r="AA182" s="1471"/>
      <c r="AB182" s="1471"/>
      <c r="AC182" s="1471"/>
      <c r="AD182" s="1471"/>
      <c r="AE182" s="1471"/>
      <c r="AF182" s="1471"/>
      <c r="AG182" s="1471"/>
      <c r="AH182" s="1471"/>
      <c r="AI182" s="1471"/>
      <c r="AJ182" s="1471"/>
      <c r="AK182" s="1471"/>
      <c r="AL182" s="1471"/>
      <c r="AM182" s="1471"/>
      <c r="AN182" s="1471"/>
      <c r="AO182" s="1471"/>
      <c r="AP182" s="1471"/>
      <c r="AQ182" s="1471"/>
      <c r="AR182" s="1471"/>
      <c r="AS182" s="1471"/>
      <c r="AT182" s="1471"/>
      <c r="AU182" s="1471"/>
      <c r="AV182" s="1471"/>
    </row>
    <row r="183" spans="3:48" s="1355" customFormat="1" x14ac:dyDescent="0.2">
      <c r="C183" s="101"/>
      <c r="D183" s="101"/>
      <c r="E183" s="101"/>
      <c r="F183" s="101"/>
      <c r="G183" s="101"/>
      <c r="H183" s="101"/>
      <c r="I183" s="101"/>
      <c r="J183" s="101"/>
      <c r="K183" s="101"/>
      <c r="L183" s="101"/>
      <c r="M183" s="101"/>
      <c r="N183" s="101"/>
      <c r="O183" s="101"/>
      <c r="P183" s="101"/>
      <c r="Q183" s="1471"/>
      <c r="R183" s="1471"/>
      <c r="S183" s="1471"/>
      <c r="T183" s="1471"/>
      <c r="U183" s="1471"/>
      <c r="V183" s="1471"/>
      <c r="W183" s="1471"/>
      <c r="X183" s="1471"/>
      <c r="Y183" s="1471"/>
      <c r="Z183" s="1471"/>
      <c r="AA183" s="1471"/>
      <c r="AB183" s="1471"/>
      <c r="AC183" s="1471"/>
      <c r="AD183" s="1471"/>
      <c r="AE183" s="1471"/>
      <c r="AF183" s="1471"/>
      <c r="AG183" s="1471"/>
      <c r="AH183" s="1471"/>
      <c r="AI183" s="1471"/>
      <c r="AJ183" s="1471"/>
      <c r="AK183" s="1471"/>
      <c r="AL183" s="1471"/>
      <c r="AM183" s="1471"/>
      <c r="AN183" s="1471"/>
      <c r="AO183" s="1471"/>
      <c r="AP183" s="1471"/>
      <c r="AQ183" s="1471"/>
      <c r="AR183" s="1471"/>
      <c r="AS183" s="1471"/>
      <c r="AT183" s="1471"/>
      <c r="AU183" s="1471"/>
      <c r="AV183" s="1471"/>
    </row>
    <row r="184" spans="3:48" s="1355" customFormat="1" x14ac:dyDescent="0.2">
      <c r="C184" s="101"/>
      <c r="D184" s="101"/>
      <c r="E184" s="101"/>
      <c r="F184" s="101"/>
      <c r="G184" s="101"/>
      <c r="H184" s="101"/>
      <c r="I184" s="101"/>
      <c r="J184" s="101"/>
      <c r="K184" s="101"/>
      <c r="L184" s="101"/>
      <c r="M184" s="101"/>
      <c r="N184" s="101"/>
      <c r="O184" s="101"/>
      <c r="P184" s="101"/>
      <c r="Q184" s="1471"/>
      <c r="R184" s="1471"/>
      <c r="S184" s="1471"/>
      <c r="T184" s="1471"/>
      <c r="U184" s="1471"/>
      <c r="V184" s="1471"/>
      <c r="W184" s="1471"/>
      <c r="X184" s="1471"/>
      <c r="Y184" s="1471"/>
      <c r="Z184" s="1471"/>
      <c r="AA184" s="1471"/>
      <c r="AB184" s="1471"/>
      <c r="AC184" s="1471"/>
      <c r="AD184" s="1471"/>
      <c r="AE184" s="1471"/>
      <c r="AF184" s="1471"/>
      <c r="AG184" s="1471"/>
      <c r="AH184" s="1471"/>
      <c r="AI184" s="1471"/>
      <c r="AJ184" s="1471"/>
      <c r="AK184" s="1471"/>
      <c r="AL184" s="1471"/>
      <c r="AM184" s="1471"/>
      <c r="AN184" s="1471"/>
      <c r="AO184" s="1471"/>
      <c r="AP184" s="1471"/>
      <c r="AQ184" s="1471"/>
      <c r="AR184" s="1471"/>
      <c r="AS184" s="1471"/>
      <c r="AT184" s="1471"/>
      <c r="AU184" s="1471"/>
      <c r="AV184" s="1471"/>
    </row>
    <row r="185" spans="3:48" s="1355" customFormat="1" x14ac:dyDescent="0.2">
      <c r="C185" s="101"/>
      <c r="D185" s="101"/>
      <c r="E185" s="101"/>
      <c r="F185" s="101"/>
      <c r="G185" s="101"/>
      <c r="H185" s="101"/>
      <c r="I185" s="101"/>
      <c r="J185" s="101"/>
      <c r="K185" s="101"/>
      <c r="L185" s="101"/>
      <c r="M185" s="101"/>
      <c r="N185" s="101"/>
      <c r="O185" s="101"/>
      <c r="P185" s="101"/>
      <c r="Q185" s="1471"/>
      <c r="R185" s="1471"/>
      <c r="S185" s="1471"/>
      <c r="T185" s="1471"/>
      <c r="U185" s="1471"/>
      <c r="V185" s="1471"/>
      <c r="W185" s="1471"/>
      <c r="X185" s="1471"/>
      <c r="Y185" s="1471"/>
      <c r="Z185" s="1471"/>
      <c r="AA185" s="1471"/>
      <c r="AB185" s="1471"/>
      <c r="AC185" s="1471"/>
      <c r="AD185" s="1471"/>
      <c r="AE185" s="1471"/>
      <c r="AF185" s="1471"/>
      <c r="AG185" s="1471"/>
      <c r="AH185" s="1471"/>
      <c r="AI185" s="1471"/>
      <c r="AJ185" s="1471"/>
      <c r="AK185" s="1471"/>
      <c r="AL185" s="1471"/>
      <c r="AM185" s="1471"/>
      <c r="AN185" s="1471"/>
      <c r="AO185" s="1471"/>
      <c r="AP185" s="1471"/>
      <c r="AQ185" s="1471"/>
      <c r="AR185" s="1471"/>
      <c r="AS185" s="1471"/>
      <c r="AT185" s="1471"/>
      <c r="AU185" s="1471"/>
      <c r="AV185" s="1471"/>
    </row>
    <row r="186" spans="3:48" s="1355" customFormat="1" x14ac:dyDescent="0.2">
      <c r="C186" s="101"/>
      <c r="D186" s="101"/>
      <c r="E186" s="101"/>
      <c r="F186" s="101"/>
      <c r="G186" s="101"/>
      <c r="H186" s="101"/>
      <c r="I186" s="101"/>
      <c r="J186" s="101"/>
      <c r="K186" s="101"/>
      <c r="L186" s="101"/>
      <c r="M186" s="101"/>
      <c r="N186" s="101"/>
      <c r="O186" s="101"/>
      <c r="P186" s="101"/>
      <c r="Q186" s="1471"/>
      <c r="R186" s="1471"/>
      <c r="S186" s="1471"/>
      <c r="T186" s="1471"/>
      <c r="U186" s="1471"/>
      <c r="V186" s="1471"/>
      <c r="W186" s="1471"/>
      <c r="X186" s="1471"/>
      <c r="Y186" s="1471"/>
      <c r="Z186" s="1471"/>
      <c r="AA186" s="1471"/>
      <c r="AB186" s="1471"/>
      <c r="AC186" s="1471"/>
      <c r="AD186" s="1471"/>
      <c r="AE186" s="1471"/>
      <c r="AF186" s="1471"/>
      <c r="AG186" s="1471"/>
      <c r="AH186" s="1471"/>
      <c r="AI186" s="1471"/>
      <c r="AJ186" s="1471"/>
      <c r="AK186" s="1471"/>
      <c r="AL186" s="1471"/>
      <c r="AM186" s="1471"/>
      <c r="AN186" s="1471"/>
      <c r="AO186" s="1471"/>
      <c r="AP186" s="1471"/>
      <c r="AQ186" s="1471"/>
      <c r="AR186" s="1471"/>
      <c r="AS186" s="1471"/>
      <c r="AT186" s="1471"/>
      <c r="AU186" s="1471"/>
      <c r="AV186" s="1471"/>
    </row>
    <row r="187" spans="3:48" s="1355" customFormat="1" x14ac:dyDescent="0.2">
      <c r="C187" s="101"/>
      <c r="D187" s="101"/>
      <c r="E187" s="101"/>
      <c r="F187" s="101"/>
      <c r="G187" s="101"/>
      <c r="H187" s="101"/>
      <c r="I187" s="101"/>
      <c r="J187" s="101"/>
      <c r="K187" s="101"/>
      <c r="L187" s="101"/>
      <c r="M187" s="101"/>
      <c r="N187" s="101"/>
      <c r="O187" s="101"/>
      <c r="P187" s="101"/>
      <c r="Q187" s="1471"/>
      <c r="R187" s="1471"/>
      <c r="S187" s="1471"/>
      <c r="T187" s="1471"/>
      <c r="U187" s="1471"/>
      <c r="V187" s="1471"/>
      <c r="W187" s="1471"/>
      <c r="X187" s="1471"/>
      <c r="Y187" s="1471"/>
      <c r="Z187" s="1471"/>
      <c r="AA187" s="1471"/>
      <c r="AB187" s="1471"/>
      <c r="AC187" s="1471"/>
      <c r="AD187" s="1471"/>
      <c r="AE187" s="1471"/>
      <c r="AF187" s="1471"/>
      <c r="AG187" s="1471"/>
      <c r="AH187" s="1471"/>
      <c r="AI187" s="1471"/>
      <c r="AJ187" s="1471"/>
      <c r="AK187" s="1471"/>
      <c r="AL187" s="1471"/>
      <c r="AM187" s="1471"/>
      <c r="AN187" s="1471"/>
      <c r="AO187" s="1471"/>
      <c r="AP187" s="1471"/>
      <c r="AQ187" s="1471"/>
      <c r="AR187" s="1471"/>
      <c r="AS187" s="1471"/>
      <c r="AT187" s="1471"/>
      <c r="AU187" s="1471"/>
      <c r="AV187" s="1471"/>
    </row>
    <row r="188" spans="3:48" s="1355" customFormat="1" x14ac:dyDescent="0.2">
      <c r="C188" s="101"/>
      <c r="D188" s="101"/>
      <c r="E188" s="101"/>
      <c r="F188" s="101"/>
      <c r="G188" s="101"/>
      <c r="H188" s="101"/>
      <c r="I188" s="101"/>
      <c r="J188" s="101"/>
      <c r="K188" s="101"/>
      <c r="L188" s="101"/>
      <c r="M188" s="101"/>
      <c r="N188" s="101"/>
      <c r="O188" s="101"/>
      <c r="P188" s="101"/>
      <c r="Q188" s="1471"/>
      <c r="R188" s="1471"/>
      <c r="S188" s="1471"/>
      <c r="T188" s="1471"/>
      <c r="U188" s="1471"/>
      <c r="V188" s="1471"/>
      <c r="W188" s="1471"/>
      <c r="X188" s="1471"/>
      <c r="Y188" s="1471"/>
      <c r="Z188" s="1471"/>
      <c r="AA188" s="1471"/>
      <c r="AB188" s="1471"/>
      <c r="AC188" s="1471"/>
      <c r="AD188" s="1471"/>
      <c r="AE188" s="1471"/>
      <c r="AF188" s="1471"/>
      <c r="AG188" s="1471"/>
      <c r="AH188" s="1471"/>
      <c r="AI188" s="1471"/>
      <c r="AJ188" s="1471"/>
      <c r="AK188" s="1471"/>
      <c r="AL188" s="1471"/>
      <c r="AM188" s="1471"/>
      <c r="AN188" s="1471"/>
      <c r="AO188" s="1471"/>
      <c r="AP188" s="1471"/>
      <c r="AQ188" s="1471"/>
      <c r="AR188" s="1471"/>
      <c r="AS188" s="1471"/>
      <c r="AT188" s="1471"/>
      <c r="AU188" s="1471"/>
      <c r="AV188" s="1471"/>
    </row>
    <row r="189" spans="3:48" s="1355" customFormat="1" x14ac:dyDescent="0.2">
      <c r="C189" s="101"/>
      <c r="D189" s="101"/>
      <c r="E189" s="101"/>
      <c r="F189" s="101"/>
      <c r="G189" s="101"/>
      <c r="H189" s="101"/>
      <c r="I189" s="101"/>
      <c r="J189" s="101"/>
      <c r="K189" s="101"/>
      <c r="L189" s="101"/>
      <c r="M189" s="101"/>
      <c r="N189" s="101"/>
      <c r="O189" s="101"/>
      <c r="P189" s="101"/>
      <c r="Q189" s="1471"/>
      <c r="R189" s="1471"/>
      <c r="S189" s="1471"/>
      <c r="T189" s="1471"/>
      <c r="U189" s="1471"/>
      <c r="V189" s="1471"/>
      <c r="W189" s="1471"/>
      <c r="X189" s="1471"/>
      <c r="Y189" s="1471"/>
      <c r="Z189" s="1471"/>
      <c r="AA189" s="1471"/>
      <c r="AB189" s="1471"/>
      <c r="AC189" s="1471"/>
      <c r="AD189" s="1471"/>
      <c r="AE189" s="1471"/>
      <c r="AF189" s="1471"/>
      <c r="AG189" s="1471"/>
      <c r="AH189" s="1471"/>
      <c r="AI189" s="1471"/>
      <c r="AJ189" s="1471"/>
      <c r="AK189" s="1471"/>
      <c r="AL189" s="1471"/>
      <c r="AM189" s="1471"/>
      <c r="AN189" s="1471"/>
      <c r="AO189" s="1471"/>
      <c r="AP189" s="1471"/>
      <c r="AQ189" s="1471"/>
      <c r="AR189" s="1471"/>
      <c r="AS189" s="1471"/>
      <c r="AT189" s="1471"/>
      <c r="AU189" s="1471"/>
      <c r="AV189" s="1471"/>
    </row>
    <row r="190" spans="3:48" s="1355" customFormat="1" x14ac:dyDescent="0.2">
      <c r="C190" s="101"/>
      <c r="D190" s="101"/>
      <c r="E190" s="101"/>
      <c r="F190" s="101"/>
      <c r="G190" s="101"/>
      <c r="H190" s="101"/>
      <c r="I190" s="101"/>
      <c r="J190" s="101"/>
      <c r="K190" s="101"/>
      <c r="L190" s="101"/>
      <c r="M190" s="101"/>
      <c r="N190" s="101"/>
      <c r="O190" s="101"/>
      <c r="P190" s="101"/>
      <c r="Q190" s="1471"/>
      <c r="R190" s="1471"/>
      <c r="S190" s="1471"/>
      <c r="T190" s="1471"/>
      <c r="U190" s="1471"/>
      <c r="V190" s="1471"/>
      <c r="W190" s="1471"/>
      <c r="X190" s="1471"/>
      <c r="Y190" s="1471"/>
      <c r="Z190" s="1471"/>
      <c r="AA190" s="1471"/>
      <c r="AB190" s="1471"/>
      <c r="AC190" s="1471"/>
      <c r="AD190" s="1471"/>
      <c r="AE190" s="1471"/>
      <c r="AF190" s="1471"/>
      <c r="AG190" s="1471"/>
      <c r="AH190" s="1471"/>
      <c r="AI190" s="1471"/>
      <c r="AJ190" s="1471"/>
      <c r="AK190" s="1471"/>
      <c r="AL190" s="1471"/>
      <c r="AM190" s="1471"/>
      <c r="AN190" s="1471"/>
      <c r="AO190" s="1471"/>
      <c r="AP190" s="1471"/>
      <c r="AQ190" s="1471"/>
      <c r="AR190" s="1471"/>
      <c r="AS190" s="1471"/>
      <c r="AT190" s="1471"/>
      <c r="AU190" s="1471"/>
      <c r="AV190" s="1471"/>
    </row>
    <row r="191" spans="3:48" s="1355" customFormat="1" x14ac:dyDescent="0.2">
      <c r="C191" s="101"/>
      <c r="D191" s="101"/>
      <c r="E191" s="101"/>
      <c r="F191" s="101"/>
      <c r="G191" s="101"/>
      <c r="H191" s="101"/>
      <c r="I191" s="101"/>
      <c r="J191" s="101"/>
      <c r="K191" s="101"/>
      <c r="L191" s="101"/>
      <c r="M191" s="101"/>
      <c r="N191" s="101"/>
      <c r="O191" s="101"/>
      <c r="P191" s="101"/>
      <c r="Q191" s="1471"/>
      <c r="R191" s="1471"/>
      <c r="S191" s="1471"/>
      <c r="T191" s="1471"/>
      <c r="U191" s="1471"/>
      <c r="V191" s="1471"/>
      <c r="W191" s="1471"/>
      <c r="X191" s="1471"/>
      <c r="Y191" s="1471"/>
      <c r="Z191" s="1471"/>
      <c r="AA191" s="1471"/>
      <c r="AB191" s="1471"/>
      <c r="AC191" s="1471"/>
      <c r="AD191" s="1471"/>
      <c r="AE191" s="1471"/>
      <c r="AF191" s="1471"/>
      <c r="AG191" s="1471"/>
      <c r="AH191" s="1471"/>
      <c r="AI191" s="1471"/>
      <c r="AJ191" s="1471"/>
      <c r="AK191" s="1471"/>
      <c r="AL191" s="1471"/>
      <c r="AM191" s="1471"/>
      <c r="AN191" s="1471"/>
      <c r="AO191" s="1471"/>
      <c r="AP191" s="1471"/>
      <c r="AQ191" s="1471"/>
      <c r="AR191" s="1471"/>
      <c r="AS191" s="1471"/>
      <c r="AT191" s="1471"/>
      <c r="AU191" s="1471"/>
      <c r="AV191" s="1471"/>
    </row>
    <row r="192" spans="3:48" s="1355" customFormat="1" x14ac:dyDescent="0.2">
      <c r="C192" s="101"/>
      <c r="D192" s="101"/>
      <c r="E192" s="101"/>
      <c r="F192" s="101"/>
      <c r="G192" s="101"/>
      <c r="H192" s="101"/>
      <c r="I192" s="101"/>
      <c r="J192" s="101"/>
      <c r="K192" s="101"/>
      <c r="L192" s="101"/>
      <c r="M192" s="101"/>
      <c r="N192" s="101"/>
      <c r="O192" s="101"/>
      <c r="P192" s="101"/>
      <c r="Q192" s="1471"/>
      <c r="R192" s="1471"/>
      <c r="S192" s="1471"/>
      <c r="T192" s="1471"/>
      <c r="U192" s="1471"/>
      <c r="V192" s="1471"/>
      <c r="W192" s="1471"/>
      <c r="X192" s="1471"/>
      <c r="Y192" s="1471"/>
      <c r="Z192" s="1471"/>
      <c r="AA192" s="1471"/>
      <c r="AB192" s="1471"/>
      <c r="AC192" s="1471"/>
      <c r="AD192" s="1471"/>
      <c r="AE192" s="1471"/>
      <c r="AF192" s="1471"/>
      <c r="AG192" s="1471"/>
      <c r="AH192" s="1471"/>
      <c r="AI192" s="1471"/>
      <c r="AJ192" s="1471"/>
      <c r="AK192" s="1471"/>
      <c r="AL192" s="1471"/>
      <c r="AM192" s="1471"/>
      <c r="AN192" s="1471"/>
      <c r="AO192" s="1471"/>
      <c r="AP192" s="1471"/>
      <c r="AQ192" s="1471"/>
      <c r="AR192" s="1471"/>
      <c r="AS192" s="1471"/>
      <c r="AT192" s="1471"/>
      <c r="AU192" s="1471"/>
      <c r="AV192" s="1471"/>
    </row>
    <row r="193" spans="3:48" s="1355" customFormat="1" x14ac:dyDescent="0.2">
      <c r="C193" s="101"/>
      <c r="D193" s="101"/>
      <c r="E193" s="101"/>
      <c r="F193" s="101"/>
      <c r="G193" s="101"/>
      <c r="H193" s="101"/>
      <c r="I193" s="101"/>
      <c r="J193" s="101"/>
      <c r="K193" s="101"/>
      <c r="L193" s="101"/>
      <c r="M193" s="101"/>
      <c r="N193" s="101"/>
      <c r="O193" s="101"/>
      <c r="P193" s="101"/>
      <c r="Q193" s="1471"/>
      <c r="R193" s="1471"/>
      <c r="S193" s="1471"/>
      <c r="T193" s="1471"/>
      <c r="U193" s="1471"/>
      <c r="V193" s="1471"/>
      <c r="W193" s="1471"/>
      <c r="X193" s="1471"/>
      <c r="Y193" s="1471"/>
      <c r="Z193" s="1471"/>
      <c r="AA193" s="1471"/>
      <c r="AB193" s="1471"/>
      <c r="AC193" s="1471"/>
      <c r="AD193" s="1471"/>
      <c r="AE193" s="1471"/>
      <c r="AF193" s="1471"/>
      <c r="AG193" s="1471"/>
      <c r="AH193" s="1471"/>
      <c r="AI193" s="1471"/>
      <c r="AJ193" s="1471"/>
      <c r="AK193" s="1471"/>
      <c r="AL193" s="1471"/>
      <c r="AM193" s="1471"/>
      <c r="AN193" s="1471"/>
      <c r="AO193" s="1471"/>
      <c r="AP193" s="1471"/>
      <c r="AQ193" s="1471"/>
      <c r="AR193" s="1471"/>
      <c r="AS193" s="1471"/>
      <c r="AT193" s="1471"/>
      <c r="AU193" s="1471"/>
      <c r="AV193" s="1471"/>
    </row>
    <row r="194" spans="3:48" s="1355" customFormat="1" x14ac:dyDescent="0.2">
      <c r="C194" s="101"/>
      <c r="D194" s="101"/>
      <c r="E194" s="101"/>
      <c r="F194" s="101"/>
      <c r="G194" s="101"/>
      <c r="H194" s="101"/>
      <c r="I194" s="101"/>
      <c r="J194" s="101"/>
      <c r="K194" s="101"/>
      <c r="L194" s="101"/>
      <c r="M194" s="101"/>
      <c r="N194" s="101"/>
      <c r="O194" s="101"/>
      <c r="P194" s="101"/>
      <c r="Q194" s="1471"/>
      <c r="R194" s="1471"/>
      <c r="S194" s="1471"/>
      <c r="T194" s="1471"/>
      <c r="U194" s="1471"/>
      <c r="V194" s="1471"/>
      <c r="W194" s="1471"/>
      <c r="X194" s="1471"/>
      <c r="Y194" s="1471"/>
      <c r="Z194" s="1471"/>
      <c r="AA194" s="1471"/>
      <c r="AB194" s="1471"/>
      <c r="AC194" s="1471"/>
      <c r="AD194" s="1471"/>
      <c r="AE194" s="1471"/>
      <c r="AF194" s="1471"/>
      <c r="AG194" s="1471"/>
      <c r="AH194" s="1471"/>
      <c r="AI194" s="1471"/>
      <c r="AJ194" s="1471"/>
      <c r="AK194" s="1471"/>
      <c r="AL194" s="1471"/>
      <c r="AM194" s="1471"/>
      <c r="AN194" s="1471"/>
      <c r="AO194" s="1471"/>
      <c r="AP194" s="1471"/>
      <c r="AQ194" s="1471"/>
      <c r="AR194" s="1471"/>
      <c r="AS194" s="1471"/>
      <c r="AT194" s="1471"/>
      <c r="AU194" s="1471"/>
      <c r="AV194" s="1471"/>
    </row>
    <row r="195" spans="3:48" s="1355" customFormat="1" x14ac:dyDescent="0.2">
      <c r="C195" s="101"/>
      <c r="D195" s="101"/>
      <c r="E195" s="101"/>
      <c r="F195" s="101"/>
      <c r="G195" s="101"/>
      <c r="H195" s="101"/>
      <c r="I195" s="101"/>
      <c r="J195" s="101"/>
      <c r="K195" s="101"/>
      <c r="L195" s="101"/>
      <c r="M195" s="101"/>
      <c r="N195" s="101"/>
      <c r="O195" s="101"/>
      <c r="P195" s="101"/>
      <c r="Q195" s="1471"/>
      <c r="R195" s="1471"/>
      <c r="S195" s="1471"/>
      <c r="T195" s="1471"/>
      <c r="U195" s="1471"/>
      <c r="V195" s="1471"/>
      <c r="W195" s="1471"/>
      <c r="X195" s="1471"/>
      <c r="Y195" s="1471"/>
      <c r="Z195" s="1471"/>
      <c r="AA195" s="1471"/>
      <c r="AB195" s="1471"/>
      <c r="AC195" s="1471"/>
      <c r="AD195" s="1471"/>
      <c r="AE195" s="1471"/>
      <c r="AF195" s="1471"/>
      <c r="AG195" s="1471"/>
      <c r="AH195" s="1471"/>
      <c r="AI195" s="1471"/>
      <c r="AJ195" s="1471"/>
      <c r="AK195" s="1471"/>
      <c r="AL195" s="1471"/>
      <c r="AM195" s="1471"/>
      <c r="AN195" s="1471"/>
      <c r="AO195" s="1471"/>
      <c r="AP195" s="1471"/>
      <c r="AQ195" s="1471"/>
      <c r="AR195" s="1471"/>
      <c r="AS195" s="1471"/>
      <c r="AT195" s="1471"/>
      <c r="AU195" s="1471"/>
      <c r="AV195" s="1471"/>
    </row>
    <row r="196" spans="3:48" s="1355" customFormat="1" x14ac:dyDescent="0.2">
      <c r="C196" s="101"/>
      <c r="D196" s="101"/>
      <c r="E196" s="101"/>
      <c r="F196" s="101"/>
      <c r="G196" s="101"/>
      <c r="H196" s="101"/>
      <c r="I196" s="101"/>
      <c r="J196" s="101"/>
      <c r="K196" s="101"/>
      <c r="L196" s="101"/>
      <c r="M196" s="101"/>
      <c r="N196" s="101"/>
      <c r="O196" s="101"/>
      <c r="P196" s="101"/>
      <c r="Q196" s="1471"/>
      <c r="R196" s="1471"/>
      <c r="S196" s="1471"/>
      <c r="T196" s="1471"/>
      <c r="U196" s="1471"/>
      <c r="V196" s="1471"/>
      <c r="W196" s="1471"/>
      <c r="X196" s="1471"/>
      <c r="Y196" s="1471"/>
      <c r="Z196" s="1471"/>
      <c r="AA196" s="1471"/>
      <c r="AB196" s="1471"/>
      <c r="AC196" s="1471"/>
      <c r="AD196" s="1471"/>
      <c r="AE196" s="1471"/>
      <c r="AF196" s="1471"/>
      <c r="AG196" s="1471"/>
      <c r="AH196" s="1471"/>
      <c r="AI196" s="1471"/>
      <c r="AJ196" s="1471"/>
      <c r="AK196" s="1471"/>
      <c r="AL196" s="1471"/>
      <c r="AM196" s="1471"/>
      <c r="AN196" s="1471"/>
      <c r="AO196" s="1471"/>
      <c r="AP196" s="1471"/>
      <c r="AQ196" s="1471"/>
      <c r="AR196" s="1471"/>
      <c r="AS196" s="1471"/>
      <c r="AT196" s="1471"/>
      <c r="AU196" s="1471"/>
      <c r="AV196" s="1471"/>
    </row>
    <row r="197" spans="3:48" s="1355" customFormat="1" x14ac:dyDescent="0.2">
      <c r="C197" s="101"/>
      <c r="D197" s="101"/>
      <c r="E197" s="101"/>
      <c r="F197" s="101"/>
      <c r="G197" s="101"/>
      <c r="H197" s="101"/>
      <c r="I197" s="101"/>
      <c r="J197" s="101"/>
      <c r="K197" s="101"/>
      <c r="L197" s="101"/>
      <c r="M197" s="101"/>
      <c r="N197" s="101"/>
      <c r="O197" s="101"/>
      <c r="P197" s="101"/>
      <c r="Q197" s="1471"/>
      <c r="R197" s="1471"/>
      <c r="S197" s="1471"/>
      <c r="T197" s="1471"/>
      <c r="U197" s="1471"/>
      <c r="V197" s="1471"/>
      <c r="W197" s="1471"/>
      <c r="X197" s="1471"/>
      <c r="Y197" s="1471"/>
      <c r="Z197" s="1471"/>
      <c r="AA197" s="1471"/>
      <c r="AB197" s="1471"/>
      <c r="AC197" s="1471"/>
      <c r="AD197" s="1471"/>
      <c r="AE197" s="1471"/>
      <c r="AF197" s="1471"/>
      <c r="AG197" s="1471"/>
      <c r="AH197" s="1471"/>
      <c r="AI197" s="1471"/>
      <c r="AJ197" s="1471"/>
      <c r="AK197" s="1471"/>
      <c r="AL197" s="1471"/>
      <c r="AM197" s="1471"/>
      <c r="AN197" s="1471"/>
      <c r="AO197" s="1471"/>
      <c r="AP197" s="1471"/>
      <c r="AQ197" s="1471"/>
      <c r="AR197" s="1471"/>
      <c r="AS197" s="1471"/>
      <c r="AT197" s="1471"/>
      <c r="AU197" s="1471"/>
      <c r="AV197" s="1471"/>
    </row>
    <row r="198" spans="3:48" s="1355" customFormat="1" x14ac:dyDescent="0.2">
      <c r="C198" s="101"/>
      <c r="D198" s="101"/>
      <c r="E198" s="101"/>
      <c r="F198" s="101"/>
      <c r="G198" s="101"/>
      <c r="H198" s="101"/>
      <c r="I198" s="101"/>
      <c r="J198" s="101"/>
      <c r="K198" s="101"/>
      <c r="L198" s="101"/>
      <c r="M198" s="101"/>
      <c r="N198" s="101"/>
      <c r="O198" s="101"/>
      <c r="P198" s="101"/>
      <c r="Q198" s="1471"/>
      <c r="R198" s="1471"/>
      <c r="S198" s="1471"/>
      <c r="T198" s="1471"/>
      <c r="U198" s="1471"/>
      <c r="V198" s="1471"/>
      <c r="W198" s="1471"/>
      <c r="X198" s="1471"/>
      <c r="Y198" s="1471"/>
      <c r="Z198" s="1471"/>
      <c r="AA198" s="1471"/>
      <c r="AB198" s="1471"/>
      <c r="AC198" s="1471"/>
      <c r="AD198" s="1471"/>
      <c r="AE198" s="1471"/>
      <c r="AF198" s="1471"/>
      <c r="AG198" s="1471"/>
      <c r="AH198" s="1471"/>
      <c r="AI198" s="1471"/>
      <c r="AJ198" s="1471"/>
      <c r="AK198" s="1471"/>
      <c r="AL198" s="1471"/>
      <c r="AM198" s="1471"/>
      <c r="AN198" s="1471"/>
      <c r="AO198" s="1471"/>
      <c r="AP198" s="1471"/>
      <c r="AQ198" s="1471"/>
      <c r="AR198" s="1471"/>
      <c r="AS198" s="1471"/>
      <c r="AT198" s="1471"/>
      <c r="AU198" s="1471"/>
      <c r="AV198" s="1471"/>
    </row>
    <row r="199" spans="3:48" s="1355" customFormat="1" x14ac:dyDescent="0.2">
      <c r="C199" s="101"/>
      <c r="D199" s="101"/>
      <c r="E199" s="101"/>
      <c r="F199" s="101"/>
      <c r="G199" s="101"/>
      <c r="H199" s="101"/>
      <c r="I199" s="101"/>
      <c r="J199" s="101"/>
      <c r="K199" s="101"/>
      <c r="L199" s="101"/>
      <c r="M199" s="101"/>
      <c r="N199" s="101"/>
      <c r="O199" s="101"/>
      <c r="P199" s="101"/>
      <c r="Q199" s="1471"/>
      <c r="R199" s="1471"/>
      <c r="S199" s="1471"/>
      <c r="T199" s="1471"/>
      <c r="U199" s="1471"/>
      <c r="V199" s="1471"/>
      <c r="W199" s="1471"/>
      <c r="X199" s="1471"/>
      <c r="Y199" s="1471"/>
      <c r="Z199" s="1471"/>
      <c r="AA199" s="1471"/>
      <c r="AB199" s="1471"/>
      <c r="AC199" s="1471"/>
      <c r="AD199" s="1471"/>
      <c r="AE199" s="1471"/>
      <c r="AF199" s="1471"/>
      <c r="AG199" s="1471"/>
      <c r="AH199" s="1471"/>
      <c r="AI199" s="1471"/>
      <c r="AJ199" s="1471"/>
      <c r="AK199" s="1471"/>
      <c r="AL199" s="1471"/>
      <c r="AM199" s="1471"/>
      <c r="AN199" s="1471"/>
      <c r="AO199" s="1471"/>
      <c r="AP199" s="1471"/>
      <c r="AQ199" s="1471"/>
      <c r="AR199" s="1471"/>
      <c r="AS199" s="1471"/>
      <c r="AT199" s="1471"/>
      <c r="AU199" s="1471"/>
      <c r="AV199" s="1471"/>
    </row>
    <row r="200" spans="3:48" s="1355" customFormat="1" x14ac:dyDescent="0.2">
      <c r="C200" s="101"/>
      <c r="D200" s="101"/>
      <c r="E200" s="101"/>
      <c r="F200" s="101"/>
      <c r="G200" s="101"/>
      <c r="H200" s="101"/>
      <c r="I200" s="101"/>
      <c r="J200" s="101"/>
      <c r="K200" s="101"/>
      <c r="L200" s="101"/>
      <c r="M200" s="101"/>
      <c r="N200" s="101"/>
      <c r="O200" s="101"/>
      <c r="P200" s="101"/>
      <c r="Q200" s="1471"/>
      <c r="R200" s="1471"/>
      <c r="S200" s="1471"/>
      <c r="T200" s="1471"/>
      <c r="U200" s="1471"/>
      <c r="V200" s="1471"/>
      <c r="W200" s="1471"/>
      <c r="X200" s="1471"/>
      <c r="Y200" s="1471"/>
      <c r="Z200" s="1471"/>
      <c r="AA200" s="1471"/>
      <c r="AB200" s="1471"/>
      <c r="AC200" s="1471"/>
      <c r="AD200" s="1471"/>
      <c r="AE200" s="1471"/>
      <c r="AF200" s="1471"/>
      <c r="AG200" s="1471"/>
      <c r="AH200" s="1471"/>
      <c r="AI200" s="1471"/>
      <c r="AJ200" s="1471"/>
      <c r="AK200" s="1471"/>
      <c r="AL200" s="1471"/>
      <c r="AM200" s="1471"/>
      <c r="AN200" s="1471"/>
      <c r="AO200" s="1471"/>
      <c r="AP200" s="1471"/>
      <c r="AQ200" s="1471"/>
      <c r="AR200" s="1471"/>
      <c r="AS200" s="1471"/>
      <c r="AT200" s="1471"/>
      <c r="AU200" s="1471"/>
      <c r="AV200" s="1471"/>
    </row>
    <row r="201" spans="3:48" s="1355" customFormat="1" x14ac:dyDescent="0.2">
      <c r="C201" s="101"/>
      <c r="D201" s="101"/>
      <c r="E201" s="101"/>
      <c r="F201" s="101"/>
      <c r="G201" s="101"/>
      <c r="H201" s="101"/>
      <c r="I201" s="101"/>
      <c r="J201" s="101"/>
      <c r="K201" s="101"/>
      <c r="L201" s="101"/>
      <c r="M201" s="101"/>
      <c r="N201" s="101"/>
      <c r="O201" s="101"/>
      <c r="P201" s="101"/>
      <c r="Q201" s="1471"/>
      <c r="R201" s="1471"/>
      <c r="S201" s="1471"/>
      <c r="T201" s="1471"/>
      <c r="U201" s="1471"/>
      <c r="V201" s="1471"/>
      <c r="W201" s="1471"/>
      <c r="X201" s="1471"/>
      <c r="Y201" s="1471"/>
      <c r="Z201" s="1471"/>
      <c r="AA201" s="1471"/>
      <c r="AB201" s="1471"/>
      <c r="AC201" s="1471"/>
      <c r="AD201" s="1471"/>
      <c r="AE201" s="1471"/>
      <c r="AF201" s="1471"/>
      <c r="AG201" s="1471"/>
      <c r="AH201" s="1471"/>
      <c r="AI201" s="1471"/>
      <c r="AJ201" s="1471"/>
      <c r="AK201" s="1471"/>
      <c r="AL201" s="1471"/>
      <c r="AM201" s="1471"/>
      <c r="AN201" s="1471"/>
      <c r="AO201" s="1471"/>
      <c r="AP201" s="1471"/>
      <c r="AQ201" s="1471"/>
      <c r="AR201" s="1471"/>
      <c r="AS201" s="1471"/>
      <c r="AT201" s="1471"/>
      <c r="AU201" s="1471"/>
      <c r="AV201" s="1471"/>
    </row>
    <row r="202" spans="3:48" s="1355" customFormat="1" x14ac:dyDescent="0.2">
      <c r="C202" s="101"/>
      <c r="D202" s="101"/>
      <c r="E202" s="101"/>
      <c r="F202" s="101"/>
      <c r="G202" s="101"/>
      <c r="H202" s="101"/>
      <c r="I202" s="101"/>
      <c r="J202" s="101"/>
      <c r="K202" s="101"/>
      <c r="L202" s="101"/>
      <c r="M202" s="101"/>
      <c r="N202" s="101"/>
      <c r="O202" s="101"/>
      <c r="P202" s="101"/>
      <c r="Q202" s="1471"/>
      <c r="R202" s="1471"/>
      <c r="S202" s="1471"/>
      <c r="T202" s="1471"/>
      <c r="U202" s="1471"/>
      <c r="V202" s="1471"/>
      <c r="W202" s="1471"/>
      <c r="X202" s="1471"/>
      <c r="Y202" s="1471"/>
      <c r="Z202" s="1471"/>
      <c r="AA202" s="1471"/>
      <c r="AB202" s="1471"/>
      <c r="AC202" s="1471"/>
      <c r="AD202" s="1471"/>
      <c r="AE202" s="1471"/>
      <c r="AF202" s="1471"/>
      <c r="AG202" s="1471"/>
      <c r="AH202" s="1471"/>
      <c r="AI202" s="1471"/>
      <c r="AJ202" s="1471"/>
      <c r="AK202" s="1471"/>
      <c r="AL202" s="1471"/>
      <c r="AM202" s="1471"/>
      <c r="AN202" s="1471"/>
      <c r="AO202" s="1471"/>
      <c r="AP202" s="1471"/>
      <c r="AQ202" s="1471"/>
      <c r="AR202" s="1471"/>
      <c r="AS202" s="1471"/>
      <c r="AT202" s="1471"/>
      <c r="AU202" s="1471"/>
      <c r="AV202" s="1471"/>
    </row>
    <row r="203" spans="3:48" s="1355" customFormat="1" x14ac:dyDescent="0.2">
      <c r="C203" s="101"/>
      <c r="D203" s="101"/>
      <c r="E203" s="101"/>
      <c r="F203" s="101"/>
      <c r="G203" s="101"/>
      <c r="H203" s="101"/>
      <c r="I203" s="101"/>
      <c r="J203" s="101"/>
      <c r="K203" s="101"/>
      <c r="L203" s="101"/>
      <c r="M203" s="101"/>
      <c r="N203" s="101"/>
      <c r="O203" s="101"/>
      <c r="P203" s="101"/>
      <c r="Q203" s="1471"/>
      <c r="R203" s="1471"/>
      <c r="S203" s="1471"/>
      <c r="T203" s="1471"/>
      <c r="U203" s="1471"/>
      <c r="V203" s="1471"/>
      <c r="W203" s="1471"/>
      <c r="X203" s="1471"/>
      <c r="Y203" s="1471"/>
      <c r="Z203" s="1471"/>
      <c r="AA203" s="1471"/>
      <c r="AB203" s="1471"/>
      <c r="AC203" s="1471"/>
      <c r="AD203" s="1471"/>
      <c r="AE203" s="1471"/>
      <c r="AF203" s="1471"/>
      <c r="AG203" s="1471"/>
      <c r="AH203" s="1471"/>
      <c r="AI203" s="1471"/>
      <c r="AJ203" s="1471"/>
      <c r="AK203" s="1471"/>
      <c r="AL203" s="1471"/>
      <c r="AM203" s="1471"/>
      <c r="AN203" s="1471"/>
      <c r="AO203" s="1471"/>
      <c r="AP203" s="1471"/>
      <c r="AQ203" s="1471"/>
      <c r="AR203" s="1471"/>
      <c r="AS203" s="1471"/>
      <c r="AT203" s="1471"/>
      <c r="AU203" s="1471"/>
      <c r="AV203" s="1471"/>
    </row>
    <row r="204" spans="3:48" s="1355" customFormat="1" x14ac:dyDescent="0.2">
      <c r="C204" s="101"/>
      <c r="D204" s="101"/>
      <c r="E204" s="101"/>
      <c r="F204" s="101"/>
      <c r="G204" s="101"/>
      <c r="H204" s="101"/>
      <c r="I204" s="101"/>
      <c r="J204" s="101"/>
      <c r="K204" s="101"/>
      <c r="L204" s="101"/>
      <c r="M204" s="101"/>
      <c r="N204" s="101"/>
      <c r="O204" s="101"/>
      <c r="P204" s="101"/>
      <c r="Q204" s="1471"/>
      <c r="R204" s="1471"/>
      <c r="S204" s="1471"/>
      <c r="T204" s="1471"/>
      <c r="U204" s="1471"/>
      <c r="V204" s="1471"/>
      <c r="W204" s="1471"/>
      <c r="X204" s="1471"/>
      <c r="Y204" s="1471"/>
      <c r="Z204" s="1471"/>
      <c r="AA204" s="1471"/>
      <c r="AB204" s="1471"/>
      <c r="AC204" s="1471"/>
      <c r="AD204" s="1471"/>
      <c r="AE204" s="1471"/>
      <c r="AF204" s="1471"/>
      <c r="AG204" s="1471"/>
      <c r="AH204" s="1471"/>
      <c r="AI204" s="1471"/>
      <c r="AJ204" s="1471"/>
      <c r="AK204" s="1471"/>
      <c r="AL204" s="1471"/>
      <c r="AM204" s="1471"/>
      <c r="AN204" s="1471"/>
      <c r="AO204" s="1471"/>
      <c r="AP204" s="1471"/>
      <c r="AQ204" s="1471"/>
      <c r="AR204" s="1471"/>
      <c r="AS204" s="1471"/>
      <c r="AT204" s="1471"/>
      <c r="AU204" s="1471"/>
      <c r="AV204" s="1471"/>
    </row>
    <row r="205" spans="3:48" s="1355" customFormat="1" x14ac:dyDescent="0.2">
      <c r="C205" s="101"/>
      <c r="D205" s="101"/>
      <c r="E205" s="101"/>
      <c r="F205" s="101"/>
      <c r="G205" s="101"/>
      <c r="H205" s="101"/>
      <c r="I205" s="101"/>
      <c r="J205" s="101"/>
      <c r="K205" s="101"/>
      <c r="L205" s="101"/>
      <c r="M205" s="101"/>
      <c r="N205" s="101"/>
      <c r="O205" s="101"/>
      <c r="P205" s="101"/>
      <c r="Q205" s="1471"/>
      <c r="R205" s="1471"/>
      <c r="S205" s="1471"/>
      <c r="T205" s="1471"/>
      <c r="U205" s="1471"/>
      <c r="V205" s="1471"/>
      <c r="W205" s="1471"/>
      <c r="X205" s="1471"/>
      <c r="Y205" s="1471"/>
      <c r="Z205" s="1471"/>
      <c r="AA205" s="1471"/>
      <c r="AB205" s="1471"/>
      <c r="AC205" s="1471"/>
      <c r="AD205" s="1471"/>
      <c r="AE205" s="1471"/>
      <c r="AF205" s="1471"/>
      <c r="AG205" s="1471"/>
      <c r="AH205" s="1471"/>
      <c r="AI205" s="1471"/>
      <c r="AJ205" s="1471"/>
      <c r="AK205" s="1471"/>
      <c r="AL205" s="1471"/>
      <c r="AM205" s="1471"/>
      <c r="AN205" s="1471"/>
      <c r="AO205" s="1471"/>
      <c r="AP205" s="1471"/>
      <c r="AQ205" s="1471"/>
      <c r="AR205" s="1471"/>
      <c r="AS205" s="1471"/>
      <c r="AT205" s="1471"/>
      <c r="AU205" s="1471"/>
      <c r="AV205" s="1471"/>
    </row>
    <row r="206" spans="3:48" s="1355" customFormat="1" x14ac:dyDescent="0.2">
      <c r="C206" s="101"/>
      <c r="D206" s="101"/>
      <c r="E206" s="101"/>
      <c r="F206" s="101"/>
      <c r="G206" s="101"/>
      <c r="H206" s="101"/>
      <c r="I206" s="101"/>
      <c r="J206" s="101"/>
      <c r="K206" s="101"/>
      <c r="L206" s="101"/>
      <c r="M206" s="101"/>
      <c r="N206" s="101"/>
      <c r="O206" s="101"/>
      <c r="P206" s="101"/>
      <c r="Q206" s="1471"/>
      <c r="R206" s="1471"/>
      <c r="S206" s="1471"/>
      <c r="T206" s="1471"/>
      <c r="U206" s="1471"/>
      <c r="V206" s="1471"/>
      <c r="W206" s="1471"/>
      <c r="X206" s="1471"/>
      <c r="Y206" s="1471"/>
      <c r="Z206" s="1471"/>
      <c r="AA206" s="1471"/>
      <c r="AB206" s="1471"/>
      <c r="AC206" s="1471"/>
      <c r="AD206" s="1471"/>
      <c r="AE206" s="1471"/>
      <c r="AF206" s="1471"/>
      <c r="AG206" s="1471"/>
      <c r="AH206" s="1471"/>
      <c r="AI206" s="1471"/>
      <c r="AJ206" s="1471"/>
      <c r="AK206" s="1471"/>
      <c r="AL206" s="1471"/>
      <c r="AM206" s="1471"/>
      <c r="AN206" s="1471"/>
      <c r="AO206" s="1471"/>
      <c r="AP206" s="1471"/>
      <c r="AQ206" s="1471"/>
      <c r="AR206" s="1471"/>
      <c r="AS206" s="1471"/>
      <c r="AT206" s="1471"/>
      <c r="AU206" s="1471"/>
      <c r="AV206" s="1471"/>
    </row>
    <row r="207" spans="3:48" s="1355" customFormat="1" x14ac:dyDescent="0.2">
      <c r="C207" s="101"/>
      <c r="D207" s="101"/>
      <c r="E207" s="101"/>
      <c r="F207" s="101"/>
      <c r="G207" s="101"/>
      <c r="H207" s="101"/>
      <c r="I207" s="101"/>
      <c r="J207" s="101"/>
      <c r="K207" s="101"/>
      <c r="L207" s="101"/>
      <c r="M207" s="101"/>
      <c r="N207" s="101"/>
      <c r="O207" s="101"/>
      <c r="P207" s="101"/>
      <c r="Q207" s="1471"/>
      <c r="R207" s="1471"/>
      <c r="S207" s="1471"/>
      <c r="T207" s="1471"/>
      <c r="U207" s="1471"/>
      <c r="V207" s="1471"/>
      <c r="W207" s="1471"/>
      <c r="X207" s="1471"/>
      <c r="Y207" s="1471"/>
      <c r="Z207" s="1471"/>
      <c r="AA207" s="1471"/>
      <c r="AB207" s="1471"/>
      <c r="AC207" s="1471"/>
      <c r="AD207" s="1471"/>
      <c r="AE207" s="1471"/>
      <c r="AF207" s="1471"/>
      <c r="AG207" s="1471"/>
      <c r="AH207" s="1471"/>
      <c r="AI207" s="1471"/>
      <c r="AJ207" s="1471"/>
      <c r="AK207" s="1471"/>
      <c r="AL207" s="1471"/>
      <c r="AM207" s="1471"/>
      <c r="AN207" s="1471"/>
      <c r="AO207" s="1471"/>
      <c r="AP207" s="1471"/>
      <c r="AQ207" s="1471"/>
      <c r="AR207" s="1471"/>
      <c r="AS207" s="1471"/>
      <c r="AT207" s="1471"/>
      <c r="AU207" s="1471"/>
      <c r="AV207" s="1471"/>
    </row>
    <row r="208" spans="3:48" s="1355" customFormat="1" x14ac:dyDescent="0.2">
      <c r="C208" s="101"/>
      <c r="D208" s="101"/>
      <c r="E208" s="101"/>
      <c r="F208" s="101"/>
      <c r="G208" s="101"/>
      <c r="H208" s="101"/>
      <c r="I208" s="101"/>
      <c r="J208" s="101"/>
      <c r="K208" s="101"/>
      <c r="L208" s="101"/>
      <c r="M208" s="101"/>
      <c r="N208" s="101"/>
      <c r="O208" s="101"/>
      <c r="P208" s="101"/>
      <c r="Q208" s="1471"/>
      <c r="R208" s="1471"/>
      <c r="S208" s="1471"/>
      <c r="T208" s="1471"/>
      <c r="U208" s="1471"/>
      <c r="V208" s="1471"/>
      <c r="W208" s="1471"/>
      <c r="X208" s="1471"/>
      <c r="Y208" s="1471"/>
      <c r="Z208" s="1471"/>
      <c r="AA208" s="1471"/>
      <c r="AB208" s="1471"/>
      <c r="AC208" s="1471"/>
      <c r="AD208" s="1471"/>
      <c r="AE208" s="1471"/>
      <c r="AF208" s="1471"/>
      <c r="AG208" s="1471"/>
      <c r="AH208" s="1471"/>
      <c r="AI208" s="1471"/>
      <c r="AJ208" s="1471"/>
      <c r="AK208" s="1471"/>
      <c r="AL208" s="1471"/>
      <c r="AM208" s="1471"/>
      <c r="AN208" s="1471"/>
      <c r="AO208" s="1471"/>
      <c r="AP208" s="1471"/>
      <c r="AQ208" s="1471"/>
      <c r="AR208" s="1471"/>
      <c r="AS208" s="1471"/>
      <c r="AT208" s="1471"/>
      <c r="AU208" s="1471"/>
      <c r="AV208" s="1471"/>
    </row>
    <row r="209" spans="3:48" s="1355" customFormat="1" x14ac:dyDescent="0.2">
      <c r="C209" s="101"/>
      <c r="D209" s="101"/>
      <c r="E209" s="101"/>
      <c r="F209" s="101"/>
      <c r="G209" s="101"/>
      <c r="H209" s="101"/>
      <c r="I209" s="101"/>
      <c r="J209" s="101"/>
      <c r="K209" s="101"/>
      <c r="L209" s="101"/>
      <c r="M209" s="101"/>
      <c r="N209" s="101"/>
      <c r="O209" s="101"/>
      <c r="P209" s="101"/>
      <c r="Q209" s="1471"/>
      <c r="R209" s="1471"/>
      <c r="S209" s="1471"/>
      <c r="T209" s="1471"/>
      <c r="U209" s="1471"/>
      <c r="V209" s="1471"/>
      <c r="W209" s="1471"/>
      <c r="X209" s="1471"/>
      <c r="Y209" s="1471"/>
      <c r="Z209" s="1471"/>
      <c r="AA209" s="1471"/>
      <c r="AB209" s="1471"/>
      <c r="AC209" s="1471"/>
      <c r="AD209" s="1471"/>
      <c r="AE209" s="1471"/>
      <c r="AF209" s="1471"/>
      <c r="AG209" s="1471"/>
      <c r="AH209" s="1471"/>
      <c r="AI209" s="1471"/>
      <c r="AJ209" s="1471"/>
      <c r="AK209" s="1471"/>
      <c r="AL209" s="1471"/>
      <c r="AM209" s="1471"/>
      <c r="AN209" s="1471"/>
      <c r="AO209" s="1471"/>
      <c r="AP209" s="1471"/>
      <c r="AQ209" s="1471"/>
      <c r="AR209" s="1471"/>
      <c r="AS209" s="1471"/>
      <c r="AT209" s="1471"/>
      <c r="AU209" s="1471"/>
      <c r="AV209" s="1471"/>
    </row>
    <row r="210" spans="3:48" s="1355" customFormat="1" x14ac:dyDescent="0.2">
      <c r="C210" s="101"/>
      <c r="D210" s="101"/>
      <c r="E210" s="101"/>
      <c r="F210" s="101"/>
      <c r="G210" s="101"/>
      <c r="H210" s="101"/>
      <c r="I210" s="101"/>
      <c r="J210" s="101"/>
      <c r="K210" s="101"/>
      <c r="L210" s="101"/>
      <c r="M210" s="101"/>
      <c r="N210" s="101"/>
      <c r="O210" s="101"/>
      <c r="P210" s="101"/>
      <c r="Q210" s="1471"/>
      <c r="R210" s="1471"/>
      <c r="S210" s="1471"/>
      <c r="T210" s="1471"/>
      <c r="U210" s="1471"/>
      <c r="V210" s="1471"/>
      <c r="W210" s="1471"/>
      <c r="X210" s="1471"/>
      <c r="Y210" s="1471"/>
      <c r="Z210" s="1471"/>
      <c r="AA210" s="1471"/>
      <c r="AB210" s="1471"/>
      <c r="AC210" s="1471"/>
      <c r="AD210" s="1471"/>
      <c r="AE210" s="1471"/>
      <c r="AF210" s="1471"/>
      <c r="AG210" s="1471"/>
      <c r="AH210" s="1471"/>
      <c r="AI210" s="1471"/>
      <c r="AJ210" s="1471"/>
      <c r="AK210" s="1471"/>
      <c r="AL210" s="1471"/>
      <c r="AM210" s="1471"/>
      <c r="AN210" s="1471"/>
      <c r="AO210" s="1471"/>
      <c r="AP210" s="1471"/>
      <c r="AQ210" s="1471"/>
      <c r="AR210" s="1471"/>
      <c r="AS210" s="1471"/>
      <c r="AT210" s="1471"/>
      <c r="AU210" s="1471"/>
      <c r="AV210" s="1471"/>
    </row>
    <row r="211" spans="3:48" s="1355" customFormat="1" x14ac:dyDescent="0.2">
      <c r="C211" s="101"/>
      <c r="D211" s="101"/>
      <c r="E211" s="101"/>
      <c r="F211" s="101"/>
      <c r="G211" s="101"/>
      <c r="H211" s="101"/>
      <c r="I211" s="101"/>
      <c r="J211" s="101"/>
      <c r="K211" s="101"/>
      <c r="L211" s="101"/>
      <c r="M211" s="101"/>
      <c r="N211" s="101"/>
      <c r="O211" s="101"/>
      <c r="P211" s="101"/>
      <c r="Q211" s="1471"/>
      <c r="R211" s="1471"/>
      <c r="S211" s="1471"/>
      <c r="T211" s="1471"/>
      <c r="U211" s="1471"/>
      <c r="V211" s="1471"/>
      <c r="W211" s="1471"/>
      <c r="X211" s="1471"/>
      <c r="Y211" s="1471"/>
      <c r="Z211" s="1471"/>
      <c r="AA211" s="1471"/>
      <c r="AB211" s="1471"/>
      <c r="AC211" s="1471"/>
      <c r="AD211" s="1471"/>
      <c r="AE211" s="1471"/>
      <c r="AF211" s="1471"/>
      <c r="AG211" s="1471"/>
      <c r="AH211" s="1471"/>
      <c r="AI211" s="1471"/>
      <c r="AJ211" s="1471"/>
      <c r="AK211" s="1471"/>
      <c r="AL211" s="1471"/>
      <c r="AM211" s="1471"/>
      <c r="AN211" s="1471"/>
      <c r="AO211" s="1471"/>
      <c r="AP211" s="1471"/>
      <c r="AQ211" s="1471"/>
      <c r="AR211" s="1471"/>
      <c r="AS211" s="1471"/>
      <c r="AT211" s="1471"/>
      <c r="AU211" s="1471"/>
      <c r="AV211" s="1471"/>
    </row>
    <row r="212" spans="3:48" s="1355" customFormat="1" x14ac:dyDescent="0.2">
      <c r="C212" s="101"/>
      <c r="D212" s="101"/>
      <c r="E212" s="101"/>
      <c r="F212" s="101"/>
      <c r="G212" s="101"/>
      <c r="H212" s="101"/>
      <c r="I212" s="101"/>
      <c r="J212" s="101"/>
      <c r="K212" s="101"/>
      <c r="L212" s="101"/>
      <c r="M212" s="101"/>
      <c r="N212" s="101"/>
      <c r="O212" s="101"/>
      <c r="P212" s="101"/>
      <c r="Q212" s="1471"/>
      <c r="R212" s="1471"/>
      <c r="S212" s="1471"/>
      <c r="T212" s="1471"/>
      <c r="U212" s="1471"/>
      <c r="V212" s="1471"/>
      <c r="W212" s="1471"/>
      <c r="X212" s="1471"/>
      <c r="Y212" s="1471"/>
      <c r="Z212" s="1471"/>
      <c r="AA212" s="1471"/>
      <c r="AB212" s="1471"/>
      <c r="AC212" s="1471"/>
      <c r="AD212" s="1471"/>
      <c r="AE212" s="1471"/>
      <c r="AF212" s="1471"/>
      <c r="AG212" s="1471"/>
      <c r="AH212" s="1471"/>
      <c r="AI212" s="1471"/>
      <c r="AJ212" s="1471"/>
      <c r="AK212" s="1471"/>
      <c r="AL212" s="1471"/>
      <c r="AM212" s="1471"/>
      <c r="AN212" s="1471"/>
      <c r="AO212" s="1471"/>
      <c r="AP212" s="1471"/>
      <c r="AQ212" s="1471"/>
      <c r="AR212" s="1471"/>
      <c r="AS212" s="1471"/>
      <c r="AT212" s="1471"/>
      <c r="AU212" s="1471"/>
      <c r="AV212" s="1471"/>
    </row>
    <row r="213" spans="3:48" s="1355" customFormat="1" x14ac:dyDescent="0.2">
      <c r="C213" s="101"/>
      <c r="D213" s="101"/>
      <c r="E213" s="101"/>
      <c r="F213" s="101"/>
      <c r="G213" s="101"/>
      <c r="H213" s="101"/>
      <c r="I213" s="101"/>
      <c r="J213" s="101"/>
      <c r="K213" s="101"/>
      <c r="L213" s="101"/>
      <c r="M213" s="101"/>
      <c r="N213" s="101"/>
      <c r="O213" s="101"/>
      <c r="P213" s="101"/>
      <c r="Q213" s="1471"/>
      <c r="R213" s="1471"/>
      <c r="S213" s="1471"/>
      <c r="T213" s="1471"/>
      <c r="U213" s="1471"/>
      <c r="V213" s="1471"/>
      <c r="W213" s="1471"/>
      <c r="X213" s="1471"/>
      <c r="Y213" s="1471"/>
      <c r="Z213" s="1471"/>
      <c r="AA213" s="1471"/>
      <c r="AB213" s="1471"/>
      <c r="AC213" s="1471"/>
      <c r="AD213" s="1471"/>
      <c r="AE213" s="1471"/>
      <c r="AF213" s="1471"/>
      <c r="AG213" s="1471"/>
      <c r="AH213" s="1471"/>
      <c r="AI213" s="1471"/>
      <c r="AJ213" s="1471"/>
      <c r="AK213" s="1471"/>
      <c r="AL213" s="1471"/>
      <c r="AM213" s="1471"/>
      <c r="AN213" s="1471"/>
      <c r="AO213" s="1471"/>
      <c r="AP213" s="1471"/>
      <c r="AQ213" s="1471"/>
      <c r="AR213" s="1471"/>
      <c r="AS213" s="1471"/>
      <c r="AT213" s="1471"/>
      <c r="AU213" s="1471"/>
      <c r="AV213" s="1471"/>
    </row>
    <row r="214" spans="3:48" s="1355" customFormat="1" x14ac:dyDescent="0.2">
      <c r="C214" s="101"/>
      <c r="D214" s="101"/>
      <c r="E214" s="101"/>
      <c r="F214" s="101"/>
      <c r="G214" s="101"/>
      <c r="H214" s="101"/>
      <c r="I214" s="101"/>
      <c r="J214" s="101"/>
      <c r="K214" s="101"/>
      <c r="L214" s="101"/>
      <c r="M214" s="101"/>
      <c r="N214" s="101"/>
      <c r="O214" s="101"/>
      <c r="P214" s="101"/>
      <c r="Q214" s="1471"/>
      <c r="R214" s="1471"/>
      <c r="S214" s="1471"/>
      <c r="T214" s="1471"/>
      <c r="U214" s="1471"/>
      <c r="V214" s="1471"/>
      <c r="W214" s="1471"/>
      <c r="X214" s="1471"/>
      <c r="Y214" s="1471"/>
      <c r="Z214" s="1471"/>
      <c r="AA214" s="1471"/>
      <c r="AB214" s="1471"/>
      <c r="AC214" s="1471"/>
      <c r="AD214" s="1471"/>
      <c r="AE214" s="1471"/>
      <c r="AF214" s="1471"/>
      <c r="AG214" s="1471"/>
      <c r="AH214" s="1471"/>
      <c r="AI214" s="1471"/>
      <c r="AJ214" s="1471"/>
      <c r="AK214" s="1471"/>
      <c r="AL214" s="1471"/>
      <c r="AM214" s="1471"/>
      <c r="AN214" s="1471"/>
      <c r="AO214" s="1471"/>
      <c r="AP214" s="1471"/>
      <c r="AQ214" s="1471"/>
      <c r="AR214" s="1471"/>
      <c r="AS214" s="1471"/>
      <c r="AT214" s="1471"/>
      <c r="AU214" s="1471"/>
      <c r="AV214" s="1471"/>
    </row>
    <row r="215" spans="3:48" s="1355" customFormat="1" x14ac:dyDescent="0.2">
      <c r="C215" s="101"/>
      <c r="D215" s="101"/>
      <c r="E215" s="101"/>
      <c r="F215" s="101"/>
      <c r="G215" s="101"/>
      <c r="H215" s="101"/>
      <c r="I215" s="101"/>
      <c r="J215" s="101"/>
      <c r="K215" s="101"/>
      <c r="L215" s="101"/>
      <c r="M215" s="101"/>
      <c r="N215" s="101"/>
      <c r="O215" s="101"/>
      <c r="P215" s="101"/>
      <c r="Q215" s="1471"/>
      <c r="R215" s="1471"/>
      <c r="S215" s="1471"/>
      <c r="T215" s="1471"/>
      <c r="U215" s="1471"/>
      <c r="V215" s="1471"/>
      <c r="W215" s="1471"/>
      <c r="X215" s="1471"/>
      <c r="Y215" s="1471"/>
      <c r="Z215" s="1471"/>
      <c r="AA215" s="1471"/>
      <c r="AB215" s="1471"/>
      <c r="AC215" s="1471"/>
      <c r="AD215" s="1471"/>
      <c r="AE215" s="1471"/>
      <c r="AF215" s="1471"/>
      <c r="AG215" s="1471"/>
      <c r="AH215" s="1471"/>
      <c r="AI215" s="1471"/>
      <c r="AJ215" s="1471"/>
      <c r="AK215" s="1471"/>
      <c r="AL215" s="1471"/>
      <c r="AM215" s="1471"/>
      <c r="AN215" s="1471"/>
      <c r="AO215" s="1471"/>
      <c r="AP215" s="1471"/>
      <c r="AQ215" s="1471"/>
      <c r="AR215" s="1471"/>
      <c r="AS215" s="1471"/>
      <c r="AT215" s="1471"/>
      <c r="AU215" s="1471"/>
      <c r="AV215" s="1471"/>
    </row>
    <row r="216" spans="3:48" s="1355" customFormat="1" x14ac:dyDescent="0.2">
      <c r="C216" s="101"/>
      <c r="D216" s="101"/>
      <c r="E216" s="101"/>
      <c r="F216" s="101"/>
      <c r="G216" s="101"/>
      <c r="H216" s="101"/>
      <c r="I216" s="101"/>
      <c r="J216" s="101"/>
      <c r="K216" s="101"/>
      <c r="L216" s="101"/>
      <c r="M216" s="101"/>
      <c r="N216" s="101"/>
      <c r="O216" s="101"/>
      <c r="P216" s="101"/>
      <c r="Q216" s="1471"/>
      <c r="R216" s="1471"/>
      <c r="S216" s="1471"/>
      <c r="T216" s="1471"/>
      <c r="U216" s="1471"/>
      <c r="V216" s="1471"/>
      <c r="W216" s="1471"/>
      <c r="X216" s="1471"/>
      <c r="Y216" s="1471"/>
      <c r="Z216" s="1471"/>
      <c r="AA216" s="1471"/>
      <c r="AB216" s="1471"/>
      <c r="AC216" s="1471"/>
      <c r="AD216" s="1471"/>
      <c r="AE216" s="1471"/>
      <c r="AF216" s="1471"/>
      <c r="AG216" s="1471"/>
      <c r="AH216" s="1471"/>
      <c r="AI216" s="1471"/>
      <c r="AJ216" s="1471"/>
      <c r="AK216" s="1471"/>
      <c r="AL216" s="1471"/>
      <c r="AM216" s="1471"/>
      <c r="AN216" s="1471"/>
      <c r="AO216" s="1471"/>
      <c r="AP216" s="1471"/>
      <c r="AQ216" s="1471"/>
      <c r="AR216" s="1471"/>
      <c r="AS216" s="1471"/>
      <c r="AT216" s="1471"/>
      <c r="AU216" s="1471"/>
      <c r="AV216" s="1471"/>
    </row>
    <row r="217" spans="3:48" s="1355" customFormat="1" x14ac:dyDescent="0.2">
      <c r="C217" s="101"/>
      <c r="D217" s="101"/>
      <c r="E217" s="101"/>
      <c r="F217" s="101"/>
      <c r="G217" s="101"/>
      <c r="H217" s="101"/>
      <c r="I217" s="101"/>
      <c r="J217" s="101"/>
      <c r="K217" s="101"/>
      <c r="L217" s="101"/>
      <c r="M217" s="101"/>
      <c r="N217" s="101"/>
      <c r="O217" s="101"/>
      <c r="P217" s="101"/>
      <c r="Q217" s="1471"/>
      <c r="R217" s="1471"/>
      <c r="S217" s="1471"/>
      <c r="T217" s="1471"/>
      <c r="U217" s="1471"/>
      <c r="V217" s="1471"/>
      <c r="W217" s="1471"/>
      <c r="X217" s="1471"/>
      <c r="Y217" s="1471"/>
      <c r="Z217" s="1471"/>
      <c r="AA217" s="1471"/>
      <c r="AB217" s="1471"/>
      <c r="AC217" s="1471"/>
      <c r="AD217" s="1471"/>
      <c r="AE217" s="1471"/>
      <c r="AF217" s="1471"/>
      <c r="AG217" s="1471"/>
      <c r="AH217" s="1471"/>
      <c r="AI217" s="1471"/>
      <c r="AJ217" s="1471"/>
      <c r="AK217" s="1471"/>
      <c r="AL217" s="1471"/>
      <c r="AM217" s="1471"/>
      <c r="AN217" s="1471"/>
      <c r="AO217" s="1471"/>
      <c r="AP217" s="1471"/>
      <c r="AQ217" s="1471"/>
      <c r="AR217" s="1471"/>
      <c r="AS217" s="1471"/>
      <c r="AT217" s="1471"/>
      <c r="AU217" s="1471"/>
      <c r="AV217" s="1471"/>
    </row>
    <row r="218" spans="3:48" s="1355" customFormat="1" x14ac:dyDescent="0.2">
      <c r="C218" s="101"/>
      <c r="D218" s="101"/>
      <c r="E218" s="101"/>
      <c r="F218" s="101"/>
      <c r="G218" s="101"/>
      <c r="H218" s="101"/>
      <c r="I218" s="101"/>
      <c r="J218" s="101"/>
      <c r="K218" s="101"/>
      <c r="L218" s="101"/>
      <c r="M218" s="101"/>
      <c r="N218" s="101"/>
      <c r="O218" s="101"/>
      <c r="P218" s="101"/>
      <c r="Q218" s="1471"/>
      <c r="R218" s="1471"/>
      <c r="S218" s="1471"/>
      <c r="T218" s="1471"/>
      <c r="U218" s="1471"/>
      <c r="V218" s="1471"/>
      <c r="W218" s="1471"/>
      <c r="X218" s="1471"/>
      <c r="Y218" s="1471"/>
      <c r="Z218" s="1471"/>
      <c r="AA218" s="1471"/>
      <c r="AB218" s="1471"/>
      <c r="AC218" s="1471"/>
      <c r="AD218" s="1471"/>
      <c r="AE218" s="1471"/>
      <c r="AF218" s="1471"/>
      <c r="AG218" s="1471"/>
      <c r="AH218" s="1471"/>
      <c r="AI218" s="1471"/>
      <c r="AJ218" s="1471"/>
      <c r="AK218" s="1471"/>
      <c r="AL218" s="1471"/>
      <c r="AM218" s="1471"/>
      <c r="AN218" s="1471"/>
      <c r="AO218" s="1471"/>
      <c r="AP218" s="1471"/>
      <c r="AQ218" s="1471"/>
      <c r="AR218" s="1471"/>
      <c r="AS218" s="1471"/>
      <c r="AT218" s="1471"/>
      <c r="AU218" s="1471"/>
      <c r="AV218" s="1471"/>
    </row>
    <row r="219" spans="3:48" s="1355" customFormat="1" x14ac:dyDescent="0.2">
      <c r="C219" s="101"/>
      <c r="D219" s="101"/>
      <c r="E219" s="101"/>
      <c r="F219" s="101"/>
      <c r="G219" s="101"/>
      <c r="H219" s="101"/>
      <c r="I219" s="101"/>
      <c r="J219" s="101"/>
      <c r="K219" s="101"/>
      <c r="L219" s="101"/>
      <c r="M219" s="101"/>
      <c r="N219" s="101"/>
      <c r="O219" s="101"/>
      <c r="P219" s="101"/>
      <c r="Q219" s="1471"/>
      <c r="R219" s="1471"/>
      <c r="S219" s="1471"/>
      <c r="T219" s="1471"/>
      <c r="U219" s="1471"/>
      <c r="V219" s="1471"/>
      <c r="W219" s="1471"/>
      <c r="X219" s="1471"/>
      <c r="Y219" s="1471"/>
      <c r="Z219" s="1471"/>
      <c r="AA219" s="1471"/>
      <c r="AB219" s="1471"/>
      <c r="AC219" s="1471"/>
      <c r="AD219" s="1471"/>
      <c r="AE219" s="1471"/>
      <c r="AF219" s="1471"/>
      <c r="AG219" s="1471"/>
      <c r="AH219" s="1471"/>
      <c r="AI219" s="1471"/>
      <c r="AJ219" s="1471"/>
      <c r="AK219" s="1471"/>
      <c r="AL219" s="1471"/>
      <c r="AM219" s="1471"/>
      <c r="AN219" s="1471"/>
      <c r="AO219" s="1471"/>
      <c r="AP219" s="1471"/>
      <c r="AQ219" s="1471"/>
      <c r="AR219" s="1471"/>
      <c r="AS219" s="1471"/>
      <c r="AT219" s="1471"/>
      <c r="AU219" s="1471"/>
      <c r="AV219" s="1471"/>
    </row>
    <row r="220" spans="3:48" s="1355" customFormat="1" x14ac:dyDescent="0.2">
      <c r="C220" s="101"/>
      <c r="D220" s="101"/>
      <c r="E220" s="101"/>
      <c r="F220" s="101"/>
      <c r="G220" s="101"/>
      <c r="H220" s="101"/>
      <c r="I220" s="101"/>
      <c r="J220" s="101"/>
      <c r="K220" s="101"/>
      <c r="L220" s="101"/>
      <c r="M220" s="101"/>
      <c r="N220" s="101"/>
      <c r="O220" s="101"/>
      <c r="P220" s="101"/>
      <c r="Q220" s="1471"/>
      <c r="R220" s="1471"/>
      <c r="S220" s="1471"/>
      <c r="T220" s="1471"/>
      <c r="U220" s="1471"/>
      <c r="V220" s="1471"/>
      <c r="W220" s="1471"/>
      <c r="X220" s="1471"/>
      <c r="Y220" s="1471"/>
      <c r="Z220" s="1471"/>
      <c r="AA220" s="1471"/>
      <c r="AB220" s="1471"/>
      <c r="AC220" s="1471"/>
      <c r="AD220" s="1471"/>
      <c r="AE220" s="1471"/>
      <c r="AF220" s="1471"/>
      <c r="AG220" s="1471"/>
      <c r="AH220" s="1471"/>
      <c r="AI220" s="1471"/>
      <c r="AJ220" s="1471"/>
      <c r="AK220" s="1471"/>
      <c r="AL220" s="1471"/>
      <c r="AM220" s="1471"/>
      <c r="AN220" s="1471"/>
      <c r="AO220" s="1471"/>
      <c r="AP220" s="1471"/>
      <c r="AQ220" s="1471"/>
      <c r="AR220" s="1471"/>
      <c r="AS220" s="1471"/>
      <c r="AT220" s="1471"/>
      <c r="AU220" s="1471"/>
      <c r="AV220" s="1471"/>
    </row>
    <row r="221" spans="3:48" s="1355" customFormat="1" x14ac:dyDescent="0.2">
      <c r="C221" s="101"/>
      <c r="D221" s="101"/>
      <c r="E221" s="101"/>
      <c r="F221" s="101"/>
      <c r="G221" s="101"/>
      <c r="H221" s="101"/>
      <c r="I221" s="101"/>
      <c r="J221" s="101"/>
      <c r="K221" s="101"/>
      <c r="L221" s="101"/>
      <c r="M221" s="101"/>
      <c r="N221" s="101"/>
      <c r="O221" s="101"/>
      <c r="P221" s="101"/>
      <c r="Q221" s="1471"/>
      <c r="R221" s="1471"/>
      <c r="S221" s="1471"/>
      <c r="T221" s="1471"/>
      <c r="U221" s="1471"/>
      <c r="V221" s="1471"/>
      <c r="W221" s="1471"/>
      <c r="X221" s="1471"/>
      <c r="Y221" s="1471"/>
      <c r="Z221" s="1471"/>
      <c r="AA221" s="1471"/>
      <c r="AB221" s="1471"/>
      <c r="AC221" s="1471"/>
      <c r="AD221" s="1471"/>
      <c r="AE221" s="1471"/>
      <c r="AF221" s="1471"/>
      <c r="AG221" s="1471"/>
      <c r="AH221" s="1471"/>
      <c r="AI221" s="1471"/>
      <c r="AJ221" s="1471"/>
      <c r="AK221" s="1471"/>
      <c r="AL221" s="1471"/>
      <c r="AM221" s="1471"/>
      <c r="AN221" s="1471"/>
      <c r="AO221" s="1471"/>
      <c r="AP221" s="1471"/>
      <c r="AQ221" s="1471"/>
      <c r="AR221" s="1471"/>
      <c r="AS221" s="1471"/>
      <c r="AT221" s="1471"/>
      <c r="AU221" s="1471"/>
      <c r="AV221" s="1471"/>
    </row>
    <row r="222" spans="3:48" s="1355" customFormat="1" x14ac:dyDescent="0.2">
      <c r="C222" s="101"/>
      <c r="D222" s="101"/>
      <c r="E222" s="101"/>
      <c r="F222" s="101"/>
      <c r="G222" s="101"/>
      <c r="H222" s="101"/>
      <c r="I222" s="101"/>
      <c r="J222" s="101"/>
      <c r="K222" s="101"/>
      <c r="L222" s="101"/>
      <c r="M222" s="101"/>
      <c r="N222" s="101"/>
      <c r="O222" s="101"/>
      <c r="P222" s="101"/>
      <c r="Q222" s="1471"/>
      <c r="R222" s="1471"/>
      <c r="S222" s="1471"/>
      <c r="T222" s="1471"/>
      <c r="U222" s="1471"/>
      <c r="V222" s="1471"/>
      <c r="W222" s="1471"/>
      <c r="X222" s="1471"/>
      <c r="Y222" s="1471"/>
      <c r="Z222" s="1471"/>
      <c r="AA222" s="1471"/>
      <c r="AB222" s="1471"/>
      <c r="AC222" s="1471"/>
      <c r="AD222" s="1471"/>
      <c r="AE222" s="1471"/>
      <c r="AF222" s="1471"/>
      <c r="AG222" s="1471"/>
      <c r="AH222" s="1471"/>
      <c r="AI222" s="1471"/>
      <c r="AJ222" s="1471"/>
      <c r="AK222" s="1471"/>
      <c r="AL222" s="1471"/>
      <c r="AM222" s="1471"/>
      <c r="AN222" s="1471"/>
      <c r="AO222" s="1471"/>
      <c r="AP222" s="1471"/>
      <c r="AQ222" s="1471"/>
      <c r="AR222" s="1471"/>
      <c r="AS222" s="1471"/>
      <c r="AT222" s="1471"/>
      <c r="AU222" s="1471"/>
      <c r="AV222" s="1471"/>
    </row>
    <row r="223" spans="3:48" s="1355" customFormat="1" x14ac:dyDescent="0.2">
      <c r="C223" s="101"/>
      <c r="D223" s="101"/>
      <c r="E223" s="101"/>
      <c r="F223" s="101"/>
      <c r="G223" s="101"/>
      <c r="H223" s="101"/>
      <c r="I223" s="101"/>
      <c r="J223" s="101"/>
      <c r="K223" s="101"/>
      <c r="L223" s="101"/>
      <c r="M223" s="101"/>
      <c r="N223" s="101"/>
      <c r="O223" s="101"/>
      <c r="P223" s="101"/>
      <c r="Q223" s="1471"/>
      <c r="R223" s="1471"/>
      <c r="S223" s="1471"/>
      <c r="T223" s="1471"/>
      <c r="U223" s="1471"/>
      <c r="V223" s="1471"/>
      <c r="W223" s="1471"/>
      <c r="X223" s="1471"/>
      <c r="Y223" s="1471"/>
      <c r="Z223" s="1471"/>
      <c r="AA223" s="1471"/>
      <c r="AB223" s="1471"/>
      <c r="AC223" s="1471"/>
      <c r="AD223" s="1471"/>
      <c r="AE223" s="1471"/>
      <c r="AF223" s="1471"/>
      <c r="AG223" s="1471"/>
      <c r="AH223" s="1471"/>
      <c r="AI223" s="1471"/>
      <c r="AJ223" s="1471"/>
      <c r="AK223" s="1471"/>
      <c r="AL223" s="1471"/>
      <c r="AM223" s="1471"/>
      <c r="AN223" s="1471"/>
      <c r="AO223" s="1471"/>
      <c r="AP223" s="1471"/>
      <c r="AQ223" s="1471"/>
      <c r="AR223" s="1471"/>
      <c r="AS223" s="1471"/>
      <c r="AT223" s="1471"/>
      <c r="AU223" s="1471"/>
      <c r="AV223" s="1471"/>
    </row>
    <row r="224" spans="3:48" s="1355" customFormat="1" x14ac:dyDescent="0.2">
      <c r="C224" s="101"/>
      <c r="D224" s="101"/>
      <c r="E224" s="101"/>
      <c r="F224" s="101"/>
      <c r="G224" s="101"/>
      <c r="H224" s="101"/>
      <c r="I224" s="101"/>
      <c r="J224" s="101"/>
      <c r="K224" s="101"/>
      <c r="L224" s="101"/>
      <c r="M224" s="101"/>
      <c r="N224" s="101"/>
      <c r="O224" s="101"/>
      <c r="P224" s="101"/>
      <c r="Q224" s="1471"/>
      <c r="R224" s="1471"/>
      <c r="S224" s="1471"/>
      <c r="T224" s="1471"/>
      <c r="U224" s="1471"/>
      <c r="V224" s="1471"/>
      <c r="W224" s="1471"/>
      <c r="X224" s="1471"/>
      <c r="Y224" s="1471"/>
      <c r="Z224" s="1471"/>
      <c r="AA224" s="1471"/>
      <c r="AB224" s="1471"/>
      <c r="AC224" s="1471"/>
      <c r="AD224" s="1471"/>
      <c r="AE224" s="1471"/>
      <c r="AF224" s="1471"/>
      <c r="AG224" s="1471"/>
      <c r="AH224" s="1471"/>
      <c r="AI224" s="1471"/>
      <c r="AJ224" s="1471"/>
      <c r="AK224" s="1471"/>
      <c r="AL224" s="1471"/>
      <c r="AM224" s="1471"/>
      <c r="AN224" s="1471"/>
      <c r="AO224" s="1471"/>
      <c r="AP224" s="1471"/>
      <c r="AQ224" s="1471"/>
      <c r="AR224" s="1471"/>
      <c r="AS224" s="1471"/>
      <c r="AT224" s="1471"/>
      <c r="AU224" s="1471"/>
      <c r="AV224" s="1471"/>
    </row>
    <row r="225" spans="3:48" s="1355" customFormat="1" x14ac:dyDescent="0.2">
      <c r="C225" s="101"/>
      <c r="D225" s="101"/>
      <c r="E225" s="101"/>
      <c r="F225" s="101"/>
      <c r="G225" s="101"/>
      <c r="H225" s="101"/>
      <c r="I225" s="101"/>
      <c r="J225" s="101"/>
      <c r="K225" s="101"/>
      <c r="L225" s="101"/>
      <c r="M225" s="101"/>
      <c r="N225" s="101"/>
      <c r="O225" s="101"/>
      <c r="P225" s="101"/>
      <c r="Q225" s="1471"/>
      <c r="R225" s="1471"/>
      <c r="S225" s="1471"/>
      <c r="T225" s="1471"/>
      <c r="U225" s="1471"/>
      <c r="V225" s="1471"/>
      <c r="W225" s="1471"/>
      <c r="X225" s="1471"/>
      <c r="Y225" s="1471"/>
      <c r="Z225" s="1471"/>
      <c r="AA225" s="1471"/>
      <c r="AB225" s="1471"/>
      <c r="AC225" s="1471"/>
      <c r="AD225" s="1471"/>
      <c r="AE225" s="1471"/>
      <c r="AF225" s="1471"/>
      <c r="AG225" s="1471"/>
      <c r="AH225" s="1471"/>
      <c r="AI225" s="1471"/>
      <c r="AJ225" s="1471"/>
      <c r="AK225" s="1471"/>
      <c r="AL225" s="1471"/>
      <c r="AM225" s="1471"/>
      <c r="AN225" s="1471"/>
      <c r="AO225" s="1471"/>
      <c r="AP225" s="1471"/>
      <c r="AQ225" s="1471"/>
      <c r="AR225" s="1471"/>
      <c r="AS225" s="1471"/>
      <c r="AT225" s="1471"/>
      <c r="AU225" s="1471"/>
      <c r="AV225" s="1471"/>
    </row>
    <row r="226" spans="3:48" s="1355" customFormat="1" x14ac:dyDescent="0.2">
      <c r="C226" s="101"/>
      <c r="D226" s="101"/>
      <c r="E226" s="101"/>
      <c r="F226" s="101"/>
      <c r="G226" s="101"/>
      <c r="H226" s="101"/>
      <c r="I226" s="101"/>
      <c r="J226" s="101"/>
      <c r="K226" s="101"/>
      <c r="L226" s="101"/>
      <c r="M226" s="101"/>
      <c r="N226" s="101"/>
      <c r="O226" s="101"/>
      <c r="P226" s="101"/>
      <c r="Q226" s="1471"/>
      <c r="R226" s="1471"/>
      <c r="S226" s="1471"/>
      <c r="T226" s="1471"/>
      <c r="U226" s="1471"/>
      <c r="V226" s="1471"/>
      <c r="W226" s="1471"/>
      <c r="X226" s="1471"/>
      <c r="Y226" s="1471"/>
      <c r="Z226" s="1471"/>
      <c r="AA226" s="1471"/>
      <c r="AB226" s="1471"/>
      <c r="AC226" s="1471"/>
      <c r="AD226" s="1471"/>
      <c r="AE226" s="1471"/>
      <c r="AF226" s="1471"/>
      <c r="AG226" s="1471"/>
      <c r="AH226" s="1471"/>
      <c r="AI226" s="1471"/>
      <c r="AJ226" s="1471"/>
      <c r="AK226" s="1471"/>
      <c r="AL226" s="1471"/>
      <c r="AM226" s="1471"/>
      <c r="AN226" s="1471"/>
      <c r="AO226" s="1471"/>
      <c r="AP226" s="1471"/>
      <c r="AQ226" s="1471"/>
      <c r="AR226" s="1471"/>
      <c r="AS226" s="1471"/>
      <c r="AT226" s="1471"/>
      <c r="AU226" s="1471"/>
      <c r="AV226" s="1471"/>
    </row>
    <row r="227" spans="3:48" s="1355" customFormat="1" x14ac:dyDescent="0.2">
      <c r="C227" s="101"/>
      <c r="D227" s="101"/>
      <c r="E227" s="101"/>
      <c r="F227" s="101"/>
      <c r="G227" s="101"/>
      <c r="H227" s="101"/>
      <c r="I227" s="101"/>
      <c r="J227" s="101"/>
      <c r="K227" s="101"/>
      <c r="L227" s="101"/>
      <c r="M227" s="101"/>
      <c r="N227" s="101"/>
      <c r="O227" s="101"/>
      <c r="P227" s="101"/>
      <c r="Q227" s="1471"/>
      <c r="R227" s="1471"/>
      <c r="S227" s="1471"/>
      <c r="T227" s="1471"/>
      <c r="U227" s="1471"/>
      <c r="V227" s="1471"/>
      <c r="W227" s="1471"/>
      <c r="X227" s="1471"/>
      <c r="Y227" s="1471"/>
      <c r="Z227" s="1471"/>
      <c r="AA227" s="1471"/>
      <c r="AB227" s="1471"/>
      <c r="AC227" s="1471"/>
      <c r="AD227" s="1471"/>
      <c r="AE227" s="1471"/>
      <c r="AF227" s="1471"/>
      <c r="AG227" s="1471"/>
      <c r="AH227" s="1471"/>
      <c r="AI227" s="1471"/>
      <c r="AJ227" s="1471"/>
      <c r="AK227" s="1471"/>
      <c r="AL227" s="1471"/>
      <c r="AM227" s="1471"/>
      <c r="AN227" s="1471"/>
      <c r="AO227" s="1471"/>
      <c r="AP227" s="1471"/>
      <c r="AQ227" s="1471"/>
      <c r="AR227" s="1471"/>
      <c r="AS227" s="1471"/>
      <c r="AT227" s="1471"/>
      <c r="AU227" s="1471"/>
      <c r="AV227" s="1471"/>
    </row>
    <row r="228" spans="3:48" s="1355" customFormat="1" x14ac:dyDescent="0.2">
      <c r="C228" s="101"/>
      <c r="D228" s="101"/>
      <c r="E228" s="101"/>
      <c r="F228" s="101"/>
      <c r="G228" s="101"/>
      <c r="H228" s="101"/>
      <c r="I228" s="101"/>
      <c r="J228" s="101"/>
      <c r="K228" s="101"/>
      <c r="L228" s="101"/>
      <c r="M228" s="101"/>
      <c r="N228" s="101"/>
      <c r="O228" s="101"/>
      <c r="P228" s="101"/>
      <c r="Q228" s="1471"/>
      <c r="R228" s="1471"/>
      <c r="S228" s="1471"/>
      <c r="T228" s="1471"/>
      <c r="U228" s="1471"/>
      <c r="V228" s="1471"/>
      <c r="W228" s="1471"/>
      <c r="X228" s="1471"/>
      <c r="Y228" s="1471"/>
      <c r="Z228" s="1471"/>
      <c r="AA228" s="1471"/>
      <c r="AB228" s="1471"/>
      <c r="AC228" s="1471"/>
      <c r="AD228" s="1471"/>
      <c r="AE228" s="1471"/>
      <c r="AF228" s="1471"/>
      <c r="AG228" s="1471"/>
      <c r="AH228" s="1471"/>
      <c r="AI228" s="1471"/>
      <c r="AJ228" s="1471"/>
      <c r="AK228" s="1471"/>
      <c r="AL228" s="1471"/>
      <c r="AM228" s="1471"/>
      <c r="AN228" s="1471"/>
      <c r="AO228" s="1471"/>
      <c r="AP228" s="1471"/>
      <c r="AQ228" s="1471"/>
      <c r="AR228" s="1471"/>
      <c r="AS228" s="1471"/>
      <c r="AT228" s="1471"/>
      <c r="AU228" s="1471"/>
      <c r="AV228" s="1471"/>
    </row>
    <row r="229" spans="3:48" s="1355" customFormat="1" x14ac:dyDescent="0.2">
      <c r="C229" s="101"/>
      <c r="D229" s="101"/>
      <c r="E229" s="101"/>
      <c r="F229" s="101"/>
      <c r="G229" s="101"/>
      <c r="H229" s="101"/>
      <c r="I229" s="101"/>
      <c r="J229" s="101"/>
      <c r="K229" s="101"/>
      <c r="L229" s="101"/>
      <c r="M229" s="101"/>
      <c r="N229" s="101"/>
      <c r="O229" s="101"/>
      <c r="P229" s="101"/>
      <c r="Q229" s="1471"/>
      <c r="R229" s="1471"/>
      <c r="S229" s="1471"/>
      <c r="T229" s="1471"/>
      <c r="U229" s="1471"/>
      <c r="V229" s="1471"/>
      <c r="W229" s="1471"/>
      <c r="X229" s="1471"/>
      <c r="Y229" s="1471"/>
      <c r="Z229" s="1471"/>
      <c r="AA229" s="1471"/>
      <c r="AB229" s="1471"/>
      <c r="AC229" s="1471"/>
      <c r="AD229" s="1471"/>
      <c r="AE229" s="1471"/>
      <c r="AF229" s="1471"/>
      <c r="AG229" s="1471"/>
      <c r="AH229" s="1471"/>
      <c r="AI229" s="1471"/>
      <c r="AJ229" s="1471"/>
      <c r="AK229" s="1471"/>
      <c r="AL229" s="1471"/>
      <c r="AM229" s="1471"/>
      <c r="AN229" s="1471"/>
      <c r="AO229" s="1471"/>
      <c r="AP229" s="1471"/>
      <c r="AQ229" s="1471"/>
      <c r="AR229" s="1471"/>
      <c r="AS229" s="1471"/>
      <c r="AT229" s="1471"/>
      <c r="AU229" s="1471"/>
      <c r="AV229" s="1471"/>
    </row>
    <row r="230" spans="3:48" s="1355" customFormat="1" x14ac:dyDescent="0.2">
      <c r="C230" s="101"/>
      <c r="D230" s="101"/>
      <c r="E230" s="101"/>
      <c r="F230" s="101"/>
      <c r="G230" s="101"/>
      <c r="H230" s="101"/>
      <c r="I230" s="101"/>
      <c r="J230" s="101"/>
      <c r="K230" s="101"/>
      <c r="L230" s="101"/>
      <c r="M230" s="101"/>
      <c r="N230" s="101"/>
      <c r="O230" s="101"/>
      <c r="P230" s="101"/>
      <c r="Q230" s="1471"/>
      <c r="R230" s="1471"/>
      <c r="S230" s="1471"/>
      <c r="T230" s="1471"/>
      <c r="U230" s="1471"/>
      <c r="V230" s="1471"/>
      <c r="W230" s="1471"/>
      <c r="X230" s="1471"/>
      <c r="Y230" s="1471"/>
      <c r="Z230" s="1471"/>
      <c r="AA230" s="1471"/>
      <c r="AB230" s="1471"/>
      <c r="AC230" s="1471"/>
      <c r="AD230" s="1471"/>
      <c r="AE230" s="1471"/>
      <c r="AF230" s="1471"/>
      <c r="AG230" s="1471"/>
      <c r="AH230" s="1471"/>
      <c r="AI230" s="1471"/>
      <c r="AJ230" s="1471"/>
      <c r="AK230" s="1471"/>
      <c r="AL230" s="1471"/>
      <c r="AM230" s="1471"/>
      <c r="AN230" s="1471"/>
      <c r="AO230" s="1471"/>
      <c r="AP230" s="1471"/>
      <c r="AQ230" s="1471"/>
      <c r="AR230" s="1471"/>
      <c r="AS230" s="1471"/>
      <c r="AT230" s="1471"/>
      <c r="AU230" s="1471"/>
      <c r="AV230" s="1471"/>
    </row>
    <row r="231" spans="3:48" s="1355" customFormat="1" x14ac:dyDescent="0.2">
      <c r="C231" s="101"/>
      <c r="D231" s="101"/>
      <c r="E231" s="101"/>
      <c r="F231" s="101"/>
      <c r="G231" s="101"/>
      <c r="H231" s="101"/>
      <c r="I231" s="101"/>
      <c r="J231" s="101"/>
      <c r="K231" s="101"/>
      <c r="L231" s="101"/>
      <c r="M231" s="101"/>
      <c r="N231" s="101"/>
      <c r="O231" s="101"/>
      <c r="P231" s="101"/>
      <c r="Q231" s="1471"/>
      <c r="R231" s="1471"/>
      <c r="S231" s="1471"/>
      <c r="T231" s="1471"/>
      <c r="U231" s="1471"/>
      <c r="V231" s="1471"/>
      <c r="W231" s="1471"/>
      <c r="X231" s="1471"/>
      <c r="Y231" s="1471"/>
      <c r="Z231" s="1471"/>
      <c r="AA231" s="1471"/>
      <c r="AB231" s="1471"/>
      <c r="AC231" s="1471"/>
      <c r="AD231" s="1471"/>
      <c r="AE231" s="1471"/>
      <c r="AF231" s="1471"/>
      <c r="AG231" s="1471"/>
      <c r="AH231" s="1471"/>
      <c r="AI231" s="1471"/>
      <c r="AJ231" s="1471"/>
      <c r="AK231" s="1471"/>
      <c r="AL231" s="1471"/>
      <c r="AM231" s="1471"/>
      <c r="AN231" s="1471"/>
      <c r="AO231" s="1471"/>
      <c r="AP231" s="1471"/>
      <c r="AQ231" s="1471"/>
      <c r="AR231" s="1471"/>
      <c r="AS231" s="1471"/>
      <c r="AT231" s="1471"/>
      <c r="AU231" s="1471"/>
      <c r="AV231" s="1471"/>
    </row>
    <row r="232" spans="3:48" s="1355" customFormat="1" x14ac:dyDescent="0.2">
      <c r="C232" s="101"/>
      <c r="D232" s="101"/>
      <c r="E232" s="101"/>
      <c r="F232" s="101"/>
      <c r="G232" s="101"/>
      <c r="H232" s="101"/>
      <c r="I232" s="101"/>
      <c r="J232" s="101"/>
      <c r="K232" s="101"/>
      <c r="L232" s="101"/>
      <c r="M232" s="101"/>
      <c r="N232" s="101"/>
      <c r="O232" s="101"/>
      <c r="P232" s="101"/>
      <c r="Q232" s="1471"/>
      <c r="R232" s="1471"/>
      <c r="S232" s="1471"/>
      <c r="T232" s="1471"/>
      <c r="U232" s="1471"/>
      <c r="V232" s="1471"/>
      <c r="W232" s="1471"/>
      <c r="X232" s="1471"/>
      <c r="Y232" s="1471"/>
      <c r="Z232" s="1471"/>
      <c r="AA232" s="1471"/>
      <c r="AB232" s="1471"/>
      <c r="AC232" s="1471"/>
      <c r="AD232" s="1471"/>
      <c r="AE232" s="1471"/>
      <c r="AF232" s="1471"/>
      <c r="AG232" s="1471"/>
      <c r="AH232" s="1471"/>
      <c r="AI232" s="1471"/>
      <c r="AJ232" s="1471"/>
      <c r="AK232" s="1471"/>
      <c r="AL232" s="1471"/>
      <c r="AM232" s="1471"/>
      <c r="AN232" s="1471"/>
      <c r="AO232" s="1471"/>
      <c r="AP232" s="1471"/>
      <c r="AQ232" s="1471"/>
      <c r="AR232" s="1471"/>
      <c r="AS232" s="1471"/>
      <c r="AT232" s="1471"/>
      <c r="AU232" s="1471"/>
      <c r="AV232" s="1471"/>
    </row>
    <row r="233" spans="3:48" s="1355" customFormat="1" x14ac:dyDescent="0.2">
      <c r="C233" s="101"/>
      <c r="D233" s="101"/>
      <c r="E233" s="101"/>
      <c r="F233" s="101"/>
      <c r="G233" s="101"/>
      <c r="H233" s="101"/>
      <c r="I233" s="101"/>
      <c r="J233" s="101"/>
      <c r="K233" s="101"/>
      <c r="L233" s="101"/>
      <c r="M233" s="101"/>
      <c r="N233" s="101"/>
      <c r="O233" s="101"/>
      <c r="P233" s="101"/>
      <c r="Q233" s="1471"/>
      <c r="R233" s="1471"/>
      <c r="S233" s="1471"/>
      <c r="T233" s="1471"/>
      <c r="U233" s="1471"/>
      <c r="V233" s="1471"/>
      <c r="W233" s="1471"/>
      <c r="X233" s="1471"/>
      <c r="Y233" s="1471"/>
      <c r="Z233" s="1471"/>
      <c r="AA233" s="1471"/>
      <c r="AB233" s="1471"/>
      <c r="AC233" s="1471"/>
      <c r="AD233" s="1471"/>
      <c r="AE233" s="1471"/>
      <c r="AF233" s="1471"/>
      <c r="AG233" s="1471"/>
      <c r="AH233" s="1471"/>
      <c r="AI233" s="1471"/>
      <c r="AJ233" s="1471"/>
      <c r="AK233" s="1471"/>
      <c r="AL233" s="1471"/>
      <c r="AM233" s="1471"/>
      <c r="AN233" s="1471"/>
      <c r="AO233" s="1471"/>
      <c r="AP233" s="1471"/>
      <c r="AQ233" s="1471"/>
      <c r="AR233" s="1471"/>
      <c r="AS233" s="1471"/>
      <c r="AT233" s="1471"/>
      <c r="AU233" s="1471"/>
      <c r="AV233" s="1471"/>
    </row>
    <row r="234" spans="3:48" s="1355" customFormat="1" x14ac:dyDescent="0.2">
      <c r="C234" s="101"/>
      <c r="D234" s="101"/>
      <c r="E234" s="101"/>
      <c r="F234" s="101"/>
      <c r="G234" s="101"/>
      <c r="H234" s="101"/>
      <c r="I234" s="101"/>
      <c r="J234" s="101"/>
      <c r="K234" s="101"/>
      <c r="L234" s="101"/>
      <c r="M234" s="101"/>
      <c r="N234" s="101"/>
      <c r="O234" s="101"/>
      <c r="P234" s="101"/>
      <c r="Q234" s="1471"/>
      <c r="R234" s="1471"/>
      <c r="S234" s="1471"/>
      <c r="T234" s="1471"/>
      <c r="U234" s="1471"/>
      <c r="V234" s="1471"/>
      <c r="W234" s="1471"/>
      <c r="X234" s="1471"/>
      <c r="Y234" s="1471"/>
      <c r="Z234" s="1471"/>
      <c r="AA234" s="1471"/>
      <c r="AB234" s="1471"/>
      <c r="AC234" s="1471"/>
      <c r="AD234" s="1471"/>
      <c r="AE234" s="1471"/>
      <c r="AF234" s="1471"/>
      <c r="AG234" s="1471"/>
      <c r="AH234" s="1471"/>
      <c r="AI234" s="1471"/>
      <c r="AJ234" s="1471"/>
      <c r="AK234" s="1471"/>
      <c r="AL234" s="1471"/>
      <c r="AM234" s="1471"/>
      <c r="AN234" s="1471"/>
      <c r="AO234" s="1471"/>
      <c r="AP234" s="1471"/>
      <c r="AQ234" s="1471"/>
      <c r="AR234" s="1471"/>
      <c r="AS234" s="1471"/>
      <c r="AT234" s="1471"/>
      <c r="AU234" s="1471"/>
      <c r="AV234" s="1471"/>
    </row>
    <row r="235" spans="3:48" s="1355" customFormat="1" x14ac:dyDescent="0.2">
      <c r="C235" s="101"/>
      <c r="D235" s="101"/>
      <c r="E235" s="101"/>
      <c r="F235" s="101"/>
      <c r="G235" s="101"/>
      <c r="H235" s="101"/>
      <c r="I235" s="101"/>
      <c r="J235" s="101"/>
      <c r="K235" s="101"/>
      <c r="L235" s="101"/>
      <c r="M235" s="101"/>
      <c r="N235" s="101"/>
      <c r="O235" s="101"/>
      <c r="P235" s="101"/>
      <c r="Q235" s="1471"/>
      <c r="R235" s="1471"/>
      <c r="S235" s="1471"/>
      <c r="T235" s="1471"/>
      <c r="U235" s="1471"/>
      <c r="V235" s="1471"/>
      <c r="W235" s="1471"/>
      <c r="X235" s="1471"/>
      <c r="Y235" s="1471"/>
      <c r="Z235" s="1471"/>
      <c r="AA235" s="1471"/>
      <c r="AB235" s="1471"/>
      <c r="AC235" s="1471"/>
      <c r="AD235" s="1471"/>
      <c r="AE235" s="1471"/>
      <c r="AF235" s="1471"/>
      <c r="AG235" s="1471"/>
      <c r="AH235" s="1471"/>
      <c r="AI235" s="1471"/>
      <c r="AJ235" s="1471"/>
      <c r="AK235" s="1471"/>
      <c r="AL235" s="1471"/>
      <c r="AM235" s="1471"/>
      <c r="AN235" s="1471"/>
      <c r="AO235" s="1471"/>
      <c r="AP235" s="1471"/>
      <c r="AQ235" s="1471"/>
      <c r="AR235" s="1471"/>
      <c r="AS235" s="1471"/>
      <c r="AT235" s="1471"/>
      <c r="AU235" s="1471"/>
      <c r="AV235" s="1471"/>
    </row>
    <row r="236" spans="3:48" s="1355" customFormat="1" x14ac:dyDescent="0.2">
      <c r="C236" s="101"/>
      <c r="D236" s="101"/>
      <c r="E236" s="101"/>
      <c r="F236" s="101"/>
      <c r="G236" s="101"/>
      <c r="H236" s="101"/>
      <c r="I236" s="101"/>
      <c r="J236" s="101"/>
      <c r="K236" s="101"/>
      <c r="L236" s="101"/>
      <c r="M236" s="101"/>
      <c r="N236" s="101"/>
      <c r="O236" s="101"/>
      <c r="P236" s="101"/>
      <c r="Q236" s="1471"/>
      <c r="R236" s="1471"/>
      <c r="S236" s="1471"/>
      <c r="T236" s="1471"/>
      <c r="U236" s="1471"/>
      <c r="V236" s="1471"/>
      <c r="W236" s="1471"/>
      <c r="X236" s="1471"/>
      <c r="Y236" s="1471"/>
      <c r="Z236" s="1471"/>
      <c r="AA236" s="1471"/>
      <c r="AB236" s="1471"/>
      <c r="AC236" s="1471"/>
      <c r="AD236" s="1471"/>
      <c r="AE236" s="1471"/>
      <c r="AF236" s="1471"/>
      <c r="AG236" s="1471"/>
      <c r="AH236" s="1471"/>
      <c r="AI236" s="1471"/>
      <c r="AJ236" s="1471"/>
      <c r="AK236" s="1471"/>
      <c r="AL236" s="1471"/>
      <c r="AM236" s="1471"/>
      <c r="AN236" s="1471"/>
      <c r="AO236" s="1471"/>
      <c r="AP236" s="1471"/>
      <c r="AQ236" s="1471"/>
      <c r="AR236" s="1471"/>
      <c r="AS236" s="1471"/>
      <c r="AT236" s="1471"/>
      <c r="AU236" s="1471"/>
      <c r="AV236" s="1471"/>
    </row>
    <row r="237" spans="3:48" s="1355" customFormat="1" x14ac:dyDescent="0.2">
      <c r="C237" s="101"/>
      <c r="D237" s="101"/>
      <c r="E237" s="101"/>
      <c r="F237" s="101"/>
      <c r="G237" s="101"/>
      <c r="H237" s="101"/>
      <c r="I237" s="101"/>
      <c r="J237" s="101"/>
      <c r="K237" s="101"/>
      <c r="L237" s="101"/>
      <c r="M237" s="101"/>
      <c r="N237" s="101"/>
      <c r="O237" s="101"/>
      <c r="P237" s="101"/>
      <c r="Q237" s="1471"/>
      <c r="R237" s="1471"/>
      <c r="S237" s="1471"/>
      <c r="T237" s="1471"/>
      <c r="U237" s="1471"/>
      <c r="V237" s="1471"/>
      <c r="W237" s="1471"/>
      <c r="X237" s="1471"/>
      <c r="Y237" s="1471"/>
      <c r="Z237" s="1471"/>
      <c r="AA237" s="1471"/>
      <c r="AB237" s="1471"/>
      <c r="AC237" s="1471"/>
      <c r="AD237" s="1471"/>
      <c r="AE237" s="1471"/>
      <c r="AF237" s="1471"/>
      <c r="AG237" s="1471"/>
      <c r="AH237" s="1471"/>
      <c r="AI237" s="1471"/>
      <c r="AJ237" s="1471"/>
      <c r="AK237" s="1471"/>
      <c r="AL237" s="1471"/>
      <c r="AM237" s="1471"/>
      <c r="AN237" s="1471"/>
      <c r="AO237" s="1471"/>
      <c r="AP237" s="1471"/>
      <c r="AQ237" s="1471"/>
      <c r="AR237" s="1471"/>
      <c r="AS237" s="1471"/>
      <c r="AT237" s="1471"/>
      <c r="AU237" s="1471"/>
      <c r="AV237" s="1471"/>
    </row>
    <row r="238" spans="3:48" s="1355" customFormat="1" x14ac:dyDescent="0.2">
      <c r="C238" s="101"/>
      <c r="D238" s="101"/>
      <c r="E238" s="101"/>
      <c r="F238" s="101"/>
      <c r="G238" s="101"/>
      <c r="H238" s="101"/>
      <c r="I238" s="101"/>
      <c r="J238" s="101"/>
      <c r="K238" s="101"/>
      <c r="L238" s="101"/>
      <c r="M238" s="101"/>
      <c r="N238" s="101"/>
      <c r="O238" s="101"/>
      <c r="P238" s="101"/>
      <c r="Q238" s="1471"/>
      <c r="R238" s="1471"/>
      <c r="S238" s="1471"/>
      <c r="T238" s="1471"/>
      <c r="U238" s="1471"/>
      <c r="V238" s="1471"/>
      <c r="W238" s="1471"/>
      <c r="X238" s="1471"/>
      <c r="Y238" s="1471"/>
      <c r="Z238" s="1471"/>
      <c r="AA238" s="1471"/>
      <c r="AB238" s="1471"/>
      <c r="AC238" s="1471"/>
      <c r="AD238" s="1471"/>
      <c r="AE238" s="1471"/>
      <c r="AF238" s="1471"/>
      <c r="AG238" s="1471"/>
      <c r="AH238" s="1471"/>
      <c r="AI238" s="1471"/>
      <c r="AJ238" s="1471"/>
      <c r="AK238" s="1471"/>
      <c r="AL238" s="1471"/>
      <c r="AM238" s="1471"/>
      <c r="AN238" s="1471"/>
      <c r="AO238" s="1471"/>
      <c r="AP238" s="1471"/>
      <c r="AQ238" s="1471"/>
      <c r="AR238" s="1471"/>
      <c r="AS238" s="1471"/>
      <c r="AT238" s="1471"/>
      <c r="AU238" s="1471"/>
      <c r="AV238" s="1471"/>
    </row>
    <row r="239" spans="3:48" s="1355" customFormat="1" x14ac:dyDescent="0.2">
      <c r="C239" s="101"/>
      <c r="D239" s="101"/>
      <c r="E239" s="101"/>
      <c r="F239" s="101"/>
      <c r="G239" s="101"/>
      <c r="H239" s="101"/>
      <c r="I239" s="101"/>
      <c r="J239" s="101"/>
      <c r="K239" s="101"/>
      <c r="L239" s="101"/>
      <c r="M239" s="101"/>
      <c r="N239" s="101"/>
      <c r="O239" s="101"/>
      <c r="P239" s="101"/>
      <c r="Q239" s="1471"/>
      <c r="R239" s="1471"/>
      <c r="S239" s="1471"/>
      <c r="T239" s="1471"/>
      <c r="U239" s="1471"/>
      <c r="V239" s="1471"/>
      <c r="W239" s="1471"/>
      <c r="X239" s="1471"/>
      <c r="Y239" s="1471"/>
      <c r="Z239" s="1471"/>
      <c r="AA239" s="1471"/>
      <c r="AB239" s="1471"/>
      <c r="AC239" s="1471"/>
      <c r="AD239" s="1471"/>
      <c r="AE239" s="1471"/>
      <c r="AF239" s="1471"/>
      <c r="AG239" s="1471"/>
      <c r="AH239" s="1471"/>
      <c r="AI239" s="1471"/>
      <c r="AJ239" s="1471"/>
      <c r="AK239" s="1471"/>
      <c r="AL239" s="1471"/>
      <c r="AM239" s="1471"/>
      <c r="AN239" s="1471"/>
      <c r="AO239" s="1471"/>
      <c r="AP239" s="1471"/>
      <c r="AQ239" s="1471"/>
      <c r="AR239" s="1471"/>
      <c r="AS239" s="1471"/>
      <c r="AT239" s="1471"/>
      <c r="AU239" s="1471"/>
      <c r="AV239" s="1471"/>
    </row>
    <row r="240" spans="3:48" s="1355" customFormat="1" x14ac:dyDescent="0.2">
      <c r="C240" s="101"/>
      <c r="D240" s="101"/>
      <c r="E240" s="101"/>
      <c r="F240" s="101"/>
      <c r="G240" s="101"/>
      <c r="H240" s="101"/>
      <c r="I240" s="101"/>
      <c r="J240" s="101"/>
      <c r="K240" s="101"/>
      <c r="L240" s="101"/>
      <c r="M240" s="101"/>
      <c r="N240" s="101"/>
      <c r="O240" s="101"/>
      <c r="P240" s="101"/>
      <c r="Q240" s="1471"/>
      <c r="R240" s="1471"/>
      <c r="S240" s="1471"/>
      <c r="T240" s="1471"/>
      <c r="U240" s="1471"/>
      <c r="V240" s="1471"/>
      <c r="W240" s="1471"/>
      <c r="X240" s="1471"/>
      <c r="Y240" s="1471"/>
      <c r="Z240" s="1471"/>
      <c r="AA240" s="1471"/>
      <c r="AB240" s="1471"/>
      <c r="AC240" s="1471"/>
      <c r="AD240" s="1471"/>
      <c r="AE240" s="1471"/>
      <c r="AF240" s="1471"/>
      <c r="AG240" s="1471"/>
      <c r="AH240" s="1471"/>
      <c r="AI240" s="1471"/>
      <c r="AJ240" s="1471"/>
      <c r="AK240" s="1471"/>
      <c r="AL240" s="1471"/>
      <c r="AM240" s="1471"/>
      <c r="AN240" s="1471"/>
      <c r="AO240" s="1471"/>
      <c r="AP240" s="1471"/>
      <c r="AQ240" s="1471"/>
      <c r="AR240" s="1471"/>
      <c r="AS240" s="1471"/>
      <c r="AT240" s="1471"/>
      <c r="AU240" s="1471"/>
      <c r="AV240" s="1471"/>
    </row>
    <row r="241" spans="3:48" s="1355" customFormat="1" x14ac:dyDescent="0.2">
      <c r="C241" s="101"/>
      <c r="D241" s="101"/>
      <c r="E241" s="101"/>
      <c r="F241" s="101"/>
      <c r="G241" s="101"/>
      <c r="H241" s="101"/>
      <c r="I241" s="101"/>
      <c r="J241" s="101"/>
      <c r="K241" s="101"/>
      <c r="L241" s="101"/>
      <c r="M241" s="101"/>
      <c r="N241" s="101"/>
      <c r="O241" s="101"/>
      <c r="P241" s="101"/>
      <c r="Q241" s="1471"/>
      <c r="R241" s="1471"/>
      <c r="S241" s="1471"/>
      <c r="T241" s="1471"/>
      <c r="U241" s="1471"/>
      <c r="V241" s="1471"/>
      <c r="W241" s="1471"/>
      <c r="X241" s="1471"/>
      <c r="Y241" s="1471"/>
      <c r="Z241" s="1471"/>
      <c r="AA241" s="1471"/>
      <c r="AB241" s="1471"/>
      <c r="AC241" s="1471"/>
      <c r="AD241" s="1471"/>
      <c r="AE241" s="1471"/>
      <c r="AF241" s="1471"/>
      <c r="AG241" s="1471"/>
      <c r="AH241" s="1471"/>
      <c r="AI241" s="1471"/>
      <c r="AJ241" s="1471"/>
      <c r="AK241" s="1471"/>
      <c r="AL241" s="1471"/>
      <c r="AM241" s="1471"/>
      <c r="AN241" s="1471"/>
      <c r="AO241" s="1471"/>
      <c r="AP241" s="1471"/>
      <c r="AQ241" s="1471"/>
      <c r="AR241" s="1471"/>
      <c r="AS241" s="1471"/>
      <c r="AT241" s="1471"/>
      <c r="AU241" s="1471"/>
      <c r="AV241" s="1471"/>
    </row>
    <row r="242" spans="3:48" s="1355" customFormat="1" x14ac:dyDescent="0.2">
      <c r="C242" s="101"/>
      <c r="D242" s="101"/>
      <c r="E242" s="101"/>
      <c r="F242" s="101"/>
      <c r="G242" s="101"/>
      <c r="H242" s="101"/>
      <c r="I242" s="101"/>
      <c r="J242" s="101"/>
      <c r="K242" s="101"/>
      <c r="L242" s="101"/>
      <c r="M242" s="101"/>
      <c r="N242" s="101"/>
      <c r="O242" s="101"/>
      <c r="P242" s="101"/>
      <c r="Q242" s="1471"/>
      <c r="R242" s="1471"/>
      <c r="S242" s="1471"/>
      <c r="T242" s="1471"/>
      <c r="U242" s="1471"/>
      <c r="V242" s="1471"/>
      <c r="W242" s="1471"/>
      <c r="X242" s="1471"/>
      <c r="Y242" s="1471"/>
      <c r="Z242" s="1471"/>
      <c r="AA242" s="1471"/>
      <c r="AB242" s="1471"/>
      <c r="AC242" s="1471"/>
      <c r="AD242" s="1471"/>
      <c r="AE242" s="1471"/>
      <c r="AF242" s="1471"/>
      <c r="AG242" s="1471"/>
      <c r="AH242" s="1471"/>
      <c r="AI242" s="1471"/>
      <c r="AJ242" s="1471"/>
      <c r="AK242" s="1471"/>
      <c r="AL242" s="1471"/>
      <c r="AM242" s="1471"/>
      <c r="AN242" s="1471"/>
      <c r="AO242" s="1471"/>
      <c r="AP242" s="1471"/>
      <c r="AQ242" s="1471"/>
      <c r="AR242" s="1471"/>
      <c r="AS242" s="1471"/>
      <c r="AT242" s="1471"/>
      <c r="AU242" s="1471"/>
      <c r="AV242" s="1471"/>
    </row>
    <row r="243" spans="3:48" s="1355" customFormat="1" x14ac:dyDescent="0.2">
      <c r="C243" s="101"/>
      <c r="D243" s="101"/>
      <c r="E243" s="101"/>
      <c r="F243" s="101"/>
      <c r="G243" s="101"/>
      <c r="H243" s="101"/>
      <c r="I243" s="101"/>
      <c r="J243" s="101"/>
      <c r="K243" s="101"/>
      <c r="L243" s="101"/>
      <c r="M243" s="101"/>
      <c r="N243" s="101"/>
      <c r="O243" s="101"/>
      <c r="P243" s="101"/>
      <c r="Q243" s="1471"/>
      <c r="R243" s="1471"/>
      <c r="S243" s="1471"/>
      <c r="T243" s="1471"/>
      <c r="U243" s="1471"/>
      <c r="V243" s="1471"/>
      <c r="W243" s="1471"/>
      <c r="X243" s="1471"/>
      <c r="Y243" s="1471"/>
      <c r="Z243" s="1471"/>
      <c r="AA243" s="1471"/>
      <c r="AB243" s="1471"/>
      <c r="AC243" s="1471"/>
      <c r="AD243" s="1471"/>
      <c r="AE243" s="1471"/>
      <c r="AF243" s="1471"/>
      <c r="AG243" s="1471"/>
      <c r="AH243" s="1471"/>
      <c r="AI243" s="1471"/>
      <c r="AJ243" s="1471"/>
      <c r="AK243" s="1471"/>
      <c r="AL243" s="1471"/>
      <c r="AM243" s="1471"/>
      <c r="AN243" s="1471"/>
      <c r="AO243" s="1471"/>
      <c r="AP243" s="1471"/>
      <c r="AQ243" s="1471"/>
      <c r="AR243" s="1471"/>
      <c r="AS243" s="1471"/>
      <c r="AT243" s="1471"/>
      <c r="AU243" s="1471"/>
      <c r="AV243" s="1471"/>
    </row>
    <row r="244" spans="3:48" s="1355" customFormat="1" x14ac:dyDescent="0.2">
      <c r="C244" s="101"/>
      <c r="D244" s="101"/>
      <c r="E244" s="101"/>
      <c r="F244" s="101"/>
      <c r="G244" s="101"/>
      <c r="H244" s="101"/>
      <c r="I244" s="101"/>
      <c r="J244" s="101"/>
      <c r="K244" s="101"/>
      <c r="L244" s="101"/>
      <c r="M244" s="101"/>
      <c r="N244" s="101"/>
      <c r="O244" s="101"/>
      <c r="P244" s="101"/>
      <c r="Q244" s="1471"/>
      <c r="R244" s="1471"/>
      <c r="S244" s="1471"/>
      <c r="T244" s="1471"/>
      <c r="U244" s="1471"/>
      <c r="V244" s="1471"/>
      <c r="W244" s="1471"/>
      <c r="X244" s="1471"/>
      <c r="Y244" s="1471"/>
      <c r="Z244" s="1471"/>
      <c r="AA244" s="1471"/>
      <c r="AB244" s="1471"/>
      <c r="AC244" s="1471"/>
      <c r="AD244" s="1471"/>
      <c r="AE244" s="1471"/>
      <c r="AF244" s="1471"/>
      <c r="AG244" s="1471"/>
      <c r="AH244" s="1471"/>
      <c r="AI244" s="1471"/>
      <c r="AJ244" s="1471"/>
      <c r="AK244" s="1471"/>
      <c r="AL244" s="1471"/>
      <c r="AM244" s="1471"/>
      <c r="AN244" s="1471"/>
      <c r="AO244" s="1471"/>
      <c r="AP244" s="1471"/>
      <c r="AQ244" s="1471"/>
      <c r="AR244" s="1471"/>
      <c r="AS244" s="1471"/>
      <c r="AT244" s="1471"/>
      <c r="AU244" s="1471"/>
      <c r="AV244" s="1471"/>
    </row>
    <row r="245" spans="3:48" s="1355" customFormat="1" x14ac:dyDescent="0.2">
      <c r="C245" s="101"/>
      <c r="D245" s="101"/>
      <c r="E245" s="101"/>
      <c r="F245" s="101"/>
      <c r="G245" s="101"/>
      <c r="H245" s="101"/>
      <c r="I245" s="101"/>
      <c r="J245" s="101"/>
      <c r="K245" s="101"/>
      <c r="L245" s="101"/>
      <c r="M245" s="101"/>
      <c r="N245" s="101"/>
      <c r="O245" s="101"/>
      <c r="P245" s="101"/>
      <c r="Q245" s="1471"/>
      <c r="R245" s="1471"/>
      <c r="S245" s="1471"/>
      <c r="T245" s="1471"/>
      <c r="U245" s="1471"/>
      <c r="V245" s="1471"/>
      <c r="W245" s="1471"/>
      <c r="X245" s="1471"/>
      <c r="Y245" s="1471"/>
      <c r="Z245" s="1471"/>
      <c r="AA245" s="1471"/>
      <c r="AB245" s="1471"/>
      <c r="AC245" s="1471"/>
      <c r="AD245" s="1471"/>
      <c r="AE245" s="1471"/>
      <c r="AF245" s="1471"/>
      <c r="AG245" s="1471"/>
      <c r="AH245" s="1471"/>
      <c r="AI245" s="1471"/>
      <c r="AJ245" s="1471"/>
      <c r="AK245" s="1471"/>
      <c r="AL245" s="1471"/>
      <c r="AM245" s="1471"/>
      <c r="AN245" s="1471"/>
      <c r="AO245" s="1471"/>
      <c r="AP245" s="1471"/>
      <c r="AQ245" s="1471"/>
      <c r="AR245" s="1471"/>
      <c r="AS245" s="1471"/>
      <c r="AT245" s="1471"/>
      <c r="AU245" s="1471"/>
      <c r="AV245" s="1471"/>
    </row>
    <row r="246" spans="3:48" s="1355" customFormat="1" x14ac:dyDescent="0.2">
      <c r="C246" s="101"/>
      <c r="D246" s="101"/>
      <c r="E246" s="101"/>
      <c r="F246" s="101"/>
      <c r="G246" s="101"/>
      <c r="H246" s="101"/>
      <c r="I246" s="101"/>
      <c r="J246" s="101"/>
      <c r="K246" s="101"/>
      <c r="L246" s="101"/>
      <c r="M246" s="101"/>
      <c r="N246" s="101"/>
      <c r="O246" s="101"/>
      <c r="P246" s="101"/>
      <c r="Q246" s="1471"/>
      <c r="R246" s="1471"/>
      <c r="S246" s="1471"/>
      <c r="T246" s="1471"/>
      <c r="U246" s="1471"/>
      <c r="V246" s="1471"/>
      <c r="W246" s="1471"/>
      <c r="X246" s="1471"/>
      <c r="Y246" s="1471"/>
      <c r="Z246" s="1471"/>
      <c r="AA246" s="1471"/>
      <c r="AB246" s="1471"/>
      <c r="AC246" s="1471"/>
      <c r="AD246" s="1471"/>
      <c r="AE246" s="1471"/>
      <c r="AF246" s="1471"/>
      <c r="AG246" s="1471"/>
      <c r="AH246" s="1471"/>
      <c r="AI246" s="1471"/>
      <c r="AJ246" s="1471"/>
      <c r="AK246" s="1471"/>
      <c r="AL246" s="1471"/>
      <c r="AM246" s="1471"/>
      <c r="AN246" s="1471"/>
      <c r="AO246" s="1471"/>
      <c r="AP246" s="1471"/>
      <c r="AQ246" s="1471"/>
      <c r="AR246" s="1471"/>
      <c r="AS246" s="1471"/>
      <c r="AT246" s="1471"/>
      <c r="AU246" s="1471"/>
      <c r="AV246" s="1471"/>
    </row>
    <row r="247" spans="3:48" s="1355" customFormat="1" x14ac:dyDescent="0.2">
      <c r="C247" s="101"/>
      <c r="D247" s="101"/>
      <c r="E247" s="101"/>
      <c r="F247" s="101"/>
      <c r="G247" s="101"/>
      <c r="H247" s="101"/>
      <c r="I247" s="101"/>
      <c r="J247" s="101"/>
      <c r="K247" s="101"/>
      <c r="L247" s="101"/>
      <c r="M247" s="101"/>
      <c r="N247" s="101"/>
      <c r="O247" s="101"/>
      <c r="P247" s="101"/>
      <c r="Q247" s="1471"/>
      <c r="R247" s="1471"/>
      <c r="S247" s="1471"/>
      <c r="T247" s="1471"/>
      <c r="U247" s="1471"/>
      <c r="V247" s="1471"/>
      <c r="W247" s="1471"/>
      <c r="X247" s="1471"/>
      <c r="Y247" s="1471"/>
      <c r="Z247" s="1471"/>
      <c r="AA247" s="1471"/>
      <c r="AB247" s="1471"/>
      <c r="AC247" s="1471"/>
      <c r="AD247" s="1471"/>
      <c r="AE247" s="1471"/>
      <c r="AF247" s="1471"/>
      <c r="AG247" s="1471"/>
      <c r="AH247" s="1471"/>
      <c r="AI247" s="1471"/>
      <c r="AJ247" s="1471"/>
      <c r="AK247" s="1471"/>
      <c r="AL247" s="1471"/>
      <c r="AM247" s="1471"/>
      <c r="AN247" s="1471"/>
      <c r="AO247" s="1471"/>
      <c r="AP247" s="1471"/>
      <c r="AQ247" s="1471"/>
      <c r="AR247" s="1471"/>
      <c r="AS247" s="1471"/>
      <c r="AT247" s="1471"/>
      <c r="AU247" s="1471"/>
      <c r="AV247" s="1471"/>
    </row>
    <row r="248" spans="3:48" s="1355" customFormat="1" x14ac:dyDescent="0.2">
      <c r="C248" s="101"/>
      <c r="D248" s="101"/>
      <c r="E248" s="101"/>
      <c r="F248" s="101"/>
      <c r="G248" s="101"/>
      <c r="H248" s="101"/>
      <c r="I248" s="101"/>
      <c r="J248" s="101"/>
      <c r="K248" s="101"/>
      <c r="L248" s="101"/>
      <c r="M248" s="101"/>
      <c r="N248" s="101"/>
      <c r="O248" s="101"/>
      <c r="P248" s="101"/>
      <c r="Q248" s="1471"/>
      <c r="R248" s="1471"/>
      <c r="S248" s="1471"/>
      <c r="T248" s="1471"/>
      <c r="U248" s="1471"/>
      <c r="V248" s="1471"/>
      <c r="W248" s="1471"/>
      <c r="X248" s="1471"/>
      <c r="Y248" s="1471"/>
      <c r="Z248" s="1471"/>
      <c r="AA248" s="1471"/>
      <c r="AB248" s="1471"/>
      <c r="AC248" s="1471"/>
      <c r="AD248" s="1471"/>
      <c r="AE248" s="1471"/>
      <c r="AF248" s="1471"/>
      <c r="AG248" s="1471"/>
      <c r="AH248" s="1471"/>
      <c r="AI248" s="1471"/>
      <c r="AJ248" s="1471"/>
      <c r="AK248" s="1471"/>
      <c r="AL248" s="1471"/>
      <c r="AM248" s="1471"/>
      <c r="AN248" s="1471"/>
      <c r="AO248" s="1471"/>
      <c r="AP248" s="1471"/>
      <c r="AQ248" s="1471"/>
      <c r="AR248" s="1471"/>
      <c r="AS248" s="1471"/>
      <c r="AT248" s="1471"/>
      <c r="AU248" s="1471"/>
      <c r="AV248" s="1471"/>
    </row>
    <row r="249" spans="3:48" s="1355" customFormat="1" x14ac:dyDescent="0.2">
      <c r="C249" s="101"/>
      <c r="D249" s="101"/>
      <c r="E249" s="101"/>
      <c r="F249" s="101"/>
      <c r="G249" s="101"/>
      <c r="H249" s="101"/>
      <c r="I249" s="101"/>
      <c r="J249" s="101"/>
      <c r="K249" s="101"/>
      <c r="L249" s="101"/>
      <c r="M249" s="101"/>
      <c r="N249" s="101"/>
      <c r="O249" s="101"/>
      <c r="P249" s="101"/>
      <c r="Q249" s="1471"/>
      <c r="R249" s="1471"/>
      <c r="S249" s="1471"/>
      <c r="T249" s="1471"/>
      <c r="U249" s="1471"/>
      <c r="V249" s="1471"/>
      <c r="W249" s="1471"/>
      <c r="X249" s="1471"/>
      <c r="Y249" s="1471"/>
      <c r="Z249" s="1471"/>
      <c r="AA249" s="1471"/>
      <c r="AB249" s="1471"/>
      <c r="AC249" s="1471"/>
      <c r="AD249" s="1471"/>
      <c r="AE249" s="1471"/>
      <c r="AF249" s="1471"/>
      <c r="AG249" s="1471"/>
      <c r="AH249" s="1471"/>
      <c r="AI249" s="1471"/>
      <c r="AJ249" s="1471"/>
      <c r="AK249" s="1471"/>
      <c r="AL249" s="1471"/>
      <c r="AM249" s="1471"/>
      <c r="AN249" s="1471"/>
      <c r="AO249" s="1471"/>
      <c r="AP249" s="1471"/>
      <c r="AQ249" s="1471"/>
      <c r="AR249" s="1471"/>
      <c r="AS249" s="1471"/>
      <c r="AT249" s="1471"/>
      <c r="AU249" s="1471"/>
      <c r="AV249" s="1471"/>
    </row>
    <row r="250" spans="3:48" s="1355" customFormat="1" x14ac:dyDescent="0.2">
      <c r="C250" s="101"/>
      <c r="D250" s="101"/>
      <c r="E250" s="101"/>
      <c r="F250" s="101"/>
      <c r="G250" s="101"/>
      <c r="H250" s="101"/>
      <c r="I250" s="101"/>
      <c r="J250" s="101"/>
      <c r="K250" s="101"/>
      <c r="L250" s="101"/>
      <c r="M250" s="101"/>
      <c r="N250" s="101"/>
      <c r="O250" s="101"/>
      <c r="P250" s="101"/>
      <c r="Q250" s="1471"/>
      <c r="R250" s="1471"/>
      <c r="S250" s="1471"/>
      <c r="T250" s="1471"/>
      <c r="U250" s="1471"/>
      <c r="V250" s="1471"/>
      <c r="W250" s="1471"/>
      <c r="X250" s="1471"/>
      <c r="Y250" s="1471"/>
      <c r="Z250" s="1471"/>
      <c r="AA250" s="1471"/>
      <c r="AB250" s="1471"/>
      <c r="AC250" s="1471"/>
      <c r="AD250" s="1471"/>
      <c r="AE250" s="1471"/>
      <c r="AF250" s="1471"/>
      <c r="AG250" s="1471"/>
      <c r="AH250" s="1471"/>
      <c r="AI250" s="1471"/>
      <c r="AJ250" s="1471"/>
      <c r="AK250" s="1471"/>
      <c r="AL250" s="1471"/>
      <c r="AM250" s="1471"/>
      <c r="AN250" s="1471"/>
      <c r="AO250" s="1471"/>
      <c r="AP250" s="1471"/>
      <c r="AQ250" s="1471"/>
      <c r="AR250" s="1471"/>
      <c r="AS250" s="1471"/>
      <c r="AT250" s="1471"/>
      <c r="AU250" s="1471"/>
      <c r="AV250" s="1471"/>
    </row>
    <row r="251" spans="3:48" s="1355" customFormat="1" x14ac:dyDescent="0.2">
      <c r="C251" s="101"/>
      <c r="D251" s="101"/>
      <c r="E251" s="101"/>
      <c r="F251" s="101"/>
      <c r="G251" s="101"/>
      <c r="H251" s="101"/>
      <c r="I251" s="101"/>
      <c r="J251" s="101"/>
      <c r="K251" s="101"/>
      <c r="L251" s="101"/>
      <c r="M251" s="101"/>
      <c r="N251" s="101"/>
      <c r="O251" s="101"/>
      <c r="P251" s="101"/>
      <c r="Q251" s="1471"/>
      <c r="R251" s="1471"/>
      <c r="S251" s="1471"/>
      <c r="T251" s="1471"/>
      <c r="U251" s="1471"/>
      <c r="V251" s="1471"/>
      <c r="W251" s="1471"/>
      <c r="X251" s="1471"/>
      <c r="Y251" s="1471"/>
      <c r="Z251" s="1471"/>
      <c r="AA251" s="1471"/>
      <c r="AB251" s="1471"/>
      <c r="AC251" s="1471"/>
      <c r="AD251" s="1471"/>
      <c r="AE251" s="1471"/>
      <c r="AF251" s="1471"/>
      <c r="AG251" s="1471"/>
      <c r="AH251" s="1471"/>
      <c r="AI251" s="1471"/>
      <c r="AJ251" s="1471"/>
      <c r="AK251" s="1471"/>
      <c r="AL251" s="1471"/>
      <c r="AM251" s="1471"/>
      <c r="AN251" s="1471"/>
      <c r="AO251" s="1471"/>
      <c r="AP251" s="1471"/>
      <c r="AQ251" s="1471"/>
      <c r="AR251" s="1471"/>
      <c r="AS251" s="1471"/>
      <c r="AT251" s="1471"/>
      <c r="AU251" s="1471"/>
      <c r="AV251" s="1471"/>
    </row>
    <row r="252" spans="3:48" s="1355" customFormat="1" x14ac:dyDescent="0.2">
      <c r="C252" s="101"/>
      <c r="D252" s="101"/>
      <c r="E252" s="101"/>
      <c r="F252" s="101"/>
      <c r="G252" s="101"/>
      <c r="H252" s="101"/>
      <c r="I252" s="101"/>
      <c r="J252" s="101"/>
      <c r="K252" s="101"/>
      <c r="L252" s="101"/>
      <c r="M252" s="101"/>
      <c r="N252" s="101"/>
      <c r="O252" s="101"/>
      <c r="P252" s="101"/>
      <c r="Q252" s="1471"/>
      <c r="R252" s="1471"/>
      <c r="S252" s="1471"/>
      <c r="T252" s="1471"/>
      <c r="U252" s="1471"/>
      <c r="V252" s="1471"/>
      <c r="W252" s="1471"/>
      <c r="X252" s="1471"/>
      <c r="Y252" s="1471"/>
      <c r="Z252" s="1471"/>
      <c r="AA252" s="1471"/>
      <c r="AB252" s="1471"/>
      <c r="AC252" s="1471"/>
      <c r="AD252" s="1471"/>
      <c r="AE252" s="1471"/>
      <c r="AF252" s="1471"/>
      <c r="AG252" s="1471"/>
      <c r="AH252" s="1471"/>
      <c r="AI252" s="1471"/>
      <c r="AJ252" s="1471"/>
      <c r="AK252" s="1471"/>
      <c r="AL252" s="1471"/>
      <c r="AM252" s="1471"/>
      <c r="AN252" s="1471"/>
      <c r="AO252" s="1471"/>
      <c r="AP252" s="1471"/>
      <c r="AQ252" s="1471"/>
      <c r="AR252" s="1471"/>
      <c r="AS252" s="1471"/>
      <c r="AT252" s="1471"/>
      <c r="AU252" s="1471"/>
      <c r="AV252" s="1471"/>
    </row>
    <row r="253" spans="3:48" s="1355" customFormat="1" x14ac:dyDescent="0.2">
      <c r="C253" s="101"/>
      <c r="D253" s="101"/>
      <c r="E253" s="101"/>
      <c r="F253" s="101"/>
      <c r="G253" s="101"/>
      <c r="H253" s="101"/>
      <c r="I253" s="101"/>
      <c r="J253" s="101"/>
      <c r="K253" s="101"/>
      <c r="L253" s="101"/>
      <c r="M253" s="101"/>
      <c r="N253" s="101"/>
      <c r="O253" s="101"/>
      <c r="P253" s="101"/>
      <c r="Q253" s="1471"/>
      <c r="R253" s="1471"/>
      <c r="S253" s="1471"/>
      <c r="T253" s="1471"/>
      <c r="U253" s="1471"/>
      <c r="V253" s="1471"/>
      <c r="W253" s="1471"/>
      <c r="X253" s="1471"/>
      <c r="Y253" s="1471"/>
      <c r="Z253" s="1471"/>
      <c r="AA253" s="1471"/>
      <c r="AB253" s="1471"/>
      <c r="AC253" s="1471"/>
      <c r="AD253" s="1471"/>
      <c r="AE253" s="1471"/>
      <c r="AF253" s="1471"/>
      <c r="AG253" s="1471"/>
      <c r="AH253" s="1471"/>
      <c r="AI253" s="1471"/>
      <c r="AJ253" s="1471"/>
      <c r="AK253" s="1471"/>
      <c r="AL253" s="1471"/>
      <c r="AM253" s="1471"/>
      <c r="AN253" s="1471"/>
      <c r="AO253" s="1471"/>
      <c r="AP253" s="1471"/>
      <c r="AQ253" s="1471"/>
      <c r="AR253" s="1471"/>
      <c r="AS253" s="1471"/>
      <c r="AT253" s="1471"/>
      <c r="AU253" s="1471"/>
      <c r="AV253" s="1471"/>
    </row>
    <row r="254" spans="3:48" s="1355" customFormat="1" x14ac:dyDescent="0.2">
      <c r="C254" s="101"/>
      <c r="D254" s="101"/>
      <c r="E254" s="101"/>
      <c r="F254" s="101"/>
      <c r="G254" s="101"/>
      <c r="H254" s="101"/>
      <c r="I254" s="101"/>
      <c r="J254" s="101"/>
      <c r="K254" s="101"/>
      <c r="L254" s="101"/>
      <c r="M254" s="101"/>
      <c r="N254" s="101"/>
      <c r="O254" s="101"/>
      <c r="P254" s="101"/>
      <c r="Q254" s="1471"/>
      <c r="R254" s="1471"/>
      <c r="S254" s="1471"/>
      <c r="T254" s="1471"/>
      <c r="U254" s="1471"/>
      <c r="V254" s="1471"/>
      <c r="W254" s="1471"/>
      <c r="X254" s="1471"/>
      <c r="Y254" s="1471"/>
      <c r="Z254" s="1471"/>
      <c r="AA254" s="1471"/>
      <c r="AB254" s="1471"/>
      <c r="AC254" s="1471"/>
      <c r="AD254" s="1471"/>
      <c r="AE254" s="1471"/>
      <c r="AF254" s="1471"/>
      <c r="AG254" s="1471"/>
      <c r="AH254" s="1471"/>
      <c r="AI254" s="1471"/>
      <c r="AJ254" s="1471"/>
      <c r="AK254" s="1471"/>
      <c r="AL254" s="1471"/>
      <c r="AM254" s="1471"/>
      <c r="AN254" s="1471"/>
      <c r="AO254" s="1471"/>
      <c r="AP254" s="1471"/>
      <c r="AQ254" s="1471"/>
      <c r="AR254" s="1471"/>
      <c r="AS254" s="1471"/>
      <c r="AT254" s="1471"/>
      <c r="AU254" s="1471"/>
      <c r="AV254" s="1471"/>
    </row>
    <row r="255" spans="3:48" s="1355" customFormat="1" x14ac:dyDescent="0.2">
      <c r="C255" s="101"/>
      <c r="D255" s="101"/>
      <c r="E255" s="101"/>
      <c r="F255" s="101"/>
      <c r="G255" s="101"/>
      <c r="H255" s="101"/>
      <c r="I255" s="101"/>
      <c r="J255" s="101"/>
      <c r="K255" s="101"/>
      <c r="L255" s="101"/>
      <c r="M255" s="101"/>
      <c r="N255" s="101"/>
      <c r="O255" s="101"/>
      <c r="P255" s="101"/>
      <c r="Q255" s="1471"/>
      <c r="R255" s="1471"/>
      <c r="S255" s="1471"/>
      <c r="T255" s="1471"/>
      <c r="U255" s="1471"/>
      <c r="V255" s="1471"/>
      <c r="W255" s="1471"/>
      <c r="X255" s="1471"/>
      <c r="Y255" s="1471"/>
      <c r="Z255" s="1471"/>
      <c r="AA255" s="1471"/>
      <c r="AB255" s="1471"/>
      <c r="AC255" s="1471"/>
      <c r="AD255" s="1471"/>
      <c r="AE255" s="1471"/>
      <c r="AF255" s="1471"/>
      <c r="AG255" s="1471"/>
      <c r="AH255" s="1471"/>
      <c r="AI255" s="1471"/>
      <c r="AJ255" s="1471"/>
      <c r="AK255" s="1471"/>
      <c r="AL255" s="1471"/>
      <c r="AM255" s="1471"/>
      <c r="AN255" s="1471"/>
      <c r="AO255" s="1471"/>
      <c r="AP255" s="1471"/>
      <c r="AQ255" s="1471"/>
      <c r="AR255" s="1471"/>
      <c r="AS255" s="1471"/>
      <c r="AT255" s="1471"/>
      <c r="AU255" s="1471"/>
      <c r="AV255" s="1471"/>
    </row>
    <row r="256" spans="3:48" s="1355" customFormat="1" x14ac:dyDescent="0.2">
      <c r="C256" s="101"/>
      <c r="D256" s="101"/>
      <c r="E256" s="101"/>
      <c r="F256" s="101"/>
      <c r="G256" s="101"/>
      <c r="H256" s="101"/>
      <c r="I256" s="101"/>
      <c r="J256" s="101"/>
      <c r="K256" s="101"/>
      <c r="L256" s="101"/>
      <c r="M256" s="101"/>
      <c r="N256" s="101"/>
      <c r="O256" s="101"/>
      <c r="P256" s="101"/>
      <c r="Q256" s="1471"/>
      <c r="R256" s="1471"/>
      <c r="S256" s="1471"/>
      <c r="T256" s="1471"/>
      <c r="U256" s="1471"/>
      <c r="V256" s="1471"/>
      <c r="W256" s="1471"/>
      <c r="X256" s="1471"/>
      <c r="Y256" s="1471"/>
      <c r="Z256" s="1471"/>
      <c r="AA256" s="1471"/>
      <c r="AB256" s="1471"/>
      <c r="AC256" s="1471"/>
      <c r="AD256" s="1471"/>
      <c r="AE256" s="1471"/>
      <c r="AF256" s="1471"/>
      <c r="AG256" s="1471"/>
      <c r="AH256" s="1471"/>
      <c r="AI256" s="1471"/>
      <c r="AJ256" s="1471"/>
      <c r="AK256" s="1471"/>
      <c r="AL256" s="1471"/>
      <c r="AM256" s="1471"/>
      <c r="AN256" s="1471"/>
      <c r="AO256" s="1471"/>
      <c r="AP256" s="1471"/>
      <c r="AQ256" s="1471"/>
      <c r="AR256" s="1471"/>
      <c r="AS256" s="1471"/>
      <c r="AT256" s="1471"/>
      <c r="AU256" s="1471"/>
      <c r="AV256" s="1471"/>
    </row>
    <row r="257" spans="3:48" s="1355" customFormat="1" x14ac:dyDescent="0.2">
      <c r="C257" s="101"/>
      <c r="D257" s="101"/>
      <c r="E257" s="101"/>
      <c r="F257" s="101"/>
      <c r="G257" s="101"/>
      <c r="H257" s="101"/>
      <c r="I257" s="101"/>
      <c r="J257" s="101"/>
      <c r="K257" s="101"/>
      <c r="L257" s="101"/>
      <c r="M257" s="101"/>
      <c r="N257" s="101"/>
      <c r="O257" s="101"/>
      <c r="P257" s="101"/>
      <c r="Q257" s="1471"/>
      <c r="R257" s="1471"/>
      <c r="S257" s="1471"/>
      <c r="T257" s="1471"/>
      <c r="U257" s="1471"/>
      <c r="V257" s="1471"/>
      <c r="W257" s="1471"/>
      <c r="X257" s="1471"/>
      <c r="Y257" s="1471"/>
      <c r="Z257" s="1471"/>
      <c r="AA257" s="1471"/>
      <c r="AB257" s="1471"/>
      <c r="AC257" s="1471"/>
      <c r="AD257" s="1471"/>
      <c r="AE257" s="1471"/>
      <c r="AF257" s="1471"/>
      <c r="AG257" s="1471"/>
      <c r="AH257" s="1471"/>
      <c r="AI257" s="1471"/>
      <c r="AJ257" s="1471"/>
      <c r="AK257" s="1471"/>
      <c r="AL257" s="1471"/>
      <c r="AM257" s="1471"/>
      <c r="AN257" s="1471"/>
      <c r="AO257" s="1471"/>
      <c r="AP257" s="1471"/>
      <c r="AQ257" s="1471"/>
      <c r="AR257" s="1471"/>
      <c r="AS257" s="1471"/>
      <c r="AT257" s="1471"/>
      <c r="AU257" s="1471"/>
      <c r="AV257" s="1471"/>
    </row>
    <row r="258" spans="3:48" s="1355" customFormat="1" x14ac:dyDescent="0.2">
      <c r="C258" s="101"/>
      <c r="D258" s="101"/>
      <c r="E258" s="101"/>
      <c r="F258" s="101"/>
      <c r="G258" s="101"/>
      <c r="H258" s="101"/>
      <c r="I258" s="101"/>
      <c r="J258" s="101"/>
      <c r="K258" s="101"/>
      <c r="L258" s="101"/>
      <c r="M258" s="101"/>
      <c r="N258" s="101"/>
      <c r="O258" s="101"/>
      <c r="P258" s="101"/>
      <c r="Q258" s="1471"/>
      <c r="R258" s="1471"/>
      <c r="S258" s="1471"/>
      <c r="T258" s="1471"/>
      <c r="U258" s="1471"/>
      <c r="V258" s="1471"/>
      <c r="W258" s="1471"/>
      <c r="X258" s="1471"/>
      <c r="Y258" s="1471"/>
      <c r="Z258" s="1471"/>
      <c r="AA258" s="1471"/>
      <c r="AB258" s="1471"/>
      <c r="AC258" s="1471"/>
      <c r="AD258" s="1471"/>
      <c r="AE258" s="1471"/>
      <c r="AF258" s="1471"/>
      <c r="AG258" s="1471"/>
      <c r="AH258" s="1471"/>
      <c r="AI258" s="1471"/>
      <c r="AJ258" s="1471"/>
      <c r="AK258" s="1471"/>
      <c r="AL258" s="1471"/>
      <c r="AM258" s="1471"/>
      <c r="AN258" s="1471"/>
      <c r="AO258" s="1471"/>
      <c r="AP258" s="1471"/>
      <c r="AQ258" s="1471"/>
      <c r="AR258" s="1471"/>
      <c r="AS258" s="1471"/>
      <c r="AT258" s="1471"/>
      <c r="AU258" s="1471"/>
      <c r="AV258" s="1471"/>
    </row>
    <row r="259" spans="3:48" s="1355" customFormat="1" x14ac:dyDescent="0.2">
      <c r="C259" s="101"/>
      <c r="D259" s="101"/>
      <c r="E259" s="101"/>
      <c r="F259" s="101"/>
      <c r="G259" s="101"/>
      <c r="H259" s="101"/>
      <c r="I259" s="101"/>
      <c r="J259" s="101"/>
      <c r="K259" s="101"/>
      <c r="L259" s="101"/>
      <c r="M259" s="101"/>
      <c r="N259" s="101"/>
      <c r="O259" s="101"/>
      <c r="P259" s="101"/>
      <c r="Q259" s="1471"/>
      <c r="R259" s="1471"/>
      <c r="S259" s="1471"/>
      <c r="T259" s="1471"/>
      <c r="U259" s="1471"/>
      <c r="V259" s="1471"/>
      <c r="W259" s="1471"/>
      <c r="X259" s="1471"/>
      <c r="Y259" s="1471"/>
      <c r="Z259" s="1471"/>
      <c r="AA259" s="1471"/>
      <c r="AB259" s="1471"/>
      <c r="AC259" s="1471"/>
      <c r="AD259" s="1471"/>
      <c r="AE259" s="1471"/>
      <c r="AF259" s="1471"/>
      <c r="AG259" s="1471"/>
      <c r="AH259" s="1471"/>
      <c r="AI259" s="1471"/>
      <c r="AJ259" s="1471"/>
      <c r="AK259" s="1471"/>
      <c r="AL259" s="1471"/>
      <c r="AM259" s="1471"/>
      <c r="AN259" s="1471"/>
      <c r="AO259" s="1471"/>
      <c r="AP259" s="1471"/>
      <c r="AQ259" s="1471"/>
      <c r="AR259" s="1471"/>
      <c r="AS259" s="1471"/>
      <c r="AT259" s="1471"/>
      <c r="AU259" s="1471"/>
      <c r="AV259" s="1471"/>
    </row>
    <row r="260" spans="3:48" s="1355" customFormat="1" x14ac:dyDescent="0.2">
      <c r="C260" s="101"/>
      <c r="D260" s="101"/>
      <c r="E260" s="101"/>
      <c r="F260" s="101"/>
      <c r="G260" s="101"/>
      <c r="H260" s="101"/>
      <c r="I260" s="101"/>
      <c r="J260" s="101"/>
      <c r="K260" s="101"/>
      <c r="L260" s="101"/>
      <c r="M260" s="101"/>
      <c r="N260" s="101"/>
      <c r="O260" s="101"/>
      <c r="P260" s="101"/>
      <c r="Q260" s="1471"/>
      <c r="R260" s="1471"/>
      <c r="S260" s="1471"/>
      <c r="T260" s="1471"/>
      <c r="U260" s="1471"/>
      <c r="V260" s="1471"/>
      <c r="W260" s="1471"/>
      <c r="X260" s="1471"/>
      <c r="Y260" s="1471"/>
      <c r="Z260" s="1471"/>
      <c r="AA260" s="1471"/>
      <c r="AB260" s="1471"/>
      <c r="AC260" s="1471"/>
      <c r="AD260" s="1471"/>
      <c r="AE260" s="1471"/>
      <c r="AF260" s="1471"/>
      <c r="AG260" s="1471"/>
      <c r="AH260" s="1471"/>
      <c r="AI260" s="1471"/>
      <c r="AJ260" s="1471"/>
      <c r="AK260" s="1471"/>
      <c r="AL260" s="1471"/>
      <c r="AM260" s="1471"/>
      <c r="AN260" s="1471"/>
      <c r="AO260" s="1471"/>
      <c r="AP260" s="1471"/>
      <c r="AQ260" s="1471"/>
      <c r="AR260" s="1471"/>
      <c r="AS260" s="1471"/>
      <c r="AT260" s="1471"/>
      <c r="AU260" s="1471"/>
      <c r="AV260" s="1471"/>
    </row>
    <row r="261" spans="3:48" s="1355" customFormat="1" x14ac:dyDescent="0.2">
      <c r="C261" s="101"/>
      <c r="D261" s="101"/>
      <c r="E261" s="101"/>
      <c r="F261" s="101"/>
      <c r="G261" s="101"/>
      <c r="H261" s="101"/>
      <c r="I261" s="101"/>
      <c r="J261" s="101"/>
      <c r="K261" s="101"/>
      <c r="L261" s="101"/>
      <c r="M261" s="101"/>
      <c r="N261" s="101"/>
      <c r="O261" s="101"/>
      <c r="P261" s="101"/>
      <c r="Q261" s="1471"/>
      <c r="R261" s="1471"/>
      <c r="S261" s="1471"/>
      <c r="T261" s="1471"/>
      <c r="U261" s="1471"/>
      <c r="V261" s="1471"/>
      <c r="W261" s="1471"/>
      <c r="X261" s="1471"/>
      <c r="Y261" s="1471"/>
      <c r="Z261" s="1471"/>
      <c r="AA261" s="1471"/>
      <c r="AB261" s="1471"/>
      <c r="AC261" s="1471"/>
      <c r="AD261" s="1471"/>
      <c r="AE261" s="1471"/>
      <c r="AF261" s="1471"/>
      <c r="AG261" s="1471"/>
      <c r="AH261" s="1471"/>
      <c r="AI261" s="1471"/>
      <c r="AJ261" s="1471"/>
      <c r="AK261" s="1471"/>
      <c r="AL261" s="1471"/>
      <c r="AM261" s="1471"/>
      <c r="AN261" s="1471"/>
      <c r="AO261" s="1471"/>
      <c r="AP261" s="1471"/>
      <c r="AQ261" s="1471"/>
      <c r="AR261" s="1471"/>
      <c r="AS261" s="1471"/>
      <c r="AT261" s="1471"/>
      <c r="AU261" s="1471"/>
      <c r="AV261" s="1471"/>
    </row>
    <row r="262" spans="3:48" s="1355" customFormat="1" x14ac:dyDescent="0.2">
      <c r="C262" s="101"/>
      <c r="D262" s="101"/>
      <c r="E262" s="101"/>
      <c r="F262" s="101"/>
      <c r="G262" s="101"/>
      <c r="H262" s="101"/>
      <c r="I262" s="101"/>
      <c r="J262" s="101"/>
      <c r="K262" s="101"/>
      <c r="L262" s="101"/>
      <c r="M262" s="101"/>
      <c r="N262" s="101"/>
      <c r="O262" s="101"/>
      <c r="P262" s="101"/>
      <c r="Q262" s="1471"/>
      <c r="R262" s="1471"/>
      <c r="S262" s="1471"/>
      <c r="T262" s="1471"/>
      <c r="U262" s="1471"/>
      <c r="V262" s="1471"/>
      <c r="W262" s="1471"/>
      <c r="X262" s="1471"/>
      <c r="Y262" s="1471"/>
      <c r="Z262" s="1471"/>
      <c r="AA262" s="1471"/>
      <c r="AB262" s="1471"/>
      <c r="AC262" s="1471"/>
      <c r="AD262" s="1471"/>
      <c r="AE262" s="1471"/>
      <c r="AF262" s="1471"/>
      <c r="AG262" s="1471"/>
      <c r="AH262" s="1471"/>
      <c r="AI262" s="1471"/>
      <c r="AJ262" s="1471"/>
      <c r="AK262" s="1471"/>
      <c r="AL262" s="1471"/>
      <c r="AM262" s="1471"/>
      <c r="AN262" s="1471"/>
      <c r="AO262" s="1471"/>
      <c r="AP262" s="1471"/>
      <c r="AQ262" s="1471"/>
      <c r="AR262" s="1471"/>
      <c r="AS262" s="1471"/>
      <c r="AT262" s="1471"/>
      <c r="AU262" s="1471"/>
      <c r="AV262" s="1471"/>
    </row>
    <row r="263" spans="3:48" s="1355" customFormat="1" x14ac:dyDescent="0.2">
      <c r="C263" s="101"/>
      <c r="D263" s="101"/>
      <c r="E263" s="101"/>
      <c r="F263" s="101"/>
      <c r="G263" s="101"/>
      <c r="H263" s="101"/>
      <c r="I263" s="101"/>
      <c r="J263" s="101"/>
      <c r="K263" s="101"/>
      <c r="L263" s="101"/>
      <c r="M263" s="101"/>
      <c r="N263" s="101"/>
      <c r="O263" s="101"/>
      <c r="P263" s="101"/>
      <c r="Q263" s="1471"/>
      <c r="R263" s="1471"/>
      <c r="S263" s="1471"/>
      <c r="T263" s="1471"/>
      <c r="U263" s="1471"/>
      <c r="V263" s="1471"/>
      <c r="W263" s="1471"/>
      <c r="X263" s="1471"/>
      <c r="Y263" s="1471"/>
      <c r="Z263" s="1471"/>
      <c r="AA263" s="1471"/>
      <c r="AB263" s="1471"/>
      <c r="AC263" s="1471"/>
      <c r="AD263" s="1471"/>
      <c r="AE263" s="1471"/>
      <c r="AF263" s="1471"/>
      <c r="AG263" s="1471"/>
      <c r="AH263" s="1471"/>
      <c r="AI263" s="1471"/>
      <c r="AJ263" s="1471"/>
      <c r="AK263" s="1471"/>
      <c r="AL263" s="1471"/>
      <c r="AM263" s="1471"/>
      <c r="AN263" s="1471"/>
      <c r="AO263" s="1471"/>
      <c r="AP263" s="1471"/>
      <c r="AQ263" s="1471"/>
      <c r="AR263" s="1471"/>
      <c r="AS263" s="1471"/>
      <c r="AT263" s="1471"/>
      <c r="AU263" s="1471"/>
      <c r="AV263" s="1471"/>
    </row>
    <row r="264" spans="3:48" s="1355" customFormat="1" x14ac:dyDescent="0.2">
      <c r="C264" s="101"/>
      <c r="D264" s="101"/>
      <c r="E264" s="101"/>
      <c r="F264" s="101"/>
      <c r="G264" s="101"/>
      <c r="H264" s="101"/>
      <c r="I264" s="101"/>
      <c r="J264" s="101"/>
      <c r="K264" s="101"/>
      <c r="L264" s="101"/>
      <c r="M264" s="101"/>
      <c r="N264" s="101"/>
      <c r="O264" s="101"/>
      <c r="P264" s="101"/>
      <c r="Q264" s="1471"/>
      <c r="R264" s="1471"/>
      <c r="S264" s="1471"/>
      <c r="T264" s="1471"/>
      <c r="U264" s="1471"/>
      <c r="V264" s="1471"/>
      <c r="W264" s="1471"/>
      <c r="X264" s="1471"/>
      <c r="Y264" s="1471"/>
      <c r="Z264" s="1471"/>
      <c r="AA264" s="1471"/>
      <c r="AB264" s="1471"/>
      <c r="AC264" s="1471"/>
      <c r="AD264" s="1471"/>
      <c r="AE264" s="1471"/>
      <c r="AF264" s="1471"/>
      <c r="AG264" s="1471"/>
      <c r="AH264" s="1471"/>
      <c r="AI264" s="1471"/>
      <c r="AJ264" s="1471"/>
      <c r="AK264" s="1471"/>
      <c r="AL264" s="1471"/>
      <c r="AM264" s="1471"/>
      <c r="AN264" s="1471"/>
      <c r="AO264" s="1471"/>
      <c r="AP264" s="1471"/>
      <c r="AQ264" s="1471"/>
      <c r="AR264" s="1471"/>
      <c r="AS264" s="1471"/>
      <c r="AT264" s="1471"/>
      <c r="AU264" s="1471"/>
      <c r="AV264" s="1471"/>
    </row>
    <row r="265" spans="3:48" s="1355" customFormat="1" x14ac:dyDescent="0.2">
      <c r="C265" s="101"/>
      <c r="D265" s="101"/>
      <c r="E265" s="101"/>
      <c r="F265" s="101"/>
      <c r="G265" s="101"/>
      <c r="H265" s="101"/>
      <c r="I265" s="101"/>
      <c r="J265" s="101"/>
      <c r="K265" s="101"/>
      <c r="L265" s="101"/>
      <c r="M265" s="101"/>
      <c r="N265" s="101"/>
      <c r="O265" s="101"/>
      <c r="P265" s="101"/>
      <c r="Q265" s="1471"/>
      <c r="R265" s="1471"/>
      <c r="S265" s="1471"/>
      <c r="T265" s="1471"/>
      <c r="U265" s="1471"/>
      <c r="V265" s="1471"/>
      <c r="W265" s="1471"/>
      <c r="X265" s="1471"/>
      <c r="Y265" s="1471"/>
      <c r="Z265" s="1471"/>
      <c r="AA265" s="1471"/>
      <c r="AB265" s="1471"/>
      <c r="AC265" s="1471"/>
      <c r="AD265" s="1471"/>
      <c r="AE265" s="1471"/>
      <c r="AF265" s="1471"/>
      <c r="AG265" s="1471"/>
      <c r="AH265" s="1471"/>
      <c r="AI265" s="1471"/>
      <c r="AJ265" s="1471"/>
      <c r="AK265" s="1471"/>
      <c r="AL265" s="1471"/>
      <c r="AM265" s="1471"/>
      <c r="AN265" s="1471"/>
      <c r="AO265" s="1471"/>
      <c r="AP265" s="1471"/>
      <c r="AQ265" s="1471"/>
      <c r="AR265" s="1471"/>
      <c r="AS265" s="1471"/>
      <c r="AT265" s="1471"/>
      <c r="AU265" s="1471"/>
      <c r="AV265" s="1471"/>
    </row>
    <row r="266" spans="3:48" s="1355" customFormat="1" x14ac:dyDescent="0.2">
      <c r="C266" s="101"/>
      <c r="D266" s="101"/>
      <c r="E266" s="101"/>
      <c r="F266" s="101"/>
      <c r="G266" s="101"/>
      <c r="H266" s="101"/>
      <c r="I266" s="101"/>
      <c r="J266" s="101"/>
      <c r="K266" s="101"/>
      <c r="L266" s="101"/>
      <c r="M266" s="101"/>
      <c r="N266" s="101"/>
      <c r="O266" s="101"/>
      <c r="P266" s="101"/>
      <c r="Q266" s="1471"/>
      <c r="R266" s="1471"/>
      <c r="S266" s="1471"/>
      <c r="T266" s="1471"/>
      <c r="U266" s="1471"/>
      <c r="V266" s="1471"/>
      <c r="W266" s="1471"/>
      <c r="X266" s="1471"/>
      <c r="Y266" s="1471"/>
      <c r="Z266" s="1471"/>
      <c r="AA266" s="1471"/>
      <c r="AB266" s="1471"/>
      <c r="AC266" s="1471"/>
      <c r="AD266" s="1471"/>
      <c r="AE266" s="1471"/>
      <c r="AF266" s="1471"/>
      <c r="AG266" s="1471"/>
      <c r="AH266" s="1471"/>
      <c r="AI266" s="1471"/>
      <c r="AJ266" s="1471"/>
      <c r="AK266" s="1471"/>
      <c r="AL266" s="1471"/>
      <c r="AM266" s="1471"/>
      <c r="AN266" s="1471"/>
      <c r="AO266" s="1471"/>
      <c r="AP266" s="1471"/>
      <c r="AQ266" s="1471"/>
      <c r="AR266" s="1471"/>
      <c r="AS266" s="1471"/>
      <c r="AT266" s="1471"/>
      <c r="AU266" s="1471"/>
      <c r="AV266" s="1471"/>
    </row>
    <row r="267" spans="3:48" s="1355" customFormat="1" x14ac:dyDescent="0.2">
      <c r="C267" s="101"/>
      <c r="D267" s="101"/>
      <c r="E267" s="101"/>
      <c r="F267" s="101"/>
      <c r="G267" s="101"/>
      <c r="H267" s="101"/>
      <c r="I267" s="101"/>
      <c r="J267" s="101"/>
      <c r="K267" s="101"/>
      <c r="L267" s="101"/>
      <c r="M267" s="101"/>
      <c r="N267" s="101"/>
      <c r="O267" s="101"/>
      <c r="P267" s="101"/>
      <c r="Q267" s="1471"/>
      <c r="R267" s="1471"/>
      <c r="S267" s="1471"/>
      <c r="T267" s="1471"/>
      <c r="U267" s="1471"/>
      <c r="V267" s="1471"/>
      <c r="W267" s="1471"/>
      <c r="X267" s="1471"/>
      <c r="Y267" s="1471"/>
      <c r="Z267" s="1471"/>
      <c r="AA267" s="1471"/>
      <c r="AB267" s="1471"/>
      <c r="AC267" s="1471"/>
      <c r="AD267" s="1471"/>
      <c r="AE267" s="1471"/>
      <c r="AF267" s="1471"/>
      <c r="AG267" s="1471"/>
      <c r="AH267" s="1471"/>
      <c r="AI267" s="1471"/>
      <c r="AJ267" s="1471"/>
      <c r="AK267" s="1471"/>
      <c r="AL267" s="1471"/>
      <c r="AM267" s="1471"/>
      <c r="AN267" s="1471"/>
      <c r="AO267" s="1471"/>
      <c r="AP267" s="1471"/>
      <c r="AQ267" s="1471"/>
      <c r="AR267" s="1471"/>
      <c r="AS267" s="1471"/>
      <c r="AT267" s="1471"/>
      <c r="AU267" s="1471"/>
      <c r="AV267" s="1471"/>
    </row>
    <row r="268" spans="3:48" s="1355" customFormat="1" x14ac:dyDescent="0.2">
      <c r="C268" s="101"/>
      <c r="D268" s="101"/>
      <c r="E268" s="101"/>
      <c r="F268" s="101"/>
      <c r="G268" s="101"/>
      <c r="H268" s="101"/>
      <c r="I268" s="101"/>
      <c r="J268" s="101"/>
      <c r="K268" s="101"/>
      <c r="L268" s="101"/>
      <c r="M268" s="101"/>
      <c r="N268" s="101"/>
      <c r="O268" s="101"/>
      <c r="P268" s="101"/>
      <c r="Q268" s="1471"/>
      <c r="R268" s="1471"/>
      <c r="S268" s="1471"/>
      <c r="T268" s="1471"/>
      <c r="U268" s="1471"/>
      <c r="V268" s="1471"/>
      <c r="W268" s="1471"/>
      <c r="X268" s="1471"/>
      <c r="Y268" s="1471"/>
      <c r="Z268" s="1471"/>
      <c r="AA268" s="1471"/>
      <c r="AB268" s="1471"/>
      <c r="AC268" s="1471"/>
      <c r="AD268" s="1471"/>
      <c r="AE268" s="1471"/>
      <c r="AF268" s="1471"/>
      <c r="AG268" s="1471"/>
      <c r="AH268" s="1471"/>
      <c r="AI268" s="1471"/>
      <c r="AJ268" s="1471"/>
      <c r="AK268" s="1471"/>
      <c r="AL268" s="1471"/>
      <c r="AM268" s="1471"/>
      <c r="AN268" s="1471"/>
      <c r="AO268" s="1471"/>
      <c r="AP268" s="1471"/>
      <c r="AQ268" s="1471"/>
      <c r="AR268" s="1471"/>
      <c r="AS268" s="1471"/>
      <c r="AT268" s="1471"/>
      <c r="AU268" s="1471"/>
      <c r="AV268" s="1471"/>
    </row>
    <row r="269" spans="3:48" s="1355" customFormat="1" x14ac:dyDescent="0.2">
      <c r="C269" s="101"/>
      <c r="D269" s="101"/>
      <c r="E269" s="101"/>
      <c r="F269" s="101"/>
      <c r="G269" s="101"/>
      <c r="H269" s="101"/>
      <c r="I269" s="101"/>
      <c r="J269" s="101"/>
      <c r="K269" s="101"/>
      <c r="L269" s="101"/>
      <c r="M269" s="101"/>
      <c r="N269" s="101"/>
      <c r="O269" s="101"/>
      <c r="P269" s="101"/>
      <c r="Q269" s="1471"/>
      <c r="R269" s="1471"/>
      <c r="S269" s="1471"/>
      <c r="T269" s="1471"/>
      <c r="U269" s="1471"/>
      <c r="V269" s="1471"/>
      <c r="W269" s="1471"/>
      <c r="X269" s="1471"/>
      <c r="Y269" s="1471"/>
      <c r="Z269" s="1471"/>
      <c r="AA269" s="1471"/>
      <c r="AB269" s="1471"/>
      <c r="AC269" s="1471"/>
      <c r="AD269" s="1471"/>
      <c r="AE269" s="1471"/>
      <c r="AF269" s="1471"/>
      <c r="AG269" s="1471"/>
      <c r="AH269" s="1471"/>
      <c r="AI269" s="1471"/>
      <c r="AJ269" s="1471"/>
      <c r="AK269" s="1471"/>
      <c r="AL269" s="1471"/>
      <c r="AM269" s="1471"/>
      <c r="AN269" s="1471"/>
      <c r="AO269" s="1471"/>
      <c r="AP269" s="1471"/>
      <c r="AQ269" s="1471"/>
      <c r="AR269" s="1471"/>
      <c r="AS269" s="1471"/>
      <c r="AT269" s="1471"/>
      <c r="AU269" s="1471"/>
      <c r="AV269" s="1471"/>
    </row>
    <row r="270" spans="3:48" s="1355" customFormat="1" x14ac:dyDescent="0.2">
      <c r="C270" s="101"/>
      <c r="D270" s="101"/>
      <c r="E270" s="101"/>
      <c r="F270" s="101"/>
      <c r="G270" s="101"/>
      <c r="H270" s="101"/>
      <c r="I270" s="101"/>
      <c r="J270" s="101"/>
      <c r="K270" s="101"/>
      <c r="L270" s="101"/>
      <c r="M270" s="101"/>
      <c r="N270" s="101"/>
      <c r="O270" s="101"/>
      <c r="P270" s="101"/>
      <c r="Q270" s="1471"/>
      <c r="R270" s="1471"/>
      <c r="S270" s="1471"/>
      <c r="T270" s="1471"/>
      <c r="U270" s="1471"/>
      <c r="V270" s="1471"/>
      <c r="W270" s="1471"/>
      <c r="X270" s="1471"/>
      <c r="Y270" s="1471"/>
      <c r="Z270" s="1471"/>
      <c r="AA270" s="1471"/>
      <c r="AB270" s="1471"/>
      <c r="AC270" s="1471"/>
      <c r="AD270" s="1471"/>
      <c r="AE270" s="1471"/>
      <c r="AF270" s="1471"/>
      <c r="AG270" s="1471"/>
      <c r="AH270" s="1471"/>
      <c r="AI270" s="1471"/>
      <c r="AJ270" s="1471"/>
      <c r="AK270" s="1471"/>
      <c r="AL270" s="1471"/>
      <c r="AM270" s="1471"/>
      <c r="AN270" s="1471"/>
      <c r="AO270" s="1471"/>
      <c r="AP270" s="1471"/>
      <c r="AQ270" s="1471"/>
      <c r="AR270" s="1471"/>
      <c r="AS270" s="1471"/>
      <c r="AT270" s="1471"/>
      <c r="AU270" s="1471"/>
      <c r="AV270" s="1471"/>
    </row>
    <row r="271" spans="3:48" s="1355" customFormat="1" x14ac:dyDescent="0.2">
      <c r="C271" s="101"/>
      <c r="D271" s="101"/>
      <c r="E271" s="101"/>
      <c r="F271" s="101"/>
      <c r="G271" s="101"/>
      <c r="H271" s="101"/>
      <c r="I271" s="101"/>
      <c r="J271" s="101"/>
      <c r="K271" s="101"/>
      <c r="L271" s="101"/>
      <c r="M271" s="101"/>
      <c r="N271" s="101"/>
      <c r="O271" s="101"/>
      <c r="P271" s="101"/>
      <c r="Q271" s="1471"/>
      <c r="R271" s="1471"/>
      <c r="S271" s="1471"/>
      <c r="T271" s="1471"/>
      <c r="U271" s="1471"/>
      <c r="V271" s="1471"/>
      <c r="W271" s="1471"/>
      <c r="X271" s="1471"/>
      <c r="Y271" s="1471"/>
      <c r="Z271" s="1471"/>
      <c r="AA271" s="1471"/>
      <c r="AB271" s="1471"/>
      <c r="AC271" s="1471"/>
      <c r="AD271" s="1471"/>
      <c r="AE271" s="1471"/>
      <c r="AF271" s="1471"/>
      <c r="AG271" s="1471"/>
      <c r="AH271" s="1471"/>
      <c r="AI271" s="1471"/>
      <c r="AJ271" s="1471"/>
      <c r="AK271" s="1471"/>
      <c r="AL271" s="1471"/>
      <c r="AM271" s="1471"/>
      <c r="AN271" s="1471"/>
      <c r="AO271" s="1471"/>
      <c r="AP271" s="1471"/>
      <c r="AQ271" s="1471"/>
      <c r="AR271" s="1471"/>
      <c r="AS271" s="1471"/>
      <c r="AT271" s="1471"/>
      <c r="AU271" s="1471"/>
      <c r="AV271" s="1471"/>
    </row>
    <row r="272" spans="3:48" s="1355" customFormat="1" x14ac:dyDescent="0.2">
      <c r="C272" s="101"/>
      <c r="D272" s="101"/>
      <c r="E272" s="101"/>
      <c r="F272" s="101"/>
      <c r="G272" s="101"/>
      <c r="H272" s="101"/>
      <c r="I272" s="101"/>
      <c r="J272" s="101"/>
      <c r="K272" s="101"/>
      <c r="L272" s="101"/>
      <c r="M272" s="101"/>
      <c r="N272" s="101"/>
      <c r="O272" s="101"/>
      <c r="P272" s="101"/>
      <c r="Q272" s="1471"/>
      <c r="R272" s="1471"/>
      <c r="S272" s="1471"/>
      <c r="T272" s="1471"/>
      <c r="U272" s="1471"/>
      <c r="V272" s="1471"/>
      <c r="W272" s="1471"/>
      <c r="X272" s="1471"/>
      <c r="Y272" s="1471"/>
      <c r="Z272" s="1471"/>
      <c r="AA272" s="1471"/>
      <c r="AB272" s="1471"/>
      <c r="AC272" s="1471"/>
      <c r="AD272" s="1471"/>
      <c r="AE272" s="1471"/>
      <c r="AF272" s="1471"/>
      <c r="AG272" s="1471"/>
      <c r="AH272" s="1471"/>
      <c r="AI272" s="1471"/>
      <c r="AJ272" s="1471"/>
      <c r="AK272" s="1471"/>
      <c r="AL272" s="1471"/>
      <c r="AM272" s="1471"/>
      <c r="AN272" s="1471"/>
      <c r="AO272" s="1471"/>
      <c r="AP272" s="1471"/>
      <c r="AQ272" s="1471"/>
      <c r="AR272" s="1471"/>
      <c r="AS272" s="1471"/>
      <c r="AT272" s="1471"/>
      <c r="AU272" s="1471"/>
      <c r="AV272" s="1471"/>
    </row>
    <row r="273" spans="3:48" s="1355" customFormat="1" x14ac:dyDescent="0.2">
      <c r="C273" s="101"/>
      <c r="D273" s="101"/>
      <c r="E273" s="101"/>
      <c r="F273" s="101"/>
      <c r="G273" s="101"/>
      <c r="H273" s="101"/>
      <c r="I273" s="101"/>
      <c r="J273" s="101"/>
      <c r="K273" s="101"/>
      <c r="L273" s="101"/>
      <c r="M273" s="101"/>
      <c r="N273" s="101"/>
      <c r="O273" s="101"/>
      <c r="P273" s="101"/>
      <c r="Q273" s="1471"/>
      <c r="R273" s="1471"/>
      <c r="S273" s="1471"/>
      <c r="T273" s="1471"/>
      <c r="U273" s="1471"/>
      <c r="V273" s="1471"/>
      <c r="W273" s="1471"/>
      <c r="X273" s="1471"/>
      <c r="Y273" s="1471"/>
      <c r="Z273" s="1471"/>
      <c r="AA273" s="1471"/>
      <c r="AB273" s="1471"/>
      <c r="AC273" s="1471"/>
      <c r="AD273" s="1471"/>
      <c r="AE273" s="1471"/>
      <c r="AF273" s="1471"/>
      <c r="AG273" s="1471"/>
      <c r="AH273" s="1471"/>
      <c r="AI273" s="1471"/>
      <c r="AJ273" s="1471"/>
      <c r="AK273" s="1471"/>
      <c r="AL273" s="1471"/>
      <c r="AM273" s="1471"/>
      <c r="AN273" s="1471"/>
      <c r="AO273" s="1471"/>
      <c r="AP273" s="1471"/>
      <c r="AQ273" s="1471"/>
      <c r="AR273" s="1471"/>
      <c r="AS273" s="1471"/>
      <c r="AT273" s="1471"/>
      <c r="AU273" s="1471"/>
      <c r="AV273" s="1471"/>
    </row>
    <row r="274" spans="3:48" s="1355" customFormat="1" x14ac:dyDescent="0.2">
      <c r="C274" s="101"/>
      <c r="D274" s="101"/>
      <c r="E274" s="101"/>
      <c r="F274" s="101"/>
      <c r="G274" s="101"/>
      <c r="H274" s="101"/>
      <c r="I274" s="101"/>
      <c r="J274" s="101"/>
      <c r="K274" s="101"/>
      <c r="L274" s="101"/>
      <c r="M274" s="101"/>
      <c r="N274" s="101"/>
      <c r="O274" s="101"/>
      <c r="P274" s="101"/>
      <c r="Q274" s="1471"/>
      <c r="R274" s="1471"/>
      <c r="S274" s="1471"/>
      <c r="T274" s="1471"/>
      <c r="U274" s="1471"/>
      <c r="V274" s="1471"/>
      <c r="W274" s="1471"/>
      <c r="X274" s="1471"/>
      <c r="Y274" s="1471"/>
      <c r="Z274" s="1471"/>
      <c r="AA274" s="1471"/>
      <c r="AB274" s="1471"/>
      <c r="AC274" s="1471"/>
      <c r="AD274" s="1471"/>
      <c r="AE274" s="1471"/>
      <c r="AF274" s="1471"/>
      <c r="AG274" s="1471"/>
      <c r="AH274" s="1471"/>
      <c r="AI274" s="1471"/>
      <c r="AJ274" s="1471"/>
      <c r="AK274" s="1471"/>
      <c r="AL274" s="1471"/>
      <c r="AM274" s="1471"/>
      <c r="AN274" s="1471"/>
      <c r="AO274" s="1471"/>
      <c r="AP274" s="1471"/>
      <c r="AQ274" s="1471"/>
      <c r="AR274" s="1471"/>
      <c r="AS274" s="1471"/>
      <c r="AT274" s="1471"/>
      <c r="AU274" s="1471"/>
      <c r="AV274" s="1471"/>
    </row>
    <row r="275" spans="3:48" s="1355" customFormat="1" x14ac:dyDescent="0.2">
      <c r="C275" s="101"/>
      <c r="D275" s="101"/>
      <c r="E275" s="101"/>
      <c r="F275" s="101"/>
      <c r="G275" s="101"/>
      <c r="H275" s="101"/>
      <c r="I275" s="101"/>
      <c r="J275" s="101"/>
      <c r="K275" s="101"/>
      <c r="L275" s="101"/>
      <c r="M275" s="101"/>
      <c r="N275" s="101"/>
      <c r="O275" s="101"/>
      <c r="P275" s="101"/>
      <c r="Q275" s="1471"/>
      <c r="R275" s="1471"/>
      <c r="S275" s="1471"/>
      <c r="T275" s="1471"/>
      <c r="U275" s="1471"/>
      <c r="V275" s="1471"/>
      <c r="W275" s="1471"/>
      <c r="X275" s="1471"/>
      <c r="Y275" s="1471"/>
      <c r="Z275" s="1471"/>
      <c r="AA275" s="1471"/>
      <c r="AB275" s="1471"/>
      <c r="AC275" s="1471"/>
      <c r="AD275" s="1471"/>
      <c r="AE275" s="1471"/>
      <c r="AF275" s="1471"/>
      <c r="AG275" s="1471"/>
      <c r="AH275" s="1471"/>
      <c r="AI275" s="1471"/>
      <c r="AJ275" s="1471"/>
      <c r="AK275" s="1471"/>
      <c r="AL275" s="1471"/>
      <c r="AM275" s="1471"/>
      <c r="AN275" s="1471"/>
      <c r="AO275" s="1471"/>
      <c r="AP275" s="1471"/>
      <c r="AQ275" s="1471"/>
      <c r="AR275" s="1471"/>
      <c r="AS275" s="1471"/>
      <c r="AT275" s="1471"/>
      <c r="AU275" s="1471"/>
      <c r="AV275" s="1471"/>
    </row>
    <row r="276" spans="3:48" s="1355" customFormat="1" x14ac:dyDescent="0.2">
      <c r="C276" s="101"/>
      <c r="D276" s="101"/>
      <c r="E276" s="101"/>
      <c r="F276" s="101"/>
      <c r="G276" s="101"/>
      <c r="H276" s="101"/>
      <c r="I276" s="101"/>
      <c r="J276" s="101"/>
      <c r="K276" s="101"/>
      <c r="L276" s="101"/>
      <c r="M276" s="101"/>
      <c r="N276" s="101"/>
      <c r="O276" s="101"/>
      <c r="P276" s="101"/>
      <c r="Q276" s="1471"/>
      <c r="R276" s="1471"/>
      <c r="S276" s="1471"/>
      <c r="T276" s="1471"/>
      <c r="U276" s="1471"/>
      <c r="V276" s="1471"/>
      <c r="W276" s="1471"/>
      <c r="X276" s="1471"/>
      <c r="Y276" s="1471"/>
      <c r="Z276" s="1471"/>
      <c r="AA276" s="1471"/>
      <c r="AB276" s="1471"/>
      <c r="AC276" s="1471"/>
      <c r="AD276" s="1471"/>
      <c r="AE276" s="1471"/>
      <c r="AF276" s="1471"/>
      <c r="AG276" s="1471"/>
      <c r="AH276" s="1471"/>
      <c r="AI276" s="1471"/>
      <c r="AJ276" s="1471"/>
      <c r="AK276" s="1471"/>
      <c r="AL276" s="1471"/>
      <c r="AM276" s="1471"/>
      <c r="AN276" s="1471"/>
      <c r="AO276" s="1471"/>
      <c r="AP276" s="1471"/>
      <c r="AQ276" s="1471"/>
      <c r="AR276" s="1471"/>
      <c r="AS276" s="1471"/>
      <c r="AT276" s="1471"/>
      <c r="AU276" s="1471"/>
      <c r="AV276" s="1471"/>
    </row>
    <row r="277" spans="3:48" s="1355" customFormat="1" x14ac:dyDescent="0.2">
      <c r="C277" s="101"/>
      <c r="D277" s="101"/>
      <c r="E277" s="101"/>
      <c r="F277" s="101"/>
      <c r="G277" s="101"/>
      <c r="H277" s="101"/>
      <c r="I277" s="101"/>
      <c r="J277" s="101"/>
      <c r="K277" s="101"/>
      <c r="L277" s="101"/>
      <c r="M277" s="101"/>
      <c r="N277" s="101"/>
      <c r="O277" s="101"/>
      <c r="P277" s="101"/>
      <c r="Q277" s="1471"/>
      <c r="R277" s="1471"/>
      <c r="S277" s="1471"/>
      <c r="T277" s="1471"/>
      <c r="U277" s="1471"/>
      <c r="V277" s="1471"/>
      <c r="W277" s="1471"/>
      <c r="X277" s="1471"/>
      <c r="Y277" s="1471"/>
      <c r="Z277" s="1471"/>
      <c r="AA277" s="1471"/>
      <c r="AB277" s="1471"/>
      <c r="AC277" s="1471"/>
      <c r="AD277" s="1471"/>
      <c r="AE277" s="1471"/>
      <c r="AF277" s="1471"/>
      <c r="AG277" s="1471"/>
      <c r="AH277" s="1471"/>
      <c r="AI277" s="1471"/>
      <c r="AJ277" s="1471"/>
      <c r="AK277" s="1471"/>
      <c r="AL277" s="1471"/>
      <c r="AM277" s="1471"/>
      <c r="AN277" s="1471"/>
      <c r="AO277" s="1471"/>
      <c r="AP277" s="1471"/>
      <c r="AQ277" s="1471"/>
      <c r="AR277" s="1471"/>
      <c r="AS277" s="1471"/>
      <c r="AT277" s="1471"/>
      <c r="AU277" s="1471"/>
      <c r="AV277" s="1471"/>
    </row>
    <row r="278" spans="3:48" s="1355" customFormat="1" x14ac:dyDescent="0.2">
      <c r="C278" s="101"/>
      <c r="D278" s="101"/>
      <c r="E278" s="101"/>
      <c r="F278" s="101"/>
      <c r="G278" s="101"/>
      <c r="H278" s="101"/>
      <c r="I278" s="101"/>
      <c r="J278" s="101"/>
      <c r="K278" s="101"/>
      <c r="L278" s="101"/>
      <c r="M278" s="101"/>
      <c r="N278" s="101"/>
      <c r="O278" s="101"/>
      <c r="P278" s="101"/>
      <c r="Q278" s="1471"/>
      <c r="R278" s="1471"/>
      <c r="S278" s="1471"/>
      <c r="T278" s="1471"/>
      <c r="U278" s="1471"/>
      <c r="V278" s="1471"/>
      <c r="W278" s="1471"/>
      <c r="X278" s="1471"/>
      <c r="Y278" s="1471"/>
      <c r="Z278" s="1471"/>
      <c r="AA278" s="1471"/>
      <c r="AB278" s="1471"/>
      <c r="AC278" s="1471"/>
      <c r="AD278" s="1471"/>
      <c r="AE278" s="1471"/>
      <c r="AF278" s="1471"/>
      <c r="AG278" s="1471"/>
      <c r="AH278" s="1471"/>
      <c r="AI278" s="1471"/>
      <c r="AJ278" s="1471"/>
      <c r="AK278" s="1471"/>
      <c r="AL278" s="1471"/>
      <c r="AM278" s="1471"/>
      <c r="AN278" s="1471"/>
      <c r="AO278" s="1471"/>
      <c r="AP278" s="1471"/>
      <c r="AQ278" s="1471"/>
      <c r="AR278" s="1471"/>
      <c r="AS278" s="1471"/>
      <c r="AT278" s="1471"/>
      <c r="AU278" s="1471"/>
      <c r="AV278" s="1471"/>
    </row>
    <row r="279" spans="3:48" s="1355" customFormat="1" x14ac:dyDescent="0.2">
      <c r="C279" s="101"/>
      <c r="D279" s="101"/>
      <c r="E279" s="101"/>
      <c r="F279" s="101"/>
      <c r="G279" s="101"/>
      <c r="H279" s="101"/>
      <c r="I279" s="101"/>
      <c r="J279" s="101"/>
      <c r="K279" s="101"/>
      <c r="L279" s="101"/>
      <c r="M279" s="101"/>
      <c r="N279" s="101"/>
      <c r="O279" s="101"/>
      <c r="P279" s="101"/>
      <c r="Q279" s="1471"/>
      <c r="R279" s="1471"/>
      <c r="S279" s="1471"/>
      <c r="T279" s="1471"/>
      <c r="U279" s="1471"/>
      <c r="V279" s="1471"/>
      <c r="W279" s="1471"/>
      <c r="X279" s="1471"/>
      <c r="Y279" s="1471"/>
      <c r="Z279" s="1471"/>
      <c r="AA279" s="1471"/>
      <c r="AB279" s="1471"/>
      <c r="AC279" s="1471"/>
      <c r="AD279" s="1471"/>
      <c r="AE279" s="1471"/>
      <c r="AF279" s="1471"/>
      <c r="AG279" s="1471"/>
      <c r="AH279" s="1471"/>
      <c r="AI279" s="1471"/>
      <c r="AJ279" s="1471"/>
      <c r="AK279" s="1471"/>
      <c r="AL279" s="1471"/>
      <c r="AM279" s="1471"/>
      <c r="AN279" s="1471"/>
      <c r="AO279" s="1471"/>
      <c r="AP279" s="1471"/>
      <c r="AQ279" s="1471"/>
      <c r="AR279" s="1471"/>
      <c r="AS279" s="1471"/>
      <c r="AT279" s="1471"/>
      <c r="AU279" s="1471"/>
      <c r="AV279" s="1471"/>
    </row>
    <row r="280" spans="3:48" s="1355" customFormat="1" x14ac:dyDescent="0.2">
      <c r="C280" s="101"/>
      <c r="D280" s="101"/>
      <c r="E280" s="101"/>
      <c r="F280" s="101"/>
      <c r="G280" s="101"/>
      <c r="H280" s="101"/>
      <c r="I280" s="101"/>
      <c r="J280" s="101"/>
      <c r="K280" s="101"/>
      <c r="L280" s="101"/>
      <c r="M280" s="101"/>
      <c r="N280" s="101"/>
      <c r="O280" s="101"/>
      <c r="P280" s="101"/>
      <c r="Q280" s="1471"/>
      <c r="R280" s="1471"/>
      <c r="S280" s="1471"/>
      <c r="T280" s="1471"/>
      <c r="U280" s="1471"/>
      <c r="V280" s="1471"/>
      <c r="W280" s="1471"/>
      <c r="X280" s="1471"/>
      <c r="Y280" s="1471"/>
      <c r="Z280" s="1471"/>
      <c r="AA280" s="1471"/>
      <c r="AB280" s="1471"/>
      <c r="AC280" s="1471"/>
      <c r="AD280" s="1471"/>
      <c r="AE280" s="1471"/>
      <c r="AF280" s="1471"/>
      <c r="AG280" s="1471"/>
      <c r="AH280" s="1471"/>
      <c r="AI280" s="1471"/>
      <c r="AJ280" s="1471"/>
      <c r="AK280" s="1471"/>
      <c r="AL280" s="1471"/>
      <c r="AM280" s="1471"/>
      <c r="AN280" s="1471"/>
      <c r="AO280" s="1471"/>
      <c r="AP280" s="1471"/>
      <c r="AQ280" s="1471"/>
      <c r="AR280" s="1471"/>
      <c r="AS280" s="1471"/>
      <c r="AT280" s="1471"/>
      <c r="AU280" s="1471"/>
      <c r="AV280" s="1471"/>
    </row>
    <row r="281" spans="3:48" s="1355" customFormat="1" x14ac:dyDescent="0.2">
      <c r="C281" s="101"/>
      <c r="D281" s="101"/>
      <c r="E281" s="101"/>
      <c r="F281" s="101"/>
      <c r="G281" s="101"/>
      <c r="H281" s="101"/>
      <c r="I281" s="101"/>
      <c r="J281" s="101"/>
      <c r="K281" s="101"/>
      <c r="L281" s="101"/>
      <c r="M281" s="101"/>
      <c r="N281" s="101"/>
      <c r="O281" s="101"/>
      <c r="P281" s="101"/>
      <c r="Q281" s="1471"/>
      <c r="R281" s="1471"/>
      <c r="S281" s="1471"/>
      <c r="T281" s="1471"/>
      <c r="U281" s="1471"/>
      <c r="V281" s="1471"/>
      <c r="W281" s="1471"/>
      <c r="X281" s="1471"/>
      <c r="Y281" s="1471"/>
      <c r="Z281" s="1471"/>
      <c r="AA281" s="1471"/>
      <c r="AB281" s="1471"/>
      <c r="AC281" s="1471"/>
      <c r="AD281" s="1471"/>
      <c r="AE281" s="1471"/>
      <c r="AF281" s="1471"/>
      <c r="AG281" s="1471"/>
      <c r="AH281" s="1471"/>
      <c r="AI281" s="1471"/>
      <c r="AJ281" s="1471"/>
      <c r="AK281" s="1471"/>
      <c r="AL281" s="1471"/>
      <c r="AM281" s="1471"/>
      <c r="AN281" s="1471"/>
      <c r="AO281" s="1471"/>
      <c r="AP281" s="1471"/>
      <c r="AQ281" s="1471"/>
      <c r="AR281" s="1471"/>
      <c r="AS281" s="1471"/>
      <c r="AT281" s="1471"/>
      <c r="AU281" s="1471"/>
      <c r="AV281" s="1471"/>
    </row>
    <row r="282" spans="3:48" s="1355" customFormat="1" x14ac:dyDescent="0.2">
      <c r="C282" s="101"/>
      <c r="D282" s="101"/>
      <c r="E282" s="101"/>
      <c r="F282" s="101"/>
      <c r="G282" s="101"/>
      <c r="H282" s="101"/>
      <c r="I282" s="101"/>
      <c r="J282" s="101"/>
      <c r="K282" s="101"/>
      <c r="L282" s="101"/>
      <c r="M282" s="101"/>
      <c r="N282" s="101"/>
      <c r="O282" s="101"/>
      <c r="P282" s="101"/>
      <c r="Q282" s="1471"/>
      <c r="R282" s="1471"/>
      <c r="S282" s="1471"/>
      <c r="T282" s="1471"/>
      <c r="U282" s="1471"/>
      <c r="V282" s="1471"/>
      <c r="W282" s="1471"/>
      <c r="X282" s="1471"/>
      <c r="Y282" s="1471"/>
      <c r="Z282" s="1471"/>
      <c r="AA282" s="1471"/>
      <c r="AB282" s="1471"/>
      <c r="AC282" s="1471"/>
      <c r="AD282" s="1471"/>
      <c r="AE282" s="1471"/>
      <c r="AF282" s="1471"/>
      <c r="AG282" s="1471"/>
      <c r="AH282" s="1471"/>
      <c r="AI282" s="1471"/>
      <c r="AJ282" s="1471"/>
      <c r="AK282" s="1471"/>
      <c r="AL282" s="1471"/>
      <c r="AM282" s="1471"/>
      <c r="AN282" s="1471"/>
      <c r="AO282" s="1471"/>
      <c r="AP282" s="1471"/>
      <c r="AQ282" s="1471"/>
      <c r="AR282" s="1471"/>
      <c r="AS282" s="1471"/>
      <c r="AT282" s="1471"/>
      <c r="AU282" s="1471"/>
      <c r="AV282" s="1471"/>
    </row>
    <row r="283" spans="3:48" s="1355" customFormat="1" x14ac:dyDescent="0.2">
      <c r="C283" s="101"/>
      <c r="D283" s="101"/>
      <c r="E283" s="101"/>
      <c r="F283" s="101"/>
      <c r="G283" s="101"/>
      <c r="H283" s="101"/>
      <c r="I283" s="101"/>
      <c r="J283" s="101"/>
      <c r="K283" s="101"/>
      <c r="L283" s="101"/>
      <c r="M283" s="101"/>
      <c r="N283" s="101"/>
      <c r="O283" s="101"/>
      <c r="P283" s="101"/>
      <c r="Q283" s="1471"/>
      <c r="R283" s="1471"/>
      <c r="S283" s="1471"/>
      <c r="T283" s="1471"/>
      <c r="U283" s="1471"/>
      <c r="V283" s="1471"/>
      <c r="W283" s="1471"/>
      <c r="X283" s="1471"/>
      <c r="Y283" s="1471"/>
      <c r="Z283" s="1471"/>
      <c r="AA283" s="1471"/>
      <c r="AB283" s="1471"/>
      <c r="AC283" s="1471"/>
      <c r="AD283" s="1471"/>
      <c r="AE283" s="1471"/>
      <c r="AF283" s="1471"/>
      <c r="AG283" s="1471"/>
      <c r="AH283" s="1471"/>
      <c r="AI283" s="1471"/>
      <c r="AJ283" s="1471"/>
      <c r="AK283" s="1471"/>
      <c r="AL283" s="1471"/>
      <c r="AM283" s="1471"/>
      <c r="AN283" s="1471"/>
      <c r="AO283" s="1471"/>
      <c r="AP283" s="1471"/>
      <c r="AQ283" s="1471"/>
      <c r="AR283" s="1471"/>
      <c r="AS283" s="1471"/>
      <c r="AT283" s="1471"/>
      <c r="AU283" s="1471"/>
      <c r="AV283" s="1471"/>
    </row>
    <row r="284" spans="3:48" s="1355" customFormat="1" x14ac:dyDescent="0.2">
      <c r="C284" s="101"/>
      <c r="D284" s="101"/>
      <c r="E284" s="101"/>
      <c r="F284" s="101"/>
      <c r="G284" s="101"/>
      <c r="H284" s="101"/>
      <c r="I284" s="101"/>
      <c r="J284" s="101"/>
      <c r="K284" s="101"/>
      <c r="L284" s="101"/>
      <c r="M284" s="101"/>
      <c r="N284" s="101"/>
      <c r="O284" s="101"/>
      <c r="P284" s="101"/>
      <c r="Q284" s="1471"/>
      <c r="R284" s="1471"/>
      <c r="S284" s="1471"/>
      <c r="T284" s="1471"/>
      <c r="U284" s="1471"/>
      <c r="V284" s="1471"/>
      <c r="W284" s="1471"/>
      <c r="X284" s="1471"/>
      <c r="Y284" s="1471"/>
      <c r="Z284" s="1471"/>
      <c r="AA284" s="1471"/>
      <c r="AB284" s="1471"/>
      <c r="AC284" s="1471"/>
      <c r="AD284" s="1471"/>
      <c r="AE284" s="1471"/>
      <c r="AF284" s="1471"/>
      <c r="AG284" s="1471"/>
      <c r="AH284" s="1471"/>
      <c r="AI284" s="1471"/>
      <c r="AJ284" s="1471"/>
      <c r="AK284" s="1471"/>
      <c r="AL284" s="1471"/>
      <c r="AM284" s="1471"/>
      <c r="AN284" s="1471"/>
      <c r="AO284" s="1471"/>
      <c r="AP284" s="1471"/>
      <c r="AQ284" s="1471"/>
      <c r="AR284" s="1471"/>
      <c r="AS284" s="1471"/>
      <c r="AT284" s="1471"/>
      <c r="AU284" s="1471"/>
      <c r="AV284" s="1471"/>
    </row>
    <row r="285" spans="3:48" s="1355" customFormat="1" x14ac:dyDescent="0.2">
      <c r="C285" s="101"/>
      <c r="D285" s="101"/>
      <c r="E285" s="101"/>
      <c r="F285" s="101"/>
      <c r="G285" s="101"/>
      <c r="H285" s="101"/>
      <c r="I285" s="101"/>
      <c r="J285" s="101"/>
      <c r="K285" s="101"/>
      <c r="L285" s="101"/>
      <c r="M285" s="101"/>
      <c r="N285" s="101"/>
      <c r="O285" s="101"/>
      <c r="P285" s="101"/>
      <c r="Q285" s="1471"/>
      <c r="R285" s="1471"/>
      <c r="S285" s="1471"/>
      <c r="T285" s="1471"/>
      <c r="U285" s="1471"/>
      <c r="V285" s="1471"/>
      <c r="W285" s="1471"/>
      <c r="X285" s="1471"/>
      <c r="Y285" s="1471"/>
      <c r="Z285" s="1471"/>
      <c r="AA285" s="1471"/>
      <c r="AB285" s="1471"/>
      <c r="AC285" s="1471"/>
      <c r="AD285" s="1471"/>
      <c r="AE285" s="1471"/>
      <c r="AF285" s="1471"/>
      <c r="AG285" s="1471"/>
      <c r="AH285" s="1471"/>
      <c r="AI285" s="1471"/>
      <c r="AJ285" s="1471"/>
      <c r="AK285" s="1471"/>
      <c r="AL285" s="1471"/>
      <c r="AM285" s="1471"/>
      <c r="AN285" s="1471"/>
      <c r="AO285" s="1471"/>
      <c r="AP285" s="1471"/>
      <c r="AQ285" s="1471"/>
      <c r="AR285" s="1471"/>
      <c r="AS285" s="1471"/>
      <c r="AT285" s="1471"/>
      <c r="AU285" s="1471"/>
      <c r="AV285" s="1471"/>
    </row>
    <row r="286" spans="3:48" s="1355" customFormat="1" x14ac:dyDescent="0.2">
      <c r="C286" s="101"/>
      <c r="D286" s="101"/>
      <c r="E286" s="101"/>
      <c r="F286" s="101"/>
      <c r="G286" s="101"/>
      <c r="H286" s="101"/>
      <c r="I286" s="101"/>
      <c r="J286" s="101"/>
      <c r="K286" s="101"/>
      <c r="L286" s="101"/>
      <c r="M286" s="101"/>
      <c r="N286" s="101"/>
      <c r="O286" s="101"/>
      <c r="P286" s="101"/>
      <c r="Q286" s="1471"/>
      <c r="R286" s="1471"/>
      <c r="S286" s="1471"/>
      <c r="T286" s="1471"/>
      <c r="U286" s="1471"/>
      <c r="V286" s="1471"/>
      <c r="W286" s="1471"/>
      <c r="X286" s="1471"/>
      <c r="Y286" s="1471"/>
      <c r="Z286" s="1471"/>
      <c r="AA286" s="1471"/>
      <c r="AB286" s="1471"/>
      <c r="AC286" s="1471"/>
      <c r="AD286" s="1471"/>
      <c r="AE286" s="1471"/>
      <c r="AF286" s="1471"/>
      <c r="AG286" s="1471"/>
      <c r="AH286" s="1471"/>
      <c r="AI286" s="1471"/>
      <c r="AJ286" s="1471"/>
      <c r="AK286" s="1471"/>
      <c r="AL286" s="1471"/>
      <c r="AM286" s="1471"/>
      <c r="AN286" s="1471"/>
      <c r="AO286" s="1471"/>
      <c r="AP286" s="1471"/>
      <c r="AQ286" s="1471"/>
      <c r="AR286" s="1471"/>
      <c r="AS286" s="1471"/>
      <c r="AT286" s="1471"/>
      <c r="AU286" s="1471"/>
      <c r="AV286" s="1471"/>
    </row>
    <row r="287" spans="3:48" s="1355" customFormat="1" x14ac:dyDescent="0.2">
      <c r="C287" s="101"/>
      <c r="D287" s="101"/>
      <c r="E287" s="101"/>
      <c r="F287" s="101"/>
      <c r="G287" s="101"/>
      <c r="H287" s="101"/>
      <c r="I287" s="101"/>
      <c r="J287" s="101"/>
      <c r="K287" s="101"/>
      <c r="L287" s="101"/>
      <c r="M287" s="101"/>
      <c r="N287" s="101"/>
      <c r="O287" s="101"/>
      <c r="P287" s="101"/>
      <c r="Q287" s="1471"/>
      <c r="R287" s="1471"/>
      <c r="S287" s="1471"/>
      <c r="T287" s="1471"/>
      <c r="U287" s="1471"/>
      <c r="V287" s="1471"/>
      <c r="W287" s="1471"/>
      <c r="X287" s="1471"/>
      <c r="Y287" s="1471"/>
      <c r="Z287" s="1471"/>
      <c r="AA287" s="1471"/>
      <c r="AB287" s="1471"/>
      <c r="AC287" s="1471"/>
      <c r="AD287" s="1471"/>
      <c r="AE287" s="1471"/>
      <c r="AF287" s="1471"/>
      <c r="AG287" s="1471"/>
      <c r="AH287" s="1471"/>
      <c r="AI287" s="1471"/>
      <c r="AJ287" s="1471"/>
      <c r="AK287" s="1471"/>
      <c r="AL287" s="1471"/>
      <c r="AM287" s="1471"/>
      <c r="AN287" s="1471"/>
      <c r="AO287" s="1471"/>
      <c r="AP287" s="1471"/>
      <c r="AQ287" s="1471"/>
      <c r="AR287" s="1471"/>
      <c r="AS287" s="1471"/>
      <c r="AT287" s="1471"/>
      <c r="AU287" s="1471"/>
      <c r="AV287" s="1471"/>
    </row>
    <row r="288" spans="3:48" s="1355" customFormat="1" x14ac:dyDescent="0.2">
      <c r="C288" s="101"/>
      <c r="D288" s="101"/>
      <c r="E288" s="101"/>
      <c r="F288" s="101"/>
      <c r="G288" s="101"/>
      <c r="H288" s="101"/>
      <c r="I288" s="101"/>
      <c r="J288" s="101"/>
      <c r="K288" s="101"/>
      <c r="L288" s="101"/>
      <c r="M288" s="101"/>
      <c r="N288" s="101"/>
      <c r="O288" s="101"/>
      <c r="P288" s="101"/>
      <c r="Q288" s="1471"/>
      <c r="R288" s="1471"/>
      <c r="S288" s="1471"/>
      <c r="T288" s="1471"/>
      <c r="U288" s="1471"/>
      <c r="V288" s="1471"/>
      <c r="W288" s="1471"/>
      <c r="X288" s="1471"/>
      <c r="Y288" s="1471"/>
      <c r="Z288" s="1471"/>
      <c r="AA288" s="1471"/>
      <c r="AB288" s="1471"/>
      <c r="AC288" s="1471"/>
      <c r="AD288" s="1471"/>
      <c r="AE288" s="1471"/>
      <c r="AF288" s="1471"/>
      <c r="AG288" s="1471"/>
      <c r="AH288" s="1471"/>
      <c r="AI288" s="1471"/>
      <c r="AJ288" s="1471"/>
      <c r="AK288" s="1471"/>
      <c r="AL288" s="1471"/>
      <c r="AM288" s="1471"/>
      <c r="AN288" s="1471"/>
      <c r="AO288" s="1471"/>
      <c r="AP288" s="1471"/>
      <c r="AQ288" s="1471"/>
      <c r="AR288" s="1471"/>
      <c r="AS288" s="1471"/>
      <c r="AT288" s="1471"/>
      <c r="AU288" s="1471"/>
      <c r="AV288" s="1471"/>
    </row>
    <row r="289" spans="3:48" s="1355" customFormat="1" x14ac:dyDescent="0.2">
      <c r="C289" s="101"/>
      <c r="D289" s="101"/>
      <c r="E289" s="101"/>
      <c r="F289" s="101"/>
      <c r="G289" s="101"/>
      <c r="H289" s="101"/>
      <c r="I289" s="101"/>
      <c r="J289" s="101"/>
      <c r="K289" s="101"/>
      <c r="L289" s="101"/>
      <c r="M289" s="101"/>
      <c r="N289" s="101"/>
      <c r="O289" s="101"/>
      <c r="P289" s="101"/>
      <c r="Q289" s="1471"/>
      <c r="R289" s="1471"/>
      <c r="S289" s="1471"/>
      <c r="T289" s="1471"/>
      <c r="U289" s="1471"/>
      <c r="V289" s="1471"/>
      <c r="W289" s="1471"/>
      <c r="X289" s="1471"/>
      <c r="Y289" s="1471"/>
      <c r="Z289" s="1471"/>
      <c r="AA289" s="1471"/>
      <c r="AB289" s="1471"/>
      <c r="AC289" s="1471"/>
      <c r="AD289" s="1471"/>
      <c r="AE289" s="1471"/>
      <c r="AF289" s="1471"/>
      <c r="AG289" s="1471"/>
      <c r="AH289" s="1471"/>
      <c r="AI289" s="1471"/>
      <c r="AJ289" s="1471"/>
      <c r="AK289" s="1471"/>
      <c r="AL289" s="1471"/>
      <c r="AM289" s="1471"/>
      <c r="AN289" s="1471"/>
      <c r="AO289" s="1471"/>
      <c r="AP289" s="1471"/>
      <c r="AQ289" s="1471"/>
      <c r="AR289" s="1471"/>
      <c r="AS289" s="1471"/>
      <c r="AT289" s="1471"/>
      <c r="AU289" s="1471"/>
      <c r="AV289" s="1471"/>
    </row>
    <row r="290" spans="3:48" s="1355" customFormat="1" x14ac:dyDescent="0.2">
      <c r="C290" s="101"/>
      <c r="D290" s="101"/>
      <c r="E290" s="101"/>
      <c r="F290" s="101"/>
      <c r="G290" s="101"/>
      <c r="H290" s="101"/>
      <c r="I290" s="101"/>
      <c r="J290" s="101"/>
      <c r="K290" s="101"/>
      <c r="L290" s="101"/>
      <c r="M290" s="101"/>
      <c r="N290" s="101"/>
      <c r="O290" s="101"/>
      <c r="P290" s="101"/>
      <c r="Q290" s="1471"/>
      <c r="R290" s="1471"/>
      <c r="S290" s="1471"/>
      <c r="T290" s="1471"/>
      <c r="U290" s="1471"/>
      <c r="V290" s="1471"/>
      <c r="W290" s="1471"/>
      <c r="X290" s="1471"/>
      <c r="Y290" s="1471"/>
      <c r="Z290" s="1471"/>
      <c r="AA290" s="1471"/>
      <c r="AB290" s="1471"/>
      <c r="AC290" s="1471"/>
      <c r="AD290" s="1471"/>
      <c r="AE290" s="1471"/>
      <c r="AF290" s="1471"/>
      <c r="AG290" s="1471"/>
      <c r="AH290" s="1471"/>
      <c r="AI290" s="1471"/>
      <c r="AJ290" s="1471"/>
      <c r="AK290" s="1471"/>
      <c r="AL290" s="1471"/>
      <c r="AM290" s="1471"/>
      <c r="AN290" s="1471"/>
      <c r="AO290" s="1471"/>
      <c r="AP290" s="1471"/>
      <c r="AQ290" s="1471"/>
      <c r="AR290" s="1471"/>
      <c r="AS290" s="1471"/>
      <c r="AT290" s="1471"/>
      <c r="AU290" s="1471"/>
      <c r="AV290" s="1471"/>
    </row>
    <row r="291" spans="3:48" s="1355" customFormat="1" x14ac:dyDescent="0.2">
      <c r="C291" s="101"/>
      <c r="D291" s="101"/>
      <c r="E291" s="101"/>
      <c r="F291" s="101"/>
      <c r="G291" s="101"/>
      <c r="H291" s="101"/>
      <c r="I291" s="101"/>
      <c r="J291" s="101"/>
      <c r="K291" s="101"/>
      <c r="L291" s="101"/>
      <c r="M291" s="101"/>
      <c r="N291" s="101"/>
      <c r="O291" s="101"/>
      <c r="P291" s="101"/>
      <c r="Q291" s="1471"/>
      <c r="R291" s="1471"/>
      <c r="S291" s="1471"/>
      <c r="T291" s="1471"/>
      <c r="U291" s="1471"/>
      <c r="V291" s="1471"/>
      <c r="W291" s="1471"/>
      <c r="X291" s="1471"/>
      <c r="Y291" s="1471"/>
      <c r="Z291" s="1471"/>
      <c r="AA291" s="1471"/>
      <c r="AB291" s="1471"/>
      <c r="AC291" s="1471"/>
      <c r="AD291" s="1471"/>
      <c r="AE291" s="1471"/>
      <c r="AF291" s="1471"/>
      <c r="AG291" s="1471"/>
      <c r="AH291" s="1471"/>
      <c r="AI291" s="1471"/>
      <c r="AJ291" s="1471"/>
      <c r="AK291" s="1471"/>
      <c r="AL291" s="1471"/>
      <c r="AM291" s="1471"/>
      <c r="AN291" s="1471"/>
      <c r="AO291" s="1471"/>
      <c r="AP291" s="1471"/>
      <c r="AQ291" s="1471"/>
      <c r="AR291" s="1471"/>
      <c r="AS291" s="1471"/>
      <c r="AT291" s="1471"/>
      <c r="AU291" s="1471"/>
      <c r="AV291" s="1471"/>
    </row>
    <row r="292" spans="3:48" s="1355" customFormat="1" x14ac:dyDescent="0.2">
      <c r="C292" s="101"/>
      <c r="D292" s="101"/>
      <c r="E292" s="101"/>
      <c r="F292" s="101"/>
      <c r="G292" s="101"/>
      <c r="H292" s="101"/>
      <c r="I292" s="101"/>
      <c r="J292" s="101"/>
      <c r="K292" s="101"/>
      <c r="L292" s="101"/>
      <c r="M292" s="101"/>
      <c r="N292" s="101"/>
      <c r="O292" s="101"/>
      <c r="P292" s="101"/>
      <c r="Q292" s="1471"/>
      <c r="R292" s="1471"/>
      <c r="S292" s="1471"/>
      <c r="T292" s="1471"/>
      <c r="U292" s="1471"/>
      <c r="V292" s="1471"/>
      <c r="W292" s="1471"/>
      <c r="X292" s="1471"/>
      <c r="Y292" s="1471"/>
      <c r="Z292" s="1471"/>
      <c r="AA292" s="1471"/>
      <c r="AB292" s="1471"/>
      <c r="AC292" s="1471"/>
      <c r="AD292" s="1471"/>
      <c r="AE292" s="1471"/>
      <c r="AF292" s="1471"/>
      <c r="AG292" s="1471"/>
      <c r="AH292" s="1471"/>
      <c r="AI292" s="1471"/>
      <c r="AJ292" s="1471"/>
      <c r="AK292" s="1471"/>
      <c r="AL292" s="1471"/>
      <c r="AM292" s="1471"/>
      <c r="AN292" s="1471"/>
      <c r="AO292" s="1471"/>
      <c r="AP292" s="1471"/>
      <c r="AQ292" s="1471"/>
      <c r="AR292" s="1471"/>
      <c r="AS292" s="1471"/>
      <c r="AT292" s="1471"/>
      <c r="AU292" s="1471"/>
      <c r="AV292" s="1471"/>
    </row>
    <row r="293" spans="3:48" s="1355" customFormat="1" x14ac:dyDescent="0.2">
      <c r="C293" s="101"/>
      <c r="D293" s="101"/>
      <c r="E293" s="101"/>
      <c r="F293" s="101"/>
      <c r="G293" s="101"/>
      <c r="H293" s="101"/>
      <c r="I293" s="101"/>
      <c r="J293" s="101"/>
      <c r="K293" s="101"/>
      <c r="L293" s="101"/>
      <c r="M293" s="101"/>
      <c r="N293" s="101"/>
      <c r="O293" s="101"/>
      <c r="P293" s="101"/>
      <c r="Q293" s="1471"/>
      <c r="R293" s="1471"/>
      <c r="S293" s="1471"/>
      <c r="T293" s="1471"/>
      <c r="U293" s="1471"/>
      <c r="V293" s="1471"/>
      <c r="W293" s="1471"/>
      <c r="X293" s="1471"/>
      <c r="Y293" s="1471"/>
      <c r="Z293" s="1471"/>
      <c r="AA293" s="1471"/>
      <c r="AB293" s="1471"/>
      <c r="AC293" s="1471"/>
      <c r="AD293" s="1471"/>
      <c r="AE293" s="1471"/>
      <c r="AF293" s="1471"/>
      <c r="AG293" s="1471"/>
      <c r="AH293" s="1471"/>
      <c r="AI293" s="1471"/>
      <c r="AJ293" s="1471"/>
      <c r="AK293" s="1471"/>
      <c r="AL293" s="1471"/>
      <c r="AM293" s="1471"/>
      <c r="AN293" s="1471"/>
      <c r="AO293" s="1471"/>
      <c r="AP293" s="1471"/>
      <c r="AQ293" s="1471"/>
      <c r="AR293" s="1471"/>
      <c r="AS293" s="1471"/>
      <c r="AT293" s="1471"/>
      <c r="AU293" s="1471"/>
      <c r="AV293" s="1471"/>
    </row>
    <row r="294" spans="3:48" s="1355" customFormat="1" x14ac:dyDescent="0.2">
      <c r="C294" s="101"/>
      <c r="D294" s="101"/>
      <c r="E294" s="101"/>
      <c r="F294" s="101"/>
      <c r="G294" s="101"/>
      <c r="H294" s="101"/>
      <c r="I294" s="101"/>
      <c r="J294" s="101"/>
      <c r="K294" s="101"/>
      <c r="L294" s="101"/>
      <c r="M294" s="101"/>
      <c r="N294" s="101"/>
      <c r="O294" s="101"/>
      <c r="P294" s="101"/>
      <c r="Q294" s="1471"/>
      <c r="R294" s="1471"/>
      <c r="S294" s="1471"/>
      <c r="T294" s="1471"/>
      <c r="U294" s="1471"/>
      <c r="V294" s="1471"/>
      <c r="W294" s="1471"/>
      <c r="X294" s="1471"/>
      <c r="Y294" s="1471"/>
      <c r="Z294" s="1471"/>
      <c r="AA294" s="1471"/>
      <c r="AB294" s="1471"/>
      <c r="AC294" s="1471"/>
      <c r="AD294" s="1471"/>
      <c r="AE294" s="1471"/>
      <c r="AF294" s="1471"/>
      <c r="AG294" s="1471"/>
      <c r="AH294" s="1471"/>
      <c r="AI294" s="1471"/>
      <c r="AJ294" s="1471"/>
      <c r="AK294" s="1471"/>
      <c r="AL294" s="1471"/>
      <c r="AM294" s="1471"/>
      <c r="AN294" s="1471"/>
      <c r="AO294" s="1471"/>
      <c r="AP294" s="1471"/>
      <c r="AQ294" s="1471"/>
      <c r="AR294" s="1471"/>
      <c r="AS294" s="1471"/>
      <c r="AT294" s="1471"/>
      <c r="AU294" s="1471"/>
      <c r="AV294" s="1471"/>
    </row>
    <row r="295" spans="3:48" s="1355" customFormat="1" x14ac:dyDescent="0.2">
      <c r="C295" s="101"/>
      <c r="D295" s="101"/>
      <c r="E295" s="101"/>
      <c r="F295" s="101"/>
      <c r="G295" s="101"/>
      <c r="H295" s="101"/>
      <c r="I295" s="101"/>
      <c r="J295" s="101"/>
      <c r="K295" s="101"/>
      <c r="L295" s="101"/>
      <c r="M295" s="101"/>
      <c r="N295" s="101"/>
      <c r="O295" s="101"/>
      <c r="P295" s="101"/>
      <c r="Q295" s="1471"/>
      <c r="R295" s="1471"/>
      <c r="S295" s="1471"/>
      <c r="T295" s="1471"/>
      <c r="U295" s="1471"/>
      <c r="V295" s="1471"/>
      <c r="W295" s="1471"/>
      <c r="X295" s="1471"/>
      <c r="Y295" s="1471"/>
      <c r="Z295" s="1471"/>
      <c r="AA295" s="1471"/>
      <c r="AB295" s="1471"/>
      <c r="AC295" s="1471"/>
      <c r="AD295" s="1471"/>
      <c r="AE295" s="1471"/>
      <c r="AF295" s="1471"/>
      <c r="AG295" s="1471"/>
      <c r="AH295" s="1471"/>
      <c r="AI295" s="1471"/>
      <c r="AJ295" s="1471"/>
      <c r="AK295" s="1471"/>
      <c r="AL295" s="1471"/>
      <c r="AM295" s="1471"/>
      <c r="AN295" s="1471"/>
      <c r="AO295" s="1471"/>
      <c r="AP295" s="1471"/>
      <c r="AQ295" s="1471"/>
      <c r="AR295" s="1471"/>
      <c r="AS295" s="1471"/>
      <c r="AT295" s="1471"/>
      <c r="AU295" s="1471"/>
      <c r="AV295" s="1471"/>
    </row>
    <row r="296" spans="3:48" s="1355" customFormat="1" x14ac:dyDescent="0.2">
      <c r="C296" s="101"/>
      <c r="D296" s="101"/>
      <c r="E296" s="101"/>
      <c r="F296" s="101"/>
      <c r="G296" s="101"/>
      <c r="H296" s="101"/>
      <c r="I296" s="101"/>
      <c r="J296" s="101"/>
      <c r="K296" s="101"/>
      <c r="L296" s="101"/>
      <c r="M296" s="101"/>
      <c r="N296" s="101"/>
      <c r="O296" s="101"/>
      <c r="P296" s="101"/>
      <c r="Q296" s="1471"/>
      <c r="R296" s="1471"/>
      <c r="S296" s="1471"/>
      <c r="T296" s="1471"/>
      <c r="U296" s="1471"/>
      <c r="V296" s="1471"/>
      <c r="W296" s="1471"/>
      <c r="X296" s="1471"/>
      <c r="Y296" s="1471"/>
      <c r="Z296" s="1471"/>
      <c r="AA296" s="1471"/>
      <c r="AB296" s="1471"/>
      <c r="AC296" s="1471"/>
      <c r="AD296" s="1471"/>
      <c r="AE296" s="1471"/>
      <c r="AF296" s="1471"/>
      <c r="AG296" s="1471"/>
      <c r="AH296" s="1471"/>
      <c r="AI296" s="1471"/>
      <c r="AJ296" s="1471"/>
      <c r="AK296" s="1471"/>
      <c r="AL296" s="1471"/>
      <c r="AM296" s="1471"/>
      <c r="AN296" s="1471"/>
      <c r="AO296" s="1471"/>
      <c r="AP296" s="1471"/>
      <c r="AQ296" s="1471"/>
      <c r="AR296" s="1471"/>
      <c r="AS296" s="1471"/>
      <c r="AT296" s="1471"/>
      <c r="AU296" s="1471"/>
      <c r="AV296" s="1471"/>
    </row>
    <row r="297" spans="3:48" s="1355" customFormat="1" x14ac:dyDescent="0.2">
      <c r="C297" s="101"/>
      <c r="D297" s="101"/>
      <c r="E297" s="101"/>
      <c r="F297" s="101"/>
      <c r="G297" s="101"/>
      <c r="H297" s="101"/>
      <c r="I297" s="101"/>
      <c r="J297" s="101"/>
      <c r="K297" s="101"/>
      <c r="L297" s="101"/>
      <c r="M297" s="101"/>
      <c r="N297" s="101"/>
      <c r="O297" s="101"/>
      <c r="P297" s="101"/>
      <c r="Q297" s="1471"/>
      <c r="R297" s="1471"/>
      <c r="S297" s="1471"/>
      <c r="T297" s="1471"/>
      <c r="U297" s="1471"/>
      <c r="V297" s="1471"/>
      <c r="W297" s="1471"/>
      <c r="X297" s="1471"/>
      <c r="Y297" s="1471"/>
      <c r="Z297" s="1471"/>
      <c r="AA297" s="1471"/>
      <c r="AB297" s="1471"/>
      <c r="AC297" s="1471"/>
      <c r="AD297" s="1471"/>
      <c r="AE297" s="1471"/>
      <c r="AF297" s="1471"/>
      <c r="AG297" s="1471"/>
      <c r="AH297" s="1471"/>
      <c r="AI297" s="1471"/>
      <c r="AJ297" s="1471"/>
      <c r="AK297" s="1471"/>
      <c r="AL297" s="1471"/>
      <c r="AM297" s="1471"/>
      <c r="AN297" s="1471"/>
      <c r="AO297" s="1471"/>
      <c r="AP297" s="1471"/>
      <c r="AQ297" s="1471"/>
      <c r="AR297" s="1471"/>
      <c r="AS297" s="1471"/>
      <c r="AT297" s="1471"/>
      <c r="AU297" s="1471"/>
      <c r="AV297" s="1471"/>
    </row>
    <row r="298" spans="3:48" s="1355" customFormat="1" x14ac:dyDescent="0.2">
      <c r="C298" s="101"/>
      <c r="D298" s="101"/>
      <c r="E298" s="101"/>
      <c r="F298" s="101"/>
      <c r="G298" s="101"/>
      <c r="H298" s="101"/>
      <c r="I298" s="101"/>
      <c r="J298" s="101"/>
      <c r="K298" s="101"/>
      <c r="L298" s="101"/>
      <c r="M298" s="101"/>
      <c r="N298" s="101"/>
      <c r="O298" s="101"/>
      <c r="P298" s="101"/>
      <c r="Q298" s="1471"/>
      <c r="R298" s="1471"/>
      <c r="S298" s="1471"/>
      <c r="T298" s="1471"/>
      <c r="U298" s="1471"/>
      <c r="V298" s="1471"/>
      <c r="W298" s="1471"/>
      <c r="X298" s="1471"/>
      <c r="Y298" s="1471"/>
      <c r="Z298" s="1471"/>
      <c r="AA298" s="1471"/>
      <c r="AB298" s="1471"/>
      <c r="AC298" s="1471"/>
      <c r="AD298" s="1471"/>
      <c r="AE298" s="1471"/>
      <c r="AF298" s="1471"/>
      <c r="AG298" s="1471"/>
      <c r="AH298" s="1471"/>
      <c r="AI298" s="1471"/>
      <c r="AJ298" s="1471"/>
      <c r="AK298" s="1471"/>
      <c r="AL298" s="1471"/>
      <c r="AM298" s="1471"/>
      <c r="AN298" s="1471"/>
      <c r="AO298" s="1471"/>
      <c r="AP298" s="1471"/>
      <c r="AQ298" s="1471"/>
      <c r="AR298" s="1471"/>
      <c r="AS298" s="1471"/>
      <c r="AT298" s="1471"/>
      <c r="AU298" s="1471"/>
      <c r="AV298" s="1471"/>
    </row>
    <row r="299" spans="3:48" s="1355" customFormat="1" x14ac:dyDescent="0.2">
      <c r="C299" s="101"/>
      <c r="D299" s="101"/>
      <c r="E299" s="101"/>
      <c r="F299" s="101"/>
      <c r="G299" s="101"/>
      <c r="H299" s="101"/>
      <c r="I299" s="101"/>
      <c r="J299" s="101"/>
      <c r="K299" s="101"/>
      <c r="L299" s="101"/>
      <c r="M299" s="101"/>
      <c r="N299" s="101"/>
      <c r="O299" s="101"/>
      <c r="P299" s="101"/>
      <c r="Q299" s="1471"/>
      <c r="R299" s="1471"/>
      <c r="S299" s="1471"/>
      <c r="T299" s="1471"/>
      <c r="U299" s="1471"/>
      <c r="V299" s="1471"/>
      <c r="W299" s="1471"/>
      <c r="X299" s="1471"/>
      <c r="Y299" s="1471"/>
      <c r="Z299" s="1471"/>
      <c r="AA299" s="1471"/>
      <c r="AB299" s="1471"/>
      <c r="AC299" s="1471"/>
      <c r="AD299" s="1471"/>
      <c r="AE299" s="1471"/>
      <c r="AF299" s="1471"/>
      <c r="AG299" s="1471"/>
      <c r="AH299" s="1471"/>
      <c r="AI299" s="1471"/>
      <c r="AJ299" s="1471"/>
      <c r="AK299" s="1471"/>
      <c r="AL299" s="1471"/>
      <c r="AM299" s="1471"/>
      <c r="AN299" s="1471"/>
      <c r="AO299" s="1471"/>
      <c r="AP299" s="1471"/>
      <c r="AQ299" s="1471"/>
      <c r="AR299" s="1471"/>
      <c r="AS299" s="1471"/>
      <c r="AT299" s="1471"/>
      <c r="AU299" s="1471"/>
      <c r="AV299" s="1471"/>
    </row>
    <row r="300" spans="3:48" s="1355" customFormat="1" x14ac:dyDescent="0.2">
      <c r="C300" s="101"/>
      <c r="D300" s="101"/>
      <c r="E300" s="101"/>
      <c r="F300" s="101"/>
      <c r="G300" s="101"/>
      <c r="H300" s="101"/>
      <c r="I300" s="101"/>
      <c r="J300" s="101"/>
      <c r="K300" s="101"/>
      <c r="L300" s="101"/>
      <c r="M300" s="101"/>
      <c r="N300" s="101"/>
      <c r="O300" s="101"/>
      <c r="P300" s="101"/>
      <c r="Q300" s="1471"/>
      <c r="R300" s="1471"/>
      <c r="S300" s="1471"/>
      <c r="T300" s="1471"/>
      <c r="U300" s="1471"/>
      <c r="V300" s="1471"/>
      <c r="W300" s="1471"/>
      <c r="X300" s="1471"/>
      <c r="Y300" s="1471"/>
      <c r="Z300" s="1471"/>
      <c r="AA300" s="1471"/>
      <c r="AB300" s="1471"/>
      <c r="AC300" s="1471"/>
      <c r="AD300" s="1471"/>
      <c r="AE300" s="1471"/>
      <c r="AF300" s="1471"/>
      <c r="AG300" s="1471"/>
      <c r="AH300" s="1471"/>
      <c r="AI300" s="1471"/>
      <c r="AJ300" s="1471"/>
      <c r="AK300" s="1471"/>
      <c r="AL300" s="1471"/>
      <c r="AM300" s="1471"/>
      <c r="AN300" s="1471"/>
      <c r="AO300" s="1471"/>
      <c r="AP300" s="1471"/>
      <c r="AQ300" s="1471"/>
      <c r="AR300" s="1471"/>
      <c r="AS300" s="1471"/>
      <c r="AT300" s="1471"/>
      <c r="AU300" s="1471"/>
      <c r="AV300" s="1471"/>
    </row>
    <row r="301" spans="3:48" s="1355" customFormat="1" x14ac:dyDescent="0.2">
      <c r="C301" s="101"/>
      <c r="D301" s="101"/>
      <c r="E301" s="101"/>
      <c r="F301" s="101"/>
      <c r="G301" s="101"/>
      <c r="H301" s="101"/>
      <c r="I301" s="101"/>
      <c r="J301" s="101"/>
      <c r="K301" s="101"/>
      <c r="L301" s="101"/>
      <c r="M301" s="101"/>
      <c r="N301" s="101"/>
      <c r="O301" s="101"/>
      <c r="P301" s="101"/>
      <c r="Q301" s="1471"/>
      <c r="R301" s="1471"/>
      <c r="S301" s="1471"/>
      <c r="T301" s="1471"/>
      <c r="U301" s="1471"/>
      <c r="V301" s="1471"/>
      <c r="W301" s="1471"/>
      <c r="X301" s="1471"/>
      <c r="Y301" s="1471"/>
      <c r="Z301" s="1471"/>
      <c r="AA301" s="1471"/>
      <c r="AB301" s="1471"/>
      <c r="AC301" s="1471"/>
      <c r="AD301" s="1471"/>
      <c r="AE301" s="1471"/>
      <c r="AF301" s="1471"/>
      <c r="AG301" s="1471"/>
      <c r="AH301" s="1471"/>
      <c r="AI301" s="1471"/>
      <c r="AJ301" s="1471"/>
      <c r="AK301" s="1471"/>
      <c r="AL301" s="1471"/>
      <c r="AM301" s="1471"/>
      <c r="AN301" s="1471"/>
      <c r="AO301" s="1471"/>
      <c r="AP301" s="1471"/>
      <c r="AQ301" s="1471"/>
      <c r="AR301" s="1471"/>
      <c r="AS301" s="1471"/>
      <c r="AT301" s="1471"/>
      <c r="AU301" s="1471"/>
      <c r="AV301" s="1471"/>
    </row>
    <row r="302" spans="3:48" s="1355" customFormat="1" x14ac:dyDescent="0.2">
      <c r="C302" s="101"/>
      <c r="D302" s="101"/>
      <c r="E302" s="101"/>
      <c r="F302" s="101"/>
      <c r="G302" s="101"/>
      <c r="H302" s="101"/>
      <c r="I302" s="101"/>
      <c r="J302" s="101"/>
      <c r="K302" s="101"/>
      <c r="L302" s="101"/>
      <c r="M302" s="101"/>
      <c r="N302" s="101"/>
      <c r="O302" s="101"/>
      <c r="P302" s="101"/>
      <c r="Q302" s="1471"/>
      <c r="R302" s="1471"/>
      <c r="S302" s="1471"/>
      <c r="T302" s="1471"/>
      <c r="U302" s="1471"/>
      <c r="V302" s="1471"/>
      <c r="W302" s="1471"/>
      <c r="X302" s="1471"/>
      <c r="Y302" s="1471"/>
      <c r="Z302" s="1471"/>
      <c r="AA302" s="1471"/>
      <c r="AB302" s="1471"/>
      <c r="AC302" s="1471"/>
      <c r="AD302" s="1471"/>
      <c r="AE302" s="1471"/>
      <c r="AF302" s="1471"/>
      <c r="AG302" s="1471"/>
      <c r="AH302" s="1471"/>
      <c r="AI302" s="1471"/>
      <c r="AJ302" s="1471"/>
      <c r="AK302" s="1471"/>
      <c r="AL302" s="1471"/>
      <c r="AM302" s="1471"/>
      <c r="AN302" s="1471"/>
      <c r="AO302" s="1471"/>
      <c r="AP302" s="1471"/>
      <c r="AQ302" s="1471"/>
      <c r="AR302" s="1471"/>
      <c r="AS302" s="1471"/>
      <c r="AT302" s="1471"/>
      <c r="AU302" s="1471"/>
      <c r="AV302" s="1471"/>
    </row>
    <row r="303" spans="3:48" s="1355" customFormat="1" x14ac:dyDescent="0.2">
      <c r="C303" s="101"/>
      <c r="D303" s="101"/>
      <c r="E303" s="101"/>
      <c r="F303" s="101"/>
      <c r="G303" s="101"/>
      <c r="H303" s="101"/>
      <c r="I303" s="101"/>
      <c r="J303" s="101"/>
      <c r="K303" s="101"/>
      <c r="L303" s="101"/>
      <c r="M303" s="101"/>
      <c r="N303" s="101"/>
      <c r="O303" s="101"/>
      <c r="P303" s="101"/>
      <c r="Q303" s="1471"/>
      <c r="R303" s="1471"/>
      <c r="S303" s="1471"/>
      <c r="T303" s="1471"/>
      <c r="U303" s="1471"/>
      <c r="V303" s="1471"/>
      <c r="W303" s="1471"/>
      <c r="X303" s="1471"/>
      <c r="Y303" s="1471"/>
      <c r="Z303" s="1471"/>
      <c r="AA303" s="1471"/>
      <c r="AB303" s="1471"/>
      <c r="AC303" s="1471"/>
      <c r="AD303" s="1471"/>
      <c r="AE303" s="1471"/>
      <c r="AF303" s="1471"/>
      <c r="AG303" s="1471"/>
      <c r="AH303" s="1471"/>
      <c r="AI303" s="1471"/>
      <c r="AJ303" s="1471"/>
      <c r="AK303" s="1471"/>
      <c r="AL303" s="1471"/>
      <c r="AM303" s="1471"/>
      <c r="AN303" s="1471"/>
      <c r="AO303" s="1471"/>
      <c r="AP303" s="1471"/>
      <c r="AQ303" s="1471"/>
      <c r="AR303" s="1471"/>
      <c r="AS303" s="1471"/>
      <c r="AT303" s="1471"/>
      <c r="AU303" s="1471"/>
      <c r="AV303" s="1471"/>
    </row>
    <row r="304" spans="3:48" s="1355" customFormat="1" x14ac:dyDescent="0.2">
      <c r="C304" s="101"/>
      <c r="D304" s="101"/>
      <c r="E304" s="101"/>
      <c r="F304" s="101"/>
      <c r="G304" s="101"/>
      <c r="H304" s="101"/>
      <c r="I304" s="101"/>
      <c r="J304" s="101"/>
      <c r="K304" s="101"/>
      <c r="L304" s="101"/>
      <c r="M304" s="101"/>
      <c r="N304" s="101"/>
      <c r="O304" s="101"/>
      <c r="P304" s="101"/>
      <c r="Q304" s="1471"/>
      <c r="R304" s="1471"/>
      <c r="S304" s="1471"/>
      <c r="T304" s="1471"/>
      <c r="U304" s="1471"/>
      <c r="V304" s="1471"/>
      <c r="W304" s="1471"/>
      <c r="X304" s="1471"/>
      <c r="Y304" s="1471"/>
      <c r="Z304" s="1471"/>
      <c r="AA304" s="1471"/>
      <c r="AB304" s="1471"/>
      <c r="AC304" s="1471"/>
      <c r="AD304" s="1471"/>
      <c r="AE304" s="1471"/>
      <c r="AF304" s="1471"/>
      <c r="AG304" s="1471"/>
      <c r="AH304" s="1471"/>
      <c r="AI304" s="1471"/>
      <c r="AJ304" s="1471"/>
      <c r="AK304" s="1471"/>
      <c r="AL304" s="1471"/>
      <c r="AM304" s="1471"/>
      <c r="AN304" s="1471"/>
      <c r="AO304" s="1471"/>
      <c r="AP304" s="1471"/>
      <c r="AQ304" s="1471"/>
      <c r="AR304" s="1471"/>
      <c r="AS304" s="1471"/>
      <c r="AT304" s="1471"/>
      <c r="AU304" s="1471"/>
      <c r="AV304" s="1471"/>
    </row>
    <row r="305" spans="3:48" s="1355" customFormat="1" x14ac:dyDescent="0.2">
      <c r="C305" s="101"/>
      <c r="D305" s="101"/>
      <c r="E305" s="101"/>
      <c r="F305" s="101"/>
      <c r="G305" s="101"/>
      <c r="H305" s="101"/>
      <c r="I305" s="101"/>
      <c r="J305" s="101"/>
      <c r="K305" s="101"/>
      <c r="L305" s="101"/>
      <c r="M305" s="101"/>
      <c r="N305" s="101"/>
      <c r="O305" s="101"/>
      <c r="P305" s="101"/>
      <c r="Q305" s="1471"/>
      <c r="R305" s="1471"/>
      <c r="S305" s="1471"/>
      <c r="T305" s="1471"/>
      <c r="U305" s="1471"/>
      <c r="V305" s="1471"/>
      <c r="W305" s="1471"/>
      <c r="X305" s="1471"/>
      <c r="Y305" s="1471"/>
      <c r="Z305" s="1471"/>
      <c r="AA305" s="1471"/>
      <c r="AB305" s="1471"/>
      <c r="AC305" s="1471"/>
      <c r="AD305" s="1471"/>
      <c r="AE305" s="1471"/>
      <c r="AF305" s="1471"/>
      <c r="AG305" s="1471"/>
      <c r="AH305" s="1471"/>
      <c r="AI305" s="1471"/>
      <c r="AJ305" s="1471"/>
      <c r="AK305" s="1471"/>
      <c r="AL305" s="1471"/>
      <c r="AM305" s="1471"/>
      <c r="AN305" s="1471"/>
      <c r="AO305" s="1471"/>
      <c r="AP305" s="1471"/>
      <c r="AQ305" s="1471"/>
      <c r="AR305" s="1471"/>
      <c r="AS305" s="1471"/>
      <c r="AT305" s="1471"/>
      <c r="AU305" s="1471"/>
      <c r="AV305" s="1471"/>
    </row>
    <row r="306" spans="3:48" s="1355" customFormat="1" x14ac:dyDescent="0.2">
      <c r="C306" s="101"/>
      <c r="D306" s="101"/>
      <c r="E306" s="101"/>
      <c r="F306" s="101"/>
      <c r="G306" s="101"/>
      <c r="H306" s="101"/>
      <c r="I306" s="101"/>
      <c r="J306" s="101"/>
      <c r="K306" s="101"/>
      <c r="L306" s="101"/>
      <c r="M306" s="101"/>
      <c r="N306" s="101"/>
      <c r="O306" s="101"/>
      <c r="P306" s="101"/>
      <c r="Q306" s="1471"/>
      <c r="R306" s="1471"/>
      <c r="S306" s="1471"/>
      <c r="T306" s="1471"/>
      <c r="U306" s="1471"/>
      <c r="V306" s="1471"/>
      <c r="W306" s="1471"/>
      <c r="X306" s="1471"/>
      <c r="Y306" s="1471"/>
      <c r="Z306" s="1471"/>
      <c r="AA306" s="1471"/>
      <c r="AB306" s="1471"/>
      <c r="AC306" s="1471"/>
      <c r="AD306" s="1471"/>
      <c r="AE306" s="1471"/>
      <c r="AF306" s="1471"/>
      <c r="AG306" s="1471"/>
      <c r="AH306" s="1471"/>
      <c r="AI306" s="1471"/>
      <c r="AJ306" s="1471"/>
      <c r="AK306" s="1471"/>
      <c r="AL306" s="1471"/>
      <c r="AM306" s="1471"/>
      <c r="AN306" s="1471"/>
      <c r="AO306" s="1471"/>
      <c r="AP306" s="1471"/>
      <c r="AQ306" s="1471"/>
      <c r="AR306" s="1471"/>
      <c r="AS306" s="1471"/>
      <c r="AT306" s="1471"/>
      <c r="AU306" s="1471"/>
      <c r="AV306" s="1471"/>
    </row>
    <row r="307" spans="3:48" s="1355" customFormat="1" x14ac:dyDescent="0.2">
      <c r="C307" s="101"/>
      <c r="D307" s="101"/>
      <c r="E307" s="101"/>
      <c r="F307" s="101"/>
      <c r="G307" s="101"/>
      <c r="H307" s="101"/>
      <c r="I307" s="101"/>
      <c r="J307" s="101"/>
      <c r="K307" s="101"/>
      <c r="L307" s="101"/>
      <c r="M307" s="101"/>
      <c r="N307" s="101"/>
      <c r="O307" s="101"/>
      <c r="P307" s="101"/>
      <c r="Q307" s="1471"/>
      <c r="R307" s="1471"/>
      <c r="S307" s="1471"/>
      <c r="T307" s="1471"/>
      <c r="U307" s="1471"/>
      <c r="V307" s="1471"/>
      <c r="W307" s="1471"/>
      <c r="X307" s="1471"/>
      <c r="Y307" s="1471"/>
      <c r="Z307" s="1471"/>
      <c r="AA307" s="1471"/>
      <c r="AB307" s="1471"/>
      <c r="AC307" s="1471"/>
      <c r="AD307" s="1471"/>
      <c r="AE307" s="1471"/>
      <c r="AF307" s="1471"/>
      <c r="AG307" s="1471"/>
      <c r="AH307" s="1471"/>
      <c r="AI307" s="1471"/>
      <c r="AJ307" s="1471"/>
      <c r="AK307" s="1471"/>
      <c r="AL307" s="1471"/>
      <c r="AM307" s="1471"/>
      <c r="AN307" s="1471"/>
      <c r="AO307" s="1471"/>
      <c r="AP307" s="1471"/>
      <c r="AQ307" s="1471"/>
      <c r="AR307" s="1471"/>
      <c r="AS307" s="1471"/>
      <c r="AT307" s="1471"/>
      <c r="AU307" s="1471"/>
      <c r="AV307" s="1471"/>
    </row>
    <row r="308" spans="3:48" s="1355" customFormat="1" x14ac:dyDescent="0.2">
      <c r="C308" s="101"/>
      <c r="D308" s="101"/>
      <c r="E308" s="101"/>
      <c r="F308" s="101"/>
      <c r="G308" s="101"/>
      <c r="H308" s="101"/>
      <c r="I308" s="101"/>
      <c r="J308" s="101"/>
      <c r="K308" s="101"/>
      <c r="L308" s="101"/>
      <c r="M308" s="101"/>
      <c r="N308" s="101"/>
      <c r="O308" s="101"/>
      <c r="P308" s="101"/>
      <c r="Q308" s="1471"/>
      <c r="R308" s="1471"/>
      <c r="S308" s="1471"/>
      <c r="T308" s="1471"/>
      <c r="U308" s="1471"/>
      <c r="V308" s="1471"/>
      <c r="W308" s="1471"/>
      <c r="X308" s="1471"/>
      <c r="Y308" s="1471"/>
      <c r="Z308" s="1471"/>
      <c r="AA308" s="1471"/>
      <c r="AB308" s="1471"/>
      <c r="AC308" s="1471"/>
      <c r="AD308" s="1471"/>
      <c r="AE308" s="1471"/>
      <c r="AF308" s="1471"/>
      <c r="AG308" s="1471"/>
      <c r="AH308" s="1471"/>
      <c r="AI308" s="1471"/>
      <c r="AJ308" s="1471"/>
      <c r="AK308" s="1471"/>
      <c r="AL308" s="1471"/>
      <c r="AM308" s="1471"/>
      <c r="AN308" s="1471"/>
      <c r="AO308" s="1471"/>
      <c r="AP308" s="1471"/>
      <c r="AQ308" s="1471"/>
      <c r="AR308" s="1471"/>
      <c r="AS308" s="1471"/>
      <c r="AT308" s="1471"/>
      <c r="AU308" s="1471"/>
      <c r="AV308" s="1471"/>
    </row>
    <row r="309" spans="3:48" s="1355" customFormat="1" x14ac:dyDescent="0.2">
      <c r="C309" s="101"/>
      <c r="D309" s="101"/>
      <c r="E309" s="101"/>
      <c r="F309" s="101"/>
      <c r="G309" s="101"/>
      <c r="H309" s="101"/>
      <c r="I309" s="101"/>
      <c r="J309" s="101"/>
      <c r="K309" s="101"/>
      <c r="L309" s="101"/>
      <c r="M309" s="101"/>
      <c r="N309" s="101"/>
      <c r="O309" s="101"/>
      <c r="P309" s="101"/>
      <c r="Q309" s="1471"/>
      <c r="R309" s="1471"/>
      <c r="S309" s="1471"/>
      <c r="T309" s="1471"/>
      <c r="U309" s="1471"/>
      <c r="V309" s="1471"/>
      <c r="W309" s="1471"/>
      <c r="X309" s="1471"/>
      <c r="Y309" s="1471"/>
      <c r="Z309" s="1471"/>
      <c r="AA309" s="1471"/>
      <c r="AB309" s="1471"/>
      <c r="AC309" s="1471"/>
      <c r="AD309" s="1471"/>
      <c r="AE309" s="1471"/>
      <c r="AF309" s="1471"/>
      <c r="AG309" s="1471"/>
      <c r="AH309" s="1471"/>
      <c r="AI309" s="1471"/>
      <c r="AJ309" s="1471"/>
      <c r="AK309" s="1471"/>
      <c r="AL309" s="1471"/>
      <c r="AM309" s="1471"/>
      <c r="AN309" s="1471"/>
      <c r="AO309" s="1471"/>
      <c r="AP309" s="1471"/>
      <c r="AQ309" s="1471"/>
      <c r="AR309" s="1471"/>
      <c r="AS309" s="1471"/>
      <c r="AT309" s="1471"/>
      <c r="AU309" s="1471"/>
      <c r="AV309" s="1471"/>
    </row>
    <row r="310" spans="3:48" s="1355" customFormat="1" x14ac:dyDescent="0.2">
      <c r="C310" s="101"/>
      <c r="D310" s="101"/>
      <c r="E310" s="101"/>
      <c r="F310" s="101"/>
      <c r="G310" s="101"/>
      <c r="H310" s="101"/>
      <c r="I310" s="101"/>
      <c r="J310" s="101"/>
      <c r="K310" s="101"/>
      <c r="L310" s="101"/>
      <c r="M310" s="101"/>
      <c r="N310" s="101"/>
      <c r="O310" s="101"/>
      <c r="P310" s="101"/>
      <c r="Q310" s="1471"/>
      <c r="R310" s="1471"/>
      <c r="S310" s="1471"/>
      <c r="T310" s="1471"/>
      <c r="U310" s="1471"/>
      <c r="V310" s="1471"/>
      <c r="W310" s="1471"/>
      <c r="X310" s="1471"/>
      <c r="Y310" s="1471"/>
      <c r="Z310" s="1471"/>
      <c r="AA310" s="1471"/>
      <c r="AB310" s="1471"/>
      <c r="AC310" s="1471"/>
      <c r="AD310" s="1471"/>
      <c r="AE310" s="1471"/>
      <c r="AF310" s="1471"/>
      <c r="AG310" s="1471"/>
      <c r="AH310" s="1471"/>
      <c r="AI310" s="1471"/>
      <c r="AJ310" s="1471"/>
      <c r="AK310" s="1471"/>
      <c r="AL310" s="1471"/>
      <c r="AM310" s="1471"/>
      <c r="AN310" s="1471"/>
      <c r="AO310" s="1471"/>
      <c r="AP310" s="1471"/>
      <c r="AQ310" s="1471"/>
      <c r="AR310" s="1471"/>
      <c r="AS310" s="1471"/>
      <c r="AT310" s="1471"/>
      <c r="AU310" s="1471"/>
      <c r="AV310" s="1471"/>
    </row>
    <row r="311" spans="3:48" s="1355" customFormat="1" x14ac:dyDescent="0.2">
      <c r="C311" s="101"/>
      <c r="D311" s="101"/>
      <c r="E311" s="101"/>
      <c r="F311" s="101"/>
      <c r="G311" s="101"/>
      <c r="H311" s="101"/>
      <c r="I311" s="101"/>
      <c r="J311" s="101"/>
      <c r="K311" s="101"/>
      <c r="L311" s="101"/>
      <c r="M311" s="101"/>
      <c r="N311" s="101"/>
      <c r="O311" s="101"/>
      <c r="P311" s="101"/>
      <c r="Q311" s="1471"/>
      <c r="R311" s="1471"/>
      <c r="S311" s="1471"/>
      <c r="T311" s="1471"/>
      <c r="U311" s="1471"/>
      <c r="V311" s="1471"/>
      <c r="W311" s="1471"/>
      <c r="X311" s="1471"/>
      <c r="Y311" s="1471"/>
      <c r="Z311" s="1471"/>
      <c r="AA311" s="1471"/>
      <c r="AB311" s="1471"/>
      <c r="AC311" s="1471"/>
      <c r="AD311" s="1471"/>
      <c r="AE311" s="1471"/>
      <c r="AF311" s="1471"/>
      <c r="AG311" s="1471"/>
      <c r="AH311" s="1471"/>
      <c r="AI311" s="1471"/>
      <c r="AJ311" s="1471"/>
      <c r="AK311" s="1471"/>
      <c r="AL311" s="1471"/>
      <c r="AM311" s="1471"/>
      <c r="AN311" s="1471"/>
      <c r="AO311" s="1471"/>
      <c r="AP311" s="1471"/>
      <c r="AQ311" s="1471"/>
      <c r="AR311" s="1471"/>
      <c r="AS311" s="1471"/>
      <c r="AT311" s="1471"/>
      <c r="AU311" s="1471"/>
      <c r="AV311" s="1471"/>
    </row>
    <row r="312" spans="3:48" s="1355" customFormat="1" x14ac:dyDescent="0.2">
      <c r="C312" s="101"/>
      <c r="D312" s="101"/>
      <c r="E312" s="101"/>
      <c r="F312" s="101"/>
      <c r="G312" s="101"/>
      <c r="H312" s="101"/>
      <c r="I312" s="101"/>
      <c r="J312" s="101"/>
      <c r="K312" s="101"/>
      <c r="L312" s="101"/>
      <c r="M312" s="101"/>
      <c r="N312" s="101"/>
      <c r="O312" s="101"/>
      <c r="P312" s="101"/>
      <c r="Q312" s="1471"/>
      <c r="R312" s="1471"/>
      <c r="S312" s="1471"/>
      <c r="T312" s="1471"/>
      <c r="U312" s="1471"/>
      <c r="V312" s="1471"/>
      <c r="W312" s="1471"/>
      <c r="X312" s="1471"/>
      <c r="Y312" s="1471"/>
      <c r="Z312" s="1471"/>
      <c r="AA312" s="1471"/>
      <c r="AB312" s="1471"/>
      <c r="AC312" s="1471"/>
      <c r="AD312" s="1471"/>
      <c r="AE312" s="1471"/>
      <c r="AF312" s="1471"/>
      <c r="AG312" s="1471"/>
      <c r="AH312" s="1471"/>
      <c r="AI312" s="1471"/>
      <c r="AJ312" s="1471"/>
      <c r="AK312" s="1471"/>
      <c r="AL312" s="1471"/>
      <c r="AM312" s="1471"/>
      <c r="AN312" s="1471"/>
      <c r="AO312" s="1471"/>
      <c r="AP312" s="1471"/>
      <c r="AQ312" s="1471"/>
      <c r="AR312" s="1471"/>
      <c r="AS312" s="1471"/>
      <c r="AT312" s="1471"/>
      <c r="AU312" s="1471"/>
      <c r="AV312" s="1471"/>
    </row>
    <row r="313" spans="3:48" s="1355" customFormat="1" x14ac:dyDescent="0.2">
      <c r="C313" s="101"/>
      <c r="D313" s="101"/>
      <c r="E313" s="101"/>
      <c r="F313" s="101"/>
      <c r="G313" s="101"/>
      <c r="H313" s="101"/>
      <c r="I313" s="101"/>
      <c r="J313" s="101"/>
      <c r="K313" s="101"/>
      <c r="L313" s="101"/>
      <c r="M313" s="101"/>
      <c r="N313" s="101"/>
      <c r="O313" s="101"/>
      <c r="P313" s="101"/>
      <c r="Q313" s="1471"/>
      <c r="R313" s="1471"/>
      <c r="S313" s="1471"/>
      <c r="T313" s="1471"/>
      <c r="U313" s="1471"/>
      <c r="V313" s="1471"/>
      <c r="W313" s="1471"/>
      <c r="X313" s="1471"/>
      <c r="Y313" s="1471"/>
      <c r="Z313" s="1471"/>
      <c r="AA313" s="1471"/>
      <c r="AB313" s="1471"/>
      <c r="AC313" s="1471"/>
      <c r="AD313" s="1471"/>
      <c r="AE313" s="1471"/>
      <c r="AF313" s="1471"/>
      <c r="AG313" s="1471"/>
      <c r="AH313" s="1471"/>
      <c r="AI313" s="1471"/>
      <c r="AJ313" s="1471"/>
      <c r="AK313" s="1471"/>
      <c r="AL313" s="1471"/>
      <c r="AM313" s="1471"/>
      <c r="AN313" s="1471"/>
      <c r="AO313" s="1471"/>
      <c r="AP313" s="1471"/>
      <c r="AQ313" s="1471"/>
      <c r="AR313" s="1471"/>
      <c r="AS313" s="1471"/>
      <c r="AT313" s="1471"/>
      <c r="AU313" s="1471"/>
      <c r="AV313" s="1471"/>
    </row>
    <row r="314" spans="3:48" s="1355" customFormat="1" x14ac:dyDescent="0.2">
      <c r="C314" s="101"/>
      <c r="D314" s="101"/>
      <c r="E314" s="101"/>
      <c r="F314" s="101"/>
      <c r="G314" s="101"/>
      <c r="H314" s="101"/>
      <c r="I314" s="101"/>
      <c r="J314" s="101"/>
      <c r="K314" s="101"/>
      <c r="L314" s="101"/>
      <c r="M314" s="101"/>
      <c r="N314" s="101"/>
      <c r="O314" s="101"/>
      <c r="P314" s="101"/>
      <c r="Q314" s="1471"/>
      <c r="R314" s="1471"/>
      <c r="S314" s="1471"/>
      <c r="T314" s="1471"/>
      <c r="U314" s="1471"/>
      <c r="V314" s="1471"/>
      <c r="W314" s="1471"/>
      <c r="X314" s="1471"/>
      <c r="Y314" s="1471"/>
      <c r="Z314" s="1471"/>
      <c r="AA314" s="1471"/>
      <c r="AB314" s="1471"/>
      <c r="AC314" s="1471"/>
      <c r="AD314" s="1471"/>
      <c r="AE314" s="1471"/>
      <c r="AF314" s="1471"/>
      <c r="AG314" s="1471"/>
      <c r="AH314" s="1471"/>
      <c r="AI314" s="1471"/>
      <c r="AJ314" s="1471"/>
      <c r="AK314" s="1471"/>
      <c r="AL314" s="1471"/>
      <c r="AM314" s="1471"/>
      <c r="AN314" s="1471"/>
      <c r="AO314" s="1471"/>
      <c r="AP314" s="1471"/>
      <c r="AQ314" s="1471"/>
      <c r="AR314" s="1471"/>
      <c r="AS314" s="1471"/>
      <c r="AT314" s="1471"/>
      <c r="AU314" s="1471"/>
      <c r="AV314" s="1471"/>
    </row>
    <row r="315" spans="3:48" s="1355" customFormat="1" x14ac:dyDescent="0.2">
      <c r="C315" s="101"/>
      <c r="D315" s="101"/>
      <c r="E315" s="101"/>
      <c r="F315" s="101"/>
      <c r="G315" s="101"/>
      <c r="H315" s="101"/>
      <c r="I315" s="101"/>
      <c r="J315" s="101"/>
      <c r="K315" s="101"/>
      <c r="L315" s="101"/>
      <c r="M315" s="101"/>
      <c r="N315" s="101"/>
      <c r="O315" s="101"/>
      <c r="P315" s="101"/>
      <c r="Q315" s="1471"/>
      <c r="R315" s="1471"/>
      <c r="S315" s="1471"/>
      <c r="T315" s="1471"/>
      <c r="U315" s="1471"/>
      <c r="V315" s="1471"/>
      <c r="W315" s="1471"/>
      <c r="X315" s="1471"/>
      <c r="Y315" s="1471"/>
      <c r="Z315" s="1471"/>
      <c r="AA315" s="1471"/>
      <c r="AB315" s="1471"/>
      <c r="AC315" s="1471"/>
      <c r="AD315" s="1471"/>
      <c r="AE315" s="1471"/>
      <c r="AF315" s="1471"/>
      <c r="AG315" s="1471"/>
      <c r="AH315" s="1471"/>
      <c r="AI315" s="1471"/>
      <c r="AJ315" s="1471"/>
      <c r="AK315" s="1471"/>
      <c r="AL315" s="1471"/>
      <c r="AM315" s="1471"/>
      <c r="AN315" s="1471"/>
      <c r="AO315" s="1471"/>
      <c r="AP315" s="1471"/>
      <c r="AQ315" s="1471"/>
      <c r="AR315" s="1471"/>
      <c r="AS315" s="1471"/>
      <c r="AT315" s="1471"/>
      <c r="AU315" s="1471"/>
      <c r="AV315" s="1471"/>
    </row>
    <row r="316" spans="3:48" s="1355" customFormat="1" x14ac:dyDescent="0.2">
      <c r="C316" s="101"/>
      <c r="D316" s="101"/>
      <c r="E316" s="101"/>
      <c r="F316" s="101"/>
      <c r="G316" s="101"/>
      <c r="H316" s="101"/>
      <c r="I316" s="101"/>
      <c r="J316" s="101"/>
      <c r="K316" s="101"/>
      <c r="L316" s="101"/>
      <c r="M316" s="101"/>
      <c r="N316" s="101"/>
      <c r="O316" s="101"/>
      <c r="P316" s="101"/>
      <c r="Q316" s="1471"/>
      <c r="R316" s="1471"/>
      <c r="S316" s="1471"/>
      <c r="T316" s="1471"/>
      <c r="U316" s="1471"/>
      <c r="V316" s="1471"/>
      <c r="W316" s="1471"/>
      <c r="X316" s="1471"/>
      <c r="Y316" s="1471"/>
      <c r="Z316" s="1471"/>
      <c r="AA316" s="1471"/>
      <c r="AB316" s="1471"/>
      <c r="AC316" s="1471"/>
      <c r="AD316" s="1471"/>
      <c r="AE316" s="1471"/>
      <c r="AF316" s="1471"/>
      <c r="AG316" s="1471"/>
      <c r="AH316" s="1471"/>
      <c r="AI316" s="1471"/>
      <c r="AJ316" s="1471"/>
      <c r="AK316" s="1471"/>
      <c r="AL316" s="1471"/>
      <c r="AM316" s="1471"/>
      <c r="AN316" s="1471"/>
      <c r="AO316" s="1471"/>
      <c r="AP316" s="1471"/>
      <c r="AQ316" s="1471"/>
      <c r="AR316" s="1471"/>
      <c r="AS316" s="1471"/>
      <c r="AT316" s="1471"/>
      <c r="AU316" s="1471"/>
      <c r="AV316" s="1471"/>
    </row>
    <row r="317" spans="3:48" s="1355" customFormat="1" x14ac:dyDescent="0.2">
      <c r="C317" s="101"/>
      <c r="D317" s="101"/>
      <c r="E317" s="101"/>
      <c r="F317" s="101"/>
      <c r="G317" s="101"/>
      <c r="H317" s="101"/>
      <c r="I317" s="101"/>
      <c r="J317" s="101"/>
      <c r="K317" s="101"/>
      <c r="L317" s="101"/>
      <c r="M317" s="101"/>
      <c r="N317" s="101"/>
      <c r="O317" s="101"/>
      <c r="P317" s="101"/>
      <c r="Q317" s="1471"/>
      <c r="R317" s="1471"/>
      <c r="S317" s="1471"/>
      <c r="T317" s="1471"/>
      <c r="U317" s="1471"/>
      <c r="V317" s="1471"/>
      <c r="W317" s="1471"/>
      <c r="X317" s="1471"/>
      <c r="Y317" s="1471"/>
      <c r="Z317" s="1471"/>
      <c r="AA317" s="1471"/>
      <c r="AB317" s="1471"/>
      <c r="AC317" s="1471"/>
      <c r="AD317" s="1471"/>
      <c r="AE317" s="1471"/>
      <c r="AF317" s="1471"/>
      <c r="AG317" s="1471"/>
      <c r="AH317" s="1471"/>
      <c r="AI317" s="1471"/>
      <c r="AJ317" s="1471"/>
      <c r="AK317" s="1471"/>
      <c r="AL317" s="1471"/>
      <c r="AM317" s="1471"/>
      <c r="AN317" s="1471"/>
      <c r="AO317" s="1471"/>
      <c r="AP317" s="1471"/>
      <c r="AQ317" s="1471"/>
      <c r="AR317" s="1471"/>
      <c r="AS317" s="1471"/>
      <c r="AT317" s="1471"/>
      <c r="AU317" s="1471"/>
      <c r="AV317" s="1471"/>
    </row>
    <row r="318" spans="3:48" s="1355" customFormat="1" x14ac:dyDescent="0.2">
      <c r="C318" s="101"/>
      <c r="D318" s="101"/>
      <c r="E318" s="101"/>
      <c r="F318" s="101"/>
      <c r="G318" s="101"/>
      <c r="H318" s="101"/>
      <c r="I318" s="101"/>
      <c r="J318" s="101"/>
      <c r="K318" s="101"/>
      <c r="L318" s="101"/>
      <c r="M318" s="101"/>
      <c r="N318" s="101"/>
      <c r="O318" s="101"/>
      <c r="P318" s="101"/>
      <c r="Q318" s="1471"/>
      <c r="R318" s="1471"/>
      <c r="S318" s="1471"/>
      <c r="T318" s="1471"/>
      <c r="U318" s="1471"/>
      <c r="V318" s="1471"/>
      <c r="W318" s="1471"/>
      <c r="X318" s="1471"/>
      <c r="Y318" s="1471"/>
      <c r="Z318" s="1471"/>
      <c r="AA318" s="1471"/>
      <c r="AB318" s="1471"/>
      <c r="AC318" s="1471"/>
      <c r="AD318" s="1471"/>
      <c r="AE318" s="1471"/>
      <c r="AF318" s="1471"/>
      <c r="AG318" s="1471"/>
      <c r="AH318" s="1471"/>
      <c r="AI318" s="1471"/>
      <c r="AJ318" s="1471"/>
      <c r="AK318" s="1471"/>
      <c r="AL318" s="1471"/>
      <c r="AM318" s="1471"/>
      <c r="AN318" s="1471"/>
      <c r="AO318" s="1471"/>
      <c r="AP318" s="1471"/>
      <c r="AQ318" s="1471"/>
      <c r="AR318" s="1471"/>
      <c r="AS318" s="1471"/>
      <c r="AT318" s="1471"/>
      <c r="AU318" s="1471"/>
      <c r="AV318" s="1471"/>
    </row>
    <row r="319" spans="3:48" s="1355" customFormat="1" x14ac:dyDescent="0.2">
      <c r="C319" s="101"/>
      <c r="D319" s="101"/>
      <c r="E319" s="101"/>
      <c r="F319" s="101"/>
      <c r="G319" s="101"/>
      <c r="H319" s="101"/>
      <c r="I319" s="101"/>
      <c r="J319" s="101"/>
      <c r="K319" s="101"/>
      <c r="L319" s="101"/>
      <c r="M319" s="101"/>
      <c r="N319" s="101"/>
      <c r="O319" s="101"/>
      <c r="P319" s="101"/>
      <c r="Q319" s="1471"/>
      <c r="R319" s="1471"/>
      <c r="S319" s="1471"/>
      <c r="T319" s="1471"/>
      <c r="U319" s="1471"/>
      <c r="V319" s="1471"/>
      <c r="W319" s="1471"/>
      <c r="X319" s="1471"/>
      <c r="Y319" s="1471"/>
      <c r="Z319" s="1471"/>
      <c r="AA319" s="1471"/>
      <c r="AB319" s="1471"/>
      <c r="AC319" s="1471"/>
      <c r="AD319" s="1471"/>
      <c r="AE319" s="1471"/>
      <c r="AF319" s="1471"/>
      <c r="AG319" s="1471"/>
      <c r="AH319" s="1471"/>
      <c r="AI319" s="1471"/>
      <c r="AJ319" s="1471"/>
      <c r="AK319" s="1471"/>
      <c r="AL319" s="1471"/>
      <c r="AM319" s="1471"/>
      <c r="AN319" s="1471"/>
      <c r="AO319" s="1471"/>
      <c r="AP319" s="1471"/>
      <c r="AQ319" s="1471"/>
      <c r="AR319" s="1471"/>
      <c r="AS319" s="1471"/>
      <c r="AT319" s="1471"/>
      <c r="AU319" s="1471"/>
      <c r="AV319" s="1471"/>
    </row>
    <row r="320" spans="3:48" s="1355" customFormat="1" x14ac:dyDescent="0.2">
      <c r="C320" s="101"/>
      <c r="D320" s="101"/>
      <c r="E320" s="101"/>
      <c r="F320" s="101"/>
      <c r="G320" s="101"/>
      <c r="H320" s="101"/>
      <c r="I320" s="101"/>
      <c r="J320" s="101"/>
      <c r="K320" s="101"/>
      <c r="L320" s="101"/>
      <c r="M320" s="101"/>
      <c r="N320" s="101"/>
      <c r="O320" s="101"/>
      <c r="P320" s="101"/>
      <c r="Q320" s="1471"/>
      <c r="R320" s="1471"/>
      <c r="S320" s="1471"/>
      <c r="T320" s="1471"/>
      <c r="U320" s="1471"/>
      <c r="V320" s="1471"/>
      <c r="W320" s="1471"/>
      <c r="X320" s="1471"/>
      <c r="Y320" s="1471"/>
      <c r="Z320" s="1471"/>
      <c r="AA320" s="1471"/>
      <c r="AB320" s="1471"/>
      <c r="AC320" s="1471"/>
      <c r="AD320" s="1471"/>
      <c r="AE320" s="1471"/>
      <c r="AF320" s="1471"/>
      <c r="AG320" s="1471"/>
      <c r="AH320" s="1471"/>
      <c r="AI320" s="1471"/>
      <c r="AJ320" s="1471"/>
      <c r="AK320" s="1471"/>
      <c r="AL320" s="1471"/>
      <c r="AM320" s="1471"/>
      <c r="AN320" s="1471"/>
      <c r="AO320" s="1471"/>
      <c r="AP320" s="1471"/>
      <c r="AQ320" s="1471"/>
      <c r="AR320" s="1471"/>
      <c r="AS320" s="1471"/>
      <c r="AT320" s="1471"/>
      <c r="AU320" s="1471"/>
      <c r="AV320" s="1471"/>
    </row>
    <row r="321" spans="3:48" s="1355" customFormat="1" x14ac:dyDescent="0.2">
      <c r="C321" s="101"/>
      <c r="D321" s="101"/>
      <c r="E321" s="101"/>
      <c r="F321" s="101"/>
      <c r="G321" s="101"/>
      <c r="H321" s="101"/>
      <c r="I321" s="101"/>
      <c r="J321" s="101"/>
      <c r="K321" s="101"/>
      <c r="L321" s="101"/>
      <c r="M321" s="101"/>
      <c r="N321" s="101"/>
      <c r="O321" s="101"/>
      <c r="P321" s="101"/>
      <c r="Q321" s="1471"/>
      <c r="R321" s="1471"/>
      <c r="S321" s="1471"/>
      <c r="T321" s="1471"/>
      <c r="U321" s="1471"/>
      <c r="V321" s="1471"/>
      <c r="W321" s="1471"/>
      <c r="X321" s="1471"/>
      <c r="Y321" s="1471"/>
      <c r="Z321" s="1471"/>
      <c r="AA321" s="1471"/>
      <c r="AB321" s="1471"/>
      <c r="AC321" s="1471"/>
      <c r="AD321" s="1471"/>
      <c r="AE321" s="1471"/>
      <c r="AF321" s="1471"/>
      <c r="AG321" s="1471"/>
      <c r="AH321" s="1471"/>
      <c r="AI321" s="1471"/>
      <c r="AJ321" s="1471"/>
      <c r="AK321" s="1471"/>
      <c r="AL321" s="1471"/>
      <c r="AM321" s="1471"/>
      <c r="AN321" s="1471"/>
      <c r="AO321" s="1471"/>
      <c r="AP321" s="1471"/>
      <c r="AQ321" s="1471"/>
      <c r="AR321" s="1471"/>
      <c r="AS321" s="1471"/>
      <c r="AT321" s="1471"/>
      <c r="AU321" s="1471"/>
      <c r="AV321" s="1471"/>
    </row>
    <row r="322" spans="3:48" s="1355" customFormat="1" x14ac:dyDescent="0.2">
      <c r="C322" s="101"/>
      <c r="D322" s="101"/>
      <c r="E322" s="101"/>
      <c r="F322" s="101"/>
      <c r="G322" s="101"/>
      <c r="H322" s="101"/>
      <c r="I322" s="101"/>
      <c r="J322" s="101"/>
      <c r="K322" s="101"/>
      <c r="L322" s="101"/>
      <c r="M322" s="101"/>
      <c r="N322" s="101"/>
      <c r="O322" s="101"/>
      <c r="P322" s="101"/>
      <c r="Q322" s="1471"/>
      <c r="R322" s="1471"/>
      <c r="S322" s="1471"/>
      <c r="T322" s="1471"/>
      <c r="U322" s="1471"/>
      <c r="V322" s="1471"/>
      <c r="W322" s="1471"/>
      <c r="X322" s="1471"/>
      <c r="Y322" s="1471"/>
      <c r="Z322" s="1471"/>
      <c r="AA322" s="1471"/>
      <c r="AB322" s="1471"/>
      <c r="AC322" s="1471"/>
      <c r="AD322" s="1471"/>
      <c r="AE322" s="1471"/>
      <c r="AF322" s="1471"/>
      <c r="AG322" s="1471"/>
      <c r="AH322" s="1471"/>
      <c r="AI322" s="1471"/>
      <c r="AJ322" s="1471"/>
      <c r="AK322" s="1471"/>
      <c r="AL322" s="1471"/>
      <c r="AM322" s="1471"/>
      <c r="AN322" s="1471"/>
      <c r="AO322" s="1471"/>
      <c r="AP322" s="1471"/>
      <c r="AQ322" s="1471"/>
      <c r="AR322" s="1471"/>
      <c r="AS322" s="1471"/>
      <c r="AT322" s="1471"/>
      <c r="AU322" s="1471"/>
      <c r="AV322" s="1471"/>
    </row>
    <row r="323" spans="3:48" s="1355" customFormat="1" x14ac:dyDescent="0.2">
      <c r="C323" s="101"/>
      <c r="D323" s="101"/>
      <c r="E323" s="101"/>
      <c r="F323" s="101"/>
      <c r="G323" s="101"/>
      <c r="H323" s="101"/>
      <c r="I323" s="101"/>
      <c r="J323" s="101"/>
      <c r="K323" s="101"/>
      <c r="L323" s="101"/>
      <c r="M323" s="101"/>
      <c r="N323" s="101"/>
      <c r="O323" s="101"/>
      <c r="P323" s="101"/>
      <c r="Q323" s="1471"/>
      <c r="R323" s="1471"/>
      <c r="S323" s="1471"/>
      <c r="T323" s="1471"/>
      <c r="U323" s="1471"/>
      <c r="V323" s="1471"/>
      <c r="W323" s="1471"/>
      <c r="X323" s="1471"/>
      <c r="Y323" s="1471"/>
      <c r="Z323" s="1471"/>
      <c r="AA323" s="1471"/>
      <c r="AB323" s="1471"/>
      <c r="AC323" s="1471"/>
      <c r="AD323" s="1471"/>
      <c r="AE323" s="1471"/>
      <c r="AF323" s="1471"/>
      <c r="AG323" s="1471"/>
      <c r="AH323" s="1471"/>
      <c r="AI323" s="1471"/>
      <c r="AJ323" s="1471"/>
      <c r="AK323" s="1471"/>
      <c r="AL323" s="1471"/>
      <c r="AM323" s="1471"/>
      <c r="AN323" s="1471"/>
      <c r="AO323" s="1471"/>
      <c r="AP323" s="1471"/>
      <c r="AQ323" s="1471"/>
      <c r="AR323" s="1471"/>
      <c r="AS323" s="1471"/>
      <c r="AT323" s="1471"/>
      <c r="AU323" s="1471"/>
      <c r="AV323" s="1471"/>
    </row>
    <row r="324" spans="3:48" s="1355" customFormat="1" x14ac:dyDescent="0.2">
      <c r="C324" s="101"/>
      <c r="D324" s="101"/>
      <c r="E324" s="101"/>
      <c r="F324" s="101"/>
      <c r="G324" s="101"/>
      <c r="H324" s="101"/>
      <c r="I324" s="101"/>
      <c r="J324" s="101"/>
      <c r="K324" s="101"/>
      <c r="L324" s="101"/>
      <c r="M324" s="101"/>
      <c r="N324" s="101"/>
      <c r="O324" s="101"/>
      <c r="P324" s="101"/>
      <c r="Q324" s="1471"/>
      <c r="R324" s="1471"/>
      <c r="S324" s="1471"/>
      <c r="T324" s="1471"/>
      <c r="U324" s="1471"/>
      <c r="V324" s="1471"/>
      <c r="W324" s="1471"/>
      <c r="X324" s="1471"/>
      <c r="Y324" s="1471"/>
      <c r="Z324" s="1471"/>
      <c r="AA324" s="1471"/>
      <c r="AB324" s="1471"/>
      <c r="AC324" s="1471"/>
      <c r="AD324" s="1471"/>
      <c r="AE324" s="1471"/>
      <c r="AF324" s="1471"/>
      <c r="AG324" s="1471"/>
      <c r="AH324" s="1471"/>
      <c r="AI324" s="1471"/>
      <c r="AJ324" s="1471"/>
      <c r="AK324" s="1471"/>
      <c r="AL324" s="1471"/>
      <c r="AM324" s="1471"/>
      <c r="AN324" s="1471"/>
      <c r="AO324" s="1471"/>
      <c r="AP324" s="1471"/>
      <c r="AQ324" s="1471"/>
      <c r="AR324" s="1471"/>
      <c r="AS324" s="1471"/>
      <c r="AT324" s="1471"/>
      <c r="AU324" s="1471"/>
      <c r="AV324" s="1471"/>
    </row>
    <row r="325" spans="3:48" s="1355" customFormat="1" x14ac:dyDescent="0.2">
      <c r="C325" s="101"/>
      <c r="D325" s="101"/>
      <c r="E325" s="101"/>
      <c r="F325" s="101"/>
      <c r="G325" s="101"/>
      <c r="H325" s="101"/>
      <c r="I325" s="101"/>
      <c r="J325" s="101"/>
      <c r="K325" s="101"/>
      <c r="L325" s="101"/>
      <c r="M325" s="101"/>
      <c r="N325" s="101"/>
      <c r="O325" s="101"/>
      <c r="P325" s="101"/>
      <c r="Q325" s="1471"/>
      <c r="R325" s="1471"/>
      <c r="S325" s="1471"/>
      <c r="T325" s="1471"/>
      <c r="U325" s="1471"/>
      <c r="V325" s="1471"/>
      <c r="W325" s="1471"/>
      <c r="X325" s="1471"/>
      <c r="Y325" s="1471"/>
      <c r="Z325" s="1471"/>
      <c r="AA325" s="1471"/>
      <c r="AB325" s="1471"/>
      <c r="AC325" s="1471"/>
      <c r="AD325" s="1471"/>
      <c r="AE325" s="1471"/>
      <c r="AF325" s="1471"/>
      <c r="AG325" s="1471"/>
      <c r="AH325" s="1471"/>
      <c r="AI325" s="1471"/>
      <c r="AJ325" s="1471"/>
      <c r="AK325" s="1471"/>
      <c r="AL325" s="1471"/>
      <c r="AM325" s="1471"/>
      <c r="AN325" s="1471"/>
      <c r="AO325" s="1471"/>
      <c r="AP325" s="1471"/>
      <c r="AQ325" s="1471"/>
      <c r="AR325" s="1471"/>
      <c r="AS325" s="1471"/>
      <c r="AT325" s="1471"/>
      <c r="AU325" s="1471"/>
      <c r="AV325" s="1471"/>
    </row>
    <row r="326" spans="3:48" s="1355" customFormat="1" x14ac:dyDescent="0.2">
      <c r="C326" s="101"/>
      <c r="D326" s="101"/>
      <c r="E326" s="101"/>
      <c r="F326" s="101"/>
      <c r="G326" s="101"/>
      <c r="H326" s="101"/>
      <c r="I326" s="101"/>
      <c r="J326" s="101"/>
      <c r="K326" s="101"/>
      <c r="L326" s="101"/>
      <c r="M326" s="101"/>
      <c r="N326" s="101"/>
      <c r="O326" s="101"/>
      <c r="P326" s="101"/>
      <c r="Q326" s="1471"/>
      <c r="R326" s="1471"/>
      <c r="S326" s="1471"/>
      <c r="T326" s="1471"/>
      <c r="U326" s="1471"/>
      <c r="V326" s="1471"/>
      <c r="W326" s="1471"/>
      <c r="X326" s="1471"/>
      <c r="Y326" s="1471"/>
      <c r="Z326" s="1471"/>
      <c r="AA326" s="1471"/>
      <c r="AB326" s="1471"/>
      <c r="AC326" s="1471"/>
      <c r="AD326" s="1471"/>
      <c r="AE326" s="1471"/>
      <c r="AF326" s="1471"/>
      <c r="AG326" s="1471"/>
      <c r="AH326" s="1471"/>
      <c r="AI326" s="1471"/>
      <c r="AJ326" s="1471"/>
      <c r="AK326" s="1471"/>
      <c r="AL326" s="1471"/>
      <c r="AM326" s="1471"/>
      <c r="AN326" s="1471"/>
      <c r="AO326" s="1471"/>
      <c r="AP326" s="1471"/>
      <c r="AQ326" s="1471"/>
      <c r="AR326" s="1471"/>
      <c r="AS326" s="1471"/>
      <c r="AT326" s="1471"/>
      <c r="AU326" s="1471"/>
      <c r="AV326" s="1471"/>
    </row>
    <row r="327" spans="3:48" s="1355" customFormat="1" x14ac:dyDescent="0.2">
      <c r="C327" s="101"/>
      <c r="D327" s="101"/>
      <c r="E327" s="101"/>
      <c r="F327" s="101"/>
      <c r="G327" s="101"/>
      <c r="H327" s="101"/>
      <c r="I327" s="101"/>
      <c r="J327" s="101"/>
      <c r="K327" s="101"/>
      <c r="L327" s="101"/>
      <c r="M327" s="101"/>
      <c r="N327" s="101"/>
      <c r="O327" s="101"/>
      <c r="P327" s="101"/>
      <c r="Q327" s="1471"/>
      <c r="R327" s="1471"/>
      <c r="S327" s="1471"/>
      <c r="T327" s="1471"/>
      <c r="U327" s="1471"/>
      <c r="V327" s="1471"/>
      <c r="W327" s="1471"/>
      <c r="X327" s="1471"/>
      <c r="Y327" s="1471"/>
      <c r="Z327" s="1471"/>
      <c r="AA327" s="1471"/>
      <c r="AB327" s="1471"/>
      <c r="AC327" s="1471"/>
      <c r="AD327" s="1471"/>
      <c r="AE327" s="1471"/>
      <c r="AF327" s="1471"/>
      <c r="AG327" s="1471"/>
      <c r="AH327" s="1471"/>
      <c r="AI327" s="1471"/>
      <c r="AJ327" s="1471"/>
      <c r="AK327" s="1471"/>
      <c r="AL327" s="1471"/>
      <c r="AM327" s="1471"/>
      <c r="AN327" s="1471"/>
      <c r="AO327" s="1471"/>
      <c r="AP327" s="1471"/>
      <c r="AQ327" s="1471"/>
      <c r="AR327" s="1471"/>
      <c r="AS327" s="1471"/>
      <c r="AT327" s="1471"/>
      <c r="AU327" s="1471"/>
      <c r="AV327" s="1471"/>
    </row>
    <row r="328" spans="3:48" s="1355" customFormat="1" x14ac:dyDescent="0.2">
      <c r="C328" s="101"/>
      <c r="D328" s="101"/>
      <c r="E328" s="101"/>
      <c r="F328" s="101"/>
      <c r="G328" s="101"/>
      <c r="H328" s="101"/>
      <c r="I328" s="101"/>
      <c r="J328" s="101"/>
      <c r="K328" s="101"/>
      <c r="L328" s="101"/>
      <c r="M328" s="101"/>
      <c r="N328" s="101"/>
      <c r="O328" s="101"/>
      <c r="P328" s="101"/>
      <c r="Q328" s="1471"/>
      <c r="R328" s="1471"/>
      <c r="S328" s="1471"/>
      <c r="T328" s="1471"/>
      <c r="U328" s="1471"/>
      <c r="V328" s="1471"/>
      <c r="W328" s="1471"/>
      <c r="X328" s="1471"/>
      <c r="Y328" s="1471"/>
      <c r="Z328" s="1471"/>
      <c r="AA328" s="1471"/>
      <c r="AB328" s="1471"/>
      <c r="AC328" s="1471"/>
      <c r="AD328" s="1471"/>
      <c r="AE328" s="1471"/>
      <c r="AF328" s="1471"/>
      <c r="AG328" s="1471"/>
      <c r="AH328" s="1471"/>
      <c r="AI328" s="1471"/>
      <c r="AJ328" s="1471"/>
      <c r="AK328" s="1471"/>
      <c r="AL328" s="1471"/>
      <c r="AM328" s="1471"/>
      <c r="AN328" s="1471"/>
      <c r="AO328" s="1471"/>
      <c r="AP328" s="1471"/>
      <c r="AQ328" s="1471"/>
      <c r="AR328" s="1471"/>
      <c r="AS328" s="1471"/>
      <c r="AT328" s="1471"/>
      <c r="AU328" s="1471"/>
      <c r="AV328" s="1471"/>
    </row>
    <row r="329" spans="3:48" s="1355" customFormat="1" x14ac:dyDescent="0.2">
      <c r="C329" s="101"/>
      <c r="D329" s="101"/>
      <c r="E329" s="101"/>
      <c r="F329" s="101"/>
      <c r="G329" s="101"/>
      <c r="H329" s="101"/>
      <c r="I329" s="101"/>
      <c r="J329" s="101"/>
      <c r="K329" s="101"/>
      <c r="L329" s="101"/>
      <c r="M329" s="101"/>
      <c r="N329" s="101"/>
      <c r="O329" s="101"/>
      <c r="P329" s="101"/>
      <c r="Q329" s="1471"/>
      <c r="R329" s="1471"/>
      <c r="S329" s="1471"/>
      <c r="T329" s="1471"/>
      <c r="U329" s="1471"/>
      <c r="V329" s="1471"/>
      <c r="W329" s="1471"/>
      <c r="X329" s="1471"/>
      <c r="Y329" s="1471"/>
      <c r="Z329" s="1471"/>
      <c r="AA329" s="1471"/>
      <c r="AB329" s="1471"/>
      <c r="AC329" s="1471"/>
      <c r="AD329" s="1471"/>
      <c r="AE329" s="1471"/>
      <c r="AF329" s="1471"/>
      <c r="AG329" s="1471"/>
      <c r="AH329" s="1471"/>
      <c r="AI329" s="1471"/>
      <c r="AJ329" s="1471"/>
      <c r="AK329" s="1471"/>
      <c r="AL329" s="1471"/>
      <c r="AM329" s="1471"/>
      <c r="AN329" s="1471"/>
      <c r="AO329" s="1471"/>
      <c r="AP329" s="1471"/>
      <c r="AQ329" s="1471"/>
      <c r="AR329" s="1471"/>
      <c r="AS329" s="1471"/>
      <c r="AT329" s="1471"/>
      <c r="AU329" s="1471"/>
      <c r="AV329" s="1471"/>
    </row>
    <row r="330" spans="3:48" s="1355" customFormat="1" x14ac:dyDescent="0.2">
      <c r="C330" s="101"/>
      <c r="D330" s="101"/>
      <c r="E330" s="101"/>
      <c r="F330" s="101"/>
      <c r="G330" s="101"/>
      <c r="H330" s="101"/>
      <c r="I330" s="101"/>
      <c r="J330" s="101"/>
      <c r="K330" s="101"/>
      <c r="L330" s="101"/>
      <c r="M330" s="101"/>
      <c r="N330" s="101"/>
      <c r="O330" s="101"/>
      <c r="P330" s="101"/>
      <c r="Q330" s="1471"/>
      <c r="R330" s="1471"/>
      <c r="S330" s="1471"/>
      <c r="T330" s="1471"/>
      <c r="U330" s="1471"/>
      <c r="V330" s="1471"/>
      <c r="W330" s="1471"/>
      <c r="X330" s="1471"/>
      <c r="Y330" s="1471"/>
      <c r="Z330" s="1471"/>
      <c r="AA330" s="1471"/>
      <c r="AB330" s="1471"/>
      <c r="AC330" s="1471"/>
      <c r="AD330" s="1471"/>
      <c r="AE330" s="1471"/>
      <c r="AF330" s="1471"/>
      <c r="AG330" s="1471"/>
      <c r="AH330" s="1471"/>
      <c r="AI330" s="1471"/>
      <c r="AJ330" s="1471"/>
      <c r="AK330" s="1471"/>
      <c r="AL330" s="1471"/>
      <c r="AM330" s="1471"/>
      <c r="AN330" s="1471"/>
      <c r="AO330" s="1471"/>
      <c r="AP330" s="1471"/>
      <c r="AQ330" s="1471"/>
      <c r="AR330" s="1471"/>
      <c r="AS330" s="1471"/>
      <c r="AT330" s="1471"/>
      <c r="AU330" s="1471"/>
      <c r="AV330" s="1471"/>
    </row>
    <row r="331" spans="3:48" s="1355" customFormat="1" x14ac:dyDescent="0.2">
      <c r="C331" s="101"/>
      <c r="D331" s="101"/>
      <c r="E331" s="101"/>
      <c r="F331" s="101"/>
      <c r="G331" s="101"/>
      <c r="H331" s="101"/>
      <c r="I331" s="101"/>
      <c r="J331" s="101"/>
      <c r="K331" s="101"/>
      <c r="L331" s="101"/>
      <c r="M331" s="101"/>
      <c r="N331" s="101"/>
      <c r="O331" s="101"/>
      <c r="P331" s="101"/>
      <c r="Q331" s="1471"/>
      <c r="R331" s="1471"/>
      <c r="S331" s="1471"/>
      <c r="T331" s="1471"/>
      <c r="U331" s="1471"/>
      <c r="V331" s="1471"/>
      <c r="W331" s="1471"/>
      <c r="X331" s="1471"/>
      <c r="Y331" s="1471"/>
      <c r="Z331" s="1471"/>
      <c r="AA331" s="1471"/>
      <c r="AB331" s="1471"/>
      <c r="AC331" s="1471"/>
      <c r="AD331" s="1471"/>
      <c r="AE331" s="1471"/>
      <c r="AF331" s="1471"/>
      <c r="AG331" s="1471"/>
      <c r="AH331" s="1471"/>
      <c r="AI331" s="1471"/>
      <c r="AJ331" s="1471"/>
      <c r="AK331" s="1471"/>
      <c r="AL331" s="1471"/>
      <c r="AM331" s="1471"/>
      <c r="AN331" s="1471"/>
      <c r="AO331" s="1471"/>
      <c r="AP331" s="1471"/>
      <c r="AQ331" s="1471"/>
      <c r="AR331" s="1471"/>
      <c r="AS331" s="1471"/>
      <c r="AT331" s="1471"/>
      <c r="AU331" s="1471"/>
      <c r="AV331" s="1471"/>
    </row>
    <row r="332" spans="3:48" s="1355" customFormat="1" x14ac:dyDescent="0.2">
      <c r="C332" s="101"/>
      <c r="D332" s="101"/>
      <c r="E332" s="101"/>
      <c r="F332" s="101"/>
      <c r="G332" s="101"/>
      <c r="H332" s="101"/>
      <c r="I332" s="101"/>
      <c r="J332" s="101"/>
      <c r="K332" s="101"/>
      <c r="L332" s="101"/>
      <c r="M332" s="101"/>
      <c r="N332" s="101"/>
      <c r="O332" s="101"/>
      <c r="P332" s="101"/>
      <c r="Q332" s="1471"/>
      <c r="R332" s="1471"/>
      <c r="S332" s="1471"/>
      <c r="T332" s="1471"/>
      <c r="U332" s="1471"/>
      <c r="V332" s="1471"/>
      <c r="W332" s="1471"/>
      <c r="X332" s="1471"/>
      <c r="Y332" s="1471"/>
      <c r="Z332" s="1471"/>
      <c r="AA332" s="1471"/>
      <c r="AB332" s="1471"/>
      <c r="AC332" s="1471"/>
      <c r="AD332" s="1471"/>
      <c r="AE332" s="1471"/>
      <c r="AF332" s="1471"/>
      <c r="AG332" s="1471"/>
      <c r="AH332" s="1471"/>
      <c r="AI332" s="1471"/>
      <c r="AJ332" s="1471"/>
      <c r="AK332" s="1471"/>
      <c r="AL332" s="1471"/>
      <c r="AM332" s="1471"/>
      <c r="AN332" s="1471"/>
      <c r="AO332" s="1471"/>
      <c r="AP332" s="1471"/>
      <c r="AQ332" s="1471"/>
      <c r="AR332" s="1471"/>
      <c r="AS332" s="1471"/>
      <c r="AT332" s="1471"/>
      <c r="AU332" s="1471"/>
      <c r="AV332" s="1471"/>
    </row>
    <row r="333" spans="3:48" s="1355" customFormat="1" x14ac:dyDescent="0.2">
      <c r="C333" s="101"/>
      <c r="D333" s="101"/>
      <c r="E333" s="101"/>
      <c r="F333" s="101"/>
      <c r="G333" s="101"/>
      <c r="H333" s="101"/>
      <c r="I333" s="101"/>
      <c r="J333" s="101"/>
      <c r="K333" s="101"/>
      <c r="L333" s="101"/>
      <c r="M333" s="101"/>
      <c r="N333" s="101"/>
      <c r="O333" s="101"/>
      <c r="P333" s="101"/>
      <c r="Q333" s="1471"/>
      <c r="R333" s="1471"/>
      <c r="S333" s="1471"/>
      <c r="T333" s="1471"/>
      <c r="U333" s="1471"/>
      <c r="V333" s="1471"/>
      <c r="W333" s="1471"/>
      <c r="X333" s="1471"/>
      <c r="Y333" s="1471"/>
      <c r="Z333" s="1471"/>
      <c r="AA333" s="1471"/>
      <c r="AB333" s="1471"/>
      <c r="AC333" s="1471"/>
      <c r="AD333" s="1471"/>
      <c r="AE333" s="1471"/>
      <c r="AF333" s="1471"/>
      <c r="AG333" s="1471"/>
      <c r="AH333" s="1471"/>
      <c r="AI333" s="1471"/>
      <c r="AJ333" s="1471"/>
      <c r="AK333" s="1471"/>
      <c r="AL333" s="1471"/>
      <c r="AM333" s="1471"/>
      <c r="AN333" s="1471"/>
      <c r="AO333" s="1471"/>
      <c r="AP333" s="1471"/>
      <c r="AQ333" s="1471"/>
      <c r="AR333" s="1471"/>
      <c r="AS333" s="1471"/>
      <c r="AT333" s="1471"/>
      <c r="AU333" s="1471"/>
      <c r="AV333" s="1471"/>
    </row>
    <row r="334" spans="3:48" s="1355" customFormat="1" x14ac:dyDescent="0.2">
      <c r="C334" s="101"/>
      <c r="D334" s="101"/>
      <c r="E334" s="101"/>
      <c r="F334" s="101"/>
      <c r="G334" s="101"/>
      <c r="H334" s="101"/>
      <c r="I334" s="101"/>
      <c r="J334" s="101"/>
      <c r="K334" s="101"/>
      <c r="L334" s="101"/>
      <c r="M334" s="101"/>
      <c r="N334" s="101"/>
      <c r="O334" s="101"/>
      <c r="P334" s="101"/>
      <c r="Q334" s="1471"/>
      <c r="R334" s="1471"/>
      <c r="S334" s="1471"/>
      <c r="T334" s="1471"/>
      <c r="U334" s="1471"/>
      <c r="V334" s="1471"/>
      <c r="W334" s="1471"/>
      <c r="X334" s="1471"/>
      <c r="Y334" s="1471"/>
      <c r="Z334" s="1471"/>
      <c r="AA334" s="1471"/>
      <c r="AB334" s="1471"/>
      <c r="AC334" s="1471"/>
      <c r="AD334" s="1471"/>
      <c r="AE334" s="1471"/>
      <c r="AF334" s="1471"/>
      <c r="AG334" s="1471"/>
      <c r="AH334" s="1471"/>
      <c r="AI334" s="1471"/>
      <c r="AJ334" s="1471"/>
      <c r="AK334" s="1471"/>
      <c r="AL334" s="1471"/>
      <c r="AM334" s="1471"/>
      <c r="AN334" s="1471"/>
      <c r="AO334" s="1471"/>
      <c r="AP334" s="1471"/>
      <c r="AQ334" s="1471"/>
      <c r="AR334" s="1471"/>
      <c r="AS334" s="1471"/>
      <c r="AT334" s="1471"/>
      <c r="AU334" s="1471"/>
      <c r="AV334" s="1471"/>
    </row>
    <row r="335" spans="3:48" s="1355" customFormat="1" x14ac:dyDescent="0.2">
      <c r="C335" s="101"/>
      <c r="D335" s="101"/>
      <c r="E335" s="101"/>
      <c r="F335" s="101"/>
      <c r="G335" s="101"/>
      <c r="H335" s="101"/>
      <c r="I335" s="101"/>
      <c r="J335" s="101"/>
      <c r="K335" s="101"/>
      <c r="L335" s="101"/>
      <c r="M335" s="101"/>
      <c r="N335" s="101"/>
      <c r="O335" s="101"/>
      <c r="P335" s="101"/>
      <c r="Q335" s="1471"/>
      <c r="R335" s="1471"/>
      <c r="S335" s="1471"/>
      <c r="T335" s="1471"/>
      <c r="U335" s="1471"/>
      <c r="V335" s="1471"/>
      <c r="W335" s="1471"/>
      <c r="X335" s="1471"/>
      <c r="Y335" s="1471"/>
      <c r="Z335" s="1471"/>
      <c r="AA335" s="1471"/>
      <c r="AB335" s="1471"/>
      <c r="AC335" s="1471"/>
      <c r="AD335" s="1471"/>
      <c r="AE335" s="1471"/>
      <c r="AF335" s="1471"/>
      <c r="AG335" s="1471"/>
      <c r="AH335" s="1471"/>
      <c r="AI335" s="1471"/>
      <c r="AJ335" s="1471"/>
      <c r="AK335" s="1471"/>
      <c r="AL335" s="1471"/>
      <c r="AM335" s="1471"/>
      <c r="AN335" s="1471"/>
      <c r="AO335" s="1471"/>
      <c r="AP335" s="1471"/>
      <c r="AQ335" s="1471"/>
      <c r="AR335" s="1471"/>
      <c r="AS335" s="1471"/>
      <c r="AT335" s="1471"/>
      <c r="AU335" s="1471"/>
      <c r="AV335" s="1471"/>
    </row>
    <row r="336" spans="3:48" s="1355" customFormat="1" x14ac:dyDescent="0.2">
      <c r="C336" s="101"/>
      <c r="D336" s="101"/>
      <c r="E336" s="101"/>
      <c r="F336" s="101"/>
      <c r="G336" s="101"/>
      <c r="H336" s="101"/>
      <c r="I336" s="101"/>
      <c r="J336" s="101"/>
      <c r="K336" s="101"/>
      <c r="L336" s="101"/>
      <c r="M336" s="101"/>
      <c r="N336" s="101"/>
      <c r="O336" s="101"/>
      <c r="P336" s="101"/>
      <c r="Q336" s="1471"/>
      <c r="R336" s="1471"/>
      <c r="S336" s="1471"/>
      <c r="T336" s="1471"/>
      <c r="U336" s="1471"/>
      <c r="V336" s="1471"/>
      <c r="W336" s="1471"/>
      <c r="X336" s="1471"/>
      <c r="Y336" s="1471"/>
      <c r="Z336" s="1471"/>
      <c r="AA336" s="1471"/>
      <c r="AB336" s="1471"/>
      <c r="AC336" s="1471"/>
      <c r="AD336" s="1471"/>
      <c r="AE336" s="1471"/>
      <c r="AF336" s="1471"/>
      <c r="AG336" s="1471"/>
      <c r="AH336" s="1471"/>
      <c r="AI336" s="1471"/>
      <c r="AJ336" s="1471"/>
      <c r="AK336" s="1471"/>
      <c r="AL336" s="1471"/>
      <c r="AM336" s="1471"/>
      <c r="AN336" s="1471"/>
      <c r="AO336" s="1471"/>
      <c r="AP336" s="1471"/>
      <c r="AQ336" s="1471"/>
      <c r="AR336" s="1471"/>
      <c r="AS336" s="1471"/>
      <c r="AT336" s="1471"/>
      <c r="AU336" s="1471"/>
      <c r="AV336" s="1471"/>
    </row>
    <row r="337" spans="3:48" s="1355" customFormat="1" x14ac:dyDescent="0.2">
      <c r="C337" s="101"/>
      <c r="D337" s="101"/>
      <c r="E337" s="101"/>
      <c r="F337" s="101"/>
      <c r="G337" s="101"/>
      <c r="H337" s="101"/>
      <c r="I337" s="101"/>
      <c r="J337" s="101"/>
      <c r="K337" s="101"/>
      <c r="L337" s="101"/>
      <c r="M337" s="101"/>
      <c r="N337" s="101"/>
      <c r="O337" s="101"/>
      <c r="P337" s="101"/>
      <c r="Q337" s="1471"/>
      <c r="R337" s="1471"/>
      <c r="S337" s="1471"/>
      <c r="T337" s="1471"/>
      <c r="U337" s="1471"/>
      <c r="V337" s="1471"/>
      <c r="W337" s="1471"/>
      <c r="X337" s="1471"/>
      <c r="Y337" s="1471"/>
      <c r="Z337" s="1471"/>
      <c r="AA337" s="1471"/>
      <c r="AB337" s="1471"/>
      <c r="AC337" s="1471"/>
      <c r="AD337" s="1471"/>
      <c r="AE337" s="1471"/>
      <c r="AF337" s="1471"/>
      <c r="AG337" s="1471"/>
      <c r="AH337" s="1471"/>
      <c r="AI337" s="1471"/>
      <c r="AJ337" s="1471"/>
      <c r="AK337" s="1471"/>
      <c r="AL337" s="1471"/>
      <c r="AM337" s="1471"/>
      <c r="AN337" s="1471"/>
      <c r="AO337" s="1471"/>
      <c r="AP337" s="1471"/>
      <c r="AQ337" s="1471"/>
      <c r="AR337" s="1471"/>
      <c r="AS337" s="1471"/>
      <c r="AT337" s="1471"/>
      <c r="AU337" s="1471"/>
      <c r="AV337" s="1471"/>
    </row>
    <row r="338" spans="3:48" s="1355" customFormat="1" x14ac:dyDescent="0.2">
      <c r="C338" s="101"/>
      <c r="D338" s="101"/>
      <c r="E338" s="101"/>
      <c r="F338" s="101"/>
      <c r="G338" s="101"/>
      <c r="H338" s="101"/>
      <c r="I338" s="101"/>
      <c r="J338" s="101"/>
      <c r="K338" s="101"/>
      <c r="L338" s="101"/>
      <c r="M338" s="101"/>
      <c r="N338" s="101"/>
      <c r="O338" s="101"/>
      <c r="P338" s="101"/>
      <c r="Q338" s="1471"/>
      <c r="R338" s="1471"/>
      <c r="S338" s="1471"/>
      <c r="T338" s="1471"/>
      <c r="U338" s="1471"/>
      <c r="V338" s="1471"/>
      <c r="W338" s="1471"/>
      <c r="X338" s="1471"/>
      <c r="Y338" s="1471"/>
      <c r="Z338" s="1471"/>
      <c r="AA338" s="1471"/>
      <c r="AB338" s="1471"/>
      <c r="AC338" s="1471"/>
      <c r="AD338" s="1471"/>
      <c r="AE338" s="1471"/>
      <c r="AF338" s="1471"/>
      <c r="AG338" s="1471"/>
      <c r="AH338" s="1471"/>
      <c r="AI338" s="1471"/>
      <c r="AJ338" s="1471"/>
      <c r="AK338" s="1471"/>
      <c r="AL338" s="1471"/>
      <c r="AM338" s="1471"/>
      <c r="AN338" s="1471"/>
      <c r="AO338" s="1471"/>
      <c r="AP338" s="1471"/>
      <c r="AQ338" s="1471"/>
      <c r="AR338" s="1471"/>
      <c r="AS338" s="1471"/>
      <c r="AT338" s="1471"/>
      <c r="AU338" s="1471"/>
      <c r="AV338" s="1471"/>
    </row>
    <row r="339" spans="3:48" s="1355" customFormat="1" x14ac:dyDescent="0.2">
      <c r="C339" s="101"/>
      <c r="D339" s="101"/>
      <c r="E339" s="101"/>
      <c r="F339" s="101"/>
      <c r="G339" s="101"/>
      <c r="H339" s="101"/>
      <c r="I339" s="101"/>
      <c r="J339" s="101"/>
      <c r="K339" s="101"/>
      <c r="L339" s="101"/>
      <c r="M339" s="101"/>
      <c r="N339" s="101"/>
      <c r="O339" s="101"/>
      <c r="P339" s="101"/>
      <c r="Q339" s="1471"/>
      <c r="R339" s="1471"/>
      <c r="S339" s="1471"/>
      <c r="T339" s="1471"/>
      <c r="U339" s="1471"/>
      <c r="V339" s="1471"/>
      <c r="W339" s="1471"/>
      <c r="X339" s="1471"/>
      <c r="Y339" s="1471"/>
      <c r="Z339" s="1471"/>
      <c r="AA339" s="1471"/>
      <c r="AB339" s="1471"/>
      <c r="AC339" s="1471"/>
      <c r="AD339" s="1471"/>
      <c r="AE339" s="1471"/>
      <c r="AF339" s="1471"/>
      <c r="AG339" s="1471"/>
      <c r="AH339" s="1471"/>
      <c r="AI339" s="1471"/>
      <c r="AJ339" s="1471"/>
      <c r="AK339" s="1471"/>
      <c r="AL339" s="1471"/>
      <c r="AM339" s="1471"/>
      <c r="AN339" s="1471"/>
      <c r="AO339" s="1471"/>
      <c r="AP339" s="1471"/>
      <c r="AQ339" s="1471"/>
      <c r="AR339" s="1471"/>
      <c r="AS339" s="1471"/>
      <c r="AT339" s="1471"/>
      <c r="AU339" s="1471"/>
      <c r="AV339" s="1471"/>
    </row>
    <row r="340" spans="3:48" s="1355" customFormat="1" x14ac:dyDescent="0.2">
      <c r="C340" s="101"/>
      <c r="D340" s="101"/>
      <c r="E340" s="101"/>
      <c r="F340" s="101"/>
      <c r="G340" s="101"/>
      <c r="H340" s="101"/>
      <c r="I340" s="101"/>
      <c r="J340" s="101"/>
      <c r="K340" s="101"/>
      <c r="L340" s="101"/>
      <c r="M340" s="101"/>
      <c r="N340" s="101"/>
      <c r="O340" s="101"/>
      <c r="P340" s="101"/>
      <c r="Q340" s="1471"/>
      <c r="R340" s="1471"/>
      <c r="S340" s="1471"/>
      <c r="T340" s="1471"/>
      <c r="U340" s="1471"/>
      <c r="V340" s="1471"/>
      <c r="W340" s="1471"/>
      <c r="X340" s="1471"/>
      <c r="Y340" s="1471"/>
      <c r="Z340" s="1471"/>
      <c r="AA340" s="1471"/>
      <c r="AB340" s="1471"/>
      <c r="AC340" s="1471"/>
      <c r="AD340" s="1471"/>
      <c r="AE340" s="1471"/>
      <c r="AF340" s="1471"/>
      <c r="AG340" s="1471"/>
      <c r="AH340" s="1471"/>
      <c r="AI340" s="1471"/>
      <c r="AJ340" s="1471"/>
      <c r="AK340" s="1471"/>
      <c r="AL340" s="1471"/>
      <c r="AM340" s="1471"/>
      <c r="AN340" s="1471"/>
      <c r="AO340" s="1471"/>
      <c r="AP340" s="1471"/>
      <c r="AQ340" s="1471"/>
      <c r="AR340" s="1471"/>
      <c r="AS340" s="1471"/>
      <c r="AT340" s="1471"/>
      <c r="AU340" s="1471"/>
      <c r="AV340" s="1471"/>
    </row>
    <row r="341" spans="3:48" s="1355" customFormat="1" x14ac:dyDescent="0.2">
      <c r="C341" s="101"/>
      <c r="D341" s="101"/>
      <c r="E341" s="101"/>
      <c r="F341" s="101"/>
      <c r="G341" s="101"/>
      <c r="H341" s="101"/>
      <c r="I341" s="101"/>
      <c r="J341" s="101"/>
      <c r="K341" s="101"/>
      <c r="L341" s="101"/>
      <c r="M341" s="101"/>
      <c r="N341" s="101"/>
      <c r="O341" s="101"/>
      <c r="P341" s="101"/>
      <c r="Q341" s="1471"/>
      <c r="R341" s="1471"/>
      <c r="S341" s="1471"/>
      <c r="T341" s="1471"/>
      <c r="U341" s="1471"/>
      <c r="V341" s="1471"/>
      <c r="W341" s="1471"/>
      <c r="X341" s="1471"/>
      <c r="Y341" s="1471"/>
      <c r="Z341" s="1471"/>
      <c r="AA341" s="1471"/>
      <c r="AB341" s="1471"/>
      <c r="AC341" s="1471"/>
      <c r="AD341" s="1471"/>
      <c r="AE341" s="1471"/>
      <c r="AF341" s="1471"/>
      <c r="AG341" s="1471"/>
      <c r="AH341" s="1471"/>
      <c r="AI341" s="1471"/>
      <c r="AJ341" s="1471"/>
      <c r="AK341" s="1471"/>
      <c r="AL341" s="1471"/>
      <c r="AM341" s="1471"/>
      <c r="AN341" s="1471"/>
      <c r="AO341" s="1471"/>
      <c r="AP341" s="1471"/>
      <c r="AQ341" s="1471"/>
      <c r="AR341" s="1471"/>
      <c r="AS341" s="1471"/>
      <c r="AT341" s="1471"/>
      <c r="AU341" s="1471"/>
      <c r="AV341" s="1471"/>
    </row>
    <row r="342" spans="3:48" s="1355" customFormat="1" x14ac:dyDescent="0.2">
      <c r="C342" s="101"/>
      <c r="D342" s="101"/>
      <c r="E342" s="101"/>
      <c r="F342" s="101"/>
      <c r="G342" s="101"/>
      <c r="H342" s="101"/>
      <c r="I342" s="101"/>
      <c r="J342" s="101"/>
      <c r="K342" s="101"/>
      <c r="L342" s="101"/>
      <c r="M342" s="101"/>
      <c r="N342" s="101"/>
      <c r="O342" s="101"/>
      <c r="P342" s="101"/>
      <c r="Q342" s="1471"/>
      <c r="R342" s="1471"/>
      <c r="S342" s="1471"/>
      <c r="T342" s="1471"/>
      <c r="U342" s="1471"/>
      <c r="V342" s="1471"/>
      <c r="W342" s="1471"/>
      <c r="X342" s="1471"/>
      <c r="Y342" s="1471"/>
      <c r="Z342" s="1471"/>
      <c r="AA342" s="1471"/>
      <c r="AB342" s="1471"/>
      <c r="AC342" s="1471"/>
      <c r="AD342" s="1471"/>
      <c r="AE342" s="1471"/>
      <c r="AF342" s="1471"/>
      <c r="AG342" s="1471"/>
      <c r="AH342" s="1471"/>
      <c r="AI342" s="1471"/>
      <c r="AJ342" s="1471"/>
      <c r="AK342" s="1471"/>
      <c r="AL342" s="1471"/>
      <c r="AM342" s="1471"/>
      <c r="AN342" s="1471"/>
      <c r="AO342" s="1471"/>
      <c r="AP342" s="1471"/>
      <c r="AQ342" s="1471"/>
      <c r="AR342" s="1471"/>
      <c r="AS342" s="1471"/>
      <c r="AT342" s="1471"/>
      <c r="AU342" s="1471"/>
      <c r="AV342" s="1471"/>
    </row>
    <row r="343" spans="3:48" s="1355" customFormat="1" x14ac:dyDescent="0.2">
      <c r="C343" s="101"/>
      <c r="D343" s="101"/>
      <c r="E343" s="101"/>
      <c r="F343" s="101"/>
      <c r="G343" s="101"/>
      <c r="H343" s="101"/>
      <c r="I343" s="101"/>
      <c r="J343" s="101"/>
      <c r="K343" s="101"/>
      <c r="L343" s="101"/>
      <c r="M343" s="101"/>
      <c r="N343" s="101"/>
      <c r="O343" s="101"/>
      <c r="P343" s="101"/>
      <c r="Q343" s="1471"/>
      <c r="R343" s="1471"/>
      <c r="S343" s="1471"/>
      <c r="T343" s="1471"/>
      <c r="U343" s="1471"/>
      <c r="V343" s="1471"/>
      <c r="W343" s="1471"/>
      <c r="X343" s="1471"/>
      <c r="Y343" s="1471"/>
      <c r="Z343" s="1471"/>
      <c r="AA343" s="1471"/>
      <c r="AB343" s="1471"/>
      <c r="AC343" s="1471"/>
      <c r="AD343" s="1471"/>
      <c r="AE343" s="1471"/>
      <c r="AF343" s="1471"/>
      <c r="AG343" s="1471"/>
      <c r="AH343" s="1471"/>
      <c r="AI343" s="1471"/>
      <c r="AJ343" s="1471"/>
      <c r="AK343" s="1471"/>
      <c r="AL343" s="1471"/>
      <c r="AM343" s="1471"/>
      <c r="AN343" s="1471"/>
      <c r="AO343" s="1471"/>
      <c r="AP343" s="1471"/>
      <c r="AQ343" s="1471"/>
      <c r="AR343" s="1471"/>
      <c r="AS343" s="1471"/>
      <c r="AT343" s="1471"/>
      <c r="AU343" s="1471"/>
      <c r="AV343" s="1471"/>
    </row>
    <row r="344" spans="3:48" s="1355" customFormat="1" x14ac:dyDescent="0.2">
      <c r="C344" s="101"/>
      <c r="D344" s="101"/>
      <c r="E344" s="101"/>
      <c r="F344" s="101"/>
      <c r="G344" s="101"/>
      <c r="H344" s="101"/>
      <c r="I344" s="101"/>
      <c r="J344" s="101"/>
      <c r="K344" s="101"/>
      <c r="L344" s="101"/>
      <c r="M344" s="101"/>
      <c r="N344" s="101"/>
      <c r="O344" s="101"/>
      <c r="P344" s="101"/>
      <c r="Q344" s="1471"/>
      <c r="R344" s="1471"/>
      <c r="S344" s="1471"/>
      <c r="T344" s="1471"/>
      <c r="U344" s="1471"/>
      <c r="V344" s="1471"/>
      <c r="W344" s="1471"/>
      <c r="X344" s="1471"/>
      <c r="Y344" s="1471"/>
      <c r="Z344" s="1471"/>
      <c r="AA344" s="1471"/>
      <c r="AB344" s="1471"/>
      <c r="AC344" s="1471"/>
      <c r="AD344" s="1471"/>
      <c r="AE344" s="1471"/>
      <c r="AF344" s="1471"/>
      <c r="AG344" s="1471"/>
      <c r="AH344" s="1471"/>
      <c r="AI344" s="1471"/>
      <c r="AJ344" s="1471"/>
      <c r="AK344" s="1471"/>
      <c r="AL344" s="1471"/>
      <c r="AM344" s="1471"/>
      <c r="AN344" s="1471"/>
      <c r="AO344" s="1471"/>
      <c r="AP344" s="1471"/>
      <c r="AQ344" s="1471"/>
      <c r="AR344" s="1471"/>
      <c r="AS344" s="1471"/>
      <c r="AT344" s="1471"/>
      <c r="AU344" s="1471"/>
      <c r="AV344" s="1471"/>
    </row>
    <row r="345" spans="3:48" s="1355" customFormat="1" x14ac:dyDescent="0.2">
      <c r="C345" s="101"/>
      <c r="D345" s="101"/>
      <c r="E345" s="101"/>
      <c r="F345" s="101"/>
      <c r="G345" s="101"/>
      <c r="H345" s="101"/>
      <c r="I345" s="101"/>
      <c r="J345" s="101"/>
      <c r="K345" s="101"/>
      <c r="L345" s="101"/>
      <c r="M345" s="101"/>
      <c r="N345" s="101"/>
      <c r="O345" s="101"/>
      <c r="P345" s="101"/>
      <c r="Q345" s="1471"/>
      <c r="R345" s="1471"/>
      <c r="S345" s="1471"/>
      <c r="T345" s="1471"/>
      <c r="U345" s="1471"/>
      <c r="V345" s="1471"/>
      <c r="W345" s="1471"/>
      <c r="X345" s="1471"/>
      <c r="Y345" s="1471"/>
      <c r="Z345" s="1471"/>
      <c r="AA345" s="1471"/>
      <c r="AB345" s="1471"/>
      <c r="AC345" s="1471"/>
      <c r="AD345" s="1471"/>
      <c r="AE345" s="1471"/>
      <c r="AF345" s="1471"/>
      <c r="AG345" s="1471"/>
      <c r="AH345" s="1471"/>
      <c r="AI345" s="1471"/>
      <c r="AJ345" s="1471"/>
      <c r="AK345" s="1471"/>
      <c r="AL345" s="1471"/>
      <c r="AM345" s="1471"/>
      <c r="AN345" s="1471"/>
      <c r="AO345" s="1471"/>
      <c r="AP345" s="1471"/>
      <c r="AQ345" s="1471"/>
      <c r="AR345" s="1471"/>
      <c r="AS345" s="1471"/>
      <c r="AT345" s="1471"/>
      <c r="AU345" s="1471"/>
      <c r="AV345" s="1471"/>
    </row>
    <row r="346" spans="3:48" s="1355" customFormat="1" x14ac:dyDescent="0.2">
      <c r="C346" s="101"/>
      <c r="D346" s="101"/>
      <c r="E346" s="101"/>
      <c r="F346" s="101"/>
      <c r="G346" s="101"/>
      <c r="H346" s="101"/>
      <c r="I346" s="101"/>
      <c r="J346" s="101"/>
      <c r="K346" s="101"/>
      <c r="L346" s="101"/>
      <c r="M346" s="101"/>
      <c r="N346" s="101"/>
      <c r="O346" s="101"/>
      <c r="P346" s="101"/>
      <c r="Q346" s="1471"/>
      <c r="R346" s="1471"/>
      <c r="S346" s="1471"/>
      <c r="T346" s="1471"/>
      <c r="U346" s="1471"/>
      <c r="V346" s="1471"/>
      <c r="W346" s="1471"/>
      <c r="X346" s="1471"/>
      <c r="Y346" s="1471"/>
      <c r="Z346" s="1471"/>
      <c r="AA346" s="1471"/>
      <c r="AB346" s="1471"/>
      <c r="AC346" s="1471"/>
      <c r="AD346" s="1471"/>
      <c r="AE346" s="1471"/>
      <c r="AF346" s="1471"/>
      <c r="AG346" s="1471"/>
      <c r="AH346" s="1471"/>
      <c r="AI346" s="1471"/>
      <c r="AJ346" s="1471"/>
      <c r="AK346" s="1471"/>
      <c r="AL346" s="1471"/>
      <c r="AM346" s="1471"/>
      <c r="AN346" s="1471"/>
      <c r="AO346" s="1471"/>
      <c r="AP346" s="1471"/>
      <c r="AQ346" s="1471"/>
      <c r="AR346" s="1471"/>
      <c r="AS346" s="1471"/>
      <c r="AT346" s="1471"/>
      <c r="AU346" s="1471"/>
      <c r="AV346" s="1471"/>
    </row>
    <row r="347" spans="3:48" s="1355" customFormat="1" x14ac:dyDescent="0.2">
      <c r="C347" s="101"/>
      <c r="D347" s="101"/>
      <c r="E347" s="101"/>
      <c r="F347" s="101"/>
      <c r="G347" s="101"/>
      <c r="H347" s="101"/>
      <c r="I347" s="101"/>
      <c r="J347" s="101"/>
      <c r="K347" s="101"/>
      <c r="L347" s="101"/>
      <c r="M347" s="101"/>
      <c r="N347" s="101"/>
      <c r="O347" s="101"/>
      <c r="P347" s="101"/>
      <c r="Q347" s="1471"/>
      <c r="R347" s="1471"/>
      <c r="S347" s="1471"/>
      <c r="T347" s="1471"/>
      <c r="U347" s="1471"/>
      <c r="V347" s="1471"/>
      <c r="W347" s="1471"/>
      <c r="X347" s="1471"/>
      <c r="Y347" s="1471"/>
      <c r="Z347" s="1471"/>
      <c r="AA347" s="1471"/>
      <c r="AB347" s="1471"/>
      <c r="AC347" s="1471"/>
      <c r="AD347" s="1471"/>
      <c r="AE347" s="1471"/>
      <c r="AF347" s="1471"/>
      <c r="AG347" s="1471"/>
      <c r="AH347" s="1471"/>
      <c r="AI347" s="1471"/>
      <c r="AJ347" s="1471"/>
      <c r="AK347" s="1471"/>
      <c r="AL347" s="1471"/>
      <c r="AM347" s="1471"/>
      <c r="AN347" s="1471"/>
      <c r="AO347" s="1471"/>
      <c r="AP347" s="1471"/>
      <c r="AQ347" s="1471"/>
      <c r="AR347" s="1471"/>
      <c r="AS347" s="1471"/>
      <c r="AT347" s="1471"/>
      <c r="AU347" s="1471"/>
      <c r="AV347" s="1471"/>
    </row>
    <row r="348" spans="3:48" s="1355" customFormat="1" x14ac:dyDescent="0.2">
      <c r="C348" s="101"/>
      <c r="D348" s="101"/>
      <c r="E348" s="101"/>
      <c r="F348" s="101"/>
      <c r="G348" s="101"/>
      <c r="H348" s="101"/>
      <c r="I348" s="101"/>
      <c r="J348" s="101"/>
      <c r="K348" s="101"/>
      <c r="L348" s="101"/>
      <c r="M348" s="101"/>
      <c r="N348" s="101"/>
      <c r="O348" s="101"/>
      <c r="P348" s="101"/>
      <c r="Q348" s="1471"/>
      <c r="R348" s="1471"/>
      <c r="S348" s="1471"/>
      <c r="T348" s="1471"/>
      <c r="U348" s="1471"/>
      <c r="V348" s="1471"/>
      <c r="W348" s="1471"/>
      <c r="X348" s="1471"/>
      <c r="Y348" s="1471"/>
      <c r="Z348" s="1471"/>
      <c r="AA348" s="1471"/>
      <c r="AB348" s="1471"/>
      <c r="AC348" s="1471"/>
      <c r="AD348" s="1471"/>
      <c r="AE348" s="1471"/>
      <c r="AF348" s="1471"/>
      <c r="AG348" s="1471"/>
      <c r="AH348" s="1471"/>
      <c r="AI348" s="1471"/>
      <c r="AJ348" s="1471"/>
      <c r="AK348" s="1471"/>
      <c r="AL348" s="1471"/>
      <c r="AM348" s="1471"/>
      <c r="AN348" s="1471"/>
      <c r="AO348" s="1471"/>
      <c r="AP348" s="1471"/>
      <c r="AQ348" s="1471"/>
      <c r="AR348" s="1471"/>
      <c r="AS348" s="1471"/>
      <c r="AT348" s="1471"/>
      <c r="AU348" s="1471"/>
      <c r="AV348" s="1471"/>
    </row>
    <row r="349" spans="3:48" s="1355" customFormat="1" x14ac:dyDescent="0.2">
      <c r="C349" s="101"/>
      <c r="D349" s="101"/>
      <c r="E349" s="101"/>
      <c r="F349" s="101"/>
      <c r="G349" s="101"/>
      <c r="H349" s="101"/>
      <c r="I349" s="101"/>
      <c r="J349" s="101"/>
      <c r="K349" s="101"/>
      <c r="L349" s="101"/>
      <c r="M349" s="101"/>
      <c r="N349" s="101"/>
      <c r="O349" s="101"/>
      <c r="P349" s="101"/>
      <c r="Q349" s="1471"/>
      <c r="R349" s="1471"/>
      <c r="S349" s="1471"/>
      <c r="T349" s="1471"/>
      <c r="U349" s="1471"/>
      <c r="V349" s="1471"/>
      <c r="W349" s="1471"/>
      <c r="X349" s="1471"/>
      <c r="Y349" s="1471"/>
      <c r="Z349" s="1471"/>
      <c r="AA349" s="1471"/>
      <c r="AB349" s="1471"/>
      <c r="AC349" s="1471"/>
      <c r="AD349" s="1471"/>
      <c r="AE349" s="1471"/>
      <c r="AF349" s="1471"/>
      <c r="AG349" s="1471"/>
      <c r="AH349" s="1471"/>
      <c r="AI349" s="1471"/>
      <c r="AJ349" s="1471"/>
      <c r="AK349" s="1471"/>
      <c r="AL349" s="1471"/>
      <c r="AM349" s="1471"/>
      <c r="AN349" s="1471"/>
      <c r="AO349" s="1471"/>
      <c r="AP349" s="1471"/>
      <c r="AQ349" s="1471"/>
      <c r="AR349" s="1471"/>
      <c r="AS349" s="1471"/>
      <c r="AT349" s="1471"/>
      <c r="AU349" s="1471"/>
      <c r="AV349" s="1471"/>
    </row>
    <row r="350" spans="3:48" s="1355" customFormat="1" x14ac:dyDescent="0.2">
      <c r="C350" s="101"/>
      <c r="D350" s="101"/>
      <c r="E350" s="101"/>
      <c r="F350" s="101"/>
      <c r="G350" s="101"/>
      <c r="H350" s="101"/>
      <c r="I350" s="101"/>
      <c r="J350" s="101"/>
      <c r="K350" s="101"/>
      <c r="L350" s="101"/>
      <c r="M350" s="101"/>
      <c r="N350" s="101"/>
      <c r="O350" s="101"/>
      <c r="P350" s="101"/>
      <c r="Q350" s="1471"/>
      <c r="R350" s="1471"/>
      <c r="S350" s="1471"/>
      <c r="T350" s="1471"/>
      <c r="U350" s="1471"/>
      <c r="V350" s="1471"/>
      <c r="W350" s="1471"/>
      <c r="X350" s="1471"/>
      <c r="Y350" s="1471"/>
      <c r="Z350" s="1471"/>
      <c r="AA350" s="1471"/>
      <c r="AB350" s="1471"/>
      <c r="AC350" s="1471"/>
      <c r="AD350" s="1471"/>
      <c r="AE350" s="1471"/>
      <c r="AF350" s="1471"/>
      <c r="AG350" s="1471"/>
      <c r="AH350" s="1471"/>
      <c r="AI350" s="1471"/>
      <c r="AJ350" s="1471"/>
      <c r="AK350" s="1471"/>
      <c r="AL350" s="1471"/>
      <c r="AM350" s="1471"/>
      <c r="AN350" s="1471"/>
      <c r="AO350" s="1471"/>
      <c r="AP350" s="1471"/>
      <c r="AQ350" s="1471"/>
      <c r="AR350" s="1471"/>
      <c r="AS350" s="1471"/>
      <c r="AT350" s="1471"/>
      <c r="AU350" s="1471"/>
      <c r="AV350" s="1471"/>
    </row>
    <row r="351" spans="3:48" s="1355" customFormat="1" x14ac:dyDescent="0.2">
      <c r="C351" s="101"/>
      <c r="D351" s="101"/>
      <c r="E351" s="101"/>
      <c r="F351" s="101"/>
      <c r="G351" s="101"/>
      <c r="H351" s="101"/>
      <c r="I351" s="101"/>
      <c r="J351" s="101"/>
      <c r="K351" s="101"/>
      <c r="L351" s="101"/>
      <c r="M351" s="101"/>
      <c r="N351" s="101"/>
      <c r="O351" s="101"/>
      <c r="P351" s="101"/>
      <c r="Q351" s="1471"/>
      <c r="R351" s="1471"/>
      <c r="S351" s="1471"/>
      <c r="T351" s="1471"/>
      <c r="U351" s="1471"/>
      <c r="V351" s="1471"/>
      <c r="W351" s="1471"/>
      <c r="X351" s="1471"/>
      <c r="Y351" s="1471"/>
      <c r="Z351" s="1471"/>
      <c r="AA351" s="1471"/>
      <c r="AB351" s="1471"/>
      <c r="AC351" s="1471"/>
      <c r="AD351" s="1471"/>
      <c r="AE351" s="1471"/>
      <c r="AF351" s="1471"/>
      <c r="AG351" s="1471"/>
      <c r="AH351" s="1471"/>
      <c r="AI351" s="1471"/>
      <c r="AJ351" s="1471"/>
      <c r="AK351" s="1471"/>
      <c r="AL351" s="1471"/>
      <c r="AM351" s="1471"/>
      <c r="AN351" s="1471"/>
      <c r="AO351" s="1471"/>
      <c r="AP351" s="1471"/>
      <c r="AQ351" s="1471"/>
      <c r="AR351" s="1471"/>
      <c r="AS351" s="1471"/>
      <c r="AT351" s="1471"/>
      <c r="AU351" s="1471"/>
      <c r="AV351" s="1471"/>
    </row>
    <row r="352" spans="3:48" s="1355" customFormat="1" x14ac:dyDescent="0.2">
      <c r="C352" s="101"/>
      <c r="D352" s="101"/>
      <c r="E352" s="101"/>
      <c r="F352" s="101"/>
      <c r="G352" s="101"/>
      <c r="H352" s="101"/>
      <c r="I352" s="101"/>
      <c r="J352" s="101"/>
      <c r="K352" s="101"/>
      <c r="L352" s="101"/>
      <c r="M352" s="101"/>
      <c r="N352" s="101"/>
      <c r="O352" s="101"/>
      <c r="P352" s="101"/>
      <c r="Q352" s="1471"/>
      <c r="R352" s="1471"/>
      <c r="S352" s="1471"/>
      <c r="T352" s="1471"/>
      <c r="U352" s="1471"/>
      <c r="V352" s="1471"/>
      <c r="W352" s="1471"/>
      <c r="X352" s="1471"/>
      <c r="Y352" s="1471"/>
      <c r="Z352" s="1471"/>
      <c r="AA352" s="1471"/>
      <c r="AB352" s="1471"/>
      <c r="AC352" s="1471"/>
      <c r="AD352" s="1471"/>
      <c r="AE352" s="1471"/>
      <c r="AF352" s="1471"/>
      <c r="AG352" s="1471"/>
      <c r="AH352" s="1471"/>
      <c r="AI352" s="1471"/>
      <c r="AJ352" s="1471"/>
      <c r="AK352" s="1471"/>
      <c r="AL352" s="1471"/>
      <c r="AM352" s="1471"/>
      <c r="AN352" s="1471"/>
      <c r="AO352" s="1471"/>
      <c r="AP352" s="1471"/>
      <c r="AQ352" s="1471"/>
      <c r="AR352" s="1471"/>
      <c r="AS352" s="1471"/>
      <c r="AT352" s="1471"/>
      <c r="AU352" s="1471"/>
      <c r="AV352" s="1471"/>
    </row>
    <row r="353" spans="3:48" s="1355" customFormat="1" x14ac:dyDescent="0.2">
      <c r="C353" s="101"/>
      <c r="D353" s="101"/>
      <c r="E353" s="101"/>
      <c r="F353" s="101"/>
      <c r="G353" s="101"/>
      <c r="H353" s="101"/>
      <c r="I353" s="101"/>
      <c r="J353" s="101"/>
      <c r="K353" s="101"/>
      <c r="L353" s="101"/>
      <c r="M353" s="101"/>
      <c r="N353" s="101"/>
      <c r="O353" s="101"/>
      <c r="P353" s="101"/>
      <c r="Q353" s="1471"/>
      <c r="R353" s="1471"/>
      <c r="S353" s="1471"/>
      <c r="T353" s="1471"/>
      <c r="U353" s="1471"/>
      <c r="V353" s="1471"/>
      <c r="W353" s="1471"/>
      <c r="X353" s="1471"/>
      <c r="Y353" s="1471"/>
      <c r="Z353" s="1471"/>
      <c r="AA353" s="1471"/>
      <c r="AB353" s="1471"/>
      <c r="AC353" s="1471"/>
      <c r="AD353" s="1471"/>
      <c r="AE353" s="1471"/>
      <c r="AF353" s="1471"/>
      <c r="AG353" s="1471"/>
      <c r="AH353" s="1471"/>
      <c r="AI353" s="1471"/>
      <c r="AJ353" s="1471"/>
      <c r="AK353" s="1471"/>
      <c r="AL353" s="1471"/>
      <c r="AM353" s="1471"/>
      <c r="AN353" s="1471"/>
      <c r="AO353" s="1471"/>
      <c r="AP353" s="1471"/>
      <c r="AQ353" s="1471"/>
      <c r="AR353" s="1471"/>
      <c r="AS353" s="1471"/>
      <c r="AT353" s="1471"/>
      <c r="AU353" s="1471"/>
      <c r="AV353" s="1471"/>
    </row>
    <row r="354" spans="3:48" s="1355" customFormat="1" x14ac:dyDescent="0.2">
      <c r="C354" s="101"/>
      <c r="D354" s="101"/>
      <c r="E354" s="101"/>
      <c r="F354" s="101"/>
      <c r="G354" s="101"/>
      <c r="H354" s="101"/>
      <c r="I354" s="101"/>
      <c r="J354" s="101"/>
      <c r="K354" s="101"/>
      <c r="L354" s="101"/>
      <c r="M354" s="101"/>
      <c r="N354" s="101"/>
      <c r="O354" s="101"/>
      <c r="P354" s="101"/>
      <c r="Q354" s="1471"/>
      <c r="R354" s="1471"/>
      <c r="S354" s="1471"/>
      <c r="T354" s="1471"/>
      <c r="U354" s="1471"/>
      <c r="V354" s="1471"/>
      <c r="W354" s="1471"/>
      <c r="X354" s="1471"/>
      <c r="Y354" s="1471"/>
      <c r="Z354" s="1471"/>
      <c r="AA354" s="1471"/>
      <c r="AB354" s="1471"/>
      <c r="AC354" s="1471"/>
      <c r="AD354" s="1471"/>
      <c r="AE354" s="1471"/>
      <c r="AF354" s="1471"/>
      <c r="AG354" s="1471"/>
      <c r="AH354" s="1471"/>
      <c r="AI354" s="1471"/>
      <c r="AJ354" s="1471"/>
      <c r="AK354" s="1471"/>
      <c r="AL354" s="1471"/>
      <c r="AM354" s="1471"/>
      <c r="AN354" s="1471"/>
      <c r="AO354" s="1471"/>
      <c r="AP354" s="1471"/>
      <c r="AQ354" s="1471"/>
      <c r="AR354" s="1471"/>
      <c r="AS354" s="1471"/>
      <c r="AT354" s="1471"/>
      <c r="AU354" s="1471"/>
      <c r="AV354" s="1471"/>
    </row>
    <row r="355" spans="3:48" s="1355" customFormat="1" x14ac:dyDescent="0.2">
      <c r="C355" s="101"/>
      <c r="D355" s="101"/>
      <c r="E355" s="101"/>
      <c r="F355" s="101"/>
      <c r="G355" s="101"/>
      <c r="H355" s="101"/>
      <c r="I355" s="101"/>
      <c r="J355" s="101"/>
      <c r="K355" s="101"/>
      <c r="L355" s="101"/>
      <c r="M355" s="101"/>
      <c r="N355" s="101"/>
      <c r="O355" s="101"/>
      <c r="P355" s="101"/>
      <c r="Q355" s="1471"/>
      <c r="R355" s="1471"/>
      <c r="S355" s="1471"/>
      <c r="T355" s="1471"/>
      <c r="U355" s="1471"/>
      <c r="V355" s="1471"/>
      <c r="W355" s="1471"/>
      <c r="X355" s="1471"/>
      <c r="Y355" s="1471"/>
      <c r="Z355" s="1471"/>
      <c r="AA355" s="1471"/>
      <c r="AB355" s="1471"/>
      <c r="AC355" s="1471"/>
      <c r="AD355" s="1471"/>
      <c r="AE355" s="1471"/>
      <c r="AF355" s="1471"/>
      <c r="AG355" s="1471"/>
      <c r="AH355" s="1471"/>
      <c r="AI355" s="1471"/>
      <c r="AJ355" s="1471"/>
      <c r="AK355" s="1471"/>
      <c r="AL355" s="1471"/>
      <c r="AM355" s="1471"/>
      <c r="AN355" s="1471"/>
      <c r="AO355" s="1471"/>
      <c r="AP355" s="1471"/>
      <c r="AQ355" s="1471"/>
      <c r="AR355" s="1471"/>
      <c r="AS355" s="1471"/>
      <c r="AT355" s="1471"/>
      <c r="AU355" s="1471"/>
      <c r="AV355" s="1471"/>
    </row>
    <row r="356" spans="3:48" s="1355" customFormat="1" x14ac:dyDescent="0.2">
      <c r="C356" s="101"/>
      <c r="D356" s="101"/>
      <c r="E356" s="101"/>
      <c r="F356" s="101"/>
      <c r="G356" s="101"/>
      <c r="H356" s="101"/>
      <c r="I356" s="101"/>
      <c r="J356" s="101"/>
      <c r="K356" s="101"/>
      <c r="L356" s="101"/>
      <c r="M356" s="101"/>
      <c r="N356" s="101"/>
      <c r="O356" s="101"/>
      <c r="P356" s="101"/>
      <c r="Q356" s="1471"/>
      <c r="R356" s="1471"/>
      <c r="S356" s="1471"/>
      <c r="T356" s="1471"/>
      <c r="U356" s="1471"/>
      <c r="V356" s="1471"/>
      <c r="W356" s="1471"/>
      <c r="X356" s="1471"/>
      <c r="Y356" s="1471"/>
      <c r="Z356" s="1471"/>
      <c r="AA356" s="1471"/>
      <c r="AB356" s="1471"/>
      <c r="AC356" s="1471"/>
      <c r="AD356" s="1471"/>
      <c r="AE356" s="1471"/>
      <c r="AF356" s="1471"/>
      <c r="AG356" s="1471"/>
      <c r="AH356" s="1471"/>
      <c r="AI356" s="1471"/>
      <c r="AJ356" s="1471"/>
      <c r="AK356" s="1471"/>
      <c r="AL356" s="1471"/>
      <c r="AM356" s="1471"/>
      <c r="AN356" s="1471"/>
      <c r="AO356" s="1471"/>
      <c r="AP356" s="1471"/>
      <c r="AQ356" s="1471"/>
      <c r="AR356" s="1471"/>
      <c r="AS356" s="1471"/>
      <c r="AT356" s="1471"/>
      <c r="AU356" s="1471"/>
      <c r="AV356" s="1471"/>
    </row>
    <row r="357" spans="3:48" s="1355" customFormat="1" x14ac:dyDescent="0.2">
      <c r="C357" s="101"/>
      <c r="D357" s="101"/>
      <c r="E357" s="101"/>
      <c r="F357" s="101"/>
      <c r="G357" s="101"/>
      <c r="H357" s="101"/>
      <c r="I357" s="101"/>
      <c r="J357" s="101"/>
      <c r="K357" s="101"/>
      <c r="L357" s="101"/>
      <c r="M357" s="101"/>
      <c r="N357" s="101"/>
      <c r="O357" s="101"/>
      <c r="P357" s="101"/>
      <c r="Q357" s="1471"/>
      <c r="R357" s="1471"/>
      <c r="S357" s="1471"/>
      <c r="T357" s="1471"/>
      <c r="U357" s="1471"/>
      <c r="V357" s="1471"/>
      <c r="W357" s="1471"/>
      <c r="X357" s="1471"/>
      <c r="Y357" s="1471"/>
      <c r="Z357" s="1471"/>
      <c r="AA357" s="1471"/>
      <c r="AB357" s="1471"/>
      <c r="AC357" s="1471"/>
      <c r="AD357" s="1471"/>
      <c r="AE357" s="1471"/>
      <c r="AF357" s="1471"/>
      <c r="AG357" s="1471"/>
      <c r="AH357" s="1471"/>
      <c r="AI357" s="1471"/>
      <c r="AJ357" s="1471"/>
      <c r="AK357" s="1471"/>
      <c r="AL357" s="1471"/>
      <c r="AM357" s="1471"/>
      <c r="AN357" s="1471"/>
      <c r="AO357" s="1471"/>
      <c r="AP357" s="1471"/>
      <c r="AQ357" s="1471"/>
      <c r="AR357" s="1471"/>
      <c r="AS357" s="1471"/>
      <c r="AT357" s="1471"/>
      <c r="AU357" s="1471"/>
      <c r="AV357" s="1471"/>
    </row>
    <row r="358" spans="3:48" x14ac:dyDescent="0.2">
      <c r="E358" s="103"/>
    </row>
    <row r="359" spans="3:48" x14ac:dyDescent="0.2">
      <c r="E359" s="103"/>
    </row>
    <row r="360" spans="3:48" x14ac:dyDescent="0.2">
      <c r="E360" s="103"/>
    </row>
    <row r="361" spans="3:48" x14ac:dyDescent="0.2">
      <c r="E361" s="103"/>
    </row>
    <row r="362" spans="3:48" x14ac:dyDescent="0.2">
      <c r="E362" s="103"/>
    </row>
    <row r="363" spans="3:48" x14ac:dyDescent="0.2">
      <c r="E363" s="103"/>
    </row>
    <row r="364" spans="3:48" x14ac:dyDescent="0.2">
      <c r="E364" s="103"/>
    </row>
    <row r="365" spans="3:48" x14ac:dyDescent="0.2">
      <c r="E365" s="103"/>
    </row>
    <row r="366" spans="3:48" x14ac:dyDescent="0.2">
      <c r="E366" s="103"/>
    </row>
    <row r="367" spans="3:48" x14ac:dyDescent="0.2">
      <c r="E367" s="103"/>
    </row>
    <row r="368" spans="3:48" x14ac:dyDescent="0.2">
      <c r="E368" s="103"/>
    </row>
    <row r="369" spans="5:5" x14ac:dyDescent="0.2">
      <c r="E369" s="103"/>
    </row>
    <row r="370" spans="5:5" x14ac:dyDescent="0.2">
      <c r="E370" s="103"/>
    </row>
    <row r="371" spans="5:5" x14ac:dyDescent="0.2">
      <c r="E371" s="103"/>
    </row>
    <row r="372" spans="5:5" x14ac:dyDescent="0.2">
      <c r="E372" s="103"/>
    </row>
    <row r="373" spans="5:5" x14ac:dyDescent="0.2">
      <c r="E373" s="103"/>
    </row>
    <row r="374" spans="5:5" x14ac:dyDescent="0.2">
      <c r="E374" s="103"/>
    </row>
    <row r="375" spans="5:5" x14ac:dyDescent="0.2">
      <c r="E375" s="103"/>
    </row>
    <row r="376" spans="5:5" x14ac:dyDescent="0.2">
      <c r="E376" s="103"/>
    </row>
    <row r="377" spans="5:5" x14ac:dyDescent="0.2">
      <c r="E377" s="103"/>
    </row>
    <row r="378" spans="5:5" x14ac:dyDescent="0.2">
      <c r="E378" s="103"/>
    </row>
    <row r="379" spans="5:5" x14ac:dyDescent="0.2">
      <c r="E379" s="103"/>
    </row>
    <row r="380" spans="5:5" x14ac:dyDescent="0.2">
      <c r="E380" s="103"/>
    </row>
    <row r="381" spans="5:5" x14ac:dyDescent="0.2">
      <c r="E381" s="103"/>
    </row>
    <row r="382" spans="5:5" x14ac:dyDescent="0.2">
      <c r="E382" s="103"/>
    </row>
    <row r="383" spans="5:5" x14ac:dyDescent="0.2">
      <c r="E383" s="103"/>
    </row>
    <row r="384" spans="5:5" x14ac:dyDescent="0.2">
      <c r="E384" s="103"/>
    </row>
    <row r="385" spans="5:5" x14ac:dyDescent="0.2">
      <c r="E385" s="103"/>
    </row>
    <row r="386" spans="5:5" x14ac:dyDescent="0.2">
      <c r="E386" s="103"/>
    </row>
    <row r="387" spans="5:5" x14ac:dyDescent="0.2">
      <c r="E387" s="103"/>
    </row>
    <row r="388" spans="5:5" x14ac:dyDescent="0.2">
      <c r="E388" s="103"/>
    </row>
    <row r="389" spans="5:5" x14ac:dyDescent="0.2">
      <c r="E389" s="103"/>
    </row>
    <row r="390" spans="5:5" x14ac:dyDescent="0.2">
      <c r="E390" s="103"/>
    </row>
    <row r="391" spans="5:5" x14ac:dyDescent="0.2">
      <c r="E391" s="103"/>
    </row>
    <row r="392" spans="5:5" x14ac:dyDescent="0.2">
      <c r="E392" s="103"/>
    </row>
    <row r="393" spans="5:5" x14ac:dyDescent="0.2">
      <c r="E393" s="103"/>
    </row>
    <row r="394" spans="5:5" x14ac:dyDescent="0.2">
      <c r="E394" s="103"/>
    </row>
    <row r="395" spans="5:5" x14ac:dyDescent="0.2">
      <c r="E395" s="103"/>
    </row>
    <row r="396" spans="5:5" x14ac:dyDescent="0.2">
      <c r="E396" s="103"/>
    </row>
    <row r="397" spans="5:5" x14ac:dyDescent="0.2">
      <c r="E397" s="103"/>
    </row>
    <row r="398" spans="5:5" x14ac:dyDescent="0.2">
      <c r="E398" s="103"/>
    </row>
    <row r="399" spans="5:5" x14ac:dyDescent="0.2">
      <c r="E399" s="103"/>
    </row>
    <row r="400" spans="5:5" x14ac:dyDescent="0.2">
      <c r="E400" s="103"/>
    </row>
    <row r="401" spans="5:5" x14ac:dyDescent="0.2">
      <c r="E401" s="103"/>
    </row>
    <row r="402" spans="5:5" x14ac:dyDescent="0.2">
      <c r="E402" s="103"/>
    </row>
    <row r="403" spans="5:5" x14ac:dyDescent="0.2">
      <c r="E403" s="103"/>
    </row>
    <row r="404" spans="5:5" x14ac:dyDescent="0.2">
      <c r="E404" s="103"/>
    </row>
    <row r="405" spans="5:5" x14ac:dyDescent="0.2">
      <c r="E405" s="103"/>
    </row>
    <row r="406" spans="5:5" x14ac:dyDescent="0.2">
      <c r="E406" s="103"/>
    </row>
    <row r="407" spans="5:5" x14ac:dyDescent="0.2">
      <c r="E407" s="103"/>
    </row>
    <row r="408" spans="5:5" x14ac:dyDescent="0.2">
      <c r="E408" s="103"/>
    </row>
    <row r="409" spans="5:5" x14ac:dyDescent="0.2">
      <c r="E409" s="103"/>
    </row>
    <row r="410" spans="5:5" x14ac:dyDescent="0.2">
      <c r="E410" s="103"/>
    </row>
    <row r="411" spans="5:5" x14ac:dyDescent="0.2">
      <c r="E411" s="103"/>
    </row>
    <row r="412" spans="5:5" x14ac:dyDescent="0.2">
      <c r="E412" s="103"/>
    </row>
    <row r="413" spans="5:5" x14ac:dyDescent="0.2">
      <c r="E413" s="103"/>
    </row>
    <row r="414" spans="5:5" x14ac:dyDescent="0.2">
      <c r="E414" s="103"/>
    </row>
    <row r="415" spans="5:5" x14ac:dyDescent="0.2">
      <c r="E415" s="103"/>
    </row>
    <row r="416" spans="5:5" x14ac:dyDescent="0.2">
      <c r="E416" s="103"/>
    </row>
    <row r="417" spans="5:5" x14ac:dyDescent="0.2">
      <c r="E417" s="103"/>
    </row>
    <row r="418" spans="5:5" x14ac:dyDescent="0.2">
      <c r="E418" s="103"/>
    </row>
    <row r="419" spans="5:5" x14ac:dyDescent="0.2">
      <c r="E419" s="103"/>
    </row>
    <row r="420" spans="5:5" x14ac:dyDescent="0.2">
      <c r="E420" s="103"/>
    </row>
    <row r="421" spans="5:5" x14ac:dyDescent="0.2">
      <c r="E421" s="103"/>
    </row>
    <row r="422" spans="5:5" x14ac:dyDescent="0.2">
      <c r="E422" s="103"/>
    </row>
    <row r="423" spans="5:5" x14ac:dyDescent="0.2">
      <c r="E423" s="103"/>
    </row>
    <row r="424" spans="5:5" x14ac:dyDescent="0.2">
      <c r="E424" s="103"/>
    </row>
    <row r="425" spans="5:5" x14ac:dyDescent="0.2">
      <c r="E425" s="103"/>
    </row>
    <row r="426" spans="5:5" x14ac:dyDescent="0.2">
      <c r="E426" s="103"/>
    </row>
    <row r="427" spans="5:5" x14ac:dyDescent="0.2">
      <c r="E427" s="103"/>
    </row>
    <row r="428" spans="5:5" x14ac:dyDescent="0.2">
      <c r="E428" s="103"/>
    </row>
    <row r="429" spans="5:5" x14ac:dyDescent="0.2">
      <c r="E429" s="103"/>
    </row>
    <row r="430" spans="5:5" x14ac:dyDescent="0.2">
      <c r="E430" s="103"/>
    </row>
    <row r="431" spans="5:5" x14ac:dyDescent="0.2">
      <c r="E431" s="103"/>
    </row>
    <row r="432" spans="5:5" x14ac:dyDescent="0.2">
      <c r="E432" s="103"/>
    </row>
    <row r="433" spans="5:5" x14ac:dyDescent="0.2">
      <c r="E433" s="103"/>
    </row>
    <row r="434" spans="5:5" x14ac:dyDescent="0.2">
      <c r="E434" s="103"/>
    </row>
    <row r="435" spans="5:5" x14ac:dyDescent="0.2">
      <c r="E435" s="103"/>
    </row>
    <row r="436" spans="5:5" x14ac:dyDescent="0.2">
      <c r="E436" s="103"/>
    </row>
    <row r="437" spans="5:5" x14ac:dyDescent="0.2">
      <c r="E437" s="103"/>
    </row>
    <row r="438" spans="5:5" x14ac:dyDescent="0.2">
      <c r="E438" s="103"/>
    </row>
    <row r="439" spans="5:5" x14ac:dyDescent="0.2">
      <c r="E439" s="103"/>
    </row>
    <row r="440" spans="5:5" x14ac:dyDescent="0.2">
      <c r="E440" s="103"/>
    </row>
    <row r="441" spans="5:5" x14ac:dyDescent="0.2">
      <c r="E441" s="103"/>
    </row>
    <row r="442" spans="5:5" x14ac:dyDescent="0.2">
      <c r="E442" s="103"/>
    </row>
    <row r="443" spans="5:5" x14ac:dyDescent="0.2">
      <c r="E443" s="103"/>
    </row>
    <row r="444" spans="5:5" x14ac:dyDescent="0.2">
      <c r="E444" s="103"/>
    </row>
    <row r="445" spans="5:5" x14ac:dyDescent="0.2">
      <c r="E445" s="103"/>
    </row>
    <row r="446" spans="5:5" x14ac:dyDescent="0.2">
      <c r="E446" s="103"/>
    </row>
    <row r="447" spans="5:5" x14ac:dyDescent="0.2">
      <c r="E447" s="103"/>
    </row>
    <row r="448" spans="5:5" x14ac:dyDescent="0.2">
      <c r="E448" s="103"/>
    </row>
    <row r="449" spans="5:5" x14ac:dyDescent="0.2">
      <c r="E449" s="103"/>
    </row>
    <row r="450" spans="5:5" x14ac:dyDescent="0.2">
      <c r="E450" s="103"/>
    </row>
    <row r="451" spans="5:5" x14ac:dyDescent="0.2">
      <c r="E451" s="103"/>
    </row>
    <row r="452" spans="5:5" x14ac:dyDescent="0.2">
      <c r="E452" s="103"/>
    </row>
    <row r="453" spans="5:5" x14ac:dyDescent="0.2">
      <c r="E453" s="103"/>
    </row>
  </sheetData>
  <sheetProtection algorithmName="SHA-512" hashValue="gENISFTV76bVHaSqUzgBd+aY/Cg31fhJATsV9W/9hs1gs31/6covpT0f/nq99/SOvN2eV7R2lzsafq12qweS8w==" saltValue="WHH4w3wtEUPKVlAtSH6BOQ==" spinCount="100000" sheet="1" objects="1" scenarios="1" formatColumns="0" formatRows="0"/>
  <conditionalFormatting sqref="C3">
    <cfRule type="cellIs" dxfId="15" priority="1" operator="equal">
      <formula>0</formula>
    </cfRule>
  </conditionalFormatting>
  <dataValidations count="49">
    <dataValidation allowBlank="1" showErrorMessage="1" promptTitle="Number of property assessments" prompt="This is the estimated number of ordinary farmland property assessments with land valued between $0 and $99,999 in the first year of the special variation." sqref="D127" xr:uid="{00000000-0002-0000-0E00-000000000000}"/>
    <dataValidation allowBlank="1" showInputMessage="1" showErrorMessage="1" promptTitle="Rate in Year 7 - with SV" prompt="This is the ordinary residential rate for a land value of $50,000 in Year 7 of the application - without the proposed special variation." sqref="M45" xr:uid="{00000000-0002-0000-0E00-000001000000}"/>
    <dataValidation allowBlank="1" showInputMessage="1" showErrorMessage="1" promptTitle="Rate in Year 6 - with SV" prompt="This is the ordinary residential rate for a land value of $50,000 in Year 6 of the application - without the proposed special variation." sqref="L45" xr:uid="{00000000-0002-0000-0E00-000002000000}"/>
    <dataValidation allowBlank="1" showInputMessage="1" showErrorMessage="1" promptTitle="Rate in Year 5 - with SV" prompt="This is the ordinary residential rate for a land value of $50,000 in Year 5 of the application - without the proposed special variation." sqref="K45" xr:uid="{00000000-0002-0000-0E00-000003000000}"/>
    <dataValidation allowBlank="1" showInputMessage="1" showErrorMessage="1" promptTitle="Rate in Year 4 - with SV" prompt="This is the ordinary residential rate for a land value of $50,000 in Year 4 of the application - without the proposed special variation." sqref="J45" xr:uid="{00000000-0002-0000-0E00-000004000000}"/>
    <dataValidation allowBlank="1" showInputMessage="1" showErrorMessage="1" promptTitle="Rate in Year 3 - with SV" prompt="This is the ordinary residential rate for a land value of $50,000 in Year 3 of the application - without the proposed special variation." sqref="I45" xr:uid="{00000000-0002-0000-0E00-000005000000}"/>
    <dataValidation allowBlank="1" showInputMessage="1" showErrorMessage="1" promptTitle="Rate in Year 2 - with SV" prompt="This is the ordinary residential rate for a land value of $50,000 in Year 2 of the application - without the proposed special variation." sqref="H45" xr:uid="{00000000-0002-0000-0E00-000006000000}"/>
    <dataValidation allowBlank="1" showInputMessage="1" showErrorMessage="1" promptTitle="Rate in Year 1 - with SV" prompt="This is the ordinary residential rate for a land value of $50,000 in Year 1 of the application - without the proposed special variation." sqref="G45" xr:uid="{00000000-0002-0000-0E00-000007000000}"/>
    <dataValidation allowBlank="1" showInputMessage="1" showErrorMessage="1" promptTitle="Rate in Year 7 - with SV" prompt="This is the ordinary business rate for a land value of $50,000 in Year 7 of the application - without the proposed special variation." sqref="M86" xr:uid="{00000000-0002-0000-0E00-000008000000}"/>
    <dataValidation allowBlank="1" showInputMessage="1" showErrorMessage="1" promptTitle="Rate in Year 6 - with SV" prompt="This is the ordinary business rate for a land value of $50,000 in Year 6 of the application - without the proposed special variation." sqref="L86" xr:uid="{00000000-0002-0000-0E00-000009000000}"/>
    <dataValidation allowBlank="1" showInputMessage="1" showErrorMessage="1" promptTitle="Rate in Year 5 - with SV" prompt="This is the ordinary business rate for a land value of $50,000 in Year 5 of the application - without the proposed special variation." sqref="K86" xr:uid="{00000000-0002-0000-0E00-00000A000000}"/>
    <dataValidation allowBlank="1" showInputMessage="1" showErrorMessage="1" promptTitle="Rate in Year 4 - with SV" prompt="This is the ordinary business rate for a land value of $50,000 in Year 4 of the application - without the proposed special variation." sqref="J86" xr:uid="{00000000-0002-0000-0E00-00000B000000}"/>
    <dataValidation allowBlank="1" showInputMessage="1" showErrorMessage="1" promptTitle="Rate in Year 3 - with SV" prompt="This is the ordinary business rate for a land value of $50,000 in Year 3 of the application - without the proposed special variation." sqref="I86" xr:uid="{00000000-0002-0000-0E00-00000C000000}"/>
    <dataValidation allowBlank="1" showInputMessage="1" showErrorMessage="1" promptTitle="Rate in Year 2 - with SV" prompt="This is the ordinary business rate for a land value of $50,000 in Year 2 of the application - without the proposed special variation." sqref="H86" xr:uid="{00000000-0002-0000-0E00-00000D000000}"/>
    <dataValidation allowBlank="1" showInputMessage="1" showErrorMessage="1" promptTitle="Rate in Year 1 - with SV" prompt="This is the ordinary business rate for a land value of $50,000 in Year 1 of the application - without the proposed special variation." sqref="G86" xr:uid="{00000000-0002-0000-0E00-00000E000000}"/>
    <dataValidation allowBlank="1" showInputMessage="1" showErrorMessage="1" promptTitle="Rate in Year 7 - with SV" prompt="This is the ordinary farmland rate for a land value of $50,000 in Year 7 of the application - without the proposed special variation." sqref="M127" xr:uid="{00000000-0002-0000-0E00-00000F000000}"/>
    <dataValidation allowBlank="1" showInputMessage="1" showErrorMessage="1" promptTitle="Rate in Year 6 - with SV" prompt="This is the ordinary farmland rate for a land value of $50,000 in Year 6 of the application - without the proposed special variation." sqref="L127" xr:uid="{00000000-0002-0000-0E00-000010000000}"/>
    <dataValidation allowBlank="1" showInputMessage="1" showErrorMessage="1" promptTitle="Rate in Year 5 - with SV" prompt="This is the ordinary farmland rate for a land value of $50,000 in Year 5 of the application - without the proposed special variation." sqref="K127" xr:uid="{00000000-0002-0000-0E00-000011000000}"/>
    <dataValidation allowBlank="1" showInputMessage="1" showErrorMessage="1" promptTitle="Rate in Year 4 - with SV" prompt="This is the ordinary farmland rate for a land value of $50,000 in Year 4 of the application - without the proposed special variation." sqref="J127" xr:uid="{00000000-0002-0000-0E00-000012000000}"/>
    <dataValidation allowBlank="1" showInputMessage="1" showErrorMessage="1" promptTitle="Rate in Year 3 - with SV" prompt="This is the ordinary farmland rate for a land value of $50,000 in Year 3 of the application - without the proposed special variation." sqref="I127" xr:uid="{00000000-0002-0000-0E00-000013000000}"/>
    <dataValidation allowBlank="1" showInputMessage="1" showErrorMessage="1" promptTitle="Rate in Year 2 - with SV" prompt="This is the ordinary farmland rate for a land value of $50,000 in Year 2 of the application - without the proposed special variation." sqref="H127" xr:uid="{00000000-0002-0000-0E00-000014000000}"/>
    <dataValidation allowBlank="1" showInputMessage="1" showErrorMessage="1" promptTitle="Rate in Year 1 - with SV" prompt="This is the ordinary farmland rate for a land value of $50,000 in Year 1 of the application - without the proposed special variation." sqref="G127" xr:uid="{00000000-0002-0000-0E00-000015000000}"/>
    <dataValidation allowBlank="1" showInputMessage="1" showErrorMessage="1" promptTitle="Rate in Year 7 - with SV" prompt="This is the ordinary residential rate for a land value of $50,000 in Year 7 of the application - with the proposed special variation." sqref="M25" xr:uid="{00000000-0002-0000-0E00-000016000000}"/>
    <dataValidation allowBlank="1" showInputMessage="1" showErrorMessage="1" promptTitle="Rate in Year 6 - with SV" prompt="This is the ordinary residential rate for a land value of $50,000 in Year 6 of the application - with the proposed special variation." sqref="L25" xr:uid="{00000000-0002-0000-0E00-000017000000}"/>
    <dataValidation allowBlank="1" showInputMessage="1" showErrorMessage="1" promptTitle="Rate in Year 5 - with SV" prompt="This is the ordinary residential rate for a land value of $50,000 in Year 5 of the application - with the proposed special variation." sqref="K25" xr:uid="{00000000-0002-0000-0E00-000018000000}"/>
    <dataValidation allowBlank="1" showInputMessage="1" showErrorMessage="1" promptTitle="Rate in Year 4 - with SV" prompt="This is the ordinary residential rate for a land value of $50,000 in Year 4 of the application - with the proposed special variation." sqref="J25" xr:uid="{00000000-0002-0000-0E00-000019000000}"/>
    <dataValidation allowBlank="1" showInputMessage="1" showErrorMessage="1" promptTitle="Rate in Year 3 - with SV" prompt="This is the ordinary residential rate for a land value of $50,000 in Year 3 of the application - with the proposed special variation." sqref="I25" xr:uid="{00000000-0002-0000-0E00-00001A000000}"/>
    <dataValidation allowBlank="1" showInputMessage="1" showErrorMessage="1" promptTitle="Rate in Year 2 - with SV" prompt="This is the ordinary residential rate for a land value of $50,000 in Year 2 of the application - with the proposed special variation." sqref="H25" xr:uid="{00000000-0002-0000-0E00-00001B000000}"/>
    <dataValidation allowBlank="1" showInputMessage="1" showErrorMessage="1" promptTitle="Rate in Year 1 - with SV" prompt="This is the ordinary residential rate for a land value of $50,000 in Year 1 of the application - with the proposed special variation." sqref="G25" xr:uid="{00000000-0002-0000-0E00-00001C000000}"/>
    <dataValidation allowBlank="1" showInputMessage="1" showErrorMessage="1" promptTitle="Current Rate" prompt="This is the ordinary residential rate for a land value of $50,000 in Year 0 of the application, usually the current financial year." sqref="F25 F45" xr:uid="{00000000-0002-0000-0E00-00001D000000}"/>
    <dataValidation allowBlank="1" showInputMessage="1" showErrorMessage="1" promptTitle="Rate in Year 7 - with SV" prompt="This is the ordinary business rate for a land value of $50,000 in Year 7 of the application - with the proposed special variation." sqref="M66" xr:uid="{00000000-0002-0000-0E00-00001E000000}"/>
    <dataValidation allowBlank="1" showInputMessage="1" showErrorMessage="1" promptTitle="Rate in Year 6 - with SV" prompt="This is the ordinary business rate for a land value of $50,000 in Year 6 of the application - with the proposed special variation." sqref="L66" xr:uid="{00000000-0002-0000-0E00-00001F000000}"/>
    <dataValidation allowBlank="1" showInputMessage="1" showErrorMessage="1" promptTitle="Rate in Year 5 - with SV" prompt="This is the ordinary business rate for a land value of $50,000 in Year 5 of the application - with the proposed special variation." sqref="K66" xr:uid="{00000000-0002-0000-0E00-000020000000}"/>
    <dataValidation allowBlank="1" showInputMessage="1" showErrorMessage="1" promptTitle="Rate in Year 4 - with SV" prompt="This is the ordinary business rate for a land value of $50,000 in Year 4 of the application - with the proposed special variation." sqref="J66" xr:uid="{00000000-0002-0000-0E00-000021000000}"/>
    <dataValidation allowBlank="1" showInputMessage="1" showErrorMessage="1" promptTitle="Rate in Year 3 - with SV" prompt="This is the ordinary business rate for a land value of $50,000 in Year 3 of the application - with the proposed special variation." sqref="I66" xr:uid="{00000000-0002-0000-0E00-000022000000}"/>
    <dataValidation allowBlank="1" showInputMessage="1" showErrorMessage="1" promptTitle="Rate in Year 2 - with SV" prompt="This is the ordinary business rate for a land value of $50,000 in Year 2 of the application - with the proposed special variation." sqref="H66" xr:uid="{00000000-0002-0000-0E00-000023000000}"/>
    <dataValidation allowBlank="1" showInputMessage="1" showErrorMessage="1" promptTitle="Current Rate" prompt="This is the ordinary business rate for a land value of $50,000 in Year 0 of the application, usually the current financial year." sqref="F66 F86" xr:uid="{00000000-0002-0000-0E00-000024000000}"/>
    <dataValidation allowBlank="1" showInputMessage="1" showErrorMessage="1" promptTitle="Rate in Year 1 - with SV" prompt="This is the ordinary business rate for a land value of $50,000 in Year 1 of the application - with the proposed special variation." sqref="G66" xr:uid="{00000000-0002-0000-0E00-000025000000}"/>
    <dataValidation allowBlank="1" showInputMessage="1" showErrorMessage="1" promptTitle="Number of property assessments" prompt="This is the estimated number of ordinary business property assessments with land valued between $0 and $99,999 in the first year of the special variation." sqref="D66" xr:uid="{00000000-0002-0000-0E00-000026000000}"/>
    <dataValidation allowBlank="1" showErrorMessage="1" promptTitle="Number of property assessments" prompt="This is the estimated number of ordinary residential property assessments with land valued between $0 and $99,999 in the first year of the special variation." sqref="D45:D59 D141 D108:D121 D86:D100 D67:D80 D25:D39" xr:uid="{00000000-0002-0000-0E00-000027000000}"/>
    <dataValidation allowBlank="1" showInputMessage="1" showErrorMessage="1" promptTitle="Rate in Year 7 - with SV" prompt="This is the ordinary farmland rate for a land value of $50,000 in Year 7 of the application - with the proposed special variation." sqref="M107" xr:uid="{00000000-0002-0000-0E00-000028000000}"/>
    <dataValidation allowBlank="1" showInputMessage="1" showErrorMessage="1" promptTitle="Rate in Year 6 - with SV" prompt="This is the ordinary farmland rate for a land value of $50,000 in Year 6 of the application - with the proposed special variation." sqref="L107" xr:uid="{00000000-0002-0000-0E00-000029000000}"/>
    <dataValidation allowBlank="1" showInputMessage="1" showErrorMessage="1" promptTitle="Rate in Year 5 - with SV" prompt="This is the ordinary farmland rate for a land value of $50,000 in Year 5 of the application - with the proposed special variation." sqref="K107" xr:uid="{00000000-0002-0000-0E00-00002A000000}"/>
    <dataValidation allowBlank="1" showInputMessage="1" showErrorMessage="1" promptTitle="Rate in Year 4 - with SV" prompt="This is the ordinary farmland rate for a land value of $50,000 in Year 4 of the application - with the proposed special variation." sqref="J107" xr:uid="{00000000-0002-0000-0E00-00002B000000}"/>
    <dataValidation allowBlank="1" showInputMessage="1" showErrorMessage="1" promptTitle="Rate in Year 3 - with SV" prompt="This is the ordinary farmland rate for a land value of $50,000 in Year 3 of the application - with the proposed special variation." sqref="I107" xr:uid="{00000000-0002-0000-0E00-00002C000000}"/>
    <dataValidation allowBlank="1" showInputMessage="1" showErrorMessage="1" promptTitle="Rate in Year 2 - with SV" prompt="This is the ordinary farmland rate for a land value of $50,000 in Year 2 of the application - with the proposed special variation." sqref="H107" xr:uid="{00000000-0002-0000-0E00-00002D000000}"/>
    <dataValidation allowBlank="1" showInputMessage="1" showErrorMessage="1" promptTitle="Current Rate" prompt="This is the ordinary farmland rate for a land value of $50,000 in Year 0 of the application, usually the current financial year." sqref="F107 F127" xr:uid="{00000000-0002-0000-0E00-00002E000000}"/>
    <dataValidation allowBlank="1" showInputMessage="1" showErrorMessage="1" promptTitle="Rate in Year 1 - with SV" prompt="This is the ordinary farmland rate for a land value of $50,000 in Year 1 of the application - with the proposed special variation." sqref="G107" xr:uid="{00000000-0002-0000-0E00-00002F000000}"/>
    <dataValidation allowBlank="1" showInputMessage="1" showErrorMessage="1" promptTitle="Number of property assessments" prompt="This is the estimated number of ordinary farmland property assessments with land valued between $0 and $99,999 in the first year of the special variation." sqref="D107 D128:D140" xr:uid="{00000000-0002-0000-0E00-000030000000}"/>
  </dataValidations>
  <pageMargins left="0.7" right="0.7" top="0.75" bottom="0.75" header="0.3" footer="0.3"/>
  <pageSetup paperSize="9" scale="54" orientation="landscape" r:id="rId1"/>
  <rowBreaks count="2" manualBreakCount="2">
    <brk id="59" max="48" man="1"/>
    <brk id="122" max="48" man="1"/>
  </rowBreaks>
  <colBreaks count="1" manualBreakCount="1">
    <brk id="15" max="142"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X453"/>
  <sheetViews>
    <sheetView zoomScaleNormal="100" workbookViewId="0"/>
  </sheetViews>
  <sheetFormatPr defaultColWidth="9.140625" defaultRowHeight="12" x14ac:dyDescent="0.2"/>
  <cols>
    <col min="1" max="1" width="1.5703125" style="6" customWidth="1"/>
    <col min="2" max="2" width="1.42578125" style="6" customWidth="1"/>
    <col min="3" max="3" width="21.85546875" style="103" customWidth="1"/>
    <col min="4" max="4" width="23.5703125" style="103" customWidth="1"/>
    <col min="5" max="5" width="18.5703125" style="178" customWidth="1"/>
    <col min="6" max="6" width="12.7109375" style="103" customWidth="1"/>
    <col min="7" max="12" width="12.85546875" style="103" customWidth="1"/>
    <col min="13" max="13" width="13.140625" style="103" customWidth="1"/>
    <col min="14" max="14" width="1.7109375" style="103" customWidth="1"/>
    <col min="15" max="15" width="6.5703125" style="103" customWidth="1"/>
    <col min="16" max="16" width="2" style="103" customWidth="1"/>
    <col min="17" max="17" width="12.140625" style="6" customWidth="1"/>
    <col min="18" max="24" width="9.140625" style="6"/>
    <col min="25" max="25" width="0.7109375" style="6" customWidth="1"/>
    <col min="26" max="32" width="8" style="6" customWidth="1"/>
    <col min="33" max="33" width="1.42578125" style="6" customWidth="1"/>
    <col min="34" max="35" width="9.140625" style="6"/>
    <col min="36" max="40" width="9.42578125" style="6" customWidth="1"/>
    <col min="41" max="41" width="3" style="6" customWidth="1"/>
    <col min="42" max="48" width="8.85546875" style="6" customWidth="1"/>
    <col min="49" max="49" width="2.140625" style="6" customWidth="1"/>
    <col min="50" max="16384" width="9.140625" style="6"/>
  </cols>
  <sheetData>
    <row r="1" spans="1:50" ht="12.75" thickBot="1" x14ac:dyDescent="0.25">
      <c r="A1" s="3"/>
      <c r="B1" s="3"/>
      <c r="C1" s="101"/>
      <c r="D1" s="101"/>
      <c r="E1" s="99"/>
      <c r="F1" s="101"/>
      <c r="G1" s="101"/>
      <c r="H1" s="101"/>
      <c r="I1" s="101"/>
      <c r="J1" s="101"/>
      <c r="K1" s="101"/>
      <c r="L1" s="101"/>
      <c r="M1" s="101"/>
      <c r="N1" s="101"/>
      <c r="O1" s="101"/>
      <c r="P1" s="101"/>
    </row>
    <row r="2" spans="1:50" s="206" customFormat="1" ht="15" x14ac:dyDescent="0.2">
      <c r="A2" s="182"/>
      <c r="B2" s="341"/>
      <c r="C2" s="323"/>
      <c r="D2" s="323"/>
      <c r="E2" s="342"/>
      <c r="F2" s="323"/>
      <c r="G2" s="323"/>
      <c r="H2" s="323"/>
      <c r="I2" s="323"/>
      <c r="J2" s="323"/>
      <c r="K2" s="323"/>
      <c r="L2" s="323"/>
      <c r="M2" s="323"/>
      <c r="N2" s="324"/>
      <c r="O2" s="116"/>
      <c r="P2" s="116"/>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row>
    <row r="3" spans="1:50" s="206" customFormat="1" ht="15" x14ac:dyDescent="0.2">
      <c r="A3" s="182"/>
      <c r="B3" s="343"/>
      <c r="C3" s="994" t="str">
        <f>'WK2 - Notional General Income'!$C$3</f>
        <v>Central Coast Council</v>
      </c>
      <c r="D3" s="339"/>
      <c r="E3" s="830" t="s">
        <v>858</v>
      </c>
      <c r="F3" s="830" t="str">
        <f>H5</f>
        <v>.</v>
      </c>
      <c r="G3" s="340"/>
      <c r="H3" s="116"/>
      <c r="I3" s="116"/>
      <c r="J3" s="286"/>
      <c r="K3" s="286"/>
      <c r="L3" s="286"/>
      <c r="M3" s="286"/>
      <c r="N3" s="326"/>
      <c r="O3" s="285"/>
      <c r="P3" s="285"/>
      <c r="Q3" s="290"/>
      <c r="R3" s="290"/>
      <c r="S3" s="290"/>
      <c r="T3" s="290"/>
      <c r="U3" s="290"/>
      <c r="V3" s="290"/>
      <c r="W3" s="290"/>
      <c r="X3" s="290"/>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row>
    <row r="4" spans="1:50" s="206" customFormat="1" ht="15" x14ac:dyDescent="0.2">
      <c r="A4" s="182"/>
      <c r="B4" s="343"/>
      <c r="C4" s="156"/>
      <c r="D4" s="156"/>
      <c r="E4" s="156"/>
      <c r="F4" s="156"/>
      <c r="G4" s="156"/>
      <c r="H4" s="156"/>
      <c r="I4" s="156"/>
      <c r="J4" s="156"/>
      <c r="K4" s="156"/>
      <c r="L4" s="156"/>
      <c r="M4" s="156"/>
      <c r="N4" s="327"/>
      <c r="O4" s="116"/>
      <c r="P4" s="116"/>
      <c r="Q4" s="290"/>
      <c r="R4" s="290"/>
      <c r="S4" s="290"/>
      <c r="T4" s="290"/>
      <c r="U4" s="290"/>
      <c r="V4" s="290"/>
      <c r="W4" s="290"/>
      <c r="X4" s="290"/>
      <c r="Y4" s="290"/>
      <c r="Z4" s="290"/>
      <c r="AA4" s="290"/>
      <c r="AB4" s="290"/>
      <c r="AC4" s="290"/>
      <c r="AD4" s="290"/>
      <c r="AE4" s="290"/>
      <c r="AF4" s="290"/>
      <c r="AG4" s="290"/>
      <c r="AH4" s="290"/>
      <c r="AI4" s="290"/>
      <c r="AJ4" s="290"/>
      <c r="AK4" s="290"/>
      <c r="AL4" s="290"/>
      <c r="AM4" s="290"/>
      <c r="AN4" s="290"/>
      <c r="AO4" s="290"/>
      <c r="AP4" s="290"/>
      <c r="AQ4" s="290"/>
      <c r="AR4" s="290"/>
      <c r="AS4" s="290"/>
      <c r="AT4" s="290"/>
      <c r="AU4" s="290"/>
      <c r="AV4" s="290"/>
      <c r="AW4" s="290"/>
      <c r="AX4" s="290"/>
    </row>
    <row r="5" spans="1:50" s="206" customFormat="1" ht="15.75" x14ac:dyDescent="0.25">
      <c r="A5" s="175"/>
      <c r="B5" s="344"/>
      <c r="C5" s="185"/>
      <c r="D5" s="185"/>
      <c r="E5" s="185"/>
      <c r="F5" s="133" t="s">
        <v>215</v>
      </c>
      <c r="G5" s="290"/>
      <c r="H5" s="1407" t="str">
        <f>'WK1 - Identification'!$E$18</f>
        <v>.</v>
      </c>
      <c r="I5" s="185"/>
      <c r="J5" s="185"/>
      <c r="K5" s="185"/>
      <c r="L5" s="185"/>
      <c r="M5" s="185"/>
      <c r="N5" s="330"/>
      <c r="O5" s="164"/>
      <c r="P5" s="164"/>
      <c r="Q5" s="290"/>
      <c r="R5" s="290"/>
      <c r="S5" s="290"/>
      <c r="T5" s="290"/>
      <c r="U5" s="290"/>
      <c r="V5" s="290"/>
      <c r="W5" s="290"/>
      <c r="X5" s="290"/>
      <c r="Y5" s="290"/>
      <c r="Z5" s="290"/>
      <c r="AA5" s="290"/>
      <c r="AB5" s="290"/>
      <c r="AC5" s="290"/>
      <c r="AD5" s="290"/>
      <c r="AE5" s="290"/>
      <c r="AF5" s="290"/>
      <c r="AG5" s="290"/>
      <c r="AH5" s="290"/>
      <c r="AI5" s="290"/>
      <c r="AJ5" s="290"/>
      <c r="AK5" s="290"/>
      <c r="AL5" s="290"/>
      <c r="AM5" s="290"/>
      <c r="AN5" s="290"/>
      <c r="AO5" s="290"/>
      <c r="AP5" s="290"/>
      <c r="AQ5" s="290"/>
      <c r="AR5" s="290"/>
      <c r="AS5" s="290"/>
      <c r="AT5" s="290"/>
      <c r="AU5" s="290"/>
      <c r="AV5" s="290"/>
      <c r="AW5" s="290"/>
      <c r="AX5" s="290"/>
    </row>
    <row r="6" spans="1:50" s="206" customFormat="1" ht="15.75" x14ac:dyDescent="0.25">
      <c r="A6" s="175"/>
      <c r="B6" s="344"/>
      <c r="C6" s="185"/>
      <c r="D6" s="185"/>
      <c r="E6" s="191"/>
      <c r="F6" s="191"/>
      <c r="G6" s="290"/>
      <c r="H6" s="186"/>
      <c r="I6" s="185"/>
      <c r="J6" s="185"/>
      <c r="K6" s="185"/>
      <c r="L6" s="185"/>
      <c r="M6" s="185"/>
      <c r="N6" s="330"/>
      <c r="O6" s="164"/>
      <c r="P6" s="164"/>
      <c r="Q6" s="290"/>
      <c r="R6" s="290"/>
      <c r="S6" s="290"/>
      <c r="T6" s="290"/>
      <c r="U6" s="290"/>
      <c r="V6" s="290"/>
      <c r="W6" s="290"/>
      <c r="X6" s="290"/>
      <c r="Y6" s="290"/>
      <c r="Z6" s="290"/>
      <c r="AA6" s="290"/>
      <c r="AB6" s="290"/>
      <c r="AC6" s="290"/>
      <c r="AD6" s="290"/>
      <c r="AE6" s="290"/>
      <c r="AF6" s="290"/>
      <c r="AG6" s="290"/>
      <c r="AH6" s="290"/>
      <c r="AI6" s="290"/>
      <c r="AJ6" s="290"/>
      <c r="AK6" s="290"/>
      <c r="AL6" s="290"/>
      <c r="AM6" s="290"/>
      <c r="AN6" s="290"/>
      <c r="AO6" s="290"/>
      <c r="AP6" s="290"/>
      <c r="AQ6" s="290"/>
      <c r="AR6" s="290"/>
      <c r="AS6" s="290"/>
      <c r="AT6" s="290"/>
      <c r="AU6" s="290"/>
      <c r="AV6" s="290"/>
      <c r="AW6" s="290"/>
      <c r="AX6" s="290"/>
    </row>
    <row r="7" spans="1:50" s="206" customFormat="1" ht="15.75" x14ac:dyDescent="0.25">
      <c r="A7" s="175"/>
      <c r="B7" s="344"/>
      <c r="C7" s="185"/>
      <c r="D7" s="185"/>
      <c r="E7" s="185"/>
      <c r="F7" s="181" t="s">
        <v>324</v>
      </c>
      <c r="I7" s="185"/>
      <c r="J7" s="185"/>
      <c r="K7" s="185"/>
      <c r="L7" s="185"/>
      <c r="M7" s="185"/>
      <c r="N7" s="330"/>
      <c r="O7" s="164"/>
      <c r="P7" s="164"/>
      <c r="Q7" s="290"/>
      <c r="R7" s="290"/>
      <c r="S7" s="290"/>
      <c r="T7" s="290"/>
      <c r="U7" s="290"/>
      <c r="V7" s="290"/>
      <c r="W7" s="290"/>
      <c r="X7" s="290"/>
      <c r="Y7" s="290"/>
      <c r="Z7" s="290"/>
      <c r="AA7" s="290"/>
      <c r="AB7" s="290"/>
      <c r="AC7" s="290"/>
      <c r="AD7" s="290"/>
      <c r="AE7" s="290"/>
      <c r="AF7" s="290"/>
      <c r="AG7" s="290"/>
      <c r="AH7" s="290"/>
      <c r="AI7" s="290"/>
      <c r="AJ7" s="290"/>
      <c r="AK7" s="290"/>
      <c r="AL7" s="290"/>
      <c r="AM7" s="290"/>
      <c r="AN7" s="290"/>
      <c r="AO7" s="290"/>
      <c r="AP7" s="290"/>
      <c r="AQ7" s="290"/>
      <c r="AR7" s="290"/>
      <c r="AS7" s="290"/>
      <c r="AT7" s="290"/>
      <c r="AU7" s="290"/>
      <c r="AV7" s="290"/>
      <c r="AW7" s="290"/>
      <c r="AX7" s="290"/>
    </row>
    <row r="8" spans="1:50" s="207" customFormat="1" ht="22.5" customHeight="1" x14ac:dyDescent="0.25">
      <c r="A8" s="191"/>
      <c r="B8" s="345"/>
      <c r="C8" s="164"/>
      <c r="D8" s="164"/>
      <c r="E8" s="164"/>
      <c r="F8" s="250" t="s">
        <v>362</v>
      </c>
      <c r="G8" s="191"/>
      <c r="H8" s="165"/>
      <c r="I8" s="165"/>
      <c r="J8" s="165"/>
      <c r="K8" s="164"/>
      <c r="L8" s="164"/>
      <c r="M8" s="164"/>
      <c r="N8" s="330"/>
      <c r="O8" s="164"/>
      <c r="P8" s="164"/>
      <c r="Q8" s="191"/>
      <c r="R8" s="191"/>
      <c r="S8" s="191"/>
      <c r="T8" s="191"/>
      <c r="U8" s="191"/>
      <c r="V8" s="191"/>
      <c r="W8" s="191"/>
      <c r="X8" s="191"/>
      <c r="Y8" s="191"/>
      <c r="Z8" s="191"/>
      <c r="AA8" s="191"/>
      <c r="AB8" s="191"/>
      <c r="AC8" s="191"/>
      <c r="AD8" s="191"/>
      <c r="AE8" s="191"/>
      <c r="AF8" s="191"/>
      <c r="AG8" s="191"/>
      <c r="AH8" s="191"/>
      <c r="AI8" s="191"/>
      <c r="AJ8" s="191"/>
      <c r="AK8" s="191"/>
      <c r="AL8" s="191"/>
      <c r="AM8" s="191"/>
      <c r="AN8" s="191"/>
      <c r="AO8" s="191"/>
      <c r="AP8" s="191"/>
      <c r="AQ8" s="191"/>
      <c r="AR8" s="191"/>
      <c r="AS8" s="191"/>
      <c r="AT8" s="191"/>
      <c r="AU8" s="191"/>
      <c r="AV8" s="191"/>
      <c r="AW8" s="191"/>
      <c r="AX8" s="191"/>
    </row>
    <row r="9" spans="1:50" s="206" customFormat="1" ht="15" x14ac:dyDescent="0.2">
      <c r="A9" s="182"/>
      <c r="B9" s="343"/>
      <c r="C9" s="142"/>
      <c r="D9" s="142"/>
      <c r="E9" s="142"/>
      <c r="F9" s="183"/>
      <c r="G9" s="290"/>
      <c r="H9" s="142"/>
      <c r="I9" s="142"/>
      <c r="J9" s="142"/>
      <c r="K9" s="142"/>
      <c r="L9" s="142"/>
      <c r="M9" s="142"/>
      <c r="N9" s="346"/>
      <c r="O9" s="144"/>
      <c r="P9" s="144"/>
      <c r="Q9" s="191"/>
      <c r="R9" s="290"/>
      <c r="S9" s="290"/>
      <c r="T9" s="290"/>
      <c r="U9" s="290"/>
      <c r="V9" s="290"/>
      <c r="W9" s="290"/>
      <c r="X9" s="290"/>
      <c r="Y9" s="290"/>
      <c r="Z9" s="290"/>
      <c r="AA9" s="290"/>
      <c r="AB9" s="290"/>
      <c r="AC9" s="290"/>
      <c r="AD9" s="290"/>
      <c r="AE9" s="290"/>
      <c r="AF9" s="290"/>
      <c r="AG9" s="290"/>
      <c r="AH9" s="290"/>
      <c r="AI9" s="290"/>
      <c r="AJ9" s="290"/>
      <c r="AK9" s="290"/>
      <c r="AL9" s="290"/>
      <c r="AM9" s="290"/>
      <c r="AN9" s="290"/>
      <c r="AO9" s="290"/>
      <c r="AP9" s="290"/>
      <c r="AQ9" s="290"/>
      <c r="AR9" s="290"/>
      <c r="AS9" s="290"/>
      <c r="AT9" s="290"/>
      <c r="AU9" s="290"/>
      <c r="AV9" s="290"/>
      <c r="AW9" s="290"/>
      <c r="AX9" s="290"/>
    </row>
    <row r="10" spans="1:50" s="101" customFormat="1" ht="15.6" customHeight="1" x14ac:dyDescent="0.2">
      <c r="A10" s="183"/>
      <c r="B10" s="347"/>
      <c r="C10" s="116" t="s">
        <v>352</v>
      </c>
      <c r="D10" s="116"/>
      <c r="E10" s="216"/>
      <c r="F10" s="216"/>
      <c r="G10" s="183"/>
      <c r="H10" s="216"/>
      <c r="I10" s="216"/>
      <c r="J10" s="216"/>
      <c r="K10" s="216"/>
      <c r="L10" s="216"/>
      <c r="M10" s="216"/>
      <c r="N10" s="331"/>
      <c r="O10" s="116"/>
      <c r="P10" s="116"/>
      <c r="Q10" s="191"/>
      <c r="R10" s="183"/>
      <c r="S10" s="183"/>
      <c r="T10" s="183"/>
      <c r="U10" s="183"/>
      <c r="V10" s="183"/>
      <c r="W10" s="183"/>
      <c r="X10" s="183"/>
      <c r="Y10" s="183"/>
      <c r="Z10" s="183"/>
      <c r="AA10" s="183"/>
      <c r="AB10" s="183"/>
      <c r="AC10" s="183"/>
      <c r="AD10" s="183"/>
      <c r="AE10" s="183"/>
      <c r="AF10" s="183"/>
      <c r="AG10" s="183"/>
      <c r="AH10" s="183"/>
      <c r="AI10" s="183"/>
      <c r="AJ10" s="183"/>
      <c r="AK10" s="183"/>
      <c r="AL10" s="183"/>
      <c r="AM10" s="183"/>
      <c r="AN10" s="183"/>
      <c r="AO10" s="183"/>
      <c r="AP10" s="183"/>
      <c r="AQ10" s="183"/>
      <c r="AR10" s="183"/>
      <c r="AS10" s="183"/>
      <c r="AT10" s="183"/>
      <c r="AU10" s="183"/>
      <c r="AV10" s="183"/>
      <c r="AW10" s="183"/>
      <c r="AX10" s="183"/>
    </row>
    <row r="11" spans="1:50" s="101" customFormat="1" ht="15.75" customHeight="1" x14ac:dyDescent="0.2">
      <c r="A11" s="183"/>
      <c r="B11" s="347"/>
      <c r="C11" s="116" t="s">
        <v>325</v>
      </c>
      <c r="D11" s="116"/>
      <c r="E11" s="216"/>
      <c r="F11" s="216"/>
      <c r="G11" s="183"/>
      <c r="H11" s="216"/>
      <c r="I11" s="216"/>
      <c r="J11" s="216"/>
      <c r="K11" s="216"/>
      <c r="L11" s="216"/>
      <c r="M11" s="216"/>
      <c r="N11" s="331"/>
      <c r="O11" s="116"/>
      <c r="P11" s="116"/>
      <c r="Q11" s="191"/>
      <c r="R11" s="183"/>
      <c r="S11" s="183"/>
      <c r="T11" s="183"/>
      <c r="U11" s="183"/>
      <c r="V11" s="183"/>
      <c r="W11" s="183"/>
      <c r="X11" s="183"/>
      <c r="Y11" s="183"/>
      <c r="Z11" s="183"/>
      <c r="AA11" s="183"/>
      <c r="AB11" s="183"/>
      <c r="AC11" s="183"/>
      <c r="AD11" s="183"/>
      <c r="AE11" s="183"/>
      <c r="AF11" s="183"/>
      <c r="AG11" s="183"/>
      <c r="AH11" s="183"/>
      <c r="AI11" s="183"/>
      <c r="AJ11" s="183"/>
      <c r="AK11" s="183"/>
      <c r="AL11" s="183"/>
      <c r="AM11" s="183"/>
      <c r="AN11" s="183"/>
      <c r="AO11" s="183"/>
      <c r="AP11" s="183"/>
      <c r="AQ11" s="183"/>
      <c r="AR11" s="183"/>
      <c r="AS11" s="183"/>
      <c r="AT11" s="183"/>
      <c r="AU11" s="183"/>
      <c r="AV11" s="183"/>
      <c r="AW11" s="183"/>
      <c r="AX11" s="183"/>
    </row>
    <row r="12" spans="1:50" s="101" customFormat="1" ht="15.75" customHeight="1" x14ac:dyDescent="0.2">
      <c r="A12" s="183"/>
      <c r="B12" s="347"/>
      <c r="C12" s="116"/>
      <c r="D12" s="116"/>
      <c r="E12" s="216"/>
      <c r="F12" s="216"/>
      <c r="G12" s="183"/>
      <c r="H12" s="216"/>
      <c r="I12" s="216"/>
      <c r="J12" s="216"/>
      <c r="K12" s="216"/>
      <c r="L12" s="216"/>
      <c r="M12" s="216"/>
      <c r="N12" s="331"/>
      <c r="O12" s="116"/>
      <c r="P12" s="116"/>
      <c r="Q12" s="183"/>
      <c r="R12" s="183"/>
      <c r="S12" s="183"/>
      <c r="T12" s="183"/>
      <c r="U12" s="183"/>
      <c r="V12" s="183"/>
      <c r="W12" s="183"/>
      <c r="X12" s="183"/>
      <c r="Y12" s="183"/>
      <c r="Z12" s="183"/>
      <c r="AA12" s="183"/>
      <c r="AB12" s="183"/>
      <c r="AC12" s="183"/>
      <c r="AD12" s="183"/>
      <c r="AE12" s="183"/>
      <c r="AF12" s="183"/>
      <c r="AG12" s="183"/>
      <c r="AH12" s="183"/>
      <c r="AI12" s="183"/>
      <c r="AJ12" s="183"/>
      <c r="AK12" s="183"/>
      <c r="AL12" s="183"/>
      <c r="AM12" s="183"/>
      <c r="AN12" s="183"/>
      <c r="AO12" s="183"/>
      <c r="AP12" s="183"/>
      <c r="AQ12" s="183"/>
      <c r="AR12" s="183"/>
      <c r="AS12" s="183"/>
      <c r="AT12" s="183"/>
      <c r="AU12" s="183"/>
      <c r="AV12" s="183"/>
      <c r="AW12" s="183"/>
      <c r="AX12" s="183"/>
    </row>
    <row r="13" spans="1:50" s="101" customFormat="1" ht="15.75" customHeight="1" x14ac:dyDescent="0.2">
      <c r="A13" s="183"/>
      <c r="B13" s="347"/>
      <c r="C13" s="116" t="s">
        <v>326</v>
      </c>
      <c r="D13" s="116"/>
      <c r="E13" s="216"/>
      <c r="F13" s="216"/>
      <c r="G13" s="183"/>
      <c r="H13" s="216"/>
      <c r="I13" s="216"/>
      <c r="J13" s="216"/>
      <c r="K13" s="216"/>
      <c r="L13" s="216"/>
      <c r="M13" s="216"/>
      <c r="N13" s="331"/>
      <c r="O13" s="116"/>
      <c r="P13" s="116"/>
      <c r="Q13" s="116"/>
      <c r="R13" s="183"/>
      <c r="S13" s="116"/>
      <c r="T13" s="116"/>
      <c r="U13" s="116"/>
      <c r="V13" s="116"/>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c r="AT13" s="116"/>
      <c r="AU13" s="116"/>
      <c r="AV13" s="183"/>
      <c r="AW13" s="183"/>
      <c r="AX13" s="183"/>
    </row>
    <row r="14" spans="1:50" s="101" customFormat="1" ht="4.5" customHeight="1" x14ac:dyDescent="0.2">
      <c r="A14" s="183"/>
      <c r="B14" s="347"/>
      <c r="C14" s="116"/>
      <c r="D14" s="116"/>
      <c r="E14" s="216"/>
      <c r="F14" s="216"/>
      <c r="G14" s="183"/>
      <c r="H14" s="216"/>
      <c r="I14" s="216"/>
      <c r="J14" s="216"/>
      <c r="K14" s="216"/>
      <c r="L14" s="216"/>
      <c r="M14" s="216"/>
      <c r="N14" s="331"/>
      <c r="O14" s="116"/>
      <c r="P14" s="116"/>
      <c r="Q14" s="183"/>
      <c r="R14" s="183"/>
      <c r="S14" s="183"/>
      <c r="T14" s="183"/>
      <c r="U14" s="183"/>
      <c r="V14" s="183"/>
      <c r="W14" s="183"/>
      <c r="X14" s="183"/>
      <c r="Y14" s="183"/>
      <c r="Z14" s="183"/>
      <c r="AA14" s="183"/>
      <c r="AB14" s="183"/>
      <c r="AC14" s="183"/>
      <c r="AD14" s="183"/>
      <c r="AE14" s="183"/>
      <c r="AF14" s="183"/>
      <c r="AG14" s="183"/>
      <c r="AH14" s="183"/>
      <c r="AI14" s="183"/>
      <c r="AJ14" s="183"/>
      <c r="AK14" s="183"/>
      <c r="AL14" s="183"/>
      <c r="AM14" s="183"/>
      <c r="AN14" s="183"/>
      <c r="AO14" s="183"/>
      <c r="AP14" s="183"/>
      <c r="AQ14" s="183"/>
      <c r="AR14" s="183"/>
      <c r="AS14" s="183"/>
      <c r="AT14" s="183"/>
      <c r="AU14" s="183"/>
      <c r="AV14" s="183"/>
      <c r="AW14" s="183"/>
      <c r="AX14" s="183"/>
    </row>
    <row r="15" spans="1:50" s="101" customFormat="1" ht="15.75" customHeight="1" x14ac:dyDescent="0.2">
      <c r="A15" s="183"/>
      <c r="B15" s="347"/>
      <c r="C15" s="116" t="s">
        <v>524</v>
      </c>
      <c r="D15" s="116"/>
      <c r="E15" s="216"/>
      <c r="F15" s="216"/>
      <c r="G15" s="183"/>
      <c r="H15" s="216"/>
      <c r="I15" s="216"/>
      <c r="J15" s="216"/>
      <c r="K15" s="216"/>
      <c r="L15" s="216"/>
      <c r="M15" s="216"/>
      <c r="N15" s="331"/>
      <c r="O15" s="116"/>
      <c r="P15" s="116"/>
      <c r="Q15" s="183"/>
      <c r="R15" s="183"/>
      <c r="S15" s="183"/>
      <c r="T15" s="183"/>
      <c r="U15" s="183"/>
      <c r="V15" s="183"/>
      <c r="W15" s="183"/>
      <c r="X15" s="183"/>
      <c r="Y15" s="183"/>
      <c r="Z15" s="183"/>
      <c r="AA15" s="183"/>
      <c r="AB15" s="183"/>
      <c r="AC15" s="183"/>
      <c r="AD15" s="183"/>
      <c r="AE15" s="183"/>
      <c r="AF15" s="183"/>
      <c r="AG15" s="183"/>
      <c r="AH15" s="183"/>
      <c r="AI15" s="183"/>
      <c r="AJ15" s="183"/>
      <c r="AK15" s="183"/>
      <c r="AL15" s="183"/>
      <c r="AM15" s="183"/>
      <c r="AN15" s="183"/>
      <c r="AO15" s="183"/>
      <c r="AP15" s="183"/>
      <c r="AQ15" s="183"/>
      <c r="AR15" s="183"/>
      <c r="AS15" s="183"/>
      <c r="AT15" s="183"/>
      <c r="AU15" s="183"/>
      <c r="AV15" s="183"/>
      <c r="AW15" s="183"/>
      <c r="AX15" s="183"/>
    </row>
    <row r="16" spans="1:50" s="101" customFormat="1" ht="13.5" customHeight="1" x14ac:dyDescent="0.2">
      <c r="A16" s="183"/>
      <c r="B16" s="347"/>
      <c r="C16" s="116"/>
      <c r="D16" s="116"/>
      <c r="E16" s="216"/>
      <c r="F16" s="216"/>
      <c r="G16" s="183"/>
      <c r="H16" s="216"/>
      <c r="I16" s="216"/>
      <c r="J16" s="216"/>
      <c r="K16" s="216"/>
      <c r="L16" s="216"/>
      <c r="M16" s="216"/>
      <c r="N16" s="331"/>
      <c r="O16" s="116"/>
      <c r="P16" s="116"/>
      <c r="Q16" s="183"/>
      <c r="R16" s="183"/>
      <c r="S16" s="183"/>
      <c r="T16" s="183"/>
      <c r="U16" s="183"/>
      <c r="V16" s="183"/>
      <c r="W16" s="183"/>
      <c r="X16" s="183"/>
      <c r="Y16" s="183"/>
      <c r="Z16" s="183"/>
      <c r="AA16" s="183"/>
      <c r="AB16" s="183"/>
      <c r="AC16" s="183"/>
      <c r="AD16" s="183"/>
      <c r="AE16" s="183"/>
      <c r="AF16" s="183"/>
      <c r="AG16" s="183"/>
      <c r="AH16" s="183"/>
      <c r="AI16" s="183"/>
      <c r="AJ16" s="183"/>
      <c r="AK16" s="183"/>
      <c r="AL16" s="183"/>
      <c r="AM16" s="183"/>
      <c r="AN16" s="183"/>
      <c r="AO16" s="183"/>
      <c r="AP16" s="183"/>
      <c r="AQ16" s="183"/>
      <c r="AR16" s="183"/>
      <c r="AS16" s="183"/>
      <c r="AT16" s="183"/>
      <c r="AU16" s="183"/>
      <c r="AV16" s="183"/>
      <c r="AW16" s="183"/>
      <c r="AX16" s="183"/>
    </row>
    <row r="17" spans="1:50" ht="12.75" thickBot="1" x14ac:dyDescent="0.25">
      <c r="A17" s="182"/>
      <c r="B17" s="343"/>
      <c r="C17" s="283" t="s">
        <v>565</v>
      </c>
      <c r="D17" s="282"/>
      <c r="E17" s="282"/>
      <c r="F17" s="282"/>
      <c r="G17" s="180"/>
      <c r="H17" s="282"/>
      <c r="I17" s="282"/>
      <c r="J17" s="282"/>
      <c r="K17" s="282"/>
      <c r="L17" s="282"/>
      <c r="M17" s="282"/>
      <c r="N17" s="327"/>
      <c r="O17" s="116"/>
      <c r="P17" s="116"/>
      <c r="Q17" s="1358"/>
      <c r="R17" s="1358"/>
      <c r="S17" s="1358"/>
      <c r="T17" s="1358"/>
      <c r="U17" s="1358"/>
      <c r="V17" s="1358"/>
      <c r="W17" s="1358"/>
      <c r="X17" s="1358"/>
      <c r="Y17" s="1358"/>
      <c r="Z17" s="1358"/>
      <c r="AA17" s="1358"/>
      <c r="AB17" s="1358"/>
      <c r="AC17" s="1358"/>
      <c r="AD17" s="1358"/>
      <c r="AE17" s="1358"/>
      <c r="AF17" s="1358"/>
      <c r="AG17" s="1358"/>
      <c r="AH17" s="1358"/>
      <c r="AI17" s="1358"/>
      <c r="AJ17" s="1358"/>
      <c r="AK17" s="1358"/>
      <c r="AL17" s="1358"/>
      <c r="AM17" s="1358"/>
      <c r="AN17" s="1358"/>
      <c r="AO17" s="1358"/>
      <c r="AP17" s="1358"/>
      <c r="AQ17" s="1358"/>
      <c r="AR17" s="1358"/>
      <c r="AS17" s="1358"/>
      <c r="AT17" s="1358"/>
      <c r="AU17" s="1358"/>
      <c r="AV17" s="1358"/>
      <c r="AW17" s="1358"/>
      <c r="AX17" s="1358"/>
    </row>
    <row r="18" spans="1:50" x14ac:dyDescent="0.2">
      <c r="A18" s="182"/>
      <c r="B18" s="343"/>
      <c r="C18" s="282"/>
      <c r="D18" s="282"/>
      <c r="E18" s="282"/>
      <c r="F18" s="282"/>
      <c r="G18" s="180"/>
      <c r="H18" s="282"/>
      <c r="I18" s="282"/>
      <c r="J18" s="282"/>
      <c r="K18" s="282"/>
      <c r="L18" s="282"/>
      <c r="M18" s="282"/>
      <c r="N18" s="327"/>
      <c r="O18" s="116"/>
      <c r="P18" s="322"/>
      <c r="Q18" s="437"/>
      <c r="R18" s="437"/>
      <c r="S18" s="437"/>
      <c r="T18" s="437"/>
      <c r="U18" s="437"/>
      <c r="V18" s="437"/>
      <c r="W18" s="437"/>
      <c r="X18" s="437"/>
      <c r="Y18" s="437"/>
      <c r="Z18" s="437"/>
      <c r="AA18" s="437"/>
      <c r="AB18" s="437"/>
      <c r="AC18" s="437"/>
      <c r="AD18" s="437"/>
      <c r="AE18" s="437"/>
      <c r="AF18" s="437"/>
      <c r="AG18" s="437"/>
      <c r="AH18" s="437"/>
      <c r="AI18" s="437"/>
      <c r="AJ18" s="437"/>
      <c r="AK18" s="437"/>
      <c r="AL18" s="437"/>
      <c r="AM18" s="437"/>
      <c r="AN18" s="437"/>
      <c r="AO18" s="437"/>
      <c r="AP18" s="437"/>
      <c r="AQ18" s="437"/>
      <c r="AR18" s="437"/>
      <c r="AS18" s="437"/>
      <c r="AT18" s="437"/>
      <c r="AU18" s="437"/>
      <c r="AV18" s="437"/>
      <c r="AW18" s="438"/>
    </row>
    <row r="19" spans="1:50" ht="15" x14ac:dyDescent="0.25">
      <c r="A19" s="182"/>
      <c r="B19" s="343"/>
      <c r="C19" s="156"/>
      <c r="D19" s="287"/>
      <c r="E19" s="288" t="s">
        <v>522</v>
      </c>
      <c r="F19" s="1408" t="str">
        <f>'WK5b(1) - Impact on Rates'!F19</f>
        <v>Yes</v>
      </c>
      <c r="G19" s="180"/>
      <c r="H19" s="287"/>
      <c r="I19" s="287"/>
      <c r="J19" s="156"/>
      <c r="K19" s="156"/>
      <c r="L19" s="156"/>
      <c r="M19" s="156"/>
      <c r="N19" s="327"/>
      <c r="O19" s="116"/>
      <c r="P19" s="325"/>
      <c r="Q19" s="267" t="s">
        <v>542</v>
      </c>
      <c r="R19" s="268"/>
      <c r="S19" s="268"/>
      <c r="T19" s="268"/>
      <c r="U19" s="268"/>
      <c r="V19" s="268"/>
      <c r="W19" s="268"/>
      <c r="X19" s="268"/>
      <c r="Y19" s="268"/>
      <c r="Z19" s="268"/>
      <c r="AA19" s="268"/>
      <c r="AB19" s="268"/>
      <c r="AC19" s="268"/>
      <c r="AD19" s="268"/>
      <c r="AE19" s="268"/>
      <c r="AF19" s="268"/>
      <c r="AG19" s="268"/>
      <c r="AH19" s="268"/>
      <c r="AI19" s="268"/>
      <c r="AJ19" s="268"/>
      <c r="AK19" s="268"/>
      <c r="AL19" s="268"/>
      <c r="AM19" s="268"/>
      <c r="AN19" s="268"/>
      <c r="AO19" s="268"/>
      <c r="AP19" s="268"/>
      <c r="AQ19" s="268"/>
      <c r="AR19" s="268"/>
      <c r="AS19" s="268"/>
      <c r="AT19" s="268"/>
      <c r="AU19" s="268"/>
      <c r="AV19" s="268"/>
      <c r="AW19" s="432"/>
    </row>
    <row r="20" spans="1:50" s="1355" customFormat="1" x14ac:dyDescent="0.2">
      <c r="A20" s="182"/>
      <c r="B20" s="343"/>
      <c r="C20" s="183"/>
      <c r="D20" s="215"/>
      <c r="E20" s="215"/>
      <c r="F20" s="156"/>
      <c r="G20" s="156"/>
      <c r="H20" s="156"/>
      <c r="I20" s="156"/>
      <c r="J20" s="156"/>
      <c r="K20" s="156"/>
      <c r="L20" s="156"/>
      <c r="M20" s="156"/>
      <c r="N20" s="327"/>
      <c r="O20" s="116"/>
      <c r="P20" s="325"/>
      <c r="Q20" s="1358"/>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433"/>
    </row>
    <row r="21" spans="1:50" s="1355" customFormat="1" ht="4.5" customHeight="1" x14ac:dyDescent="0.2">
      <c r="A21" s="182"/>
      <c r="B21" s="343"/>
      <c r="C21" s="144"/>
      <c r="D21" s="116"/>
      <c r="E21" s="156"/>
      <c r="F21" s="116"/>
      <c r="G21" s="116"/>
      <c r="H21" s="116"/>
      <c r="I21" s="116"/>
      <c r="J21" s="116"/>
      <c r="K21" s="116"/>
      <c r="L21" s="116"/>
      <c r="M21" s="116"/>
      <c r="N21" s="327"/>
      <c r="O21" s="116"/>
      <c r="P21" s="325"/>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433"/>
    </row>
    <row r="22" spans="1:50" s="1355" customFormat="1" ht="15" x14ac:dyDescent="0.25">
      <c r="A22" s="182"/>
      <c r="B22" s="343"/>
      <c r="C22" s="267" t="s">
        <v>185</v>
      </c>
      <c r="D22" s="268"/>
      <c r="E22" s="268"/>
      <c r="F22" s="281"/>
      <c r="G22" s="281" t="str">
        <f>'WK0 - Input data'!$C$63</f>
        <v>$ nominal per year</v>
      </c>
      <c r="H22" s="270"/>
      <c r="I22" s="270" t="str">
        <f>$F$3</f>
        <v>.</v>
      </c>
      <c r="J22" s="270"/>
      <c r="K22" s="270"/>
      <c r="L22" s="270"/>
      <c r="M22" s="271"/>
      <c r="N22" s="327"/>
      <c r="O22" s="116"/>
      <c r="P22" s="325"/>
      <c r="Q22" s="96"/>
      <c r="R22" s="249" t="s">
        <v>539</v>
      </c>
      <c r="S22" s="254"/>
      <c r="T22" s="254"/>
      <c r="U22" s="254"/>
      <c r="V22" s="254"/>
      <c r="W22" s="254"/>
      <c r="X22" s="306"/>
      <c r="Y22" s="116"/>
      <c r="Z22" s="249" t="s">
        <v>535</v>
      </c>
      <c r="AA22" s="254"/>
      <c r="AB22" s="254"/>
      <c r="AC22" s="254"/>
      <c r="AD22" s="254"/>
      <c r="AE22" s="254"/>
      <c r="AF22" s="306"/>
      <c r="AG22" s="66"/>
      <c r="AH22" s="249" t="s">
        <v>540</v>
      </c>
      <c r="AI22" s="254"/>
      <c r="AJ22" s="254"/>
      <c r="AK22" s="254"/>
      <c r="AL22" s="254"/>
      <c r="AM22" s="254"/>
      <c r="AN22" s="306"/>
      <c r="AO22" s="116"/>
      <c r="AP22" s="249" t="s">
        <v>536</v>
      </c>
      <c r="AQ22" s="254"/>
      <c r="AR22" s="254"/>
      <c r="AS22" s="254"/>
      <c r="AT22" s="254"/>
      <c r="AU22" s="254"/>
      <c r="AV22" s="306"/>
      <c r="AW22" s="433"/>
    </row>
    <row r="23" spans="1:50" s="1355" customFormat="1" ht="53.1" customHeight="1" x14ac:dyDescent="0.2">
      <c r="A23" s="182"/>
      <c r="B23" s="343"/>
      <c r="C23" s="297" t="s">
        <v>196</v>
      </c>
      <c r="D23" s="137" t="s">
        <v>327</v>
      </c>
      <c r="E23" s="298" t="s">
        <v>200</v>
      </c>
      <c r="F23" s="134" t="s">
        <v>205</v>
      </c>
      <c r="G23" s="134" t="s">
        <v>731</v>
      </c>
      <c r="H23" s="134" t="s">
        <v>732</v>
      </c>
      <c r="I23" s="134" t="s">
        <v>733</v>
      </c>
      <c r="J23" s="134" t="s">
        <v>734</v>
      </c>
      <c r="K23" s="134" t="s">
        <v>735</v>
      </c>
      <c r="L23" s="134" t="s">
        <v>736</v>
      </c>
      <c r="M23" s="134" t="s">
        <v>737</v>
      </c>
      <c r="N23" s="327"/>
      <c r="O23" s="116"/>
      <c r="P23" s="325"/>
      <c r="Q23" s="415" t="str">
        <f>C23</f>
        <v>Land Value</v>
      </c>
      <c r="R23" s="396" t="str">
        <f>C22</f>
        <v>Ordinary Residential Rates - with proposed special variation</v>
      </c>
      <c r="S23" s="397"/>
      <c r="T23" s="397"/>
      <c r="U23" s="397"/>
      <c r="V23" s="397"/>
      <c r="W23" s="397"/>
      <c r="X23" s="398"/>
      <c r="Y23" s="434"/>
      <c r="Z23" s="396" t="str">
        <f>$R23</f>
        <v>Ordinary Residential Rates - with proposed special variation</v>
      </c>
      <c r="AA23" s="397"/>
      <c r="AB23" s="397"/>
      <c r="AC23" s="397"/>
      <c r="AD23" s="397"/>
      <c r="AE23" s="397"/>
      <c r="AF23" s="398"/>
      <c r="AG23" s="434"/>
      <c r="AH23" s="396" t="str">
        <f>$R23</f>
        <v>Ordinary Residential Rates - with proposed special variation</v>
      </c>
      <c r="AI23" s="397"/>
      <c r="AJ23" s="397"/>
      <c r="AK23" s="397"/>
      <c r="AL23" s="397"/>
      <c r="AM23" s="397"/>
      <c r="AN23" s="398"/>
      <c r="AO23" s="434"/>
      <c r="AP23" s="396" t="str">
        <f>$R23</f>
        <v>Ordinary Residential Rates - with proposed special variation</v>
      </c>
      <c r="AQ23" s="397"/>
      <c r="AR23" s="397"/>
      <c r="AS23" s="397"/>
      <c r="AT23" s="397"/>
      <c r="AU23" s="397"/>
      <c r="AV23" s="398"/>
      <c r="AW23" s="433"/>
    </row>
    <row r="24" spans="1:50" s="1355" customFormat="1" x14ac:dyDescent="0.2">
      <c r="A24" s="182"/>
      <c r="B24" s="343"/>
      <c r="C24" s="293"/>
      <c r="D24" s="293"/>
      <c r="E24" s="293" t="s">
        <v>40</v>
      </c>
      <c r="F24" s="208" t="str">
        <f>'WK5a(1) - Impact on Rates'!E74</f>
        <v>2020-21</v>
      </c>
      <c r="G24" s="208" t="str">
        <f>'WK5a(1) - Impact on Rates'!F74</f>
        <v>2021-22</v>
      </c>
      <c r="H24" s="208" t="str">
        <f>'WK5a(1) - Impact on Rates'!G74</f>
        <v>2022-23</v>
      </c>
      <c r="I24" s="208" t="str">
        <f>'WK5a(1) - Impact on Rates'!H74</f>
        <v>2023-24</v>
      </c>
      <c r="J24" s="208" t="str">
        <f>'WK5a(1) - Impact on Rates'!I74</f>
        <v>2024-25</v>
      </c>
      <c r="K24" s="208" t="str">
        <f>'WK5a(1) - Impact on Rates'!J74</f>
        <v>2025-26</v>
      </c>
      <c r="L24" s="208" t="str">
        <f>'WK5a(1) - Impact on Rates'!K74</f>
        <v>2026-27</v>
      </c>
      <c r="M24" s="208" t="str">
        <f>'WK5a(1) - Impact on Rates'!L74</f>
        <v>2027-28</v>
      </c>
      <c r="N24" s="327"/>
      <c r="O24" s="116"/>
      <c r="P24" s="325"/>
      <c r="Q24" s="416" t="str">
        <f>$E24</f>
        <v>$</v>
      </c>
      <c r="R24" s="997" t="str">
        <f>'WK0 - Input data'!G55</f>
        <v>Year 1</v>
      </c>
      <c r="S24" s="998" t="str">
        <f>'WK0 - Input data'!H55</f>
        <v>Year 2</v>
      </c>
      <c r="T24" s="998" t="str">
        <f>'WK0 - Input data'!I55</f>
        <v>Year 3</v>
      </c>
      <c r="U24" s="998" t="str">
        <f>'WK0 - Input data'!J55</f>
        <v>Year 4</v>
      </c>
      <c r="V24" s="998" t="str">
        <f>'WK0 - Input data'!K55</f>
        <v>Year 5</v>
      </c>
      <c r="W24" s="998" t="str">
        <f>'WK0 - Input data'!L55</f>
        <v>Year 6</v>
      </c>
      <c r="X24" s="999" t="str">
        <f>'WK0 - Input data'!M55</f>
        <v>Year 7</v>
      </c>
      <c r="Y24" s="112"/>
      <c r="Z24" s="510" t="str">
        <f>R24</f>
        <v>Year 1</v>
      </c>
      <c r="AA24" s="511" t="str">
        <f t="shared" ref="AA24:AF24" si="0">S24</f>
        <v>Year 2</v>
      </c>
      <c r="AB24" s="511" t="str">
        <f t="shared" si="0"/>
        <v>Year 3</v>
      </c>
      <c r="AC24" s="511" t="str">
        <f t="shared" si="0"/>
        <v>Year 4</v>
      </c>
      <c r="AD24" s="511" t="str">
        <f t="shared" si="0"/>
        <v>Year 5</v>
      </c>
      <c r="AE24" s="511" t="str">
        <f t="shared" si="0"/>
        <v>Year 6</v>
      </c>
      <c r="AF24" s="513" t="str">
        <f t="shared" si="0"/>
        <v>Year 7</v>
      </c>
      <c r="AG24" s="512"/>
      <c r="AH24" s="510" t="str">
        <f>R24</f>
        <v>Year 1</v>
      </c>
      <c r="AI24" s="511" t="str">
        <f t="shared" ref="AI24:AN24" si="1">S24</f>
        <v>Year 2</v>
      </c>
      <c r="AJ24" s="511" t="str">
        <f t="shared" si="1"/>
        <v>Year 3</v>
      </c>
      <c r="AK24" s="511" t="str">
        <f t="shared" si="1"/>
        <v>Year 4</v>
      </c>
      <c r="AL24" s="511" t="str">
        <f t="shared" si="1"/>
        <v>Year 5</v>
      </c>
      <c r="AM24" s="511" t="str">
        <f t="shared" si="1"/>
        <v>Year 6</v>
      </c>
      <c r="AN24" s="513" t="str">
        <f t="shared" si="1"/>
        <v>Year 7</v>
      </c>
      <c r="AO24" s="395"/>
      <c r="AP24" s="510" t="str">
        <f>R24</f>
        <v>Year 1</v>
      </c>
      <c r="AQ24" s="511" t="str">
        <f t="shared" ref="AQ24:AT24" si="2">S24</f>
        <v>Year 2</v>
      </c>
      <c r="AR24" s="511" t="str">
        <f t="shared" si="2"/>
        <v>Year 3</v>
      </c>
      <c r="AS24" s="511" t="str">
        <f t="shared" si="2"/>
        <v>Year 4</v>
      </c>
      <c r="AT24" s="511" t="str">
        <f t="shared" si="2"/>
        <v>Year 5</v>
      </c>
      <c r="AU24" s="511" t="str">
        <f>W24</f>
        <v>Year 6</v>
      </c>
      <c r="AV24" s="513" t="str">
        <f>X24</f>
        <v>Year 7</v>
      </c>
      <c r="AW24" s="433"/>
    </row>
    <row r="25" spans="1:50" s="1355" customFormat="1" x14ac:dyDescent="0.2">
      <c r="A25" s="182"/>
      <c r="B25" s="343"/>
      <c r="C25" s="419" t="s">
        <v>11</v>
      </c>
      <c r="D25" s="872"/>
      <c r="E25" s="420">
        <v>50000</v>
      </c>
      <c r="F25" s="873"/>
      <c r="G25" s="873"/>
      <c r="H25" s="873"/>
      <c r="I25" s="873"/>
      <c r="J25" s="873"/>
      <c r="K25" s="873"/>
      <c r="L25" s="873"/>
      <c r="M25" s="873"/>
      <c r="N25" s="327"/>
      <c r="O25" s="116"/>
      <c r="P25" s="325"/>
      <c r="Q25" s="417">
        <f t="shared" ref="Q25:Q38" si="3">$E25</f>
        <v>50000</v>
      </c>
      <c r="R25" s="399" t="str">
        <f t="shared" ref="R25:X38" si="4">IF(G25=".",".",IF(F25=0,".",G25-F25))</f>
        <v>.</v>
      </c>
      <c r="S25" s="400" t="str">
        <f t="shared" si="4"/>
        <v>.</v>
      </c>
      <c r="T25" s="400" t="str">
        <f t="shared" si="4"/>
        <v>.</v>
      </c>
      <c r="U25" s="400" t="str">
        <f t="shared" si="4"/>
        <v>.</v>
      </c>
      <c r="V25" s="400" t="str">
        <f t="shared" si="4"/>
        <v>.</v>
      </c>
      <c r="W25" s="400" t="str">
        <f t="shared" si="4"/>
        <v>.</v>
      </c>
      <c r="X25" s="295" t="str">
        <f t="shared" si="4"/>
        <v>.</v>
      </c>
      <c r="Y25" s="3"/>
      <c r="Z25" s="406" t="str">
        <f t="shared" ref="Z25:AF38" si="5">IF(G25=".",".",IF(F25=0,".",G25/F25-1))</f>
        <v>.</v>
      </c>
      <c r="AA25" s="407" t="str">
        <f t="shared" si="5"/>
        <v>.</v>
      </c>
      <c r="AB25" s="407" t="str">
        <f t="shared" si="5"/>
        <v>.</v>
      </c>
      <c r="AC25" s="407" t="str">
        <f t="shared" si="5"/>
        <v>.</v>
      </c>
      <c r="AD25" s="407" t="str">
        <f t="shared" si="5"/>
        <v>.</v>
      </c>
      <c r="AE25" s="407" t="str">
        <f t="shared" si="5"/>
        <v>.</v>
      </c>
      <c r="AF25" s="408" t="str">
        <f t="shared" si="5"/>
        <v>.</v>
      </c>
      <c r="AG25" s="3"/>
      <c r="AH25" s="399" t="str">
        <f t="shared" ref="AH25:AN38" si="6">IF(G25=".",".",IF($F25=0,".",G25-$F25))</f>
        <v>.</v>
      </c>
      <c r="AI25" s="400" t="str">
        <f t="shared" si="6"/>
        <v>.</v>
      </c>
      <c r="AJ25" s="400" t="str">
        <f t="shared" si="6"/>
        <v>.</v>
      </c>
      <c r="AK25" s="400" t="str">
        <f t="shared" si="6"/>
        <v>.</v>
      </c>
      <c r="AL25" s="400" t="str">
        <f t="shared" si="6"/>
        <v>.</v>
      </c>
      <c r="AM25" s="400" t="str">
        <f t="shared" si="6"/>
        <v>.</v>
      </c>
      <c r="AN25" s="295" t="str">
        <f t="shared" si="6"/>
        <v>.</v>
      </c>
      <c r="AO25" s="410"/>
      <c r="AP25" s="406" t="str">
        <f t="shared" ref="AP25:AV38" si="7">IF(G25=".",".",IF($F25=0,".",G25/$F25-1))</f>
        <v>.</v>
      </c>
      <c r="AQ25" s="407" t="str">
        <f t="shared" si="7"/>
        <v>.</v>
      </c>
      <c r="AR25" s="407" t="str">
        <f t="shared" si="7"/>
        <v>.</v>
      </c>
      <c r="AS25" s="407" t="str">
        <f t="shared" si="7"/>
        <v>.</v>
      </c>
      <c r="AT25" s="407" t="str">
        <f t="shared" si="7"/>
        <v>.</v>
      </c>
      <c r="AU25" s="407" t="str">
        <f t="shared" si="7"/>
        <v>.</v>
      </c>
      <c r="AV25" s="408" t="str">
        <f t="shared" si="7"/>
        <v>.</v>
      </c>
      <c r="AW25" s="433"/>
    </row>
    <row r="26" spans="1:50" s="1355" customFormat="1" x14ac:dyDescent="0.2">
      <c r="A26" s="182"/>
      <c r="B26" s="343"/>
      <c r="C26" s="421" t="s">
        <v>187</v>
      </c>
      <c r="D26" s="422"/>
      <c r="E26" s="423">
        <v>150000</v>
      </c>
      <c r="F26" s="874"/>
      <c r="G26" s="874"/>
      <c r="H26" s="874"/>
      <c r="I26" s="874"/>
      <c r="J26" s="874"/>
      <c r="K26" s="874"/>
      <c r="L26" s="874"/>
      <c r="M26" s="874"/>
      <c r="N26" s="327"/>
      <c r="O26" s="116"/>
      <c r="P26" s="325"/>
      <c r="Q26" s="418">
        <f t="shared" si="3"/>
        <v>150000</v>
      </c>
      <c r="R26" s="401" t="str">
        <f t="shared" si="4"/>
        <v>.</v>
      </c>
      <c r="S26" s="256" t="str">
        <f t="shared" si="4"/>
        <v>.</v>
      </c>
      <c r="T26" s="256" t="str">
        <f t="shared" si="4"/>
        <v>.</v>
      </c>
      <c r="U26" s="256" t="str">
        <f t="shared" si="4"/>
        <v>.</v>
      </c>
      <c r="V26" s="256" t="str">
        <f t="shared" si="4"/>
        <v>.</v>
      </c>
      <c r="W26" s="256" t="str">
        <f t="shared" si="4"/>
        <v>.</v>
      </c>
      <c r="X26" s="402" t="str">
        <f t="shared" si="4"/>
        <v>.</v>
      </c>
      <c r="Y26" s="3"/>
      <c r="Z26" s="409" t="str">
        <f t="shared" si="5"/>
        <v>.</v>
      </c>
      <c r="AA26" s="410" t="str">
        <f t="shared" si="5"/>
        <v>.</v>
      </c>
      <c r="AB26" s="410" t="str">
        <f t="shared" si="5"/>
        <v>.</v>
      </c>
      <c r="AC26" s="410" t="str">
        <f t="shared" si="5"/>
        <v>.</v>
      </c>
      <c r="AD26" s="410" t="str">
        <f t="shared" si="5"/>
        <v>.</v>
      </c>
      <c r="AE26" s="410" t="str">
        <f t="shared" si="5"/>
        <v>.</v>
      </c>
      <c r="AF26" s="411" t="str">
        <f t="shared" si="5"/>
        <v>.</v>
      </c>
      <c r="AG26" s="3"/>
      <c r="AH26" s="401" t="str">
        <f t="shared" si="6"/>
        <v>.</v>
      </c>
      <c r="AI26" s="256" t="str">
        <f t="shared" si="6"/>
        <v>.</v>
      </c>
      <c r="AJ26" s="256" t="str">
        <f t="shared" si="6"/>
        <v>.</v>
      </c>
      <c r="AK26" s="256" t="str">
        <f t="shared" si="6"/>
        <v>.</v>
      </c>
      <c r="AL26" s="256" t="str">
        <f t="shared" si="6"/>
        <v>.</v>
      </c>
      <c r="AM26" s="256" t="str">
        <f t="shared" si="6"/>
        <v>.</v>
      </c>
      <c r="AN26" s="402" t="str">
        <f t="shared" si="6"/>
        <v>.</v>
      </c>
      <c r="AO26" s="3"/>
      <c r="AP26" s="409" t="str">
        <f t="shared" si="7"/>
        <v>.</v>
      </c>
      <c r="AQ26" s="410" t="str">
        <f t="shared" si="7"/>
        <v>.</v>
      </c>
      <c r="AR26" s="410" t="str">
        <f t="shared" si="7"/>
        <v>.</v>
      </c>
      <c r="AS26" s="410" t="str">
        <f t="shared" si="7"/>
        <v>.</v>
      </c>
      <c r="AT26" s="410" t="str">
        <f t="shared" si="7"/>
        <v>.</v>
      </c>
      <c r="AU26" s="410" t="str">
        <f t="shared" si="7"/>
        <v>.</v>
      </c>
      <c r="AV26" s="411" t="str">
        <f t="shared" si="7"/>
        <v>.</v>
      </c>
      <c r="AW26" s="433"/>
    </row>
    <row r="27" spans="1:50" s="1355" customFormat="1" x14ac:dyDescent="0.2">
      <c r="A27" s="182"/>
      <c r="B27" s="343"/>
      <c r="C27" s="421" t="s">
        <v>188</v>
      </c>
      <c r="D27" s="422"/>
      <c r="E27" s="423">
        <v>250000</v>
      </c>
      <c r="F27" s="1207"/>
      <c r="G27" s="874"/>
      <c r="H27" s="874"/>
      <c r="I27" s="874"/>
      <c r="J27" s="874"/>
      <c r="K27" s="874"/>
      <c r="L27" s="874"/>
      <c r="M27" s="874"/>
      <c r="N27" s="327"/>
      <c r="O27" s="116"/>
      <c r="P27" s="325"/>
      <c r="Q27" s="418">
        <f t="shared" si="3"/>
        <v>250000</v>
      </c>
      <c r="R27" s="401" t="str">
        <f t="shared" si="4"/>
        <v>.</v>
      </c>
      <c r="S27" s="256" t="str">
        <f t="shared" si="4"/>
        <v>.</v>
      </c>
      <c r="T27" s="256" t="str">
        <f t="shared" si="4"/>
        <v>.</v>
      </c>
      <c r="U27" s="256" t="str">
        <f t="shared" si="4"/>
        <v>.</v>
      </c>
      <c r="V27" s="256" t="str">
        <f t="shared" si="4"/>
        <v>.</v>
      </c>
      <c r="W27" s="256" t="str">
        <f t="shared" si="4"/>
        <v>.</v>
      </c>
      <c r="X27" s="402" t="str">
        <f t="shared" si="4"/>
        <v>.</v>
      </c>
      <c r="Y27" s="3"/>
      <c r="Z27" s="409" t="str">
        <f t="shared" si="5"/>
        <v>.</v>
      </c>
      <c r="AA27" s="410" t="str">
        <f t="shared" si="5"/>
        <v>.</v>
      </c>
      <c r="AB27" s="410" t="str">
        <f t="shared" si="5"/>
        <v>.</v>
      </c>
      <c r="AC27" s="410" t="str">
        <f t="shared" si="5"/>
        <v>.</v>
      </c>
      <c r="AD27" s="410" t="str">
        <f t="shared" si="5"/>
        <v>.</v>
      </c>
      <c r="AE27" s="410" t="str">
        <f t="shared" si="5"/>
        <v>.</v>
      </c>
      <c r="AF27" s="411" t="str">
        <f t="shared" si="5"/>
        <v>.</v>
      </c>
      <c r="AG27" s="3"/>
      <c r="AH27" s="401" t="str">
        <f t="shared" si="6"/>
        <v>.</v>
      </c>
      <c r="AI27" s="256" t="str">
        <f t="shared" si="6"/>
        <v>.</v>
      </c>
      <c r="AJ27" s="256" t="str">
        <f t="shared" si="6"/>
        <v>.</v>
      </c>
      <c r="AK27" s="256" t="str">
        <f t="shared" si="6"/>
        <v>.</v>
      </c>
      <c r="AL27" s="256" t="str">
        <f t="shared" si="6"/>
        <v>.</v>
      </c>
      <c r="AM27" s="256" t="str">
        <f t="shared" si="6"/>
        <v>.</v>
      </c>
      <c r="AN27" s="402" t="str">
        <f t="shared" si="6"/>
        <v>.</v>
      </c>
      <c r="AO27" s="3"/>
      <c r="AP27" s="409" t="str">
        <f t="shared" si="7"/>
        <v>.</v>
      </c>
      <c r="AQ27" s="410" t="str">
        <f t="shared" si="7"/>
        <v>.</v>
      </c>
      <c r="AR27" s="410" t="str">
        <f t="shared" si="7"/>
        <v>.</v>
      </c>
      <c r="AS27" s="410" t="str">
        <f t="shared" si="7"/>
        <v>.</v>
      </c>
      <c r="AT27" s="410" t="str">
        <f t="shared" si="7"/>
        <v>.</v>
      </c>
      <c r="AU27" s="410" t="str">
        <f t="shared" si="7"/>
        <v>.</v>
      </c>
      <c r="AV27" s="411" t="str">
        <f t="shared" si="7"/>
        <v>.</v>
      </c>
      <c r="AW27" s="433"/>
    </row>
    <row r="28" spans="1:50" s="1355" customFormat="1" x14ac:dyDescent="0.2">
      <c r="A28" s="182"/>
      <c r="B28" s="343"/>
      <c r="C28" s="421" t="s">
        <v>189</v>
      </c>
      <c r="D28" s="422"/>
      <c r="E28" s="423">
        <v>350000</v>
      </c>
      <c r="F28" s="1207"/>
      <c r="G28" s="874"/>
      <c r="H28" s="874"/>
      <c r="I28" s="874"/>
      <c r="J28" s="874"/>
      <c r="K28" s="874"/>
      <c r="L28" s="874"/>
      <c r="M28" s="874"/>
      <c r="N28" s="327"/>
      <c r="O28" s="116"/>
      <c r="P28" s="325"/>
      <c r="Q28" s="418">
        <f t="shared" si="3"/>
        <v>350000</v>
      </c>
      <c r="R28" s="401" t="str">
        <f t="shared" si="4"/>
        <v>.</v>
      </c>
      <c r="S28" s="256" t="str">
        <f t="shared" si="4"/>
        <v>.</v>
      </c>
      <c r="T28" s="256" t="str">
        <f t="shared" si="4"/>
        <v>.</v>
      </c>
      <c r="U28" s="256" t="str">
        <f t="shared" si="4"/>
        <v>.</v>
      </c>
      <c r="V28" s="256" t="str">
        <f t="shared" si="4"/>
        <v>.</v>
      </c>
      <c r="W28" s="256" t="str">
        <f t="shared" si="4"/>
        <v>.</v>
      </c>
      <c r="X28" s="402" t="str">
        <f t="shared" si="4"/>
        <v>.</v>
      </c>
      <c r="Y28" s="3"/>
      <c r="Z28" s="409" t="str">
        <f t="shared" si="5"/>
        <v>.</v>
      </c>
      <c r="AA28" s="410" t="str">
        <f t="shared" si="5"/>
        <v>.</v>
      </c>
      <c r="AB28" s="410" t="str">
        <f t="shared" si="5"/>
        <v>.</v>
      </c>
      <c r="AC28" s="410" t="str">
        <f t="shared" si="5"/>
        <v>.</v>
      </c>
      <c r="AD28" s="410" t="str">
        <f t="shared" si="5"/>
        <v>.</v>
      </c>
      <c r="AE28" s="410" t="str">
        <f t="shared" si="5"/>
        <v>.</v>
      </c>
      <c r="AF28" s="411" t="str">
        <f t="shared" si="5"/>
        <v>.</v>
      </c>
      <c r="AG28" s="3"/>
      <c r="AH28" s="401" t="str">
        <f t="shared" si="6"/>
        <v>.</v>
      </c>
      <c r="AI28" s="256" t="str">
        <f t="shared" si="6"/>
        <v>.</v>
      </c>
      <c r="AJ28" s="256" t="str">
        <f t="shared" si="6"/>
        <v>.</v>
      </c>
      <c r="AK28" s="256" t="str">
        <f t="shared" si="6"/>
        <v>.</v>
      </c>
      <c r="AL28" s="256" t="str">
        <f t="shared" si="6"/>
        <v>.</v>
      </c>
      <c r="AM28" s="256" t="str">
        <f t="shared" si="6"/>
        <v>.</v>
      </c>
      <c r="AN28" s="402" t="str">
        <f t="shared" si="6"/>
        <v>.</v>
      </c>
      <c r="AO28" s="3"/>
      <c r="AP28" s="409" t="str">
        <f t="shared" si="7"/>
        <v>.</v>
      </c>
      <c r="AQ28" s="410" t="str">
        <f t="shared" si="7"/>
        <v>.</v>
      </c>
      <c r="AR28" s="410" t="str">
        <f t="shared" si="7"/>
        <v>.</v>
      </c>
      <c r="AS28" s="410" t="str">
        <f t="shared" si="7"/>
        <v>.</v>
      </c>
      <c r="AT28" s="410" t="str">
        <f t="shared" si="7"/>
        <v>.</v>
      </c>
      <c r="AU28" s="410" t="str">
        <f t="shared" si="7"/>
        <v>.</v>
      </c>
      <c r="AV28" s="411" t="str">
        <f t="shared" si="7"/>
        <v>.</v>
      </c>
      <c r="AW28" s="433"/>
    </row>
    <row r="29" spans="1:50" s="1355" customFormat="1" x14ac:dyDescent="0.2">
      <c r="A29" s="182"/>
      <c r="B29" s="343"/>
      <c r="C29" s="421" t="s">
        <v>190</v>
      </c>
      <c r="D29" s="422"/>
      <c r="E29" s="423">
        <v>450000</v>
      </c>
      <c r="F29" s="1207"/>
      <c r="G29" s="874"/>
      <c r="H29" s="874"/>
      <c r="I29" s="874"/>
      <c r="J29" s="874"/>
      <c r="K29" s="874"/>
      <c r="L29" s="874"/>
      <c r="M29" s="874"/>
      <c r="N29" s="327"/>
      <c r="O29" s="116"/>
      <c r="P29" s="325"/>
      <c r="Q29" s="418">
        <f t="shared" si="3"/>
        <v>450000</v>
      </c>
      <c r="R29" s="401" t="str">
        <f t="shared" si="4"/>
        <v>.</v>
      </c>
      <c r="S29" s="256" t="str">
        <f t="shared" si="4"/>
        <v>.</v>
      </c>
      <c r="T29" s="256" t="str">
        <f t="shared" si="4"/>
        <v>.</v>
      </c>
      <c r="U29" s="256" t="str">
        <f t="shared" si="4"/>
        <v>.</v>
      </c>
      <c r="V29" s="256" t="str">
        <f t="shared" si="4"/>
        <v>.</v>
      </c>
      <c r="W29" s="256" t="str">
        <f t="shared" si="4"/>
        <v>.</v>
      </c>
      <c r="X29" s="402" t="str">
        <f t="shared" si="4"/>
        <v>.</v>
      </c>
      <c r="Y29" s="3"/>
      <c r="Z29" s="409" t="str">
        <f t="shared" si="5"/>
        <v>.</v>
      </c>
      <c r="AA29" s="410" t="str">
        <f t="shared" si="5"/>
        <v>.</v>
      </c>
      <c r="AB29" s="410" t="str">
        <f t="shared" si="5"/>
        <v>.</v>
      </c>
      <c r="AC29" s="410" t="str">
        <f t="shared" si="5"/>
        <v>.</v>
      </c>
      <c r="AD29" s="410" t="str">
        <f t="shared" si="5"/>
        <v>.</v>
      </c>
      <c r="AE29" s="410" t="str">
        <f t="shared" si="5"/>
        <v>.</v>
      </c>
      <c r="AF29" s="411" t="str">
        <f t="shared" si="5"/>
        <v>.</v>
      </c>
      <c r="AG29" s="3"/>
      <c r="AH29" s="401" t="str">
        <f t="shared" si="6"/>
        <v>.</v>
      </c>
      <c r="AI29" s="256" t="str">
        <f t="shared" si="6"/>
        <v>.</v>
      </c>
      <c r="AJ29" s="256" t="str">
        <f t="shared" si="6"/>
        <v>.</v>
      </c>
      <c r="AK29" s="256" t="str">
        <f t="shared" si="6"/>
        <v>.</v>
      </c>
      <c r="AL29" s="256" t="str">
        <f t="shared" si="6"/>
        <v>.</v>
      </c>
      <c r="AM29" s="256" t="str">
        <f t="shared" si="6"/>
        <v>.</v>
      </c>
      <c r="AN29" s="402" t="str">
        <f t="shared" si="6"/>
        <v>.</v>
      </c>
      <c r="AO29" s="3"/>
      <c r="AP29" s="409" t="str">
        <f t="shared" si="7"/>
        <v>.</v>
      </c>
      <c r="AQ29" s="410" t="str">
        <f t="shared" si="7"/>
        <v>.</v>
      </c>
      <c r="AR29" s="410" t="str">
        <f t="shared" si="7"/>
        <v>.</v>
      </c>
      <c r="AS29" s="410" t="str">
        <f t="shared" si="7"/>
        <v>.</v>
      </c>
      <c r="AT29" s="410" t="str">
        <f t="shared" si="7"/>
        <v>.</v>
      </c>
      <c r="AU29" s="410" t="str">
        <f t="shared" si="7"/>
        <v>.</v>
      </c>
      <c r="AV29" s="411" t="str">
        <f t="shared" si="7"/>
        <v>.</v>
      </c>
      <c r="AW29" s="433"/>
    </row>
    <row r="30" spans="1:50" s="1355" customFormat="1" x14ac:dyDescent="0.2">
      <c r="A30" s="182"/>
      <c r="B30" s="343"/>
      <c r="C30" s="421" t="s">
        <v>191</v>
      </c>
      <c r="D30" s="422"/>
      <c r="E30" s="423">
        <v>550000</v>
      </c>
      <c r="F30" s="1207"/>
      <c r="G30" s="874"/>
      <c r="H30" s="874"/>
      <c r="I30" s="874"/>
      <c r="J30" s="874"/>
      <c r="K30" s="874"/>
      <c r="L30" s="874"/>
      <c r="M30" s="874"/>
      <c r="N30" s="327"/>
      <c r="O30" s="116"/>
      <c r="P30" s="325"/>
      <c r="Q30" s="418">
        <f t="shared" si="3"/>
        <v>550000</v>
      </c>
      <c r="R30" s="401" t="str">
        <f t="shared" si="4"/>
        <v>.</v>
      </c>
      <c r="S30" s="256" t="str">
        <f t="shared" si="4"/>
        <v>.</v>
      </c>
      <c r="T30" s="256" t="str">
        <f t="shared" si="4"/>
        <v>.</v>
      </c>
      <c r="U30" s="256" t="str">
        <f t="shared" si="4"/>
        <v>.</v>
      </c>
      <c r="V30" s="256" t="str">
        <f t="shared" si="4"/>
        <v>.</v>
      </c>
      <c r="W30" s="256" t="str">
        <f t="shared" si="4"/>
        <v>.</v>
      </c>
      <c r="X30" s="402" t="str">
        <f t="shared" si="4"/>
        <v>.</v>
      </c>
      <c r="Y30" s="3"/>
      <c r="Z30" s="409" t="str">
        <f t="shared" si="5"/>
        <v>.</v>
      </c>
      <c r="AA30" s="410" t="str">
        <f t="shared" si="5"/>
        <v>.</v>
      </c>
      <c r="AB30" s="410" t="str">
        <f t="shared" si="5"/>
        <v>.</v>
      </c>
      <c r="AC30" s="410" t="str">
        <f t="shared" si="5"/>
        <v>.</v>
      </c>
      <c r="AD30" s="410" t="str">
        <f t="shared" si="5"/>
        <v>.</v>
      </c>
      <c r="AE30" s="410" t="str">
        <f t="shared" si="5"/>
        <v>.</v>
      </c>
      <c r="AF30" s="411" t="str">
        <f t="shared" si="5"/>
        <v>.</v>
      </c>
      <c r="AG30" s="3"/>
      <c r="AH30" s="401" t="str">
        <f t="shared" si="6"/>
        <v>.</v>
      </c>
      <c r="AI30" s="256" t="str">
        <f t="shared" si="6"/>
        <v>.</v>
      </c>
      <c r="AJ30" s="256" t="str">
        <f t="shared" si="6"/>
        <v>.</v>
      </c>
      <c r="AK30" s="256" t="str">
        <f t="shared" si="6"/>
        <v>.</v>
      </c>
      <c r="AL30" s="256" t="str">
        <f t="shared" si="6"/>
        <v>.</v>
      </c>
      <c r="AM30" s="256" t="str">
        <f t="shared" si="6"/>
        <v>.</v>
      </c>
      <c r="AN30" s="402" t="str">
        <f t="shared" si="6"/>
        <v>.</v>
      </c>
      <c r="AO30" s="3"/>
      <c r="AP30" s="409" t="str">
        <f t="shared" si="7"/>
        <v>.</v>
      </c>
      <c r="AQ30" s="410" t="str">
        <f t="shared" si="7"/>
        <v>.</v>
      </c>
      <c r="AR30" s="410" t="str">
        <f t="shared" si="7"/>
        <v>.</v>
      </c>
      <c r="AS30" s="410" t="str">
        <f t="shared" si="7"/>
        <v>.</v>
      </c>
      <c r="AT30" s="410" t="str">
        <f t="shared" si="7"/>
        <v>.</v>
      </c>
      <c r="AU30" s="410" t="str">
        <f t="shared" si="7"/>
        <v>.</v>
      </c>
      <c r="AV30" s="411" t="str">
        <f t="shared" si="7"/>
        <v>.</v>
      </c>
      <c r="AW30" s="433"/>
    </row>
    <row r="31" spans="1:50" s="1355" customFormat="1" x14ac:dyDescent="0.2">
      <c r="A31" s="182"/>
      <c r="B31" s="343"/>
      <c r="C31" s="421" t="s">
        <v>192</v>
      </c>
      <c r="D31" s="422"/>
      <c r="E31" s="423">
        <v>650000</v>
      </c>
      <c r="F31" s="874"/>
      <c r="G31" s="874"/>
      <c r="H31" s="874"/>
      <c r="I31" s="874"/>
      <c r="J31" s="874"/>
      <c r="K31" s="874"/>
      <c r="L31" s="874"/>
      <c r="M31" s="874"/>
      <c r="N31" s="327"/>
      <c r="O31" s="116"/>
      <c r="P31" s="325"/>
      <c r="Q31" s="418">
        <f t="shared" si="3"/>
        <v>650000</v>
      </c>
      <c r="R31" s="401" t="str">
        <f t="shared" si="4"/>
        <v>.</v>
      </c>
      <c r="S31" s="256" t="str">
        <f t="shared" si="4"/>
        <v>.</v>
      </c>
      <c r="T31" s="256" t="str">
        <f t="shared" si="4"/>
        <v>.</v>
      </c>
      <c r="U31" s="256" t="str">
        <f t="shared" si="4"/>
        <v>.</v>
      </c>
      <c r="V31" s="256" t="str">
        <f t="shared" si="4"/>
        <v>.</v>
      </c>
      <c r="W31" s="256" t="str">
        <f t="shared" si="4"/>
        <v>.</v>
      </c>
      <c r="X31" s="402" t="str">
        <f t="shared" si="4"/>
        <v>.</v>
      </c>
      <c r="Y31" s="3"/>
      <c r="Z31" s="409" t="str">
        <f t="shared" si="5"/>
        <v>.</v>
      </c>
      <c r="AA31" s="410" t="str">
        <f t="shared" si="5"/>
        <v>.</v>
      </c>
      <c r="AB31" s="410" t="str">
        <f t="shared" si="5"/>
        <v>.</v>
      </c>
      <c r="AC31" s="410" t="str">
        <f t="shared" si="5"/>
        <v>.</v>
      </c>
      <c r="AD31" s="410" t="str">
        <f t="shared" si="5"/>
        <v>.</v>
      </c>
      <c r="AE31" s="410" t="str">
        <f t="shared" si="5"/>
        <v>.</v>
      </c>
      <c r="AF31" s="411" t="str">
        <f t="shared" si="5"/>
        <v>.</v>
      </c>
      <c r="AG31" s="3"/>
      <c r="AH31" s="401" t="str">
        <f t="shared" si="6"/>
        <v>.</v>
      </c>
      <c r="AI31" s="256" t="str">
        <f t="shared" si="6"/>
        <v>.</v>
      </c>
      <c r="AJ31" s="256" t="str">
        <f t="shared" si="6"/>
        <v>.</v>
      </c>
      <c r="AK31" s="256" t="str">
        <f t="shared" si="6"/>
        <v>.</v>
      </c>
      <c r="AL31" s="256" t="str">
        <f t="shared" si="6"/>
        <v>.</v>
      </c>
      <c r="AM31" s="256" t="str">
        <f t="shared" si="6"/>
        <v>.</v>
      </c>
      <c r="AN31" s="402" t="str">
        <f t="shared" si="6"/>
        <v>.</v>
      </c>
      <c r="AO31" s="3"/>
      <c r="AP31" s="409" t="str">
        <f t="shared" si="7"/>
        <v>.</v>
      </c>
      <c r="AQ31" s="410" t="str">
        <f t="shared" si="7"/>
        <v>.</v>
      </c>
      <c r="AR31" s="410" t="str">
        <f t="shared" si="7"/>
        <v>.</v>
      </c>
      <c r="AS31" s="410" t="str">
        <f t="shared" si="7"/>
        <v>.</v>
      </c>
      <c r="AT31" s="410" t="str">
        <f t="shared" si="7"/>
        <v>.</v>
      </c>
      <c r="AU31" s="410" t="str">
        <f t="shared" si="7"/>
        <v>.</v>
      </c>
      <c r="AV31" s="411" t="str">
        <f t="shared" si="7"/>
        <v>.</v>
      </c>
      <c r="AW31" s="433"/>
    </row>
    <row r="32" spans="1:50" s="1355" customFormat="1" x14ac:dyDescent="0.2">
      <c r="A32" s="182"/>
      <c r="B32" s="343"/>
      <c r="C32" s="421" t="s">
        <v>193</v>
      </c>
      <c r="D32" s="422"/>
      <c r="E32" s="423">
        <v>750000</v>
      </c>
      <c r="F32" s="874"/>
      <c r="G32" s="874"/>
      <c r="H32" s="874"/>
      <c r="I32" s="874"/>
      <c r="J32" s="874"/>
      <c r="K32" s="874"/>
      <c r="L32" s="874"/>
      <c r="M32" s="874"/>
      <c r="N32" s="327"/>
      <c r="O32" s="116"/>
      <c r="P32" s="325"/>
      <c r="Q32" s="418">
        <f t="shared" si="3"/>
        <v>750000</v>
      </c>
      <c r="R32" s="401" t="str">
        <f t="shared" si="4"/>
        <v>.</v>
      </c>
      <c r="S32" s="256" t="str">
        <f t="shared" si="4"/>
        <v>.</v>
      </c>
      <c r="T32" s="256" t="str">
        <f t="shared" si="4"/>
        <v>.</v>
      </c>
      <c r="U32" s="256" t="str">
        <f t="shared" si="4"/>
        <v>.</v>
      </c>
      <c r="V32" s="256" t="str">
        <f t="shared" si="4"/>
        <v>.</v>
      </c>
      <c r="W32" s="256" t="str">
        <f t="shared" si="4"/>
        <v>.</v>
      </c>
      <c r="X32" s="402" t="str">
        <f t="shared" si="4"/>
        <v>.</v>
      </c>
      <c r="Y32" s="3"/>
      <c r="Z32" s="409" t="str">
        <f t="shared" si="5"/>
        <v>.</v>
      </c>
      <c r="AA32" s="410" t="str">
        <f t="shared" si="5"/>
        <v>.</v>
      </c>
      <c r="AB32" s="410" t="str">
        <f t="shared" si="5"/>
        <v>.</v>
      </c>
      <c r="AC32" s="410" t="str">
        <f t="shared" si="5"/>
        <v>.</v>
      </c>
      <c r="AD32" s="410" t="str">
        <f t="shared" si="5"/>
        <v>.</v>
      </c>
      <c r="AE32" s="410" t="str">
        <f t="shared" si="5"/>
        <v>.</v>
      </c>
      <c r="AF32" s="411" t="str">
        <f t="shared" si="5"/>
        <v>.</v>
      </c>
      <c r="AG32" s="3"/>
      <c r="AH32" s="401" t="str">
        <f t="shared" si="6"/>
        <v>.</v>
      </c>
      <c r="AI32" s="256" t="str">
        <f t="shared" si="6"/>
        <v>.</v>
      </c>
      <c r="AJ32" s="256" t="str">
        <f t="shared" si="6"/>
        <v>.</v>
      </c>
      <c r="AK32" s="256" t="str">
        <f t="shared" si="6"/>
        <v>.</v>
      </c>
      <c r="AL32" s="256" t="str">
        <f t="shared" si="6"/>
        <v>.</v>
      </c>
      <c r="AM32" s="256" t="str">
        <f t="shared" si="6"/>
        <v>.</v>
      </c>
      <c r="AN32" s="402" t="str">
        <f t="shared" si="6"/>
        <v>.</v>
      </c>
      <c r="AO32" s="3"/>
      <c r="AP32" s="409" t="str">
        <f t="shared" si="7"/>
        <v>.</v>
      </c>
      <c r="AQ32" s="410" t="str">
        <f t="shared" si="7"/>
        <v>.</v>
      </c>
      <c r="AR32" s="410" t="str">
        <f t="shared" si="7"/>
        <v>.</v>
      </c>
      <c r="AS32" s="410" t="str">
        <f t="shared" si="7"/>
        <v>.</v>
      </c>
      <c r="AT32" s="410" t="str">
        <f t="shared" si="7"/>
        <v>.</v>
      </c>
      <c r="AU32" s="410" t="str">
        <f t="shared" si="7"/>
        <v>.</v>
      </c>
      <c r="AV32" s="411" t="str">
        <f t="shared" si="7"/>
        <v>.</v>
      </c>
      <c r="AW32" s="433"/>
    </row>
    <row r="33" spans="1:49" s="1355" customFormat="1" x14ac:dyDescent="0.2">
      <c r="A33" s="182"/>
      <c r="B33" s="343"/>
      <c r="C33" s="421" t="s">
        <v>194</v>
      </c>
      <c r="D33" s="422"/>
      <c r="E33" s="423">
        <v>850000</v>
      </c>
      <c r="F33" s="874"/>
      <c r="G33" s="874"/>
      <c r="H33" s="874"/>
      <c r="I33" s="874"/>
      <c r="J33" s="874"/>
      <c r="K33" s="874"/>
      <c r="L33" s="874"/>
      <c r="M33" s="874"/>
      <c r="N33" s="327"/>
      <c r="O33" s="116"/>
      <c r="P33" s="325"/>
      <c r="Q33" s="418">
        <f t="shared" si="3"/>
        <v>850000</v>
      </c>
      <c r="R33" s="401" t="str">
        <f t="shared" si="4"/>
        <v>.</v>
      </c>
      <c r="S33" s="256" t="str">
        <f t="shared" si="4"/>
        <v>.</v>
      </c>
      <c r="T33" s="256" t="str">
        <f t="shared" si="4"/>
        <v>.</v>
      </c>
      <c r="U33" s="256" t="str">
        <f t="shared" si="4"/>
        <v>.</v>
      </c>
      <c r="V33" s="256" t="str">
        <f t="shared" si="4"/>
        <v>.</v>
      </c>
      <c r="W33" s="256" t="str">
        <f t="shared" si="4"/>
        <v>.</v>
      </c>
      <c r="X33" s="402" t="str">
        <f t="shared" si="4"/>
        <v>.</v>
      </c>
      <c r="Y33" s="3"/>
      <c r="Z33" s="409" t="str">
        <f t="shared" si="5"/>
        <v>.</v>
      </c>
      <c r="AA33" s="410" t="str">
        <f t="shared" si="5"/>
        <v>.</v>
      </c>
      <c r="AB33" s="410" t="str">
        <f t="shared" si="5"/>
        <v>.</v>
      </c>
      <c r="AC33" s="410" t="str">
        <f t="shared" si="5"/>
        <v>.</v>
      </c>
      <c r="AD33" s="410" t="str">
        <f t="shared" si="5"/>
        <v>.</v>
      </c>
      <c r="AE33" s="410" t="str">
        <f t="shared" si="5"/>
        <v>.</v>
      </c>
      <c r="AF33" s="411" t="str">
        <f t="shared" si="5"/>
        <v>.</v>
      </c>
      <c r="AG33" s="3"/>
      <c r="AH33" s="401" t="str">
        <f t="shared" si="6"/>
        <v>.</v>
      </c>
      <c r="AI33" s="256" t="str">
        <f t="shared" si="6"/>
        <v>.</v>
      </c>
      <c r="AJ33" s="256" t="str">
        <f t="shared" si="6"/>
        <v>.</v>
      </c>
      <c r="AK33" s="256" t="str">
        <f t="shared" si="6"/>
        <v>.</v>
      </c>
      <c r="AL33" s="256" t="str">
        <f t="shared" si="6"/>
        <v>.</v>
      </c>
      <c r="AM33" s="256" t="str">
        <f t="shared" si="6"/>
        <v>.</v>
      </c>
      <c r="AN33" s="402" t="str">
        <f t="shared" si="6"/>
        <v>.</v>
      </c>
      <c r="AO33" s="3"/>
      <c r="AP33" s="409" t="str">
        <f t="shared" si="7"/>
        <v>.</v>
      </c>
      <c r="AQ33" s="410" t="str">
        <f t="shared" si="7"/>
        <v>.</v>
      </c>
      <c r="AR33" s="410" t="str">
        <f t="shared" si="7"/>
        <v>.</v>
      </c>
      <c r="AS33" s="410" t="str">
        <f t="shared" si="7"/>
        <v>.</v>
      </c>
      <c r="AT33" s="410" t="str">
        <f t="shared" si="7"/>
        <v>.</v>
      </c>
      <c r="AU33" s="410" t="str">
        <f t="shared" si="7"/>
        <v>.</v>
      </c>
      <c r="AV33" s="411" t="str">
        <f t="shared" si="7"/>
        <v>.</v>
      </c>
      <c r="AW33" s="433"/>
    </row>
    <row r="34" spans="1:49" s="1355" customFormat="1" x14ac:dyDescent="0.2">
      <c r="A34" s="182"/>
      <c r="B34" s="343"/>
      <c r="C34" s="421" t="s">
        <v>195</v>
      </c>
      <c r="D34" s="422"/>
      <c r="E34" s="423">
        <v>950000</v>
      </c>
      <c r="F34" s="874"/>
      <c r="G34" s="874"/>
      <c r="H34" s="874"/>
      <c r="I34" s="874"/>
      <c r="J34" s="874"/>
      <c r="K34" s="874"/>
      <c r="L34" s="874"/>
      <c r="M34" s="874"/>
      <c r="N34" s="327"/>
      <c r="O34" s="116"/>
      <c r="P34" s="325"/>
      <c r="Q34" s="418">
        <f t="shared" si="3"/>
        <v>950000</v>
      </c>
      <c r="R34" s="401" t="str">
        <f t="shared" si="4"/>
        <v>.</v>
      </c>
      <c r="S34" s="256" t="str">
        <f t="shared" si="4"/>
        <v>.</v>
      </c>
      <c r="T34" s="256" t="str">
        <f t="shared" si="4"/>
        <v>.</v>
      </c>
      <c r="U34" s="256" t="str">
        <f t="shared" si="4"/>
        <v>.</v>
      </c>
      <c r="V34" s="256" t="str">
        <f t="shared" si="4"/>
        <v>.</v>
      </c>
      <c r="W34" s="256" t="str">
        <f t="shared" si="4"/>
        <v>.</v>
      </c>
      <c r="X34" s="402" t="str">
        <f t="shared" si="4"/>
        <v>.</v>
      </c>
      <c r="Y34" s="3"/>
      <c r="Z34" s="409" t="str">
        <f t="shared" si="5"/>
        <v>.</v>
      </c>
      <c r="AA34" s="410" t="str">
        <f t="shared" si="5"/>
        <v>.</v>
      </c>
      <c r="AB34" s="410" t="str">
        <f t="shared" si="5"/>
        <v>.</v>
      </c>
      <c r="AC34" s="410" t="str">
        <f t="shared" si="5"/>
        <v>.</v>
      </c>
      <c r="AD34" s="410" t="str">
        <f t="shared" si="5"/>
        <v>.</v>
      </c>
      <c r="AE34" s="410" t="str">
        <f t="shared" si="5"/>
        <v>.</v>
      </c>
      <c r="AF34" s="411" t="str">
        <f t="shared" si="5"/>
        <v>.</v>
      </c>
      <c r="AG34" s="3"/>
      <c r="AH34" s="401" t="str">
        <f t="shared" si="6"/>
        <v>.</v>
      </c>
      <c r="AI34" s="256" t="str">
        <f t="shared" si="6"/>
        <v>.</v>
      </c>
      <c r="AJ34" s="256" t="str">
        <f t="shared" si="6"/>
        <v>.</v>
      </c>
      <c r="AK34" s="256" t="str">
        <f t="shared" si="6"/>
        <v>.</v>
      </c>
      <c r="AL34" s="256" t="str">
        <f t="shared" si="6"/>
        <v>.</v>
      </c>
      <c r="AM34" s="256" t="str">
        <f t="shared" si="6"/>
        <v>.</v>
      </c>
      <c r="AN34" s="402" t="str">
        <f t="shared" si="6"/>
        <v>.</v>
      </c>
      <c r="AO34" s="3"/>
      <c r="AP34" s="409" t="str">
        <f t="shared" si="7"/>
        <v>.</v>
      </c>
      <c r="AQ34" s="410" t="str">
        <f t="shared" si="7"/>
        <v>.</v>
      </c>
      <c r="AR34" s="410" t="str">
        <f t="shared" si="7"/>
        <v>.</v>
      </c>
      <c r="AS34" s="410" t="str">
        <f t="shared" si="7"/>
        <v>.</v>
      </c>
      <c r="AT34" s="410" t="str">
        <f t="shared" si="7"/>
        <v>.</v>
      </c>
      <c r="AU34" s="410" t="str">
        <f t="shared" si="7"/>
        <v>.</v>
      </c>
      <c r="AV34" s="411" t="str">
        <f t="shared" si="7"/>
        <v>.</v>
      </c>
      <c r="AW34" s="433"/>
    </row>
    <row r="35" spans="1:49" s="1355" customFormat="1" x14ac:dyDescent="0.2">
      <c r="A35" s="182"/>
      <c r="B35" s="343"/>
      <c r="C35" s="421" t="s">
        <v>197</v>
      </c>
      <c r="D35" s="422"/>
      <c r="E35" s="423">
        <v>1250000</v>
      </c>
      <c r="F35" s="874"/>
      <c r="G35" s="874"/>
      <c r="H35" s="874"/>
      <c r="I35" s="874"/>
      <c r="J35" s="874"/>
      <c r="K35" s="874"/>
      <c r="L35" s="874"/>
      <c r="M35" s="874"/>
      <c r="N35" s="327"/>
      <c r="O35" s="116"/>
      <c r="P35" s="325"/>
      <c r="Q35" s="418">
        <f t="shared" si="3"/>
        <v>1250000</v>
      </c>
      <c r="R35" s="401" t="str">
        <f t="shared" si="4"/>
        <v>.</v>
      </c>
      <c r="S35" s="256" t="str">
        <f t="shared" si="4"/>
        <v>.</v>
      </c>
      <c r="T35" s="256" t="str">
        <f t="shared" si="4"/>
        <v>.</v>
      </c>
      <c r="U35" s="256" t="str">
        <f t="shared" si="4"/>
        <v>.</v>
      </c>
      <c r="V35" s="256" t="str">
        <f t="shared" si="4"/>
        <v>.</v>
      </c>
      <c r="W35" s="256" t="str">
        <f t="shared" si="4"/>
        <v>.</v>
      </c>
      <c r="X35" s="402" t="str">
        <f t="shared" si="4"/>
        <v>.</v>
      </c>
      <c r="Y35" s="3"/>
      <c r="Z35" s="409" t="str">
        <f t="shared" si="5"/>
        <v>.</v>
      </c>
      <c r="AA35" s="410" t="str">
        <f t="shared" si="5"/>
        <v>.</v>
      </c>
      <c r="AB35" s="410" t="str">
        <f t="shared" si="5"/>
        <v>.</v>
      </c>
      <c r="AC35" s="410" t="str">
        <f t="shared" si="5"/>
        <v>.</v>
      </c>
      <c r="AD35" s="410" t="str">
        <f t="shared" si="5"/>
        <v>.</v>
      </c>
      <c r="AE35" s="410" t="str">
        <f t="shared" si="5"/>
        <v>.</v>
      </c>
      <c r="AF35" s="411" t="str">
        <f t="shared" si="5"/>
        <v>.</v>
      </c>
      <c r="AG35" s="3"/>
      <c r="AH35" s="401" t="str">
        <f t="shared" si="6"/>
        <v>.</v>
      </c>
      <c r="AI35" s="256" t="str">
        <f t="shared" si="6"/>
        <v>.</v>
      </c>
      <c r="AJ35" s="256" t="str">
        <f t="shared" si="6"/>
        <v>.</v>
      </c>
      <c r="AK35" s="256" t="str">
        <f t="shared" si="6"/>
        <v>.</v>
      </c>
      <c r="AL35" s="256" t="str">
        <f t="shared" si="6"/>
        <v>.</v>
      </c>
      <c r="AM35" s="256" t="str">
        <f t="shared" si="6"/>
        <v>.</v>
      </c>
      <c r="AN35" s="402" t="str">
        <f t="shared" si="6"/>
        <v>.</v>
      </c>
      <c r="AO35" s="3"/>
      <c r="AP35" s="409" t="str">
        <f t="shared" si="7"/>
        <v>.</v>
      </c>
      <c r="AQ35" s="410" t="str">
        <f t="shared" si="7"/>
        <v>.</v>
      </c>
      <c r="AR35" s="410" t="str">
        <f t="shared" si="7"/>
        <v>.</v>
      </c>
      <c r="AS35" s="410" t="str">
        <f t="shared" si="7"/>
        <v>.</v>
      </c>
      <c r="AT35" s="410" t="str">
        <f t="shared" si="7"/>
        <v>.</v>
      </c>
      <c r="AU35" s="410" t="str">
        <f t="shared" si="7"/>
        <v>.</v>
      </c>
      <c r="AV35" s="411" t="str">
        <f t="shared" si="7"/>
        <v>.</v>
      </c>
      <c r="AW35" s="433"/>
    </row>
    <row r="36" spans="1:49" s="1355" customFormat="1" x14ac:dyDescent="0.2">
      <c r="A36" s="182"/>
      <c r="B36" s="343"/>
      <c r="C36" s="421" t="s">
        <v>198</v>
      </c>
      <c r="D36" s="422"/>
      <c r="E36" s="423">
        <v>1750000</v>
      </c>
      <c r="F36" s="874"/>
      <c r="G36" s="874"/>
      <c r="H36" s="874"/>
      <c r="I36" s="874"/>
      <c r="J36" s="874"/>
      <c r="K36" s="874"/>
      <c r="L36" s="874"/>
      <c r="M36" s="874"/>
      <c r="N36" s="327"/>
      <c r="O36" s="116"/>
      <c r="P36" s="325"/>
      <c r="Q36" s="418">
        <f t="shared" si="3"/>
        <v>1750000</v>
      </c>
      <c r="R36" s="401" t="str">
        <f t="shared" si="4"/>
        <v>.</v>
      </c>
      <c r="S36" s="256" t="str">
        <f t="shared" si="4"/>
        <v>.</v>
      </c>
      <c r="T36" s="256" t="str">
        <f t="shared" si="4"/>
        <v>.</v>
      </c>
      <c r="U36" s="256" t="str">
        <f t="shared" si="4"/>
        <v>.</v>
      </c>
      <c r="V36" s="256" t="str">
        <f t="shared" si="4"/>
        <v>.</v>
      </c>
      <c r="W36" s="256" t="str">
        <f t="shared" si="4"/>
        <v>.</v>
      </c>
      <c r="X36" s="402" t="str">
        <f t="shared" si="4"/>
        <v>.</v>
      </c>
      <c r="Y36" s="3"/>
      <c r="Z36" s="409" t="str">
        <f t="shared" si="5"/>
        <v>.</v>
      </c>
      <c r="AA36" s="410" t="str">
        <f t="shared" si="5"/>
        <v>.</v>
      </c>
      <c r="AB36" s="410" t="str">
        <f t="shared" si="5"/>
        <v>.</v>
      </c>
      <c r="AC36" s="410" t="str">
        <f t="shared" si="5"/>
        <v>.</v>
      </c>
      <c r="AD36" s="410" t="str">
        <f t="shared" si="5"/>
        <v>.</v>
      </c>
      <c r="AE36" s="410" t="str">
        <f t="shared" si="5"/>
        <v>.</v>
      </c>
      <c r="AF36" s="411" t="str">
        <f t="shared" si="5"/>
        <v>.</v>
      </c>
      <c r="AG36" s="3"/>
      <c r="AH36" s="401" t="str">
        <f t="shared" si="6"/>
        <v>.</v>
      </c>
      <c r="AI36" s="256" t="str">
        <f t="shared" si="6"/>
        <v>.</v>
      </c>
      <c r="AJ36" s="256" t="str">
        <f t="shared" si="6"/>
        <v>.</v>
      </c>
      <c r="AK36" s="256" t="str">
        <f t="shared" si="6"/>
        <v>.</v>
      </c>
      <c r="AL36" s="256" t="str">
        <f t="shared" si="6"/>
        <v>.</v>
      </c>
      <c r="AM36" s="256" t="str">
        <f t="shared" si="6"/>
        <v>.</v>
      </c>
      <c r="AN36" s="402" t="str">
        <f t="shared" si="6"/>
        <v>.</v>
      </c>
      <c r="AO36" s="3"/>
      <c r="AP36" s="409" t="str">
        <f t="shared" si="7"/>
        <v>.</v>
      </c>
      <c r="AQ36" s="410" t="str">
        <f t="shared" si="7"/>
        <v>.</v>
      </c>
      <c r="AR36" s="410" t="str">
        <f t="shared" si="7"/>
        <v>.</v>
      </c>
      <c r="AS36" s="410" t="str">
        <f t="shared" si="7"/>
        <v>.</v>
      </c>
      <c r="AT36" s="410" t="str">
        <f t="shared" si="7"/>
        <v>.</v>
      </c>
      <c r="AU36" s="410" t="str">
        <f t="shared" si="7"/>
        <v>.</v>
      </c>
      <c r="AV36" s="411" t="str">
        <f t="shared" si="7"/>
        <v>.</v>
      </c>
      <c r="AW36" s="433"/>
    </row>
    <row r="37" spans="1:49" s="1355" customFormat="1" x14ac:dyDescent="0.2">
      <c r="A37" s="182"/>
      <c r="B37" s="343"/>
      <c r="C37" s="421" t="s">
        <v>199</v>
      </c>
      <c r="D37" s="422"/>
      <c r="E37" s="423">
        <v>2500000</v>
      </c>
      <c r="F37" s="874"/>
      <c r="G37" s="874"/>
      <c r="H37" s="874"/>
      <c r="I37" s="874"/>
      <c r="J37" s="874"/>
      <c r="K37" s="874"/>
      <c r="L37" s="874"/>
      <c r="M37" s="874"/>
      <c r="N37" s="327"/>
      <c r="O37" s="116"/>
      <c r="P37" s="325"/>
      <c r="Q37" s="418">
        <f t="shared" si="3"/>
        <v>2500000</v>
      </c>
      <c r="R37" s="401" t="str">
        <f t="shared" si="4"/>
        <v>.</v>
      </c>
      <c r="S37" s="256" t="str">
        <f t="shared" si="4"/>
        <v>.</v>
      </c>
      <c r="T37" s="256" t="str">
        <f t="shared" si="4"/>
        <v>.</v>
      </c>
      <c r="U37" s="256" t="str">
        <f t="shared" si="4"/>
        <v>.</v>
      </c>
      <c r="V37" s="256" t="str">
        <f t="shared" si="4"/>
        <v>.</v>
      </c>
      <c r="W37" s="256" t="str">
        <f t="shared" si="4"/>
        <v>.</v>
      </c>
      <c r="X37" s="402" t="str">
        <f t="shared" si="4"/>
        <v>.</v>
      </c>
      <c r="Y37" s="3"/>
      <c r="Z37" s="409" t="str">
        <f t="shared" si="5"/>
        <v>.</v>
      </c>
      <c r="AA37" s="410" t="str">
        <f t="shared" si="5"/>
        <v>.</v>
      </c>
      <c r="AB37" s="410" t="str">
        <f t="shared" si="5"/>
        <v>.</v>
      </c>
      <c r="AC37" s="410" t="str">
        <f t="shared" si="5"/>
        <v>.</v>
      </c>
      <c r="AD37" s="410" t="str">
        <f t="shared" si="5"/>
        <v>.</v>
      </c>
      <c r="AE37" s="410" t="str">
        <f t="shared" si="5"/>
        <v>.</v>
      </c>
      <c r="AF37" s="411" t="str">
        <f t="shared" si="5"/>
        <v>.</v>
      </c>
      <c r="AG37" s="3"/>
      <c r="AH37" s="401" t="str">
        <f t="shared" si="6"/>
        <v>.</v>
      </c>
      <c r="AI37" s="256" t="str">
        <f t="shared" si="6"/>
        <v>.</v>
      </c>
      <c r="AJ37" s="256" t="str">
        <f t="shared" si="6"/>
        <v>.</v>
      </c>
      <c r="AK37" s="256" t="str">
        <f t="shared" si="6"/>
        <v>.</v>
      </c>
      <c r="AL37" s="256" t="str">
        <f t="shared" si="6"/>
        <v>.</v>
      </c>
      <c r="AM37" s="256" t="str">
        <f t="shared" si="6"/>
        <v>.</v>
      </c>
      <c r="AN37" s="402" t="str">
        <f t="shared" si="6"/>
        <v>.</v>
      </c>
      <c r="AO37" s="3"/>
      <c r="AP37" s="409" t="str">
        <f t="shared" si="7"/>
        <v>.</v>
      </c>
      <c r="AQ37" s="410" t="str">
        <f t="shared" si="7"/>
        <v>.</v>
      </c>
      <c r="AR37" s="410" t="str">
        <f t="shared" si="7"/>
        <v>.</v>
      </c>
      <c r="AS37" s="410" t="str">
        <f t="shared" si="7"/>
        <v>.</v>
      </c>
      <c r="AT37" s="410" t="str">
        <f t="shared" si="7"/>
        <v>.</v>
      </c>
      <c r="AU37" s="410" t="str">
        <f t="shared" si="7"/>
        <v>.</v>
      </c>
      <c r="AV37" s="411" t="str">
        <f t="shared" si="7"/>
        <v>.</v>
      </c>
      <c r="AW37" s="433"/>
    </row>
    <row r="38" spans="1:49" s="1355" customFormat="1" x14ac:dyDescent="0.2">
      <c r="A38" s="182"/>
      <c r="B38" s="343"/>
      <c r="C38" s="424" t="s">
        <v>12</v>
      </c>
      <c r="D38" s="875"/>
      <c r="E38" s="425">
        <v>3000000</v>
      </c>
      <c r="F38" s="876"/>
      <c r="G38" s="876"/>
      <c r="H38" s="876"/>
      <c r="I38" s="876"/>
      <c r="J38" s="876"/>
      <c r="K38" s="876"/>
      <c r="L38" s="876"/>
      <c r="M38" s="876"/>
      <c r="N38" s="327"/>
      <c r="O38" s="116"/>
      <c r="P38" s="325"/>
      <c r="Q38" s="416">
        <f t="shared" si="3"/>
        <v>3000000</v>
      </c>
      <c r="R38" s="403" t="str">
        <f t="shared" si="4"/>
        <v>.</v>
      </c>
      <c r="S38" s="404" t="str">
        <f t="shared" si="4"/>
        <v>.</v>
      </c>
      <c r="T38" s="404" t="str">
        <f t="shared" si="4"/>
        <v>.</v>
      </c>
      <c r="U38" s="404" t="str">
        <f t="shared" si="4"/>
        <v>.</v>
      </c>
      <c r="V38" s="404" t="str">
        <f t="shared" si="4"/>
        <v>.</v>
      </c>
      <c r="W38" s="404" t="str">
        <f t="shared" si="4"/>
        <v>.</v>
      </c>
      <c r="X38" s="405" t="str">
        <f t="shared" si="4"/>
        <v>.</v>
      </c>
      <c r="Y38" s="3"/>
      <c r="Z38" s="412" t="str">
        <f t="shared" si="5"/>
        <v>.</v>
      </c>
      <c r="AA38" s="413" t="str">
        <f t="shared" si="5"/>
        <v>.</v>
      </c>
      <c r="AB38" s="413" t="str">
        <f t="shared" si="5"/>
        <v>.</v>
      </c>
      <c r="AC38" s="413" t="str">
        <f t="shared" si="5"/>
        <v>.</v>
      </c>
      <c r="AD38" s="413" t="str">
        <f t="shared" si="5"/>
        <v>.</v>
      </c>
      <c r="AE38" s="413" t="str">
        <f t="shared" si="5"/>
        <v>.</v>
      </c>
      <c r="AF38" s="414" t="str">
        <f t="shared" si="5"/>
        <v>.</v>
      </c>
      <c r="AG38" s="3"/>
      <c r="AH38" s="403" t="str">
        <f t="shared" si="6"/>
        <v>.</v>
      </c>
      <c r="AI38" s="404" t="str">
        <f t="shared" si="6"/>
        <v>.</v>
      </c>
      <c r="AJ38" s="404" t="str">
        <f t="shared" si="6"/>
        <v>.</v>
      </c>
      <c r="AK38" s="404" t="str">
        <f t="shared" si="6"/>
        <v>.</v>
      </c>
      <c r="AL38" s="404" t="str">
        <f t="shared" si="6"/>
        <v>.</v>
      </c>
      <c r="AM38" s="404" t="str">
        <f t="shared" si="6"/>
        <v>.</v>
      </c>
      <c r="AN38" s="405" t="str">
        <f t="shared" si="6"/>
        <v>.</v>
      </c>
      <c r="AO38" s="3"/>
      <c r="AP38" s="412" t="str">
        <f t="shared" si="7"/>
        <v>.</v>
      </c>
      <c r="AQ38" s="413" t="str">
        <f t="shared" si="7"/>
        <v>.</v>
      </c>
      <c r="AR38" s="413" t="str">
        <f t="shared" si="7"/>
        <v>.</v>
      </c>
      <c r="AS38" s="413" t="str">
        <f t="shared" si="7"/>
        <v>.</v>
      </c>
      <c r="AT38" s="413" t="str">
        <f t="shared" si="7"/>
        <v>.</v>
      </c>
      <c r="AU38" s="413" t="str">
        <f t="shared" si="7"/>
        <v>.</v>
      </c>
      <c r="AV38" s="414" t="str">
        <f t="shared" si="7"/>
        <v>.</v>
      </c>
      <c r="AW38" s="433"/>
    </row>
    <row r="39" spans="1:49" s="1355" customFormat="1" x14ac:dyDescent="0.2">
      <c r="A39" s="182"/>
      <c r="B39" s="343"/>
      <c r="C39" s="177"/>
      <c r="D39" s="296"/>
      <c r="E39" s="184"/>
      <c r="F39" s="177"/>
      <c r="G39" s="177"/>
      <c r="H39" s="177"/>
      <c r="I39" s="177"/>
      <c r="J39" s="177"/>
      <c r="K39" s="177"/>
      <c r="L39" s="177"/>
      <c r="M39" s="177"/>
      <c r="N39" s="327"/>
      <c r="O39" s="116"/>
      <c r="P39" s="325"/>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433"/>
    </row>
    <row r="40" spans="1:49" s="1355" customFormat="1" x14ac:dyDescent="0.2">
      <c r="A40" s="182"/>
      <c r="B40" s="343"/>
      <c r="C40" s="183"/>
      <c r="D40" s="210"/>
      <c r="E40" s="215"/>
      <c r="F40" s="116"/>
      <c r="G40" s="116"/>
      <c r="H40" s="116"/>
      <c r="I40" s="116"/>
      <c r="J40" s="116"/>
      <c r="K40" s="116"/>
      <c r="L40" s="116"/>
      <c r="M40" s="116"/>
      <c r="N40" s="327"/>
      <c r="O40" s="116"/>
      <c r="P40" s="325"/>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433"/>
    </row>
    <row r="41" spans="1:49" s="1355" customFormat="1" x14ac:dyDescent="0.2">
      <c r="A41" s="182"/>
      <c r="B41" s="343"/>
      <c r="C41" s="144"/>
      <c r="D41" s="116"/>
      <c r="E41" s="156"/>
      <c r="F41" s="116"/>
      <c r="G41" s="116"/>
      <c r="H41" s="116"/>
      <c r="I41" s="116"/>
      <c r="J41" s="116"/>
      <c r="K41" s="116"/>
      <c r="L41" s="116"/>
      <c r="M41" s="116"/>
      <c r="N41" s="327"/>
      <c r="O41" s="116"/>
      <c r="P41" s="325"/>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433"/>
    </row>
    <row r="42" spans="1:49" s="1355" customFormat="1" ht="15" x14ac:dyDescent="0.25">
      <c r="A42" s="182"/>
      <c r="B42" s="343"/>
      <c r="C42" s="267" t="s">
        <v>1</v>
      </c>
      <c r="D42" s="268"/>
      <c r="E42" s="268"/>
      <c r="F42" s="281"/>
      <c r="G42" s="281" t="str">
        <f>$G$22</f>
        <v>$ nominal per year</v>
      </c>
      <c r="H42" s="270"/>
      <c r="I42" s="270" t="str">
        <f>$F$3</f>
        <v>.</v>
      </c>
      <c r="J42" s="270"/>
      <c r="K42" s="270"/>
      <c r="L42" s="270"/>
      <c r="M42" s="271"/>
      <c r="N42" s="327"/>
      <c r="O42" s="116"/>
      <c r="P42" s="325"/>
      <c r="Q42" s="96"/>
      <c r="R42" s="249" t="str">
        <f>R$22</f>
        <v>Annual increases (nominal $ per year)</v>
      </c>
      <c r="S42" s="254"/>
      <c r="T42" s="254"/>
      <c r="U42" s="254"/>
      <c r="V42" s="254"/>
      <c r="W42" s="254"/>
      <c r="X42" s="306"/>
      <c r="Y42" s="3"/>
      <c r="Z42" s="249" t="s">
        <v>535</v>
      </c>
      <c r="AA42" s="254"/>
      <c r="AB42" s="254"/>
      <c r="AC42" s="254"/>
      <c r="AD42" s="254"/>
      <c r="AE42" s="254"/>
      <c r="AF42" s="306"/>
      <c r="AG42" s="66"/>
      <c r="AH42" s="249" t="s">
        <v>540</v>
      </c>
      <c r="AI42" s="254"/>
      <c r="AJ42" s="254"/>
      <c r="AK42" s="254"/>
      <c r="AL42" s="254"/>
      <c r="AM42" s="254"/>
      <c r="AN42" s="306"/>
      <c r="AO42" s="116"/>
      <c r="AP42" s="249" t="s">
        <v>536</v>
      </c>
      <c r="AQ42" s="254"/>
      <c r="AR42" s="254"/>
      <c r="AS42" s="254"/>
      <c r="AT42" s="254"/>
      <c r="AU42" s="254"/>
      <c r="AV42" s="306"/>
      <c r="AW42" s="433"/>
    </row>
    <row r="43" spans="1:49" s="1355" customFormat="1" ht="57" customHeight="1" x14ac:dyDescent="0.2">
      <c r="A43" s="182"/>
      <c r="B43" s="343"/>
      <c r="C43" s="297" t="s">
        <v>196</v>
      </c>
      <c r="D43" s="137" t="s">
        <v>327</v>
      </c>
      <c r="E43" s="298" t="s">
        <v>200</v>
      </c>
      <c r="F43" s="134" t="s">
        <v>205</v>
      </c>
      <c r="G43" s="134" t="s">
        <v>731</v>
      </c>
      <c r="H43" s="134" t="s">
        <v>732</v>
      </c>
      <c r="I43" s="134" t="s">
        <v>733</v>
      </c>
      <c r="J43" s="134" t="s">
        <v>734</v>
      </c>
      <c r="K43" s="134" t="s">
        <v>735</v>
      </c>
      <c r="L43" s="134" t="s">
        <v>736</v>
      </c>
      <c r="M43" s="134" t="s">
        <v>737</v>
      </c>
      <c r="N43" s="327"/>
      <c r="O43" s="116"/>
      <c r="P43" s="325"/>
      <c r="Q43" s="415" t="str">
        <f>Q$23</f>
        <v>Land Value</v>
      </c>
      <c r="R43" s="396" t="str">
        <f>C42</f>
        <v>Ordinary Residential Rates - without proposed special variation</v>
      </c>
      <c r="S43" s="397"/>
      <c r="T43" s="397"/>
      <c r="U43" s="397"/>
      <c r="V43" s="397"/>
      <c r="W43" s="397"/>
      <c r="X43" s="398"/>
      <c r="Y43" s="3"/>
      <c r="Z43" s="396" t="str">
        <f>$R43</f>
        <v>Ordinary Residential Rates - without proposed special variation</v>
      </c>
      <c r="AA43" s="397"/>
      <c r="AB43" s="397"/>
      <c r="AC43" s="397"/>
      <c r="AD43" s="397"/>
      <c r="AE43" s="397"/>
      <c r="AF43" s="398"/>
      <c r="AG43" s="434"/>
      <c r="AH43" s="396" t="str">
        <f>$R43</f>
        <v>Ordinary Residential Rates - without proposed special variation</v>
      </c>
      <c r="AI43" s="397"/>
      <c r="AJ43" s="397"/>
      <c r="AK43" s="397"/>
      <c r="AL43" s="397"/>
      <c r="AM43" s="397"/>
      <c r="AN43" s="398"/>
      <c r="AO43" s="434"/>
      <c r="AP43" s="396" t="str">
        <f>$R43</f>
        <v>Ordinary Residential Rates - without proposed special variation</v>
      </c>
      <c r="AQ43" s="397"/>
      <c r="AR43" s="397"/>
      <c r="AS43" s="397"/>
      <c r="AT43" s="397"/>
      <c r="AU43" s="397"/>
      <c r="AV43" s="398"/>
      <c r="AW43" s="433"/>
    </row>
    <row r="44" spans="1:49" s="1355" customFormat="1" x14ac:dyDescent="0.2">
      <c r="A44" s="182"/>
      <c r="B44" s="343"/>
      <c r="C44" s="293"/>
      <c r="D44" s="293"/>
      <c r="E44" s="294"/>
      <c r="F44" s="208" t="str">
        <f>F24</f>
        <v>2020-21</v>
      </c>
      <c r="G44" s="208" t="str">
        <f t="shared" ref="G44:M44" si="8">G24</f>
        <v>2021-22</v>
      </c>
      <c r="H44" s="208" t="str">
        <f t="shared" si="8"/>
        <v>2022-23</v>
      </c>
      <c r="I44" s="208" t="str">
        <f t="shared" si="8"/>
        <v>2023-24</v>
      </c>
      <c r="J44" s="208" t="str">
        <f t="shared" si="8"/>
        <v>2024-25</v>
      </c>
      <c r="K44" s="208" t="str">
        <f t="shared" si="8"/>
        <v>2025-26</v>
      </c>
      <c r="L44" s="208" t="str">
        <f t="shared" si="8"/>
        <v>2026-27</v>
      </c>
      <c r="M44" s="208" t="str">
        <f t="shared" si="8"/>
        <v>2027-28</v>
      </c>
      <c r="N44" s="327"/>
      <c r="O44" s="116"/>
      <c r="P44" s="325"/>
      <c r="Q44" s="416"/>
      <c r="R44" s="510" t="str">
        <f t="shared" ref="R44:X44" si="9">R$24</f>
        <v>Year 1</v>
      </c>
      <c r="S44" s="511" t="str">
        <f t="shared" si="9"/>
        <v>Year 2</v>
      </c>
      <c r="T44" s="511" t="str">
        <f t="shared" si="9"/>
        <v>Year 3</v>
      </c>
      <c r="U44" s="511" t="str">
        <f t="shared" si="9"/>
        <v>Year 4</v>
      </c>
      <c r="V44" s="511" t="str">
        <f t="shared" si="9"/>
        <v>Year 5</v>
      </c>
      <c r="W44" s="511" t="str">
        <f t="shared" si="9"/>
        <v>Year 6</v>
      </c>
      <c r="X44" s="511" t="str">
        <f t="shared" si="9"/>
        <v>Year 7</v>
      </c>
      <c r="Y44" s="512"/>
      <c r="Z44" s="510" t="str">
        <f>R44</f>
        <v>Year 1</v>
      </c>
      <c r="AA44" s="511" t="str">
        <f t="shared" ref="AA44:AF44" si="10">S44</f>
        <v>Year 2</v>
      </c>
      <c r="AB44" s="511" t="str">
        <f t="shared" si="10"/>
        <v>Year 3</v>
      </c>
      <c r="AC44" s="511" t="str">
        <f t="shared" si="10"/>
        <v>Year 4</v>
      </c>
      <c r="AD44" s="511" t="str">
        <f t="shared" si="10"/>
        <v>Year 5</v>
      </c>
      <c r="AE44" s="511" t="str">
        <f t="shared" si="10"/>
        <v>Year 6</v>
      </c>
      <c r="AF44" s="513" t="str">
        <f t="shared" si="10"/>
        <v>Year 7</v>
      </c>
      <c r="AG44" s="512"/>
      <c r="AH44" s="510" t="str">
        <f>R44</f>
        <v>Year 1</v>
      </c>
      <c r="AI44" s="511" t="str">
        <f t="shared" ref="AI44:AN44" si="11">S44</f>
        <v>Year 2</v>
      </c>
      <c r="AJ44" s="511" t="str">
        <f t="shared" si="11"/>
        <v>Year 3</v>
      </c>
      <c r="AK44" s="511" t="str">
        <f t="shared" si="11"/>
        <v>Year 4</v>
      </c>
      <c r="AL44" s="511" t="str">
        <f t="shared" si="11"/>
        <v>Year 5</v>
      </c>
      <c r="AM44" s="511" t="str">
        <f t="shared" si="11"/>
        <v>Year 6</v>
      </c>
      <c r="AN44" s="513" t="str">
        <f t="shared" si="11"/>
        <v>Year 7</v>
      </c>
      <c r="AO44" s="395"/>
      <c r="AP44" s="510" t="str">
        <f>R44</f>
        <v>Year 1</v>
      </c>
      <c r="AQ44" s="511" t="str">
        <f t="shared" ref="AQ44:AT44" si="12">S44</f>
        <v>Year 2</v>
      </c>
      <c r="AR44" s="511" t="str">
        <f t="shared" si="12"/>
        <v>Year 3</v>
      </c>
      <c r="AS44" s="511" t="str">
        <f t="shared" si="12"/>
        <v>Year 4</v>
      </c>
      <c r="AT44" s="511" t="str">
        <f t="shared" si="12"/>
        <v>Year 5</v>
      </c>
      <c r="AU44" s="511" t="str">
        <f>W44</f>
        <v>Year 6</v>
      </c>
      <c r="AV44" s="513" t="str">
        <f>X44</f>
        <v>Year 7</v>
      </c>
      <c r="AW44" s="433"/>
    </row>
    <row r="45" spans="1:49" s="1355" customFormat="1" x14ac:dyDescent="0.2">
      <c r="A45" s="182"/>
      <c r="B45" s="343"/>
      <c r="C45" s="417" t="str">
        <f>C25</f>
        <v>$0 to $99,999</v>
      </c>
      <c r="D45" s="426">
        <f t="shared" ref="D45:D58" si="13">IF(D25=".",".",D25)</f>
        <v>0</v>
      </c>
      <c r="E45" s="427">
        <f>E25</f>
        <v>50000</v>
      </c>
      <c r="F45" s="873"/>
      <c r="G45" s="873"/>
      <c r="H45" s="873"/>
      <c r="I45" s="873"/>
      <c r="J45" s="873"/>
      <c r="K45" s="873"/>
      <c r="L45" s="873"/>
      <c r="M45" s="873"/>
      <c r="N45" s="327"/>
      <c r="O45" s="116"/>
      <c r="P45" s="325"/>
      <c r="Q45" s="417">
        <f t="shared" ref="Q45:Q58" si="14">$E45</f>
        <v>50000</v>
      </c>
      <c r="R45" s="399" t="str">
        <f t="shared" ref="R45:X58" si="15">IF(G45=".",".",IF(F45=0,".",G45-F45))</f>
        <v>.</v>
      </c>
      <c r="S45" s="400" t="str">
        <f t="shared" si="15"/>
        <v>.</v>
      </c>
      <c r="T45" s="400" t="str">
        <f t="shared" si="15"/>
        <v>.</v>
      </c>
      <c r="U45" s="400" t="str">
        <f t="shared" si="15"/>
        <v>.</v>
      </c>
      <c r="V45" s="400" t="str">
        <f t="shared" si="15"/>
        <v>.</v>
      </c>
      <c r="W45" s="400" t="str">
        <f t="shared" si="15"/>
        <v>.</v>
      </c>
      <c r="X45" s="295" t="str">
        <f t="shared" si="15"/>
        <v>.</v>
      </c>
      <c r="Y45" s="3"/>
      <c r="Z45" s="406" t="str">
        <f t="shared" ref="Z45:AF58" si="16">IF(G45=".",".",IF(F45=0,".",G45/F45-1))</f>
        <v>.</v>
      </c>
      <c r="AA45" s="407" t="str">
        <f t="shared" si="16"/>
        <v>.</v>
      </c>
      <c r="AB45" s="407" t="str">
        <f t="shared" si="16"/>
        <v>.</v>
      </c>
      <c r="AC45" s="407" t="str">
        <f t="shared" si="16"/>
        <v>.</v>
      </c>
      <c r="AD45" s="407" t="str">
        <f t="shared" si="16"/>
        <v>.</v>
      </c>
      <c r="AE45" s="407" t="str">
        <f t="shared" si="16"/>
        <v>.</v>
      </c>
      <c r="AF45" s="408" t="str">
        <f t="shared" si="16"/>
        <v>.</v>
      </c>
      <c r="AG45" s="3"/>
      <c r="AH45" s="399" t="str">
        <f t="shared" ref="AH45:AN58" si="17">IF(G45=".",".",IF($F45=0,".",G45-$F45))</f>
        <v>.</v>
      </c>
      <c r="AI45" s="400" t="str">
        <f t="shared" si="17"/>
        <v>.</v>
      </c>
      <c r="AJ45" s="400" t="str">
        <f t="shared" si="17"/>
        <v>.</v>
      </c>
      <c r="AK45" s="400" t="str">
        <f t="shared" si="17"/>
        <v>.</v>
      </c>
      <c r="AL45" s="400" t="str">
        <f t="shared" si="17"/>
        <v>.</v>
      </c>
      <c r="AM45" s="400" t="str">
        <f t="shared" si="17"/>
        <v>.</v>
      </c>
      <c r="AN45" s="295" t="str">
        <f t="shared" si="17"/>
        <v>.</v>
      </c>
      <c r="AO45" s="410"/>
      <c r="AP45" s="406" t="str">
        <f t="shared" ref="AP45:AV58" si="18">IF(G45=".",".",IF($F45=0,".",G45/$F45-1))</f>
        <v>.</v>
      </c>
      <c r="AQ45" s="407" t="str">
        <f t="shared" si="18"/>
        <v>.</v>
      </c>
      <c r="AR45" s="407" t="str">
        <f t="shared" si="18"/>
        <v>.</v>
      </c>
      <c r="AS45" s="407" t="str">
        <f t="shared" si="18"/>
        <v>.</v>
      </c>
      <c r="AT45" s="407" t="str">
        <f t="shared" si="18"/>
        <v>.</v>
      </c>
      <c r="AU45" s="407" t="str">
        <f t="shared" si="18"/>
        <v>.</v>
      </c>
      <c r="AV45" s="408" t="str">
        <f t="shared" si="18"/>
        <v>.</v>
      </c>
      <c r="AW45" s="433"/>
    </row>
    <row r="46" spans="1:49" s="1355" customFormat="1" x14ac:dyDescent="0.2">
      <c r="A46" s="182"/>
      <c r="B46" s="343"/>
      <c r="C46" s="418" t="str">
        <f t="shared" ref="C46:C58" si="19">C26</f>
        <v>$100,000 to $199,999</v>
      </c>
      <c r="D46" s="428">
        <f t="shared" si="13"/>
        <v>0</v>
      </c>
      <c r="E46" s="429">
        <f t="shared" ref="E46:E58" si="20">E26</f>
        <v>150000</v>
      </c>
      <c r="F46" s="874"/>
      <c r="G46" s="874"/>
      <c r="H46" s="874"/>
      <c r="I46" s="874"/>
      <c r="J46" s="874"/>
      <c r="K46" s="874"/>
      <c r="L46" s="874"/>
      <c r="M46" s="874"/>
      <c r="N46" s="327"/>
      <c r="O46" s="116"/>
      <c r="P46" s="325"/>
      <c r="Q46" s="418">
        <f t="shared" si="14"/>
        <v>150000</v>
      </c>
      <c r="R46" s="401" t="str">
        <f t="shared" si="15"/>
        <v>.</v>
      </c>
      <c r="S46" s="256" t="str">
        <f t="shared" si="15"/>
        <v>.</v>
      </c>
      <c r="T46" s="256" t="str">
        <f t="shared" si="15"/>
        <v>.</v>
      </c>
      <c r="U46" s="256" t="str">
        <f t="shared" si="15"/>
        <v>.</v>
      </c>
      <c r="V46" s="256" t="str">
        <f t="shared" si="15"/>
        <v>.</v>
      </c>
      <c r="W46" s="256" t="str">
        <f t="shared" si="15"/>
        <v>.</v>
      </c>
      <c r="X46" s="402" t="str">
        <f t="shared" si="15"/>
        <v>.</v>
      </c>
      <c r="Y46" s="3"/>
      <c r="Z46" s="409" t="str">
        <f t="shared" si="16"/>
        <v>.</v>
      </c>
      <c r="AA46" s="410" t="str">
        <f t="shared" si="16"/>
        <v>.</v>
      </c>
      <c r="AB46" s="410" t="str">
        <f t="shared" si="16"/>
        <v>.</v>
      </c>
      <c r="AC46" s="410" t="str">
        <f t="shared" si="16"/>
        <v>.</v>
      </c>
      <c r="AD46" s="410" t="str">
        <f t="shared" si="16"/>
        <v>.</v>
      </c>
      <c r="AE46" s="410" t="str">
        <f t="shared" si="16"/>
        <v>.</v>
      </c>
      <c r="AF46" s="411" t="str">
        <f t="shared" si="16"/>
        <v>.</v>
      </c>
      <c r="AG46" s="3"/>
      <c r="AH46" s="401" t="str">
        <f t="shared" si="17"/>
        <v>.</v>
      </c>
      <c r="AI46" s="256" t="str">
        <f t="shared" si="17"/>
        <v>.</v>
      </c>
      <c r="AJ46" s="256" t="str">
        <f t="shared" si="17"/>
        <v>.</v>
      </c>
      <c r="AK46" s="256" t="str">
        <f t="shared" si="17"/>
        <v>.</v>
      </c>
      <c r="AL46" s="256" t="str">
        <f t="shared" si="17"/>
        <v>.</v>
      </c>
      <c r="AM46" s="256" t="str">
        <f t="shared" si="17"/>
        <v>.</v>
      </c>
      <c r="AN46" s="402" t="str">
        <f t="shared" si="17"/>
        <v>.</v>
      </c>
      <c r="AO46" s="3"/>
      <c r="AP46" s="409" t="str">
        <f t="shared" si="18"/>
        <v>.</v>
      </c>
      <c r="AQ46" s="410" t="str">
        <f t="shared" si="18"/>
        <v>.</v>
      </c>
      <c r="AR46" s="410" t="str">
        <f t="shared" si="18"/>
        <v>.</v>
      </c>
      <c r="AS46" s="410" t="str">
        <f t="shared" si="18"/>
        <v>.</v>
      </c>
      <c r="AT46" s="410" t="str">
        <f t="shared" si="18"/>
        <v>.</v>
      </c>
      <c r="AU46" s="410" t="str">
        <f t="shared" si="18"/>
        <v>.</v>
      </c>
      <c r="AV46" s="411" t="str">
        <f t="shared" si="18"/>
        <v>.</v>
      </c>
      <c r="AW46" s="433"/>
    </row>
    <row r="47" spans="1:49" s="1355" customFormat="1" x14ac:dyDescent="0.2">
      <c r="A47" s="182"/>
      <c r="B47" s="343"/>
      <c r="C47" s="418" t="str">
        <f t="shared" si="19"/>
        <v>$200,000 to $299,999</v>
      </c>
      <c r="D47" s="428">
        <f t="shared" si="13"/>
        <v>0</v>
      </c>
      <c r="E47" s="429">
        <f t="shared" si="20"/>
        <v>250000</v>
      </c>
      <c r="F47" s="874"/>
      <c r="G47" s="1207"/>
      <c r="H47" s="1207"/>
      <c r="I47" s="1207"/>
      <c r="J47" s="1207"/>
      <c r="K47" s="1207"/>
      <c r="L47" s="1207"/>
      <c r="M47" s="1207"/>
      <c r="N47" s="327"/>
      <c r="O47" s="116"/>
      <c r="P47" s="325"/>
      <c r="Q47" s="418">
        <f t="shared" si="14"/>
        <v>250000</v>
      </c>
      <c r="R47" s="401" t="str">
        <f t="shared" si="15"/>
        <v>.</v>
      </c>
      <c r="S47" s="256" t="str">
        <f t="shared" si="15"/>
        <v>.</v>
      </c>
      <c r="T47" s="256" t="str">
        <f t="shared" si="15"/>
        <v>.</v>
      </c>
      <c r="U47" s="256" t="str">
        <f t="shared" si="15"/>
        <v>.</v>
      </c>
      <c r="V47" s="256" t="str">
        <f t="shared" si="15"/>
        <v>.</v>
      </c>
      <c r="W47" s="256" t="str">
        <f t="shared" si="15"/>
        <v>.</v>
      </c>
      <c r="X47" s="402" t="str">
        <f t="shared" si="15"/>
        <v>.</v>
      </c>
      <c r="Y47" s="3"/>
      <c r="Z47" s="409" t="str">
        <f t="shared" si="16"/>
        <v>.</v>
      </c>
      <c r="AA47" s="410" t="str">
        <f t="shared" si="16"/>
        <v>.</v>
      </c>
      <c r="AB47" s="410" t="str">
        <f t="shared" si="16"/>
        <v>.</v>
      </c>
      <c r="AC47" s="410" t="str">
        <f t="shared" si="16"/>
        <v>.</v>
      </c>
      <c r="AD47" s="410" t="str">
        <f t="shared" si="16"/>
        <v>.</v>
      </c>
      <c r="AE47" s="410" t="str">
        <f t="shared" si="16"/>
        <v>.</v>
      </c>
      <c r="AF47" s="411" t="str">
        <f t="shared" si="16"/>
        <v>.</v>
      </c>
      <c r="AG47" s="3"/>
      <c r="AH47" s="401" t="str">
        <f t="shared" si="17"/>
        <v>.</v>
      </c>
      <c r="AI47" s="256" t="str">
        <f t="shared" si="17"/>
        <v>.</v>
      </c>
      <c r="AJ47" s="256" t="str">
        <f t="shared" si="17"/>
        <v>.</v>
      </c>
      <c r="AK47" s="256" t="str">
        <f t="shared" si="17"/>
        <v>.</v>
      </c>
      <c r="AL47" s="256" t="str">
        <f t="shared" si="17"/>
        <v>.</v>
      </c>
      <c r="AM47" s="256" t="str">
        <f t="shared" si="17"/>
        <v>.</v>
      </c>
      <c r="AN47" s="402" t="str">
        <f t="shared" si="17"/>
        <v>.</v>
      </c>
      <c r="AO47" s="3"/>
      <c r="AP47" s="409" t="str">
        <f t="shared" si="18"/>
        <v>.</v>
      </c>
      <c r="AQ47" s="410" t="str">
        <f t="shared" si="18"/>
        <v>.</v>
      </c>
      <c r="AR47" s="410" t="str">
        <f t="shared" si="18"/>
        <v>.</v>
      </c>
      <c r="AS47" s="410" t="str">
        <f t="shared" si="18"/>
        <v>.</v>
      </c>
      <c r="AT47" s="410" t="str">
        <f t="shared" si="18"/>
        <v>.</v>
      </c>
      <c r="AU47" s="410" t="str">
        <f t="shared" si="18"/>
        <v>.</v>
      </c>
      <c r="AV47" s="411" t="str">
        <f t="shared" si="18"/>
        <v>.</v>
      </c>
      <c r="AW47" s="433"/>
    </row>
    <row r="48" spans="1:49" s="1355" customFormat="1" x14ac:dyDescent="0.2">
      <c r="A48" s="182"/>
      <c r="B48" s="343"/>
      <c r="C48" s="418" t="str">
        <f t="shared" si="19"/>
        <v>$300,000 to $399,999</v>
      </c>
      <c r="D48" s="428">
        <f t="shared" si="13"/>
        <v>0</v>
      </c>
      <c r="E48" s="429">
        <f t="shared" si="20"/>
        <v>350000</v>
      </c>
      <c r="F48" s="874"/>
      <c r="G48" s="1207"/>
      <c r="H48" s="1207"/>
      <c r="I48" s="1207"/>
      <c r="J48" s="1207"/>
      <c r="K48" s="1207"/>
      <c r="L48" s="1207"/>
      <c r="M48" s="1207"/>
      <c r="N48" s="327"/>
      <c r="O48" s="116"/>
      <c r="P48" s="325"/>
      <c r="Q48" s="418">
        <f t="shared" si="14"/>
        <v>350000</v>
      </c>
      <c r="R48" s="401" t="str">
        <f t="shared" si="15"/>
        <v>.</v>
      </c>
      <c r="S48" s="256" t="str">
        <f t="shared" si="15"/>
        <v>.</v>
      </c>
      <c r="T48" s="256" t="str">
        <f t="shared" si="15"/>
        <v>.</v>
      </c>
      <c r="U48" s="256" t="str">
        <f t="shared" si="15"/>
        <v>.</v>
      </c>
      <c r="V48" s="256" t="str">
        <f t="shared" si="15"/>
        <v>.</v>
      </c>
      <c r="W48" s="256" t="str">
        <f t="shared" si="15"/>
        <v>.</v>
      </c>
      <c r="X48" s="402" t="str">
        <f t="shared" si="15"/>
        <v>.</v>
      </c>
      <c r="Y48" s="3"/>
      <c r="Z48" s="409" t="str">
        <f t="shared" si="16"/>
        <v>.</v>
      </c>
      <c r="AA48" s="410" t="str">
        <f t="shared" si="16"/>
        <v>.</v>
      </c>
      <c r="AB48" s="410" t="str">
        <f t="shared" si="16"/>
        <v>.</v>
      </c>
      <c r="AC48" s="410" t="str">
        <f t="shared" si="16"/>
        <v>.</v>
      </c>
      <c r="AD48" s="410" t="str">
        <f t="shared" si="16"/>
        <v>.</v>
      </c>
      <c r="AE48" s="410" t="str">
        <f t="shared" si="16"/>
        <v>.</v>
      </c>
      <c r="AF48" s="411" t="str">
        <f t="shared" si="16"/>
        <v>.</v>
      </c>
      <c r="AG48" s="3"/>
      <c r="AH48" s="401" t="str">
        <f t="shared" si="17"/>
        <v>.</v>
      </c>
      <c r="AI48" s="256" t="str">
        <f t="shared" si="17"/>
        <v>.</v>
      </c>
      <c r="AJ48" s="256" t="str">
        <f t="shared" si="17"/>
        <v>.</v>
      </c>
      <c r="AK48" s="256" t="str">
        <f t="shared" si="17"/>
        <v>.</v>
      </c>
      <c r="AL48" s="256" t="str">
        <f t="shared" si="17"/>
        <v>.</v>
      </c>
      <c r="AM48" s="256" t="str">
        <f t="shared" si="17"/>
        <v>.</v>
      </c>
      <c r="AN48" s="402" t="str">
        <f t="shared" si="17"/>
        <v>.</v>
      </c>
      <c r="AO48" s="3"/>
      <c r="AP48" s="409" t="str">
        <f t="shared" si="18"/>
        <v>.</v>
      </c>
      <c r="AQ48" s="410" t="str">
        <f t="shared" si="18"/>
        <v>.</v>
      </c>
      <c r="AR48" s="410" t="str">
        <f t="shared" si="18"/>
        <v>.</v>
      </c>
      <c r="AS48" s="410" t="str">
        <f t="shared" si="18"/>
        <v>.</v>
      </c>
      <c r="AT48" s="410" t="str">
        <f t="shared" si="18"/>
        <v>.</v>
      </c>
      <c r="AU48" s="410" t="str">
        <f t="shared" si="18"/>
        <v>.</v>
      </c>
      <c r="AV48" s="411" t="str">
        <f t="shared" si="18"/>
        <v>.</v>
      </c>
      <c r="AW48" s="433"/>
    </row>
    <row r="49" spans="1:49" s="1355" customFormat="1" x14ac:dyDescent="0.2">
      <c r="A49" s="182"/>
      <c r="B49" s="343"/>
      <c r="C49" s="418" t="str">
        <f t="shared" si="19"/>
        <v>$400,000 to $499,999</v>
      </c>
      <c r="D49" s="428">
        <f t="shared" si="13"/>
        <v>0</v>
      </c>
      <c r="E49" s="429">
        <f t="shared" si="20"/>
        <v>450000</v>
      </c>
      <c r="F49" s="874"/>
      <c r="G49" s="1207"/>
      <c r="H49" s="1207"/>
      <c r="I49" s="1207"/>
      <c r="J49" s="1207"/>
      <c r="K49" s="1207"/>
      <c r="L49" s="1207"/>
      <c r="M49" s="1207"/>
      <c r="N49" s="327"/>
      <c r="O49" s="116"/>
      <c r="P49" s="325"/>
      <c r="Q49" s="418">
        <f t="shared" si="14"/>
        <v>450000</v>
      </c>
      <c r="R49" s="401" t="str">
        <f t="shared" si="15"/>
        <v>.</v>
      </c>
      <c r="S49" s="256" t="str">
        <f t="shared" si="15"/>
        <v>.</v>
      </c>
      <c r="T49" s="256" t="str">
        <f t="shared" si="15"/>
        <v>.</v>
      </c>
      <c r="U49" s="256" t="str">
        <f t="shared" si="15"/>
        <v>.</v>
      </c>
      <c r="V49" s="256" t="str">
        <f t="shared" si="15"/>
        <v>.</v>
      </c>
      <c r="W49" s="256" t="str">
        <f t="shared" si="15"/>
        <v>.</v>
      </c>
      <c r="X49" s="402" t="str">
        <f t="shared" si="15"/>
        <v>.</v>
      </c>
      <c r="Y49" s="3"/>
      <c r="Z49" s="409" t="str">
        <f t="shared" si="16"/>
        <v>.</v>
      </c>
      <c r="AA49" s="410" t="str">
        <f t="shared" si="16"/>
        <v>.</v>
      </c>
      <c r="AB49" s="410" t="str">
        <f t="shared" si="16"/>
        <v>.</v>
      </c>
      <c r="AC49" s="410" t="str">
        <f t="shared" si="16"/>
        <v>.</v>
      </c>
      <c r="AD49" s="410" t="str">
        <f t="shared" si="16"/>
        <v>.</v>
      </c>
      <c r="AE49" s="410" t="str">
        <f t="shared" si="16"/>
        <v>.</v>
      </c>
      <c r="AF49" s="411" t="str">
        <f t="shared" si="16"/>
        <v>.</v>
      </c>
      <c r="AG49" s="3"/>
      <c r="AH49" s="401" t="str">
        <f t="shared" si="17"/>
        <v>.</v>
      </c>
      <c r="AI49" s="256" t="str">
        <f t="shared" si="17"/>
        <v>.</v>
      </c>
      <c r="AJ49" s="256" t="str">
        <f t="shared" si="17"/>
        <v>.</v>
      </c>
      <c r="AK49" s="256" t="str">
        <f t="shared" si="17"/>
        <v>.</v>
      </c>
      <c r="AL49" s="256" t="str">
        <f t="shared" si="17"/>
        <v>.</v>
      </c>
      <c r="AM49" s="256" t="str">
        <f t="shared" si="17"/>
        <v>.</v>
      </c>
      <c r="AN49" s="402" t="str">
        <f t="shared" si="17"/>
        <v>.</v>
      </c>
      <c r="AO49" s="3"/>
      <c r="AP49" s="409" t="str">
        <f t="shared" si="18"/>
        <v>.</v>
      </c>
      <c r="AQ49" s="410" t="str">
        <f t="shared" si="18"/>
        <v>.</v>
      </c>
      <c r="AR49" s="410" t="str">
        <f t="shared" si="18"/>
        <v>.</v>
      </c>
      <c r="AS49" s="410" t="str">
        <f t="shared" si="18"/>
        <v>.</v>
      </c>
      <c r="AT49" s="410" t="str">
        <f t="shared" si="18"/>
        <v>.</v>
      </c>
      <c r="AU49" s="410" t="str">
        <f t="shared" si="18"/>
        <v>.</v>
      </c>
      <c r="AV49" s="411" t="str">
        <f t="shared" si="18"/>
        <v>.</v>
      </c>
      <c r="AW49" s="433"/>
    </row>
    <row r="50" spans="1:49" s="1355" customFormat="1" x14ac:dyDescent="0.2">
      <c r="A50" s="182"/>
      <c r="B50" s="343"/>
      <c r="C50" s="418" t="str">
        <f t="shared" si="19"/>
        <v>$500,000 to $599,999</v>
      </c>
      <c r="D50" s="428">
        <f t="shared" si="13"/>
        <v>0</v>
      </c>
      <c r="E50" s="429">
        <f t="shared" si="20"/>
        <v>550000</v>
      </c>
      <c r="F50" s="874"/>
      <c r="G50" s="1207"/>
      <c r="H50" s="1207"/>
      <c r="I50" s="1207"/>
      <c r="J50" s="1207"/>
      <c r="K50" s="1207"/>
      <c r="L50" s="1207"/>
      <c r="M50" s="1207"/>
      <c r="N50" s="327"/>
      <c r="O50" s="116"/>
      <c r="P50" s="325"/>
      <c r="Q50" s="418">
        <f t="shared" si="14"/>
        <v>550000</v>
      </c>
      <c r="R50" s="401" t="str">
        <f t="shared" si="15"/>
        <v>.</v>
      </c>
      <c r="S50" s="256" t="str">
        <f t="shared" si="15"/>
        <v>.</v>
      </c>
      <c r="T50" s="256" t="str">
        <f t="shared" si="15"/>
        <v>.</v>
      </c>
      <c r="U50" s="256" t="str">
        <f t="shared" si="15"/>
        <v>.</v>
      </c>
      <c r="V50" s="256" t="str">
        <f t="shared" si="15"/>
        <v>.</v>
      </c>
      <c r="W50" s="256" t="str">
        <f t="shared" si="15"/>
        <v>.</v>
      </c>
      <c r="X50" s="402" t="str">
        <f t="shared" si="15"/>
        <v>.</v>
      </c>
      <c r="Y50" s="3"/>
      <c r="Z50" s="409" t="str">
        <f t="shared" si="16"/>
        <v>.</v>
      </c>
      <c r="AA50" s="410" t="str">
        <f t="shared" si="16"/>
        <v>.</v>
      </c>
      <c r="AB50" s="410" t="str">
        <f t="shared" si="16"/>
        <v>.</v>
      </c>
      <c r="AC50" s="410" t="str">
        <f t="shared" si="16"/>
        <v>.</v>
      </c>
      <c r="AD50" s="410" t="str">
        <f t="shared" si="16"/>
        <v>.</v>
      </c>
      <c r="AE50" s="410" t="str">
        <f t="shared" si="16"/>
        <v>.</v>
      </c>
      <c r="AF50" s="411" t="str">
        <f t="shared" si="16"/>
        <v>.</v>
      </c>
      <c r="AG50" s="3"/>
      <c r="AH50" s="401" t="str">
        <f t="shared" si="17"/>
        <v>.</v>
      </c>
      <c r="AI50" s="256" t="str">
        <f t="shared" si="17"/>
        <v>.</v>
      </c>
      <c r="AJ50" s="256" t="str">
        <f t="shared" si="17"/>
        <v>.</v>
      </c>
      <c r="AK50" s="256" t="str">
        <f t="shared" si="17"/>
        <v>.</v>
      </c>
      <c r="AL50" s="256" t="str">
        <f t="shared" si="17"/>
        <v>.</v>
      </c>
      <c r="AM50" s="256" t="str">
        <f t="shared" si="17"/>
        <v>.</v>
      </c>
      <c r="AN50" s="402" t="str">
        <f t="shared" si="17"/>
        <v>.</v>
      </c>
      <c r="AO50" s="3"/>
      <c r="AP50" s="409" t="str">
        <f t="shared" si="18"/>
        <v>.</v>
      </c>
      <c r="AQ50" s="410" t="str">
        <f t="shared" si="18"/>
        <v>.</v>
      </c>
      <c r="AR50" s="410" t="str">
        <f t="shared" si="18"/>
        <v>.</v>
      </c>
      <c r="AS50" s="410" t="str">
        <f t="shared" si="18"/>
        <v>.</v>
      </c>
      <c r="AT50" s="410" t="str">
        <f t="shared" si="18"/>
        <v>.</v>
      </c>
      <c r="AU50" s="410" t="str">
        <f t="shared" si="18"/>
        <v>.</v>
      </c>
      <c r="AV50" s="411" t="str">
        <f t="shared" si="18"/>
        <v>.</v>
      </c>
      <c r="AW50" s="433"/>
    </row>
    <row r="51" spans="1:49" s="1355" customFormat="1" x14ac:dyDescent="0.2">
      <c r="A51" s="182"/>
      <c r="B51" s="343"/>
      <c r="C51" s="418" t="str">
        <f t="shared" si="19"/>
        <v>$600,000 to $699,999</v>
      </c>
      <c r="D51" s="428">
        <f t="shared" si="13"/>
        <v>0</v>
      </c>
      <c r="E51" s="429">
        <f t="shared" si="20"/>
        <v>650000</v>
      </c>
      <c r="F51" s="874"/>
      <c r="G51" s="874"/>
      <c r="H51" s="874"/>
      <c r="I51" s="874"/>
      <c r="J51" s="874"/>
      <c r="K51" s="874"/>
      <c r="L51" s="1207"/>
      <c r="M51" s="1207"/>
      <c r="N51" s="327"/>
      <c r="O51" s="116"/>
      <c r="P51" s="325"/>
      <c r="Q51" s="418">
        <f t="shared" si="14"/>
        <v>650000</v>
      </c>
      <c r="R51" s="401" t="str">
        <f t="shared" si="15"/>
        <v>.</v>
      </c>
      <c r="S51" s="256" t="str">
        <f t="shared" si="15"/>
        <v>.</v>
      </c>
      <c r="T51" s="256" t="str">
        <f t="shared" si="15"/>
        <v>.</v>
      </c>
      <c r="U51" s="256" t="str">
        <f t="shared" si="15"/>
        <v>.</v>
      </c>
      <c r="V51" s="256" t="str">
        <f t="shared" si="15"/>
        <v>.</v>
      </c>
      <c r="W51" s="256" t="str">
        <f t="shared" si="15"/>
        <v>.</v>
      </c>
      <c r="X51" s="402" t="str">
        <f t="shared" si="15"/>
        <v>.</v>
      </c>
      <c r="Y51" s="3"/>
      <c r="Z51" s="409" t="str">
        <f t="shared" si="16"/>
        <v>.</v>
      </c>
      <c r="AA51" s="410" t="str">
        <f t="shared" si="16"/>
        <v>.</v>
      </c>
      <c r="AB51" s="410" t="str">
        <f t="shared" si="16"/>
        <v>.</v>
      </c>
      <c r="AC51" s="410" t="str">
        <f t="shared" si="16"/>
        <v>.</v>
      </c>
      <c r="AD51" s="410" t="str">
        <f t="shared" si="16"/>
        <v>.</v>
      </c>
      <c r="AE51" s="410" t="str">
        <f t="shared" si="16"/>
        <v>.</v>
      </c>
      <c r="AF51" s="411" t="str">
        <f t="shared" si="16"/>
        <v>.</v>
      </c>
      <c r="AG51" s="3"/>
      <c r="AH51" s="401" t="str">
        <f t="shared" si="17"/>
        <v>.</v>
      </c>
      <c r="AI51" s="256" t="str">
        <f t="shared" si="17"/>
        <v>.</v>
      </c>
      <c r="AJ51" s="256" t="str">
        <f t="shared" si="17"/>
        <v>.</v>
      </c>
      <c r="AK51" s="256" t="str">
        <f t="shared" si="17"/>
        <v>.</v>
      </c>
      <c r="AL51" s="256" t="str">
        <f t="shared" si="17"/>
        <v>.</v>
      </c>
      <c r="AM51" s="256" t="str">
        <f t="shared" si="17"/>
        <v>.</v>
      </c>
      <c r="AN51" s="402" t="str">
        <f t="shared" si="17"/>
        <v>.</v>
      </c>
      <c r="AO51" s="3"/>
      <c r="AP51" s="409" t="str">
        <f t="shared" si="18"/>
        <v>.</v>
      </c>
      <c r="AQ51" s="410" t="str">
        <f t="shared" si="18"/>
        <v>.</v>
      </c>
      <c r="AR51" s="410" t="str">
        <f t="shared" si="18"/>
        <v>.</v>
      </c>
      <c r="AS51" s="410" t="str">
        <f t="shared" si="18"/>
        <v>.</v>
      </c>
      <c r="AT51" s="410" t="str">
        <f t="shared" si="18"/>
        <v>.</v>
      </c>
      <c r="AU51" s="410" t="str">
        <f t="shared" si="18"/>
        <v>.</v>
      </c>
      <c r="AV51" s="411" t="str">
        <f t="shared" si="18"/>
        <v>.</v>
      </c>
      <c r="AW51" s="433"/>
    </row>
    <row r="52" spans="1:49" s="1355" customFormat="1" x14ac:dyDescent="0.2">
      <c r="A52" s="182"/>
      <c r="B52" s="343"/>
      <c r="C52" s="418" t="str">
        <f t="shared" si="19"/>
        <v>$700,000 to $799,999</v>
      </c>
      <c r="D52" s="428">
        <f t="shared" si="13"/>
        <v>0</v>
      </c>
      <c r="E52" s="429">
        <f t="shared" si="20"/>
        <v>750000</v>
      </c>
      <c r="F52" s="874"/>
      <c r="G52" s="874"/>
      <c r="H52" s="874"/>
      <c r="I52" s="874"/>
      <c r="J52" s="874"/>
      <c r="K52" s="874"/>
      <c r="L52" s="1207"/>
      <c r="M52" s="1207"/>
      <c r="N52" s="327"/>
      <c r="O52" s="116"/>
      <c r="P52" s="325"/>
      <c r="Q52" s="418">
        <f t="shared" si="14"/>
        <v>750000</v>
      </c>
      <c r="R52" s="401" t="str">
        <f t="shared" si="15"/>
        <v>.</v>
      </c>
      <c r="S52" s="256" t="str">
        <f t="shared" si="15"/>
        <v>.</v>
      </c>
      <c r="T52" s="256" t="str">
        <f t="shared" si="15"/>
        <v>.</v>
      </c>
      <c r="U52" s="256" t="str">
        <f t="shared" si="15"/>
        <v>.</v>
      </c>
      <c r="V52" s="256" t="str">
        <f t="shared" si="15"/>
        <v>.</v>
      </c>
      <c r="W52" s="256" t="str">
        <f t="shared" si="15"/>
        <v>.</v>
      </c>
      <c r="X52" s="402" t="str">
        <f t="shared" si="15"/>
        <v>.</v>
      </c>
      <c r="Y52" s="3"/>
      <c r="Z52" s="409" t="str">
        <f t="shared" si="16"/>
        <v>.</v>
      </c>
      <c r="AA52" s="410" t="str">
        <f t="shared" si="16"/>
        <v>.</v>
      </c>
      <c r="AB52" s="410" t="str">
        <f t="shared" si="16"/>
        <v>.</v>
      </c>
      <c r="AC52" s="410" t="str">
        <f t="shared" si="16"/>
        <v>.</v>
      </c>
      <c r="AD52" s="410" t="str">
        <f t="shared" si="16"/>
        <v>.</v>
      </c>
      <c r="AE52" s="410" t="str">
        <f t="shared" si="16"/>
        <v>.</v>
      </c>
      <c r="AF52" s="411" t="str">
        <f t="shared" si="16"/>
        <v>.</v>
      </c>
      <c r="AG52" s="3"/>
      <c r="AH52" s="401" t="str">
        <f t="shared" si="17"/>
        <v>.</v>
      </c>
      <c r="AI52" s="256" t="str">
        <f t="shared" si="17"/>
        <v>.</v>
      </c>
      <c r="AJ52" s="256" t="str">
        <f t="shared" si="17"/>
        <v>.</v>
      </c>
      <c r="AK52" s="256" t="str">
        <f t="shared" si="17"/>
        <v>.</v>
      </c>
      <c r="AL52" s="256" t="str">
        <f t="shared" si="17"/>
        <v>.</v>
      </c>
      <c r="AM52" s="256" t="str">
        <f t="shared" si="17"/>
        <v>.</v>
      </c>
      <c r="AN52" s="402" t="str">
        <f t="shared" si="17"/>
        <v>.</v>
      </c>
      <c r="AO52" s="3"/>
      <c r="AP52" s="409" t="str">
        <f t="shared" si="18"/>
        <v>.</v>
      </c>
      <c r="AQ52" s="410" t="str">
        <f t="shared" si="18"/>
        <v>.</v>
      </c>
      <c r="AR52" s="410" t="str">
        <f t="shared" si="18"/>
        <v>.</v>
      </c>
      <c r="AS52" s="410" t="str">
        <f t="shared" si="18"/>
        <v>.</v>
      </c>
      <c r="AT52" s="410" t="str">
        <f t="shared" si="18"/>
        <v>.</v>
      </c>
      <c r="AU52" s="410" t="str">
        <f t="shared" si="18"/>
        <v>.</v>
      </c>
      <c r="AV52" s="411" t="str">
        <f t="shared" si="18"/>
        <v>.</v>
      </c>
      <c r="AW52" s="433"/>
    </row>
    <row r="53" spans="1:49" s="1355" customFormat="1" x14ac:dyDescent="0.2">
      <c r="A53" s="182"/>
      <c r="B53" s="343"/>
      <c r="C53" s="418" t="str">
        <f t="shared" si="19"/>
        <v>$800,000 to $899,999</v>
      </c>
      <c r="D53" s="428">
        <f t="shared" si="13"/>
        <v>0</v>
      </c>
      <c r="E53" s="429">
        <f t="shared" si="20"/>
        <v>850000</v>
      </c>
      <c r="F53" s="874"/>
      <c r="G53" s="874"/>
      <c r="H53" s="874"/>
      <c r="I53" s="874"/>
      <c r="J53" s="874"/>
      <c r="K53" s="874"/>
      <c r="L53" s="1207"/>
      <c r="M53" s="1207"/>
      <c r="N53" s="327"/>
      <c r="O53" s="116"/>
      <c r="P53" s="325"/>
      <c r="Q53" s="418">
        <f t="shared" si="14"/>
        <v>850000</v>
      </c>
      <c r="R53" s="401" t="str">
        <f t="shared" si="15"/>
        <v>.</v>
      </c>
      <c r="S53" s="256" t="str">
        <f t="shared" si="15"/>
        <v>.</v>
      </c>
      <c r="T53" s="256" t="str">
        <f t="shared" si="15"/>
        <v>.</v>
      </c>
      <c r="U53" s="256" t="str">
        <f t="shared" si="15"/>
        <v>.</v>
      </c>
      <c r="V53" s="256" t="str">
        <f t="shared" si="15"/>
        <v>.</v>
      </c>
      <c r="W53" s="256" t="str">
        <f t="shared" si="15"/>
        <v>.</v>
      </c>
      <c r="X53" s="402" t="str">
        <f t="shared" si="15"/>
        <v>.</v>
      </c>
      <c r="Y53" s="3"/>
      <c r="Z53" s="409" t="str">
        <f t="shared" si="16"/>
        <v>.</v>
      </c>
      <c r="AA53" s="410" t="str">
        <f t="shared" si="16"/>
        <v>.</v>
      </c>
      <c r="AB53" s="410" t="str">
        <f t="shared" si="16"/>
        <v>.</v>
      </c>
      <c r="AC53" s="410" t="str">
        <f t="shared" si="16"/>
        <v>.</v>
      </c>
      <c r="AD53" s="410" t="str">
        <f t="shared" si="16"/>
        <v>.</v>
      </c>
      <c r="AE53" s="410" t="str">
        <f t="shared" si="16"/>
        <v>.</v>
      </c>
      <c r="AF53" s="411" t="str">
        <f t="shared" si="16"/>
        <v>.</v>
      </c>
      <c r="AG53" s="3"/>
      <c r="AH53" s="401" t="str">
        <f t="shared" si="17"/>
        <v>.</v>
      </c>
      <c r="AI53" s="256" t="str">
        <f t="shared" si="17"/>
        <v>.</v>
      </c>
      <c r="AJ53" s="256" t="str">
        <f t="shared" si="17"/>
        <v>.</v>
      </c>
      <c r="AK53" s="256" t="str">
        <f t="shared" si="17"/>
        <v>.</v>
      </c>
      <c r="AL53" s="256" t="str">
        <f t="shared" si="17"/>
        <v>.</v>
      </c>
      <c r="AM53" s="256" t="str">
        <f t="shared" si="17"/>
        <v>.</v>
      </c>
      <c r="AN53" s="402" t="str">
        <f t="shared" si="17"/>
        <v>.</v>
      </c>
      <c r="AO53" s="3"/>
      <c r="AP53" s="409" t="str">
        <f t="shared" si="18"/>
        <v>.</v>
      </c>
      <c r="AQ53" s="410" t="str">
        <f t="shared" si="18"/>
        <v>.</v>
      </c>
      <c r="AR53" s="410" t="str">
        <f t="shared" si="18"/>
        <v>.</v>
      </c>
      <c r="AS53" s="410" t="str">
        <f t="shared" si="18"/>
        <v>.</v>
      </c>
      <c r="AT53" s="410" t="str">
        <f t="shared" si="18"/>
        <v>.</v>
      </c>
      <c r="AU53" s="410" t="str">
        <f t="shared" si="18"/>
        <v>.</v>
      </c>
      <c r="AV53" s="411" t="str">
        <f t="shared" si="18"/>
        <v>.</v>
      </c>
      <c r="AW53" s="433"/>
    </row>
    <row r="54" spans="1:49" s="1355" customFormat="1" x14ac:dyDescent="0.2">
      <c r="A54" s="182"/>
      <c r="B54" s="343"/>
      <c r="C54" s="418" t="str">
        <f t="shared" si="19"/>
        <v>$900,000 to $999,999</v>
      </c>
      <c r="D54" s="428">
        <f t="shared" si="13"/>
        <v>0</v>
      </c>
      <c r="E54" s="429">
        <f t="shared" si="20"/>
        <v>950000</v>
      </c>
      <c r="F54" s="874"/>
      <c r="G54" s="874"/>
      <c r="H54" s="874"/>
      <c r="I54" s="874"/>
      <c r="J54" s="874"/>
      <c r="K54" s="874"/>
      <c r="L54" s="1207"/>
      <c r="M54" s="1207"/>
      <c r="N54" s="327"/>
      <c r="O54" s="116"/>
      <c r="P54" s="325"/>
      <c r="Q54" s="418">
        <f t="shared" si="14"/>
        <v>950000</v>
      </c>
      <c r="R54" s="401" t="str">
        <f t="shared" si="15"/>
        <v>.</v>
      </c>
      <c r="S54" s="256" t="str">
        <f t="shared" si="15"/>
        <v>.</v>
      </c>
      <c r="T54" s="256" t="str">
        <f t="shared" si="15"/>
        <v>.</v>
      </c>
      <c r="U54" s="256" t="str">
        <f t="shared" si="15"/>
        <v>.</v>
      </c>
      <c r="V54" s="256" t="str">
        <f t="shared" si="15"/>
        <v>.</v>
      </c>
      <c r="W54" s="256" t="str">
        <f t="shared" si="15"/>
        <v>.</v>
      </c>
      <c r="X54" s="402" t="str">
        <f t="shared" si="15"/>
        <v>.</v>
      </c>
      <c r="Y54" s="3"/>
      <c r="Z54" s="409" t="str">
        <f t="shared" si="16"/>
        <v>.</v>
      </c>
      <c r="AA54" s="410" t="str">
        <f t="shared" si="16"/>
        <v>.</v>
      </c>
      <c r="AB54" s="410" t="str">
        <f t="shared" si="16"/>
        <v>.</v>
      </c>
      <c r="AC54" s="410" t="str">
        <f t="shared" si="16"/>
        <v>.</v>
      </c>
      <c r="AD54" s="410" t="str">
        <f t="shared" si="16"/>
        <v>.</v>
      </c>
      <c r="AE54" s="410" t="str">
        <f t="shared" si="16"/>
        <v>.</v>
      </c>
      <c r="AF54" s="411" t="str">
        <f t="shared" si="16"/>
        <v>.</v>
      </c>
      <c r="AG54" s="3"/>
      <c r="AH54" s="401" t="str">
        <f t="shared" si="17"/>
        <v>.</v>
      </c>
      <c r="AI54" s="256" t="str">
        <f t="shared" si="17"/>
        <v>.</v>
      </c>
      <c r="AJ54" s="256" t="str">
        <f t="shared" si="17"/>
        <v>.</v>
      </c>
      <c r="AK54" s="256" t="str">
        <f t="shared" si="17"/>
        <v>.</v>
      </c>
      <c r="AL54" s="256" t="str">
        <f t="shared" si="17"/>
        <v>.</v>
      </c>
      <c r="AM54" s="256" t="str">
        <f t="shared" si="17"/>
        <v>.</v>
      </c>
      <c r="AN54" s="402" t="str">
        <f t="shared" si="17"/>
        <v>.</v>
      </c>
      <c r="AO54" s="3"/>
      <c r="AP54" s="409" t="str">
        <f t="shared" si="18"/>
        <v>.</v>
      </c>
      <c r="AQ54" s="410" t="str">
        <f t="shared" si="18"/>
        <v>.</v>
      </c>
      <c r="AR54" s="410" t="str">
        <f t="shared" si="18"/>
        <v>.</v>
      </c>
      <c r="AS54" s="410" t="str">
        <f t="shared" si="18"/>
        <v>.</v>
      </c>
      <c r="AT54" s="410" t="str">
        <f t="shared" si="18"/>
        <v>.</v>
      </c>
      <c r="AU54" s="410" t="str">
        <f t="shared" si="18"/>
        <v>.</v>
      </c>
      <c r="AV54" s="411" t="str">
        <f t="shared" si="18"/>
        <v>.</v>
      </c>
      <c r="AW54" s="433"/>
    </row>
    <row r="55" spans="1:49" s="1355" customFormat="1" x14ac:dyDescent="0.2">
      <c r="A55" s="182"/>
      <c r="B55" s="343"/>
      <c r="C55" s="418" t="str">
        <f t="shared" si="19"/>
        <v>$1,000,000 to $1,499,999</v>
      </c>
      <c r="D55" s="428">
        <f t="shared" si="13"/>
        <v>0</v>
      </c>
      <c r="E55" s="429">
        <f t="shared" si="20"/>
        <v>1250000</v>
      </c>
      <c r="F55" s="874"/>
      <c r="G55" s="874"/>
      <c r="H55" s="874"/>
      <c r="I55" s="874"/>
      <c r="J55" s="874"/>
      <c r="K55" s="874"/>
      <c r="L55" s="1207"/>
      <c r="M55" s="1207"/>
      <c r="N55" s="327"/>
      <c r="O55" s="116"/>
      <c r="P55" s="325"/>
      <c r="Q55" s="418">
        <f t="shared" si="14"/>
        <v>1250000</v>
      </c>
      <c r="R55" s="401" t="str">
        <f t="shared" si="15"/>
        <v>.</v>
      </c>
      <c r="S55" s="256" t="str">
        <f t="shared" si="15"/>
        <v>.</v>
      </c>
      <c r="T55" s="256" t="str">
        <f t="shared" si="15"/>
        <v>.</v>
      </c>
      <c r="U55" s="256" t="str">
        <f t="shared" si="15"/>
        <v>.</v>
      </c>
      <c r="V55" s="256" t="str">
        <f t="shared" si="15"/>
        <v>.</v>
      </c>
      <c r="W55" s="256" t="str">
        <f t="shared" si="15"/>
        <v>.</v>
      </c>
      <c r="X55" s="402" t="str">
        <f t="shared" si="15"/>
        <v>.</v>
      </c>
      <c r="Y55" s="3"/>
      <c r="Z55" s="409" t="str">
        <f t="shared" si="16"/>
        <v>.</v>
      </c>
      <c r="AA55" s="410" t="str">
        <f t="shared" si="16"/>
        <v>.</v>
      </c>
      <c r="AB55" s="410" t="str">
        <f t="shared" si="16"/>
        <v>.</v>
      </c>
      <c r="AC55" s="410" t="str">
        <f t="shared" si="16"/>
        <v>.</v>
      </c>
      <c r="AD55" s="410" t="str">
        <f t="shared" si="16"/>
        <v>.</v>
      </c>
      <c r="AE55" s="410" t="str">
        <f t="shared" si="16"/>
        <v>.</v>
      </c>
      <c r="AF55" s="411" t="str">
        <f t="shared" si="16"/>
        <v>.</v>
      </c>
      <c r="AG55" s="3"/>
      <c r="AH55" s="401" t="str">
        <f t="shared" si="17"/>
        <v>.</v>
      </c>
      <c r="AI55" s="256" t="str">
        <f t="shared" si="17"/>
        <v>.</v>
      </c>
      <c r="AJ55" s="256" t="str">
        <f t="shared" si="17"/>
        <v>.</v>
      </c>
      <c r="AK55" s="256" t="str">
        <f t="shared" si="17"/>
        <v>.</v>
      </c>
      <c r="AL55" s="256" t="str">
        <f t="shared" si="17"/>
        <v>.</v>
      </c>
      <c r="AM55" s="256" t="str">
        <f t="shared" si="17"/>
        <v>.</v>
      </c>
      <c r="AN55" s="402" t="str">
        <f t="shared" si="17"/>
        <v>.</v>
      </c>
      <c r="AO55" s="3"/>
      <c r="AP55" s="409" t="str">
        <f t="shared" si="18"/>
        <v>.</v>
      </c>
      <c r="AQ55" s="410" t="str">
        <f t="shared" si="18"/>
        <v>.</v>
      </c>
      <c r="AR55" s="410" t="str">
        <f t="shared" si="18"/>
        <v>.</v>
      </c>
      <c r="AS55" s="410" t="str">
        <f t="shared" si="18"/>
        <v>.</v>
      </c>
      <c r="AT55" s="410" t="str">
        <f t="shared" si="18"/>
        <v>.</v>
      </c>
      <c r="AU55" s="410" t="str">
        <f t="shared" si="18"/>
        <v>.</v>
      </c>
      <c r="AV55" s="411" t="str">
        <f t="shared" si="18"/>
        <v>.</v>
      </c>
      <c r="AW55" s="433"/>
    </row>
    <row r="56" spans="1:49" s="1355" customFormat="1" x14ac:dyDescent="0.2">
      <c r="A56" s="182"/>
      <c r="B56" s="343"/>
      <c r="C56" s="418" t="str">
        <f t="shared" si="19"/>
        <v>$1,500,000 to $1,999,999</v>
      </c>
      <c r="D56" s="428">
        <f t="shared" si="13"/>
        <v>0</v>
      </c>
      <c r="E56" s="429">
        <f t="shared" si="20"/>
        <v>1750000</v>
      </c>
      <c r="F56" s="874"/>
      <c r="G56" s="874"/>
      <c r="H56" s="874"/>
      <c r="I56" s="874"/>
      <c r="J56" s="874"/>
      <c r="K56" s="874"/>
      <c r="L56" s="1207"/>
      <c r="M56" s="1207"/>
      <c r="N56" s="327"/>
      <c r="O56" s="116"/>
      <c r="P56" s="325"/>
      <c r="Q56" s="418">
        <f t="shared" si="14"/>
        <v>1750000</v>
      </c>
      <c r="R56" s="401" t="str">
        <f t="shared" si="15"/>
        <v>.</v>
      </c>
      <c r="S56" s="256" t="str">
        <f t="shared" si="15"/>
        <v>.</v>
      </c>
      <c r="T56" s="256" t="str">
        <f t="shared" si="15"/>
        <v>.</v>
      </c>
      <c r="U56" s="256" t="str">
        <f t="shared" si="15"/>
        <v>.</v>
      </c>
      <c r="V56" s="256" t="str">
        <f t="shared" si="15"/>
        <v>.</v>
      </c>
      <c r="W56" s="256" t="str">
        <f t="shared" si="15"/>
        <v>.</v>
      </c>
      <c r="X56" s="402" t="str">
        <f t="shared" si="15"/>
        <v>.</v>
      </c>
      <c r="Y56" s="3"/>
      <c r="Z56" s="409" t="str">
        <f t="shared" si="16"/>
        <v>.</v>
      </c>
      <c r="AA56" s="410" t="str">
        <f t="shared" si="16"/>
        <v>.</v>
      </c>
      <c r="AB56" s="410" t="str">
        <f t="shared" si="16"/>
        <v>.</v>
      </c>
      <c r="AC56" s="410" t="str">
        <f t="shared" si="16"/>
        <v>.</v>
      </c>
      <c r="AD56" s="410" t="str">
        <f t="shared" si="16"/>
        <v>.</v>
      </c>
      <c r="AE56" s="410" t="str">
        <f t="shared" si="16"/>
        <v>.</v>
      </c>
      <c r="AF56" s="411" t="str">
        <f t="shared" si="16"/>
        <v>.</v>
      </c>
      <c r="AG56" s="3"/>
      <c r="AH56" s="401" t="str">
        <f t="shared" si="17"/>
        <v>.</v>
      </c>
      <c r="AI56" s="256" t="str">
        <f t="shared" si="17"/>
        <v>.</v>
      </c>
      <c r="AJ56" s="256" t="str">
        <f t="shared" si="17"/>
        <v>.</v>
      </c>
      <c r="AK56" s="256" t="str">
        <f t="shared" si="17"/>
        <v>.</v>
      </c>
      <c r="AL56" s="256" t="str">
        <f t="shared" si="17"/>
        <v>.</v>
      </c>
      <c r="AM56" s="256" t="str">
        <f t="shared" si="17"/>
        <v>.</v>
      </c>
      <c r="AN56" s="402" t="str">
        <f t="shared" si="17"/>
        <v>.</v>
      </c>
      <c r="AO56" s="3"/>
      <c r="AP56" s="409" t="str">
        <f t="shared" si="18"/>
        <v>.</v>
      </c>
      <c r="AQ56" s="410" t="str">
        <f t="shared" si="18"/>
        <v>.</v>
      </c>
      <c r="AR56" s="410" t="str">
        <f t="shared" si="18"/>
        <v>.</v>
      </c>
      <c r="AS56" s="410" t="str">
        <f t="shared" si="18"/>
        <v>.</v>
      </c>
      <c r="AT56" s="410" t="str">
        <f t="shared" si="18"/>
        <v>.</v>
      </c>
      <c r="AU56" s="410" t="str">
        <f t="shared" si="18"/>
        <v>.</v>
      </c>
      <c r="AV56" s="411" t="str">
        <f t="shared" si="18"/>
        <v>.</v>
      </c>
      <c r="AW56" s="433"/>
    </row>
    <row r="57" spans="1:49" s="1355" customFormat="1" x14ac:dyDescent="0.2">
      <c r="A57" s="182"/>
      <c r="B57" s="343"/>
      <c r="C57" s="418" t="str">
        <f t="shared" si="19"/>
        <v>$2,000,000 to $2,999,999</v>
      </c>
      <c r="D57" s="428">
        <f t="shared" si="13"/>
        <v>0</v>
      </c>
      <c r="E57" s="429">
        <f t="shared" si="20"/>
        <v>2500000</v>
      </c>
      <c r="F57" s="874"/>
      <c r="G57" s="874"/>
      <c r="H57" s="874"/>
      <c r="I57" s="874"/>
      <c r="J57" s="874"/>
      <c r="K57" s="874"/>
      <c r="L57" s="1207"/>
      <c r="M57" s="1207"/>
      <c r="N57" s="327"/>
      <c r="O57" s="116"/>
      <c r="P57" s="325"/>
      <c r="Q57" s="418">
        <f t="shared" si="14"/>
        <v>2500000</v>
      </c>
      <c r="R57" s="401" t="str">
        <f t="shared" si="15"/>
        <v>.</v>
      </c>
      <c r="S57" s="256" t="str">
        <f t="shared" si="15"/>
        <v>.</v>
      </c>
      <c r="T57" s="256" t="str">
        <f t="shared" si="15"/>
        <v>.</v>
      </c>
      <c r="U57" s="256" t="str">
        <f t="shared" si="15"/>
        <v>.</v>
      </c>
      <c r="V57" s="256" t="str">
        <f t="shared" si="15"/>
        <v>.</v>
      </c>
      <c r="W57" s="256" t="str">
        <f t="shared" si="15"/>
        <v>.</v>
      </c>
      <c r="X57" s="402" t="str">
        <f t="shared" si="15"/>
        <v>.</v>
      </c>
      <c r="Y57" s="3"/>
      <c r="Z57" s="409" t="str">
        <f t="shared" si="16"/>
        <v>.</v>
      </c>
      <c r="AA57" s="410" t="str">
        <f t="shared" si="16"/>
        <v>.</v>
      </c>
      <c r="AB57" s="410" t="str">
        <f t="shared" si="16"/>
        <v>.</v>
      </c>
      <c r="AC57" s="410" t="str">
        <f t="shared" si="16"/>
        <v>.</v>
      </c>
      <c r="AD57" s="410" t="str">
        <f t="shared" si="16"/>
        <v>.</v>
      </c>
      <c r="AE57" s="410" t="str">
        <f t="shared" si="16"/>
        <v>.</v>
      </c>
      <c r="AF57" s="411" t="str">
        <f t="shared" si="16"/>
        <v>.</v>
      </c>
      <c r="AG57" s="3"/>
      <c r="AH57" s="401" t="str">
        <f t="shared" si="17"/>
        <v>.</v>
      </c>
      <c r="AI57" s="256" t="str">
        <f t="shared" si="17"/>
        <v>.</v>
      </c>
      <c r="AJ57" s="256" t="str">
        <f t="shared" si="17"/>
        <v>.</v>
      </c>
      <c r="AK57" s="256" t="str">
        <f t="shared" si="17"/>
        <v>.</v>
      </c>
      <c r="AL57" s="256" t="str">
        <f t="shared" si="17"/>
        <v>.</v>
      </c>
      <c r="AM57" s="256" t="str">
        <f t="shared" si="17"/>
        <v>.</v>
      </c>
      <c r="AN57" s="402" t="str">
        <f t="shared" si="17"/>
        <v>.</v>
      </c>
      <c r="AO57" s="3"/>
      <c r="AP57" s="409" t="str">
        <f t="shared" si="18"/>
        <v>.</v>
      </c>
      <c r="AQ57" s="410" t="str">
        <f t="shared" si="18"/>
        <v>.</v>
      </c>
      <c r="AR57" s="410" t="str">
        <f t="shared" si="18"/>
        <v>.</v>
      </c>
      <c r="AS57" s="410" t="str">
        <f t="shared" si="18"/>
        <v>.</v>
      </c>
      <c r="AT57" s="410" t="str">
        <f t="shared" si="18"/>
        <v>.</v>
      </c>
      <c r="AU57" s="410" t="str">
        <f t="shared" si="18"/>
        <v>.</v>
      </c>
      <c r="AV57" s="411" t="str">
        <f t="shared" si="18"/>
        <v>.</v>
      </c>
      <c r="AW57" s="433"/>
    </row>
    <row r="58" spans="1:49" s="1355" customFormat="1" x14ac:dyDescent="0.2">
      <c r="A58" s="182"/>
      <c r="B58" s="343"/>
      <c r="C58" s="416" t="str">
        <f t="shared" si="19"/>
        <v>$3,000,000 and greater</v>
      </c>
      <c r="D58" s="430">
        <f t="shared" si="13"/>
        <v>0</v>
      </c>
      <c r="E58" s="431">
        <f t="shared" si="20"/>
        <v>3000000</v>
      </c>
      <c r="F58" s="876"/>
      <c r="G58" s="876"/>
      <c r="H58" s="876"/>
      <c r="I58" s="876"/>
      <c r="J58" s="876"/>
      <c r="K58" s="876"/>
      <c r="L58" s="876"/>
      <c r="M58" s="876"/>
      <c r="N58" s="327"/>
      <c r="O58" s="116"/>
      <c r="P58" s="325"/>
      <c r="Q58" s="416">
        <f t="shared" si="14"/>
        <v>3000000</v>
      </c>
      <c r="R58" s="403" t="str">
        <f t="shared" si="15"/>
        <v>.</v>
      </c>
      <c r="S58" s="404" t="str">
        <f t="shared" si="15"/>
        <v>.</v>
      </c>
      <c r="T58" s="404" t="str">
        <f t="shared" si="15"/>
        <v>.</v>
      </c>
      <c r="U58" s="404" t="str">
        <f t="shared" si="15"/>
        <v>.</v>
      </c>
      <c r="V58" s="404" t="str">
        <f t="shared" si="15"/>
        <v>.</v>
      </c>
      <c r="W58" s="404" t="str">
        <f t="shared" si="15"/>
        <v>.</v>
      </c>
      <c r="X58" s="405" t="str">
        <f t="shared" si="15"/>
        <v>.</v>
      </c>
      <c r="Y58" s="3"/>
      <c r="Z58" s="412" t="str">
        <f t="shared" si="16"/>
        <v>.</v>
      </c>
      <c r="AA58" s="413" t="str">
        <f t="shared" si="16"/>
        <v>.</v>
      </c>
      <c r="AB58" s="413" t="str">
        <f t="shared" si="16"/>
        <v>.</v>
      </c>
      <c r="AC58" s="413" t="str">
        <f t="shared" si="16"/>
        <v>.</v>
      </c>
      <c r="AD58" s="413" t="str">
        <f t="shared" si="16"/>
        <v>.</v>
      </c>
      <c r="AE58" s="413" t="str">
        <f t="shared" si="16"/>
        <v>.</v>
      </c>
      <c r="AF58" s="414" t="str">
        <f t="shared" si="16"/>
        <v>.</v>
      </c>
      <c r="AG58" s="3"/>
      <c r="AH58" s="403" t="str">
        <f t="shared" si="17"/>
        <v>.</v>
      </c>
      <c r="AI58" s="404" t="str">
        <f t="shared" si="17"/>
        <v>.</v>
      </c>
      <c r="AJ58" s="404" t="str">
        <f t="shared" si="17"/>
        <v>.</v>
      </c>
      <c r="AK58" s="404" t="str">
        <f t="shared" si="17"/>
        <v>.</v>
      </c>
      <c r="AL58" s="404" t="str">
        <f t="shared" si="17"/>
        <v>.</v>
      </c>
      <c r="AM58" s="404" t="str">
        <f t="shared" si="17"/>
        <v>.</v>
      </c>
      <c r="AN58" s="405" t="str">
        <f t="shared" si="17"/>
        <v>.</v>
      </c>
      <c r="AO58" s="3"/>
      <c r="AP58" s="412" t="str">
        <f t="shared" si="18"/>
        <v>.</v>
      </c>
      <c r="AQ58" s="413" t="str">
        <f t="shared" si="18"/>
        <v>.</v>
      </c>
      <c r="AR58" s="413" t="str">
        <f t="shared" si="18"/>
        <v>.</v>
      </c>
      <c r="AS58" s="413" t="str">
        <f t="shared" si="18"/>
        <v>.</v>
      </c>
      <c r="AT58" s="413" t="str">
        <f t="shared" si="18"/>
        <v>.</v>
      </c>
      <c r="AU58" s="413" t="str">
        <f t="shared" si="18"/>
        <v>.</v>
      </c>
      <c r="AV58" s="414" t="str">
        <f t="shared" si="18"/>
        <v>.</v>
      </c>
      <c r="AW58" s="433"/>
    </row>
    <row r="59" spans="1:49" s="1355" customFormat="1" x14ac:dyDescent="0.2">
      <c r="A59" s="182"/>
      <c r="B59" s="343"/>
      <c r="C59" s="177"/>
      <c r="D59" s="296"/>
      <c r="E59" s="184"/>
      <c r="F59" s="177"/>
      <c r="G59" s="177"/>
      <c r="H59" s="177"/>
      <c r="I59" s="177"/>
      <c r="J59" s="177"/>
      <c r="K59" s="177"/>
      <c r="L59" s="177"/>
      <c r="M59" s="177"/>
      <c r="N59" s="327"/>
      <c r="O59" s="116"/>
      <c r="P59" s="325"/>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433"/>
    </row>
    <row r="60" spans="1:49" s="1355" customFormat="1" x14ac:dyDescent="0.2">
      <c r="A60" s="182"/>
      <c r="B60" s="343"/>
      <c r="C60" s="116"/>
      <c r="D60" s="116"/>
      <c r="E60" s="156"/>
      <c r="F60" s="116"/>
      <c r="G60" s="116"/>
      <c r="H60" s="116"/>
      <c r="I60" s="116"/>
      <c r="J60" s="116"/>
      <c r="K60" s="116"/>
      <c r="L60" s="116"/>
      <c r="M60" s="116"/>
      <c r="N60" s="327"/>
      <c r="O60" s="116"/>
      <c r="P60" s="325"/>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433"/>
    </row>
    <row r="61" spans="1:49" s="1355" customFormat="1" x14ac:dyDescent="0.2">
      <c r="A61" s="182"/>
      <c r="B61" s="343"/>
      <c r="C61" s="183"/>
      <c r="D61" s="116"/>
      <c r="E61" s="156"/>
      <c r="F61" s="116"/>
      <c r="G61" s="116"/>
      <c r="H61" s="116"/>
      <c r="I61" s="116"/>
      <c r="J61" s="116"/>
      <c r="K61" s="116"/>
      <c r="L61" s="116"/>
      <c r="M61" s="116"/>
      <c r="N61" s="327"/>
      <c r="O61" s="116"/>
      <c r="P61" s="325"/>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433"/>
    </row>
    <row r="62" spans="1:49" s="1355" customFormat="1" ht="4.5" customHeight="1" x14ac:dyDescent="0.2">
      <c r="A62" s="182"/>
      <c r="B62" s="343"/>
      <c r="C62" s="144"/>
      <c r="D62" s="116"/>
      <c r="E62" s="156"/>
      <c r="F62" s="116"/>
      <c r="G62" s="116"/>
      <c r="H62" s="116"/>
      <c r="I62" s="116"/>
      <c r="J62" s="116"/>
      <c r="K62" s="116"/>
      <c r="L62" s="116"/>
      <c r="M62" s="116"/>
      <c r="N62" s="327"/>
      <c r="O62" s="116"/>
      <c r="P62" s="325"/>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433"/>
    </row>
    <row r="63" spans="1:49" s="1355" customFormat="1" ht="15" x14ac:dyDescent="0.25">
      <c r="A63" s="182"/>
      <c r="B63" s="343"/>
      <c r="C63" s="267" t="s">
        <v>186</v>
      </c>
      <c r="D63" s="268"/>
      <c r="E63" s="268"/>
      <c r="F63" s="269"/>
      <c r="G63" s="281" t="str">
        <f>$G$22</f>
        <v>$ nominal per year</v>
      </c>
      <c r="H63" s="270"/>
      <c r="I63" s="270" t="str">
        <f>$F$3</f>
        <v>.</v>
      </c>
      <c r="J63" s="270"/>
      <c r="K63" s="270"/>
      <c r="L63" s="270"/>
      <c r="M63" s="271"/>
      <c r="N63" s="327"/>
      <c r="O63" s="116"/>
      <c r="P63" s="325"/>
      <c r="Q63" s="96"/>
      <c r="R63" s="249" t="str">
        <f>R$22</f>
        <v>Annual increases (nominal $ per year)</v>
      </c>
      <c r="S63" s="254"/>
      <c r="T63" s="254"/>
      <c r="U63" s="254"/>
      <c r="V63" s="254"/>
      <c r="W63" s="254"/>
      <c r="X63" s="306"/>
      <c r="Y63" s="3"/>
      <c r="Z63" s="249" t="s">
        <v>535</v>
      </c>
      <c r="AA63" s="254"/>
      <c r="AB63" s="254"/>
      <c r="AC63" s="254"/>
      <c r="AD63" s="254"/>
      <c r="AE63" s="254"/>
      <c r="AF63" s="306"/>
      <c r="AG63" s="66"/>
      <c r="AH63" s="249" t="s">
        <v>540</v>
      </c>
      <c r="AI63" s="254"/>
      <c r="AJ63" s="254"/>
      <c r="AK63" s="254"/>
      <c r="AL63" s="254"/>
      <c r="AM63" s="254"/>
      <c r="AN63" s="306"/>
      <c r="AO63" s="116"/>
      <c r="AP63" s="249" t="s">
        <v>536</v>
      </c>
      <c r="AQ63" s="254"/>
      <c r="AR63" s="254"/>
      <c r="AS63" s="254"/>
      <c r="AT63" s="254"/>
      <c r="AU63" s="254"/>
      <c r="AV63" s="306"/>
      <c r="AW63" s="433"/>
    </row>
    <row r="64" spans="1:49" s="1355" customFormat="1" ht="54" customHeight="1" x14ac:dyDescent="0.2">
      <c r="A64" s="182"/>
      <c r="B64" s="343"/>
      <c r="C64" s="297" t="s">
        <v>196</v>
      </c>
      <c r="D64" s="137" t="s">
        <v>327</v>
      </c>
      <c r="E64" s="298" t="s">
        <v>200</v>
      </c>
      <c r="F64" s="134" t="s">
        <v>205</v>
      </c>
      <c r="G64" s="134" t="s">
        <v>731</v>
      </c>
      <c r="H64" s="134" t="s">
        <v>732</v>
      </c>
      <c r="I64" s="134" t="s">
        <v>733</v>
      </c>
      <c r="J64" s="134" t="s">
        <v>734</v>
      </c>
      <c r="K64" s="134" t="s">
        <v>735</v>
      </c>
      <c r="L64" s="134" t="s">
        <v>736</v>
      </c>
      <c r="M64" s="134" t="s">
        <v>737</v>
      </c>
      <c r="N64" s="327"/>
      <c r="O64" s="116"/>
      <c r="P64" s="325"/>
      <c r="Q64" s="415" t="str">
        <f>Q$23</f>
        <v>Land Value</v>
      </c>
      <c r="R64" s="396" t="str">
        <f>C63</f>
        <v>Ordinary Business Rates - with proposed special variation</v>
      </c>
      <c r="S64" s="397"/>
      <c r="T64" s="397"/>
      <c r="U64" s="397"/>
      <c r="V64" s="397"/>
      <c r="W64" s="397"/>
      <c r="X64" s="398"/>
      <c r="Y64" s="3"/>
      <c r="Z64" s="396" t="str">
        <f>$R64</f>
        <v>Ordinary Business Rates - with proposed special variation</v>
      </c>
      <c r="AA64" s="397"/>
      <c r="AB64" s="397"/>
      <c r="AC64" s="397"/>
      <c r="AD64" s="397"/>
      <c r="AE64" s="397"/>
      <c r="AF64" s="398"/>
      <c r="AG64" s="434"/>
      <c r="AH64" s="396" t="str">
        <f>$R64</f>
        <v>Ordinary Business Rates - with proposed special variation</v>
      </c>
      <c r="AI64" s="397"/>
      <c r="AJ64" s="397"/>
      <c r="AK64" s="397"/>
      <c r="AL64" s="397"/>
      <c r="AM64" s="397"/>
      <c r="AN64" s="398"/>
      <c r="AO64" s="434"/>
      <c r="AP64" s="396" t="str">
        <f>$R64</f>
        <v>Ordinary Business Rates - with proposed special variation</v>
      </c>
      <c r="AQ64" s="397"/>
      <c r="AR64" s="397"/>
      <c r="AS64" s="397"/>
      <c r="AT64" s="397"/>
      <c r="AU64" s="397"/>
      <c r="AV64" s="398"/>
      <c r="AW64" s="433"/>
    </row>
    <row r="65" spans="1:49" s="1355" customFormat="1" x14ac:dyDescent="0.2">
      <c r="A65" s="182"/>
      <c r="B65" s="343"/>
      <c r="C65" s="293"/>
      <c r="D65" s="293"/>
      <c r="E65" s="294"/>
      <c r="F65" s="208" t="str">
        <f>'WK5a(1) - Impact on Rates'!E74</f>
        <v>2020-21</v>
      </c>
      <c r="G65" s="208" t="str">
        <f>'WK5a(1) - Impact on Rates'!F74</f>
        <v>2021-22</v>
      </c>
      <c r="H65" s="208" t="str">
        <f>'WK5a(1) - Impact on Rates'!G74</f>
        <v>2022-23</v>
      </c>
      <c r="I65" s="208" t="str">
        <f>'WK5a(1) - Impact on Rates'!H74</f>
        <v>2023-24</v>
      </c>
      <c r="J65" s="208" t="str">
        <f>'WK5a(1) - Impact on Rates'!I74</f>
        <v>2024-25</v>
      </c>
      <c r="K65" s="208" t="str">
        <f>'WK5a(1) - Impact on Rates'!J74</f>
        <v>2025-26</v>
      </c>
      <c r="L65" s="208" t="str">
        <f>'WK5a(1) - Impact on Rates'!K74</f>
        <v>2026-27</v>
      </c>
      <c r="M65" s="208" t="str">
        <f>'WK5a(1) - Impact on Rates'!L74</f>
        <v>2027-28</v>
      </c>
      <c r="N65" s="327"/>
      <c r="O65" s="116"/>
      <c r="P65" s="325"/>
      <c r="Q65" s="416"/>
      <c r="R65" s="510" t="str">
        <f t="shared" ref="R65:X65" si="21">R$24</f>
        <v>Year 1</v>
      </c>
      <c r="S65" s="511" t="str">
        <f t="shared" si="21"/>
        <v>Year 2</v>
      </c>
      <c r="T65" s="511" t="str">
        <f t="shared" si="21"/>
        <v>Year 3</v>
      </c>
      <c r="U65" s="511" t="str">
        <f t="shared" si="21"/>
        <v>Year 4</v>
      </c>
      <c r="V65" s="511" t="str">
        <f t="shared" si="21"/>
        <v>Year 5</v>
      </c>
      <c r="W65" s="511" t="str">
        <f t="shared" si="21"/>
        <v>Year 6</v>
      </c>
      <c r="X65" s="511" t="str">
        <f t="shared" si="21"/>
        <v>Year 7</v>
      </c>
      <c r="Y65" s="512"/>
      <c r="Z65" s="510" t="str">
        <f>R65</f>
        <v>Year 1</v>
      </c>
      <c r="AA65" s="511" t="str">
        <f t="shared" ref="AA65:AF65" si="22">S65</f>
        <v>Year 2</v>
      </c>
      <c r="AB65" s="511" t="str">
        <f t="shared" si="22"/>
        <v>Year 3</v>
      </c>
      <c r="AC65" s="511" t="str">
        <f t="shared" si="22"/>
        <v>Year 4</v>
      </c>
      <c r="AD65" s="511" t="str">
        <f t="shared" si="22"/>
        <v>Year 5</v>
      </c>
      <c r="AE65" s="511" t="str">
        <f t="shared" si="22"/>
        <v>Year 6</v>
      </c>
      <c r="AF65" s="513" t="str">
        <f t="shared" si="22"/>
        <v>Year 7</v>
      </c>
      <c r="AG65" s="512"/>
      <c r="AH65" s="510" t="str">
        <f>R65</f>
        <v>Year 1</v>
      </c>
      <c r="AI65" s="511" t="str">
        <f t="shared" ref="AI65:AN65" si="23">S65</f>
        <v>Year 2</v>
      </c>
      <c r="AJ65" s="511" t="str">
        <f t="shared" si="23"/>
        <v>Year 3</v>
      </c>
      <c r="AK65" s="511" t="str">
        <f t="shared" si="23"/>
        <v>Year 4</v>
      </c>
      <c r="AL65" s="511" t="str">
        <f t="shared" si="23"/>
        <v>Year 5</v>
      </c>
      <c r="AM65" s="511" t="str">
        <f t="shared" si="23"/>
        <v>Year 6</v>
      </c>
      <c r="AN65" s="513" t="str">
        <f t="shared" si="23"/>
        <v>Year 7</v>
      </c>
      <c r="AO65" s="395"/>
      <c r="AP65" s="510" t="str">
        <f>R65</f>
        <v>Year 1</v>
      </c>
      <c r="AQ65" s="511" t="str">
        <f t="shared" ref="AQ65:AT65" si="24">S65</f>
        <v>Year 2</v>
      </c>
      <c r="AR65" s="511" t="str">
        <f t="shared" si="24"/>
        <v>Year 3</v>
      </c>
      <c r="AS65" s="511" t="str">
        <f t="shared" si="24"/>
        <v>Year 4</v>
      </c>
      <c r="AT65" s="511" t="str">
        <f t="shared" si="24"/>
        <v>Year 5</v>
      </c>
      <c r="AU65" s="511" t="str">
        <f>W65</f>
        <v>Year 6</v>
      </c>
      <c r="AV65" s="513" t="str">
        <f>X65</f>
        <v>Year 7</v>
      </c>
      <c r="AW65" s="433"/>
    </row>
    <row r="66" spans="1:49" s="1355" customFormat="1" x14ac:dyDescent="0.2">
      <c r="A66" s="182"/>
      <c r="B66" s="343"/>
      <c r="C66" s="417" t="str">
        <f>C25</f>
        <v>$0 to $99,999</v>
      </c>
      <c r="D66" s="872"/>
      <c r="E66" s="427">
        <f>E25</f>
        <v>50000</v>
      </c>
      <c r="F66" s="873"/>
      <c r="G66" s="873"/>
      <c r="H66" s="873"/>
      <c r="I66" s="873"/>
      <c r="J66" s="873"/>
      <c r="K66" s="873"/>
      <c r="L66" s="873"/>
      <c r="M66" s="873"/>
      <c r="N66" s="327"/>
      <c r="O66" s="116"/>
      <c r="P66" s="325"/>
      <c r="Q66" s="417">
        <f t="shared" ref="Q66:Q79" si="25">$E66</f>
        <v>50000</v>
      </c>
      <c r="R66" s="399" t="str">
        <f t="shared" ref="R66:X79" si="26">IF(G66=".",".",IF(F66=0,".",G66-F66))</f>
        <v>.</v>
      </c>
      <c r="S66" s="400" t="str">
        <f t="shared" si="26"/>
        <v>.</v>
      </c>
      <c r="T66" s="400" t="str">
        <f t="shared" si="26"/>
        <v>.</v>
      </c>
      <c r="U66" s="400" t="str">
        <f t="shared" si="26"/>
        <v>.</v>
      </c>
      <c r="V66" s="400" t="str">
        <f t="shared" si="26"/>
        <v>.</v>
      </c>
      <c r="W66" s="400" t="str">
        <f t="shared" si="26"/>
        <v>.</v>
      </c>
      <c r="X66" s="295" t="str">
        <f t="shared" si="26"/>
        <v>.</v>
      </c>
      <c r="Y66" s="3"/>
      <c r="Z66" s="406" t="str">
        <f t="shared" ref="Z66:AF79" si="27">IF(G66=".",".",IF(F66=0,".",G66/F66-1))</f>
        <v>.</v>
      </c>
      <c r="AA66" s="407" t="str">
        <f t="shared" si="27"/>
        <v>.</v>
      </c>
      <c r="AB66" s="407" t="str">
        <f t="shared" si="27"/>
        <v>.</v>
      </c>
      <c r="AC66" s="407" t="str">
        <f t="shared" si="27"/>
        <v>.</v>
      </c>
      <c r="AD66" s="407" t="str">
        <f t="shared" si="27"/>
        <v>.</v>
      </c>
      <c r="AE66" s="407" t="str">
        <f t="shared" si="27"/>
        <v>.</v>
      </c>
      <c r="AF66" s="408" t="str">
        <f t="shared" si="27"/>
        <v>.</v>
      </c>
      <c r="AG66" s="3"/>
      <c r="AH66" s="399" t="str">
        <f t="shared" ref="AH66:AN79" si="28">IF(G66=".",".",IF($F66=0,".",G66-$F66))</f>
        <v>.</v>
      </c>
      <c r="AI66" s="400" t="str">
        <f t="shared" si="28"/>
        <v>.</v>
      </c>
      <c r="AJ66" s="400" t="str">
        <f t="shared" si="28"/>
        <v>.</v>
      </c>
      <c r="AK66" s="400" t="str">
        <f t="shared" si="28"/>
        <v>.</v>
      </c>
      <c r="AL66" s="400" t="str">
        <f t="shared" si="28"/>
        <v>.</v>
      </c>
      <c r="AM66" s="400" t="str">
        <f t="shared" si="28"/>
        <v>.</v>
      </c>
      <c r="AN66" s="295" t="str">
        <f t="shared" si="28"/>
        <v>.</v>
      </c>
      <c r="AO66" s="410"/>
      <c r="AP66" s="406" t="str">
        <f t="shared" ref="AP66:AV79" si="29">IF(G66=".",".",IF($F66=0,".",G66/$F66-1))</f>
        <v>.</v>
      </c>
      <c r="AQ66" s="407" t="str">
        <f t="shared" si="29"/>
        <v>.</v>
      </c>
      <c r="AR66" s="407" t="str">
        <f t="shared" si="29"/>
        <v>.</v>
      </c>
      <c r="AS66" s="407" t="str">
        <f t="shared" si="29"/>
        <v>.</v>
      </c>
      <c r="AT66" s="407" t="str">
        <f t="shared" si="29"/>
        <v>.</v>
      </c>
      <c r="AU66" s="407" t="str">
        <f t="shared" si="29"/>
        <v>.</v>
      </c>
      <c r="AV66" s="408" t="str">
        <f t="shared" si="29"/>
        <v>.</v>
      </c>
      <c r="AW66" s="433"/>
    </row>
    <row r="67" spans="1:49" s="1355" customFormat="1" x14ac:dyDescent="0.2">
      <c r="A67" s="182"/>
      <c r="B67" s="343"/>
      <c r="C67" s="418" t="str">
        <f t="shared" ref="C67:E79" si="30">C26</f>
        <v>$100,000 to $199,999</v>
      </c>
      <c r="D67" s="422"/>
      <c r="E67" s="429">
        <f t="shared" si="30"/>
        <v>150000</v>
      </c>
      <c r="F67" s="874"/>
      <c r="G67" s="874"/>
      <c r="H67" s="874"/>
      <c r="I67" s="874"/>
      <c r="J67" s="874"/>
      <c r="K67" s="874"/>
      <c r="L67" s="874"/>
      <c r="M67" s="874"/>
      <c r="N67" s="327"/>
      <c r="O67" s="116"/>
      <c r="P67" s="325"/>
      <c r="Q67" s="418">
        <f t="shared" si="25"/>
        <v>150000</v>
      </c>
      <c r="R67" s="401" t="str">
        <f t="shared" si="26"/>
        <v>.</v>
      </c>
      <c r="S67" s="256" t="str">
        <f t="shared" si="26"/>
        <v>.</v>
      </c>
      <c r="T67" s="256" t="str">
        <f t="shared" si="26"/>
        <v>.</v>
      </c>
      <c r="U67" s="256" t="str">
        <f t="shared" si="26"/>
        <v>.</v>
      </c>
      <c r="V67" s="256" t="str">
        <f t="shared" si="26"/>
        <v>.</v>
      </c>
      <c r="W67" s="256" t="str">
        <f t="shared" si="26"/>
        <v>.</v>
      </c>
      <c r="X67" s="402" t="str">
        <f t="shared" si="26"/>
        <v>.</v>
      </c>
      <c r="Y67" s="3"/>
      <c r="Z67" s="409" t="str">
        <f t="shared" si="27"/>
        <v>.</v>
      </c>
      <c r="AA67" s="410" t="str">
        <f t="shared" si="27"/>
        <v>.</v>
      </c>
      <c r="AB67" s="410" t="str">
        <f t="shared" si="27"/>
        <v>.</v>
      </c>
      <c r="AC67" s="410" t="str">
        <f t="shared" si="27"/>
        <v>.</v>
      </c>
      <c r="AD67" s="410" t="str">
        <f t="shared" si="27"/>
        <v>.</v>
      </c>
      <c r="AE67" s="410" t="str">
        <f t="shared" si="27"/>
        <v>.</v>
      </c>
      <c r="AF67" s="411" t="str">
        <f t="shared" si="27"/>
        <v>.</v>
      </c>
      <c r="AG67" s="3"/>
      <c r="AH67" s="401" t="str">
        <f t="shared" si="28"/>
        <v>.</v>
      </c>
      <c r="AI67" s="256" t="str">
        <f t="shared" si="28"/>
        <v>.</v>
      </c>
      <c r="AJ67" s="256" t="str">
        <f t="shared" si="28"/>
        <v>.</v>
      </c>
      <c r="AK67" s="256" t="str">
        <f t="shared" si="28"/>
        <v>.</v>
      </c>
      <c r="AL67" s="256" t="str">
        <f t="shared" si="28"/>
        <v>.</v>
      </c>
      <c r="AM67" s="256" t="str">
        <f t="shared" si="28"/>
        <v>.</v>
      </c>
      <c r="AN67" s="402" t="str">
        <f t="shared" si="28"/>
        <v>.</v>
      </c>
      <c r="AO67" s="3"/>
      <c r="AP67" s="409" t="str">
        <f t="shared" si="29"/>
        <v>.</v>
      </c>
      <c r="AQ67" s="410" t="str">
        <f t="shared" si="29"/>
        <v>.</v>
      </c>
      <c r="AR67" s="410" t="str">
        <f t="shared" si="29"/>
        <v>.</v>
      </c>
      <c r="AS67" s="410" t="str">
        <f t="shared" si="29"/>
        <v>.</v>
      </c>
      <c r="AT67" s="410" t="str">
        <f t="shared" si="29"/>
        <v>.</v>
      </c>
      <c r="AU67" s="410" t="str">
        <f t="shared" si="29"/>
        <v>.</v>
      </c>
      <c r="AV67" s="411" t="str">
        <f t="shared" si="29"/>
        <v>.</v>
      </c>
      <c r="AW67" s="433"/>
    </row>
    <row r="68" spans="1:49" s="1355" customFormat="1" x14ac:dyDescent="0.2">
      <c r="A68" s="182"/>
      <c r="B68" s="343"/>
      <c r="C68" s="418" t="str">
        <f t="shared" si="30"/>
        <v>$200,000 to $299,999</v>
      </c>
      <c r="D68" s="422"/>
      <c r="E68" s="429">
        <f t="shared" si="30"/>
        <v>250000</v>
      </c>
      <c r="F68" s="874"/>
      <c r="G68" s="874"/>
      <c r="H68" s="874"/>
      <c r="I68" s="874"/>
      <c r="J68" s="874"/>
      <c r="K68" s="874"/>
      <c r="L68" s="874"/>
      <c r="M68" s="874"/>
      <c r="N68" s="327"/>
      <c r="O68" s="116"/>
      <c r="P68" s="325"/>
      <c r="Q68" s="418">
        <f t="shared" si="25"/>
        <v>250000</v>
      </c>
      <c r="R68" s="401" t="str">
        <f t="shared" si="26"/>
        <v>.</v>
      </c>
      <c r="S68" s="256" t="str">
        <f t="shared" si="26"/>
        <v>.</v>
      </c>
      <c r="T68" s="256" t="str">
        <f t="shared" si="26"/>
        <v>.</v>
      </c>
      <c r="U68" s="256" t="str">
        <f t="shared" si="26"/>
        <v>.</v>
      </c>
      <c r="V68" s="256" t="str">
        <f t="shared" si="26"/>
        <v>.</v>
      </c>
      <c r="W68" s="256" t="str">
        <f t="shared" si="26"/>
        <v>.</v>
      </c>
      <c r="X68" s="402" t="str">
        <f t="shared" si="26"/>
        <v>.</v>
      </c>
      <c r="Y68" s="3"/>
      <c r="Z68" s="409" t="str">
        <f t="shared" si="27"/>
        <v>.</v>
      </c>
      <c r="AA68" s="410" t="str">
        <f t="shared" si="27"/>
        <v>.</v>
      </c>
      <c r="AB68" s="410" t="str">
        <f t="shared" si="27"/>
        <v>.</v>
      </c>
      <c r="AC68" s="410" t="str">
        <f t="shared" si="27"/>
        <v>.</v>
      </c>
      <c r="AD68" s="410" t="str">
        <f t="shared" si="27"/>
        <v>.</v>
      </c>
      <c r="AE68" s="410" t="str">
        <f t="shared" si="27"/>
        <v>.</v>
      </c>
      <c r="AF68" s="411" t="str">
        <f t="shared" si="27"/>
        <v>.</v>
      </c>
      <c r="AG68" s="3"/>
      <c r="AH68" s="401" t="str">
        <f t="shared" si="28"/>
        <v>.</v>
      </c>
      <c r="AI68" s="256" t="str">
        <f t="shared" si="28"/>
        <v>.</v>
      </c>
      <c r="AJ68" s="256" t="str">
        <f t="shared" si="28"/>
        <v>.</v>
      </c>
      <c r="AK68" s="256" t="str">
        <f t="shared" si="28"/>
        <v>.</v>
      </c>
      <c r="AL68" s="256" t="str">
        <f t="shared" si="28"/>
        <v>.</v>
      </c>
      <c r="AM68" s="256" t="str">
        <f t="shared" si="28"/>
        <v>.</v>
      </c>
      <c r="AN68" s="402" t="str">
        <f t="shared" si="28"/>
        <v>.</v>
      </c>
      <c r="AO68" s="3"/>
      <c r="AP68" s="409" t="str">
        <f t="shared" si="29"/>
        <v>.</v>
      </c>
      <c r="AQ68" s="410" t="str">
        <f t="shared" si="29"/>
        <v>.</v>
      </c>
      <c r="AR68" s="410" t="str">
        <f t="shared" si="29"/>
        <v>.</v>
      </c>
      <c r="AS68" s="410" t="str">
        <f t="shared" si="29"/>
        <v>.</v>
      </c>
      <c r="AT68" s="410" t="str">
        <f t="shared" si="29"/>
        <v>.</v>
      </c>
      <c r="AU68" s="410" t="str">
        <f t="shared" si="29"/>
        <v>.</v>
      </c>
      <c r="AV68" s="411" t="str">
        <f t="shared" si="29"/>
        <v>.</v>
      </c>
      <c r="AW68" s="433"/>
    </row>
    <row r="69" spans="1:49" s="1355" customFormat="1" x14ac:dyDescent="0.2">
      <c r="A69" s="182"/>
      <c r="B69" s="343"/>
      <c r="C69" s="418" t="str">
        <f t="shared" si="30"/>
        <v>$300,000 to $399,999</v>
      </c>
      <c r="D69" s="422"/>
      <c r="E69" s="429">
        <f t="shared" si="30"/>
        <v>350000</v>
      </c>
      <c r="F69" s="874"/>
      <c r="G69" s="874"/>
      <c r="H69" s="874"/>
      <c r="I69" s="874"/>
      <c r="J69" s="874"/>
      <c r="K69" s="874"/>
      <c r="L69" s="874"/>
      <c r="M69" s="874"/>
      <c r="N69" s="327"/>
      <c r="O69" s="116"/>
      <c r="P69" s="325"/>
      <c r="Q69" s="418">
        <f t="shared" si="25"/>
        <v>350000</v>
      </c>
      <c r="R69" s="401" t="str">
        <f t="shared" si="26"/>
        <v>.</v>
      </c>
      <c r="S69" s="256" t="str">
        <f t="shared" si="26"/>
        <v>.</v>
      </c>
      <c r="T69" s="256" t="str">
        <f t="shared" si="26"/>
        <v>.</v>
      </c>
      <c r="U69" s="256" t="str">
        <f t="shared" si="26"/>
        <v>.</v>
      </c>
      <c r="V69" s="256" t="str">
        <f t="shared" si="26"/>
        <v>.</v>
      </c>
      <c r="W69" s="256" t="str">
        <f t="shared" si="26"/>
        <v>.</v>
      </c>
      <c r="X69" s="402" t="str">
        <f t="shared" si="26"/>
        <v>.</v>
      </c>
      <c r="Y69" s="3"/>
      <c r="Z69" s="409" t="str">
        <f t="shared" si="27"/>
        <v>.</v>
      </c>
      <c r="AA69" s="410" t="str">
        <f t="shared" si="27"/>
        <v>.</v>
      </c>
      <c r="AB69" s="410" t="str">
        <f t="shared" si="27"/>
        <v>.</v>
      </c>
      <c r="AC69" s="410" t="str">
        <f t="shared" si="27"/>
        <v>.</v>
      </c>
      <c r="AD69" s="410" t="str">
        <f t="shared" si="27"/>
        <v>.</v>
      </c>
      <c r="AE69" s="410" t="str">
        <f t="shared" si="27"/>
        <v>.</v>
      </c>
      <c r="AF69" s="411" t="str">
        <f t="shared" si="27"/>
        <v>.</v>
      </c>
      <c r="AG69" s="3"/>
      <c r="AH69" s="401" t="str">
        <f t="shared" si="28"/>
        <v>.</v>
      </c>
      <c r="AI69" s="256" t="str">
        <f t="shared" si="28"/>
        <v>.</v>
      </c>
      <c r="AJ69" s="256" t="str">
        <f t="shared" si="28"/>
        <v>.</v>
      </c>
      <c r="AK69" s="256" t="str">
        <f t="shared" si="28"/>
        <v>.</v>
      </c>
      <c r="AL69" s="256" t="str">
        <f t="shared" si="28"/>
        <v>.</v>
      </c>
      <c r="AM69" s="256" t="str">
        <f t="shared" si="28"/>
        <v>.</v>
      </c>
      <c r="AN69" s="402" t="str">
        <f t="shared" si="28"/>
        <v>.</v>
      </c>
      <c r="AO69" s="3"/>
      <c r="AP69" s="409" t="str">
        <f t="shared" si="29"/>
        <v>.</v>
      </c>
      <c r="AQ69" s="410" t="str">
        <f t="shared" si="29"/>
        <v>.</v>
      </c>
      <c r="AR69" s="410" t="str">
        <f t="shared" si="29"/>
        <v>.</v>
      </c>
      <c r="AS69" s="410" t="str">
        <f t="shared" si="29"/>
        <v>.</v>
      </c>
      <c r="AT69" s="410" t="str">
        <f t="shared" si="29"/>
        <v>.</v>
      </c>
      <c r="AU69" s="410" t="str">
        <f t="shared" si="29"/>
        <v>.</v>
      </c>
      <c r="AV69" s="411" t="str">
        <f t="shared" si="29"/>
        <v>.</v>
      </c>
      <c r="AW69" s="433"/>
    </row>
    <row r="70" spans="1:49" s="1355" customFormat="1" x14ac:dyDescent="0.2">
      <c r="A70" s="182"/>
      <c r="B70" s="343"/>
      <c r="C70" s="418" t="str">
        <f t="shared" si="30"/>
        <v>$400,000 to $499,999</v>
      </c>
      <c r="D70" s="422"/>
      <c r="E70" s="429">
        <f t="shared" si="30"/>
        <v>450000</v>
      </c>
      <c r="F70" s="874"/>
      <c r="G70" s="874"/>
      <c r="H70" s="874"/>
      <c r="I70" s="874"/>
      <c r="J70" s="874"/>
      <c r="K70" s="874"/>
      <c r="L70" s="874"/>
      <c r="M70" s="874"/>
      <c r="N70" s="327"/>
      <c r="O70" s="116"/>
      <c r="P70" s="325"/>
      <c r="Q70" s="418">
        <f t="shared" si="25"/>
        <v>450000</v>
      </c>
      <c r="R70" s="401" t="str">
        <f t="shared" si="26"/>
        <v>.</v>
      </c>
      <c r="S70" s="256" t="str">
        <f t="shared" si="26"/>
        <v>.</v>
      </c>
      <c r="T70" s="256" t="str">
        <f t="shared" si="26"/>
        <v>.</v>
      </c>
      <c r="U70" s="256" t="str">
        <f t="shared" si="26"/>
        <v>.</v>
      </c>
      <c r="V70" s="256" t="str">
        <f t="shared" si="26"/>
        <v>.</v>
      </c>
      <c r="W70" s="256" t="str">
        <f t="shared" si="26"/>
        <v>.</v>
      </c>
      <c r="X70" s="402" t="str">
        <f t="shared" si="26"/>
        <v>.</v>
      </c>
      <c r="Y70" s="3"/>
      <c r="Z70" s="409" t="str">
        <f t="shared" si="27"/>
        <v>.</v>
      </c>
      <c r="AA70" s="410" t="str">
        <f t="shared" si="27"/>
        <v>.</v>
      </c>
      <c r="AB70" s="410" t="str">
        <f t="shared" si="27"/>
        <v>.</v>
      </c>
      <c r="AC70" s="410" t="str">
        <f t="shared" si="27"/>
        <v>.</v>
      </c>
      <c r="AD70" s="410" t="str">
        <f t="shared" si="27"/>
        <v>.</v>
      </c>
      <c r="AE70" s="410" t="str">
        <f t="shared" si="27"/>
        <v>.</v>
      </c>
      <c r="AF70" s="411" t="str">
        <f t="shared" si="27"/>
        <v>.</v>
      </c>
      <c r="AG70" s="3"/>
      <c r="AH70" s="401" t="str">
        <f t="shared" si="28"/>
        <v>.</v>
      </c>
      <c r="AI70" s="256" t="str">
        <f t="shared" si="28"/>
        <v>.</v>
      </c>
      <c r="AJ70" s="256" t="str">
        <f t="shared" si="28"/>
        <v>.</v>
      </c>
      <c r="AK70" s="256" t="str">
        <f t="shared" si="28"/>
        <v>.</v>
      </c>
      <c r="AL70" s="256" t="str">
        <f t="shared" si="28"/>
        <v>.</v>
      </c>
      <c r="AM70" s="256" t="str">
        <f t="shared" si="28"/>
        <v>.</v>
      </c>
      <c r="AN70" s="402" t="str">
        <f t="shared" si="28"/>
        <v>.</v>
      </c>
      <c r="AO70" s="3"/>
      <c r="AP70" s="409" t="str">
        <f t="shared" si="29"/>
        <v>.</v>
      </c>
      <c r="AQ70" s="410" t="str">
        <f t="shared" si="29"/>
        <v>.</v>
      </c>
      <c r="AR70" s="410" t="str">
        <f t="shared" si="29"/>
        <v>.</v>
      </c>
      <c r="AS70" s="410" t="str">
        <f t="shared" si="29"/>
        <v>.</v>
      </c>
      <c r="AT70" s="410" t="str">
        <f t="shared" si="29"/>
        <v>.</v>
      </c>
      <c r="AU70" s="410" t="str">
        <f t="shared" si="29"/>
        <v>.</v>
      </c>
      <c r="AV70" s="411" t="str">
        <f t="shared" si="29"/>
        <v>.</v>
      </c>
      <c r="AW70" s="433"/>
    </row>
    <row r="71" spans="1:49" s="1355" customFormat="1" x14ac:dyDescent="0.2">
      <c r="A71" s="182"/>
      <c r="B71" s="343"/>
      <c r="C71" s="418" t="str">
        <f t="shared" si="30"/>
        <v>$500,000 to $599,999</v>
      </c>
      <c r="D71" s="422"/>
      <c r="E71" s="429">
        <f t="shared" si="30"/>
        <v>550000</v>
      </c>
      <c r="F71" s="874"/>
      <c r="G71" s="874"/>
      <c r="H71" s="874"/>
      <c r="I71" s="874"/>
      <c r="J71" s="874"/>
      <c r="K71" s="874"/>
      <c r="L71" s="874"/>
      <c r="M71" s="874"/>
      <c r="N71" s="327"/>
      <c r="O71" s="116"/>
      <c r="P71" s="325"/>
      <c r="Q71" s="418">
        <f t="shared" si="25"/>
        <v>550000</v>
      </c>
      <c r="R71" s="401" t="str">
        <f t="shared" si="26"/>
        <v>.</v>
      </c>
      <c r="S71" s="256" t="str">
        <f t="shared" si="26"/>
        <v>.</v>
      </c>
      <c r="T71" s="256" t="str">
        <f t="shared" si="26"/>
        <v>.</v>
      </c>
      <c r="U71" s="256" t="str">
        <f t="shared" si="26"/>
        <v>.</v>
      </c>
      <c r="V71" s="256" t="str">
        <f t="shared" si="26"/>
        <v>.</v>
      </c>
      <c r="W71" s="256" t="str">
        <f t="shared" si="26"/>
        <v>.</v>
      </c>
      <c r="X71" s="402" t="str">
        <f t="shared" si="26"/>
        <v>.</v>
      </c>
      <c r="Y71" s="3"/>
      <c r="Z71" s="409" t="str">
        <f t="shared" si="27"/>
        <v>.</v>
      </c>
      <c r="AA71" s="410" t="str">
        <f t="shared" si="27"/>
        <v>.</v>
      </c>
      <c r="AB71" s="410" t="str">
        <f t="shared" si="27"/>
        <v>.</v>
      </c>
      <c r="AC71" s="410" t="str">
        <f t="shared" si="27"/>
        <v>.</v>
      </c>
      <c r="AD71" s="410" t="str">
        <f t="shared" si="27"/>
        <v>.</v>
      </c>
      <c r="AE71" s="410" t="str">
        <f t="shared" si="27"/>
        <v>.</v>
      </c>
      <c r="AF71" s="411" t="str">
        <f t="shared" si="27"/>
        <v>.</v>
      </c>
      <c r="AG71" s="3"/>
      <c r="AH71" s="401" t="str">
        <f t="shared" si="28"/>
        <v>.</v>
      </c>
      <c r="AI71" s="256" t="str">
        <f t="shared" si="28"/>
        <v>.</v>
      </c>
      <c r="AJ71" s="256" t="str">
        <f t="shared" si="28"/>
        <v>.</v>
      </c>
      <c r="AK71" s="256" t="str">
        <f t="shared" si="28"/>
        <v>.</v>
      </c>
      <c r="AL71" s="256" t="str">
        <f t="shared" si="28"/>
        <v>.</v>
      </c>
      <c r="AM71" s="256" t="str">
        <f t="shared" si="28"/>
        <v>.</v>
      </c>
      <c r="AN71" s="402" t="str">
        <f t="shared" si="28"/>
        <v>.</v>
      </c>
      <c r="AO71" s="3"/>
      <c r="AP71" s="409" t="str">
        <f t="shared" si="29"/>
        <v>.</v>
      </c>
      <c r="AQ71" s="410" t="str">
        <f t="shared" si="29"/>
        <v>.</v>
      </c>
      <c r="AR71" s="410" t="str">
        <f t="shared" si="29"/>
        <v>.</v>
      </c>
      <c r="AS71" s="410" t="str">
        <f t="shared" si="29"/>
        <v>.</v>
      </c>
      <c r="AT71" s="410" t="str">
        <f t="shared" si="29"/>
        <v>.</v>
      </c>
      <c r="AU71" s="410" t="str">
        <f t="shared" si="29"/>
        <v>.</v>
      </c>
      <c r="AV71" s="411" t="str">
        <f t="shared" si="29"/>
        <v>.</v>
      </c>
      <c r="AW71" s="433"/>
    </row>
    <row r="72" spans="1:49" s="1355" customFormat="1" x14ac:dyDescent="0.2">
      <c r="A72" s="182"/>
      <c r="B72" s="343"/>
      <c r="C72" s="418" t="str">
        <f t="shared" si="30"/>
        <v>$600,000 to $699,999</v>
      </c>
      <c r="D72" s="422"/>
      <c r="E72" s="429">
        <f t="shared" si="30"/>
        <v>650000</v>
      </c>
      <c r="F72" s="874"/>
      <c r="G72" s="874"/>
      <c r="H72" s="874"/>
      <c r="I72" s="874"/>
      <c r="J72" s="874"/>
      <c r="K72" s="874"/>
      <c r="L72" s="874"/>
      <c r="M72" s="874"/>
      <c r="N72" s="327"/>
      <c r="O72" s="116"/>
      <c r="P72" s="325"/>
      <c r="Q72" s="418">
        <f t="shared" si="25"/>
        <v>650000</v>
      </c>
      <c r="R72" s="401" t="str">
        <f t="shared" si="26"/>
        <v>.</v>
      </c>
      <c r="S72" s="256" t="str">
        <f t="shared" si="26"/>
        <v>.</v>
      </c>
      <c r="T72" s="256" t="str">
        <f t="shared" si="26"/>
        <v>.</v>
      </c>
      <c r="U72" s="256" t="str">
        <f t="shared" si="26"/>
        <v>.</v>
      </c>
      <c r="V72" s="256" t="str">
        <f t="shared" si="26"/>
        <v>.</v>
      </c>
      <c r="W72" s="256" t="str">
        <f t="shared" si="26"/>
        <v>.</v>
      </c>
      <c r="X72" s="402" t="str">
        <f t="shared" si="26"/>
        <v>.</v>
      </c>
      <c r="Y72" s="3"/>
      <c r="Z72" s="409" t="str">
        <f t="shared" si="27"/>
        <v>.</v>
      </c>
      <c r="AA72" s="410" t="str">
        <f t="shared" si="27"/>
        <v>.</v>
      </c>
      <c r="AB72" s="410" t="str">
        <f t="shared" si="27"/>
        <v>.</v>
      </c>
      <c r="AC72" s="410" t="str">
        <f t="shared" si="27"/>
        <v>.</v>
      </c>
      <c r="AD72" s="410" t="str">
        <f t="shared" si="27"/>
        <v>.</v>
      </c>
      <c r="AE72" s="410" t="str">
        <f t="shared" si="27"/>
        <v>.</v>
      </c>
      <c r="AF72" s="411" t="str">
        <f t="shared" si="27"/>
        <v>.</v>
      </c>
      <c r="AG72" s="3"/>
      <c r="AH72" s="401" t="str">
        <f t="shared" si="28"/>
        <v>.</v>
      </c>
      <c r="AI72" s="256" t="str">
        <f t="shared" si="28"/>
        <v>.</v>
      </c>
      <c r="AJ72" s="256" t="str">
        <f t="shared" si="28"/>
        <v>.</v>
      </c>
      <c r="AK72" s="256" t="str">
        <f t="shared" si="28"/>
        <v>.</v>
      </c>
      <c r="AL72" s="256" t="str">
        <f t="shared" si="28"/>
        <v>.</v>
      </c>
      <c r="AM72" s="256" t="str">
        <f t="shared" si="28"/>
        <v>.</v>
      </c>
      <c r="AN72" s="402" t="str">
        <f t="shared" si="28"/>
        <v>.</v>
      </c>
      <c r="AO72" s="3"/>
      <c r="AP72" s="409" t="str">
        <f t="shared" si="29"/>
        <v>.</v>
      </c>
      <c r="AQ72" s="410" t="str">
        <f t="shared" si="29"/>
        <v>.</v>
      </c>
      <c r="AR72" s="410" t="str">
        <f t="shared" si="29"/>
        <v>.</v>
      </c>
      <c r="AS72" s="410" t="str">
        <f t="shared" si="29"/>
        <v>.</v>
      </c>
      <c r="AT72" s="410" t="str">
        <f t="shared" si="29"/>
        <v>.</v>
      </c>
      <c r="AU72" s="410" t="str">
        <f t="shared" si="29"/>
        <v>.</v>
      </c>
      <c r="AV72" s="411" t="str">
        <f t="shared" si="29"/>
        <v>.</v>
      </c>
      <c r="AW72" s="433"/>
    </row>
    <row r="73" spans="1:49" s="1355" customFormat="1" x14ac:dyDescent="0.2">
      <c r="A73" s="182"/>
      <c r="B73" s="343"/>
      <c r="C73" s="418" t="str">
        <f t="shared" si="30"/>
        <v>$700,000 to $799,999</v>
      </c>
      <c r="D73" s="422"/>
      <c r="E73" s="429">
        <f t="shared" si="30"/>
        <v>750000</v>
      </c>
      <c r="F73" s="874"/>
      <c r="G73" s="874"/>
      <c r="H73" s="874"/>
      <c r="I73" s="874"/>
      <c r="J73" s="874"/>
      <c r="K73" s="874"/>
      <c r="L73" s="874"/>
      <c r="M73" s="874"/>
      <c r="N73" s="327"/>
      <c r="O73" s="116"/>
      <c r="P73" s="325"/>
      <c r="Q73" s="418">
        <f t="shared" si="25"/>
        <v>750000</v>
      </c>
      <c r="R73" s="401" t="str">
        <f t="shared" si="26"/>
        <v>.</v>
      </c>
      <c r="S73" s="256" t="str">
        <f t="shared" si="26"/>
        <v>.</v>
      </c>
      <c r="T73" s="256" t="str">
        <f t="shared" si="26"/>
        <v>.</v>
      </c>
      <c r="U73" s="256" t="str">
        <f t="shared" si="26"/>
        <v>.</v>
      </c>
      <c r="V73" s="256" t="str">
        <f t="shared" si="26"/>
        <v>.</v>
      </c>
      <c r="W73" s="256" t="str">
        <f t="shared" si="26"/>
        <v>.</v>
      </c>
      <c r="X73" s="402" t="str">
        <f t="shared" si="26"/>
        <v>.</v>
      </c>
      <c r="Y73" s="3"/>
      <c r="Z73" s="409" t="str">
        <f t="shared" si="27"/>
        <v>.</v>
      </c>
      <c r="AA73" s="410" t="str">
        <f t="shared" si="27"/>
        <v>.</v>
      </c>
      <c r="AB73" s="410" t="str">
        <f t="shared" si="27"/>
        <v>.</v>
      </c>
      <c r="AC73" s="410" t="str">
        <f t="shared" si="27"/>
        <v>.</v>
      </c>
      <c r="AD73" s="410" t="str">
        <f t="shared" si="27"/>
        <v>.</v>
      </c>
      <c r="AE73" s="410" t="str">
        <f t="shared" si="27"/>
        <v>.</v>
      </c>
      <c r="AF73" s="411" t="str">
        <f t="shared" si="27"/>
        <v>.</v>
      </c>
      <c r="AG73" s="3"/>
      <c r="AH73" s="401" t="str">
        <f t="shared" si="28"/>
        <v>.</v>
      </c>
      <c r="AI73" s="256" t="str">
        <f t="shared" si="28"/>
        <v>.</v>
      </c>
      <c r="AJ73" s="256" t="str">
        <f t="shared" si="28"/>
        <v>.</v>
      </c>
      <c r="AK73" s="256" t="str">
        <f t="shared" si="28"/>
        <v>.</v>
      </c>
      <c r="AL73" s="256" t="str">
        <f t="shared" si="28"/>
        <v>.</v>
      </c>
      <c r="AM73" s="256" t="str">
        <f t="shared" si="28"/>
        <v>.</v>
      </c>
      <c r="AN73" s="402" t="str">
        <f t="shared" si="28"/>
        <v>.</v>
      </c>
      <c r="AO73" s="3"/>
      <c r="AP73" s="409" t="str">
        <f t="shared" si="29"/>
        <v>.</v>
      </c>
      <c r="AQ73" s="410" t="str">
        <f t="shared" si="29"/>
        <v>.</v>
      </c>
      <c r="AR73" s="410" t="str">
        <f t="shared" si="29"/>
        <v>.</v>
      </c>
      <c r="AS73" s="410" t="str">
        <f t="shared" si="29"/>
        <v>.</v>
      </c>
      <c r="AT73" s="410" t="str">
        <f t="shared" si="29"/>
        <v>.</v>
      </c>
      <c r="AU73" s="410" t="str">
        <f t="shared" si="29"/>
        <v>.</v>
      </c>
      <c r="AV73" s="411" t="str">
        <f t="shared" si="29"/>
        <v>.</v>
      </c>
      <c r="AW73" s="433"/>
    </row>
    <row r="74" spans="1:49" s="1355" customFormat="1" x14ac:dyDescent="0.2">
      <c r="A74" s="182"/>
      <c r="B74" s="343"/>
      <c r="C74" s="418" t="str">
        <f t="shared" si="30"/>
        <v>$800,000 to $899,999</v>
      </c>
      <c r="D74" s="422"/>
      <c r="E74" s="429">
        <f t="shared" si="30"/>
        <v>850000</v>
      </c>
      <c r="F74" s="874"/>
      <c r="G74" s="874"/>
      <c r="H74" s="874"/>
      <c r="I74" s="874"/>
      <c r="J74" s="874"/>
      <c r="K74" s="874"/>
      <c r="L74" s="874"/>
      <c r="M74" s="874"/>
      <c r="N74" s="327"/>
      <c r="O74" s="116"/>
      <c r="P74" s="325"/>
      <c r="Q74" s="418">
        <f t="shared" si="25"/>
        <v>850000</v>
      </c>
      <c r="R74" s="401" t="str">
        <f t="shared" si="26"/>
        <v>.</v>
      </c>
      <c r="S74" s="256" t="str">
        <f t="shared" si="26"/>
        <v>.</v>
      </c>
      <c r="T74" s="256" t="str">
        <f t="shared" si="26"/>
        <v>.</v>
      </c>
      <c r="U74" s="256" t="str">
        <f t="shared" si="26"/>
        <v>.</v>
      </c>
      <c r="V74" s="256" t="str">
        <f t="shared" si="26"/>
        <v>.</v>
      </c>
      <c r="W74" s="256" t="str">
        <f t="shared" si="26"/>
        <v>.</v>
      </c>
      <c r="X74" s="402" t="str">
        <f t="shared" si="26"/>
        <v>.</v>
      </c>
      <c r="Y74" s="3"/>
      <c r="Z74" s="409" t="str">
        <f t="shared" si="27"/>
        <v>.</v>
      </c>
      <c r="AA74" s="410" t="str">
        <f t="shared" si="27"/>
        <v>.</v>
      </c>
      <c r="AB74" s="410" t="str">
        <f t="shared" si="27"/>
        <v>.</v>
      </c>
      <c r="AC74" s="410" t="str">
        <f t="shared" si="27"/>
        <v>.</v>
      </c>
      <c r="AD74" s="410" t="str">
        <f t="shared" si="27"/>
        <v>.</v>
      </c>
      <c r="AE74" s="410" t="str">
        <f t="shared" si="27"/>
        <v>.</v>
      </c>
      <c r="AF74" s="411" t="str">
        <f t="shared" si="27"/>
        <v>.</v>
      </c>
      <c r="AG74" s="3"/>
      <c r="AH74" s="401" t="str">
        <f t="shared" si="28"/>
        <v>.</v>
      </c>
      <c r="AI74" s="256" t="str">
        <f t="shared" si="28"/>
        <v>.</v>
      </c>
      <c r="AJ74" s="256" t="str">
        <f t="shared" si="28"/>
        <v>.</v>
      </c>
      <c r="AK74" s="256" t="str">
        <f t="shared" si="28"/>
        <v>.</v>
      </c>
      <c r="AL74" s="256" t="str">
        <f t="shared" si="28"/>
        <v>.</v>
      </c>
      <c r="AM74" s="256" t="str">
        <f t="shared" si="28"/>
        <v>.</v>
      </c>
      <c r="AN74" s="402" t="str">
        <f t="shared" si="28"/>
        <v>.</v>
      </c>
      <c r="AO74" s="3"/>
      <c r="AP74" s="409" t="str">
        <f t="shared" si="29"/>
        <v>.</v>
      </c>
      <c r="AQ74" s="410" t="str">
        <f t="shared" si="29"/>
        <v>.</v>
      </c>
      <c r="AR74" s="410" t="str">
        <f t="shared" si="29"/>
        <v>.</v>
      </c>
      <c r="AS74" s="410" t="str">
        <f t="shared" si="29"/>
        <v>.</v>
      </c>
      <c r="AT74" s="410" t="str">
        <f t="shared" si="29"/>
        <v>.</v>
      </c>
      <c r="AU74" s="410" t="str">
        <f t="shared" si="29"/>
        <v>.</v>
      </c>
      <c r="AV74" s="411" t="str">
        <f t="shared" si="29"/>
        <v>.</v>
      </c>
      <c r="AW74" s="433"/>
    </row>
    <row r="75" spans="1:49" s="1355" customFormat="1" x14ac:dyDescent="0.2">
      <c r="A75" s="182"/>
      <c r="B75" s="343"/>
      <c r="C75" s="418" t="str">
        <f t="shared" si="30"/>
        <v>$900,000 to $999,999</v>
      </c>
      <c r="D75" s="422"/>
      <c r="E75" s="429">
        <f t="shared" si="30"/>
        <v>950000</v>
      </c>
      <c r="F75" s="874"/>
      <c r="G75" s="874"/>
      <c r="H75" s="874"/>
      <c r="I75" s="874"/>
      <c r="J75" s="874"/>
      <c r="K75" s="874"/>
      <c r="L75" s="874"/>
      <c r="M75" s="874"/>
      <c r="N75" s="327"/>
      <c r="O75" s="116"/>
      <c r="P75" s="325"/>
      <c r="Q75" s="418">
        <f t="shared" si="25"/>
        <v>950000</v>
      </c>
      <c r="R75" s="401" t="str">
        <f t="shared" si="26"/>
        <v>.</v>
      </c>
      <c r="S75" s="256" t="str">
        <f t="shared" si="26"/>
        <v>.</v>
      </c>
      <c r="T75" s="256" t="str">
        <f t="shared" si="26"/>
        <v>.</v>
      </c>
      <c r="U75" s="256" t="str">
        <f t="shared" si="26"/>
        <v>.</v>
      </c>
      <c r="V75" s="256" t="str">
        <f t="shared" si="26"/>
        <v>.</v>
      </c>
      <c r="W75" s="256" t="str">
        <f t="shared" si="26"/>
        <v>.</v>
      </c>
      <c r="X75" s="402" t="str">
        <f t="shared" si="26"/>
        <v>.</v>
      </c>
      <c r="Y75" s="3"/>
      <c r="Z75" s="409" t="str">
        <f t="shared" si="27"/>
        <v>.</v>
      </c>
      <c r="AA75" s="410" t="str">
        <f t="shared" si="27"/>
        <v>.</v>
      </c>
      <c r="AB75" s="410" t="str">
        <f t="shared" si="27"/>
        <v>.</v>
      </c>
      <c r="AC75" s="410" t="str">
        <f t="shared" si="27"/>
        <v>.</v>
      </c>
      <c r="AD75" s="410" t="str">
        <f t="shared" si="27"/>
        <v>.</v>
      </c>
      <c r="AE75" s="410" t="str">
        <f t="shared" si="27"/>
        <v>.</v>
      </c>
      <c r="AF75" s="411" t="str">
        <f t="shared" si="27"/>
        <v>.</v>
      </c>
      <c r="AG75" s="3"/>
      <c r="AH75" s="401" t="str">
        <f t="shared" si="28"/>
        <v>.</v>
      </c>
      <c r="AI75" s="256" t="str">
        <f t="shared" si="28"/>
        <v>.</v>
      </c>
      <c r="AJ75" s="256" t="str">
        <f t="shared" si="28"/>
        <v>.</v>
      </c>
      <c r="AK75" s="256" t="str">
        <f t="shared" si="28"/>
        <v>.</v>
      </c>
      <c r="AL75" s="256" t="str">
        <f t="shared" si="28"/>
        <v>.</v>
      </c>
      <c r="AM75" s="256" t="str">
        <f t="shared" si="28"/>
        <v>.</v>
      </c>
      <c r="AN75" s="402" t="str">
        <f t="shared" si="28"/>
        <v>.</v>
      </c>
      <c r="AO75" s="3"/>
      <c r="AP75" s="409" t="str">
        <f t="shared" si="29"/>
        <v>.</v>
      </c>
      <c r="AQ75" s="410" t="str">
        <f t="shared" si="29"/>
        <v>.</v>
      </c>
      <c r="AR75" s="410" t="str">
        <f t="shared" si="29"/>
        <v>.</v>
      </c>
      <c r="AS75" s="410" t="str">
        <f t="shared" si="29"/>
        <v>.</v>
      </c>
      <c r="AT75" s="410" t="str">
        <f t="shared" si="29"/>
        <v>.</v>
      </c>
      <c r="AU75" s="410" t="str">
        <f t="shared" si="29"/>
        <v>.</v>
      </c>
      <c r="AV75" s="411" t="str">
        <f t="shared" si="29"/>
        <v>.</v>
      </c>
      <c r="AW75" s="433"/>
    </row>
    <row r="76" spans="1:49" s="1355" customFormat="1" x14ac:dyDescent="0.2">
      <c r="A76" s="182"/>
      <c r="B76" s="343"/>
      <c r="C76" s="418" t="str">
        <f t="shared" si="30"/>
        <v>$1,000,000 to $1,499,999</v>
      </c>
      <c r="D76" s="422"/>
      <c r="E76" s="429">
        <f t="shared" si="30"/>
        <v>1250000</v>
      </c>
      <c r="F76" s="874"/>
      <c r="G76" s="874"/>
      <c r="H76" s="874"/>
      <c r="I76" s="874"/>
      <c r="J76" s="874"/>
      <c r="K76" s="874"/>
      <c r="L76" s="874"/>
      <c r="M76" s="874"/>
      <c r="N76" s="327"/>
      <c r="O76" s="116"/>
      <c r="P76" s="325"/>
      <c r="Q76" s="418">
        <f t="shared" si="25"/>
        <v>1250000</v>
      </c>
      <c r="R76" s="401" t="str">
        <f t="shared" si="26"/>
        <v>.</v>
      </c>
      <c r="S76" s="256" t="str">
        <f t="shared" si="26"/>
        <v>.</v>
      </c>
      <c r="T76" s="256" t="str">
        <f t="shared" si="26"/>
        <v>.</v>
      </c>
      <c r="U76" s="256" t="str">
        <f t="shared" si="26"/>
        <v>.</v>
      </c>
      <c r="V76" s="256" t="str">
        <f t="shared" si="26"/>
        <v>.</v>
      </c>
      <c r="W76" s="256" t="str">
        <f t="shared" si="26"/>
        <v>.</v>
      </c>
      <c r="X76" s="402" t="str">
        <f t="shared" si="26"/>
        <v>.</v>
      </c>
      <c r="Y76" s="3"/>
      <c r="Z76" s="409" t="str">
        <f t="shared" si="27"/>
        <v>.</v>
      </c>
      <c r="AA76" s="410" t="str">
        <f t="shared" si="27"/>
        <v>.</v>
      </c>
      <c r="AB76" s="410" t="str">
        <f t="shared" si="27"/>
        <v>.</v>
      </c>
      <c r="AC76" s="410" t="str">
        <f t="shared" si="27"/>
        <v>.</v>
      </c>
      <c r="AD76" s="410" t="str">
        <f t="shared" si="27"/>
        <v>.</v>
      </c>
      <c r="AE76" s="410" t="str">
        <f t="shared" si="27"/>
        <v>.</v>
      </c>
      <c r="AF76" s="411" t="str">
        <f t="shared" si="27"/>
        <v>.</v>
      </c>
      <c r="AG76" s="3"/>
      <c r="AH76" s="401" t="str">
        <f t="shared" si="28"/>
        <v>.</v>
      </c>
      <c r="AI76" s="256" t="str">
        <f t="shared" si="28"/>
        <v>.</v>
      </c>
      <c r="AJ76" s="256" t="str">
        <f t="shared" si="28"/>
        <v>.</v>
      </c>
      <c r="AK76" s="256" t="str">
        <f t="shared" si="28"/>
        <v>.</v>
      </c>
      <c r="AL76" s="256" t="str">
        <f t="shared" si="28"/>
        <v>.</v>
      </c>
      <c r="AM76" s="256" t="str">
        <f t="shared" si="28"/>
        <v>.</v>
      </c>
      <c r="AN76" s="402" t="str">
        <f t="shared" si="28"/>
        <v>.</v>
      </c>
      <c r="AO76" s="3"/>
      <c r="AP76" s="409" t="str">
        <f t="shared" si="29"/>
        <v>.</v>
      </c>
      <c r="AQ76" s="410" t="str">
        <f t="shared" si="29"/>
        <v>.</v>
      </c>
      <c r="AR76" s="410" t="str">
        <f t="shared" si="29"/>
        <v>.</v>
      </c>
      <c r="AS76" s="410" t="str">
        <f t="shared" si="29"/>
        <v>.</v>
      </c>
      <c r="AT76" s="410" t="str">
        <f t="shared" si="29"/>
        <v>.</v>
      </c>
      <c r="AU76" s="410" t="str">
        <f t="shared" si="29"/>
        <v>.</v>
      </c>
      <c r="AV76" s="411" t="str">
        <f t="shared" si="29"/>
        <v>.</v>
      </c>
      <c r="AW76" s="433"/>
    </row>
    <row r="77" spans="1:49" s="1355" customFormat="1" x14ac:dyDescent="0.2">
      <c r="A77" s="182"/>
      <c r="B77" s="343"/>
      <c r="C77" s="418" t="str">
        <f t="shared" si="30"/>
        <v>$1,500,000 to $1,999,999</v>
      </c>
      <c r="D77" s="422"/>
      <c r="E77" s="429">
        <f t="shared" si="30"/>
        <v>1750000</v>
      </c>
      <c r="F77" s="874"/>
      <c r="G77" s="874"/>
      <c r="H77" s="874"/>
      <c r="I77" s="874"/>
      <c r="J77" s="874"/>
      <c r="K77" s="874"/>
      <c r="L77" s="874"/>
      <c r="M77" s="874"/>
      <c r="N77" s="327"/>
      <c r="O77" s="116"/>
      <c r="P77" s="325"/>
      <c r="Q77" s="418">
        <f t="shared" si="25"/>
        <v>1750000</v>
      </c>
      <c r="R77" s="401" t="str">
        <f t="shared" si="26"/>
        <v>.</v>
      </c>
      <c r="S77" s="256" t="str">
        <f t="shared" si="26"/>
        <v>.</v>
      </c>
      <c r="T77" s="256" t="str">
        <f t="shared" si="26"/>
        <v>.</v>
      </c>
      <c r="U77" s="256" t="str">
        <f t="shared" si="26"/>
        <v>.</v>
      </c>
      <c r="V77" s="256" t="str">
        <f t="shared" si="26"/>
        <v>.</v>
      </c>
      <c r="W77" s="256" t="str">
        <f t="shared" si="26"/>
        <v>.</v>
      </c>
      <c r="X77" s="402" t="str">
        <f t="shared" si="26"/>
        <v>.</v>
      </c>
      <c r="Y77" s="3"/>
      <c r="Z77" s="409" t="str">
        <f t="shared" si="27"/>
        <v>.</v>
      </c>
      <c r="AA77" s="410" t="str">
        <f t="shared" si="27"/>
        <v>.</v>
      </c>
      <c r="AB77" s="410" t="str">
        <f t="shared" si="27"/>
        <v>.</v>
      </c>
      <c r="AC77" s="410" t="str">
        <f t="shared" si="27"/>
        <v>.</v>
      </c>
      <c r="AD77" s="410" t="str">
        <f t="shared" si="27"/>
        <v>.</v>
      </c>
      <c r="AE77" s="410" t="str">
        <f t="shared" si="27"/>
        <v>.</v>
      </c>
      <c r="AF77" s="411" t="str">
        <f t="shared" si="27"/>
        <v>.</v>
      </c>
      <c r="AG77" s="3"/>
      <c r="AH77" s="401" t="str">
        <f t="shared" si="28"/>
        <v>.</v>
      </c>
      <c r="AI77" s="256" t="str">
        <f t="shared" si="28"/>
        <v>.</v>
      </c>
      <c r="AJ77" s="256" t="str">
        <f t="shared" si="28"/>
        <v>.</v>
      </c>
      <c r="AK77" s="256" t="str">
        <f t="shared" si="28"/>
        <v>.</v>
      </c>
      <c r="AL77" s="256" t="str">
        <f t="shared" si="28"/>
        <v>.</v>
      </c>
      <c r="AM77" s="256" t="str">
        <f t="shared" si="28"/>
        <v>.</v>
      </c>
      <c r="AN77" s="402" t="str">
        <f t="shared" si="28"/>
        <v>.</v>
      </c>
      <c r="AO77" s="3"/>
      <c r="AP77" s="409" t="str">
        <f t="shared" si="29"/>
        <v>.</v>
      </c>
      <c r="AQ77" s="410" t="str">
        <f t="shared" si="29"/>
        <v>.</v>
      </c>
      <c r="AR77" s="410" t="str">
        <f t="shared" si="29"/>
        <v>.</v>
      </c>
      <c r="AS77" s="410" t="str">
        <f t="shared" si="29"/>
        <v>.</v>
      </c>
      <c r="AT77" s="410" t="str">
        <f t="shared" si="29"/>
        <v>.</v>
      </c>
      <c r="AU77" s="410" t="str">
        <f t="shared" si="29"/>
        <v>.</v>
      </c>
      <c r="AV77" s="411" t="str">
        <f t="shared" si="29"/>
        <v>.</v>
      </c>
      <c r="AW77" s="433"/>
    </row>
    <row r="78" spans="1:49" s="1355" customFormat="1" x14ac:dyDescent="0.2">
      <c r="A78" s="182"/>
      <c r="B78" s="343"/>
      <c r="C78" s="418" t="str">
        <f t="shared" si="30"/>
        <v>$2,000,000 to $2,999,999</v>
      </c>
      <c r="D78" s="422"/>
      <c r="E78" s="429">
        <f t="shared" si="30"/>
        <v>2500000</v>
      </c>
      <c r="F78" s="874"/>
      <c r="G78" s="874"/>
      <c r="H78" s="874"/>
      <c r="I78" s="874"/>
      <c r="J78" s="874"/>
      <c r="K78" s="874"/>
      <c r="L78" s="874"/>
      <c r="M78" s="874"/>
      <c r="N78" s="327"/>
      <c r="O78" s="116"/>
      <c r="P78" s="325"/>
      <c r="Q78" s="418">
        <f t="shared" si="25"/>
        <v>2500000</v>
      </c>
      <c r="R78" s="401" t="str">
        <f t="shared" si="26"/>
        <v>.</v>
      </c>
      <c r="S78" s="256" t="str">
        <f t="shared" si="26"/>
        <v>.</v>
      </c>
      <c r="T78" s="256" t="str">
        <f t="shared" si="26"/>
        <v>.</v>
      </c>
      <c r="U78" s="256" t="str">
        <f t="shared" si="26"/>
        <v>.</v>
      </c>
      <c r="V78" s="256" t="str">
        <f t="shared" si="26"/>
        <v>.</v>
      </c>
      <c r="W78" s="256" t="str">
        <f t="shared" si="26"/>
        <v>.</v>
      </c>
      <c r="X78" s="402" t="str">
        <f t="shared" si="26"/>
        <v>.</v>
      </c>
      <c r="Y78" s="3"/>
      <c r="Z78" s="409" t="str">
        <f t="shared" si="27"/>
        <v>.</v>
      </c>
      <c r="AA78" s="410" t="str">
        <f t="shared" si="27"/>
        <v>.</v>
      </c>
      <c r="AB78" s="410" t="str">
        <f t="shared" si="27"/>
        <v>.</v>
      </c>
      <c r="AC78" s="410" t="str">
        <f t="shared" si="27"/>
        <v>.</v>
      </c>
      <c r="AD78" s="410" t="str">
        <f t="shared" si="27"/>
        <v>.</v>
      </c>
      <c r="AE78" s="410" t="str">
        <f t="shared" si="27"/>
        <v>.</v>
      </c>
      <c r="AF78" s="411" t="str">
        <f t="shared" si="27"/>
        <v>.</v>
      </c>
      <c r="AG78" s="3"/>
      <c r="AH78" s="401" t="str">
        <f t="shared" si="28"/>
        <v>.</v>
      </c>
      <c r="AI78" s="256" t="str">
        <f t="shared" si="28"/>
        <v>.</v>
      </c>
      <c r="AJ78" s="256" t="str">
        <f t="shared" si="28"/>
        <v>.</v>
      </c>
      <c r="AK78" s="256" t="str">
        <f t="shared" si="28"/>
        <v>.</v>
      </c>
      <c r="AL78" s="256" t="str">
        <f t="shared" si="28"/>
        <v>.</v>
      </c>
      <c r="AM78" s="256" t="str">
        <f t="shared" si="28"/>
        <v>.</v>
      </c>
      <c r="AN78" s="402" t="str">
        <f t="shared" si="28"/>
        <v>.</v>
      </c>
      <c r="AO78" s="3"/>
      <c r="AP78" s="409" t="str">
        <f t="shared" si="29"/>
        <v>.</v>
      </c>
      <c r="AQ78" s="410" t="str">
        <f t="shared" si="29"/>
        <v>.</v>
      </c>
      <c r="AR78" s="410" t="str">
        <f t="shared" si="29"/>
        <v>.</v>
      </c>
      <c r="AS78" s="410" t="str">
        <f t="shared" si="29"/>
        <v>.</v>
      </c>
      <c r="AT78" s="410" t="str">
        <f t="shared" si="29"/>
        <v>.</v>
      </c>
      <c r="AU78" s="410" t="str">
        <f t="shared" si="29"/>
        <v>.</v>
      </c>
      <c r="AV78" s="411" t="str">
        <f t="shared" si="29"/>
        <v>.</v>
      </c>
      <c r="AW78" s="433"/>
    </row>
    <row r="79" spans="1:49" s="1355" customFormat="1" x14ac:dyDescent="0.2">
      <c r="A79" s="182"/>
      <c r="B79" s="343"/>
      <c r="C79" s="416" t="str">
        <f t="shared" si="30"/>
        <v>$3,000,000 and greater</v>
      </c>
      <c r="D79" s="875"/>
      <c r="E79" s="431">
        <f t="shared" si="30"/>
        <v>3000000</v>
      </c>
      <c r="F79" s="876"/>
      <c r="G79" s="876"/>
      <c r="H79" s="876"/>
      <c r="I79" s="876"/>
      <c r="J79" s="876"/>
      <c r="K79" s="876"/>
      <c r="L79" s="876"/>
      <c r="M79" s="876"/>
      <c r="N79" s="327"/>
      <c r="O79" s="116"/>
      <c r="P79" s="325"/>
      <c r="Q79" s="416">
        <f t="shared" si="25"/>
        <v>3000000</v>
      </c>
      <c r="R79" s="403" t="str">
        <f t="shared" si="26"/>
        <v>.</v>
      </c>
      <c r="S79" s="404" t="str">
        <f t="shared" si="26"/>
        <v>.</v>
      </c>
      <c r="T79" s="404" t="str">
        <f t="shared" si="26"/>
        <v>.</v>
      </c>
      <c r="U79" s="404" t="str">
        <f t="shared" si="26"/>
        <v>.</v>
      </c>
      <c r="V79" s="404" t="str">
        <f t="shared" si="26"/>
        <v>.</v>
      </c>
      <c r="W79" s="404" t="str">
        <f t="shared" si="26"/>
        <v>.</v>
      </c>
      <c r="X79" s="405" t="str">
        <f t="shared" si="26"/>
        <v>.</v>
      </c>
      <c r="Y79" s="3"/>
      <c r="Z79" s="412" t="str">
        <f t="shared" si="27"/>
        <v>.</v>
      </c>
      <c r="AA79" s="413" t="str">
        <f t="shared" si="27"/>
        <v>.</v>
      </c>
      <c r="AB79" s="413" t="str">
        <f t="shared" si="27"/>
        <v>.</v>
      </c>
      <c r="AC79" s="413" t="str">
        <f t="shared" si="27"/>
        <v>.</v>
      </c>
      <c r="AD79" s="413" t="str">
        <f t="shared" si="27"/>
        <v>.</v>
      </c>
      <c r="AE79" s="413" t="str">
        <f t="shared" si="27"/>
        <v>.</v>
      </c>
      <c r="AF79" s="414" t="str">
        <f t="shared" si="27"/>
        <v>.</v>
      </c>
      <c r="AG79" s="3"/>
      <c r="AH79" s="403" t="str">
        <f t="shared" si="28"/>
        <v>.</v>
      </c>
      <c r="AI79" s="404" t="str">
        <f t="shared" si="28"/>
        <v>.</v>
      </c>
      <c r="AJ79" s="404" t="str">
        <f t="shared" si="28"/>
        <v>.</v>
      </c>
      <c r="AK79" s="404" t="str">
        <f t="shared" si="28"/>
        <v>.</v>
      </c>
      <c r="AL79" s="404" t="str">
        <f t="shared" si="28"/>
        <v>.</v>
      </c>
      <c r="AM79" s="404" t="str">
        <f t="shared" si="28"/>
        <v>.</v>
      </c>
      <c r="AN79" s="405" t="str">
        <f t="shared" si="28"/>
        <v>.</v>
      </c>
      <c r="AO79" s="3"/>
      <c r="AP79" s="412" t="str">
        <f t="shared" si="29"/>
        <v>.</v>
      </c>
      <c r="AQ79" s="413" t="str">
        <f t="shared" si="29"/>
        <v>.</v>
      </c>
      <c r="AR79" s="413" t="str">
        <f t="shared" si="29"/>
        <v>.</v>
      </c>
      <c r="AS79" s="413" t="str">
        <f t="shared" si="29"/>
        <v>.</v>
      </c>
      <c r="AT79" s="413" t="str">
        <f t="shared" si="29"/>
        <v>.</v>
      </c>
      <c r="AU79" s="413" t="str">
        <f t="shared" si="29"/>
        <v>.</v>
      </c>
      <c r="AV79" s="414" t="str">
        <f t="shared" si="29"/>
        <v>.</v>
      </c>
      <c r="AW79" s="433"/>
    </row>
    <row r="80" spans="1:49" s="1355" customFormat="1" x14ac:dyDescent="0.2">
      <c r="A80" s="182"/>
      <c r="B80" s="343"/>
      <c r="C80" s="177"/>
      <c r="D80" s="296"/>
      <c r="E80" s="184"/>
      <c r="F80" s="177"/>
      <c r="G80" s="177"/>
      <c r="H80" s="177"/>
      <c r="I80" s="177"/>
      <c r="J80" s="177"/>
      <c r="K80" s="177"/>
      <c r="L80" s="177"/>
      <c r="M80" s="177"/>
      <c r="N80" s="327"/>
      <c r="O80" s="116"/>
      <c r="P80" s="325"/>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433"/>
    </row>
    <row r="81" spans="1:49" s="1355" customFormat="1" x14ac:dyDescent="0.2">
      <c r="A81" s="182"/>
      <c r="B81" s="343"/>
      <c r="C81" s="183"/>
      <c r="D81" s="116"/>
      <c r="E81" s="156"/>
      <c r="F81" s="116"/>
      <c r="G81" s="116"/>
      <c r="H81" s="116"/>
      <c r="I81" s="116"/>
      <c r="J81" s="116"/>
      <c r="K81" s="116"/>
      <c r="L81" s="116"/>
      <c r="M81" s="116"/>
      <c r="N81" s="327"/>
      <c r="O81" s="116"/>
      <c r="P81" s="325"/>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433"/>
    </row>
    <row r="82" spans="1:49" s="1355" customFormat="1" x14ac:dyDescent="0.2">
      <c r="A82" s="182"/>
      <c r="B82" s="343"/>
      <c r="C82" s="144"/>
      <c r="D82" s="116"/>
      <c r="E82" s="156"/>
      <c r="F82" s="116"/>
      <c r="G82" s="116"/>
      <c r="H82" s="116"/>
      <c r="I82" s="116"/>
      <c r="J82" s="116"/>
      <c r="K82" s="116"/>
      <c r="L82" s="116"/>
      <c r="M82" s="116"/>
      <c r="N82" s="327"/>
      <c r="O82" s="116"/>
      <c r="P82" s="325"/>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433"/>
    </row>
    <row r="83" spans="1:49" s="1355" customFormat="1" ht="15" x14ac:dyDescent="0.25">
      <c r="A83" s="182"/>
      <c r="B83" s="343"/>
      <c r="C83" s="267" t="s">
        <v>2</v>
      </c>
      <c r="D83" s="268"/>
      <c r="E83" s="268"/>
      <c r="F83" s="269"/>
      <c r="G83" s="281" t="str">
        <f>$G$22</f>
        <v>$ nominal per year</v>
      </c>
      <c r="H83" s="270"/>
      <c r="I83" s="270" t="str">
        <f>$F$3</f>
        <v>.</v>
      </c>
      <c r="J83" s="270"/>
      <c r="K83" s="270"/>
      <c r="L83" s="270"/>
      <c r="M83" s="271"/>
      <c r="N83" s="327"/>
      <c r="O83" s="116"/>
      <c r="P83" s="325"/>
      <c r="Q83" s="96"/>
      <c r="R83" s="249" t="str">
        <f>R$22</f>
        <v>Annual increases (nominal $ per year)</v>
      </c>
      <c r="S83" s="254"/>
      <c r="T83" s="254"/>
      <c r="U83" s="254"/>
      <c r="V83" s="254"/>
      <c r="W83" s="254"/>
      <c r="X83" s="306"/>
      <c r="Y83" s="3"/>
      <c r="Z83" s="249" t="s">
        <v>535</v>
      </c>
      <c r="AA83" s="254"/>
      <c r="AB83" s="254"/>
      <c r="AC83" s="254"/>
      <c r="AD83" s="254"/>
      <c r="AE83" s="254"/>
      <c r="AF83" s="306"/>
      <c r="AG83" s="66"/>
      <c r="AH83" s="249" t="s">
        <v>540</v>
      </c>
      <c r="AI83" s="254"/>
      <c r="AJ83" s="254"/>
      <c r="AK83" s="254"/>
      <c r="AL83" s="254"/>
      <c r="AM83" s="254"/>
      <c r="AN83" s="306"/>
      <c r="AO83" s="116"/>
      <c r="AP83" s="249" t="s">
        <v>536</v>
      </c>
      <c r="AQ83" s="254"/>
      <c r="AR83" s="254"/>
      <c r="AS83" s="254"/>
      <c r="AT83" s="254"/>
      <c r="AU83" s="254"/>
      <c r="AV83" s="306"/>
      <c r="AW83" s="433"/>
    </row>
    <row r="84" spans="1:49" s="1355" customFormat="1" ht="56.25" customHeight="1" x14ac:dyDescent="0.2">
      <c r="A84" s="182"/>
      <c r="B84" s="343"/>
      <c r="C84" s="297" t="s">
        <v>196</v>
      </c>
      <c r="D84" s="137" t="s">
        <v>327</v>
      </c>
      <c r="E84" s="298" t="s">
        <v>200</v>
      </c>
      <c r="F84" s="134" t="s">
        <v>205</v>
      </c>
      <c r="G84" s="134" t="s">
        <v>731</v>
      </c>
      <c r="H84" s="134" t="s">
        <v>732</v>
      </c>
      <c r="I84" s="134" t="s">
        <v>733</v>
      </c>
      <c r="J84" s="134" t="s">
        <v>734</v>
      </c>
      <c r="K84" s="134" t="s">
        <v>735</v>
      </c>
      <c r="L84" s="134" t="s">
        <v>736</v>
      </c>
      <c r="M84" s="134" t="s">
        <v>737</v>
      </c>
      <c r="N84" s="327"/>
      <c r="O84" s="116"/>
      <c r="P84" s="325"/>
      <c r="Q84" s="415" t="str">
        <f>Q$23</f>
        <v>Land Value</v>
      </c>
      <c r="R84" s="396" t="str">
        <f>C83</f>
        <v>Ordinary Business Rates - without proposed special variation</v>
      </c>
      <c r="S84" s="397"/>
      <c r="T84" s="397"/>
      <c r="U84" s="397"/>
      <c r="V84" s="397"/>
      <c r="W84" s="397"/>
      <c r="X84" s="398"/>
      <c r="Y84" s="3"/>
      <c r="Z84" s="396" t="str">
        <f>$R84</f>
        <v>Ordinary Business Rates - without proposed special variation</v>
      </c>
      <c r="AA84" s="397"/>
      <c r="AB84" s="397"/>
      <c r="AC84" s="397"/>
      <c r="AD84" s="397"/>
      <c r="AE84" s="397"/>
      <c r="AF84" s="398"/>
      <c r="AG84" s="434"/>
      <c r="AH84" s="396" t="str">
        <f>$R84</f>
        <v>Ordinary Business Rates - without proposed special variation</v>
      </c>
      <c r="AI84" s="397"/>
      <c r="AJ84" s="397"/>
      <c r="AK84" s="397"/>
      <c r="AL84" s="397"/>
      <c r="AM84" s="397"/>
      <c r="AN84" s="398"/>
      <c r="AO84" s="434"/>
      <c r="AP84" s="396" t="str">
        <f>$R84</f>
        <v>Ordinary Business Rates - without proposed special variation</v>
      </c>
      <c r="AQ84" s="397"/>
      <c r="AR84" s="397"/>
      <c r="AS84" s="397"/>
      <c r="AT84" s="397"/>
      <c r="AU84" s="397"/>
      <c r="AV84" s="398"/>
      <c r="AW84" s="433"/>
    </row>
    <row r="85" spans="1:49" s="1355" customFormat="1" x14ac:dyDescent="0.2">
      <c r="A85" s="182"/>
      <c r="B85" s="343"/>
      <c r="C85" s="293"/>
      <c r="D85" s="293"/>
      <c r="E85" s="294"/>
      <c r="F85" s="208" t="str">
        <f>F65</f>
        <v>2020-21</v>
      </c>
      <c r="G85" s="208" t="str">
        <f t="shared" ref="G85:M85" si="31">G65</f>
        <v>2021-22</v>
      </c>
      <c r="H85" s="208" t="str">
        <f t="shared" si="31"/>
        <v>2022-23</v>
      </c>
      <c r="I85" s="208" t="str">
        <f t="shared" si="31"/>
        <v>2023-24</v>
      </c>
      <c r="J85" s="208" t="str">
        <f t="shared" si="31"/>
        <v>2024-25</v>
      </c>
      <c r="K85" s="208" t="str">
        <f t="shared" si="31"/>
        <v>2025-26</v>
      </c>
      <c r="L85" s="208" t="str">
        <f t="shared" si="31"/>
        <v>2026-27</v>
      </c>
      <c r="M85" s="208" t="str">
        <f t="shared" si="31"/>
        <v>2027-28</v>
      </c>
      <c r="N85" s="327"/>
      <c r="O85" s="116"/>
      <c r="P85" s="325"/>
      <c r="Q85" s="416"/>
      <c r="R85" s="510" t="str">
        <f t="shared" ref="R85:X85" si="32">R$24</f>
        <v>Year 1</v>
      </c>
      <c r="S85" s="511" t="str">
        <f t="shared" si="32"/>
        <v>Year 2</v>
      </c>
      <c r="T85" s="511" t="str">
        <f t="shared" si="32"/>
        <v>Year 3</v>
      </c>
      <c r="U85" s="511" t="str">
        <f t="shared" si="32"/>
        <v>Year 4</v>
      </c>
      <c r="V85" s="511" t="str">
        <f t="shared" si="32"/>
        <v>Year 5</v>
      </c>
      <c r="W85" s="511" t="str">
        <f t="shared" si="32"/>
        <v>Year 6</v>
      </c>
      <c r="X85" s="511" t="str">
        <f t="shared" si="32"/>
        <v>Year 7</v>
      </c>
      <c r="Y85" s="512"/>
      <c r="Z85" s="510" t="str">
        <f>R85</f>
        <v>Year 1</v>
      </c>
      <c r="AA85" s="511" t="str">
        <f t="shared" ref="AA85:AF85" si="33">S85</f>
        <v>Year 2</v>
      </c>
      <c r="AB85" s="511" t="str">
        <f t="shared" si="33"/>
        <v>Year 3</v>
      </c>
      <c r="AC85" s="511" t="str">
        <f t="shared" si="33"/>
        <v>Year 4</v>
      </c>
      <c r="AD85" s="511" t="str">
        <f t="shared" si="33"/>
        <v>Year 5</v>
      </c>
      <c r="AE85" s="511" t="str">
        <f t="shared" si="33"/>
        <v>Year 6</v>
      </c>
      <c r="AF85" s="513" t="str">
        <f t="shared" si="33"/>
        <v>Year 7</v>
      </c>
      <c r="AG85" s="512"/>
      <c r="AH85" s="510" t="str">
        <f>R85</f>
        <v>Year 1</v>
      </c>
      <c r="AI85" s="511" t="str">
        <f t="shared" ref="AI85:AN85" si="34">S85</f>
        <v>Year 2</v>
      </c>
      <c r="AJ85" s="511" t="str">
        <f t="shared" si="34"/>
        <v>Year 3</v>
      </c>
      <c r="AK85" s="511" t="str">
        <f t="shared" si="34"/>
        <v>Year 4</v>
      </c>
      <c r="AL85" s="511" t="str">
        <f t="shared" si="34"/>
        <v>Year 5</v>
      </c>
      <c r="AM85" s="511" t="str">
        <f t="shared" si="34"/>
        <v>Year 6</v>
      </c>
      <c r="AN85" s="513" t="str">
        <f t="shared" si="34"/>
        <v>Year 7</v>
      </c>
      <c r="AO85" s="395"/>
      <c r="AP85" s="510" t="str">
        <f>R85</f>
        <v>Year 1</v>
      </c>
      <c r="AQ85" s="511" t="str">
        <f t="shared" ref="AQ85:AT85" si="35">S85</f>
        <v>Year 2</v>
      </c>
      <c r="AR85" s="511" t="str">
        <f t="shared" si="35"/>
        <v>Year 3</v>
      </c>
      <c r="AS85" s="511" t="str">
        <f t="shared" si="35"/>
        <v>Year 4</v>
      </c>
      <c r="AT85" s="511" t="str">
        <f t="shared" si="35"/>
        <v>Year 5</v>
      </c>
      <c r="AU85" s="511" t="str">
        <f>W85</f>
        <v>Year 6</v>
      </c>
      <c r="AV85" s="513" t="str">
        <f>X85</f>
        <v>Year 7</v>
      </c>
      <c r="AW85" s="433"/>
    </row>
    <row r="86" spans="1:49" s="1355" customFormat="1" x14ac:dyDescent="0.2">
      <c r="A86" s="182"/>
      <c r="B86" s="343"/>
      <c r="C86" s="467" t="str">
        <f>C25</f>
        <v>$0 to $99,999</v>
      </c>
      <c r="D86" s="426">
        <f t="shared" ref="D86:D99" si="36">IF(D66=".",".",D66)</f>
        <v>0</v>
      </c>
      <c r="E86" s="427">
        <f>E25</f>
        <v>50000</v>
      </c>
      <c r="F86" s="873"/>
      <c r="G86" s="873"/>
      <c r="H86" s="873"/>
      <c r="I86" s="873"/>
      <c r="J86" s="873"/>
      <c r="K86" s="873"/>
      <c r="L86" s="873"/>
      <c r="M86" s="873"/>
      <c r="N86" s="327"/>
      <c r="O86" s="116"/>
      <c r="P86" s="325"/>
      <c r="Q86" s="417">
        <f t="shared" ref="Q86:Q99" si="37">$E86</f>
        <v>50000</v>
      </c>
      <c r="R86" s="399" t="str">
        <f t="shared" ref="R86:X99" si="38">IF(G86=".",".",IF(F86=0,".",G86-F86))</f>
        <v>.</v>
      </c>
      <c r="S86" s="400" t="str">
        <f t="shared" si="38"/>
        <v>.</v>
      </c>
      <c r="T86" s="400" t="str">
        <f t="shared" si="38"/>
        <v>.</v>
      </c>
      <c r="U86" s="400" t="str">
        <f t="shared" si="38"/>
        <v>.</v>
      </c>
      <c r="V86" s="400" t="str">
        <f t="shared" si="38"/>
        <v>.</v>
      </c>
      <c r="W86" s="400" t="str">
        <f t="shared" si="38"/>
        <v>.</v>
      </c>
      <c r="X86" s="295" t="str">
        <f t="shared" si="38"/>
        <v>.</v>
      </c>
      <c r="Y86" s="3"/>
      <c r="Z86" s="406" t="str">
        <f t="shared" ref="Z86:AF99" si="39">IF(G86=".",".",IF(F86=0,".",G86/F86-1))</f>
        <v>.</v>
      </c>
      <c r="AA86" s="407" t="str">
        <f t="shared" si="39"/>
        <v>.</v>
      </c>
      <c r="AB86" s="407" t="str">
        <f t="shared" si="39"/>
        <v>.</v>
      </c>
      <c r="AC86" s="407" t="str">
        <f t="shared" si="39"/>
        <v>.</v>
      </c>
      <c r="AD86" s="407" t="str">
        <f t="shared" si="39"/>
        <v>.</v>
      </c>
      <c r="AE86" s="407" t="str">
        <f t="shared" si="39"/>
        <v>.</v>
      </c>
      <c r="AF86" s="408" t="str">
        <f t="shared" si="39"/>
        <v>.</v>
      </c>
      <c r="AG86" s="3"/>
      <c r="AH86" s="399" t="str">
        <f t="shared" ref="AH86:AN99" si="40">IF(G86=".",".",IF($F86=0,".",G86-$F86))</f>
        <v>.</v>
      </c>
      <c r="AI86" s="400" t="str">
        <f t="shared" si="40"/>
        <v>.</v>
      </c>
      <c r="AJ86" s="400" t="str">
        <f t="shared" si="40"/>
        <v>.</v>
      </c>
      <c r="AK86" s="400" t="str">
        <f t="shared" si="40"/>
        <v>.</v>
      </c>
      <c r="AL86" s="400" t="str">
        <f t="shared" si="40"/>
        <v>.</v>
      </c>
      <c r="AM86" s="400" t="str">
        <f t="shared" si="40"/>
        <v>.</v>
      </c>
      <c r="AN86" s="295" t="str">
        <f t="shared" si="40"/>
        <v>.</v>
      </c>
      <c r="AO86" s="410"/>
      <c r="AP86" s="406" t="str">
        <f t="shared" ref="AP86:AV99" si="41">IF(G86=".",".",IF($F86=0,".",G86/$F86-1))</f>
        <v>.</v>
      </c>
      <c r="AQ86" s="407" t="str">
        <f t="shared" si="41"/>
        <v>.</v>
      </c>
      <c r="AR86" s="407" t="str">
        <f t="shared" si="41"/>
        <v>.</v>
      </c>
      <c r="AS86" s="407" t="str">
        <f t="shared" si="41"/>
        <v>.</v>
      </c>
      <c r="AT86" s="407" t="str">
        <f t="shared" si="41"/>
        <v>.</v>
      </c>
      <c r="AU86" s="407" t="str">
        <f t="shared" si="41"/>
        <v>.</v>
      </c>
      <c r="AV86" s="408" t="str">
        <f t="shared" si="41"/>
        <v>.</v>
      </c>
      <c r="AW86" s="433"/>
    </row>
    <row r="87" spans="1:49" s="1355" customFormat="1" x14ac:dyDescent="0.2">
      <c r="A87" s="182"/>
      <c r="B87" s="343"/>
      <c r="C87" s="468" t="str">
        <f t="shared" ref="C87:E99" si="42">C26</f>
        <v>$100,000 to $199,999</v>
      </c>
      <c r="D87" s="428">
        <f t="shared" si="36"/>
        <v>0</v>
      </c>
      <c r="E87" s="429">
        <f t="shared" si="42"/>
        <v>150000</v>
      </c>
      <c r="F87" s="874"/>
      <c r="G87" s="874"/>
      <c r="H87" s="874"/>
      <c r="I87" s="874"/>
      <c r="J87" s="874"/>
      <c r="K87" s="874"/>
      <c r="L87" s="1207"/>
      <c r="M87" s="1207"/>
      <c r="N87" s="327"/>
      <c r="O87" s="116"/>
      <c r="P87" s="325"/>
      <c r="Q87" s="418">
        <f t="shared" si="37"/>
        <v>150000</v>
      </c>
      <c r="R87" s="401" t="str">
        <f t="shared" si="38"/>
        <v>.</v>
      </c>
      <c r="S87" s="256" t="str">
        <f t="shared" si="38"/>
        <v>.</v>
      </c>
      <c r="T87" s="256" t="str">
        <f t="shared" si="38"/>
        <v>.</v>
      </c>
      <c r="U87" s="256" t="str">
        <f t="shared" si="38"/>
        <v>.</v>
      </c>
      <c r="V87" s="256" t="str">
        <f t="shared" si="38"/>
        <v>.</v>
      </c>
      <c r="W87" s="256" t="str">
        <f t="shared" si="38"/>
        <v>.</v>
      </c>
      <c r="X87" s="402" t="str">
        <f t="shared" si="38"/>
        <v>.</v>
      </c>
      <c r="Y87" s="3"/>
      <c r="Z87" s="409" t="str">
        <f t="shared" si="39"/>
        <v>.</v>
      </c>
      <c r="AA87" s="410" t="str">
        <f t="shared" si="39"/>
        <v>.</v>
      </c>
      <c r="AB87" s="410" t="str">
        <f t="shared" si="39"/>
        <v>.</v>
      </c>
      <c r="AC87" s="410" t="str">
        <f t="shared" si="39"/>
        <v>.</v>
      </c>
      <c r="AD87" s="410" t="str">
        <f t="shared" si="39"/>
        <v>.</v>
      </c>
      <c r="AE87" s="410" t="str">
        <f t="shared" si="39"/>
        <v>.</v>
      </c>
      <c r="AF87" s="411" t="str">
        <f t="shared" si="39"/>
        <v>.</v>
      </c>
      <c r="AG87" s="3"/>
      <c r="AH87" s="401" t="str">
        <f t="shared" si="40"/>
        <v>.</v>
      </c>
      <c r="AI87" s="256" t="str">
        <f t="shared" si="40"/>
        <v>.</v>
      </c>
      <c r="AJ87" s="256" t="str">
        <f t="shared" si="40"/>
        <v>.</v>
      </c>
      <c r="AK87" s="256" t="str">
        <f t="shared" si="40"/>
        <v>.</v>
      </c>
      <c r="AL87" s="256" t="str">
        <f t="shared" si="40"/>
        <v>.</v>
      </c>
      <c r="AM87" s="256" t="str">
        <f t="shared" si="40"/>
        <v>.</v>
      </c>
      <c r="AN87" s="402" t="str">
        <f t="shared" si="40"/>
        <v>.</v>
      </c>
      <c r="AO87" s="3"/>
      <c r="AP87" s="409" t="str">
        <f t="shared" si="41"/>
        <v>.</v>
      </c>
      <c r="AQ87" s="410" t="str">
        <f t="shared" si="41"/>
        <v>.</v>
      </c>
      <c r="AR87" s="410" t="str">
        <f t="shared" si="41"/>
        <v>.</v>
      </c>
      <c r="AS87" s="410" t="str">
        <f t="shared" si="41"/>
        <v>.</v>
      </c>
      <c r="AT87" s="410" t="str">
        <f t="shared" si="41"/>
        <v>.</v>
      </c>
      <c r="AU87" s="410" t="str">
        <f t="shared" si="41"/>
        <v>.</v>
      </c>
      <c r="AV87" s="411" t="str">
        <f t="shared" si="41"/>
        <v>.</v>
      </c>
      <c r="AW87" s="433"/>
    </row>
    <row r="88" spans="1:49" s="1355" customFormat="1" x14ac:dyDescent="0.2">
      <c r="A88" s="182"/>
      <c r="B88" s="343"/>
      <c r="C88" s="468" t="str">
        <f t="shared" si="42"/>
        <v>$200,000 to $299,999</v>
      </c>
      <c r="D88" s="428">
        <f t="shared" si="36"/>
        <v>0</v>
      </c>
      <c r="E88" s="429">
        <f t="shared" si="42"/>
        <v>250000</v>
      </c>
      <c r="F88" s="874"/>
      <c r="G88" s="874"/>
      <c r="H88" s="874"/>
      <c r="I88" s="874"/>
      <c r="J88" s="874"/>
      <c r="K88" s="874"/>
      <c r="L88" s="1207"/>
      <c r="M88" s="1207"/>
      <c r="N88" s="327"/>
      <c r="O88" s="116"/>
      <c r="P88" s="325"/>
      <c r="Q88" s="418">
        <f t="shared" si="37"/>
        <v>250000</v>
      </c>
      <c r="R88" s="401" t="str">
        <f t="shared" si="38"/>
        <v>.</v>
      </c>
      <c r="S88" s="256" t="str">
        <f t="shared" si="38"/>
        <v>.</v>
      </c>
      <c r="T88" s="256" t="str">
        <f t="shared" si="38"/>
        <v>.</v>
      </c>
      <c r="U88" s="256" t="str">
        <f t="shared" si="38"/>
        <v>.</v>
      </c>
      <c r="V88" s="256" t="str">
        <f t="shared" si="38"/>
        <v>.</v>
      </c>
      <c r="W88" s="256" t="str">
        <f t="shared" si="38"/>
        <v>.</v>
      </c>
      <c r="X88" s="402" t="str">
        <f t="shared" si="38"/>
        <v>.</v>
      </c>
      <c r="Y88" s="3"/>
      <c r="Z88" s="409" t="str">
        <f t="shared" si="39"/>
        <v>.</v>
      </c>
      <c r="AA88" s="410" t="str">
        <f t="shared" si="39"/>
        <v>.</v>
      </c>
      <c r="AB88" s="410" t="str">
        <f t="shared" si="39"/>
        <v>.</v>
      </c>
      <c r="AC88" s="410" t="str">
        <f t="shared" si="39"/>
        <v>.</v>
      </c>
      <c r="AD88" s="410" t="str">
        <f t="shared" si="39"/>
        <v>.</v>
      </c>
      <c r="AE88" s="410" t="str">
        <f t="shared" si="39"/>
        <v>.</v>
      </c>
      <c r="AF88" s="411" t="str">
        <f t="shared" si="39"/>
        <v>.</v>
      </c>
      <c r="AG88" s="3"/>
      <c r="AH88" s="401" t="str">
        <f t="shared" si="40"/>
        <v>.</v>
      </c>
      <c r="AI88" s="256" t="str">
        <f t="shared" si="40"/>
        <v>.</v>
      </c>
      <c r="AJ88" s="256" t="str">
        <f t="shared" si="40"/>
        <v>.</v>
      </c>
      <c r="AK88" s="256" t="str">
        <f t="shared" si="40"/>
        <v>.</v>
      </c>
      <c r="AL88" s="256" t="str">
        <f t="shared" si="40"/>
        <v>.</v>
      </c>
      <c r="AM88" s="256" t="str">
        <f t="shared" si="40"/>
        <v>.</v>
      </c>
      <c r="AN88" s="402" t="str">
        <f t="shared" si="40"/>
        <v>.</v>
      </c>
      <c r="AO88" s="3"/>
      <c r="AP88" s="409" t="str">
        <f t="shared" si="41"/>
        <v>.</v>
      </c>
      <c r="AQ88" s="410" t="str">
        <f t="shared" si="41"/>
        <v>.</v>
      </c>
      <c r="AR88" s="410" t="str">
        <f t="shared" si="41"/>
        <v>.</v>
      </c>
      <c r="AS88" s="410" t="str">
        <f t="shared" si="41"/>
        <v>.</v>
      </c>
      <c r="AT88" s="410" t="str">
        <f t="shared" si="41"/>
        <v>.</v>
      </c>
      <c r="AU88" s="410" t="str">
        <f t="shared" si="41"/>
        <v>.</v>
      </c>
      <c r="AV88" s="411" t="str">
        <f t="shared" si="41"/>
        <v>.</v>
      </c>
      <c r="AW88" s="433"/>
    </row>
    <row r="89" spans="1:49" s="1355" customFormat="1" x14ac:dyDescent="0.2">
      <c r="A89" s="182"/>
      <c r="B89" s="343"/>
      <c r="C89" s="468" t="str">
        <f t="shared" si="42"/>
        <v>$300,000 to $399,999</v>
      </c>
      <c r="D89" s="428">
        <f t="shared" si="36"/>
        <v>0</v>
      </c>
      <c r="E89" s="429">
        <f t="shared" si="42"/>
        <v>350000</v>
      </c>
      <c r="F89" s="874"/>
      <c r="G89" s="874"/>
      <c r="H89" s="874"/>
      <c r="I89" s="874"/>
      <c r="J89" s="874"/>
      <c r="K89" s="874"/>
      <c r="L89" s="1207"/>
      <c r="M89" s="1207"/>
      <c r="N89" s="327"/>
      <c r="O89" s="116"/>
      <c r="P89" s="325"/>
      <c r="Q89" s="418">
        <f t="shared" si="37"/>
        <v>350000</v>
      </c>
      <c r="R89" s="401" t="str">
        <f t="shared" si="38"/>
        <v>.</v>
      </c>
      <c r="S89" s="256" t="str">
        <f t="shared" si="38"/>
        <v>.</v>
      </c>
      <c r="T89" s="256" t="str">
        <f t="shared" si="38"/>
        <v>.</v>
      </c>
      <c r="U89" s="256" t="str">
        <f t="shared" si="38"/>
        <v>.</v>
      </c>
      <c r="V89" s="256" t="str">
        <f t="shared" si="38"/>
        <v>.</v>
      </c>
      <c r="W89" s="256" t="str">
        <f t="shared" si="38"/>
        <v>.</v>
      </c>
      <c r="X89" s="402" t="str">
        <f t="shared" si="38"/>
        <v>.</v>
      </c>
      <c r="Y89" s="3"/>
      <c r="Z89" s="409" t="str">
        <f t="shared" si="39"/>
        <v>.</v>
      </c>
      <c r="AA89" s="410" t="str">
        <f t="shared" si="39"/>
        <v>.</v>
      </c>
      <c r="AB89" s="410" t="str">
        <f t="shared" si="39"/>
        <v>.</v>
      </c>
      <c r="AC89" s="410" t="str">
        <f t="shared" si="39"/>
        <v>.</v>
      </c>
      <c r="AD89" s="410" t="str">
        <f t="shared" si="39"/>
        <v>.</v>
      </c>
      <c r="AE89" s="410" t="str">
        <f t="shared" si="39"/>
        <v>.</v>
      </c>
      <c r="AF89" s="411" t="str">
        <f t="shared" si="39"/>
        <v>.</v>
      </c>
      <c r="AG89" s="3"/>
      <c r="AH89" s="401" t="str">
        <f t="shared" si="40"/>
        <v>.</v>
      </c>
      <c r="AI89" s="256" t="str">
        <f t="shared" si="40"/>
        <v>.</v>
      </c>
      <c r="AJ89" s="256" t="str">
        <f t="shared" si="40"/>
        <v>.</v>
      </c>
      <c r="AK89" s="256" t="str">
        <f t="shared" si="40"/>
        <v>.</v>
      </c>
      <c r="AL89" s="256" t="str">
        <f t="shared" si="40"/>
        <v>.</v>
      </c>
      <c r="AM89" s="256" t="str">
        <f t="shared" si="40"/>
        <v>.</v>
      </c>
      <c r="AN89" s="402" t="str">
        <f t="shared" si="40"/>
        <v>.</v>
      </c>
      <c r="AO89" s="3"/>
      <c r="AP89" s="409" t="str">
        <f t="shared" si="41"/>
        <v>.</v>
      </c>
      <c r="AQ89" s="410" t="str">
        <f t="shared" si="41"/>
        <v>.</v>
      </c>
      <c r="AR89" s="410" t="str">
        <f t="shared" si="41"/>
        <v>.</v>
      </c>
      <c r="AS89" s="410" t="str">
        <f t="shared" si="41"/>
        <v>.</v>
      </c>
      <c r="AT89" s="410" t="str">
        <f t="shared" si="41"/>
        <v>.</v>
      </c>
      <c r="AU89" s="410" t="str">
        <f t="shared" si="41"/>
        <v>.</v>
      </c>
      <c r="AV89" s="411" t="str">
        <f t="shared" si="41"/>
        <v>.</v>
      </c>
      <c r="AW89" s="433"/>
    </row>
    <row r="90" spans="1:49" s="1355" customFormat="1" x14ac:dyDescent="0.2">
      <c r="A90" s="182"/>
      <c r="B90" s="343"/>
      <c r="C90" s="468" t="str">
        <f t="shared" si="42"/>
        <v>$400,000 to $499,999</v>
      </c>
      <c r="D90" s="428">
        <f t="shared" si="36"/>
        <v>0</v>
      </c>
      <c r="E90" s="429">
        <f t="shared" si="42"/>
        <v>450000</v>
      </c>
      <c r="F90" s="874"/>
      <c r="G90" s="874"/>
      <c r="H90" s="874"/>
      <c r="I90" s="874"/>
      <c r="J90" s="874"/>
      <c r="K90" s="874"/>
      <c r="L90" s="1207"/>
      <c r="M90" s="1207"/>
      <c r="N90" s="327"/>
      <c r="O90" s="116"/>
      <c r="P90" s="325"/>
      <c r="Q90" s="418">
        <f t="shared" si="37"/>
        <v>450000</v>
      </c>
      <c r="R90" s="401" t="str">
        <f t="shared" si="38"/>
        <v>.</v>
      </c>
      <c r="S90" s="256" t="str">
        <f t="shared" si="38"/>
        <v>.</v>
      </c>
      <c r="T90" s="256" t="str">
        <f t="shared" si="38"/>
        <v>.</v>
      </c>
      <c r="U90" s="256" t="str">
        <f t="shared" si="38"/>
        <v>.</v>
      </c>
      <c r="V90" s="256" t="str">
        <f t="shared" si="38"/>
        <v>.</v>
      </c>
      <c r="W90" s="256" t="str">
        <f t="shared" si="38"/>
        <v>.</v>
      </c>
      <c r="X90" s="402" t="str">
        <f t="shared" si="38"/>
        <v>.</v>
      </c>
      <c r="Y90" s="3"/>
      <c r="Z90" s="409" t="str">
        <f t="shared" si="39"/>
        <v>.</v>
      </c>
      <c r="AA90" s="410" t="str">
        <f t="shared" si="39"/>
        <v>.</v>
      </c>
      <c r="AB90" s="410" t="str">
        <f t="shared" si="39"/>
        <v>.</v>
      </c>
      <c r="AC90" s="410" t="str">
        <f t="shared" si="39"/>
        <v>.</v>
      </c>
      <c r="AD90" s="410" t="str">
        <f t="shared" si="39"/>
        <v>.</v>
      </c>
      <c r="AE90" s="410" t="str">
        <f t="shared" si="39"/>
        <v>.</v>
      </c>
      <c r="AF90" s="411" t="str">
        <f t="shared" si="39"/>
        <v>.</v>
      </c>
      <c r="AG90" s="3"/>
      <c r="AH90" s="401" t="str">
        <f t="shared" si="40"/>
        <v>.</v>
      </c>
      <c r="AI90" s="256" t="str">
        <f t="shared" si="40"/>
        <v>.</v>
      </c>
      <c r="AJ90" s="256" t="str">
        <f t="shared" si="40"/>
        <v>.</v>
      </c>
      <c r="AK90" s="256" t="str">
        <f t="shared" si="40"/>
        <v>.</v>
      </c>
      <c r="AL90" s="256" t="str">
        <f t="shared" si="40"/>
        <v>.</v>
      </c>
      <c r="AM90" s="256" t="str">
        <f t="shared" si="40"/>
        <v>.</v>
      </c>
      <c r="AN90" s="402" t="str">
        <f t="shared" si="40"/>
        <v>.</v>
      </c>
      <c r="AO90" s="3"/>
      <c r="AP90" s="409" t="str">
        <f t="shared" si="41"/>
        <v>.</v>
      </c>
      <c r="AQ90" s="410" t="str">
        <f t="shared" si="41"/>
        <v>.</v>
      </c>
      <c r="AR90" s="410" t="str">
        <f t="shared" si="41"/>
        <v>.</v>
      </c>
      <c r="AS90" s="410" t="str">
        <f t="shared" si="41"/>
        <v>.</v>
      </c>
      <c r="AT90" s="410" t="str">
        <f t="shared" si="41"/>
        <v>.</v>
      </c>
      <c r="AU90" s="410" t="str">
        <f t="shared" si="41"/>
        <v>.</v>
      </c>
      <c r="AV90" s="411" t="str">
        <f t="shared" si="41"/>
        <v>.</v>
      </c>
      <c r="AW90" s="433"/>
    </row>
    <row r="91" spans="1:49" s="1355" customFormat="1" x14ac:dyDescent="0.2">
      <c r="A91" s="182"/>
      <c r="B91" s="343"/>
      <c r="C91" s="468" t="str">
        <f t="shared" si="42"/>
        <v>$500,000 to $599,999</v>
      </c>
      <c r="D91" s="428">
        <f t="shared" si="36"/>
        <v>0</v>
      </c>
      <c r="E91" s="429">
        <f t="shared" si="42"/>
        <v>550000</v>
      </c>
      <c r="F91" s="874"/>
      <c r="G91" s="874"/>
      <c r="H91" s="874"/>
      <c r="I91" s="874"/>
      <c r="J91" s="874"/>
      <c r="K91" s="874"/>
      <c r="L91" s="1207"/>
      <c r="M91" s="1207"/>
      <c r="N91" s="327"/>
      <c r="O91" s="116"/>
      <c r="P91" s="325"/>
      <c r="Q91" s="418">
        <f t="shared" si="37"/>
        <v>550000</v>
      </c>
      <c r="R91" s="401" t="str">
        <f t="shared" si="38"/>
        <v>.</v>
      </c>
      <c r="S91" s="256" t="str">
        <f t="shared" si="38"/>
        <v>.</v>
      </c>
      <c r="T91" s="256" t="str">
        <f t="shared" si="38"/>
        <v>.</v>
      </c>
      <c r="U91" s="256" t="str">
        <f t="shared" si="38"/>
        <v>.</v>
      </c>
      <c r="V91" s="256" t="str">
        <f t="shared" si="38"/>
        <v>.</v>
      </c>
      <c r="W91" s="256" t="str">
        <f t="shared" si="38"/>
        <v>.</v>
      </c>
      <c r="X91" s="402" t="str">
        <f t="shared" si="38"/>
        <v>.</v>
      </c>
      <c r="Y91" s="3"/>
      <c r="Z91" s="409" t="str">
        <f t="shared" si="39"/>
        <v>.</v>
      </c>
      <c r="AA91" s="410" t="str">
        <f t="shared" si="39"/>
        <v>.</v>
      </c>
      <c r="AB91" s="410" t="str">
        <f t="shared" si="39"/>
        <v>.</v>
      </c>
      <c r="AC91" s="410" t="str">
        <f t="shared" si="39"/>
        <v>.</v>
      </c>
      <c r="AD91" s="410" t="str">
        <f t="shared" si="39"/>
        <v>.</v>
      </c>
      <c r="AE91" s="410" t="str">
        <f t="shared" si="39"/>
        <v>.</v>
      </c>
      <c r="AF91" s="411" t="str">
        <f t="shared" si="39"/>
        <v>.</v>
      </c>
      <c r="AG91" s="3"/>
      <c r="AH91" s="401" t="str">
        <f t="shared" si="40"/>
        <v>.</v>
      </c>
      <c r="AI91" s="256" t="str">
        <f t="shared" si="40"/>
        <v>.</v>
      </c>
      <c r="AJ91" s="256" t="str">
        <f t="shared" si="40"/>
        <v>.</v>
      </c>
      <c r="AK91" s="256" t="str">
        <f t="shared" si="40"/>
        <v>.</v>
      </c>
      <c r="AL91" s="256" t="str">
        <f t="shared" si="40"/>
        <v>.</v>
      </c>
      <c r="AM91" s="256" t="str">
        <f t="shared" si="40"/>
        <v>.</v>
      </c>
      <c r="AN91" s="402" t="str">
        <f t="shared" si="40"/>
        <v>.</v>
      </c>
      <c r="AO91" s="3"/>
      <c r="AP91" s="409" t="str">
        <f t="shared" si="41"/>
        <v>.</v>
      </c>
      <c r="AQ91" s="410" t="str">
        <f t="shared" si="41"/>
        <v>.</v>
      </c>
      <c r="AR91" s="410" t="str">
        <f t="shared" si="41"/>
        <v>.</v>
      </c>
      <c r="AS91" s="410" t="str">
        <f t="shared" si="41"/>
        <v>.</v>
      </c>
      <c r="AT91" s="410" t="str">
        <f t="shared" si="41"/>
        <v>.</v>
      </c>
      <c r="AU91" s="410" t="str">
        <f t="shared" si="41"/>
        <v>.</v>
      </c>
      <c r="AV91" s="411" t="str">
        <f t="shared" si="41"/>
        <v>.</v>
      </c>
      <c r="AW91" s="433"/>
    </row>
    <row r="92" spans="1:49" s="1355" customFormat="1" x14ac:dyDescent="0.2">
      <c r="A92" s="182"/>
      <c r="B92" s="343"/>
      <c r="C92" s="468" t="str">
        <f t="shared" si="42"/>
        <v>$600,000 to $699,999</v>
      </c>
      <c r="D92" s="428">
        <f t="shared" si="36"/>
        <v>0</v>
      </c>
      <c r="E92" s="429">
        <f t="shared" si="42"/>
        <v>650000</v>
      </c>
      <c r="F92" s="874"/>
      <c r="G92" s="874"/>
      <c r="H92" s="874"/>
      <c r="I92" s="874"/>
      <c r="J92" s="874"/>
      <c r="K92" s="874"/>
      <c r="L92" s="1207"/>
      <c r="M92" s="1207"/>
      <c r="N92" s="327"/>
      <c r="O92" s="116"/>
      <c r="P92" s="325"/>
      <c r="Q92" s="418">
        <f t="shared" si="37"/>
        <v>650000</v>
      </c>
      <c r="R92" s="401" t="str">
        <f t="shared" si="38"/>
        <v>.</v>
      </c>
      <c r="S92" s="256" t="str">
        <f t="shared" si="38"/>
        <v>.</v>
      </c>
      <c r="T92" s="256" t="str">
        <f t="shared" si="38"/>
        <v>.</v>
      </c>
      <c r="U92" s="256" t="str">
        <f t="shared" si="38"/>
        <v>.</v>
      </c>
      <c r="V92" s="256" t="str">
        <f t="shared" si="38"/>
        <v>.</v>
      </c>
      <c r="W92" s="256" t="str">
        <f t="shared" si="38"/>
        <v>.</v>
      </c>
      <c r="X92" s="402" t="str">
        <f t="shared" si="38"/>
        <v>.</v>
      </c>
      <c r="Y92" s="3"/>
      <c r="Z92" s="409" t="str">
        <f t="shared" si="39"/>
        <v>.</v>
      </c>
      <c r="AA92" s="410" t="str">
        <f t="shared" si="39"/>
        <v>.</v>
      </c>
      <c r="AB92" s="410" t="str">
        <f t="shared" si="39"/>
        <v>.</v>
      </c>
      <c r="AC92" s="410" t="str">
        <f t="shared" si="39"/>
        <v>.</v>
      </c>
      <c r="AD92" s="410" t="str">
        <f t="shared" si="39"/>
        <v>.</v>
      </c>
      <c r="AE92" s="410" t="str">
        <f t="shared" si="39"/>
        <v>.</v>
      </c>
      <c r="AF92" s="411" t="str">
        <f t="shared" si="39"/>
        <v>.</v>
      </c>
      <c r="AG92" s="3"/>
      <c r="AH92" s="401" t="str">
        <f t="shared" si="40"/>
        <v>.</v>
      </c>
      <c r="AI92" s="256" t="str">
        <f t="shared" si="40"/>
        <v>.</v>
      </c>
      <c r="AJ92" s="256" t="str">
        <f t="shared" si="40"/>
        <v>.</v>
      </c>
      <c r="AK92" s="256" t="str">
        <f t="shared" si="40"/>
        <v>.</v>
      </c>
      <c r="AL92" s="256" t="str">
        <f t="shared" si="40"/>
        <v>.</v>
      </c>
      <c r="AM92" s="256" t="str">
        <f t="shared" si="40"/>
        <v>.</v>
      </c>
      <c r="AN92" s="402" t="str">
        <f t="shared" si="40"/>
        <v>.</v>
      </c>
      <c r="AO92" s="3"/>
      <c r="AP92" s="409" t="str">
        <f t="shared" si="41"/>
        <v>.</v>
      </c>
      <c r="AQ92" s="410" t="str">
        <f t="shared" si="41"/>
        <v>.</v>
      </c>
      <c r="AR92" s="410" t="str">
        <f t="shared" si="41"/>
        <v>.</v>
      </c>
      <c r="AS92" s="410" t="str">
        <f t="shared" si="41"/>
        <v>.</v>
      </c>
      <c r="AT92" s="410" t="str">
        <f t="shared" si="41"/>
        <v>.</v>
      </c>
      <c r="AU92" s="410" t="str">
        <f t="shared" si="41"/>
        <v>.</v>
      </c>
      <c r="AV92" s="411" t="str">
        <f t="shared" si="41"/>
        <v>.</v>
      </c>
      <c r="AW92" s="433"/>
    </row>
    <row r="93" spans="1:49" s="1355" customFormat="1" x14ac:dyDescent="0.2">
      <c r="A93" s="182"/>
      <c r="B93" s="343"/>
      <c r="C93" s="468" t="str">
        <f t="shared" si="42"/>
        <v>$700,000 to $799,999</v>
      </c>
      <c r="D93" s="428">
        <f t="shared" si="36"/>
        <v>0</v>
      </c>
      <c r="E93" s="429">
        <f t="shared" si="42"/>
        <v>750000</v>
      </c>
      <c r="F93" s="874"/>
      <c r="G93" s="874"/>
      <c r="H93" s="874"/>
      <c r="I93" s="874"/>
      <c r="J93" s="874"/>
      <c r="K93" s="874"/>
      <c r="L93" s="1207"/>
      <c r="M93" s="1207"/>
      <c r="N93" s="327"/>
      <c r="O93" s="116"/>
      <c r="P93" s="325"/>
      <c r="Q93" s="418">
        <f t="shared" si="37"/>
        <v>750000</v>
      </c>
      <c r="R93" s="401" t="str">
        <f t="shared" si="38"/>
        <v>.</v>
      </c>
      <c r="S93" s="256" t="str">
        <f t="shared" si="38"/>
        <v>.</v>
      </c>
      <c r="T93" s="256" t="str">
        <f t="shared" si="38"/>
        <v>.</v>
      </c>
      <c r="U93" s="256" t="str">
        <f t="shared" si="38"/>
        <v>.</v>
      </c>
      <c r="V93" s="256" t="str">
        <f t="shared" si="38"/>
        <v>.</v>
      </c>
      <c r="W93" s="256" t="str">
        <f t="shared" si="38"/>
        <v>.</v>
      </c>
      <c r="X93" s="402" t="str">
        <f t="shared" si="38"/>
        <v>.</v>
      </c>
      <c r="Y93" s="3"/>
      <c r="Z93" s="409" t="str">
        <f t="shared" si="39"/>
        <v>.</v>
      </c>
      <c r="AA93" s="410" t="str">
        <f t="shared" si="39"/>
        <v>.</v>
      </c>
      <c r="AB93" s="410" t="str">
        <f t="shared" si="39"/>
        <v>.</v>
      </c>
      <c r="AC93" s="410" t="str">
        <f t="shared" si="39"/>
        <v>.</v>
      </c>
      <c r="AD93" s="410" t="str">
        <f t="shared" si="39"/>
        <v>.</v>
      </c>
      <c r="AE93" s="410" t="str">
        <f t="shared" si="39"/>
        <v>.</v>
      </c>
      <c r="AF93" s="411" t="str">
        <f t="shared" si="39"/>
        <v>.</v>
      </c>
      <c r="AG93" s="3"/>
      <c r="AH93" s="401" t="str">
        <f t="shared" si="40"/>
        <v>.</v>
      </c>
      <c r="AI93" s="256" t="str">
        <f t="shared" si="40"/>
        <v>.</v>
      </c>
      <c r="AJ93" s="256" t="str">
        <f t="shared" si="40"/>
        <v>.</v>
      </c>
      <c r="AK93" s="256" t="str">
        <f t="shared" si="40"/>
        <v>.</v>
      </c>
      <c r="AL93" s="256" t="str">
        <f t="shared" si="40"/>
        <v>.</v>
      </c>
      <c r="AM93" s="256" t="str">
        <f t="shared" si="40"/>
        <v>.</v>
      </c>
      <c r="AN93" s="402" t="str">
        <f t="shared" si="40"/>
        <v>.</v>
      </c>
      <c r="AO93" s="3"/>
      <c r="AP93" s="409" t="str">
        <f t="shared" si="41"/>
        <v>.</v>
      </c>
      <c r="AQ93" s="410" t="str">
        <f t="shared" si="41"/>
        <v>.</v>
      </c>
      <c r="AR93" s="410" t="str">
        <f t="shared" si="41"/>
        <v>.</v>
      </c>
      <c r="AS93" s="410" t="str">
        <f t="shared" si="41"/>
        <v>.</v>
      </c>
      <c r="AT93" s="410" t="str">
        <f t="shared" si="41"/>
        <v>.</v>
      </c>
      <c r="AU93" s="410" t="str">
        <f t="shared" si="41"/>
        <v>.</v>
      </c>
      <c r="AV93" s="411" t="str">
        <f t="shared" si="41"/>
        <v>.</v>
      </c>
      <c r="AW93" s="433"/>
    </row>
    <row r="94" spans="1:49" s="1355" customFormat="1" x14ac:dyDescent="0.2">
      <c r="A94" s="182"/>
      <c r="B94" s="343"/>
      <c r="C94" s="468" t="str">
        <f t="shared" si="42"/>
        <v>$800,000 to $899,999</v>
      </c>
      <c r="D94" s="428">
        <f t="shared" si="36"/>
        <v>0</v>
      </c>
      <c r="E94" s="429">
        <f t="shared" si="42"/>
        <v>850000</v>
      </c>
      <c r="F94" s="874"/>
      <c r="G94" s="874"/>
      <c r="H94" s="874"/>
      <c r="I94" s="874"/>
      <c r="J94" s="874"/>
      <c r="K94" s="874"/>
      <c r="L94" s="1207"/>
      <c r="M94" s="1207"/>
      <c r="N94" s="327"/>
      <c r="O94" s="116"/>
      <c r="P94" s="325"/>
      <c r="Q94" s="418">
        <f t="shared" si="37"/>
        <v>850000</v>
      </c>
      <c r="R94" s="401" t="str">
        <f t="shared" si="38"/>
        <v>.</v>
      </c>
      <c r="S94" s="256" t="str">
        <f t="shared" si="38"/>
        <v>.</v>
      </c>
      <c r="T94" s="256" t="str">
        <f t="shared" si="38"/>
        <v>.</v>
      </c>
      <c r="U94" s="256" t="str">
        <f t="shared" si="38"/>
        <v>.</v>
      </c>
      <c r="V94" s="256" t="str">
        <f t="shared" si="38"/>
        <v>.</v>
      </c>
      <c r="W94" s="256" t="str">
        <f t="shared" si="38"/>
        <v>.</v>
      </c>
      <c r="X94" s="402" t="str">
        <f t="shared" si="38"/>
        <v>.</v>
      </c>
      <c r="Y94" s="3"/>
      <c r="Z94" s="409" t="str">
        <f t="shared" si="39"/>
        <v>.</v>
      </c>
      <c r="AA94" s="410" t="str">
        <f t="shared" si="39"/>
        <v>.</v>
      </c>
      <c r="AB94" s="410" t="str">
        <f t="shared" si="39"/>
        <v>.</v>
      </c>
      <c r="AC94" s="410" t="str">
        <f t="shared" si="39"/>
        <v>.</v>
      </c>
      <c r="AD94" s="410" t="str">
        <f t="shared" si="39"/>
        <v>.</v>
      </c>
      <c r="AE94" s="410" t="str">
        <f t="shared" si="39"/>
        <v>.</v>
      </c>
      <c r="AF94" s="411" t="str">
        <f t="shared" si="39"/>
        <v>.</v>
      </c>
      <c r="AG94" s="3"/>
      <c r="AH94" s="401" t="str">
        <f t="shared" si="40"/>
        <v>.</v>
      </c>
      <c r="AI94" s="256" t="str">
        <f t="shared" si="40"/>
        <v>.</v>
      </c>
      <c r="AJ94" s="256" t="str">
        <f t="shared" si="40"/>
        <v>.</v>
      </c>
      <c r="AK94" s="256" t="str">
        <f t="shared" si="40"/>
        <v>.</v>
      </c>
      <c r="AL94" s="256" t="str">
        <f t="shared" si="40"/>
        <v>.</v>
      </c>
      <c r="AM94" s="256" t="str">
        <f t="shared" si="40"/>
        <v>.</v>
      </c>
      <c r="AN94" s="402" t="str">
        <f t="shared" si="40"/>
        <v>.</v>
      </c>
      <c r="AO94" s="3"/>
      <c r="AP94" s="409" t="str">
        <f t="shared" si="41"/>
        <v>.</v>
      </c>
      <c r="AQ94" s="410" t="str">
        <f t="shared" si="41"/>
        <v>.</v>
      </c>
      <c r="AR94" s="410" t="str">
        <f t="shared" si="41"/>
        <v>.</v>
      </c>
      <c r="AS94" s="410" t="str">
        <f t="shared" si="41"/>
        <v>.</v>
      </c>
      <c r="AT94" s="410" t="str">
        <f t="shared" si="41"/>
        <v>.</v>
      </c>
      <c r="AU94" s="410" t="str">
        <f t="shared" si="41"/>
        <v>.</v>
      </c>
      <c r="AV94" s="411" t="str">
        <f t="shared" si="41"/>
        <v>.</v>
      </c>
      <c r="AW94" s="433"/>
    </row>
    <row r="95" spans="1:49" s="1355" customFormat="1" x14ac:dyDescent="0.2">
      <c r="A95" s="182"/>
      <c r="B95" s="343"/>
      <c r="C95" s="468" t="str">
        <f t="shared" si="42"/>
        <v>$900,000 to $999,999</v>
      </c>
      <c r="D95" s="428">
        <f t="shared" si="36"/>
        <v>0</v>
      </c>
      <c r="E95" s="429">
        <f t="shared" si="42"/>
        <v>950000</v>
      </c>
      <c r="F95" s="874"/>
      <c r="G95" s="874"/>
      <c r="H95" s="874"/>
      <c r="I95" s="874"/>
      <c r="J95" s="874"/>
      <c r="K95" s="874"/>
      <c r="L95" s="1207"/>
      <c r="M95" s="1207"/>
      <c r="N95" s="327"/>
      <c r="O95" s="116"/>
      <c r="P95" s="325"/>
      <c r="Q95" s="418">
        <f t="shared" si="37"/>
        <v>950000</v>
      </c>
      <c r="R95" s="401" t="str">
        <f t="shared" si="38"/>
        <v>.</v>
      </c>
      <c r="S95" s="256" t="str">
        <f t="shared" si="38"/>
        <v>.</v>
      </c>
      <c r="T95" s="256" t="str">
        <f t="shared" si="38"/>
        <v>.</v>
      </c>
      <c r="U95" s="256" t="str">
        <f t="shared" si="38"/>
        <v>.</v>
      </c>
      <c r="V95" s="256" t="str">
        <f t="shared" si="38"/>
        <v>.</v>
      </c>
      <c r="W95" s="256" t="str">
        <f t="shared" si="38"/>
        <v>.</v>
      </c>
      <c r="X95" s="402" t="str">
        <f t="shared" si="38"/>
        <v>.</v>
      </c>
      <c r="Y95" s="3"/>
      <c r="Z95" s="409" t="str">
        <f t="shared" si="39"/>
        <v>.</v>
      </c>
      <c r="AA95" s="410" t="str">
        <f t="shared" si="39"/>
        <v>.</v>
      </c>
      <c r="AB95" s="410" t="str">
        <f t="shared" si="39"/>
        <v>.</v>
      </c>
      <c r="AC95" s="410" t="str">
        <f t="shared" si="39"/>
        <v>.</v>
      </c>
      <c r="AD95" s="410" t="str">
        <f t="shared" si="39"/>
        <v>.</v>
      </c>
      <c r="AE95" s="410" t="str">
        <f t="shared" si="39"/>
        <v>.</v>
      </c>
      <c r="AF95" s="411" t="str">
        <f t="shared" si="39"/>
        <v>.</v>
      </c>
      <c r="AG95" s="3"/>
      <c r="AH95" s="401" t="str">
        <f t="shared" si="40"/>
        <v>.</v>
      </c>
      <c r="AI95" s="256" t="str">
        <f t="shared" si="40"/>
        <v>.</v>
      </c>
      <c r="AJ95" s="256" t="str">
        <f t="shared" si="40"/>
        <v>.</v>
      </c>
      <c r="AK95" s="256" t="str">
        <f t="shared" si="40"/>
        <v>.</v>
      </c>
      <c r="AL95" s="256" t="str">
        <f t="shared" si="40"/>
        <v>.</v>
      </c>
      <c r="AM95" s="256" t="str">
        <f t="shared" si="40"/>
        <v>.</v>
      </c>
      <c r="AN95" s="402" t="str">
        <f t="shared" si="40"/>
        <v>.</v>
      </c>
      <c r="AO95" s="3"/>
      <c r="AP95" s="409" t="str">
        <f t="shared" si="41"/>
        <v>.</v>
      </c>
      <c r="AQ95" s="410" t="str">
        <f t="shared" si="41"/>
        <v>.</v>
      </c>
      <c r="AR95" s="410" t="str">
        <f t="shared" si="41"/>
        <v>.</v>
      </c>
      <c r="AS95" s="410" t="str">
        <f t="shared" si="41"/>
        <v>.</v>
      </c>
      <c r="AT95" s="410" t="str">
        <f t="shared" si="41"/>
        <v>.</v>
      </c>
      <c r="AU95" s="410" t="str">
        <f t="shared" si="41"/>
        <v>.</v>
      </c>
      <c r="AV95" s="411" t="str">
        <f t="shared" si="41"/>
        <v>.</v>
      </c>
      <c r="AW95" s="433"/>
    </row>
    <row r="96" spans="1:49" s="1355" customFormat="1" x14ac:dyDescent="0.2">
      <c r="A96" s="182"/>
      <c r="B96" s="343"/>
      <c r="C96" s="468" t="str">
        <f t="shared" si="42"/>
        <v>$1,000,000 to $1,499,999</v>
      </c>
      <c r="D96" s="428">
        <f t="shared" si="36"/>
        <v>0</v>
      </c>
      <c r="E96" s="429">
        <f t="shared" si="42"/>
        <v>1250000</v>
      </c>
      <c r="F96" s="874"/>
      <c r="G96" s="874"/>
      <c r="H96" s="874"/>
      <c r="I96" s="874"/>
      <c r="J96" s="874"/>
      <c r="K96" s="874"/>
      <c r="L96" s="1207"/>
      <c r="M96" s="1207"/>
      <c r="N96" s="327"/>
      <c r="O96" s="116"/>
      <c r="P96" s="325"/>
      <c r="Q96" s="418">
        <f t="shared" si="37"/>
        <v>1250000</v>
      </c>
      <c r="R96" s="401" t="str">
        <f t="shared" si="38"/>
        <v>.</v>
      </c>
      <c r="S96" s="256" t="str">
        <f t="shared" si="38"/>
        <v>.</v>
      </c>
      <c r="T96" s="256" t="str">
        <f t="shared" si="38"/>
        <v>.</v>
      </c>
      <c r="U96" s="256" t="str">
        <f t="shared" si="38"/>
        <v>.</v>
      </c>
      <c r="V96" s="256" t="str">
        <f t="shared" si="38"/>
        <v>.</v>
      </c>
      <c r="W96" s="256" t="str">
        <f t="shared" si="38"/>
        <v>.</v>
      </c>
      <c r="X96" s="402" t="str">
        <f t="shared" si="38"/>
        <v>.</v>
      </c>
      <c r="Y96" s="3"/>
      <c r="Z96" s="409" t="str">
        <f t="shared" si="39"/>
        <v>.</v>
      </c>
      <c r="AA96" s="410" t="str">
        <f t="shared" si="39"/>
        <v>.</v>
      </c>
      <c r="AB96" s="410" t="str">
        <f t="shared" si="39"/>
        <v>.</v>
      </c>
      <c r="AC96" s="410" t="str">
        <f t="shared" si="39"/>
        <v>.</v>
      </c>
      <c r="AD96" s="410" t="str">
        <f t="shared" si="39"/>
        <v>.</v>
      </c>
      <c r="AE96" s="410" t="str">
        <f t="shared" si="39"/>
        <v>.</v>
      </c>
      <c r="AF96" s="411" t="str">
        <f t="shared" si="39"/>
        <v>.</v>
      </c>
      <c r="AG96" s="3"/>
      <c r="AH96" s="401" t="str">
        <f t="shared" si="40"/>
        <v>.</v>
      </c>
      <c r="AI96" s="256" t="str">
        <f t="shared" si="40"/>
        <v>.</v>
      </c>
      <c r="AJ96" s="256" t="str">
        <f t="shared" si="40"/>
        <v>.</v>
      </c>
      <c r="AK96" s="256" t="str">
        <f t="shared" si="40"/>
        <v>.</v>
      </c>
      <c r="AL96" s="256" t="str">
        <f t="shared" si="40"/>
        <v>.</v>
      </c>
      <c r="AM96" s="256" t="str">
        <f t="shared" si="40"/>
        <v>.</v>
      </c>
      <c r="AN96" s="402" t="str">
        <f t="shared" si="40"/>
        <v>.</v>
      </c>
      <c r="AO96" s="3"/>
      <c r="AP96" s="409" t="str">
        <f t="shared" si="41"/>
        <v>.</v>
      </c>
      <c r="AQ96" s="410" t="str">
        <f t="shared" si="41"/>
        <v>.</v>
      </c>
      <c r="AR96" s="410" t="str">
        <f t="shared" si="41"/>
        <v>.</v>
      </c>
      <c r="AS96" s="410" t="str">
        <f t="shared" si="41"/>
        <v>.</v>
      </c>
      <c r="AT96" s="410" t="str">
        <f t="shared" si="41"/>
        <v>.</v>
      </c>
      <c r="AU96" s="410" t="str">
        <f t="shared" si="41"/>
        <v>.</v>
      </c>
      <c r="AV96" s="411" t="str">
        <f t="shared" si="41"/>
        <v>.</v>
      </c>
      <c r="AW96" s="433"/>
    </row>
    <row r="97" spans="1:49" s="1355" customFormat="1" x14ac:dyDescent="0.2">
      <c r="A97" s="182"/>
      <c r="B97" s="343"/>
      <c r="C97" s="468" t="str">
        <f t="shared" si="42"/>
        <v>$1,500,000 to $1,999,999</v>
      </c>
      <c r="D97" s="428">
        <f t="shared" si="36"/>
        <v>0</v>
      </c>
      <c r="E97" s="429">
        <f t="shared" si="42"/>
        <v>1750000</v>
      </c>
      <c r="F97" s="874"/>
      <c r="G97" s="874"/>
      <c r="H97" s="874"/>
      <c r="I97" s="874"/>
      <c r="J97" s="874"/>
      <c r="K97" s="874"/>
      <c r="L97" s="1207"/>
      <c r="M97" s="1207"/>
      <c r="N97" s="327"/>
      <c r="O97" s="116"/>
      <c r="P97" s="325"/>
      <c r="Q97" s="418">
        <f t="shared" si="37"/>
        <v>1750000</v>
      </c>
      <c r="R97" s="401" t="str">
        <f t="shared" si="38"/>
        <v>.</v>
      </c>
      <c r="S97" s="256" t="str">
        <f t="shared" si="38"/>
        <v>.</v>
      </c>
      <c r="T97" s="256" t="str">
        <f t="shared" si="38"/>
        <v>.</v>
      </c>
      <c r="U97" s="256" t="str">
        <f t="shared" si="38"/>
        <v>.</v>
      </c>
      <c r="V97" s="256" t="str">
        <f t="shared" si="38"/>
        <v>.</v>
      </c>
      <c r="W97" s="256" t="str">
        <f t="shared" si="38"/>
        <v>.</v>
      </c>
      <c r="X97" s="402" t="str">
        <f t="shared" si="38"/>
        <v>.</v>
      </c>
      <c r="Y97" s="3"/>
      <c r="Z97" s="409" t="str">
        <f t="shared" si="39"/>
        <v>.</v>
      </c>
      <c r="AA97" s="410" t="str">
        <f t="shared" si="39"/>
        <v>.</v>
      </c>
      <c r="AB97" s="410" t="str">
        <f t="shared" si="39"/>
        <v>.</v>
      </c>
      <c r="AC97" s="410" t="str">
        <f t="shared" si="39"/>
        <v>.</v>
      </c>
      <c r="AD97" s="410" t="str">
        <f t="shared" si="39"/>
        <v>.</v>
      </c>
      <c r="AE97" s="410" t="str">
        <f t="shared" si="39"/>
        <v>.</v>
      </c>
      <c r="AF97" s="411" t="str">
        <f t="shared" si="39"/>
        <v>.</v>
      </c>
      <c r="AG97" s="3"/>
      <c r="AH97" s="401" t="str">
        <f t="shared" si="40"/>
        <v>.</v>
      </c>
      <c r="AI97" s="256" t="str">
        <f t="shared" si="40"/>
        <v>.</v>
      </c>
      <c r="AJ97" s="256" t="str">
        <f t="shared" si="40"/>
        <v>.</v>
      </c>
      <c r="AK97" s="256" t="str">
        <f t="shared" si="40"/>
        <v>.</v>
      </c>
      <c r="AL97" s="256" t="str">
        <f t="shared" si="40"/>
        <v>.</v>
      </c>
      <c r="AM97" s="256" t="str">
        <f t="shared" si="40"/>
        <v>.</v>
      </c>
      <c r="AN97" s="402" t="str">
        <f t="shared" si="40"/>
        <v>.</v>
      </c>
      <c r="AO97" s="3"/>
      <c r="AP97" s="409" t="str">
        <f t="shared" si="41"/>
        <v>.</v>
      </c>
      <c r="AQ97" s="410" t="str">
        <f t="shared" si="41"/>
        <v>.</v>
      </c>
      <c r="AR97" s="410" t="str">
        <f t="shared" si="41"/>
        <v>.</v>
      </c>
      <c r="AS97" s="410" t="str">
        <f t="shared" si="41"/>
        <v>.</v>
      </c>
      <c r="AT97" s="410" t="str">
        <f t="shared" si="41"/>
        <v>.</v>
      </c>
      <c r="AU97" s="410" t="str">
        <f t="shared" si="41"/>
        <v>.</v>
      </c>
      <c r="AV97" s="411" t="str">
        <f t="shared" si="41"/>
        <v>.</v>
      </c>
      <c r="AW97" s="433"/>
    </row>
    <row r="98" spans="1:49" s="1355" customFormat="1" x14ac:dyDescent="0.2">
      <c r="A98" s="182"/>
      <c r="B98" s="343"/>
      <c r="C98" s="468" t="str">
        <f t="shared" si="42"/>
        <v>$2,000,000 to $2,999,999</v>
      </c>
      <c r="D98" s="428">
        <f t="shared" si="36"/>
        <v>0</v>
      </c>
      <c r="E98" s="429">
        <f t="shared" si="42"/>
        <v>2500000</v>
      </c>
      <c r="F98" s="874"/>
      <c r="G98" s="874"/>
      <c r="H98" s="874"/>
      <c r="I98" s="874"/>
      <c r="J98" s="874"/>
      <c r="K98" s="874"/>
      <c r="L98" s="1207"/>
      <c r="M98" s="1207"/>
      <c r="N98" s="327"/>
      <c r="O98" s="116"/>
      <c r="P98" s="325"/>
      <c r="Q98" s="418">
        <f t="shared" si="37"/>
        <v>2500000</v>
      </c>
      <c r="R98" s="401" t="str">
        <f t="shared" si="38"/>
        <v>.</v>
      </c>
      <c r="S98" s="256" t="str">
        <f t="shared" si="38"/>
        <v>.</v>
      </c>
      <c r="T98" s="256" t="str">
        <f t="shared" si="38"/>
        <v>.</v>
      </c>
      <c r="U98" s="256" t="str">
        <f t="shared" si="38"/>
        <v>.</v>
      </c>
      <c r="V98" s="256" t="str">
        <f t="shared" si="38"/>
        <v>.</v>
      </c>
      <c r="W98" s="256" t="str">
        <f t="shared" si="38"/>
        <v>.</v>
      </c>
      <c r="X98" s="402" t="str">
        <f t="shared" si="38"/>
        <v>.</v>
      </c>
      <c r="Y98" s="3"/>
      <c r="Z98" s="409" t="str">
        <f t="shared" si="39"/>
        <v>.</v>
      </c>
      <c r="AA98" s="410" t="str">
        <f t="shared" si="39"/>
        <v>.</v>
      </c>
      <c r="AB98" s="410" t="str">
        <f t="shared" si="39"/>
        <v>.</v>
      </c>
      <c r="AC98" s="410" t="str">
        <f t="shared" si="39"/>
        <v>.</v>
      </c>
      <c r="AD98" s="410" t="str">
        <f t="shared" si="39"/>
        <v>.</v>
      </c>
      <c r="AE98" s="410" t="str">
        <f t="shared" si="39"/>
        <v>.</v>
      </c>
      <c r="AF98" s="411" t="str">
        <f t="shared" si="39"/>
        <v>.</v>
      </c>
      <c r="AG98" s="3"/>
      <c r="AH98" s="401" t="str">
        <f t="shared" si="40"/>
        <v>.</v>
      </c>
      <c r="AI98" s="256" t="str">
        <f t="shared" si="40"/>
        <v>.</v>
      </c>
      <c r="AJ98" s="256" t="str">
        <f t="shared" si="40"/>
        <v>.</v>
      </c>
      <c r="AK98" s="256" t="str">
        <f t="shared" si="40"/>
        <v>.</v>
      </c>
      <c r="AL98" s="256" t="str">
        <f t="shared" si="40"/>
        <v>.</v>
      </c>
      <c r="AM98" s="256" t="str">
        <f t="shared" si="40"/>
        <v>.</v>
      </c>
      <c r="AN98" s="402" t="str">
        <f t="shared" si="40"/>
        <v>.</v>
      </c>
      <c r="AO98" s="3"/>
      <c r="AP98" s="409" t="str">
        <f t="shared" si="41"/>
        <v>.</v>
      </c>
      <c r="AQ98" s="410" t="str">
        <f t="shared" si="41"/>
        <v>.</v>
      </c>
      <c r="AR98" s="410" t="str">
        <f t="shared" si="41"/>
        <v>.</v>
      </c>
      <c r="AS98" s="410" t="str">
        <f t="shared" si="41"/>
        <v>.</v>
      </c>
      <c r="AT98" s="410" t="str">
        <f t="shared" si="41"/>
        <v>.</v>
      </c>
      <c r="AU98" s="410" t="str">
        <f t="shared" si="41"/>
        <v>.</v>
      </c>
      <c r="AV98" s="411" t="str">
        <f t="shared" si="41"/>
        <v>.</v>
      </c>
      <c r="AW98" s="433"/>
    </row>
    <row r="99" spans="1:49" s="1355" customFormat="1" x14ac:dyDescent="0.2">
      <c r="A99" s="182"/>
      <c r="B99" s="343"/>
      <c r="C99" s="469" t="str">
        <f t="shared" si="42"/>
        <v>$3,000,000 and greater</v>
      </c>
      <c r="D99" s="430">
        <f t="shared" si="36"/>
        <v>0</v>
      </c>
      <c r="E99" s="431">
        <f t="shared" si="42"/>
        <v>3000000</v>
      </c>
      <c r="F99" s="876"/>
      <c r="G99" s="876"/>
      <c r="H99" s="876"/>
      <c r="I99" s="876"/>
      <c r="J99" s="876"/>
      <c r="K99" s="876"/>
      <c r="L99" s="876"/>
      <c r="M99" s="876"/>
      <c r="N99" s="327"/>
      <c r="O99" s="116"/>
      <c r="P99" s="325"/>
      <c r="Q99" s="416">
        <f t="shared" si="37"/>
        <v>3000000</v>
      </c>
      <c r="R99" s="403" t="str">
        <f t="shared" si="38"/>
        <v>.</v>
      </c>
      <c r="S99" s="404" t="str">
        <f t="shared" si="38"/>
        <v>.</v>
      </c>
      <c r="T99" s="404" t="str">
        <f t="shared" si="38"/>
        <v>.</v>
      </c>
      <c r="U99" s="404" t="str">
        <f t="shared" si="38"/>
        <v>.</v>
      </c>
      <c r="V99" s="404" t="str">
        <f t="shared" si="38"/>
        <v>.</v>
      </c>
      <c r="W99" s="404" t="str">
        <f t="shared" si="38"/>
        <v>.</v>
      </c>
      <c r="X99" s="405" t="str">
        <f t="shared" si="38"/>
        <v>.</v>
      </c>
      <c r="Y99" s="3"/>
      <c r="Z99" s="412" t="str">
        <f t="shared" si="39"/>
        <v>.</v>
      </c>
      <c r="AA99" s="413" t="str">
        <f t="shared" si="39"/>
        <v>.</v>
      </c>
      <c r="AB99" s="413" t="str">
        <f t="shared" si="39"/>
        <v>.</v>
      </c>
      <c r="AC99" s="413" t="str">
        <f t="shared" si="39"/>
        <v>.</v>
      </c>
      <c r="AD99" s="413" t="str">
        <f t="shared" si="39"/>
        <v>.</v>
      </c>
      <c r="AE99" s="413" t="str">
        <f t="shared" si="39"/>
        <v>.</v>
      </c>
      <c r="AF99" s="414" t="str">
        <f t="shared" si="39"/>
        <v>.</v>
      </c>
      <c r="AG99" s="3"/>
      <c r="AH99" s="403" t="str">
        <f t="shared" si="40"/>
        <v>.</v>
      </c>
      <c r="AI99" s="404" t="str">
        <f t="shared" si="40"/>
        <v>.</v>
      </c>
      <c r="AJ99" s="404" t="str">
        <f t="shared" si="40"/>
        <v>.</v>
      </c>
      <c r="AK99" s="404" t="str">
        <f t="shared" si="40"/>
        <v>.</v>
      </c>
      <c r="AL99" s="404" t="str">
        <f t="shared" si="40"/>
        <v>.</v>
      </c>
      <c r="AM99" s="404" t="str">
        <f t="shared" si="40"/>
        <v>.</v>
      </c>
      <c r="AN99" s="405" t="str">
        <f t="shared" si="40"/>
        <v>.</v>
      </c>
      <c r="AO99" s="3"/>
      <c r="AP99" s="412" t="str">
        <f t="shared" si="41"/>
        <v>.</v>
      </c>
      <c r="AQ99" s="413" t="str">
        <f t="shared" si="41"/>
        <v>.</v>
      </c>
      <c r="AR99" s="413" t="str">
        <f t="shared" si="41"/>
        <v>.</v>
      </c>
      <c r="AS99" s="413" t="str">
        <f t="shared" si="41"/>
        <v>.</v>
      </c>
      <c r="AT99" s="413" t="str">
        <f t="shared" si="41"/>
        <v>.</v>
      </c>
      <c r="AU99" s="413" t="str">
        <f t="shared" si="41"/>
        <v>.</v>
      </c>
      <c r="AV99" s="414" t="str">
        <f t="shared" si="41"/>
        <v>.</v>
      </c>
      <c r="AW99" s="433"/>
    </row>
    <row r="100" spans="1:49" s="1355" customFormat="1" x14ac:dyDescent="0.2">
      <c r="A100" s="182"/>
      <c r="B100" s="343"/>
      <c r="C100" s="177"/>
      <c r="D100" s="296"/>
      <c r="E100" s="184"/>
      <c r="F100" s="177"/>
      <c r="G100" s="177"/>
      <c r="H100" s="177"/>
      <c r="I100" s="177"/>
      <c r="J100" s="177"/>
      <c r="K100" s="177"/>
      <c r="L100" s="177"/>
      <c r="M100" s="177"/>
      <c r="N100" s="327"/>
      <c r="O100" s="116"/>
      <c r="P100" s="325"/>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433"/>
    </row>
    <row r="101" spans="1:49" s="1355" customFormat="1" x14ac:dyDescent="0.2">
      <c r="A101" s="182"/>
      <c r="B101" s="343"/>
      <c r="C101" s="116"/>
      <c r="D101" s="116"/>
      <c r="E101" s="156"/>
      <c r="F101" s="116"/>
      <c r="G101" s="116"/>
      <c r="H101" s="116"/>
      <c r="I101" s="116"/>
      <c r="J101" s="116"/>
      <c r="K101" s="116"/>
      <c r="L101" s="116"/>
      <c r="M101" s="116"/>
      <c r="N101" s="327"/>
      <c r="O101" s="116"/>
      <c r="P101" s="325"/>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433"/>
    </row>
    <row r="102" spans="1:49" s="1355" customFormat="1" x14ac:dyDescent="0.2">
      <c r="A102" s="182"/>
      <c r="B102" s="343"/>
      <c r="C102" s="183"/>
      <c r="D102" s="116"/>
      <c r="E102" s="156"/>
      <c r="F102" s="116"/>
      <c r="G102" s="116"/>
      <c r="H102" s="116"/>
      <c r="I102" s="116"/>
      <c r="J102" s="116"/>
      <c r="K102" s="116"/>
      <c r="L102" s="116"/>
      <c r="M102" s="116"/>
      <c r="N102" s="327"/>
      <c r="O102" s="116"/>
      <c r="P102" s="325"/>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433"/>
    </row>
    <row r="103" spans="1:49" s="1355" customFormat="1" ht="4.5" customHeight="1" x14ac:dyDescent="0.2">
      <c r="A103" s="182"/>
      <c r="B103" s="343"/>
      <c r="C103" s="144"/>
      <c r="D103" s="116"/>
      <c r="E103" s="156"/>
      <c r="F103" s="116"/>
      <c r="G103" s="116"/>
      <c r="H103" s="116"/>
      <c r="I103" s="116"/>
      <c r="J103" s="116"/>
      <c r="K103" s="116"/>
      <c r="L103" s="116"/>
      <c r="M103" s="116"/>
      <c r="N103" s="327"/>
      <c r="O103" s="116"/>
      <c r="P103" s="325"/>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433"/>
    </row>
    <row r="104" spans="1:49" s="1355" customFormat="1" ht="15" x14ac:dyDescent="0.25">
      <c r="A104" s="182"/>
      <c r="B104" s="343"/>
      <c r="C104" s="267" t="s">
        <v>201</v>
      </c>
      <c r="D104" s="268"/>
      <c r="E104" s="268"/>
      <c r="F104" s="269"/>
      <c r="G104" s="281" t="str">
        <f>$G$22</f>
        <v>$ nominal per year</v>
      </c>
      <c r="H104" s="270"/>
      <c r="I104" s="270" t="str">
        <f>$F$3</f>
        <v>.</v>
      </c>
      <c r="J104" s="270"/>
      <c r="K104" s="270"/>
      <c r="L104" s="270"/>
      <c r="M104" s="271"/>
      <c r="N104" s="327"/>
      <c r="O104" s="116"/>
      <c r="P104" s="325"/>
      <c r="Q104" s="96"/>
      <c r="R104" s="249" t="str">
        <f>R$22</f>
        <v>Annual increases (nominal $ per year)</v>
      </c>
      <c r="S104" s="254"/>
      <c r="T104" s="254"/>
      <c r="U104" s="254"/>
      <c r="V104" s="254"/>
      <c r="W104" s="254"/>
      <c r="X104" s="306"/>
      <c r="Y104" s="3"/>
      <c r="Z104" s="249" t="s">
        <v>535</v>
      </c>
      <c r="AA104" s="254"/>
      <c r="AB104" s="254"/>
      <c r="AC104" s="254"/>
      <c r="AD104" s="254"/>
      <c r="AE104" s="254"/>
      <c r="AF104" s="306"/>
      <c r="AG104" s="66"/>
      <c r="AH104" s="249" t="s">
        <v>540</v>
      </c>
      <c r="AI104" s="254"/>
      <c r="AJ104" s="254"/>
      <c r="AK104" s="254"/>
      <c r="AL104" s="254"/>
      <c r="AM104" s="254"/>
      <c r="AN104" s="306"/>
      <c r="AO104" s="116"/>
      <c r="AP104" s="249" t="s">
        <v>536</v>
      </c>
      <c r="AQ104" s="254"/>
      <c r="AR104" s="254"/>
      <c r="AS104" s="254"/>
      <c r="AT104" s="254"/>
      <c r="AU104" s="254"/>
      <c r="AV104" s="306"/>
      <c r="AW104" s="433"/>
    </row>
    <row r="105" spans="1:49" s="1355" customFormat="1" ht="48" customHeight="1" x14ac:dyDescent="0.2">
      <c r="A105" s="182"/>
      <c r="B105" s="343"/>
      <c r="C105" s="297" t="s">
        <v>196</v>
      </c>
      <c r="D105" s="137" t="s">
        <v>327</v>
      </c>
      <c r="E105" s="298" t="s">
        <v>200</v>
      </c>
      <c r="F105" s="134" t="s">
        <v>205</v>
      </c>
      <c r="G105" s="134" t="s">
        <v>731</v>
      </c>
      <c r="H105" s="134" t="s">
        <v>732</v>
      </c>
      <c r="I105" s="134" t="s">
        <v>733</v>
      </c>
      <c r="J105" s="134" t="s">
        <v>734</v>
      </c>
      <c r="K105" s="134" t="s">
        <v>735</v>
      </c>
      <c r="L105" s="134" t="s">
        <v>736</v>
      </c>
      <c r="M105" s="134" t="s">
        <v>737</v>
      </c>
      <c r="N105" s="327"/>
      <c r="O105" s="116"/>
      <c r="P105" s="325"/>
      <c r="Q105" s="415" t="str">
        <f>Q$23</f>
        <v>Land Value</v>
      </c>
      <c r="R105" s="396" t="str">
        <f>C104</f>
        <v>Ordinary Farmland Rates - with proposed special variation</v>
      </c>
      <c r="S105" s="397"/>
      <c r="T105" s="397"/>
      <c r="U105" s="397"/>
      <c r="V105" s="397"/>
      <c r="W105" s="397"/>
      <c r="X105" s="398"/>
      <c r="Y105" s="3"/>
      <c r="Z105" s="396" t="str">
        <f>$R105</f>
        <v>Ordinary Farmland Rates - with proposed special variation</v>
      </c>
      <c r="AA105" s="397"/>
      <c r="AB105" s="397"/>
      <c r="AC105" s="397"/>
      <c r="AD105" s="397"/>
      <c r="AE105" s="397"/>
      <c r="AF105" s="398"/>
      <c r="AG105" s="434"/>
      <c r="AH105" s="396" t="str">
        <f>$R105</f>
        <v>Ordinary Farmland Rates - with proposed special variation</v>
      </c>
      <c r="AI105" s="397"/>
      <c r="AJ105" s="397"/>
      <c r="AK105" s="397"/>
      <c r="AL105" s="397"/>
      <c r="AM105" s="397"/>
      <c r="AN105" s="398"/>
      <c r="AO105" s="434"/>
      <c r="AP105" s="396" t="str">
        <f>$R105</f>
        <v>Ordinary Farmland Rates - with proposed special variation</v>
      </c>
      <c r="AQ105" s="397"/>
      <c r="AR105" s="397"/>
      <c r="AS105" s="397"/>
      <c r="AT105" s="397"/>
      <c r="AU105" s="397"/>
      <c r="AV105" s="398"/>
      <c r="AW105" s="433"/>
    </row>
    <row r="106" spans="1:49" s="1355" customFormat="1" ht="19.5" customHeight="1" x14ac:dyDescent="0.2">
      <c r="A106" s="182"/>
      <c r="B106" s="343"/>
      <c r="C106" s="293"/>
      <c r="D106" s="293"/>
      <c r="E106" s="294"/>
      <c r="F106" s="208" t="str">
        <f>'WK5a(1) - Impact on Rates'!E74</f>
        <v>2020-21</v>
      </c>
      <c r="G106" s="208" t="str">
        <f>'WK5a(1) - Impact on Rates'!F74</f>
        <v>2021-22</v>
      </c>
      <c r="H106" s="208" t="str">
        <f>'WK5a(1) - Impact on Rates'!G74</f>
        <v>2022-23</v>
      </c>
      <c r="I106" s="208" t="str">
        <f>'WK5a(1) - Impact on Rates'!H74</f>
        <v>2023-24</v>
      </c>
      <c r="J106" s="208" t="str">
        <f>'WK5a(1) - Impact on Rates'!I74</f>
        <v>2024-25</v>
      </c>
      <c r="K106" s="208" t="str">
        <f>'WK5a(1) - Impact on Rates'!J74</f>
        <v>2025-26</v>
      </c>
      <c r="L106" s="208" t="str">
        <f>'WK5a(1) - Impact on Rates'!K74</f>
        <v>2026-27</v>
      </c>
      <c r="M106" s="208" t="str">
        <f>'WK5a(1) - Impact on Rates'!L74</f>
        <v>2027-28</v>
      </c>
      <c r="N106" s="327"/>
      <c r="O106" s="116"/>
      <c r="P106" s="325"/>
      <c r="Q106" s="416"/>
      <c r="R106" s="510" t="str">
        <f t="shared" ref="R106:X106" si="43">R$24</f>
        <v>Year 1</v>
      </c>
      <c r="S106" s="511" t="str">
        <f t="shared" si="43"/>
        <v>Year 2</v>
      </c>
      <c r="T106" s="511" t="str">
        <f t="shared" si="43"/>
        <v>Year 3</v>
      </c>
      <c r="U106" s="511" t="str">
        <f t="shared" si="43"/>
        <v>Year 4</v>
      </c>
      <c r="V106" s="511" t="str">
        <f t="shared" si="43"/>
        <v>Year 5</v>
      </c>
      <c r="W106" s="511" t="str">
        <f t="shared" si="43"/>
        <v>Year 6</v>
      </c>
      <c r="X106" s="511" t="str">
        <f t="shared" si="43"/>
        <v>Year 7</v>
      </c>
      <c r="Y106" s="512"/>
      <c r="Z106" s="510" t="str">
        <f>R106</f>
        <v>Year 1</v>
      </c>
      <c r="AA106" s="511" t="str">
        <f t="shared" ref="AA106:AF106" si="44">S106</f>
        <v>Year 2</v>
      </c>
      <c r="AB106" s="511" t="str">
        <f t="shared" si="44"/>
        <v>Year 3</v>
      </c>
      <c r="AC106" s="511" t="str">
        <f t="shared" si="44"/>
        <v>Year 4</v>
      </c>
      <c r="AD106" s="511" t="str">
        <f t="shared" si="44"/>
        <v>Year 5</v>
      </c>
      <c r="AE106" s="511" t="str">
        <f t="shared" si="44"/>
        <v>Year 6</v>
      </c>
      <c r="AF106" s="513" t="str">
        <f t="shared" si="44"/>
        <v>Year 7</v>
      </c>
      <c r="AG106" s="512"/>
      <c r="AH106" s="510" t="str">
        <f>R106</f>
        <v>Year 1</v>
      </c>
      <c r="AI106" s="511" t="str">
        <f t="shared" ref="AI106:AN106" si="45">S106</f>
        <v>Year 2</v>
      </c>
      <c r="AJ106" s="511" t="str">
        <f t="shared" si="45"/>
        <v>Year 3</v>
      </c>
      <c r="AK106" s="511" t="str">
        <f t="shared" si="45"/>
        <v>Year 4</v>
      </c>
      <c r="AL106" s="511" t="str">
        <f t="shared" si="45"/>
        <v>Year 5</v>
      </c>
      <c r="AM106" s="511" t="str">
        <f t="shared" si="45"/>
        <v>Year 6</v>
      </c>
      <c r="AN106" s="513" t="str">
        <f t="shared" si="45"/>
        <v>Year 7</v>
      </c>
      <c r="AO106" s="395"/>
      <c r="AP106" s="510" t="str">
        <f>R106</f>
        <v>Year 1</v>
      </c>
      <c r="AQ106" s="511" t="str">
        <f t="shared" ref="AQ106:AT106" si="46">S106</f>
        <v>Year 2</v>
      </c>
      <c r="AR106" s="511" t="str">
        <f t="shared" si="46"/>
        <v>Year 3</v>
      </c>
      <c r="AS106" s="511" t="str">
        <f t="shared" si="46"/>
        <v>Year 4</v>
      </c>
      <c r="AT106" s="511" t="str">
        <f t="shared" si="46"/>
        <v>Year 5</v>
      </c>
      <c r="AU106" s="511" t="str">
        <f>W106</f>
        <v>Year 6</v>
      </c>
      <c r="AV106" s="513" t="str">
        <f>X106</f>
        <v>Year 7</v>
      </c>
      <c r="AW106" s="433"/>
    </row>
    <row r="107" spans="1:49" s="1355" customFormat="1" x14ac:dyDescent="0.2">
      <c r="A107" s="182"/>
      <c r="B107" s="343"/>
      <c r="C107" s="417" t="str">
        <f>C25</f>
        <v>$0 to $99,999</v>
      </c>
      <c r="D107" s="872"/>
      <c r="E107" s="427">
        <f>E25</f>
        <v>50000</v>
      </c>
      <c r="F107" s="873"/>
      <c r="G107" s="873"/>
      <c r="H107" s="873"/>
      <c r="I107" s="873"/>
      <c r="J107" s="873"/>
      <c r="K107" s="873"/>
      <c r="L107" s="873"/>
      <c r="M107" s="873"/>
      <c r="N107" s="327"/>
      <c r="O107" s="116"/>
      <c r="P107" s="325"/>
      <c r="Q107" s="417">
        <f t="shared" ref="Q107:Q120" si="47">$E107</f>
        <v>50000</v>
      </c>
      <c r="R107" s="399" t="str">
        <f t="shared" ref="R107:X120" si="48">IF(G107=".",".",IF(F107=0,".",G107-F107))</f>
        <v>.</v>
      </c>
      <c r="S107" s="400" t="str">
        <f t="shared" si="48"/>
        <v>.</v>
      </c>
      <c r="T107" s="400" t="str">
        <f t="shared" si="48"/>
        <v>.</v>
      </c>
      <c r="U107" s="400" t="str">
        <f t="shared" si="48"/>
        <v>.</v>
      </c>
      <c r="V107" s="400" t="str">
        <f t="shared" si="48"/>
        <v>.</v>
      </c>
      <c r="W107" s="400" t="str">
        <f t="shared" si="48"/>
        <v>.</v>
      </c>
      <c r="X107" s="295" t="str">
        <f t="shared" si="48"/>
        <v>.</v>
      </c>
      <c r="Y107" s="3"/>
      <c r="Z107" s="406" t="str">
        <f t="shared" ref="Z107:AF120" si="49">IF(G107=".",".",IF(F107=0,".",G107/F107-1))</f>
        <v>.</v>
      </c>
      <c r="AA107" s="407" t="str">
        <f t="shared" si="49"/>
        <v>.</v>
      </c>
      <c r="AB107" s="407" t="str">
        <f t="shared" si="49"/>
        <v>.</v>
      </c>
      <c r="AC107" s="407" t="str">
        <f t="shared" si="49"/>
        <v>.</v>
      </c>
      <c r="AD107" s="407" t="str">
        <f t="shared" si="49"/>
        <v>.</v>
      </c>
      <c r="AE107" s="407" t="str">
        <f t="shared" si="49"/>
        <v>.</v>
      </c>
      <c r="AF107" s="408" t="str">
        <f t="shared" si="49"/>
        <v>.</v>
      </c>
      <c r="AG107" s="3"/>
      <c r="AH107" s="399" t="str">
        <f t="shared" ref="AH107:AN120" si="50">IF(G107=".",".",IF($F107=0,".",G107-$F107))</f>
        <v>.</v>
      </c>
      <c r="AI107" s="400" t="str">
        <f t="shared" si="50"/>
        <v>.</v>
      </c>
      <c r="AJ107" s="400" t="str">
        <f t="shared" si="50"/>
        <v>.</v>
      </c>
      <c r="AK107" s="400" t="str">
        <f t="shared" si="50"/>
        <v>.</v>
      </c>
      <c r="AL107" s="400" t="str">
        <f t="shared" si="50"/>
        <v>.</v>
      </c>
      <c r="AM107" s="400" t="str">
        <f t="shared" si="50"/>
        <v>.</v>
      </c>
      <c r="AN107" s="295" t="str">
        <f t="shared" si="50"/>
        <v>.</v>
      </c>
      <c r="AO107" s="410"/>
      <c r="AP107" s="406" t="str">
        <f t="shared" ref="AP107:AV120" si="51">IF(G107=".",".",IF($F107=0,".",G107/$F107-1))</f>
        <v>.</v>
      </c>
      <c r="AQ107" s="407" t="str">
        <f t="shared" si="51"/>
        <v>.</v>
      </c>
      <c r="AR107" s="407" t="str">
        <f t="shared" si="51"/>
        <v>.</v>
      </c>
      <c r="AS107" s="407" t="str">
        <f t="shared" si="51"/>
        <v>.</v>
      </c>
      <c r="AT107" s="407" t="str">
        <f t="shared" si="51"/>
        <v>.</v>
      </c>
      <c r="AU107" s="407" t="str">
        <f t="shared" si="51"/>
        <v>.</v>
      </c>
      <c r="AV107" s="408" t="str">
        <f t="shared" si="51"/>
        <v>.</v>
      </c>
      <c r="AW107" s="433"/>
    </row>
    <row r="108" spans="1:49" s="1355" customFormat="1" x14ac:dyDescent="0.2">
      <c r="A108" s="182"/>
      <c r="B108" s="343"/>
      <c r="C108" s="418" t="str">
        <f t="shared" ref="C108:E120" si="52">C26</f>
        <v>$100,000 to $199,999</v>
      </c>
      <c r="D108" s="422"/>
      <c r="E108" s="429">
        <f t="shared" si="52"/>
        <v>150000</v>
      </c>
      <c r="F108" s="874"/>
      <c r="G108" s="874"/>
      <c r="H108" s="874"/>
      <c r="I108" s="874"/>
      <c r="J108" s="874"/>
      <c r="K108" s="874"/>
      <c r="L108" s="874"/>
      <c r="M108" s="874"/>
      <c r="N108" s="327"/>
      <c r="O108" s="116"/>
      <c r="P108" s="325"/>
      <c r="Q108" s="418">
        <f t="shared" si="47"/>
        <v>150000</v>
      </c>
      <c r="R108" s="401" t="str">
        <f t="shared" si="48"/>
        <v>.</v>
      </c>
      <c r="S108" s="256" t="str">
        <f t="shared" si="48"/>
        <v>.</v>
      </c>
      <c r="T108" s="256" t="str">
        <f t="shared" si="48"/>
        <v>.</v>
      </c>
      <c r="U108" s="256" t="str">
        <f t="shared" si="48"/>
        <v>.</v>
      </c>
      <c r="V108" s="256" t="str">
        <f t="shared" si="48"/>
        <v>.</v>
      </c>
      <c r="W108" s="256" t="str">
        <f t="shared" si="48"/>
        <v>.</v>
      </c>
      <c r="X108" s="402" t="str">
        <f t="shared" si="48"/>
        <v>.</v>
      </c>
      <c r="Y108" s="3"/>
      <c r="Z108" s="409" t="str">
        <f t="shared" si="49"/>
        <v>.</v>
      </c>
      <c r="AA108" s="410" t="str">
        <f t="shared" si="49"/>
        <v>.</v>
      </c>
      <c r="AB108" s="410" t="str">
        <f t="shared" si="49"/>
        <v>.</v>
      </c>
      <c r="AC108" s="410" t="str">
        <f t="shared" si="49"/>
        <v>.</v>
      </c>
      <c r="AD108" s="410" t="str">
        <f t="shared" si="49"/>
        <v>.</v>
      </c>
      <c r="AE108" s="410" t="str">
        <f t="shared" si="49"/>
        <v>.</v>
      </c>
      <c r="AF108" s="411" t="str">
        <f t="shared" si="49"/>
        <v>.</v>
      </c>
      <c r="AG108" s="3"/>
      <c r="AH108" s="401" t="str">
        <f t="shared" si="50"/>
        <v>.</v>
      </c>
      <c r="AI108" s="256" t="str">
        <f t="shared" si="50"/>
        <v>.</v>
      </c>
      <c r="AJ108" s="256" t="str">
        <f t="shared" si="50"/>
        <v>.</v>
      </c>
      <c r="AK108" s="256" t="str">
        <f t="shared" si="50"/>
        <v>.</v>
      </c>
      <c r="AL108" s="256" t="str">
        <f t="shared" si="50"/>
        <v>.</v>
      </c>
      <c r="AM108" s="256" t="str">
        <f t="shared" si="50"/>
        <v>.</v>
      </c>
      <c r="AN108" s="402" t="str">
        <f t="shared" si="50"/>
        <v>.</v>
      </c>
      <c r="AO108" s="3"/>
      <c r="AP108" s="409" t="str">
        <f t="shared" si="51"/>
        <v>.</v>
      </c>
      <c r="AQ108" s="410" t="str">
        <f t="shared" si="51"/>
        <v>.</v>
      </c>
      <c r="AR108" s="410" t="str">
        <f t="shared" si="51"/>
        <v>.</v>
      </c>
      <c r="AS108" s="410" t="str">
        <f t="shared" si="51"/>
        <v>.</v>
      </c>
      <c r="AT108" s="410" t="str">
        <f t="shared" si="51"/>
        <v>.</v>
      </c>
      <c r="AU108" s="410" t="str">
        <f t="shared" si="51"/>
        <v>.</v>
      </c>
      <c r="AV108" s="411" t="str">
        <f t="shared" si="51"/>
        <v>.</v>
      </c>
      <c r="AW108" s="433"/>
    </row>
    <row r="109" spans="1:49" s="1355" customFormat="1" x14ac:dyDescent="0.2">
      <c r="A109" s="182"/>
      <c r="B109" s="343"/>
      <c r="C109" s="418" t="str">
        <f t="shared" si="52"/>
        <v>$200,000 to $299,999</v>
      </c>
      <c r="D109" s="422"/>
      <c r="E109" s="429">
        <f t="shared" si="52"/>
        <v>250000</v>
      </c>
      <c r="F109" s="874"/>
      <c r="G109" s="874"/>
      <c r="H109" s="874"/>
      <c r="I109" s="874"/>
      <c r="J109" s="874"/>
      <c r="K109" s="874"/>
      <c r="L109" s="874"/>
      <c r="M109" s="874"/>
      <c r="N109" s="327"/>
      <c r="O109" s="116"/>
      <c r="P109" s="325"/>
      <c r="Q109" s="418">
        <f t="shared" si="47"/>
        <v>250000</v>
      </c>
      <c r="R109" s="401" t="str">
        <f t="shared" si="48"/>
        <v>.</v>
      </c>
      <c r="S109" s="256" t="str">
        <f t="shared" si="48"/>
        <v>.</v>
      </c>
      <c r="T109" s="256" t="str">
        <f t="shared" si="48"/>
        <v>.</v>
      </c>
      <c r="U109" s="256" t="str">
        <f t="shared" si="48"/>
        <v>.</v>
      </c>
      <c r="V109" s="256" t="str">
        <f t="shared" si="48"/>
        <v>.</v>
      </c>
      <c r="W109" s="256" t="str">
        <f t="shared" si="48"/>
        <v>.</v>
      </c>
      <c r="X109" s="402" t="str">
        <f t="shared" si="48"/>
        <v>.</v>
      </c>
      <c r="Y109" s="3"/>
      <c r="Z109" s="409" t="str">
        <f t="shared" si="49"/>
        <v>.</v>
      </c>
      <c r="AA109" s="410" t="str">
        <f t="shared" si="49"/>
        <v>.</v>
      </c>
      <c r="AB109" s="410" t="str">
        <f t="shared" si="49"/>
        <v>.</v>
      </c>
      <c r="AC109" s="410" t="str">
        <f t="shared" si="49"/>
        <v>.</v>
      </c>
      <c r="AD109" s="410" t="str">
        <f t="shared" si="49"/>
        <v>.</v>
      </c>
      <c r="AE109" s="410" t="str">
        <f t="shared" si="49"/>
        <v>.</v>
      </c>
      <c r="AF109" s="411" t="str">
        <f t="shared" si="49"/>
        <v>.</v>
      </c>
      <c r="AG109" s="3"/>
      <c r="AH109" s="401" t="str">
        <f t="shared" si="50"/>
        <v>.</v>
      </c>
      <c r="AI109" s="256" t="str">
        <f t="shared" si="50"/>
        <v>.</v>
      </c>
      <c r="AJ109" s="256" t="str">
        <f t="shared" si="50"/>
        <v>.</v>
      </c>
      <c r="AK109" s="256" t="str">
        <f t="shared" si="50"/>
        <v>.</v>
      </c>
      <c r="AL109" s="256" t="str">
        <f t="shared" si="50"/>
        <v>.</v>
      </c>
      <c r="AM109" s="256" t="str">
        <f t="shared" si="50"/>
        <v>.</v>
      </c>
      <c r="AN109" s="402" t="str">
        <f t="shared" si="50"/>
        <v>.</v>
      </c>
      <c r="AO109" s="3"/>
      <c r="AP109" s="409" t="str">
        <f t="shared" si="51"/>
        <v>.</v>
      </c>
      <c r="AQ109" s="410" t="str">
        <f t="shared" si="51"/>
        <v>.</v>
      </c>
      <c r="AR109" s="410" t="str">
        <f t="shared" si="51"/>
        <v>.</v>
      </c>
      <c r="AS109" s="410" t="str">
        <f t="shared" si="51"/>
        <v>.</v>
      </c>
      <c r="AT109" s="410" t="str">
        <f t="shared" si="51"/>
        <v>.</v>
      </c>
      <c r="AU109" s="410" t="str">
        <f t="shared" si="51"/>
        <v>.</v>
      </c>
      <c r="AV109" s="411" t="str">
        <f t="shared" si="51"/>
        <v>.</v>
      </c>
      <c r="AW109" s="433"/>
    </row>
    <row r="110" spans="1:49" s="1355" customFormat="1" x14ac:dyDescent="0.2">
      <c r="A110" s="182"/>
      <c r="B110" s="343"/>
      <c r="C110" s="418" t="str">
        <f t="shared" si="52"/>
        <v>$300,000 to $399,999</v>
      </c>
      <c r="D110" s="422"/>
      <c r="E110" s="429">
        <f t="shared" si="52"/>
        <v>350000</v>
      </c>
      <c r="F110" s="874"/>
      <c r="G110" s="874"/>
      <c r="H110" s="874"/>
      <c r="I110" s="874"/>
      <c r="J110" s="874"/>
      <c r="K110" s="874"/>
      <c r="L110" s="874"/>
      <c r="M110" s="874"/>
      <c r="N110" s="327"/>
      <c r="O110" s="116"/>
      <c r="P110" s="325"/>
      <c r="Q110" s="418">
        <f t="shared" si="47"/>
        <v>350000</v>
      </c>
      <c r="R110" s="401" t="str">
        <f t="shared" si="48"/>
        <v>.</v>
      </c>
      <c r="S110" s="256" t="str">
        <f t="shared" si="48"/>
        <v>.</v>
      </c>
      <c r="T110" s="256" t="str">
        <f t="shared" si="48"/>
        <v>.</v>
      </c>
      <c r="U110" s="256" t="str">
        <f t="shared" si="48"/>
        <v>.</v>
      </c>
      <c r="V110" s="256" t="str">
        <f t="shared" si="48"/>
        <v>.</v>
      </c>
      <c r="W110" s="256" t="str">
        <f t="shared" si="48"/>
        <v>.</v>
      </c>
      <c r="X110" s="402" t="str">
        <f t="shared" si="48"/>
        <v>.</v>
      </c>
      <c r="Y110" s="3"/>
      <c r="Z110" s="409" t="str">
        <f t="shared" si="49"/>
        <v>.</v>
      </c>
      <c r="AA110" s="410" t="str">
        <f t="shared" si="49"/>
        <v>.</v>
      </c>
      <c r="AB110" s="410" t="str">
        <f t="shared" si="49"/>
        <v>.</v>
      </c>
      <c r="AC110" s="410" t="str">
        <f t="shared" si="49"/>
        <v>.</v>
      </c>
      <c r="AD110" s="410" t="str">
        <f t="shared" si="49"/>
        <v>.</v>
      </c>
      <c r="AE110" s="410" t="str">
        <f t="shared" si="49"/>
        <v>.</v>
      </c>
      <c r="AF110" s="411" t="str">
        <f t="shared" si="49"/>
        <v>.</v>
      </c>
      <c r="AG110" s="3"/>
      <c r="AH110" s="401" t="str">
        <f t="shared" si="50"/>
        <v>.</v>
      </c>
      <c r="AI110" s="256" t="str">
        <f t="shared" si="50"/>
        <v>.</v>
      </c>
      <c r="AJ110" s="256" t="str">
        <f t="shared" si="50"/>
        <v>.</v>
      </c>
      <c r="AK110" s="256" t="str">
        <f t="shared" si="50"/>
        <v>.</v>
      </c>
      <c r="AL110" s="256" t="str">
        <f t="shared" si="50"/>
        <v>.</v>
      </c>
      <c r="AM110" s="256" t="str">
        <f t="shared" si="50"/>
        <v>.</v>
      </c>
      <c r="AN110" s="402" t="str">
        <f t="shared" si="50"/>
        <v>.</v>
      </c>
      <c r="AO110" s="3"/>
      <c r="AP110" s="409" t="str">
        <f t="shared" si="51"/>
        <v>.</v>
      </c>
      <c r="AQ110" s="410" t="str">
        <f t="shared" si="51"/>
        <v>.</v>
      </c>
      <c r="AR110" s="410" t="str">
        <f t="shared" si="51"/>
        <v>.</v>
      </c>
      <c r="AS110" s="410" t="str">
        <f t="shared" si="51"/>
        <v>.</v>
      </c>
      <c r="AT110" s="410" t="str">
        <f t="shared" si="51"/>
        <v>.</v>
      </c>
      <c r="AU110" s="410" t="str">
        <f t="shared" si="51"/>
        <v>.</v>
      </c>
      <c r="AV110" s="411" t="str">
        <f t="shared" si="51"/>
        <v>.</v>
      </c>
      <c r="AW110" s="433"/>
    </row>
    <row r="111" spans="1:49" s="1355" customFormat="1" x14ac:dyDescent="0.2">
      <c r="A111" s="182"/>
      <c r="B111" s="343"/>
      <c r="C111" s="418" t="str">
        <f t="shared" si="52"/>
        <v>$400,000 to $499,999</v>
      </c>
      <c r="D111" s="422"/>
      <c r="E111" s="429">
        <f t="shared" si="52"/>
        <v>450000</v>
      </c>
      <c r="F111" s="874"/>
      <c r="G111" s="874"/>
      <c r="H111" s="874"/>
      <c r="I111" s="874"/>
      <c r="J111" s="874"/>
      <c r="K111" s="874"/>
      <c r="L111" s="874"/>
      <c r="M111" s="874"/>
      <c r="N111" s="327"/>
      <c r="O111" s="116"/>
      <c r="P111" s="325"/>
      <c r="Q111" s="418">
        <f t="shared" si="47"/>
        <v>450000</v>
      </c>
      <c r="R111" s="401" t="str">
        <f t="shared" si="48"/>
        <v>.</v>
      </c>
      <c r="S111" s="256" t="str">
        <f t="shared" si="48"/>
        <v>.</v>
      </c>
      <c r="T111" s="256" t="str">
        <f t="shared" si="48"/>
        <v>.</v>
      </c>
      <c r="U111" s="256" t="str">
        <f t="shared" si="48"/>
        <v>.</v>
      </c>
      <c r="V111" s="256" t="str">
        <f t="shared" si="48"/>
        <v>.</v>
      </c>
      <c r="W111" s="256" t="str">
        <f t="shared" si="48"/>
        <v>.</v>
      </c>
      <c r="X111" s="402" t="str">
        <f t="shared" si="48"/>
        <v>.</v>
      </c>
      <c r="Y111" s="3"/>
      <c r="Z111" s="409" t="str">
        <f t="shared" si="49"/>
        <v>.</v>
      </c>
      <c r="AA111" s="410" t="str">
        <f t="shared" si="49"/>
        <v>.</v>
      </c>
      <c r="AB111" s="410" t="str">
        <f t="shared" si="49"/>
        <v>.</v>
      </c>
      <c r="AC111" s="410" t="str">
        <f t="shared" si="49"/>
        <v>.</v>
      </c>
      <c r="AD111" s="410" t="str">
        <f t="shared" si="49"/>
        <v>.</v>
      </c>
      <c r="AE111" s="410" t="str">
        <f t="shared" si="49"/>
        <v>.</v>
      </c>
      <c r="AF111" s="411" t="str">
        <f t="shared" si="49"/>
        <v>.</v>
      </c>
      <c r="AG111" s="3"/>
      <c r="AH111" s="401" t="str">
        <f t="shared" si="50"/>
        <v>.</v>
      </c>
      <c r="AI111" s="256" t="str">
        <f t="shared" si="50"/>
        <v>.</v>
      </c>
      <c r="AJ111" s="256" t="str">
        <f t="shared" si="50"/>
        <v>.</v>
      </c>
      <c r="AK111" s="256" t="str">
        <f t="shared" si="50"/>
        <v>.</v>
      </c>
      <c r="AL111" s="256" t="str">
        <f t="shared" si="50"/>
        <v>.</v>
      </c>
      <c r="AM111" s="256" t="str">
        <f t="shared" si="50"/>
        <v>.</v>
      </c>
      <c r="AN111" s="402" t="str">
        <f t="shared" si="50"/>
        <v>.</v>
      </c>
      <c r="AO111" s="3"/>
      <c r="AP111" s="409" t="str">
        <f t="shared" si="51"/>
        <v>.</v>
      </c>
      <c r="AQ111" s="410" t="str">
        <f t="shared" si="51"/>
        <v>.</v>
      </c>
      <c r="AR111" s="410" t="str">
        <f t="shared" si="51"/>
        <v>.</v>
      </c>
      <c r="AS111" s="410" t="str">
        <f t="shared" si="51"/>
        <v>.</v>
      </c>
      <c r="AT111" s="410" t="str">
        <f t="shared" si="51"/>
        <v>.</v>
      </c>
      <c r="AU111" s="410" t="str">
        <f t="shared" si="51"/>
        <v>.</v>
      </c>
      <c r="AV111" s="411" t="str">
        <f t="shared" si="51"/>
        <v>.</v>
      </c>
      <c r="AW111" s="433"/>
    </row>
    <row r="112" spans="1:49" s="1355" customFormat="1" x14ac:dyDescent="0.2">
      <c r="A112" s="182"/>
      <c r="B112" s="343"/>
      <c r="C112" s="418" t="str">
        <f t="shared" si="52"/>
        <v>$500,000 to $599,999</v>
      </c>
      <c r="D112" s="422"/>
      <c r="E112" s="429">
        <f t="shared" si="52"/>
        <v>550000</v>
      </c>
      <c r="F112" s="874"/>
      <c r="G112" s="874"/>
      <c r="H112" s="874"/>
      <c r="I112" s="874"/>
      <c r="J112" s="874"/>
      <c r="K112" s="874"/>
      <c r="L112" s="874"/>
      <c r="M112" s="874"/>
      <c r="N112" s="327"/>
      <c r="O112" s="116"/>
      <c r="P112" s="325"/>
      <c r="Q112" s="418">
        <f t="shared" si="47"/>
        <v>550000</v>
      </c>
      <c r="R112" s="401" t="str">
        <f t="shared" si="48"/>
        <v>.</v>
      </c>
      <c r="S112" s="256" t="str">
        <f t="shared" si="48"/>
        <v>.</v>
      </c>
      <c r="T112" s="256" t="str">
        <f t="shared" si="48"/>
        <v>.</v>
      </c>
      <c r="U112" s="256" t="str">
        <f t="shared" si="48"/>
        <v>.</v>
      </c>
      <c r="V112" s="256" t="str">
        <f t="shared" si="48"/>
        <v>.</v>
      </c>
      <c r="W112" s="256" t="str">
        <f t="shared" si="48"/>
        <v>.</v>
      </c>
      <c r="X112" s="402" t="str">
        <f t="shared" si="48"/>
        <v>.</v>
      </c>
      <c r="Y112" s="3"/>
      <c r="Z112" s="409" t="str">
        <f t="shared" si="49"/>
        <v>.</v>
      </c>
      <c r="AA112" s="410" t="str">
        <f t="shared" si="49"/>
        <v>.</v>
      </c>
      <c r="AB112" s="410" t="str">
        <f t="shared" si="49"/>
        <v>.</v>
      </c>
      <c r="AC112" s="410" t="str">
        <f t="shared" si="49"/>
        <v>.</v>
      </c>
      <c r="AD112" s="410" t="str">
        <f t="shared" si="49"/>
        <v>.</v>
      </c>
      <c r="AE112" s="410" t="str">
        <f t="shared" si="49"/>
        <v>.</v>
      </c>
      <c r="AF112" s="411" t="str">
        <f t="shared" si="49"/>
        <v>.</v>
      </c>
      <c r="AG112" s="3"/>
      <c r="AH112" s="401" t="str">
        <f t="shared" si="50"/>
        <v>.</v>
      </c>
      <c r="AI112" s="256" t="str">
        <f t="shared" si="50"/>
        <v>.</v>
      </c>
      <c r="AJ112" s="256" t="str">
        <f t="shared" si="50"/>
        <v>.</v>
      </c>
      <c r="AK112" s="256" t="str">
        <f t="shared" si="50"/>
        <v>.</v>
      </c>
      <c r="AL112" s="256" t="str">
        <f t="shared" si="50"/>
        <v>.</v>
      </c>
      <c r="AM112" s="256" t="str">
        <f t="shared" si="50"/>
        <v>.</v>
      </c>
      <c r="AN112" s="402" t="str">
        <f t="shared" si="50"/>
        <v>.</v>
      </c>
      <c r="AO112" s="3"/>
      <c r="AP112" s="409" t="str">
        <f t="shared" si="51"/>
        <v>.</v>
      </c>
      <c r="AQ112" s="410" t="str">
        <f t="shared" si="51"/>
        <v>.</v>
      </c>
      <c r="AR112" s="410" t="str">
        <f t="shared" si="51"/>
        <v>.</v>
      </c>
      <c r="AS112" s="410" t="str">
        <f t="shared" si="51"/>
        <v>.</v>
      </c>
      <c r="AT112" s="410" t="str">
        <f t="shared" si="51"/>
        <v>.</v>
      </c>
      <c r="AU112" s="410" t="str">
        <f t="shared" si="51"/>
        <v>.</v>
      </c>
      <c r="AV112" s="411" t="str">
        <f t="shared" si="51"/>
        <v>.</v>
      </c>
      <c r="AW112" s="433"/>
    </row>
    <row r="113" spans="1:49" s="1355" customFormat="1" x14ac:dyDescent="0.2">
      <c r="A113" s="182"/>
      <c r="B113" s="343"/>
      <c r="C113" s="418" t="str">
        <f t="shared" si="52"/>
        <v>$600,000 to $699,999</v>
      </c>
      <c r="D113" s="422"/>
      <c r="E113" s="429">
        <f t="shared" si="52"/>
        <v>650000</v>
      </c>
      <c r="F113" s="874"/>
      <c r="G113" s="874"/>
      <c r="H113" s="874"/>
      <c r="I113" s="874"/>
      <c r="J113" s="874"/>
      <c r="K113" s="874"/>
      <c r="L113" s="874"/>
      <c r="M113" s="874"/>
      <c r="N113" s="327"/>
      <c r="O113" s="116"/>
      <c r="P113" s="325"/>
      <c r="Q113" s="418">
        <f t="shared" si="47"/>
        <v>650000</v>
      </c>
      <c r="R113" s="401" t="str">
        <f t="shared" si="48"/>
        <v>.</v>
      </c>
      <c r="S113" s="256" t="str">
        <f t="shared" si="48"/>
        <v>.</v>
      </c>
      <c r="T113" s="256" t="str">
        <f t="shared" si="48"/>
        <v>.</v>
      </c>
      <c r="U113" s="256" t="str">
        <f t="shared" si="48"/>
        <v>.</v>
      </c>
      <c r="V113" s="256" t="str">
        <f t="shared" si="48"/>
        <v>.</v>
      </c>
      <c r="W113" s="256" t="str">
        <f t="shared" si="48"/>
        <v>.</v>
      </c>
      <c r="X113" s="402" t="str">
        <f t="shared" si="48"/>
        <v>.</v>
      </c>
      <c r="Y113" s="3"/>
      <c r="Z113" s="409" t="str">
        <f t="shared" si="49"/>
        <v>.</v>
      </c>
      <c r="AA113" s="410" t="str">
        <f t="shared" si="49"/>
        <v>.</v>
      </c>
      <c r="AB113" s="410" t="str">
        <f t="shared" si="49"/>
        <v>.</v>
      </c>
      <c r="AC113" s="410" t="str">
        <f t="shared" si="49"/>
        <v>.</v>
      </c>
      <c r="AD113" s="410" t="str">
        <f t="shared" si="49"/>
        <v>.</v>
      </c>
      <c r="AE113" s="410" t="str">
        <f t="shared" si="49"/>
        <v>.</v>
      </c>
      <c r="AF113" s="411" t="str">
        <f t="shared" si="49"/>
        <v>.</v>
      </c>
      <c r="AG113" s="3"/>
      <c r="AH113" s="401" t="str">
        <f t="shared" si="50"/>
        <v>.</v>
      </c>
      <c r="AI113" s="256" t="str">
        <f t="shared" si="50"/>
        <v>.</v>
      </c>
      <c r="AJ113" s="256" t="str">
        <f t="shared" si="50"/>
        <v>.</v>
      </c>
      <c r="AK113" s="256" t="str">
        <f t="shared" si="50"/>
        <v>.</v>
      </c>
      <c r="AL113" s="256" t="str">
        <f t="shared" si="50"/>
        <v>.</v>
      </c>
      <c r="AM113" s="256" t="str">
        <f t="shared" si="50"/>
        <v>.</v>
      </c>
      <c r="AN113" s="402" t="str">
        <f t="shared" si="50"/>
        <v>.</v>
      </c>
      <c r="AO113" s="3"/>
      <c r="AP113" s="409" t="str">
        <f t="shared" si="51"/>
        <v>.</v>
      </c>
      <c r="AQ113" s="410" t="str">
        <f t="shared" si="51"/>
        <v>.</v>
      </c>
      <c r="AR113" s="410" t="str">
        <f t="shared" si="51"/>
        <v>.</v>
      </c>
      <c r="AS113" s="410" t="str">
        <f t="shared" si="51"/>
        <v>.</v>
      </c>
      <c r="AT113" s="410" t="str">
        <f t="shared" si="51"/>
        <v>.</v>
      </c>
      <c r="AU113" s="410" t="str">
        <f t="shared" si="51"/>
        <v>.</v>
      </c>
      <c r="AV113" s="411" t="str">
        <f t="shared" si="51"/>
        <v>.</v>
      </c>
      <c r="AW113" s="433"/>
    </row>
    <row r="114" spans="1:49" s="1355" customFormat="1" x14ac:dyDescent="0.2">
      <c r="A114" s="182"/>
      <c r="B114" s="343"/>
      <c r="C114" s="418" t="str">
        <f t="shared" si="52"/>
        <v>$700,000 to $799,999</v>
      </c>
      <c r="D114" s="422"/>
      <c r="E114" s="429">
        <f t="shared" si="52"/>
        <v>750000</v>
      </c>
      <c r="F114" s="874"/>
      <c r="G114" s="874"/>
      <c r="H114" s="874"/>
      <c r="I114" s="874"/>
      <c r="J114" s="874"/>
      <c r="K114" s="874"/>
      <c r="L114" s="874"/>
      <c r="M114" s="874"/>
      <c r="N114" s="327"/>
      <c r="O114" s="116"/>
      <c r="P114" s="325"/>
      <c r="Q114" s="418">
        <f t="shared" si="47"/>
        <v>750000</v>
      </c>
      <c r="R114" s="401" t="str">
        <f t="shared" si="48"/>
        <v>.</v>
      </c>
      <c r="S114" s="256" t="str">
        <f t="shared" si="48"/>
        <v>.</v>
      </c>
      <c r="T114" s="256" t="str">
        <f t="shared" si="48"/>
        <v>.</v>
      </c>
      <c r="U114" s="256" t="str">
        <f t="shared" si="48"/>
        <v>.</v>
      </c>
      <c r="V114" s="256" t="str">
        <f t="shared" si="48"/>
        <v>.</v>
      </c>
      <c r="W114" s="256" t="str">
        <f t="shared" si="48"/>
        <v>.</v>
      </c>
      <c r="X114" s="402" t="str">
        <f t="shared" si="48"/>
        <v>.</v>
      </c>
      <c r="Y114" s="3"/>
      <c r="Z114" s="409" t="str">
        <f t="shared" si="49"/>
        <v>.</v>
      </c>
      <c r="AA114" s="410" t="str">
        <f t="shared" si="49"/>
        <v>.</v>
      </c>
      <c r="AB114" s="410" t="str">
        <f t="shared" si="49"/>
        <v>.</v>
      </c>
      <c r="AC114" s="410" t="str">
        <f t="shared" si="49"/>
        <v>.</v>
      </c>
      <c r="AD114" s="410" t="str">
        <f t="shared" si="49"/>
        <v>.</v>
      </c>
      <c r="AE114" s="410" t="str">
        <f t="shared" si="49"/>
        <v>.</v>
      </c>
      <c r="AF114" s="411" t="str">
        <f t="shared" si="49"/>
        <v>.</v>
      </c>
      <c r="AG114" s="3"/>
      <c r="AH114" s="401" t="str">
        <f t="shared" si="50"/>
        <v>.</v>
      </c>
      <c r="AI114" s="256" t="str">
        <f t="shared" si="50"/>
        <v>.</v>
      </c>
      <c r="AJ114" s="256" t="str">
        <f t="shared" si="50"/>
        <v>.</v>
      </c>
      <c r="AK114" s="256" t="str">
        <f t="shared" si="50"/>
        <v>.</v>
      </c>
      <c r="AL114" s="256" t="str">
        <f t="shared" si="50"/>
        <v>.</v>
      </c>
      <c r="AM114" s="256" t="str">
        <f t="shared" si="50"/>
        <v>.</v>
      </c>
      <c r="AN114" s="402" t="str">
        <f t="shared" si="50"/>
        <v>.</v>
      </c>
      <c r="AO114" s="3"/>
      <c r="AP114" s="409" t="str">
        <f t="shared" si="51"/>
        <v>.</v>
      </c>
      <c r="AQ114" s="410" t="str">
        <f t="shared" si="51"/>
        <v>.</v>
      </c>
      <c r="AR114" s="410" t="str">
        <f t="shared" si="51"/>
        <v>.</v>
      </c>
      <c r="AS114" s="410" t="str">
        <f t="shared" si="51"/>
        <v>.</v>
      </c>
      <c r="AT114" s="410" t="str">
        <f t="shared" si="51"/>
        <v>.</v>
      </c>
      <c r="AU114" s="410" t="str">
        <f t="shared" si="51"/>
        <v>.</v>
      </c>
      <c r="AV114" s="411" t="str">
        <f t="shared" si="51"/>
        <v>.</v>
      </c>
      <c r="AW114" s="433"/>
    </row>
    <row r="115" spans="1:49" s="1355" customFormat="1" x14ac:dyDescent="0.2">
      <c r="A115" s="182"/>
      <c r="B115" s="343"/>
      <c r="C115" s="418" t="str">
        <f t="shared" si="52"/>
        <v>$800,000 to $899,999</v>
      </c>
      <c r="D115" s="422"/>
      <c r="E115" s="429">
        <f t="shared" si="52"/>
        <v>850000</v>
      </c>
      <c r="F115" s="874"/>
      <c r="G115" s="874"/>
      <c r="H115" s="874"/>
      <c r="I115" s="874"/>
      <c r="J115" s="874"/>
      <c r="K115" s="874"/>
      <c r="L115" s="874"/>
      <c r="M115" s="874"/>
      <c r="N115" s="327"/>
      <c r="O115" s="116"/>
      <c r="P115" s="325"/>
      <c r="Q115" s="418">
        <f t="shared" si="47"/>
        <v>850000</v>
      </c>
      <c r="R115" s="401" t="str">
        <f t="shared" si="48"/>
        <v>.</v>
      </c>
      <c r="S115" s="256" t="str">
        <f t="shared" si="48"/>
        <v>.</v>
      </c>
      <c r="T115" s="256" t="str">
        <f t="shared" si="48"/>
        <v>.</v>
      </c>
      <c r="U115" s="256" t="str">
        <f t="shared" si="48"/>
        <v>.</v>
      </c>
      <c r="V115" s="256" t="str">
        <f t="shared" si="48"/>
        <v>.</v>
      </c>
      <c r="W115" s="256" t="str">
        <f t="shared" si="48"/>
        <v>.</v>
      </c>
      <c r="X115" s="402" t="str">
        <f t="shared" si="48"/>
        <v>.</v>
      </c>
      <c r="Y115" s="3"/>
      <c r="Z115" s="409" t="str">
        <f t="shared" si="49"/>
        <v>.</v>
      </c>
      <c r="AA115" s="410" t="str">
        <f t="shared" si="49"/>
        <v>.</v>
      </c>
      <c r="AB115" s="410" t="str">
        <f t="shared" si="49"/>
        <v>.</v>
      </c>
      <c r="AC115" s="410" t="str">
        <f t="shared" si="49"/>
        <v>.</v>
      </c>
      <c r="AD115" s="410" t="str">
        <f t="shared" si="49"/>
        <v>.</v>
      </c>
      <c r="AE115" s="410" t="str">
        <f t="shared" si="49"/>
        <v>.</v>
      </c>
      <c r="AF115" s="411" t="str">
        <f t="shared" si="49"/>
        <v>.</v>
      </c>
      <c r="AG115" s="3"/>
      <c r="AH115" s="401" t="str">
        <f t="shared" si="50"/>
        <v>.</v>
      </c>
      <c r="AI115" s="256" t="str">
        <f t="shared" si="50"/>
        <v>.</v>
      </c>
      <c r="AJ115" s="256" t="str">
        <f t="shared" si="50"/>
        <v>.</v>
      </c>
      <c r="AK115" s="256" t="str">
        <f t="shared" si="50"/>
        <v>.</v>
      </c>
      <c r="AL115" s="256" t="str">
        <f t="shared" si="50"/>
        <v>.</v>
      </c>
      <c r="AM115" s="256" t="str">
        <f t="shared" si="50"/>
        <v>.</v>
      </c>
      <c r="AN115" s="402" t="str">
        <f t="shared" si="50"/>
        <v>.</v>
      </c>
      <c r="AO115" s="3"/>
      <c r="AP115" s="409" t="str">
        <f t="shared" si="51"/>
        <v>.</v>
      </c>
      <c r="AQ115" s="410" t="str">
        <f t="shared" si="51"/>
        <v>.</v>
      </c>
      <c r="AR115" s="410" t="str">
        <f t="shared" si="51"/>
        <v>.</v>
      </c>
      <c r="AS115" s="410" t="str">
        <f t="shared" si="51"/>
        <v>.</v>
      </c>
      <c r="AT115" s="410" t="str">
        <f t="shared" si="51"/>
        <v>.</v>
      </c>
      <c r="AU115" s="410" t="str">
        <f t="shared" si="51"/>
        <v>.</v>
      </c>
      <c r="AV115" s="411" t="str">
        <f t="shared" si="51"/>
        <v>.</v>
      </c>
      <c r="AW115" s="433"/>
    </row>
    <row r="116" spans="1:49" s="1355" customFormat="1" x14ac:dyDescent="0.2">
      <c r="A116" s="182"/>
      <c r="B116" s="343"/>
      <c r="C116" s="418" t="str">
        <f t="shared" si="52"/>
        <v>$900,000 to $999,999</v>
      </c>
      <c r="D116" s="422"/>
      <c r="E116" s="429">
        <f t="shared" si="52"/>
        <v>950000</v>
      </c>
      <c r="F116" s="874"/>
      <c r="G116" s="874"/>
      <c r="H116" s="874"/>
      <c r="I116" s="874"/>
      <c r="J116" s="874"/>
      <c r="K116" s="874"/>
      <c r="L116" s="874"/>
      <c r="M116" s="874"/>
      <c r="N116" s="327"/>
      <c r="O116" s="116"/>
      <c r="P116" s="325"/>
      <c r="Q116" s="418">
        <f t="shared" si="47"/>
        <v>950000</v>
      </c>
      <c r="R116" s="401" t="str">
        <f t="shared" si="48"/>
        <v>.</v>
      </c>
      <c r="S116" s="256" t="str">
        <f t="shared" si="48"/>
        <v>.</v>
      </c>
      <c r="T116" s="256" t="str">
        <f t="shared" si="48"/>
        <v>.</v>
      </c>
      <c r="U116" s="256" t="str">
        <f t="shared" si="48"/>
        <v>.</v>
      </c>
      <c r="V116" s="256" t="str">
        <f t="shared" si="48"/>
        <v>.</v>
      </c>
      <c r="W116" s="256" t="str">
        <f t="shared" si="48"/>
        <v>.</v>
      </c>
      <c r="X116" s="402" t="str">
        <f t="shared" si="48"/>
        <v>.</v>
      </c>
      <c r="Y116" s="3"/>
      <c r="Z116" s="409" t="str">
        <f t="shared" si="49"/>
        <v>.</v>
      </c>
      <c r="AA116" s="410" t="str">
        <f t="shared" si="49"/>
        <v>.</v>
      </c>
      <c r="AB116" s="410" t="str">
        <f t="shared" si="49"/>
        <v>.</v>
      </c>
      <c r="AC116" s="410" t="str">
        <f t="shared" si="49"/>
        <v>.</v>
      </c>
      <c r="AD116" s="410" t="str">
        <f t="shared" si="49"/>
        <v>.</v>
      </c>
      <c r="AE116" s="410" t="str">
        <f t="shared" si="49"/>
        <v>.</v>
      </c>
      <c r="AF116" s="411" t="str">
        <f t="shared" si="49"/>
        <v>.</v>
      </c>
      <c r="AG116" s="3"/>
      <c r="AH116" s="401" t="str">
        <f t="shared" si="50"/>
        <v>.</v>
      </c>
      <c r="AI116" s="256" t="str">
        <f t="shared" si="50"/>
        <v>.</v>
      </c>
      <c r="AJ116" s="256" t="str">
        <f t="shared" si="50"/>
        <v>.</v>
      </c>
      <c r="AK116" s="256" t="str">
        <f t="shared" si="50"/>
        <v>.</v>
      </c>
      <c r="AL116" s="256" t="str">
        <f t="shared" si="50"/>
        <v>.</v>
      </c>
      <c r="AM116" s="256" t="str">
        <f t="shared" si="50"/>
        <v>.</v>
      </c>
      <c r="AN116" s="402" t="str">
        <f t="shared" si="50"/>
        <v>.</v>
      </c>
      <c r="AO116" s="3"/>
      <c r="AP116" s="409" t="str">
        <f t="shared" si="51"/>
        <v>.</v>
      </c>
      <c r="AQ116" s="410" t="str">
        <f t="shared" si="51"/>
        <v>.</v>
      </c>
      <c r="AR116" s="410" t="str">
        <f t="shared" si="51"/>
        <v>.</v>
      </c>
      <c r="AS116" s="410" t="str">
        <f t="shared" si="51"/>
        <v>.</v>
      </c>
      <c r="AT116" s="410" t="str">
        <f t="shared" si="51"/>
        <v>.</v>
      </c>
      <c r="AU116" s="410" t="str">
        <f t="shared" si="51"/>
        <v>.</v>
      </c>
      <c r="AV116" s="411" t="str">
        <f t="shared" si="51"/>
        <v>.</v>
      </c>
      <c r="AW116" s="433"/>
    </row>
    <row r="117" spans="1:49" s="1355" customFormat="1" x14ac:dyDescent="0.2">
      <c r="A117" s="182"/>
      <c r="B117" s="343"/>
      <c r="C117" s="418" t="str">
        <f t="shared" si="52"/>
        <v>$1,000,000 to $1,499,999</v>
      </c>
      <c r="D117" s="422"/>
      <c r="E117" s="429">
        <f t="shared" si="52"/>
        <v>1250000</v>
      </c>
      <c r="F117" s="874"/>
      <c r="G117" s="874"/>
      <c r="H117" s="874"/>
      <c r="I117" s="874"/>
      <c r="J117" s="874"/>
      <c r="K117" s="874"/>
      <c r="L117" s="874"/>
      <c r="M117" s="874"/>
      <c r="N117" s="327"/>
      <c r="O117" s="116"/>
      <c r="P117" s="325"/>
      <c r="Q117" s="418">
        <f t="shared" si="47"/>
        <v>1250000</v>
      </c>
      <c r="R117" s="401" t="str">
        <f t="shared" si="48"/>
        <v>.</v>
      </c>
      <c r="S117" s="256" t="str">
        <f t="shared" si="48"/>
        <v>.</v>
      </c>
      <c r="T117" s="256" t="str">
        <f t="shared" si="48"/>
        <v>.</v>
      </c>
      <c r="U117" s="256" t="str">
        <f t="shared" si="48"/>
        <v>.</v>
      </c>
      <c r="V117" s="256" t="str">
        <f t="shared" si="48"/>
        <v>.</v>
      </c>
      <c r="W117" s="256" t="str">
        <f t="shared" si="48"/>
        <v>.</v>
      </c>
      <c r="X117" s="402" t="str">
        <f t="shared" si="48"/>
        <v>.</v>
      </c>
      <c r="Y117" s="3"/>
      <c r="Z117" s="409" t="str">
        <f t="shared" si="49"/>
        <v>.</v>
      </c>
      <c r="AA117" s="410" t="str">
        <f t="shared" si="49"/>
        <v>.</v>
      </c>
      <c r="AB117" s="410" t="str">
        <f t="shared" si="49"/>
        <v>.</v>
      </c>
      <c r="AC117" s="410" t="str">
        <f t="shared" si="49"/>
        <v>.</v>
      </c>
      <c r="AD117" s="410" t="str">
        <f t="shared" si="49"/>
        <v>.</v>
      </c>
      <c r="AE117" s="410" t="str">
        <f t="shared" si="49"/>
        <v>.</v>
      </c>
      <c r="AF117" s="411" t="str">
        <f t="shared" si="49"/>
        <v>.</v>
      </c>
      <c r="AG117" s="3"/>
      <c r="AH117" s="401" t="str">
        <f t="shared" si="50"/>
        <v>.</v>
      </c>
      <c r="AI117" s="256" t="str">
        <f t="shared" si="50"/>
        <v>.</v>
      </c>
      <c r="AJ117" s="256" t="str">
        <f t="shared" si="50"/>
        <v>.</v>
      </c>
      <c r="AK117" s="256" t="str">
        <f t="shared" si="50"/>
        <v>.</v>
      </c>
      <c r="AL117" s="256" t="str">
        <f t="shared" si="50"/>
        <v>.</v>
      </c>
      <c r="AM117" s="256" t="str">
        <f t="shared" si="50"/>
        <v>.</v>
      </c>
      <c r="AN117" s="402" t="str">
        <f t="shared" si="50"/>
        <v>.</v>
      </c>
      <c r="AO117" s="3"/>
      <c r="AP117" s="409" t="str">
        <f t="shared" si="51"/>
        <v>.</v>
      </c>
      <c r="AQ117" s="410" t="str">
        <f t="shared" si="51"/>
        <v>.</v>
      </c>
      <c r="AR117" s="410" t="str">
        <f t="shared" si="51"/>
        <v>.</v>
      </c>
      <c r="AS117" s="410" t="str">
        <f t="shared" si="51"/>
        <v>.</v>
      </c>
      <c r="AT117" s="410" t="str">
        <f t="shared" si="51"/>
        <v>.</v>
      </c>
      <c r="AU117" s="410" t="str">
        <f t="shared" si="51"/>
        <v>.</v>
      </c>
      <c r="AV117" s="411" t="str">
        <f t="shared" si="51"/>
        <v>.</v>
      </c>
      <c r="AW117" s="433"/>
    </row>
    <row r="118" spans="1:49" s="1355" customFormat="1" x14ac:dyDescent="0.2">
      <c r="A118" s="182"/>
      <c r="B118" s="343"/>
      <c r="C118" s="418" t="str">
        <f t="shared" si="52"/>
        <v>$1,500,000 to $1,999,999</v>
      </c>
      <c r="D118" s="422"/>
      <c r="E118" s="429">
        <f t="shared" si="52"/>
        <v>1750000</v>
      </c>
      <c r="F118" s="874"/>
      <c r="G118" s="874"/>
      <c r="H118" s="874"/>
      <c r="I118" s="874"/>
      <c r="J118" s="874"/>
      <c r="K118" s="874"/>
      <c r="L118" s="874"/>
      <c r="M118" s="874"/>
      <c r="N118" s="327"/>
      <c r="O118" s="116"/>
      <c r="P118" s="325"/>
      <c r="Q118" s="418">
        <f t="shared" si="47"/>
        <v>1750000</v>
      </c>
      <c r="R118" s="401" t="str">
        <f t="shared" si="48"/>
        <v>.</v>
      </c>
      <c r="S118" s="256" t="str">
        <f t="shared" si="48"/>
        <v>.</v>
      </c>
      <c r="T118" s="256" t="str">
        <f t="shared" si="48"/>
        <v>.</v>
      </c>
      <c r="U118" s="256" t="str">
        <f t="shared" si="48"/>
        <v>.</v>
      </c>
      <c r="V118" s="256" t="str">
        <f t="shared" si="48"/>
        <v>.</v>
      </c>
      <c r="W118" s="256" t="str">
        <f t="shared" si="48"/>
        <v>.</v>
      </c>
      <c r="X118" s="402" t="str">
        <f t="shared" si="48"/>
        <v>.</v>
      </c>
      <c r="Y118" s="3"/>
      <c r="Z118" s="409" t="str">
        <f t="shared" si="49"/>
        <v>.</v>
      </c>
      <c r="AA118" s="410" t="str">
        <f t="shared" si="49"/>
        <v>.</v>
      </c>
      <c r="AB118" s="410" t="str">
        <f t="shared" si="49"/>
        <v>.</v>
      </c>
      <c r="AC118" s="410" t="str">
        <f t="shared" si="49"/>
        <v>.</v>
      </c>
      <c r="AD118" s="410" t="str">
        <f t="shared" si="49"/>
        <v>.</v>
      </c>
      <c r="AE118" s="410" t="str">
        <f t="shared" si="49"/>
        <v>.</v>
      </c>
      <c r="AF118" s="411" t="str">
        <f t="shared" si="49"/>
        <v>.</v>
      </c>
      <c r="AG118" s="3"/>
      <c r="AH118" s="401" t="str">
        <f t="shared" si="50"/>
        <v>.</v>
      </c>
      <c r="AI118" s="256" t="str">
        <f t="shared" si="50"/>
        <v>.</v>
      </c>
      <c r="AJ118" s="256" t="str">
        <f t="shared" si="50"/>
        <v>.</v>
      </c>
      <c r="AK118" s="256" t="str">
        <f t="shared" si="50"/>
        <v>.</v>
      </c>
      <c r="AL118" s="256" t="str">
        <f t="shared" si="50"/>
        <v>.</v>
      </c>
      <c r="AM118" s="256" t="str">
        <f t="shared" si="50"/>
        <v>.</v>
      </c>
      <c r="AN118" s="402" t="str">
        <f t="shared" si="50"/>
        <v>.</v>
      </c>
      <c r="AO118" s="3"/>
      <c r="AP118" s="409" t="str">
        <f t="shared" si="51"/>
        <v>.</v>
      </c>
      <c r="AQ118" s="410" t="str">
        <f t="shared" si="51"/>
        <v>.</v>
      </c>
      <c r="AR118" s="410" t="str">
        <f t="shared" si="51"/>
        <v>.</v>
      </c>
      <c r="AS118" s="410" t="str">
        <f t="shared" si="51"/>
        <v>.</v>
      </c>
      <c r="AT118" s="410" t="str">
        <f t="shared" si="51"/>
        <v>.</v>
      </c>
      <c r="AU118" s="410" t="str">
        <f t="shared" si="51"/>
        <v>.</v>
      </c>
      <c r="AV118" s="411" t="str">
        <f t="shared" si="51"/>
        <v>.</v>
      </c>
      <c r="AW118" s="433"/>
    </row>
    <row r="119" spans="1:49" s="1355" customFormat="1" x14ac:dyDescent="0.2">
      <c r="A119" s="182"/>
      <c r="B119" s="343"/>
      <c r="C119" s="418" t="str">
        <f t="shared" si="52"/>
        <v>$2,000,000 to $2,999,999</v>
      </c>
      <c r="D119" s="422"/>
      <c r="E119" s="429">
        <f t="shared" si="52"/>
        <v>2500000</v>
      </c>
      <c r="F119" s="874"/>
      <c r="G119" s="874"/>
      <c r="H119" s="874"/>
      <c r="I119" s="874"/>
      <c r="J119" s="874"/>
      <c r="K119" s="874"/>
      <c r="L119" s="874"/>
      <c r="M119" s="874"/>
      <c r="N119" s="327"/>
      <c r="O119" s="116"/>
      <c r="P119" s="325"/>
      <c r="Q119" s="418">
        <f t="shared" si="47"/>
        <v>2500000</v>
      </c>
      <c r="R119" s="401" t="str">
        <f t="shared" si="48"/>
        <v>.</v>
      </c>
      <c r="S119" s="256" t="str">
        <f t="shared" si="48"/>
        <v>.</v>
      </c>
      <c r="T119" s="256" t="str">
        <f t="shared" si="48"/>
        <v>.</v>
      </c>
      <c r="U119" s="256" t="str">
        <f t="shared" si="48"/>
        <v>.</v>
      </c>
      <c r="V119" s="256" t="str">
        <f t="shared" si="48"/>
        <v>.</v>
      </c>
      <c r="W119" s="256" t="str">
        <f t="shared" si="48"/>
        <v>.</v>
      </c>
      <c r="X119" s="402" t="str">
        <f t="shared" si="48"/>
        <v>.</v>
      </c>
      <c r="Y119" s="3"/>
      <c r="Z119" s="409" t="str">
        <f t="shared" si="49"/>
        <v>.</v>
      </c>
      <c r="AA119" s="410" t="str">
        <f t="shared" si="49"/>
        <v>.</v>
      </c>
      <c r="AB119" s="410" t="str">
        <f t="shared" si="49"/>
        <v>.</v>
      </c>
      <c r="AC119" s="410" t="str">
        <f t="shared" si="49"/>
        <v>.</v>
      </c>
      <c r="AD119" s="410" t="str">
        <f t="shared" si="49"/>
        <v>.</v>
      </c>
      <c r="AE119" s="410" t="str">
        <f t="shared" si="49"/>
        <v>.</v>
      </c>
      <c r="AF119" s="411" t="str">
        <f t="shared" si="49"/>
        <v>.</v>
      </c>
      <c r="AG119" s="3"/>
      <c r="AH119" s="401" t="str">
        <f t="shared" si="50"/>
        <v>.</v>
      </c>
      <c r="AI119" s="256" t="str">
        <f t="shared" si="50"/>
        <v>.</v>
      </c>
      <c r="AJ119" s="256" t="str">
        <f t="shared" si="50"/>
        <v>.</v>
      </c>
      <c r="AK119" s="256" t="str">
        <f t="shared" si="50"/>
        <v>.</v>
      </c>
      <c r="AL119" s="256" t="str">
        <f t="shared" si="50"/>
        <v>.</v>
      </c>
      <c r="AM119" s="256" t="str">
        <f t="shared" si="50"/>
        <v>.</v>
      </c>
      <c r="AN119" s="402" t="str">
        <f t="shared" si="50"/>
        <v>.</v>
      </c>
      <c r="AO119" s="3"/>
      <c r="AP119" s="409" t="str">
        <f t="shared" si="51"/>
        <v>.</v>
      </c>
      <c r="AQ119" s="410" t="str">
        <f t="shared" si="51"/>
        <v>.</v>
      </c>
      <c r="AR119" s="410" t="str">
        <f t="shared" si="51"/>
        <v>.</v>
      </c>
      <c r="AS119" s="410" t="str">
        <f t="shared" si="51"/>
        <v>.</v>
      </c>
      <c r="AT119" s="410" t="str">
        <f t="shared" si="51"/>
        <v>.</v>
      </c>
      <c r="AU119" s="410" t="str">
        <f t="shared" si="51"/>
        <v>.</v>
      </c>
      <c r="AV119" s="411" t="str">
        <f t="shared" si="51"/>
        <v>.</v>
      </c>
      <c r="AW119" s="433"/>
    </row>
    <row r="120" spans="1:49" s="1355" customFormat="1" x14ac:dyDescent="0.2">
      <c r="A120" s="182"/>
      <c r="B120" s="343"/>
      <c r="C120" s="416" t="str">
        <f t="shared" si="52"/>
        <v>$3,000,000 and greater</v>
      </c>
      <c r="D120" s="875"/>
      <c r="E120" s="431">
        <f t="shared" si="52"/>
        <v>3000000</v>
      </c>
      <c r="F120" s="876"/>
      <c r="G120" s="876"/>
      <c r="H120" s="876"/>
      <c r="I120" s="876"/>
      <c r="J120" s="876"/>
      <c r="K120" s="876"/>
      <c r="L120" s="876"/>
      <c r="M120" s="876"/>
      <c r="N120" s="327"/>
      <c r="O120" s="116"/>
      <c r="P120" s="325"/>
      <c r="Q120" s="416">
        <f t="shared" si="47"/>
        <v>3000000</v>
      </c>
      <c r="R120" s="403" t="str">
        <f t="shared" si="48"/>
        <v>.</v>
      </c>
      <c r="S120" s="404" t="str">
        <f t="shared" si="48"/>
        <v>.</v>
      </c>
      <c r="T120" s="404" t="str">
        <f t="shared" si="48"/>
        <v>.</v>
      </c>
      <c r="U120" s="404" t="str">
        <f t="shared" si="48"/>
        <v>.</v>
      </c>
      <c r="V120" s="404" t="str">
        <f t="shared" si="48"/>
        <v>.</v>
      </c>
      <c r="W120" s="404" t="str">
        <f t="shared" si="48"/>
        <v>.</v>
      </c>
      <c r="X120" s="405" t="str">
        <f t="shared" si="48"/>
        <v>.</v>
      </c>
      <c r="Y120" s="3"/>
      <c r="Z120" s="412" t="str">
        <f t="shared" si="49"/>
        <v>.</v>
      </c>
      <c r="AA120" s="413" t="str">
        <f t="shared" si="49"/>
        <v>.</v>
      </c>
      <c r="AB120" s="413" t="str">
        <f t="shared" si="49"/>
        <v>.</v>
      </c>
      <c r="AC120" s="413" t="str">
        <f t="shared" si="49"/>
        <v>.</v>
      </c>
      <c r="AD120" s="413" t="str">
        <f t="shared" si="49"/>
        <v>.</v>
      </c>
      <c r="AE120" s="413" t="str">
        <f t="shared" si="49"/>
        <v>.</v>
      </c>
      <c r="AF120" s="414" t="str">
        <f t="shared" si="49"/>
        <v>.</v>
      </c>
      <c r="AG120" s="3"/>
      <c r="AH120" s="403" t="str">
        <f t="shared" si="50"/>
        <v>.</v>
      </c>
      <c r="AI120" s="404" t="str">
        <f t="shared" si="50"/>
        <v>.</v>
      </c>
      <c r="AJ120" s="404" t="str">
        <f t="shared" si="50"/>
        <v>.</v>
      </c>
      <c r="AK120" s="404" t="str">
        <f t="shared" si="50"/>
        <v>.</v>
      </c>
      <c r="AL120" s="404" t="str">
        <f t="shared" si="50"/>
        <v>.</v>
      </c>
      <c r="AM120" s="404" t="str">
        <f t="shared" si="50"/>
        <v>.</v>
      </c>
      <c r="AN120" s="405" t="str">
        <f t="shared" si="50"/>
        <v>.</v>
      </c>
      <c r="AO120" s="3"/>
      <c r="AP120" s="412" t="str">
        <f t="shared" si="51"/>
        <v>.</v>
      </c>
      <c r="AQ120" s="413" t="str">
        <f t="shared" si="51"/>
        <v>.</v>
      </c>
      <c r="AR120" s="413" t="str">
        <f t="shared" si="51"/>
        <v>.</v>
      </c>
      <c r="AS120" s="413" t="str">
        <f t="shared" si="51"/>
        <v>.</v>
      </c>
      <c r="AT120" s="413" t="str">
        <f t="shared" si="51"/>
        <v>.</v>
      </c>
      <c r="AU120" s="413" t="str">
        <f t="shared" si="51"/>
        <v>.</v>
      </c>
      <c r="AV120" s="414" t="str">
        <f t="shared" si="51"/>
        <v>.</v>
      </c>
      <c r="AW120" s="433"/>
    </row>
    <row r="121" spans="1:49" s="1355" customFormat="1" x14ac:dyDescent="0.2">
      <c r="A121" s="182"/>
      <c r="B121" s="343"/>
      <c r="C121" s="177"/>
      <c r="D121" s="296"/>
      <c r="E121" s="184"/>
      <c r="F121" s="177"/>
      <c r="G121" s="177"/>
      <c r="H121" s="177"/>
      <c r="I121" s="177"/>
      <c r="J121" s="177"/>
      <c r="K121" s="177"/>
      <c r="L121" s="177"/>
      <c r="M121" s="177"/>
      <c r="N121" s="327"/>
      <c r="O121" s="116"/>
      <c r="P121" s="325"/>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433"/>
    </row>
    <row r="122" spans="1:49" s="1355" customFormat="1" x14ac:dyDescent="0.2">
      <c r="A122" s="182"/>
      <c r="B122" s="343"/>
      <c r="C122" s="183"/>
      <c r="D122" s="116"/>
      <c r="E122" s="156"/>
      <c r="F122" s="116"/>
      <c r="G122" s="116"/>
      <c r="H122" s="116"/>
      <c r="I122" s="116"/>
      <c r="J122" s="116"/>
      <c r="K122" s="116"/>
      <c r="L122" s="116"/>
      <c r="M122" s="116"/>
      <c r="N122" s="327"/>
      <c r="O122" s="116"/>
      <c r="P122" s="325"/>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433"/>
    </row>
    <row r="123" spans="1:49" s="1355" customFormat="1" x14ac:dyDescent="0.2">
      <c r="A123" s="182"/>
      <c r="B123" s="343"/>
      <c r="C123" s="144"/>
      <c r="D123" s="116"/>
      <c r="E123" s="156"/>
      <c r="F123" s="116"/>
      <c r="G123" s="116"/>
      <c r="H123" s="116"/>
      <c r="I123" s="116"/>
      <c r="J123" s="116"/>
      <c r="K123" s="116"/>
      <c r="L123" s="116"/>
      <c r="M123" s="116"/>
      <c r="N123" s="327"/>
      <c r="O123" s="116"/>
      <c r="P123" s="325"/>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433"/>
    </row>
    <row r="124" spans="1:49" s="1355" customFormat="1" ht="15" x14ac:dyDescent="0.25">
      <c r="A124" s="182"/>
      <c r="B124" s="343"/>
      <c r="C124" s="267" t="s">
        <v>3</v>
      </c>
      <c r="D124" s="268"/>
      <c r="E124" s="268"/>
      <c r="F124" s="269"/>
      <c r="G124" s="281" t="str">
        <f>$G$22</f>
        <v>$ nominal per year</v>
      </c>
      <c r="H124" s="270"/>
      <c r="I124" s="270" t="str">
        <f>$F$3</f>
        <v>.</v>
      </c>
      <c r="J124" s="270"/>
      <c r="K124" s="270"/>
      <c r="L124" s="270"/>
      <c r="M124" s="271"/>
      <c r="N124" s="327"/>
      <c r="O124" s="116"/>
      <c r="P124" s="325"/>
      <c r="Q124" s="96"/>
      <c r="R124" s="249" t="str">
        <f>R$22</f>
        <v>Annual increases (nominal $ per year)</v>
      </c>
      <c r="S124" s="254"/>
      <c r="T124" s="254"/>
      <c r="U124" s="254"/>
      <c r="V124" s="254"/>
      <c r="W124" s="254"/>
      <c r="X124" s="306"/>
      <c r="Y124" s="3"/>
      <c r="Z124" s="249" t="s">
        <v>535</v>
      </c>
      <c r="AA124" s="254"/>
      <c r="AB124" s="254"/>
      <c r="AC124" s="254"/>
      <c r="AD124" s="254"/>
      <c r="AE124" s="254"/>
      <c r="AF124" s="306"/>
      <c r="AG124" s="66"/>
      <c r="AH124" s="249" t="s">
        <v>540</v>
      </c>
      <c r="AI124" s="254"/>
      <c r="AJ124" s="254"/>
      <c r="AK124" s="254"/>
      <c r="AL124" s="254"/>
      <c r="AM124" s="254"/>
      <c r="AN124" s="306"/>
      <c r="AO124" s="116"/>
      <c r="AP124" s="249" t="s">
        <v>536</v>
      </c>
      <c r="AQ124" s="254"/>
      <c r="AR124" s="254"/>
      <c r="AS124" s="254"/>
      <c r="AT124" s="254"/>
      <c r="AU124" s="254"/>
      <c r="AV124" s="306"/>
      <c r="AW124" s="433"/>
    </row>
    <row r="125" spans="1:49" s="1355" customFormat="1" ht="55.5" customHeight="1" x14ac:dyDescent="0.2">
      <c r="A125" s="182"/>
      <c r="B125" s="343"/>
      <c r="C125" s="297" t="s">
        <v>196</v>
      </c>
      <c r="D125" s="137" t="s">
        <v>327</v>
      </c>
      <c r="E125" s="298" t="s">
        <v>200</v>
      </c>
      <c r="F125" s="134" t="s">
        <v>205</v>
      </c>
      <c r="G125" s="134" t="s">
        <v>731</v>
      </c>
      <c r="H125" s="134" t="s">
        <v>732</v>
      </c>
      <c r="I125" s="134" t="s">
        <v>733</v>
      </c>
      <c r="J125" s="134" t="s">
        <v>734</v>
      </c>
      <c r="K125" s="134" t="s">
        <v>735</v>
      </c>
      <c r="L125" s="134" t="s">
        <v>736</v>
      </c>
      <c r="M125" s="134" t="s">
        <v>737</v>
      </c>
      <c r="N125" s="327"/>
      <c r="O125" s="116"/>
      <c r="P125" s="325"/>
      <c r="Q125" s="415" t="str">
        <f>Q$23</f>
        <v>Land Value</v>
      </c>
      <c r="R125" s="396" t="str">
        <f>C124</f>
        <v>Ordinary Farmland Rates - without proposed special variation</v>
      </c>
      <c r="S125" s="397"/>
      <c r="T125" s="397"/>
      <c r="U125" s="397"/>
      <c r="V125" s="397"/>
      <c r="W125" s="397"/>
      <c r="X125" s="398"/>
      <c r="Y125" s="3"/>
      <c r="Z125" s="396" t="str">
        <f>$R125</f>
        <v>Ordinary Farmland Rates - without proposed special variation</v>
      </c>
      <c r="AA125" s="397"/>
      <c r="AB125" s="397"/>
      <c r="AC125" s="397"/>
      <c r="AD125" s="397"/>
      <c r="AE125" s="397"/>
      <c r="AF125" s="398"/>
      <c r="AG125" s="434"/>
      <c r="AH125" s="396" t="str">
        <f>$R125</f>
        <v>Ordinary Farmland Rates - without proposed special variation</v>
      </c>
      <c r="AI125" s="397"/>
      <c r="AJ125" s="397"/>
      <c r="AK125" s="397"/>
      <c r="AL125" s="397"/>
      <c r="AM125" s="397"/>
      <c r="AN125" s="398"/>
      <c r="AO125" s="434"/>
      <c r="AP125" s="396" t="str">
        <f>$R125</f>
        <v>Ordinary Farmland Rates - without proposed special variation</v>
      </c>
      <c r="AQ125" s="397"/>
      <c r="AR125" s="397"/>
      <c r="AS125" s="397"/>
      <c r="AT125" s="397"/>
      <c r="AU125" s="397"/>
      <c r="AV125" s="398"/>
      <c r="AW125" s="433"/>
    </row>
    <row r="126" spans="1:49" s="1355" customFormat="1" x14ac:dyDescent="0.2">
      <c r="A126" s="182"/>
      <c r="B126" s="343"/>
      <c r="C126" s="293"/>
      <c r="D126" s="293"/>
      <c r="E126" s="294"/>
      <c r="F126" s="208" t="str">
        <f>F106</f>
        <v>2020-21</v>
      </c>
      <c r="G126" s="208" t="str">
        <f t="shared" ref="G126:M126" si="53">G106</f>
        <v>2021-22</v>
      </c>
      <c r="H126" s="208" t="str">
        <f t="shared" si="53"/>
        <v>2022-23</v>
      </c>
      <c r="I126" s="208" t="str">
        <f t="shared" si="53"/>
        <v>2023-24</v>
      </c>
      <c r="J126" s="208" t="str">
        <f t="shared" si="53"/>
        <v>2024-25</v>
      </c>
      <c r="K126" s="208" t="str">
        <f t="shared" si="53"/>
        <v>2025-26</v>
      </c>
      <c r="L126" s="208" t="str">
        <f t="shared" si="53"/>
        <v>2026-27</v>
      </c>
      <c r="M126" s="208" t="str">
        <f t="shared" si="53"/>
        <v>2027-28</v>
      </c>
      <c r="N126" s="327"/>
      <c r="O126" s="116"/>
      <c r="P126" s="325"/>
      <c r="Q126" s="416"/>
      <c r="R126" s="510" t="str">
        <f t="shared" ref="R126:X126" si="54">R$24</f>
        <v>Year 1</v>
      </c>
      <c r="S126" s="511" t="str">
        <f t="shared" si="54"/>
        <v>Year 2</v>
      </c>
      <c r="T126" s="511" t="str">
        <f t="shared" si="54"/>
        <v>Year 3</v>
      </c>
      <c r="U126" s="511" t="str">
        <f t="shared" si="54"/>
        <v>Year 4</v>
      </c>
      <c r="V126" s="511" t="str">
        <f t="shared" si="54"/>
        <v>Year 5</v>
      </c>
      <c r="W126" s="511" t="str">
        <f t="shared" si="54"/>
        <v>Year 6</v>
      </c>
      <c r="X126" s="511" t="str">
        <f t="shared" si="54"/>
        <v>Year 7</v>
      </c>
      <c r="Y126" s="512"/>
      <c r="Z126" s="510" t="str">
        <f>R126</f>
        <v>Year 1</v>
      </c>
      <c r="AA126" s="511" t="str">
        <f t="shared" ref="AA126:AF126" si="55">S126</f>
        <v>Year 2</v>
      </c>
      <c r="AB126" s="511" t="str">
        <f t="shared" si="55"/>
        <v>Year 3</v>
      </c>
      <c r="AC126" s="511" t="str">
        <f t="shared" si="55"/>
        <v>Year 4</v>
      </c>
      <c r="AD126" s="511" t="str">
        <f t="shared" si="55"/>
        <v>Year 5</v>
      </c>
      <c r="AE126" s="511" t="str">
        <f t="shared" si="55"/>
        <v>Year 6</v>
      </c>
      <c r="AF126" s="513" t="str">
        <f t="shared" si="55"/>
        <v>Year 7</v>
      </c>
      <c r="AG126" s="512"/>
      <c r="AH126" s="510" t="str">
        <f>R126</f>
        <v>Year 1</v>
      </c>
      <c r="AI126" s="511" t="str">
        <f t="shared" ref="AI126:AN126" si="56">S126</f>
        <v>Year 2</v>
      </c>
      <c r="AJ126" s="511" t="str">
        <f t="shared" si="56"/>
        <v>Year 3</v>
      </c>
      <c r="AK126" s="511" t="str">
        <f t="shared" si="56"/>
        <v>Year 4</v>
      </c>
      <c r="AL126" s="511" t="str">
        <f t="shared" si="56"/>
        <v>Year 5</v>
      </c>
      <c r="AM126" s="511" t="str">
        <f t="shared" si="56"/>
        <v>Year 6</v>
      </c>
      <c r="AN126" s="513" t="str">
        <f t="shared" si="56"/>
        <v>Year 7</v>
      </c>
      <c r="AO126" s="395"/>
      <c r="AP126" s="510" t="str">
        <f>R126</f>
        <v>Year 1</v>
      </c>
      <c r="AQ126" s="511" t="str">
        <f t="shared" ref="AQ126:AT126" si="57">S126</f>
        <v>Year 2</v>
      </c>
      <c r="AR126" s="511" t="str">
        <f t="shared" si="57"/>
        <v>Year 3</v>
      </c>
      <c r="AS126" s="511" t="str">
        <f t="shared" si="57"/>
        <v>Year 4</v>
      </c>
      <c r="AT126" s="511" t="str">
        <f t="shared" si="57"/>
        <v>Year 5</v>
      </c>
      <c r="AU126" s="511" t="str">
        <f>W126</f>
        <v>Year 6</v>
      </c>
      <c r="AV126" s="513" t="str">
        <f>X126</f>
        <v>Year 7</v>
      </c>
      <c r="AW126" s="433"/>
    </row>
    <row r="127" spans="1:49" s="1355" customFormat="1" x14ac:dyDescent="0.2">
      <c r="A127" s="182"/>
      <c r="B127" s="343"/>
      <c r="C127" s="467" t="str">
        <f>C25</f>
        <v>$0 to $99,999</v>
      </c>
      <c r="D127" s="426">
        <f t="shared" ref="D127:D140" si="58">IF(D107=".",".",D107)</f>
        <v>0</v>
      </c>
      <c r="E127" s="427">
        <f>E25</f>
        <v>50000</v>
      </c>
      <c r="F127" s="873"/>
      <c r="G127" s="873"/>
      <c r="H127" s="873"/>
      <c r="I127" s="873"/>
      <c r="J127" s="873"/>
      <c r="K127" s="873"/>
      <c r="L127" s="873"/>
      <c r="M127" s="873"/>
      <c r="N127" s="327"/>
      <c r="O127" s="116"/>
      <c r="P127" s="325"/>
      <c r="Q127" s="417">
        <f t="shared" ref="Q127:Q140" si="59">$E127</f>
        <v>50000</v>
      </c>
      <c r="R127" s="399" t="str">
        <f t="shared" ref="R127:X140" si="60">IF(G127=".",".",IF(F127=0,".",G127-F127))</f>
        <v>.</v>
      </c>
      <c r="S127" s="400" t="str">
        <f t="shared" si="60"/>
        <v>.</v>
      </c>
      <c r="T127" s="400" t="str">
        <f t="shared" si="60"/>
        <v>.</v>
      </c>
      <c r="U127" s="400" t="str">
        <f t="shared" si="60"/>
        <v>.</v>
      </c>
      <c r="V127" s="400" t="str">
        <f t="shared" si="60"/>
        <v>.</v>
      </c>
      <c r="W127" s="400" t="str">
        <f t="shared" si="60"/>
        <v>.</v>
      </c>
      <c r="X127" s="295" t="str">
        <f t="shared" si="60"/>
        <v>.</v>
      </c>
      <c r="Y127" s="3"/>
      <c r="Z127" s="406" t="str">
        <f t="shared" ref="Z127:AF140" si="61">IF(G127=".",".",IF(F127=0,".",G127/F127-1))</f>
        <v>.</v>
      </c>
      <c r="AA127" s="407" t="str">
        <f t="shared" si="61"/>
        <v>.</v>
      </c>
      <c r="AB127" s="407" t="str">
        <f t="shared" si="61"/>
        <v>.</v>
      </c>
      <c r="AC127" s="407" t="str">
        <f t="shared" si="61"/>
        <v>.</v>
      </c>
      <c r="AD127" s="407" t="str">
        <f t="shared" si="61"/>
        <v>.</v>
      </c>
      <c r="AE127" s="407" t="str">
        <f t="shared" si="61"/>
        <v>.</v>
      </c>
      <c r="AF127" s="408" t="str">
        <f t="shared" si="61"/>
        <v>.</v>
      </c>
      <c r="AG127" s="3"/>
      <c r="AH127" s="399" t="str">
        <f t="shared" ref="AH127:AN140" si="62">IF(G127=".",".",IF($F127=0,".",G127-$F127))</f>
        <v>.</v>
      </c>
      <c r="AI127" s="400" t="str">
        <f t="shared" si="62"/>
        <v>.</v>
      </c>
      <c r="AJ127" s="400" t="str">
        <f t="shared" si="62"/>
        <v>.</v>
      </c>
      <c r="AK127" s="400" t="str">
        <f t="shared" si="62"/>
        <v>.</v>
      </c>
      <c r="AL127" s="400" t="str">
        <f t="shared" si="62"/>
        <v>.</v>
      </c>
      <c r="AM127" s="400" t="str">
        <f t="shared" si="62"/>
        <v>.</v>
      </c>
      <c r="AN127" s="295" t="str">
        <f t="shared" si="62"/>
        <v>.</v>
      </c>
      <c r="AO127" s="410"/>
      <c r="AP127" s="406" t="str">
        <f t="shared" ref="AP127:AV140" si="63">IF(G127=".",".",IF($F127=0,".",G127/$F127-1))</f>
        <v>.</v>
      </c>
      <c r="AQ127" s="407" t="str">
        <f t="shared" si="63"/>
        <v>.</v>
      </c>
      <c r="AR127" s="407" t="str">
        <f t="shared" si="63"/>
        <v>.</v>
      </c>
      <c r="AS127" s="407" t="str">
        <f t="shared" si="63"/>
        <v>.</v>
      </c>
      <c r="AT127" s="407" t="str">
        <f t="shared" si="63"/>
        <v>.</v>
      </c>
      <c r="AU127" s="407" t="str">
        <f t="shared" si="63"/>
        <v>.</v>
      </c>
      <c r="AV127" s="408" t="str">
        <f t="shared" si="63"/>
        <v>.</v>
      </c>
      <c r="AW127" s="433"/>
    </row>
    <row r="128" spans="1:49" s="1355" customFormat="1" x14ac:dyDescent="0.2">
      <c r="A128" s="182"/>
      <c r="B128" s="343"/>
      <c r="C128" s="468" t="str">
        <f t="shared" ref="C128:E140" si="64">C26</f>
        <v>$100,000 to $199,999</v>
      </c>
      <c r="D128" s="428">
        <f t="shared" si="58"/>
        <v>0</v>
      </c>
      <c r="E128" s="429">
        <f t="shared" si="64"/>
        <v>150000</v>
      </c>
      <c r="F128" s="874"/>
      <c r="G128" s="874"/>
      <c r="H128" s="874"/>
      <c r="I128" s="874"/>
      <c r="J128" s="874"/>
      <c r="K128" s="874"/>
      <c r="L128" s="874"/>
      <c r="M128" s="874"/>
      <c r="N128" s="327"/>
      <c r="O128" s="116"/>
      <c r="P128" s="325"/>
      <c r="Q128" s="418">
        <f t="shared" si="59"/>
        <v>150000</v>
      </c>
      <c r="R128" s="401" t="str">
        <f t="shared" si="60"/>
        <v>.</v>
      </c>
      <c r="S128" s="256" t="str">
        <f t="shared" si="60"/>
        <v>.</v>
      </c>
      <c r="T128" s="256" t="str">
        <f t="shared" si="60"/>
        <v>.</v>
      </c>
      <c r="U128" s="256" t="str">
        <f t="shared" si="60"/>
        <v>.</v>
      </c>
      <c r="V128" s="256" t="str">
        <f t="shared" si="60"/>
        <v>.</v>
      </c>
      <c r="W128" s="256" t="str">
        <f t="shared" si="60"/>
        <v>.</v>
      </c>
      <c r="X128" s="402" t="str">
        <f t="shared" si="60"/>
        <v>.</v>
      </c>
      <c r="Y128" s="3"/>
      <c r="Z128" s="409" t="str">
        <f t="shared" si="61"/>
        <v>.</v>
      </c>
      <c r="AA128" s="410" t="str">
        <f t="shared" si="61"/>
        <v>.</v>
      </c>
      <c r="AB128" s="410" t="str">
        <f t="shared" si="61"/>
        <v>.</v>
      </c>
      <c r="AC128" s="410" t="str">
        <f t="shared" si="61"/>
        <v>.</v>
      </c>
      <c r="AD128" s="410" t="str">
        <f t="shared" si="61"/>
        <v>.</v>
      </c>
      <c r="AE128" s="410" t="str">
        <f t="shared" si="61"/>
        <v>.</v>
      </c>
      <c r="AF128" s="411" t="str">
        <f t="shared" si="61"/>
        <v>.</v>
      </c>
      <c r="AG128" s="3"/>
      <c r="AH128" s="401" t="str">
        <f t="shared" si="62"/>
        <v>.</v>
      </c>
      <c r="AI128" s="256" t="str">
        <f t="shared" si="62"/>
        <v>.</v>
      </c>
      <c r="AJ128" s="256" t="str">
        <f t="shared" si="62"/>
        <v>.</v>
      </c>
      <c r="AK128" s="256" t="str">
        <f t="shared" si="62"/>
        <v>.</v>
      </c>
      <c r="AL128" s="256" t="str">
        <f t="shared" si="62"/>
        <v>.</v>
      </c>
      <c r="AM128" s="256" t="str">
        <f t="shared" si="62"/>
        <v>.</v>
      </c>
      <c r="AN128" s="402" t="str">
        <f t="shared" si="62"/>
        <v>.</v>
      </c>
      <c r="AO128" s="3"/>
      <c r="AP128" s="409" t="str">
        <f t="shared" si="63"/>
        <v>.</v>
      </c>
      <c r="AQ128" s="410" t="str">
        <f t="shared" si="63"/>
        <v>.</v>
      </c>
      <c r="AR128" s="410" t="str">
        <f t="shared" si="63"/>
        <v>.</v>
      </c>
      <c r="AS128" s="410" t="str">
        <f t="shared" si="63"/>
        <v>.</v>
      </c>
      <c r="AT128" s="410" t="str">
        <f t="shared" si="63"/>
        <v>.</v>
      </c>
      <c r="AU128" s="410" t="str">
        <f t="shared" si="63"/>
        <v>.</v>
      </c>
      <c r="AV128" s="411" t="str">
        <f t="shared" si="63"/>
        <v>.</v>
      </c>
      <c r="AW128" s="433"/>
    </row>
    <row r="129" spans="1:49" s="1355" customFormat="1" x14ac:dyDescent="0.2">
      <c r="A129" s="182"/>
      <c r="B129" s="343"/>
      <c r="C129" s="468" t="str">
        <f t="shared" si="64"/>
        <v>$200,000 to $299,999</v>
      </c>
      <c r="D129" s="428">
        <f t="shared" si="58"/>
        <v>0</v>
      </c>
      <c r="E129" s="429">
        <f t="shared" si="64"/>
        <v>250000</v>
      </c>
      <c r="F129" s="874"/>
      <c r="G129" s="874"/>
      <c r="H129" s="874"/>
      <c r="I129" s="874"/>
      <c r="J129" s="874"/>
      <c r="K129" s="874"/>
      <c r="L129" s="874"/>
      <c r="M129" s="874"/>
      <c r="N129" s="327"/>
      <c r="O129" s="116"/>
      <c r="P129" s="325"/>
      <c r="Q129" s="418">
        <f t="shared" si="59"/>
        <v>250000</v>
      </c>
      <c r="R129" s="401" t="str">
        <f t="shared" si="60"/>
        <v>.</v>
      </c>
      <c r="S129" s="256" t="str">
        <f t="shared" si="60"/>
        <v>.</v>
      </c>
      <c r="T129" s="256" t="str">
        <f t="shared" si="60"/>
        <v>.</v>
      </c>
      <c r="U129" s="256" t="str">
        <f t="shared" si="60"/>
        <v>.</v>
      </c>
      <c r="V129" s="256" t="str">
        <f t="shared" si="60"/>
        <v>.</v>
      </c>
      <c r="W129" s="256" t="str">
        <f t="shared" si="60"/>
        <v>.</v>
      </c>
      <c r="X129" s="402" t="str">
        <f t="shared" si="60"/>
        <v>.</v>
      </c>
      <c r="Y129" s="3"/>
      <c r="Z129" s="409" t="str">
        <f t="shared" si="61"/>
        <v>.</v>
      </c>
      <c r="AA129" s="410" t="str">
        <f t="shared" si="61"/>
        <v>.</v>
      </c>
      <c r="AB129" s="410" t="str">
        <f t="shared" si="61"/>
        <v>.</v>
      </c>
      <c r="AC129" s="410" t="str">
        <f t="shared" si="61"/>
        <v>.</v>
      </c>
      <c r="AD129" s="410" t="str">
        <f t="shared" si="61"/>
        <v>.</v>
      </c>
      <c r="AE129" s="410" t="str">
        <f t="shared" si="61"/>
        <v>.</v>
      </c>
      <c r="AF129" s="411" t="str">
        <f t="shared" si="61"/>
        <v>.</v>
      </c>
      <c r="AG129" s="3"/>
      <c r="AH129" s="401" t="str">
        <f t="shared" si="62"/>
        <v>.</v>
      </c>
      <c r="AI129" s="256" t="str">
        <f t="shared" si="62"/>
        <v>.</v>
      </c>
      <c r="AJ129" s="256" t="str">
        <f t="shared" si="62"/>
        <v>.</v>
      </c>
      <c r="AK129" s="256" t="str">
        <f t="shared" si="62"/>
        <v>.</v>
      </c>
      <c r="AL129" s="256" t="str">
        <f t="shared" si="62"/>
        <v>.</v>
      </c>
      <c r="AM129" s="256" t="str">
        <f t="shared" si="62"/>
        <v>.</v>
      </c>
      <c r="AN129" s="402" t="str">
        <f t="shared" si="62"/>
        <v>.</v>
      </c>
      <c r="AO129" s="3"/>
      <c r="AP129" s="409" t="str">
        <f t="shared" si="63"/>
        <v>.</v>
      </c>
      <c r="AQ129" s="410" t="str">
        <f t="shared" si="63"/>
        <v>.</v>
      </c>
      <c r="AR129" s="410" t="str">
        <f t="shared" si="63"/>
        <v>.</v>
      </c>
      <c r="AS129" s="410" t="str">
        <f t="shared" si="63"/>
        <v>.</v>
      </c>
      <c r="AT129" s="410" t="str">
        <f t="shared" si="63"/>
        <v>.</v>
      </c>
      <c r="AU129" s="410" t="str">
        <f t="shared" si="63"/>
        <v>.</v>
      </c>
      <c r="AV129" s="411" t="str">
        <f t="shared" si="63"/>
        <v>.</v>
      </c>
      <c r="AW129" s="433"/>
    </row>
    <row r="130" spans="1:49" s="1355" customFormat="1" x14ac:dyDescent="0.2">
      <c r="A130" s="182"/>
      <c r="B130" s="343"/>
      <c r="C130" s="468" t="str">
        <f t="shared" si="64"/>
        <v>$300,000 to $399,999</v>
      </c>
      <c r="D130" s="428">
        <f t="shared" si="58"/>
        <v>0</v>
      </c>
      <c r="E130" s="429">
        <f t="shared" si="64"/>
        <v>350000</v>
      </c>
      <c r="F130" s="874"/>
      <c r="G130" s="874"/>
      <c r="H130" s="874"/>
      <c r="I130" s="874"/>
      <c r="J130" s="874"/>
      <c r="K130" s="874"/>
      <c r="L130" s="874"/>
      <c r="M130" s="874"/>
      <c r="N130" s="327"/>
      <c r="O130" s="116"/>
      <c r="P130" s="325"/>
      <c r="Q130" s="418">
        <f t="shared" si="59"/>
        <v>350000</v>
      </c>
      <c r="R130" s="401" t="str">
        <f t="shared" si="60"/>
        <v>.</v>
      </c>
      <c r="S130" s="256" t="str">
        <f t="shared" si="60"/>
        <v>.</v>
      </c>
      <c r="T130" s="256" t="str">
        <f t="shared" si="60"/>
        <v>.</v>
      </c>
      <c r="U130" s="256" t="str">
        <f t="shared" si="60"/>
        <v>.</v>
      </c>
      <c r="V130" s="256" t="str">
        <f t="shared" si="60"/>
        <v>.</v>
      </c>
      <c r="W130" s="256" t="str">
        <f t="shared" si="60"/>
        <v>.</v>
      </c>
      <c r="X130" s="402" t="str">
        <f t="shared" si="60"/>
        <v>.</v>
      </c>
      <c r="Y130" s="3"/>
      <c r="Z130" s="409" t="str">
        <f t="shared" si="61"/>
        <v>.</v>
      </c>
      <c r="AA130" s="410" t="str">
        <f t="shared" si="61"/>
        <v>.</v>
      </c>
      <c r="AB130" s="410" t="str">
        <f t="shared" si="61"/>
        <v>.</v>
      </c>
      <c r="AC130" s="410" t="str">
        <f t="shared" si="61"/>
        <v>.</v>
      </c>
      <c r="AD130" s="410" t="str">
        <f t="shared" si="61"/>
        <v>.</v>
      </c>
      <c r="AE130" s="410" t="str">
        <f t="shared" si="61"/>
        <v>.</v>
      </c>
      <c r="AF130" s="411" t="str">
        <f t="shared" si="61"/>
        <v>.</v>
      </c>
      <c r="AG130" s="3"/>
      <c r="AH130" s="401" t="str">
        <f t="shared" si="62"/>
        <v>.</v>
      </c>
      <c r="AI130" s="256" t="str">
        <f t="shared" si="62"/>
        <v>.</v>
      </c>
      <c r="AJ130" s="256" t="str">
        <f t="shared" si="62"/>
        <v>.</v>
      </c>
      <c r="AK130" s="256" t="str">
        <f t="shared" si="62"/>
        <v>.</v>
      </c>
      <c r="AL130" s="256" t="str">
        <f t="shared" si="62"/>
        <v>.</v>
      </c>
      <c r="AM130" s="256" t="str">
        <f t="shared" si="62"/>
        <v>.</v>
      </c>
      <c r="AN130" s="402" t="str">
        <f t="shared" si="62"/>
        <v>.</v>
      </c>
      <c r="AO130" s="3"/>
      <c r="AP130" s="409" t="str">
        <f t="shared" si="63"/>
        <v>.</v>
      </c>
      <c r="AQ130" s="410" t="str">
        <f t="shared" si="63"/>
        <v>.</v>
      </c>
      <c r="AR130" s="410" t="str">
        <f t="shared" si="63"/>
        <v>.</v>
      </c>
      <c r="AS130" s="410" t="str">
        <f t="shared" si="63"/>
        <v>.</v>
      </c>
      <c r="AT130" s="410" t="str">
        <f t="shared" si="63"/>
        <v>.</v>
      </c>
      <c r="AU130" s="410" t="str">
        <f t="shared" si="63"/>
        <v>.</v>
      </c>
      <c r="AV130" s="411" t="str">
        <f t="shared" si="63"/>
        <v>.</v>
      </c>
      <c r="AW130" s="433"/>
    </row>
    <row r="131" spans="1:49" s="1355" customFormat="1" x14ac:dyDescent="0.2">
      <c r="A131" s="182"/>
      <c r="B131" s="343"/>
      <c r="C131" s="468" t="str">
        <f t="shared" si="64"/>
        <v>$400,000 to $499,999</v>
      </c>
      <c r="D131" s="428">
        <f t="shared" si="58"/>
        <v>0</v>
      </c>
      <c r="E131" s="429">
        <f t="shared" si="64"/>
        <v>450000</v>
      </c>
      <c r="F131" s="874"/>
      <c r="G131" s="874"/>
      <c r="H131" s="874"/>
      <c r="I131" s="874"/>
      <c r="J131" s="874"/>
      <c r="K131" s="874"/>
      <c r="L131" s="874"/>
      <c r="M131" s="874"/>
      <c r="N131" s="327"/>
      <c r="O131" s="116"/>
      <c r="P131" s="325"/>
      <c r="Q131" s="418">
        <f t="shared" si="59"/>
        <v>450000</v>
      </c>
      <c r="R131" s="401" t="str">
        <f t="shared" si="60"/>
        <v>.</v>
      </c>
      <c r="S131" s="256" t="str">
        <f t="shared" si="60"/>
        <v>.</v>
      </c>
      <c r="T131" s="256" t="str">
        <f t="shared" si="60"/>
        <v>.</v>
      </c>
      <c r="U131" s="256" t="str">
        <f t="shared" si="60"/>
        <v>.</v>
      </c>
      <c r="V131" s="256" t="str">
        <f t="shared" si="60"/>
        <v>.</v>
      </c>
      <c r="W131" s="256" t="str">
        <f t="shared" si="60"/>
        <v>.</v>
      </c>
      <c r="X131" s="402" t="str">
        <f t="shared" si="60"/>
        <v>.</v>
      </c>
      <c r="Y131" s="3"/>
      <c r="Z131" s="409" t="str">
        <f t="shared" si="61"/>
        <v>.</v>
      </c>
      <c r="AA131" s="410" t="str">
        <f t="shared" si="61"/>
        <v>.</v>
      </c>
      <c r="AB131" s="410" t="str">
        <f t="shared" si="61"/>
        <v>.</v>
      </c>
      <c r="AC131" s="410" t="str">
        <f t="shared" si="61"/>
        <v>.</v>
      </c>
      <c r="AD131" s="410" t="str">
        <f t="shared" si="61"/>
        <v>.</v>
      </c>
      <c r="AE131" s="410" t="str">
        <f t="shared" si="61"/>
        <v>.</v>
      </c>
      <c r="AF131" s="411" t="str">
        <f t="shared" si="61"/>
        <v>.</v>
      </c>
      <c r="AG131" s="3"/>
      <c r="AH131" s="401" t="str">
        <f t="shared" si="62"/>
        <v>.</v>
      </c>
      <c r="AI131" s="256" t="str">
        <f t="shared" si="62"/>
        <v>.</v>
      </c>
      <c r="AJ131" s="256" t="str">
        <f t="shared" si="62"/>
        <v>.</v>
      </c>
      <c r="AK131" s="256" t="str">
        <f t="shared" si="62"/>
        <v>.</v>
      </c>
      <c r="AL131" s="256" t="str">
        <f t="shared" si="62"/>
        <v>.</v>
      </c>
      <c r="AM131" s="256" t="str">
        <f t="shared" si="62"/>
        <v>.</v>
      </c>
      <c r="AN131" s="402" t="str">
        <f t="shared" si="62"/>
        <v>.</v>
      </c>
      <c r="AO131" s="3"/>
      <c r="AP131" s="409" t="str">
        <f t="shared" si="63"/>
        <v>.</v>
      </c>
      <c r="AQ131" s="410" t="str">
        <f t="shared" si="63"/>
        <v>.</v>
      </c>
      <c r="AR131" s="410" t="str">
        <f t="shared" si="63"/>
        <v>.</v>
      </c>
      <c r="AS131" s="410" t="str">
        <f t="shared" si="63"/>
        <v>.</v>
      </c>
      <c r="AT131" s="410" t="str">
        <f t="shared" si="63"/>
        <v>.</v>
      </c>
      <c r="AU131" s="410" t="str">
        <f t="shared" si="63"/>
        <v>.</v>
      </c>
      <c r="AV131" s="411" t="str">
        <f t="shared" si="63"/>
        <v>.</v>
      </c>
      <c r="AW131" s="433"/>
    </row>
    <row r="132" spans="1:49" s="1355" customFormat="1" x14ac:dyDescent="0.2">
      <c r="A132" s="182"/>
      <c r="B132" s="343"/>
      <c r="C132" s="468" t="str">
        <f t="shared" si="64"/>
        <v>$500,000 to $599,999</v>
      </c>
      <c r="D132" s="428">
        <f t="shared" si="58"/>
        <v>0</v>
      </c>
      <c r="E132" s="429">
        <f t="shared" si="64"/>
        <v>550000</v>
      </c>
      <c r="F132" s="874"/>
      <c r="G132" s="874"/>
      <c r="H132" s="874"/>
      <c r="I132" s="874"/>
      <c r="J132" s="874"/>
      <c r="K132" s="874"/>
      <c r="L132" s="874"/>
      <c r="M132" s="874"/>
      <c r="N132" s="327"/>
      <c r="O132" s="116"/>
      <c r="P132" s="325"/>
      <c r="Q132" s="418">
        <f t="shared" si="59"/>
        <v>550000</v>
      </c>
      <c r="R132" s="401" t="str">
        <f t="shared" si="60"/>
        <v>.</v>
      </c>
      <c r="S132" s="256" t="str">
        <f t="shared" si="60"/>
        <v>.</v>
      </c>
      <c r="T132" s="256" t="str">
        <f t="shared" si="60"/>
        <v>.</v>
      </c>
      <c r="U132" s="256" t="str">
        <f t="shared" si="60"/>
        <v>.</v>
      </c>
      <c r="V132" s="256" t="str">
        <f t="shared" si="60"/>
        <v>.</v>
      </c>
      <c r="W132" s="256" t="str">
        <f t="shared" si="60"/>
        <v>.</v>
      </c>
      <c r="X132" s="402" t="str">
        <f t="shared" si="60"/>
        <v>.</v>
      </c>
      <c r="Y132" s="3"/>
      <c r="Z132" s="409" t="str">
        <f t="shared" si="61"/>
        <v>.</v>
      </c>
      <c r="AA132" s="410" t="str">
        <f t="shared" si="61"/>
        <v>.</v>
      </c>
      <c r="AB132" s="410" t="str">
        <f t="shared" si="61"/>
        <v>.</v>
      </c>
      <c r="AC132" s="410" t="str">
        <f t="shared" si="61"/>
        <v>.</v>
      </c>
      <c r="AD132" s="410" t="str">
        <f t="shared" si="61"/>
        <v>.</v>
      </c>
      <c r="AE132" s="410" t="str">
        <f t="shared" si="61"/>
        <v>.</v>
      </c>
      <c r="AF132" s="411" t="str">
        <f t="shared" si="61"/>
        <v>.</v>
      </c>
      <c r="AG132" s="3"/>
      <c r="AH132" s="401" t="str">
        <f t="shared" si="62"/>
        <v>.</v>
      </c>
      <c r="AI132" s="256" t="str">
        <f t="shared" si="62"/>
        <v>.</v>
      </c>
      <c r="AJ132" s="256" t="str">
        <f t="shared" si="62"/>
        <v>.</v>
      </c>
      <c r="AK132" s="256" t="str">
        <f t="shared" si="62"/>
        <v>.</v>
      </c>
      <c r="AL132" s="256" t="str">
        <f t="shared" si="62"/>
        <v>.</v>
      </c>
      <c r="AM132" s="256" t="str">
        <f t="shared" si="62"/>
        <v>.</v>
      </c>
      <c r="AN132" s="402" t="str">
        <f t="shared" si="62"/>
        <v>.</v>
      </c>
      <c r="AO132" s="3"/>
      <c r="AP132" s="409" t="str">
        <f t="shared" si="63"/>
        <v>.</v>
      </c>
      <c r="AQ132" s="410" t="str">
        <f t="shared" si="63"/>
        <v>.</v>
      </c>
      <c r="AR132" s="410" t="str">
        <f t="shared" si="63"/>
        <v>.</v>
      </c>
      <c r="AS132" s="410" t="str">
        <f t="shared" si="63"/>
        <v>.</v>
      </c>
      <c r="AT132" s="410" t="str">
        <f t="shared" si="63"/>
        <v>.</v>
      </c>
      <c r="AU132" s="410" t="str">
        <f t="shared" si="63"/>
        <v>.</v>
      </c>
      <c r="AV132" s="411" t="str">
        <f t="shared" si="63"/>
        <v>.</v>
      </c>
      <c r="AW132" s="433"/>
    </row>
    <row r="133" spans="1:49" s="1355" customFormat="1" x14ac:dyDescent="0.2">
      <c r="A133" s="182"/>
      <c r="B133" s="343"/>
      <c r="C133" s="468" t="str">
        <f t="shared" si="64"/>
        <v>$600,000 to $699,999</v>
      </c>
      <c r="D133" s="428">
        <f t="shared" si="58"/>
        <v>0</v>
      </c>
      <c r="E133" s="429">
        <f t="shared" si="64"/>
        <v>650000</v>
      </c>
      <c r="F133" s="874"/>
      <c r="G133" s="874"/>
      <c r="H133" s="874"/>
      <c r="I133" s="874"/>
      <c r="J133" s="874"/>
      <c r="K133" s="874"/>
      <c r="L133" s="874"/>
      <c r="M133" s="874"/>
      <c r="N133" s="327"/>
      <c r="O133" s="116"/>
      <c r="P133" s="325"/>
      <c r="Q133" s="418">
        <f t="shared" si="59"/>
        <v>650000</v>
      </c>
      <c r="R133" s="401" t="str">
        <f t="shared" si="60"/>
        <v>.</v>
      </c>
      <c r="S133" s="256" t="str">
        <f t="shared" si="60"/>
        <v>.</v>
      </c>
      <c r="T133" s="256" t="str">
        <f t="shared" si="60"/>
        <v>.</v>
      </c>
      <c r="U133" s="256" t="str">
        <f t="shared" si="60"/>
        <v>.</v>
      </c>
      <c r="V133" s="256" t="str">
        <f t="shared" si="60"/>
        <v>.</v>
      </c>
      <c r="W133" s="256" t="str">
        <f t="shared" si="60"/>
        <v>.</v>
      </c>
      <c r="X133" s="402" t="str">
        <f t="shared" si="60"/>
        <v>.</v>
      </c>
      <c r="Y133" s="3"/>
      <c r="Z133" s="409" t="str">
        <f t="shared" si="61"/>
        <v>.</v>
      </c>
      <c r="AA133" s="410" t="str">
        <f t="shared" si="61"/>
        <v>.</v>
      </c>
      <c r="AB133" s="410" t="str">
        <f t="shared" si="61"/>
        <v>.</v>
      </c>
      <c r="AC133" s="410" t="str">
        <f t="shared" si="61"/>
        <v>.</v>
      </c>
      <c r="AD133" s="410" t="str">
        <f t="shared" si="61"/>
        <v>.</v>
      </c>
      <c r="AE133" s="410" t="str">
        <f t="shared" si="61"/>
        <v>.</v>
      </c>
      <c r="AF133" s="411" t="str">
        <f t="shared" si="61"/>
        <v>.</v>
      </c>
      <c r="AG133" s="3"/>
      <c r="AH133" s="401" t="str">
        <f t="shared" si="62"/>
        <v>.</v>
      </c>
      <c r="AI133" s="256" t="str">
        <f t="shared" si="62"/>
        <v>.</v>
      </c>
      <c r="AJ133" s="256" t="str">
        <f t="shared" si="62"/>
        <v>.</v>
      </c>
      <c r="AK133" s="256" t="str">
        <f t="shared" si="62"/>
        <v>.</v>
      </c>
      <c r="AL133" s="256" t="str">
        <f t="shared" si="62"/>
        <v>.</v>
      </c>
      <c r="AM133" s="256" t="str">
        <f t="shared" si="62"/>
        <v>.</v>
      </c>
      <c r="AN133" s="402" t="str">
        <f t="shared" si="62"/>
        <v>.</v>
      </c>
      <c r="AO133" s="3"/>
      <c r="AP133" s="409" t="str">
        <f t="shared" si="63"/>
        <v>.</v>
      </c>
      <c r="AQ133" s="410" t="str">
        <f t="shared" si="63"/>
        <v>.</v>
      </c>
      <c r="AR133" s="410" t="str">
        <f t="shared" si="63"/>
        <v>.</v>
      </c>
      <c r="AS133" s="410" t="str">
        <f t="shared" si="63"/>
        <v>.</v>
      </c>
      <c r="AT133" s="410" t="str">
        <f t="shared" si="63"/>
        <v>.</v>
      </c>
      <c r="AU133" s="410" t="str">
        <f t="shared" si="63"/>
        <v>.</v>
      </c>
      <c r="AV133" s="411" t="str">
        <f t="shared" si="63"/>
        <v>.</v>
      </c>
      <c r="AW133" s="433"/>
    </row>
    <row r="134" spans="1:49" s="1355" customFormat="1" x14ac:dyDescent="0.2">
      <c r="A134" s="182"/>
      <c r="B134" s="343"/>
      <c r="C134" s="468" t="str">
        <f t="shared" si="64"/>
        <v>$700,000 to $799,999</v>
      </c>
      <c r="D134" s="428">
        <f t="shared" si="58"/>
        <v>0</v>
      </c>
      <c r="E134" s="429">
        <f t="shared" si="64"/>
        <v>750000</v>
      </c>
      <c r="F134" s="874"/>
      <c r="G134" s="874"/>
      <c r="H134" s="874"/>
      <c r="I134" s="874"/>
      <c r="J134" s="874"/>
      <c r="K134" s="874"/>
      <c r="L134" s="874"/>
      <c r="M134" s="874"/>
      <c r="N134" s="327"/>
      <c r="O134" s="116"/>
      <c r="P134" s="325"/>
      <c r="Q134" s="418">
        <f t="shared" si="59"/>
        <v>750000</v>
      </c>
      <c r="R134" s="401" t="str">
        <f t="shared" si="60"/>
        <v>.</v>
      </c>
      <c r="S134" s="256" t="str">
        <f t="shared" si="60"/>
        <v>.</v>
      </c>
      <c r="T134" s="256" t="str">
        <f t="shared" si="60"/>
        <v>.</v>
      </c>
      <c r="U134" s="256" t="str">
        <f t="shared" si="60"/>
        <v>.</v>
      </c>
      <c r="V134" s="256" t="str">
        <f t="shared" si="60"/>
        <v>.</v>
      </c>
      <c r="W134" s="256" t="str">
        <f t="shared" si="60"/>
        <v>.</v>
      </c>
      <c r="X134" s="402" t="str">
        <f t="shared" si="60"/>
        <v>.</v>
      </c>
      <c r="Y134" s="3"/>
      <c r="Z134" s="409" t="str">
        <f t="shared" si="61"/>
        <v>.</v>
      </c>
      <c r="AA134" s="410" t="str">
        <f t="shared" si="61"/>
        <v>.</v>
      </c>
      <c r="AB134" s="410" t="str">
        <f t="shared" si="61"/>
        <v>.</v>
      </c>
      <c r="AC134" s="410" t="str">
        <f t="shared" si="61"/>
        <v>.</v>
      </c>
      <c r="AD134" s="410" t="str">
        <f t="shared" si="61"/>
        <v>.</v>
      </c>
      <c r="AE134" s="410" t="str">
        <f t="shared" si="61"/>
        <v>.</v>
      </c>
      <c r="AF134" s="411" t="str">
        <f t="shared" si="61"/>
        <v>.</v>
      </c>
      <c r="AG134" s="3"/>
      <c r="AH134" s="401" t="str">
        <f t="shared" si="62"/>
        <v>.</v>
      </c>
      <c r="AI134" s="256" t="str">
        <f t="shared" si="62"/>
        <v>.</v>
      </c>
      <c r="AJ134" s="256" t="str">
        <f t="shared" si="62"/>
        <v>.</v>
      </c>
      <c r="AK134" s="256" t="str">
        <f t="shared" si="62"/>
        <v>.</v>
      </c>
      <c r="AL134" s="256" t="str">
        <f t="shared" si="62"/>
        <v>.</v>
      </c>
      <c r="AM134" s="256" t="str">
        <f t="shared" si="62"/>
        <v>.</v>
      </c>
      <c r="AN134" s="402" t="str">
        <f t="shared" si="62"/>
        <v>.</v>
      </c>
      <c r="AO134" s="3"/>
      <c r="AP134" s="409" t="str">
        <f t="shared" si="63"/>
        <v>.</v>
      </c>
      <c r="AQ134" s="410" t="str">
        <f t="shared" si="63"/>
        <v>.</v>
      </c>
      <c r="AR134" s="410" t="str">
        <f t="shared" si="63"/>
        <v>.</v>
      </c>
      <c r="AS134" s="410" t="str">
        <f t="shared" si="63"/>
        <v>.</v>
      </c>
      <c r="AT134" s="410" t="str">
        <f t="shared" si="63"/>
        <v>.</v>
      </c>
      <c r="AU134" s="410" t="str">
        <f t="shared" si="63"/>
        <v>.</v>
      </c>
      <c r="AV134" s="411" t="str">
        <f t="shared" si="63"/>
        <v>.</v>
      </c>
      <c r="AW134" s="433"/>
    </row>
    <row r="135" spans="1:49" s="1355" customFormat="1" x14ac:dyDescent="0.2">
      <c r="A135" s="182"/>
      <c r="B135" s="343"/>
      <c r="C135" s="468" t="str">
        <f t="shared" si="64"/>
        <v>$800,000 to $899,999</v>
      </c>
      <c r="D135" s="428">
        <f t="shared" si="58"/>
        <v>0</v>
      </c>
      <c r="E135" s="429">
        <f t="shared" si="64"/>
        <v>850000</v>
      </c>
      <c r="F135" s="874"/>
      <c r="G135" s="874"/>
      <c r="H135" s="874"/>
      <c r="I135" s="874"/>
      <c r="J135" s="874"/>
      <c r="K135" s="874"/>
      <c r="L135" s="874"/>
      <c r="M135" s="874"/>
      <c r="N135" s="327"/>
      <c r="O135" s="116"/>
      <c r="P135" s="325"/>
      <c r="Q135" s="418">
        <f t="shared" si="59"/>
        <v>850000</v>
      </c>
      <c r="R135" s="401" t="str">
        <f t="shared" si="60"/>
        <v>.</v>
      </c>
      <c r="S135" s="256" t="str">
        <f t="shared" si="60"/>
        <v>.</v>
      </c>
      <c r="T135" s="256" t="str">
        <f t="shared" si="60"/>
        <v>.</v>
      </c>
      <c r="U135" s="256" t="str">
        <f t="shared" si="60"/>
        <v>.</v>
      </c>
      <c r="V135" s="256" t="str">
        <f t="shared" si="60"/>
        <v>.</v>
      </c>
      <c r="W135" s="256" t="str">
        <f t="shared" si="60"/>
        <v>.</v>
      </c>
      <c r="X135" s="402" t="str">
        <f t="shared" si="60"/>
        <v>.</v>
      </c>
      <c r="Y135" s="3"/>
      <c r="Z135" s="409" t="str">
        <f t="shared" si="61"/>
        <v>.</v>
      </c>
      <c r="AA135" s="410" t="str">
        <f t="shared" si="61"/>
        <v>.</v>
      </c>
      <c r="AB135" s="410" t="str">
        <f t="shared" si="61"/>
        <v>.</v>
      </c>
      <c r="AC135" s="410" t="str">
        <f t="shared" si="61"/>
        <v>.</v>
      </c>
      <c r="AD135" s="410" t="str">
        <f t="shared" si="61"/>
        <v>.</v>
      </c>
      <c r="AE135" s="410" t="str">
        <f t="shared" si="61"/>
        <v>.</v>
      </c>
      <c r="AF135" s="411" t="str">
        <f t="shared" si="61"/>
        <v>.</v>
      </c>
      <c r="AG135" s="3"/>
      <c r="AH135" s="401" t="str">
        <f t="shared" si="62"/>
        <v>.</v>
      </c>
      <c r="AI135" s="256" t="str">
        <f t="shared" si="62"/>
        <v>.</v>
      </c>
      <c r="AJ135" s="256" t="str">
        <f t="shared" si="62"/>
        <v>.</v>
      </c>
      <c r="AK135" s="256" t="str">
        <f t="shared" si="62"/>
        <v>.</v>
      </c>
      <c r="AL135" s="256" t="str">
        <f t="shared" si="62"/>
        <v>.</v>
      </c>
      <c r="AM135" s="256" t="str">
        <f t="shared" si="62"/>
        <v>.</v>
      </c>
      <c r="AN135" s="402" t="str">
        <f t="shared" si="62"/>
        <v>.</v>
      </c>
      <c r="AO135" s="3"/>
      <c r="AP135" s="409" t="str">
        <f t="shared" si="63"/>
        <v>.</v>
      </c>
      <c r="AQ135" s="410" t="str">
        <f t="shared" si="63"/>
        <v>.</v>
      </c>
      <c r="AR135" s="410" t="str">
        <f t="shared" si="63"/>
        <v>.</v>
      </c>
      <c r="AS135" s="410" t="str">
        <f t="shared" si="63"/>
        <v>.</v>
      </c>
      <c r="AT135" s="410" t="str">
        <f t="shared" si="63"/>
        <v>.</v>
      </c>
      <c r="AU135" s="410" t="str">
        <f t="shared" si="63"/>
        <v>.</v>
      </c>
      <c r="AV135" s="411" t="str">
        <f t="shared" si="63"/>
        <v>.</v>
      </c>
      <c r="AW135" s="433"/>
    </row>
    <row r="136" spans="1:49" s="1355" customFormat="1" x14ac:dyDescent="0.2">
      <c r="A136" s="182"/>
      <c r="B136" s="343"/>
      <c r="C136" s="468" t="str">
        <f t="shared" si="64"/>
        <v>$900,000 to $999,999</v>
      </c>
      <c r="D136" s="428">
        <f t="shared" si="58"/>
        <v>0</v>
      </c>
      <c r="E136" s="429">
        <f t="shared" si="64"/>
        <v>950000</v>
      </c>
      <c r="F136" s="874"/>
      <c r="G136" s="874"/>
      <c r="H136" s="874"/>
      <c r="I136" s="874"/>
      <c r="J136" s="874"/>
      <c r="K136" s="874"/>
      <c r="L136" s="874"/>
      <c r="M136" s="874"/>
      <c r="N136" s="327"/>
      <c r="O136" s="116"/>
      <c r="P136" s="325"/>
      <c r="Q136" s="418">
        <f t="shared" si="59"/>
        <v>950000</v>
      </c>
      <c r="R136" s="401" t="str">
        <f t="shared" si="60"/>
        <v>.</v>
      </c>
      <c r="S136" s="256" t="str">
        <f t="shared" si="60"/>
        <v>.</v>
      </c>
      <c r="T136" s="256" t="str">
        <f t="shared" si="60"/>
        <v>.</v>
      </c>
      <c r="U136" s="256" t="str">
        <f t="shared" si="60"/>
        <v>.</v>
      </c>
      <c r="V136" s="256" t="str">
        <f t="shared" si="60"/>
        <v>.</v>
      </c>
      <c r="W136" s="256" t="str">
        <f t="shared" si="60"/>
        <v>.</v>
      </c>
      <c r="X136" s="402" t="str">
        <f t="shared" si="60"/>
        <v>.</v>
      </c>
      <c r="Y136" s="3"/>
      <c r="Z136" s="409" t="str">
        <f t="shared" si="61"/>
        <v>.</v>
      </c>
      <c r="AA136" s="410" t="str">
        <f t="shared" si="61"/>
        <v>.</v>
      </c>
      <c r="AB136" s="410" t="str">
        <f t="shared" si="61"/>
        <v>.</v>
      </c>
      <c r="AC136" s="410" t="str">
        <f t="shared" si="61"/>
        <v>.</v>
      </c>
      <c r="AD136" s="410" t="str">
        <f t="shared" si="61"/>
        <v>.</v>
      </c>
      <c r="AE136" s="410" t="str">
        <f t="shared" si="61"/>
        <v>.</v>
      </c>
      <c r="AF136" s="411" t="str">
        <f t="shared" si="61"/>
        <v>.</v>
      </c>
      <c r="AG136" s="3"/>
      <c r="AH136" s="401" t="str">
        <f t="shared" si="62"/>
        <v>.</v>
      </c>
      <c r="AI136" s="256" t="str">
        <f t="shared" si="62"/>
        <v>.</v>
      </c>
      <c r="AJ136" s="256" t="str">
        <f t="shared" si="62"/>
        <v>.</v>
      </c>
      <c r="AK136" s="256" t="str">
        <f t="shared" si="62"/>
        <v>.</v>
      </c>
      <c r="AL136" s="256" t="str">
        <f t="shared" si="62"/>
        <v>.</v>
      </c>
      <c r="AM136" s="256" t="str">
        <f t="shared" si="62"/>
        <v>.</v>
      </c>
      <c r="AN136" s="402" t="str">
        <f t="shared" si="62"/>
        <v>.</v>
      </c>
      <c r="AO136" s="3"/>
      <c r="AP136" s="409" t="str">
        <f t="shared" si="63"/>
        <v>.</v>
      </c>
      <c r="AQ136" s="410" t="str">
        <f t="shared" si="63"/>
        <v>.</v>
      </c>
      <c r="AR136" s="410" t="str">
        <f t="shared" si="63"/>
        <v>.</v>
      </c>
      <c r="AS136" s="410" t="str">
        <f t="shared" si="63"/>
        <v>.</v>
      </c>
      <c r="AT136" s="410" t="str">
        <f t="shared" si="63"/>
        <v>.</v>
      </c>
      <c r="AU136" s="410" t="str">
        <f t="shared" si="63"/>
        <v>.</v>
      </c>
      <c r="AV136" s="411" t="str">
        <f t="shared" si="63"/>
        <v>.</v>
      </c>
      <c r="AW136" s="433"/>
    </row>
    <row r="137" spans="1:49" s="1355" customFormat="1" x14ac:dyDescent="0.2">
      <c r="A137" s="182"/>
      <c r="B137" s="343"/>
      <c r="C137" s="468" t="str">
        <f t="shared" si="64"/>
        <v>$1,000,000 to $1,499,999</v>
      </c>
      <c r="D137" s="428">
        <f t="shared" si="58"/>
        <v>0</v>
      </c>
      <c r="E137" s="429">
        <f t="shared" si="64"/>
        <v>1250000</v>
      </c>
      <c r="F137" s="874"/>
      <c r="G137" s="874"/>
      <c r="H137" s="874"/>
      <c r="I137" s="874"/>
      <c r="J137" s="874"/>
      <c r="K137" s="874"/>
      <c r="L137" s="874"/>
      <c r="M137" s="874"/>
      <c r="N137" s="327"/>
      <c r="O137" s="116"/>
      <c r="P137" s="325"/>
      <c r="Q137" s="418">
        <f t="shared" si="59"/>
        <v>1250000</v>
      </c>
      <c r="R137" s="401" t="str">
        <f t="shared" si="60"/>
        <v>.</v>
      </c>
      <c r="S137" s="256" t="str">
        <f t="shared" si="60"/>
        <v>.</v>
      </c>
      <c r="T137" s="256" t="str">
        <f t="shared" si="60"/>
        <v>.</v>
      </c>
      <c r="U137" s="256" t="str">
        <f t="shared" si="60"/>
        <v>.</v>
      </c>
      <c r="V137" s="256" t="str">
        <f t="shared" si="60"/>
        <v>.</v>
      </c>
      <c r="W137" s="256" t="str">
        <f t="shared" si="60"/>
        <v>.</v>
      </c>
      <c r="X137" s="402" t="str">
        <f t="shared" si="60"/>
        <v>.</v>
      </c>
      <c r="Y137" s="3"/>
      <c r="Z137" s="409" t="str">
        <f t="shared" si="61"/>
        <v>.</v>
      </c>
      <c r="AA137" s="410" t="str">
        <f t="shared" si="61"/>
        <v>.</v>
      </c>
      <c r="AB137" s="410" t="str">
        <f t="shared" si="61"/>
        <v>.</v>
      </c>
      <c r="AC137" s="410" t="str">
        <f t="shared" si="61"/>
        <v>.</v>
      </c>
      <c r="AD137" s="410" t="str">
        <f t="shared" si="61"/>
        <v>.</v>
      </c>
      <c r="AE137" s="410" t="str">
        <f t="shared" si="61"/>
        <v>.</v>
      </c>
      <c r="AF137" s="411" t="str">
        <f t="shared" si="61"/>
        <v>.</v>
      </c>
      <c r="AG137" s="3"/>
      <c r="AH137" s="401" t="str">
        <f t="shared" si="62"/>
        <v>.</v>
      </c>
      <c r="AI137" s="256" t="str">
        <f t="shared" si="62"/>
        <v>.</v>
      </c>
      <c r="AJ137" s="256" t="str">
        <f t="shared" si="62"/>
        <v>.</v>
      </c>
      <c r="AK137" s="256" t="str">
        <f t="shared" si="62"/>
        <v>.</v>
      </c>
      <c r="AL137" s="256" t="str">
        <f t="shared" si="62"/>
        <v>.</v>
      </c>
      <c r="AM137" s="256" t="str">
        <f t="shared" si="62"/>
        <v>.</v>
      </c>
      <c r="AN137" s="402" t="str">
        <f t="shared" si="62"/>
        <v>.</v>
      </c>
      <c r="AO137" s="3"/>
      <c r="AP137" s="409" t="str">
        <f t="shared" si="63"/>
        <v>.</v>
      </c>
      <c r="AQ137" s="410" t="str">
        <f t="shared" si="63"/>
        <v>.</v>
      </c>
      <c r="AR137" s="410" t="str">
        <f t="shared" si="63"/>
        <v>.</v>
      </c>
      <c r="AS137" s="410" t="str">
        <f t="shared" si="63"/>
        <v>.</v>
      </c>
      <c r="AT137" s="410" t="str">
        <f t="shared" si="63"/>
        <v>.</v>
      </c>
      <c r="AU137" s="410" t="str">
        <f t="shared" si="63"/>
        <v>.</v>
      </c>
      <c r="AV137" s="411" t="str">
        <f t="shared" si="63"/>
        <v>.</v>
      </c>
      <c r="AW137" s="433"/>
    </row>
    <row r="138" spans="1:49" s="1355" customFormat="1" x14ac:dyDescent="0.2">
      <c r="A138" s="182"/>
      <c r="B138" s="343"/>
      <c r="C138" s="468" t="str">
        <f t="shared" si="64"/>
        <v>$1,500,000 to $1,999,999</v>
      </c>
      <c r="D138" s="428">
        <f t="shared" si="58"/>
        <v>0</v>
      </c>
      <c r="E138" s="429">
        <f t="shared" si="64"/>
        <v>1750000</v>
      </c>
      <c r="F138" s="874"/>
      <c r="G138" s="874"/>
      <c r="H138" s="874"/>
      <c r="I138" s="874"/>
      <c r="J138" s="874"/>
      <c r="K138" s="874"/>
      <c r="L138" s="874"/>
      <c r="M138" s="874"/>
      <c r="N138" s="327"/>
      <c r="O138" s="116"/>
      <c r="P138" s="325"/>
      <c r="Q138" s="418">
        <f t="shared" si="59"/>
        <v>1750000</v>
      </c>
      <c r="R138" s="401" t="str">
        <f t="shared" si="60"/>
        <v>.</v>
      </c>
      <c r="S138" s="256" t="str">
        <f t="shared" si="60"/>
        <v>.</v>
      </c>
      <c r="T138" s="256" t="str">
        <f t="shared" si="60"/>
        <v>.</v>
      </c>
      <c r="U138" s="256" t="str">
        <f t="shared" si="60"/>
        <v>.</v>
      </c>
      <c r="V138" s="256" t="str">
        <f t="shared" si="60"/>
        <v>.</v>
      </c>
      <c r="W138" s="256" t="str">
        <f t="shared" si="60"/>
        <v>.</v>
      </c>
      <c r="X138" s="402" t="str">
        <f t="shared" si="60"/>
        <v>.</v>
      </c>
      <c r="Y138" s="3"/>
      <c r="Z138" s="409" t="str">
        <f t="shared" si="61"/>
        <v>.</v>
      </c>
      <c r="AA138" s="410" t="str">
        <f t="shared" si="61"/>
        <v>.</v>
      </c>
      <c r="AB138" s="410" t="str">
        <f t="shared" si="61"/>
        <v>.</v>
      </c>
      <c r="AC138" s="410" t="str">
        <f t="shared" si="61"/>
        <v>.</v>
      </c>
      <c r="AD138" s="410" t="str">
        <f t="shared" si="61"/>
        <v>.</v>
      </c>
      <c r="AE138" s="410" t="str">
        <f t="shared" si="61"/>
        <v>.</v>
      </c>
      <c r="AF138" s="411" t="str">
        <f t="shared" si="61"/>
        <v>.</v>
      </c>
      <c r="AG138" s="3"/>
      <c r="AH138" s="401" t="str">
        <f t="shared" si="62"/>
        <v>.</v>
      </c>
      <c r="AI138" s="256" t="str">
        <f t="shared" si="62"/>
        <v>.</v>
      </c>
      <c r="AJ138" s="256" t="str">
        <f t="shared" si="62"/>
        <v>.</v>
      </c>
      <c r="AK138" s="256" t="str">
        <f t="shared" si="62"/>
        <v>.</v>
      </c>
      <c r="AL138" s="256" t="str">
        <f t="shared" si="62"/>
        <v>.</v>
      </c>
      <c r="AM138" s="256" t="str">
        <f t="shared" si="62"/>
        <v>.</v>
      </c>
      <c r="AN138" s="402" t="str">
        <f t="shared" si="62"/>
        <v>.</v>
      </c>
      <c r="AO138" s="3"/>
      <c r="AP138" s="409" t="str">
        <f t="shared" si="63"/>
        <v>.</v>
      </c>
      <c r="AQ138" s="410" t="str">
        <f t="shared" si="63"/>
        <v>.</v>
      </c>
      <c r="AR138" s="410" t="str">
        <f t="shared" si="63"/>
        <v>.</v>
      </c>
      <c r="AS138" s="410" t="str">
        <f t="shared" si="63"/>
        <v>.</v>
      </c>
      <c r="AT138" s="410" t="str">
        <f t="shared" si="63"/>
        <v>.</v>
      </c>
      <c r="AU138" s="410" t="str">
        <f t="shared" si="63"/>
        <v>.</v>
      </c>
      <c r="AV138" s="411" t="str">
        <f t="shared" si="63"/>
        <v>.</v>
      </c>
      <c r="AW138" s="433"/>
    </row>
    <row r="139" spans="1:49" s="1355" customFormat="1" x14ac:dyDescent="0.2">
      <c r="A139" s="182"/>
      <c r="B139" s="343"/>
      <c r="C139" s="468" t="str">
        <f t="shared" si="64"/>
        <v>$2,000,000 to $2,999,999</v>
      </c>
      <c r="D139" s="428">
        <f t="shared" si="58"/>
        <v>0</v>
      </c>
      <c r="E139" s="429">
        <f t="shared" si="64"/>
        <v>2500000</v>
      </c>
      <c r="F139" s="874"/>
      <c r="G139" s="874"/>
      <c r="H139" s="874"/>
      <c r="I139" s="874"/>
      <c r="J139" s="874"/>
      <c r="K139" s="874"/>
      <c r="L139" s="874"/>
      <c r="M139" s="874"/>
      <c r="N139" s="327"/>
      <c r="O139" s="116"/>
      <c r="P139" s="325"/>
      <c r="Q139" s="418">
        <f t="shared" si="59"/>
        <v>2500000</v>
      </c>
      <c r="R139" s="401" t="str">
        <f t="shared" si="60"/>
        <v>.</v>
      </c>
      <c r="S139" s="256" t="str">
        <f t="shared" si="60"/>
        <v>.</v>
      </c>
      <c r="T139" s="256" t="str">
        <f t="shared" si="60"/>
        <v>.</v>
      </c>
      <c r="U139" s="256" t="str">
        <f t="shared" si="60"/>
        <v>.</v>
      </c>
      <c r="V139" s="256" t="str">
        <f t="shared" si="60"/>
        <v>.</v>
      </c>
      <c r="W139" s="256" t="str">
        <f t="shared" si="60"/>
        <v>.</v>
      </c>
      <c r="X139" s="402" t="str">
        <f t="shared" si="60"/>
        <v>.</v>
      </c>
      <c r="Y139" s="3"/>
      <c r="Z139" s="409" t="str">
        <f t="shared" si="61"/>
        <v>.</v>
      </c>
      <c r="AA139" s="410" t="str">
        <f t="shared" si="61"/>
        <v>.</v>
      </c>
      <c r="AB139" s="410" t="str">
        <f t="shared" si="61"/>
        <v>.</v>
      </c>
      <c r="AC139" s="410" t="str">
        <f t="shared" si="61"/>
        <v>.</v>
      </c>
      <c r="AD139" s="410" t="str">
        <f t="shared" si="61"/>
        <v>.</v>
      </c>
      <c r="AE139" s="410" t="str">
        <f t="shared" si="61"/>
        <v>.</v>
      </c>
      <c r="AF139" s="411" t="str">
        <f t="shared" si="61"/>
        <v>.</v>
      </c>
      <c r="AG139" s="3"/>
      <c r="AH139" s="401" t="str">
        <f t="shared" si="62"/>
        <v>.</v>
      </c>
      <c r="AI139" s="256" t="str">
        <f t="shared" si="62"/>
        <v>.</v>
      </c>
      <c r="AJ139" s="256" t="str">
        <f t="shared" si="62"/>
        <v>.</v>
      </c>
      <c r="AK139" s="256" t="str">
        <f t="shared" si="62"/>
        <v>.</v>
      </c>
      <c r="AL139" s="256" t="str">
        <f t="shared" si="62"/>
        <v>.</v>
      </c>
      <c r="AM139" s="256" t="str">
        <f t="shared" si="62"/>
        <v>.</v>
      </c>
      <c r="AN139" s="402" t="str">
        <f t="shared" si="62"/>
        <v>.</v>
      </c>
      <c r="AO139" s="3"/>
      <c r="AP139" s="409" t="str">
        <f t="shared" si="63"/>
        <v>.</v>
      </c>
      <c r="AQ139" s="410" t="str">
        <f t="shared" si="63"/>
        <v>.</v>
      </c>
      <c r="AR139" s="410" t="str">
        <f t="shared" si="63"/>
        <v>.</v>
      </c>
      <c r="AS139" s="410" t="str">
        <f t="shared" si="63"/>
        <v>.</v>
      </c>
      <c r="AT139" s="410" t="str">
        <f t="shared" si="63"/>
        <v>.</v>
      </c>
      <c r="AU139" s="410" t="str">
        <f t="shared" si="63"/>
        <v>.</v>
      </c>
      <c r="AV139" s="411" t="str">
        <f t="shared" si="63"/>
        <v>.</v>
      </c>
      <c r="AW139" s="433"/>
    </row>
    <row r="140" spans="1:49" s="1355" customFormat="1" x14ac:dyDescent="0.2">
      <c r="A140" s="182"/>
      <c r="B140" s="343"/>
      <c r="C140" s="469" t="str">
        <f t="shared" si="64"/>
        <v>$3,000,000 and greater</v>
      </c>
      <c r="D140" s="430">
        <f t="shared" si="58"/>
        <v>0</v>
      </c>
      <c r="E140" s="431">
        <f t="shared" si="64"/>
        <v>3000000</v>
      </c>
      <c r="F140" s="876"/>
      <c r="G140" s="876"/>
      <c r="H140" s="876"/>
      <c r="I140" s="876"/>
      <c r="J140" s="876"/>
      <c r="K140" s="876"/>
      <c r="L140" s="876"/>
      <c r="M140" s="876"/>
      <c r="N140" s="327"/>
      <c r="O140" s="116"/>
      <c r="P140" s="325"/>
      <c r="Q140" s="416">
        <f t="shared" si="59"/>
        <v>3000000</v>
      </c>
      <c r="R140" s="403" t="str">
        <f t="shared" si="60"/>
        <v>.</v>
      </c>
      <c r="S140" s="404" t="str">
        <f t="shared" si="60"/>
        <v>.</v>
      </c>
      <c r="T140" s="404" t="str">
        <f t="shared" si="60"/>
        <v>.</v>
      </c>
      <c r="U140" s="404" t="str">
        <f t="shared" si="60"/>
        <v>.</v>
      </c>
      <c r="V140" s="404" t="str">
        <f t="shared" si="60"/>
        <v>.</v>
      </c>
      <c r="W140" s="404" t="str">
        <f t="shared" si="60"/>
        <v>.</v>
      </c>
      <c r="X140" s="405" t="str">
        <f t="shared" si="60"/>
        <v>.</v>
      </c>
      <c r="Y140" s="3"/>
      <c r="Z140" s="412" t="str">
        <f t="shared" si="61"/>
        <v>.</v>
      </c>
      <c r="AA140" s="413" t="str">
        <f t="shared" si="61"/>
        <v>.</v>
      </c>
      <c r="AB140" s="413" t="str">
        <f t="shared" si="61"/>
        <v>.</v>
      </c>
      <c r="AC140" s="413" t="str">
        <f t="shared" si="61"/>
        <v>.</v>
      </c>
      <c r="AD140" s="413" t="str">
        <f t="shared" si="61"/>
        <v>.</v>
      </c>
      <c r="AE140" s="413" t="str">
        <f t="shared" si="61"/>
        <v>.</v>
      </c>
      <c r="AF140" s="414" t="str">
        <f t="shared" si="61"/>
        <v>.</v>
      </c>
      <c r="AG140" s="3"/>
      <c r="AH140" s="403" t="str">
        <f t="shared" si="62"/>
        <v>.</v>
      </c>
      <c r="AI140" s="404" t="str">
        <f t="shared" si="62"/>
        <v>.</v>
      </c>
      <c r="AJ140" s="404" t="str">
        <f t="shared" si="62"/>
        <v>.</v>
      </c>
      <c r="AK140" s="404" t="str">
        <f t="shared" si="62"/>
        <v>.</v>
      </c>
      <c r="AL140" s="404" t="str">
        <f t="shared" si="62"/>
        <v>.</v>
      </c>
      <c r="AM140" s="404" t="str">
        <f t="shared" si="62"/>
        <v>.</v>
      </c>
      <c r="AN140" s="405" t="str">
        <f t="shared" si="62"/>
        <v>.</v>
      </c>
      <c r="AO140" s="3"/>
      <c r="AP140" s="412" t="str">
        <f t="shared" si="63"/>
        <v>.</v>
      </c>
      <c r="AQ140" s="413" t="str">
        <f t="shared" si="63"/>
        <v>.</v>
      </c>
      <c r="AR140" s="413" t="str">
        <f t="shared" si="63"/>
        <v>.</v>
      </c>
      <c r="AS140" s="413" t="str">
        <f t="shared" si="63"/>
        <v>.</v>
      </c>
      <c r="AT140" s="413" t="str">
        <f t="shared" si="63"/>
        <v>.</v>
      </c>
      <c r="AU140" s="413" t="str">
        <f t="shared" si="63"/>
        <v>.</v>
      </c>
      <c r="AV140" s="414" t="str">
        <f t="shared" si="63"/>
        <v>.</v>
      </c>
      <c r="AW140" s="433"/>
    </row>
    <row r="141" spans="1:49" s="1355" customFormat="1" ht="12.75" thickBot="1" x14ac:dyDescent="0.25">
      <c r="A141" s="182"/>
      <c r="B141" s="348"/>
      <c r="C141" s="336"/>
      <c r="D141" s="349"/>
      <c r="E141" s="350"/>
      <c r="F141" s="336"/>
      <c r="G141" s="336"/>
      <c r="H141" s="336"/>
      <c r="I141" s="336"/>
      <c r="J141" s="336"/>
      <c r="K141" s="336"/>
      <c r="L141" s="336"/>
      <c r="M141" s="336"/>
      <c r="N141" s="351"/>
      <c r="O141" s="116"/>
      <c r="P141" s="335"/>
      <c r="Q141" s="435"/>
      <c r="R141" s="435"/>
      <c r="S141" s="435"/>
      <c r="T141" s="435"/>
      <c r="U141" s="435"/>
      <c r="V141" s="435"/>
      <c r="W141" s="435"/>
      <c r="X141" s="435"/>
      <c r="Y141" s="435"/>
      <c r="Z141" s="435"/>
      <c r="AA141" s="435"/>
      <c r="AB141" s="435"/>
      <c r="AC141" s="435"/>
      <c r="AD141" s="435"/>
      <c r="AE141" s="435"/>
      <c r="AF141" s="435"/>
      <c r="AG141" s="435"/>
      <c r="AH141" s="435"/>
      <c r="AI141" s="435"/>
      <c r="AJ141" s="435"/>
      <c r="AK141" s="435"/>
      <c r="AL141" s="435"/>
      <c r="AM141" s="435"/>
      <c r="AN141" s="435"/>
      <c r="AO141" s="435"/>
      <c r="AP141" s="435"/>
      <c r="AQ141" s="435"/>
      <c r="AR141" s="435"/>
      <c r="AS141" s="435"/>
      <c r="AT141" s="435"/>
      <c r="AU141" s="435"/>
      <c r="AV141" s="435"/>
      <c r="AW141" s="436"/>
    </row>
    <row r="142" spans="1:49" s="1355" customFormat="1" x14ac:dyDescent="0.2">
      <c r="C142" s="101"/>
      <c r="D142" s="101"/>
      <c r="E142" s="101"/>
      <c r="F142" s="101"/>
      <c r="G142" s="101"/>
      <c r="H142" s="101"/>
      <c r="I142" s="101"/>
      <c r="J142" s="101"/>
      <c r="K142" s="101"/>
      <c r="L142" s="101"/>
      <c r="M142" s="101"/>
      <c r="N142" s="101"/>
      <c r="O142" s="101"/>
      <c r="P142" s="101"/>
    </row>
    <row r="143" spans="1:49" s="1355" customFormat="1" x14ac:dyDescent="0.2">
      <c r="C143" s="101"/>
      <c r="D143" s="101"/>
      <c r="E143" s="101"/>
      <c r="F143" s="101"/>
      <c r="G143" s="101"/>
      <c r="H143" s="101"/>
      <c r="I143" s="101"/>
      <c r="J143" s="101"/>
      <c r="K143" s="101"/>
      <c r="L143" s="101"/>
      <c r="M143" s="101"/>
      <c r="N143" s="101"/>
      <c r="O143" s="101"/>
      <c r="P143" s="101"/>
    </row>
    <row r="144" spans="1:49" s="1355" customFormat="1" x14ac:dyDescent="0.2">
      <c r="C144" s="101"/>
      <c r="D144" s="101"/>
      <c r="E144" s="101"/>
      <c r="F144" s="101"/>
      <c r="G144" s="101"/>
      <c r="H144" s="101"/>
      <c r="I144" s="101"/>
      <c r="J144" s="101"/>
      <c r="K144" s="101"/>
      <c r="L144" s="101"/>
      <c r="M144" s="101"/>
      <c r="N144" s="101"/>
      <c r="O144" s="101"/>
      <c r="P144" s="101"/>
    </row>
    <row r="145" spans="3:16" s="1355" customFormat="1" x14ac:dyDescent="0.2">
      <c r="C145" s="101"/>
      <c r="D145" s="101"/>
      <c r="E145" s="101"/>
      <c r="F145" s="101"/>
      <c r="G145" s="101"/>
      <c r="H145" s="101"/>
      <c r="I145" s="101"/>
      <c r="J145" s="101"/>
      <c r="K145" s="101"/>
      <c r="L145" s="101"/>
      <c r="M145" s="101"/>
      <c r="N145" s="101"/>
      <c r="O145" s="101"/>
      <c r="P145" s="101"/>
    </row>
    <row r="146" spans="3:16" s="1355" customFormat="1" x14ac:dyDescent="0.2">
      <c r="C146" s="101"/>
      <c r="D146" s="101"/>
      <c r="E146" s="101"/>
      <c r="F146" s="101"/>
      <c r="G146" s="101"/>
      <c r="H146" s="101"/>
      <c r="I146" s="101"/>
      <c r="J146" s="101"/>
      <c r="K146" s="101"/>
      <c r="L146" s="101"/>
      <c r="M146" s="101"/>
      <c r="N146" s="101"/>
      <c r="O146" s="101"/>
      <c r="P146" s="101"/>
    </row>
    <row r="147" spans="3:16" s="1355" customFormat="1" x14ac:dyDescent="0.2">
      <c r="C147" s="101"/>
      <c r="D147" s="101"/>
      <c r="E147" s="101"/>
      <c r="F147" s="101"/>
      <c r="G147" s="101"/>
      <c r="H147" s="101"/>
      <c r="I147" s="101"/>
      <c r="J147" s="101"/>
      <c r="K147" s="101"/>
      <c r="L147" s="101"/>
      <c r="M147" s="101"/>
      <c r="N147" s="101"/>
      <c r="O147" s="101"/>
      <c r="P147" s="101"/>
    </row>
    <row r="148" spans="3:16" s="1355" customFormat="1" x14ac:dyDescent="0.2">
      <c r="C148" s="101"/>
      <c r="D148" s="101"/>
      <c r="E148" s="101"/>
      <c r="F148" s="101"/>
      <c r="G148" s="101"/>
      <c r="H148" s="101"/>
      <c r="I148" s="101"/>
      <c r="J148" s="101"/>
      <c r="K148" s="101"/>
      <c r="L148" s="101"/>
      <c r="M148" s="101"/>
      <c r="N148" s="101"/>
      <c r="O148" s="101"/>
      <c r="P148" s="101"/>
    </row>
    <row r="149" spans="3:16" s="1355" customFormat="1" x14ac:dyDescent="0.2">
      <c r="C149" s="101"/>
      <c r="D149" s="101"/>
      <c r="E149" s="101"/>
      <c r="F149" s="101"/>
      <c r="G149" s="101"/>
      <c r="H149" s="101"/>
      <c r="I149" s="101"/>
      <c r="J149" s="101"/>
      <c r="K149" s="101"/>
      <c r="L149" s="101"/>
      <c r="M149" s="101"/>
      <c r="N149" s="101"/>
      <c r="O149" s="101"/>
      <c r="P149" s="101"/>
    </row>
    <row r="150" spans="3:16" s="1355" customFormat="1" x14ac:dyDescent="0.2">
      <c r="C150" s="101"/>
      <c r="D150" s="101"/>
      <c r="E150" s="101"/>
      <c r="F150" s="101"/>
      <c r="G150" s="101"/>
      <c r="H150" s="101"/>
      <c r="I150" s="101"/>
      <c r="J150" s="101"/>
      <c r="K150" s="101"/>
      <c r="L150" s="101"/>
      <c r="M150" s="101"/>
      <c r="N150" s="101"/>
      <c r="O150" s="101"/>
      <c r="P150" s="101"/>
    </row>
    <row r="151" spans="3:16" s="1355" customFormat="1" x14ac:dyDescent="0.2">
      <c r="C151" s="101"/>
      <c r="D151" s="101"/>
      <c r="E151" s="101"/>
      <c r="F151" s="101"/>
      <c r="G151" s="101"/>
      <c r="H151" s="101"/>
      <c r="I151" s="101"/>
      <c r="J151" s="101"/>
      <c r="K151" s="101"/>
      <c r="L151" s="101"/>
      <c r="M151" s="101"/>
      <c r="N151" s="101"/>
      <c r="O151" s="101"/>
      <c r="P151" s="101"/>
    </row>
    <row r="152" spans="3:16" s="1355" customFormat="1" x14ac:dyDescent="0.2">
      <c r="C152" s="101"/>
      <c r="D152" s="101"/>
      <c r="E152" s="101"/>
      <c r="F152" s="101"/>
      <c r="G152" s="101"/>
      <c r="H152" s="101"/>
      <c r="I152" s="101"/>
      <c r="J152" s="101"/>
      <c r="K152" s="101"/>
      <c r="L152" s="101"/>
      <c r="M152" s="101"/>
      <c r="N152" s="101"/>
      <c r="O152" s="101"/>
      <c r="P152" s="101"/>
    </row>
    <row r="153" spans="3:16" s="1355" customFormat="1" x14ac:dyDescent="0.2">
      <c r="C153" s="101"/>
      <c r="D153" s="101"/>
      <c r="E153" s="101"/>
      <c r="F153" s="101"/>
      <c r="G153" s="101"/>
      <c r="H153" s="101"/>
      <c r="I153" s="101"/>
      <c r="J153" s="101"/>
      <c r="K153" s="101"/>
      <c r="L153" s="101"/>
      <c r="M153" s="101"/>
      <c r="N153" s="101"/>
      <c r="O153" s="101"/>
      <c r="P153" s="101"/>
    </row>
    <row r="154" spans="3:16" s="1355" customFormat="1" x14ac:dyDescent="0.2">
      <c r="C154" s="101"/>
      <c r="D154" s="101"/>
      <c r="E154" s="101"/>
      <c r="F154" s="101"/>
      <c r="G154" s="101"/>
      <c r="H154" s="101"/>
      <c r="I154" s="101"/>
      <c r="J154" s="101"/>
      <c r="K154" s="101"/>
      <c r="L154" s="101"/>
      <c r="M154" s="101"/>
      <c r="N154" s="101"/>
      <c r="O154" s="101"/>
      <c r="P154" s="101"/>
    </row>
    <row r="155" spans="3:16" s="1355" customFormat="1" x14ac:dyDescent="0.2">
      <c r="C155" s="101"/>
      <c r="D155" s="101"/>
      <c r="E155" s="101"/>
      <c r="F155" s="101"/>
      <c r="G155" s="101"/>
      <c r="H155" s="101"/>
      <c r="I155" s="101"/>
      <c r="J155" s="101"/>
      <c r="K155" s="101"/>
      <c r="L155" s="101"/>
      <c r="M155" s="101"/>
      <c r="N155" s="101"/>
      <c r="O155" s="101"/>
      <c r="P155" s="101"/>
    </row>
    <row r="156" spans="3:16" s="1355" customFormat="1" x14ac:dyDescent="0.2">
      <c r="C156" s="101"/>
      <c r="D156" s="101"/>
      <c r="E156" s="101"/>
      <c r="F156" s="101"/>
      <c r="G156" s="101"/>
      <c r="H156" s="101"/>
      <c r="I156" s="101"/>
      <c r="J156" s="101"/>
      <c r="K156" s="101"/>
      <c r="L156" s="101"/>
      <c r="M156" s="101"/>
      <c r="N156" s="101"/>
      <c r="O156" s="101"/>
      <c r="P156" s="101"/>
    </row>
    <row r="157" spans="3:16" s="1355" customFormat="1" x14ac:dyDescent="0.2">
      <c r="C157" s="101"/>
      <c r="D157" s="101"/>
      <c r="E157" s="101"/>
      <c r="F157" s="101"/>
      <c r="G157" s="101"/>
      <c r="H157" s="101"/>
      <c r="I157" s="101"/>
      <c r="J157" s="101"/>
      <c r="K157" s="101"/>
      <c r="L157" s="101"/>
      <c r="M157" s="101"/>
      <c r="N157" s="101"/>
      <c r="O157" s="101"/>
      <c r="P157" s="101"/>
    </row>
    <row r="158" spans="3:16" s="1355" customFormat="1" x14ac:dyDescent="0.2">
      <c r="C158" s="101"/>
      <c r="D158" s="101"/>
      <c r="E158" s="101"/>
      <c r="F158" s="101"/>
      <c r="G158" s="101"/>
      <c r="H158" s="101"/>
      <c r="I158" s="101"/>
      <c r="J158" s="101"/>
      <c r="K158" s="101"/>
      <c r="L158" s="101"/>
      <c r="M158" s="101"/>
      <c r="N158" s="101"/>
      <c r="O158" s="101"/>
      <c r="P158" s="101"/>
    </row>
    <row r="159" spans="3:16" s="1355" customFormat="1" x14ac:dyDescent="0.2">
      <c r="C159" s="101"/>
      <c r="D159" s="101"/>
      <c r="E159" s="101"/>
      <c r="F159" s="101"/>
      <c r="G159" s="101"/>
      <c r="H159" s="101"/>
      <c r="I159" s="101"/>
      <c r="J159" s="101"/>
      <c r="K159" s="101"/>
      <c r="L159" s="101"/>
      <c r="M159" s="101"/>
      <c r="N159" s="101"/>
      <c r="O159" s="101"/>
      <c r="P159" s="101"/>
    </row>
    <row r="160" spans="3:16" s="1355" customFormat="1" x14ac:dyDescent="0.2">
      <c r="C160" s="101"/>
      <c r="D160" s="101"/>
      <c r="E160" s="101"/>
      <c r="F160" s="101"/>
      <c r="G160" s="101"/>
      <c r="H160" s="101"/>
      <c r="I160" s="101"/>
      <c r="J160" s="101"/>
      <c r="K160" s="101"/>
      <c r="L160" s="101"/>
      <c r="M160" s="101"/>
      <c r="N160" s="101"/>
      <c r="O160" s="101"/>
      <c r="P160" s="101"/>
    </row>
    <row r="161" spans="3:16" s="1355" customFormat="1" x14ac:dyDescent="0.2">
      <c r="C161" s="101"/>
      <c r="D161" s="101"/>
      <c r="E161" s="101"/>
      <c r="F161" s="101"/>
      <c r="G161" s="101"/>
      <c r="H161" s="101"/>
      <c r="I161" s="101"/>
      <c r="J161" s="101"/>
      <c r="K161" s="101"/>
      <c r="L161" s="101"/>
      <c r="M161" s="101"/>
      <c r="N161" s="101"/>
      <c r="O161" s="101"/>
      <c r="P161" s="101"/>
    </row>
    <row r="162" spans="3:16" s="1355" customFormat="1" x14ac:dyDescent="0.2">
      <c r="C162" s="101"/>
      <c r="D162" s="101"/>
      <c r="E162" s="101"/>
      <c r="F162" s="101"/>
      <c r="G162" s="101"/>
      <c r="H162" s="101"/>
      <c r="I162" s="101"/>
      <c r="J162" s="101"/>
      <c r="K162" s="101"/>
      <c r="L162" s="101"/>
      <c r="M162" s="101"/>
      <c r="N162" s="101"/>
      <c r="O162" s="101"/>
      <c r="P162" s="101"/>
    </row>
    <row r="163" spans="3:16" s="1355" customFormat="1" x14ac:dyDescent="0.2">
      <c r="C163" s="101"/>
      <c r="D163" s="101"/>
      <c r="E163" s="101"/>
      <c r="F163" s="101"/>
      <c r="G163" s="101"/>
      <c r="H163" s="101"/>
      <c r="I163" s="101"/>
      <c r="J163" s="101"/>
      <c r="K163" s="101"/>
      <c r="L163" s="101"/>
      <c r="M163" s="101"/>
      <c r="N163" s="101"/>
      <c r="O163" s="101"/>
      <c r="P163" s="101"/>
    </row>
    <row r="164" spans="3:16" s="1355" customFormat="1" x14ac:dyDescent="0.2">
      <c r="C164" s="101"/>
      <c r="D164" s="101"/>
      <c r="E164" s="101"/>
      <c r="F164" s="101"/>
      <c r="G164" s="101"/>
      <c r="H164" s="101"/>
      <c r="I164" s="101"/>
      <c r="J164" s="101"/>
      <c r="K164" s="101"/>
      <c r="L164" s="101"/>
      <c r="M164" s="101"/>
      <c r="N164" s="101"/>
      <c r="O164" s="101"/>
      <c r="P164" s="101"/>
    </row>
    <row r="165" spans="3:16" s="1355" customFormat="1" x14ac:dyDescent="0.2">
      <c r="C165" s="101"/>
      <c r="D165" s="101"/>
      <c r="E165" s="101"/>
      <c r="F165" s="101"/>
      <c r="G165" s="101"/>
      <c r="H165" s="101"/>
      <c r="I165" s="101"/>
      <c r="J165" s="101"/>
      <c r="K165" s="101"/>
      <c r="L165" s="101"/>
      <c r="M165" s="101"/>
      <c r="N165" s="101"/>
      <c r="O165" s="101"/>
      <c r="P165" s="101"/>
    </row>
    <row r="166" spans="3:16" s="1355" customFormat="1" x14ac:dyDescent="0.2">
      <c r="C166" s="101"/>
      <c r="D166" s="101"/>
      <c r="E166" s="101"/>
      <c r="F166" s="101"/>
      <c r="G166" s="101"/>
      <c r="H166" s="101"/>
      <c r="I166" s="101"/>
      <c r="J166" s="101"/>
      <c r="K166" s="101"/>
      <c r="L166" s="101"/>
      <c r="M166" s="101"/>
      <c r="N166" s="101"/>
      <c r="O166" s="101"/>
      <c r="P166" s="101"/>
    </row>
    <row r="167" spans="3:16" s="1355" customFormat="1" x14ac:dyDescent="0.2">
      <c r="C167" s="101"/>
      <c r="D167" s="101"/>
      <c r="E167" s="101"/>
      <c r="F167" s="101"/>
      <c r="G167" s="101"/>
      <c r="H167" s="101"/>
      <c r="I167" s="101"/>
      <c r="J167" s="101"/>
      <c r="K167" s="101"/>
      <c r="L167" s="101"/>
      <c r="M167" s="101"/>
      <c r="N167" s="101"/>
      <c r="O167" s="101"/>
      <c r="P167" s="101"/>
    </row>
    <row r="168" spans="3:16" s="1355" customFormat="1" x14ac:dyDescent="0.2">
      <c r="C168" s="101"/>
      <c r="D168" s="101"/>
      <c r="E168" s="101"/>
      <c r="F168" s="101"/>
      <c r="G168" s="101"/>
      <c r="H168" s="101"/>
      <c r="I168" s="101"/>
      <c r="J168" s="101"/>
      <c r="K168" s="101"/>
      <c r="L168" s="101"/>
      <c r="M168" s="101"/>
      <c r="N168" s="101"/>
      <c r="O168" s="101"/>
      <c r="P168" s="101"/>
    </row>
    <row r="169" spans="3:16" s="1355" customFormat="1" x14ac:dyDescent="0.2">
      <c r="C169" s="101"/>
      <c r="D169" s="101"/>
      <c r="E169" s="101"/>
      <c r="F169" s="101"/>
      <c r="G169" s="101"/>
      <c r="H169" s="101"/>
      <c r="I169" s="101"/>
      <c r="J169" s="101"/>
      <c r="K169" s="101"/>
      <c r="L169" s="101"/>
      <c r="M169" s="101"/>
      <c r="N169" s="101"/>
      <c r="O169" s="101"/>
      <c r="P169" s="101"/>
    </row>
    <row r="170" spans="3:16" s="1355" customFormat="1" x14ac:dyDescent="0.2">
      <c r="C170" s="101"/>
      <c r="D170" s="101"/>
      <c r="E170" s="101"/>
      <c r="F170" s="101"/>
      <c r="G170" s="101"/>
      <c r="H170" s="101"/>
      <c r="I170" s="101"/>
      <c r="J170" s="101"/>
      <c r="K170" s="101"/>
      <c r="L170" s="101"/>
      <c r="M170" s="101"/>
      <c r="N170" s="101"/>
      <c r="O170" s="101"/>
      <c r="P170" s="101"/>
    </row>
    <row r="171" spans="3:16" s="1355" customFormat="1" x14ac:dyDescent="0.2">
      <c r="C171" s="101"/>
      <c r="D171" s="101"/>
      <c r="E171" s="101"/>
      <c r="F171" s="101"/>
      <c r="G171" s="101"/>
      <c r="H171" s="101"/>
      <c r="I171" s="101"/>
      <c r="J171" s="101"/>
      <c r="K171" s="101"/>
      <c r="L171" s="101"/>
      <c r="M171" s="101"/>
      <c r="N171" s="101"/>
      <c r="O171" s="101"/>
      <c r="P171" s="101"/>
    </row>
    <row r="172" spans="3:16" s="1355" customFormat="1" x14ac:dyDescent="0.2">
      <c r="C172" s="101"/>
      <c r="D172" s="101"/>
      <c r="E172" s="101"/>
      <c r="F172" s="101"/>
      <c r="G172" s="101"/>
      <c r="H172" s="101"/>
      <c r="I172" s="101"/>
      <c r="J172" s="101"/>
      <c r="K172" s="101"/>
      <c r="L172" s="101"/>
      <c r="M172" s="101"/>
      <c r="N172" s="101"/>
      <c r="O172" s="101"/>
      <c r="P172" s="101"/>
    </row>
    <row r="173" spans="3:16" s="1355" customFormat="1" x14ac:dyDescent="0.2">
      <c r="C173" s="101"/>
      <c r="D173" s="101"/>
      <c r="E173" s="101"/>
      <c r="F173" s="101"/>
      <c r="G173" s="101"/>
      <c r="H173" s="101"/>
      <c r="I173" s="101"/>
      <c r="J173" s="101"/>
      <c r="K173" s="101"/>
      <c r="L173" s="101"/>
      <c r="M173" s="101"/>
      <c r="N173" s="101"/>
      <c r="O173" s="101"/>
      <c r="P173" s="101"/>
    </row>
    <row r="174" spans="3:16" s="1355" customFormat="1" x14ac:dyDescent="0.2">
      <c r="C174" s="101"/>
      <c r="D174" s="101"/>
      <c r="E174" s="101"/>
      <c r="F174" s="101"/>
      <c r="G174" s="101"/>
      <c r="H174" s="101"/>
      <c r="I174" s="101"/>
      <c r="J174" s="101"/>
      <c r="K174" s="101"/>
      <c r="L174" s="101"/>
      <c r="M174" s="101"/>
      <c r="N174" s="101"/>
      <c r="O174" s="101"/>
      <c r="P174" s="101"/>
    </row>
    <row r="175" spans="3:16" s="1355" customFormat="1" x14ac:dyDescent="0.2">
      <c r="C175" s="101"/>
      <c r="D175" s="101"/>
      <c r="E175" s="101"/>
      <c r="F175" s="101"/>
      <c r="G175" s="101"/>
      <c r="H175" s="101"/>
      <c r="I175" s="101"/>
      <c r="J175" s="101"/>
      <c r="K175" s="101"/>
      <c r="L175" s="101"/>
      <c r="M175" s="101"/>
      <c r="N175" s="101"/>
      <c r="O175" s="101"/>
      <c r="P175" s="101"/>
    </row>
    <row r="176" spans="3:16" s="1355" customFormat="1" x14ac:dyDescent="0.2">
      <c r="C176" s="101"/>
      <c r="D176" s="101"/>
      <c r="E176" s="101"/>
      <c r="F176" s="101"/>
      <c r="G176" s="101"/>
      <c r="H176" s="101"/>
      <c r="I176" s="101"/>
      <c r="J176" s="101"/>
      <c r="K176" s="101"/>
      <c r="L176" s="101"/>
      <c r="M176" s="101"/>
      <c r="N176" s="101"/>
      <c r="O176" s="101"/>
      <c r="P176" s="101"/>
    </row>
    <row r="177" spans="3:16" s="1355" customFormat="1" x14ac:dyDescent="0.2">
      <c r="C177" s="101"/>
      <c r="D177" s="101"/>
      <c r="E177" s="101"/>
      <c r="F177" s="101"/>
      <c r="G177" s="101"/>
      <c r="H177" s="101"/>
      <c r="I177" s="101"/>
      <c r="J177" s="101"/>
      <c r="K177" s="101"/>
      <c r="L177" s="101"/>
      <c r="M177" s="101"/>
      <c r="N177" s="101"/>
      <c r="O177" s="101"/>
      <c r="P177" s="101"/>
    </row>
    <row r="178" spans="3:16" s="1355" customFormat="1" x14ac:dyDescent="0.2">
      <c r="C178" s="101"/>
      <c r="D178" s="101"/>
      <c r="E178" s="101"/>
      <c r="F178" s="101"/>
      <c r="G178" s="101"/>
      <c r="H178" s="101"/>
      <c r="I178" s="101"/>
      <c r="J178" s="101"/>
      <c r="K178" s="101"/>
      <c r="L178" s="101"/>
      <c r="M178" s="101"/>
      <c r="N178" s="101"/>
      <c r="O178" s="101"/>
      <c r="P178" s="101"/>
    </row>
    <row r="179" spans="3:16" s="1355" customFormat="1" x14ac:dyDescent="0.2">
      <c r="C179" s="101"/>
      <c r="D179" s="101"/>
      <c r="E179" s="101"/>
      <c r="F179" s="101"/>
      <c r="G179" s="101"/>
      <c r="H179" s="101"/>
      <c r="I179" s="101"/>
      <c r="J179" s="101"/>
      <c r="K179" s="101"/>
      <c r="L179" s="101"/>
      <c r="M179" s="101"/>
      <c r="N179" s="101"/>
      <c r="O179" s="101"/>
      <c r="P179" s="101"/>
    </row>
    <row r="180" spans="3:16" s="1355" customFormat="1" x14ac:dyDescent="0.2">
      <c r="C180" s="101"/>
      <c r="D180" s="101"/>
      <c r="E180" s="101"/>
      <c r="F180" s="101"/>
      <c r="G180" s="101"/>
      <c r="H180" s="101"/>
      <c r="I180" s="101"/>
      <c r="J180" s="101"/>
      <c r="K180" s="101"/>
      <c r="L180" s="101"/>
      <c r="M180" s="101"/>
      <c r="N180" s="101"/>
      <c r="O180" s="101"/>
      <c r="P180" s="101"/>
    </row>
    <row r="181" spans="3:16" s="1355" customFormat="1" x14ac:dyDescent="0.2">
      <c r="C181" s="101"/>
      <c r="D181" s="101"/>
      <c r="E181" s="101"/>
      <c r="F181" s="101"/>
      <c r="G181" s="101"/>
      <c r="H181" s="101"/>
      <c r="I181" s="101"/>
      <c r="J181" s="101"/>
      <c r="K181" s="101"/>
      <c r="L181" s="101"/>
      <c r="M181" s="101"/>
      <c r="N181" s="101"/>
      <c r="O181" s="101"/>
      <c r="P181" s="101"/>
    </row>
    <row r="182" spans="3:16" s="1355" customFormat="1" x14ac:dyDescent="0.2">
      <c r="C182" s="101"/>
      <c r="D182" s="101"/>
      <c r="E182" s="101"/>
      <c r="F182" s="101"/>
      <c r="G182" s="101"/>
      <c r="H182" s="101"/>
      <c r="I182" s="101"/>
      <c r="J182" s="101"/>
      <c r="K182" s="101"/>
      <c r="L182" s="101"/>
      <c r="M182" s="101"/>
      <c r="N182" s="101"/>
      <c r="O182" s="101"/>
      <c r="P182" s="101"/>
    </row>
    <row r="183" spans="3:16" s="1355" customFormat="1" x14ac:dyDescent="0.2">
      <c r="C183" s="101"/>
      <c r="D183" s="101"/>
      <c r="E183" s="101"/>
      <c r="F183" s="101"/>
      <c r="G183" s="101"/>
      <c r="H183" s="101"/>
      <c r="I183" s="101"/>
      <c r="J183" s="101"/>
      <c r="K183" s="101"/>
      <c r="L183" s="101"/>
      <c r="M183" s="101"/>
      <c r="N183" s="101"/>
      <c r="O183" s="101"/>
      <c r="P183" s="101"/>
    </row>
    <row r="184" spans="3:16" s="1355" customFormat="1" x14ac:dyDescent="0.2">
      <c r="C184" s="101"/>
      <c r="D184" s="101"/>
      <c r="E184" s="101"/>
      <c r="F184" s="101"/>
      <c r="G184" s="101"/>
      <c r="H184" s="101"/>
      <c r="I184" s="101"/>
      <c r="J184" s="101"/>
      <c r="K184" s="101"/>
      <c r="L184" s="101"/>
      <c r="M184" s="101"/>
      <c r="N184" s="101"/>
      <c r="O184" s="101"/>
      <c r="P184" s="101"/>
    </row>
    <row r="185" spans="3:16" s="1355" customFormat="1" x14ac:dyDescent="0.2">
      <c r="C185" s="101"/>
      <c r="D185" s="101"/>
      <c r="E185" s="101"/>
      <c r="F185" s="101"/>
      <c r="G185" s="101"/>
      <c r="H185" s="101"/>
      <c r="I185" s="101"/>
      <c r="J185" s="101"/>
      <c r="K185" s="101"/>
      <c r="L185" s="101"/>
      <c r="M185" s="101"/>
      <c r="N185" s="101"/>
      <c r="O185" s="101"/>
      <c r="P185" s="101"/>
    </row>
    <row r="186" spans="3:16" s="1355" customFormat="1" x14ac:dyDescent="0.2">
      <c r="C186" s="101"/>
      <c r="D186" s="101"/>
      <c r="E186" s="101"/>
      <c r="F186" s="101"/>
      <c r="G186" s="101"/>
      <c r="H186" s="101"/>
      <c r="I186" s="101"/>
      <c r="J186" s="101"/>
      <c r="K186" s="101"/>
      <c r="L186" s="101"/>
      <c r="M186" s="101"/>
      <c r="N186" s="101"/>
      <c r="O186" s="101"/>
      <c r="P186" s="101"/>
    </row>
    <row r="187" spans="3:16" s="1355" customFormat="1" x14ac:dyDescent="0.2">
      <c r="C187" s="101"/>
      <c r="D187" s="101"/>
      <c r="E187" s="101"/>
      <c r="F187" s="101"/>
      <c r="G187" s="101"/>
      <c r="H187" s="101"/>
      <c r="I187" s="101"/>
      <c r="J187" s="101"/>
      <c r="K187" s="101"/>
      <c r="L187" s="101"/>
      <c r="M187" s="101"/>
      <c r="N187" s="101"/>
      <c r="O187" s="101"/>
      <c r="P187" s="101"/>
    </row>
    <row r="188" spans="3:16" s="1355" customFormat="1" x14ac:dyDescent="0.2">
      <c r="C188" s="101"/>
      <c r="D188" s="101"/>
      <c r="E188" s="101"/>
      <c r="F188" s="101"/>
      <c r="G188" s="101"/>
      <c r="H188" s="101"/>
      <c r="I188" s="101"/>
      <c r="J188" s="101"/>
      <c r="K188" s="101"/>
      <c r="L188" s="101"/>
      <c r="M188" s="101"/>
      <c r="N188" s="101"/>
      <c r="O188" s="101"/>
      <c r="P188" s="101"/>
    </row>
    <row r="189" spans="3:16" s="1355" customFormat="1" x14ac:dyDescent="0.2">
      <c r="C189" s="101"/>
      <c r="D189" s="101"/>
      <c r="E189" s="101"/>
      <c r="F189" s="101"/>
      <c r="G189" s="101"/>
      <c r="H189" s="101"/>
      <c r="I189" s="101"/>
      <c r="J189" s="101"/>
      <c r="K189" s="101"/>
      <c r="L189" s="101"/>
      <c r="M189" s="101"/>
      <c r="N189" s="101"/>
      <c r="O189" s="101"/>
      <c r="P189" s="101"/>
    </row>
    <row r="190" spans="3:16" s="1355" customFormat="1" x14ac:dyDescent="0.2">
      <c r="C190" s="101"/>
      <c r="D190" s="101"/>
      <c r="E190" s="101"/>
      <c r="F190" s="101"/>
      <c r="G190" s="101"/>
      <c r="H190" s="101"/>
      <c r="I190" s="101"/>
      <c r="J190" s="101"/>
      <c r="K190" s="101"/>
      <c r="L190" s="101"/>
      <c r="M190" s="101"/>
      <c r="N190" s="101"/>
      <c r="O190" s="101"/>
      <c r="P190" s="101"/>
    </row>
    <row r="191" spans="3:16" s="1355" customFormat="1" x14ac:dyDescent="0.2">
      <c r="C191" s="101"/>
      <c r="D191" s="101"/>
      <c r="E191" s="101"/>
      <c r="F191" s="101"/>
      <c r="G191" s="101"/>
      <c r="H191" s="101"/>
      <c r="I191" s="101"/>
      <c r="J191" s="101"/>
      <c r="K191" s="101"/>
      <c r="L191" s="101"/>
      <c r="M191" s="101"/>
      <c r="N191" s="101"/>
      <c r="O191" s="101"/>
      <c r="P191" s="101"/>
    </row>
    <row r="192" spans="3:16" s="1355" customFormat="1" x14ac:dyDescent="0.2">
      <c r="C192" s="101"/>
      <c r="D192" s="101"/>
      <c r="E192" s="101"/>
      <c r="F192" s="101"/>
      <c r="G192" s="101"/>
      <c r="H192" s="101"/>
      <c r="I192" s="101"/>
      <c r="J192" s="101"/>
      <c r="K192" s="101"/>
      <c r="L192" s="101"/>
      <c r="M192" s="101"/>
      <c r="N192" s="101"/>
      <c r="O192" s="101"/>
      <c r="P192" s="101"/>
    </row>
    <row r="193" spans="3:16" s="1355" customFormat="1" x14ac:dyDescent="0.2">
      <c r="C193" s="101"/>
      <c r="D193" s="101"/>
      <c r="E193" s="101"/>
      <c r="F193" s="101"/>
      <c r="G193" s="101"/>
      <c r="H193" s="101"/>
      <c r="I193" s="101"/>
      <c r="J193" s="101"/>
      <c r="K193" s="101"/>
      <c r="L193" s="101"/>
      <c r="M193" s="101"/>
      <c r="N193" s="101"/>
      <c r="O193" s="101"/>
      <c r="P193" s="101"/>
    </row>
    <row r="194" spans="3:16" s="1355" customFormat="1" x14ac:dyDescent="0.2">
      <c r="C194" s="101"/>
      <c r="D194" s="101"/>
      <c r="E194" s="101"/>
      <c r="F194" s="101"/>
      <c r="G194" s="101"/>
      <c r="H194" s="101"/>
      <c r="I194" s="101"/>
      <c r="J194" s="101"/>
      <c r="K194" s="101"/>
      <c r="L194" s="101"/>
      <c r="M194" s="101"/>
      <c r="N194" s="101"/>
      <c r="O194" s="101"/>
      <c r="P194" s="101"/>
    </row>
    <row r="195" spans="3:16" s="1355" customFormat="1" x14ac:dyDescent="0.2">
      <c r="C195" s="101"/>
      <c r="D195" s="101"/>
      <c r="E195" s="101"/>
      <c r="F195" s="101"/>
      <c r="G195" s="101"/>
      <c r="H195" s="101"/>
      <c r="I195" s="101"/>
      <c r="J195" s="101"/>
      <c r="K195" s="101"/>
      <c r="L195" s="101"/>
      <c r="M195" s="101"/>
      <c r="N195" s="101"/>
      <c r="O195" s="101"/>
      <c r="P195" s="101"/>
    </row>
    <row r="196" spans="3:16" s="1355" customFormat="1" x14ac:dyDescent="0.2">
      <c r="C196" s="101"/>
      <c r="D196" s="101"/>
      <c r="E196" s="101"/>
      <c r="F196" s="101"/>
      <c r="G196" s="101"/>
      <c r="H196" s="101"/>
      <c r="I196" s="101"/>
      <c r="J196" s="101"/>
      <c r="K196" s="101"/>
      <c r="L196" s="101"/>
      <c r="M196" s="101"/>
      <c r="N196" s="101"/>
      <c r="O196" s="101"/>
      <c r="P196" s="101"/>
    </row>
    <row r="197" spans="3:16" s="1355" customFormat="1" x14ac:dyDescent="0.2">
      <c r="C197" s="101"/>
      <c r="D197" s="101"/>
      <c r="E197" s="101"/>
      <c r="F197" s="101"/>
      <c r="G197" s="101"/>
      <c r="H197" s="101"/>
      <c r="I197" s="101"/>
      <c r="J197" s="101"/>
      <c r="K197" s="101"/>
      <c r="L197" s="101"/>
      <c r="M197" s="101"/>
      <c r="N197" s="101"/>
      <c r="O197" s="101"/>
      <c r="P197" s="101"/>
    </row>
    <row r="198" spans="3:16" s="1355" customFormat="1" x14ac:dyDescent="0.2">
      <c r="C198" s="101"/>
      <c r="D198" s="101"/>
      <c r="E198" s="101"/>
      <c r="F198" s="101"/>
      <c r="G198" s="101"/>
      <c r="H198" s="101"/>
      <c r="I198" s="101"/>
      <c r="J198" s="101"/>
      <c r="K198" s="101"/>
      <c r="L198" s="101"/>
      <c r="M198" s="101"/>
      <c r="N198" s="101"/>
      <c r="O198" s="101"/>
      <c r="P198" s="101"/>
    </row>
    <row r="199" spans="3:16" s="1355" customFormat="1" x14ac:dyDescent="0.2">
      <c r="C199" s="101"/>
      <c r="D199" s="101"/>
      <c r="E199" s="101"/>
      <c r="F199" s="101"/>
      <c r="G199" s="101"/>
      <c r="H199" s="101"/>
      <c r="I199" s="101"/>
      <c r="J199" s="101"/>
      <c r="K199" s="101"/>
      <c r="L199" s="101"/>
      <c r="M199" s="101"/>
      <c r="N199" s="101"/>
      <c r="O199" s="101"/>
      <c r="P199" s="101"/>
    </row>
    <row r="200" spans="3:16" s="1355" customFormat="1" x14ac:dyDescent="0.2">
      <c r="C200" s="101"/>
      <c r="D200" s="101"/>
      <c r="E200" s="101"/>
      <c r="F200" s="101"/>
      <c r="G200" s="101"/>
      <c r="H200" s="101"/>
      <c r="I200" s="101"/>
      <c r="J200" s="101"/>
      <c r="K200" s="101"/>
      <c r="L200" s="101"/>
      <c r="M200" s="101"/>
      <c r="N200" s="101"/>
      <c r="O200" s="101"/>
      <c r="P200" s="101"/>
    </row>
    <row r="201" spans="3:16" s="1355" customFormat="1" x14ac:dyDescent="0.2">
      <c r="C201" s="101"/>
      <c r="D201" s="101"/>
      <c r="E201" s="101"/>
      <c r="F201" s="101"/>
      <c r="G201" s="101"/>
      <c r="H201" s="101"/>
      <c r="I201" s="101"/>
      <c r="J201" s="101"/>
      <c r="K201" s="101"/>
      <c r="L201" s="101"/>
      <c r="M201" s="101"/>
      <c r="N201" s="101"/>
      <c r="O201" s="101"/>
      <c r="P201" s="101"/>
    </row>
    <row r="202" spans="3:16" s="1355" customFormat="1" x14ac:dyDescent="0.2">
      <c r="C202" s="101"/>
      <c r="D202" s="101"/>
      <c r="E202" s="101"/>
      <c r="F202" s="101"/>
      <c r="G202" s="101"/>
      <c r="H202" s="101"/>
      <c r="I202" s="101"/>
      <c r="J202" s="101"/>
      <c r="K202" s="101"/>
      <c r="L202" s="101"/>
      <c r="M202" s="101"/>
      <c r="N202" s="101"/>
      <c r="O202" s="101"/>
      <c r="P202" s="101"/>
    </row>
    <row r="203" spans="3:16" s="1355" customFormat="1" x14ac:dyDescent="0.2">
      <c r="C203" s="101"/>
      <c r="D203" s="101"/>
      <c r="E203" s="101"/>
      <c r="F203" s="101"/>
      <c r="G203" s="101"/>
      <c r="H203" s="101"/>
      <c r="I203" s="101"/>
      <c r="J203" s="101"/>
      <c r="K203" s="101"/>
      <c r="L203" s="101"/>
      <c r="M203" s="101"/>
      <c r="N203" s="101"/>
      <c r="O203" s="101"/>
      <c r="P203" s="101"/>
    </row>
    <row r="204" spans="3:16" s="1355" customFormat="1" x14ac:dyDescent="0.2">
      <c r="C204" s="101"/>
      <c r="D204" s="101"/>
      <c r="E204" s="101"/>
      <c r="F204" s="101"/>
      <c r="G204" s="101"/>
      <c r="H204" s="101"/>
      <c r="I204" s="101"/>
      <c r="J204" s="101"/>
      <c r="K204" s="101"/>
      <c r="L204" s="101"/>
      <c r="M204" s="101"/>
      <c r="N204" s="101"/>
      <c r="O204" s="101"/>
      <c r="P204" s="101"/>
    </row>
    <row r="205" spans="3:16" s="1355" customFormat="1" x14ac:dyDescent="0.2">
      <c r="C205" s="101"/>
      <c r="D205" s="101"/>
      <c r="E205" s="101"/>
      <c r="F205" s="101"/>
      <c r="G205" s="101"/>
      <c r="H205" s="101"/>
      <c r="I205" s="101"/>
      <c r="J205" s="101"/>
      <c r="K205" s="101"/>
      <c r="L205" s="101"/>
      <c r="M205" s="101"/>
      <c r="N205" s="101"/>
      <c r="O205" s="101"/>
      <c r="P205" s="101"/>
    </row>
    <row r="206" spans="3:16" s="1355" customFormat="1" x14ac:dyDescent="0.2">
      <c r="C206" s="101"/>
      <c r="D206" s="101"/>
      <c r="E206" s="101"/>
      <c r="F206" s="101"/>
      <c r="G206" s="101"/>
      <c r="H206" s="101"/>
      <c r="I206" s="101"/>
      <c r="J206" s="101"/>
      <c r="K206" s="101"/>
      <c r="L206" s="101"/>
      <c r="M206" s="101"/>
      <c r="N206" s="101"/>
      <c r="O206" s="101"/>
      <c r="P206" s="101"/>
    </row>
    <row r="207" spans="3:16" s="1355" customFormat="1" x14ac:dyDescent="0.2">
      <c r="C207" s="101"/>
      <c r="D207" s="101"/>
      <c r="E207" s="101"/>
      <c r="F207" s="101"/>
      <c r="G207" s="101"/>
      <c r="H207" s="101"/>
      <c r="I207" s="101"/>
      <c r="J207" s="101"/>
      <c r="K207" s="101"/>
      <c r="L207" s="101"/>
      <c r="M207" s="101"/>
      <c r="N207" s="101"/>
      <c r="O207" s="101"/>
      <c r="P207" s="101"/>
    </row>
    <row r="208" spans="3:16" s="1355" customFormat="1" x14ac:dyDescent="0.2">
      <c r="C208" s="101"/>
      <c r="D208" s="101"/>
      <c r="E208" s="101"/>
      <c r="F208" s="101"/>
      <c r="G208" s="101"/>
      <c r="H208" s="101"/>
      <c r="I208" s="101"/>
      <c r="J208" s="101"/>
      <c r="K208" s="101"/>
      <c r="L208" s="101"/>
      <c r="M208" s="101"/>
      <c r="N208" s="101"/>
      <c r="O208" s="101"/>
      <c r="P208" s="101"/>
    </row>
    <row r="209" spans="3:16" s="1355" customFormat="1" x14ac:dyDescent="0.2">
      <c r="C209" s="101"/>
      <c r="D209" s="101"/>
      <c r="E209" s="101"/>
      <c r="F209" s="101"/>
      <c r="G209" s="101"/>
      <c r="H209" s="101"/>
      <c r="I209" s="101"/>
      <c r="J209" s="101"/>
      <c r="K209" s="101"/>
      <c r="L209" s="101"/>
      <c r="M209" s="101"/>
      <c r="N209" s="101"/>
      <c r="O209" s="101"/>
      <c r="P209" s="101"/>
    </row>
    <row r="210" spans="3:16" s="1355" customFormat="1" x14ac:dyDescent="0.2">
      <c r="C210" s="101"/>
      <c r="D210" s="101"/>
      <c r="E210" s="101"/>
      <c r="F210" s="101"/>
      <c r="G210" s="101"/>
      <c r="H210" s="101"/>
      <c r="I210" s="101"/>
      <c r="J210" s="101"/>
      <c r="K210" s="101"/>
      <c r="L210" s="101"/>
      <c r="M210" s="101"/>
      <c r="N210" s="101"/>
      <c r="O210" s="101"/>
      <c r="P210" s="101"/>
    </row>
    <row r="211" spans="3:16" s="1355" customFormat="1" x14ac:dyDescent="0.2">
      <c r="C211" s="101"/>
      <c r="D211" s="101"/>
      <c r="E211" s="101"/>
      <c r="F211" s="101"/>
      <c r="G211" s="101"/>
      <c r="H211" s="101"/>
      <c r="I211" s="101"/>
      <c r="J211" s="101"/>
      <c r="K211" s="101"/>
      <c r="L211" s="101"/>
      <c r="M211" s="101"/>
      <c r="N211" s="101"/>
      <c r="O211" s="101"/>
      <c r="P211" s="101"/>
    </row>
    <row r="212" spans="3:16" s="1355" customFormat="1" x14ac:dyDescent="0.2">
      <c r="C212" s="101"/>
      <c r="D212" s="101"/>
      <c r="E212" s="101"/>
      <c r="F212" s="101"/>
      <c r="G212" s="101"/>
      <c r="H212" s="101"/>
      <c r="I212" s="101"/>
      <c r="J212" s="101"/>
      <c r="K212" s="101"/>
      <c r="L212" s="101"/>
      <c r="M212" s="101"/>
      <c r="N212" s="101"/>
      <c r="O212" s="101"/>
      <c r="P212" s="101"/>
    </row>
    <row r="213" spans="3:16" s="1355" customFormat="1" x14ac:dyDescent="0.2">
      <c r="C213" s="101"/>
      <c r="D213" s="101"/>
      <c r="E213" s="101"/>
      <c r="F213" s="101"/>
      <c r="G213" s="101"/>
      <c r="H213" s="101"/>
      <c r="I213" s="101"/>
      <c r="J213" s="101"/>
      <c r="K213" s="101"/>
      <c r="L213" s="101"/>
      <c r="M213" s="101"/>
      <c r="N213" s="101"/>
      <c r="O213" s="101"/>
      <c r="P213" s="101"/>
    </row>
    <row r="214" spans="3:16" s="1355" customFormat="1" x14ac:dyDescent="0.2">
      <c r="C214" s="101"/>
      <c r="D214" s="101"/>
      <c r="E214" s="101"/>
      <c r="F214" s="101"/>
      <c r="G214" s="101"/>
      <c r="H214" s="101"/>
      <c r="I214" s="101"/>
      <c r="J214" s="101"/>
      <c r="K214" s="101"/>
      <c r="L214" s="101"/>
      <c r="M214" s="101"/>
      <c r="N214" s="101"/>
      <c r="O214" s="101"/>
      <c r="P214" s="101"/>
    </row>
    <row r="215" spans="3:16" s="1355" customFormat="1" x14ac:dyDescent="0.2">
      <c r="C215" s="101"/>
      <c r="D215" s="101"/>
      <c r="E215" s="101"/>
      <c r="F215" s="101"/>
      <c r="G215" s="101"/>
      <c r="H215" s="101"/>
      <c r="I215" s="101"/>
      <c r="J215" s="101"/>
      <c r="K215" s="101"/>
      <c r="L215" s="101"/>
      <c r="M215" s="101"/>
      <c r="N215" s="101"/>
      <c r="O215" s="101"/>
      <c r="P215" s="101"/>
    </row>
    <row r="216" spans="3:16" s="1355" customFormat="1" x14ac:dyDescent="0.2">
      <c r="C216" s="101"/>
      <c r="D216" s="101"/>
      <c r="E216" s="101"/>
      <c r="F216" s="101"/>
      <c r="G216" s="101"/>
      <c r="H216" s="101"/>
      <c r="I216" s="101"/>
      <c r="J216" s="101"/>
      <c r="K216" s="101"/>
      <c r="L216" s="101"/>
      <c r="M216" s="101"/>
      <c r="N216" s="101"/>
      <c r="O216" s="101"/>
      <c r="P216" s="101"/>
    </row>
    <row r="217" spans="3:16" s="1355" customFormat="1" x14ac:dyDescent="0.2">
      <c r="C217" s="101"/>
      <c r="D217" s="101"/>
      <c r="E217" s="101"/>
      <c r="F217" s="101"/>
      <c r="G217" s="101"/>
      <c r="H217" s="101"/>
      <c r="I217" s="101"/>
      <c r="J217" s="101"/>
      <c r="K217" s="101"/>
      <c r="L217" s="101"/>
      <c r="M217" s="101"/>
      <c r="N217" s="101"/>
      <c r="O217" s="101"/>
      <c r="P217" s="101"/>
    </row>
    <row r="218" spans="3:16" s="1355" customFormat="1" x14ac:dyDescent="0.2">
      <c r="C218" s="101"/>
      <c r="D218" s="101"/>
      <c r="E218" s="101"/>
      <c r="F218" s="101"/>
      <c r="G218" s="101"/>
      <c r="H218" s="101"/>
      <c r="I218" s="101"/>
      <c r="J218" s="101"/>
      <c r="K218" s="101"/>
      <c r="L218" s="101"/>
      <c r="M218" s="101"/>
      <c r="N218" s="101"/>
      <c r="O218" s="101"/>
      <c r="P218" s="101"/>
    </row>
    <row r="219" spans="3:16" s="1355" customFormat="1" x14ac:dyDescent="0.2">
      <c r="C219" s="101"/>
      <c r="D219" s="101"/>
      <c r="E219" s="101"/>
      <c r="F219" s="101"/>
      <c r="G219" s="101"/>
      <c r="H219" s="101"/>
      <c r="I219" s="101"/>
      <c r="J219" s="101"/>
      <c r="K219" s="101"/>
      <c r="L219" s="101"/>
      <c r="M219" s="101"/>
      <c r="N219" s="101"/>
      <c r="O219" s="101"/>
      <c r="P219" s="101"/>
    </row>
    <row r="220" spans="3:16" s="1355" customFormat="1" x14ac:dyDescent="0.2">
      <c r="C220" s="101"/>
      <c r="D220" s="101"/>
      <c r="E220" s="101"/>
      <c r="F220" s="101"/>
      <c r="G220" s="101"/>
      <c r="H220" s="101"/>
      <c r="I220" s="101"/>
      <c r="J220" s="101"/>
      <c r="K220" s="101"/>
      <c r="L220" s="101"/>
      <c r="M220" s="101"/>
      <c r="N220" s="101"/>
      <c r="O220" s="101"/>
      <c r="P220" s="101"/>
    </row>
    <row r="221" spans="3:16" s="1355" customFormat="1" x14ac:dyDescent="0.2">
      <c r="C221" s="101"/>
      <c r="D221" s="101"/>
      <c r="E221" s="101"/>
      <c r="F221" s="101"/>
      <c r="G221" s="101"/>
      <c r="H221" s="101"/>
      <c r="I221" s="101"/>
      <c r="J221" s="101"/>
      <c r="K221" s="101"/>
      <c r="L221" s="101"/>
      <c r="M221" s="101"/>
      <c r="N221" s="101"/>
      <c r="O221" s="101"/>
      <c r="P221" s="101"/>
    </row>
    <row r="222" spans="3:16" s="1355" customFormat="1" x14ac:dyDescent="0.2">
      <c r="C222" s="101"/>
      <c r="D222" s="101"/>
      <c r="E222" s="101"/>
      <c r="F222" s="101"/>
      <c r="G222" s="101"/>
      <c r="H222" s="101"/>
      <c r="I222" s="101"/>
      <c r="J222" s="101"/>
      <c r="K222" s="101"/>
      <c r="L222" s="101"/>
      <c r="M222" s="101"/>
      <c r="N222" s="101"/>
      <c r="O222" s="101"/>
      <c r="P222" s="101"/>
    </row>
    <row r="223" spans="3:16" s="1355" customFormat="1" x14ac:dyDescent="0.2">
      <c r="C223" s="101"/>
      <c r="D223" s="101"/>
      <c r="E223" s="101"/>
      <c r="F223" s="101"/>
      <c r="G223" s="101"/>
      <c r="H223" s="101"/>
      <c r="I223" s="101"/>
      <c r="J223" s="101"/>
      <c r="K223" s="101"/>
      <c r="L223" s="101"/>
      <c r="M223" s="101"/>
      <c r="N223" s="101"/>
      <c r="O223" s="101"/>
      <c r="P223" s="101"/>
    </row>
    <row r="224" spans="3:16" s="1355" customFormat="1" x14ac:dyDescent="0.2">
      <c r="C224" s="101"/>
      <c r="D224" s="101"/>
      <c r="E224" s="101"/>
      <c r="F224" s="101"/>
      <c r="G224" s="101"/>
      <c r="H224" s="101"/>
      <c r="I224" s="101"/>
      <c r="J224" s="101"/>
      <c r="K224" s="101"/>
      <c r="L224" s="101"/>
      <c r="M224" s="101"/>
      <c r="N224" s="101"/>
      <c r="O224" s="101"/>
      <c r="P224" s="101"/>
    </row>
    <row r="225" spans="3:16" s="1355" customFormat="1" x14ac:dyDescent="0.2">
      <c r="C225" s="101"/>
      <c r="D225" s="101"/>
      <c r="E225" s="101"/>
      <c r="F225" s="101"/>
      <c r="G225" s="101"/>
      <c r="H225" s="101"/>
      <c r="I225" s="101"/>
      <c r="J225" s="101"/>
      <c r="K225" s="101"/>
      <c r="L225" s="101"/>
      <c r="M225" s="101"/>
      <c r="N225" s="101"/>
      <c r="O225" s="101"/>
      <c r="P225" s="101"/>
    </row>
    <row r="226" spans="3:16" s="1355" customFormat="1" x14ac:dyDescent="0.2">
      <c r="C226" s="101"/>
      <c r="D226" s="101"/>
      <c r="E226" s="101"/>
      <c r="F226" s="101"/>
      <c r="G226" s="101"/>
      <c r="H226" s="101"/>
      <c r="I226" s="101"/>
      <c r="J226" s="101"/>
      <c r="K226" s="101"/>
      <c r="L226" s="101"/>
      <c r="M226" s="101"/>
      <c r="N226" s="101"/>
      <c r="O226" s="101"/>
      <c r="P226" s="101"/>
    </row>
    <row r="227" spans="3:16" s="1355" customFormat="1" x14ac:dyDescent="0.2">
      <c r="C227" s="101"/>
      <c r="D227" s="101"/>
      <c r="E227" s="101"/>
      <c r="F227" s="101"/>
      <c r="G227" s="101"/>
      <c r="H227" s="101"/>
      <c r="I227" s="101"/>
      <c r="J227" s="101"/>
      <c r="K227" s="101"/>
      <c r="L227" s="101"/>
      <c r="M227" s="101"/>
      <c r="N227" s="101"/>
      <c r="O227" s="101"/>
      <c r="P227" s="101"/>
    </row>
    <row r="228" spans="3:16" s="1355" customFormat="1" x14ac:dyDescent="0.2">
      <c r="C228" s="101"/>
      <c r="D228" s="101"/>
      <c r="E228" s="101"/>
      <c r="F228" s="101"/>
      <c r="G228" s="101"/>
      <c r="H228" s="101"/>
      <c r="I228" s="101"/>
      <c r="J228" s="101"/>
      <c r="K228" s="101"/>
      <c r="L228" s="101"/>
      <c r="M228" s="101"/>
      <c r="N228" s="101"/>
      <c r="O228" s="101"/>
      <c r="P228" s="101"/>
    </row>
    <row r="229" spans="3:16" s="1355" customFormat="1" x14ac:dyDescent="0.2">
      <c r="C229" s="101"/>
      <c r="D229" s="101"/>
      <c r="E229" s="101"/>
      <c r="F229" s="101"/>
      <c r="G229" s="101"/>
      <c r="H229" s="101"/>
      <c r="I229" s="101"/>
      <c r="J229" s="101"/>
      <c r="K229" s="101"/>
      <c r="L229" s="101"/>
      <c r="M229" s="101"/>
      <c r="N229" s="101"/>
      <c r="O229" s="101"/>
      <c r="P229" s="101"/>
    </row>
    <row r="230" spans="3:16" s="1355" customFormat="1" x14ac:dyDescent="0.2">
      <c r="C230" s="101"/>
      <c r="D230" s="101"/>
      <c r="E230" s="101"/>
      <c r="F230" s="101"/>
      <c r="G230" s="101"/>
      <c r="H230" s="101"/>
      <c r="I230" s="101"/>
      <c r="J230" s="101"/>
      <c r="K230" s="101"/>
      <c r="L230" s="101"/>
      <c r="M230" s="101"/>
      <c r="N230" s="101"/>
      <c r="O230" s="101"/>
      <c r="P230" s="101"/>
    </row>
    <row r="231" spans="3:16" s="1355" customFormat="1" x14ac:dyDescent="0.2">
      <c r="C231" s="101"/>
      <c r="D231" s="101"/>
      <c r="E231" s="101"/>
      <c r="F231" s="101"/>
      <c r="G231" s="101"/>
      <c r="H231" s="101"/>
      <c r="I231" s="101"/>
      <c r="J231" s="101"/>
      <c r="K231" s="101"/>
      <c r="L231" s="101"/>
      <c r="M231" s="101"/>
      <c r="N231" s="101"/>
      <c r="O231" s="101"/>
      <c r="P231" s="101"/>
    </row>
    <row r="232" spans="3:16" s="1355" customFormat="1" x14ac:dyDescent="0.2">
      <c r="C232" s="101"/>
      <c r="D232" s="101"/>
      <c r="E232" s="101"/>
      <c r="F232" s="101"/>
      <c r="G232" s="101"/>
      <c r="H232" s="101"/>
      <c r="I232" s="101"/>
      <c r="J232" s="101"/>
      <c r="K232" s="101"/>
      <c r="L232" s="101"/>
      <c r="M232" s="101"/>
      <c r="N232" s="101"/>
      <c r="O232" s="101"/>
      <c r="P232" s="101"/>
    </row>
    <row r="233" spans="3:16" s="1355" customFormat="1" x14ac:dyDescent="0.2">
      <c r="C233" s="101"/>
      <c r="D233" s="101"/>
      <c r="E233" s="101"/>
      <c r="F233" s="101"/>
      <c r="G233" s="101"/>
      <c r="H233" s="101"/>
      <c r="I233" s="101"/>
      <c r="J233" s="101"/>
      <c r="K233" s="101"/>
      <c r="L233" s="101"/>
      <c r="M233" s="101"/>
      <c r="N233" s="101"/>
      <c r="O233" s="101"/>
      <c r="P233" s="101"/>
    </row>
    <row r="234" spans="3:16" s="1355" customFormat="1" x14ac:dyDescent="0.2">
      <c r="C234" s="101"/>
      <c r="D234" s="101"/>
      <c r="E234" s="101"/>
      <c r="F234" s="101"/>
      <c r="G234" s="101"/>
      <c r="H234" s="101"/>
      <c r="I234" s="101"/>
      <c r="J234" s="101"/>
      <c r="K234" s="101"/>
      <c r="L234" s="101"/>
      <c r="M234" s="101"/>
      <c r="N234" s="101"/>
      <c r="O234" s="101"/>
      <c r="P234" s="101"/>
    </row>
    <row r="235" spans="3:16" s="1355" customFormat="1" x14ac:dyDescent="0.2">
      <c r="C235" s="101"/>
      <c r="D235" s="101"/>
      <c r="E235" s="101"/>
      <c r="F235" s="101"/>
      <c r="G235" s="101"/>
      <c r="H235" s="101"/>
      <c r="I235" s="101"/>
      <c r="J235" s="101"/>
      <c r="K235" s="101"/>
      <c r="L235" s="101"/>
      <c r="M235" s="101"/>
      <c r="N235" s="101"/>
      <c r="O235" s="101"/>
      <c r="P235" s="101"/>
    </row>
    <row r="236" spans="3:16" s="1355" customFormat="1" x14ac:dyDescent="0.2">
      <c r="C236" s="101"/>
      <c r="D236" s="101"/>
      <c r="E236" s="101"/>
      <c r="F236" s="101"/>
      <c r="G236" s="101"/>
      <c r="H236" s="101"/>
      <c r="I236" s="101"/>
      <c r="J236" s="101"/>
      <c r="K236" s="101"/>
      <c r="L236" s="101"/>
      <c r="M236" s="101"/>
      <c r="N236" s="101"/>
      <c r="O236" s="101"/>
      <c r="P236" s="101"/>
    </row>
    <row r="237" spans="3:16" s="1355" customFormat="1" x14ac:dyDescent="0.2">
      <c r="C237" s="101"/>
      <c r="D237" s="101"/>
      <c r="E237" s="101"/>
      <c r="F237" s="101"/>
      <c r="G237" s="101"/>
      <c r="H237" s="101"/>
      <c r="I237" s="101"/>
      <c r="J237" s="101"/>
      <c r="K237" s="101"/>
      <c r="L237" s="101"/>
      <c r="M237" s="101"/>
      <c r="N237" s="101"/>
      <c r="O237" s="101"/>
      <c r="P237" s="101"/>
    </row>
    <row r="238" spans="3:16" s="1355" customFormat="1" x14ac:dyDescent="0.2">
      <c r="C238" s="101"/>
      <c r="D238" s="101"/>
      <c r="E238" s="101"/>
      <c r="F238" s="101"/>
      <c r="G238" s="101"/>
      <c r="H238" s="101"/>
      <c r="I238" s="101"/>
      <c r="J238" s="101"/>
      <c r="K238" s="101"/>
      <c r="L238" s="101"/>
      <c r="M238" s="101"/>
      <c r="N238" s="101"/>
      <c r="O238" s="101"/>
      <c r="P238" s="101"/>
    </row>
    <row r="239" spans="3:16" s="1355" customFormat="1" x14ac:dyDescent="0.2">
      <c r="C239" s="101"/>
      <c r="D239" s="101"/>
      <c r="E239" s="101"/>
      <c r="F239" s="101"/>
      <c r="G239" s="101"/>
      <c r="H239" s="101"/>
      <c r="I239" s="101"/>
      <c r="J239" s="101"/>
      <c r="K239" s="101"/>
      <c r="L239" s="101"/>
      <c r="M239" s="101"/>
      <c r="N239" s="101"/>
      <c r="O239" s="101"/>
      <c r="P239" s="101"/>
    </row>
    <row r="240" spans="3:16" s="1355" customFormat="1" x14ac:dyDescent="0.2">
      <c r="C240" s="101"/>
      <c r="D240" s="101"/>
      <c r="E240" s="101"/>
      <c r="F240" s="101"/>
      <c r="G240" s="101"/>
      <c r="H240" s="101"/>
      <c r="I240" s="101"/>
      <c r="J240" s="101"/>
      <c r="K240" s="101"/>
      <c r="L240" s="101"/>
      <c r="M240" s="101"/>
      <c r="N240" s="101"/>
      <c r="O240" s="101"/>
      <c r="P240" s="101"/>
    </row>
    <row r="241" spans="3:16" s="1355" customFormat="1" x14ac:dyDescent="0.2">
      <c r="C241" s="101"/>
      <c r="D241" s="101"/>
      <c r="E241" s="101"/>
      <c r="F241" s="101"/>
      <c r="G241" s="101"/>
      <c r="H241" s="101"/>
      <c r="I241" s="101"/>
      <c r="J241" s="101"/>
      <c r="K241" s="101"/>
      <c r="L241" s="101"/>
      <c r="M241" s="101"/>
      <c r="N241" s="101"/>
      <c r="O241" s="101"/>
      <c r="P241" s="101"/>
    </row>
    <row r="242" spans="3:16" s="1355" customFormat="1" x14ac:dyDescent="0.2">
      <c r="C242" s="101"/>
      <c r="D242" s="101"/>
      <c r="E242" s="101"/>
      <c r="F242" s="101"/>
      <c r="G242" s="101"/>
      <c r="H242" s="101"/>
      <c r="I242" s="101"/>
      <c r="J242" s="101"/>
      <c r="K242" s="101"/>
      <c r="L242" s="101"/>
      <c r="M242" s="101"/>
      <c r="N242" s="101"/>
      <c r="O242" s="101"/>
      <c r="P242" s="101"/>
    </row>
    <row r="243" spans="3:16" s="1355" customFormat="1" x14ac:dyDescent="0.2">
      <c r="C243" s="101"/>
      <c r="D243" s="101"/>
      <c r="E243" s="101"/>
      <c r="F243" s="101"/>
      <c r="G243" s="101"/>
      <c r="H243" s="101"/>
      <c r="I243" s="101"/>
      <c r="J243" s="101"/>
      <c r="K243" s="101"/>
      <c r="L243" s="101"/>
      <c r="M243" s="101"/>
      <c r="N243" s="101"/>
      <c r="O243" s="101"/>
      <c r="P243" s="101"/>
    </row>
    <row r="244" spans="3:16" s="1355" customFormat="1" x14ac:dyDescent="0.2">
      <c r="C244" s="101"/>
      <c r="D244" s="101"/>
      <c r="E244" s="101"/>
      <c r="F244" s="101"/>
      <c r="G244" s="101"/>
      <c r="H244" s="101"/>
      <c r="I244" s="101"/>
      <c r="J244" s="101"/>
      <c r="K244" s="101"/>
      <c r="L244" s="101"/>
      <c r="M244" s="101"/>
      <c r="N244" s="101"/>
      <c r="O244" s="101"/>
      <c r="P244" s="101"/>
    </row>
    <row r="245" spans="3:16" s="1355" customFormat="1" x14ac:dyDescent="0.2">
      <c r="C245" s="101"/>
      <c r="D245" s="101"/>
      <c r="E245" s="101"/>
      <c r="F245" s="101"/>
      <c r="G245" s="101"/>
      <c r="H245" s="101"/>
      <c r="I245" s="101"/>
      <c r="J245" s="101"/>
      <c r="K245" s="101"/>
      <c r="L245" s="101"/>
      <c r="M245" s="101"/>
      <c r="N245" s="101"/>
      <c r="O245" s="101"/>
      <c r="P245" s="101"/>
    </row>
    <row r="246" spans="3:16" s="1355" customFormat="1" x14ac:dyDescent="0.2">
      <c r="C246" s="101"/>
      <c r="D246" s="101"/>
      <c r="E246" s="101"/>
      <c r="F246" s="101"/>
      <c r="G246" s="101"/>
      <c r="H246" s="101"/>
      <c r="I246" s="101"/>
      <c r="J246" s="101"/>
      <c r="K246" s="101"/>
      <c r="L246" s="101"/>
      <c r="M246" s="101"/>
      <c r="N246" s="101"/>
      <c r="O246" s="101"/>
      <c r="P246" s="101"/>
    </row>
    <row r="247" spans="3:16" s="1355" customFormat="1" x14ac:dyDescent="0.2">
      <c r="C247" s="101"/>
      <c r="D247" s="101"/>
      <c r="E247" s="101"/>
      <c r="F247" s="101"/>
      <c r="G247" s="101"/>
      <c r="H247" s="101"/>
      <c r="I247" s="101"/>
      <c r="J247" s="101"/>
      <c r="K247" s="101"/>
      <c r="L247" s="101"/>
      <c r="M247" s="101"/>
      <c r="N247" s="101"/>
      <c r="O247" s="101"/>
      <c r="P247" s="101"/>
    </row>
    <row r="248" spans="3:16" s="1355" customFormat="1" x14ac:dyDescent="0.2">
      <c r="C248" s="101"/>
      <c r="D248" s="101"/>
      <c r="E248" s="101"/>
      <c r="F248" s="101"/>
      <c r="G248" s="101"/>
      <c r="H248" s="101"/>
      <c r="I248" s="101"/>
      <c r="J248" s="101"/>
      <c r="K248" s="101"/>
      <c r="L248" s="101"/>
      <c r="M248" s="101"/>
      <c r="N248" s="101"/>
      <c r="O248" s="101"/>
      <c r="P248" s="101"/>
    </row>
    <row r="249" spans="3:16" s="1355" customFormat="1" x14ac:dyDescent="0.2">
      <c r="C249" s="101"/>
      <c r="D249" s="101"/>
      <c r="E249" s="101"/>
      <c r="F249" s="101"/>
      <c r="G249" s="101"/>
      <c r="H249" s="101"/>
      <c r="I249" s="101"/>
      <c r="J249" s="101"/>
      <c r="K249" s="101"/>
      <c r="L249" s="101"/>
      <c r="M249" s="101"/>
      <c r="N249" s="101"/>
      <c r="O249" s="101"/>
      <c r="P249" s="101"/>
    </row>
    <row r="250" spans="3:16" s="1355" customFormat="1" x14ac:dyDescent="0.2">
      <c r="C250" s="101"/>
      <c r="D250" s="101"/>
      <c r="E250" s="101"/>
      <c r="F250" s="101"/>
      <c r="G250" s="101"/>
      <c r="H250" s="101"/>
      <c r="I250" s="101"/>
      <c r="J250" s="101"/>
      <c r="K250" s="101"/>
      <c r="L250" s="101"/>
      <c r="M250" s="101"/>
      <c r="N250" s="101"/>
      <c r="O250" s="101"/>
      <c r="P250" s="101"/>
    </row>
    <row r="251" spans="3:16" s="1355" customFormat="1" x14ac:dyDescent="0.2">
      <c r="C251" s="101"/>
      <c r="D251" s="101"/>
      <c r="E251" s="101"/>
      <c r="F251" s="101"/>
      <c r="G251" s="101"/>
      <c r="H251" s="101"/>
      <c r="I251" s="101"/>
      <c r="J251" s="101"/>
      <c r="K251" s="101"/>
      <c r="L251" s="101"/>
      <c r="M251" s="101"/>
      <c r="N251" s="101"/>
      <c r="O251" s="101"/>
      <c r="P251" s="101"/>
    </row>
    <row r="252" spans="3:16" s="1355" customFormat="1" x14ac:dyDescent="0.2">
      <c r="C252" s="101"/>
      <c r="D252" s="101"/>
      <c r="E252" s="101"/>
      <c r="F252" s="101"/>
      <c r="G252" s="101"/>
      <c r="H252" s="101"/>
      <c r="I252" s="101"/>
      <c r="J252" s="101"/>
      <c r="K252" s="101"/>
      <c r="L252" s="101"/>
      <c r="M252" s="101"/>
      <c r="N252" s="101"/>
      <c r="O252" s="101"/>
      <c r="P252" s="101"/>
    </row>
    <row r="253" spans="3:16" s="1355" customFormat="1" x14ac:dyDescent="0.2">
      <c r="C253" s="101"/>
      <c r="D253" s="101"/>
      <c r="E253" s="101"/>
      <c r="F253" s="101"/>
      <c r="G253" s="101"/>
      <c r="H253" s="101"/>
      <c r="I253" s="101"/>
      <c r="J253" s="101"/>
      <c r="K253" s="101"/>
      <c r="L253" s="101"/>
      <c r="M253" s="101"/>
      <c r="N253" s="101"/>
      <c r="O253" s="101"/>
      <c r="P253" s="101"/>
    </row>
    <row r="254" spans="3:16" s="1355" customFormat="1" x14ac:dyDescent="0.2">
      <c r="C254" s="101"/>
      <c r="D254" s="101"/>
      <c r="E254" s="101"/>
      <c r="F254" s="101"/>
      <c r="G254" s="101"/>
      <c r="H254" s="101"/>
      <c r="I254" s="101"/>
      <c r="J254" s="101"/>
      <c r="K254" s="101"/>
      <c r="L254" s="101"/>
      <c r="M254" s="101"/>
      <c r="N254" s="101"/>
      <c r="O254" s="101"/>
      <c r="P254" s="101"/>
    </row>
    <row r="255" spans="3:16" s="1355" customFormat="1" x14ac:dyDescent="0.2">
      <c r="C255" s="101"/>
      <c r="D255" s="101"/>
      <c r="E255" s="101"/>
      <c r="F255" s="101"/>
      <c r="G255" s="101"/>
      <c r="H255" s="101"/>
      <c r="I255" s="101"/>
      <c r="J255" s="101"/>
      <c r="K255" s="101"/>
      <c r="L255" s="101"/>
      <c r="M255" s="101"/>
      <c r="N255" s="101"/>
      <c r="O255" s="101"/>
      <c r="P255" s="101"/>
    </row>
    <row r="256" spans="3:16" s="1355" customFormat="1" x14ac:dyDescent="0.2">
      <c r="C256" s="101"/>
      <c r="D256" s="101"/>
      <c r="E256" s="101"/>
      <c r="F256" s="101"/>
      <c r="G256" s="101"/>
      <c r="H256" s="101"/>
      <c r="I256" s="101"/>
      <c r="J256" s="101"/>
      <c r="K256" s="101"/>
      <c r="L256" s="101"/>
      <c r="M256" s="101"/>
      <c r="N256" s="101"/>
      <c r="O256" s="101"/>
      <c r="P256" s="101"/>
    </row>
    <row r="257" spans="3:16" s="1355" customFormat="1" x14ac:dyDescent="0.2">
      <c r="C257" s="101"/>
      <c r="D257" s="101"/>
      <c r="E257" s="101"/>
      <c r="F257" s="101"/>
      <c r="G257" s="101"/>
      <c r="H257" s="101"/>
      <c r="I257" s="101"/>
      <c r="J257" s="101"/>
      <c r="K257" s="101"/>
      <c r="L257" s="101"/>
      <c r="M257" s="101"/>
      <c r="N257" s="101"/>
      <c r="O257" s="101"/>
      <c r="P257" s="101"/>
    </row>
    <row r="258" spans="3:16" s="1355" customFormat="1" x14ac:dyDescent="0.2">
      <c r="C258" s="101"/>
      <c r="D258" s="101"/>
      <c r="E258" s="101"/>
      <c r="F258" s="101"/>
      <c r="G258" s="101"/>
      <c r="H258" s="101"/>
      <c r="I258" s="101"/>
      <c r="J258" s="101"/>
      <c r="K258" s="101"/>
      <c r="L258" s="101"/>
      <c r="M258" s="101"/>
      <c r="N258" s="101"/>
      <c r="O258" s="101"/>
      <c r="P258" s="101"/>
    </row>
    <row r="259" spans="3:16" s="1355" customFormat="1" x14ac:dyDescent="0.2">
      <c r="C259" s="101"/>
      <c r="D259" s="101"/>
      <c r="E259" s="101"/>
      <c r="F259" s="101"/>
      <c r="G259" s="101"/>
      <c r="H259" s="101"/>
      <c r="I259" s="101"/>
      <c r="J259" s="101"/>
      <c r="K259" s="101"/>
      <c r="L259" s="101"/>
      <c r="M259" s="101"/>
      <c r="N259" s="101"/>
      <c r="O259" s="101"/>
      <c r="P259" s="101"/>
    </row>
    <row r="260" spans="3:16" s="1355" customFormat="1" x14ac:dyDescent="0.2">
      <c r="C260" s="101"/>
      <c r="D260" s="101"/>
      <c r="E260" s="101"/>
      <c r="F260" s="101"/>
      <c r="G260" s="101"/>
      <c r="H260" s="101"/>
      <c r="I260" s="101"/>
      <c r="J260" s="101"/>
      <c r="K260" s="101"/>
      <c r="L260" s="101"/>
      <c r="M260" s="101"/>
      <c r="N260" s="101"/>
      <c r="O260" s="101"/>
      <c r="P260" s="101"/>
    </row>
    <row r="261" spans="3:16" s="1355" customFormat="1" x14ac:dyDescent="0.2">
      <c r="C261" s="101"/>
      <c r="D261" s="101"/>
      <c r="E261" s="101"/>
      <c r="F261" s="101"/>
      <c r="G261" s="101"/>
      <c r="H261" s="101"/>
      <c r="I261" s="101"/>
      <c r="J261" s="101"/>
      <c r="K261" s="101"/>
      <c r="L261" s="101"/>
      <c r="M261" s="101"/>
      <c r="N261" s="101"/>
      <c r="O261" s="101"/>
      <c r="P261" s="101"/>
    </row>
    <row r="262" spans="3:16" s="1355" customFormat="1" x14ac:dyDescent="0.2">
      <c r="C262" s="101"/>
      <c r="D262" s="101"/>
      <c r="E262" s="101"/>
      <c r="F262" s="101"/>
      <c r="G262" s="101"/>
      <c r="H262" s="101"/>
      <c r="I262" s="101"/>
      <c r="J262" s="101"/>
      <c r="K262" s="101"/>
      <c r="L262" s="101"/>
      <c r="M262" s="101"/>
      <c r="N262" s="101"/>
      <c r="O262" s="101"/>
      <c r="P262" s="101"/>
    </row>
    <row r="263" spans="3:16" s="1355" customFormat="1" x14ac:dyDescent="0.2">
      <c r="C263" s="101"/>
      <c r="D263" s="101"/>
      <c r="E263" s="101"/>
      <c r="F263" s="101"/>
      <c r="G263" s="101"/>
      <c r="H263" s="101"/>
      <c r="I263" s="101"/>
      <c r="J263" s="101"/>
      <c r="K263" s="101"/>
      <c r="L263" s="101"/>
      <c r="M263" s="101"/>
      <c r="N263" s="101"/>
      <c r="O263" s="101"/>
      <c r="P263" s="101"/>
    </row>
    <row r="264" spans="3:16" s="1355" customFormat="1" x14ac:dyDescent="0.2">
      <c r="C264" s="101"/>
      <c r="D264" s="101"/>
      <c r="E264" s="101"/>
      <c r="F264" s="101"/>
      <c r="G264" s="101"/>
      <c r="H264" s="101"/>
      <c r="I264" s="101"/>
      <c r="J264" s="101"/>
      <c r="K264" s="101"/>
      <c r="L264" s="101"/>
      <c r="M264" s="101"/>
      <c r="N264" s="101"/>
      <c r="O264" s="101"/>
      <c r="P264" s="101"/>
    </row>
    <row r="265" spans="3:16" s="1355" customFormat="1" x14ac:dyDescent="0.2">
      <c r="C265" s="101"/>
      <c r="D265" s="101"/>
      <c r="E265" s="101"/>
      <c r="F265" s="101"/>
      <c r="G265" s="101"/>
      <c r="H265" s="101"/>
      <c r="I265" s="101"/>
      <c r="J265" s="101"/>
      <c r="K265" s="101"/>
      <c r="L265" s="101"/>
      <c r="M265" s="101"/>
      <c r="N265" s="101"/>
      <c r="O265" s="101"/>
      <c r="P265" s="101"/>
    </row>
    <row r="266" spans="3:16" s="1355" customFormat="1" x14ac:dyDescent="0.2">
      <c r="C266" s="101"/>
      <c r="D266" s="101"/>
      <c r="E266" s="101"/>
      <c r="F266" s="101"/>
      <c r="G266" s="101"/>
      <c r="H266" s="101"/>
      <c r="I266" s="101"/>
      <c r="J266" s="101"/>
      <c r="K266" s="101"/>
      <c r="L266" s="101"/>
      <c r="M266" s="101"/>
      <c r="N266" s="101"/>
      <c r="O266" s="101"/>
      <c r="P266" s="101"/>
    </row>
    <row r="267" spans="3:16" s="1355" customFormat="1" x14ac:dyDescent="0.2">
      <c r="C267" s="101"/>
      <c r="D267" s="101"/>
      <c r="E267" s="101"/>
      <c r="F267" s="101"/>
      <c r="G267" s="101"/>
      <c r="H267" s="101"/>
      <c r="I267" s="101"/>
      <c r="J267" s="101"/>
      <c r="K267" s="101"/>
      <c r="L267" s="101"/>
      <c r="M267" s="101"/>
      <c r="N267" s="101"/>
      <c r="O267" s="101"/>
      <c r="P267" s="101"/>
    </row>
    <row r="268" spans="3:16" s="1355" customFormat="1" x14ac:dyDescent="0.2">
      <c r="C268" s="101"/>
      <c r="D268" s="101"/>
      <c r="E268" s="101"/>
      <c r="F268" s="101"/>
      <c r="G268" s="101"/>
      <c r="H268" s="101"/>
      <c r="I268" s="101"/>
      <c r="J268" s="101"/>
      <c r="K268" s="101"/>
      <c r="L268" s="101"/>
      <c r="M268" s="101"/>
      <c r="N268" s="101"/>
      <c r="O268" s="101"/>
      <c r="P268" s="101"/>
    </row>
    <row r="269" spans="3:16" s="1355" customFormat="1" x14ac:dyDescent="0.2">
      <c r="C269" s="101"/>
      <c r="D269" s="101"/>
      <c r="E269" s="101"/>
      <c r="F269" s="101"/>
      <c r="G269" s="101"/>
      <c r="H269" s="101"/>
      <c r="I269" s="101"/>
      <c r="J269" s="101"/>
      <c r="K269" s="101"/>
      <c r="L269" s="101"/>
      <c r="M269" s="101"/>
      <c r="N269" s="101"/>
      <c r="O269" s="101"/>
      <c r="P269" s="101"/>
    </row>
    <row r="270" spans="3:16" s="1355" customFormat="1" x14ac:dyDescent="0.2">
      <c r="C270" s="101"/>
      <c r="D270" s="101"/>
      <c r="E270" s="101"/>
      <c r="F270" s="101"/>
      <c r="G270" s="101"/>
      <c r="H270" s="101"/>
      <c r="I270" s="101"/>
      <c r="J270" s="101"/>
      <c r="K270" s="101"/>
      <c r="L270" s="101"/>
      <c r="M270" s="101"/>
      <c r="N270" s="101"/>
      <c r="O270" s="101"/>
      <c r="P270" s="101"/>
    </row>
    <row r="271" spans="3:16" s="1355" customFormat="1" x14ac:dyDescent="0.2">
      <c r="C271" s="101"/>
      <c r="D271" s="101"/>
      <c r="E271" s="101"/>
      <c r="F271" s="101"/>
      <c r="G271" s="101"/>
      <c r="H271" s="101"/>
      <c r="I271" s="101"/>
      <c r="J271" s="101"/>
      <c r="K271" s="101"/>
      <c r="L271" s="101"/>
      <c r="M271" s="101"/>
      <c r="N271" s="101"/>
      <c r="O271" s="101"/>
      <c r="P271" s="101"/>
    </row>
    <row r="272" spans="3:16" s="1355" customFormat="1" x14ac:dyDescent="0.2">
      <c r="C272" s="101"/>
      <c r="D272" s="101"/>
      <c r="E272" s="101"/>
      <c r="F272" s="101"/>
      <c r="G272" s="101"/>
      <c r="H272" s="101"/>
      <c r="I272" s="101"/>
      <c r="J272" s="101"/>
      <c r="K272" s="101"/>
      <c r="L272" s="101"/>
      <c r="M272" s="101"/>
      <c r="N272" s="101"/>
      <c r="O272" s="101"/>
      <c r="P272" s="101"/>
    </row>
    <row r="273" spans="3:16" s="1355" customFormat="1" x14ac:dyDescent="0.2">
      <c r="C273" s="101"/>
      <c r="D273" s="101"/>
      <c r="E273" s="101"/>
      <c r="F273" s="101"/>
      <c r="G273" s="101"/>
      <c r="H273" s="101"/>
      <c r="I273" s="101"/>
      <c r="J273" s="101"/>
      <c r="K273" s="101"/>
      <c r="L273" s="101"/>
      <c r="M273" s="101"/>
      <c r="N273" s="101"/>
      <c r="O273" s="101"/>
      <c r="P273" s="101"/>
    </row>
    <row r="274" spans="3:16" s="1355" customFormat="1" x14ac:dyDescent="0.2">
      <c r="C274" s="101"/>
      <c r="D274" s="101"/>
      <c r="E274" s="101"/>
      <c r="F274" s="101"/>
      <c r="G274" s="101"/>
      <c r="H274" s="101"/>
      <c r="I274" s="101"/>
      <c r="J274" s="101"/>
      <c r="K274" s="101"/>
      <c r="L274" s="101"/>
      <c r="M274" s="101"/>
      <c r="N274" s="101"/>
      <c r="O274" s="101"/>
      <c r="P274" s="101"/>
    </row>
    <row r="275" spans="3:16" s="1355" customFormat="1" x14ac:dyDescent="0.2">
      <c r="C275" s="101"/>
      <c r="D275" s="101"/>
      <c r="E275" s="101"/>
      <c r="F275" s="101"/>
      <c r="G275" s="101"/>
      <c r="H275" s="101"/>
      <c r="I275" s="101"/>
      <c r="J275" s="101"/>
      <c r="K275" s="101"/>
      <c r="L275" s="101"/>
      <c r="M275" s="101"/>
      <c r="N275" s="101"/>
      <c r="O275" s="101"/>
      <c r="P275" s="101"/>
    </row>
    <row r="276" spans="3:16" s="1355" customFormat="1" x14ac:dyDescent="0.2">
      <c r="C276" s="101"/>
      <c r="D276" s="101"/>
      <c r="E276" s="101"/>
      <c r="F276" s="101"/>
      <c r="G276" s="101"/>
      <c r="H276" s="101"/>
      <c r="I276" s="101"/>
      <c r="J276" s="101"/>
      <c r="K276" s="101"/>
      <c r="L276" s="101"/>
      <c r="M276" s="101"/>
      <c r="N276" s="101"/>
      <c r="O276" s="101"/>
      <c r="P276" s="101"/>
    </row>
    <row r="277" spans="3:16" s="1355" customFormat="1" x14ac:dyDescent="0.2">
      <c r="C277" s="101"/>
      <c r="D277" s="101"/>
      <c r="E277" s="101"/>
      <c r="F277" s="101"/>
      <c r="G277" s="101"/>
      <c r="H277" s="101"/>
      <c r="I277" s="101"/>
      <c r="J277" s="101"/>
      <c r="K277" s="101"/>
      <c r="L277" s="101"/>
      <c r="M277" s="101"/>
      <c r="N277" s="101"/>
      <c r="O277" s="101"/>
      <c r="P277" s="101"/>
    </row>
    <row r="278" spans="3:16" s="1355" customFormat="1" x14ac:dyDescent="0.2">
      <c r="C278" s="101"/>
      <c r="D278" s="101"/>
      <c r="E278" s="101"/>
      <c r="F278" s="101"/>
      <c r="G278" s="101"/>
      <c r="H278" s="101"/>
      <c r="I278" s="101"/>
      <c r="J278" s="101"/>
      <c r="K278" s="101"/>
      <c r="L278" s="101"/>
      <c r="M278" s="101"/>
      <c r="N278" s="101"/>
      <c r="O278" s="101"/>
      <c r="P278" s="101"/>
    </row>
    <row r="279" spans="3:16" s="1355" customFormat="1" x14ac:dyDescent="0.2">
      <c r="C279" s="101"/>
      <c r="D279" s="101"/>
      <c r="E279" s="101"/>
      <c r="F279" s="101"/>
      <c r="G279" s="101"/>
      <c r="H279" s="101"/>
      <c r="I279" s="101"/>
      <c r="J279" s="101"/>
      <c r="K279" s="101"/>
      <c r="L279" s="101"/>
      <c r="M279" s="101"/>
      <c r="N279" s="101"/>
      <c r="O279" s="101"/>
      <c r="P279" s="101"/>
    </row>
    <row r="280" spans="3:16" s="1355" customFormat="1" x14ac:dyDescent="0.2">
      <c r="C280" s="101"/>
      <c r="D280" s="101"/>
      <c r="E280" s="101"/>
      <c r="F280" s="101"/>
      <c r="G280" s="101"/>
      <c r="H280" s="101"/>
      <c r="I280" s="101"/>
      <c r="J280" s="101"/>
      <c r="K280" s="101"/>
      <c r="L280" s="101"/>
      <c r="M280" s="101"/>
      <c r="N280" s="101"/>
      <c r="O280" s="101"/>
      <c r="P280" s="101"/>
    </row>
    <row r="281" spans="3:16" s="1355" customFormat="1" x14ac:dyDescent="0.2">
      <c r="C281" s="101"/>
      <c r="D281" s="101"/>
      <c r="E281" s="101"/>
      <c r="F281" s="101"/>
      <c r="G281" s="101"/>
      <c r="H281" s="101"/>
      <c r="I281" s="101"/>
      <c r="J281" s="101"/>
      <c r="K281" s="101"/>
      <c r="L281" s="101"/>
      <c r="M281" s="101"/>
      <c r="N281" s="101"/>
      <c r="O281" s="101"/>
      <c r="P281" s="101"/>
    </row>
    <row r="282" spans="3:16" s="1355" customFormat="1" x14ac:dyDescent="0.2">
      <c r="C282" s="101"/>
      <c r="D282" s="101"/>
      <c r="E282" s="101"/>
      <c r="F282" s="101"/>
      <c r="G282" s="101"/>
      <c r="H282" s="101"/>
      <c r="I282" s="101"/>
      <c r="J282" s="101"/>
      <c r="K282" s="101"/>
      <c r="L282" s="101"/>
      <c r="M282" s="101"/>
      <c r="N282" s="101"/>
      <c r="O282" s="101"/>
      <c r="P282" s="101"/>
    </row>
    <row r="283" spans="3:16" s="1355" customFormat="1" x14ac:dyDescent="0.2">
      <c r="C283" s="101"/>
      <c r="D283" s="101"/>
      <c r="E283" s="101"/>
      <c r="F283" s="101"/>
      <c r="G283" s="101"/>
      <c r="H283" s="101"/>
      <c r="I283" s="101"/>
      <c r="J283" s="101"/>
      <c r="K283" s="101"/>
      <c r="L283" s="101"/>
      <c r="M283" s="101"/>
      <c r="N283" s="101"/>
      <c r="O283" s="101"/>
      <c r="P283" s="101"/>
    </row>
    <row r="284" spans="3:16" s="1355" customFormat="1" x14ac:dyDescent="0.2">
      <c r="C284" s="101"/>
      <c r="D284" s="101"/>
      <c r="E284" s="101"/>
      <c r="F284" s="101"/>
      <c r="G284" s="101"/>
      <c r="H284" s="101"/>
      <c r="I284" s="101"/>
      <c r="J284" s="101"/>
      <c r="K284" s="101"/>
      <c r="L284" s="101"/>
      <c r="M284" s="101"/>
      <c r="N284" s="101"/>
      <c r="O284" s="101"/>
      <c r="P284" s="101"/>
    </row>
    <row r="285" spans="3:16" s="1355" customFormat="1" x14ac:dyDescent="0.2">
      <c r="C285" s="101"/>
      <c r="D285" s="101"/>
      <c r="E285" s="101"/>
      <c r="F285" s="101"/>
      <c r="G285" s="101"/>
      <c r="H285" s="101"/>
      <c r="I285" s="101"/>
      <c r="J285" s="101"/>
      <c r="K285" s="101"/>
      <c r="L285" s="101"/>
      <c r="M285" s="101"/>
      <c r="N285" s="101"/>
      <c r="O285" s="101"/>
      <c r="P285" s="101"/>
    </row>
    <row r="286" spans="3:16" s="1355" customFormat="1" x14ac:dyDescent="0.2">
      <c r="C286" s="101"/>
      <c r="D286" s="101"/>
      <c r="E286" s="101"/>
      <c r="F286" s="101"/>
      <c r="G286" s="101"/>
      <c r="H286" s="101"/>
      <c r="I286" s="101"/>
      <c r="J286" s="101"/>
      <c r="K286" s="101"/>
      <c r="L286" s="101"/>
      <c r="M286" s="101"/>
      <c r="N286" s="101"/>
      <c r="O286" s="101"/>
      <c r="P286" s="101"/>
    </row>
    <row r="287" spans="3:16" s="1355" customFormat="1" x14ac:dyDescent="0.2">
      <c r="C287" s="101"/>
      <c r="D287" s="101"/>
      <c r="E287" s="101"/>
      <c r="F287" s="101"/>
      <c r="G287" s="101"/>
      <c r="H287" s="101"/>
      <c r="I287" s="101"/>
      <c r="J287" s="101"/>
      <c r="K287" s="101"/>
      <c r="L287" s="101"/>
      <c r="M287" s="101"/>
      <c r="N287" s="101"/>
      <c r="O287" s="101"/>
      <c r="P287" s="101"/>
    </row>
    <row r="288" spans="3:16" s="1355" customFormat="1" x14ac:dyDescent="0.2">
      <c r="C288" s="101"/>
      <c r="D288" s="101"/>
      <c r="E288" s="101"/>
      <c r="F288" s="101"/>
      <c r="G288" s="101"/>
      <c r="H288" s="101"/>
      <c r="I288" s="101"/>
      <c r="J288" s="101"/>
      <c r="K288" s="101"/>
      <c r="L288" s="101"/>
      <c r="M288" s="101"/>
      <c r="N288" s="101"/>
      <c r="O288" s="101"/>
      <c r="P288" s="101"/>
    </row>
    <row r="289" spans="3:16" s="1355" customFormat="1" x14ac:dyDescent="0.2">
      <c r="C289" s="101"/>
      <c r="D289" s="101"/>
      <c r="E289" s="101"/>
      <c r="F289" s="101"/>
      <c r="G289" s="101"/>
      <c r="H289" s="101"/>
      <c r="I289" s="101"/>
      <c r="J289" s="101"/>
      <c r="K289" s="101"/>
      <c r="L289" s="101"/>
      <c r="M289" s="101"/>
      <c r="N289" s="101"/>
      <c r="O289" s="101"/>
      <c r="P289" s="101"/>
    </row>
    <row r="290" spans="3:16" s="1355" customFormat="1" x14ac:dyDescent="0.2">
      <c r="C290" s="101"/>
      <c r="D290" s="101"/>
      <c r="E290" s="101"/>
      <c r="F290" s="101"/>
      <c r="G290" s="101"/>
      <c r="H290" s="101"/>
      <c r="I290" s="101"/>
      <c r="J290" s="101"/>
      <c r="K290" s="101"/>
      <c r="L290" s="101"/>
      <c r="M290" s="101"/>
      <c r="N290" s="101"/>
      <c r="O290" s="101"/>
      <c r="P290" s="101"/>
    </row>
    <row r="291" spans="3:16" s="1355" customFormat="1" x14ac:dyDescent="0.2">
      <c r="C291" s="101"/>
      <c r="D291" s="101"/>
      <c r="E291" s="101"/>
      <c r="F291" s="101"/>
      <c r="G291" s="101"/>
      <c r="H291" s="101"/>
      <c r="I291" s="101"/>
      <c r="J291" s="101"/>
      <c r="K291" s="101"/>
      <c r="L291" s="101"/>
      <c r="M291" s="101"/>
      <c r="N291" s="101"/>
      <c r="O291" s="101"/>
      <c r="P291" s="101"/>
    </row>
    <row r="292" spans="3:16" s="1355" customFormat="1" x14ac:dyDescent="0.2">
      <c r="C292" s="101"/>
      <c r="D292" s="101"/>
      <c r="E292" s="101"/>
      <c r="F292" s="101"/>
      <c r="G292" s="101"/>
      <c r="H292" s="101"/>
      <c r="I292" s="101"/>
      <c r="J292" s="101"/>
      <c r="K292" s="101"/>
      <c r="L292" s="101"/>
      <c r="M292" s="101"/>
      <c r="N292" s="101"/>
      <c r="O292" s="101"/>
      <c r="P292" s="101"/>
    </row>
    <row r="293" spans="3:16" s="1355" customFormat="1" x14ac:dyDescent="0.2">
      <c r="C293" s="101"/>
      <c r="D293" s="101"/>
      <c r="E293" s="101"/>
      <c r="F293" s="101"/>
      <c r="G293" s="101"/>
      <c r="H293" s="101"/>
      <c r="I293" s="101"/>
      <c r="J293" s="101"/>
      <c r="K293" s="101"/>
      <c r="L293" s="101"/>
      <c r="M293" s="101"/>
      <c r="N293" s="101"/>
      <c r="O293" s="101"/>
      <c r="P293" s="101"/>
    </row>
    <row r="294" spans="3:16" s="1355" customFormat="1" x14ac:dyDescent="0.2">
      <c r="C294" s="101"/>
      <c r="D294" s="101"/>
      <c r="E294" s="101"/>
      <c r="F294" s="101"/>
      <c r="G294" s="101"/>
      <c r="H294" s="101"/>
      <c r="I294" s="101"/>
      <c r="J294" s="101"/>
      <c r="K294" s="101"/>
      <c r="L294" s="101"/>
      <c r="M294" s="101"/>
      <c r="N294" s="101"/>
      <c r="O294" s="101"/>
      <c r="P294" s="101"/>
    </row>
    <row r="295" spans="3:16" s="1355" customFormat="1" x14ac:dyDescent="0.2">
      <c r="C295" s="101"/>
      <c r="D295" s="101"/>
      <c r="E295" s="101"/>
      <c r="F295" s="101"/>
      <c r="G295" s="101"/>
      <c r="H295" s="101"/>
      <c r="I295" s="101"/>
      <c r="J295" s="101"/>
      <c r="K295" s="101"/>
      <c r="L295" s="101"/>
      <c r="M295" s="101"/>
      <c r="N295" s="101"/>
      <c r="O295" s="101"/>
      <c r="P295" s="101"/>
    </row>
    <row r="296" spans="3:16" s="1355" customFormat="1" x14ac:dyDescent="0.2">
      <c r="C296" s="101"/>
      <c r="D296" s="101"/>
      <c r="E296" s="101"/>
      <c r="F296" s="101"/>
      <c r="G296" s="101"/>
      <c r="H296" s="101"/>
      <c r="I296" s="101"/>
      <c r="J296" s="101"/>
      <c r="K296" s="101"/>
      <c r="L296" s="101"/>
      <c r="M296" s="101"/>
      <c r="N296" s="101"/>
      <c r="O296" s="101"/>
      <c r="P296" s="101"/>
    </row>
    <row r="297" spans="3:16" s="1355" customFormat="1" x14ac:dyDescent="0.2">
      <c r="C297" s="101"/>
      <c r="D297" s="101"/>
      <c r="E297" s="101"/>
      <c r="F297" s="101"/>
      <c r="G297" s="101"/>
      <c r="H297" s="101"/>
      <c r="I297" s="101"/>
      <c r="J297" s="101"/>
      <c r="K297" s="101"/>
      <c r="L297" s="101"/>
      <c r="M297" s="101"/>
      <c r="N297" s="101"/>
      <c r="O297" s="101"/>
      <c r="P297" s="101"/>
    </row>
    <row r="298" spans="3:16" s="1355" customFormat="1" x14ac:dyDescent="0.2">
      <c r="C298" s="101"/>
      <c r="D298" s="101"/>
      <c r="E298" s="101"/>
      <c r="F298" s="101"/>
      <c r="G298" s="101"/>
      <c r="H298" s="101"/>
      <c r="I298" s="101"/>
      <c r="J298" s="101"/>
      <c r="K298" s="101"/>
      <c r="L298" s="101"/>
      <c r="M298" s="101"/>
      <c r="N298" s="101"/>
      <c r="O298" s="101"/>
      <c r="P298" s="101"/>
    </row>
    <row r="299" spans="3:16" s="1355" customFormat="1" x14ac:dyDescent="0.2">
      <c r="C299" s="101"/>
      <c r="D299" s="101"/>
      <c r="E299" s="101"/>
      <c r="F299" s="101"/>
      <c r="G299" s="101"/>
      <c r="H299" s="101"/>
      <c r="I299" s="101"/>
      <c r="J299" s="101"/>
      <c r="K299" s="101"/>
      <c r="L299" s="101"/>
      <c r="M299" s="101"/>
      <c r="N299" s="101"/>
      <c r="O299" s="101"/>
      <c r="P299" s="101"/>
    </row>
    <row r="300" spans="3:16" s="1355" customFormat="1" x14ac:dyDescent="0.2">
      <c r="C300" s="101"/>
      <c r="D300" s="101"/>
      <c r="E300" s="101"/>
      <c r="F300" s="101"/>
      <c r="G300" s="101"/>
      <c r="H300" s="101"/>
      <c r="I300" s="101"/>
      <c r="J300" s="101"/>
      <c r="K300" s="101"/>
      <c r="L300" s="101"/>
      <c r="M300" s="101"/>
      <c r="N300" s="101"/>
      <c r="O300" s="101"/>
      <c r="P300" s="101"/>
    </row>
    <row r="301" spans="3:16" s="1355" customFormat="1" x14ac:dyDescent="0.2">
      <c r="C301" s="101"/>
      <c r="D301" s="101"/>
      <c r="E301" s="101"/>
      <c r="F301" s="101"/>
      <c r="G301" s="101"/>
      <c r="H301" s="101"/>
      <c r="I301" s="101"/>
      <c r="J301" s="101"/>
      <c r="K301" s="101"/>
      <c r="L301" s="101"/>
      <c r="M301" s="101"/>
      <c r="N301" s="101"/>
      <c r="O301" s="101"/>
      <c r="P301" s="101"/>
    </row>
    <row r="302" spans="3:16" s="1355" customFormat="1" x14ac:dyDescent="0.2">
      <c r="C302" s="101"/>
      <c r="D302" s="101"/>
      <c r="E302" s="101"/>
      <c r="F302" s="101"/>
      <c r="G302" s="101"/>
      <c r="H302" s="101"/>
      <c r="I302" s="101"/>
      <c r="J302" s="101"/>
      <c r="K302" s="101"/>
      <c r="L302" s="101"/>
      <c r="M302" s="101"/>
      <c r="N302" s="101"/>
      <c r="O302" s="101"/>
      <c r="P302" s="101"/>
    </row>
    <row r="303" spans="3:16" s="1355" customFormat="1" x14ac:dyDescent="0.2">
      <c r="C303" s="101"/>
      <c r="D303" s="101"/>
      <c r="E303" s="101"/>
      <c r="F303" s="101"/>
      <c r="G303" s="101"/>
      <c r="H303" s="101"/>
      <c r="I303" s="101"/>
      <c r="J303" s="101"/>
      <c r="K303" s="101"/>
      <c r="L303" s="101"/>
      <c r="M303" s="101"/>
      <c r="N303" s="101"/>
      <c r="O303" s="101"/>
      <c r="P303" s="101"/>
    </row>
    <row r="304" spans="3:16" s="1355" customFormat="1" x14ac:dyDescent="0.2">
      <c r="C304" s="101"/>
      <c r="D304" s="101"/>
      <c r="E304" s="101"/>
      <c r="F304" s="101"/>
      <c r="G304" s="101"/>
      <c r="H304" s="101"/>
      <c r="I304" s="101"/>
      <c r="J304" s="101"/>
      <c r="K304" s="101"/>
      <c r="L304" s="101"/>
      <c r="M304" s="101"/>
      <c r="N304" s="101"/>
      <c r="O304" s="101"/>
      <c r="P304" s="101"/>
    </row>
    <row r="305" spans="3:16" s="1355" customFormat="1" x14ac:dyDescent="0.2">
      <c r="C305" s="101"/>
      <c r="D305" s="101"/>
      <c r="E305" s="101"/>
      <c r="F305" s="101"/>
      <c r="G305" s="101"/>
      <c r="H305" s="101"/>
      <c r="I305" s="101"/>
      <c r="J305" s="101"/>
      <c r="K305" s="101"/>
      <c r="L305" s="101"/>
      <c r="M305" s="101"/>
      <c r="N305" s="101"/>
      <c r="O305" s="101"/>
      <c r="P305" s="101"/>
    </row>
    <row r="306" spans="3:16" s="1355" customFormat="1" x14ac:dyDescent="0.2">
      <c r="C306" s="101"/>
      <c r="D306" s="101"/>
      <c r="E306" s="101"/>
      <c r="F306" s="101"/>
      <c r="G306" s="101"/>
      <c r="H306" s="101"/>
      <c r="I306" s="101"/>
      <c r="J306" s="101"/>
      <c r="K306" s="101"/>
      <c r="L306" s="101"/>
      <c r="M306" s="101"/>
      <c r="N306" s="101"/>
      <c r="O306" s="101"/>
      <c r="P306" s="101"/>
    </row>
    <row r="307" spans="3:16" s="1355" customFormat="1" x14ac:dyDescent="0.2">
      <c r="C307" s="101"/>
      <c r="D307" s="101"/>
      <c r="E307" s="101"/>
      <c r="F307" s="101"/>
      <c r="G307" s="101"/>
      <c r="H307" s="101"/>
      <c r="I307" s="101"/>
      <c r="J307" s="101"/>
      <c r="K307" s="101"/>
      <c r="L307" s="101"/>
      <c r="M307" s="101"/>
      <c r="N307" s="101"/>
      <c r="O307" s="101"/>
      <c r="P307" s="101"/>
    </row>
    <row r="308" spans="3:16" s="1355" customFormat="1" x14ac:dyDescent="0.2">
      <c r="C308" s="101"/>
      <c r="D308" s="101"/>
      <c r="E308" s="101"/>
      <c r="F308" s="101"/>
      <c r="G308" s="101"/>
      <c r="H308" s="101"/>
      <c r="I308" s="101"/>
      <c r="J308" s="101"/>
      <c r="K308" s="101"/>
      <c r="L308" s="101"/>
      <c r="M308" s="101"/>
      <c r="N308" s="101"/>
      <c r="O308" s="101"/>
      <c r="P308" s="101"/>
    </row>
    <row r="309" spans="3:16" s="1355" customFormat="1" x14ac:dyDescent="0.2">
      <c r="C309" s="101"/>
      <c r="D309" s="101"/>
      <c r="E309" s="101"/>
      <c r="F309" s="101"/>
      <c r="G309" s="101"/>
      <c r="H309" s="101"/>
      <c r="I309" s="101"/>
      <c r="J309" s="101"/>
      <c r="K309" s="101"/>
      <c r="L309" s="101"/>
      <c r="M309" s="101"/>
      <c r="N309" s="101"/>
      <c r="O309" s="101"/>
      <c r="P309" s="101"/>
    </row>
    <row r="310" spans="3:16" s="1355" customFormat="1" x14ac:dyDescent="0.2">
      <c r="C310" s="101"/>
      <c r="D310" s="101"/>
      <c r="E310" s="101"/>
      <c r="F310" s="101"/>
      <c r="G310" s="101"/>
      <c r="H310" s="101"/>
      <c r="I310" s="101"/>
      <c r="J310" s="101"/>
      <c r="K310" s="101"/>
      <c r="L310" s="101"/>
      <c r="M310" s="101"/>
      <c r="N310" s="101"/>
      <c r="O310" s="101"/>
      <c r="P310" s="101"/>
    </row>
    <row r="311" spans="3:16" s="1355" customFormat="1" x14ac:dyDescent="0.2">
      <c r="C311" s="101"/>
      <c r="D311" s="101"/>
      <c r="E311" s="101"/>
      <c r="F311" s="101"/>
      <c r="G311" s="101"/>
      <c r="H311" s="101"/>
      <c r="I311" s="101"/>
      <c r="J311" s="101"/>
      <c r="K311" s="101"/>
      <c r="L311" s="101"/>
      <c r="M311" s="101"/>
      <c r="N311" s="101"/>
      <c r="O311" s="101"/>
      <c r="P311" s="101"/>
    </row>
    <row r="312" spans="3:16" s="1355" customFormat="1" x14ac:dyDescent="0.2">
      <c r="C312" s="101"/>
      <c r="D312" s="101"/>
      <c r="E312" s="101"/>
      <c r="F312" s="101"/>
      <c r="G312" s="101"/>
      <c r="H312" s="101"/>
      <c r="I312" s="101"/>
      <c r="J312" s="101"/>
      <c r="K312" s="101"/>
      <c r="L312" s="101"/>
      <c r="M312" s="101"/>
      <c r="N312" s="101"/>
      <c r="O312" s="101"/>
      <c r="P312" s="101"/>
    </row>
    <row r="313" spans="3:16" s="1355" customFormat="1" x14ac:dyDescent="0.2">
      <c r="C313" s="101"/>
      <c r="D313" s="101"/>
      <c r="E313" s="101"/>
      <c r="F313" s="101"/>
      <c r="G313" s="101"/>
      <c r="H313" s="101"/>
      <c r="I313" s="101"/>
      <c r="J313" s="101"/>
      <c r="K313" s="101"/>
      <c r="L313" s="101"/>
      <c r="M313" s="101"/>
      <c r="N313" s="101"/>
      <c r="O313" s="101"/>
      <c r="P313" s="101"/>
    </row>
    <row r="314" spans="3:16" s="1355" customFormat="1" x14ac:dyDescent="0.2">
      <c r="C314" s="101"/>
      <c r="D314" s="101"/>
      <c r="E314" s="101"/>
      <c r="F314" s="101"/>
      <c r="G314" s="101"/>
      <c r="H314" s="101"/>
      <c r="I314" s="101"/>
      <c r="J314" s="101"/>
      <c r="K314" s="101"/>
      <c r="L314" s="101"/>
      <c r="M314" s="101"/>
      <c r="N314" s="101"/>
      <c r="O314" s="101"/>
      <c r="P314" s="101"/>
    </row>
    <row r="315" spans="3:16" s="1355" customFormat="1" x14ac:dyDescent="0.2">
      <c r="C315" s="101"/>
      <c r="D315" s="101"/>
      <c r="E315" s="101"/>
      <c r="F315" s="101"/>
      <c r="G315" s="101"/>
      <c r="H315" s="101"/>
      <c r="I315" s="101"/>
      <c r="J315" s="101"/>
      <c r="K315" s="101"/>
      <c r="L315" s="101"/>
      <c r="M315" s="101"/>
      <c r="N315" s="101"/>
      <c r="O315" s="101"/>
      <c r="P315" s="101"/>
    </row>
    <row r="316" spans="3:16" s="1355" customFormat="1" x14ac:dyDescent="0.2">
      <c r="C316" s="101"/>
      <c r="D316" s="101"/>
      <c r="E316" s="101"/>
      <c r="F316" s="101"/>
      <c r="G316" s="101"/>
      <c r="H316" s="101"/>
      <c r="I316" s="101"/>
      <c r="J316" s="101"/>
      <c r="K316" s="101"/>
      <c r="L316" s="101"/>
      <c r="M316" s="101"/>
      <c r="N316" s="101"/>
      <c r="O316" s="101"/>
      <c r="P316" s="101"/>
    </row>
    <row r="317" spans="3:16" s="1355" customFormat="1" x14ac:dyDescent="0.2">
      <c r="C317" s="101"/>
      <c r="D317" s="101"/>
      <c r="E317" s="101"/>
      <c r="F317" s="101"/>
      <c r="G317" s="101"/>
      <c r="H317" s="101"/>
      <c r="I317" s="101"/>
      <c r="J317" s="101"/>
      <c r="K317" s="101"/>
      <c r="L317" s="101"/>
      <c r="M317" s="101"/>
      <c r="N317" s="101"/>
      <c r="O317" s="101"/>
      <c r="P317" s="101"/>
    </row>
    <row r="318" spans="3:16" s="1355" customFormat="1" x14ac:dyDescent="0.2">
      <c r="C318" s="101"/>
      <c r="D318" s="101"/>
      <c r="E318" s="101"/>
      <c r="F318" s="101"/>
      <c r="G318" s="101"/>
      <c r="H318" s="101"/>
      <c r="I318" s="101"/>
      <c r="J318" s="101"/>
      <c r="K318" s="101"/>
      <c r="L318" s="101"/>
      <c r="M318" s="101"/>
      <c r="N318" s="101"/>
      <c r="O318" s="101"/>
      <c r="P318" s="101"/>
    </row>
    <row r="319" spans="3:16" s="1355" customFormat="1" x14ac:dyDescent="0.2">
      <c r="C319" s="101"/>
      <c r="D319" s="101"/>
      <c r="E319" s="101"/>
      <c r="F319" s="101"/>
      <c r="G319" s="101"/>
      <c r="H319" s="101"/>
      <c r="I319" s="101"/>
      <c r="J319" s="101"/>
      <c r="K319" s="101"/>
      <c r="L319" s="101"/>
      <c r="M319" s="101"/>
      <c r="N319" s="101"/>
      <c r="O319" s="101"/>
      <c r="P319" s="101"/>
    </row>
    <row r="320" spans="3:16" s="1355" customFormat="1" x14ac:dyDescent="0.2">
      <c r="C320" s="101"/>
      <c r="D320" s="101"/>
      <c r="E320" s="101"/>
      <c r="F320" s="101"/>
      <c r="G320" s="101"/>
      <c r="H320" s="101"/>
      <c r="I320" s="101"/>
      <c r="J320" s="101"/>
      <c r="K320" s="101"/>
      <c r="L320" s="101"/>
      <c r="M320" s="101"/>
      <c r="N320" s="101"/>
      <c r="O320" s="101"/>
      <c r="P320" s="101"/>
    </row>
    <row r="321" spans="3:16" s="1355" customFormat="1" x14ac:dyDescent="0.2">
      <c r="C321" s="101"/>
      <c r="D321" s="101"/>
      <c r="E321" s="101"/>
      <c r="F321" s="101"/>
      <c r="G321" s="101"/>
      <c r="H321" s="101"/>
      <c r="I321" s="101"/>
      <c r="J321" s="101"/>
      <c r="K321" s="101"/>
      <c r="L321" s="101"/>
      <c r="M321" s="101"/>
      <c r="N321" s="101"/>
      <c r="O321" s="101"/>
      <c r="P321" s="101"/>
    </row>
    <row r="322" spans="3:16" s="1355" customFormat="1" x14ac:dyDescent="0.2">
      <c r="C322" s="101"/>
      <c r="D322" s="101"/>
      <c r="E322" s="101"/>
      <c r="F322" s="101"/>
      <c r="G322" s="101"/>
      <c r="H322" s="101"/>
      <c r="I322" s="101"/>
      <c r="J322" s="101"/>
      <c r="K322" s="101"/>
      <c r="L322" s="101"/>
      <c r="M322" s="101"/>
      <c r="N322" s="101"/>
      <c r="O322" s="101"/>
      <c r="P322" s="101"/>
    </row>
    <row r="323" spans="3:16" s="1355" customFormat="1" x14ac:dyDescent="0.2">
      <c r="C323" s="101"/>
      <c r="D323" s="101"/>
      <c r="E323" s="101"/>
      <c r="F323" s="101"/>
      <c r="G323" s="101"/>
      <c r="H323" s="101"/>
      <c r="I323" s="101"/>
      <c r="J323" s="101"/>
      <c r="K323" s="101"/>
      <c r="L323" s="101"/>
      <c r="M323" s="101"/>
      <c r="N323" s="101"/>
      <c r="O323" s="101"/>
      <c r="P323" s="101"/>
    </row>
    <row r="324" spans="3:16" s="1355" customFormat="1" x14ac:dyDescent="0.2">
      <c r="C324" s="101"/>
      <c r="D324" s="101"/>
      <c r="E324" s="101"/>
      <c r="F324" s="101"/>
      <c r="G324" s="101"/>
      <c r="H324" s="101"/>
      <c r="I324" s="101"/>
      <c r="J324" s="101"/>
      <c r="K324" s="101"/>
      <c r="L324" s="101"/>
      <c r="M324" s="101"/>
      <c r="N324" s="101"/>
      <c r="O324" s="101"/>
      <c r="P324" s="101"/>
    </row>
    <row r="325" spans="3:16" s="1355" customFormat="1" x14ac:dyDescent="0.2">
      <c r="C325" s="101"/>
      <c r="D325" s="101"/>
      <c r="E325" s="101"/>
      <c r="F325" s="101"/>
      <c r="G325" s="101"/>
      <c r="H325" s="101"/>
      <c r="I325" s="101"/>
      <c r="J325" s="101"/>
      <c r="K325" s="101"/>
      <c r="L325" s="101"/>
      <c r="M325" s="101"/>
      <c r="N325" s="101"/>
      <c r="O325" s="101"/>
      <c r="P325" s="101"/>
    </row>
    <row r="326" spans="3:16" s="1355" customFormat="1" x14ac:dyDescent="0.2">
      <c r="C326" s="101"/>
      <c r="D326" s="101"/>
      <c r="E326" s="101"/>
      <c r="F326" s="101"/>
      <c r="G326" s="101"/>
      <c r="H326" s="101"/>
      <c r="I326" s="101"/>
      <c r="J326" s="101"/>
      <c r="K326" s="101"/>
      <c r="L326" s="101"/>
      <c r="M326" s="101"/>
      <c r="N326" s="101"/>
      <c r="O326" s="101"/>
      <c r="P326" s="101"/>
    </row>
    <row r="327" spans="3:16" s="1355" customFormat="1" x14ac:dyDescent="0.2">
      <c r="C327" s="101"/>
      <c r="D327" s="101"/>
      <c r="E327" s="101"/>
      <c r="F327" s="101"/>
      <c r="G327" s="101"/>
      <c r="H327" s="101"/>
      <c r="I327" s="101"/>
      <c r="J327" s="101"/>
      <c r="K327" s="101"/>
      <c r="L327" s="101"/>
      <c r="M327" s="101"/>
      <c r="N327" s="101"/>
      <c r="O327" s="101"/>
      <c r="P327" s="101"/>
    </row>
    <row r="328" spans="3:16" s="1355" customFormat="1" x14ac:dyDescent="0.2">
      <c r="C328" s="101"/>
      <c r="D328" s="101"/>
      <c r="E328" s="101"/>
      <c r="F328" s="101"/>
      <c r="G328" s="101"/>
      <c r="H328" s="101"/>
      <c r="I328" s="101"/>
      <c r="J328" s="101"/>
      <c r="K328" s="101"/>
      <c r="L328" s="101"/>
      <c r="M328" s="101"/>
      <c r="N328" s="101"/>
      <c r="O328" s="101"/>
      <c r="P328" s="101"/>
    </row>
    <row r="329" spans="3:16" s="1355" customFormat="1" x14ac:dyDescent="0.2">
      <c r="C329" s="101"/>
      <c r="D329" s="101"/>
      <c r="E329" s="101"/>
      <c r="F329" s="101"/>
      <c r="G329" s="101"/>
      <c r="H329" s="101"/>
      <c r="I329" s="101"/>
      <c r="J329" s="101"/>
      <c r="K329" s="101"/>
      <c r="L329" s="101"/>
      <c r="M329" s="101"/>
      <c r="N329" s="101"/>
      <c r="O329" s="101"/>
      <c r="P329" s="101"/>
    </row>
    <row r="330" spans="3:16" s="1355" customFormat="1" x14ac:dyDescent="0.2">
      <c r="C330" s="101"/>
      <c r="D330" s="101"/>
      <c r="E330" s="101"/>
      <c r="F330" s="101"/>
      <c r="G330" s="101"/>
      <c r="H330" s="101"/>
      <c r="I330" s="101"/>
      <c r="J330" s="101"/>
      <c r="K330" s="101"/>
      <c r="L330" s="101"/>
      <c r="M330" s="101"/>
      <c r="N330" s="101"/>
      <c r="O330" s="101"/>
      <c r="P330" s="101"/>
    </row>
    <row r="331" spans="3:16" s="1355" customFormat="1" x14ac:dyDescent="0.2">
      <c r="C331" s="101"/>
      <c r="D331" s="101"/>
      <c r="E331" s="101"/>
      <c r="F331" s="101"/>
      <c r="G331" s="101"/>
      <c r="H331" s="101"/>
      <c r="I331" s="101"/>
      <c r="J331" s="101"/>
      <c r="K331" s="101"/>
      <c r="L331" s="101"/>
      <c r="M331" s="101"/>
      <c r="N331" s="101"/>
      <c r="O331" s="101"/>
      <c r="P331" s="101"/>
    </row>
    <row r="332" spans="3:16" s="1355" customFormat="1" x14ac:dyDescent="0.2">
      <c r="C332" s="101"/>
      <c r="D332" s="101"/>
      <c r="E332" s="101"/>
      <c r="F332" s="101"/>
      <c r="G332" s="101"/>
      <c r="H332" s="101"/>
      <c r="I332" s="101"/>
      <c r="J332" s="101"/>
      <c r="K332" s="101"/>
      <c r="L332" s="101"/>
      <c r="M332" s="101"/>
      <c r="N332" s="101"/>
      <c r="O332" s="101"/>
      <c r="P332" s="101"/>
    </row>
    <row r="333" spans="3:16" s="1355" customFormat="1" x14ac:dyDescent="0.2">
      <c r="C333" s="101"/>
      <c r="D333" s="101"/>
      <c r="E333" s="101"/>
      <c r="F333" s="101"/>
      <c r="G333" s="101"/>
      <c r="H333" s="101"/>
      <c r="I333" s="101"/>
      <c r="J333" s="101"/>
      <c r="K333" s="101"/>
      <c r="L333" s="101"/>
      <c r="M333" s="101"/>
      <c r="N333" s="101"/>
      <c r="O333" s="101"/>
      <c r="P333" s="101"/>
    </row>
    <row r="334" spans="3:16" s="1355" customFormat="1" x14ac:dyDescent="0.2">
      <c r="C334" s="101"/>
      <c r="D334" s="101"/>
      <c r="E334" s="101"/>
      <c r="F334" s="101"/>
      <c r="G334" s="101"/>
      <c r="H334" s="101"/>
      <c r="I334" s="101"/>
      <c r="J334" s="101"/>
      <c r="K334" s="101"/>
      <c r="L334" s="101"/>
      <c r="M334" s="101"/>
      <c r="N334" s="101"/>
      <c r="O334" s="101"/>
      <c r="P334" s="101"/>
    </row>
    <row r="335" spans="3:16" s="1355" customFormat="1" x14ac:dyDescent="0.2">
      <c r="C335" s="101"/>
      <c r="D335" s="101"/>
      <c r="E335" s="101"/>
      <c r="F335" s="101"/>
      <c r="G335" s="101"/>
      <c r="H335" s="101"/>
      <c r="I335" s="101"/>
      <c r="J335" s="101"/>
      <c r="K335" s="101"/>
      <c r="L335" s="101"/>
      <c r="M335" s="101"/>
      <c r="N335" s="101"/>
      <c r="O335" s="101"/>
      <c r="P335" s="101"/>
    </row>
    <row r="336" spans="3:16" s="1355" customFormat="1" x14ac:dyDescent="0.2">
      <c r="C336" s="101"/>
      <c r="D336" s="101"/>
      <c r="E336" s="101"/>
      <c r="F336" s="101"/>
      <c r="G336" s="101"/>
      <c r="H336" s="101"/>
      <c r="I336" s="101"/>
      <c r="J336" s="101"/>
      <c r="K336" s="101"/>
      <c r="L336" s="101"/>
      <c r="M336" s="101"/>
      <c r="N336" s="101"/>
      <c r="O336" s="101"/>
      <c r="P336" s="101"/>
    </row>
    <row r="337" spans="3:16" s="1355" customFormat="1" x14ac:dyDescent="0.2">
      <c r="C337" s="101"/>
      <c r="D337" s="101"/>
      <c r="E337" s="101"/>
      <c r="F337" s="101"/>
      <c r="G337" s="101"/>
      <c r="H337" s="101"/>
      <c r="I337" s="101"/>
      <c r="J337" s="101"/>
      <c r="K337" s="101"/>
      <c r="L337" s="101"/>
      <c r="M337" s="101"/>
      <c r="N337" s="101"/>
      <c r="O337" s="101"/>
      <c r="P337" s="101"/>
    </row>
    <row r="338" spans="3:16" s="1355" customFormat="1" x14ac:dyDescent="0.2">
      <c r="C338" s="101"/>
      <c r="D338" s="101"/>
      <c r="E338" s="101"/>
      <c r="F338" s="101"/>
      <c r="G338" s="101"/>
      <c r="H338" s="101"/>
      <c r="I338" s="101"/>
      <c r="J338" s="101"/>
      <c r="K338" s="101"/>
      <c r="L338" s="101"/>
      <c r="M338" s="101"/>
      <c r="N338" s="101"/>
      <c r="O338" s="101"/>
      <c r="P338" s="101"/>
    </row>
    <row r="339" spans="3:16" s="1355" customFormat="1" x14ac:dyDescent="0.2">
      <c r="C339" s="101"/>
      <c r="D339" s="101"/>
      <c r="E339" s="101"/>
      <c r="F339" s="101"/>
      <c r="G339" s="101"/>
      <c r="H339" s="101"/>
      <c r="I339" s="101"/>
      <c r="J339" s="101"/>
      <c r="K339" s="101"/>
      <c r="L339" s="101"/>
      <c r="M339" s="101"/>
      <c r="N339" s="101"/>
      <c r="O339" s="101"/>
      <c r="P339" s="101"/>
    </row>
    <row r="340" spans="3:16" s="1355" customFormat="1" x14ac:dyDescent="0.2">
      <c r="C340" s="101"/>
      <c r="D340" s="101"/>
      <c r="E340" s="101"/>
      <c r="F340" s="101"/>
      <c r="G340" s="101"/>
      <c r="H340" s="101"/>
      <c r="I340" s="101"/>
      <c r="J340" s="101"/>
      <c r="K340" s="101"/>
      <c r="L340" s="101"/>
      <c r="M340" s="101"/>
      <c r="N340" s="101"/>
      <c r="O340" s="101"/>
      <c r="P340" s="101"/>
    </row>
    <row r="341" spans="3:16" s="1355" customFormat="1" x14ac:dyDescent="0.2">
      <c r="C341" s="101"/>
      <c r="D341" s="101"/>
      <c r="E341" s="101"/>
      <c r="F341" s="101"/>
      <c r="G341" s="101"/>
      <c r="H341" s="101"/>
      <c r="I341" s="101"/>
      <c r="J341" s="101"/>
      <c r="K341" s="101"/>
      <c r="L341" s="101"/>
      <c r="M341" s="101"/>
      <c r="N341" s="101"/>
      <c r="O341" s="101"/>
      <c r="P341" s="101"/>
    </row>
    <row r="342" spans="3:16" s="1355" customFormat="1" x14ac:dyDescent="0.2">
      <c r="C342" s="101"/>
      <c r="D342" s="101"/>
      <c r="E342" s="101"/>
      <c r="F342" s="101"/>
      <c r="G342" s="101"/>
      <c r="H342" s="101"/>
      <c r="I342" s="101"/>
      <c r="J342" s="101"/>
      <c r="K342" s="101"/>
      <c r="L342" s="101"/>
      <c r="M342" s="101"/>
      <c r="N342" s="101"/>
      <c r="O342" s="101"/>
      <c r="P342" s="101"/>
    </row>
    <row r="343" spans="3:16" s="1355" customFormat="1" x14ac:dyDescent="0.2">
      <c r="C343" s="101"/>
      <c r="D343" s="101"/>
      <c r="E343" s="101"/>
      <c r="F343" s="101"/>
      <c r="G343" s="101"/>
      <c r="H343" s="101"/>
      <c r="I343" s="101"/>
      <c r="J343" s="101"/>
      <c r="K343" s="101"/>
      <c r="L343" s="101"/>
      <c r="M343" s="101"/>
      <c r="N343" s="101"/>
      <c r="O343" s="101"/>
      <c r="P343" s="101"/>
    </row>
    <row r="344" spans="3:16" s="1355" customFormat="1" x14ac:dyDescent="0.2">
      <c r="C344" s="101"/>
      <c r="D344" s="101"/>
      <c r="E344" s="101"/>
      <c r="F344" s="101"/>
      <c r="G344" s="101"/>
      <c r="H344" s="101"/>
      <c r="I344" s="101"/>
      <c r="J344" s="101"/>
      <c r="K344" s="101"/>
      <c r="L344" s="101"/>
      <c r="M344" s="101"/>
      <c r="N344" s="101"/>
      <c r="O344" s="101"/>
      <c r="P344" s="101"/>
    </row>
    <row r="345" spans="3:16" s="1355" customFormat="1" x14ac:dyDescent="0.2">
      <c r="C345" s="101"/>
      <c r="D345" s="101"/>
      <c r="E345" s="101"/>
      <c r="F345" s="101"/>
      <c r="G345" s="101"/>
      <c r="H345" s="101"/>
      <c r="I345" s="101"/>
      <c r="J345" s="101"/>
      <c r="K345" s="101"/>
      <c r="L345" s="101"/>
      <c r="M345" s="101"/>
      <c r="N345" s="101"/>
      <c r="O345" s="101"/>
      <c r="P345" s="101"/>
    </row>
    <row r="346" spans="3:16" s="1355" customFormat="1" x14ac:dyDescent="0.2">
      <c r="C346" s="101"/>
      <c r="D346" s="101"/>
      <c r="E346" s="101"/>
      <c r="F346" s="101"/>
      <c r="G346" s="101"/>
      <c r="H346" s="101"/>
      <c r="I346" s="101"/>
      <c r="J346" s="101"/>
      <c r="K346" s="101"/>
      <c r="L346" s="101"/>
      <c r="M346" s="101"/>
      <c r="N346" s="101"/>
      <c r="O346" s="101"/>
      <c r="P346" s="101"/>
    </row>
    <row r="347" spans="3:16" s="1355" customFormat="1" x14ac:dyDescent="0.2">
      <c r="C347" s="101"/>
      <c r="D347" s="101"/>
      <c r="E347" s="101"/>
      <c r="F347" s="101"/>
      <c r="G347" s="101"/>
      <c r="H347" s="101"/>
      <c r="I347" s="101"/>
      <c r="J347" s="101"/>
      <c r="K347" s="101"/>
      <c r="L347" s="101"/>
      <c r="M347" s="101"/>
      <c r="N347" s="101"/>
      <c r="O347" s="101"/>
      <c r="P347" s="101"/>
    </row>
    <row r="348" spans="3:16" s="1355" customFormat="1" x14ac:dyDescent="0.2">
      <c r="C348" s="101"/>
      <c r="D348" s="101"/>
      <c r="E348" s="101"/>
      <c r="F348" s="101"/>
      <c r="G348" s="101"/>
      <c r="H348" s="101"/>
      <c r="I348" s="101"/>
      <c r="J348" s="101"/>
      <c r="K348" s="101"/>
      <c r="L348" s="101"/>
      <c r="M348" s="101"/>
      <c r="N348" s="101"/>
      <c r="O348" s="101"/>
      <c r="P348" s="101"/>
    </row>
    <row r="349" spans="3:16" s="1355" customFormat="1" x14ac:dyDescent="0.2">
      <c r="C349" s="101"/>
      <c r="D349" s="101"/>
      <c r="E349" s="101"/>
      <c r="F349" s="101"/>
      <c r="G349" s="101"/>
      <c r="H349" s="101"/>
      <c r="I349" s="101"/>
      <c r="J349" s="101"/>
      <c r="K349" s="101"/>
      <c r="L349" s="101"/>
      <c r="M349" s="101"/>
      <c r="N349" s="101"/>
      <c r="O349" s="101"/>
      <c r="P349" s="101"/>
    </row>
    <row r="350" spans="3:16" s="1355" customFormat="1" x14ac:dyDescent="0.2">
      <c r="C350" s="101"/>
      <c r="D350" s="101"/>
      <c r="E350" s="101"/>
      <c r="F350" s="101"/>
      <c r="G350" s="101"/>
      <c r="H350" s="101"/>
      <c r="I350" s="101"/>
      <c r="J350" s="101"/>
      <c r="K350" s="101"/>
      <c r="L350" s="101"/>
      <c r="M350" s="101"/>
      <c r="N350" s="101"/>
      <c r="O350" s="101"/>
      <c r="P350" s="101"/>
    </row>
    <row r="351" spans="3:16" s="1355" customFormat="1" x14ac:dyDescent="0.2">
      <c r="C351" s="101"/>
      <c r="D351" s="101"/>
      <c r="E351" s="101"/>
      <c r="F351" s="101"/>
      <c r="G351" s="101"/>
      <c r="H351" s="101"/>
      <c r="I351" s="101"/>
      <c r="J351" s="101"/>
      <c r="K351" s="101"/>
      <c r="L351" s="101"/>
      <c r="M351" s="101"/>
      <c r="N351" s="101"/>
      <c r="O351" s="101"/>
      <c r="P351" s="101"/>
    </row>
    <row r="352" spans="3:16" s="1355" customFormat="1" x14ac:dyDescent="0.2">
      <c r="C352" s="101"/>
      <c r="D352" s="101"/>
      <c r="E352" s="101"/>
      <c r="F352" s="101"/>
      <c r="G352" s="101"/>
      <c r="H352" s="101"/>
      <c r="I352" s="101"/>
      <c r="J352" s="101"/>
      <c r="K352" s="101"/>
      <c r="L352" s="101"/>
      <c r="M352" s="101"/>
      <c r="N352" s="101"/>
      <c r="O352" s="101"/>
      <c r="P352" s="101"/>
    </row>
    <row r="353" spans="3:16" s="1355" customFormat="1" x14ac:dyDescent="0.2">
      <c r="C353" s="101"/>
      <c r="D353" s="101"/>
      <c r="E353" s="101"/>
      <c r="F353" s="101"/>
      <c r="G353" s="101"/>
      <c r="H353" s="101"/>
      <c r="I353" s="101"/>
      <c r="J353" s="101"/>
      <c r="K353" s="101"/>
      <c r="L353" s="101"/>
      <c r="M353" s="101"/>
      <c r="N353" s="101"/>
      <c r="O353" s="101"/>
      <c r="P353" s="101"/>
    </row>
    <row r="354" spans="3:16" s="1355" customFormat="1" x14ac:dyDescent="0.2">
      <c r="C354" s="101"/>
      <c r="D354" s="101"/>
      <c r="E354" s="101"/>
      <c r="F354" s="101"/>
      <c r="G354" s="101"/>
      <c r="H354" s="101"/>
      <c r="I354" s="101"/>
      <c r="J354" s="101"/>
      <c r="K354" s="101"/>
      <c r="L354" s="101"/>
      <c r="M354" s="101"/>
      <c r="N354" s="101"/>
      <c r="O354" s="101"/>
      <c r="P354" s="101"/>
    </row>
    <row r="355" spans="3:16" s="1355" customFormat="1" x14ac:dyDescent="0.2">
      <c r="C355" s="101"/>
      <c r="D355" s="101"/>
      <c r="E355" s="101"/>
      <c r="F355" s="101"/>
      <c r="G355" s="101"/>
      <c r="H355" s="101"/>
      <c r="I355" s="101"/>
      <c r="J355" s="101"/>
      <c r="K355" s="101"/>
      <c r="L355" s="101"/>
      <c r="M355" s="101"/>
      <c r="N355" s="101"/>
      <c r="O355" s="101"/>
      <c r="P355" s="101"/>
    </row>
    <row r="356" spans="3:16" s="1355" customFormat="1" x14ac:dyDescent="0.2">
      <c r="C356" s="101"/>
      <c r="D356" s="101"/>
      <c r="E356" s="101"/>
      <c r="F356" s="101"/>
      <c r="G356" s="101"/>
      <c r="H356" s="101"/>
      <c r="I356" s="101"/>
      <c r="J356" s="101"/>
      <c r="K356" s="101"/>
      <c r="L356" s="101"/>
      <c r="M356" s="101"/>
      <c r="N356" s="101"/>
      <c r="O356" s="101"/>
      <c r="P356" s="101"/>
    </row>
    <row r="357" spans="3:16" s="1355" customFormat="1" x14ac:dyDescent="0.2">
      <c r="C357" s="101"/>
      <c r="D357" s="101"/>
      <c r="E357" s="101"/>
      <c r="F357" s="101"/>
      <c r="G357" s="101"/>
      <c r="H357" s="101"/>
      <c r="I357" s="101"/>
      <c r="J357" s="101"/>
      <c r="K357" s="101"/>
      <c r="L357" s="101"/>
      <c r="M357" s="101"/>
      <c r="N357" s="101"/>
      <c r="O357" s="101"/>
      <c r="P357" s="101"/>
    </row>
    <row r="358" spans="3:16" x14ac:dyDescent="0.2">
      <c r="E358" s="103"/>
    </row>
    <row r="359" spans="3:16" x14ac:dyDescent="0.2">
      <c r="E359" s="103"/>
    </row>
    <row r="360" spans="3:16" x14ac:dyDescent="0.2">
      <c r="E360" s="103"/>
    </row>
    <row r="361" spans="3:16" x14ac:dyDescent="0.2">
      <c r="E361" s="103"/>
    </row>
    <row r="362" spans="3:16" x14ac:dyDescent="0.2">
      <c r="E362" s="103"/>
    </row>
    <row r="363" spans="3:16" x14ac:dyDescent="0.2">
      <c r="E363" s="103"/>
    </row>
    <row r="364" spans="3:16" x14ac:dyDescent="0.2">
      <c r="E364" s="103"/>
    </row>
    <row r="365" spans="3:16" x14ac:dyDescent="0.2">
      <c r="E365" s="103"/>
    </row>
    <row r="366" spans="3:16" x14ac:dyDescent="0.2">
      <c r="E366" s="103"/>
    </row>
    <row r="367" spans="3:16" x14ac:dyDescent="0.2">
      <c r="E367" s="103"/>
    </row>
    <row r="368" spans="3:16" x14ac:dyDescent="0.2">
      <c r="E368" s="103"/>
    </row>
    <row r="369" spans="5:5" x14ac:dyDescent="0.2">
      <c r="E369" s="103"/>
    </row>
    <row r="370" spans="5:5" x14ac:dyDescent="0.2">
      <c r="E370" s="103"/>
    </row>
    <row r="371" spans="5:5" x14ac:dyDescent="0.2">
      <c r="E371" s="103"/>
    </row>
    <row r="372" spans="5:5" x14ac:dyDescent="0.2">
      <c r="E372" s="103"/>
    </row>
    <row r="373" spans="5:5" x14ac:dyDescent="0.2">
      <c r="E373" s="103"/>
    </row>
    <row r="374" spans="5:5" x14ac:dyDescent="0.2">
      <c r="E374" s="103"/>
    </row>
    <row r="375" spans="5:5" x14ac:dyDescent="0.2">
      <c r="E375" s="103"/>
    </row>
    <row r="376" spans="5:5" x14ac:dyDescent="0.2">
      <c r="E376" s="103"/>
    </row>
    <row r="377" spans="5:5" x14ac:dyDescent="0.2">
      <c r="E377" s="103"/>
    </row>
    <row r="378" spans="5:5" x14ac:dyDescent="0.2">
      <c r="E378" s="103"/>
    </row>
    <row r="379" spans="5:5" x14ac:dyDescent="0.2">
      <c r="E379" s="103"/>
    </row>
    <row r="380" spans="5:5" x14ac:dyDescent="0.2">
      <c r="E380" s="103"/>
    </row>
    <row r="381" spans="5:5" x14ac:dyDescent="0.2">
      <c r="E381" s="103"/>
    </row>
    <row r="382" spans="5:5" x14ac:dyDescent="0.2">
      <c r="E382" s="103"/>
    </row>
    <row r="383" spans="5:5" x14ac:dyDescent="0.2">
      <c r="E383" s="103"/>
    </row>
    <row r="384" spans="5:5" x14ac:dyDescent="0.2">
      <c r="E384" s="103"/>
    </row>
    <row r="385" spans="5:5" x14ac:dyDescent="0.2">
      <c r="E385" s="103"/>
    </row>
    <row r="386" spans="5:5" x14ac:dyDescent="0.2">
      <c r="E386" s="103"/>
    </row>
    <row r="387" spans="5:5" x14ac:dyDescent="0.2">
      <c r="E387" s="103"/>
    </row>
    <row r="388" spans="5:5" x14ac:dyDescent="0.2">
      <c r="E388" s="103"/>
    </row>
    <row r="389" spans="5:5" x14ac:dyDescent="0.2">
      <c r="E389" s="103"/>
    </row>
    <row r="390" spans="5:5" x14ac:dyDescent="0.2">
      <c r="E390" s="103"/>
    </row>
    <row r="391" spans="5:5" x14ac:dyDescent="0.2">
      <c r="E391" s="103"/>
    </row>
    <row r="392" spans="5:5" x14ac:dyDescent="0.2">
      <c r="E392" s="103"/>
    </row>
    <row r="393" spans="5:5" x14ac:dyDescent="0.2">
      <c r="E393" s="103"/>
    </row>
    <row r="394" spans="5:5" x14ac:dyDescent="0.2">
      <c r="E394" s="103"/>
    </row>
    <row r="395" spans="5:5" x14ac:dyDescent="0.2">
      <c r="E395" s="103"/>
    </row>
    <row r="396" spans="5:5" x14ac:dyDescent="0.2">
      <c r="E396" s="103"/>
    </row>
    <row r="397" spans="5:5" x14ac:dyDescent="0.2">
      <c r="E397" s="103"/>
    </row>
    <row r="398" spans="5:5" x14ac:dyDescent="0.2">
      <c r="E398" s="103"/>
    </row>
    <row r="399" spans="5:5" x14ac:dyDescent="0.2">
      <c r="E399" s="103"/>
    </row>
    <row r="400" spans="5:5" x14ac:dyDescent="0.2">
      <c r="E400" s="103"/>
    </row>
    <row r="401" spans="5:5" x14ac:dyDescent="0.2">
      <c r="E401" s="103"/>
    </row>
    <row r="402" spans="5:5" x14ac:dyDescent="0.2">
      <c r="E402" s="103"/>
    </row>
    <row r="403" spans="5:5" x14ac:dyDescent="0.2">
      <c r="E403" s="103"/>
    </row>
    <row r="404" spans="5:5" x14ac:dyDescent="0.2">
      <c r="E404" s="103"/>
    </row>
    <row r="405" spans="5:5" x14ac:dyDescent="0.2">
      <c r="E405" s="103"/>
    </row>
    <row r="406" spans="5:5" x14ac:dyDescent="0.2">
      <c r="E406" s="103"/>
    </row>
    <row r="407" spans="5:5" x14ac:dyDescent="0.2">
      <c r="E407" s="103"/>
    </row>
    <row r="408" spans="5:5" x14ac:dyDescent="0.2">
      <c r="E408" s="103"/>
    </row>
    <row r="409" spans="5:5" x14ac:dyDescent="0.2">
      <c r="E409" s="103"/>
    </row>
    <row r="410" spans="5:5" x14ac:dyDescent="0.2">
      <c r="E410" s="103"/>
    </row>
    <row r="411" spans="5:5" x14ac:dyDescent="0.2">
      <c r="E411" s="103"/>
    </row>
    <row r="412" spans="5:5" x14ac:dyDescent="0.2">
      <c r="E412" s="103"/>
    </row>
    <row r="413" spans="5:5" x14ac:dyDescent="0.2">
      <c r="E413" s="103"/>
    </row>
    <row r="414" spans="5:5" x14ac:dyDescent="0.2">
      <c r="E414" s="103"/>
    </row>
    <row r="415" spans="5:5" x14ac:dyDescent="0.2">
      <c r="E415" s="103"/>
    </row>
    <row r="416" spans="5:5" x14ac:dyDescent="0.2">
      <c r="E416" s="103"/>
    </row>
    <row r="417" spans="5:5" x14ac:dyDescent="0.2">
      <c r="E417" s="103"/>
    </row>
    <row r="418" spans="5:5" x14ac:dyDescent="0.2">
      <c r="E418" s="103"/>
    </row>
    <row r="419" spans="5:5" x14ac:dyDescent="0.2">
      <c r="E419" s="103"/>
    </row>
    <row r="420" spans="5:5" x14ac:dyDescent="0.2">
      <c r="E420" s="103"/>
    </row>
    <row r="421" spans="5:5" x14ac:dyDescent="0.2">
      <c r="E421" s="103"/>
    </row>
    <row r="422" spans="5:5" x14ac:dyDescent="0.2">
      <c r="E422" s="103"/>
    </row>
    <row r="423" spans="5:5" x14ac:dyDescent="0.2">
      <c r="E423" s="103"/>
    </row>
    <row r="424" spans="5:5" x14ac:dyDescent="0.2">
      <c r="E424" s="103"/>
    </row>
    <row r="425" spans="5:5" x14ac:dyDescent="0.2">
      <c r="E425" s="103"/>
    </row>
    <row r="426" spans="5:5" x14ac:dyDescent="0.2">
      <c r="E426" s="103"/>
    </row>
    <row r="427" spans="5:5" x14ac:dyDescent="0.2">
      <c r="E427" s="103"/>
    </row>
    <row r="428" spans="5:5" x14ac:dyDescent="0.2">
      <c r="E428" s="103"/>
    </row>
    <row r="429" spans="5:5" x14ac:dyDescent="0.2">
      <c r="E429" s="103"/>
    </row>
    <row r="430" spans="5:5" x14ac:dyDescent="0.2">
      <c r="E430" s="103"/>
    </row>
    <row r="431" spans="5:5" x14ac:dyDescent="0.2">
      <c r="E431" s="103"/>
    </row>
    <row r="432" spans="5:5" x14ac:dyDescent="0.2">
      <c r="E432" s="103"/>
    </row>
    <row r="433" spans="5:5" x14ac:dyDescent="0.2">
      <c r="E433" s="103"/>
    </row>
    <row r="434" spans="5:5" x14ac:dyDescent="0.2">
      <c r="E434" s="103"/>
    </row>
    <row r="435" spans="5:5" x14ac:dyDescent="0.2">
      <c r="E435" s="103"/>
    </row>
    <row r="436" spans="5:5" x14ac:dyDescent="0.2">
      <c r="E436" s="103"/>
    </row>
    <row r="437" spans="5:5" x14ac:dyDescent="0.2">
      <c r="E437" s="103"/>
    </row>
    <row r="438" spans="5:5" x14ac:dyDescent="0.2">
      <c r="E438" s="103"/>
    </row>
    <row r="439" spans="5:5" x14ac:dyDescent="0.2">
      <c r="E439" s="103"/>
    </row>
    <row r="440" spans="5:5" x14ac:dyDescent="0.2">
      <c r="E440" s="103"/>
    </row>
    <row r="441" spans="5:5" x14ac:dyDescent="0.2">
      <c r="E441" s="103"/>
    </row>
    <row r="442" spans="5:5" x14ac:dyDescent="0.2">
      <c r="E442" s="103"/>
    </row>
    <row r="443" spans="5:5" x14ac:dyDescent="0.2">
      <c r="E443" s="103"/>
    </row>
    <row r="444" spans="5:5" x14ac:dyDescent="0.2">
      <c r="E444" s="103"/>
    </row>
    <row r="445" spans="5:5" x14ac:dyDescent="0.2">
      <c r="E445" s="103"/>
    </row>
    <row r="446" spans="5:5" x14ac:dyDescent="0.2">
      <c r="E446" s="103"/>
    </row>
    <row r="447" spans="5:5" x14ac:dyDescent="0.2">
      <c r="E447" s="103"/>
    </row>
    <row r="448" spans="5:5" x14ac:dyDescent="0.2">
      <c r="E448" s="103"/>
    </row>
    <row r="449" spans="5:5" x14ac:dyDescent="0.2">
      <c r="E449" s="103"/>
    </row>
    <row r="450" spans="5:5" x14ac:dyDescent="0.2">
      <c r="E450" s="103"/>
    </row>
    <row r="451" spans="5:5" x14ac:dyDescent="0.2">
      <c r="E451" s="103"/>
    </row>
    <row r="452" spans="5:5" x14ac:dyDescent="0.2">
      <c r="E452" s="103"/>
    </row>
    <row r="453" spans="5:5" x14ac:dyDescent="0.2">
      <c r="E453" s="103"/>
    </row>
  </sheetData>
  <sheetProtection algorithmName="SHA-512" hashValue="dcAmteU5ioqb6QVIIlRqX+EMHCoAjcSj7fV17jZ4L4QecZeJMFgSkqa248o4hhKNcHqHBRXfTRmz1jIolg4roA==" saltValue="9KhGy8m7jjkz/1RSVTJWng==" spinCount="100000" sheet="1" objects="1" scenarios="1" formatColumns="0" formatRows="0"/>
  <conditionalFormatting sqref="C3">
    <cfRule type="cellIs" dxfId="14" priority="1" operator="equal">
      <formula>0</formula>
    </cfRule>
  </conditionalFormatting>
  <dataValidations count="49">
    <dataValidation allowBlank="1" showErrorMessage="1" promptTitle="Number of property assessments" prompt="This is the estimated number of ordinary farmland property assessments with land valued between $0 and $99,999 in the first year of the special variation." sqref="D127" xr:uid="{00000000-0002-0000-0F00-000000000000}"/>
    <dataValidation allowBlank="1" showInputMessage="1" showErrorMessage="1" promptTitle="Rate in Year 7 - with SV" prompt="This is the ordinary residential rate for a land value of $50,000 in Year 7 of the application - without the proposed special variation." sqref="M45" xr:uid="{00000000-0002-0000-0F00-000001000000}"/>
    <dataValidation allowBlank="1" showInputMessage="1" showErrorMessage="1" promptTitle="Rate in Year 6 - with SV" prompt="This is the ordinary residential rate for a land value of $50,000 in Year 6 of the application - without the proposed special variation." sqref="L45" xr:uid="{00000000-0002-0000-0F00-000002000000}"/>
    <dataValidation allowBlank="1" showInputMessage="1" showErrorMessage="1" promptTitle="Rate in Year 5 - with SV" prompt="This is the ordinary residential rate for a land value of $50,000 in Year 5 of the application - without the proposed special variation." sqref="K45" xr:uid="{00000000-0002-0000-0F00-000003000000}"/>
    <dataValidation allowBlank="1" showInputMessage="1" showErrorMessage="1" promptTitle="Rate in Year 4 - with SV" prompt="This is the ordinary residential rate for a land value of $50,000 in Year 4 of the application - without the proposed special variation." sqref="J45" xr:uid="{00000000-0002-0000-0F00-000004000000}"/>
    <dataValidation allowBlank="1" showInputMessage="1" showErrorMessage="1" promptTitle="Rate in Year 3 - with SV" prompt="This is the ordinary residential rate for a land value of $50,000 in Year 3 of the application - without the proposed special variation." sqref="I45" xr:uid="{00000000-0002-0000-0F00-000005000000}"/>
    <dataValidation allowBlank="1" showInputMessage="1" showErrorMessage="1" promptTitle="Rate in Year 2 - with SV" prompt="This is the ordinary residential rate for a land value of $50,000 in Year 2 of the application - without the proposed special variation." sqref="H45" xr:uid="{00000000-0002-0000-0F00-000006000000}"/>
    <dataValidation allowBlank="1" showInputMessage="1" showErrorMessage="1" promptTitle="Rate in Year 1 - with SV" prompt="This is the ordinary residential rate for a land value of $50,000 in Year 1 of the application - without the proposed special variation." sqref="G45" xr:uid="{00000000-0002-0000-0F00-000007000000}"/>
    <dataValidation allowBlank="1" showInputMessage="1" showErrorMessage="1" promptTitle="Rate in Year 7 - with SV" prompt="This is the ordinary business rate for a land value of $50,000 in Year 7 of the application - without the proposed special variation." sqref="M86" xr:uid="{00000000-0002-0000-0F00-000008000000}"/>
    <dataValidation allowBlank="1" showInputMessage="1" showErrorMessage="1" promptTitle="Rate in Year 6 - with SV" prompt="This is the ordinary business rate for a land value of $50,000 in Year 6 of the application - without the proposed special variation." sqref="L86" xr:uid="{00000000-0002-0000-0F00-000009000000}"/>
    <dataValidation allowBlank="1" showInputMessage="1" showErrorMessage="1" promptTitle="Rate in Year 5 - with SV" prompt="This is the ordinary business rate for a land value of $50,000 in Year 5 of the application - without the proposed special variation." sqref="K86" xr:uid="{00000000-0002-0000-0F00-00000A000000}"/>
    <dataValidation allowBlank="1" showInputMessage="1" showErrorMessage="1" promptTitle="Rate in Year 4 - with SV" prompt="This is the ordinary business rate for a land value of $50,000 in Year 4 of the application - without the proposed special variation." sqref="J86" xr:uid="{00000000-0002-0000-0F00-00000B000000}"/>
    <dataValidation allowBlank="1" showInputMessage="1" showErrorMessage="1" promptTitle="Rate in Year 3 - with SV" prompt="This is the ordinary business rate for a land value of $50,000 in Year 3 of the application - without the proposed special variation." sqref="I86" xr:uid="{00000000-0002-0000-0F00-00000C000000}"/>
    <dataValidation allowBlank="1" showInputMessage="1" showErrorMessage="1" promptTitle="Rate in Year 2 - with SV" prompt="This is the ordinary business rate for a land value of $50,000 in Year 2 of the application - without the proposed special variation." sqref="H86" xr:uid="{00000000-0002-0000-0F00-00000D000000}"/>
    <dataValidation allowBlank="1" showInputMessage="1" showErrorMessage="1" promptTitle="Rate in Year 1 - with SV" prompt="This is the ordinary business rate for a land value of $50,000 in Year 1 of the application - without the proposed special variation." sqref="G86" xr:uid="{00000000-0002-0000-0F00-00000E000000}"/>
    <dataValidation allowBlank="1" showInputMessage="1" showErrorMessage="1" promptTitle="Rate in Year 7 - with SV" prompt="This is the ordinary farmland rate for a land value of $50,000 in Year 7 of the application - without the proposed special variation." sqref="M127" xr:uid="{00000000-0002-0000-0F00-00000F000000}"/>
    <dataValidation allowBlank="1" showInputMessage="1" showErrorMessage="1" promptTitle="Rate in Year 6 - with SV" prompt="This is the ordinary farmland rate for a land value of $50,000 in Year 6 of the application - without the proposed special variation." sqref="L127" xr:uid="{00000000-0002-0000-0F00-000010000000}"/>
    <dataValidation allowBlank="1" showInputMessage="1" showErrorMessage="1" promptTitle="Rate in Year 5 - with SV" prompt="This is the ordinary farmland rate for a land value of $50,000 in Year 5 of the application - without the proposed special variation." sqref="K127" xr:uid="{00000000-0002-0000-0F00-000011000000}"/>
    <dataValidation allowBlank="1" showInputMessage="1" showErrorMessage="1" promptTitle="Rate in Year 4 - with SV" prompt="This is the ordinary farmland rate for a land value of $50,000 in Year 4 of the application - without the proposed special variation." sqref="J127" xr:uid="{00000000-0002-0000-0F00-000012000000}"/>
    <dataValidation allowBlank="1" showInputMessage="1" showErrorMessage="1" promptTitle="Rate in Year 3 - with SV" prompt="This is the ordinary farmland rate for a land value of $50,000 in Year 3 of the application - without the proposed special variation." sqref="I127" xr:uid="{00000000-0002-0000-0F00-000013000000}"/>
    <dataValidation allowBlank="1" showInputMessage="1" showErrorMessage="1" promptTitle="Rate in Year 2 - with SV" prompt="This is the ordinary farmland rate for a land value of $50,000 in Year 2 of the application - without the proposed special variation." sqref="H127" xr:uid="{00000000-0002-0000-0F00-000014000000}"/>
    <dataValidation allowBlank="1" showInputMessage="1" showErrorMessage="1" promptTitle="Rate in Year 1 - with SV" prompt="This is the ordinary farmland rate for a land value of $50,000 in Year 1 of the application - without the proposed special variation." sqref="G127" xr:uid="{00000000-0002-0000-0F00-000015000000}"/>
    <dataValidation allowBlank="1" showInputMessage="1" showErrorMessage="1" promptTitle="Rate in Year 7 - with SV" prompt="This is the ordinary residential rate for a land value of $50,000 in Year 7 of the application - with the proposed special variation." sqref="M25" xr:uid="{00000000-0002-0000-0F00-000016000000}"/>
    <dataValidation allowBlank="1" showInputMessage="1" showErrorMessage="1" promptTitle="Rate in Year 6 - with SV" prompt="This is the ordinary residential rate for a land value of $50,000 in Year 6 of the application - with the proposed special variation." sqref="L25" xr:uid="{00000000-0002-0000-0F00-000017000000}"/>
    <dataValidation allowBlank="1" showInputMessage="1" showErrorMessage="1" promptTitle="Rate in Year 5 - with SV" prompt="This is the ordinary residential rate for a land value of $50,000 in Year 5 of the application - with the proposed special variation." sqref="K25" xr:uid="{00000000-0002-0000-0F00-000018000000}"/>
    <dataValidation allowBlank="1" showInputMessage="1" showErrorMessage="1" promptTitle="Rate in Year 4 - with SV" prompt="This is the ordinary residential rate for a land value of $50,000 in Year 4 of the application - with the proposed special variation." sqref="J25" xr:uid="{00000000-0002-0000-0F00-000019000000}"/>
    <dataValidation allowBlank="1" showInputMessage="1" showErrorMessage="1" promptTitle="Rate in Year 3 - with SV" prompt="This is the ordinary residential rate for a land value of $50,000 in Year 3 of the application - with the proposed special variation." sqref="I25" xr:uid="{00000000-0002-0000-0F00-00001A000000}"/>
    <dataValidation allowBlank="1" showInputMessage="1" showErrorMessage="1" promptTitle="Rate in Year 2 - with SV" prompt="This is the ordinary residential rate for a land value of $50,000 in Year 2 of the application - with the proposed special variation." sqref="H25" xr:uid="{00000000-0002-0000-0F00-00001B000000}"/>
    <dataValidation allowBlank="1" showInputMessage="1" showErrorMessage="1" promptTitle="Rate in Year 1 - with SV" prompt="This is the ordinary residential rate for a land value of $50,000 in Year 1 of the application - with the proposed special variation." sqref="G25" xr:uid="{00000000-0002-0000-0F00-00001C000000}"/>
    <dataValidation allowBlank="1" showInputMessage="1" showErrorMessage="1" promptTitle="Current Rate" prompt="This is the ordinary residential rate for a land value of $50,000 in Year 0 of the application, usually the current financial year." sqref="F25 F45" xr:uid="{00000000-0002-0000-0F00-00001D000000}"/>
    <dataValidation allowBlank="1" showInputMessage="1" showErrorMessage="1" promptTitle="Rate in Year 7 - with SV" prompt="This is the ordinary business rate for a land value of $50,000 in Year 7 of the application - with the proposed special variation." sqref="M66" xr:uid="{00000000-0002-0000-0F00-00001E000000}"/>
    <dataValidation allowBlank="1" showInputMessage="1" showErrorMessage="1" promptTitle="Rate in Year 6 - with SV" prompt="This is the ordinary business rate for a land value of $50,000 in Year 6 of the application - with the proposed special variation." sqref="L66" xr:uid="{00000000-0002-0000-0F00-00001F000000}"/>
    <dataValidation allowBlank="1" showInputMessage="1" showErrorMessage="1" promptTitle="Rate in Year 5 - with SV" prompt="This is the ordinary business rate for a land value of $50,000 in Year 5 of the application - with the proposed special variation." sqref="K66" xr:uid="{00000000-0002-0000-0F00-000020000000}"/>
    <dataValidation allowBlank="1" showInputMessage="1" showErrorMessage="1" promptTitle="Rate in Year 4 - with SV" prompt="This is the ordinary business rate for a land value of $50,000 in Year 4 of the application - with the proposed special variation." sqref="J66" xr:uid="{00000000-0002-0000-0F00-000021000000}"/>
    <dataValidation allowBlank="1" showInputMessage="1" showErrorMessage="1" promptTitle="Rate in Year 3 - with SV" prompt="This is the ordinary business rate for a land value of $50,000 in Year 3 of the application - with the proposed special variation." sqref="I66" xr:uid="{00000000-0002-0000-0F00-000022000000}"/>
    <dataValidation allowBlank="1" showInputMessage="1" showErrorMessage="1" promptTitle="Rate in Year 2 - with SV" prompt="This is the ordinary business rate for a land value of $50,000 in Year 2 of the application - with the proposed special variation." sqref="H66" xr:uid="{00000000-0002-0000-0F00-000023000000}"/>
    <dataValidation allowBlank="1" showInputMessage="1" showErrorMessage="1" promptTitle="Current Rate" prompt="This is the ordinary business rate for a land value of $50,000 in Year 0 of the application, usually the current financial year." sqref="F66 F86" xr:uid="{00000000-0002-0000-0F00-000024000000}"/>
    <dataValidation allowBlank="1" showInputMessage="1" showErrorMessage="1" promptTitle="Rate in Year 1 - with SV" prompt="This is the ordinary business rate for a land value of $50,000 in Year 1 of the application - with the proposed special variation." sqref="G66" xr:uid="{00000000-0002-0000-0F00-000025000000}"/>
    <dataValidation allowBlank="1" showInputMessage="1" showErrorMessage="1" promptTitle="Number of property assessments" prompt="This is the estimated number of ordinary business property assessments with land valued between $0 and $99,999 in the first year of the special variation." sqref="D66" xr:uid="{00000000-0002-0000-0F00-000026000000}"/>
    <dataValidation allowBlank="1" showErrorMessage="1" promptTitle="Number of property assessments" prompt="This is the estimated number of ordinary residential property assessments with land valued between $0 and $99,999 in the first year of the special variation." sqref="D45:D59 D141 D108:D121 D86:D100 D67:D80 D25:D39" xr:uid="{00000000-0002-0000-0F00-000027000000}"/>
    <dataValidation allowBlank="1" showInputMessage="1" showErrorMessage="1" promptTitle="Rate in Year 7 - with SV" prompt="This is the ordinary farmland rate for a land value of $50,000 in Year 7 of the application - with the proposed special variation." sqref="M107" xr:uid="{00000000-0002-0000-0F00-000028000000}"/>
    <dataValidation allowBlank="1" showInputMessage="1" showErrorMessage="1" promptTitle="Rate in Year 6 - with SV" prompt="This is the ordinary farmland rate for a land value of $50,000 in Year 6 of the application - with the proposed special variation." sqref="L107" xr:uid="{00000000-0002-0000-0F00-000029000000}"/>
    <dataValidation allowBlank="1" showInputMessage="1" showErrorMessage="1" promptTitle="Rate in Year 5 - with SV" prompt="This is the ordinary farmland rate for a land value of $50,000 in Year 5 of the application - with the proposed special variation." sqref="K107" xr:uid="{00000000-0002-0000-0F00-00002A000000}"/>
    <dataValidation allowBlank="1" showInputMessage="1" showErrorMessage="1" promptTitle="Rate in Year 4 - with SV" prompt="This is the ordinary farmland rate for a land value of $50,000 in Year 4 of the application - with the proposed special variation." sqref="J107" xr:uid="{00000000-0002-0000-0F00-00002B000000}"/>
    <dataValidation allowBlank="1" showInputMessage="1" showErrorMessage="1" promptTitle="Rate in Year 3 - with SV" prompt="This is the ordinary farmland rate for a land value of $50,000 in Year 3 of the application - with the proposed special variation." sqref="I107" xr:uid="{00000000-0002-0000-0F00-00002C000000}"/>
    <dataValidation allowBlank="1" showInputMessage="1" showErrorMessage="1" promptTitle="Rate in Year 2 - with SV" prompt="This is the ordinary farmland rate for a land value of $50,000 in Year 2 of the application - with the proposed special variation." sqref="H107" xr:uid="{00000000-0002-0000-0F00-00002D000000}"/>
    <dataValidation allowBlank="1" showInputMessage="1" showErrorMessage="1" promptTitle="Current Rate" prompt="This is the ordinary farmland rate for a land value of $50,000 in Year 0 of the application, usually the current financial year." sqref="F107 F127" xr:uid="{00000000-0002-0000-0F00-00002E000000}"/>
    <dataValidation allowBlank="1" showInputMessage="1" showErrorMessage="1" promptTitle="Rate in Year 1 - with SV" prompt="This is the ordinary farmland rate for a land value of $50,000 in Year 1 of the application - with the proposed special variation." sqref="G107" xr:uid="{00000000-0002-0000-0F00-00002F000000}"/>
    <dataValidation allowBlank="1" showInputMessage="1" showErrorMessage="1" promptTitle="Number of property assessments" prompt="This is the estimated number of ordinary farmland property assessments with land valued between $0 and $99,999 in the first year of the special variation." sqref="D107 D128:D140" xr:uid="{00000000-0002-0000-0F00-000030000000}"/>
  </dataValidations>
  <pageMargins left="0.7" right="0.7" top="0.75" bottom="0.75" header="0.3" footer="0.3"/>
  <pageSetup paperSize="9" scale="54" orientation="landscape" r:id="rId1"/>
  <rowBreaks count="1" manualBreakCount="1">
    <brk id="40" max="48" man="1"/>
  </rowBreaks>
  <colBreaks count="1" manualBreakCount="1">
    <brk id="16" max="141"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X453"/>
  <sheetViews>
    <sheetView zoomScaleNormal="100" workbookViewId="0"/>
  </sheetViews>
  <sheetFormatPr defaultColWidth="9.140625" defaultRowHeight="12" x14ac:dyDescent="0.2"/>
  <cols>
    <col min="1" max="1" width="1.5703125" style="6" customWidth="1"/>
    <col min="2" max="2" width="1.42578125" style="6" customWidth="1"/>
    <col min="3" max="3" width="21.85546875" style="103" customWidth="1"/>
    <col min="4" max="4" width="23.5703125" style="103" customWidth="1"/>
    <col min="5" max="5" width="18.5703125" style="178" customWidth="1"/>
    <col min="6" max="6" width="12.7109375" style="103" customWidth="1"/>
    <col min="7" max="12" width="12.85546875" style="103" customWidth="1"/>
    <col min="13" max="13" width="13.140625" style="103" customWidth="1"/>
    <col min="14" max="14" width="1.7109375" style="103" customWidth="1"/>
    <col min="15" max="15" width="6.5703125" style="103" customWidth="1"/>
    <col min="16" max="16" width="2" style="103" customWidth="1"/>
    <col min="17" max="17" width="12.140625" style="6" customWidth="1"/>
    <col min="18" max="24" width="9.140625" style="6"/>
    <col min="25" max="25" width="0.7109375" style="6" customWidth="1"/>
    <col min="26" max="32" width="8" style="6" customWidth="1"/>
    <col min="33" max="33" width="1.42578125" style="6" customWidth="1"/>
    <col min="34" max="35" width="9.140625" style="6"/>
    <col min="36" max="40" width="9.42578125" style="6" customWidth="1"/>
    <col min="41" max="41" width="3" style="6" customWidth="1"/>
    <col min="42" max="48" width="8.85546875" style="6" customWidth="1"/>
    <col min="49" max="49" width="2.140625" style="6" customWidth="1"/>
    <col min="50" max="16384" width="9.140625" style="6"/>
  </cols>
  <sheetData>
    <row r="1" spans="1:50" ht="12.75" thickBot="1" x14ac:dyDescent="0.25">
      <c r="A1" s="3"/>
      <c r="B1" s="3"/>
      <c r="C1" s="101"/>
      <c r="D1" s="101"/>
      <c r="E1" s="99"/>
      <c r="F1" s="101"/>
      <c r="G1" s="101"/>
      <c r="H1" s="101"/>
      <c r="I1" s="101"/>
      <c r="J1" s="101"/>
      <c r="K1" s="101"/>
      <c r="L1" s="101"/>
      <c r="M1" s="101"/>
      <c r="N1" s="101"/>
      <c r="O1" s="101"/>
      <c r="P1" s="101"/>
    </row>
    <row r="2" spans="1:50" s="206" customFormat="1" ht="15" x14ac:dyDescent="0.2">
      <c r="A2" s="182"/>
      <c r="B2" s="341"/>
      <c r="C2" s="323"/>
      <c r="D2" s="323"/>
      <c r="E2" s="342"/>
      <c r="F2" s="323"/>
      <c r="G2" s="323"/>
      <c r="H2" s="323"/>
      <c r="I2" s="323"/>
      <c r="J2" s="323"/>
      <c r="K2" s="323"/>
      <c r="L2" s="323"/>
      <c r="M2" s="323"/>
      <c r="N2" s="324"/>
      <c r="O2" s="116"/>
      <c r="P2" s="116"/>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row>
    <row r="3" spans="1:50" s="206" customFormat="1" ht="15" x14ac:dyDescent="0.2">
      <c r="A3" s="182"/>
      <c r="B3" s="343"/>
      <c r="C3" s="994" t="str">
        <f>'WK2 - Notional General Income'!$C$3</f>
        <v>Central Coast Council</v>
      </c>
      <c r="D3" s="339"/>
      <c r="E3" s="830" t="s">
        <v>858</v>
      </c>
      <c r="F3" s="830" t="str">
        <f>H5</f>
        <v>.</v>
      </c>
      <c r="G3" s="340"/>
      <c r="H3" s="116"/>
      <c r="I3" s="116"/>
      <c r="J3" s="286"/>
      <c r="K3" s="286"/>
      <c r="L3" s="286"/>
      <c r="M3" s="286"/>
      <c r="N3" s="326"/>
      <c r="O3" s="285"/>
      <c r="P3" s="285"/>
      <c r="Q3" s="290"/>
      <c r="R3" s="290"/>
      <c r="S3" s="290"/>
      <c r="T3" s="290"/>
      <c r="U3" s="290"/>
      <c r="V3" s="290"/>
      <c r="W3" s="290"/>
      <c r="X3" s="290"/>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row>
    <row r="4" spans="1:50" s="206" customFormat="1" ht="15" x14ac:dyDescent="0.2">
      <c r="A4" s="182"/>
      <c r="B4" s="343"/>
      <c r="C4" s="156"/>
      <c r="D4" s="156"/>
      <c r="E4" s="156"/>
      <c r="F4" s="156"/>
      <c r="G4" s="156"/>
      <c r="H4" s="156"/>
      <c r="I4" s="156"/>
      <c r="J4" s="156"/>
      <c r="K4" s="156"/>
      <c r="L4" s="156"/>
      <c r="M4" s="156"/>
      <c r="N4" s="327"/>
      <c r="O4" s="116"/>
      <c r="P4" s="116"/>
      <c r="Q4" s="290"/>
      <c r="R4" s="290"/>
      <c r="S4" s="290"/>
      <c r="T4" s="290"/>
      <c r="U4" s="290"/>
      <c r="V4" s="290"/>
      <c r="W4" s="290"/>
      <c r="X4" s="290"/>
      <c r="Y4" s="290"/>
      <c r="Z4" s="290"/>
      <c r="AA4" s="290"/>
      <c r="AB4" s="290"/>
      <c r="AC4" s="290"/>
      <c r="AD4" s="290"/>
      <c r="AE4" s="290"/>
      <c r="AF4" s="290"/>
      <c r="AG4" s="290"/>
      <c r="AH4" s="290"/>
      <c r="AI4" s="290"/>
      <c r="AJ4" s="290"/>
      <c r="AK4" s="290"/>
      <c r="AL4" s="290"/>
      <c r="AM4" s="290"/>
      <c r="AN4" s="290"/>
      <c r="AO4" s="290"/>
      <c r="AP4" s="290"/>
      <c r="AQ4" s="290"/>
      <c r="AR4" s="290"/>
      <c r="AS4" s="290"/>
      <c r="AT4" s="290"/>
      <c r="AU4" s="290"/>
      <c r="AV4" s="290"/>
      <c r="AW4" s="290"/>
      <c r="AX4" s="290"/>
    </row>
    <row r="5" spans="1:50" s="206" customFormat="1" ht="15.75" x14ac:dyDescent="0.25">
      <c r="A5" s="175"/>
      <c r="B5" s="344"/>
      <c r="C5" s="185"/>
      <c r="D5" s="185"/>
      <c r="E5" s="185"/>
      <c r="F5" s="133" t="s">
        <v>215</v>
      </c>
      <c r="G5" s="290"/>
      <c r="H5" s="1407" t="str">
        <f>'WK1 - Identification'!$E$19</f>
        <v>.</v>
      </c>
      <c r="I5" s="185"/>
      <c r="J5" s="185"/>
      <c r="K5" s="185"/>
      <c r="L5" s="185"/>
      <c r="M5" s="185"/>
      <c r="N5" s="330"/>
      <c r="O5" s="164"/>
      <c r="P5" s="164"/>
      <c r="Q5" s="290"/>
      <c r="R5" s="290"/>
      <c r="S5" s="290"/>
      <c r="T5" s="290"/>
      <c r="U5" s="290"/>
      <c r="V5" s="290"/>
      <c r="W5" s="290"/>
      <c r="X5" s="290"/>
      <c r="Y5" s="290"/>
      <c r="Z5" s="290"/>
      <c r="AA5" s="290"/>
      <c r="AB5" s="290"/>
      <c r="AC5" s="290"/>
      <c r="AD5" s="290"/>
      <c r="AE5" s="290"/>
      <c r="AF5" s="290"/>
      <c r="AG5" s="290"/>
      <c r="AH5" s="290"/>
      <c r="AI5" s="290"/>
      <c r="AJ5" s="290"/>
      <c r="AK5" s="290"/>
      <c r="AL5" s="290"/>
      <c r="AM5" s="290"/>
      <c r="AN5" s="290"/>
      <c r="AO5" s="290"/>
      <c r="AP5" s="290"/>
      <c r="AQ5" s="290"/>
      <c r="AR5" s="290"/>
      <c r="AS5" s="290"/>
      <c r="AT5" s="290"/>
      <c r="AU5" s="290"/>
      <c r="AV5" s="290"/>
      <c r="AW5" s="290"/>
      <c r="AX5" s="290"/>
    </row>
    <row r="6" spans="1:50" s="206" customFormat="1" ht="15.75" x14ac:dyDescent="0.25">
      <c r="A6" s="175"/>
      <c r="B6" s="344"/>
      <c r="C6" s="185"/>
      <c r="D6" s="185"/>
      <c r="E6" s="191"/>
      <c r="F6" s="191"/>
      <c r="G6" s="290"/>
      <c r="H6" s="186"/>
      <c r="I6" s="185"/>
      <c r="J6" s="185"/>
      <c r="K6" s="185"/>
      <c r="L6" s="185"/>
      <c r="M6" s="185"/>
      <c r="N6" s="330"/>
      <c r="O6" s="164"/>
      <c r="P6" s="164"/>
      <c r="Q6" s="290"/>
      <c r="R6" s="290"/>
      <c r="S6" s="290"/>
      <c r="T6" s="290"/>
      <c r="U6" s="290"/>
      <c r="V6" s="290"/>
      <c r="W6" s="290"/>
      <c r="X6" s="290"/>
      <c r="Y6" s="290"/>
      <c r="Z6" s="290"/>
      <c r="AA6" s="290"/>
      <c r="AB6" s="290"/>
      <c r="AC6" s="290"/>
      <c r="AD6" s="290"/>
      <c r="AE6" s="290"/>
      <c r="AF6" s="290"/>
      <c r="AG6" s="290"/>
      <c r="AH6" s="290"/>
      <c r="AI6" s="290"/>
      <c r="AJ6" s="290"/>
      <c r="AK6" s="290"/>
      <c r="AL6" s="290"/>
      <c r="AM6" s="290"/>
      <c r="AN6" s="290"/>
      <c r="AO6" s="290"/>
      <c r="AP6" s="290"/>
      <c r="AQ6" s="290"/>
      <c r="AR6" s="290"/>
      <c r="AS6" s="290"/>
      <c r="AT6" s="290"/>
      <c r="AU6" s="290"/>
      <c r="AV6" s="290"/>
      <c r="AW6" s="290"/>
      <c r="AX6" s="290"/>
    </row>
    <row r="7" spans="1:50" s="206" customFormat="1" ht="15.75" x14ac:dyDescent="0.25">
      <c r="A7" s="175"/>
      <c r="B7" s="344"/>
      <c r="C7" s="185"/>
      <c r="D7" s="185"/>
      <c r="E7" s="185"/>
      <c r="F7" s="181" t="s">
        <v>324</v>
      </c>
      <c r="I7" s="185"/>
      <c r="J7" s="185"/>
      <c r="K7" s="185"/>
      <c r="L7" s="185"/>
      <c r="M7" s="185"/>
      <c r="N7" s="330"/>
      <c r="O7" s="164"/>
      <c r="P7" s="164"/>
      <c r="Q7" s="290"/>
      <c r="R7" s="290"/>
      <c r="S7" s="290"/>
      <c r="T7" s="290"/>
      <c r="U7" s="290"/>
      <c r="V7" s="290"/>
      <c r="W7" s="290"/>
      <c r="X7" s="290"/>
      <c r="Y7" s="290"/>
      <c r="Z7" s="290"/>
      <c r="AA7" s="290"/>
      <c r="AB7" s="290"/>
      <c r="AC7" s="290"/>
      <c r="AD7" s="290"/>
      <c r="AE7" s="290"/>
      <c r="AF7" s="290"/>
      <c r="AG7" s="290"/>
      <c r="AH7" s="290"/>
      <c r="AI7" s="290"/>
      <c r="AJ7" s="290"/>
      <c r="AK7" s="290"/>
      <c r="AL7" s="290"/>
      <c r="AM7" s="290"/>
      <c r="AN7" s="290"/>
      <c r="AO7" s="290"/>
      <c r="AP7" s="290"/>
      <c r="AQ7" s="290"/>
      <c r="AR7" s="290"/>
      <c r="AS7" s="290"/>
      <c r="AT7" s="290"/>
      <c r="AU7" s="290"/>
      <c r="AV7" s="290"/>
      <c r="AW7" s="290"/>
      <c r="AX7" s="290"/>
    </row>
    <row r="8" spans="1:50" s="207" customFormat="1" ht="22.5" customHeight="1" x14ac:dyDescent="0.25">
      <c r="A8" s="191"/>
      <c r="B8" s="345"/>
      <c r="C8" s="164"/>
      <c r="D8" s="164"/>
      <c r="E8" s="164"/>
      <c r="F8" s="250" t="s">
        <v>362</v>
      </c>
      <c r="G8" s="191"/>
      <c r="H8" s="165"/>
      <c r="I8" s="165"/>
      <c r="J8" s="165"/>
      <c r="K8" s="164"/>
      <c r="L8" s="164"/>
      <c r="M8" s="164"/>
      <c r="N8" s="330"/>
      <c r="O8" s="164"/>
      <c r="P8" s="164"/>
      <c r="Q8" s="191"/>
      <c r="R8" s="191"/>
      <c r="S8" s="191"/>
      <c r="T8" s="191"/>
      <c r="U8" s="191"/>
      <c r="V8" s="191"/>
      <c r="W8" s="191"/>
      <c r="X8" s="191"/>
      <c r="Y8" s="191"/>
      <c r="Z8" s="191"/>
      <c r="AA8" s="191"/>
      <c r="AB8" s="191"/>
      <c r="AC8" s="191"/>
      <c r="AD8" s="191"/>
      <c r="AE8" s="191"/>
      <c r="AF8" s="191"/>
      <c r="AG8" s="191"/>
      <c r="AH8" s="191"/>
      <c r="AI8" s="191"/>
      <c r="AJ8" s="191"/>
      <c r="AK8" s="191"/>
      <c r="AL8" s="191"/>
      <c r="AM8" s="191"/>
      <c r="AN8" s="191"/>
      <c r="AO8" s="191"/>
      <c r="AP8" s="191"/>
      <c r="AQ8" s="191"/>
      <c r="AR8" s="191"/>
      <c r="AS8" s="191"/>
      <c r="AT8" s="191"/>
      <c r="AU8" s="191"/>
      <c r="AV8" s="191"/>
      <c r="AW8" s="191"/>
      <c r="AX8" s="191"/>
    </row>
    <row r="9" spans="1:50" s="206" customFormat="1" ht="15" x14ac:dyDescent="0.2">
      <c r="A9" s="182"/>
      <c r="B9" s="343"/>
      <c r="C9" s="142"/>
      <c r="D9" s="142"/>
      <c r="E9" s="142"/>
      <c r="F9" s="183"/>
      <c r="G9" s="290"/>
      <c r="H9" s="142"/>
      <c r="I9" s="142"/>
      <c r="J9" s="142"/>
      <c r="K9" s="142"/>
      <c r="L9" s="142"/>
      <c r="M9" s="142"/>
      <c r="N9" s="346"/>
      <c r="O9" s="144"/>
      <c r="P9" s="144"/>
      <c r="Q9" s="191"/>
      <c r="R9" s="290"/>
      <c r="S9" s="290"/>
      <c r="T9" s="290"/>
      <c r="U9" s="290"/>
      <c r="V9" s="290"/>
      <c r="W9" s="290"/>
      <c r="X9" s="290"/>
      <c r="Y9" s="290"/>
      <c r="Z9" s="290"/>
      <c r="AA9" s="290"/>
      <c r="AB9" s="290"/>
      <c r="AC9" s="290"/>
      <c r="AD9" s="290"/>
      <c r="AE9" s="290"/>
      <c r="AF9" s="290"/>
      <c r="AG9" s="290"/>
      <c r="AH9" s="290"/>
      <c r="AI9" s="290"/>
      <c r="AJ9" s="290"/>
      <c r="AK9" s="290"/>
      <c r="AL9" s="290"/>
      <c r="AM9" s="290"/>
      <c r="AN9" s="290"/>
      <c r="AO9" s="290"/>
      <c r="AP9" s="290"/>
      <c r="AQ9" s="290"/>
      <c r="AR9" s="290"/>
      <c r="AS9" s="290"/>
      <c r="AT9" s="290"/>
      <c r="AU9" s="290"/>
      <c r="AV9" s="290"/>
      <c r="AW9" s="290"/>
      <c r="AX9" s="290"/>
    </row>
    <row r="10" spans="1:50" s="101" customFormat="1" ht="15.6" customHeight="1" x14ac:dyDescent="0.2">
      <c r="A10" s="183"/>
      <c r="B10" s="347"/>
      <c r="C10" s="116" t="s">
        <v>352</v>
      </c>
      <c r="D10" s="116"/>
      <c r="E10" s="216"/>
      <c r="F10" s="216"/>
      <c r="G10" s="183"/>
      <c r="H10" s="216"/>
      <c r="I10" s="216"/>
      <c r="J10" s="216"/>
      <c r="K10" s="216"/>
      <c r="L10" s="216"/>
      <c r="M10" s="216"/>
      <c r="N10" s="331"/>
      <c r="O10" s="116"/>
      <c r="P10" s="116"/>
      <c r="Q10" s="191"/>
      <c r="R10" s="183"/>
      <c r="S10" s="183"/>
      <c r="T10" s="183"/>
      <c r="U10" s="183"/>
      <c r="V10" s="183"/>
      <c r="W10" s="183"/>
      <c r="X10" s="183"/>
      <c r="Y10" s="183"/>
      <c r="Z10" s="183"/>
      <c r="AA10" s="183"/>
      <c r="AB10" s="183"/>
      <c r="AC10" s="183"/>
      <c r="AD10" s="183"/>
      <c r="AE10" s="183"/>
      <c r="AF10" s="183"/>
      <c r="AG10" s="183"/>
      <c r="AH10" s="183"/>
      <c r="AI10" s="183"/>
      <c r="AJ10" s="183"/>
      <c r="AK10" s="183"/>
      <c r="AL10" s="183"/>
      <c r="AM10" s="183"/>
      <c r="AN10" s="183"/>
      <c r="AO10" s="183"/>
      <c r="AP10" s="183"/>
      <c r="AQ10" s="183"/>
      <c r="AR10" s="183"/>
      <c r="AS10" s="183"/>
      <c r="AT10" s="183"/>
      <c r="AU10" s="183"/>
      <c r="AV10" s="183"/>
      <c r="AW10" s="183"/>
      <c r="AX10" s="183"/>
    </row>
    <row r="11" spans="1:50" s="101" customFormat="1" ht="15.75" customHeight="1" x14ac:dyDescent="0.2">
      <c r="A11" s="183"/>
      <c r="B11" s="347"/>
      <c r="C11" s="116" t="s">
        <v>325</v>
      </c>
      <c r="D11" s="116"/>
      <c r="E11" s="216"/>
      <c r="F11" s="216"/>
      <c r="G11" s="183"/>
      <c r="H11" s="216"/>
      <c r="I11" s="216"/>
      <c r="J11" s="216"/>
      <c r="K11" s="216"/>
      <c r="L11" s="216"/>
      <c r="M11" s="216"/>
      <c r="N11" s="331"/>
      <c r="O11" s="116"/>
      <c r="P11" s="116"/>
      <c r="Q11" s="191"/>
      <c r="R11" s="183"/>
      <c r="S11" s="183"/>
      <c r="T11" s="183"/>
      <c r="U11" s="183"/>
      <c r="V11" s="183"/>
      <c r="W11" s="183"/>
      <c r="X11" s="183"/>
      <c r="Y11" s="183"/>
      <c r="Z11" s="183"/>
      <c r="AA11" s="183"/>
      <c r="AB11" s="183"/>
      <c r="AC11" s="183"/>
      <c r="AD11" s="183"/>
      <c r="AE11" s="183"/>
      <c r="AF11" s="183"/>
      <c r="AG11" s="183"/>
      <c r="AH11" s="183"/>
      <c r="AI11" s="183"/>
      <c r="AJ11" s="183"/>
      <c r="AK11" s="183"/>
      <c r="AL11" s="183"/>
      <c r="AM11" s="183"/>
      <c r="AN11" s="183"/>
      <c r="AO11" s="183"/>
      <c r="AP11" s="183"/>
      <c r="AQ11" s="183"/>
      <c r="AR11" s="183"/>
      <c r="AS11" s="183"/>
      <c r="AT11" s="183"/>
      <c r="AU11" s="183"/>
      <c r="AV11" s="183"/>
      <c r="AW11" s="183"/>
      <c r="AX11" s="183"/>
    </row>
    <row r="12" spans="1:50" s="101" customFormat="1" ht="15.75" customHeight="1" x14ac:dyDescent="0.2">
      <c r="A12" s="183"/>
      <c r="B12" s="347"/>
      <c r="C12" s="116"/>
      <c r="D12" s="116"/>
      <c r="E12" s="216"/>
      <c r="F12" s="216"/>
      <c r="G12" s="183"/>
      <c r="H12" s="216"/>
      <c r="I12" s="216"/>
      <c r="J12" s="216"/>
      <c r="K12" s="216"/>
      <c r="L12" s="216"/>
      <c r="M12" s="216"/>
      <c r="N12" s="331"/>
      <c r="O12" s="116"/>
      <c r="P12" s="116"/>
      <c r="Q12" s="183"/>
      <c r="R12" s="183"/>
      <c r="S12" s="183"/>
      <c r="T12" s="183"/>
      <c r="U12" s="183"/>
      <c r="V12" s="183"/>
      <c r="W12" s="183"/>
      <c r="X12" s="183"/>
      <c r="Y12" s="183"/>
      <c r="Z12" s="183"/>
      <c r="AA12" s="183"/>
      <c r="AB12" s="183"/>
      <c r="AC12" s="183"/>
      <c r="AD12" s="183"/>
      <c r="AE12" s="183"/>
      <c r="AF12" s="183"/>
      <c r="AG12" s="183"/>
      <c r="AH12" s="183"/>
      <c r="AI12" s="183"/>
      <c r="AJ12" s="183"/>
      <c r="AK12" s="183"/>
      <c r="AL12" s="183"/>
      <c r="AM12" s="183"/>
      <c r="AN12" s="183"/>
      <c r="AO12" s="183"/>
      <c r="AP12" s="183"/>
      <c r="AQ12" s="183"/>
      <c r="AR12" s="183"/>
      <c r="AS12" s="183"/>
      <c r="AT12" s="183"/>
      <c r="AU12" s="183"/>
      <c r="AV12" s="183"/>
      <c r="AW12" s="183"/>
      <c r="AX12" s="183"/>
    </row>
    <row r="13" spans="1:50" s="101" customFormat="1" ht="15.75" customHeight="1" x14ac:dyDescent="0.2">
      <c r="A13" s="183"/>
      <c r="B13" s="347"/>
      <c r="C13" s="116" t="s">
        <v>326</v>
      </c>
      <c r="D13" s="116"/>
      <c r="E13" s="216"/>
      <c r="F13" s="216"/>
      <c r="G13" s="183"/>
      <c r="H13" s="216"/>
      <c r="I13" s="216"/>
      <c r="J13" s="216"/>
      <c r="K13" s="216"/>
      <c r="L13" s="216"/>
      <c r="M13" s="216"/>
      <c r="N13" s="331"/>
      <c r="O13" s="116"/>
      <c r="P13" s="116"/>
      <c r="Q13" s="116"/>
      <c r="R13" s="183"/>
      <c r="S13" s="116"/>
      <c r="T13" s="116"/>
      <c r="U13" s="116"/>
      <c r="V13" s="116"/>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c r="AT13" s="116"/>
      <c r="AU13" s="116"/>
      <c r="AV13" s="183"/>
      <c r="AW13" s="183"/>
      <c r="AX13" s="183"/>
    </row>
    <row r="14" spans="1:50" s="101" customFormat="1" ht="4.5" customHeight="1" x14ac:dyDescent="0.2">
      <c r="A14" s="183"/>
      <c r="B14" s="347"/>
      <c r="C14" s="116"/>
      <c r="D14" s="116"/>
      <c r="E14" s="216"/>
      <c r="F14" s="216"/>
      <c r="G14" s="183"/>
      <c r="H14" s="216"/>
      <c r="I14" s="216"/>
      <c r="J14" s="216"/>
      <c r="K14" s="216"/>
      <c r="L14" s="216"/>
      <c r="M14" s="216"/>
      <c r="N14" s="331"/>
      <c r="O14" s="116"/>
      <c r="P14" s="116"/>
      <c r="Q14" s="183"/>
      <c r="R14" s="183"/>
      <c r="S14" s="183"/>
      <c r="T14" s="183"/>
      <c r="U14" s="183"/>
      <c r="V14" s="183"/>
      <c r="W14" s="183"/>
      <c r="X14" s="183"/>
      <c r="Y14" s="183"/>
      <c r="Z14" s="183"/>
      <c r="AA14" s="183"/>
      <c r="AB14" s="183"/>
      <c r="AC14" s="183"/>
      <c r="AD14" s="183"/>
      <c r="AE14" s="183"/>
      <c r="AF14" s="183"/>
      <c r="AG14" s="183"/>
      <c r="AH14" s="183"/>
      <c r="AI14" s="183"/>
      <c r="AJ14" s="183"/>
      <c r="AK14" s="183"/>
      <c r="AL14" s="183"/>
      <c r="AM14" s="183"/>
      <c r="AN14" s="183"/>
      <c r="AO14" s="183"/>
      <c r="AP14" s="183"/>
      <c r="AQ14" s="183"/>
      <c r="AR14" s="183"/>
      <c r="AS14" s="183"/>
      <c r="AT14" s="183"/>
      <c r="AU14" s="183"/>
      <c r="AV14" s="183"/>
      <c r="AW14" s="183"/>
      <c r="AX14" s="183"/>
    </row>
    <row r="15" spans="1:50" s="101" customFormat="1" ht="15.75" customHeight="1" x14ac:dyDescent="0.2">
      <c r="A15" s="183"/>
      <c r="B15" s="347"/>
      <c r="C15" s="116" t="s">
        <v>524</v>
      </c>
      <c r="D15" s="116"/>
      <c r="E15" s="216"/>
      <c r="F15" s="216"/>
      <c r="G15" s="183"/>
      <c r="H15" s="216"/>
      <c r="I15" s="216"/>
      <c r="J15" s="216"/>
      <c r="K15" s="216"/>
      <c r="L15" s="216"/>
      <c r="M15" s="216"/>
      <c r="N15" s="331"/>
      <c r="O15" s="116"/>
      <c r="P15" s="116"/>
      <c r="Q15" s="183"/>
      <c r="R15" s="183"/>
      <c r="S15" s="183"/>
      <c r="T15" s="183"/>
      <c r="U15" s="183"/>
      <c r="V15" s="183"/>
      <c r="W15" s="183"/>
      <c r="X15" s="183"/>
      <c r="Y15" s="183"/>
      <c r="Z15" s="183"/>
      <c r="AA15" s="183"/>
      <c r="AB15" s="183"/>
      <c r="AC15" s="183"/>
      <c r="AD15" s="183"/>
      <c r="AE15" s="183"/>
      <c r="AF15" s="183"/>
      <c r="AG15" s="183"/>
      <c r="AH15" s="183"/>
      <c r="AI15" s="183"/>
      <c r="AJ15" s="183"/>
      <c r="AK15" s="183"/>
      <c r="AL15" s="183"/>
      <c r="AM15" s="183"/>
      <c r="AN15" s="183"/>
      <c r="AO15" s="183"/>
      <c r="AP15" s="183"/>
      <c r="AQ15" s="183"/>
      <c r="AR15" s="183"/>
      <c r="AS15" s="183"/>
      <c r="AT15" s="183"/>
      <c r="AU15" s="183"/>
      <c r="AV15" s="183"/>
      <c r="AW15" s="183"/>
      <c r="AX15" s="183"/>
    </row>
    <row r="16" spans="1:50" s="101" customFormat="1" ht="13.5" customHeight="1" x14ac:dyDescent="0.2">
      <c r="A16" s="183"/>
      <c r="B16" s="347"/>
      <c r="C16" s="116"/>
      <c r="D16" s="116"/>
      <c r="E16" s="216"/>
      <c r="F16" s="216"/>
      <c r="G16" s="183"/>
      <c r="H16" s="216"/>
      <c r="I16" s="216"/>
      <c r="J16" s="216"/>
      <c r="K16" s="216"/>
      <c r="L16" s="216"/>
      <c r="M16" s="216"/>
      <c r="N16" s="331"/>
      <c r="O16" s="116"/>
      <c r="P16" s="116"/>
      <c r="Q16" s="183"/>
      <c r="R16" s="183"/>
      <c r="S16" s="183"/>
      <c r="T16" s="183"/>
      <c r="U16" s="183"/>
      <c r="V16" s="183"/>
      <c r="W16" s="183"/>
      <c r="X16" s="183"/>
      <c r="Y16" s="183"/>
      <c r="Z16" s="183"/>
      <c r="AA16" s="183"/>
      <c r="AB16" s="183"/>
      <c r="AC16" s="183"/>
      <c r="AD16" s="183"/>
      <c r="AE16" s="183"/>
      <c r="AF16" s="183"/>
      <c r="AG16" s="183"/>
      <c r="AH16" s="183"/>
      <c r="AI16" s="183"/>
      <c r="AJ16" s="183"/>
      <c r="AK16" s="183"/>
      <c r="AL16" s="183"/>
      <c r="AM16" s="183"/>
      <c r="AN16" s="183"/>
      <c r="AO16" s="183"/>
      <c r="AP16" s="183"/>
      <c r="AQ16" s="183"/>
      <c r="AR16" s="183"/>
      <c r="AS16" s="183"/>
      <c r="AT16" s="183"/>
      <c r="AU16" s="183"/>
      <c r="AV16" s="183"/>
      <c r="AW16" s="183"/>
      <c r="AX16" s="183"/>
    </row>
    <row r="17" spans="1:50" ht="12.75" thickBot="1" x14ac:dyDescent="0.25">
      <c r="A17" s="182"/>
      <c r="B17" s="343"/>
      <c r="C17" s="283" t="s">
        <v>565</v>
      </c>
      <c r="D17" s="282"/>
      <c r="E17" s="282"/>
      <c r="F17" s="282"/>
      <c r="G17" s="180"/>
      <c r="H17" s="282"/>
      <c r="I17" s="282"/>
      <c r="J17" s="282"/>
      <c r="K17" s="282"/>
      <c r="L17" s="282"/>
      <c r="M17" s="282"/>
      <c r="N17" s="327"/>
      <c r="O17" s="116"/>
      <c r="P17" s="116"/>
      <c r="Q17" s="1358"/>
      <c r="R17" s="1358"/>
      <c r="S17" s="1358"/>
      <c r="T17" s="1358"/>
      <c r="U17" s="1358"/>
      <c r="V17" s="1358"/>
      <c r="W17" s="1358"/>
      <c r="X17" s="1358"/>
      <c r="Y17" s="1358"/>
      <c r="Z17" s="1358"/>
      <c r="AA17" s="1358"/>
      <c r="AB17" s="1358"/>
      <c r="AC17" s="1358"/>
      <c r="AD17" s="1358"/>
      <c r="AE17" s="1358"/>
      <c r="AF17" s="1358"/>
      <c r="AG17" s="1358"/>
      <c r="AH17" s="1358"/>
      <c r="AI17" s="1358"/>
      <c r="AJ17" s="1358"/>
      <c r="AK17" s="1358"/>
      <c r="AL17" s="1358"/>
      <c r="AM17" s="1358"/>
      <c r="AN17" s="1358"/>
      <c r="AO17" s="1358"/>
      <c r="AP17" s="1358"/>
      <c r="AQ17" s="1358"/>
      <c r="AR17" s="1358"/>
      <c r="AS17" s="1358"/>
      <c r="AT17" s="1358"/>
      <c r="AU17" s="1358"/>
      <c r="AV17" s="1358"/>
      <c r="AW17" s="1358"/>
      <c r="AX17" s="1358"/>
    </row>
    <row r="18" spans="1:50" x14ac:dyDescent="0.2">
      <c r="A18" s="182"/>
      <c r="B18" s="343"/>
      <c r="C18" s="282"/>
      <c r="D18" s="282"/>
      <c r="E18" s="282"/>
      <c r="F18" s="282"/>
      <c r="G18" s="180"/>
      <c r="H18" s="282"/>
      <c r="I18" s="282"/>
      <c r="J18" s="282"/>
      <c r="K18" s="282"/>
      <c r="L18" s="282"/>
      <c r="M18" s="282"/>
      <c r="N18" s="327"/>
      <c r="O18" s="116"/>
      <c r="P18" s="322"/>
      <c r="Q18" s="437"/>
      <c r="R18" s="437"/>
      <c r="S18" s="437"/>
      <c r="T18" s="437"/>
      <c r="U18" s="437"/>
      <c r="V18" s="437"/>
      <c r="W18" s="437"/>
      <c r="X18" s="437"/>
      <c r="Y18" s="437"/>
      <c r="Z18" s="437"/>
      <c r="AA18" s="437"/>
      <c r="AB18" s="437"/>
      <c r="AC18" s="437"/>
      <c r="AD18" s="437"/>
      <c r="AE18" s="437"/>
      <c r="AF18" s="437"/>
      <c r="AG18" s="437"/>
      <c r="AH18" s="437"/>
      <c r="AI18" s="437"/>
      <c r="AJ18" s="437"/>
      <c r="AK18" s="437"/>
      <c r="AL18" s="437"/>
      <c r="AM18" s="437"/>
      <c r="AN18" s="437"/>
      <c r="AO18" s="437"/>
      <c r="AP18" s="437"/>
      <c r="AQ18" s="437"/>
      <c r="AR18" s="437"/>
      <c r="AS18" s="437"/>
      <c r="AT18" s="437"/>
      <c r="AU18" s="437"/>
      <c r="AV18" s="437"/>
      <c r="AW18" s="438"/>
    </row>
    <row r="19" spans="1:50" ht="15" x14ac:dyDescent="0.25">
      <c r="A19" s="182"/>
      <c r="B19" s="343"/>
      <c r="C19" s="156"/>
      <c r="D19" s="287"/>
      <c r="E19" s="288" t="s">
        <v>522</v>
      </c>
      <c r="F19" s="1408" t="str">
        <f>'WK5b(1) - Impact on Rates'!F19</f>
        <v>Yes</v>
      </c>
      <c r="G19" s="180"/>
      <c r="H19" s="287"/>
      <c r="I19" s="287"/>
      <c r="J19" s="156"/>
      <c r="K19" s="156"/>
      <c r="L19" s="156"/>
      <c r="M19" s="156"/>
      <c r="N19" s="327"/>
      <c r="O19" s="116"/>
      <c r="P19" s="325"/>
      <c r="Q19" s="267" t="s">
        <v>542</v>
      </c>
      <c r="R19" s="268"/>
      <c r="S19" s="268"/>
      <c r="T19" s="268"/>
      <c r="U19" s="268"/>
      <c r="V19" s="268"/>
      <c r="W19" s="268"/>
      <c r="X19" s="268"/>
      <c r="Y19" s="268"/>
      <c r="Z19" s="268"/>
      <c r="AA19" s="268"/>
      <c r="AB19" s="268"/>
      <c r="AC19" s="268"/>
      <c r="AD19" s="268"/>
      <c r="AE19" s="268"/>
      <c r="AF19" s="268"/>
      <c r="AG19" s="268"/>
      <c r="AH19" s="268"/>
      <c r="AI19" s="268"/>
      <c r="AJ19" s="268"/>
      <c r="AK19" s="268"/>
      <c r="AL19" s="268"/>
      <c r="AM19" s="268"/>
      <c r="AN19" s="268"/>
      <c r="AO19" s="268"/>
      <c r="AP19" s="268"/>
      <c r="AQ19" s="268"/>
      <c r="AR19" s="268"/>
      <c r="AS19" s="268"/>
      <c r="AT19" s="268"/>
      <c r="AU19" s="268"/>
      <c r="AV19" s="268"/>
      <c r="AW19" s="432"/>
    </row>
    <row r="20" spans="1:50" s="1355" customFormat="1" x14ac:dyDescent="0.2">
      <c r="A20" s="182"/>
      <c r="B20" s="343"/>
      <c r="C20" s="183"/>
      <c r="D20" s="215"/>
      <c r="E20" s="215"/>
      <c r="F20" s="156"/>
      <c r="G20" s="156"/>
      <c r="H20" s="156"/>
      <c r="I20" s="156"/>
      <c r="J20" s="156"/>
      <c r="K20" s="156"/>
      <c r="L20" s="156"/>
      <c r="M20" s="156"/>
      <c r="N20" s="327"/>
      <c r="O20" s="116"/>
      <c r="P20" s="325"/>
      <c r="Q20" s="1358"/>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433"/>
    </row>
    <row r="21" spans="1:50" s="1355" customFormat="1" ht="4.5" customHeight="1" x14ac:dyDescent="0.2">
      <c r="A21" s="182"/>
      <c r="B21" s="343"/>
      <c r="C21" s="144"/>
      <c r="D21" s="116"/>
      <c r="E21" s="156"/>
      <c r="F21" s="116"/>
      <c r="G21" s="116"/>
      <c r="H21" s="116"/>
      <c r="I21" s="116"/>
      <c r="J21" s="116"/>
      <c r="K21" s="116"/>
      <c r="L21" s="116"/>
      <c r="M21" s="116"/>
      <c r="N21" s="327"/>
      <c r="O21" s="116"/>
      <c r="P21" s="325"/>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433"/>
    </row>
    <row r="22" spans="1:50" s="1355" customFormat="1" ht="15" x14ac:dyDescent="0.25">
      <c r="A22" s="182"/>
      <c r="B22" s="343"/>
      <c r="C22" s="267" t="s">
        <v>185</v>
      </c>
      <c r="D22" s="268"/>
      <c r="E22" s="268"/>
      <c r="F22" s="281"/>
      <c r="G22" s="281" t="str">
        <f>'WK0 - Input data'!$C$63</f>
        <v>$ nominal per year</v>
      </c>
      <c r="H22" s="270"/>
      <c r="I22" s="270" t="str">
        <f>$F$3</f>
        <v>.</v>
      </c>
      <c r="J22" s="270"/>
      <c r="K22" s="270"/>
      <c r="L22" s="270"/>
      <c r="M22" s="271"/>
      <c r="N22" s="327"/>
      <c r="O22" s="116"/>
      <c r="P22" s="325"/>
      <c r="Q22" s="96"/>
      <c r="R22" s="249" t="s">
        <v>539</v>
      </c>
      <c r="S22" s="254"/>
      <c r="T22" s="254"/>
      <c r="U22" s="254"/>
      <c r="V22" s="254"/>
      <c r="W22" s="254"/>
      <c r="X22" s="306"/>
      <c r="Y22" s="116"/>
      <c r="Z22" s="249" t="s">
        <v>535</v>
      </c>
      <c r="AA22" s="254"/>
      <c r="AB22" s="254"/>
      <c r="AC22" s="254"/>
      <c r="AD22" s="254"/>
      <c r="AE22" s="254"/>
      <c r="AF22" s="306"/>
      <c r="AG22" s="66"/>
      <c r="AH22" s="249" t="s">
        <v>540</v>
      </c>
      <c r="AI22" s="254"/>
      <c r="AJ22" s="254"/>
      <c r="AK22" s="254"/>
      <c r="AL22" s="254"/>
      <c r="AM22" s="254"/>
      <c r="AN22" s="306"/>
      <c r="AO22" s="116"/>
      <c r="AP22" s="249" t="s">
        <v>536</v>
      </c>
      <c r="AQ22" s="254"/>
      <c r="AR22" s="254"/>
      <c r="AS22" s="254"/>
      <c r="AT22" s="254"/>
      <c r="AU22" s="254"/>
      <c r="AV22" s="306"/>
      <c r="AW22" s="433"/>
    </row>
    <row r="23" spans="1:50" s="1355" customFormat="1" ht="53.1" customHeight="1" x14ac:dyDescent="0.2">
      <c r="A23" s="182"/>
      <c r="B23" s="343"/>
      <c r="C23" s="297" t="s">
        <v>196</v>
      </c>
      <c r="D23" s="137" t="s">
        <v>327</v>
      </c>
      <c r="E23" s="298" t="s">
        <v>200</v>
      </c>
      <c r="F23" s="134" t="s">
        <v>205</v>
      </c>
      <c r="G23" s="134" t="s">
        <v>731</v>
      </c>
      <c r="H23" s="134" t="s">
        <v>732</v>
      </c>
      <c r="I23" s="134" t="s">
        <v>733</v>
      </c>
      <c r="J23" s="134" t="s">
        <v>734</v>
      </c>
      <c r="K23" s="134" t="s">
        <v>735</v>
      </c>
      <c r="L23" s="134" t="s">
        <v>736</v>
      </c>
      <c r="M23" s="134" t="s">
        <v>737</v>
      </c>
      <c r="N23" s="327"/>
      <c r="O23" s="116"/>
      <c r="P23" s="325"/>
      <c r="Q23" s="415" t="str">
        <f>C23</f>
        <v>Land Value</v>
      </c>
      <c r="R23" s="396" t="str">
        <f>C22</f>
        <v>Ordinary Residential Rates - with proposed special variation</v>
      </c>
      <c r="S23" s="397"/>
      <c r="T23" s="397"/>
      <c r="U23" s="397"/>
      <c r="V23" s="397"/>
      <c r="W23" s="397"/>
      <c r="X23" s="398"/>
      <c r="Y23" s="434"/>
      <c r="Z23" s="396" t="str">
        <f>$R23</f>
        <v>Ordinary Residential Rates - with proposed special variation</v>
      </c>
      <c r="AA23" s="397"/>
      <c r="AB23" s="397"/>
      <c r="AC23" s="397"/>
      <c r="AD23" s="397"/>
      <c r="AE23" s="397"/>
      <c r="AF23" s="398"/>
      <c r="AG23" s="434"/>
      <c r="AH23" s="396" t="str">
        <f>$R23</f>
        <v>Ordinary Residential Rates - with proposed special variation</v>
      </c>
      <c r="AI23" s="397"/>
      <c r="AJ23" s="397"/>
      <c r="AK23" s="397"/>
      <c r="AL23" s="397"/>
      <c r="AM23" s="397"/>
      <c r="AN23" s="398"/>
      <c r="AO23" s="434"/>
      <c r="AP23" s="396" t="str">
        <f>$R23</f>
        <v>Ordinary Residential Rates - with proposed special variation</v>
      </c>
      <c r="AQ23" s="397"/>
      <c r="AR23" s="397"/>
      <c r="AS23" s="397"/>
      <c r="AT23" s="397"/>
      <c r="AU23" s="397"/>
      <c r="AV23" s="398"/>
      <c r="AW23" s="433"/>
    </row>
    <row r="24" spans="1:50" s="1355" customFormat="1" x14ac:dyDescent="0.2">
      <c r="A24" s="182"/>
      <c r="B24" s="343"/>
      <c r="C24" s="293"/>
      <c r="D24" s="293"/>
      <c r="E24" s="293" t="s">
        <v>40</v>
      </c>
      <c r="F24" s="208" t="str">
        <f>'WK5a(1) - Impact on Rates'!E74</f>
        <v>2020-21</v>
      </c>
      <c r="G24" s="208" t="str">
        <f>'WK5a(1) - Impact on Rates'!F74</f>
        <v>2021-22</v>
      </c>
      <c r="H24" s="208" t="str">
        <f>'WK5a(1) - Impact on Rates'!G74</f>
        <v>2022-23</v>
      </c>
      <c r="I24" s="208" t="str">
        <f>'WK5a(1) - Impact on Rates'!H74</f>
        <v>2023-24</v>
      </c>
      <c r="J24" s="208" t="str">
        <f>'WK5a(1) - Impact on Rates'!I74</f>
        <v>2024-25</v>
      </c>
      <c r="K24" s="208" t="str">
        <f>'WK5a(1) - Impact on Rates'!J74</f>
        <v>2025-26</v>
      </c>
      <c r="L24" s="208" t="str">
        <f>'WK5a(1) - Impact on Rates'!K74</f>
        <v>2026-27</v>
      </c>
      <c r="M24" s="208" t="str">
        <f>'WK5a(1) - Impact on Rates'!L74</f>
        <v>2027-28</v>
      </c>
      <c r="N24" s="327"/>
      <c r="O24" s="116"/>
      <c r="P24" s="325"/>
      <c r="Q24" s="416" t="str">
        <f>$E24</f>
        <v>$</v>
      </c>
      <c r="R24" s="997" t="str">
        <f>'WK0 - Input data'!G55</f>
        <v>Year 1</v>
      </c>
      <c r="S24" s="998" t="str">
        <f>'WK0 - Input data'!H55</f>
        <v>Year 2</v>
      </c>
      <c r="T24" s="998" t="str">
        <f>'WK0 - Input data'!I55</f>
        <v>Year 3</v>
      </c>
      <c r="U24" s="998" t="str">
        <f>'WK0 - Input data'!J55</f>
        <v>Year 4</v>
      </c>
      <c r="V24" s="998" t="str">
        <f>'WK0 - Input data'!K55</f>
        <v>Year 5</v>
      </c>
      <c r="W24" s="998" t="str">
        <f>'WK0 - Input data'!L55</f>
        <v>Year 6</v>
      </c>
      <c r="X24" s="999" t="str">
        <f>'WK0 - Input data'!M55</f>
        <v>Year 7</v>
      </c>
      <c r="Y24" s="112"/>
      <c r="Z24" s="510" t="str">
        <f>R24</f>
        <v>Year 1</v>
      </c>
      <c r="AA24" s="511" t="str">
        <f t="shared" ref="AA24:AF24" si="0">S24</f>
        <v>Year 2</v>
      </c>
      <c r="AB24" s="511" t="str">
        <f t="shared" si="0"/>
        <v>Year 3</v>
      </c>
      <c r="AC24" s="511" t="str">
        <f t="shared" si="0"/>
        <v>Year 4</v>
      </c>
      <c r="AD24" s="511" t="str">
        <f t="shared" si="0"/>
        <v>Year 5</v>
      </c>
      <c r="AE24" s="511" t="str">
        <f t="shared" si="0"/>
        <v>Year 6</v>
      </c>
      <c r="AF24" s="513" t="str">
        <f t="shared" si="0"/>
        <v>Year 7</v>
      </c>
      <c r="AG24" s="512"/>
      <c r="AH24" s="510" t="str">
        <f>R24</f>
        <v>Year 1</v>
      </c>
      <c r="AI24" s="511" t="str">
        <f t="shared" ref="AI24:AN24" si="1">S24</f>
        <v>Year 2</v>
      </c>
      <c r="AJ24" s="511" t="str">
        <f t="shared" si="1"/>
        <v>Year 3</v>
      </c>
      <c r="AK24" s="511" t="str">
        <f t="shared" si="1"/>
        <v>Year 4</v>
      </c>
      <c r="AL24" s="511" t="str">
        <f t="shared" si="1"/>
        <v>Year 5</v>
      </c>
      <c r="AM24" s="511" t="str">
        <f t="shared" si="1"/>
        <v>Year 6</v>
      </c>
      <c r="AN24" s="513" t="str">
        <f t="shared" si="1"/>
        <v>Year 7</v>
      </c>
      <c r="AO24" s="395"/>
      <c r="AP24" s="510" t="str">
        <f>R24</f>
        <v>Year 1</v>
      </c>
      <c r="AQ24" s="511" t="str">
        <f t="shared" ref="AQ24:AT24" si="2">S24</f>
        <v>Year 2</v>
      </c>
      <c r="AR24" s="511" t="str">
        <f t="shared" si="2"/>
        <v>Year 3</v>
      </c>
      <c r="AS24" s="511" t="str">
        <f t="shared" si="2"/>
        <v>Year 4</v>
      </c>
      <c r="AT24" s="511" t="str">
        <f t="shared" si="2"/>
        <v>Year 5</v>
      </c>
      <c r="AU24" s="511" t="str">
        <f>W24</f>
        <v>Year 6</v>
      </c>
      <c r="AV24" s="513" t="str">
        <f>X24</f>
        <v>Year 7</v>
      </c>
      <c r="AW24" s="433"/>
    </row>
    <row r="25" spans="1:50" s="1355" customFormat="1" x14ac:dyDescent="0.2">
      <c r="A25" s="182"/>
      <c r="B25" s="343"/>
      <c r="C25" s="419" t="s">
        <v>11</v>
      </c>
      <c r="D25" s="872"/>
      <c r="E25" s="420">
        <v>50000</v>
      </c>
      <c r="F25" s="873"/>
      <c r="G25" s="873"/>
      <c r="H25" s="873"/>
      <c r="I25" s="873"/>
      <c r="J25" s="873"/>
      <c r="K25" s="873"/>
      <c r="L25" s="873"/>
      <c r="M25" s="873"/>
      <c r="N25" s="327"/>
      <c r="O25" s="116"/>
      <c r="P25" s="325"/>
      <c r="Q25" s="417">
        <f t="shared" ref="Q25:Q38" si="3">$E25</f>
        <v>50000</v>
      </c>
      <c r="R25" s="399" t="str">
        <f t="shared" ref="R25:X38" si="4">IF(G25=".",".",IF(F25=0,".",G25-F25))</f>
        <v>.</v>
      </c>
      <c r="S25" s="400" t="str">
        <f t="shared" si="4"/>
        <v>.</v>
      </c>
      <c r="T25" s="400" t="str">
        <f t="shared" si="4"/>
        <v>.</v>
      </c>
      <c r="U25" s="400" t="str">
        <f t="shared" si="4"/>
        <v>.</v>
      </c>
      <c r="V25" s="400" t="str">
        <f t="shared" si="4"/>
        <v>.</v>
      </c>
      <c r="W25" s="400" t="str">
        <f t="shared" si="4"/>
        <v>.</v>
      </c>
      <c r="X25" s="295" t="str">
        <f t="shared" si="4"/>
        <v>.</v>
      </c>
      <c r="Y25" s="3"/>
      <c r="Z25" s="406" t="str">
        <f t="shared" ref="Z25:AF38" si="5">IF(G25=".",".",IF(F25=0,".",G25/F25-1))</f>
        <v>.</v>
      </c>
      <c r="AA25" s="407" t="str">
        <f t="shared" si="5"/>
        <v>.</v>
      </c>
      <c r="AB25" s="407" t="str">
        <f t="shared" si="5"/>
        <v>.</v>
      </c>
      <c r="AC25" s="407" t="str">
        <f t="shared" si="5"/>
        <v>.</v>
      </c>
      <c r="AD25" s="407" t="str">
        <f t="shared" si="5"/>
        <v>.</v>
      </c>
      <c r="AE25" s="407" t="str">
        <f t="shared" si="5"/>
        <v>.</v>
      </c>
      <c r="AF25" s="408" t="str">
        <f t="shared" si="5"/>
        <v>.</v>
      </c>
      <c r="AG25" s="3"/>
      <c r="AH25" s="399" t="str">
        <f t="shared" ref="AH25:AN38" si="6">IF(G25=".",".",IF($F25=0,".",G25-$F25))</f>
        <v>.</v>
      </c>
      <c r="AI25" s="400" t="str">
        <f t="shared" si="6"/>
        <v>.</v>
      </c>
      <c r="AJ25" s="400" t="str">
        <f t="shared" si="6"/>
        <v>.</v>
      </c>
      <c r="AK25" s="400" t="str">
        <f t="shared" si="6"/>
        <v>.</v>
      </c>
      <c r="AL25" s="400" t="str">
        <f t="shared" si="6"/>
        <v>.</v>
      </c>
      <c r="AM25" s="400" t="str">
        <f t="shared" si="6"/>
        <v>.</v>
      </c>
      <c r="AN25" s="295" t="str">
        <f t="shared" si="6"/>
        <v>.</v>
      </c>
      <c r="AO25" s="410"/>
      <c r="AP25" s="406" t="str">
        <f t="shared" ref="AP25:AV38" si="7">IF(G25=".",".",IF($F25=0,".",G25/$F25-1))</f>
        <v>.</v>
      </c>
      <c r="AQ25" s="407" t="str">
        <f t="shared" si="7"/>
        <v>.</v>
      </c>
      <c r="AR25" s="407" t="str">
        <f t="shared" si="7"/>
        <v>.</v>
      </c>
      <c r="AS25" s="407" t="str">
        <f t="shared" si="7"/>
        <v>.</v>
      </c>
      <c r="AT25" s="407" t="str">
        <f t="shared" si="7"/>
        <v>.</v>
      </c>
      <c r="AU25" s="407" t="str">
        <f t="shared" si="7"/>
        <v>.</v>
      </c>
      <c r="AV25" s="408" t="str">
        <f t="shared" si="7"/>
        <v>.</v>
      </c>
      <c r="AW25" s="433"/>
    </row>
    <row r="26" spans="1:50" s="1355" customFormat="1" x14ac:dyDescent="0.2">
      <c r="A26" s="182"/>
      <c r="B26" s="343"/>
      <c r="C26" s="421" t="s">
        <v>187</v>
      </c>
      <c r="D26" s="422"/>
      <c r="E26" s="423">
        <v>150000</v>
      </c>
      <c r="F26" s="874"/>
      <c r="G26" s="874"/>
      <c r="H26" s="874"/>
      <c r="I26" s="874"/>
      <c r="J26" s="874"/>
      <c r="K26" s="874"/>
      <c r="L26" s="874"/>
      <c r="M26" s="874"/>
      <c r="N26" s="327"/>
      <c r="O26" s="116"/>
      <c r="P26" s="325"/>
      <c r="Q26" s="418">
        <f t="shared" si="3"/>
        <v>150000</v>
      </c>
      <c r="R26" s="401" t="str">
        <f t="shared" si="4"/>
        <v>.</v>
      </c>
      <c r="S26" s="256" t="str">
        <f t="shared" si="4"/>
        <v>.</v>
      </c>
      <c r="T26" s="256" t="str">
        <f t="shared" si="4"/>
        <v>.</v>
      </c>
      <c r="U26" s="256" t="str">
        <f t="shared" si="4"/>
        <v>.</v>
      </c>
      <c r="V26" s="256" t="str">
        <f t="shared" si="4"/>
        <v>.</v>
      </c>
      <c r="W26" s="256" t="str">
        <f t="shared" si="4"/>
        <v>.</v>
      </c>
      <c r="X26" s="402" t="str">
        <f t="shared" si="4"/>
        <v>.</v>
      </c>
      <c r="Y26" s="3"/>
      <c r="Z26" s="409" t="str">
        <f t="shared" si="5"/>
        <v>.</v>
      </c>
      <c r="AA26" s="410" t="str">
        <f t="shared" si="5"/>
        <v>.</v>
      </c>
      <c r="AB26" s="410" t="str">
        <f t="shared" si="5"/>
        <v>.</v>
      </c>
      <c r="AC26" s="410" t="str">
        <f t="shared" si="5"/>
        <v>.</v>
      </c>
      <c r="AD26" s="410" t="str">
        <f t="shared" si="5"/>
        <v>.</v>
      </c>
      <c r="AE26" s="410" t="str">
        <f t="shared" si="5"/>
        <v>.</v>
      </c>
      <c r="AF26" s="411" t="str">
        <f t="shared" si="5"/>
        <v>.</v>
      </c>
      <c r="AG26" s="3"/>
      <c r="AH26" s="401" t="str">
        <f t="shared" si="6"/>
        <v>.</v>
      </c>
      <c r="AI26" s="256" t="str">
        <f t="shared" si="6"/>
        <v>.</v>
      </c>
      <c r="AJ26" s="256" t="str">
        <f t="shared" si="6"/>
        <v>.</v>
      </c>
      <c r="AK26" s="256" t="str">
        <f t="shared" si="6"/>
        <v>.</v>
      </c>
      <c r="AL26" s="256" t="str">
        <f t="shared" si="6"/>
        <v>.</v>
      </c>
      <c r="AM26" s="256" t="str">
        <f t="shared" si="6"/>
        <v>.</v>
      </c>
      <c r="AN26" s="402" t="str">
        <f t="shared" si="6"/>
        <v>.</v>
      </c>
      <c r="AO26" s="3"/>
      <c r="AP26" s="409" t="str">
        <f t="shared" si="7"/>
        <v>.</v>
      </c>
      <c r="AQ26" s="410" t="str">
        <f t="shared" si="7"/>
        <v>.</v>
      </c>
      <c r="AR26" s="410" t="str">
        <f t="shared" si="7"/>
        <v>.</v>
      </c>
      <c r="AS26" s="410" t="str">
        <f t="shared" si="7"/>
        <v>.</v>
      </c>
      <c r="AT26" s="410" t="str">
        <f t="shared" si="7"/>
        <v>.</v>
      </c>
      <c r="AU26" s="410" t="str">
        <f t="shared" si="7"/>
        <v>.</v>
      </c>
      <c r="AV26" s="411" t="str">
        <f t="shared" si="7"/>
        <v>.</v>
      </c>
      <c r="AW26" s="433"/>
    </row>
    <row r="27" spans="1:50" s="1355" customFormat="1" x14ac:dyDescent="0.2">
      <c r="A27" s="182"/>
      <c r="B27" s="343"/>
      <c r="C27" s="421" t="s">
        <v>188</v>
      </c>
      <c r="D27" s="422"/>
      <c r="E27" s="423">
        <v>250000</v>
      </c>
      <c r="F27" s="1207"/>
      <c r="G27" s="874"/>
      <c r="H27" s="874"/>
      <c r="I27" s="874"/>
      <c r="J27" s="874"/>
      <c r="K27" s="874"/>
      <c r="L27" s="874"/>
      <c r="M27" s="874"/>
      <c r="N27" s="327"/>
      <c r="O27" s="116"/>
      <c r="P27" s="325"/>
      <c r="Q27" s="418">
        <f t="shared" si="3"/>
        <v>250000</v>
      </c>
      <c r="R27" s="401" t="str">
        <f t="shared" si="4"/>
        <v>.</v>
      </c>
      <c r="S27" s="256" t="str">
        <f t="shared" si="4"/>
        <v>.</v>
      </c>
      <c r="T27" s="256" t="str">
        <f t="shared" si="4"/>
        <v>.</v>
      </c>
      <c r="U27" s="256" t="str">
        <f t="shared" si="4"/>
        <v>.</v>
      </c>
      <c r="V27" s="256" t="str">
        <f t="shared" si="4"/>
        <v>.</v>
      </c>
      <c r="W27" s="256" t="str">
        <f t="shared" si="4"/>
        <v>.</v>
      </c>
      <c r="X27" s="402" t="str">
        <f t="shared" si="4"/>
        <v>.</v>
      </c>
      <c r="Y27" s="3"/>
      <c r="Z27" s="409" t="str">
        <f t="shared" si="5"/>
        <v>.</v>
      </c>
      <c r="AA27" s="410" t="str">
        <f t="shared" si="5"/>
        <v>.</v>
      </c>
      <c r="AB27" s="410" t="str">
        <f t="shared" si="5"/>
        <v>.</v>
      </c>
      <c r="AC27" s="410" t="str">
        <f t="shared" si="5"/>
        <v>.</v>
      </c>
      <c r="AD27" s="410" t="str">
        <f t="shared" si="5"/>
        <v>.</v>
      </c>
      <c r="AE27" s="410" t="str">
        <f t="shared" si="5"/>
        <v>.</v>
      </c>
      <c r="AF27" s="411" t="str">
        <f t="shared" si="5"/>
        <v>.</v>
      </c>
      <c r="AG27" s="3"/>
      <c r="AH27" s="401" t="str">
        <f t="shared" si="6"/>
        <v>.</v>
      </c>
      <c r="AI27" s="256" t="str">
        <f t="shared" si="6"/>
        <v>.</v>
      </c>
      <c r="AJ27" s="256" t="str">
        <f t="shared" si="6"/>
        <v>.</v>
      </c>
      <c r="AK27" s="256" t="str">
        <f t="shared" si="6"/>
        <v>.</v>
      </c>
      <c r="AL27" s="256" t="str">
        <f t="shared" si="6"/>
        <v>.</v>
      </c>
      <c r="AM27" s="256" t="str">
        <f t="shared" si="6"/>
        <v>.</v>
      </c>
      <c r="AN27" s="402" t="str">
        <f t="shared" si="6"/>
        <v>.</v>
      </c>
      <c r="AO27" s="3"/>
      <c r="AP27" s="409" t="str">
        <f t="shared" si="7"/>
        <v>.</v>
      </c>
      <c r="AQ27" s="410" t="str">
        <f t="shared" si="7"/>
        <v>.</v>
      </c>
      <c r="AR27" s="410" t="str">
        <f t="shared" si="7"/>
        <v>.</v>
      </c>
      <c r="AS27" s="410" t="str">
        <f t="shared" si="7"/>
        <v>.</v>
      </c>
      <c r="AT27" s="410" t="str">
        <f t="shared" si="7"/>
        <v>.</v>
      </c>
      <c r="AU27" s="410" t="str">
        <f t="shared" si="7"/>
        <v>.</v>
      </c>
      <c r="AV27" s="411" t="str">
        <f t="shared" si="7"/>
        <v>.</v>
      </c>
      <c r="AW27" s="433"/>
    </row>
    <row r="28" spans="1:50" s="1355" customFormat="1" x14ac:dyDescent="0.2">
      <c r="A28" s="182"/>
      <c r="B28" s="343"/>
      <c r="C28" s="421" t="s">
        <v>189</v>
      </c>
      <c r="D28" s="422"/>
      <c r="E28" s="423">
        <v>350000</v>
      </c>
      <c r="F28" s="1207"/>
      <c r="G28" s="874"/>
      <c r="H28" s="874"/>
      <c r="I28" s="874"/>
      <c r="J28" s="874"/>
      <c r="K28" s="874"/>
      <c r="L28" s="874"/>
      <c r="M28" s="874"/>
      <c r="N28" s="327"/>
      <c r="O28" s="116"/>
      <c r="P28" s="325"/>
      <c r="Q28" s="418">
        <f t="shared" si="3"/>
        <v>350000</v>
      </c>
      <c r="R28" s="401" t="str">
        <f t="shared" si="4"/>
        <v>.</v>
      </c>
      <c r="S28" s="256" t="str">
        <f t="shared" si="4"/>
        <v>.</v>
      </c>
      <c r="T28" s="256" t="str">
        <f t="shared" si="4"/>
        <v>.</v>
      </c>
      <c r="U28" s="256" t="str">
        <f t="shared" si="4"/>
        <v>.</v>
      </c>
      <c r="V28" s="256" t="str">
        <f t="shared" si="4"/>
        <v>.</v>
      </c>
      <c r="W28" s="256" t="str">
        <f t="shared" si="4"/>
        <v>.</v>
      </c>
      <c r="X28" s="402" t="str">
        <f t="shared" si="4"/>
        <v>.</v>
      </c>
      <c r="Y28" s="3"/>
      <c r="Z28" s="409" t="str">
        <f t="shared" si="5"/>
        <v>.</v>
      </c>
      <c r="AA28" s="410" t="str">
        <f t="shared" si="5"/>
        <v>.</v>
      </c>
      <c r="AB28" s="410" t="str">
        <f t="shared" si="5"/>
        <v>.</v>
      </c>
      <c r="AC28" s="410" t="str">
        <f t="shared" si="5"/>
        <v>.</v>
      </c>
      <c r="AD28" s="410" t="str">
        <f t="shared" si="5"/>
        <v>.</v>
      </c>
      <c r="AE28" s="410" t="str">
        <f t="shared" si="5"/>
        <v>.</v>
      </c>
      <c r="AF28" s="411" t="str">
        <f t="shared" si="5"/>
        <v>.</v>
      </c>
      <c r="AG28" s="3"/>
      <c r="AH28" s="401" t="str">
        <f t="shared" si="6"/>
        <v>.</v>
      </c>
      <c r="AI28" s="256" t="str">
        <f t="shared" si="6"/>
        <v>.</v>
      </c>
      <c r="AJ28" s="256" t="str">
        <f t="shared" si="6"/>
        <v>.</v>
      </c>
      <c r="AK28" s="256" t="str">
        <f t="shared" si="6"/>
        <v>.</v>
      </c>
      <c r="AL28" s="256" t="str">
        <f t="shared" si="6"/>
        <v>.</v>
      </c>
      <c r="AM28" s="256" t="str">
        <f t="shared" si="6"/>
        <v>.</v>
      </c>
      <c r="AN28" s="402" t="str">
        <f t="shared" si="6"/>
        <v>.</v>
      </c>
      <c r="AO28" s="3"/>
      <c r="AP28" s="409" t="str">
        <f t="shared" si="7"/>
        <v>.</v>
      </c>
      <c r="AQ28" s="410" t="str">
        <f t="shared" si="7"/>
        <v>.</v>
      </c>
      <c r="AR28" s="410" t="str">
        <f t="shared" si="7"/>
        <v>.</v>
      </c>
      <c r="AS28" s="410" t="str">
        <f t="shared" si="7"/>
        <v>.</v>
      </c>
      <c r="AT28" s="410" t="str">
        <f t="shared" si="7"/>
        <v>.</v>
      </c>
      <c r="AU28" s="410" t="str">
        <f t="shared" si="7"/>
        <v>.</v>
      </c>
      <c r="AV28" s="411" t="str">
        <f t="shared" si="7"/>
        <v>.</v>
      </c>
      <c r="AW28" s="433"/>
    </row>
    <row r="29" spans="1:50" s="1355" customFormat="1" x14ac:dyDescent="0.2">
      <c r="A29" s="182"/>
      <c r="B29" s="343"/>
      <c r="C29" s="421" t="s">
        <v>190</v>
      </c>
      <c r="D29" s="422"/>
      <c r="E29" s="423">
        <v>450000</v>
      </c>
      <c r="F29" s="1207"/>
      <c r="G29" s="874"/>
      <c r="H29" s="874"/>
      <c r="I29" s="874"/>
      <c r="J29" s="874"/>
      <c r="K29" s="874"/>
      <c r="L29" s="874"/>
      <c r="M29" s="874"/>
      <c r="N29" s="327"/>
      <c r="O29" s="116"/>
      <c r="P29" s="325"/>
      <c r="Q29" s="418">
        <f t="shared" si="3"/>
        <v>450000</v>
      </c>
      <c r="R29" s="401" t="str">
        <f t="shared" si="4"/>
        <v>.</v>
      </c>
      <c r="S29" s="256" t="str">
        <f t="shared" si="4"/>
        <v>.</v>
      </c>
      <c r="T29" s="256" t="str">
        <f t="shared" si="4"/>
        <v>.</v>
      </c>
      <c r="U29" s="256" t="str">
        <f t="shared" si="4"/>
        <v>.</v>
      </c>
      <c r="V29" s="256" t="str">
        <f t="shared" si="4"/>
        <v>.</v>
      </c>
      <c r="W29" s="256" t="str">
        <f t="shared" si="4"/>
        <v>.</v>
      </c>
      <c r="X29" s="402" t="str">
        <f t="shared" si="4"/>
        <v>.</v>
      </c>
      <c r="Y29" s="3"/>
      <c r="Z29" s="409" t="str">
        <f t="shared" si="5"/>
        <v>.</v>
      </c>
      <c r="AA29" s="410" t="str">
        <f t="shared" si="5"/>
        <v>.</v>
      </c>
      <c r="AB29" s="410" t="str">
        <f t="shared" si="5"/>
        <v>.</v>
      </c>
      <c r="AC29" s="410" t="str">
        <f t="shared" si="5"/>
        <v>.</v>
      </c>
      <c r="AD29" s="410" t="str">
        <f t="shared" si="5"/>
        <v>.</v>
      </c>
      <c r="AE29" s="410" t="str">
        <f t="shared" si="5"/>
        <v>.</v>
      </c>
      <c r="AF29" s="411" t="str">
        <f t="shared" si="5"/>
        <v>.</v>
      </c>
      <c r="AG29" s="3"/>
      <c r="AH29" s="401" t="str">
        <f t="shared" si="6"/>
        <v>.</v>
      </c>
      <c r="AI29" s="256" t="str">
        <f t="shared" si="6"/>
        <v>.</v>
      </c>
      <c r="AJ29" s="256" t="str">
        <f t="shared" si="6"/>
        <v>.</v>
      </c>
      <c r="AK29" s="256" t="str">
        <f t="shared" si="6"/>
        <v>.</v>
      </c>
      <c r="AL29" s="256" t="str">
        <f t="shared" si="6"/>
        <v>.</v>
      </c>
      <c r="AM29" s="256" t="str">
        <f t="shared" si="6"/>
        <v>.</v>
      </c>
      <c r="AN29" s="402" t="str">
        <f t="shared" si="6"/>
        <v>.</v>
      </c>
      <c r="AO29" s="3"/>
      <c r="AP29" s="409" t="str">
        <f t="shared" si="7"/>
        <v>.</v>
      </c>
      <c r="AQ29" s="410" t="str">
        <f t="shared" si="7"/>
        <v>.</v>
      </c>
      <c r="AR29" s="410" t="str">
        <f t="shared" si="7"/>
        <v>.</v>
      </c>
      <c r="AS29" s="410" t="str">
        <f t="shared" si="7"/>
        <v>.</v>
      </c>
      <c r="AT29" s="410" t="str">
        <f t="shared" si="7"/>
        <v>.</v>
      </c>
      <c r="AU29" s="410" t="str">
        <f t="shared" si="7"/>
        <v>.</v>
      </c>
      <c r="AV29" s="411" t="str">
        <f t="shared" si="7"/>
        <v>.</v>
      </c>
      <c r="AW29" s="433"/>
    </row>
    <row r="30" spans="1:50" s="1355" customFormat="1" x14ac:dyDescent="0.2">
      <c r="A30" s="182"/>
      <c r="B30" s="343"/>
      <c r="C30" s="421" t="s">
        <v>191</v>
      </c>
      <c r="D30" s="422"/>
      <c r="E30" s="423">
        <v>550000</v>
      </c>
      <c r="F30" s="1207"/>
      <c r="G30" s="874"/>
      <c r="H30" s="874"/>
      <c r="I30" s="874"/>
      <c r="J30" s="874"/>
      <c r="K30" s="874"/>
      <c r="L30" s="874"/>
      <c r="M30" s="874"/>
      <c r="N30" s="327"/>
      <c r="O30" s="116"/>
      <c r="P30" s="325"/>
      <c r="Q30" s="418">
        <f t="shared" si="3"/>
        <v>550000</v>
      </c>
      <c r="R30" s="401" t="str">
        <f t="shared" si="4"/>
        <v>.</v>
      </c>
      <c r="S30" s="256" t="str">
        <f t="shared" si="4"/>
        <v>.</v>
      </c>
      <c r="T30" s="256" t="str">
        <f t="shared" si="4"/>
        <v>.</v>
      </c>
      <c r="U30" s="256" t="str">
        <f t="shared" si="4"/>
        <v>.</v>
      </c>
      <c r="V30" s="256" t="str">
        <f t="shared" si="4"/>
        <v>.</v>
      </c>
      <c r="W30" s="256" t="str">
        <f t="shared" si="4"/>
        <v>.</v>
      </c>
      <c r="X30" s="402" t="str">
        <f t="shared" si="4"/>
        <v>.</v>
      </c>
      <c r="Y30" s="3"/>
      <c r="Z30" s="409" t="str">
        <f t="shared" si="5"/>
        <v>.</v>
      </c>
      <c r="AA30" s="410" t="str">
        <f t="shared" si="5"/>
        <v>.</v>
      </c>
      <c r="AB30" s="410" t="str">
        <f t="shared" si="5"/>
        <v>.</v>
      </c>
      <c r="AC30" s="410" t="str">
        <f t="shared" si="5"/>
        <v>.</v>
      </c>
      <c r="AD30" s="410" t="str">
        <f t="shared" si="5"/>
        <v>.</v>
      </c>
      <c r="AE30" s="410" t="str">
        <f t="shared" si="5"/>
        <v>.</v>
      </c>
      <c r="AF30" s="411" t="str">
        <f t="shared" si="5"/>
        <v>.</v>
      </c>
      <c r="AG30" s="3"/>
      <c r="AH30" s="401" t="str">
        <f t="shared" si="6"/>
        <v>.</v>
      </c>
      <c r="AI30" s="256" t="str">
        <f t="shared" si="6"/>
        <v>.</v>
      </c>
      <c r="AJ30" s="256" t="str">
        <f t="shared" si="6"/>
        <v>.</v>
      </c>
      <c r="AK30" s="256" t="str">
        <f t="shared" si="6"/>
        <v>.</v>
      </c>
      <c r="AL30" s="256" t="str">
        <f t="shared" si="6"/>
        <v>.</v>
      </c>
      <c r="AM30" s="256" t="str">
        <f t="shared" si="6"/>
        <v>.</v>
      </c>
      <c r="AN30" s="402" t="str">
        <f t="shared" si="6"/>
        <v>.</v>
      </c>
      <c r="AO30" s="3"/>
      <c r="AP30" s="409" t="str">
        <f t="shared" si="7"/>
        <v>.</v>
      </c>
      <c r="AQ30" s="410" t="str">
        <f t="shared" si="7"/>
        <v>.</v>
      </c>
      <c r="AR30" s="410" t="str">
        <f t="shared" si="7"/>
        <v>.</v>
      </c>
      <c r="AS30" s="410" t="str">
        <f t="shared" si="7"/>
        <v>.</v>
      </c>
      <c r="AT30" s="410" t="str">
        <f t="shared" si="7"/>
        <v>.</v>
      </c>
      <c r="AU30" s="410" t="str">
        <f t="shared" si="7"/>
        <v>.</v>
      </c>
      <c r="AV30" s="411" t="str">
        <f t="shared" si="7"/>
        <v>.</v>
      </c>
      <c r="AW30" s="433"/>
    </row>
    <row r="31" spans="1:50" s="1355" customFormat="1" x14ac:dyDescent="0.2">
      <c r="A31" s="182"/>
      <c r="B31" s="343"/>
      <c r="C31" s="421" t="s">
        <v>192</v>
      </c>
      <c r="D31" s="422"/>
      <c r="E31" s="423">
        <v>650000</v>
      </c>
      <c r="F31" s="874"/>
      <c r="G31" s="874"/>
      <c r="H31" s="874"/>
      <c r="I31" s="874"/>
      <c r="J31" s="874"/>
      <c r="K31" s="874"/>
      <c r="L31" s="874"/>
      <c r="M31" s="874"/>
      <c r="N31" s="327"/>
      <c r="O31" s="116"/>
      <c r="P31" s="325"/>
      <c r="Q31" s="418">
        <f t="shared" si="3"/>
        <v>650000</v>
      </c>
      <c r="R31" s="401" t="str">
        <f t="shared" si="4"/>
        <v>.</v>
      </c>
      <c r="S31" s="256" t="str">
        <f t="shared" si="4"/>
        <v>.</v>
      </c>
      <c r="T31" s="256" t="str">
        <f t="shared" si="4"/>
        <v>.</v>
      </c>
      <c r="U31" s="256" t="str">
        <f t="shared" si="4"/>
        <v>.</v>
      </c>
      <c r="V31" s="256" t="str">
        <f t="shared" si="4"/>
        <v>.</v>
      </c>
      <c r="W31" s="256" t="str">
        <f t="shared" si="4"/>
        <v>.</v>
      </c>
      <c r="X31" s="402" t="str">
        <f t="shared" si="4"/>
        <v>.</v>
      </c>
      <c r="Y31" s="3"/>
      <c r="Z31" s="409" t="str">
        <f t="shared" si="5"/>
        <v>.</v>
      </c>
      <c r="AA31" s="410" t="str">
        <f t="shared" si="5"/>
        <v>.</v>
      </c>
      <c r="AB31" s="410" t="str">
        <f t="shared" si="5"/>
        <v>.</v>
      </c>
      <c r="AC31" s="410" t="str">
        <f t="shared" si="5"/>
        <v>.</v>
      </c>
      <c r="AD31" s="410" t="str">
        <f t="shared" si="5"/>
        <v>.</v>
      </c>
      <c r="AE31" s="410" t="str">
        <f t="shared" si="5"/>
        <v>.</v>
      </c>
      <c r="AF31" s="411" t="str">
        <f t="shared" si="5"/>
        <v>.</v>
      </c>
      <c r="AG31" s="3"/>
      <c r="AH31" s="401" t="str">
        <f t="shared" si="6"/>
        <v>.</v>
      </c>
      <c r="AI31" s="256" t="str">
        <f t="shared" si="6"/>
        <v>.</v>
      </c>
      <c r="AJ31" s="256" t="str">
        <f t="shared" si="6"/>
        <v>.</v>
      </c>
      <c r="AK31" s="256" t="str">
        <f t="shared" si="6"/>
        <v>.</v>
      </c>
      <c r="AL31" s="256" t="str">
        <f t="shared" si="6"/>
        <v>.</v>
      </c>
      <c r="AM31" s="256" t="str">
        <f t="shared" si="6"/>
        <v>.</v>
      </c>
      <c r="AN31" s="402" t="str">
        <f t="shared" si="6"/>
        <v>.</v>
      </c>
      <c r="AO31" s="3"/>
      <c r="AP31" s="409" t="str">
        <f t="shared" si="7"/>
        <v>.</v>
      </c>
      <c r="AQ31" s="410" t="str">
        <f t="shared" si="7"/>
        <v>.</v>
      </c>
      <c r="AR31" s="410" t="str">
        <f t="shared" si="7"/>
        <v>.</v>
      </c>
      <c r="AS31" s="410" t="str">
        <f t="shared" si="7"/>
        <v>.</v>
      </c>
      <c r="AT31" s="410" t="str">
        <f t="shared" si="7"/>
        <v>.</v>
      </c>
      <c r="AU31" s="410" t="str">
        <f t="shared" si="7"/>
        <v>.</v>
      </c>
      <c r="AV31" s="411" t="str">
        <f t="shared" si="7"/>
        <v>.</v>
      </c>
      <c r="AW31" s="433"/>
    </row>
    <row r="32" spans="1:50" s="1355" customFormat="1" x14ac:dyDescent="0.2">
      <c r="A32" s="182"/>
      <c r="B32" s="343"/>
      <c r="C32" s="421" t="s">
        <v>193</v>
      </c>
      <c r="D32" s="422"/>
      <c r="E32" s="423">
        <v>750000</v>
      </c>
      <c r="F32" s="874"/>
      <c r="G32" s="874"/>
      <c r="H32" s="874"/>
      <c r="I32" s="874"/>
      <c r="J32" s="874"/>
      <c r="K32" s="874"/>
      <c r="L32" s="874"/>
      <c r="M32" s="874"/>
      <c r="N32" s="327"/>
      <c r="O32" s="116"/>
      <c r="P32" s="325"/>
      <c r="Q32" s="418">
        <f t="shared" si="3"/>
        <v>750000</v>
      </c>
      <c r="R32" s="401" t="str">
        <f t="shared" si="4"/>
        <v>.</v>
      </c>
      <c r="S32" s="256" t="str">
        <f t="shared" si="4"/>
        <v>.</v>
      </c>
      <c r="T32" s="256" t="str">
        <f t="shared" si="4"/>
        <v>.</v>
      </c>
      <c r="U32" s="256" t="str">
        <f t="shared" si="4"/>
        <v>.</v>
      </c>
      <c r="V32" s="256" t="str">
        <f t="shared" si="4"/>
        <v>.</v>
      </c>
      <c r="W32" s="256" t="str">
        <f t="shared" si="4"/>
        <v>.</v>
      </c>
      <c r="X32" s="402" t="str">
        <f t="shared" si="4"/>
        <v>.</v>
      </c>
      <c r="Y32" s="3"/>
      <c r="Z32" s="409" t="str">
        <f t="shared" si="5"/>
        <v>.</v>
      </c>
      <c r="AA32" s="410" t="str">
        <f t="shared" si="5"/>
        <v>.</v>
      </c>
      <c r="AB32" s="410" t="str">
        <f t="shared" si="5"/>
        <v>.</v>
      </c>
      <c r="AC32" s="410" t="str">
        <f t="shared" si="5"/>
        <v>.</v>
      </c>
      <c r="AD32" s="410" t="str">
        <f t="shared" si="5"/>
        <v>.</v>
      </c>
      <c r="AE32" s="410" t="str">
        <f t="shared" si="5"/>
        <v>.</v>
      </c>
      <c r="AF32" s="411" t="str">
        <f t="shared" si="5"/>
        <v>.</v>
      </c>
      <c r="AG32" s="3"/>
      <c r="AH32" s="401" t="str">
        <f t="shared" si="6"/>
        <v>.</v>
      </c>
      <c r="AI32" s="256" t="str">
        <f t="shared" si="6"/>
        <v>.</v>
      </c>
      <c r="AJ32" s="256" t="str">
        <f t="shared" si="6"/>
        <v>.</v>
      </c>
      <c r="AK32" s="256" t="str">
        <f t="shared" si="6"/>
        <v>.</v>
      </c>
      <c r="AL32" s="256" t="str">
        <f t="shared" si="6"/>
        <v>.</v>
      </c>
      <c r="AM32" s="256" t="str">
        <f t="shared" si="6"/>
        <v>.</v>
      </c>
      <c r="AN32" s="402" t="str">
        <f t="shared" si="6"/>
        <v>.</v>
      </c>
      <c r="AO32" s="3"/>
      <c r="AP32" s="409" t="str">
        <f t="shared" si="7"/>
        <v>.</v>
      </c>
      <c r="AQ32" s="410" t="str">
        <f t="shared" si="7"/>
        <v>.</v>
      </c>
      <c r="AR32" s="410" t="str">
        <f t="shared" si="7"/>
        <v>.</v>
      </c>
      <c r="AS32" s="410" t="str">
        <f t="shared" si="7"/>
        <v>.</v>
      </c>
      <c r="AT32" s="410" t="str">
        <f t="shared" si="7"/>
        <v>.</v>
      </c>
      <c r="AU32" s="410" t="str">
        <f t="shared" si="7"/>
        <v>.</v>
      </c>
      <c r="AV32" s="411" t="str">
        <f t="shared" si="7"/>
        <v>.</v>
      </c>
      <c r="AW32" s="433"/>
    </row>
    <row r="33" spans="1:49" s="1355" customFormat="1" x14ac:dyDescent="0.2">
      <c r="A33" s="182"/>
      <c r="B33" s="343"/>
      <c r="C33" s="421" t="s">
        <v>194</v>
      </c>
      <c r="D33" s="422"/>
      <c r="E33" s="423">
        <v>850000</v>
      </c>
      <c r="F33" s="874"/>
      <c r="G33" s="874"/>
      <c r="H33" s="874"/>
      <c r="I33" s="874"/>
      <c r="J33" s="874"/>
      <c r="K33" s="874"/>
      <c r="L33" s="874"/>
      <c r="M33" s="874"/>
      <c r="N33" s="327"/>
      <c r="O33" s="116"/>
      <c r="P33" s="325"/>
      <c r="Q33" s="418">
        <f t="shared" si="3"/>
        <v>850000</v>
      </c>
      <c r="R33" s="401" t="str">
        <f t="shared" si="4"/>
        <v>.</v>
      </c>
      <c r="S33" s="256" t="str">
        <f t="shared" si="4"/>
        <v>.</v>
      </c>
      <c r="T33" s="256" t="str">
        <f t="shared" si="4"/>
        <v>.</v>
      </c>
      <c r="U33" s="256" t="str">
        <f t="shared" si="4"/>
        <v>.</v>
      </c>
      <c r="V33" s="256" t="str">
        <f t="shared" si="4"/>
        <v>.</v>
      </c>
      <c r="W33" s="256" t="str">
        <f t="shared" si="4"/>
        <v>.</v>
      </c>
      <c r="X33" s="402" t="str">
        <f t="shared" si="4"/>
        <v>.</v>
      </c>
      <c r="Y33" s="3"/>
      <c r="Z33" s="409" t="str">
        <f t="shared" si="5"/>
        <v>.</v>
      </c>
      <c r="AA33" s="410" t="str">
        <f t="shared" si="5"/>
        <v>.</v>
      </c>
      <c r="AB33" s="410" t="str">
        <f t="shared" si="5"/>
        <v>.</v>
      </c>
      <c r="AC33" s="410" t="str">
        <f t="shared" si="5"/>
        <v>.</v>
      </c>
      <c r="AD33" s="410" t="str">
        <f t="shared" si="5"/>
        <v>.</v>
      </c>
      <c r="AE33" s="410" t="str">
        <f t="shared" si="5"/>
        <v>.</v>
      </c>
      <c r="AF33" s="411" t="str">
        <f t="shared" si="5"/>
        <v>.</v>
      </c>
      <c r="AG33" s="3"/>
      <c r="AH33" s="401" t="str">
        <f t="shared" si="6"/>
        <v>.</v>
      </c>
      <c r="AI33" s="256" t="str">
        <f t="shared" si="6"/>
        <v>.</v>
      </c>
      <c r="AJ33" s="256" t="str">
        <f t="shared" si="6"/>
        <v>.</v>
      </c>
      <c r="AK33" s="256" t="str">
        <f t="shared" si="6"/>
        <v>.</v>
      </c>
      <c r="AL33" s="256" t="str">
        <f t="shared" si="6"/>
        <v>.</v>
      </c>
      <c r="AM33" s="256" t="str">
        <f t="shared" si="6"/>
        <v>.</v>
      </c>
      <c r="AN33" s="402" t="str">
        <f t="shared" si="6"/>
        <v>.</v>
      </c>
      <c r="AO33" s="3"/>
      <c r="AP33" s="409" t="str">
        <f t="shared" si="7"/>
        <v>.</v>
      </c>
      <c r="AQ33" s="410" t="str">
        <f t="shared" si="7"/>
        <v>.</v>
      </c>
      <c r="AR33" s="410" t="str">
        <f t="shared" si="7"/>
        <v>.</v>
      </c>
      <c r="AS33" s="410" t="str">
        <f t="shared" si="7"/>
        <v>.</v>
      </c>
      <c r="AT33" s="410" t="str">
        <f t="shared" si="7"/>
        <v>.</v>
      </c>
      <c r="AU33" s="410" t="str">
        <f t="shared" si="7"/>
        <v>.</v>
      </c>
      <c r="AV33" s="411" t="str">
        <f t="shared" si="7"/>
        <v>.</v>
      </c>
      <c r="AW33" s="433"/>
    </row>
    <row r="34" spans="1:49" s="1355" customFormat="1" x14ac:dyDescent="0.2">
      <c r="A34" s="182"/>
      <c r="B34" s="343"/>
      <c r="C34" s="421" t="s">
        <v>195</v>
      </c>
      <c r="D34" s="422"/>
      <c r="E34" s="423">
        <v>950000</v>
      </c>
      <c r="F34" s="874"/>
      <c r="G34" s="874"/>
      <c r="H34" s="874"/>
      <c r="I34" s="874"/>
      <c r="J34" s="874"/>
      <c r="K34" s="874"/>
      <c r="L34" s="874"/>
      <c r="M34" s="874"/>
      <c r="N34" s="327"/>
      <c r="O34" s="116"/>
      <c r="P34" s="325"/>
      <c r="Q34" s="418">
        <f t="shared" si="3"/>
        <v>950000</v>
      </c>
      <c r="R34" s="401" t="str">
        <f t="shared" si="4"/>
        <v>.</v>
      </c>
      <c r="S34" s="256" t="str">
        <f t="shared" si="4"/>
        <v>.</v>
      </c>
      <c r="T34" s="256" t="str">
        <f t="shared" si="4"/>
        <v>.</v>
      </c>
      <c r="U34" s="256" t="str">
        <f t="shared" si="4"/>
        <v>.</v>
      </c>
      <c r="V34" s="256" t="str">
        <f t="shared" si="4"/>
        <v>.</v>
      </c>
      <c r="W34" s="256" t="str">
        <f t="shared" si="4"/>
        <v>.</v>
      </c>
      <c r="X34" s="402" t="str">
        <f t="shared" si="4"/>
        <v>.</v>
      </c>
      <c r="Y34" s="3"/>
      <c r="Z34" s="409" t="str">
        <f t="shared" si="5"/>
        <v>.</v>
      </c>
      <c r="AA34" s="410" t="str">
        <f t="shared" si="5"/>
        <v>.</v>
      </c>
      <c r="AB34" s="410" t="str">
        <f t="shared" si="5"/>
        <v>.</v>
      </c>
      <c r="AC34" s="410" t="str">
        <f t="shared" si="5"/>
        <v>.</v>
      </c>
      <c r="AD34" s="410" t="str">
        <f t="shared" si="5"/>
        <v>.</v>
      </c>
      <c r="AE34" s="410" t="str">
        <f t="shared" si="5"/>
        <v>.</v>
      </c>
      <c r="AF34" s="411" t="str">
        <f t="shared" si="5"/>
        <v>.</v>
      </c>
      <c r="AG34" s="3"/>
      <c r="AH34" s="401" t="str">
        <f t="shared" si="6"/>
        <v>.</v>
      </c>
      <c r="AI34" s="256" t="str">
        <f t="shared" si="6"/>
        <v>.</v>
      </c>
      <c r="AJ34" s="256" t="str">
        <f t="shared" si="6"/>
        <v>.</v>
      </c>
      <c r="AK34" s="256" t="str">
        <f t="shared" si="6"/>
        <v>.</v>
      </c>
      <c r="AL34" s="256" t="str">
        <f t="shared" si="6"/>
        <v>.</v>
      </c>
      <c r="AM34" s="256" t="str">
        <f t="shared" si="6"/>
        <v>.</v>
      </c>
      <c r="AN34" s="402" t="str">
        <f t="shared" si="6"/>
        <v>.</v>
      </c>
      <c r="AO34" s="3"/>
      <c r="AP34" s="409" t="str">
        <f t="shared" si="7"/>
        <v>.</v>
      </c>
      <c r="AQ34" s="410" t="str">
        <f t="shared" si="7"/>
        <v>.</v>
      </c>
      <c r="AR34" s="410" t="str">
        <f t="shared" si="7"/>
        <v>.</v>
      </c>
      <c r="AS34" s="410" t="str">
        <f t="shared" si="7"/>
        <v>.</v>
      </c>
      <c r="AT34" s="410" t="str">
        <f t="shared" si="7"/>
        <v>.</v>
      </c>
      <c r="AU34" s="410" t="str">
        <f t="shared" si="7"/>
        <v>.</v>
      </c>
      <c r="AV34" s="411" t="str">
        <f t="shared" si="7"/>
        <v>.</v>
      </c>
      <c r="AW34" s="433"/>
    </row>
    <row r="35" spans="1:49" s="1355" customFormat="1" x14ac:dyDescent="0.2">
      <c r="A35" s="182"/>
      <c r="B35" s="343"/>
      <c r="C35" s="421" t="s">
        <v>197</v>
      </c>
      <c r="D35" s="422"/>
      <c r="E35" s="423">
        <v>1250000</v>
      </c>
      <c r="F35" s="874"/>
      <c r="G35" s="874"/>
      <c r="H35" s="874"/>
      <c r="I35" s="874"/>
      <c r="J35" s="874"/>
      <c r="K35" s="874"/>
      <c r="L35" s="874"/>
      <c r="M35" s="874"/>
      <c r="N35" s="327"/>
      <c r="O35" s="116"/>
      <c r="P35" s="325"/>
      <c r="Q35" s="418">
        <f t="shared" si="3"/>
        <v>1250000</v>
      </c>
      <c r="R35" s="401" t="str">
        <f t="shared" si="4"/>
        <v>.</v>
      </c>
      <c r="S35" s="256" t="str">
        <f t="shared" si="4"/>
        <v>.</v>
      </c>
      <c r="T35" s="256" t="str">
        <f t="shared" si="4"/>
        <v>.</v>
      </c>
      <c r="U35" s="256" t="str">
        <f t="shared" si="4"/>
        <v>.</v>
      </c>
      <c r="V35" s="256" t="str">
        <f t="shared" si="4"/>
        <v>.</v>
      </c>
      <c r="W35" s="256" t="str">
        <f t="shared" si="4"/>
        <v>.</v>
      </c>
      <c r="X35" s="402" t="str">
        <f t="shared" si="4"/>
        <v>.</v>
      </c>
      <c r="Y35" s="3"/>
      <c r="Z35" s="409" t="str">
        <f t="shared" si="5"/>
        <v>.</v>
      </c>
      <c r="AA35" s="410" t="str">
        <f t="shared" si="5"/>
        <v>.</v>
      </c>
      <c r="AB35" s="410" t="str">
        <f t="shared" si="5"/>
        <v>.</v>
      </c>
      <c r="AC35" s="410" t="str">
        <f t="shared" si="5"/>
        <v>.</v>
      </c>
      <c r="AD35" s="410" t="str">
        <f t="shared" si="5"/>
        <v>.</v>
      </c>
      <c r="AE35" s="410" t="str">
        <f t="shared" si="5"/>
        <v>.</v>
      </c>
      <c r="AF35" s="411" t="str">
        <f t="shared" si="5"/>
        <v>.</v>
      </c>
      <c r="AG35" s="3"/>
      <c r="AH35" s="401" t="str">
        <f t="shared" si="6"/>
        <v>.</v>
      </c>
      <c r="AI35" s="256" t="str">
        <f t="shared" si="6"/>
        <v>.</v>
      </c>
      <c r="AJ35" s="256" t="str">
        <f t="shared" si="6"/>
        <v>.</v>
      </c>
      <c r="AK35" s="256" t="str">
        <f t="shared" si="6"/>
        <v>.</v>
      </c>
      <c r="AL35" s="256" t="str">
        <f t="shared" si="6"/>
        <v>.</v>
      </c>
      <c r="AM35" s="256" t="str">
        <f t="shared" si="6"/>
        <v>.</v>
      </c>
      <c r="AN35" s="402" t="str">
        <f t="shared" si="6"/>
        <v>.</v>
      </c>
      <c r="AO35" s="3"/>
      <c r="AP35" s="409" t="str">
        <f t="shared" si="7"/>
        <v>.</v>
      </c>
      <c r="AQ35" s="410" t="str">
        <f t="shared" si="7"/>
        <v>.</v>
      </c>
      <c r="AR35" s="410" t="str">
        <f t="shared" si="7"/>
        <v>.</v>
      </c>
      <c r="AS35" s="410" t="str">
        <f t="shared" si="7"/>
        <v>.</v>
      </c>
      <c r="AT35" s="410" t="str">
        <f t="shared" si="7"/>
        <v>.</v>
      </c>
      <c r="AU35" s="410" t="str">
        <f t="shared" si="7"/>
        <v>.</v>
      </c>
      <c r="AV35" s="411" t="str">
        <f t="shared" si="7"/>
        <v>.</v>
      </c>
      <c r="AW35" s="433"/>
    </row>
    <row r="36" spans="1:49" s="1355" customFormat="1" x14ac:dyDescent="0.2">
      <c r="A36" s="182"/>
      <c r="B36" s="343"/>
      <c r="C36" s="421" t="s">
        <v>198</v>
      </c>
      <c r="D36" s="422"/>
      <c r="E36" s="423">
        <v>1750000</v>
      </c>
      <c r="F36" s="874"/>
      <c r="G36" s="874"/>
      <c r="H36" s="874"/>
      <c r="I36" s="874"/>
      <c r="J36" s="874"/>
      <c r="K36" s="874"/>
      <c r="L36" s="874"/>
      <c r="M36" s="874"/>
      <c r="N36" s="327"/>
      <c r="O36" s="116"/>
      <c r="P36" s="325"/>
      <c r="Q36" s="418">
        <f t="shared" si="3"/>
        <v>1750000</v>
      </c>
      <c r="R36" s="401" t="str">
        <f t="shared" si="4"/>
        <v>.</v>
      </c>
      <c r="S36" s="256" t="str">
        <f t="shared" si="4"/>
        <v>.</v>
      </c>
      <c r="T36" s="256" t="str">
        <f t="shared" si="4"/>
        <v>.</v>
      </c>
      <c r="U36" s="256" t="str">
        <f t="shared" si="4"/>
        <v>.</v>
      </c>
      <c r="V36" s="256" t="str">
        <f t="shared" si="4"/>
        <v>.</v>
      </c>
      <c r="W36" s="256" t="str">
        <f t="shared" si="4"/>
        <v>.</v>
      </c>
      <c r="X36" s="402" t="str">
        <f t="shared" si="4"/>
        <v>.</v>
      </c>
      <c r="Y36" s="3"/>
      <c r="Z36" s="409" t="str">
        <f t="shared" si="5"/>
        <v>.</v>
      </c>
      <c r="AA36" s="410" t="str">
        <f t="shared" si="5"/>
        <v>.</v>
      </c>
      <c r="AB36" s="410" t="str">
        <f t="shared" si="5"/>
        <v>.</v>
      </c>
      <c r="AC36" s="410" t="str">
        <f t="shared" si="5"/>
        <v>.</v>
      </c>
      <c r="AD36" s="410" t="str">
        <f t="shared" si="5"/>
        <v>.</v>
      </c>
      <c r="AE36" s="410" t="str">
        <f t="shared" si="5"/>
        <v>.</v>
      </c>
      <c r="AF36" s="411" t="str">
        <f t="shared" si="5"/>
        <v>.</v>
      </c>
      <c r="AG36" s="3"/>
      <c r="AH36" s="401" t="str">
        <f t="shared" si="6"/>
        <v>.</v>
      </c>
      <c r="AI36" s="256" t="str">
        <f t="shared" si="6"/>
        <v>.</v>
      </c>
      <c r="AJ36" s="256" t="str">
        <f t="shared" si="6"/>
        <v>.</v>
      </c>
      <c r="AK36" s="256" t="str">
        <f t="shared" si="6"/>
        <v>.</v>
      </c>
      <c r="AL36" s="256" t="str">
        <f t="shared" si="6"/>
        <v>.</v>
      </c>
      <c r="AM36" s="256" t="str">
        <f t="shared" si="6"/>
        <v>.</v>
      </c>
      <c r="AN36" s="402" t="str">
        <f t="shared" si="6"/>
        <v>.</v>
      </c>
      <c r="AO36" s="3"/>
      <c r="AP36" s="409" t="str">
        <f t="shared" si="7"/>
        <v>.</v>
      </c>
      <c r="AQ36" s="410" t="str">
        <f t="shared" si="7"/>
        <v>.</v>
      </c>
      <c r="AR36" s="410" t="str">
        <f t="shared" si="7"/>
        <v>.</v>
      </c>
      <c r="AS36" s="410" t="str">
        <f t="shared" si="7"/>
        <v>.</v>
      </c>
      <c r="AT36" s="410" t="str">
        <f t="shared" si="7"/>
        <v>.</v>
      </c>
      <c r="AU36" s="410" t="str">
        <f t="shared" si="7"/>
        <v>.</v>
      </c>
      <c r="AV36" s="411" t="str">
        <f t="shared" si="7"/>
        <v>.</v>
      </c>
      <c r="AW36" s="433"/>
    </row>
    <row r="37" spans="1:49" s="1355" customFormat="1" x14ac:dyDescent="0.2">
      <c r="A37" s="182"/>
      <c r="B37" s="343"/>
      <c r="C37" s="421" t="s">
        <v>199</v>
      </c>
      <c r="D37" s="422"/>
      <c r="E37" s="423">
        <v>2500000</v>
      </c>
      <c r="F37" s="874"/>
      <c r="G37" s="874"/>
      <c r="H37" s="874"/>
      <c r="I37" s="874"/>
      <c r="J37" s="874"/>
      <c r="K37" s="874"/>
      <c r="L37" s="874"/>
      <c r="M37" s="874"/>
      <c r="N37" s="327"/>
      <c r="O37" s="116"/>
      <c r="P37" s="325"/>
      <c r="Q37" s="418">
        <f t="shared" si="3"/>
        <v>2500000</v>
      </c>
      <c r="R37" s="401" t="str">
        <f t="shared" si="4"/>
        <v>.</v>
      </c>
      <c r="S37" s="256" t="str">
        <f t="shared" si="4"/>
        <v>.</v>
      </c>
      <c r="T37" s="256" t="str">
        <f t="shared" si="4"/>
        <v>.</v>
      </c>
      <c r="U37" s="256" t="str">
        <f t="shared" si="4"/>
        <v>.</v>
      </c>
      <c r="V37" s="256" t="str">
        <f t="shared" si="4"/>
        <v>.</v>
      </c>
      <c r="W37" s="256" t="str">
        <f t="shared" si="4"/>
        <v>.</v>
      </c>
      <c r="X37" s="402" t="str">
        <f t="shared" si="4"/>
        <v>.</v>
      </c>
      <c r="Y37" s="3"/>
      <c r="Z37" s="409" t="str">
        <f t="shared" si="5"/>
        <v>.</v>
      </c>
      <c r="AA37" s="410" t="str">
        <f t="shared" si="5"/>
        <v>.</v>
      </c>
      <c r="AB37" s="410" t="str">
        <f t="shared" si="5"/>
        <v>.</v>
      </c>
      <c r="AC37" s="410" t="str">
        <f t="shared" si="5"/>
        <v>.</v>
      </c>
      <c r="AD37" s="410" t="str">
        <f t="shared" si="5"/>
        <v>.</v>
      </c>
      <c r="AE37" s="410" t="str">
        <f t="shared" si="5"/>
        <v>.</v>
      </c>
      <c r="AF37" s="411" t="str">
        <f t="shared" si="5"/>
        <v>.</v>
      </c>
      <c r="AG37" s="3"/>
      <c r="AH37" s="401" t="str">
        <f t="shared" si="6"/>
        <v>.</v>
      </c>
      <c r="AI37" s="256" t="str">
        <f t="shared" si="6"/>
        <v>.</v>
      </c>
      <c r="AJ37" s="256" t="str">
        <f t="shared" si="6"/>
        <v>.</v>
      </c>
      <c r="AK37" s="256" t="str">
        <f t="shared" si="6"/>
        <v>.</v>
      </c>
      <c r="AL37" s="256" t="str">
        <f t="shared" si="6"/>
        <v>.</v>
      </c>
      <c r="AM37" s="256" t="str">
        <f t="shared" si="6"/>
        <v>.</v>
      </c>
      <c r="AN37" s="402" t="str">
        <f t="shared" si="6"/>
        <v>.</v>
      </c>
      <c r="AO37" s="3"/>
      <c r="AP37" s="409" t="str">
        <f t="shared" si="7"/>
        <v>.</v>
      </c>
      <c r="AQ37" s="410" t="str">
        <f t="shared" si="7"/>
        <v>.</v>
      </c>
      <c r="AR37" s="410" t="str">
        <f t="shared" si="7"/>
        <v>.</v>
      </c>
      <c r="AS37" s="410" t="str">
        <f t="shared" si="7"/>
        <v>.</v>
      </c>
      <c r="AT37" s="410" t="str">
        <f t="shared" si="7"/>
        <v>.</v>
      </c>
      <c r="AU37" s="410" t="str">
        <f t="shared" si="7"/>
        <v>.</v>
      </c>
      <c r="AV37" s="411" t="str">
        <f t="shared" si="7"/>
        <v>.</v>
      </c>
      <c r="AW37" s="433"/>
    </row>
    <row r="38" spans="1:49" s="1355" customFormat="1" x14ac:dyDescent="0.2">
      <c r="A38" s="182"/>
      <c r="B38" s="343"/>
      <c r="C38" s="424" t="s">
        <v>12</v>
      </c>
      <c r="D38" s="875"/>
      <c r="E38" s="425">
        <v>3000000</v>
      </c>
      <c r="F38" s="876"/>
      <c r="G38" s="876"/>
      <c r="H38" s="876"/>
      <c r="I38" s="876"/>
      <c r="J38" s="876"/>
      <c r="K38" s="876"/>
      <c r="L38" s="876"/>
      <c r="M38" s="876"/>
      <c r="N38" s="327"/>
      <c r="O38" s="116"/>
      <c r="P38" s="325"/>
      <c r="Q38" s="416">
        <f t="shared" si="3"/>
        <v>3000000</v>
      </c>
      <c r="R38" s="403" t="str">
        <f t="shared" si="4"/>
        <v>.</v>
      </c>
      <c r="S38" s="404" t="str">
        <f t="shared" si="4"/>
        <v>.</v>
      </c>
      <c r="T38" s="404" t="str">
        <f t="shared" si="4"/>
        <v>.</v>
      </c>
      <c r="U38" s="404" t="str">
        <f t="shared" si="4"/>
        <v>.</v>
      </c>
      <c r="V38" s="404" t="str">
        <f t="shared" si="4"/>
        <v>.</v>
      </c>
      <c r="W38" s="404" t="str">
        <f t="shared" si="4"/>
        <v>.</v>
      </c>
      <c r="X38" s="405" t="str">
        <f t="shared" si="4"/>
        <v>.</v>
      </c>
      <c r="Y38" s="3"/>
      <c r="Z38" s="412" t="str">
        <f t="shared" si="5"/>
        <v>.</v>
      </c>
      <c r="AA38" s="413" t="str">
        <f t="shared" si="5"/>
        <v>.</v>
      </c>
      <c r="AB38" s="413" t="str">
        <f t="shared" si="5"/>
        <v>.</v>
      </c>
      <c r="AC38" s="413" t="str">
        <f t="shared" si="5"/>
        <v>.</v>
      </c>
      <c r="AD38" s="413" t="str">
        <f t="shared" si="5"/>
        <v>.</v>
      </c>
      <c r="AE38" s="413" t="str">
        <f t="shared" si="5"/>
        <v>.</v>
      </c>
      <c r="AF38" s="414" t="str">
        <f t="shared" si="5"/>
        <v>.</v>
      </c>
      <c r="AG38" s="3"/>
      <c r="AH38" s="403" t="str">
        <f t="shared" si="6"/>
        <v>.</v>
      </c>
      <c r="AI38" s="404" t="str">
        <f t="shared" si="6"/>
        <v>.</v>
      </c>
      <c r="AJ38" s="404" t="str">
        <f t="shared" si="6"/>
        <v>.</v>
      </c>
      <c r="AK38" s="404" t="str">
        <f t="shared" si="6"/>
        <v>.</v>
      </c>
      <c r="AL38" s="404" t="str">
        <f t="shared" si="6"/>
        <v>.</v>
      </c>
      <c r="AM38" s="404" t="str">
        <f t="shared" si="6"/>
        <v>.</v>
      </c>
      <c r="AN38" s="405" t="str">
        <f t="shared" si="6"/>
        <v>.</v>
      </c>
      <c r="AO38" s="3"/>
      <c r="AP38" s="412" t="str">
        <f t="shared" si="7"/>
        <v>.</v>
      </c>
      <c r="AQ38" s="413" t="str">
        <f t="shared" si="7"/>
        <v>.</v>
      </c>
      <c r="AR38" s="413" t="str">
        <f t="shared" si="7"/>
        <v>.</v>
      </c>
      <c r="AS38" s="413" t="str">
        <f t="shared" si="7"/>
        <v>.</v>
      </c>
      <c r="AT38" s="413" t="str">
        <f t="shared" si="7"/>
        <v>.</v>
      </c>
      <c r="AU38" s="413" t="str">
        <f t="shared" si="7"/>
        <v>.</v>
      </c>
      <c r="AV38" s="414" t="str">
        <f t="shared" si="7"/>
        <v>.</v>
      </c>
      <c r="AW38" s="433"/>
    </row>
    <row r="39" spans="1:49" s="1355" customFormat="1" x14ac:dyDescent="0.2">
      <c r="A39" s="182"/>
      <c r="B39" s="343"/>
      <c r="C39" s="177"/>
      <c r="D39" s="296"/>
      <c r="E39" s="184"/>
      <c r="F39" s="177"/>
      <c r="G39" s="177"/>
      <c r="H39" s="177"/>
      <c r="I39" s="177"/>
      <c r="J39" s="177"/>
      <c r="K39" s="177"/>
      <c r="L39" s="177"/>
      <c r="M39" s="177"/>
      <c r="N39" s="327"/>
      <c r="O39" s="116"/>
      <c r="P39" s="325"/>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433"/>
    </row>
    <row r="40" spans="1:49" s="1355" customFormat="1" x14ac:dyDescent="0.2">
      <c r="A40" s="182"/>
      <c r="B40" s="343"/>
      <c r="C40" s="183"/>
      <c r="D40" s="210"/>
      <c r="E40" s="215"/>
      <c r="F40" s="116"/>
      <c r="G40" s="116"/>
      <c r="H40" s="116"/>
      <c r="I40" s="116"/>
      <c r="J40" s="116"/>
      <c r="K40" s="116"/>
      <c r="L40" s="116"/>
      <c r="M40" s="116"/>
      <c r="N40" s="327"/>
      <c r="O40" s="116"/>
      <c r="P40" s="325"/>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433"/>
    </row>
    <row r="41" spans="1:49" s="1355" customFormat="1" x14ac:dyDescent="0.2">
      <c r="A41" s="182"/>
      <c r="B41" s="343"/>
      <c r="C41" s="144"/>
      <c r="D41" s="116"/>
      <c r="E41" s="156"/>
      <c r="F41" s="116"/>
      <c r="G41" s="116"/>
      <c r="H41" s="116"/>
      <c r="I41" s="116"/>
      <c r="J41" s="116"/>
      <c r="K41" s="116"/>
      <c r="L41" s="116"/>
      <c r="M41" s="116"/>
      <c r="N41" s="327"/>
      <c r="O41" s="116"/>
      <c r="P41" s="325"/>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433"/>
    </row>
    <row r="42" spans="1:49" s="1355" customFormat="1" ht="15" x14ac:dyDescent="0.25">
      <c r="A42" s="182"/>
      <c r="B42" s="343"/>
      <c r="C42" s="267" t="s">
        <v>1</v>
      </c>
      <c r="D42" s="268"/>
      <c r="E42" s="268"/>
      <c r="F42" s="281"/>
      <c r="G42" s="281" t="str">
        <f>$G$22</f>
        <v>$ nominal per year</v>
      </c>
      <c r="H42" s="270"/>
      <c r="I42" s="270" t="str">
        <f>$F$3</f>
        <v>.</v>
      </c>
      <c r="J42" s="270"/>
      <c r="K42" s="270"/>
      <c r="L42" s="270"/>
      <c r="M42" s="271"/>
      <c r="N42" s="327"/>
      <c r="O42" s="116"/>
      <c r="P42" s="325"/>
      <c r="Q42" s="96"/>
      <c r="R42" s="249" t="str">
        <f>R$22</f>
        <v>Annual increases (nominal $ per year)</v>
      </c>
      <c r="S42" s="254"/>
      <c r="T42" s="254"/>
      <c r="U42" s="254"/>
      <c r="V42" s="254"/>
      <c r="W42" s="254"/>
      <c r="X42" s="306"/>
      <c r="Y42" s="3"/>
      <c r="Z42" s="249" t="s">
        <v>535</v>
      </c>
      <c r="AA42" s="254"/>
      <c r="AB42" s="254"/>
      <c r="AC42" s="254"/>
      <c r="AD42" s="254"/>
      <c r="AE42" s="254"/>
      <c r="AF42" s="306"/>
      <c r="AG42" s="66"/>
      <c r="AH42" s="249" t="s">
        <v>540</v>
      </c>
      <c r="AI42" s="254"/>
      <c r="AJ42" s="254"/>
      <c r="AK42" s="254"/>
      <c r="AL42" s="254"/>
      <c r="AM42" s="254"/>
      <c r="AN42" s="306"/>
      <c r="AO42" s="116"/>
      <c r="AP42" s="249" t="s">
        <v>536</v>
      </c>
      <c r="AQ42" s="254"/>
      <c r="AR42" s="254"/>
      <c r="AS42" s="254"/>
      <c r="AT42" s="254"/>
      <c r="AU42" s="254"/>
      <c r="AV42" s="306"/>
      <c r="AW42" s="433"/>
    </row>
    <row r="43" spans="1:49" s="1355" customFormat="1" ht="57" customHeight="1" x14ac:dyDescent="0.2">
      <c r="A43" s="182"/>
      <c r="B43" s="343"/>
      <c r="C43" s="297" t="s">
        <v>196</v>
      </c>
      <c r="D43" s="137" t="s">
        <v>327</v>
      </c>
      <c r="E43" s="298" t="s">
        <v>200</v>
      </c>
      <c r="F43" s="134" t="s">
        <v>205</v>
      </c>
      <c r="G43" s="134" t="s">
        <v>731</v>
      </c>
      <c r="H43" s="134" t="s">
        <v>732</v>
      </c>
      <c r="I43" s="134" t="s">
        <v>733</v>
      </c>
      <c r="J43" s="134" t="s">
        <v>734</v>
      </c>
      <c r="K43" s="134" t="s">
        <v>735</v>
      </c>
      <c r="L43" s="134" t="s">
        <v>736</v>
      </c>
      <c r="M43" s="134" t="s">
        <v>737</v>
      </c>
      <c r="N43" s="327"/>
      <c r="O43" s="116"/>
      <c r="P43" s="325"/>
      <c r="Q43" s="415" t="str">
        <f>Q$23</f>
        <v>Land Value</v>
      </c>
      <c r="R43" s="396" t="str">
        <f>C42</f>
        <v>Ordinary Residential Rates - without proposed special variation</v>
      </c>
      <c r="S43" s="397"/>
      <c r="T43" s="397"/>
      <c r="U43" s="397"/>
      <c r="V43" s="397"/>
      <c r="W43" s="397"/>
      <c r="X43" s="398"/>
      <c r="Y43" s="3"/>
      <c r="Z43" s="396" t="str">
        <f>$R43</f>
        <v>Ordinary Residential Rates - without proposed special variation</v>
      </c>
      <c r="AA43" s="397"/>
      <c r="AB43" s="397"/>
      <c r="AC43" s="397"/>
      <c r="AD43" s="397"/>
      <c r="AE43" s="397"/>
      <c r="AF43" s="398"/>
      <c r="AG43" s="434"/>
      <c r="AH43" s="396" t="str">
        <f>$R43</f>
        <v>Ordinary Residential Rates - without proposed special variation</v>
      </c>
      <c r="AI43" s="397"/>
      <c r="AJ43" s="397"/>
      <c r="AK43" s="397"/>
      <c r="AL43" s="397"/>
      <c r="AM43" s="397"/>
      <c r="AN43" s="398"/>
      <c r="AO43" s="434"/>
      <c r="AP43" s="396" t="str">
        <f>$R43</f>
        <v>Ordinary Residential Rates - without proposed special variation</v>
      </c>
      <c r="AQ43" s="397"/>
      <c r="AR43" s="397"/>
      <c r="AS43" s="397"/>
      <c r="AT43" s="397"/>
      <c r="AU43" s="397"/>
      <c r="AV43" s="398"/>
      <c r="AW43" s="433"/>
    </row>
    <row r="44" spans="1:49" s="1355" customFormat="1" x14ac:dyDescent="0.2">
      <c r="A44" s="182"/>
      <c r="B44" s="343"/>
      <c r="C44" s="293"/>
      <c r="D44" s="293"/>
      <c r="E44" s="294"/>
      <c r="F44" s="208" t="str">
        <f>F24</f>
        <v>2020-21</v>
      </c>
      <c r="G44" s="208" t="str">
        <f t="shared" ref="G44:M44" si="8">G24</f>
        <v>2021-22</v>
      </c>
      <c r="H44" s="208" t="str">
        <f t="shared" si="8"/>
        <v>2022-23</v>
      </c>
      <c r="I44" s="208" t="str">
        <f t="shared" si="8"/>
        <v>2023-24</v>
      </c>
      <c r="J44" s="208" t="str">
        <f t="shared" si="8"/>
        <v>2024-25</v>
      </c>
      <c r="K44" s="208" t="str">
        <f t="shared" si="8"/>
        <v>2025-26</v>
      </c>
      <c r="L44" s="208" t="str">
        <f t="shared" si="8"/>
        <v>2026-27</v>
      </c>
      <c r="M44" s="208" t="str">
        <f t="shared" si="8"/>
        <v>2027-28</v>
      </c>
      <c r="N44" s="327"/>
      <c r="O44" s="116"/>
      <c r="P44" s="325"/>
      <c r="Q44" s="416"/>
      <c r="R44" s="510" t="str">
        <f t="shared" ref="R44:X44" si="9">R$24</f>
        <v>Year 1</v>
      </c>
      <c r="S44" s="511" t="str">
        <f t="shared" si="9"/>
        <v>Year 2</v>
      </c>
      <c r="T44" s="511" t="str">
        <f t="shared" si="9"/>
        <v>Year 3</v>
      </c>
      <c r="U44" s="511" t="str">
        <f t="shared" si="9"/>
        <v>Year 4</v>
      </c>
      <c r="V44" s="511" t="str">
        <f t="shared" si="9"/>
        <v>Year 5</v>
      </c>
      <c r="W44" s="511" t="str">
        <f t="shared" si="9"/>
        <v>Year 6</v>
      </c>
      <c r="X44" s="511" t="str">
        <f t="shared" si="9"/>
        <v>Year 7</v>
      </c>
      <c r="Y44" s="512"/>
      <c r="Z44" s="510" t="str">
        <f>R44</f>
        <v>Year 1</v>
      </c>
      <c r="AA44" s="511" t="str">
        <f t="shared" ref="AA44:AF44" si="10">S44</f>
        <v>Year 2</v>
      </c>
      <c r="AB44" s="511" t="str">
        <f t="shared" si="10"/>
        <v>Year 3</v>
      </c>
      <c r="AC44" s="511" t="str">
        <f t="shared" si="10"/>
        <v>Year 4</v>
      </c>
      <c r="AD44" s="511" t="str">
        <f t="shared" si="10"/>
        <v>Year 5</v>
      </c>
      <c r="AE44" s="511" t="str">
        <f t="shared" si="10"/>
        <v>Year 6</v>
      </c>
      <c r="AF44" s="513" t="str">
        <f t="shared" si="10"/>
        <v>Year 7</v>
      </c>
      <c r="AG44" s="512"/>
      <c r="AH44" s="510" t="str">
        <f>R44</f>
        <v>Year 1</v>
      </c>
      <c r="AI44" s="511" t="str">
        <f t="shared" ref="AI44:AN44" si="11">S44</f>
        <v>Year 2</v>
      </c>
      <c r="AJ44" s="511" t="str">
        <f t="shared" si="11"/>
        <v>Year 3</v>
      </c>
      <c r="AK44" s="511" t="str">
        <f t="shared" si="11"/>
        <v>Year 4</v>
      </c>
      <c r="AL44" s="511" t="str">
        <f t="shared" si="11"/>
        <v>Year 5</v>
      </c>
      <c r="AM44" s="511" t="str">
        <f t="shared" si="11"/>
        <v>Year 6</v>
      </c>
      <c r="AN44" s="513" t="str">
        <f t="shared" si="11"/>
        <v>Year 7</v>
      </c>
      <c r="AO44" s="395"/>
      <c r="AP44" s="510" t="str">
        <f>R44</f>
        <v>Year 1</v>
      </c>
      <c r="AQ44" s="511" t="str">
        <f t="shared" ref="AQ44:AT44" si="12">S44</f>
        <v>Year 2</v>
      </c>
      <c r="AR44" s="511" t="str">
        <f t="shared" si="12"/>
        <v>Year 3</v>
      </c>
      <c r="AS44" s="511" t="str">
        <f t="shared" si="12"/>
        <v>Year 4</v>
      </c>
      <c r="AT44" s="511" t="str">
        <f t="shared" si="12"/>
        <v>Year 5</v>
      </c>
      <c r="AU44" s="511" t="str">
        <f>W44</f>
        <v>Year 6</v>
      </c>
      <c r="AV44" s="513" t="str">
        <f>X44</f>
        <v>Year 7</v>
      </c>
      <c r="AW44" s="433"/>
    </row>
    <row r="45" spans="1:49" s="1355" customFormat="1" x14ac:dyDescent="0.2">
      <c r="A45" s="182"/>
      <c r="B45" s="343"/>
      <c r="C45" s="417" t="str">
        <f>C25</f>
        <v>$0 to $99,999</v>
      </c>
      <c r="D45" s="426">
        <f t="shared" ref="D45:D58" si="13">IF(D25=".",".",D25)</f>
        <v>0</v>
      </c>
      <c r="E45" s="427">
        <f>E25</f>
        <v>50000</v>
      </c>
      <c r="F45" s="873"/>
      <c r="G45" s="873"/>
      <c r="H45" s="873"/>
      <c r="I45" s="873"/>
      <c r="J45" s="873"/>
      <c r="K45" s="873"/>
      <c r="L45" s="873"/>
      <c r="M45" s="873"/>
      <c r="N45" s="327"/>
      <c r="O45" s="116"/>
      <c r="P45" s="325"/>
      <c r="Q45" s="417">
        <f t="shared" ref="Q45:Q58" si="14">$E45</f>
        <v>50000</v>
      </c>
      <c r="R45" s="399" t="str">
        <f t="shared" ref="R45:X58" si="15">IF(G45=".",".",IF(F45=0,".",G45-F45))</f>
        <v>.</v>
      </c>
      <c r="S45" s="400" t="str">
        <f t="shared" si="15"/>
        <v>.</v>
      </c>
      <c r="T45" s="400" t="str">
        <f t="shared" si="15"/>
        <v>.</v>
      </c>
      <c r="U45" s="400" t="str">
        <f t="shared" si="15"/>
        <v>.</v>
      </c>
      <c r="V45" s="400" t="str">
        <f t="shared" si="15"/>
        <v>.</v>
      </c>
      <c r="W45" s="400" t="str">
        <f t="shared" si="15"/>
        <v>.</v>
      </c>
      <c r="X45" s="295" t="str">
        <f t="shared" si="15"/>
        <v>.</v>
      </c>
      <c r="Y45" s="3"/>
      <c r="Z45" s="406" t="str">
        <f t="shared" ref="Z45:AF58" si="16">IF(G45=".",".",IF(F45=0,".",G45/F45-1))</f>
        <v>.</v>
      </c>
      <c r="AA45" s="407" t="str">
        <f t="shared" si="16"/>
        <v>.</v>
      </c>
      <c r="AB45" s="407" t="str">
        <f t="shared" si="16"/>
        <v>.</v>
      </c>
      <c r="AC45" s="407" t="str">
        <f t="shared" si="16"/>
        <v>.</v>
      </c>
      <c r="AD45" s="407" t="str">
        <f t="shared" si="16"/>
        <v>.</v>
      </c>
      <c r="AE45" s="407" t="str">
        <f t="shared" si="16"/>
        <v>.</v>
      </c>
      <c r="AF45" s="408" t="str">
        <f t="shared" si="16"/>
        <v>.</v>
      </c>
      <c r="AG45" s="3"/>
      <c r="AH45" s="399" t="str">
        <f t="shared" ref="AH45:AN58" si="17">IF(G45=".",".",IF($F45=0,".",G45-$F45))</f>
        <v>.</v>
      </c>
      <c r="AI45" s="400" t="str">
        <f t="shared" si="17"/>
        <v>.</v>
      </c>
      <c r="AJ45" s="400" t="str">
        <f t="shared" si="17"/>
        <v>.</v>
      </c>
      <c r="AK45" s="400" t="str">
        <f t="shared" si="17"/>
        <v>.</v>
      </c>
      <c r="AL45" s="400" t="str">
        <f t="shared" si="17"/>
        <v>.</v>
      </c>
      <c r="AM45" s="400" t="str">
        <f t="shared" si="17"/>
        <v>.</v>
      </c>
      <c r="AN45" s="295" t="str">
        <f t="shared" si="17"/>
        <v>.</v>
      </c>
      <c r="AO45" s="410"/>
      <c r="AP45" s="406" t="str">
        <f t="shared" ref="AP45:AV58" si="18">IF(G45=".",".",IF($F45=0,".",G45/$F45-1))</f>
        <v>.</v>
      </c>
      <c r="AQ45" s="407" t="str">
        <f t="shared" si="18"/>
        <v>.</v>
      </c>
      <c r="AR45" s="407" t="str">
        <f t="shared" si="18"/>
        <v>.</v>
      </c>
      <c r="AS45" s="407" t="str">
        <f t="shared" si="18"/>
        <v>.</v>
      </c>
      <c r="AT45" s="407" t="str">
        <f t="shared" si="18"/>
        <v>.</v>
      </c>
      <c r="AU45" s="407" t="str">
        <f t="shared" si="18"/>
        <v>.</v>
      </c>
      <c r="AV45" s="408" t="str">
        <f t="shared" si="18"/>
        <v>.</v>
      </c>
      <c r="AW45" s="433"/>
    </row>
    <row r="46" spans="1:49" s="1355" customFormat="1" x14ac:dyDescent="0.2">
      <c r="A46" s="182"/>
      <c r="B46" s="343"/>
      <c r="C46" s="418" t="str">
        <f t="shared" ref="C46:C58" si="19">C26</f>
        <v>$100,000 to $199,999</v>
      </c>
      <c r="D46" s="428">
        <f t="shared" si="13"/>
        <v>0</v>
      </c>
      <c r="E46" s="429">
        <f t="shared" ref="E46:E58" si="20">E26</f>
        <v>150000</v>
      </c>
      <c r="F46" s="874"/>
      <c r="G46" s="874"/>
      <c r="H46" s="874"/>
      <c r="I46" s="874"/>
      <c r="J46" s="874"/>
      <c r="K46" s="874"/>
      <c r="L46" s="874"/>
      <c r="M46" s="874"/>
      <c r="N46" s="327"/>
      <c r="O46" s="116"/>
      <c r="P46" s="325"/>
      <c r="Q46" s="418">
        <f t="shared" si="14"/>
        <v>150000</v>
      </c>
      <c r="R46" s="401" t="str">
        <f t="shared" si="15"/>
        <v>.</v>
      </c>
      <c r="S46" s="256" t="str">
        <f t="shared" si="15"/>
        <v>.</v>
      </c>
      <c r="T46" s="256" t="str">
        <f t="shared" si="15"/>
        <v>.</v>
      </c>
      <c r="U46" s="256" t="str">
        <f t="shared" si="15"/>
        <v>.</v>
      </c>
      <c r="V46" s="256" t="str">
        <f t="shared" si="15"/>
        <v>.</v>
      </c>
      <c r="W46" s="256" t="str">
        <f t="shared" si="15"/>
        <v>.</v>
      </c>
      <c r="X46" s="402" t="str">
        <f t="shared" si="15"/>
        <v>.</v>
      </c>
      <c r="Y46" s="3"/>
      <c r="Z46" s="409" t="str">
        <f t="shared" si="16"/>
        <v>.</v>
      </c>
      <c r="AA46" s="410" t="str">
        <f t="shared" si="16"/>
        <v>.</v>
      </c>
      <c r="AB46" s="410" t="str">
        <f t="shared" si="16"/>
        <v>.</v>
      </c>
      <c r="AC46" s="410" t="str">
        <f t="shared" si="16"/>
        <v>.</v>
      </c>
      <c r="AD46" s="410" t="str">
        <f t="shared" si="16"/>
        <v>.</v>
      </c>
      <c r="AE46" s="410" t="str">
        <f t="shared" si="16"/>
        <v>.</v>
      </c>
      <c r="AF46" s="411" t="str">
        <f t="shared" si="16"/>
        <v>.</v>
      </c>
      <c r="AG46" s="3"/>
      <c r="AH46" s="401" t="str">
        <f t="shared" si="17"/>
        <v>.</v>
      </c>
      <c r="AI46" s="256" t="str">
        <f t="shared" si="17"/>
        <v>.</v>
      </c>
      <c r="AJ46" s="256" t="str">
        <f t="shared" si="17"/>
        <v>.</v>
      </c>
      <c r="AK46" s="256" t="str">
        <f t="shared" si="17"/>
        <v>.</v>
      </c>
      <c r="AL46" s="256" t="str">
        <f t="shared" si="17"/>
        <v>.</v>
      </c>
      <c r="AM46" s="256" t="str">
        <f t="shared" si="17"/>
        <v>.</v>
      </c>
      <c r="AN46" s="402" t="str">
        <f t="shared" si="17"/>
        <v>.</v>
      </c>
      <c r="AO46" s="3"/>
      <c r="AP46" s="409" t="str">
        <f t="shared" si="18"/>
        <v>.</v>
      </c>
      <c r="AQ46" s="410" t="str">
        <f t="shared" si="18"/>
        <v>.</v>
      </c>
      <c r="AR46" s="410" t="str">
        <f t="shared" si="18"/>
        <v>.</v>
      </c>
      <c r="AS46" s="410" t="str">
        <f t="shared" si="18"/>
        <v>.</v>
      </c>
      <c r="AT46" s="410" t="str">
        <f t="shared" si="18"/>
        <v>.</v>
      </c>
      <c r="AU46" s="410" t="str">
        <f t="shared" si="18"/>
        <v>.</v>
      </c>
      <c r="AV46" s="411" t="str">
        <f t="shared" si="18"/>
        <v>.</v>
      </c>
      <c r="AW46" s="433"/>
    </row>
    <row r="47" spans="1:49" s="1355" customFormat="1" x14ac:dyDescent="0.2">
      <c r="A47" s="182"/>
      <c r="B47" s="343"/>
      <c r="C47" s="418" t="str">
        <f t="shared" si="19"/>
        <v>$200,000 to $299,999</v>
      </c>
      <c r="D47" s="428">
        <f t="shared" si="13"/>
        <v>0</v>
      </c>
      <c r="E47" s="429">
        <f t="shared" si="20"/>
        <v>250000</v>
      </c>
      <c r="F47" s="874"/>
      <c r="G47" s="1207"/>
      <c r="H47" s="1207"/>
      <c r="I47" s="1207"/>
      <c r="J47" s="1207"/>
      <c r="K47" s="1207"/>
      <c r="L47" s="1207"/>
      <c r="M47" s="1207"/>
      <c r="N47" s="327"/>
      <c r="O47" s="116"/>
      <c r="P47" s="325"/>
      <c r="Q47" s="418">
        <f t="shared" si="14"/>
        <v>250000</v>
      </c>
      <c r="R47" s="401" t="str">
        <f t="shared" si="15"/>
        <v>.</v>
      </c>
      <c r="S47" s="256" t="str">
        <f t="shared" si="15"/>
        <v>.</v>
      </c>
      <c r="T47" s="256" t="str">
        <f t="shared" si="15"/>
        <v>.</v>
      </c>
      <c r="U47" s="256" t="str">
        <f t="shared" si="15"/>
        <v>.</v>
      </c>
      <c r="V47" s="256" t="str">
        <f t="shared" si="15"/>
        <v>.</v>
      </c>
      <c r="W47" s="256" t="str">
        <f t="shared" si="15"/>
        <v>.</v>
      </c>
      <c r="X47" s="402" t="str">
        <f t="shared" si="15"/>
        <v>.</v>
      </c>
      <c r="Y47" s="3"/>
      <c r="Z47" s="409" t="str">
        <f t="shared" si="16"/>
        <v>.</v>
      </c>
      <c r="AA47" s="410" t="str">
        <f t="shared" si="16"/>
        <v>.</v>
      </c>
      <c r="AB47" s="410" t="str">
        <f t="shared" si="16"/>
        <v>.</v>
      </c>
      <c r="AC47" s="410" t="str">
        <f t="shared" si="16"/>
        <v>.</v>
      </c>
      <c r="AD47" s="410" t="str">
        <f t="shared" si="16"/>
        <v>.</v>
      </c>
      <c r="AE47" s="410" t="str">
        <f t="shared" si="16"/>
        <v>.</v>
      </c>
      <c r="AF47" s="411" t="str">
        <f t="shared" si="16"/>
        <v>.</v>
      </c>
      <c r="AG47" s="3"/>
      <c r="AH47" s="401" t="str">
        <f t="shared" si="17"/>
        <v>.</v>
      </c>
      <c r="AI47" s="256" t="str">
        <f t="shared" si="17"/>
        <v>.</v>
      </c>
      <c r="AJ47" s="256" t="str">
        <f t="shared" si="17"/>
        <v>.</v>
      </c>
      <c r="AK47" s="256" t="str">
        <f t="shared" si="17"/>
        <v>.</v>
      </c>
      <c r="AL47" s="256" t="str">
        <f t="shared" si="17"/>
        <v>.</v>
      </c>
      <c r="AM47" s="256" t="str">
        <f t="shared" si="17"/>
        <v>.</v>
      </c>
      <c r="AN47" s="402" t="str">
        <f t="shared" si="17"/>
        <v>.</v>
      </c>
      <c r="AO47" s="3"/>
      <c r="AP47" s="409" t="str">
        <f t="shared" si="18"/>
        <v>.</v>
      </c>
      <c r="AQ47" s="410" t="str">
        <f t="shared" si="18"/>
        <v>.</v>
      </c>
      <c r="AR47" s="410" t="str">
        <f t="shared" si="18"/>
        <v>.</v>
      </c>
      <c r="AS47" s="410" t="str">
        <f t="shared" si="18"/>
        <v>.</v>
      </c>
      <c r="AT47" s="410" t="str">
        <f t="shared" si="18"/>
        <v>.</v>
      </c>
      <c r="AU47" s="410" t="str">
        <f t="shared" si="18"/>
        <v>.</v>
      </c>
      <c r="AV47" s="411" t="str">
        <f t="shared" si="18"/>
        <v>.</v>
      </c>
      <c r="AW47" s="433"/>
    </row>
    <row r="48" spans="1:49" s="1355" customFormat="1" x14ac:dyDescent="0.2">
      <c r="A48" s="182"/>
      <c r="B48" s="343"/>
      <c r="C48" s="418" t="str">
        <f t="shared" si="19"/>
        <v>$300,000 to $399,999</v>
      </c>
      <c r="D48" s="428">
        <f t="shared" si="13"/>
        <v>0</v>
      </c>
      <c r="E48" s="429">
        <f t="shared" si="20"/>
        <v>350000</v>
      </c>
      <c r="F48" s="874"/>
      <c r="G48" s="1207"/>
      <c r="H48" s="1207"/>
      <c r="I48" s="1207"/>
      <c r="J48" s="1207"/>
      <c r="K48" s="1207"/>
      <c r="L48" s="1207"/>
      <c r="M48" s="1207"/>
      <c r="N48" s="327"/>
      <c r="O48" s="116"/>
      <c r="P48" s="325"/>
      <c r="Q48" s="418">
        <f t="shared" si="14"/>
        <v>350000</v>
      </c>
      <c r="R48" s="401" t="str">
        <f t="shared" si="15"/>
        <v>.</v>
      </c>
      <c r="S48" s="256" t="str">
        <f t="shared" si="15"/>
        <v>.</v>
      </c>
      <c r="T48" s="256" t="str">
        <f t="shared" si="15"/>
        <v>.</v>
      </c>
      <c r="U48" s="256" t="str">
        <f t="shared" si="15"/>
        <v>.</v>
      </c>
      <c r="V48" s="256" t="str">
        <f t="shared" si="15"/>
        <v>.</v>
      </c>
      <c r="W48" s="256" t="str">
        <f t="shared" si="15"/>
        <v>.</v>
      </c>
      <c r="X48" s="402" t="str">
        <f t="shared" si="15"/>
        <v>.</v>
      </c>
      <c r="Y48" s="3"/>
      <c r="Z48" s="409" t="str">
        <f t="shared" si="16"/>
        <v>.</v>
      </c>
      <c r="AA48" s="410" t="str">
        <f t="shared" si="16"/>
        <v>.</v>
      </c>
      <c r="AB48" s="410" t="str">
        <f t="shared" si="16"/>
        <v>.</v>
      </c>
      <c r="AC48" s="410" t="str">
        <f t="shared" si="16"/>
        <v>.</v>
      </c>
      <c r="AD48" s="410" t="str">
        <f t="shared" si="16"/>
        <v>.</v>
      </c>
      <c r="AE48" s="410" t="str">
        <f t="shared" si="16"/>
        <v>.</v>
      </c>
      <c r="AF48" s="411" t="str">
        <f t="shared" si="16"/>
        <v>.</v>
      </c>
      <c r="AG48" s="3"/>
      <c r="AH48" s="401" t="str">
        <f t="shared" si="17"/>
        <v>.</v>
      </c>
      <c r="AI48" s="256" t="str">
        <f t="shared" si="17"/>
        <v>.</v>
      </c>
      <c r="AJ48" s="256" t="str">
        <f t="shared" si="17"/>
        <v>.</v>
      </c>
      <c r="AK48" s="256" t="str">
        <f t="shared" si="17"/>
        <v>.</v>
      </c>
      <c r="AL48" s="256" t="str">
        <f t="shared" si="17"/>
        <v>.</v>
      </c>
      <c r="AM48" s="256" t="str">
        <f t="shared" si="17"/>
        <v>.</v>
      </c>
      <c r="AN48" s="402" t="str">
        <f t="shared" si="17"/>
        <v>.</v>
      </c>
      <c r="AO48" s="3"/>
      <c r="AP48" s="409" t="str">
        <f t="shared" si="18"/>
        <v>.</v>
      </c>
      <c r="AQ48" s="410" t="str">
        <f t="shared" si="18"/>
        <v>.</v>
      </c>
      <c r="AR48" s="410" t="str">
        <f t="shared" si="18"/>
        <v>.</v>
      </c>
      <c r="AS48" s="410" t="str">
        <f t="shared" si="18"/>
        <v>.</v>
      </c>
      <c r="AT48" s="410" t="str">
        <f t="shared" si="18"/>
        <v>.</v>
      </c>
      <c r="AU48" s="410" t="str">
        <f t="shared" si="18"/>
        <v>.</v>
      </c>
      <c r="AV48" s="411" t="str">
        <f t="shared" si="18"/>
        <v>.</v>
      </c>
      <c r="AW48" s="433"/>
    </row>
    <row r="49" spans="1:49" s="1355" customFormat="1" x14ac:dyDescent="0.2">
      <c r="A49" s="182"/>
      <c r="B49" s="343"/>
      <c r="C49" s="418" t="str">
        <f t="shared" si="19"/>
        <v>$400,000 to $499,999</v>
      </c>
      <c r="D49" s="428">
        <f t="shared" si="13"/>
        <v>0</v>
      </c>
      <c r="E49" s="429">
        <f t="shared" si="20"/>
        <v>450000</v>
      </c>
      <c r="F49" s="874"/>
      <c r="G49" s="1207"/>
      <c r="H49" s="1207"/>
      <c r="I49" s="1207"/>
      <c r="J49" s="1207"/>
      <c r="K49" s="1207"/>
      <c r="L49" s="1207"/>
      <c r="M49" s="1207"/>
      <c r="N49" s="327"/>
      <c r="O49" s="116"/>
      <c r="P49" s="325"/>
      <c r="Q49" s="418">
        <f t="shared" si="14"/>
        <v>450000</v>
      </c>
      <c r="R49" s="401" t="str">
        <f t="shared" si="15"/>
        <v>.</v>
      </c>
      <c r="S49" s="256" t="str">
        <f t="shared" si="15"/>
        <v>.</v>
      </c>
      <c r="T49" s="256" t="str">
        <f t="shared" si="15"/>
        <v>.</v>
      </c>
      <c r="U49" s="256" t="str">
        <f t="shared" si="15"/>
        <v>.</v>
      </c>
      <c r="V49" s="256" t="str">
        <f t="shared" si="15"/>
        <v>.</v>
      </c>
      <c r="W49" s="256" t="str">
        <f t="shared" si="15"/>
        <v>.</v>
      </c>
      <c r="X49" s="402" t="str">
        <f t="shared" si="15"/>
        <v>.</v>
      </c>
      <c r="Y49" s="3"/>
      <c r="Z49" s="409" t="str">
        <f t="shared" si="16"/>
        <v>.</v>
      </c>
      <c r="AA49" s="410" t="str">
        <f t="shared" si="16"/>
        <v>.</v>
      </c>
      <c r="AB49" s="410" t="str">
        <f t="shared" si="16"/>
        <v>.</v>
      </c>
      <c r="AC49" s="410" t="str">
        <f t="shared" si="16"/>
        <v>.</v>
      </c>
      <c r="AD49" s="410" t="str">
        <f t="shared" si="16"/>
        <v>.</v>
      </c>
      <c r="AE49" s="410" t="str">
        <f t="shared" si="16"/>
        <v>.</v>
      </c>
      <c r="AF49" s="411" t="str">
        <f t="shared" si="16"/>
        <v>.</v>
      </c>
      <c r="AG49" s="3"/>
      <c r="AH49" s="401" t="str">
        <f t="shared" si="17"/>
        <v>.</v>
      </c>
      <c r="AI49" s="256" t="str">
        <f t="shared" si="17"/>
        <v>.</v>
      </c>
      <c r="AJ49" s="256" t="str">
        <f t="shared" si="17"/>
        <v>.</v>
      </c>
      <c r="AK49" s="256" t="str">
        <f t="shared" si="17"/>
        <v>.</v>
      </c>
      <c r="AL49" s="256" t="str">
        <f t="shared" si="17"/>
        <v>.</v>
      </c>
      <c r="AM49" s="256" t="str">
        <f t="shared" si="17"/>
        <v>.</v>
      </c>
      <c r="AN49" s="402" t="str">
        <f t="shared" si="17"/>
        <v>.</v>
      </c>
      <c r="AO49" s="3"/>
      <c r="AP49" s="409" t="str">
        <f t="shared" si="18"/>
        <v>.</v>
      </c>
      <c r="AQ49" s="410" t="str">
        <f t="shared" si="18"/>
        <v>.</v>
      </c>
      <c r="AR49" s="410" t="str">
        <f t="shared" si="18"/>
        <v>.</v>
      </c>
      <c r="AS49" s="410" t="str">
        <f t="shared" si="18"/>
        <v>.</v>
      </c>
      <c r="AT49" s="410" t="str">
        <f t="shared" si="18"/>
        <v>.</v>
      </c>
      <c r="AU49" s="410" t="str">
        <f t="shared" si="18"/>
        <v>.</v>
      </c>
      <c r="AV49" s="411" t="str">
        <f t="shared" si="18"/>
        <v>.</v>
      </c>
      <c r="AW49" s="433"/>
    </row>
    <row r="50" spans="1:49" s="1355" customFormat="1" x14ac:dyDescent="0.2">
      <c r="A50" s="182"/>
      <c r="B50" s="343"/>
      <c r="C50" s="418" t="str">
        <f t="shared" si="19"/>
        <v>$500,000 to $599,999</v>
      </c>
      <c r="D50" s="428">
        <f t="shared" si="13"/>
        <v>0</v>
      </c>
      <c r="E50" s="429">
        <f t="shared" si="20"/>
        <v>550000</v>
      </c>
      <c r="F50" s="874"/>
      <c r="G50" s="1207"/>
      <c r="H50" s="1207"/>
      <c r="I50" s="1207"/>
      <c r="J50" s="1207"/>
      <c r="K50" s="1207"/>
      <c r="L50" s="1207"/>
      <c r="M50" s="1207"/>
      <c r="N50" s="327"/>
      <c r="O50" s="116"/>
      <c r="P50" s="325"/>
      <c r="Q50" s="418">
        <f t="shared" si="14"/>
        <v>550000</v>
      </c>
      <c r="R50" s="401" t="str">
        <f t="shared" si="15"/>
        <v>.</v>
      </c>
      <c r="S50" s="256" t="str">
        <f t="shared" si="15"/>
        <v>.</v>
      </c>
      <c r="T50" s="256" t="str">
        <f t="shared" si="15"/>
        <v>.</v>
      </c>
      <c r="U50" s="256" t="str">
        <f t="shared" si="15"/>
        <v>.</v>
      </c>
      <c r="V50" s="256" t="str">
        <f t="shared" si="15"/>
        <v>.</v>
      </c>
      <c r="W50" s="256" t="str">
        <f t="shared" si="15"/>
        <v>.</v>
      </c>
      <c r="X50" s="402" t="str">
        <f t="shared" si="15"/>
        <v>.</v>
      </c>
      <c r="Y50" s="3"/>
      <c r="Z50" s="409" t="str">
        <f t="shared" si="16"/>
        <v>.</v>
      </c>
      <c r="AA50" s="410" t="str">
        <f t="shared" si="16"/>
        <v>.</v>
      </c>
      <c r="AB50" s="410" t="str">
        <f t="shared" si="16"/>
        <v>.</v>
      </c>
      <c r="AC50" s="410" t="str">
        <f t="shared" si="16"/>
        <v>.</v>
      </c>
      <c r="AD50" s="410" t="str">
        <f t="shared" si="16"/>
        <v>.</v>
      </c>
      <c r="AE50" s="410" t="str">
        <f t="shared" si="16"/>
        <v>.</v>
      </c>
      <c r="AF50" s="411" t="str">
        <f t="shared" si="16"/>
        <v>.</v>
      </c>
      <c r="AG50" s="3"/>
      <c r="AH50" s="401" t="str">
        <f t="shared" si="17"/>
        <v>.</v>
      </c>
      <c r="AI50" s="256" t="str">
        <f t="shared" si="17"/>
        <v>.</v>
      </c>
      <c r="AJ50" s="256" t="str">
        <f t="shared" si="17"/>
        <v>.</v>
      </c>
      <c r="AK50" s="256" t="str">
        <f t="shared" si="17"/>
        <v>.</v>
      </c>
      <c r="AL50" s="256" t="str">
        <f t="shared" si="17"/>
        <v>.</v>
      </c>
      <c r="AM50" s="256" t="str">
        <f t="shared" si="17"/>
        <v>.</v>
      </c>
      <c r="AN50" s="402" t="str">
        <f t="shared" si="17"/>
        <v>.</v>
      </c>
      <c r="AO50" s="3"/>
      <c r="AP50" s="409" t="str">
        <f t="shared" si="18"/>
        <v>.</v>
      </c>
      <c r="AQ50" s="410" t="str">
        <f t="shared" si="18"/>
        <v>.</v>
      </c>
      <c r="AR50" s="410" t="str">
        <f t="shared" si="18"/>
        <v>.</v>
      </c>
      <c r="AS50" s="410" t="str">
        <f t="shared" si="18"/>
        <v>.</v>
      </c>
      <c r="AT50" s="410" t="str">
        <f t="shared" si="18"/>
        <v>.</v>
      </c>
      <c r="AU50" s="410" t="str">
        <f t="shared" si="18"/>
        <v>.</v>
      </c>
      <c r="AV50" s="411" t="str">
        <f t="shared" si="18"/>
        <v>.</v>
      </c>
      <c r="AW50" s="433"/>
    </row>
    <row r="51" spans="1:49" s="1355" customFormat="1" x14ac:dyDescent="0.2">
      <c r="A51" s="182"/>
      <c r="B51" s="343"/>
      <c r="C51" s="418" t="str">
        <f t="shared" si="19"/>
        <v>$600,000 to $699,999</v>
      </c>
      <c r="D51" s="428">
        <f t="shared" si="13"/>
        <v>0</v>
      </c>
      <c r="E51" s="429">
        <f t="shared" si="20"/>
        <v>650000</v>
      </c>
      <c r="F51" s="874"/>
      <c r="G51" s="874"/>
      <c r="H51" s="874"/>
      <c r="I51" s="874"/>
      <c r="J51" s="874"/>
      <c r="K51" s="874"/>
      <c r="L51" s="1207"/>
      <c r="M51" s="1207"/>
      <c r="N51" s="327"/>
      <c r="O51" s="116"/>
      <c r="P51" s="325"/>
      <c r="Q51" s="418">
        <f t="shared" si="14"/>
        <v>650000</v>
      </c>
      <c r="R51" s="401" t="str">
        <f t="shared" si="15"/>
        <v>.</v>
      </c>
      <c r="S51" s="256" t="str">
        <f t="shared" si="15"/>
        <v>.</v>
      </c>
      <c r="T51" s="256" t="str">
        <f t="shared" si="15"/>
        <v>.</v>
      </c>
      <c r="U51" s="256" t="str">
        <f t="shared" si="15"/>
        <v>.</v>
      </c>
      <c r="V51" s="256" t="str">
        <f t="shared" si="15"/>
        <v>.</v>
      </c>
      <c r="W51" s="256" t="str">
        <f t="shared" si="15"/>
        <v>.</v>
      </c>
      <c r="X51" s="402" t="str">
        <f t="shared" si="15"/>
        <v>.</v>
      </c>
      <c r="Y51" s="3"/>
      <c r="Z51" s="409" t="str">
        <f t="shared" si="16"/>
        <v>.</v>
      </c>
      <c r="AA51" s="410" t="str">
        <f t="shared" si="16"/>
        <v>.</v>
      </c>
      <c r="AB51" s="410" t="str">
        <f t="shared" si="16"/>
        <v>.</v>
      </c>
      <c r="AC51" s="410" t="str">
        <f t="shared" si="16"/>
        <v>.</v>
      </c>
      <c r="AD51" s="410" t="str">
        <f t="shared" si="16"/>
        <v>.</v>
      </c>
      <c r="AE51" s="410" t="str">
        <f t="shared" si="16"/>
        <v>.</v>
      </c>
      <c r="AF51" s="411" t="str">
        <f t="shared" si="16"/>
        <v>.</v>
      </c>
      <c r="AG51" s="3"/>
      <c r="AH51" s="401" t="str">
        <f t="shared" si="17"/>
        <v>.</v>
      </c>
      <c r="AI51" s="256" t="str">
        <f t="shared" si="17"/>
        <v>.</v>
      </c>
      <c r="AJ51" s="256" t="str">
        <f t="shared" si="17"/>
        <v>.</v>
      </c>
      <c r="AK51" s="256" t="str">
        <f t="shared" si="17"/>
        <v>.</v>
      </c>
      <c r="AL51" s="256" t="str">
        <f t="shared" si="17"/>
        <v>.</v>
      </c>
      <c r="AM51" s="256" t="str">
        <f t="shared" si="17"/>
        <v>.</v>
      </c>
      <c r="AN51" s="402" t="str">
        <f t="shared" si="17"/>
        <v>.</v>
      </c>
      <c r="AO51" s="3"/>
      <c r="AP51" s="409" t="str">
        <f t="shared" si="18"/>
        <v>.</v>
      </c>
      <c r="AQ51" s="410" t="str">
        <f t="shared" si="18"/>
        <v>.</v>
      </c>
      <c r="AR51" s="410" t="str">
        <f t="shared" si="18"/>
        <v>.</v>
      </c>
      <c r="AS51" s="410" t="str">
        <f t="shared" si="18"/>
        <v>.</v>
      </c>
      <c r="AT51" s="410" t="str">
        <f t="shared" si="18"/>
        <v>.</v>
      </c>
      <c r="AU51" s="410" t="str">
        <f t="shared" si="18"/>
        <v>.</v>
      </c>
      <c r="AV51" s="411" t="str">
        <f t="shared" si="18"/>
        <v>.</v>
      </c>
      <c r="AW51" s="433"/>
    </row>
    <row r="52" spans="1:49" s="1355" customFormat="1" x14ac:dyDescent="0.2">
      <c r="A52" s="182"/>
      <c r="B52" s="343"/>
      <c r="C52" s="418" t="str">
        <f t="shared" si="19"/>
        <v>$700,000 to $799,999</v>
      </c>
      <c r="D52" s="428">
        <f t="shared" si="13"/>
        <v>0</v>
      </c>
      <c r="E52" s="429">
        <f t="shared" si="20"/>
        <v>750000</v>
      </c>
      <c r="F52" s="874"/>
      <c r="G52" s="874"/>
      <c r="H52" s="874"/>
      <c r="I52" s="874"/>
      <c r="J52" s="874"/>
      <c r="K52" s="874"/>
      <c r="L52" s="1207"/>
      <c r="M52" s="1207"/>
      <c r="N52" s="327"/>
      <c r="O52" s="116"/>
      <c r="P52" s="325"/>
      <c r="Q52" s="418">
        <f t="shared" si="14"/>
        <v>750000</v>
      </c>
      <c r="R52" s="401" t="str">
        <f t="shared" si="15"/>
        <v>.</v>
      </c>
      <c r="S52" s="256" t="str">
        <f t="shared" si="15"/>
        <v>.</v>
      </c>
      <c r="T52" s="256" t="str">
        <f t="shared" si="15"/>
        <v>.</v>
      </c>
      <c r="U52" s="256" t="str">
        <f t="shared" si="15"/>
        <v>.</v>
      </c>
      <c r="V52" s="256" t="str">
        <f t="shared" si="15"/>
        <v>.</v>
      </c>
      <c r="W52" s="256" t="str">
        <f t="shared" si="15"/>
        <v>.</v>
      </c>
      <c r="X52" s="402" t="str">
        <f t="shared" si="15"/>
        <v>.</v>
      </c>
      <c r="Y52" s="3"/>
      <c r="Z52" s="409" t="str">
        <f t="shared" si="16"/>
        <v>.</v>
      </c>
      <c r="AA52" s="410" t="str">
        <f t="shared" si="16"/>
        <v>.</v>
      </c>
      <c r="AB52" s="410" t="str">
        <f t="shared" si="16"/>
        <v>.</v>
      </c>
      <c r="AC52" s="410" t="str">
        <f t="shared" si="16"/>
        <v>.</v>
      </c>
      <c r="AD52" s="410" t="str">
        <f t="shared" si="16"/>
        <v>.</v>
      </c>
      <c r="AE52" s="410" t="str">
        <f t="shared" si="16"/>
        <v>.</v>
      </c>
      <c r="AF52" s="411" t="str">
        <f t="shared" si="16"/>
        <v>.</v>
      </c>
      <c r="AG52" s="3"/>
      <c r="AH52" s="401" t="str">
        <f t="shared" si="17"/>
        <v>.</v>
      </c>
      <c r="AI52" s="256" t="str">
        <f t="shared" si="17"/>
        <v>.</v>
      </c>
      <c r="AJ52" s="256" t="str">
        <f t="shared" si="17"/>
        <v>.</v>
      </c>
      <c r="AK52" s="256" t="str">
        <f t="shared" si="17"/>
        <v>.</v>
      </c>
      <c r="AL52" s="256" t="str">
        <f t="shared" si="17"/>
        <v>.</v>
      </c>
      <c r="AM52" s="256" t="str">
        <f t="shared" si="17"/>
        <v>.</v>
      </c>
      <c r="AN52" s="402" t="str">
        <f t="shared" si="17"/>
        <v>.</v>
      </c>
      <c r="AO52" s="3"/>
      <c r="AP52" s="409" t="str">
        <f t="shared" si="18"/>
        <v>.</v>
      </c>
      <c r="AQ52" s="410" t="str">
        <f t="shared" si="18"/>
        <v>.</v>
      </c>
      <c r="AR52" s="410" t="str">
        <f t="shared" si="18"/>
        <v>.</v>
      </c>
      <c r="AS52" s="410" t="str">
        <f t="shared" si="18"/>
        <v>.</v>
      </c>
      <c r="AT52" s="410" t="str">
        <f t="shared" si="18"/>
        <v>.</v>
      </c>
      <c r="AU52" s="410" t="str">
        <f t="shared" si="18"/>
        <v>.</v>
      </c>
      <c r="AV52" s="411" t="str">
        <f t="shared" si="18"/>
        <v>.</v>
      </c>
      <c r="AW52" s="433"/>
    </row>
    <row r="53" spans="1:49" s="1355" customFormat="1" x14ac:dyDescent="0.2">
      <c r="A53" s="182"/>
      <c r="B53" s="343"/>
      <c r="C53" s="418" t="str">
        <f t="shared" si="19"/>
        <v>$800,000 to $899,999</v>
      </c>
      <c r="D53" s="428">
        <f t="shared" si="13"/>
        <v>0</v>
      </c>
      <c r="E53" s="429">
        <f t="shared" si="20"/>
        <v>850000</v>
      </c>
      <c r="F53" s="874"/>
      <c r="G53" s="874"/>
      <c r="H53" s="874"/>
      <c r="I53" s="874"/>
      <c r="J53" s="874"/>
      <c r="K53" s="874"/>
      <c r="L53" s="1207"/>
      <c r="M53" s="1207"/>
      <c r="N53" s="327"/>
      <c r="O53" s="116"/>
      <c r="P53" s="325"/>
      <c r="Q53" s="418">
        <f t="shared" si="14"/>
        <v>850000</v>
      </c>
      <c r="R53" s="401" t="str">
        <f t="shared" si="15"/>
        <v>.</v>
      </c>
      <c r="S53" s="256" t="str">
        <f t="shared" si="15"/>
        <v>.</v>
      </c>
      <c r="T53" s="256" t="str">
        <f t="shared" si="15"/>
        <v>.</v>
      </c>
      <c r="U53" s="256" t="str">
        <f t="shared" si="15"/>
        <v>.</v>
      </c>
      <c r="V53" s="256" t="str">
        <f t="shared" si="15"/>
        <v>.</v>
      </c>
      <c r="W53" s="256" t="str">
        <f t="shared" si="15"/>
        <v>.</v>
      </c>
      <c r="X53" s="402" t="str">
        <f t="shared" si="15"/>
        <v>.</v>
      </c>
      <c r="Y53" s="3"/>
      <c r="Z53" s="409" t="str">
        <f t="shared" si="16"/>
        <v>.</v>
      </c>
      <c r="AA53" s="410" t="str">
        <f t="shared" si="16"/>
        <v>.</v>
      </c>
      <c r="AB53" s="410" t="str">
        <f t="shared" si="16"/>
        <v>.</v>
      </c>
      <c r="AC53" s="410" t="str">
        <f t="shared" si="16"/>
        <v>.</v>
      </c>
      <c r="AD53" s="410" t="str">
        <f t="shared" si="16"/>
        <v>.</v>
      </c>
      <c r="AE53" s="410" t="str">
        <f t="shared" si="16"/>
        <v>.</v>
      </c>
      <c r="AF53" s="411" t="str">
        <f t="shared" si="16"/>
        <v>.</v>
      </c>
      <c r="AG53" s="3"/>
      <c r="AH53" s="401" t="str">
        <f t="shared" si="17"/>
        <v>.</v>
      </c>
      <c r="AI53" s="256" t="str">
        <f t="shared" si="17"/>
        <v>.</v>
      </c>
      <c r="AJ53" s="256" t="str">
        <f t="shared" si="17"/>
        <v>.</v>
      </c>
      <c r="AK53" s="256" t="str">
        <f t="shared" si="17"/>
        <v>.</v>
      </c>
      <c r="AL53" s="256" t="str">
        <f t="shared" si="17"/>
        <v>.</v>
      </c>
      <c r="AM53" s="256" t="str">
        <f t="shared" si="17"/>
        <v>.</v>
      </c>
      <c r="AN53" s="402" t="str">
        <f t="shared" si="17"/>
        <v>.</v>
      </c>
      <c r="AO53" s="3"/>
      <c r="AP53" s="409" t="str">
        <f t="shared" si="18"/>
        <v>.</v>
      </c>
      <c r="AQ53" s="410" t="str">
        <f t="shared" si="18"/>
        <v>.</v>
      </c>
      <c r="AR53" s="410" t="str">
        <f t="shared" si="18"/>
        <v>.</v>
      </c>
      <c r="AS53" s="410" t="str">
        <f t="shared" si="18"/>
        <v>.</v>
      </c>
      <c r="AT53" s="410" t="str">
        <f t="shared" si="18"/>
        <v>.</v>
      </c>
      <c r="AU53" s="410" t="str">
        <f t="shared" si="18"/>
        <v>.</v>
      </c>
      <c r="AV53" s="411" t="str">
        <f t="shared" si="18"/>
        <v>.</v>
      </c>
      <c r="AW53" s="433"/>
    </row>
    <row r="54" spans="1:49" s="1355" customFormat="1" x14ac:dyDescent="0.2">
      <c r="A54" s="182"/>
      <c r="B54" s="343"/>
      <c r="C54" s="418" t="str">
        <f t="shared" si="19"/>
        <v>$900,000 to $999,999</v>
      </c>
      <c r="D54" s="428">
        <f t="shared" si="13"/>
        <v>0</v>
      </c>
      <c r="E54" s="429">
        <f t="shared" si="20"/>
        <v>950000</v>
      </c>
      <c r="F54" s="874"/>
      <c r="G54" s="874"/>
      <c r="H54" s="874"/>
      <c r="I54" s="874"/>
      <c r="J54" s="874"/>
      <c r="K54" s="874"/>
      <c r="L54" s="1207"/>
      <c r="M54" s="1207"/>
      <c r="N54" s="327"/>
      <c r="O54" s="116"/>
      <c r="P54" s="325"/>
      <c r="Q54" s="418">
        <f t="shared" si="14"/>
        <v>950000</v>
      </c>
      <c r="R54" s="401" t="str">
        <f t="shared" si="15"/>
        <v>.</v>
      </c>
      <c r="S54" s="256" t="str">
        <f t="shared" si="15"/>
        <v>.</v>
      </c>
      <c r="T54" s="256" t="str">
        <f t="shared" si="15"/>
        <v>.</v>
      </c>
      <c r="U54" s="256" t="str">
        <f t="shared" si="15"/>
        <v>.</v>
      </c>
      <c r="V54" s="256" t="str">
        <f t="shared" si="15"/>
        <v>.</v>
      </c>
      <c r="W54" s="256" t="str">
        <f t="shared" si="15"/>
        <v>.</v>
      </c>
      <c r="X54" s="402" t="str">
        <f t="shared" si="15"/>
        <v>.</v>
      </c>
      <c r="Y54" s="3"/>
      <c r="Z54" s="409" t="str">
        <f t="shared" si="16"/>
        <v>.</v>
      </c>
      <c r="AA54" s="410" t="str">
        <f t="shared" si="16"/>
        <v>.</v>
      </c>
      <c r="AB54" s="410" t="str">
        <f t="shared" si="16"/>
        <v>.</v>
      </c>
      <c r="AC54" s="410" t="str">
        <f t="shared" si="16"/>
        <v>.</v>
      </c>
      <c r="AD54" s="410" t="str">
        <f t="shared" si="16"/>
        <v>.</v>
      </c>
      <c r="AE54" s="410" t="str">
        <f t="shared" si="16"/>
        <v>.</v>
      </c>
      <c r="AF54" s="411" t="str">
        <f t="shared" si="16"/>
        <v>.</v>
      </c>
      <c r="AG54" s="3"/>
      <c r="AH54" s="401" t="str">
        <f t="shared" si="17"/>
        <v>.</v>
      </c>
      <c r="AI54" s="256" t="str">
        <f t="shared" si="17"/>
        <v>.</v>
      </c>
      <c r="AJ54" s="256" t="str">
        <f t="shared" si="17"/>
        <v>.</v>
      </c>
      <c r="AK54" s="256" t="str">
        <f t="shared" si="17"/>
        <v>.</v>
      </c>
      <c r="AL54" s="256" t="str">
        <f t="shared" si="17"/>
        <v>.</v>
      </c>
      <c r="AM54" s="256" t="str">
        <f t="shared" si="17"/>
        <v>.</v>
      </c>
      <c r="AN54" s="402" t="str">
        <f t="shared" si="17"/>
        <v>.</v>
      </c>
      <c r="AO54" s="3"/>
      <c r="AP54" s="409" t="str">
        <f t="shared" si="18"/>
        <v>.</v>
      </c>
      <c r="AQ54" s="410" t="str">
        <f t="shared" si="18"/>
        <v>.</v>
      </c>
      <c r="AR54" s="410" t="str">
        <f t="shared" si="18"/>
        <v>.</v>
      </c>
      <c r="AS54" s="410" t="str">
        <f t="shared" si="18"/>
        <v>.</v>
      </c>
      <c r="AT54" s="410" t="str">
        <f t="shared" si="18"/>
        <v>.</v>
      </c>
      <c r="AU54" s="410" t="str">
        <f t="shared" si="18"/>
        <v>.</v>
      </c>
      <c r="AV54" s="411" t="str">
        <f t="shared" si="18"/>
        <v>.</v>
      </c>
      <c r="AW54" s="433"/>
    </row>
    <row r="55" spans="1:49" s="1355" customFormat="1" x14ac:dyDescent="0.2">
      <c r="A55" s="182"/>
      <c r="B55" s="343"/>
      <c r="C55" s="418" t="str">
        <f t="shared" si="19"/>
        <v>$1,000,000 to $1,499,999</v>
      </c>
      <c r="D55" s="428">
        <f t="shared" si="13"/>
        <v>0</v>
      </c>
      <c r="E55" s="429">
        <f t="shared" si="20"/>
        <v>1250000</v>
      </c>
      <c r="F55" s="874"/>
      <c r="G55" s="874"/>
      <c r="H55" s="874"/>
      <c r="I55" s="874"/>
      <c r="J55" s="874"/>
      <c r="K55" s="874"/>
      <c r="L55" s="1207"/>
      <c r="M55" s="1207"/>
      <c r="N55" s="327"/>
      <c r="O55" s="116"/>
      <c r="P55" s="325"/>
      <c r="Q55" s="418">
        <f t="shared" si="14"/>
        <v>1250000</v>
      </c>
      <c r="R55" s="401" t="str">
        <f t="shared" si="15"/>
        <v>.</v>
      </c>
      <c r="S55" s="256" t="str">
        <f t="shared" si="15"/>
        <v>.</v>
      </c>
      <c r="T55" s="256" t="str">
        <f t="shared" si="15"/>
        <v>.</v>
      </c>
      <c r="U55" s="256" t="str">
        <f t="shared" si="15"/>
        <v>.</v>
      </c>
      <c r="V55" s="256" t="str">
        <f t="shared" si="15"/>
        <v>.</v>
      </c>
      <c r="W55" s="256" t="str">
        <f t="shared" si="15"/>
        <v>.</v>
      </c>
      <c r="X55" s="402" t="str">
        <f t="shared" si="15"/>
        <v>.</v>
      </c>
      <c r="Y55" s="3"/>
      <c r="Z55" s="409" t="str">
        <f t="shared" si="16"/>
        <v>.</v>
      </c>
      <c r="AA55" s="410" t="str">
        <f t="shared" si="16"/>
        <v>.</v>
      </c>
      <c r="AB55" s="410" t="str">
        <f t="shared" si="16"/>
        <v>.</v>
      </c>
      <c r="AC55" s="410" t="str">
        <f t="shared" si="16"/>
        <v>.</v>
      </c>
      <c r="AD55" s="410" t="str">
        <f t="shared" si="16"/>
        <v>.</v>
      </c>
      <c r="AE55" s="410" t="str">
        <f t="shared" si="16"/>
        <v>.</v>
      </c>
      <c r="AF55" s="411" t="str">
        <f t="shared" si="16"/>
        <v>.</v>
      </c>
      <c r="AG55" s="3"/>
      <c r="AH55" s="401" t="str">
        <f t="shared" si="17"/>
        <v>.</v>
      </c>
      <c r="AI55" s="256" t="str">
        <f t="shared" si="17"/>
        <v>.</v>
      </c>
      <c r="AJ55" s="256" t="str">
        <f t="shared" si="17"/>
        <v>.</v>
      </c>
      <c r="AK55" s="256" t="str">
        <f t="shared" si="17"/>
        <v>.</v>
      </c>
      <c r="AL55" s="256" t="str">
        <f t="shared" si="17"/>
        <v>.</v>
      </c>
      <c r="AM55" s="256" t="str">
        <f t="shared" si="17"/>
        <v>.</v>
      </c>
      <c r="AN55" s="402" t="str">
        <f t="shared" si="17"/>
        <v>.</v>
      </c>
      <c r="AO55" s="3"/>
      <c r="AP55" s="409" t="str">
        <f t="shared" si="18"/>
        <v>.</v>
      </c>
      <c r="AQ55" s="410" t="str">
        <f t="shared" si="18"/>
        <v>.</v>
      </c>
      <c r="AR55" s="410" t="str">
        <f t="shared" si="18"/>
        <v>.</v>
      </c>
      <c r="AS55" s="410" t="str">
        <f t="shared" si="18"/>
        <v>.</v>
      </c>
      <c r="AT55" s="410" t="str">
        <f t="shared" si="18"/>
        <v>.</v>
      </c>
      <c r="AU55" s="410" t="str">
        <f t="shared" si="18"/>
        <v>.</v>
      </c>
      <c r="AV55" s="411" t="str">
        <f t="shared" si="18"/>
        <v>.</v>
      </c>
      <c r="AW55" s="433"/>
    </row>
    <row r="56" spans="1:49" s="1355" customFormat="1" x14ac:dyDescent="0.2">
      <c r="A56" s="182"/>
      <c r="B56" s="343"/>
      <c r="C56" s="418" t="str">
        <f t="shared" si="19"/>
        <v>$1,500,000 to $1,999,999</v>
      </c>
      <c r="D56" s="428">
        <f t="shared" si="13"/>
        <v>0</v>
      </c>
      <c r="E56" s="429">
        <f t="shared" si="20"/>
        <v>1750000</v>
      </c>
      <c r="F56" s="874"/>
      <c r="G56" s="874"/>
      <c r="H56" s="874"/>
      <c r="I56" s="874"/>
      <c r="J56" s="874"/>
      <c r="K56" s="874"/>
      <c r="L56" s="1207"/>
      <c r="M56" s="1207"/>
      <c r="N56" s="327"/>
      <c r="O56" s="116"/>
      <c r="P56" s="325"/>
      <c r="Q56" s="418">
        <f t="shared" si="14"/>
        <v>1750000</v>
      </c>
      <c r="R56" s="401" t="str">
        <f t="shared" si="15"/>
        <v>.</v>
      </c>
      <c r="S56" s="256" t="str">
        <f t="shared" si="15"/>
        <v>.</v>
      </c>
      <c r="T56" s="256" t="str">
        <f t="shared" si="15"/>
        <v>.</v>
      </c>
      <c r="U56" s="256" t="str">
        <f t="shared" si="15"/>
        <v>.</v>
      </c>
      <c r="V56" s="256" t="str">
        <f t="shared" si="15"/>
        <v>.</v>
      </c>
      <c r="W56" s="256" t="str">
        <f t="shared" si="15"/>
        <v>.</v>
      </c>
      <c r="X56" s="402" t="str">
        <f t="shared" si="15"/>
        <v>.</v>
      </c>
      <c r="Y56" s="3"/>
      <c r="Z56" s="409" t="str">
        <f t="shared" si="16"/>
        <v>.</v>
      </c>
      <c r="AA56" s="410" t="str">
        <f t="shared" si="16"/>
        <v>.</v>
      </c>
      <c r="AB56" s="410" t="str">
        <f t="shared" si="16"/>
        <v>.</v>
      </c>
      <c r="AC56" s="410" t="str">
        <f t="shared" si="16"/>
        <v>.</v>
      </c>
      <c r="AD56" s="410" t="str">
        <f t="shared" si="16"/>
        <v>.</v>
      </c>
      <c r="AE56" s="410" t="str">
        <f t="shared" si="16"/>
        <v>.</v>
      </c>
      <c r="AF56" s="411" t="str">
        <f t="shared" si="16"/>
        <v>.</v>
      </c>
      <c r="AG56" s="3"/>
      <c r="AH56" s="401" t="str">
        <f t="shared" si="17"/>
        <v>.</v>
      </c>
      <c r="AI56" s="256" t="str">
        <f t="shared" si="17"/>
        <v>.</v>
      </c>
      <c r="AJ56" s="256" t="str">
        <f t="shared" si="17"/>
        <v>.</v>
      </c>
      <c r="AK56" s="256" t="str">
        <f t="shared" si="17"/>
        <v>.</v>
      </c>
      <c r="AL56" s="256" t="str">
        <f t="shared" si="17"/>
        <v>.</v>
      </c>
      <c r="AM56" s="256" t="str">
        <f t="shared" si="17"/>
        <v>.</v>
      </c>
      <c r="AN56" s="402" t="str">
        <f t="shared" si="17"/>
        <v>.</v>
      </c>
      <c r="AO56" s="3"/>
      <c r="AP56" s="409" t="str">
        <f t="shared" si="18"/>
        <v>.</v>
      </c>
      <c r="AQ56" s="410" t="str">
        <f t="shared" si="18"/>
        <v>.</v>
      </c>
      <c r="AR56" s="410" t="str">
        <f t="shared" si="18"/>
        <v>.</v>
      </c>
      <c r="AS56" s="410" t="str">
        <f t="shared" si="18"/>
        <v>.</v>
      </c>
      <c r="AT56" s="410" t="str">
        <f t="shared" si="18"/>
        <v>.</v>
      </c>
      <c r="AU56" s="410" t="str">
        <f t="shared" si="18"/>
        <v>.</v>
      </c>
      <c r="AV56" s="411" t="str">
        <f t="shared" si="18"/>
        <v>.</v>
      </c>
      <c r="AW56" s="433"/>
    </row>
    <row r="57" spans="1:49" s="1355" customFormat="1" x14ac:dyDescent="0.2">
      <c r="A57" s="182"/>
      <c r="B57" s="343"/>
      <c r="C57" s="418" t="str">
        <f t="shared" si="19"/>
        <v>$2,000,000 to $2,999,999</v>
      </c>
      <c r="D57" s="428">
        <f t="shared" si="13"/>
        <v>0</v>
      </c>
      <c r="E57" s="429">
        <f t="shared" si="20"/>
        <v>2500000</v>
      </c>
      <c r="F57" s="874"/>
      <c r="G57" s="874"/>
      <c r="H57" s="874"/>
      <c r="I57" s="874"/>
      <c r="J57" s="874"/>
      <c r="K57" s="874"/>
      <c r="L57" s="1207"/>
      <c r="M57" s="1207"/>
      <c r="N57" s="327"/>
      <c r="O57" s="116"/>
      <c r="P57" s="325"/>
      <c r="Q57" s="418">
        <f t="shared" si="14"/>
        <v>2500000</v>
      </c>
      <c r="R57" s="401" t="str">
        <f t="shared" si="15"/>
        <v>.</v>
      </c>
      <c r="S57" s="256" t="str">
        <f t="shared" si="15"/>
        <v>.</v>
      </c>
      <c r="T57" s="256" t="str">
        <f t="shared" si="15"/>
        <v>.</v>
      </c>
      <c r="U57" s="256" t="str">
        <f t="shared" si="15"/>
        <v>.</v>
      </c>
      <c r="V57" s="256" t="str">
        <f t="shared" si="15"/>
        <v>.</v>
      </c>
      <c r="W57" s="256" t="str">
        <f t="shared" si="15"/>
        <v>.</v>
      </c>
      <c r="X57" s="402" t="str">
        <f t="shared" si="15"/>
        <v>.</v>
      </c>
      <c r="Y57" s="3"/>
      <c r="Z57" s="409" t="str">
        <f t="shared" si="16"/>
        <v>.</v>
      </c>
      <c r="AA57" s="410" t="str">
        <f t="shared" si="16"/>
        <v>.</v>
      </c>
      <c r="AB57" s="410" t="str">
        <f t="shared" si="16"/>
        <v>.</v>
      </c>
      <c r="AC57" s="410" t="str">
        <f t="shared" si="16"/>
        <v>.</v>
      </c>
      <c r="AD57" s="410" t="str">
        <f t="shared" si="16"/>
        <v>.</v>
      </c>
      <c r="AE57" s="410" t="str">
        <f t="shared" si="16"/>
        <v>.</v>
      </c>
      <c r="AF57" s="411" t="str">
        <f t="shared" si="16"/>
        <v>.</v>
      </c>
      <c r="AG57" s="3"/>
      <c r="AH57" s="401" t="str">
        <f t="shared" si="17"/>
        <v>.</v>
      </c>
      <c r="AI57" s="256" t="str">
        <f t="shared" si="17"/>
        <v>.</v>
      </c>
      <c r="AJ57" s="256" t="str">
        <f t="shared" si="17"/>
        <v>.</v>
      </c>
      <c r="AK57" s="256" t="str">
        <f t="shared" si="17"/>
        <v>.</v>
      </c>
      <c r="AL57" s="256" t="str">
        <f t="shared" si="17"/>
        <v>.</v>
      </c>
      <c r="AM57" s="256" t="str">
        <f t="shared" si="17"/>
        <v>.</v>
      </c>
      <c r="AN57" s="402" t="str">
        <f t="shared" si="17"/>
        <v>.</v>
      </c>
      <c r="AO57" s="3"/>
      <c r="AP57" s="409" t="str">
        <f t="shared" si="18"/>
        <v>.</v>
      </c>
      <c r="AQ57" s="410" t="str">
        <f t="shared" si="18"/>
        <v>.</v>
      </c>
      <c r="AR57" s="410" t="str">
        <f t="shared" si="18"/>
        <v>.</v>
      </c>
      <c r="AS57" s="410" t="str">
        <f t="shared" si="18"/>
        <v>.</v>
      </c>
      <c r="AT57" s="410" t="str">
        <f t="shared" si="18"/>
        <v>.</v>
      </c>
      <c r="AU57" s="410" t="str">
        <f t="shared" si="18"/>
        <v>.</v>
      </c>
      <c r="AV57" s="411" t="str">
        <f t="shared" si="18"/>
        <v>.</v>
      </c>
      <c r="AW57" s="433"/>
    </row>
    <row r="58" spans="1:49" s="1355" customFormat="1" x14ac:dyDescent="0.2">
      <c r="A58" s="182"/>
      <c r="B58" s="343"/>
      <c r="C58" s="416" t="str">
        <f t="shared" si="19"/>
        <v>$3,000,000 and greater</v>
      </c>
      <c r="D58" s="430">
        <f t="shared" si="13"/>
        <v>0</v>
      </c>
      <c r="E58" s="431">
        <f t="shared" si="20"/>
        <v>3000000</v>
      </c>
      <c r="F58" s="876"/>
      <c r="G58" s="876"/>
      <c r="H58" s="876"/>
      <c r="I58" s="876"/>
      <c r="J58" s="876"/>
      <c r="K58" s="876"/>
      <c r="L58" s="876"/>
      <c r="M58" s="876"/>
      <c r="N58" s="327"/>
      <c r="O58" s="116"/>
      <c r="P58" s="325"/>
      <c r="Q58" s="416">
        <f t="shared" si="14"/>
        <v>3000000</v>
      </c>
      <c r="R58" s="403" t="str">
        <f t="shared" si="15"/>
        <v>.</v>
      </c>
      <c r="S58" s="404" t="str">
        <f t="shared" si="15"/>
        <v>.</v>
      </c>
      <c r="T58" s="404" t="str">
        <f t="shared" si="15"/>
        <v>.</v>
      </c>
      <c r="U58" s="404" t="str">
        <f t="shared" si="15"/>
        <v>.</v>
      </c>
      <c r="V58" s="404" t="str">
        <f t="shared" si="15"/>
        <v>.</v>
      </c>
      <c r="W58" s="404" t="str">
        <f t="shared" si="15"/>
        <v>.</v>
      </c>
      <c r="X58" s="405" t="str">
        <f t="shared" si="15"/>
        <v>.</v>
      </c>
      <c r="Y58" s="3"/>
      <c r="Z58" s="412" t="str">
        <f t="shared" si="16"/>
        <v>.</v>
      </c>
      <c r="AA58" s="413" t="str">
        <f t="shared" si="16"/>
        <v>.</v>
      </c>
      <c r="AB58" s="413" t="str">
        <f t="shared" si="16"/>
        <v>.</v>
      </c>
      <c r="AC58" s="413" t="str">
        <f t="shared" si="16"/>
        <v>.</v>
      </c>
      <c r="AD58" s="413" t="str">
        <f t="shared" si="16"/>
        <v>.</v>
      </c>
      <c r="AE58" s="413" t="str">
        <f t="shared" si="16"/>
        <v>.</v>
      </c>
      <c r="AF58" s="414" t="str">
        <f t="shared" si="16"/>
        <v>.</v>
      </c>
      <c r="AG58" s="3"/>
      <c r="AH58" s="403" t="str">
        <f t="shared" si="17"/>
        <v>.</v>
      </c>
      <c r="AI58" s="404" t="str">
        <f t="shared" si="17"/>
        <v>.</v>
      </c>
      <c r="AJ58" s="404" t="str">
        <f t="shared" si="17"/>
        <v>.</v>
      </c>
      <c r="AK58" s="404" t="str">
        <f t="shared" si="17"/>
        <v>.</v>
      </c>
      <c r="AL58" s="404" t="str">
        <f t="shared" si="17"/>
        <v>.</v>
      </c>
      <c r="AM58" s="404" t="str">
        <f t="shared" si="17"/>
        <v>.</v>
      </c>
      <c r="AN58" s="405" t="str">
        <f t="shared" si="17"/>
        <v>.</v>
      </c>
      <c r="AO58" s="3"/>
      <c r="AP58" s="412" t="str">
        <f t="shared" si="18"/>
        <v>.</v>
      </c>
      <c r="AQ58" s="413" t="str">
        <f t="shared" si="18"/>
        <v>.</v>
      </c>
      <c r="AR58" s="413" t="str">
        <f t="shared" si="18"/>
        <v>.</v>
      </c>
      <c r="AS58" s="413" t="str">
        <f t="shared" si="18"/>
        <v>.</v>
      </c>
      <c r="AT58" s="413" t="str">
        <f t="shared" si="18"/>
        <v>.</v>
      </c>
      <c r="AU58" s="413" t="str">
        <f t="shared" si="18"/>
        <v>.</v>
      </c>
      <c r="AV58" s="414" t="str">
        <f t="shared" si="18"/>
        <v>.</v>
      </c>
      <c r="AW58" s="433"/>
    </row>
    <row r="59" spans="1:49" s="1355" customFormat="1" x14ac:dyDescent="0.2">
      <c r="A59" s="182"/>
      <c r="B59" s="343"/>
      <c r="C59" s="177"/>
      <c r="D59" s="296"/>
      <c r="E59" s="184"/>
      <c r="F59" s="177"/>
      <c r="G59" s="177"/>
      <c r="H59" s="177"/>
      <c r="I59" s="177"/>
      <c r="J59" s="177"/>
      <c r="K59" s="177"/>
      <c r="L59" s="177"/>
      <c r="M59" s="177"/>
      <c r="N59" s="327"/>
      <c r="O59" s="116"/>
      <c r="P59" s="325"/>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433"/>
    </row>
    <row r="60" spans="1:49" s="1355" customFormat="1" x14ac:dyDescent="0.2">
      <c r="A60" s="182"/>
      <c r="B60" s="343"/>
      <c r="C60" s="116"/>
      <c r="D60" s="116"/>
      <c r="E60" s="156"/>
      <c r="F60" s="116"/>
      <c r="G60" s="116"/>
      <c r="H60" s="116"/>
      <c r="I60" s="116"/>
      <c r="J60" s="116"/>
      <c r="K60" s="116"/>
      <c r="L60" s="116"/>
      <c r="M60" s="116"/>
      <c r="N60" s="327"/>
      <c r="O60" s="116"/>
      <c r="P60" s="325"/>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433"/>
    </row>
    <row r="61" spans="1:49" s="1355" customFormat="1" x14ac:dyDescent="0.2">
      <c r="A61" s="182"/>
      <c r="B61" s="343"/>
      <c r="C61" s="183"/>
      <c r="D61" s="116"/>
      <c r="E61" s="156"/>
      <c r="F61" s="116"/>
      <c r="G61" s="116"/>
      <c r="H61" s="116"/>
      <c r="I61" s="116"/>
      <c r="J61" s="116"/>
      <c r="K61" s="116"/>
      <c r="L61" s="116"/>
      <c r="M61" s="116"/>
      <c r="N61" s="327"/>
      <c r="O61" s="116"/>
      <c r="P61" s="325"/>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433"/>
    </row>
    <row r="62" spans="1:49" s="1355" customFormat="1" ht="4.5" customHeight="1" x14ac:dyDescent="0.2">
      <c r="A62" s="182"/>
      <c r="B62" s="343"/>
      <c r="C62" s="144"/>
      <c r="D62" s="116"/>
      <c r="E62" s="156"/>
      <c r="F62" s="116"/>
      <c r="G62" s="116"/>
      <c r="H62" s="116"/>
      <c r="I62" s="116"/>
      <c r="J62" s="116"/>
      <c r="K62" s="116"/>
      <c r="L62" s="116"/>
      <c r="M62" s="116"/>
      <c r="N62" s="327"/>
      <c r="O62" s="116"/>
      <c r="P62" s="325"/>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433"/>
    </row>
    <row r="63" spans="1:49" s="1355" customFormat="1" ht="15" x14ac:dyDescent="0.25">
      <c r="A63" s="182"/>
      <c r="B63" s="343"/>
      <c r="C63" s="267" t="s">
        <v>186</v>
      </c>
      <c r="D63" s="268"/>
      <c r="E63" s="268"/>
      <c r="F63" s="269"/>
      <c r="G63" s="281" t="str">
        <f>$G$22</f>
        <v>$ nominal per year</v>
      </c>
      <c r="H63" s="270"/>
      <c r="I63" s="270" t="str">
        <f>$F$3</f>
        <v>.</v>
      </c>
      <c r="J63" s="270"/>
      <c r="K63" s="270"/>
      <c r="L63" s="270"/>
      <c r="M63" s="271"/>
      <c r="N63" s="327"/>
      <c r="O63" s="116"/>
      <c r="P63" s="325"/>
      <c r="Q63" s="96"/>
      <c r="R63" s="249" t="str">
        <f>R$22</f>
        <v>Annual increases (nominal $ per year)</v>
      </c>
      <c r="S63" s="254"/>
      <c r="T63" s="254"/>
      <c r="U63" s="254"/>
      <c r="V63" s="254"/>
      <c r="W63" s="254"/>
      <c r="X63" s="306"/>
      <c r="Y63" s="3"/>
      <c r="Z63" s="249" t="s">
        <v>535</v>
      </c>
      <c r="AA63" s="254"/>
      <c r="AB63" s="254"/>
      <c r="AC63" s="254"/>
      <c r="AD63" s="254"/>
      <c r="AE63" s="254"/>
      <c r="AF63" s="306"/>
      <c r="AG63" s="66"/>
      <c r="AH63" s="249" t="s">
        <v>540</v>
      </c>
      <c r="AI63" s="254"/>
      <c r="AJ63" s="254"/>
      <c r="AK63" s="254"/>
      <c r="AL63" s="254"/>
      <c r="AM63" s="254"/>
      <c r="AN63" s="306"/>
      <c r="AO63" s="116"/>
      <c r="AP63" s="249" t="s">
        <v>536</v>
      </c>
      <c r="AQ63" s="254"/>
      <c r="AR63" s="254"/>
      <c r="AS63" s="254"/>
      <c r="AT63" s="254"/>
      <c r="AU63" s="254"/>
      <c r="AV63" s="306"/>
      <c r="AW63" s="433"/>
    </row>
    <row r="64" spans="1:49" s="1355" customFormat="1" ht="54" customHeight="1" x14ac:dyDescent="0.2">
      <c r="A64" s="182"/>
      <c r="B64" s="343"/>
      <c r="C64" s="297" t="s">
        <v>196</v>
      </c>
      <c r="D64" s="137" t="s">
        <v>327</v>
      </c>
      <c r="E64" s="298" t="s">
        <v>200</v>
      </c>
      <c r="F64" s="134" t="s">
        <v>205</v>
      </c>
      <c r="G64" s="134" t="s">
        <v>731</v>
      </c>
      <c r="H64" s="134" t="s">
        <v>732</v>
      </c>
      <c r="I64" s="134" t="s">
        <v>733</v>
      </c>
      <c r="J64" s="134" t="s">
        <v>734</v>
      </c>
      <c r="K64" s="134" t="s">
        <v>735</v>
      </c>
      <c r="L64" s="134" t="s">
        <v>736</v>
      </c>
      <c r="M64" s="134" t="s">
        <v>737</v>
      </c>
      <c r="N64" s="327"/>
      <c r="O64" s="116"/>
      <c r="P64" s="325"/>
      <c r="Q64" s="415" t="str">
        <f>Q$23</f>
        <v>Land Value</v>
      </c>
      <c r="R64" s="396" t="str">
        <f>C63</f>
        <v>Ordinary Business Rates - with proposed special variation</v>
      </c>
      <c r="S64" s="397"/>
      <c r="T64" s="397"/>
      <c r="U64" s="397"/>
      <c r="V64" s="397"/>
      <c r="W64" s="397"/>
      <c r="X64" s="398"/>
      <c r="Y64" s="3"/>
      <c r="Z64" s="396" t="str">
        <f>$R64</f>
        <v>Ordinary Business Rates - with proposed special variation</v>
      </c>
      <c r="AA64" s="397"/>
      <c r="AB64" s="397"/>
      <c r="AC64" s="397"/>
      <c r="AD64" s="397"/>
      <c r="AE64" s="397"/>
      <c r="AF64" s="398"/>
      <c r="AG64" s="434"/>
      <c r="AH64" s="396" t="str">
        <f>$R64</f>
        <v>Ordinary Business Rates - with proposed special variation</v>
      </c>
      <c r="AI64" s="397"/>
      <c r="AJ64" s="397"/>
      <c r="AK64" s="397"/>
      <c r="AL64" s="397"/>
      <c r="AM64" s="397"/>
      <c r="AN64" s="398"/>
      <c r="AO64" s="434"/>
      <c r="AP64" s="396" t="str">
        <f>$R64</f>
        <v>Ordinary Business Rates - with proposed special variation</v>
      </c>
      <c r="AQ64" s="397"/>
      <c r="AR64" s="397"/>
      <c r="AS64" s="397"/>
      <c r="AT64" s="397"/>
      <c r="AU64" s="397"/>
      <c r="AV64" s="398"/>
      <c r="AW64" s="433"/>
    </row>
    <row r="65" spans="1:49" s="1355" customFormat="1" x14ac:dyDescent="0.2">
      <c r="A65" s="182"/>
      <c r="B65" s="343"/>
      <c r="C65" s="293"/>
      <c r="D65" s="293"/>
      <c r="E65" s="294"/>
      <c r="F65" s="208" t="str">
        <f>'WK5a(1) - Impact on Rates'!E74</f>
        <v>2020-21</v>
      </c>
      <c r="G65" s="208" t="str">
        <f>'WK5a(1) - Impact on Rates'!F74</f>
        <v>2021-22</v>
      </c>
      <c r="H65" s="208" t="str">
        <f>'WK5a(1) - Impact on Rates'!G74</f>
        <v>2022-23</v>
      </c>
      <c r="I65" s="208" t="str">
        <f>'WK5a(1) - Impact on Rates'!H74</f>
        <v>2023-24</v>
      </c>
      <c r="J65" s="208" t="str">
        <f>'WK5a(1) - Impact on Rates'!I74</f>
        <v>2024-25</v>
      </c>
      <c r="K65" s="208" t="str">
        <f>'WK5a(1) - Impact on Rates'!J74</f>
        <v>2025-26</v>
      </c>
      <c r="L65" s="208" t="str">
        <f>'WK5a(1) - Impact on Rates'!K74</f>
        <v>2026-27</v>
      </c>
      <c r="M65" s="208" t="str">
        <f>'WK5a(1) - Impact on Rates'!L74</f>
        <v>2027-28</v>
      </c>
      <c r="N65" s="327"/>
      <c r="O65" s="116"/>
      <c r="P65" s="325"/>
      <c r="Q65" s="416"/>
      <c r="R65" s="510" t="str">
        <f t="shared" ref="R65:X65" si="21">R$24</f>
        <v>Year 1</v>
      </c>
      <c r="S65" s="511" t="str">
        <f t="shared" si="21"/>
        <v>Year 2</v>
      </c>
      <c r="T65" s="511" t="str">
        <f t="shared" si="21"/>
        <v>Year 3</v>
      </c>
      <c r="U65" s="511" t="str">
        <f t="shared" si="21"/>
        <v>Year 4</v>
      </c>
      <c r="V65" s="511" t="str">
        <f t="shared" si="21"/>
        <v>Year 5</v>
      </c>
      <c r="W65" s="511" t="str">
        <f t="shared" si="21"/>
        <v>Year 6</v>
      </c>
      <c r="X65" s="511" t="str">
        <f t="shared" si="21"/>
        <v>Year 7</v>
      </c>
      <c r="Y65" s="512"/>
      <c r="Z65" s="510" t="str">
        <f>R65</f>
        <v>Year 1</v>
      </c>
      <c r="AA65" s="511" t="str">
        <f t="shared" ref="AA65:AF65" si="22">S65</f>
        <v>Year 2</v>
      </c>
      <c r="AB65" s="511" t="str">
        <f t="shared" si="22"/>
        <v>Year 3</v>
      </c>
      <c r="AC65" s="511" t="str">
        <f t="shared" si="22"/>
        <v>Year 4</v>
      </c>
      <c r="AD65" s="511" t="str">
        <f t="shared" si="22"/>
        <v>Year 5</v>
      </c>
      <c r="AE65" s="511" t="str">
        <f t="shared" si="22"/>
        <v>Year 6</v>
      </c>
      <c r="AF65" s="513" t="str">
        <f t="shared" si="22"/>
        <v>Year 7</v>
      </c>
      <c r="AG65" s="512"/>
      <c r="AH65" s="510" t="str">
        <f>R65</f>
        <v>Year 1</v>
      </c>
      <c r="AI65" s="511" t="str">
        <f t="shared" ref="AI65:AN65" si="23">S65</f>
        <v>Year 2</v>
      </c>
      <c r="AJ65" s="511" t="str">
        <f t="shared" si="23"/>
        <v>Year 3</v>
      </c>
      <c r="AK65" s="511" t="str">
        <f t="shared" si="23"/>
        <v>Year 4</v>
      </c>
      <c r="AL65" s="511" t="str">
        <f t="shared" si="23"/>
        <v>Year 5</v>
      </c>
      <c r="AM65" s="511" t="str">
        <f t="shared" si="23"/>
        <v>Year 6</v>
      </c>
      <c r="AN65" s="513" t="str">
        <f t="shared" si="23"/>
        <v>Year 7</v>
      </c>
      <c r="AO65" s="395"/>
      <c r="AP65" s="510" t="str">
        <f>R65</f>
        <v>Year 1</v>
      </c>
      <c r="AQ65" s="511" t="str">
        <f t="shared" ref="AQ65:AT65" si="24">S65</f>
        <v>Year 2</v>
      </c>
      <c r="AR65" s="511" t="str">
        <f t="shared" si="24"/>
        <v>Year 3</v>
      </c>
      <c r="AS65" s="511" t="str">
        <f t="shared" si="24"/>
        <v>Year 4</v>
      </c>
      <c r="AT65" s="511" t="str">
        <f t="shared" si="24"/>
        <v>Year 5</v>
      </c>
      <c r="AU65" s="511" t="str">
        <f>W65</f>
        <v>Year 6</v>
      </c>
      <c r="AV65" s="513" t="str">
        <f>X65</f>
        <v>Year 7</v>
      </c>
      <c r="AW65" s="433"/>
    </row>
    <row r="66" spans="1:49" s="1355" customFormat="1" x14ac:dyDescent="0.2">
      <c r="A66" s="182"/>
      <c r="B66" s="343"/>
      <c r="C66" s="417" t="str">
        <f>C25</f>
        <v>$0 to $99,999</v>
      </c>
      <c r="D66" s="872"/>
      <c r="E66" s="427">
        <f>E25</f>
        <v>50000</v>
      </c>
      <c r="F66" s="873"/>
      <c r="G66" s="873"/>
      <c r="H66" s="873"/>
      <c r="I66" s="873"/>
      <c r="J66" s="873"/>
      <c r="K66" s="873"/>
      <c r="L66" s="873"/>
      <c r="M66" s="873"/>
      <c r="N66" s="327"/>
      <c r="O66" s="116"/>
      <c r="P66" s="325"/>
      <c r="Q66" s="417">
        <f t="shared" ref="Q66:Q79" si="25">$E66</f>
        <v>50000</v>
      </c>
      <c r="R66" s="399" t="str">
        <f t="shared" ref="R66:X79" si="26">IF(G66=".",".",IF(F66=0,".",G66-F66))</f>
        <v>.</v>
      </c>
      <c r="S66" s="400" t="str">
        <f t="shared" si="26"/>
        <v>.</v>
      </c>
      <c r="T66" s="400" t="str">
        <f t="shared" si="26"/>
        <v>.</v>
      </c>
      <c r="U66" s="400" t="str">
        <f t="shared" si="26"/>
        <v>.</v>
      </c>
      <c r="V66" s="400" t="str">
        <f t="shared" si="26"/>
        <v>.</v>
      </c>
      <c r="W66" s="400" t="str">
        <f t="shared" si="26"/>
        <v>.</v>
      </c>
      <c r="X66" s="295" t="str">
        <f t="shared" si="26"/>
        <v>.</v>
      </c>
      <c r="Y66" s="3"/>
      <c r="Z66" s="406" t="str">
        <f t="shared" ref="Z66:AF79" si="27">IF(G66=".",".",IF(F66=0,".",G66/F66-1))</f>
        <v>.</v>
      </c>
      <c r="AA66" s="407" t="str">
        <f t="shared" si="27"/>
        <v>.</v>
      </c>
      <c r="AB66" s="407" t="str">
        <f t="shared" si="27"/>
        <v>.</v>
      </c>
      <c r="AC66" s="407" t="str">
        <f t="shared" si="27"/>
        <v>.</v>
      </c>
      <c r="AD66" s="407" t="str">
        <f t="shared" si="27"/>
        <v>.</v>
      </c>
      <c r="AE66" s="407" t="str">
        <f t="shared" si="27"/>
        <v>.</v>
      </c>
      <c r="AF66" s="408" t="str">
        <f t="shared" si="27"/>
        <v>.</v>
      </c>
      <c r="AG66" s="3"/>
      <c r="AH66" s="399" t="str">
        <f t="shared" ref="AH66:AN79" si="28">IF(G66=".",".",IF($F66=0,".",G66-$F66))</f>
        <v>.</v>
      </c>
      <c r="AI66" s="400" t="str">
        <f t="shared" si="28"/>
        <v>.</v>
      </c>
      <c r="AJ66" s="400" t="str">
        <f t="shared" si="28"/>
        <v>.</v>
      </c>
      <c r="AK66" s="400" t="str">
        <f t="shared" si="28"/>
        <v>.</v>
      </c>
      <c r="AL66" s="400" t="str">
        <f t="shared" si="28"/>
        <v>.</v>
      </c>
      <c r="AM66" s="400" t="str">
        <f t="shared" si="28"/>
        <v>.</v>
      </c>
      <c r="AN66" s="295" t="str">
        <f t="shared" si="28"/>
        <v>.</v>
      </c>
      <c r="AO66" s="410"/>
      <c r="AP66" s="406" t="str">
        <f t="shared" ref="AP66:AV79" si="29">IF(G66=".",".",IF($F66=0,".",G66/$F66-1))</f>
        <v>.</v>
      </c>
      <c r="AQ66" s="407" t="str">
        <f t="shared" si="29"/>
        <v>.</v>
      </c>
      <c r="AR66" s="407" t="str">
        <f t="shared" si="29"/>
        <v>.</v>
      </c>
      <c r="AS66" s="407" t="str">
        <f t="shared" si="29"/>
        <v>.</v>
      </c>
      <c r="AT66" s="407" t="str">
        <f t="shared" si="29"/>
        <v>.</v>
      </c>
      <c r="AU66" s="407" t="str">
        <f t="shared" si="29"/>
        <v>.</v>
      </c>
      <c r="AV66" s="408" t="str">
        <f t="shared" si="29"/>
        <v>.</v>
      </c>
      <c r="AW66" s="433"/>
    </row>
    <row r="67" spans="1:49" s="1355" customFormat="1" x14ac:dyDescent="0.2">
      <c r="A67" s="182"/>
      <c r="B67" s="343"/>
      <c r="C67" s="418" t="str">
        <f t="shared" ref="C67:E79" si="30">C26</f>
        <v>$100,000 to $199,999</v>
      </c>
      <c r="D67" s="422"/>
      <c r="E67" s="429">
        <f t="shared" si="30"/>
        <v>150000</v>
      </c>
      <c r="F67" s="874"/>
      <c r="G67" s="874"/>
      <c r="H67" s="874"/>
      <c r="I67" s="874"/>
      <c r="J67" s="874"/>
      <c r="K67" s="874"/>
      <c r="L67" s="874"/>
      <c r="M67" s="874"/>
      <c r="N67" s="327"/>
      <c r="O67" s="116"/>
      <c r="P67" s="325"/>
      <c r="Q67" s="418">
        <f t="shared" si="25"/>
        <v>150000</v>
      </c>
      <c r="R67" s="401" t="str">
        <f t="shared" si="26"/>
        <v>.</v>
      </c>
      <c r="S67" s="256" t="str">
        <f t="shared" si="26"/>
        <v>.</v>
      </c>
      <c r="T67" s="256" t="str">
        <f t="shared" si="26"/>
        <v>.</v>
      </c>
      <c r="U67" s="256" t="str">
        <f t="shared" si="26"/>
        <v>.</v>
      </c>
      <c r="V67" s="256" t="str">
        <f t="shared" si="26"/>
        <v>.</v>
      </c>
      <c r="W67" s="256" t="str">
        <f t="shared" si="26"/>
        <v>.</v>
      </c>
      <c r="X67" s="402" t="str">
        <f t="shared" si="26"/>
        <v>.</v>
      </c>
      <c r="Y67" s="3"/>
      <c r="Z67" s="409" t="str">
        <f t="shared" si="27"/>
        <v>.</v>
      </c>
      <c r="AA67" s="410" t="str">
        <f t="shared" si="27"/>
        <v>.</v>
      </c>
      <c r="AB67" s="410" t="str">
        <f t="shared" si="27"/>
        <v>.</v>
      </c>
      <c r="AC67" s="410" t="str">
        <f t="shared" si="27"/>
        <v>.</v>
      </c>
      <c r="AD67" s="410" t="str">
        <f t="shared" si="27"/>
        <v>.</v>
      </c>
      <c r="AE67" s="410" t="str">
        <f t="shared" si="27"/>
        <v>.</v>
      </c>
      <c r="AF67" s="411" t="str">
        <f t="shared" si="27"/>
        <v>.</v>
      </c>
      <c r="AG67" s="3"/>
      <c r="AH67" s="401" t="str">
        <f t="shared" si="28"/>
        <v>.</v>
      </c>
      <c r="AI67" s="256" t="str">
        <f t="shared" si="28"/>
        <v>.</v>
      </c>
      <c r="AJ67" s="256" t="str">
        <f t="shared" si="28"/>
        <v>.</v>
      </c>
      <c r="AK67" s="256" t="str">
        <f t="shared" si="28"/>
        <v>.</v>
      </c>
      <c r="AL67" s="256" t="str">
        <f t="shared" si="28"/>
        <v>.</v>
      </c>
      <c r="AM67" s="256" t="str">
        <f t="shared" si="28"/>
        <v>.</v>
      </c>
      <c r="AN67" s="402" t="str">
        <f t="shared" si="28"/>
        <v>.</v>
      </c>
      <c r="AO67" s="3"/>
      <c r="AP67" s="409" t="str">
        <f t="shared" si="29"/>
        <v>.</v>
      </c>
      <c r="AQ67" s="410" t="str">
        <f t="shared" si="29"/>
        <v>.</v>
      </c>
      <c r="AR67" s="410" t="str">
        <f t="shared" si="29"/>
        <v>.</v>
      </c>
      <c r="AS67" s="410" t="str">
        <f t="shared" si="29"/>
        <v>.</v>
      </c>
      <c r="AT67" s="410" t="str">
        <f t="shared" si="29"/>
        <v>.</v>
      </c>
      <c r="AU67" s="410" t="str">
        <f t="shared" si="29"/>
        <v>.</v>
      </c>
      <c r="AV67" s="411" t="str">
        <f t="shared" si="29"/>
        <v>.</v>
      </c>
      <c r="AW67" s="433"/>
    </row>
    <row r="68" spans="1:49" s="1355" customFormat="1" x14ac:dyDescent="0.2">
      <c r="A68" s="182"/>
      <c r="B68" s="343"/>
      <c r="C68" s="418" t="str">
        <f t="shared" si="30"/>
        <v>$200,000 to $299,999</v>
      </c>
      <c r="D68" s="422"/>
      <c r="E68" s="429">
        <f t="shared" si="30"/>
        <v>250000</v>
      </c>
      <c r="F68" s="874"/>
      <c r="G68" s="874"/>
      <c r="H68" s="874"/>
      <c r="I68" s="874"/>
      <c r="J68" s="874"/>
      <c r="K68" s="874"/>
      <c r="L68" s="874"/>
      <c r="M68" s="874"/>
      <c r="N68" s="327"/>
      <c r="O68" s="116"/>
      <c r="P68" s="325"/>
      <c r="Q68" s="418">
        <f t="shared" si="25"/>
        <v>250000</v>
      </c>
      <c r="R68" s="401" t="str">
        <f t="shared" si="26"/>
        <v>.</v>
      </c>
      <c r="S68" s="256" t="str">
        <f t="shared" si="26"/>
        <v>.</v>
      </c>
      <c r="T68" s="256" t="str">
        <f t="shared" si="26"/>
        <v>.</v>
      </c>
      <c r="U68" s="256" t="str">
        <f t="shared" si="26"/>
        <v>.</v>
      </c>
      <c r="V68" s="256" t="str">
        <f t="shared" si="26"/>
        <v>.</v>
      </c>
      <c r="W68" s="256" t="str">
        <f t="shared" si="26"/>
        <v>.</v>
      </c>
      <c r="X68" s="402" t="str">
        <f t="shared" si="26"/>
        <v>.</v>
      </c>
      <c r="Y68" s="3"/>
      <c r="Z68" s="409" t="str">
        <f t="shared" si="27"/>
        <v>.</v>
      </c>
      <c r="AA68" s="410" t="str">
        <f t="shared" si="27"/>
        <v>.</v>
      </c>
      <c r="AB68" s="410" t="str">
        <f t="shared" si="27"/>
        <v>.</v>
      </c>
      <c r="AC68" s="410" t="str">
        <f t="shared" si="27"/>
        <v>.</v>
      </c>
      <c r="AD68" s="410" t="str">
        <f t="shared" si="27"/>
        <v>.</v>
      </c>
      <c r="AE68" s="410" t="str">
        <f t="shared" si="27"/>
        <v>.</v>
      </c>
      <c r="AF68" s="411" t="str">
        <f t="shared" si="27"/>
        <v>.</v>
      </c>
      <c r="AG68" s="3"/>
      <c r="AH68" s="401" t="str">
        <f t="shared" si="28"/>
        <v>.</v>
      </c>
      <c r="AI68" s="256" t="str">
        <f t="shared" si="28"/>
        <v>.</v>
      </c>
      <c r="AJ68" s="256" t="str">
        <f t="shared" si="28"/>
        <v>.</v>
      </c>
      <c r="AK68" s="256" t="str">
        <f t="shared" si="28"/>
        <v>.</v>
      </c>
      <c r="AL68" s="256" t="str">
        <f t="shared" si="28"/>
        <v>.</v>
      </c>
      <c r="AM68" s="256" t="str">
        <f t="shared" si="28"/>
        <v>.</v>
      </c>
      <c r="AN68" s="402" t="str">
        <f t="shared" si="28"/>
        <v>.</v>
      </c>
      <c r="AO68" s="3"/>
      <c r="AP68" s="409" t="str">
        <f t="shared" si="29"/>
        <v>.</v>
      </c>
      <c r="AQ68" s="410" t="str">
        <f t="shared" si="29"/>
        <v>.</v>
      </c>
      <c r="AR68" s="410" t="str">
        <f t="shared" si="29"/>
        <v>.</v>
      </c>
      <c r="AS68" s="410" t="str">
        <f t="shared" si="29"/>
        <v>.</v>
      </c>
      <c r="AT68" s="410" t="str">
        <f t="shared" si="29"/>
        <v>.</v>
      </c>
      <c r="AU68" s="410" t="str">
        <f t="shared" si="29"/>
        <v>.</v>
      </c>
      <c r="AV68" s="411" t="str">
        <f t="shared" si="29"/>
        <v>.</v>
      </c>
      <c r="AW68" s="433"/>
    </row>
    <row r="69" spans="1:49" s="1355" customFormat="1" x14ac:dyDescent="0.2">
      <c r="A69" s="182"/>
      <c r="B69" s="343"/>
      <c r="C69" s="418" t="str">
        <f t="shared" si="30"/>
        <v>$300,000 to $399,999</v>
      </c>
      <c r="D69" s="422"/>
      <c r="E69" s="429">
        <f t="shared" si="30"/>
        <v>350000</v>
      </c>
      <c r="F69" s="874"/>
      <c r="G69" s="874"/>
      <c r="H69" s="874"/>
      <c r="I69" s="874"/>
      <c r="J69" s="874"/>
      <c r="K69" s="874"/>
      <c r="L69" s="874"/>
      <c r="M69" s="874"/>
      <c r="N69" s="327"/>
      <c r="O69" s="116"/>
      <c r="P69" s="325"/>
      <c r="Q69" s="418">
        <f t="shared" si="25"/>
        <v>350000</v>
      </c>
      <c r="R69" s="401" t="str">
        <f t="shared" si="26"/>
        <v>.</v>
      </c>
      <c r="S69" s="256" t="str">
        <f t="shared" si="26"/>
        <v>.</v>
      </c>
      <c r="T69" s="256" t="str">
        <f t="shared" si="26"/>
        <v>.</v>
      </c>
      <c r="U69" s="256" t="str">
        <f t="shared" si="26"/>
        <v>.</v>
      </c>
      <c r="V69" s="256" t="str">
        <f t="shared" si="26"/>
        <v>.</v>
      </c>
      <c r="W69" s="256" t="str">
        <f t="shared" si="26"/>
        <v>.</v>
      </c>
      <c r="X69" s="402" t="str">
        <f t="shared" si="26"/>
        <v>.</v>
      </c>
      <c r="Y69" s="3"/>
      <c r="Z69" s="409" t="str">
        <f t="shared" si="27"/>
        <v>.</v>
      </c>
      <c r="AA69" s="410" t="str">
        <f t="shared" si="27"/>
        <v>.</v>
      </c>
      <c r="AB69" s="410" t="str">
        <f t="shared" si="27"/>
        <v>.</v>
      </c>
      <c r="AC69" s="410" t="str">
        <f t="shared" si="27"/>
        <v>.</v>
      </c>
      <c r="AD69" s="410" t="str">
        <f t="shared" si="27"/>
        <v>.</v>
      </c>
      <c r="AE69" s="410" t="str">
        <f t="shared" si="27"/>
        <v>.</v>
      </c>
      <c r="AF69" s="411" t="str">
        <f t="shared" si="27"/>
        <v>.</v>
      </c>
      <c r="AG69" s="3"/>
      <c r="AH69" s="401" t="str">
        <f t="shared" si="28"/>
        <v>.</v>
      </c>
      <c r="AI69" s="256" t="str">
        <f t="shared" si="28"/>
        <v>.</v>
      </c>
      <c r="AJ69" s="256" t="str">
        <f t="shared" si="28"/>
        <v>.</v>
      </c>
      <c r="AK69" s="256" t="str">
        <f t="shared" si="28"/>
        <v>.</v>
      </c>
      <c r="AL69" s="256" t="str">
        <f t="shared" si="28"/>
        <v>.</v>
      </c>
      <c r="AM69" s="256" t="str">
        <f t="shared" si="28"/>
        <v>.</v>
      </c>
      <c r="AN69" s="402" t="str">
        <f t="shared" si="28"/>
        <v>.</v>
      </c>
      <c r="AO69" s="3"/>
      <c r="AP69" s="409" t="str">
        <f t="shared" si="29"/>
        <v>.</v>
      </c>
      <c r="AQ69" s="410" t="str">
        <f t="shared" si="29"/>
        <v>.</v>
      </c>
      <c r="AR69" s="410" t="str">
        <f t="shared" si="29"/>
        <v>.</v>
      </c>
      <c r="AS69" s="410" t="str">
        <f t="shared" si="29"/>
        <v>.</v>
      </c>
      <c r="AT69" s="410" t="str">
        <f t="shared" si="29"/>
        <v>.</v>
      </c>
      <c r="AU69" s="410" t="str">
        <f t="shared" si="29"/>
        <v>.</v>
      </c>
      <c r="AV69" s="411" t="str">
        <f t="shared" si="29"/>
        <v>.</v>
      </c>
      <c r="AW69" s="433"/>
    </row>
    <row r="70" spans="1:49" s="1355" customFormat="1" x14ac:dyDescent="0.2">
      <c r="A70" s="182"/>
      <c r="B70" s="343"/>
      <c r="C70" s="418" t="str">
        <f t="shared" si="30"/>
        <v>$400,000 to $499,999</v>
      </c>
      <c r="D70" s="422"/>
      <c r="E70" s="429">
        <f t="shared" si="30"/>
        <v>450000</v>
      </c>
      <c r="F70" s="874"/>
      <c r="G70" s="874"/>
      <c r="H70" s="874"/>
      <c r="I70" s="874"/>
      <c r="J70" s="874"/>
      <c r="K70" s="874"/>
      <c r="L70" s="874"/>
      <c r="M70" s="874"/>
      <c r="N70" s="327"/>
      <c r="O70" s="116"/>
      <c r="P70" s="325"/>
      <c r="Q70" s="418">
        <f t="shared" si="25"/>
        <v>450000</v>
      </c>
      <c r="R70" s="401" t="str">
        <f t="shared" si="26"/>
        <v>.</v>
      </c>
      <c r="S70" s="256" t="str">
        <f t="shared" si="26"/>
        <v>.</v>
      </c>
      <c r="T70" s="256" t="str">
        <f t="shared" si="26"/>
        <v>.</v>
      </c>
      <c r="U70" s="256" t="str">
        <f t="shared" si="26"/>
        <v>.</v>
      </c>
      <c r="V70" s="256" t="str">
        <f t="shared" si="26"/>
        <v>.</v>
      </c>
      <c r="W70" s="256" t="str">
        <f t="shared" si="26"/>
        <v>.</v>
      </c>
      <c r="X70" s="402" t="str">
        <f t="shared" si="26"/>
        <v>.</v>
      </c>
      <c r="Y70" s="3"/>
      <c r="Z70" s="409" t="str">
        <f t="shared" si="27"/>
        <v>.</v>
      </c>
      <c r="AA70" s="410" t="str">
        <f t="shared" si="27"/>
        <v>.</v>
      </c>
      <c r="AB70" s="410" t="str">
        <f t="shared" si="27"/>
        <v>.</v>
      </c>
      <c r="AC70" s="410" t="str">
        <f t="shared" si="27"/>
        <v>.</v>
      </c>
      <c r="AD70" s="410" t="str">
        <f t="shared" si="27"/>
        <v>.</v>
      </c>
      <c r="AE70" s="410" t="str">
        <f t="shared" si="27"/>
        <v>.</v>
      </c>
      <c r="AF70" s="411" t="str">
        <f t="shared" si="27"/>
        <v>.</v>
      </c>
      <c r="AG70" s="3"/>
      <c r="AH70" s="401" t="str">
        <f t="shared" si="28"/>
        <v>.</v>
      </c>
      <c r="AI70" s="256" t="str">
        <f t="shared" si="28"/>
        <v>.</v>
      </c>
      <c r="AJ70" s="256" t="str">
        <f t="shared" si="28"/>
        <v>.</v>
      </c>
      <c r="AK70" s="256" t="str">
        <f t="shared" si="28"/>
        <v>.</v>
      </c>
      <c r="AL70" s="256" t="str">
        <f t="shared" si="28"/>
        <v>.</v>
      </c>
      <c r="AM70" s="256" t="str">
        <f t="shared" si="28"/>
        <v>.</v>
      </c>
      <c r="AN70" s="402" t="str">
        <f t="shared" si="28"/>
        <v>.</v>
      </c>
      <c r="AO70" s="3"/>
      <c r="AP70" s="409" t="str">
        <f t="shared" si="29"/>
        <v>.</v>
      </c>
      <c r="AQ70" s="410" t="str">
        <f t="shared" si="29"/>
        <v>.</v>
      </c>
      <c r="AR70" s="410" t="str">
        <f t="shared" si="29"/>
        <v>.</v>
      </c>
      <c r="AS70" s="410" t="str">
        <f t="shared" si="29"/>
        <v>.</v>
      </c>
      <c r="AT70" s="410" t="str">
        <f t="shared" si="29"/>
        <v>.</v>
      </c>
      <c r="AU70" s="410" t="str">
        <f t="shared" si="29"/>
        <v>.</v>
      </c>
      <c r="AV70" s="411" t="str">
        <f t="shared" si="29"/>
        <v>.</v>
      </c>
      <c r="AW70" s="433"/>
    </row>
    <row r="71" spans="1:49" s="1355" customFormat="1" x14ac:dyDescent="0.2">
      <c r="A71" s="182"/>
      <c r="B71" s="343"/>
      <c r="C71" s="418" t="str">
        <f t="shared" si="30"/>
        <v>$500,000 to $599,999</v>
      </c>
      <c r="D71" s="422"/>
      <c r="E71" s="429">
        <f t="shared" si="30"/>
        <v>550000</v>
      </c>
      <c r="F71" s="874"/>
      <c r="G71" s="874"/>
      <c r="H71" s="874"/>
      <c r="I71" s="874"/>
      <c r="J71" s="874"/>
      <c r="K71" s="874"/>
      <c r="L71" s="874"/>
      <c r="M71" s="874"/>
      <c r="N71" s="327"/>
      <c r="O71" s="116"/>
      <c r="P71" s="325"/>
      <c r="Q71" s="418">
        <f t="shared" si="25"/>
        <v>550000</v>
      </c>
      <c r="R71" s="401" t="str">
        <f t="shared" si="26"/>
        <v>.</v>
      </c>
      <c r="S71" s="256" t="str">
        <f t="shared" si="26"/>
        <v>.</v>
      </c>
      <c r="T71" s="256" t="str">
        <f t="shared" si="26"/>
        <v>.</v>
      </c>
      <c r="U71" s="256" t="str">
        <f t="shared" si="26"/>
        <v>.</v>
      </c>
      <c r="V71" s="256" t="str">
        <f t="shared" si="26"/>
        <v>.</v>
      </c>
      <c r="W71" s="256" t="str">
        <f t="shared" si="26"/>
        <v>.</v>
      </c>
      <c r="X71" s="402" t="str">
        <f t="shared" si="26"/>
        <v>.</v>
      </c>
      <c r="Y71" s="3"/>
      <c r="Z71" s="409" t="str">
        <f t="shared" si="27"/>
        <v>.</v>
      </c>
      <c r="AA71" s="410" t="str">
        <f t="shared" si="27"/>
        <v>.</v>
      </c>
      <c r="AB71" s="410" t="str">
        <f t="shared" si="27"/>
        <v>.</v>
      </c>
      <c r="AC71" s="410" t="str">
        <f t="shared" si="27"/>
        <v>.</v>
      </c>
      <c r="AD71" s="410" t="str">
        <f t="shared" si="27"/>
        <v>.</v>
      </c>
      <c r="AE71" s="410" t="str">
        <f t="shared" si="27"/>
        <v>.</v>
      </c>
      <c r="AF71" s="411" t="str">
        <f t="shared" si="27"/>
        <v>.</v>
      </c>
      <c r="AG71" s="3"/>
      <c r="AH71" s="401" t="str">
        <f t="shared" si="28"/>
        <v>.</v>
      </c>
      <c r="AI71" s="256" t="str">
        <f t="shared" si="28"/>
        <v>.</v>
      </c>
      <c r="AJ71" s="256" t="str">
        <f t="shared" si="28"/>
        <v>.</v>
      </c>
      <c r="AK71" s="256" t="str">
        <f t="shared" si="28"/>
        <v>.</v>
      </c>
      <c r="AL71" s="256" t="str">
        <f t="shared" si="28"/>
        <v>.</v>
      </c>
      <c r="AM71" s="256" t="str">
        <f t="shared" si="28"/>
        <v>.</v>
      </c>
      <c r="AN71" s="402" t="str">
        <f t="shared" si="28"/>
        <v>.</v>
      </c>
      <c r="AO71" s="3"/>
      <c r="AP71" s="409" t="str">
        <f t="shared" si="29"/>
        <v>.</v>
      </c>
      <c r="AQ71" s="410" t="str">
        <f t="shared" si="29"/>
        <v>.</v>
      </c>
      <c r="AR71" s="410" t="str">
        <f t="shared" si="29"/>
        <v>.</v>
      </c>
      <c r="AS71" s="410" t="str">
        <f t="shared" si="29"/>
        <v>.</v>
      </c>
      <c r="AT71" s="410" t="str">
        <f t="shared" si="29"/>
        <v>.</v>
      </c>
      <c r="AU71" s="410" t="str">
        <f t="shared" si="29"/>
        <v>.</v>
      </c>
      <c r="AV71" s="411" t="str">
        <f t="shared" si="29"/>
        <v>.</v>
      </c>
      <c r="AW71" s="433"/>
    </row>
    <row r="72" spans="1:49" s="1355" customFormat="1" x14ac:dyDescent="0.2">
      <c r="A72" s="182"/>
      <c r="B72" s="343"/>
      <c r="C72" s="418" t="str">
        <f t="shared" si="30"/>
        <v>$600,000 to $699,999</v>
      </c>
      <c r="D72" s="422"/>
      <c r="E72" s="429">
        <f t="shared" si="30"/>
        <v>650000</v>
      </c>
      <c r="F72" s="874"/>
      <c r="G72" s="874"/>
      <c r="H72" s="874"/>
      <c r="I72" s="874"/>
      <c r="J72" s="874"/>
      <c r="K72" s="874"/>
      <c r="L72" s="874"/>
      <c r="M72" s="874"/>
      <c r="N72" s="327"/>
      <c r="O72" s="116"/>
      <c r="P72" s="325"/>
      <c r="Q72" s="418">
        <f t="shared" si="25"/>
        <v>650000</v>
      </c>
      <c r="R72" s="401" t="str">
        <f t="shared" si="26"/>
        <v>.</v>
      </c>
      <c r="S72" s="256" t="str">
        <f t="shared" si="26"/>
        <v>.</v>
      </c>
      <c r="T72" s="256" t="str">
        <f t="shared" si="26"/>
        <v>.</v>
      </c>
      <c r="U72" s="256" t="str">
        <f t="shared" si="26"/>
        <v>.</v>
      </c>
      <c r="V72" s="256" t="str">
        <f t="shared" si="26"/>
        <v>.</v>
      </c>
      <c r="W72" s="256" t="str">
        <f t="shared" si="26"/>
        <v>.</v>
      </c>
      <c r="X72" s="402" t="str">
        <f t="shared" si="26"/>
        <v>.</v>
      </c>
      <c r="Y72" s="3"/>
      <c r="Z72" s="409" t="str">
        <f t="shared" si="27"/>
        <v>.</v>
      </c>
      <c r="AA72" s="410" t="str">
        <f t="shared" si="27"/>
        <v>.</v>
      </c>
      <c r="AB72" s="410" t="str">
        <f t="shared" si="27"/>
        <v>.</v>
      </c>
      <c r="AC72" s="410" t="str">
        <f t="shared" si="27"/>
        <v>.</v>
      </c>
      <c r="AD72" s="410" t="str">
        <f t="shared" si="27"/>
        <v>.</v>
      </c>
      <c r="AE72" s="410" t="str">
        <f t="shared" si="27"/>
        <v>.</v>
      </c>
      <c r="AF72" s="411" t="str">
        <f t="shared" si="27"/>
        <v>.</v>
      </c>
      <c r="AG72" s="3"/>
      <c r="AH72" s="401" t="str">
        <f t="shared" si="28"/>
        <v>.</v>
      </c>
      <c r="AI72" s="256" t="str">
        <f t="shared" si="28"/>
        <v>.</v>
      </c>
      <c r="AJ72" s="256" t="str">
        <f t="shared" si="28"/>
        <v>.</v>
      </c>
      <c r="AK72" s="256" t="str">
        <f t="shared" si="28"/>
        <v>.</v>
      </c>
      <c r="AL72" s="256" t="str">
        <f t="shared" si="28"/>
        <v>.</v>
      </c>
      <c r="AM72" s="256" t="str">
        <f t="shared" si="28"/>
        <v>.</v>
      </c>
      <c r="AN72" s="402" t="str">
        <f t="shared" si="28"/>
        <v>.</v>
      </c>
      <c r="AO72" s="3"/>
      <c r="AP72" s="409" t="str">
        <f t="shared" si="29"/>
        <v>.</v>
      </c>
      <c r="AQ72" s="410" t="str">
        <f t="shared" si="29"/>
        <v>.</v>
      </c>
      <c r="AR72" s="410" t="str">
        <f t="shared" si="29"/>
        <v>.</v>
      </c>
      <c r="AS72" s="410" t="str">
        <f t="shared" si="29"/>
        <v>.</v>
      </c>
      <c r="AT72" s="410" t="str">
        <f t="shared" si="29"/>
        <v>.</v>
      </c>
      <c r="AU72" s="410" t="str">
        <f t="shared" si="29"/>
        <v>.</v>
      </c>
      <c r="AV72" s="411" t="str">
        <f t="shared" si="29"/>
        <v>.</v>
      </c>
      <c r="AW72" s="433"/>
    </row>
    <row r="73" spans="1:49" s="1355" customFormat="1" x14ac:dyDescent="0.2">
      <c r="A73" s="182"/>
      <c r="B73" s="343"/>
      <c r="C73" s="418" t="str">
        <f t="shared" si="30"/>
        <v>$700,000 to $799,999</v>
      </c>
      <c r="D73" s="422"/>
      <c r="E73" s="429">
        <f t="shared" si="30"/>
        <v>750000</v>
      </c>
      <c r="F73" s="874"/>
      <c r="G73" s="874"/>
      <c r="H73" s="874"/>
      <c r="I73" s="874"/>
      <c r="J73" s="874"/>
      <c r="K73" s="874"/>
      <c r="L73" s="874"/>
      <c r="M73" s="874"/>
      <c r="N73" s="327"/>
      <c r="O73" s="116"/>
      <c r="P73" s="325"/>
      <c r="Q73" s="418">
        <f t="shared" si="25"/>
        <v>750000</v>
      </c>
      <c r="R73" s="401" t="str">
        <f t="shared" si="26"/>
        <v>.</v>
      </c>
      <c r="S73" s="256" t="str">
        <f t="shared" si="26"/>
        <v>.</v>
      </c>
      <c r="T73" s="256" t="str">
        <f t="shared" si="26"/>
        <v>.</v>
      </c>
      <c r="U73" s="256" t="str">
        <f t="shared" si="26"/>
        <v>.</v>
      </c>
      <c r="V73" s="256" t="str">
        <f t="shared" si="26"/>
        <v>.</v>
      </c>
      <c r="W73" s="256" t="str">
        <f t="shared" si="26"/>
        <v>.</v>
      </c>
      <c r="X73" s="402" t="str">
        <f t="shared" si="26"/>
        <v>.</v>
      </c>
      <c r="Y73" s="3"/>
      <c r="Z73" s="409" t="str">
        <f t="shared" si="27"/>
        <v>.</v>
      </c>
      <c r="AA73" s="410" t="str">
        <f t="shared" si="27"/>
        <v>.</v>
      </c>
      <c r="AB73" s="410" t="str">
        <f t="shared" si="27"/>
        <v>.</v>
      </c>
      <c r="AC73" s="410" t="str">
        <f t="shared" si="27"/>
        <v>.</v>
      </c>
      <c r="AD73" s="410" t="str">
        <f t="shared" si="27"/>
        <v>.</v>
      </c>
      <c r="AE73" s="410" t="str">
        <f t="shared" si="27"/>
        <v>.</v>
      </c>
      <c r="AF73" s="411" t="str">
        <f t="shared" si="27"/>
        <v>.</v>
      </c>
      <c r="AG73" s="3"/>
      <c r="AH73" s="401" t="str">
        <f t="shared" si="28"/>
        <v>.</v>
      </c>
      <c r="AI73" s="256" t="str">
        <f t="shared" si="28"/>
        <v>.</v>
      </c>
      <c r="AJ73" s="256" t="str">
        <f t="shared" si="28"/>
        <v>.</v>
      </c>
      <c r="AK73" s="256" t="str">
        <f t="shared" si="28"/>
        <v>.</v>
      </c>
      <c r="AL73" s="256" t="str">
        <f t="shared" si="28"/>
        <v>.</v>
      </c>
      <c r="AM73" s="256" t="str">
        <f t="shared" si="28"/>
        <v>.</v>
      </c>
      <c r="AN73" s="402" t="str">
        <f t="shared" si="28"/>
        <v>.</v>
      </c>
      <c r="AO73" s="3"/>
      <c r="AP73" s="409" t="str">
        <f t="shared" si="29"/>
        <v>.</v>
      </c>
      <c r="AQ73" s="410" t="str">
        <f t="shared" si="29"/>
        <v>.</v>
      </c>
      <c r="AR73" s="410" t="str">
        <f t="shared" si="29"/>
        <v>.</v>
      </c>
      <c r="AS73" s="410" t="str">
        <f t="shared" si="29"/>
        <v>.</v>
      </c>
      <c r="AT73" s="410" t="str">
        <f t="shared" si="29"/>
        <v>.</v>
      </c>
      <c r="AU73" s="410" t="str">
        <f t="shared" si="29"/>
        <v>.</v>
      </c>
      <c r="AV73" s="411" t="str">
        <f t="shared" si="29"/>
        <v>.</v>
      </c>
      <c r="AW73" s="433"/>
    </row>
    <row r="74" spans="1:49" s="1355" customFormat="1" x14ac:dyDescent="0.2">
      <c r="A74" s="182"/>
      <c r="B74" s="343"/>
      <c r="C74" s="418" t="str">
        <f t="shared" si="30"/>
        <v>$800,000 to $899,999</v>
      </c>
      <c r="D74" s="422"/>
      <c r="E74" s="429">
        <f t="shared" si="30"/>
        <v>850000</v>
      </c>
      <c r="F74" s="874"/>
      <c r="G74" s="874"/>
      <c r="H74" s="874"/>
      <c r="I74" s="874"/>
      <c r="J74" s="874"/>
      <c r="K74" s="874"/>
      <c r="L74" s="874"/>
      <c r="M74" s="874"/>
      <c r="N74" s="327"/>
      <c r="O74" s="116"/>
      <c r="P74" s="325"/>
      <c r="Q74" s="418">
        <f t="shared" si="25"/>
        <v>850000</v>
      </c>
      <c r="R74" s="401" t="str">
        <f t="shared" si="26"/>
        <v>.</v>
      </c>
      <c r="S74" s="256" t="str">
        <f t="shared" si="26"/>
        <v>.</v>
      </c>
      <c r="T74" s="256" t="str">
        <f t="shared" si="26"/>
        <v>.</v>
      </c>
      <c r="U74" s="256" t="str">
        <f t="shared" si="26"/>
        <v>.</v>
      </c>
      <c r="V74" s="256" t="str">
        <f t="shared" si="26"/>
        <v>.</v>
      </c>
      <c r="W74" s="256" t="str">
        <f t="shared" si="26"/>
        <v>.</v>
      </c>
      <c r="X74" s="402" t="str">
        <f t="shared" si="26"/>
        <v>.</v>
      </c>
      <c r="Y74" s="3"/>
      <c r="Z74" s="409" t="str">
        <f t="shared" si="27"/>
        <v>.</v>
      </c>
      <c r="AA74" s="410" t="str">
        <f t="shared" si="27"/>
        <v>.</v>
      </c>
      <c r="AB74" s="410" t="str">
        <f t="shared" si="27"/>
        <v>.</v>
      </c>
      <c r="AC74" s="410" t="str">
        <f t="shared" si="27"/>
        <v>.</v>
      </c>
      <c r="AD74" s="410" t="str">
        <f t="shared" si="27"/>
        <v>.</v>
      </c>
      <c r="AE74" s="410" t="str">
        <f t="shared" si="27"/>
        <v>.</v>
      </c>
      <c r="AF74" s="411" t="str">
        <f t="shared" si="27"/>
        <v>.</v>
      </c>
      <c r="AG74" s="3"/>
      <c r="AH74" s="401" t="str">
        <f t="shared" si="28"/>
        <v>.</v>
      </c>
      <c r="AI74" s="256" t="str">
        <f t="shared" si="28"/>
        <v>.</v>
      </c>
      <c r="AJ74" s="256" t="str">
        <f t="shared" si="28"/>
        <v>.</v>
      </c>
      <c r="AK74" s="256" t="str">
        <f t="shared" si="28"/>
        <v>.</v>
      </c>
      <c r="AL74" s="256" t="str">
        <f t="shared" si="28"/>
        <v>.</v>
      </c>
      <c r="AM74" s="256" t="str">
        <f t="shared" si="28"/>
        <v>.</v>
      </c>
      <c r="AN74" s="402" t="str">
        <f t="shared" si="28"/>
        <v>.</v>
      </c>
      <c r="AO74" s="3"/>
      <c r="AP74" s="409" t="str">
        <f t="shared" si="29"/>
        <v>.</v>
      </c>
      <c r="AQ74" s="410" t="str">
        <f t="shared" si="29"/>
        <v>.</v>
      </c>
      <c r="AR74" s="410" t="str">
        <f t="shared" si="29"/>
        <v>.</v>
      </c>
      <c r="AS74" s="410" t="str">
        <f t="shared" si="29"/>
        <v>.</v>
      </c>
      <c r="AT74" s="410" t="str">
        <f t="shared" si="29"/>
        <v>.</v>
      </c>
      <c r="AU74" s="410" t="str">
        <f t="shared" si="29"/>
        <v>.</v>
      </c>
      <c r="AV74" s="411" t="str">
        <f t="shared" si="29"/>
        <v>.</v>
      </c>
      <c r="AW74" s="433"/>
    </row>
    <row r="75" spans="1:49" s="1355" customFormat="1" x14ac:dyDescent="0.2">
      <c r="A75" s="182"/>
      <c r="B75" s="343"/>
      <c r="C75" s="418" t="str">
        <f t="shared" si="30"/>
        <v>$900,000 to $999,999</v>
      </c>
      <c r="D75" s="422"/>
      <c r="E75" s="429">
        <f t="shared" si="30"/>
        <v>950000</v>
      </c>
      <c r="F75" s="874"/>
      <c r="G75" s="874"/>
      <c r="H75" s="874"/>
      <c r="I75" s="874"/>
      <c r="J75" s="874"/>
      <c r="K75" s="874"/>
      <c r="L75" s="874"/>
      <c r="M75" s="874"/>
      <c r="N75" s="327"/>
      <c r="O75" s="116"/>
      <c r="P75" s="325"/>
      <c r="Q75" s="418">
        <f t="shared" si="25"/>
        <v>950000</v>
      </c>
      <c r="R75" s="401" t="str">
        <f t="shared" si="26"/>
        <v>.</v>
      </c>
      <c r="S75" s="256" t="str">
        <f t="shared" si="26"/>
        <v>.</v>
      </c>
      <c r="T75" s="256" t="str">
        <f t="shared" si="26"/>
        <v>.</v>
      </c>
      <c r="U75" s="256" t="str">
        <f t="shared" si="26"/>
        <v>.</v>
      </c>
      <c r="V75" s="256" t="str">
        <f t="shared" si="26"/>
        <v>.</v>
      </c>
      <c r="W75" s="256" t="str">
        <f t="shared" si="26"/>
        <v>.</v>
      </c>
      <c r="X75" s="402" t="str">
        <f t="shared" si="26"/>
        <v>.</v>
      </c>
      <c r="Y75" s="3"/>
      <c r="Z75" s="409" t="str">
        <f t="shared" si="27"/>
        <v>.</v>
      </c>
      <c r="AA75" s="410" t="str">
        <f t="shared" si="27"/>
        <v>.</v>
      </c>
      <c r="AB75" s="410" t="str">
        <f t="shared" si="27"/>
        <v>.</v>
      </c>
      <c r="AC75" s="410" t="str">
        <f t="shared" si="27"/>
        <v>.</v>
      </c>
      <c r="AD75" s="410" t="str">
        <f t="shared" si="27"/>
        <v>.</v>
      </c>
      <c r="AE75" s="410" t="str">
        <f t="shared" si="27"/>
        <v>.</v>
      </c>
      <c r="AF75" s="411" t="str">
        <f t="shared" si="27"/>
        <v>.</v>
      </c>
      <c r="AG75" s="3"/>
      <c r="AH75" s="401" t="str">
        <f t="shared" si="28"/>
        <v>.</v>
      </c>
      <c r="AI75" s="256" t="str">
        <f t="shared" si="28"/>
        <v>.</v>
      </c>
      <c r="AJ75" s="256" t="str">
        <f t="shared" si="28"/>
        <v>.</v>
      </c>
      <c r="AK75" s="256" t="str">
        <f t="shared" si="28"/>
        <v>.</v>
      </c>
      <c r="AL75" s="256" t="str">
        <f t="shared" si="28"/>
        <v>.</v>
      </c>
      <c r="AM75" s="256" t="str">
        <f t="shared" si="28"/>
        <v>.</v>
      </c>
      <c r="AN75" s="402" t="str">
        <f t="shared" si="28"/>
        <v>.</v>
      </c>
      <c r="AO75" s="3"/>
      <c r="AP75" s="409" t="str">
        <f t="shared" si="29"/>
        <v>.</v>
      </c>
      <c r="AQ75" s="410" t="str">
        <f t="shared" si="29"/>
        <v>.</v>
      </c>
      <c r="AR75" s="410" t="str">
        <f t="shared" si="29"/>
        <v>.</v>
      </c>
      <c r="AS75" s="410" t="str">
        <f t="shared" si="29"/>
        <v>.</v>
      </c>
      <c r="AT75" s="410" t="str">
        <f t="shared" si="29"/>
        <v>.</v>
      </c>
      <c r="AU75" s="410" t="str">
        <f t="shared" si="29"/>
        <v>.</v>
      </c>
      <c r="AV75" s="411" t="str">
        <f t="shared" si="29"/>
        <v>.</v>
      </c>
      <c r="AW75" s="433"/>
    </row>
    <row r="76" spans="1:49" s="1355" customFormat="1" x14ac:dyDescent="0.2">
      <c r="A76" s="182"/>
      <c r="B76" s="343"/>
      <c r="C76" s="418" t="str">
        <f t="shared" si="30"/>
        <v>$1,000,000 to $1,499,999</v>
      </c>
      <c r="D76" s="422"/>
      <c r="E76" s="429">
        <f t="shared" si="30"/>
        <v>1250000</v>
      </c>
      <c r="F76" s="874"/>
      <c r="G76" s="874"/>
      <c r="H76" s="874"/>
      <c r="I76" s="874"/>
      <c r="J76" s="874"/>
      <c r="K76" s="874"/>
      <c r="L76" s="874"/>
      <c r="M76" s="874"/>
      <c r="N76" s="327"/>
      <c r="O76" s="116"/>
      <c r="P76" s="325"/>
      <c r="Q76" s="418">
        <f t="shared" si="25"/>
        <v>1250000</v>
      </c>
      <c r="R76" s="401" t="str">
        <f t="shared" si="26"/>
        <v>.</v>
      </c>
      <c r="S76" s="256" t="str">
        <f t="shared" si="26"/>
        <v>.</v>
      </c>
      <c r="T76" s="256" t="str">
        <f t="shared" si="26"/>
        <v>.</v>
      </c>
      <c r="U76" s="256" t="str">
        <f t="shared" si="26"/>
        <v>.</v>
      </c>
      <c r="V76" s="256" t="str">
        <f t="shared" si="26"/>
        <v>.</v>
      </c>
      <c r="W76" s="256" t="str">
        <f t="shared" si="26"/>
        <v>.</v>
      </c>
      <c r="X76" s="402" t="str">
        <f t="shared" si="26"/>
        <v>.</v>
      </c>
      <c r="Y76" s="3"/>
      <c r="Z76" s="409" t="str">
        <f t="shared" si="27"/>
        <v>.</v>
      </c>
      <c r="AA76" s="410" t="str">
        <f t="shared" si="27"/>
        <v>.</v>
      </c>
      <c r="AB76" s="410" t="str">
        <f t="shared" si="27"/>
        <v>.</v>
      </c>
      <c r="AC76" s="410" t="str">
        <f t="shared" si="27"/>
        <v>.</v>
      </c>
      <c r="AD76" s="410" t="str">
        <f t="shared" si="27"/>
        <v>.</v>
      </c>
      <c r="AE76" s="410" t="str">
        <f t="shared" si="27"/>
        <v>.</v>
      </c>
      <c r="AF76" s="411" t="str">
        <f t="shared" si="27"/>
        <v>.</v>
      </c>
      <c r="AG76" s="3"/>
      <c r="AH76" s="401" t="str">
        <f t="shared" si="28"/>
        <v>.</v>
      </c>
      <c r="AI76" s="256" t="str">
        <f t="shared" si="28"/>
        <v>.</v>
      </c>
      <c r="AJ76" s="256" t="str">
        <f t="shared" si="28"/>
        <v>.</v>
      </c>
      <c r="AK76" s="256" t="str">
        <f t="shared" si="28"/>
        <v>.</v>
      </c>
      <c r="AL76" s="256" t="str">
        <f t="shared" si="28"/>
        <v>.</v>
      </c>
      <c r="AM76" s="256" t="str">
        <f t="shared" si="28"/>
        <v>.</v>
      </c>
      <c r="AN76" s="402" t="str">
        <f t="shared" si="28"/>
        <v>.</v>
      </c>
      <c r="AO76" s="3"/>
      <c r="AP76" s="409" t="str">
        <f t="shared" si="29"/>
        <v>.</v>
      </c>
      <c r="AQ76" s="410" t="str">
        <f t="shared" si="29"/>
        <v>.</v>
      </c>
      <c r="AR76" s="410" t="str">
        <f t="shared" si="29"/>
        <v>.</v>
      </c>
      <c r="AS76" s="410" t="str">
        <f t="shared" si="29"/>
        <v>.</v>
      </c>
      <c r="AT76" s="410" t="str">
        <f t="shared" si="29"/>
        <v>.</v>
      </c>
      <c r="AU76" s="410" t="str">
        <f t="shared" si="29"/>
        <v>.</v>
      </c>
      <c r="AV76" s="411" t="str">
        <f t="shared" si="29"/>
        <v>.</v>
      </c>
      <c r="AW76" s="433"/>
    </row>
    <row r="77" spans="1:49" s="1355" customFormat="1" x14ac:dyDescent="0.2">
      <c r="A77" s="182"/>
      <c r="B77" s="343"/>
      <c r="C77" s="418" t="str">
        <f t="shared" si="30"/>
        <v>$1,500,000 to $1,999,999</v>
      </c>
      <c r="D77" s="422"/>
      <c r="E77" s="429">
        <f t="shared" si="30"/>
        <v>1750000</v>
      </c>
      <c r="F77" s="874"/>
      <c r="G77" s="874"/>
      <c r="H77" s="874"/>
      <c r="I77" s="874"/>
      <c r="J77" s="874"/>
      <c r="K77" s="874"/>
      <c r="L77" s="874"/>
      <c r="M77" s="874"/>
      <c r="N77" s="327"/>
      <c r="O77" s="116"/>
      <c r="P77" s="325"/>
      <c r="Q77" s="418">
        <f t="shared" si="25"/>
        <v>1750000</v>
      </c>
      <c r="R77" s="401" t="str">
        <f t="shared" si="26"/>
        <v>.</v>
      </c>
      <c r="S77" s="256" t="str">
        <f t="shared" si="26"/>
        <v>.</v>
      </c>
      <c r="T77" s="256" t="str">
        <f t="shared" si="26"/>
        <v>.</v>
      </c>
      <c r="U77" s="256" t="str">
        <f t="shared" si="26"/>
        <v>.</v>
      </c>
      <c r="V77" s="256" t="str">
        <f t="shared" si="26"/>
        <v>.</v>
      </c>
      <c r="W77" s="256" t="str">
        <f t="shared" si="26"/>
        <v>.</v>
      </c>
      <c r="X77" s="402" t="str">
        <f t="shared" si="26"/>
        <v>.</v>
      </c>
      <c r="Y77" s="3"/>
      <c r="Z77" s="409" t="str">
        <f t="shared" si="27"/>
        <v>.</v>
      </c>
      <c r="AA77" s="410" t="str">
        <f t="shared" si="27"/>
        <v>.</v>
      </c>
      <c r="AB77" s="410" t="str">
        <f t="shared" si="27"/>
        <v>.</v>
      </c>
      <c r="AC77" s="410" t="str">
        <f t="shared" si="27"/>
        <v>.</v>
      </c>
      <c r="AD77" s="410" t="str">
        <f t="shared" si="27"/>
        <v>.</v>
      </c>
      <c r="AE77" s="410" t="str">
        <f t="shared" si="27"/>
        <v>.</v>
      </c>
      <c r="AF77" s="411" t="str">
        <f t="shared" si="27"/>
        <v>.</v>
      </c>
      <c r="AG77" s="3"/>
      <c r="AH77" s="401" t="str">
        <f t="shared" si="28"/>
        <v>.</v>
      </c>
      <c r="AI77" s="256" t="str">
        <f t="shared" si="28"/>
        <v>.</v>
      </c>
      <c r="AJ77" s="256" t="str">
        <f t="shared" si="28"/>
        <v>.</v>
      </c>
      <c r="AK77" s="256" t="str">
        <f t="shared" si="28"/>
        <v>.</v>
      </c>
      <c r="AL77" s="256" t="str">
        <f t="shared" si="28"/>
        <v>.</v>
      </c>
      <c r="AM77" s="256" t="str">
        <f t="shared" si="28"/>
        <v>.</v>
      </c>
      <c r="AN77" s="402" t="str">
        <f t="shared" si="28"/>
        <v>.</v>
      </c>
      <c r="AO77" s="3"/>
      <c r="AP77" s="409" t="str">
        <f t="shared" si="29"/>
        <v>.</v>
      </c>
      <c r="AQ77" s="410" t="str">
        <f t="shared" si="29"/>
        <v>.</v>
      </c>
      <c r="AR77" s="410" t="str">
        <f t="shared" si="29"/>
        <v>.</v>
      </c>
      <c r="AS77" s="410" t="str">
        <f t="shared" si="29"/>
        <v>.</v>
      </c>
      <c r="AT77" s="410" t="str">
        <f t="shared" si="29"/>
        <v>.</v>
      </c>
      <c r="AU77" s="410" t="str">
        <f t="shared" si="29"/>
        <v>.</v>
      </c>
      <c r="AV77" s="411" t="str">
        <f t="shared" si="29"/>
        <v>.</v>
      </c>
      <c r="AW77" s="433"/>
    </row>
    <row r="78" spans="1:49" s="1355" customFormat="1" x14ac:dyDescent="0.2">
      <c r="A78" s="182"/>
      <c r="B78" s="343"/>
      <c r="C78" s="418" t="str">
        <f t="shared" si="30"/>
        <v>$2,000,000 to $2,999,999</v>
      </c>
      <c r="D78" s="422"/>
      <c r="E78" s="429">
        <f t="shared" si="30"/>
        <v>2500000</v>
      </c>
      <c r="F78" s="874"/>
      <c r="G78" s="874"/>
      <c r="H78" s="874"/>
      <c r="I78" s="874"/>
      <c r="J78" s="874"/>
      <c r="K78" s="874"/>
      <c r="L78" s="874"/>
      <c r="M78" s="874"/>
      <c r="N78" s="327"/>
      <c r="O78" s="116"/>
      <c r="P78" s="325"/>
      <c r="Q78" s="418">
        <f t="shared" si="25"/>
        <v>2500000</v>
      </c>
      <c r="R78" s="401" t="str">
        <f t="shared" si="26"/>
        <v>.</v>
      </c>
      <c r="S78" s="256" t="str">
        <f t="shared" si="26"/>
        <v>.</v>
      </c>
      <c r="T78" s="256" t="str">
        <f t="shared" si="26"/>
        <v>.</v>
      </c>
      <c r="U78" s="256" t="str">
        <f t="shared" si="26"/>
        <v>.</v>
      </c>
      <c r="V78" s="256" t="str">
        <f t="shared" si="26"/>
        <v>.</v>
      </c>
      <c r="W78" s="256" t="str">
        <f t="shared" si="26"/>
        <v>.</v>
      </c>
      <c r="X78" s="402" t="str">
        <f t="shared" si="26"/>
        <v>.</v>
      </c>
      <c r="Y78" s="3"/>
      <c r="Z78" s="409" t="str">
        <f t="shared" si="27"/>
        <v>.</v>
      </c>
      <c r="AA78" s="410" t="str">
        <f t="shared" si="27"/>
        <v>.</v>
      </c>
      <c r="AB78" s="410" t="str">
        <f t="shared" si="27"/>
        <v>.</v>
      </c>
      <c r="AC78" s="410" t="str">
        <f t="shared" si="27"/>
        <v>.</v>
      </c>
      <c r="AD78" s="410" t="str">
        <f t="shared" si="27"/>
        <v>.</v>
      </c>
      <c r="AE78" s="410" t="str">
        <f t="shared" si="27"/>
        <v>.</v>
      </c>
      <c r="AF78" s="411" t="str">
        <f t="shared" si="27"/>
        <v>.</v>
      </c>
      <c r="AG78" s="3"/>
      <c r="AH78" s="401" t="str">
        <f t="shared" si="28"/>
        <v>.</v>
      </c>
      <c r="AI78" s="256" t="str">
        <f t="shared" si="28"/>
        <v>.</v>
      </c>
      <c r="AJ78" s="256" t="str">
        <f t="shared" si="28"/>
        <v>.</v>
      </c>
      <c r="AK78" s="256" t="str">
        <f t="shared" si="28"/>
        <v>.</v>
      </c>
      <c r="AL78" s="256" t="str">
        <f t="shared" si="28"/>
        <v>.</v>
      </c>
      <c r="AM78" s="256" t="str">
        <f t="shared" si="28"/>
        <v>.</v>
      </c>
      <c r="AN78" s="402" t="str">
        <f t="shared" si="28"/>
        <v>.</v>
      </c>
      <c r="AO78" s="3"/>
      <c r="AP78" s="409" t="str">
        <f t="shared" si="29"/>
        <v>.</v>
      </c>
      <c r="AQ78" s="410" t="str">
        <f t="shared" si="29"/>
        <v>.</v>
      </c>
      <c r="AR78" s="410" t="str">
        <f t="shared" si="29"/>
        <v>.</v>
      </c>
      <c r="AS78" s="410" t="str">
        <f t="shared" si="29"/>
        <v>.</v>
      </c>
      <c r="AT78" s="410" t="str">
        <f t="shared" si="29"/>
        <v>.</v>
      </c>
      <c r="AU78" s="410" t="str">
        <f t="shared" si="29"/>
        <v>.</v>
      </c>
      <c r="AV78" s="411" t="str">
        <f t="shared" si="29"/>
        <v>.</v>
      </c>
      <c r="AW78" s="433"/>
    </row>
    <row r="79" spans="1:49" s="1355" customFormat="1" x14ac:dyDescent="0.2">
      <c r="A79" s="182"/>
      <c r="B79" s="343"/>
      <c r="C79" s="416" t="str">
        <f t="shared" si="30"/>
        <v>$3,000,000 and greater</v>
      </c>
      <c r="D79" s="875"/>
      <c r="E79" s="431">
        <f t="shared" si="30"/>
        <v>3000000</v>
      </c>
      <c r="F79" s="876"/>
      <c r="G79" s="876"/>
      <c r="H79" s="876"/>
      <c r="I79" s="876"/>
      <c r="J79" s="876"/>
      <c r="K79" s="876"/>
      <c r="L79" s="876"/>
      <c r="M79" s="876"/>
      <c r="N79" s="327"/>
      <c r="O79" s="116"/>
      <c r="P79" s="325"/>
      <c r="Q79" s="416">
        <f t="shared" si="25"/>
        <v>3000000</v>
      </c>
      <c r="R79" s="403" t="str">
        <f t="shared" si="26"/>
        <v>.</v>
      </c>
      <c r="S79" s="404" t="str">
        <f t="shared" si="26"/>
        <v>.</v>
      </c>
      <c r="T79" s="404" t="str">
        <f t="shared" si="26"/>
        <v>.</v>
      </c>
      <c r="U79" s="404" t="str">
        <f t="shared" si="26"/>
        <v>.</v>
      </c>
      <c r="V79" s="404" t="str">
        <f t="shared" si="26"/>
        <v>.</v>
      </c>
      <c r="W79" s="404" t="str">
        <f t="shared" si="26"/>
        <v>.</v>
      </c>
      <c r="X79" s="405" t="str">
        <f t="shared" si="26"/>
        <v>.</v>
      </c>
      <c r="Y79" s="3"/>
      <c r="Z79" s="412" t="str">
        <f t="shared" si="27"/>
        <v>.</v>
      </c>
      <c r="AA79" s="413" t="str">
        <f t="shared" si="27"/>
        <v>.</v>
      </c>
      <c r="AB79" s="413" t="str">
        <f t="shared" si="27"/>
        <v>.</v>
      </c>
      <c r="AC79" s="413" t="str">
        <f t="shared" si="27"/>
        <v>.</v>
      </c>
      <c r="AD79" s="413" t="str">
        <f t="shared" si="27"/>
        <v>.</v>
      </c>
      <c r="AE79" s="413" t="str">
        <f t="shared" si="27"/>
        <v>.</v>
      </c>
      <c r="AF79" s="414" t="str">
        <f t="shared" si="27"/>
        <v>.</v>
      </c>
      <c r="AG79" s="3"/>
      <c r="AH79" s="403" t="str">
        <f t="shared" si="28"/>
        <v>.</v>
      </c>
      <c r="AI79" s="404" t="str">
        <f t="shared" si="28"/>
        <v>.</v>
      </c>
      <c r="AJ79" s="404" t="str">
        <f t="shared" si="28"/>
        <v>.</v>
      </c>
      <c r="AK79" s="404" t="str">
        <f t="shared" si="28"/>
        <v>.</v>
      </c>
      <c r="AL79" s="404" t="str">
        <f t="shared" si="28"/>
        <v>.</v>
      </c>
      <c r="AM79" s="404" t="str">
        <f t="shared" si="28"/>
        <v>.</v>
      </c>
      <c r="AN79" s="405" t="str">
        <f t="shared" si="28"/>
        <v>.</v>
      </c>
      <c r="AO79" s="3"/>
      <c r="AP79" s="412" t="str">
        <f t="shared" si="29"/>
        <v>.</v>
      </c>
      <c r="AQ79" s="413" t="str">
        <f t="shared" si="29"/>
        <v>.</v>
      </c>
      <c r="AR79" s="413" t="str">
        <f t="shared" si="29"/>
        <v>.</v>
      </c>
      <c r="AS79" s="413" t="str">
        <f t="shared" si="29"/>
        <v>.</v>
      </c>
      <c r="AT79" s="413" t="str">
        <f t="shared" si="29"/>
        <v>.</v>
      </c>
      <c r="AU79" s="413" t="str">
        <f t="shared" si="29"/>
        <v>.</v>
      </c>
      <c r="AV79" s="414" t="str">
        <f t="shared" si="29"/>
        <v>.</v>
      </c>
      <c r="AW79" s="433"/>
    </row>
    <row r="80" spans="1:49" s="1355" customFormat="1" x14ac:dyDescent="0.2">
      <c r="A80" s="182"/>
      <c r="B80" s="343"/>
      <c r="C80" s="177"/>
      <c r="D80" s="296"/>
      <c r="E80" s="184"/>
      <c r="F80" s="177"/>
      <c r="G80" s="177"/>
      <c r="H80" s="177"/>
      <c r="I80" s="177"/>
      <c r="J80" s="177"/>
      <c r="K80" s="177"/>
      <c r="L80" s="177"/>
      <c r="M80" s="177"/>
      <c r="N80" s="327"/>
      <c r="O80" s="116"/>
      <c r="P80" s="325"/>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433"/>
    </row>
    <row r="81" spans="1:49" s="1355" customFormat="1" x14ac:dyDescent="0.2">
      <c r="A81" s="182"/>
      <c r="B81" s="343"/>
      <c r="C81" s="183"/>
      <c r="D81" s="116"/>
      <c r="E81" s="156"/>
      <c r="F81" s="116"/>
      <c r="G81" s="116"/>
      <c r="H81" s="116"/>
      <c r="I81" s="116"/>
      <c r="J81" s="116"/>
      <c r="K81" s="116"/>
      <c r="L81" s="116"/>
      <c r="M81" s="116"/>
      <c r="N81" s="327"/>
      <c r="O81" s="116"/>
      <c r="P81" s="325"/>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433"/>
    </row>
    <row r="82" spans="1:49" s="1355" customFormat="1" x14ac:dyDescent="0.2">
      <c r="A82" s="182"/>
      <c r="B82" s="343"/>
      <c r="C82" s="144"/>
      <c r="D82" s="116"/>
      <c r="E82" s="156"/>
      <c r="F82" s="116"/>
      <c r="G82" s="116"/>
      <c r="H82" s="116"/>
      <c r="I82" s="116"/>
      <c r="J82" s="116"/>
      <c r="K82" s="116"/>
      <c r="L82" s="116"/>
      <c r="M82" s="116"/>
      <c r="N82" s="327"/>
      <c r="O82" s="116"/>
      <c r="P82" s="325"/>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433"/>
    </row>
    <row r="83" spans="1:49" s="1355" customFormat="1" ht="15" x14ac:dyDescent="0.25">
      <c r="A83" s="182"/>
      <c r="B83" s="343"/>
      <c r="C83" s="267" t="s">
        <v>2</v>
      </c>
      <c r="D83" s="268"/>
      <c r="E83" s="268"/>
      <c r="F83" s="269"/>
      <c r="G83" s="281" t="str">
        <f>$G$22</f>
        <v>$ nominal per year</v>
      </c>
      <c r="H83" s="270"/>
      <c r="I83" s="270" t="str">
        <f>$F$3</f>
        <v>.</v>
      </c>
      <c r="J83" s="270"/>
      <c r="K83" s="270"/>
      <c r="L83" s="270"/>
      <c r="M83" s="271"/>
      <c r="N83" s="327"/>
      <c r="O83" s="116"/>
      <c r="P83" s="325"/>
      <c r="Q83" s="96"/>
      <c r="R83" s="249" t="str">
        <f>R$22</f>
        <v>Annual increases (nominal $ per year)</v>
      </c>
      <c r="S83" s="254"/>
      <c r="T83" s="254"/>
      <c r="U83" s="254"/>
      <c r="V83" s="254"/>
      <c r="W83" s="254"/>
      <c r="X83" s="306"/>
      <c r="Y83" s="3"/>
      <c r="Z83" s="249" t="s">
        <v>535</v>
      </c>
      <c r="AA83" s="254"/>
      <c r="AB83" s="254"/>
      <c r="AC83" s="254"/>
      <c r="AD83" s="254"/>
      <c r="AE83" s="254"/>
      <c r="AF83" s="306"/>
      <c r="AG83" s="66"/>
      <c r="AH83" s="249" t="s">
        <v>540</v>
      </c>
      <c r="AI83" s="254"/>
      <c r="AJ83" s="254"/>
      <c r="AK83" s="254"/>
      <c r="AL83" s="254"/>
      <c r="AM83" s="254"/>
      <c r="AN83" s="306"/>
      <c r="AO83" s="116"/>
      <c r="AP83" s="249" t="s">
        <v>536</v>
      </c>
      <c r="AQ83" s="254"/>
      <c r="AR83" s="254"/>
      <c r="AS83" s="254"/>
      <c r="AT83" s="254"/>
      <c r="AU83" s="254"/>
      <c r="AV83" s="306"/>
      <c r="AW83" s="433"/>
    </row>
    <row r="84" spans="1:49" s="1355" customFormat="1" ht="56.25" customHeight="1" x14ac:dyDescent="0.2">
      <c r="A84" s="182"/>
      <c r="B84" s="343"/>
      <c r="C84" s="297" t="s">
        <v>196</v>
      </c>
      <c r="D84" s="137" t="s">
        <v>327</v>
      </c>
      <c r="E84" s="298" t="s">
        <v>200</v>
      </c>
      <c r="F84" s="134" t="s">
        <v>205</v>
      </c>
      <c r="G84" s="134" t="s">
        <v>731</v>
      </c>
      <c r="H84" s="134" t="s">
        <v>732</v>
      </c>
      <c r="I84" s="134" t="s">
        <v>733</v>
      </c>
      <c r="J84" s="134" t="s">
        <v>734</v>
      </c>
      <c r="K84" s="134" t="s">
        <v>735</v>
      </c>
      <c r="L84" s="134" t="s">
        <v>736</v>
      </c>
      <c r="M84" s="134" t="s">
        <v>737</v>
      </c>
      <c r="N84" s="327"/>
      <c r="O84" s="116"/>
      <c r="P84" s="325"/>
      <c r="Q84" s="415" t="str">
        <f>Q$23</f>
        <v>Land Value</v>
      </c>
      <c r="R84" s="396" t="str">
        <f>C83</f>
        <v>Ordinary Business Rates - without proposed special variation</v>
      </c>
      <c r="S84" s="397"/>
      <c r="T84" s="397"/>
      <c r="U84" s="397"/>
      <c r="V84" s="397"/>
      <c r="W84" s="397"/>
      <c r="X84" s="398"/>
      <c r="Y84" s="3"/>
      <c r="Z84" s="396" t="str">
        <f>$R84</f>
        <v>Ordinary Business Rates - without proposed special variation</v>
      </c>
      <c r="AA84" s="397"/>
      <c r="AB84" s="397"/>
      <c r="AC84" s="397"/>
      <c r="AD84" s="397"/>
      <c r="AE84" s="397"/>
      <c r="AF84" s="398"/>
      <c r="AG84" s="434"/>
      <c r="AH84" s="396" t="str">
        <f>$R84</f>
        <v>Ordinary Business Rates - without proposed special variation</v>
      </c>
      <c r="AI84" s="397"/>
      <c r="AJ84" s="397"/>
      <c r="AK84" s="397"/>
      <c r="AL84" s="397"/>
      <c r="AM84" s="397"/>
      <c r="AN84" s="398"/>
      <c r="AO84" s="434"/>
      <c r="AP84" s="396" t="str">
        <f>$R84</f>
        <v>Ordinary Business Rates - without proposed special variation</v>
      </c>
      <c r="AQ84" s="397"/>
      <c r="AR84" s="397"/>
      <c r="AS84" s="397"/>
      <c r="AT84" s="397"/>
      <c r="AU84" s="397"/>
      <c r="AV84" s="398"/>
      <c r="AW84" s="433"/>
    </row>
    <row r="85" spans="1:49" s="1355" customFormat="1" x14ac:dyDescent="0.2">
      <c r="A85" s="182"/>
      <c r="B85" s="343"/>
      <c r="C85" s="293"/>
      <c r="D85" s="293"/>
      <c r="E85" s="294"/>
      <c r="F85" s="208" t="str">
        <f>F65</f>
        <v>2020-21</v>
      </c>
      <c r="G85" s="208" t="str">
        <f t="shared" ref="G85:M85" si="31">G65</f>
        <v>2021-22</v>
      </c>
      <c r="H85" s="208" t="str">
        <f t="shared" si="31"/>
        <v>2022-23</v>
      </c>
      <c r="I85" s="208" t="str">
        <f t="shared" si="31"/>
        <v>2023-24</v>
      </c>
      <c r="J85" s="208" t="str">
        <f t="shared" si="31"/>
        <v>2024-25</v>
      </c>
      <c r="K85" s="208" t="str">
        <f t="shared" si="31"/>
        <v>2025-26</v>
      </c>
      <c r="L85" s="208" t="str">
        <f t="shared" si="31"/>
        <v>2026-27</v>
      </c>
      <c r="M85" s="208" t="str">
        <f t="shared" si="31"/>
        <v>2027-28</v>
      </c>
      <c r="N85" s="327"/>
      <c r="O85" s="116"/>
      <c r="P85" s="325"/>
      <c r="Q85" s="416"/>
      <c r="R85" s="510" t="str">
        <f t="shared" ref="R85:X85" si="32">R$24</f>
        <v>Year 1</v>
      </c>
      <c r="S85" s="511" t="str">
        <f t="shared" si="32"/>
        <v>Year 2</v>
      </c>
      <c r="T85" s="511" t="str">
        <f t="shared" si="32"/>
        <v>Year 3</v>
      </c>
      <c r="U85" s="511" t="str">
        <f t="shared" si="32"/>
        <v>Year 4</v>
      </c>
      <c r="V85" s="511" t="str">
        <f t="shared" si="32"/>
        <v>Year 5</v>
      </c>
      <c r="W85" s="511" t="str">
        <f t="shared" si="32"/>
        <v>Year 6</v>
      </c>
      <c r="X85" s="511" t="str">
        <f t="shared" si="32"/>
        <v>Year 7</v>
      </c>
      <c r="Y85" s="512"/>
      <c r="Z85" s="510" t="str">
        <f>R85</f>
        <v>Year 1</v>
      </c>
      <c r="AA85" s="511" t="str">
        <f t="shared" ref="AA85:AF85" si="33">S85</f>
        <v>Year 2</v>
      </c>
      <c r="AB85" s="511" t="str">
        <f t="shared" si="33"/>
        <v>Year 3</v>
      </c>
      <c r="AC85" s="511" t="str">
        <f t="shared" si="33"/>
        <v>Year 4</v>
      </c>
      <c r="AD85" s="511" t="str">
        <f t="shared" si="33"/>
        <v>Year 5</v>
      </c>
      <c r="AE85" s="511" t="str">
        <f t="shared" si="33"/>
        <v>Year 6</v>
      </c>
      <c r="AF85" s="513" t="str">
        <f t="shared" si="33"/>
        <v>Year 7</v>
      </c>
      <c r="AG85" s="512"/>
      <c r="AH85" s="510" t="str">
        <f>R85</f>
        <v>Year 1</v>
      </c>
      <c r="AI85" s="511" t="str">
        <f t="shared" ref="AI85:AN85" si="34">S85</f>
        <v>Year 2</v>
      </c>
      <c r="AJ85" s="511" t="str">
        <f t="shared" si="34"/>
        <v>Year 3</v>
      </c>
      <c r="AK85" s="511" t="str">
        <f t="shared" si="34"/>
        <v>Year 4</v>
      </c>
      <c r="AL85" s="511" t="str">
        <f t="shared" si="34"/>
        <v>Year 5</v>
      </c>
      <c r="AM85" s="511" t="str">
        <f t="shared" si="34"/>
        <v>Year 6</v>
      </c>
      <c r="AN85" s="513" t="str">
        <f t="shared" si="34"/>
        <v>Year 7</v>
      </c>
      <c r="AO85" s="395"/>
      <c r="AP85" s="510" t="str">
        <f>R85</f>
        <v>Year 1</v>
      </c>
      <c r="AQ85" s="511" t="str">
        <f t="shared" ref="AQ85:AT85" si="35">S85</f>
        <v>Year 2</v>
      </c>
      <c r="AR85" s="511" t="str">
        <f t="shared" si="35"/>
        <v>Year 3</v>
      </c>
      <c r="AS85" s="511" t="str">
        <f t="shared" si="35"/>
        <v>Year 4</v>
      </c>
      <c r="AT85" s="511" t="str">
        <f t="shared" si="35"/>
        <v>Year 5</v>
      </c>
      <c r="AU85" s="511" t="str">
        <f>W85</f>
        <v>Year 6</v>
      </c>
      <c r="AV85" s="513" t="str">
        <f>X85</f>
        <v>Year 7</v>
      </c>
      <c r="AW85" s="433"/>
    </row>
    <row r="86" spans="1:49" s="1355" customFormat="1" x14ac:dyDescent="0.2">
      <c r="A86" s="182"/>
      <c r="B86" s="343"/>
      <c r="C86" s="467" t="str">
        <f>C25</f>
        <v>$0 to $99,999</v>
      </c>
      <c r="D86" s="426">
        <f t="shared" ref="D86:D99" si="36">IF(D66=".",".",D66)</f>
        <v>0</v>
      </c>
      <c r="E86" s="427">
        <f>E25</f>
        <v>50000</v>
      </c>
      <c r="F86" s="873"/>
      <c r="G86" s="873"/>
      <c r="H86" s="873"/>
      <c r="I86" s="873"/>
      <c r="J86" s="873"/>
      <c r="K86" s="873"/>
      <c r="L86" s="873"/>
      <c r="M86" s="873"/>
      <c r="N86" s="327"/>
      <c r="O86" s="116"/>
      <c r="P86" s="325"/>
      <c r="Q86" s="417">
        <f t="shared" ref="Q86:Q99" si="37">$E86</f>
        <v>50000</v>
      </c>
      <c r="R86" s="399" t="str">
        <f t="shared" ref="R86:X99" si="38">IF(G86=".",".",IF(F86=0,".",G86-F86))</f>
        <v>.</v>
      </c>
      <c r="S86" s="400" t="str">
        <f t="shared" si="38"/>
        <v>.</v>
      </c>
      <c r="T86" s="400" t="str">
        <f t="shared" si="38"/>
        <v>.</v>
      </c>
      <c r="U86" s="400" t="str">
        <f t="shared" si="38"/>
        <v>.</v>
      </c>
      <c r="V86" s="400" t="str">
        <f t="shared" si="38"/>
        <v>.</v>
      </c>
      <c r="W86" s="400" t="str">
        <f t="shared" si="38"/>
        <v>.</v>
      </c>
      <c r="X86" s="295" t="str">
        <f t="shared" si="38"/>
        <v>.</v>
      </c>
      <c r="Y86" s="3"/>
      <c r="Z86" s="406" t="str">
        <f t="shared" ref="Z86:AF99" si="39">IF(G86=".",".",IF(F86=0,".",G86/F86-1))</f>
        <v>.</v>
      </c>
      <c r="AA86" s="407" t="str">
        <f t="shared" si="39"/>
        <v>.</v>
      </c>
      <c r="AB86" s="407" t="str">
        <f t="shared" si="39"/>
        <v>.</v>
      </c>
      <c r="AC86" s="407" t="str">
        <f t="shared" si="39"/>
        <v>.</v>
      </c>
      <c r="AD86" s="407" t="str">
        <f t="shared" si="39"/>
        <v>.</v>
      </c>
      <c r="AE86" s="407" t="str">
        <f t="shared" si="39"/>
        <v>.</v>
      </c>
      <c r="AF86" s="408" t="str">
        <f t="shared" si="39"/>
        <v>.</v>
      </c>
      <c r="AG86" s="3"/>
      <c r="AH86" s="399" t="str">
        <f t="shared" ref="AH86:AN99" si="40">IF(G86=".",".",IF($F86=0,".",G86-$F86))</f>
        <v>.</v>
      </c>
      <c r="AI86" s="400" t="str">
        <f t="shared" si="40"/>
        <v>.</v>
      </c>
      <c r="AJ86" s="400" t="str">
        <f t="shared" si="40"/>
        <v>.</v>
      </c>
      <c r="AK86" s="400" t="str">
        <f t="shared" si="40"/>
        <v>.</v>
      </c>
      <c r="AL86" s="400" t="str">
        <f t="shared" si="40"/>
        <v>.</v>
      </c>
      <c r="AM86" s="400" t="str">
        <f t="shared" si="40"/>
        <v>.</v>
      </c>
      <c r="AN86" s="295" t="str">
        <f t="shared" si="40"/>
        <v>.</v>
      </c>
      <c r="AO86" s="410"/>
      <c r="AP86" s="406" t="str">
        <f t="shared" ref="AP86:AV99" si="41">IF(G86=".",".",IF($F86=0,".",G86/$F86-1))</f>
        <v>.</v>
      </c>
      <c r="AQ86" s="407" t="str">
        <f t="shared" si="41"/>
        <v>.</v>
      </c>
      <c r="AR86" s="407" t="str">
        <f t="shared" si="41"/>
        <v>.</v>
      </c>
      <c r="AS86" s="407" t="str">
        <f t="shared" si="41"/>
        <v>.</v>
      </c>
      <c r="AT86" s="407" t="str">
        <f t="shared" si="41"/>
        <v>.</v>
      </c>
      <c r="AU86" s="407" t="str">
        <f t="shared" si="41"/>
        <v>.</v>
      </c>
      <c r="AV86" s="408" t="str">
        <f t="shared" si="41"/>
        <v>.</v>
      </c>
      <c r="AW86" s="433"/>
    </row>
    <row r="87" spans="1:49" s="1355" customFormat="1" x14ac:dyDescent="0.2">
      <c r="A87" s="182"/>
      <c r="B87" s="343"/>
      <c r="C87" s="468" t="str">
        <f t="shared" ref="C87:E99" si="42">C26</f>
        <v>$100,000 to $199,999</v>
      </c>
      <c r="D87" s="428">
        <f t="shared" si="36"/>
        <v>0</v>
      </c>
      <c r="E87" s="429">
        <f t="shared" si="42"/>
        <v>150000</v>
      </c>
      <c r="F87" s="874"/>
      <c r="G87" s="874"/>
      <c r="H87" s="874"/>
      <c r="I87" s="874"/>
      <c r="J87" s="874"/>
      <c r="K87" s="874"/>
      <c r="L87" s="1207"/>
      <c r="M87" s="1207"/>
      <c r="N87" s="327"/>
      <c r="O87" s="116"/>
      <c r="P87" s="325"/>
      <c r="Q87" s="418">
        <f t="shared" si="37"/>
        <v>150000</v>
      </c>
      <c r="R87" s="401" t="str">
        <f t="shared" si="38"/>
        <v>.</v>
      </c>
      <c r="S87" s="256" t="str">
        <f t="shared" si="38"/>
        <v>.</v>
      </c>
      <c r="T87" s="256" t="str">
        <f t="shared" si="38"/>
        <v>.</v>
      </c>
      <c r="U87" s="256" t="str">
        <f t="shared" si="38"/>
        <v>.</v>
      </c>
      <c r="V87" s="256" t="str">
        <f t="shared" si="38"/>
        <v>.</v>
      </c>
      <c r="W87" s="256" t="str">
        <f t="shared" si="38"/>
        <v>.</v>
      </c>
      <c r="X87" s="402" t="str">
        <f t="shared" si="38"/>
        <v>.</v>
      </c>
      <c r="Y87" s="3"/>
      <c r="Z87" s="409" t="str">
        <f t="shared" si="39"/>
        <v>.</v>
      </c>
      <c r="AA87" s="410" t="str">
        <f t="shared" si="39"/>
        <v>.</v>
      </c>
      <c r="AB87" s="410" t="str">
        <f t="shared" si="39"/>
        <v>.</v>
      </c>
      <c r="AC87" s="410" t="str">
        <f t="shared" si="39"/>
        <v>.</v>
      </c>
      <c r="AD87" s="410" t="str">
        <f t="shared" si="39"/>
        <v>.</v>
      </c>
      <c r="AE87" s="410" t="str">
        <f t="shared" si="39"/>
        <v>.</v>
      </c>
      <c r="AF87" s="411" t="str">
        <f t="shared" si="39"/>
        <v>.</v>
      </c>
      <c r="AG87" s="3"/>
      <c r="AH87" s="401" t="str">
        <f t="shared" si="40"/>
        <v>.</v>
      </c>
      <c r="AI87" s="256" t="str">
        <f t="shared" si="40"/>
        <v>.</v>
      </c>
      <c r="AJ87" s="256" t="str">
        <f t="shared" si="40"/>
        <v>.</v>
      </c>
      <c r="AK87" s="256" t="str">
        <f t="shared" si="40"/>
        <v>.</v>
      </c>
      <c r="AL87" s="256" t="str">
        <f t="shared" si="40"/>
        <v>.</v>
      </c>
      <c r="AM87" s="256" t="str">
        <f t="shared" si="40"/>
        <v>.</v>
      </c>
      <c r="AN87" s="402" t="str">
        <f t="shared" si="40"/>
        <v>.</v>
      </c>
      <c r="AO87" s="3"/>
      <c r="AP87" s="409" t="str">
        <f t="shared" si="41"/>
        <v>.</v>
      </c>
      <c r="AQ87" s="410" t="str">
        <f t="shared" si="41"/>
        <v>.</v>
      </c>
      <c r="AR87" s="410" t="str">
        <f t="shared" si="41"/>
        <v>.</v>
      </c>
      <c r="AS87" s="410" t="str">
        <f t="shared" si="41"/>
        <v>.</v>
      </c>
      <c r="AT87" s="410" t="str">
        <f t="shared" si="41"/>
        <v>.</v>
      </c>
      <c r="AU87" s="410" t="str">
        <f t="shared" si="41"/>
        <v>.</v>
      </c>
      <c r="AV87" s="411" t="str">
        <f t="shared" si="41"/>
        <v>.</v>
      </c>
      <c r="AW87" s="433"/>
    </row>
    <row r="88" spans="1:49" s="1355" customFormat="1" x14ac:dyDescent="0.2">
      <c r="A88" s="182"/>
      <c r="B88" s="343"/>
      <c r="C88" s="468" t="str">
        <f t="shared" si="42"/>
        <v>$200,000 to $299,999</v>
      </c>
      <c r="D88" s="428">
        <f t="shared" si="36"/>
        <v>0</v>
      </c>
      <c r="E88" s="429">
        <f t="shared" si="42"/>
        <v>250000</v>
      </c>
      <c r="F88" s="874"/>
      <c r="G88" s="874"/>
      <c r="H88" s="874"/>
      <c r="I88" s="874"/>
      <c r="J88" s="874"/>
      <c r="K88" s="874"/>
      <c r="L88" s="1207"/>
      <c r="M88" s="1207"/>
      <c r="N88" s="327"/>
      <c r="O88" s="116"/>
      <c r="P88" s="325"/>
      <c r="Q88" s="418">
        <f t="shared" si="37"/>
        <v>250000</v>
      </c>
      <c r="R88" s="401" t="str">
        <f t="shared" si="38"/>
        <v>.</v>
      </c>
      <c r="S88" s="256" t="str">
        <f t="shared" si="38"/>
        <v>.</v>
      </c>
      <c r="T88" s="256" t="str">
        <f t="shared" si="38"/>
        <v>.</v>
      </c>
      <c r="U88" s="256" t="str">
        <f t="shared" si="38"/>
        <v>.</v>
      </c>
      <c r="V88" s="256" t="str">
        <f t="shared" si="38"/>
        <v>.</v>
      </c>
      <c r="W88" s="256" t="str">
        <f t="shared" si="38"/>
        <v>.</v>
      </c>
      <c r="X88" s="402" t="str">
        <f t="shared" si="38"/>
        <v>.</v>
      </c>
      <c r="Y88" s="3"/>
      <c r="Z88" s="409" t="str">
        <f t="shared" si="39"/>
        <v>.</v>
      </c>
      <c r="AA88" s="410" t="str">
        <f t="shared" si="39"/>
        <v>.</v>
      </c>
      <c r="AB88" s="410" t="str">
        <f t="shared" si="39"/>
        <v>.</v>
      </c>
      <c r="AC88" s="410" t="str">
        <f t="shared" si="39"/>
        <v>.</v>
      </c>
      <c r="AD88" s="410" t="str">
        <f t="shared" si="39"/>
        <v>.</v>
      </c>
      <c r="AE88" s="410" t="str">
        <f t="shared" si="39"/>
        <v>.</v>
      </c>
      <c r="AF88" s="411" t="str">
        <f t="shared" si="39"/>
        <v>.</v>
      </c>
      <c r="AG88" s="3"/>
      <c r="AH88" s="401" t="str">
        <f t="shared" si="40"/>
        <v>.</v>
      </c>
      <c r="AI88" s="256" t="str">
        <f t="shared" si="40"/>
        <v>.</v>
      </c>
      <c r="AJ88" s="256" t="str">
        <f t="shared" si="40"/>
        <v>.</v>
      </c>
      <c r="AK88" s="256" t="str">
        <f t="shared" si="40"/>
        <v>.</v>
      </c>
      <c r="AL88" s="256" t="str">
        <f t="shared" si="40"/>
        <v>.</v>
      </c>
      <c r="AM88" s="256" t="str">
        <f t="shared" si="40"/>
        <v>.</v>
      </c>
      <c r="AN88" s="402" t="str">
        <f t="shared" si="40"/>
        <v>.</v>
      </c>
      <c r="AO88" s="3"/>
      <c r="AP88" s="409" t="str">
        <f t="shared" si="41"/>
        <v>.</v>
      </c>
      <c r="AQ88" s="410" t="str">
        <f t="shared" si="41"/>
        <v>.</v>
      </c>
      <c r="AR88" s="410" t="str">
        <f t="shared" si="41"/>
        <v>.</v>
      </c>
      <c r="AS88" s="410" t="str">
        <f t="shared" si="41"/>
        <v>.</v>
      </c>
      <c r="AT88" s="410" t="str">
        <f t="shared" si="41"/>
        <v>.</v>
      </c>
      <c r="AU88" s="410" t="str">
        <f t="shared" si="41"/>
        <v>.</v>
      </c>
      <c r="AV88" s="411" t="str">
        <f t="shared" si="41"/>
        <v>.</v>
      </c>
      <c r="AW88" s="433"/>
    </row>
    <row r="89" spans="1:49" s="1355" customFormat="1" x14ac:dyDescent="0.2">
      <c r="A89" s="182"/>
      <c r="B89" s="343"/>
      <c r="C89" s="468" t="str">
        <f t="shared" si="42"/>
        <v>$300,000 to $399,999</v>
      </c>
      <c r="D89" s="428">
        <f t="shared" si="36"/>
        <v>0</v>
      </c>
      <c r="E89" s="429">
        <f t="shared" si="42"/>
        <v>350000</v>
      </c>
      <c r="F89" s="874"/>
      <c r="G89" s="874"/>
      <c r="H89" s="874"/>
      <c r="I89" s="874"/>
      <c r="J89" s="874"/>
      <c r="K89" s="874"/>
      <c r="L89" s="1207"/>
      <c r="M89" s="1207"/>
      <c r="N89" s="327"/>
      <c r="O89" s="116"/>
      <c r="P89" s="325"/>
      <c r="Q89" s="418">
        <f t="shared" si="37"/>
        <v>350000</v>
      </c>
      <c r="R89" s="401" t="str">
        <f t="shared" si="38"/>
        <v>.</v>
      </c>
      <c r="S89" s="256" t="str">
        <f t="shared" si="38"/>
        <v>.</v>
      </c>
      <c r="T89" s="256" t="str">
        <f t="shared" si="38"/>
        <v>.</v>
      </c>
      <c r="U89" s="256" t="str">
        <f t="shared" si="38"/>
        <v>.</v>
      </c>
      <c r="V89" s="256" t="str">
        <f t="shared" si="38"/>
        <v>.</v>
      </c>
      <c r="W89" s="256" t="str">
        <f t="shared" si="38"/>
        <v>.</v>
      </c>
      <c r="X89" s="402" t="str">
        <f t="shared" si="38"/>
        <v>.</v>
      </c>
      <c r="Y89" s="3"/>
      <c r="Z89" s="409" t="str">
        <f t="shared" si="39"/>
        <v>.</v>
      </c>
      <c r="AA89" s="410" t="str">
        <f t="shared" si="39"/>
        <v>.</v>
      </c>
      <c r="AB89" s="410" t="str">
        <f t="shared" si="39"/>
        <v>.</v>
      </c>
      <c r="AC89" s="410" t="str">
        <f t="shared" si="39"/>
        <v>.</v>
      </c>
      <c r="AD89" s="410" t="str">
        <f t="shared" si="39"/>
        <v>.</v>
      </c>
      <c r="AE89" s="410" t="str">
        <f t="shared" si="39"/>
        <v>.</v>
      </c>
      <c r="AF89" s="411" t="str">
        <f t="shared" si="39"/>
        <v>.</v>
      </c>
      <c r="AG89" s="3"/>
      <c r="AH89" s="401" t="str">
        <f t="shared" si="40"/>
        <v>.</v>
      </c>
      <c r="AI89" s="256" t="str">
        <f t="shared" si="40"/>
        <v>.</v>
      </c>
      <c r="AJ89" s="256" t="str">
        <f t="shared" si="40"/>
        <v>.</v>
      </c>
      <c r="AK89" s="256" t="str">
        <f t="shared" si="40"/>
        <v>.</v>
      </c>
      <c r="AL89" s="256" t="str">
        <f t="shared" si="40"/>
        <v>.</v>
      </c>
      <c r="AM89" s="256" t="str">
        <f t="shared" si="40"/>
        <v>.</v>
      </c>
      <c r="AN89" s="402" t="str">
        <f t="shared" si="40"/>
        <v>.</v>
      </c>
      <c r="AO89" s="3"/>
      <c r="AP89" s="409" t="str">
        <f t="shared" si="41"/>
        <v>.</v>
      </c>
      <c r="AQ89" s="410" t="str">
        <f t="shared" si="41"/>
        <v>.</v>
      </c>
      <c r="AR89" s="410" t="str">
        <f t="shared" si="41"/>
        <v>.</v>
      </c>
      <c r="AS89" s="410" t="str">
        <f t="shared" si="41"/>
        <v>.</v>
      </c>
      <c r="AT89" s="410" t="str">
        <f t="shared" si="41"/>
        <v>.</v>
      </c>
      <c r="AU89" s="410" t="str">
        <f t="shared" si="41"/>
        <v>.</v>
      </c>
      <c r="AV89" s="411" t="str">
        <f t="shared" si="41"/>
        <v>.</v>
      </c>
      <c r="AW89" s="433"/>
    </row>
    <row r="90" spans="1:49" s="1355" customFormat="1" x14ac:dyDescent="0.2">
      <c r="A90" s="182"/>
      <c r="B90" s="343"/>
      <c r="C90" s="468" t="str">
        <f t="shared" si="42"/>
        <v>$400,000 to $499,999</v>
      </c>
      <c r="D90" s="428">
        <f t="shared" si="36"/>
        <v>0</v>
      </c>
      <c r="E90" s="429">
        <f t="shared" si="42"/>
        <v>450000</v>
      </c>
      <c r="F90" s="874"/>
      <c r="G90" s="874"/>
      <c r="H90" s="874"/>
      <c r="I90" s="874"/>
      <c r="J90" s="874"/>
      <c r="K90" s="874"/>
      <c r="L90" s="1207"/>
      <c r="M90" s="1207"/>
      <c r="N90" s="327"/>
      <c r="O90" s="116"/>
      <c r="P90" s="325"/>
      <c r="Q90" s="418">
        <f t="shared" si="37"/>
        <v>450000</v>
      </c>
      <c r="R90" s="401" t="str">
        <f t="shared" si="38"/>
        <v>.</v>
      </c>
      <c r="S90" s="256" t="str">
        <f t="shared" si="38"/>
        <v>.</v>
      </c>
      <c r="T90" s="256" t="str">
        <f t="shared" si="38"/>
        <v>.</v>
      </c>
      <c r="U90" s="256" t="str">
        <f t="shared" si="38"/>
        <v>.</v>
      </c>
      <c r="V90" s="256" t="str">
        <f t="shared" si="38"/>
        <v>.</v>
      </c>
      <c r="W90" s="256" t="str">
        <f t="shared" si="38"/>
        <v>.</v>
      </c>
      <c r="X90" s="402" t="str">
        <f t="shared" si="38"/>
        <v>.</v>
      </c>
      <c r="Y90" s="3"/>
      <c r="Z90" s="409" t="str">
        <f t="shared" si="39"/>
        <v>.</v>
      </c>
      <c r="AA90" s="410" t="str">
        <f t="shared" si="39"/>
        <v>.</v>
      </c>
      <c r="AB90" s="410" t="str">
        <f t="shared" si="39"/>
        <v>.</v>
      </c>
      <c r="AC90" s="410" t="str">
        <f t="shared" si="39"/>
        <v>.</v>
      </c>
      <c r="AD90" s="410" t="str">
        <f t="shared" si="39"/>
        <v>.</v>
      </c>
      <c r="AE90" s="410" t="str">
        <f t="shared" si="39"/>
        <v>.</v>
      </c>
      <c r="AF90" s="411" t="str">
        <f t="shared" si="39"/>
        <v>.</v>
      </c>
      <c r="AG90" s="3"/>
      <c r="AH90" s="401" t="str">
        <f t="shared" si="40"/>
        <v>.</v>
      </c>
      <c r="AI90" s="256" t="str">
        <f t="shared" si="40"/>
        <v>.</v>
      </c>
      <c r="AJ90" s="256" t="str">
        <f t="shared" si="40"/>
        <v>.</v>
      </c>
      <c r="AK90" s="256" t="str">
        <f t="shared" si="40"/>
        <v>.</v>
      </c>
      <c r="AL90" s="256" t="str">
        <f t="shared" si="40"/>
        <v>.</v>
      </c>
      <c r="AM90" s="256" t="str">
        <f t="shared" si="40"/>
        <v>.</v>
      </c>
      <c r="AN90" s="402" t="str">
        <f t="shared" si="40"/>
        <v>.</v>
      </c>
      <c r="AO90" s="3"/>
      <c r="AP90" s="409" t="str">
        <f t="shared" si="41"/>
        <v>.</v>
      </c>
      <c r="AQ90" s="410" t="str">
        <f t="shared" si="41"/>
        <v>.</v>
      </c>
      <c r="AR90" s="410" t="str">
        <f t="shared" si="41"/>
        <v>.</v>
      </c>
      <c r="AS90" s="410" t="str">
        <f t="shared" si="41"/>
        <v>.</v>
      </c>
      <c r="AT90" s="410" t="str">
        <f t="shared" si="41"/>
        <v>.</v>
      </c>
      <c r="AU90" s="410" t="str">
        <f t="shared" si="41"/>
        <v>.</v>
      </c>
      <c r="AV90" s="411" t="str">
        <f t="shared" si="41"/>
        <v>.</v>
      </c>
      <c r="AW90" s="433"/>
    </row>
    <row r="91" spans="1:49" s="1355" customFormat="1" x14ac:dyDescent="0.2">
      <c r="A91" s="182"/>
      <c r="B91" s="343"/>
      <c r="C91" s="468" t="str">
        <f t="shared" si="42"/>
        <v>$500,000 to $599,999</v>
      </c>
      <c r="D91" s="428">
        <f t="shared" si="36"/>
        <v>0</v>
      </c>
      <c r="E91" s="429">
        <f t="shared" si="42"/>
        <v>550000</v>
      </c>
      <c r="F91" s="874"/>
      <c r="G91" s="874"/>
      <c r="H91" s="874"/>
      <c r="I91" s="874"/>
      <c r="J91" s="874"/>
      <c r="K91" s="874"/>
      <c r="L91" s="1207"/>
      <c r="M91" s="1207"/>
      <c r="N91" s="327"/>
      <c r="O91" s="116"/>
      <c r="P91" s="325"/>
      <c r="Q91" s="418">
        <f t="shared" si="37"/>
        <v>550000</v>
      </c>
      <c r="R91" s="401" t="str">
        <f t="shared" si="38"/>
        <v>.</v>
      </c>
      <c r="S91" s="256" t="str">
        <f t="shared" si="38"/>
        <v>.</v>
      </c>
      <c r="T91" s="256" t="str">
        <f t="shared" si="38"/>
        <v>.</v>
      </c>
      <c r="U91" s="256" t="str">
        <f t="shared" si="38"/>
        <v>.</v>
      </c>
      <c r="V91" s="256" t="str">
        <f t="shared" si="38"/>
        <v>.</v>
      </c>
      <c r="W91" s="256" t="str">
        <f t="shared" si="38"/>
        <v>.</v>
      </c>
      <c r="X91" s="402" t="str">
        <f t="shared" si="38"/>
        <v>.</v>
      </c>
      <c r="Y91" s="3"/>
      <c r="Z91" s="409" t="str">
        <f t="shared" si="39"/>
        <v>.</v>
      </c>
      <c r="AA91" s="410" t="str">
        <f t="shared" si="39"/>
        <v>.</v>
      </c>
      <c r="AB91" s="410" t="str">
        <f t="shared" si="39"/>
        <v>.</v>
      </c>
      <c r="AC91" s="410" t="str">
        <f t="shared" si="39"/>
        <v>.</v>
      </c>
      <c r="AD91" s="410" t="str">
        <f t="shared" si="39"/>
        <v>.</v>
      </c>
      <c r="AE91" s="410" t="str">
        <f t="shared" si="39"/>
        <v>.</v>
      </c>
      <c r="AF91" s="411" t="str">
        <f t="shared" si="39"/>
        <v>.</v>
      </c>
      <c r="AG91" s="3"/>
      <c r="AH91" s="401" t="str">
        <f t="shared" si="40"/>
        <v>.</v>
      </c>
      <c r="AI91" s="256" t="str">
        <f t="shared" si="40"/>
        <v>.</v>
      </c>
      <c r="AJ91" s="256" t="str">
        <f t="shared" si="40"/>
        <v>.</v>
      </c>
      <c r="AK91" s="256" t="str">
        <f t="shared" si="40"/>
        <v>.</v>
      </c>
      <c r="AL91" s="256" t="str">
        <f t="shared" si="40"/>
        <v>.</v>
      </c>
      <c r="AM91" s="256" t="str">
        <f t="shared" si="40"/>
        <v>.</v>
      </c>
      <c r="AN91" s="402" t="str">
        <f t="shared" si="40"/>
        <v>.</v>
      </c>
      <c r="AO91" s="3"/>
      <c r="AP91" s="409" t="str">
        <f t="shared" si="41"/>
        <v>.</v>
      </c>
      <c r="AQ91" s="410" t="str">
        <f t="shared" si="41"/>
        <v>.</v>
      </c>
      <c r="AR91" s="410" t="str">
        <f t="shared" si="41"/>
        <v>.</v>
      </c>
      <c r="AS91" s="410" t="str">
        <f t="shared" si="41"/>
        <v>.</v>
      </c>
      <c r="AT91" s="410" t="str">
        <f t="shared" si="41"/>
        <v>.</v>
      </c>
      <c r="AU91" s="410" t="str">
        <f t="shared" si="41"/>
        <v>.</v>
      </c>
      <c r="AV91" s="411" t="str">
        <f t="shared" si="41"/>
        <v>.</v>
      </c>
      <c r="AW91" s="433"/>
    </row>
    <row r="92" spans="1:49" s="1355" customFormat="1" x14ac:dyDescent="0.2">
      <c r="A92" s="182"/>
      <c r="B92" s="343"/>
      <c r="C92" s="468" t="str">
        <f t="shared" si="42"/>
        <v>$600,000 to $699,999</v>
      </c>
      <c r="D92" s="428">
        <f t="shared" si="36"/>
        <v>0</v>
      </c>
      <c r="E92" s="429">
        <f t="shared" si="42"/>
        <v>650000</v>
      </c>
      <c r="F92" s="874"/>
      <c r="G92" s="874"/>
      <c r="H92" s="874"/>
      <c r="I92" s="874"/>
      <c r="J92" s="874"/>
      <c r="K92" s="874"/>
      <c r="L92" s="1207"/>
      <c r="M92" s="1207"/>
      <c r="N92" s="327"/>
      <c r="O92" s="116"/>
      <c r="P92" s="325"/>
      <c r="Q92" s="418">
        <f t="shared" si="37"/>
        <v>650000</v>
      </c>
      <c r="R92" s="401" t="str">
        <f t="shared" si="38"/>
        <v>.</v>
      </c>
      <c r="S92" s="256" t="str">
        <f t="shared" si="38"/>
        <v>.</v>
      </c>
      <c r="T92" s="256" t="str">
        <f t="shared" si="38"/>
        <v>.</v>
      </c>
      <c r="U92" s="256" t="str">
        <f t="shared" si="38"/>
        <v>.</v>
      </c>
      <c r="V92" s="256" t="str">
        <f t="shared" si="38"/>
        <v>.</v>
      </c>
      <c r="W92" s="256" t="str">
        <f t="shared" si="38"/>
        <v>.</v>
      </c>
      <c r="X92" s="402" t="str">
        <f t="shared" si="38"/>
        <v>.</v>
      </c>
      <c r="Y92" s="3"/>
      <c r="Z92" s="409" t="str">
        <f t="shared" si="39"/>
        <v>.</v>
      </c>
      <c r="AA92" s="410" t="str">
        <f t="shared" si="39"/>
        <v>.</v>
      </c>
      <c r="AB92" s="410" t="str">
        <f t="shared" si="39"/>
        <v>.</v>
      </c>
      <c r="AC92" s="410" t="str">
        <f t="shared" si="39"/>
        <v>.</v>
      </c>
      <c r="AD92" s="410" t="str">
        <f t="shared" si="39"/>
        <v>.</v>
      </c>
      <c r="AE92" s="410" t="str">
        <f t="shared" si="39"/>
        <v>.</v>
      </c>
      <c r="AF92" s="411" t="str">
        <f t="shared" si="39"/>
        <v>.</v>
      </c>
      <c r="AG92" s="3"/>
      <c r="AH92" s="401" t="str">
        <f t="shared" si="40"/>
        <v>.</v>
      </c>
      <c r="AI92" s="256" t="str">
        <f t="shared" si="40"/>
        <v>.</v>
      </c>
      <c r="AJ92" s="256" t="str">
        <f t="shared" si="40"/>
        <v>.</v>
      </c>
      <c r="AK92" s="256" t="str">
        <f t="shared" si="40"/>
        <v>.</v>
      </c>
      <c r="AL92" s="256" t="str">
        <f t="shared" si="40"/>
        <v>.</v>
      </c>
      <c r="AM92" s="256" t="str">
        <f t="shared" si="40"/>
        <v>.</v>
      </c>
      <c r="AN92" s="402" t="str">
        <f t="shared" si="40"/>
        <v>.</v>
      </c>
      <c r="AO92" s="3"/>
      <c r="AP92" s="409" t="str">
        <f t="shared" si="41"/>
        <v>.</v>
      </c>
      <c r="AQ92" s="410" t="str">
        <f t="shared" si="41"/>
        <v>.</v>
      </c>
      <c r="AR92" s="410" t="str">
        <f t="shared" si="41"/>
        <v>.</v>
      </c>
      <c r="AS92" s="410" t="str">
        <f t="shared" si="41"/>
        <v>.</v>
      </c>
      <c r="AT92" s="410" t="str">
        <f t="shared" si="41"/>
        <v>.</v>
      </c>
      <c r="AU92" s="410" t="str">
        <f t="shared" si="41"/>
        <v>.</v>
      </c>
      <c r="AV92" s="411" t="str">
        <f t="shared" si="41"/>
        <v>.</v>
      </c>
      <c r="AW92" s="433"/>
    </row>
    <row r="93" spans="1:49" s="1355" customFormat="1" x14ac:dyDescent="0.2">
      <c r="A93" s="182"/>
      <c r="B93" s="343"/>
      <c r="C93" s="468" t="str">
        <f t="shared" si="42"/>
        <v>$700,000 to $799,999</v>
      </c>
      <c r="D93" s="428">
        <f t="shared" si="36"/>
        <v>0</v>
      </c>
      <c r="E93" s="429">
        <f t="shared" si="42"/>
        <v>750000</v>
      </c>
      <c r="F93" s="874"/>
      <c r="G93" s="874"/>
      <c r="H93" s="874"/>
      <c r="I93" s="874"/>
      <c r="J93" s="874"/>
      <c r="K93" s="874"/>
      <c r="L93" s="1207"/>
      <c r="M93" s="1207"/>
      <c r="N93" s="327"/>
      <c r="O93" s="116"/>
      <c r="P93" s="325"/>
      <c r="Q93" s="418">
        <f t="shared" si="37"/>
        <v>750000</v>
      </c>
      <c r="R93" s="401" t="str">
        <f t="shared" si="38"/>
        <v>.</v>
      </c>
      <c r="S93" s="256" t="str">
        <f t="shared" si="38"/>
        <v>.</v>
      </c>
      <c r="T93" s="256" t="str">
        <f t="shared" si="38"/>
        <v>.</v>
      </c>
      <c r="U93" s="256" t="str">
        <f t="shared" si="38"/>
        <v>.</v>
      </c>
      <c r="V93" s="256" t="str">
        <f t="shared" si="38"/>
        <v>.</v>
      </c>
      <c r="W93" s="256" t="str">
        <f t="shared" si="38"/>
        <v>.</v>
      </c>
      <c r="X93" s="402" t="str">
        <f t="shared" si="38"/>
        <v>.</v>
      </c>
      <c r="Y93" s="3"/>
      <c r="Z93" s="409" t="str">
        <f t="shared" si="39"/>
        <v>.</v>
      </c>
      <c r="AA93" s="410" t="str">
        <f t="shared" si="39"/>
        <v>.</v>
      </c>
      <c r="AB93" s="410" t="str">
        <f t="shared" si="39"/>
        <v>.</v>
      </c>
      <c r="AC93" s="410" t="str">
        <f t="shared" si="39"/>
        <v>.</v>
      </c>
      <c r="AD93" s="410" t="str">
        <f t="shared" si="39"/>
        <v>.</v>
      </c>
      <c r="AE93" s="410" t="str">
        <f t="shared" si="39"/>
        <v>.</v>
      </c>
      <c r="AF93" s="411" t="str">
        <f t="shared" si="39"/>
        <v>.</v>
      </c>
      <c r="AG93" s="3"/>
      <c r="AH93" s="401" t="str">
        <f t="shared" si="40"/>
        <v>.</v>
      </c>
      <c r="AI93" s="256" t="str">
        <f t="shared" si="40"/>
        <v>.</v>
      </c>
      <c r="AJ93" s="256" t="str">
        <f t="shared" si="40"/>
        <v>.</v>
      </c>
      <c r="AK93" s="256" t="str">
        <f t="shared" si="40"/>
        <v>.</v>
      </c>
      <c r="AL93" s="256" t="str">
        <f t="shared" si="40"/>
        <v>.</v>
      </c>
      <c r="AM93" s="256" t="str">
        <f t="shared" si="40"/>
        <v>.</v>
      </c>
      <c r="AN93" s="402" t="str">
        <f t="shared" si="40"/>
        <v>.</v>
      </c>
      <c r="AO93" s="3"/>
      <c r="AP93" s="409" t="str">
        <f t="shared" si="41"/>
        <v>.</v>
      </c>
      <c r="AQ93" s="410" t="str">
        <f t="shared" si="41"/>
        <v>.</v>
      </c>
      <c r="AR93" s="410" t="str">
        <f t="shared" si="41"/>
        <v>.</v>
      </c>
      <c r="AS93" s="410" t="str">
        <f t="shared" si="41"/>
        <v>.</v>
      </c>
      <c r="AT93" s="410" t="str">
        <f t="shared" si="41"/>
        <v>.</v>
      </c>
      <c r="AU93" s="410" t="str">
        <f t="shared" si="41"/>
        <v>.</v>
      </c>
      <c r="AV93" s="411" t="str">
        <f t="shared" si="41"/>
        <v>.</v>
      </c>
      <c r="AW93" s="433"/>
    </row>
    <row r="94" spans="1:49" s="1355" customFormat="1" x14ac:dyDescent="0.2">
      <c r="A94" s="182"/>
      <c r="B94" s="343"/>
      <c r="C94" s="468" t="str">
        <f t="shared" si="42"/>
        <v>$800,000 to $899,999</v>
      </c>
      <c r="D94" s="428">
        <f t="shared" si="36"/>
        <v>0</v>
      </c>
      <c r="E94" s="429">
        <f t="shared" si="42"/>
        <v>850000</v>
      </c>
      <c r="F94" s="874"/>
      <c r="G94" s="874"/>
      <c r="H94" s="874"/>
      <c r="I94" s="874"/>
      <c r="J94" s="874"/>
      <c r="K94" s="874"/>
      <c r="L94" s="1207"/>
      <c r="M94" s="1207"/>
      <c r="N94" s="327"/>
      <c r="O94" s="116"/>
      <c r="P94" s="325"/>
      <c r="Q94" s="418">
        <f t="shared" si="37"/>
        <v>850000</v>
      </c>
      <c r="R94" s="401" t="str">
        <f t="shared" si="38"/>
        <v>.</v>
      </c>
      <c r="S94" s="256" t="str">
        <f t="shared" si="38"/>
        <v>.</v>
      </c>
      <c r="T94" s="256" t="str">
        <f t="shared" si="38"/>
        <v>.</v>
      </c>
      <c r="U94" s="256" t="str">
        <f t="shared" si="38"/>
        <v>.</v>
      </c>
      <c r="V94" s="256" t="str">
        <f t="shared" si="38"/>
        <v>.</v>
      </c>
      <c r="W94" s="256" t="str">
        <f t="shared" si="38"/>
        <v>.</v>
      </c>
      <c r="X94" s="402" t="str">
        <f t="shared" si="38"/>
        <v>.</v>
      </c>
      <c r="Y94" s="3"/>
      <c r="Z94" s="409" t="str">
        <f t="shared" si="39"/>
        <v>.</v>
      </c>
      <c r="AA94" s="410" t="str">
        <f t="shared" si="39"/>
        <v>.</v>
      </c>
      <c r="AB94" s="410" t="str">
        <f t="shared" si="39"/>
        <v>.</v>
      </c>
      <c r="AC94" s="410" t="str">
        <f t="shared" si="39"/>
        <v>.</v>
      </c>
      <c r="AD94" s="410" t="str">
        <f t="shared" si="39"/>
        <v>.</v>
      </c>
      <c r="AE94" s="410" t="str">
        <f t="shared" si="39"/>
        <v>.</v>
      </c>
      <c r="AF94" s="411" t="str">
        <f t="shared" si="39"/>
        <v>.</v>
      </c>
      <c r="AG94" s="3"/>
      <c r="AH94" s="401" t="str">
        <f t="shared" si="40"/>
        <v>.</v>
      </c>
      <c r="AI94" s="256" t="str">
        <f t="shared" si="40"/>
        <v>.</v>
      </c>
      <c r="AJ94" s="256" t="str">
        <f t="shared" si="40"/>
        <v>.</v>
      </c>
      <c r="AK94" s="256" t="str">
        <f t="shared" si="40"/>
        <v>.</v>
      </c>
      <c r="AL94" s="256" t="str">
        <f t="shared" si="40"/>
        <v>.</v>
      </c>
      <c r="AM94" s="256" t="str">
        <f t="shared" si="40"/>
        <v>.</v>
      </c>
      <c r="AN94" s="402" t="str">
        <f t="shared" si="40"/>
        <v>.</v>
      </c>
      <c r="AO94" s="3"/>
      <c r="AP94" s="409" t="str">
        <f t="shared" si="41"/>
        <v>.</v>
      </c>
      <c r="AQ94" s="410" t="str">
        <f t="shared" si="41"/>
        <v>.</v>
      </c>
      <c r="AR94" s="410" t="str">
        <f t="shared" si="41"/>
        <v>.</v>
      </c>
      <c r="AS94" s="410" t="str">
        <f t="shared" si="41"/>
        <v>.</v>
      </c>
      <c r="AT94" s="410" t="str">
        <f t="shared" si="41"/>
        <v>.</v>
      </c>
      <c r="AU94" s="410" t="str">
        <f t="shared" si="41"/>
        <v>.</v>
      </c>
      <c r="AV94" s="411" t="str">
        <f t="shared" si="41"/>
        <v>.</v>
      </c>
      <c r="AW94" s="433"/>
    </row>
    <row r="95" spans="1:49" s="1355" customFormat="1" x14ac:dyDescent="0.2">
      <c r="A95" s="182"/>
      <c r="B95" s="343"/>
      <c r="C95" s="468" t="str">
        <f t="shared" si="42"/>
        <v>$900,000 to $999,999</v>
      </c>
      <c r="D95" s="428">
        <f t="shared" si="36"/>
        <v>0</v>
      </c>
      <c r="E95" s="429">
        <f t="shared" si="42"/>
        <v>950000</v>
      </c>
      <c r="F95" s="874"/>
      <c r="G95" s="874"/>
      <c r="H95" s="874"/>
      <c r="I95" s="874"/>
      <c r="J95" s="874"/>
      <c r="K95" s="874"/>
      <c r="L95" s="1207"/>
      <c r="M95" s="1207"/>
      <c r="N95" s="327"/>
      <c r="O95" s="116"/>
      <c r="P95" s="325"/>
      <c r="Q95" s="418">
        <f t="shared" si="37"/>
        <v>950000</v>
      </c>
      <c r="R95" s="401" t="str">
        <f t="shared" si="38"/>
        <v>.</v>
      </c>
      <c r="S95" s="256" t="str">
        <f t="shared" si="38"/>
        <v>.</v>
      </c>
      <c r="T95" s="256" t="str">
        <f t="shared" si="38"/>
        <v>.</v>
      </c>
      <c r="U95" s="256" t="str">
        <f t="shared" si="38"/>
        <v>.</v>
      </c>
      <c r="V95" s="256" t="str">
        <f t="shared" si="38"/>
        <v>.</v>
      </c>
      <c r="W95" s="256" t="str">
        <f t="shared" si="38"/>
        <v>.</v>
      </c>
      <c r="X95" s="402" t="str">
        <f t="shared" si="38"/>
        <v>.</v>
      </c>
      <c r="Y95" s="3"/>
      <c r="Z95" s="409" t="str">
        <f t="shared" si="39"/>
        <v>.</v>
      </c>
      <c r="AA95" s="410" t="str">
        <f t="shared" si="39"/>
        <v>.</v>
      </c>
      <c r="AB95" s="410" t="str">
        <f t="shared" si="39"/>
        <v>.</v>
      </c>
      <c r="AC95" s="410" t="str">
        <f t="shared" si="39"/>
        <v>.</v>
      </c>
      <c r="AD95" s="410" t="str">
        <f t="shared" si="39"/>
        <v>.</v>
      </c>
      <c r="AE95" s="410" t="str">
        <f t="shared" si="39"/>
        <v>.</v>
      </c>
      <c r="AF95" s="411" t="str">
        <f t="shared" si="39"/>
        <v>.</v>
      </c>
      <c r="AG95" s="3"/>
      <c r="AH95" s="401" t="str">
        <f t="shared" si="40"/>
        <v>.</v>
      </c>
      <c r="AI95" s="256" t="str">
        <f t="shared" si="40"/>
        <v>.</v>
      </c>
      <c r="AJ95" s="256" t="str">
        <f t="shared" si="40"/>
        <v>.</v>
      </c>
      <c r="AK95" s="256" t="str">
        <f t="shared" si="40"/>
        <v>.</v>
      </c>
      <c r="AL95" s="256" t="str">
        <f t="shared" si="40"/>
        <v>.</v>
      </c>
      <c r="AM95" s="256" t="str">
        <f t="shared" si="40"/>
        <v>.</v>
      </c>
      <c r="AN95" s="402" t="str">
        <f t="shared" si="40"/>
        <v>.</v>
      </c>
      <c r="AO95" s="3"/>
      <c r="AP95" s="409" t="str">
        <f t="shared" si="41"/>
        <v>.</v>
      </c>
      <c r="AQ95" s="410" t="str">
        <f t="shared" si="41"/>
        <v>.</v>
      </c>
      <c r="AR95" s="410" t="str">
        <f t="shared" si="41"/>
        <v>.</v>
      </c>
      <c r="AS95" s="410" t="str">
        <f t="shared" si="41"/>
        <v>.</v>
      </c>
      <c r="AT95" s="410" t="str">
        <f t="shared" si="41"/>
        <v>.</v>
      </c>
      <c r="AU95" s="410" t="str">
        <f t="shared" si="41"/>
        <v>.</v>
      </c>
      <c r="AV95" s="411" t="str">
        <f t="shared" si="41"/>
        <v>.</v>
      </c>
      <c r="AW95" s="433"/>
    </row>
    <row r="96" spans="1:49" s="1355" customFormat="1" x14ac:dyDescent="0.2">
      <c r="A96" s="182"/>
      <c r="B96" s="343"/>
      <c r="C96" s="468" t="str">
        <f t="shared" si="42"/>
        <v>$1,000,000 to $1,499,999</v>
      </c>
      <c r="D96" s="428">
        <f t="shared" si="36"/>
        <v>0</v>
      </c>
      <c r="E96" s="429">
        <f t="shared" si="42"/>
        <v>1250000</v>
      </c>
      <c r="F96" s="874"/>
      <c r="G96" s="874"/>
      <c r="H96" s="874"/>
      <c r="I96" s="874"/>
      <c r="J96" s="874"/>
      <c r="K96" s="874"/>
      <c r="L96" s="1207"/>
      <c r="M96" s="1207"/>
      <c r="N96" s="327"/>
      <c r="O96" s="116"/>
      <c r="P96" s="325"/>
      <c r="Q96" s="418">
        <f t="shared" si="37"/>
        <v>1250000</v>
      </c>
      <c r="R96" s="401" t="str">
        <f t="shared" si="38"/>
        <v>.</v>
      </c>
      <c r="S96" s="256" t="str">
        <f t="shared" si="38"/>
        <v>.</v>
      </c>
      <c r="T96" s="256" t="str">
        <f t="shared" si="38"/>
        <v>.</v>
      </c>
      <c r="U96" s="256" t="str">
        <f t="shared" si="38"/>
        <v>.</v>
      </c>
      <c r="V96" s="256" t="str">
        <f t="shared" si="38"/>
        <v>.</v>
      </c>
      <c r="W96" s="256" t="str">
        <f t="shared" si="38"/>
        <v>.</v>
      </c>
      <c r="X96" s="402" t="str">
        <f t="shared" si="38"/>
        <v>.</v>
      </c>
      <c r="Y96" s="3"/>
      <c r="Z96" s="409" t="str">
        <f t="shared" si="39"/>
        <v>.</v>
      </c>
      <c r="AA96" s="410" t="str">
        <f t="shared" si="39"/>
        <v>.</v>
      </c>
      <c r="AB96" s="410" t="str">
        <f t="shared" si="39"/>
        <v>.</v>
      </c>
      <c r="AC96" s="410" t="str">
        <f t="shared" si="39"/>
        <v>.</v>
      </c>
      <c r="AD96" s="410" t="str">
        <f t="shared" si="39"/>
        <v>.</v>
      </c>
      <c r="AE96" s="410" t="str">
        <f t="shared" si="39"/>
        <v>.</v>
      </c>
      <c r="AF96" s="411" t="str">
        <f t="shared" si="39"/>
        <v>.</v>
      </c>
      <c r="AG96" s="3"/>
      <c r="AH96" s="401" t="str">
        <f t="shared" si="40"/>
        <v>.</v>
      </c>
      <c r="AI96" s="256" t="str">
        <f t="shared" si="40"/>
        <v>.</v>
      </c>
      <c r="AJ96" s="256" t="str">
        <f t="shared" si="40"/>
        <v>.</v>
      </c>
      <c r="AK96" s="256" t="str">
        <f t="shared" si="40"/>
        <v>.</v>
      </c>
      <c r="AL96" s="256" t="str">
        <f t="shared" si="40"/>
        <v>.</v>
      </c>
      <c r="AM96" s="256" t="str">
        <f t="shared" si="40"/>
        <v>.</v>
      </c>
      <c r="AN96" s="402" t="str">
        <f t="shared" si="40"/>
        <v>.</v>
      </c>
      <c r="AO96" s="3"/>
      <c r="AP96" s="409" t="str">
        <f t="shared" si="41"/>
        <v>.</v>
      </c>
      <c r="AQ96" s="410" t="str">
        <f t="shared" si="41"/>
        <v>.</v>
      </c>
      <c r="AR96" s="410" t="str">
        <f t="shared" si="41"/>
        <v>.</v>
      </c>
      <c r="AS96" s="410" t="str">
        <f t="shared" si="41"/>
        <v>.</v>
      </c>
      <c r="AT96" s="410" t="str">
        <f t="shared" si="41"/>
        <v>.</v>
      </c>
      <c r="AU96" s="410" t="str">
        <f t="shared" si="41"/>
        <v>.</v>
      </c>
      <c r="AV96" s="411" t="str">
        <f t="shared" si="41"/>
        <v>.</v>
      </c>
      <c r="AW96" s="433"/>
    </row>
    <row r="97" spans="1:49" s="1355" customFormat="1" x14ac:dyDescent="0.2">
      <c r="A97" s="182"/>
      <c r="B97" s="343"/>
      <c r="C97" s="468" t="str">
        <f t="shared" si="42"/>
        <v>$1,500,000 to $1,999,999</v>
      </c>
      <c r="D97" s="428">
        <f t="shared" si="36"/>
        <v>0</v>
      </c>
      <c r="E97" s="429">
        <f t="shared" si="42"/>
        <v>1750000</v>
      </c>
      <c r="F97" s="874"/>
      <c r="G97" s="874"/>
      <c r="H97" s="874"/>
      <c r="I97" s="874"/>
      <c r="J97" s="874"/>
      <c r="K97" s="874"/>
      <c r="L97" s="1207"/>
      <c r="M97" s="1207"/>
      <c r="N97" s="327"/>
      <c r="O97" s="116"/>
      <c r="P97" s="325"/>
      <c r="Q97" s="418">
        <f t="shared" si="37"/>
        <v>1750000</v>
      </c>
      <c r="R97" s="401" t="str">
        <f t="shared" si="38"/>
        <v>.</v>
      </c>
      <c r="S97" s="256" t="str">
        <f t="shared" si="38"/>
        <v>.</v>
      </c>
      <c r="T97" s="256" t="str">
        <f t="shared" si="38"/>
        <v>.</v>
      </c>
      <c r="U97" s="256" t="str">
        <f t="shared" si="38"/>
        <v>.</v>
      </c>
      <c r="V97" s="256" t="str">
        <f t="shared" si="38"/>
        <v>.</v>
      </c>
      <c r="W97" s="256" t="str">
        <f t="shared" si="38"/>
        <v>.</v>
      </c>
      <c r="X97" s="402" t="str">
        <f t="shared" si="38"/>
        <v>.</v>
      </c>
      <c r="Y97" s="3"/>
      <c r="Z97" s="409" t="str">
        <f t="shared" si="39"/>
        <v>.</v>
      </c>
      <c r="AA97" s="410" t="str">
        <f t="shared" si="39"/>
        <v>.</v>
      </c>
      <c r="AB97" s="410" t="str">
        <f t="shared" si="39"/>
        <v>.</v>
      </c>
      <c r="AC97" s="410" t="str">
        <f t="shared" si="39"/>
        <v>.</v>
      </c>
      <c r="AD97" s="410" t="str">
        <f t="shared" si="39"/>
        <v>.</v>
      </c>
      <c r="AE97" s="410" t="str">
        <f t="shared" si="39"/>
        <v>.</v>
      </c>
      <c r="AF97" s="411" t="str">
        <f t="shared" si="39"/>
        <v>.</v>
      </c>
      <c r="AG97" s="3"/>
      <c r="AH97" s="401" t="str">
        <f t="shared" si="40"/>
        <v>.</v>
      </c>
      <c r="AI97" s="256" t="str">
        <f t="shared" si="40"/>
        <v>.</v>
      </c>
      <c r="AJ97" s="256" t="str">
        <f t="shared" si="40"/>
        <v>.</v>
      </c>
      <c r="AK97" s="256" t="str">
        <f t="shared" si="40"/>
        <v>.</v>
      </c>
      <c r="AL97" s="256" t="str">
        <f t="shared" si="40"/>
        <v>.</v>
      </c>
      <c r="AM97" s="256" t="str">
        <f t="shared" si="40"/>
        <v>.</v>
      </c>
      <c r="AN97" s="402" t="str">
        <f t="shared" si="40"/>
        <v>.</v>
      </c>
      <c r="AO97" s="3"/>
      <c r="AP97" s="409" t="str">
        <f t="shared" si="41"/>
        <v>.</v>
      </c>
      <c r="AQ97" s="410" t="str">
        <f t="shared" si="41"/>
        <v>.</v>
      </c>
      <c r="AR97" s="410" t="str">
        <f t="shared" si="41"/>
        <v>.</v>
      </c>
      <c r="AS97" s="410" t="str">
        <f t="shared" si="41"/>
        <v>.</v>
      </c>
      <c r="AT97" s="410" t="str">
        <f t="shared" si="41"/>
        <v>.</v>
      </c>
      <c r="AU97" s="410" t="str">
        <f t="shared" si="41"/>
        <v>.</v>
      </c>
      <c r="AV97" s="411" t="str">
        <f t="shared" si="41"/>
        <v>.</v>
      </c>
      <c r="AW97" s="433"/>
    </row>
    <row r="98" spans="1:49" s="1355" customFormat="1" x14ac:dyDescent="0.2">
      <c r="A98" s="182"/>
      <c r="B98" s="343"/>
      <c r="C98" s="468" t="str">
        <f t="shared" si="42"/>
        <v>$2,000,000 to $2,999,999</v>
      </c>
      <c r="D98" s="428">
        <f t="shared" si="36"/>
        <v>0</v>
      </c>
      <c r="E98" s="429">
        <f t="shared" si="42"/>
        <v>2500000</v>
      </c>
      <c r="F98" s="874"/>
      <c r="G98" s="874"/>
      <c r="H98" s="874"/>
      <c r="I98" s="874"/>
      <c r="J98" s="874"/>
      <c r="K98" s="874"/>
      <c r="L98" s="1207"/>
      <c r="M98" s="1207"/>
      <c r="N98" s="327"/>
      <c r="O98" s="116"/>
      <c r="P98" s="325"/>
      <c r="Q98" s="418">
        <f t="shared" si="37"/>
        <v>2500000</v>
      </c>
      <c r="R98" s="401" t="str">
        <f t="shared" si="38"/>
        <v>.</v>
      </c>
      <c r="S98" s="256" t="str">
        <f t="shared" si="38"/>
        <v>.</v>
      </c>
      <c r="T98" s="256" t="str">
        <f t="shared" si="38"/>
        <v>.</v>
      </c>
      <c r="U98" s="256" t="str">
        <f t="shared" si="38"/>
        <v>.</v>
      </c>
      <c r="V98" s="256" t="str">
        <f t="shared" si="38"/>
        <v>.</v>
      </c>
      <c r="W98" s="256" t="str">
        <f t="shared" si="38"/>
        <v>.</v>
      </c>
      <c r="X98" s="402" t="str">
        <f t="shared" si="38"/>
        <v>.</v>
      </c>
      <c r="Y98" s="3"/>
      <c r="Z98" s="409" t="str">
        <f t="shared" si="39"/>
        <v>.</v>
      </c>
      <c r="AA98" s="410" t="str">
        <f t="shared" si="39"/>
        <v>.</v>
      </c>
      <c r="AB98" s="410" t="str">
        <f t="shared" si="39"/>
        <v>.</v>
      </c>
      <c r="AC98" s="410" t="str">
        <f t="shared" si="39"/>
        <v>.</v>
      </c>
      <c r="AD98" s="410" t="str">
        <f t="shared" si="39"/>
        <v>.</v>
      </c>
      <c r="AE98" s="410" t="str">
        <f t="shared" si="39"/>
        <v>.</v>
      </c>
      <c r="AF98" s="411" t="str">
        <f t="shared" si="39"/>
        <v>.</v>
      </c>
      <c r="AG98" s="3"/>
      <c r="AH98" s="401" t="str">
        <f t="shared" si="40"/>
        <v>.</v>
      </c>
      <c r="AI98" s="256" t="str">
        <f t="shared" si="40"/>
        <v>.</v>
      </c>
      <c r="AJ98" s="256" t="str">
        <f t="shared" si="40"/>
        <v>.</v>
      </c>
      <c r="AK98" s="256" t="str">
        <f t="shared" si="40"/>
        <v>.</v>
      </c>
      <c r="AL98" s="256" t="str">
        <f t="shared" si="40"/>
        <v>.</v>
      </c>
      <c r="AM98" s="256" t="str">
        <f t="shared" si="40"/>
        <v>.</v>
      </c>
      <c r="AN98" s="402" t="str">
        <f t="shared" si="40"/>
        <v>.</v>
      </c>
      <c r="AO98" s="3"/>
      <c r="AP98" s="409" t="str">
        <f t="shared" si="41"/>
        <v>.</v>
      </c>
      <c r="AQ98" s="410" t="str">
        <f t="shared" si="41"/>
        <v>.</v>
      </c>
      <c r="AR98" s="410" t="str">
        <f t="shared" si="41"/>
        <v>.</v>
      </c>
      <c r="AS98" s="410" t="str">
        <f t="shared" si="41"/>
        <v>.</v>
      </c>
      <c r="AT98" s="410" t="str">
        <f t="shared" si="41"/>
        <v>.</v>
      </c>
      <c r="AU98" s="410" t="str">
        <f t="shared" si="41"/>
        <v>.</v>
      </c>
      <c r="AV98" s="411" t="str">
        <f t="shared" si="41"/>
        <v>.</v>
      </c>
      <c r="AW98" s="433"/>
    </row>
    <row r="99" spans="1:49" s="1355" customFormat="1" x14ac:dyDescent="0.2">
      <c r="A99" s="182"/>
      <c r="B99" s="343"/>
      <c r="C99" s="469" t="str">
        <f t="shared" si="42"/>
        <v>$3,000,000 and greater</v>
      </c>
      <c r="D99" s="430">
        <f t="shared" si="36"/>
        <v>0</v>
      </c>
      <c r="E99" s="431">
        <f t="shared" si="42"/>
        <v>3000000</v>
      </c>
      <c r="F99" s="876"/>
      <c r="G99" s="876"/>
      <c r="H99" s="876"/>
      <c r="I99" s="876"/>
      <c r="J99" s="876"/>
      <c r="K99" s="876"/>
      <c r="L99" s="876"/>
      <c r="M99" s="876"/>
      <c r="N99" s="327"/>
      <c r="O99" s="116"/>
      <c r="P99" s="325"/>
      <c r="Q99" s="416">
        <f t="shared" si="37"/>
        <v>3000000</v>
      </c>
      <c r="R99" s="403" t="str">
        <f t="shared" si="38"/>
        <v>.</v>
      </c>
      <c r="S99" s="404" t="str">
        <f t="shared" si="38"/>
        <v>.</v>
      </c>
      <c r="T99" s="404" t="str">
        <f t="shared" si="38"/>
        <v>.</v>
      </c>
      <c r="U99" s="404" t="str">
        <f t="shared" si="38"/>
        <v>.</v>
      </c>
      <c r="V99" s="404" t="str">
        <f t="shared" si="38"/>
        <v>.</v>
      </c>
      <c r="W99" s="404" t="str">
        <f t="shared" si="38"/>
        <v>.</v>
      </c>
      <c r="X99" s="405" t="str">
        <f t="shared" si="38"/>
        <v>.</v>
      </c>
      <c r="Y99" s="3"/>
      <c r="Z99" s="412" t="str">
        <f t="shared" si="39"/>
        <v>.</v>
      </c>
      <c r="AA99" s="413" t="str">
        <f t="shared" si="39"/>
        <v>.</v>
      </c>
      <c r="AB99" s="413" t="str">
        <f t="shared" si="39"/>
        <v>.</v>
      </c>
      <c r="AC99" s="413" t="str">
        <f t="shared" si="39"/>
        <v>.</v>
      </c>
      <c r="AD99" s="413" t="str">
        <f t="shared" si="39"/>
        <v>.</v>
      </c>
      <c r="AE99" s="413" t="str">
        <f t="shared" si="39"/>
        <v>.</v>
      </c>
      <c r="AF99" s="414" t="str">
        <f t="shared" si="39"/>
        <v>.</v>
      </c>
      <c r="AG99" s="3"/>
      <c r="AH99" s="403" t="str">
        <f t="shared" si="40"/>
        <v>.</v>
      </c>
      <c r="AI99" s="404" t="str">
        <f t="shared" si="40"/>
        <v>.</v>
      </c>
      <c r="AJ99" s="404" t="str">
        <f t="shared" si="40"/>
        <v>.</v>
      </c>
      <c r="AK99" s="404" t="str">
        <f t="shared" si="40"/>
        <v>.</v>
      </c>
      <c r="AL99" s="404" t="str">
        <f t="shared" si="40"/>
        <v>.</v>
      </c>
      <c r="AM99" s="404" t="str">
        <f t="shared" si="40"/>
        <v>.</v>
      </c>
      <c r="AN99" s="405" t="str">
        <f t="shared" si="40"/>
        <v>.</v>
      </c>
      <c r="AO99" s="3"/>
      <c r="AP99" s="412" t="str">
        <f t="shared" si="41"/>
        <v>.</v>
      </c>
      <c r="AQ99" s="413" t="str">
        <f t="shared" si="41"/>
        <v>.</v>
      </c>
      <c r="AR99" s="413" t="str">
        <f t="shared" si="41"/>
        <v>.</v>
      </c>
      <c r="AS99" s="413" t="str">
        <f t="shared" si="41"/>
        <v>.</v>
      </c>
      <c r="AT99" s="413" t="str">
        <f t="shared" si="41"/>
        <v>.</v>
      </c>
      <c r="AU99" s="413" t="str">
        <f t="shared" si="41"/>
        <v>.</v>
      </c>
      <c r="AV99" s="414" t="str">
        <f t="shared" si="41"/>
        <v>.</v>
      </c>
      <c r="AW99" s="433"/>
    </row>
    <row r="100" spans="1:49" s="1355" customFormat="1" x14ac:dyDescent="0.2">
      <c r="A100" s="182"/>
      <c r="B100" s="343"/>
      <c r="C100" s="177"/>
      <c r="D100" s="296"/>
      <c r="E100" s="184"/>
      <c r="F100" s="177"/>
      <c r="G100" s="177"/>
      <c r="H100" s="177"/>
      <c r="I100" s="177"/>
      <c r="J100" s="177"/>
      <c r="K100" s="177"/>
      <c r="L100" s="177"/>
      <c r="M100" s="177"/>
      <c r="N100" s="327"/>
      <c r="O100" s="116"/>
      <c r="P100" s="325"/>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433"/>
    </row>
    <row r="101" spans="1:49" s="1355" customFormat="1" x14ac:dyDescent="0.2">
      <c r="A101" s="182"/>
      <c r="B101" s="343"/>
      <c r="C101" s="116"/>
      <c r="D101" s="116"/>
      <c r="E101" s="156"/>
      <c r="F101" s="116"/>
      <c r="G101" s="116"/>
      <c r="H101" s="116"/>
      <c r="I101" s="116"/>
      <c r="J101" s="116"/>
      <c r="K101" s="116"/>
      <c r="L101" s="116"/>
      <c r="M101" s="116"/>
      <c r="N101" s="327"/>
      <c r="O101" s="116"/>
      <c r="P101" s="325"/>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433"/>
    </row>
    <row r="102" spans="1:49" s="1355" customFormat="1" x14ac:dyDescent="0.2">
      <c r="A102" s="182"/>
      <c r="B102" s="343"/>
      <c r="C102" s="183"/>
      <c r="D102" s="116"/>
      <c r="E102" s="156"/>
      <c r="F102" s="116"/>
      <c r="G102" s="116"/>
      <c r="H102" s="116"/>
      <c r="I102" s="116"/>
      <c r="J102" s="116"/>
      <c r="K102" s="116"/>
      <c r="L102" s="116"/>
      <c r="M102" s="116"/>
      <c r="N102" s="327"/>
      <c r="O102" s="116"/>
      <c r="P102" s="325"/>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433"/>
    </row>
    <row r="103" spans="1:49" s="1355" customFormat="1" ht="4.5" customHeight="1" x14ac:dyDescent="0.2">
      <c r="A103" s="182"/>
      <c r="B103" s="343"/>
      <c r="C103" s="144"/>
      <c r="D103" s="116"/>
      <c r="E103" s="156"/>
      <c r="F103" s="116"/>
      <c r="G103" s="116"/>
      <c r="H103" s="116"/>
      <c r="I103" s="116"/>
      <c r="J103" s="116"/>
      <c r="K103" s="116"/>
      <c r="L103" s="116"/>
      <c r="M103" s="116"/>
      <c r="N103" s="327"/>
      <c r="O103" s="116"/>
      <c r="P103" s="325"/>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433"/>
    </row>
    <row r="104" spans="1:49" s="1355" customFormat="1" ht="15" x14ac:dyDescent="0.25">
      <c r="A104" s="182"/>
      <c r="B104" s="343"/>
      <c r="C104" s="267" t="s">
        <v>201</v>
      </c>
      <c r="D104" s="268"/>
      <c r="E104" s="268"/>
      <c r="F104" s="269"/>
      <c r="G104" s="281" t="str">
        <f>$G$22</f>
        <v>$ nominal per year</v>
      </c>
      <c r="H104" s="270"/>
      <c r="I104" s="270" t="str">
        <f>$F$3</f>
        <v>.</v>
      </c>
      <c r="J104" s="270"/>
      <c r="K104" s="270"/>
      <c r="L104" s="270"/>
      <c r="M104" s="271"/>
      <c r="N104" s="327"/>
      <c r="O104" s="116"/>
      <c r="P104" s="325"/>
      <c r="Q104" s="96"/>
      <c r="R104" s="249" t="str">
        <f>R$22</f>
        <v>Annual increases (nominal $ per year)</v>
      </c>
      <c r="S104" s="254"/>
      <c r="T104" s="254"/>
      <c r="U104" s="254"/>
      <c r="V104" s="254"/>
      <c r="W104" s="254"/>
      <c r="X104" s="306"/>
      <c r="Y104" s="3"/>
      <c r="Z104" s="249" t="s">
        <v>535</v>
      </c>
      <c r="AA104" s="254"/>
      <c r="AB104" s="254"/>
      <c r="AC104" s="254"/>
      <c r="AD104" s="254"/>
      <c r="AE104" s="254"/>
      <c r="AF104" s="306"/>
      <c r="AG104" s="66"/>
      <c r="AH104" s="249" t="s">
        <v>540</v>
      </c>
      <c r="AI104" s="254"/>
      <c r="AJ104" s="254"/>
      <c r="AK104" s="254"/>
      <c r="AL104" s="254"/>
      <c r="AM104" s="254"/>
      <c r="AN104" s="306"/>
      <c r="AO104" s="116"/>
      <c r="AP104" s="249" t="s">
        <v>536</v>
      </c>
      <c r="AQ104" s="254"/>
      <c r="AR104" s="254"/>
      <c r="AS104" s="254"/>
      <c r="AT104" s="254"/>
      <c r="AU104" s="254"/>
      <c r="AV104" s="306"/>
      <c r="AW104" s="433"/>
    </row>
    <row r="105" spans="1:49" s="1355" customFormat="1" ht="48" customHeight="1" x14ac:dyDescent="0.2">
      <c r="A105" s="182"/>
      <c r="B105" s="343"/>
      <c r="C105" s="297" t="s">
        <v>196</v>
      </c>
      <c r="D105" s="137" t="s">
        <v>327</v>
      </c>
      <c r="E105" s="298" t="s">
        <v>200</v>
      </c>
      <c r="F105" s="134" t="s">
        <v>205</v>
      </c>
      <c r="G105" s="134" t="s">
        <v>731</v>
      </c>
      <c r="H105" s="134" t="s">
        <v>732</v>
      </c>
      <c r="I105" s="134" t="s">
        <v>733</v>
      </c>
      <c r="J105" s="134" t="s">
        <v>734</v>
      </c>
      <c r="K105" s="134" t="s">
        <v>735</v>
      </c>
      <c r="L105" s="134" t="s">
        <v>736</v>
      </c>
      <c r="M105" s="134" t="s">
        <v>737</v>
      </c>
      <c r="N105" s="327"/>
      <c r="O105" s="116"/>
      <c r="P105" s="325"/>
      <c r="Q105" s="415" t="str">
        <f>Q$23</f>
        <v>Land Value</v>
      </c>
      <c r="R105" s="396" t="str">
        <f>C104</f>
        <v>Ordinary Farmland Rates - with proposed special variation</v>
      </c>
      <c r="S105" s="397"/>
      <c r="T105" s="397"/>
      <c r="U105" s="397"/>
      <c r="V105" s="397"/>
      <c r="W105" s="397"/>
      <c r="X105" s="398"/>
      <c r="Y105" s="3"/>
      <c r="Z105" s="396" t="str">
        <f>$R105</f>
        <v>Ordinary Farmland Rates - with proposed special variation</v>
      </c>
      <c r="AA105" s="397"/>
      <c r="AB105" s="397"/>
      <c r="AC105" s="397"/>
      <c r="AD105" s="397"/>
      <c r="AE105" s="397"/>
      <c r="AF105" s="398"/>
      <c r="AG105" s="434"/>
      <c r="AH105" s="396" t="str">
        <f>$R105</f>
        <v>Ordinary Farmland Rates - with proposed special variation</v>
      </c>
      <c r="AI105" s="397"/>
      <c r="AJ105" s="397"/>
      <c r="AK105" s="397"/>
      <c r="AL105" s="397"/>
      <c r="AM105" s="397"/>
      <c r="AN105" s="398"/>
      <c r="AO105" s="434"/>
      <c r="AP105" s="396" t="str">
        <f>$R105</f>
        <v>Ordinary Farmland Rates - with proposed special variation</v>
      </c>
      <c r="AQ105" s="397"/>
      <c r="AR105" s="397"/>
      <c r="AS105" s="397"/>
      <c r="AT105" s="397"/>
      <c r="AU105" s="397"/>
      <c r="AV105" s="398"/>
      <c r="AW105" s="433"/>
    </row>
    <row r="106" spans="1:49" s="1355" customFormat="1" ht="19.5" customHeight="1" x14ac:dyDescent="0.2">
      <c r="A106" s="182"/>
      <c r="B106" s="343"/>
      <c r="C106" s="293"/>
      <c r="D106" s="293"/>
      <c r="E106" s="294"/>
      <c r="F106" s="208" t="str">
        <f>'WK5a(1) - Impact on Rates'!E74</f>
        <v>2020-21</v>
      </c>
      <c r="G106" s="208" t="str">
        <f>'WK5a(1) - Impact on Rates'!F74</f>
        <v>2021-22</v>
      </c>
      <c r="H106" s="208" t="str">
        <f>'WK5a(1) - Impact on Rates'!G74</f>
        <v>2022-23</v>
      </c>
      <c r="I106" s="208" t="str">
        <f>'WK5a(1) - Impact on Rates'!H74</f>
        <v>2023-24</v>
      </c>
      <c r="J106" s="208" t="str">
        <f>'WK5a(1) - Impact on Rates'!I74</f>
        <v>2024-25</v>
      </c>
      <c r="K106" s="208" t="str">
        <f>'WK5a(1) - Impact on Rates'!J74</f>
        <v>2025-26</v>
      </c>
      <c r="L106" s="208" t="str">
        <f>'WK5a(1) - Impact on Rates'!K74</f>
        <v>2026-27</v>
      </c>
      <c r="M106" s="208" t="str">
        <f>'WK5a(1) - Impact on Rates'!L74</f>
        <v>2027-28</v>
      </c>
      <c r="N106" s="327"/>
      <c r="O106" s="116"/>
      <c r="P106" s="325"/>
      <c r="Q106" s="416"/>
      <c r="R106" s="510" t="str">
        <f t="shared" ref="R106:X106" si="43">R$24</f>
        <v>Year 1</v>
      </c>
      <c r="S106" s="511" t="str">
        <f t="shared" si="43"/>
        <v>Year 2</v>
      </c>
      <c r="T106" s="511" t="str">
        <f t="shared" si="43"/>
        <v>Year 3</v>
      </c>
      <c r="U106" s="511" t="str">
        <f t="shared" si="43"/>
        <v>Year 4</v>
      </c>
      <c r="V106" s="511" t="str">
        <f t="shared" si="43"/>
        <v>Year 5</v>
      </c>
      <c r="W106" s="511" t="str">
        <f t="shared" si="43"/>
        <v>Year 6</v>
      </c>
      <c r="X106" s="511" t="str">
        <f t="shared" si="43"/>
        <v>Year 7</v>
      </c>
      <c r="Y106" s="512"/>
      <c r="Z106" s="510" t="str">
        <f>R106</f>
        <v>Year 1</v>
      </c>
      <c r="AA106" s="511" t="str">
        <f t="shared" ref="AA106:AF106" si="44">S106</f>
        <v>Year 2</v>
      </c>
      <c r="AB106" s="511" t="str">
        <f t="shared" si="44"/>
        <v>Year 3</v>
      </c>
      <c r="AC106" s="511" t="str">
        <f t="shared" si="44"/>
        <v>Year 4</v>
      </c>
      <c r="AD106" s="511" t="str">
        <f t="shared" si="44"/>
        <v>Year 5</v>
      </c>
      <c r="AE106" s="511" t="str">
        <f t="shared" si="44"/>
        <v>Year 6</v>
      </c>
      <c r="AF106" s="513" t="str">
        <f t="shared" si="44"/>
        <v>Year 7</v>
      </c>
      <c r="AG106" s="512"/>
      <c r="AH106" s="510" t="str">
        <f>R106</f>
        <v>Year 1</v>
      </c>
      <c r="AI106" s="511" t="str">
        <f t="shared" ref="AI106:AN106" si="45">S106</f>
        <v>Year 2</v>
      </c>
      <c r="AJ106" s="511" t="str">
        <f t="shared" si="45"/>
        <v>Year 3</v>
      </c>
      <c r="AK106" s="511" t="str">
        <f t="shared" si="45"/>
        <v>Year 4</v>
      </c>
      <c r="AL106" s="511" t="str">
        <f t="shared" si="45"/>
        <v>Year 5</v>
      </c>
      <c r="AM106" s="511" t="str">
        <f t="shared" si="45"/>
        <v>Year 6</v>
      </c>
      <c r="AN106" s="513" t="str">
        <f t="shared" si="45"/>
        <v>Year 7</v>
      </c>
      <c r="AO106" s="395"/>
      <c r="AP106" s="510" t="str">
        <f>R106</f>
        <v>Year 1</v>
      </c>
      <c r="AQ106" s="511" t="str">
        <f t="shared" ref="AQ106:AT106" si="46">S106</f>
        <v>Year 2</v>
      </c>
      <c r="AR106" s="511" t="str">
        <f t="shared" si="46"/>
        <v>Year 3</v>
      </c>
      <c r="AS106" s="511" t="str">
        <f t="shared" si="46"/>
        <v>Year 4</v>
      </c>
      <c r="AT106" s="511" t="str">
        <f t="shared" si="46"/>
        <v>Year 5</v>
      </c>
      <c r="AU106" s="511" t="str">
        <f>W106</f>
        <v>Year 6</v>
      </c>
      <c r="AV106" s="513" t="str">
        <f>X106</f>
        <v>Year 7</v>
      </c>
      <c r="AW106" s="433"/>
    </row>
    <row r="107" spans="1:49" s="1355" customFormat="1" x14ac:dyDescent="0.2">
      <c r="A107" s="182"/>
      <c r="B107" s="343"/>
      <c r="C107" s="417" t="str">
        <f>C25</f>
        <v>$0 to $99,999</v>
      </c>
      <c r="D107" s="872"/>
      <c r="E107" s="427">
        <f>E25</f>
        <v>50000</v>
      </c>
      <c r="F107" s="873"/>
      <c r="G107" s="873"/>
      <c r="H107" s="873"/>
      <c r="I107" s="873"/>
      <c r="J107" s="873"/>
      <c r="K107" s="873"/>
      <c r="L107" s="873"/>
      <c r="M107" s="873"/>
      <c r="N107" s="327"/>
      <c r="O107" s="116"/>
      <c r="P107" s="325"/>
      <c r="Q107" s="417">
        <f t="shared" ref="Q107:Q120" si="47">$E107</f>
        <v>50000</v>
      </c>
      <c r="R107" s="399" t="str">
        <f t="shared" ref="R107:X120" si="48">IF(G107=".",".",IF(F107=0,".",G107-F107))</f>
        <v>.</v>
      </c>
      <c r="S107" s="400" t="str">
        <f t="shared" si="48"/>
        <v>.</v>
      </c>
      <c r="T107" s="400" t="str">
        <f t="shared" si="48"/>
        <v>.</v>
      </c>
      <c r="U107" s="400" t="str">
        <f t="shared" si="48"/>
        <v>.</v>
      </c>
      <c r="V107" s="400" t="str">
        <f t="shared" si="48"/>
        <v>.</v>
      </c>
      <c r="W107" s="400" t="str">
        <f t="shared" si="48"/>
        <v>.</v>
      </c>
      <c r="X107" s="295" t="str">
        <f t="shared" si="48"/>
        <v>.</v>
      </c>
      <c r="Y107" s="3"/>
      <c r="Z107" s="406" t="str">
        <f t="shared" ref="Z107:AF120" si="49">IF(G107=".",".",IF(F107=0,".",G107/F107-1))</f>
        <v>.</v>
      </c>
      <c r="AA107" s="407" t="str">
        <f t="shared" si="49"/>
        <v>.</v>
      </c>
      <c r="AB107" s="407" t="str">
        <f t="shared" si="49"/>
        <v>.</v>
      </c>
      <c r="AC107" s="407" t="str">
        <f t="shared" si="49"/>
        <v>.</v>
      </c>
      <c r="AD107" s="407" t="str">
        <f t="shared" si="49"/>
        <v>.</v>
      </c>
      <c r="AE107" s="407" t="str">
        <f t="shared" si="49"/>
        <v>.</v>
      </c>
      <c r="AF107" s="408" t="str">
        <f t="shared" si="49"/>
        <v>.</v>
      </c>
      <c r="AG107" s="3"/>
      <c r="AH107" s="399" t="str">
        <f t="shared" ref="AH107:AN120" si="50">IF(G107=".",".",IF($F107=0,".",G107-$F107))</f>
        <v>.</v>
      </c>
      <c r="AI107" s="400" t="str">
        <f t="shared" si="50"/>
        <v>.</v>
      </c>
      <c r="AJ107" s="400" t="str">
        <f t="shared" si="50"/>
        <v>.</v>
      </c>
      <c r="AK107" s="400" t="str">
        <f t="shared" si="50"/>
        <v>.</v>
      </c>
      <c r="AL107" s="400" t="str">
        <f t="shared" si="50"/>
        <v>.</v>
      </c>
      <c r="AM107" s="400" t="str">
        <f t="shared" si="50"/>
        <v>.</v>
      </c>
      <c r="AN107" s="295" t="str">
        <f t="shared" si="50"/>
        <v>.</v>
      </c>
      <c r="AO107" s="410"/>
      <c r="AP107" s="406" t="str">
        <f t="shared" ref="AP107:AV120" si="51">IF(G107=".",".",IF($F107=0,".",G107/$F107-1))</f>
        <v>.</v>
      </c>
      <c r="AQ107" s="407" t="str">
        <f t="shared" si="51"/>
        <v>.</v>
      </c>
      <c r="AR107" s="407" t="str">
        <f t="shared" si="51"/>
        <v>.</v>
      </c>
      <c r="AS107" s="407" t="str">
        <f t="shared" si="51"/>
        <v>.</v>
      </c>
      <c r="AT107" s="407" t="str">
        <f t="shared" si="51"/>
        <v>.</v>
      </c>
      <c r="AU107" s="407" t="str">
        <f t="shared" si="51"/>
        <v>.</v>
      </c>
      <c r="AV107" s="408" t="str">
        <f t="shared" si="51"/>
        <v>.</v>
      </c>
      <c r="AW107" s="433"/>
    </row>
    <row r="108" spans="1:49" s="1355" customFormat="1" x14ac:dyDescent="0.2">
      <c r="A108" s="182"/>
      <c r="B108" s="343"/>
      <c r="C108" s="418" t="str">
        <f t="shared" ref="C108:E120" si="52">C26</f>
        <v>$100,000 to $199,999</v>
      </c>
      <c r="D108" s="422"/>
      <c r="E108" s="429">
        <f t="shared" si="52"/>
        <v>150000</v>
      </c>
      <c r="F108" s="874"/>
      <c r="G108" s="874"/>
      <c r="H108" s="874"/>
      <c r="I108" s="874"/>
      <c r="J108" s="874"/>
      <c r="K108" s="874"/>
      <c r="L108" s="874"/>
      <c r="M108" s="874"/>
      <c r="N108" s="327"/>
      <c r="O108" s="116"/>
      <c r="P108" s="325"/>
      <c r="Q108" s="418">
        <f t="shared" si="47"/>
        <v>150000</v>
      </c>
      <c r="R108" s="401" t="str">
        <f t="shared" si="48"/>
        <v>.</v>
      </c>
      <c r="S108" s="256" t="str">
        <f t="shared" si="48"/>
        <v>.</v>
      </c>
      <c r="T108" s="256" t="str">
        <f t="shared" si="48"/>
        <v>.</v>
      </c>
      <c r="U108" s="256" t="str">
        <f t="shared" si="48"/>
        <v>.</v>
      </c>
      <c r="V108" s="256" t="str">
        <f t="shared" si="48"/>
        <v>.</v>
      </c>
      <c r="W108" s="256" t="str">
        <f t="shared" si="48"/>
        <v>.</v>
      </c>
      <c r="X108" s="402" t="str">
        <f t="shared" si="48"/>
        <v>.</v>
      </c>
      <c r="Y108" s="3"/>
      <c r="Z108" s="409" t="str">
        <f t="shared" si="49"/>
        <v>.</v>
      </c>
      <c r="AA108" s="410" t="str">
        <f t="shared" si="49"/>
        <v>.</v>
      </c>
      <c r="AB108" s="410" t="str">
        <f t="shared" si="49"/>
        <v>.</v>
      </c>
      <c r="AC108" s="410" t="str">
        <f t="shared" si="49"/>
        <v>.</v>
      </c>
      <c r="AD108" s="410" t="str">
        <f t="shared" si="49"/>
        <v>.</v>
      </c>
      <c r="AE108" s="410" t="str">
        <f t="shared" si="49"/>
        <v>.</v>
      </c>
      <c r="AF108" s="411" t="str">
        <f t="shared" si="49"/>
        <v>.</v>
      </c>
      <c r="AG108" s="3"/>
      <c r="AH108" s="401" t="str">
        <f t="shared" si="50"/>
        <v>.</v>
      </c>
      <c r="AI108" s="256" t="str">
        <f t="shared" si="50"/>
        <v>.</v>
      </c>
      <c r="AJ108" s="256" t="str">
        <f t="shared" si="50"/>
        <v>.</v>
      </c>
      <c r="AK108" s="256" t="str">
        <f t="shared" si="50"/>
        <v>.</v>
      </c>
      <c r="AL108" s="256" t="str">
        <f t="shared" si="50"/>
        <v>.</v>
      </c>
      <c r="AM108" s="256" t="str">
        <f t="shared" si="50"/>
        <v>.</v>
      </c>
      <c r="AN108" s="402" t="str">
        <f t="shared" si="50"/>
        <v>.</v>
      </c>
      <c r="AO108" s="3"/>
      <c r="AP108" s="409" t="str">
        <f t="shared" si="51"/>
        <v>.</v>
      </c>
      <c r="AQ108" s="410" t="str">
        <f t="shared" si="51"/>
        <v>.</v>
      </c>
      <c r="AR108" s="410" t="str">
        <f t="shared" si="51"/>
        <v>.</v>
      </c>
      <c r="AS108" s="410" t="str">
        <f t="shared" si="51"/>
        <v>.</v>
      </c>
      <c r="AT108" s="410" t="str">
        <f t="shared" si="51"/>
        <v>.</v>
      </c>
      <c r="AU108" s="410" t="str">
        <f t="shared" si="51"/>
        <v>.</v>
      </c>
      <c r="AV108" s="411" t="str">
        <f t="shared" si="51"/>
        <v>.</v>
      </c>
      <c r="AW108" s="433"/>
    </row>
    <row r="109" spans="1:49" s="1355" customFormat="1" x14ac:dyDescent="0.2">
      <c r="A109" s="182"/>
      <c r="B109" s="343"/>
      <c r="C109" s="418" t="str">
        <f t="shared" si="52"/>
        <v>$200,000 to $299,999</v>
      </c>
      <c r="D109" s="422"/>
      <c r="E109" s="429">
        <f t="shared" si="52"/>
        <v>250000</v>
      </c>
      <c r="F109" s="874"/>
      <c r="G109" s="874"/>
      <c r="H109" s="874"/>
      <c r="I109" s="874"/>
      <c r="J109" s="874"/>
      <c r="K109" s="874"/>
      <c r="L109" s="874"/>
      <c r="M109" s="874"/>
      <c r="N109" s="327"/>
      <c r="O109" s="116"/>
      <c r="P109" s="325"/>
      <c r="Q109" s="418">
        <f t="shared" si="47"/>
        <v>250000</v>
      </c>
      <c r="R109" s="401" t="str">
        <f t="shared" si="48"/>
        <v>.</v>
      </c>
      <c r="S109" s="256" t="str">
        <f t="shared" si="48"/>
        <v>.</v>
      </c>
      <c r="T109" s="256" t="str">
        <f t="shared" si="48"/>
        <v>.</v>
      </c>
      <c r="U109" s="256" t="str">
        <f t="shared" si="48"/>
        <v>.</v>
      </c>
      <c r="V109" s="256" t="str">
        <f t="shared" si="48"/>
        <v>.</v>
      </c>
      <c r="W109" s="256" t="str">
        <f t="shared" si="48"/>
        <v>.</v>
      </c>
      <c r="X109" s="402" t="str">
        <f t="shared" si="48"/>
        <v>.</v>
      </c>
      <c r="Y109" s="3"/>
      <c r="Z109" s="409" t="str">
        <f t="shared" si="49"/>
        <v>.</v>
      </c>
      <c r="AA109" s="410" t="str">
        <f t="shared" si="49"/>
        <v>.</v>
      </c>
      <c r="AB109" s="410" t="str">
        <f t="shared" si="49"/>
        <v>.</v>
      </c>
      <c r="AC109" s="410" t="str">
        <f t="shared" si="49"/>
        <v>.</v>
      </c>
      <c r="AD109" s="410" t="str">
        <f t="shared" si="49"/>
        <v>.</v>
      </c>
      <c r="AE109" s="410" t="str">
        <f t="shared" si="49"/>
        <v>.</v>
      </c>
      <c r="AF109" s="411" t="str">
        <f t="shared" si="49"/>
        <v>.</v>
      </c>
      <c r="AG109" s="3"/>
      <c r="AH109" s="401" t="str">
        <f t="shared" si="50"/>
        <v>.</v>
      </c>
      <c r="AI109" s="256" t="str">
        <f t="shared" si="50"/>
        <v>.</v>
      </c>
      <c r="AJ109" s="256" t="str">
        <f t="shared" si="50"/>
        <v>.</v>
      </c>
      <c r="AK109" s="256" t="str">
        <f t="shared" si="50"/>
        <v>.</v>
      </c>
      <c r="AL109" s="256" t="str">
        <f t="shared" si="50"/>
        <v>.</v>
      </c>
      <c r="AM109" s="256" t="str">
        <f t="shared" si="50"/>
        <v>.</v>
      </c>
      <c r="AN109" s="402" t="str">
        <f t="shared" si="50"/>
        <v>.</v>
      </c>
      <c r="AO109" s="3"/>
      <c r="AP109" s="409" t="str">
        <f t="shared" si="51"/>
        <v>.</v>
      </c>
      <c r="AQ109" s="410" t="str">
        <f t="shared" si="51"/>
        <v>.</v>
      </c>
      <c r="AR109" s="410" t="str">
        <f t="shared" si="51"/>
        <v>.</v>
      </c>
      <c r="AS109" s="410" t="str">
        <f t="shared" si="51"/>
        <v>.</v>
      </c>
      <c r="AT109" s="410" t="str">
        <f t="shared" si="51"/>
        <v>.</v>
      </c>
      <c r="AU109" s="410" t="str">
        <f t="shared" si="51"/>
        <v>.</v>
      </c>
      <c r="AV109" s="411" t="str">
        <f t="shared" si="51"/>
        <v>.</v>
      </c>
      <c r="AW109" s="433"/>
    </row>
    <row r="110" spans="1:49" s="1355" customFormat="1" x14ac:dyDescent="0.2">
      <c r="A110" s="182"/>
      <c r="B110" s="343"/>
      <c r="C110" s="418" t="str">
        <f t="shared" si="52"/>
        <v>$300,000 to $399,999</v>
      </c>
      <c r="D110" s="422"/>
      <c r="E110" s="429">
        <f t="shared" si="52"/>
        <v>350000</v>
      </c>
      <c r="F110" s="874"/>
      <c r="G110" s="874"/>
      <c r="H110" s="874"/>
      <c r="I110" s="874"/>
      <c r="J110" s="874"/>
      <c r="K110" s="874"/>
      <c r="L110" s="874"/>
      <c r="M110" s="874"/>
      <c r="N110" s="327"/>
      <c r="O110" s="116"/>
      <c r="P110" s="325"/>
      <c r="Q110" s="418">
        <f t="shared" si="47"/>
        <v>350000</v>
      </c>
      <c r="R110" s="401" t="str">
        <f t="shared" si="48"/>
        <v>.</v>
      </c>
      <c r="S110" s="256" t="str">
        <f t="shared" si="48"/>
        <v>.</v>
      </c>
      <c r="T110" s="256" t="str">
        <f t="shared" si="48"/>
        <v>.</v>
      </c>
      <c r="U110" s="256" t="str">
        <f t="shared" si="48"/>
        <v>.</v>
      </c>
      <c r="V110" s="256" t="str">
        <f t="shared" si="48"/>
        <v>.</v>
      </c>
      <c r="W110" s="256" t="str">
        <f t="shared" si="48"/>
        <v>.</v>
      </c>
      <c r="X110" s="402" t="str">
        <f t="shared" si="48"/>
        <v>.</v>
      </c>
      <c r="Y110" s="3"/>
      <c r="Z110" s="409" t="str">
        <f t="shared" si="49"/>
        <v>.</v>
      </c>
      <c r="AA110" s="410" t="str">
        <f t="shared" si="49"/>
        <v>.</v>
      </c>
      <c r="AB110" s="410" t="str">
        <f t="shared" si="49"/>
        <v>.</v>
      </c>
      <c r="AC110" s="410" t="str">
        <f t="shared" si="49"/>
        <v>.</v>
      </c>
      <c r="AD110" s="410" t="str">
        <f t="shared" si="49"/>
        <v>.</v>
      </c>
      <c r="AE110" s="410" t="str">
        <f t="shared" si="49"/>
        <v>.</v>
      </c>
      <c r="AF110" s="411" t="str">
        <f t="shared" si="49"/>
        <v>.</v>
      </c>
      <c r="AG110" s="3"/>
      <c r="AH110" s="401" t="str">
        <f t="shared" si="50"/>
        <v>.</v>
      </c>
      <c r="AI110" s="256" t="str">
        <f t="shared" si="50"/>
        <v>.</v>
      </c>
      <c r="AJ110" s="256" t="str">
        <f t="shared" si="50"/>
        <v>.</v>
      </c>
      <c r="AK110" s="256" t="str">
        <f t="shared" si="50"/>
        <v>.</v>
      </c>
      <c r="AL110" s="256" t="str">
        <f t="shared" si="50"/>
        <v>.</v>
      </c>
      <c r="AM110" s="256" t="str">
        <f t="shared" si="50"/>
        <v>.</v>
      </c>
      <c r="AN110" s="402" t="str">
        <f t="shared" si="50"/>
        <v>.</v>
      </c>
      <c r="AO110" s="3"/>
      <c r="AP110" s="409" t="str">
        <f t="shared" si="51"/>
        <v>.</v>
      </c>
      <c r="AQ110" s="410" t="str">
        <f t="shared" si="51"/>
        <v>.</v>
      </c>
      <c r="AR110" s="410" t="str">
        <f t="shared" si="51"/>
        <v>.</v>
      </c>
      <c r="AS110" s="410" t="str">
        <f t="shared" si="51"/>
        <v>.</v>
      </c>
      <c r="AT110" s="410" t="str">
        <f t="shared" si="51"/>
        <v>.</v>
      </c>
      <c r="AU110" s="410" t="str">
        <f t="shared" si="51"/>
        <v>.</v>
      </c>
      <c r="AV110" s="411" t="str">
        <f t="shared" si="51"/>
        <v>.</v>
      </c>
      <c r="AW110" s="433"/>
    </row>
    <row r="111" spans="1:49" s="1355" customFormat="1" x14ac:dyDescent="0.2">
      <c r="A111" s="182"/>
      <c r="B111" s="343"/>
      <c r="C111" s="418" t="str">
        <f t="shared" si="52"/>
        <v>$400,000 to $499,999</v>
      </c>
      <c r="D111" s="422"/>
      <c r="E111" s="429">
        <f t="shared" si="52"/>
        <v>450000</v>
      </c>
      <c r="F111" s="874"/>
      <c r="G111" s="874"/>
      <c r="H111" s="874"/>
      <c r="I111" s="874"/>
      <c r="J111" s="874"/>
      <c r="K111" s="874"/>
      <c r="L111" s="874"/>
      <c r="M111" s="874"/>
      <c r="N111" s="327"/>
      <c r="O111" s="116"/>
      <c r="P111" s="325"/>
      <c r="Q111" s="418">
        <f t="shared" si="47"/>
        <v>450000</v>
      </c>
      <c r="R111" s="401" t="str">
        <f t="shared" si="48"/>
        <v>.</v>
      </c>
      <c r="S111" s="256" t="str">
        <f t="shared" si="48"/>
        <v>.</v>
      </c>
      <c r="T111" s="256" t="str">
        <f t="shared" si="48"/>
        <v>.</v>
      </c>
      <c r="U111" s="256" t="str">
        <f t="shared" si="48"/>
        <v>.</v>
      </c>
      <c r="V111" s="256" t="str">
        <f t="shared" si="48"/>
        <v>.</v>
      </c>
      <c r="W111" s="256" t="str">
        <f t="shared" si="48"/>
        <v>.</v>
      </c>
      <c r="X111" s="402" t="str">
        <f t="shared" si="48"/>
        <v>.</v>
      </c>
      <c r="Y111" s="3"/>
      <c r="Z111" s="409" t="str">
        <f t="shared" si="49"/>
        <v>.</v>
      </c>
      <c r="AA111" s="410" t="str">
        <f t="shared" si="49"/>
        <v>.</v>
      </c>
      <c r="AB111" s="410" t="str">
        <f t="shared" si="49"/>
        <v>.</v>
      </c>
      <c r="AC111" s="410" t="str">
        <f t="shared" si="49"/>
        <v>.</v>
      </c>
      <c r="AD111" s="410" t="str">
        <f t="shared" si="49"/>
        <v>.</v>
      </c>
      <c r="AE111" s="410" t="str">
        <f t="shared" si="49"/>
        <v>.</v>
      </c>
      <c r="AF111" s="411" t="str">
        <f t="shared" si="49"/>
        <v>.</v>
      </c>
      <c r="AG111" s="3"/>
      <c r="AH111" s="401" t="str">
        <f t="shared" si="50"/>
        <v>.</v>
      </c>
      <c r="AI111" s="256" t="str">
        <f t="shared" si="50"/>
        <v>.</v>
      </c>
      <c r="AJ111" s="256" t="str">
        <f t="shared" si="50"/>
        <v>.</v>
      </c>
      <c r="AK111" s="256" t="str">
        <f t="shared" si="50"/>
        <v>.</v>
      </c>
      <c r="AL111" s="256" t="str">
        <f t="shared" si="50"/>
        <v>.</v>
      </c>
      <c r="AM111" s="256" t="str">
        <f t="shared" si="50"/>
        <v>.</v>
      </c>
      <c r="AN111" s="402" t="str">
        <f t="shared" si="50"/>
        <v>.</v>
      </c>
      <c r="AO111" s="3"/>
      <c r="AP111" s="409" t="str">
        <f t="shared" si="51"/>
        <v>.</v>
      </c>
      <c r="AQ111" s="410" t="str">
        <f t="shared" si="51"/>
        <v>.</v>
      </c>
      <c r="AR111" s="410" t="str">
        <f t="shared" si="51"/>
        <v>.</v>
      </c>
      <c r="AS111" s="410" t="str">
        <f t="shared" si="51"/>
        <v>.</v>
      </c>
      <c r="AT111" s="410" t="str">
        <f t="shared" si="51"/>
        <v>.</v>
      </c>
      <c r="AU111" s="410" t="str">
        <f t="shared" si="51"/>
        <v>.</v>
      </c>
      <c r="AV111" s="411" t="str">
        <f t="shared" si="51"/>
        <v>.</v>
      </c>
      <c r="AW111" s="433"/>
    </row>
    <row r="112" spans="1:49" s="1355" customFormat="1" x14ac:dyDescent="0.2">
      <c r="A112" s="182"/>
      <c r="B112" s="343"/>
      <c r="C112" s="418" t="str">
        <f t="shared" si="52"/>
        <v>$500,000 to $599,999</v>
      </c>
      <c r="D112" s="422"/>
      <c r="E112" s="429">
        <f t="shared" si="52"/>
        <v>550000</v>
      </c>
      <c r="F112" s="874"/>
      <c r="G112" s="874"/>
      <c r="H112" s="874"/>
      <c r="I112" s="874"/>
      <c r="J112" s="874"/>
      <c r="K112" s="874"/>
      <c r="L112" s="874"/>
      <c r="M112" s="874"/>
      <c r="N112" s="327"/>
      <c r="O112" s="116"/>
      <c r="P112" s="325"/>
      <c r="Q112" s="418">
        <f t="shared" si="47"/>
        <v>550000</v>
      </c>
      <c r="R112" s="401" t="str">
        <f t="shared" si="48"/>
        <v>.</v>
      </c>
      <c r="S112" s="256" t="str">
        <f t="shared" si="48"/>
        <v>.</v>
      </c>
      <c r="T112" s="256" t="str">
        <f t="shared" si="48"/>
        <v>.</v>
      </c>
      <c r="U112" s="256" t="str">
        <f t="shared" si="48"/>
        <v>.</v>
      </c>
      <c r="V112" s="256" t="str">
        <f t="shared" si="48"/>
        <v>.</v>
      </c>
      <c r="W112" s="256" t="str">
        <f t="shared" si="48"/>
        <v>.</v>
      </c>
      <c r="X112" s="402" t="str">
        <f t="shared" si="48"/>
        <v>.</v>
      </c>
      <c r="Y112" s="3"/>
      <c r="Z112" s="409" t="str">
        <f t="shared" si="49"/>
        <v>.</v>
      </c>
      <c r="AA112" s="410" t="str">
        <f t="shared" si="49"/>
        <v>.</v>
      </c>
      <c r="AB112" s="410" t="str">
        <f t="shared" si="49"/>
        <v>.</v>
      </c>
      <c r="AC112" s="410" t="str">
        <f t="shared" si="49"/>
        <v>.</v>
      </c>
      <c r="AD112" s="410" t="str">
        <f t="shared" si="49"/>
        <v>.</v>
      </c>
      <c r="AE112" s="410" t="str">
        <f t="shared" si="49"/>
        <v>.</v>
      </c>
      <c r="AF112" s="411" t="str">
        <f t="shared" si="49"/>
        <v>.</v>
      </c>
      <c r="AG112" s="3"/>
      <c r="AH112" s="401" t="str">
        <f t="shared" si="50"/>
        <v>.</v>
      </c>
      <c r="AI112" s="256" t="str">
        <f t="shared" si="50"/>
        <v>.</v>
      </c>
      <c r="AJ112" s="256" t="str">
        <f t="shared" si="50"/>
        <v>.</v>
      </c>
      <c r="AK112" s="256" t="str">
        <f t="shared" si="50"/>
        <v>.</v>
      </c>
      <c r="AL112" s="256" t="str">
        <f t="shared" si="50"/>
        <v>.</v>
      </c>
      <c r="AM112" s="256" t="str">
        <f t="shared" si="50"/>
        <v>.</v>
      </c>
      <c r="AN112" s="402" t="str">
        <f t="shared" si="50"/>
        <v>.</v>
      </c>
      <c r="AO112" s="3"/>
      <c r="AP112" s="409" t="str">
        <f t="shared" si="51"/>
        <v>.</v>
      </c>
      <c r="AQ112" s="410" t="str">
        <f t="shared" si="51"/>
        <v>.</v>
      </c>
      <c r="AR112" s="410" t="str">
        <f t="shared" si="51"/>
        <v>.</v>
      </c>
      <c r="AS112" s="410" t="str">
        <f t="shared" si="51"/>
        <v>.</v>
      </c>
      <c r="AT112" s="410" t="str">
        <f t="shared" si="51"/>
        <v>.</v>
      </c>
      <c r="AU112" s="410" t="str">
        <f t="shared" si="51"/>
        <v>.</v>
      </c>
      <c r="AV112" s="411" t="str">
        <f t="shared" si="51"/>
        <v>.</v>
      </c>
      <c r="AW112" s="433"/>
    </row>
    <row r="113" spans="1:49" s="1355" customFormat="1" x14ac:dyDescent="0.2">
      <c r="A113" s="182"/>
      <c r="B113" s="343"/>
      <c r="C113" s="418" t="str">
        <f t="shared" si="52"/>
        <v>$600,000 to $699,999</v>
      </c>
      <c r="D113" s="422"/>
      <c r="E113" s="429">
        <f t="shared" si="52"/>
        <v>650000</v>
      </c>
      <c r="F113" s="874"/>
      <c r="G113" s="874"/>
      <c r="H113" s="874"/>
      <c r="I113" s="874"/>
      <c r="J113" s="874"/>
      <c r="K113" s="874"/>
      <c r="L113" s="874"/>
      <c r="M113" s="874"/>
      <c r="N113" s="327"/>
      <c r="O113" s="116"/>
      <c r="P113" s="325"/>
      <c r="Q113" s="418">
        <f t="shared" si="47"/>
        <v>650000</v>
      </c>
      <c r="R113" s="401" t="str">
        <f t="shared" si="48"/>
        <v>.</v>
      </c>
      <c r="S113" s="256" t="str">
        <f t="shared" si="48"/>
        <v>.</v>
      </c>
      <c r="T113" s="256" t="str">
        <f t="shared" si="48"/>
        <v>.</v>
      </c>
      <c r="U113" s="256" t="str">
        <f t="shared" si="48"/>
        <v>.</v>
      </c>
      <c r="V113" s="256" t="str">
        <f t="shared" si="48"/>
        <v>.</v>
      </c>
      <c r="W113" s="256" t="str">
        <f t="shared" si="48"/>
        <v>.</v>
      </c>
      <c r="X113" s="402" t="str">
        <f t="shared" si="48"/>
        <v>.</v>
      </c>
      <c r="Y113" s="3"/>
      <c r="Z113" s="409" t="str">
        <f t="shared" si="49"/>
        <v>.</v>
      </c>
      <c r="AA113" s="410" t="str">
        <f t="shared" si="49"/>
        <v>.</v>
      </c>
      <c r="AB113" s="410" t="str">
        <f t="shared" si="49"/>
        <v>.</v>
      </c>
      <c r="AC113" s="410" t="str">
        <f t="shared" si="49"/>
        <v>.</v>
      </c>
      <c r="AD113" s="410" t="str">
        <f t="shared" si="49"/>
        <v>.</v>
      </c>
      <c r="AE113" s="410" t="str">
        <f t="shared" si="49"/>
        <v>.</v>
      </c>
      <c r="AF113" s="411" t="str">
        <f t="shared" si="49"/>
        <v>.</v>
      </c>
      <c r="AG113" s="3"/>
      <c r="AH113" s="401" t="str">
        <f t="shared" si="50"/>
        <v>.</v>
      </c>
      <c r="AI113" s="256" t="str">
        <f t="shared" si="50"/>
        <v>.</v>
      </c>
      <c r="AJ113" s="256" t="str">
        <f t="shared" si="50"/>
        <v>.</v>
      </c>
      <c r="AK113" s="256" t="str">
        <f t="shared" si="50"/>
        <v>.</v>
      </c>
      <c r="AL113" s="256" t="str">
        <f t="shared" si="50"/>
        <v>.</v>
      </c>
      <c r="AM113" s="256" t="str">
        <f t="shared" si="50"/>
        <v>.</v>
      </c>
      <c r="AN113" s="402" t="str">
        <f t="shared" si="50"/>
        <v>.</v>
      </c>
      <c r="AO113" s="3"/>
      <c r="AP113" s="409" t="str">
        <f t="shared" si="51"/>
        <v>.</v>
      </c>
      <c r="AQ113" s="410" t="str">
        <f t="shared" si="51"/>
        <v>.</v>
      </c>
      <c r="AR113" s="410" t="str">
        <f t="shared" si="51"/>
        <v>.</v>
      </c>
      <c r="AS113" s="410" t="str">
        <f t="shared" si="51"/>
        <v>.</v>
      </c>
      <c r="AT113" s="410" t="str">
        <f t="shared" si="51"/>
        <v>.</v>
      </c>
      <c r="AU113" s="410" t="str">
        <f t="shared" si="51"/>
        <v>.</v>
      </c>
      <c r="AV113" s="411" t="str">
        <f t="shared" si="51"/>
        <v>.</v>
      </c>
      <c r="AW113" s="433"/>
    </row>
    <row r="114" spans="1:49" s="1355" customFormat="1" x14ac:dyDescent="0.2">
      <c r="A114" s="182"/>
      <c r="B114" s="343"/>
      <c r="C114" s="418" t="str">
        <f t="shared" si="52"/>
        <v>$700,000 to $799,999</v>
      </c>
      <c r="D114" s="422"/>
      <c r="E114" s="429">
        <f t="shared" si="52"/>
        <v>750000</v>
      </c>
      <c r="F114" s="874"/>
      <c r="G114" s="874"/>
      <c r="H114" s="874"/>
      <c r="I114" s="874"/>
      <c r="J114" s="874"/>
      <c r="K114" s="874"/>
      <c r="L114" s="874"/>
      <c r="M114" s="874"/>
      <c r="N114" s="327"/>
      <c r="O114" s="116"/>
      <c r="P114" s="325"/>
      <c r="Q114" s="418">
        <f t="shared" si="47"/>
        <v>750000</v>
      </c>
      <c r="R114" s="401" t="str">
        <f t="shared" si="48"/>
        <v>.</v>
      </c>
      <c r="S114" s="256" t="str">
        <f t="shared" si="48"/>
        <v>.</v>
      </c>
      <c r="T114" s="256" t="str">
        <f t="shared" si="48"/>
        <v>.</v>
      </c>
      <c r="U114" s="256" t="str">
        <f t="shared" si="48"/>
        <v>.</v>
      </c>
      <c r="V114" s="256" t="str">
        <f t="shared" si="48"/>
        <v>.</v>
      </c>
      <c r="W114" s="256" t="str">
        <f t="shared" si="48"/>
        <v>.</v>
      </c>
      <c r="X114" s="402" t="str">
        <f t="shared" si="48"/>
        <v>.</v>
      </c>
      <c r="Y114" s="3"/>
      <c r="Z114" s="409" t="str">
        <f t="shared" si="49"/>
        <v>.</v>
      </c>
      <c r="AA114" s="410" t="str">
        <f t="shared" si="49"/>
        <v>.</v>
      </c>
      <c r="AB114" s="410" t="str">
        <f t="shared" si="49"/>
        <v>.</v>
      </c>
      <c r="AC114" s="410" t="str">
        <f t="shared" si="49"/>
        <v>.</v>
      </c>
      <c r="AD114" s="410" t="str">
        <f t="shared" si="49"/>
        <v>.</v>
      </c>
      <c r="AE114" s="410" t="str">
        <f t="shared" si="49"/>
        <v>.</v>
      </c>
      <c r="AF114" s="411" t="str">
        <f t="shared" si="49"/>
        <v>.</v>
      </c>
      <c r="AG114" s="3"/>
      <c r="AH114" s="401" t="str">
        <f t="shared" si="50"/>
        <v>.</v>
      </c>
      <c r="AI114" s="256" t="str">
        <f t="shared" si="50"/>
        <v>.</v>
      </c>
      <c r="AJ114" s="256" t="str">
        <f t="shared" si="50"/>
        <v>.</v>
      </c>
      <c r="AK114" s="256" t="str">
        <f t="shared" si="50"/>
        <v>.</v>
      </c>
      <c r="AL114" s="256" t="str">
        <f t="shared" si="50"/>
        <v>.</v>
      </c>
      <c r="AM114" s="256" t="str">
        <f t="shared" si="50"/>
        <v>.</v>
      </c>
      <c r="AN114" s="402" t="str">
        <f t="shared" si="50"/>
        <v>.</v>
      </c>
      <c r="AO114" s="3"/>
      <c r="AP114" s="409" t="str">
        <f t="shared" si="51"/>
        <v>.</v>
      </c>
      <c r="AQ114" s="410" t="str">
        <f t="shared" si="51"/>
        <v>.</v>
      </c>
      <c r="AR114" s="410" t="str">
        <f t="shared" si="51"/>
        <v>.</v>
      </c>
      <c r="AS114" s="410" t="str">
        <f t="shared" si="51"/>
        <v>.</v>
      </c>
      <c r="AT114" s="410" t="str">
        <f t="shared" si="51"/>
        <v>.</v>
      </c>
      <c r="AU114" s="410" t="str">
        <f t="shared" si="51"/>
        <v>.</v>
      </c>
      <c r="AV114" s="411" t="str">
        <f t="shared" si="51"/>
        <v>.</v>
      </c>
      <c r="AW114" s="433"/>
    </row>
    <row r="115" spans="1:49" s="1355" customFormat="1" x14ac:dyDescent="0.2">
      <c r="A115" s="182"/>
      <c r="B115" s="343"/>
      <c r="C115" s="418" t="str">
        <f t="shared" si="52"/>
        <v>$800,000 to $899,999</v>
      </c>
      <c r="D115" s="422"/>
      <c r="E115" s="429">
        <f t="shared" si="52"/>
        <v>850000</v>
      </c>
      <c r="F115" s="874"/>
      <c r="G115" s="874"/>
      <c r="H115" s="874"/>
      <c r="I115" s="874"/>
      <c r="J115" s="874"/>
      <c r="K115" s="874"/>
      <c r="L115" s="874"/>
      <c r="M115" s="874"/>
      <c r="N115" s="327"/>
      <c r="O115" s="116"/>
      <c r="P115" s="325"/>
      <c r="Q115" s="418">
        <f t="shared" si="47"/>
        <v>850000</v>
      </c>
      <c r="R115" s="401" t="str">
        <f t="shared" si="48"/>
        <v>.</v>
      </c>
      <c r="S115" s="256" t="str">
        <f t="shared" si="48"/>
        <v>.</v>
      </c>
      <c r="T115" s="256" t="str">
        <f t="shared" si="48"/>
        <v>.</v>
      </c>
      <c r="U115" s="256" t="str">
        <f t="shared" si="48"/>
        <v>.</v>
      </c>
      <c r="V115" s="256" t="str">
        <f t="shared" si="48"/>
        <v>.</v>
      </c>
      <c r="W115" s="256" t="str">
        <f t="shared" si="48"/>
        <v>.</v>
      </c>
      <c r="X115" s="402" t="str">
        <f t="shared" si="48"/>
        <v>.</v>
      </c>
      <c r="Y115" s="3"/>
      <c r="Z115" s="409" t="str">
        <f t="shared" si="49"/>
        <v>.</v>
      </c>
      <c r="AA115" s="410" t="str">
        <f t="shared" si="49"/>
        <v>.</v>
      </c>
      <c r="AB115" s="410" t="str">
        <f t="shared" si="49"/>
        <v>.</v>
      </c>
      <c r="AC115" s="410" t="str">
        <f t="shared" si="49"/>
        <v>.</v>
      </c>
      <c r="AD115" s="410" t="str">
        <f t="shared" si="49"/>
        <v>.</v>
      </c>
      <c r="AE115" s="410" t="str">
        <f t="shared" si="49"/>
        <v>.</v>
      </c>
      <c r="AF115" s="411" t="str">
        <f t="shared" si="49"/>
        <v>.</v>
      </c>
      <c r="AG115" s="3"/>
      <c r="AH115" s="401" t="str">
        <f t="shared" si="50"/>
        <v>.</v>
      </c>
      <c r="AI115" s="256" t="str">
        <f t="shared" si="50"/>
        <v>.</v>
      </c>
      <c r="AJ115" s="256" t="str">
        <f t="shared" si="50"/>
        <v>.</v>
      </c>
      <c r="AK115" s="256" t="str">
        <f t="shared" si="50"/>
        <v>.</v>
      </c>
      <c r="AL115" s="256" t="str">
        <f t="shared" si="50"/>
        <v>.</v>
      </c>
      <c r="AM115" s="256" t="str">
        <f t="shared" si="50"/>
        <v>.</v>
      </c>
      <c r="AN115" s="402" t="str">
        <f t="shared" si="50"/>
        <v>.</v>
      </c>
      <c r="AO115" s="3"/>
      <c r="AP115" s="409" t="str">
        <f t="shared" si="51"/>
        <v>.</v>
      </c>
      <c r="AQ115" s="410" t="str">
        <f t="shared" si="51"/>
        <v>.</v>
      </c>
      <c r="AR115" s="410" t="str">
        <f t="shared" si="51"/>
        <v>.</v>
      </c>
      <c r="AS115" s="410" t="str">
        <f t="shared" si="51"/>
        <v>.</v>
      </c>
      <c r="AT115" s="410" t="str">
        <f t="shared" si="51"/>
        <v>.</v>
      </c>
      <c r="AU115" s="410" t="str">
        <f t="shared" si="51"/>
        <v>.</v>
      </c>
      <c r="AV115" s="411" t="str">
        <f t="shared" si="51"/>
        <v>.</v>
      </c>
      <c r="AW115" s="433"/>
    </row>
    <row r="116" spans="1:49" s="1355" customFormat="1" x14ac:dyDescent="0.2">
      <c r="A116" s="182"/>
      <c r="B116" s="343"/>
      <c r="C116" s="418" t="str">
        <f t="shared" si="52"/>
        <v>$900,000 to $999,999</v>
      </c>
      <c r="D116" s="422"/>
      <c r="E116" s="429">
        <f t="shared" si="52"/>
        <v>950000</v>
      </c>
      <c r="F116" s="874"/>
      <c r="G116" s="874"/>
      <c r="H116" s="874"/>
      <c r="I116" s="874"/>
      <c r="J116" s="874"/>
      <c r="K116" s="874"/>
      <c r="L116" s="874"/>
      <c r="M116" s="874"/>
      <c r="N116" s="327"/>
      <c r="O116" s="116"/>
      <c r="P116" s="325"/>
      <c r="Q116" s="418">
        <f t="shared" si="47"/>
        <v>950000</v>
      </c>
      <c r="R116" s="401" t="str">
        <f t="shared" si="48"/>
        <v>.</v>
      </c>
      <c r="S116" s="256" t="str">
        <f t="shared" si="48"/>
        <v>.</v>
      </c>
      <c r="T116" s="256" t="str">
        <f t="shared" si="48"/>
        <v>.</v>
      </c>
      <c r="U116" s="256" t="str">
        <f t="shared" si="48"/>
        <v>.</v>
      </c>
      <c r="V116" s="256" t="str">
        <f t="shared" si="48"/>
        <v>.</v>
      </c>
      <c r="W116" s="256" t="str">
        <f t="shared" si="48"/>
        <v>.</v>
      </c>
      <c r="X116" s="402" t="str">
        <f t="shared" si="48"/>
        <v>.</v>
      </c>
      <c r="Y116" s="3"/>
      <c r="Z116" s="409" t="str">
        <f t="shared" si="49"/>
        <v>.</v>
      </c>
      <c r="AA116" s="410" t="str">
        <f t="shared" si="49"/>
        <v>.</v>
      </c>
      <c r="AB116" s="410" t="str">
        <f t="shared" si="49"/>
        <v>.</v>
      </c>
      <c r="AC116" s="410" t="str">
        <f t="shared" si="49"/>
        <v>.</v>
      </c>
      <c r="AD116" s="410" t="str">
        <f t="shared" si="49"/>
        <v>.</v>
      </c>
      <c r="AE116" s="410" t="str">
        <f t="shared" si="49"/>
        <v>.</v>
      </c>
      <c r="AF116" s="411" t="str">
        <f t="shared" si="49"/>
        <v>.</v>
      </c>
      <c r="AG116" s="3"/>
      <c r="AH116" s="401" t="str">
        <f t="shared" si="50"/>
        <v>.</v>
      </c>
      <c r="AI116" s="256" t="str">
        <f t="shared" si="50"/>
        <v>.</v>
      </c>
      <c r="AJ116" s="256" t="str">
        <f t="shared" si="50"/>
        <v>.</v>
      </c>
      <c r="AK116" s="256" t="str">
        <f t="shared" si="50"/>
        <v>.</v>
      </c>
      <c r="AL116" s="256" t="str">
        <f t="shared" si="50"/>
        <v>.</v>
      </c>
      <c r="AM116" s="256" t="str">
        <f t="shared" si="50"/>
        <v>.</v>
      </c>
      <c r="AN116" s="402" t="str">
        <f t="shared" si="50"/>
        <v>.</v>
      </c>
      <c r="AO116" s="3"/>
      <c r="AP116" s="409" t="str">
        <f t="shared" si="51"/>
        <v>.</v>
      </c>
      <c r="AQ116" s="410" t="str">
        <f t="shared" si="51"/>
        <v>.</v>
      </c>
      <c r="AR116" s="410" t="str">
        <f t="shared" si="51"/>
        <v>.</v>
      </c>
      <c r="AS116" s="410" t="str">
        <f t="shared" si="51"/>
        <v>.</v>
      </c>
      <c r="AT116" s="410" t="str">
        <f t="shared" si="51"/>
        <v>.</v>
      </c>
      <c r="AU116" s="410" t="str">
        <f t="shared" si="51"/>
        <v>.</v>
      </c>
      <c r="AV116" s="411" t="str">
        <f t="shared" si="51"/>
        <v>.</v>
      </c>
      <c r="AW116" s="433"/>
    </row>
    <row r="117" spans="1:49" s="1355" customFormat="1" x14ac:dyDescent="0.2">
      <c r="A117" s="182"/>
      <c r="B117" s="343"/>
      <c r="C117" s="418" t="str">
        <f t="shared" si="52"/>
        <v>$1,000,000 to $1,499,999</v>
      </c>
      <c r="D117" s="422"/>
      <c r="E117" s="429">
        <f t="shared" si="52"/>
        <v>1250000</v>
      </c>
      <c r="F117" s="874"/>
      <c r="G117" s="874"/>
      <c r="H117" s="874"/>
      <c r="I117" s="874"/>
      <c r="J117" s="874"/>
      <c r="K117" s="874"/>
      <c r="L117" s="874"/>
      <c r="M117" s="874"/>
      <c r="N117" s="327"/>
      <c r="O117" s="116"/>
      <c r="P117" s="325"/>
      <c r="Q117" s="418">
        <f t="shared" si="47"/>
        <v>1250000</v>
      </c>
      <c r="R117" s="401" t="str">
        <f t="shared" si="48"/>
        <v>.</v>
      </c>
      <c r="S117" s="256" t="str">
        <f t="shared" si="48"/>
        <v>.</v>
      </c>
      <c r="T117" s="256" t="str">
        <f t="shared" si="48"/>
        <v>.</v>
      </c>
      <c r="U117" s="256" t="str">
        <f t="shared" si="48"/>
        <v>.</v>
      </c>
      <c r="V117" s="256" t="str">
        <f t="shared" si="48"/>
        <v>.</v>
      </c>
      <c r="W117" s="256" t="str">
        <f t="shared" si="48"/>
        <v>.</v>
      </c>
      <c r="X117" s="402" t="str">
        <f t="shared" si="48"/>
        <v>.</v>
      </c>
      <c r="Y117" s="3"/>
      <c r="Z117" s="409" t="str">
        <f t="shared" si="49"/>
        <v>.</v>
      </c>
      <c r="AA117" s="410" t="str">
        <f t="shared" si="49"/>
        <v>.</v>
      </c>
      <c r="AB117" s="410" t="str">
        <f t="shared" si="49"/>
        <v>.</v>
      </c>
      <c r="AC117" s="410" t="str">
        <f t="shared" si="49"/>
        <v>.</v>
      </c>
      <c r="AD117" s="410" t="str">
        <f t="shared" si="49"/>
        <v>.</v>
      </c>
      <c r="AE117" s="410" t="str">
        <f t="shared" si="49"/>
        <v>.</v>
      </c>
      <c r="AF117" s="411" t="str">
        <f t="shared" si="49"/>
        <v>.</v>
      </c>
      <c r="AG117" s="3"/>
      <c r="AH117" s="401" t="str">
        <f t="shared" si="50"/>
        <v>.</v>
      </c>
      <c r="AI117" s="256" t="str">
        <f t="shared" si="50"/>
        <v>.</v>
      </c>
      <c r="AJ117" s="256" t="str">
        <f t="shared" si="50"/>
        <v>.</v>
      </c>
      <c r="AK117" s="256" t="str">
        <f t="shared" si="50"/>
        <v>.</v>
      </c>
      <c r="AL117" s="256" t="str">
        <f t="shared" si="50"/>
        <v>.</v>
      </c>
      <c r="AM117" s="256" t="str">
        <f t="shared" si="50"/>
        <v>.</v>
      </c>
      <c r="AN117" s="402" t="str">
        <f t="shared" si="50"/>
        <v>.</v>
      </c>
      <c r="AO117" s="3"/>
      <c r="AP117" s="409" t="str">
        <f t="shared" si="51"/>
        <v>.</v>
      </c>
      <c r="AQ117" s="410" t="str">
        <f t="shared" si="51"/>
        <v>.</v>
      </c>
      <c r="AR117" s="410" t="str">
        <f t="shared" si="51"/>
        <v>.</v>
      </c>
      <c r="AS117" s="410" t="str">
        <f t="shared" si="51"/>
        <v>.</v>
      </c>
      <c r="AT117" s="410" t="str">
        <f t="shared" si="51"/>
        <v>.</v>
      </c>
      <c r="AU117" s="410" t="str">
        <f t="shared" si="51"/>
        <v>.</v>
      </c>
      <c r="AV117" s="411" t="str">
        <f t="shared" si="51"/>
        <v>.</v>
      </c>
      <c r="AW117" s="433"/>
    </row>
    <row r="118" spans="1:49" s="1355" customFormat="1" x14ac:dyDescent="0.2">
      <c r="A118" s="182"/>
      <c r="B118" s="343"/>
      <c r="C118" s="418" t="str">
        <f t="shared" si="52"/>
        <v>$1,500,000 to $1,999,999</v>
      </c>
      <c r="D118" s="422"/>
      <c r="E118" s="429">
        <f t="shared" si="52"/>
        <v>1750000</v>
      </c>
      <c r="F118" s="874"/>
      <c r="G118" s="874"/>
      <c r="H118" s="874"/>
      <c r="I118" s="874"/>
      <c r="J118" s="874"/>
      <c r="K118" s="874"/>
      <c r="L118" s="874"/>
      <c r="M118" s="874"/>
      <c r="N118" s="327"/>
      <c r="O118" s="116"/>
      <c r="P118" s="325"/>
      <c r="Q118" s="418">
        <f t="shared" si="47"/>
        <v>1750000</v>
      </c>
      <c r="R118" s="401" t="str">
        <f t="shared" si="48"/>
        <v>.</v>
      </c>
      <c r="S118" s="256" t="str">
        <f t="shared" si="48"/>
        <v>.</v>
      </c>
      <c r="T118" s="256" t="str">
        <f t="shared" si="48"/>
        <v>.</v>
      </c>
      <c r="U118" s="256" t="str">
        <f t="shared" si="48"/>
        <v>.</v>
      </c>
      <c r="V118" s="256" t="str">
        <f t="shared" si="48"/>
        <v>.</v>
      </c>
      <c r="W118" s="256" t="str">
        <f t="shared" si="48"/>
        <v>.</v>
      </c>
      <c r="X118" s="402" t="str">
        <f t="shared" si="48"/>
        <v>.</v>
      </c>
      <c r="Y118" s="3"/>
      <c r="Z118" s="409" t="str">
        <f t="shared" si="49"/>
        <v>.</v>
      </c>
      <c r="AA118" s="410" t="str">
        <f t="shared" si="49"/>
        <v>.</v>
      </c>
      <c r="AB118" s="410" t="str">
        <f t="shared" si="49"/>
        <v>.</v>
      </c>
      <c r="AC118" s="410" t="str">
        <f t="shared" si="49"/>
        <v>.</v>
      </c>
      <c r="AD118" s="410" t="str">
        <f t="shared" si="49"/>
        <v>.</v>
      </c>
      <c r="AE118" s="410" t="str">
        <f t="shared" si="49"/>
        <v>.</v>
      </c>
      <c r="AF118" s="411" t="str">
        <f t="shared" si="49"/>
        <v>.</v>
      </c>
      <c r="AG118" s="3"/>
      <c r="AH118" s="401" t="str">
        <f t="shared" si="50"/>
        <v>.</v>
      </c>
      <c r="AI118" s="256" t="str">
        <f t="shared" si="50"/>
        <v>.</v>
      </c>
      <c r="AJ118" s="256" t="str">
        <f t="shared" si="50"/>
        <v>.</v>
      </c>
      <c r="AK118" s="256" t="str">
        <f t="shared" si="50"/>
        <v>.</v>
      </c>
      <c r="AL118" s="256" t="str">
        <f t="shared" si="50"/>
        <v>.</v>
      </c>
      <c r="AM118" s="256" t="str">
        <f t="shared" si="50"/>
        <v>.</v>
      </c>
      <c r="AN118" s="402" t="str">
        <f t="shared" si="50"/>
        <v>.</v>
      </c>
      <c r="AO118" s="3"/>
      <c r="AP118" s="409" t="str">
        <f t="shared" si="51"/>
        <v>.</v>
      </c>
      <c r="AQ118" s="410" t="str">
        <f t="shared" si="51"/>
        <v>.</v>
      </c>
      <c r="AR118" s="410" t="str">
        <f t="shared" si="51"/>
        <v>.</v>
      </c>
      <c r="AS118" s="410" t="str">
        <f t="shared" si="51"/>
        <v>.</v>
      </c>
      <c r="AT118" s="410" t="str">
        <f t="shared" si="51"/>
        <v>.</v>
      </c>
      <c r="AU118" s="410" t="str">
        <f t="shared" si="51"/>
        <v>.</v>
      </c>
      <c r="AV118" s="411" t="str">
        <f t="shared" si="51"/>
        <v>.</v>
      </c>
      <c r="AW118" s="433"/>
    </row>
    <row r="119" spans="1:49" s="1355" customFormat="1" x14ac:dyDescent="0.2">
      <c r="A119" s="182"/>
      <c r="B119" s="343"/>
      <c r="C119" s="418" t="str">
        <f t="shared" si="52"/>
        <v>$2,000,000 to $2,999,999</v>
      </c>
      <c r="D119" s="422"/>
      <c r="E119" s="429">
        <f t="shared" si="52"/>
        <v>2500000</v>
      </c>
      <c r="F119" s="874"/>
      <c r="G119" s="874"/>
      <c r="H119" s="874"/>
      <c r="I119" s="874"/>
      <c r="J119" s="874"/>
      <c r="K119" s="874"/>
      <c r="L119" s="874"/>
      <c r="M119" s="874"/>
      <c r="N119" s="327"/>
      <c r="O119" s="116"/>
      <c r="P119" s="325"/>
      <c r="Q119" s="418">
        <f t="shared" si="47"/>
        <v>2500000</v>
      </c>
      <c r="R119" s="401" t="str">
        <f t="shared" si="48"/>
        <v>.</v>
      </c>
      <c r="S119" s="256" t="str">
        <f t="shared" si="48"/>
        <v>.</v>
      </c>
      <c r="T119" s="256" t="str">
        <f t="shared" si="48"/>
        <v>.</v>
      </c>
      <c r="U119" s="256" t="str">
        <f t="shared" si="48"/>
        <v>.</v>
      </c>
      <c r="V119" s="256" t="str">
        <f t="shared" si="48"/>
        <v>.</v>
      </c>
      <c r="W119" s="256" t="str">
        <f t="shared" si="48"/>
        <v>.</v>
      </c>
      <c r="X119" s="402" t="str">
        <f t="shared" si="48"/>
        <v>.</v>
      </c>
      <c r="Y119" s="3"/>
      <c r="Z119" s="409" t="str">
        <f t="shared" si="49"/>
        <v>.</v>
      </c>
      <c r="AA119" s="410" t="str">
        <f t="shared" si="49"/>
        <v>.</v>
      </c>
      <c r="AB119" s="410" t="str">
        <f t="shared" si="49"/>
        <v>.</v>
      </c>
      <c r="AC119" s="410" t="str">
        <f t="shared" si="49"/>
        <v>.</v>
      </c>
      <c r="AD119" s="410" t="str">
        <f t="shared" si="49"/>
        <v>.</v>
      </c>
      <c r="AE119" s="410" t="str">
        <f t="shared" si="49"/>
        <v>.</v>
      </c>
      <c r="AF119" s="411" t="str">
        <f t="shared" si="49"/>
        <v>.</v>
      </c>
      <c r="AG119" s="3"/>
      <c r="AH119" s="401" t="str">
        <f t="shared" si="50"/>
        <v>.</v>
      </c>
      <c r="AI119" s="256" t="str">
        <f t="shared" si="50"/>
        <v>.</v>
      </c>
      <c r="AJ119" s="256" t="str">
        <f t="shared" si="50"/>
        <v>.</v>
      </c>
      <c r="AK119" s="256" t="str">
        <f t="shared" si="50"/>
        <v>.</v>
      </c>
      <c r="AL119" s="256" t="str">
        <f t="shared" si="50"/>
        <v>.</v>
      </c>
      <c r="AM119" s="256" t="str">
        <f t="shared" si="50"/>
        <v>.</v>
      </c>
      <c r="AN119" s="402" t="str">
        <f t="shared" si="50"/>
        <v>.</v>
      </c>
      <c r="AO119" s="3"/>
      <c r="AP119" s="409" t="str">
        <f t="shared" si="51"/>
        <v>.</v>
      </c>
      <c r="AQ119" s="410" t="str">
        <f t="shared" si="51"/>
        <v>.</v>
      </c>
      <c r="AR119" s="410" t="str">
        <f t="shared" si="51"/>
        <v>.</v>
      </c>
      <c r="AS119" s="410" t="str">
        <f t="shared" si="51"/>
        <v>.</v>
      </c>
      <c r="AT119" s="410" t="str">
        <f t="shared" si="51"/>
        <v>.</v>
      </c>
      <c r="AU119" s="410" t="str">
        <f t="shared" si="51"/>
        <v>.</v>
      </c>
      <c r="AV119" s="411" t="str">
        <f t="shared" si="51"/>
        <v>.</v>
      </c>
      <c r="AW119" s="433"/>
    </row>
    <row r="120" spans="1:49" s="1355" customFormat="1" x14ac:dyDescent="0.2">
      <c r="A120" s="182"/>
      <c r="B120" s="343"/>
      <c r="C120" s="416" t="str">
        <f t="shared" si="52"/>
        <v>$3,000,000 and greater</v>
      </c>
      <c r="D120" s="875"/>
      <c r="E120" s="431">
        <f t="shared" si="52"/>
        <v>3000000</v>
      </c>
      <c r="F120" s="876"/>
      <c r="G120" s="876"/>
      <c r="H120" s="876"/>
      <c r="I120" s="876"/>
      <c r="J120" s="876"/>
      <c r="K120" s="876"/>
      <c r="L120" s="876"/>
      <c r="M120" s="876"/>
      <c r="N120" s="327"/>
      <c r="O120" s="116"/>
      <c r="P120" s="325"/>
      <c r="Q120" s="416">
        <f t="shared" si="47"/>
        <v>3000000</v>
      </c>
      <c r="R120" s="403" t="str">
        <f t="shared" si="48"/>
        <v>.</v>
      </c>
      <c r="S120" s="404" t="str">
        <f t="shared" si="48"/>
        <v>.</v>
      </c>
      <c r="T120" s="404" t="str">
        <f t="shared" si="48"/>
        <v>.</v>
      </c>
      <c r="U120" s="404" t="str">
        <f t="shared" si="48"/>
        <v>.</v>
      </c>
      <c r="V120" s="404" t="str">
        <f t="shared" si="48"/>
        <v>.</v>
      </c>
      <c r="W120" s="404" t="str">
        <f t="shared" si="48"/>
        <v>.</v>
      </c>
      <c r="X120" s="405" t="str">
        <f t="shared" si="48"/>
        <v>.</v>
      </c>
      <c r="Y120" s="3"/>
      <c r="Z120" s="412" t="str">
        <f t="shared" si="49"/>
        <v>.</v>
      </c>
      <c r="AA120" s="413" t="str">
        <f t="shared" si="49"/>
        <v>.</v>
      </c>
      <c r="AB120" s="413" t="str">
        <f t="shared" si="49"/>
        <v>.</v>
      </c>
      <c r="AC120" s="413" t="str">
        <f t="shared" si="49"/>
        <v>.</v>
      </c>
      <c r="AD120" s="413" t="str">
        <f t="shared" si="49"/>
        <v>.</v>
      </c>
      <c r="AE120" s="413" t="str">
        <f t="shared" si="49"/>
        <v>.</v>
      </c>
      <c r="AF120" s="414" t="str">
        <f t="shared" si="49"/>
        <v>.</v>
      </c>
      <c r="AG120" s="3"/>
      <c r="AH120" s="403" t="str">
        <f t="shared" si="50"/>
        <v>.</v>
      </c>
      <c r="AI120" s="404" t="str">
        <f t="shared" si="50"/>
        <v>.</v>
      </c>
      <c r="AJ120" s="404" t="str">
        <f t="shared" si="50"/>
        <v>.</v>
      </c>
      <c r="AK120" s="404" t="str">
        <f t="shared" si="50"/>
        <v>.</v>
      </c>
      <c r="AL120" s="404" t="str">
        <f t="shared" si="50"/>
        <v>.</v>
      </c>
      <c r="AM120" s="404" t="str">
        <f t="shared" si="50"/>
        <v>.</v>
      </c>
      <c r="AN120" s="405" t="str">
        <f t="shared" si="50"/>
        <v>.</v>
      </c>
      <c r="AO120" s="3"/>
      <c r="AP120" s="412" t="str">
        <f t="shared" si="51"/>
        <v>.</v>
      </c>
      <c r="AQ120" s="413" t="str">
        <f t="shared" si="51"/>
        <v>.</v>
      </c>
      <c r="AR120" s="413" t="str">
        <f t="shared" si="51"/>
        <v>.</v>
      </c>
      <c r="AS120" s="413" t="str">
        <f t="shared" si="51"/>
        <v>.</v>
      </c>
      <c r="AT120" s="413" t="str">
        <f t="shared" si="51"/>
        <v>.</v>
      </c>
      <c r="AU120" s="413" t="str">
        <f t="shared" si="51"/>
        <v>.</v>
      </c>
      <c r="AV120" s="414" t="str">
        <f t="shared" si="51"/>
        <v>.</v>
      </c>
      <c r="AW120" s="433"/>
    </row>
    <row r="121" spans="1:49" s="1355" customFormat="1" x14ac:dyDescent="0.2">
      <c r="A121" s="182"/>
      <c r="B121" s="343"/>
      <c r="C121" s="177"/>
      <c r="D121" s="296"/>
      <c r="E121" s="184"/>
      <c r="F121" s="177"/>
      <c r="G121" s="177"/>
      <c r="H121" s="177"/>
      <c r="I121" s="177"/>
      <c r="J121" s="177"/>
      <c r="K121" s="177"/>
      <c r="L121" s="177"/>
      <c r="M121" s="177"/>
      <c r="N121" s="327"/>
      <c r="O121" s="116"/>
      <c r="P121" s="325"/>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433"/>
    </row>
    <row r="122" spans="1:49" s="1355" customFormat="1" x14ac:dyDescent="0.2">
      <c r="A122" s="182"/>
      <c r="B122" s="343"/>
      <c r="C122" s="183"/>
      <c r="D122" s="116"/>
      <c r="E122" s="156"/>
      <c r="F122" s="116"/>
      <c r="G122" s="116"/>
      <c r="H122" s="116"/>
      <c r="I122" s="116"/>
      <c r="J122" s="116"/>
      <c r="K122" s="116"/>
      <c r="L122" s="116"/>
      <c r="M122" s="116"/>
      <c r="N122" s="327"/>
      <c r="O122" s="116"/>
      <c r="P122" s="325"/>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433"/>
    </row>
    <row r="123" spans="1:49" s="1355" customFormat="1" x14ac:dyDescent="0.2">
      <c r="A123" s="182"/>
      <c r="B123" s="343"/>
      <c r="C123" s="144"/>
      <c r="D123" s="116"/>
      <c r="E123" s="156"/>
      <c r="F123" s="116"/>
      <c r="G123" s="116"/>
      <c r="H123" s="116"/>
      <c r="I123" s="116"/>
      <c r="J123" s="116"/>
      <c r="K123" s="116"/>
      <c r="L123" s="116"/>
      <c r="M123" s="116"/>
      <c r="N123" s="327"/>
      <c r="O123" s="116"/>
      <c r="P123" s="325"/>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433"/>
    </row>
    <row r="124" spans="1:49" s="1355" customFormat="1" ht="15" x14ac:dyDescent="0.25">
      <c r="A124" s="182"/>
      <c r="B124" s="343"/>
      <c r="C124" s="267" t="s">
        <v>3</v>
      </c>
      <c r="D124" s="268"/>
      <c r="E124" s="268"/>
      <c r="F124" s="269"/>
      <c r="G124" s="281" t="str">
        <f>$G$22</f>
        <v>$ nominal per year</v>
      </c>
      <c r="H124" s="270"/>
      <c r="I124" s="270" t="str">
        <f>$F$3</f>
        <v>.</v>
      </c>
      <c r="J124" s="270"/>
      <c r="K124" s="270"/>
      <c r="L124" s="270"/>
      <c r="M124" s="271"/>
      <c r="N124" s="327"/>
      <c r="O124" s="116"/>
      <c r="P124" s="325"/>
      <c r="Q124" s="96"/>
      <c r="R124" s="249" t="str">
        <f>R$22</f>
        <v>Annual increases (nominal $ per year)</v>
      </c>
      <c r="S124" s="254"/>
      <c r="T124" s="254"/>
      <c r="U124" s="254"/>
      <c r="V124" s="254"/>
      <c r="W124" s="254"/>
      <c r="X124" s="306"/>
      <c r="Y124" s="3"/>
      <c r="Z124" s="249" t="s">
        <v>535</v>
      </c>
      <c r="AA124" s="254"/>
      <c r="AB124" s="254"/>
      <c r="AC124" s="254"/>
      <c r="AD124" s="254"/>
      <c r="AE124" s="254"/>
      <c r="AF124" s="306"/>
      <c r="AG124" s="66"/>
      <c r="AH124" s="249" t="s">
        <v>540</v>
      </c>
      <c r="AI124" s="254"/>
      <c r="AJ124" s="254"/>
      <c r="AK124" s="254"/>
      <c r="AL124" s="254"/>
      <c r="AM124" s="254"/>
      <c r="AN124" s="306"/>
      <c r="AO124" s="116"/>
      <c r="AP124" s="249" t="s">
        <v>536</v>
      </c>
      <c r="AQ124" s="254"/>
      <c r="AR124" s="254"/>
      <c r="AS124" s="254"/>
      <c r="AT124" s="254"/>
      <c r="AU124" s="254"/>
      <c r="AV124" s="306"/>
      <c r="AW124" s="433"/>
    </row>
    <row r="125" spans="1:49" s="1355" customFormat="1" ht="55.5" customHeight="1" x14ac:dyDescent="0.2">
      <c r="A125" s="182"/>
      <c r="B125" s="343"/>
      <c r="C125" s="297" t="s">
        <v>196</v>
      </c>
      <c r="D125" s="137" t="s">
        <v>327</v>
      </c>
      <c r="E125" s="298" t="s">
        <v>200</v>
      </c>
      <c r="F125" s="134" t="s">
        <v>205</v>
      </c>
      <c r="G125" s="134" t="s">
        <v>731</v>
      </c>
      <c r="H125" s="134" t="s">
        <v>732</v>
      </c>
      <c r="I125" s="134" t="s">
        <v>733</v>
      </c>
      <c r="J125" s="134" t="s">
        <v>734</v>
      </c>
      <c r="K125" s="134" t="s">
        <v>735</v>
      </c>
      <c r="L125" s="134" t="s">
        <v>736</v>
      </c>
      <c r="M125" s="134" t="s">
        <v>737</v>
      </c>
      <c r="N125" s="327"/>
      <c r="O125" s="116"/>
      <c r="P125" s="325"/>
      <c r="Q125" s="415" t="str">
        <f>Q$23</f>
        <v>Land Value</v>
      </c>
      <c r="R125" s="396" t="str">
        <f>C124</f>
        <v>Ordinary Farmland Rates - without proposed special variation</v>
      </c>
      <c r="S125" s="397"/>
      <c r="T125" s="397"/>
      <c r="U125" s="397"/>
      <c r="V125" s="397"/>
      <c r="W125" s="397"/>
      <c r="X125" s="398"/>
      <c r="Y125" s="3"/>
      <c r="Z125" s="396" t="str">
        <f>$R125</f>
        <v>Ordinary Farmland Rates - without proposed special variation</v>
      </c>
      <c r="AA125" s="397"/>
      <c r="AB125" s="397"/>
      <c r="AC125" s="397"/>
      <c r="AD125" s="397"/>
      <c r="AE125" s="397"/>
      <c r="AF125" s="398"/>
      <c r="AG125" s="434"/>
      <c r="AH125" s="396" t="str">
        <f>$R125</f>
        <v>Ordinary Farmland Rates - without proposed special variation</v>
      </c>
      <c r="AI125" s="397"/>
      <c r="AJ125" s="397"/>
      <c r="AK125" s="397"/>
      <c r="AL125" s="397"/>
      <c r="AM125" s="397"/>
      <c r="AN125" s="398"/>
      <c r="AO125" s="434"/>
      <c r="AP125" s="396" t="str">
        <f>$R125</f>
        <v>Ordinary Farmland Rates - without proposed special variation</v>
      </c>
      <c r="AQ125" s="397"/>
      <c r="AR125" s="397"/>
      <c r="AS125" s="397"/>
      <c r="AT125" s="397"/>
      <c r="AU125" s="397"/>
      <c r="AV125" s="398"/>
      <c r="AW125" s="433"/>
    </row>
    <row r="126" spans="1:49" s="1355" customFormat="1" x14ac:dyDescent="0.2">
      <c r="A126" s="182"/>
      <c r="B126" s="343"/>
      <c r="C126" s="293"/>
      <c r="D126" s="293"/>
      <c r="E126" s="294"/>
      <c r="F126" s="208" t="str">
        <f>F106</f>
        <v>2020-21</v>
      </c>
      <c r="G126" s="208" t="str">
        <f t="shared" ref="G126:M126" si="53">G106</f>
        <v>2021-22</v>
      </c>
      <c r="H126" s="208" t="str">
        <f t="shared" si="53"/>
        <v>2022-23</v>
      </c>
      <c r="I126" s="208" t="str">
        <f t="shared" si="53"/>
        <v>2023-24</v>
      </c>
      <c r="J126" s="208" t="str">
        <f t="shared" si="53"/>
        <v>2024-25</v>
      </c>
      <c r="K126" s="208" t="str">
        <f t="shared" si="53"/>
        <v>2025-26</v>
      </c>
      <c r="L126" s="208" t="str">
        <f t="shared" si="53"/>
        <v>2026-27</v>
      </c>
      <c r="M126" s="208" t="str">
        <f t="shared" si="53"/>
        <v>2027-28</v>
      </c>
      <c r="N126" s="327"/>
      <c r="O126" s="116"/>
      <c r="P126" s="325"/>
      <c r="Q126" s="416"/>
      <c r="R126" s="510" t="str">
        <f t="shared" ref="R126:X126" si="54">R$24</f>
        <v>Year 1</v>
      </c>
      <c r="S126" s="511" t="str">
        <f t="shared" si="54"/>
        <v>Year 2</v>
      </c>
      <c r="T126" s="511" t="str">
        <f t="shared" si="54"/>
        <v>Year 3</v>
      </c>
      <c r="U126" s="511" t="str">
        <f t="shared" si="54"/>
        <v>Year 4</v>
      </c>
      <c r="V126" s="511" t="str">
        <f t="shared" si="54"/>
        <v>Year 5</v>
      </c>
      <c r="W126" s="511" t="str">
        <f t="shared" si="54"/>
        <v>Year 6</v>
      </c>
      <c r="X126" s="511" t="str">
        <f t="shared" si="54"/>
        <v>Year 7</v>
      </c>
      <c r="Y126" s="512"/>
      <c r="Z126" s="510" t="str">
        <f>R126</f>
        <v>Year 1</v>
      </c>
      <c r="AA126" s="511" t="str">
        <f t="shared" ref="AA126:AF126" si="55">S126</f>
        <v>Year 2</v>
      </c>
      <c r="AB126" s="511" t="str">
        <f t="shared" si="55"/>
        <v>Year 3</v>
      </c>
      <c r="AC126" s="511" t="str">
        <f t="shared" si="55"/>
        <v>Year 4</v>
      </c>
      <c r="AD126" s="511" t="str">
        <f t="shared" si="55"/>
        <v>Year 5</v>
      </c>
      <c r="AE126" s="511" t="str">
        <f t="shared" si="55"/>
        <v>Year 6</v>
      </c>
      <c r="AF126" s="513" t="str">
        <f t="shared" si="55"/>
        <v>Year 7</v>
      </c>
      <c r="AG126" s="512"/>
      <c r="AH126" s="510" t="str">
        <f>R126</f>
        <v>Year 1</v>
      </c>
      <c r="AI126" s="511" t="str">
        <f t="shared" ref="AI126:AN126" si="56">S126</f>
        <v>Year 2</v>
      </c>
      <c r="AJ126" s="511" t="str">
        <f t="shared" si="56"/>
        <v>Year 3</v>
      </c>
      <c r="AK126" s="511" t="str">
        <f t="shared" si="56"/>
        <v>Year 4</v>
      </c>
      <c r="AL126" s="511" t="str">
        <f t="shared" si="56"/>
        <v>Year 5</v>
      </c>
      <c r="AM126" s="511" t="str">
        <f t="shared" si="56"/>
        <v>Year 6</v>
      </c>
      <c r="AN126" s="513" t="str">
        <f t="shared" si="56"/>
        <v>Year 7</v>
      </c>
      <c r="AO126" s="395"/>
      <c r="AP126" s="510" t="str">
        <f>R126</f>
        <v>Year 1</v>
      </c>
      <c r="AQ126" s="511" t="str">
        <f t="shared" ref="AQ126:AT126" si="57">S126</f>
        <v>Year 2</v>
      </c>
      <c r="AR126" s="511" t="str">
        <f t="shared" si="57"/>
        <v>Year 3</v>
      </c>
      <c r="AS126" s="511" t="str">
        <f t="shared" si="57"/>
        <v>Year 4</v>
      </c>
      <c r="AT126" s="511" t="str">
        <f t="shared" si="57"/>
        <v>Year 5</v>
      </c>
      <c r="AU126" s="511" t="str">
        <f>W126</f>
        <v>Year 6</v>
      </c>
      <c r="AV126" s="513" t="str">
        <f>X126</f>
        <v>Year 7</v>
      </c>
      <c r="AW126" s="433"/>
    </row>
    <row r="127" spans="1:49" s="1355" customFormat="1" x14ac:dyDescent="0.2">
      <c r="A127" s="182"/>
      <c r="B127" s="343"/>
      <c r="C127" s="467" t="str">
        <f>C25</f>
        <v>$0 to $99,999</v>
      </c>
      <c r="D127" s="426">
        <f t="shared" ref="D127:D140" si="58">IF(D107=".",".",D107)</f>
        <v>0</v>
      </c>
      <c r="E127" s="427">
        <f>E25</f>
        <v>50000</v>
      </c>
      <c r="F127" s="873"/>
      <c r="G127" s="873"/>
      <c r="H127" s="873"/>
      <c r="I127" s="873"/>
      <c r="J127" s="873"/>
      <c r="K127" s="873"/>
      <c r="L127" s="873"/>
      <c r="M127" s="873"/>
      <c r="N127" s="327"/>
      <c r="O127" s="116"/>
      <c r="P127" s="325"/>
      <c r="Q127" s="417">
        <f t="shared" ref="Q127:Q140" si="59">$E127</f>
        <v>50000</v>
      </c>
      <c r="R127" s="399" t="str">
        <f t="shared" ref="R127:X140" si="60">IF(G127=".",".",IF(F127=0,".",G127-F127))</f>
        <v>.</v>
      </c>
      <c r="S127" s="400" t="str">
        <f t="shared" si="60"/>
        <v>.</v>
      </c>
      <c r="T127" s="400" t="str">
        <f t="shared" si="60"/>
        <v>.</v>
      </c>
      <c r="U127" s="400" t="str">
        <f t="shared" si="60"/>
        <v>.</v>
      </c>
      <c r="V127" s="400" t="str">
        <f t="shared" si="60"/>
        <v>.</v>
      </c>
      <c r="W127" s="400" t="str">
        <f t="shared" si="60"/>
        <v>.</v>
      </c>
      <c r="X127" s="295" t="str">
        <f t="shared" si="60"/>
        <v>.</v>
      </c>
      <c r="Y127" s="3"/>
      <c r="Z127" s="406" t="str">
        <f t="shared" ref="Z127:AF140" si="61">IF(G127=".",".",IF(F127=0,".",G127/F127-1))</f>
        <v>.</v>
      </c>
      <c r="AA127" s="407" t="str">
        <f t="shared" si="61"/>
        <v>.</v>
      </c>
      <c r="AB127" s="407" t="str">
        <f t="shared" si="61"/>
        <v>.</v>
      </c>
      <c r="AC127" s="407" t="str">
        <f t="shared" si="61"/>
        <v>.</v>
      </c>
      <c r="AD127" s="407" t="str">
        <f t="shared" si="61"/>
        <v>.</v>
      </c>
      <c r="AE127" s="407" t="str">
        <f t="shared" si="61"/>
        <v>.</v>
      </c>
      <c r="AF127" s="408" t="str">
        <f t="shared" si="61"/>
        <v>.</v>
      </c>
      <c r="AG127" s="3"/>
      <c r="AH127" s="399" t="str">
        <f t="shared" ref="AH127:AN140" si="62">IF(G127=".",".",IF($F127=0,".",G127-$F127))</f>
        <v>.</v>
      </c>
      <c r="AI127" s="400" t="str">
        <f t="shared" si="62"/>
        <v>.</v>
      </c>
      <c r="AJ127" s="400" t="str">
        <f t="shared" si="62"/>
        <v>.</v>
      </c>
      <c r="AK127" s="400" t="str">
        <f t="shared" si="62"/>
        <v>.</v>
      </c>
      <c r="AL127" s="400" t="str">
        <f t="shared" si="62"/>
        <v>.</v>
      </c>
      <c r="AM127" s="400" t="str">
        <f t="shared" si="62"/>
        <v>.</v>
      </c>
      <c r="AN127" s="295" t="str">
        <f t="shared" si="62"/>
        <v>.</v>
      </c>
      <c r="AO127" s="410"/>
      <c r="AP127" s="406" t="str">
        <f t="shared" ref="AP127:AV140" si="63">IF(G127=".",".",IF($F127=0,".",G127/$F127-1))</f>
        <v>.</v>
      </c>
      <c r="AQ127" s="407" t="str">
        <f t="shared" si="63"/>
        <v>.</v>
      </c>
      <c r="AR127" s="407" t="str">
        <f t="shared" si="63"/>
        <v>.</v>
      </c>
      <c r="AS127" s="407" t="str">
        <f t="shared" si="63"/>
        <v>.</v>
      </c>
      <c r="AT127" s="407" t="str">
        <f t="shared" si="63"/>
        <v>.</v>
      </c>
      <c r="AU127" s="407" t="str">
        <f t="shared" si="63"/>
        <v>.</v>
      </c>
      <c r="AV127" s="408" t="str">
        <f t="shared" si="63"/>
        <v>.</v>
      </c>
      <c r="AW127" s="433"/>
    </row>
    <row r="128" spans="1:49" s="1355" customFormat="1" x14ac:dyDescent="0.2">
      <c r="A128" s="182"/>
      <c r="B128" s="343"/>
      <c r="C128" s="468" t="str">
        <f t="shared" ref="C128:E140" si="64">C26</f>
        <v>$100,000 to $199,999</v>
      </c>
      <c r="D128" s="428">
        <f t="shared" si="58"/>
        <v>0</v>
      </c>
      <c r="E128" s="429">
        <f t="shared" si="64"/>
        <v>150000</v>
      </c>
      <c r="F128" s="874"/>
      <c r="G128" s="874"/>
      <c r="H128" s="874"/>
      <c r="I128" s="874"/>
      <c r="J128" s="874"/>
      <c r="K128" s="874"/>
      <c r="L128" s="874"/>
      <c r="M128" s="874"/>
      <c r="N128" s="327"/>
      <c r="O128" s="116"/>
      <c r="P128" s="325"/>
      <c r="Q128" s="418">
        <f t="shared" si="59"/>
        <v>150000</v>
      </c>
      <c r="R128" s="401" t="str">
        <f t="shared" si="60"/>
        <v>.</v>
      </c>
      <c r="S128" s="256" t="str">
        <f t="shared" si="60"/>
        <v>.</v>
      </c>
      <c r="T128" s="256" t="str">
        <f t="shared" si="60"/>
        <v>.</v>
      </c>
      <c r="U128" s="256" t="str">
        <f t="shared" si="60"/>
        <v>.</v>
      </c>
      <c r="V128" s="256" t="str">
        <f t="shared" si="60"/>
        <v>.</v>
      </c>
      <c r="W128" s="256" t="str">
        <f t="shared" si="60"/>
        <v>.</v>
      </c>
      <c r="X128" s="402" t="str">
        <f t="shared" si="60"/>
        <v>.</v>
      </c>
      <c r="Y128" s="3"/>
      <c r="Z128" s="409" t="str">
        <f t="shared" si="61"/>
        <v>.</v>
      </c>
      <c r="AA128" s="410" t="str">
        <f t="shared" si="61"/>
        <v>.</v>
      </c>
      <c r="AB128" s="410" t="str">
        <f t="shared" si="61"/>
        <v>.</v>
      </c>
      <c r="AC128" s="410" t="str">
        <f t="shared" si="61"/>
        <v>.</v>
      </c>
      <c r="AD128" s="410" t="str">
        <f t="shared" si="61"/>
        <v>.</v>
      </c>
      <c r="AE128" s="410" t="str">
        <f t="shared" si="61"/>
        <v>.</v>
      </c>
      <c r="AF128" s="411" t="str">
        <f t="shared" si="61"/>
        <v>.</v>
      </c>
      <c r="AG128" s="3"/>
      <c r="AH128" s="401" t="str">
        <f t="shared" si="62"/>
        <v>.</v>
      </c>
      <c r="AI128" s="256" t="str">
        <f t="shared" si="62"/>
        <v>.</v>
      </c>
      <c r="AJ128" s="256" t="str">
        <f t="shared" si="62"/>
        <v>.</v>
      </c>
      <c r="AK128" s="256" t="str">
        <f t="shared" si="62"/>
        <v>.</v>
      </c>
      <c r="AL128" s="256" t="str">
        <f t="shared" si="62"/>
        <v>.</v>
      </c>
      <c r="AM128" s="256" t="str">
        <f t="shared" si="62"/>
        <v>.</v>
      </c>
      <c r="AN128" s="402" t="str">
        <f t="shared" si="62"/>
        <v>.</v>
      </c>
      <c r="AO128" s="3"/>
      <c r="AP128" s="409" t="str">
        <f t="shared" si="63"/>
        <v>.</v>
      </c>
      <c r="AQ128" s="410" t="str">
        <f t="shared" si="63"/>
        <v>.</v>
      </c>
      <c r="AR128" s="410" t="str">
        <f t="shared" si="63"/>
        <v>.</v>
      </c>
      <c r="AS128" s="410" t="str">
        <f t="shared" si="63"/>
        <v>.</v>
      </c>
      <c r="AT128" s="410" t="str">
        <f t="shared" si="63"/>
        <v>.</v>
      </c>
      <c r="AU128" s="410" t="str">
        <f t="shared" si="63"/>
        <v>.</v>
      </c>
      <c r="AV128" s="411" t="str">
        <f t="shared" si="63"/>
        <v>.</v>
      </c>
      <c r="AW128" s="433"/>
    </row>
    <row r="129" spans="1:49" s="1355" customFormat="1" x14ac:dyDescent="0.2">
      <c r="A129" s="182"/>
      <c r="B129" s="343"/>
      <c r="C129" s="468" t="str">
        <f t="shared" si="64"/>
        <v>$200,000 to $299,999</v>
      </c>
      <c r="D129" s="428">
        <f t="shared" si="58"/>
        <v>0</v>
      </c>
      <c r="E129" s="429">
        <f t="shared" si="64"/>
        <v>250000</v>
      </c>
      <c r="F129" s="874"/>
      <c r="G129" s="874"/>
      <c r="H129" s="874"/>
      <c r="I129" s="874"/>
      <c r="J129" s="874"/>
      <c r="K129" s="874"/>
      <c r="L129" s="874"/>
      <c r="M129" s="874"/>
      <c r="N129" s="327"/>
      <c r="O129" s="116"/>
      <c r="P129" s="325"/>
      <c r="Q129" s="418">
        <f t="shared" si="59"/>
        <v>250000</v>
      </c>
      <c r="R129" s="401" t="str">
        <f t="shared" si="60"/>
        <v>.</v>
      </c>
      <c r="S129" s="256" t="str">
        <f t="shared" si="60"/>
        <v>.</v>
      </c>
      <c r="T129" s="256" t="str">
        <f t="shared" si="60"/>
        <v>.</v>
      </c>
      <c r="U129" s="256" t="str">
        <f t="shared" si="60"/>
        <v>.</v>
      </c>
      <c r="V129" s="256" t="str">
        <f t="shared" si="60"/>
        <v>.</v>
      </c>
      <c r="W129" s="256" t="str">
        <f t="shared" si="60"/>
        <v>.</v>
      </c>
      <c r="X129" s="402" t="str">
        <f t="shared" si="60"/>
        <v>.</v>
      </c>
      <c r="Y129" s="3"/>
      <c r="Z129" s="409" t="str">
        <f t="shared" si="61"/>
        <v>.</v>
      </c>
      <c r="AA129" s="410" t="str">
        <f t="shared" si="61"/>
        <v>.</v>
      </c>
      <c r="AB129" s="410" t="str">
        <f t="shared" si="61"/>
        <v>.</v>
      </c>
      <c r="AC129" s="410" t="str">
        <f t="shared" si="61"/>
        <v>.</v>
      </c>
      <c r="AD129" s="410" t="str">
        <f t="shared" si="61"/>
        <v>.</v>
      </c>
      <c r="AE129" s="410" t="str">
        <f t="shared" si="61"/>
        <v>.</v>
      </c>
      <c r="AF129" s="411" t="str">
        <f t="shared" si="61"/>
        <v>.</v>
      </c>
      <c r="AG129" s="3"/>
      <c r="AH129" s="401" t="str">
        <f t="shared" si="62"/>
        <v>.</v>
      </c>
      <c r="AI129" s="256" t="str">
        <f t="shared" si="62"/>
        <v>.</v>
      </c>
      <c r="AJ129" s="256" t="str">
        <f t="shared" si="62"/>
        <v>.</v>
      </c>
      <c r="AK129" s="256" t="str">
        <f t="shared" si="62"/>
        <v>.</v>
      </c>
      <c r="AL129" s="256" t="str">
        <f t="shared" si="62"/>
        <v>.</v>
      </c>
      <c r="AM129" s="256" t="str">
        <f t="shared" si="62"/>
        <v>.</v>
      </c>
      <c r="AN129" s="402" t="str">
        <f t="shared" si="62"/>
        <v>.</v>
      </c>
      <c r="AO129" s="3"/>
      <c r="AP129" s="409" t="str">
        <f t="shared" si="63"/>
        <v>.</v>
      </c>
      <c r="AQ129" s="410" t="str">
        <f t="shared" si="63"/>
        <v>.</v>
      </c>
      <c r="AR129" s="410" t="str">
        <f t="shared" si="63"/>
        <v>.</v>
      </c>
      <c r="AS129" s="410" t="str">
        <f t="shared" si="63"/>
        <v>.</v>
      </c>
      <c r="AT129" s="410" t="str">
        <f t="shared" si="63"/>
        <v>.</v>
      </c>
      <c r="AU129" s="410" t="str">
        <f t="shared" si="63"/>
        <v>.</v>
      </c>
      <c r="AV129" s="411" t="str">
        <f t="shared" si="63"/>
        <v>.</v>
      </c>
      <c r="AW129" s="433"/>
    </row>
    <row r="130" spans="1:49" s="1355" customFormat="1" x14ac:dyDescent="0.2">
      <c r="A130" s="182"/>
      <c r="B130" s="343"/>
      <c r="C130" s="468" t="str">
        <f t="shared" si="64"/>
        <v>$300,000 to $399,999</v>
      </c>
      <c r="D130" s="428">
        <f t="shared" si="58"/>
        <v>0</v>
      </c>
      <c r="E130" s="429">
        <f t="shared" si="64"/>
        <v>350000</v>
      </c>
      <c r="F130" s="874"/>
      <c r="G130" s="874"/>
      <c r="H130" s="874"/>
      <c r="I130" s="874"/>
      <c r="J130" s="874"/>
      <c r="K130" s="874"/>
      <c r="L130" s="874"/>
      <c r="M130" s="874"/>
      <c r="N130" s="327"/>
      <c r="O130" s="116"/>
      <c r="P130" s="325"/>
      <c r="Q130" s="418">
        <f t="shared" si="59"/>
        <v>350000</v>
      </c>
      <c r="R130" s="401" t="str">
        <f t="shared" si="60"/>
        <v>.</v>
      </c>
      <c r="S130" s="256" t="str">
        <f t="shared" si="60"/>
        <v>.</v>
      </c>
      <c r="T130" s="256" t="str">
        <f t="shared" si="60"/>
        <v>.</v>
      </c>
      <c r="U130" s="256" t="str">
        <f t="shared" si="60"/>
        <v>.</v>
      </c>
      <c r="V130" s="256" t="str">
        <f t="shared" si="60"/>
        <v>.</v>
      </c>
      <c r="W130" s="256" t="str">
        <f t="shared" si="60"/>
        <v>.</v>
      </c>
      <c r="X130" s="402" t="str">
        <f t="shared" si="60"/>
        <v>.</v>
      </c>
      <c r="Y130" s="3"/>
      <c r="Z130" s="409" t="str">
        <f t="shared" si="61"/>
        <v>.</v>
      </c>
      <c r="AA130" s="410" t="str">
        <f t="shared" si="61"/>
        <v>.</v>
      </c>
      <c r="AB130" s="410" t="str">
        <f t="shared" si="61"/>
        <v>.</v>
      </c>
      <c r="AC130" s="410" t="str">
        <f t="shared" si="61"/>
        <v>.</v>
      </c>
      <c r="AD130" s="410" t="str">
        <f t="shared" si="61"/>
        <v>.</v>
      </c>
      <c r="AE130" s="410" t="str">
        <f t="shared" si="61"/>
        <v>.</v>
      </c>
      <c r="AF130" s="411" t="str">
        <f t="shared" si="61"/>
        <v>.</v>
      </c>
      <c r="AG130" s="3"/>
      <c r="AH130" s="401" t="str">
        <f t="shared" si="62"/>
        <v>.</v>
      </c>
      <c r="AI130" s="256" t="str">
        <f t="shared" si="62"/>
        <v>.</v>
      </c>
      <c r="AJ130" s="256" t="str">
        <f t="shared" si="62"/>
        <v>.</v>
      </c>
      <c r="AK130" s="256" t="str">
        <f t="shared" si="62"/>
        <v>.</v>
      </c>
      <c r="AL130" s="256" t="str">
        <f t="shared" si="62"/>
        <v>.</v>
      </c>
      <c r="AM130" s="256" t="str">
        <f t="shared" si="62"/>
        <v>.</v>
      </c>
      <c r="AN130" s="402" t="str">
        <f t="shared" si="62"/>
        <v>.</v>
      </c>
      <c r="AO130" s="3"/>
      <c r="AP130" s="409" t="str">
        <f t="shared" si="63"/>
        <v>.</v>
      </c>
      <c r="AQ130" s="410" t="str">
        <f t="shared" si="63"/>
        <v>.</v>
      </c>
      <c r="AR130" s="410" t="str">
        <f t="shared" si="63"/>
        <v>.</v>
      </c>
      <c r="AS130" s="410" t="str">
        <f t="shared" si="63"/>
        <v>.</v>
      </c>
      <c r="AT130" s="410" t="str">
        <f t="shared" si="63"/>
        <v>.</v>
      </c>
      <c r="AU130" s="410" t="str">
        <f t="shared" si="63"/>
        <v>.</v>
      </c>
      <c r="AV130" s="411" t="str">
        <f t="shared" si="63"/>
        <v>.</v>
      </c>
      <c r="AW130" s="433"/>
    </row>
    <row r="131" spans="1:49" s="1355" customFormat="1" x14ac:dyDescent="0.2">
      <c r="A131" s="182"/>
      <c r="B131" s="343"/>
      <c r="C131" s="468" t="str">
        <f t="shared" si="64"/>
        <v>$400,000 to $499,999</v>
      </c>
      <c r="D131" s="428">
        <f t="shared" si="58"/>
        <v>0</v>
      </c>
      <c r="E131" s="429">
        <f t="shared" si="64"/>
        <v>450000</v>
      </c>
      <c r="F131" s="874"/>
      <c r="G131" s="874"/>
      <c r="H131" s="874"/>
      <c r="I131" s="874"/>
      <c r="J131" s="874"/>
      <c r="K131" s="874"/>
      <c r="L131" s="874"/>
      <c r="M131" s="874"/>
      <c r="N131" s="327"/>
      <c r="O131" s="116"/>
      <c r="P131" s="325"/>
      <c r="Q131" s="418">
        <f t="shared" si="59"/>
        <v>450000</v>
      </c>
      <c r="R131" s="401" t="str">
        <f t="shared" si="60"/>
        <v>.</v>
      </c>
      <c r="S131" s="256" t="str">
        <f t="shared" si="60"/>
        <v>.</v>
      </c>
      <c r="T131" s="256" t="str">
        <f t="shared" si="60"/>
        <v>.</v>
      </c>
      <c r="U131" s="256" t="str">
        <f t="shared" si="60"/>
        <v>.</v>
      </c>
      <c r="V131" s="256" t="str">
        <f t="shared" si="60"/>
        <v>.</v>
      </c>
      <c r="W131" s="256" t="str">
        <f t="shared" si="60"/>
        <v>.</v>
      </c>
      <c r="X131" s="402" t="str">
        <f t="shared" si="60"/>
        <v>.</v>
      </c>
      <c r="Y131" s="3"/>
      <c r="Z131" s="409" t="str">
        <f t="shared" si="61"/>
        <v>.</v>
      </c>
      <c r="AA131" s="410" t="str">
        <f t="shared" si="61"/>
        <v>.</v>
      </c>
      <c r="AB131" s="410" t="str">
        <f t="shared" si="61"/>
        <v>.</v>
      </c>
      <c r="AC131" s="410" t="str">
        <f t="shared" si="61"/>
        <v>.</v>
      </c>
      <c r="AD131" s="410" t="str">
        <f t="shared" si="61"/>
        <v>.</v>
      </c>
      <c r="AE131" s="410" t="str">
        <f t="shared" si="61"/>
        <v>.</v>
      </c>
      <c r="AF131" s="411" t="str">
        <f t="shared" si="61"/>
        <v>.</v>
      </c>
      <c r="AG131" s="3"/>
      <c r="AH131" s="401" t="str">
        <f t="shared" si="62"/>
        <v>.</v>
      </c>
      <c r="AI131" s="256" t="str">
        <f t="shared" si="62"/>
        <v>.</v>
      </c>
      <c r="AJ131" s="256" t="str">
        <f t="shared" si="62"/>
        <v>.</v>
      </c>
      <c r="AK131" s="256" t="str">
        <f t="shared" si="62"/>
        <v>.</v>
      </c>
      <c r="AL131" s="256" t="str">
        <f t="shared" si="62"/>
        <v>.</v>
      </c>
      <c r="AM131" s="256" t="str">
        <f t="shared" si="62"/>
        <v>.</v>
      </c>
      <c r="AN131" s="402" t="str">
        <f t="shared" si="62"/>
        <v>.</v>
      </c>
      <c r="AO131" s="3"/>
      <c r="AP131" s="409" t="str">
        <f t="shared" si="63"/>
        <v>.</v>
      </c>
      <c r="AQ131" s="410" t="str">
        <f t="shared" si="63"/>
        <v>.</v>
      </c>
      <c r="AR131" s="410" t="str">
        <f t="shared" si="63"/>
        <v>.</v>
      </c>
      <c r="AS131" s="410" t="str">
        <f t="shared" si="63"/>
        <v>.</v>
      </c>
      <c r="AT131" s="410" t="str">
        <f t="shared" si="63"/>
        <v>.</v>
      </c>
      <c r="AU131" s="410" t="str">
        <f t="shared" si="63"/>
        <v>.</v>
      </c>
      <c r="AV131" s="411" t="str">
        <f t="shared" si="63"/>
        <v>.</v>
      </c>
      <c r="AW131" s="433"/>
    </row>
    <row r="132" spans="1:49" s="1355" customFormat="1" x14ac:dyDescent="0.2">
      <c r="A132" s="182"/>
      <c r="B132" s="343"/>
      <c r="C132" s="468" t="str">
        <f t="shared" si="64"/>
        <v>$500,000 to $599,999</v>
      </c>
      <c r="D132" s="428">
        <f t="shared" si="58"/>
        <v>0</v>
      </c>
      <c r="E132" s="429">
        <f t="shared" si="64"/>
        <v>550000</v>
      </c>
      <c r="F132" s="874"/>
      <c r="G132" s="874"/>
      <c r="H132" s="874"/>
      <c r="I132" s="874"/>
      <c r="J132" s="874"/>
      <c r="K132" s="874"/>
      <c r="L132" s="874"/>
      <c r="M132" s="874"/>
      <c r="N132" s="327"/>
      <c r="O132" s="116"/>
      <c r="P132" s="325"/>
      <c r="Q132" s="418">
        <f t="shared" si="59"/>
        <v>550000</v>
      </c>
      <c r="R132" s="401" t="str">
        <f t="shared" si="60"/>
        <v>.</v>
      </c>
      <c r="S132" s="256" t="str">
        <f t="shared" si="60"/>
        <v>.</v>
      </c>
      <c r="T132" s="256" t="str">
        <f t="shared" si="60"/>
        <v>.</v>
      </c>
      <c r="U132" s="256" t="str">
        <f t="shared" si="60"/>
        <v>.</v>
      </c>
      <c r="V132" s="256" t="str">
        <f t="shared" si="60"/>
        <v>.</v>
      </c>
      <c r="W132" s="256" t="str">
        <f t="shared" si="60"/>
        <v>.</v>
      </c>
      <c r="X132" s="402" t="str">
        <f t="shared" si="60"/>
        <v>.</v>
      </c>
      <c r="Y132" s="3"/>
      <c r="Z132" s="409" t="str">
        <f t="shared" si="61"/>
        <v>.</v>
      </c>
      <c r="AA132" s="410" t="str">
        <f t="shared" si="61"/>
        <v>.</v>
      </c>
      <c r="AB132" s="410" t="str">
        <f t="shared" si="61"/>
        <v>.</v>
      </c>
      <c r="AC132" s="410" t="str">
        <f t="shared" si="61"/>
        <v>.</v>
      </c>
      <c r="AD132" s="410" t="str">
        <f t="shared" si="61"/>
        <v>.</v>
      </c>
      <c r="AE132" s="410" t="str">
        <f t="shared" si="61"/>
        <v>.</v>
      </c>
      <c r="AF132" s="411" t="str">
        <f t="shared" si="61"/>
        <v>.</v>
      </c>
      <c r="AG132" s="3"/>
      <c r="AH132" s="401" t="str">
        <f t="shared" si="62"/>
        <v>.</v>
      </c>
      <c r="AI132" s="256" t="str">
        <f t="shared" si="62"/>
        <v>.</v>
      </c>
      <c r="AJ132" s="256" t="str">
        <f t="shared" si="62"/>
        <v>.</v>
      </c>
      <c r="AK132" s="256" t="str">
        <f t="shared" si="62"/>
        <v>.</v>
      </c>
      <c r="AL132" s="256" t="str">
        <f t="shared" si="62"/>
        <v>.</v>
      </c>
      <c r="AM132" s="256" t="str">
        <f t="shared" si="62"/>
        <v>.</v>
      </c>
      <c r="AN132" s="402" t="str">
        <f t="shared" si="62"/>
        <v>.</v>
      </c>
      <c r="AO132" s="3"/>
      <c r="AP132" s="409" t="str">
        <f t="shared" si="63"/>
        <v>.</v>
      </c>
      <c r="AQ132" s="410" t="str">
        <f t="shared" si="63"/>
        <v>.</v>
      </c>
      <c r="AR132" s="410" t="str">
        <f t="shared" si="63"/>
        <v>.</v>
      </c>
      <c r="AS132" s="410" t="str">
        <f t="shared" si="63"/>
        <v>.</v>
      </c>
      <c r="AT132" s="410" t="str">
        <f t="shared" si="63"/>
        <v>.</v>
      </c>
      <c r="AU132" s="410" t="str">
        <f t="shared" si="63"/>
        <v>.</v>
      </c>
      <c r="AV132" s="411" t="str">
        <f t="shared" si="63"/>
        <v>.</v>
      </c>
      <c r="AW132" s="433"/>
    </row>
    <row r="133" spans="1:49" s="1355" customFormat="1" x14ac:dyDescent="0.2">
      <c r="A133" s="182"/>
      <c r="B133" s="343"/>
      <c r="C133" s="468" t="str">
        <f t="shared" si="64"/>
        <v>$600,000 to $699,999</v>
      </c>
      <c r="D133" s="428">
        <f t="shared" si="58"/>
        <v>0</v>
      </c>
      <c r="E133" s="429">
        <f t="shared" si="64"/>
        <v>650000</v>
      </c>
      <c r="F133" s="874"/>
      <c r="G133" s="874"/>
      <c r="H133" s="874"/>
      <c r="I133" s="874"/>
      <c r="J133" s="874"/>
      <c r="K133" s="874"/>
      <c r="L133" s="874"/>
      <c r="M133" s="874"/>
      <c r="N133" s="327"/>
      <c r="O133" s="116"/>
      <c r="P133" s="325"/>
      <c r="Q133" s="418">
        <f t="shared" si="59"/>
        <v>650000</v>
      </c>
      <c r="R133" s="401" t="str">
        <f t="shared" si="60"/>
        <v>.</v>
      </c>
      <c r="S133" s="256" t="str">
        <f t="shared" si="60"/>
        <v>.</v>
      </c>
      <c r="T133" s="256" t="str">
        <f t="shared" si="60"/>
        <v>.</v>
      </c>
      <c r="U133" s="256" t="str">
        <f t="shared" si="60"/>
        <v>.</v>
      </c>
      <c r="V133" s="256" t="str">
        <f t="shared" si="60"/>
        <v>.</v>
      </c>
      <c r="W133" s="256" t="str">
        <f t="shared" si="60"/>
        <v>.</v>
      </c>
      <c r="X133" s="402" t="str">
        <f t="shared" si="60"/>
        <v>.</v>
      </c>
      <c r="Y133" s="3"/>
      <c r="Z133" s="409" t="str">
        <f t="shared" si="61"/>
        <v>.</v>
      </c>
      <c r="AA133" s="410" t="str">
        <f t="shared" si="61"/>
        <v>.</v>
      </c>
      <c r="AB133" s="410" t="str">
        <f t="shared" si="61"/>
        <v>.</v>
      </c>
      <c r="AC133" s="410" t="str">
        <f t="shared" si="61"/>
        <v>.</v>
      </c>
      <c r="AD133" s="410" t="str">
        <f t="shared" si="61"/>
        <v>.</v>
      </c>
      <c r="AE133" s="410" t="str">
        <f t="shared" si="61"/>
        <v>.</v>
      </c>
      <c r="AF133" s="411" t="str">
        <f t="shared" si="61"/>
        <v>.</v>
      </c>
      <c r="AG133" s="3"/>
      <c r="AH133" s="401" t="str">
        <f t="shared" si="62"/>
        <v>.</v>
      </c>
      <c r="AI133" s="256" t="str">
        <f t="shared" si="62"/>
        <v>.</v>
      </c>
      <c r="AJ133" s="256" t="str">
        <f t="shared" si="62"/>
        <v>.</v>
      </c>
      <c r="AK133" s="256" t="str">
        <f t="shared" si="62"/>
        <v>.</v>
      </c>
      <c r="AL133" s="256" t="str">
        <f t="shared" si="62"/>
        <v>.</v>
      </c>
      <c r="AM133" s="256" t="str">
        <f t="shared" si="62"/>
        <v>.</v>
      </c>
      <c r="AN133" s="402" t="str">
        <f t="shared" si="62"/>
        <v>.</v>
      </c>
      <c r="AO133" s="3"/>
      <c r="AP133" s="409" t="str">
        <f t="shared" si="63"/>
        <v>.</v>
      </c>
      <c r="AQ133" s="410" t="str">
        <f t="shared" si="63"/>
        <v>.</v>
      </c>
      <c r="AR133" s="410" t="str">
        <f t="shared" si="63"/>
        <v>.</v>
      </c>
      <c r="AS133" s="410" t="str">
        <f t="shared" si="63"/>
        <v>.</v>
      </c>
      <c r="AT133" s="410" t="str">
        <f t="shared" si="63"/>
        <v>.</v>
      </c>
      <c r="AU133" s="410" t="str">
        <f t="shared" si="63"/>
        <v>.</v>
      </c>
      <c r="AV133" s="411" t="str">
        <f t="shared" si="63"/>
        <v>.</v>
      </c>
      <c r="AW133" s="433"/>
    </row>
    <row r="134" spans="1:49" s="1355" customFormat="1" x14ac:dyDescent="0.2">
      <c r="A134" s="182"/>
      <c r="B134" s="343"/>
      <c r="C134" s="468" t="str">
        <f t="shared" si="64"/>
        <v>$700,000 to $799,999</v>
      </c>
      <c r="D134" s="428">
        <f t="shared" si="58"/>
        <v>0</v>
      </c>
      <c r="E134" s="429">
        <f t="shared" si="64"/>
        <v>750000</v>
      </c>
      <c r="F134" s="874"/>
      <c r="G134" s="874"/>
      <c r="H134" s="874"/>
      <c r="I134" s="874"/>
      <c r="J134" s="874"/>
      <c r="K134" s="874"/>
      <c r="L134" s="874"/>
      <c r="M134" s="874"/>
      <c r="N134" s="327"/>
      <c r="O134" s="116"/>
      <c r="P134" s="325"/>
      <c r="Q134" s="418">
        <f t="shared" si="59"/>
        <v>750000</v>
      </c>
      <c r="R134" s="401" t="str">
        <f t="shared" si="60"/>
        <v>.</v>
      </c>
      <c r="S134" s="256" t="str">
        <f t="shared" si="60"/>
        <v>.</v>
      </c>
      <c r="T134" s="256" t="str">
        <f t="shared" si="60"/>
        <v>.</v>
      </c>
      <c r="U134" s="256" t="str">
        <f t="shared" si="60"/>
        <v>.</v>
      </c>
      <c r="V134" s="256" t="str">
        <f t="shared" si="60"/>
        <v>.</v>
      </c>
      <c r="W134" s="256" t="str">
        <f t="shared" si="60"/>
        <v>.</v>
      </c>
      <c r="X134" s="402" t="str">
        <f t="shared" si="60"/>
        <v>.</v>
      </c>
      <c r="Y134" s="3"/>
      <c r="Z134" s="409" t="str">
        <f t="shared" si="61"/>
        <v>.</v>
      </c>
      <c r="AA134" s="410" t="str">
        <f t="shared" si="61"/>
        <v>.</v>
      </c>
      <c r="AB134" s="410" t="str">
        <f t="shared" si="61"/>
        <v>.</v>
      </c>
      <c r="AC134" s="410" t="str">
        <f t="shared" si="61"/>
        <v>.</v>
      </c>
      <c r="AD134" s="410" t="str">
        <f t="shared" si="61"/>
        <v>.</v>
      </c>
      <c r="AE134" s="410" t="str">
        <f t="shared" si="61"/>
        <v>.</v>
      </c>
      <c r="AF134" s="411" t="str">
        <f t="shared" si="61"/>
        <v>.</v>
      </c>
      <c r="AG134" s="3"/>
      <c r="AH134" s="401" t="str">
        <f t="shared" si="62"/>
        <v>.</v>
      </c>
      <c r="AI134" s="256" t="str">
        <f t="shared" si="62"/>
        <v>.</v>
      </c>
      <c r="AJ134" s="256" t="str">
        <f t="shared" si="62"/>
        <v>.</v>
      </c>
      <c r="AK134" s="256" t="str">
        <f t="shared" si="62"/>
        <v>.</v>
      </c>
      <c r="AL134" s="256" t="str">
        <f t="shared" si="62"/>
        <v>.</v>
      </c>
      <c r="AM134" s="256" t="str">
        <f t="shared" si="62"/>
        <v>.</v>
      </c>
      <c r="AN134" s="402" t="str">
        <f t="shared" si="62"/>
        <v>.</v>
      </c>
      <c r="AO134" s="3"/>
      <c r="AP134" s="409" t="str">
        <f t="shared" si="63"/>
        <v>.</v>
      </c>
      <c r="AQ134" s="410" t="str">
        <f t="shared" si="63"/>
        <v>.</v>
      </c>
      <c r="AR134" s="410" t="str">
        <f t="shared" si="63"/>
        <v>.</v>
      </c>
      <c r="AS134" s="410" t="str">
        <f t="shared" si="63"/>
        <v>.</v>
      </c>
      <c r="AT134" s="410" t="str">
        <f t="shared" si="63"/>
        <v>.</v>
      </c>
      <c r="AU134" s="410" t="str">
        <f t="shared" si="63"/>
        <v>.</v>
      </c>
      <c r="AV134" s="411" t="str">
        <f t="shared" si="63"/>
        <v>.</v>
      </c>
      <c r="AW134" s="433"/>
    </row>
    <row r="135" spans="1:49" s="1355" customFormat="1" x14ac:dyDescent="0.2">
      <c r="A135" s="182"/>
      <c r="B135" s="343"/>
      <c r="C135" s="468" t="str">
        <f t="shared" si="64"/>
        <v>$800,000 to $899,999</v>
      </c>
      <c r="D135" s="428">
        <f t="shared" si="58"/>
        <v>0</v>
      </c>
      <c r="E135" s="429">
        <f t="shared" si="64"/>
        <v>850000</v>
      </c>
      <c r="F135" s="874"/>
      <c r="G135" s="874"/>
      <c r="H135" s="874"/>
      <c r="I135" s="874"/>
      <c r="J135" s="874"/>
      <c r="K135" s="874"/>
      <c r="L135" s="874"/>
      <c r="M135" s="874"/>
      <c r="N135" s="327"/>
      <c r="O135" s="116"/>
      <c r="P135" s="325"/>
      <c r="Q135" s="418">
        <f t="shared" si="59"/>
        <v>850000</v>
      </c>
      <c r="R135" s="401" t="str">
        <f t="shared" si="60"/>
        <v>.</v>
      </c>
      <c r="S135" s="256" t="str">
        <f t="shared" si="60"/>
        <v>.</v>
      </c>
      <c r="T135" s="256" t="str">
        <f t="shared" si="60"/>
        <v>.</v>
      </c>
      <c r="U135" s="256" t="str">
        <f t="shared" si="60"/>
        <v>.</v>
      </c>
      <c r="V135" s="256" t="str">
        <f t="shared" si="60"/>
        <v>.</v>
      </c>
      <c r="W135" s="256" t="str">
        <f t="shared" si="60"/>
        <v>.</v>
      </c>
      <c r="X135" s="402" t="str">
        <f t="shared" si="60"/>
        <v>.</v>
      </c>
      <c r="Y135" s="3"/>
      <c r="Z135" s="409" t="str">
        <f t="shared" si="61"/>
        <v>.</v>
      </c>
      <c r="AA135" s="410" t="str">
        <f t="shared" si="61"/>
        <v>.</v>
      </c>
      <c r="AB135" s="410" t="str">
        <f t="shared" si="61"/>
        <v>.</v>
      </c>
      <c r="AC135" s="410" t="str">
        <f t="shared" si="61"/>
        <v>.</v>
      </c>
      <c r="AD135" s="410" t="str">
        <f t="shared" si="61"/>
        <v>.</v>
      </c>
      <c r="AE135" s="410" t="str">
        <f t="shared" si="61"/>
        <v>.</v>
      </c>
      <c r="AF135" s="411" t="str">
        <f t="shared" si="61"/>
        <v>.</v>
      </c>
      <c r="AG135" s="3"/>
      <c r="AH135" s="401" t="str">
        <f t="shared" si="62"/>
        <v>.</v>
      </c>
      <c r="AI135" s="256" t="str">
        <f t="shared" si="62"/>
        <v>.</v>
      </c>
      <c r="AJ135" s="256" t="str">
        <f t="shared" si="62"/>
        <v>.</v>
      </c>
      <c r="AK135" s="256" t="str">
        <f t="shared" si="62"/>
        <v>.</v>
      </c>
      <c r="AL135" s="256" t="str">
        <f t="shared" si="62"/>
        <v>.</v>
      </c>
      <c r="AM135" s="256" t="str">
        <f t="shared" si="62"/>
        <v>.</v>
      </c>
      <c r="AN135" s="402" t="str">
        <f t="shared" si="62"/>
        <v>.</v>
      </c>
      <c r="AO135" s="3"/>
      <c r="AP135" s="409" t="str">
        <f t="shared" si="63"/>
        <v>.</v>
      </c>
      <c r="AQ135" s="410" t="str">
        <f t="shared" si="63"/>
        <v>.</v>
      </c>
      <c r="AR135" s="410" t="str">
        <f t="shared" si="63"/>
        <v>.</v>
      </c>
      <c r="AS135" s="410" t="str">
        <f t="shared" si="63"/>
        <v>.</v>
      </c>
      <c r="AT135" s="410" t="str">
        <f t="shared" si="63"/>
        <v>.</v>
      </c>
      <c r="AU135" s="410" t="str">
        <f t="shared" si="63"/>
        <v>.</v>
      </c>
      <c r="AV135" s="411" t="str">
        <f t="shared" si="63"/>
        <v>.</v>
      </c>
      <c r="AW135" s="433"/>
    </row>
    <row r="136" spans="1:49" s="1355" customFormat="1" x14ac:dyDescent="0.2">
      <c r="A136" s="182"/>
      <c r="B136" s="343"/>
      <c r="C136" s="468" t="str">
        <f t="shared" si="64"/>
        <v>$900,000 to $999,999</v>
      </c>
      <c r="D136" s="428">
        <f t="shared" si="58"/>
        <v>0</v>
      </c>
      <c r="E136" s="429">
        <f t="shared" si="64"/>
        <v>950000</v>
      </c>
      <c r="F136" s="874"/>
      <c r="G136" s="874"/>
      <c r="H136" s="874"/>
      <c r="I136" s="874"/>
      <c r="J136" s="874"/>
      <c r="K136" s="874"/>
      <c r="L136" s="874"/>
      <c r="M136" s="874"/>
      <c r="N136" s="327"/>
      <c r="O136" s="116"/>
      <c r="P136" s="325"/>
      <c r="Q136" s="418">
        <f t="shared" si="59"/>
        <v>950000</v>
      </c>
      <c r="R136" s="401" t="str">
        <f t="shared" si="60"/>
        <v>.</v>
      </c>
      <c r="S136" s="256" t="str">
        <f t="shared" si="60"/>
        <v>.</v>
      </c>
      <c r="T136" s="256" t="str">
        <f t="shared" si="60"/>
        <v>.</v>
      </c>
      <c r="U136" s="256" t="str">
        <f t="shared" si="60"/>
        <v>.</v>
      </c>
      <c r="V136" s="256" t="str">
        <f t="shared" si="60"/>
        <v>.</v>
      </c>
      <c r="W136" s="256" t="str">
        <f t="shared" si="60"/>
        <v>.</v>
      </c>
      <c r="X136" s="402" t="str">
        <f t="shared" si="60"/>
        <v>.</v>
      </c>
      <c r="Y136" s="3"/>
      <c r="Z136" s="409" t="str">
        <f t="shared" si="61"/>
        <v>.</v>
      </c>
      <c r="AA136" s="410" t="str">
        <f t="shared" si="61"/>
        <v>.</v>
      </c>
      <c r="AB136" s="410" t="str">
        <f t="shared" si="61"/>
        <v>.</v>
      </c>
      <c r="AC136" s="410" t="str">
        <f t="shared" si="61"/>
        <v>.</v>
      </c>
      <c r="AD136" s="410" t="str">
        <f t="shared" si="61"/>
        <v>.</v>
      </c>
      <c r="AE136" s="410" t="str">
        <f t="shared" si="61"/>
        <v>.</v>
      </c>
      <c r="AF136" s="411" t="str">
        <f t="shared" si="61"/>
        <v>.</v>
      </c>
      <c r="AG136" s="3"/>
      <c r="AH136" s="401" t="str">
        <f t="shared" si="62"/>
        <v>.</v>
      </c>
      <c r="AI136" s="256" t="str">
        <f t="shared" si="62"/>
        <v>.</v>
      </c>
      <c r="AJ136" s="256" t="str">
        <f t="shared" si="62"/>
        <v>.</v>
      </c>
      <c r="AK136" s="256" t="str">
        <f t="shared" si="62"/>
        <v>.</v>
      </c>
      <c r="AL136" s="256" t="str">
        <f t="shared" si="62"/>
        <v>.</v>
      </c>
      <c r="AM136" s="256" t="str">
        <f t="shared" si="62"/>
        <v>.</v>
      </c>
      <c r="AN136" s="402" t="str">
        <f t="shared" si="62"/>
        <v>.</v>
      </c>
      <c r="AO136" s="3"/>
      <c r="AP136" s="409" t="str">
        <f t="shared" si="63"/>
        <v>.</v>
      </c>
      <c r="AQ136" s="410" t="str">
        <f t="shared" si="63"/>
        <v>.</v>
      </c>
      <c r="AR136" s="410" t="str">
        <f t="shared" si="63"/>
        <v>.</v>
      </c>
      <c r="AS136" s="410" t="str">
        <f t="shared" si="63"/>
        <v>.</v>
      </c>
      <c r="AT136" s="410" t="str">
        <f t="shared" si="63"/>
        <v>.</v>
      </c>
      <c r="AU136" s="410" t="str">
        <f t="shared" si="63"/>
        <v>.</v>
      </c>
      <c r="AV136" s="411" t="str">
        <f t="shared" si="63"/>
        <v>.</v>
      </c>
      <c r="AW136" s="433"/>
    </row>
    <row r="137" spans="1:49" s="1355" customFormat="1" x14ac:dyDescent="0.2">
      <c r="A137" s="182"/>
      <c r="B137" s="343"/>
      <c r="C137" s="468" t="str">
        <f t="shared" si="64"/>
        <v>$1,000,000 to $1,499,999</v>
      </c>
      <c r="D137" s="428">
        <f t="shared" si="58"/>
        <v>0</v>
      </c>
      <c r="E137" s="429">
        <f t="shared" si="64"/>
        <v>1250000</v>
      </c>
      <c r="F137" s="874"/>
      <c r="G137" s="874"/>
      <c r="H137" s="874"/>
      <c r="I137" s="874"/>
      <c r="J137" s="874"/>
      <c r="K137" s="874"/>
      <c r="L137" s="874"/>
      <c r="M137" s="874"/>
      <c r="N137" s="327"/>
      <c r="O137" s="116"/>
      <c r="P137" s="325"/>
      <c r="Q137" s="418">
        <f t="shared" si="59"/>
        <v>1250000</v>
      </c>
      <c r="R137" s="401" t="str">
        <f t="shared" si="60"/>
        <v>.</v>
      </c>
      <c r="S137" s="256" t="str">
        <f t="shared" si="60"/>
        <v>.</v>
      </c>
      <c r="T137" s="256" t="str">
        <f t="shared" si="60"/>
        <v>.</v>
      </c>
      <c r="U137" s="256" t="str">
        <f t="shared" si="60"/>
        <v>.</v>
      </c>
      <c r="V137" s="256" t="str">
        <f t="shared" si="60"/>
        <v>.</v>
      </c>
      <c r="W137" s="256" t="str">
        <f t="shared" si="60"/>
        <v>.</v>
      </c>
      <c r="X137" s="402" t="str">
        <f t="shared" si="60"/>
        <v>.</v>
      </c>
      <c r="Y137" s="3"/>
      <c r="Z137" s="409" t="str">
        <f t="shared" si="61"/>
        <v>.</v>
      </c>
      <c r="AA137" s="410" t="str">
        <f t="shared" si="61"/>
        <v>.</v>
      </c>
      <c r="AB137" s="410" t="str">
        <f t="shared" si="61"/>
        <v>.</v>
      </c>
      <c r="AC137" s="410" t="str">
        <f t="shared" si="61"/>
        <v>.</v>
      </c>
      <c r="AD137" s="410" t="str">
        <f t="shared" si="61"/>
        <v>.</v>
      </c>
      <c r="AE137" s="410" t="str">
        <f t="shared" si="61"/>
        <v>.</v>
      </c>
      <c r="AF137" s="411" t="str">
        <f t="shared" si="61"/>
        <v>.</v>
      </c>
      <c r="AG137" s="3"/>
      <c r="AH137" s="401" t="str">
        <f t="shared" si="62"/>
        <v>.</v>
      </c>
      <c r="AI137" s="256" t="str">
        <f t="shared" si="62"/>
        <v>.</v>
      </c>
      <c r="AJ137" s="256" t="str">
        <f t="shared" si="62"/>
        <v>.</v>
      </c>
      <c r="AK137" s="256" t="str">
        <f t="shared" si="62"/>
        <v>.</v>
      </c>
      <c r="AL137" s="256" t="str">
        <f t="shared" si="62"/>
        <v>.</v>
      </c>
      <c r="AM137" s="256" t="str">
        <f t="shared" si="62"/>
        <v>.</v>
      </c>
      <c r="AN137" s="402" t="str">
        <f t="shared" si="62"/>
        <v>.</v>
      </c>
      <c r="AO137" s="3"/>
      <c r="AP137" s="409" t="str">
        <f t="shared" si="63"/>
        <v>.</v>
      </c>
      <c r="AQ137" s="410" t="str">
        <f t="shared" si="63"/>
        <v>.</v>
      </c>
      <c r="AR137" s="410" t="str">
        <f t="shared" si="63"/>
        <v>.</v>
      </c>
      <c r="AS137" s="410" t="str">
        <f t="shared" si="63"/>
        <v>.</v>
      </c>
      <c r="AT137" s="410" t="str">
        <f t="shared" si="63"/>
        <v>.</v>
      </c>
      <c r="AU137" s="410" t="str">
        <f t="shared" si="63"/>
        <v>.</v>
      </c>
      <c r="AV137" s="411" t="str">
        <f t="shared" si="63"/>
        <v>.</v>
      </c>
      <c r="AW137" s="433"/>
    </row>
    <row r="138" spans="1:49" s="1355" customFormat="1" x14ac:dyDescent="0.2">
      <c r="A138" s="182"/>
      <c r="B138" s="343"/>
      <c r="C138" s="468" t="str">
        <f t="shared" si="64"/>
        <v>$1,500,000 to $1,999,999</v>
      </c>
      <c r="D138" s="428">
        <f t="shared" si="58"/>
        <v>0</v>
      </c>
      <c r="E138" s="429">
        <f t="shared" si="64"/>
        <v>1750000</v>
      </c>
      <c r="F138" s="874"/>
      <c r="G138" s="874"/>
      <c r="H138" s="874"/>
      <c r="I138" s="874"/>
      <c r="J138" s="874"/>
      <c r="K138" s="874"/>
      <c r="L138" s="874"/>
      <c r="M138" s="874"/>
      <c r="N138" s="327"/>
      <c r="O138" s="116"/>
      <c r="P138" s="325"/>
      <c r="Q138" s="418">
        <f t="shared" si="59"/>
        <v>1750000</v>
      </c>
      <c r="R138" s="401" t="str">
        <f t="shared" si="60"/>
        <v>.</v>
      </c>
      <c r="S138" s="256" t="str">
        <f t="shared" si="60"/>
        <v>.</v>
      </c>
      <c r="T138" s="256" t="str">
        <f t="shared" si="60"/>
        <v>.</v>
      </c>
      <c r="U138" s="256" t="str">
        <f t="shared" si="60"/>
        <v>.</v>
      </c>
      <c r="V138" s="256" t="str">
        <f t="shared" si="60"/>
        <v>.</v>
      </c>
      <c r="W138" s="256" t="str">
        <f t="shared" si="60"/>
        <v>.</v>
      </c>
      <c r="X138" s="402" t="str">
        <f t="shared" si="60"/>
        <v>.</v>
      </c>
      <c r="Y138" s="3"/>
      <c r="Z138" s="409" t="str">
        <f t="shared" si="61"/>
        <v>.</v>
      </c>
      <c r="AA138" s="410" t="str">
        <f t="shared" si="61"/>
        <v>.</v>
      </c>
      <c r="AB138" s="410" t="str">
        <f t="shared" si="61"/>
        <v>.</v>
      </c>
      <c r="AC138" s="410" t="str">
        <f t="shared" si="61"/>
        <v>.</v>
      </c>
      <c r="AD138" s="410" t="str">
        <f t="shared" si="61"/>
        <v>.</v>
      </c>
      <c r="AE138" s="410" t="str">
        <f t="shared" si="61"/>
        <v>.</v>
      </c>
      <c r="AF138" s="411" t="str">
        <f t="shared" si="61"/>
        <v>.</v>
      </c>
      <c r="AG138" s="3"/>
      <c r="AH138" s="401" t="str">
        <f t="shared" si="62"/>
        <v>.</v>
      </c>
      <c r="AI138" s="256" t="str">
        <f t="shared" si="62"/>
        <v>.</v>
      </c>
      <c r="AJ138" s="256" t="str">
        <f t="shared" si="62"/>
        <v>.</v>
      </c>
      <c r="AK138" s="256" t="str">
        <f t="shared" si="62"/>
        <v>.</v>
      </c>
      <c r="AL138" s="256" t="str">
        <f t="shared" si="62"/>
        <v>.</v>
      </c>
      <c r="AM138" s="256" t="str">
        <f t="shared" si="62"/>
        <v>.</v>
      </c>
      <c r="AN138" s="402" t="str">
        <f t="shared" si="62"/>
        <v>.</v>
      </c>
      <c r="AO138" s="3"/>
      <c r="AP138" s="409" t="str">
        <f t="shared" si="63"/>
        <v>.</v>
      </c>
      <c r="AQ138" s="410" t="str">
        <f t="shared" si="63"/>
        <v>.</v>
      </c>
      <c r="AR138" s="410" t="str">
        <f t="shared" si="63"/>
        <v>.</v>
      </c>
      <c r="AS138" s="410" t="str">
        <f t="shared" si="63"/>
        <v>.</v>
      </c>
      <c r="AT138" s="410" t="str">
        <f t="shared" si="63"/>
        <v>.</v>
      </c>
      <c r="AU138" s="410" t="str">
        <f t="shared" si="63"/>
        <v>.</v>
      </c>
      <c r="AV138" s="411" t="str">
        <f t="shared" si="63"/>
        <v>.</v>
      </c>
      <c r="AW138" s="433"/>
    </row>
    <row r="139" spans="1:49" s="1355" customFormat="1" x14ac:dyDescent="0.2">
      <c r="A139" s="182"/>
      <c r="B139" s="343"/>
      <c r="C139" s="468" t="str">
        <f t="shared" si="64"/>
        <v>$2,000,000 to $2,999,999</v>
      </c>
      <c r="D139" s="428">
        <f t="shared" si="58"/>
        <v>0</v>
      </c>
      <c r="E139" s="429">
        <f t="shared" si="64"/>
        <v>2500000</v>
      </c>
      <c r="F139" s="874"/>
      <c r="G139" s="874"/>
      <c r="H139" s="874"/>
      <c r="I139" s="874"/>
      <c r="J139" s="874"/>
      <c r="K139" s="874"/>
      <c r="L139" s="874"/>
      <c r="M139" s="874"/>
      <c r="N139" s="327"/>
      <c r="O139" s="116"/>
      <c r="P139" s="325"/>
      <c r="Q139" s="418">
        <f t="shared" si="59"/>
        <v>2500000</v>
      </c>
      <c r="R139" s="401" t="str">
        <f t="shared" si="60"/>
        <v>.</v>
      </c>
      <c r="S139" s="256" t="str">
        <f t="shared" si="60"/>
        <v>.</v>
      </c>
      <c r="T139" s="256" t="str">
        <f t="shared" si="60"/>
        <v>.</v>
      </c>
      <c r="U139" s="256" t="str">
        <f t="shared" si="60"/>
        <v>.</v>
      </c>
      <c r="V139" s="256" t="str">
        <f t="shared" si="60"/>
        <v>.</v>
      </c>
      <c r="W139" s="256" t="str">
        <f t="shared" si="60"/>
        <v>.</v>
      </c>
      <c r="X139" s="402" t="str">
        <f t="shared" si="60"/>
        <v>.</v>
      </c>
      <c r="Y139" s="3"/>
      <c r="Z139" s="409" t="str">
        <f t="shared" si="61"/>
        <v>.</v>
      </c>
      <c r="AA139" s="410" t="str">
        <f t="shared" si="61"/>
        <v>.</v>
      </c>
      <c r="AB139" s="410" t="str">
        <f t="shared" si="61"/>
        <v>.</v>
      </c>
      <c r="AC139" s="410" t="str">
        <f t="shared" si="61"/>
        <v>.</v>
      </c>
      <c r="AD139" s="410" t="str">
        <f t="shared" si="61"/>
        <v>.</v>
      </c>
      <c r="AE139" s="410" t="str">
        <f t="shared" si="61"/>
        <v>.</v>
      </c>
      <c r="AF139" s="411" t="str">
        <f t="shared" si="61"/>
        <v>.</v>
      </c>
      <c r="AG139" s="3"/>
      <c r="AH139" s="401" t="str">
        <f t="shared" si="62"/>
        <v>.</v>
      </c>
      <c r="AI139" s="256" t="str">
        <f t="shared" si="62"/>
        <v>.</v>
      </c>
      <c r="AJ139" s="256" t="str">
        <f t="shared" si="62"/>
        <v>.</v>
      </c>
      <c r="AK139" s="256" t="str">
        <f t="shared" si="62"/>
        <v>.</v>
      </c>
      <c r="AL139" s="256" t="str">
        <f t="shared" si="62"/>
        <v>.</v>
      </c>
      <c r="AM139" s="256" t="str">
        <f t="shared" si="62"/>
        <v>.</v>
      </c>
      <c r="AN139" s="402" t="str">
        <f t="shared" si="62"/>
        <v>.</v>
      </c>
      <c r="AO139" s="3"/>
      <c r="AP139" s="409" t="str">
        <f t="shared" si="63"/>
        <v>.</v>
      </c>
      <c r="AQ139" s="410" t="str">
        <f t="shared" si="63"/>
        <v>.</v>
      </c>
      <c r="AR139" s="410" t="str">
        <f t="shared" si="63"/>
        <v>.</v>
      </c>
      <c r="AS139" s="410" t="str">
        <f t="shared" si="63"/>
        <v>.</v>
      </c>
      <c r="AT139" s="410" t="str">
        <f t="shared" si="63"/>
        <v>.</v>
      </c>
      <c r="AU139" s="410" t="str">
        <f t="shared" si="63"/>
        <v>.</v>
      </c>
      <c r="AV139" s="411" t="str">
        <f t="shared" si="63"/>
        <v>.</v>
      </c>
      <c r="AW139" s="433"/>
    </row>
    <row r="140" spans="1:49" s="1355" customFormat="1" x14ac:dyDescent="0.2">
      <c r="A140" s="182"/>
      <c r="B140" s="343"/>
      <c r="C140" s="469" t="str">
        <f t="shared" si="64"/>
        <v>$3,000,000 and greater</v>
      </c>
      <c r="D140" s="430">
        <f t="shared" si="58"/>
        <v>0</v>
      </c>
      <c r="E140" s="431">
        <f t="shared" si="64"/>
        <v>3000000</v>
      </c>
      <c r="F140" s="876"/>
      <c r="G140" s="876"/>
      <c r="H140" s="876"/>
      <c r="I140" s="876"/>
      <c r="J140" s="876"/>
      <c r="K140" s="876"/>
      <c r="L140" s="876"/>
      <c r="M140" s="876"/>
      <c r="N140" s="327"/>
      <c r="O140" s="116"/>
      <c r="P140" s="325"/>
      <c r="Q140" s="416">
        <f t="shared" si="59"/>
        <v>3000000</v>
      </c>
      <c r="R140" s="403" t="str">
        <f t="shared" si="60"/>
        <v>.</v>
      </c>
      <c r="S140" s="404" t="str">
        <f t="shared" si="60"/>
        <v>.</v>
      </c>
      <c r="T140" s="404" t="str">
        <f t="shared" si="60"/>
        <v>.</v>
      </c>
      <c r="U140" s="404" t="str">
        <f t="shared" si="60"/>
        <v>.</v>
      </c>
      <c r="V140" s="404" t="str">
        <f t="shared" si="60"/>
        <v>.</v>
      </c>
      <c r="W140" s="404" t="str">
        <f t="shared" si="60"/>
        <v>.</v>
      </c>
      <c r="X140" s="405" t="str">
        <f t="shared" si="60"/>
        <v>.</v>
      </c>
      <c r="Y140" s="3"/>
      <c r="Z140" s="412" t="str">
        <f t="shared" si="61"/>
        <v>.</v>
      </c>
      <c r="AA140" s="413" t="str">
        <f t="shared" si="61"/>
        <v>.</v>
      </c>
      <c r="AB140" s="413" t="str">
        <f t="shared" si="61"/>
        <v>.</v>
      </c>
      <c r="AC140" s="413" t="str">
        <f t="shared" si="61"/>
        <v>.</v>
      </c>
      <c r="AD140" s="413" t="str">
        <f t="shared" si="61"/>
        <v>.</v>
      </c>
      <c r="AE140" s="413" t="str">
        <f t="shared" si="61"/>
        <v>.</v>
      </c>
      <c r="AF140" s="414" t="str">
        <f t="shared" si="61"/>
        <v>.</v>
      </c>
      <c r="AG140" s="3"/>
      <c r="AH140" s="403" t="str">
        <f t="shared" si="62"/>
        <v>.</v>
      </c>
      <c r="AI140" s="404" t="str">
        <f t="shared" si="62"/>
        <v>.</v>
      </c>
      <c r="AJ140" s="404" t="str">
        <f t="shared" si="62"/>
        <v>.</v>
      </c>
      <c r="AK140" s="404" t="str">
        <f t="shared" si="62"/>
        <v>.</v>
      </c>
      <c r="AL140" s="404" t="str">
        <f t="shared" si="62"/>
        <v>.</v>
      </c>
      <c r="AM140" s="404" t="str">
        <f t="shared" si="62"/>
        <v>.</v>
      </c>
      <c r="AN140" s="405" t="str">
        <f t="shared" si="62"/>
        <v>.</v>
      </c>
      <c r="AO140" s="3"/>
      <c r="AP140" s="412" t="str">
        <f t="shared" si="63"/>
        <v>.</v>
      </c>
      <c r="AQ140" s="413" t="str">
        <f t="shared" si="63"/>
        <v>.</v>
      </c>
      <c r="AR140" s="413" t="str">
        <f t="shared" si="63"/>
        <v>.</v>
      </c>
      <c r="AS140" s="413" t="str">
        <f t="shared" si="63"/>
        <v>.</v>
      </c>
      <c r="AT140" s="413" t="str">
        <f t="shared" si="63"/>
        <v>.</v>
      </c>
      <c r="AU140" s="413" t="str">
        <f t="shared" si="63"/>
        <v>.</v>
      </c>
      <c r="AV140" s="414" t="str">
        <f t="shared" si="63"/>
        <v>.</v>
      </c>
      <c r="AW140" s="433"/>
    </row>
    <row r="141" spans="1:49" s="1355" customFormat="1" ht="12.75" thickBot="1" x14ac:dyDescent="0.25">
      <c r="A141" s="182"/>
      <c r="B141" s="348"/>
      <c r="C141" s="336"/>
      <c r="D141" s="349"/>
      <c r="E141" s="350"/>
      <c r="F141" s="336"/>
      <c r="G141" s="336"/>
      <c r="H141" s="336"/>
      <c r="I141" s="336"/>
      <c r="J141" s="336"/>
      <c r="K141" s="336"/>
      <c r="L141" s="336"/>
      <c r="M141" s="336"/>
      <c r="N141" s="351"/>
      <c r="O141" s="116"/>
      <c r="P141" s="335"/>
      <c r="Q141" s="435"/>
      <c r="R141" s="435"/>
      <c r="S141" s="435"/>
      <c r="T141" s="435"/>
      <c r="U141" s="435"/>
      <c r="V141" s="435"/>
      <c r="W141" s="435"/>
      <c r="X141" s="435"/>
      <c r="Y141" s="435"/>
      <c r="Z141" s="435"/>
      <c r="AA141" s="435"/>
      <c r="AB141" s="435"/>
      <c r="AC141" s="435"/>
      <c r="AD141" s="435"/>
      <c r="AE141" s="435"/>
      <c r="AF141" s="435"/>
      <c r="AG141" s="435"/>
      <c r="AH141" s="435"/>
      <c r="AI141" s="435"/>
      <c r="AJ141" s="435"/>
      <c r="AK141" s="435"/>
      <c r="AL141" s="435"/>
      <c r="AM141" s="435"/>
      <c r="AN141" s="435"/>
      <c r="AO141" s="435"/>
      <c r="AP141" s="435"/>
      <c r="AQ141" s="435"/>
      <c r="AR141" s="435"/>
      <c r="AS141" s="435"/>
      <c r="AT141" s="435"/>
      <c r="AU141" s="435"/>
      <c r="AV141" s="435"/>
      <c r="AW141" s="436"/>
    </row>
    <row r="142" spans="1:49" s="1355" customFormat="1" x14ac:dyDescent="0.2">
      <c r="C142" s="101"/>
      <c r="D142" s="101"/>
      <c r="E142" s="101"/>
      <c r="F142" s="101"/>
      <c r="G142" s="101"/>
      <c r="H142" s="101"/>
      <c r="I142" s="101"/>
      <c r="J142" s="101"/>
      <c r="K142" s="101"/>
      <c r="L142" s="101"/>
      <c r="M142" s="101"/>
      <c r="N142" s="101"/>
      <c r="O142" s="101"/>
      <c r="P142" s="101"/>
    </row>
    <row r="143" spans="1:49" s="1355" customFormat="1" x14ac:dyDescent="0.2">
      <c r="C143" s="101"/>
      <c r="D143" s="101"/>
      <c r="E143" s="101"/>
      <c r="F143" s="101"/>
      <c r="G143" s="101"/>
      <c r="H143" s="101"/>
      <c r="I143" s="101"/>
      <c r="J143" s="101"/>
      <c r="K143" s="101"/>
      <c r="L143" s="101"/>
      <c r="M143" s="101"/>
      <c r="N143" s="101"/>
      <c r="O143" s="101"/>
      <c r="P143" s="101"/>
    </row>
    <row r="144" spans="1:49" s="1355" customFormat="1" x14ac:dyDescent="0.2">
      <c r="C144" s="101"/>
      <c r="D144" s="101"/>
      <c r="E144" s="101"/>
      <c r="F144" s="101"/>
      <c r="G144" s="101"/>
      <c r="H144" s="101"/>
      <c r="I144" s="101"/>
      <c r="J144" s="101"/>
      <c r="K144" s="101"/>
      <c r="L144" s="101"/>
      <c r="M144" s="101"/>
      <c r="N144" s="101"/>
      <c r="O144" s="101"/>
      <c r="P144" s="101"/>
    </row>
    <row r="145" spans="3:16" s="1355" customFormat="1" x14ac:dyDescent="0.2">
      <c r="C145" s="101"/>
      <c r="D145" s="101"/>
      <c r="E145" s="101"/>
      <c r="F145" s="101"/>
      <c r="G145" s="101"/>
      <c r="H145" s="101"/>
      <c r="I145" s="101"/>
      <c r="J145" s="101"/>
      <c r="K145" s="101"/>
      <c r="L145" s="101"/>
      <c r="M145" s="101"/>
      <c r="N145" s="101"/>
      <c r="O145" s="101"/>
      <c r="P145" s="101"/>
    </row>
    <row r="146" spans="3:16" s="1355" customFormat="1" x14ac:dyDescent="0.2">
      <c r="C146" s="101"/>
      <c r="D146" s="101"/>
      <c r="E146" s="101"/>
      <c r="F146" s="101"/>
      <c r="G146" s="101"/>
      <c r="H146" s="101"/>
      <c r="I146" s="101"/>
      <c r="J146" s="101"/>
      <c r="K146" s="101"/>
      <c r="L146" s="101"/>
      <c r="M146" s="101"/>
      <c r="N146" s="101"/>
      <c r="O146" s="101"/>
      <c r="P146" s="101"/>
    </row>
    <row r="147" spans="3:16" s="1355" customFormat="1" x14ac:dyDescent="0.2">
      <c r="C147" s="101"/>
      <c r="D147" s="101"/>
      <c r="E147" s="101"/>
      <c r="F147" s="101"/>
      <c r="G147" s="101"/>
      <c r="H147" s="101"/>
      <c r="I147" s="101"/>
      <c r="J147" s="101"/>
      <c r="K147" s="101"/>
      <c r="L147" s="101"/>
      <c r="M147" s="101"/>
      <c r="N147" s="101"/>
      <c r="O147" s="101"/>
      <c r="P147" s="101"/>
    </row>
    <row r="148" spans="3:16" s="1355" customFormat="1" x14ac:dyDescent="0.2">
      <c r="C148" s="101"/>
      <c r="D148" s="101"/>
      <c r="E148" s="101"/>
      <c r="F148" s="101"/>
      <c r="G148" s="101"/>
      <c r="H148" s="101"/>
      <c r="I148" s="101"/>
      <c r="J148" s="101"/>
      <c r="K148" s="101"/>
      <c r="L148" s="101"/>
      <c r="M148" s="101"/>
      <c r="N148" s="101"/>
      <c r="O148" s="101"/>
      <c r="P148" s="101"/>
    </row>
    <row r="149" spans="3:16" s="1355" customFormat="1" x14ac:dyDescent="0.2">
      <c r="C149" s="101"/>
      <c r="D149" s="101"/>
      <c r="E149" s="101"/>
      <c r="F149" s="101"/>
      <c r="G149" s="101"/>
      <c r="H149" s="101"/>
      <c r="I149" s="101"/>
      <c r="J149" s="101"/>
      <c r="K149" s="101"/>
      <c r="L149" s="101"/>
      <c r="M149" s="101"/>
      <c r="N149" s="101"/>
      <c r="O149" s="101"/>
      <c r="P149" s="101"/>
    </row>
    <row r="150" spans="3:16" s="1355" customFormat="1" x14ac:dyDescent="0.2">
      <c r="C150" s="101"/>
      <c r="D150" s="101"/>
      <c r="E150" s="101"/>
      <c r="F150" s="101"/>
      <c r="G150" s="101"/>
      <c r="H150" s="101"/>
      <c r="I150" s="101"/>
      <c r="J150" s="101"/>
      <c r="K150" s="101"/>
      <c r="L150" s="101"/>
      <c r="M150" s="101"/>
      <c r="N150" s="101"/>
      <c r="O150" s="101"/>
      <c r="P150" s="101"/>
    </row>
    <row r="151" spans="3:16" s="1355" customFormat="1" x14ac:dyDescent="0.2">
      <c r="C151" s="101"/>
      <c r="D151" s="101"/>
      <c r="E151" s="101"/>
      <c r="F151" s="101"/>
      <c r="G151" s="101"/>
      <c r="H151" s="101"/>
      <c r="I151" s="101"/>
      <c r="J151" s="101"/>
      <c r="K151" s="101"/>
      <c r="L151" s="101"/>
      <c r="M151" s="101"/>
      <c r="N151" s="101"/>
      <c r="O151" s="101"/>
      <c r="P151" s="101"/>
    </row>
    <row r="152" spans="3:16" s="1355" customFormat="1" x14ac:dyDescent="0.2">
      <c r="C152" s="101"/>
      <c r="D152" s="101"/>
      <c r="E152" s="101"/>
      <c r="F152" s="101"/>
      <c r="G152" s="101"/>
      <c r="H152" s="101"/>
      <c r="I152" s="101"/>
      <c r="J152" s="101"/>
      <c r="K152" s="101"/>
      <c r="L152" s="101"/>
      <c r="M152" s="101"/>
      <c r="N152" s="101"/>
      <c r="O152" s="101"/>
      <c r="P152" s="101"/>
    </row>
    <row r="153" spans="3:16" s="1355" customFormat="1" x14ac:dyDescent="0.2">
      <c r="C153" s="101"/>
      <c r="D153" s="101"/>
      <c r="E153" s="101"/>
      <c r="F153" s="101"/>
      <c r="G153" s="101"/>
      <c r="H153" s="101"/>
      <c r="I153" s="101"/>
      <c r="J153" s="101"/>
      <c r="K153" s="101"/>
      <c r="L153" s="101"/>
      <c r="M153" s="101"/>
      <c r="N153" s="101"/>
      <c r="O153" s="101"/>
      <c r="P153" s="101"/>
    </row>
    <row r="154" spans="3:16" s="1355" customFormat="1" x14ac:dyDescent="0.2">
      <c r="C154" s="101"/>
      <c r="D154" s="101"/>
      <c r="E154" s="101"/>
      <c r="F154" s="101"/>
      <c r="G154" s="101"/>
      <c r="H154" s="101"/>
      <c r="I154" s="101"/>
      <c r="J154" s="101"/>
      <c r="K154" s="101"/>
      <c r="L154" s="101"/>
      <c r="M154" s="101"/>
      <c r="N154" s="101"/>
      <c r="O154" s="101"/>
      <c r="P154" s="101"/>
    </row>
    <row r="155" spans="3:16" s="1355" customFormat="1" x14ac:dyDescent="0.2">
      <c r="C155" s="101"/>
      <c r="D155" s="101"/>
      <c r="E155" s="101"/>
      <c r="F155" s="101"/>
      <c r="G155" s="101"/>
      <c r="H155" s="101"/>
      <c r="I155" s="101"/>
      <c r="J155" s="101"/>
      <c r="K155" s="101"/>
      <c r="L155" s="101"/>
      <c r="M155" s="101"/>
      <c r="N155" s="101"/>
      <c r="O155" s="101"/>
      <c r="P155" s="101"/>
    </row>
    <row r="156" spans="3:16" s="1355" customFormat="1" x14ac:dyDescent="0.2">
      <c r="C156" s="101"/>
      <c r="D156" s="101"/>
      <c r="E156" s="101"/>
      <c r="F156" s="101"/>
      <c r="G156" s="101"/>
      <c r="H156" s="101"/>
      <c r="I156" s="101"/>
      <c r="J156" s="101"/>
      <c r="K156" s="101"/>
      <c r="L156" s="101"/>
      <c r="M156" s="101"/>
      <c r="N156" s="101"/>
      <c r="O156" s="101"/>
      <c r="P156" s="101"/>
    </row>
    <row r="157" spans="3:16" s="1355" customFormat="1" x14ac:dyDescent="0.2">
      <c r="C157" s="101"/>
      <c r="D157" s="101"/>
      <c r="E157" s="101"/>
      <c r="F157" s="101"/>
      <c r="G157" s="101"/>
      <c r="H157" s="101"/>
      <c r="I157" s="101"/>
      <c r="J157" s="101"/>
      <c r="K157" s="101"/>
      <c r="L157" s="101"/>
      <c r="M157" s="101"/>
      <c r="N157" s="101"/>
      <c r="O157" s="101"/>
      <c r="P157" s="101"/>
    </row>
    <row r="158" spans="3:16" s="1355" customFormat="1" x14ac:dyDescent="0.2">
      <c r="C158" s="101"/>
      <c r="D158" s="101"/>
      <c r="E158" s="101"/>
      <c r="F158" s="101"/>
      <c r="G158" s="101"/>
      <c r="H158" s="101"/>
      <c r="I158" s="101"/>
      <c r="J158" s="101"/>
      <c r="K158" s="101"/>
      <c r="L158" s="101"/>
      <c r="M158" s="101"/>
      <c r="N158" s="101"/>
      <c r="O158" s="101"/>
      <c r="P158" s="101"/>
    </row>
    <row r="159" spans="3:16" s="1355" customFormat="1" x14ac:dyDescent="0.2">
      <c r="C159" s="101"/>
      <c r="D159" s="101"/>
      <c r="E159" s="101"/>
      <c r="F159" s="101"/>
      <c r="G159" s="101"/>
      <c r="H159" s="101"/>
      <c r="I159" s="101"/>
      <c r="J159" s="101"/>
      <c r="K159" s="101"/>
      <c r="L159" s="101"/>
      <c r="M159" s="101"/>
      <c r="N159" s="101"/>
      <c r="O159" s="101"/>
      <c r="P159" s="101"/>
    </row>
    <row r="160" spans="3:16" s="1355" customFormat="1" x14ac:dyDescent="0.2">
      <c r="C160" s="101"/>
      <c r="D160" s="101"/>
      <c r="E160" s="101"/>
      <c r="F160" s="101"/>
      <c r="G160" s="101"/>
      <c r="H160" s="101"/>
      <c r="I160" s="101"/>
      <c r="J160" s="101"/>
      <c r="K160" s="101"/>
      <c r="L160" s="101"/>
      <c r="M160" s="101"/>
      <c r="N160" s="101"/>
      <c r="O160" s="101"/>
      <c r="P160" s="101"/>
    </row>
    <row r="161" spans="3:16" s="1355" customFormat="1" x14ac:dyDescent="0.2">
      <c r="C161" s="101"/>
      <c r="D161" s="101"/>
      <c r="E161" s="101"/>
      <c r="F161" s="101"/>
      <c r="G161" s="101"/>
      <c r="H161" s="101"/>
      <c r="I161" s="101"/>
      <c r="J161" s="101"/>
      <c r="K161" s="101"/>
      <c r="L161" s="101"/>
      <c r="M161" s="101"/>
      <c r="N161" s="101"/>
      <c r="O161" s="101"/>
      <c r="P161" s="101"/>
    </row>
    <row r="162" spans="3:16" s="1355" customFormat="1" x14ac:dyDescent="0.2">
      <c r="C162" s="101"/>
      <c r="D162" s="101"/>
      <c r="E162" s="101"/>
      <c r="F162" s="101"/>
      <c r="G162" s="101"/>
      <c r="H162" s="101"/>
      <c r="I162" s="101"/>
      <c r="J162" s="101"/>
      <c r="K162" s="101"/>
      <c r="L162" s="101"/>
      <c r="M162" s="101"/>
      <c r="N162" s="101"/>
      <c r="O162" s="101"/>
      <c r="P162" s="101"/>
    </row>
    <row r="163" spans="3:16" s="1355" customFormat="1" x14ac:dyDescent="0.2">
      <c r="C163" s="101"/>
      <c r="D163" s="101"/>
      <c r="E163" s="101"/>
      <c r="F163" s="101"/>
      <c r="G163" s="101"/>
      <c r="H163" s="101"/>
      <c r="I163" s="101"/>
      <c r="J163" s="101"/>
      <c r="K163" s="101"/>
      <c r="L163" s="101"/>
      <c r="M163" s="101"/>
      <c r="N163" s="101"/>
      <c r="O163" s="101"/>
      <c r="P163" s="101"/>
    </row>
    <row r="164" spans="3:16" s="1355" customFormat="1" x14ac:dyDescent="0.2">
      <c r="C164" s="101"/>
      <c r="D164" s="101"/>
      <c r="E164" s="101"/>
      <c r="F164" s="101"/>
      <c r="G164" s="101"/>
      <c r="H164" s="101"/>
      <c r="I164" s="101"/>
      <c r="J164" s="101"/>
      <c r="K164" s="101"/>
      <c r="L164" s="101"/>
      <c r="M164" s="101"/>
      <c r="N164" s="101"/>
      <c r="O164" s="101"/>
      <c r="P164" s="101"/>
    </row>
    <row r="165" spans="3:16" s="1355" customFormat="1" x14ac:dyDescent="0.2">
      <c r="C165" s="101"/>
      <c r="D165" s="101"/>
      <c r="E165" s="101"/>
      <c r="F165" s="101"/>
      <c r="G165" s="101"/>
      <c r="H165" s="101"/>
      <c r="I165" s="101"/>
      <c r="J165" s="101"/>
      <c r="K165" s="101"/>
      <c r="L165" s="101"/>
      <c r="M165" s="101"/>
      <c r="N165" s="101"/>
      <c r="O165" s="101"/>
      <c r="P165" s="101"/>
    </row>
    <row r="166" spans="3:16" s="1355" customFormat="1" x14ac:dyDescent="0.2">
      <c r="C166" s="101"/>
      <c r="D166" s="101"/>
      <c r="E166" s="101"/>
      <c r="F166" s="101"/>
      <c r="G166" s="101"/>
      <c r="H166" s="101"/>
      <c r="I166" s="101"/>
      <c r="J166" s="101"/>
      <c r="K166" s="101"/>
      <c r="L166" s="101"/>
      <c r="M166" s="101"/>
      <c r="N166" s="101"/>
      <c r="O166" s="101"/>
      <c r="P166" s="101"/>
    </row>
    <row r="167" spans="3:16" s="1355" customFormat="1" x14ac:dyDescent="0.2">
      <c r="C167" s="101"/>
      <c r="D167" s="101"/>
      <c r="E167" s="101"/>
      <c r="F167" s="101"/>
      <c r="G167" s="101"/>
      <c r="H167" s="101"/>
      <c r="I167" s="101"/>
      <c r="J167" s="101"/>
      <c r="K167" s="101"/>
      <c r="L167" s="101"/>
      <c r="M167" s="101"/>
      <c r="N167" s="101"/>
      <c r="O167" s="101"/>
      <c r="P167" s="101"/>
    </row>
    <row r="168" spans="3:16" s="1355" customFormat="1" x14ac:dyDescent="0.2">
      <c r="C168" s="101"/>
      <c r="D168" s="101"/>
      <c r="E168" s="101"/>
      <c r="F168" s="101"/>
      <c r="G168" s="101"/>
      <c r="H168" s="101"/>
      <c r="I168" s="101"/>
      <c r="J168" s="101"/>
      <c r="K168" s="101"/>
      <c r="L168" s="101"/>
      <c r="M168" s="101"/>
      <c r="N168" s="101"/>
      <c r="O168" s="101"/>
      <c r="P168" s="101"/>
    </row>
    <row r="169" spans="3:16" s="1355" customFormat="1" x14ac:dyDescent="0.2">
      <c r="C169" s="101"/>
      <c r="D169" s="101"/>
      <c r="E169" s="101"/>
      <c r="F169" s="101"/>
      <c r="G169" s="101"/>
      <c r="H169" s="101"/>
      <c r="I169" s="101"/>
      <c r="J169" s="101"/>
      <c r="K169" s="101"/>
      <c r="L169" s="101"/>
      <c r="M169" s="101"/>
      <c r="N169" s="101"/>
      <c r="O169" s="101"/>
      <c r="P169" s="101"/>
    </row>
    <row r="170" spans="3:16" s="1355" customFormat="1" x14ac:dyDescent="0.2">
      <c r="C170" s="101"/>
      <c r="D170" s="101"/>
      <c r="E170" s="101"/>
      <c r="F170" s="101"/>
      <c r="G170" s="101"/>
      <c r="H170" s="101"/>
      <c r="I170" s="101"/>
      <c r="J170" s="101"/>
      <c r="K170" s="101"/>
      <c r="L170" s="101"/>
      <c r="M170" s="101"/>
      <c r="N170" s="101"/>
      <c r="O170" s="101"/>
      <c r="P170" s="101"/>
    </row>
    <row r="171" spans="3:16" s="1355" customFormat="1" x14ac:dyDescent="0.2">
      <c r="C171" s="101"/>
      <c r="D171" s="101"/>
      <c r="E171" s="101"/>
      <c r="F171" s="101"/>
      <c r="G171" s="101"/>
      <c r="H171" s="101"/>
      <c r="I171" s="101"/>
      <c r="J171" s="101"/>
      <c r="K171" s="101"/>
      <c r="L171" s="101"/>
      <c r="M171" s="101"/>
      <c r="N171" s="101"/>
      <c r="O171" s="101"/>
      <c r="P171" s="101"/>
    </row>
    <row r="172" spans="3:16" s="1355" customFormat="1" x14ac:dyDescent="0.2">
      <c r="C172" s="101"/>
      <c r="D172" s="101"/>
      <c r="E172" s="101"/>
      <c r="F172" s="101"/>
      <c r="G172" s="101"/>
      <c r="H172" s="101"/>
      <c r="I172" s="101"/>
      <c r="J172" s="101"/>
      <c r="K172" s="101"/>
      <c r="L172" s="101"/>
      <c r="M172" s="101"/>
      <c r="N172" s="101"/>
      <c r="O172" s="101"/>
      <c r="P172" s="101"/>
    </row>
    <row r="173" spans="3:16" s="1355" customFormat="1" x14ac:dyDescent="0.2">
      <c r="C173" s="101"/>
      <c r="D173" s="101"/>
      <c r="E173" s="101"/>
      <c r="F173" s="101"/>
      <c r="G173" s="101"/>
      <c r="H173" s="101"/>
      <c r="I173" s="101"/>
      <c r="J173" s="101"/>
      <c r="K173" s="101"/>
      <c r="L173" s="101"/>
      <c r="M173" s="101"/>
      <c r="N173" s="101"/>
      <c r="O173" s="101"/>
      <c r="P173" s="101"/>
    </row>
    <row r="174" spans="3:16" s="1355" customFormat="1" x14ac:dyDescent="0.2">
      <c r="C174" s="101"/>
      <c r="D174" s="101"/>
      <c r="E174" s="101"/>
      <c r="F174" s="101"/>
      <c r="G174" s="101"/>
      <c r="H174" s="101"/>
      <c r="I174" s="101"/>
      <c r="J174" s="101"/>
      <c r="K174" s="101"/>
      <c r="L174" s="101"/>
      <c r="M174" s="101"/>
      <c r="N174" s="101"/>
      <c r="O174" s="101"/>
      <c r="P174" s="101"/>
    </row>
    <row r="175" spans="3:16" s="1355" customFormat="1" x14ac:dyDescent="0.2">
      <c r="C175" s="101"/>
      <c r="D175" s="101"/>
      <c r="E175" s="101"/>
      <c r="F175" s="101"/>
      <c r="G175" s="101"/>
      <c r="H175" s="101"/>
      <c r="I175" s="101"/>
      <c r="J175" s="101"/>
      <c r="K175" s="101"/>
      <c r="L175" s="101"/>
      <c r="M175" s="101"/>
      <c r="N175" s="101"/>
      <c r="O175" s="101"/>
      <c r="P175" s="101"/>
    </row>
    <row r="176" spans="3:16" s="1355" customFormat="1" x14ac:dyDescent="0.2">
      <c r="C176" s="101"/>
      <c r="D176" s="101"/>
      <c r="E176" s="101"/>
      <c r="F176" s="101"/>
      <c r="G176" s="101"/>
      <c r="H176" s="101"/>
      <c r="I176" s="101"/>
      <c r="J176" s="101"/>
      <c r="K176" s="101"/>
      <c r="L176" s="101"/>
      <c r="M176" s="101"/>
      <c r="N176" s="101"/>
      <c r="O176" s="101"/>
      <c r="P176" s="101"/>
    </row>
    <row r="177" spans="3:16" s="1355" customFormat="1" x14ac:dyDescent="0.2">
      <c r="C177" s="101"/>
      <c r="D177" s="101"/>
      <c r="E177" s="101"/>
      <c r="F177" s="101"/>
      <c r="G177" s="101"/>
      <c r="H177" s="101"/>
      <c r="I177" s="101"/>
      <c r="J177" s="101"/>
      <c r="K177" s="101"/>
      <c r="L177" s="101"/>
      <c r="M177" s="101"/>
      <c r="N177" s="101"/>
      <c r="O177" s="101"/>
      <c r="P177" s="101"/>
    </row>
    <row r="178" spans="3:16" s="1355" customFormat="1" x14ac:dyDescent="0.2">
      <c r="C178" s="101"/>
      <c r="D178" s="101"/>
      <c r="E178" s="101"/>
      <c r="F178" s="101"/>
      <c r="G178" s="101"/>
      <c r="H178" s="101"/>
      <c r="I178" s="101"/>
      <c r="J178" s="101"/>
      <c r="K178" s="101"/>
      <c r="L178" s="101"/>
      <c r="M178" s="101"/>
      <c r="N178" s="101"/>
      <c r="O178" s="101"/>
      <c r="P178" s="101"/>
    </row>
    <row r="179" spans="3:16" s="1355" customFormat="1" x14ac:dyDescent="0.2">
      <c r="C179" s="101"/>
      <c r="D179" s="101"/>
      <c r="E179" s="101"/>
      <c r="F179" s="101"/>
      <c r="G179" s="101"/>
      <c r="H179" s="101"/>
      <c r="I179" s="101"/>
      <c r="J179" s="101"/>
      <c r="K179" s="101"/>
      <c r="L179" s="101"/>
      <c r="M179" s="101"/>
      <c r="N179" s="101"/>
      <c r="O179" s="101"/>
      <c r="P179" s="101"/>
    </row>
    <row r="180" spans="3:16" s="1355" customFormat="1" x14ac:dyDescent="0.2">
      <c r="C180" s="101"/>
      <c r="D180" s="101"/>
      <c r="E180" s="101"/>
      <c r="F180" s="101"/>
      <c r="G180" s="101"/>
      <c r="H180" s="101"/>
      <c r="I180" s="101"/>
      <c r="J180" s="101"/>
      <c r="K180" s="101"/>
      <c r="L180" s="101"/>
      <c r="M180" s="101"/>
      <c r="N180" s="101"/>
      <c r="O180" s="101"/>
      <c r="P180" s="101"/>
    </row>
    <row r="181" spans="3:16" s="1355" customFormat="1" x14ac:dyDescent="0.2">
      <c r="C181" s="101"/>
      <c r="D181" s="101"/>
      <c r="E181" s="101"/>
      <c r="F181" s="101"/>
      <c r="G181" s="101"/>
      <c r="H181" s="101"/>
      <c r="I181" s="101"/>
      <c r="J181" s="101"/>
      <c r="K181" s="101"/>
      <c r="L181" s="101"/>
      <c r="M181" s="101"/>
      <c r="N181" s="101"/>
      <c r="O181" s="101"/>
      <c r="P181" s="101"/>
    </row>
    <row r="182" spans="3:16" s="1355" customFormat="1" x14ac:dyDescent="0.2">
      <c r="C182" s="101"/>
      <c r="D182" s="101"/>
      <c r="E182" s="101"/>
      <c r="F182" s="101"/>
      <c r="G182" s="101"/>
      <c r="H182" s="101"/>
      <c r="I182" s="101"/>
      <c r="J182" s="101"/>
      <c r="K182" s="101"/>
      <c r="L182" s="101"/>
      <c r="M182" s="101"/>
      <c r="N182" s="101"/>
      <c r="O182" s="101"/>
      <c r="P182" s="101"/>
    </row>
    <row r="183" spans="3:16" s="1355" customFormat="1" x14ac:dyDescent="0.2">
      <c r="C183" s="101"/>
      <c r="D183" s="101"/>
      <c r="E183" s="101"/>
      <c r="F183" s="101"/>
      <c r="G183" s="101"/>
      <c r="H183" s="101"/>
      <c r="I183" s="101"/>
      <c r="J183" s="101"/>
      <c r="K183" s="101"/>
      <c r="L183" s="101"/>
      <c r="M183" s="101"/>
      <c r="N183" s="101"/>
      <c r="O183" s="101"/>
      <c r="P183" s="101"/>
    </row>
    <row r="184" spans="3:16" s="1355" customFormat="1" x14ac:dyDescent="0.2">
      <c r="C184" s="101"/>
      <c r="D184" s="101"/>
      <c r="E184" s="101"/>
      <c r="F184" s="101"/>
      <c r="G184" s="101"/>
      <c r="H184" s="101"/>
      <c r="I184" s="101"/>
      <c r="J184" s="101"/>
      <c r="K184" s="101"/>
      <c r="L184" s="101"/>
      <c r="M184" s="101"/>
      <c r="N184" s="101"/>
      <c r="O184" s="101"/>
      <c r="P184" s="101"/>
    </row>
    <row r="185" spans="3:16" s="1355" customFormat="1" x14ac:dyDescent="0.2">
      <c r="C185" s="101"/>
      <c r="D185" s="101"/>
      <c r="E185" s="101"/>
      <c r="F185" s="101"/>
      <c r="G185" s="101"/>
      <c r="H185" s="101"/>
      <c r="I185" s="101"/>
      <c r="J185" s="101"/>
      <c r="K185" s="101"/>
      <c r="L185" s="101"/>
      <c r="M185" s="101"/>
      <c r="N185" s="101"/>
      <c r="O185" s="101"/>
      <c r="P185" s="101"/>
    </row>
    <row r="186" spans="3:16" s="1355" customFormat="1" x14ac:dyDescent="0.2">
      <c r="C186" s="101"/>
      <c r="D186" s="101"/>
      <c r="E186" s="101"/>
      <c r="F186" s="101"/>
      <c r="G186" s="101"/>
      <c r="H186" s="101"/>
      <c r="I186" s="101"/>
      <c r="J186" s="101"/>
      <c r="K186" s="101"/>
      <c r="L186" s="101"/>
      <c r="M186" s="101"/>
      <c r="N186" s="101"/>
      <c r="O186" s="101"/>
      <c r="P186" s="101"/>
    </row>
    <row r="187" spans="3:16" s="1355" customFormat="1" x14ac:dyDescent="0.2">
      <c r="C187" s="101"/>
      <c r="D187" s="101"/>
      <c r="E187" s="101"/>
      <c r="F187" s="101"/>
      <c r="G187" s="101"/>
      <c r="H187" s="101"/>
      <c r="I187" s="101"/>
      <c r="J187" s="101"/>
      <c r="K187" s="101"/>
      <c r="L187" s="101"/>
      <c r="M187" s="101"/>
      <c r="N187" s="101"/>
      <c r="O187" s="101"/>
      <c r="P187" s="101"/>
    </row>
    <row r="188" spans="3:16" s="1355" customFormat="1" x14ac:dyDescent="0.2">
      <c r="C188" s="101"/>
      <c r="D188" s="101"/>
      <c r="E188" s="101"/>
      <c r="F188" s="101"/>
      <c r="G188" s="101"/>
      <c r="H188" s="101"/>
      <c r="I188" s="101"/>
      <c r="J188" s="101"/>
      <c r="K188" s="101"/>
      <c r="L188" s="101"/>
      <c r="M188" s="101"/>
      <c r="N188" s="101"/>
      <c r="O188" s="101"/>
      <c r="P188" s="101"/>
    </row>
    <row r="189" spans="3:16" s="1355" customFormat="1" x14ac:dyDescent="0.2">
      <c r="C189" s="101"/>
      <c r="D189" s="101"/>
      <c r="E189" s="101"/>
      <c r="F189" s="101"/>
      <c r="G189" s="101"/>
      <c r="H189" s="101"/>
      <c r="I189" s="101"/>
      <c r="J189" s="101"/>
      <c r="K189" s="101"/>
      <c r="L189" s="101"/>
      <c r="M189" s="101"/>
      <c r="N189" s="101"/>
      <c r="O189" s="101"/>
      <c r="P189" s="101"/>
    </row>
    <row r="190" spans="3:16" s="1355" customFormat="1" x14ac:dyDescent="0.2">
      <c r="C190" s="101"/>
      <c r="D190" s="101"/>
      <c r="E190" s="101"/>
      <c r="F190" s="101"/>
      <c r="G190" s="101"/>
      <c r="H190" s="101"/>
      <c r="I190" s="101"/>
      <c r="J190" s="101"/>
      <c r="K190" s="101"/>
      <c r="L190" s="101"/>
      <c r="M190" s="101"/>
      <c r="N190" s="101"/>
      <c r="O190" s="101"/>
      <c r="P190" s="101"/>
    </row>
    <row r="191" spans="3:16" s="1355" customFormat="1" x14ac:dyDescent="0.2">
      <c r="C191" s="101"/>
      <c r="D191" s="101"/>
      <c r="E191" s="101"/>
      <c r="F191" s="101"/>
      <c r="G191" s="101"/>
      <c r="H191" s="101"/>
      <c r="I191" s="101"/>
      <c r="J191" s="101"/>
      <c r="K191" s="101"/>
      <c r="L191" s="101"/>
      <c r="M191" s="101"/>
      <c r="N191" s="101"/>
      <c r="O191" s="101"/>
      <c r="P191" s="101"/>
    </row>
    <row r="192" spans="3:16" s="1355" customFormat="1" x14ac:dyDescent="0.2">
      <c r="C192" s="101"/>
      <c r="D192" s="101"/>
      <c r="E192" s="101"/>
      <c r="F192" s="101"/>
      <c r="G192" s="101"/>
      <c r="H192" s="101"/>
      <c r="I192" s="101"/>
      <c r="J192" s="101"/>
      <c r="K192" s="101"/>
      <c r="L192" s="101"/>
      <c r="M192" s="101"/>
      <c r="N192" s="101"/>
      <c r="O192" s="101"/>
      <c r="P192" s="101"/>
    </row>
    <row r="193" spans="3:16" s="1355" customFormat="1" x14ac:dyDescent="0.2">
      <c r="C193" s="101"/>
      <c r="D193" s="101"/>
      <c r="E193" s="101"/>
      <c r="F193" s="101"/>
      <c r="G193" s="101"/>
      <c r="H193" s="101"/>
      <c r="I193" s="101"/>
      <c r="J193" s="101"/>
      <c r="K193" s="101"/>
      <c r="L193" s="101"/>
      <c r="M193" s="101"/>
      <c r="N193" s="101"/>
      <c r="O193" s="101"/>
      <c r="P193" s="101"/>
    </row>
    <row r="194" spans="3:16" s="1355" customFormat="1" x14ac:dyDescent="0.2">
      <c r="C194" s="101"/>
      <c r="D194" s="101"/>
      <c r="E194" s="101"/>
      <c r="F194" s="101"/>
      <c r="G194" s="101"/>
      <c r="H194" s="101"/>
      <c r="I194" s="101"/>
      <c r="J194" s="101"/>
      <c r="K194" s="101"/>
      <c r="L194" s="101"/>
      <c r="M194" s="101"/>
      <c r="N194" s="101"/>
      <c r="O194" s="101"/>
      <c r="P194" s="101"/>
    </row>
    <row r="195" spans="3:16" s="1355" customFormat="1" x14ac:dyDescent="0.2">
      <c r="C195" s="101"/>
      <c r="D195" s="101"/>
      <c r="E195" s="101"/>
      <c r="F195" s="101"/>
      <c r="G195" s="101"/>
      <c r="H195" s="101"/>
      <c r="I195" s="101"/>
      <c r="J195" s="101"/>
      <c r="K195" s="101"/>
      <c r="L195" s="101"/>
      <c r="M195" s="101"/>
      <c r="N195" s="101"/>
      <c r="O195" s="101"/>
      <c r="P195" s="101"/>
    </row>
    <row r="196" spans="3:16" s="1355" customFormat="1" x14ac:dyDescent="0.2">
      <c r="C196" s="101"/>
      <c r="D196" s="101"/>
      <c r="E196" s="101"/>
      <c r="F196" s="101"/>
      <c r="G196" s="101"/>
      <c r="H196" s="101"/>
      <c r="I196" s="101"/>
      <c r="J196" s="101"/>
      <c r="K196" s="101"/>
      <c r="L196" s="101"/>
      <c r="M196" s="101"/>
      <c r="N196" s="101"/>
      <c r="O196" s="101"/>
      <c r="P196" s="101"/>
    </row>
    <row r="197" spans="3:16" s="1355" customFormat="1" x14ac:dyDescent="0.2">
      <c r="C197" s="101"/>
      <c r="D197" s="101"/>
      <c r="E197" s="101"/>
      <c r="F197" s="101"/>
      <c r="G197" s="101"/>
      <c r="H197" s="101"/>
      <c r="I197" s="101"/>
      <c r="J197" s="101"/>
      <c r="K197" s="101"/>
      <c r="L197" s="101"/>
      <c r="M197" s="101"/>
      <c r="N197" s="101"/>
      <c r="O197" s="101"/>
      <c r="P197" s="101"/>
    </row>
    <row r="198" spans="3:16" s="1355" customFormat="1" x14ac:dyDescent="0.2">
      <c r="C198" s="101"/>
      <c r="D198" s="101"/>
      <c r="E198" s="101"/>
      <c r="F198" s="101"/>
      <c r="G198" s="101"/>
      <c r="H198" s="101"/>
      <c r="I198" s="101"/>
      <c r="J198" s="101"/>
      <c r="K198" s="101"/>
      <c r="L198" s="101"/>
      <c r="M198" s="101"/>
      <c r="N198" s="101"/>
      <c r="O198" s="101"/>
      <c r="P198" s="101"/>
    </row>
    <row r="199" spans="3:16" s="1355" customFormat="1" x14ac:dyDescent="0.2">
      <c r="C199" s="101"/>
      <c r="D199" s="101"/>
      <c r="E199" s="101"/>
      <c r="F199" s="101"/>
      <c r="G199" s="101"/>
      <c r="H199" s="101"/>
      <c r="I199" s="101"/>
      <c r="J199" s="101"/>
      <c r="K199" s="101"/>
      <c r="L199" s="101"/>
      <c r="M199" s="101"/>
      <c r="N199" s="101"/>
      <c r="O199" s="101"/>
      <c r="P199" s="101"/>
    </row>
    <row r="200" spans="3:16" s="1355" customFormat="1" x14ac:dyDescent="0.2">
      <c r="C200" s="101"/>
      <c r="D200" s="101"/>
      <c r="E200" s="101"/>
      <c r="F200" s="101"/>
      <c r="G200" s="101"/>
      <c r="H200" s="101"/>
      <c r="I200" s="101"/>
      <c r="J200" s="101"/>
      <c r="K200" s="101"/>
      <c r="L200" s="101"/>
      <c r="M200" s="101"/>
      <c r="N200" s="101"/>
      <c r="O200" s="101"/>
      <c r="P200" s="101"/>
    </row>
    <row r="201" spans="3:16" s="1355" customFormat="1" x14ac:dyDescent="0.2">
      <c r="C201" s="101"/>
      <c r="D201" s="101"/>
      <c r="E201" s="101"/>
      <c r="F201" s="101"/>
      <c r="G201" s="101"/>
      <c r="H201" s="101"/>
      <c r="I201" s="101"/>
      <c r="J201" s="101"/>
      <c r="K201" s="101"/>
      <c r="L201" s="101"/>
      <c r="M201" s="101"/>
      <c r="N201" s="101"/>
      <c r="O201" s="101"/>
      <c r="P201" s="101"/>
    </row>
    <row r="202" spans="3:16" s="1355" customFormat="1" x14ac:dyDescent="0.2">
      <c r="C202" s="101"/>
      <c r="D202" s="101"/>
      <c r="E202" s="101"/>
      <c r="F202" s="101"/>
      <c r="G202" s="101"/>
      <c r="H202" s="101"/>
      <c r="I202" s="101"/>
      <c r="J202" s="101"/>
      <c r="K202" s="101"/>
      <c r="L202" s="101"/>
      <c r="M202" s="101"/>
      <c r="N202" s="101"/>
      <c r="O202" s="101"/>
      <c r="P202" s="101"/>
    </row>
    <row r="203" spans="3:16" s="1355" customFormat="1" x14ac:dyDescent="0.2">
      <c r="C203" s="101"/>
      <c r="D203" s="101"/>
      <c r="E203" s="101"/>
      <c r="F203" s="101"/>
      <c r="G203" s="101"/>
      <c r="H203" s="101"/>
      <c r="I203" s="101"/>
      <c r="J203" s="101"/>
      <c r="K203" s="101"/>
      <c r="L203" s="101"/>
      <c r="M203" s="101"/>
      <c r="N203" s="101"/>
      <c r="O203" s="101"/>
      <c r="P203" s="101"/>
    </row>
    <row r="204" spans="3:16" s="1355" customFormat="1" x14ac:dyDescent="0.2">
      <c r="C204" s="101"/>
      <c r="D204" s="101"/>
      <c r="E204" s="101"/>
      <c r="F204" s="101"/>
      <c r="G204" s="101"/>
      <c r="H204" s="101"/>
      <c r="I204" s="101"/>
      <c r="J204" s="101"/>
      <c r="K204" s="101"/>
      <c r="L204" s="101"/>
      <c r="M204" s="101"/>
      <c r="N204" s="101"/>
      <c r="O204" s="101"/>
      <c r="P204" s="101"/>
    </row>
    <row r="205" spans="3:16" s="1355" customFormat="1" x14ac:dyDescent="0.2">
      <c r="C205" s="101"/>
      <c r="D205" s="101"/>
      <c r="E205" s="101"/>
      <c r="F205" s="101"/>
      <c r="G205" s="101"/>
      <c r="H205" s="101"/>
      <c r="I205" s="101"/>
      <c r="J205" s="101"/>
      <c r="K205" s="101"/>
      <c r="L205" s="101"/>
      <c r="M205" s="101"/>
      <c r="N205" s="101"/>
      <c r="O205" s="101"/>
      <c r="P205" s="101"/>
    </row>
    <row r="206" spans="3:16" s="1355" customFormat="1" x14ac:dyDescent="0.2">
      <c r="C206" s="101"/>
      <c r="D206" s="101"/>
      <c r="E206" s="101"/>
      <c r="F206" s="101"/>
      <c r="G206" s="101"/>
      <c r="H206" s="101"/>
      <c r="I206" s="101"/>
      <c r="J206" s="101"/>
      <c r="K206" s="101"/>
      <c r="L206" s="101"/>
      <c r="M206" s="101"/>
      <c r="N206" s="101"/>
      <c r="O206" s="101"/>
      <c r="P206" s="101"/>
    </row>
    <row r="207" spans="3:16" s="1355" customFormat="1" x14ac:dyDescent="0.2">
      <c r="C207" s="101"/>
      <c r="D207" s="101"/>
      <c r="E207" s="101"/>
      <c r="F207" s="101"/>
      <c r="G207" s="101"/>
      <c r="H207" s="101"/>
      <c r="I207" s="101"/>
      <c r="J207" s="101"/>
      <c r="K207" s="101"/>
      <c r="L207" s="101"/>
      <c r="M207" s="101"/>
      <c r="N207" s="101"/>
      <c r="O207" s="101"/>
      <c r="P207" s="101"/>
    </row>
    <row r="208" spans="3:16" s="1355" customFormat="1" x14ac:dyDescent="0.2">
      <c r="C208" s="101"/>
      <c r="D208" s="101"/>
      <c r="E208" s="101"/>
      <c r="F208" s="101"/>
      <c r="G208" s="101"/>
      <c r="H208" s="101"/>
      <c r="I208" s="101"/>
      <c r="J208" s="101"/>
      <c r="K208" s="101"/>
      <c r="L208" s="101"/>
      <c r="M208" s="101"/>
      <c r="N208" s="101"/>
      <c r="O208" s="101"/>
      <c r="P208" s="101"/>
    </row>
    <row r="209" spans="3:16" s="1355" customFormat="1" x14ac:dyDescent="0.2">
      <c r="C209" s="101"/>
      <c r="D209" s="101"/>
      <c r="E209" s="101"/>
      <c r="F209" s="101"/>
      <c r="G209" s="101"/>
      <c r="H209" s="101"/>
      <c r="I209" s="101"/>
      <c r="J209" s="101"/>
      <c r="K209" s="101"/>
      <c r="L209" s="101"/>
      <c r="M209" s="101"/>
      <c r="N209" s="101"/>
      <c r="O209" s="101"/>
      <c r="P209" s="101"/>
    </row>
    <row r="210" spans="3:16" s="1355" customFormat="1" x14ac:dyDescent="0.2">
      <c r="C210" s="101"/>
      <c r="D210" s="101"/>
      <c r="E210" s="101"/>
      <c r="F210" s="101"/>
      <c r="G210" s="101"/>
      <c r="H210" s="101"/>
      <c r="I210" s="101"/>
      <c r="J210" s="101"/>
      <c r="K210" s="101"/>
      <c r="L210" s="101"/>
      <c r="M210" s="101"/>
      <c r="N210" s="101"/>
      <c r="O210" s="101"/>
      <c r="P210" s="101"/>
    </row>
    <row r="211" spans="3:16" s="1355" customFormat="1" x14ac:dyDescent="0.2">
      <c r="C211" s="101"/>
      <c r="D211" s="101"/>
      <c r="E211" s="101"/>
      <c r="F211" s="101"/>
      <c r="G211" s="101"/>
      <c r="H211" s="101"/>
      <c r="I211" s="101"/>
      <c r="J211" s="101"/>
      <c r="K211" s="101"/>
      <c r="L211" s="101"/>
      <c r="M211" s="101"/>
      <c r="N211" s="101"/>
      <c r="O211" s="101"/>
      <c r="P211" s="101"/>
    </row>
    <row r="212" spans="3:16" s="1355" customFormat="1" x14ac:dyDescent="0.2">
      <c r="C212" s="101"/>
      <c r="D212" s="101"/>
      <c r="E212" s="101"/>
      <c r="F212" s="101"/>
      <c r="G212" s="101"/>
      <c r="H212" s="101"/>
      <c r="I212" s="101"/>
      <c r="J212" s="101"/>
      <c r="K212" s="101"/>
      <c r="L212" s="101"/>
      <c r="M212" s="101"/>
      <c r="N212" s="101"/>
      <c r="O212" s="101"/>
      <c r="P212" s="101"/>
    </row>
    <row r="213" spans="3:16" s="1355" customFormat="1" x14ac:dyDescent="0.2">
      <c r="C213" s="101"/>
      <c r="D213" s="101"/>
      <c r="E213" s="101"/>
      <c r="F213" s="101"/>
      <c r="G213" s="101"/>
      <c r="H213" s="101"/>
      <c r="I213" s="101"/>
      <c r="J213" s="101"/>
      <c r="K213" s="101"/>
      <c r="L213" s="101"/>
      <c r="M213" s="101"/>
      <c r="N213" s="101"/>
      <c r="O213" s="101"/>
      <c r="P213" s="101"/>
    </row>
    <row r="214" spans="3:16" s="1355" customFormat="1" x14ac:dyDescent="0.2">
      <c r="C214" s="101"/>
      <c r="D214" s="101"/>
      <c r="E214" s="101"/>
      <c r="F214" s="101"/>
      <c r="G214" s="101"/>
      <c r="H214" s="101"/>
      <c r="I214" s="101"/>
      <c r="J214" s="101"/>
      <c r="K214" s="101"/>
      <c r="L214" s="101"/>
      <c r="M214" s="101"/>
      <c r="N214" s="101"/>
      <c r="O214" s="101"/>
      <c r="P214" s="101"/>
    </row>
    <row r="215" spans="3:16" s="1355" customFormat="1" x14ac:dyDescent="0.2">
      <c r="C215" s="101"/>
      <c r="D215" s="101"/>
      <c r="E215" s="101"/>
      <c r="F215" s="101"/>
      <c r="G215" s="101"/>
      <c r="H215" s="101"/>
      <c r="I215" s="101"/>
      <c r="J215" s="101"/>
      <c r="K215" s="101"/>
      <c r="L215" s="101"/>
      <c r="M215" s="101"/>
      <c r="N215" s="101"/>
      <c r="O215" s="101"/>
      <c r="P215" s="101"/>
    </row>
    <row r="216" spans="3:16" s="1355" customFormat="1" x14ac:dyDescent="0.2">
      <c r="C216" s="101"/>
      <c r="D216" s="101"/>
      <c r="E216" s="101"/>
      <c r="F216" s="101"/>
      <c r="G216" s="101"/>
      <c r="H216" s="101"/>
      <c r="I216" s="101"/>
      <c r="J216" s="101"/>
      <c r="K216" s="101"/>
      <c r="L216" s="101"/>
      <c r="M216" s="101"/>
      <c r="N216" s="101"/>
      <c r="O216" s="101"/>
      <c r="P216" s="101"/>
    </row>
    <row r="217" spans="3:16" s="1355" customFormat="1" x14ac:dyDescent="0.2">
      <c r="C217" s="101"/>
      <c r="D217" s="101"/>
      <c r="E217" s="101"/>
      <c r="F217" s="101"/>
      <c r="G217" s="101"/>
      <c r="H217" s="101"/>
      <c r="I217" s="101"/>
      <c r="J217" s="101"/>
      <c r="K217" s="101"/>
      <c r="L217" s="101"/>
      <c r="M217" s="101"/>
      <c r="N217" s="101"/>
      <c r="O217" s="101"/>
      <c r="P217" s="101"/>
    </row>
    <row r="218" spans="3:16" s="1355" customFormat="1" x14ac:dyDescent="0.2">
      <c r="C218" s="101"/>
      <c r="D218" s="101"/>
      <c r="E218" s="101"/>
      <c r="F218" s="101"/>
      <c r="G218" s="101"/>
      <c r="H218" s="101"/>
      <c r="I218" s="101"/>
      <c r="J218" s="101"/>
      <c r="K218" s="101"/>
      <c r="L218" s="101"/>
      <c r="M218" s="101"/>
      <c r="N218" s="101"/>
      <c r="O218" s="101"/>
      <c r="P218" s="101"/>
    </row>
    <row r="219" spans="3:16" s="1355" customFormat="1" x14ac:dyDescent="0.2">
      <c r="C219" s="101"/>
      <c r="D219" s="101"/>
      <c r="E219" s="101"/>
      <c r="F219" s="101"/>
      <c r="G219" s="101"/>
      <c r="H219" s="101"/>
      <c r="I219" s="101"/>
      <c r="J219" s="101"/>
      <c r="K219" s="101"/>
      <c r="L219" s="101"/>
      <c r="M219" s="101"/>
      <c r="N219" s="101"/>
      <c r="O219" s="101"/>
      <c r="P219" s="101"/>
    </row>
    <row r="220" spans="3:16" s="1355" customFormat="1" x14ac:dyDescent="0.2">
      <c r="C220" s="101"/>
      <c r="D220" s="101"/>
      <c r="E220" s="101"/>
      <c r="F220" s="101"/>
      <c r="G220" s="101"/>
      <c r="H220" s="101"/>
      <c r="I220" s="101"/>
      <c r="J220" s="101"/>
      <c r="K220" s="101"/>
      <c r="L220" s="101"/>
      <c r="M220" s="101"/>
      <c r="N220" s="101"/>
      <c r="O220" s="101"/>
      <c r="P220" s="101"/>
    </row>
    <row r="221" spans="3:16" s="1355" customFormat="1" x14ac:dyDescent="0.2">
      <c r="C221" s="101"/>
      <c r="D221" s="101"/>
      <c r="E221" s="101"/>
      <c r="F221" s="101"/>
      <c r="G221" s="101"/>
      <c r="H221" s="101"/>
      <c r="I221" s="101"/>
      <c r="J221" s="101"/>
      <c r="K221" s="101"/>
      <c r="L221" s="101"/>
      <c r="M221" s="101"/>
      <c r="N221" s="101"/>
      <c r="O221" s="101"/>
      <c r="P221" s="101"/>
    </row>
    <row r="222" spans="3:16" s="1355" customFormat="1" x14ac:dyDescent="0.2">
      <c r="C222" s="101"/>
      <c r="D222" s="101"/>
      <c r="E222" s="101"/>
      <c r="F222" s="101"/>
      <c r="G222" s="101"/>
      <c r="H222" s="101"/>
      <c r="I222" s="101"/>
      <c r="J222" s="101"/>
      <c r="K222" s="101"/>
      <c r="L222" s="101"/>
      <c r="M222" s="101"/>
      <c r="N222" s="101"/>
      <c r="O222" s="101"/>
      <c r="P222" s="101"/>
    </row>
    <row r="223" spans="3:16" s="1355" customFormat="1" x14ac:dyDescent="0.2">
      <c r="C223" s="101"/>
      <c r="D223" s="101"/>
      <c r="E223" s="101"/>
      <c r="F223" s="101"/>
      <c r="G223" s="101"/>
      <c r="H223" s="101"/>
      <c r="I223" s="101"/>
      <c r="J223" s="101"/>
      <c r="K223" s="101"/>
      <c r="L223" s="101"/>
      <c r="M223" s="101"/>
      <c r="N223" s="101"/>
      <c r="O223" s="101"/>
      <c r="P223" s="101"/>
    </row>
    <row r="224" spans="3:16" s="1355" customFormat="1" x14ac:dyDescent="0.2">
      <c r="C224" s="101"/>
      <c r="D224" s="101"/>
      <c r="E224" s="101"/>
      <c r="F224" s="101"/>
      <c r="G224" s="101"/>
      <c r="H224" s="101"/>
      <c r="I224" s="101"/>
      <c r="J224" s="101"/>
      <c r="K224" s="101"/>
      <c r="L224" s="101"/>
      <c r="M224" s="101"/>
      <c r="N224" s="101"/>
      <c r="O224" s="101"/>
      <c r="P224" s="101"/>
    </row>
    <row r="225" spans="3:16" s="1355" customFormat="1" x14ac:dyDescent="0.2">
      <c r="C225" s="101"/>
      <c r="D225" s="101"/>
      <c r="E225" s="101"/>
      <c r="F225" s="101"/>
      <c r="G225" s="101"/>
      <c r="H225" s="101"/>
      <c r="I225" s="101"/>
      <c r="J225" s="101"/>
      <c r="K225" s="101"/>
      <c r="L225" s="101"/>
      <c r="M225" s="101"/>
      <c r="N225" s="101"/>
      <c r="O225" s="101"/>
      <c r="P225" s="101"/>
    </row>
    <row r="226" spans="3:16" s="1355" customFormat="1" x14ac:dyDescent="0.2">
      <c r="C226" s="101"/>
      <c r="D226" s="101"/>
      <c r="E226" s="101"/>
      <c r="F226" s="101"/>
      <c r="G226" s="101"/>
      <c r="H226" s="101"/>
      <c r="I226" s="101"/>
      <c r="J226" s="101"/>
      <c r="K226" s="101"/>
      <c r="L226" s="101"/>
      <c r="M226" s="101"/>
      <c r="N226" s="101"/>
      <c r="O226" s="101"/>
      <c r="P226" s="101"/>
    </row>
    <row r="227" spans="3:16" s="1355" customFormat="1" x14ac:dyDescent="0.2">
      <c r="C227" s="101"/>
      <c r="D227" s="101"/>
      <c r="E227" s="101"/>
      <c r="F227" s="101"/>
      <c r="G227" s="101"/>
      <c r="H227" s="101"/>
      <c r="I227" s="101"/>
      <c r="J227" s="101"/>
      <c r="K227" s="101"/>
      <c r="L227" s="101"/>
      <c r="M227" s="101"/>
      <c r="N227" s="101"/>
      <c r="O227" s="101"/>
      <c r="P227" s="101"/>
    </row>
    <row r="228" spans="3:16" s="1355" customFormat="1" x14ac:dyDescent="0.2">
      <c r="C228" s="101"/>
      <c r="D228" s="101"/>
      <c r="E228" s="101"/>
      <c r="F228" s="101"/>
      <c r="G228" s="101"/>
      <c r="H228" s="101"/>
      <c r="I228" s="101"/>
      <c r="J228" s="101"/>
      <c r="K228" s="101"/>
      <c r="L228" s="101"/>
      <c r="M228" s="101"/>
      <c r="N228" s="101"/>
      <c r="O228" s="101"/>
      <c r="P228" s="101"/>
    </row>
    <row r="229" spans="3:16" s="1355" customFormat="1" x14ac:dyDescent="0.2">
      <c r="C229" s="101"/>
      <c r="D229" s="101"/>
      <c r="E229" s="101"/>
      <c r="F229" s="101"/>
      <c r="G229" s="101"/>
      <c r="H229" s="101"/>
      <c r="I229" s="101"/>
      <c r="J229" s="101"/>
      <c r="K229" s="101"/>
      <c r="L229" s="101"/>
      <c r="M229" s="101"/>
      <c r="N229" s="101"/>
      <c r="O229" s="101"/>
      <c r="P229" s="101"/>
    </row>
    <row r="230" spans="3:16" s="1355" customFormat="1" x14ac:dyDescent="0.2">
      <c r="C230" s="101"/>
      <c r="D230" s="101"/>
      <c r="E230" s="101"/>
      <c r="F230" s="101"/>
      <c r="G230" s="101"/>
      <c r="H230" s="101"/>
      <c r="I230" s="101"/>
      <c r="J230" s="101"/>
      <c r="K230" s="101"/>
      <c r="L230" s="101"/>
      <c r="M230" s="101"/>
      <c r="N230" s="101"/>
      <c r="O230" s="101"/>
      <c r="P230" s="101"/>
    </row>
    <row r="231" spans="3:16" s="1355" customFormat="1" x14ac:dyDescent="0.2">
      <c r="C231" s="101"/>
      <c r="D231" s="101"/>
      <c r="E231" s="101"/>
      <c r="F231" s="101"/>
      <c r="G231" s="101"/>
      <c r="H231" s="101"/>
      <c r="I231" s="101"/>
      <c r="J231" s="101"/>
      <c r="K231" s="101"/>
      <c r="L231" s="101"/>
      <c r="M231" s="101"/>
      <c r="N231" s="101"/>
      <c r="O231" s="101"/>
      <c r="P231" s="101"/>
    </row>
    <row r="232" spans="3:16" s="1355" customFormat="1" x14ac:dyDescent="0.2">
      <c r="C232" s="101"/>
      <c r="D232" s="101"/>
      <c r="E232" s="101"/>
      <c r="F232" s="101"/>
      <c r="G232" s="101"/>
      <c r="H232" s="101"/>
      <c r="I232" s="101"/>
      <c r="J232" s="101"/>
      <c r="K232" s="101"/>
      <c r="L232" s="101"/>
      <c r="M232" s="101"/>
      <c r="N232" s="101"/>
      <c r="O232" s="101"/>
      <c r="P232" s="101"/>
    </row>
    <row r="233" spans="3:16" s="1355" customFormat="1" x14ac:dyDescent="0.2">
      <c r="C233" s="101"/>
      <c r="D233" s="101"/>
      <c r="E233" s="101"/>
      <c r="F233" s="101"/>
      <c r="G233" s="101"/>
      <c r="H233" s="101"/>
      <c r="I233" s="101"/>
      <c r="J233" s="101"/>
      <c r="K233" s="101"/>
      <c r="L233" s="101"/>
      <c r="M233" s="101"/>
      <c r="N233" s="101"/>
      <c r="O233" s="101"/>
      <c r="P233" s="101"/>
    </row>
    <row r="234" spans="3:16" s="1355" customFormat="1" x14ac:dyDescent="0.2">
      <c r="C234" s="101"/>
      <c r="D234" s="101"/>
      <c r="E234" s="101"/>
      <c r="F234" s="101"/>
      <c r="G234" s="101"/>
      <c r="H234" s="101"/>
      <c r="I234" s="101"/>
      <c r="J234" s="101"/>
      <c r="K234" s="101"/>
      <c r="L234" s="101"/>
      <c r="M234" s="101"/>
      <c r="N234" s="101"/>
      <c r="O234" s="101"/>
      <c r="P234" s="101"/>
    </row>
    <row r="235" spans="3:16" s="1355" customFormat="1" x14ac:dyDescent="0.2">
      <c r="C235" s="101"/>
      <c r="D235" s="101"/>
      <c r="E235" s="101"/>
      <c r="F235" s="101"/>
      <c r="G235" s="101"/>
      <c r="H235" s="101"/>
      <c r="I235" s="101"/>
      <c r="J235" s="101"/>
      <c r="K235" s="101"/>
      <c r="L235" s="101"/>
      <c r="M235" s="101"/>
      <c r="N235" s="101"/>
      <c r="O235" s="101"/>
      <c r="P235" s="101"/>
    </row>
    <row r="236" spans="3:16" s="1355" customFormat="1" x14ac:dyDescent="0.2">
      <c r="C236" s="101"/>
      <c r="D236" s="101"/>
      <c r="E236" s="101"/>
      <c r="F236" s="101"/>
      <c r="G236" s="101"/>
      <c r="H236" s="101"/>
      <c r="I236" s="101"/>
      <c r="J236" s="101"/>
      <c r="K236" s="101"/>
      <c r="L236" s="101"/>
      <c r="M236" s="101"/>
      <c r="N236" s="101"/>
      <c r="O236" s="101"/>
      <c r="P236" s="101"/>
    </row>
    <row r="237" spans="3:16" s="1355" customFormat="1" x14ac:dyDescent="0.2">
      <c r="C237" s="101"/>
      <c r="D237" s="101"/>
      <c r="E237" s="101"/>
      <c r="F237" s="101"/>
      <c r="G237" s="101"/>
      <c r="H237" s="101"/>
      <c r="I237" s="101"/>
      <c r="J237" s="101"/>
      <c r="K237" s="101"/>
      <c r="L237" s="101"/>
      <c r="M237" s="101"/>
      <c r="N237" s="101"/>
      <c r="O237" s="101"/>
      <c r="P237" s="101"/>
    </row>
    <row r="238" spans="3:16" s="1355" customFormat="1" x14ac:dyDescent="0.2">
      <c r="C238" s="101"/>
      <c r="D238" s="101"/>
      <c r="E238" s="101"/>
      <c r="F238" s="101"/>
      <c r="G238" s="101"/>
      <c r="H238" s="101"/>
      <c r="I238" s="101"/>
      <c r="J238" s="101"/>
      <c r="K238" s="101"/>
      <c r="L238" s="101"/>
      <c r="M238" s="101"/>
      <c r="N238" s="101"/>
      <c r="O238" s="101"/>
      <c r="P238" s="101"/>
    </row>
    <row r="239" spans="3:16" s="1355" customFormat="1" x14ac:dyDescent="0.2">
      <c r="C239" s="101"/>
      <c r="D239" s="101"/>
      <c r="E239" s="101"/>
      <c r="F239" s="101"/>
      <c r="G239" s="101"/>
      <c r="H239" s="101"/>
      <c r="I239" s="101"/>
      <c r="J239" s="101"/>
      <c r="K239" s="101"/>
      <c r="L239" s="101"/>
      <c r="M239" s="101"/>
      <c r="N239" s="101"/>
      <c r="O239" s="101"/>
      <c r="P239" s="101"/>
    </row>
    <row r="240" spans="3:16" s="1355" customFormat="1" x14ac:dyDescent="0.2">
      <c r="C240" s="101"/>
      <c r="D240" s="101"/>
      <c r="E240" s="101"/>
      <c r="F240" s="101"/>
      <c r="G240" s="101"/>
      <c r="H240" s="101"/>
      <c r="I240" s="101"/>
      <c r="J240" s="101"/>
      <c r="K240" s="101"/>
      <c r="L240" s="101"/>
      <c r="M240" s="101"/>
      <c r="N240" s="101"/>
      <c r="O240" s="101"/>
      <c r="P240" s="101"/>
    </row>
    <row r="241" spans="3:16" s="1355" customFormat="1" x14ac:dyDescent="0.2">
      <c r="C241" s="101"/>
      <c r="D241" s="101"/>
      <c r="E241" s="101"/>
      <c r="F241" s="101"/>
      <c r="G241" s="101"/>
      <c r="H241" s="101"/>
      <c r="I241" s="101"/>
      <c r="J241" s="101"/>
      <c r="K241" s="101"/>
      <c r="L241" s="101"/>
      <c r="M241" s="101"/>
      <c r="N241" s="101"/>
      <c r="O241" s="101"/>
      <c r="P241" s="101"/>
    </row>
    <row r="242" spans="3:16" s="1355" customFormat="1" x14ac:dyDescent="0.2">
      <c r="C242" s="101"/>
      <c r="D242" s="101"/>
      <c r="E242" s="101"/>
      <c r="F242" s="101"/>
      <c r="G242" s="101"/>
      <c r="H242" s="101"/>
      <c r="I242" s="101"/>
      <c r="J242" s="101"/>
      <c r="K242" s="101"/>
      <c r="L242" s="101"/>
      <c r="M242" s="101"/>
      <c r="N242" s="101"/>
      <c r="O242" s="101"/>
      <c r="P242" s="101"/>
    </row>
    <row r="243" spans="3:16" s="1355" customFormat="1" x14ac:dyDescent="0.2">
      <c r="C243" s="101"/>
      <c r="D243" s="101"/>
      <c r="E243" s="101"/>
      <c r="F243" s="101"/>
      <c r="G243" s="101"/>
      <c r="H243" s="101"/>
      <c r="I243" s="101"/>
      <c r="J243" s="101"/>
      <c r="K243" s="101"/>
      <c r="L243" s="101"/>
      <c r="M243" s="101"/>
      <c r="N243" s="101"/>
      <c r="O243" s="101"/>
      <c r="P243" s="101"/>
    </row>
    <row r="244" spans="3:16" s="1355" customFormat="1" x14ac:dyDescent="0.2">
      <c r="C244" s="101"/>
      <c r="D244" s="101"/>
      <c r="E244" s="101"/>
      <c r="F244" s="101"/>
      <c r="G244" s="101"/>
      <c r="H244" s="101"/>
      <c r="I244" s="101"/>
      <c r="J244" s="101"/>
      <c r="K244" s="101"/>
      <c r="L244" s="101"/>
      <c r="M244" s="101"/>
      <c r="N244" s="101"/>
      <c r="O244" s="101"/>
      <c r="P244" s="101"/>
    </row>
    <row r="245" spans="3:16" s="1355" customFormat="1" x14ac:dyDescent="0.2">
      <c r="C245" s="101"/>
      <c r="D245" s="101"/>
      <c r="E245" s="101"/>
      <c r="F245" s="101"/>
      <c r="G245" s="101"/>
      <c r="H245" s="101"/>
      <c r="I245" s="101"/>
      <c r="J245" s="101"/>
      <c r="K245" s="101"/>
      <c r="L245" s="101"/>
      <c r="M245" s="101"/>
      <c r="N245" s="101"/>
      <c r="O245" s="101"/>
      <c r="P245" s="101"/>
    </row>
    <row r="246" spans="3:16" s="1355" customFormat="1" x14ac:dyDescent="0.2">
      <c r="C246" s="101"/>
      <c r="D246" s="101"/>
      <c r="E246" s="101"/>
      <c r="F246" s="101"/>
      <c r="G246" s="101"/>
      <c r="H246" s="101"/>
      <c r="I246" s="101"/>
      <c r="J246" s="101"/>
      <c r="K246" s="101"/>
      <c r="L246" s="101"/>
      <c r="M246" s="101"/>
      <c r="N246" s="101"/>
      <c r="O246" s="101"/>
      <c r="P246" s="101"/>
    </row>
    <row r="247" spans="3:16" s="1355" customFormat="1" x14ac:dyDescent="0.2">
      <c r="C247" s="101"/>
      <c r="D247" s="101"/>
      <c r="E247" s="101"/>
      <c r="F247" s="101"/>
      <c r="G247" s="101"/>
      <c r="H247" s="101"/>
      <c r="I247" s="101"/>
      <c r="J247" s="101"/>
      <c r="K247" s="101"/>
      <c r="L247" s="101"/>
      <c r="M247" s="101"/>
      <c r="N247" s="101"/>
      <c r="O247" s="101"/>
      <c r="P247" s="101"/>
    </row>
    <row r="248" spans="3:16" s="1355" customFormat="1" x14ac:dyDescent="0.2">
      <c r="C248" s="101"/>
      <c r="D248" s="101"/>
      <c r="E248" s="101"/>
      <c r="F248" s="101"/>
      <c r="G248" s="101"/>
      <c r="H248" s="101"/>
      <c r="I248" s="101"/>
      <c r="J248" s="101"/>
      <c r="K248" s="101"/>
      <c r="L248" s="101"/>
      <c r="M248" s="101"/>
      <c r="N248" s="101"/>
      <c r="O248" s="101"/>
      <c r="P248" s="101"/>
    </row>
    <row r="249" spans="3:16" s="1355" customFormat="1" x14ac:dyDescent="0.2">
      <c r="C249" s="101"/>
      <c r="D249" s="101"/>
      <c r="E249" s="101"/>
      <c r="F249" s="101"/>
      <c r="G249" s="101"/>
      <c r="H249" s="101"/>
      <c r="I249" s="101"/>
      <c r="J249" s="101"/>
      <c r="K249" s="101"/>
      <c r="L249" s="101"/>
      <c r="M249" s="101"/>
      <c r="N249" s="101"/>
      <c r="O249" s="101"/>
      <c r="P249" s="101"/>
    </row>
    <row r="250" spans="3:16" s="1355" customFormat="1" x14ac:dyDescent="0.2">
      <c r="C250" s="101"/>
      <c r="D250" s="101"/>
      <c r="E250" s="101"/>
      <c r="F250" s="101"/>
      <c r="G250" s="101"/>
      <c r="H250" s="101"/>
      <c r="I250" s="101"/>
      <c r="J250" s="101"/>
      <c r="K250" s="101"/>
      <c r="L250" s="101"/>
      <c r="M250" s="101"/>
      <c r="N250" s="101"/>
      <c r="O250" s="101"/>
      <c r="P250" s="101"/>
    </row>
    <row r="251" spans="3:16" s="1355" customFormat="1" x14ac:dyDescent="0.2">
      <c r="C251" s="101"/>
      <c r="D251" s="101"/>
      <c r="E251" s="101"/>
      <c r="F251" s="101"/>
      <c r="G251" s="101"/>
      <c r="H251" s="101"/>
      <c r="I251" s="101"/>
      <c r="J251" s="101"/>
      <c r="K251" s="101"/>
      <c r="L251" s="101"/>
      <c r="M251" s="101"/>
      <c r="N251" s="101"/>
      <c r="O251" s="101"/>
      <c r="P251" s="101"/>
    </row>
    <row r="252" spans="3:16" s="1355" customFormat="1" x14ac:dyDescent="0.2">
      <c r="C252" s="101"/>
      <c r="D252" s="101"/>
      <c r="E252" s="101"/>
      <c r="F252" s="101"/>
      <c r="G252" s="101"/>
      <c r="H252" s="101"/>
      <c r="I252" s="101"/>
      <c r="J252" s="101"/>
      <c r="K252" s="101"/>
      <c r="L252" s="101"/>
      <c r="M252" s="101"/>
      <c r="N252" s="101"/>
      <c r="O252" s="101"/>
      <c r="P252" s="101"/>
    </row>
    <row r="253" spans="3:16" s="1355" customFormat="1" x14ac:dyDescent="0.2">
      <c r="C253" s="101"/>
      <c r="D253" s="101"/>
      <c r="E253" s="101"/>
      <c r="F253" s="101"/>
      <c r="G253" s="101"/>
      <c r="H253" s="101"/>
      <c r="I253" s="101"/>
      <c r="J253" s="101"/>
      <c r="K253" s="101"/>
      <c r="L253" s="101"/>
      <c r="M253" s="101"/>
      <c r="N253" s="101"/>
      <c r="O253" s="101"/>
      <c r="P253" s="101"/>
    </row>
    <row r="254" spans="3:16" s="1355" customFormat="1" x14ac:dyDescent="0.2">
      <c r="C254" s="101"/>
      <c r="D254" s="101"/>
      <c r="E254" s="101"/>
      <c r="F254" s="101"/>
      <c r="G254" s="101"/>
      <c r="H254" s="101"/>
      <c r="I254" s="101"/>
      <c r="J254" s="101"/>
      <c r="K254" s="101"/>
      <c r="L254" s="101"/>
      <c r="M254" s="101"/>
      <c r="N254" s="101"/>
      <c r="O254" s="101"/>
      <c r="P254" s="101"/>
    </row>
    <row r="255" spans="3:16" s="1355" customFormat="1" x14ac:dyDescent="0.2">
      <c r="C255" s="101"/>
      <c r="D255" s="101"/>
      <c r="E255" s="101"/>
      <c r="F255" s="101"/>
      <c r="G255" s="101"/>
      <c r="H255" s="101"/>
      <c r="I255" s="101"/>
      <c r="J255" s="101"/>
      <c r="K255" s="101"/>
      <c r="L255" s="101"/>
      <c r="M255" s="101"/>
      <c r="N255" s="101"/>
      <c r="O255" s="101"/>
      <c r="P255" s="101"/>
    </row>
    <row r="256" spans="3:16" s="1355" customFormat="1" x14ac:dyDescent="0.2">
      <c r="C256" s="101"/>
      <c r="D256" s="101"/>
      <c r="E256" s="101"/>
      <c r="F256" s="101"/>
      <c r="G256" s="101"/>
      <c r="H256" s="101"/>
      <c r="I256" s="101"/>
      <c r="J256" s="101"/>
      <c r="K256" s="101"/>
      <c r="L256" s="101"/>
      <c r="M256" s="101"/>
      <c r="N256" s="101"/>
      <c r="O256" s="101"/>
      <c r="P256" s="101"/>
    </row>
    <row r="257" spans="3:16" s="1355" customFormat="1" x14ac:dyDescent="0.2">
      <c r="C257" s="101"/>
      <c r="D257" s="101"/>
      <c r="E257" s="101"/>
      <c r="F257" s="101"/>
      <c r="G257" s="101"/>
      <c r="H257" s="101"/>
      <c r="I257" s="101"/>
      <c r="J257" s="101"/>
      <c r="K257" s="101"/>
      <c r="L257" s="101"/>
      <c r="M257" s="101"/>
      <c r="N257" s="101"/>
      <c r="O257" s="101"/>
      <c r="P257" s="101"/>
    </row>
    <row r="258" spans="3:16" s="1355" customFormat="1" x14ac:dyDescent="0.2">
      <c r="C258" s="101"/>
      <c r="D258" s="101"/>
      <c r="E258" s="101"/>
      <c r="F258" s="101"/>
      <c r="G258" s="101"/>
      <c r="H258" s="101"/>
      <c r="I258" s="101"/>
      <c r="J258" s="101"/>
      <c r="K258" s="101"/>
      <c r="L258" s="101"/>
      <c r="M258" s="101"/>
      <c r="N258" s="101"/>
      <c r="O258" s="101"/>
      <c r="P258" s="101"/>
    </row>
    <row r="259" spans="3:16" s="1355" customFormat="1" x14ac:dyDescent="0.2">
      <c r="C259" s="101"/>
      <c r="D259" s="101"/>
      <c r="E259" s="101"/>
      <c r="F259" s="101"/>
      <c r="G259" s="101"/>
      <c r="H259" s="101"/>
      <c r="I259" s="101"/>
      <c r="J259" s="101"/>
      <c r="K259" s="101"/>
      <c r="L259" s="101"/>
      <c r="M259" s="101"/>
      <c r="N259" s="101"/>
      <c r="O259" s="101"/>
      <c r="P259" s="101"/>
    </row>
    <row r="260" spans="3:16" s="1355" customFormat="1" x14ac:dyDescent="0.2">
      <c r="C260" s="101"/>
      <c r="D260" s="101"/>
      <c r="E260" s="101"/>
      <c r="F260" s="101"/>
      <c r="G260" s="101"/>
      <c r="H260" s="101"/>
      <c r="I260" s="101"/>
      <c r="J260" s="101"/>
      <c r="K260" s="101"/>
      <c r="L260" s="101"/>
      <c r="M260" s="101"/>
      <c r="N260" s="101"/>
      <c r="O260" s="101"/>
      <c r="P260" s="101"/>
    </row>
    <row r="261" spans="3:16" s="1355" customFormat="1" x14ac:dyDescent="0.2">
      <c r="C261" s="101"/>
      <c r="D261" s="101"/>
      <c r="E261" s="101"/>
      <c r="F261" s="101"/>
      <c r="G261" s="101"/>
      <c r="H261" s="101"/>
      <c r="I261" s="101"/>
      <c r="J261" s="101"/>
      <c r="K261" s="101"/>
      <c r="L261" s="101"/>
      <c r="M261" s="101"/>
      <c r="N261" s="101"/>
      <c r="O261" s="101"/>
      <c r="P261" s="101"/>
    </row>
    <row r="262" spans="3:16" s="1355" customFormat="1" x14ac:dyDescent="0.2">
      <c r="C262" s="101"/>
      <c r="D262" s="101"/>
      <c r="E262" s="101"/>
      <c r="F262" s="101"/>
      <c r="G262" s="101"/>
      <c r="H262" s="101"/>
      <c r="I262" s="101"/>
      <c r="J262" s="101"/>
      <c r="K262" s="101"/>
      <c r="L262" s="101"/>
      <c r="M262" s="101"/>
      <c r="N262" s="101"/>
      <c r="O262" s="101"/>
      <c r="P262" s="101"/>
    </row>
    <row r="263" spans="3:16" s="1355" customFormat="1" x14ac:dyDescent="0.2">
      <c r="C263" s="101"/>
      <c r="D263" s="101"/>
      <c r="E263" s="101"/>
      <c r="F263" s="101"/>
      <c r="G263" s="101"/>
      <c r="H263" s="101"/>
      <c r="I263" s="101"/>
      <c r="J263" s="101"/>
      <c r="K263" s="101"/>
      <c r="L263" s="101"/>
      <c r="M263" s="101"/>
      <c r="N263" s="101"/>
      <c r="O263" s="101"/>
      <c r="P263" s="101"/>
    </row>
    <row r="264" spans="3:16" s="1355" customFormat="1" x14ac:dyDescent="0.2">
      <c r="C264" s="101"/>
      <c r="D264" s="101"/>
      <c r="E264" s="101"/>
      <c r="F264" s="101"/>
      <c r="G264" s="101"/>
      <c r="H264" s="101"/>
      <c r="I264" s="101"/>
      <c r="J264" s="101"/>
      <c r="K264" s="101"/>
      <c r="L264" s="101"/>
      <c r="M264" s="101"/>
      <c r="N264" s="101"/>
      <c r="O264" s="101"/>
      <c r="P264" s="101"/>
    </row>
    <row r="265" spans="3:16" s="1355" customFormat="1" x14ac:dyDescent="0.2">
      <c r="C265" s="101"/>
      <c r="D265" s="101"/>
      <c r="E265" s="101"/>
      <c r="F265" s="101"/>
      <c r="G265" s="101"/>
      <c r="H265" s="101"/>
      <c r="I265" s="101"/>
      <c r="J265" s="101"/>
      <c r="K265" s="101"/>
      <c r="L265" s="101"/>
      <c r="M265" s="101"/>
      <c r="N265" s="101"/>
      <c r="O265" s="101"/>
      <c r="P265" s="101"/>
    </row>
    <row r="266" spans="3:16" s="1355" customFormat="1" x14ac:dyDescent="0.2">
      <c r="C266" s="101"/>
      <c r="D266" s="101"/>
      <c r="E266" s="101"/>
      <c r="F266" s="101"/>
      <c r="G266" s="101"/>
      <c r="H266" s="101"/>
      <c r="I266" s="101"/>
      <c r="J266" s="101"/>
      <c r="K266" s="101"/>
      <c r="L266" s="101"/>
      <c r="M266" s="101"/>
      <c r="N266" s="101"/>
      <c r="O266" s="101"/>
      <c r="P266" s="101"/>
    </row>
    <row r="267" spans="3:16" s="1355" customFormat="1" x14ac:dyDescent="0.2">
      <c r="C267" s="101"/>
      <c r="D267" s="101"/>
      <c r="E267" s="101"/>
      <c r="F267" s="101"/>
      <c r="G267" s="101"/>
      <c r="H267" s="101"/>
      <c r="I267" s="101"/>
      <c r="J267" s="101"/>
      <c r="K267" s="101"/>
      <c r="L267" s="101"/>
      <c r="M267" s="101"/>
      <c r="N267" s="101"/>
      <c r="O267" s="101"/>
      <c r="P267" s="101"/>
    </row>
    <row r="268" spans="3:16" s="1355" customFormat="1" x14ac:dyDescent="0.2">
      <c r="C268" s="101"/>
      <c r="D268" s="101"/>
      <c r="E268" s="101"/>
      <c r="F268" s="101"/>
      <c r="G268" s="101"/>
      <c r="H268" s="101"/>
      <c r="I268" s="101"/>
      <c r="J268" s="101"/>
      <c r="K268" s="101"/>
      <c r="L268" s="101"/>
      <c r="M268" s="101"/>
      <c r="N268" s="101"/>
      <c r="O268" s="101"/>
      <c r="P268" s="101"/>
    </row>
    <row r="269" spans="3:16" s="1355" customFormat="1" x14ac:dyDescent="0.2">
      <c r="C269" s="101"/>
      <c r="D269" s="101"/>
      <c r="E269" s="101"/>
      <c r="F269" s="101"/>
      <c r="G269" s="101"/>
      <c r="H269" s="101"/>
      <c r="I269" s="101"/>
      <c r="J269" s="101"/>
      <c r="K269" s="101"/>
      <c r="L269" s="101"/>
      <c r="M269" s="101"/>
      <c r="N269" s="101"/>
      <c r="O269" s="101"/>
      <c r="P269" s="101"/>
    </row>
    <row r="270" spans="3:16" s="1355" customFormat="1" x14ac:dyDescent="0.2">
      <c r="C270" s="101"/>
      <c r="D270" s="101"/>
      <c r="E270" s="101"/>
      <c r="F270" s="101"/>
      <c r="G270" s="101"/>
      <c r="H270" s="101"/>
      <c r="I270" s="101"/>
      <c r="J270" s="101"/>
      <c r="K270" s="101"/>
      <c r="L270" s="101"/>
      <c r="M270" s="101"/>
      <c r="N270" s="101"/>
      <c r="O270" s="101"/>
      <c r="P270" s="101"/>
    </row>
    <row r="271" spans="3:16" s="1355" customFormat="1" x14ac:dyDescent="0.2">
      <c r="C271" s="101"/>
      <c r="D271" s="101"/>
      <c r="E271" s="101"/>
      <c r="F271" s="101"/>
      <c r="G271" s="101"/>
      <c r="H271" s="101"/>
      <c r="I271" s="101"/>
      <c r="J271" s="101"/>
      <c r="K271" s="101"/>
      <c r="L271" s="101"/>
      <c r="M271" s="101"/>
      <c r="N271" s="101"/>
      <c r="O271" s="101"/>
      <c r="P271" s="101"/>
    </row>
    <row r="272" spans="3:16" s="1355" customFormat="1" x14ac:dyDescent="0.2">
      <c r="C272" s="101"/>
      <c r="D272" s="101"/>
      <c r="E272" s="101"/>
      <c r="F272" s="101"/>
      <c r="G272" s="101"/>
      <c r="H272" s="101"/>
      <c r="I272" s="101"/>
      <c r="J272" s="101"/>
      <c r="K272" s="101"/>
      <c r="L272" s="101"/>
      <c r="M272" s="101"/>
      <c r="N272" s="101"/>
      <c r="O272" s="101"/>
      <c r="P272" s="101"/>
    </row>
    <row r="273" spans="3:16" s="1355" customFormat="1" x14ac:dyDescent="0.2">
      <c r="C273" s="101"/>
      <c r="D273" s="101"/>
      <c r="E273" s="101"/>
      <c r="F273" s="101"/>
      <c r="G273" s="101"/>
      <c r="H273" s="101"/>
      <c r="I273" s="101"/>
      <c r="J273" s="101"/>
      <c r="K273" s="101"/>
      <c r="L273" s="101"/>
      <c r="M273" s="101"/>
      <c r="N273" s="101"/>
      <c r="O273" s="101"/>
      <c r="P273" s="101"/>
    </row>
    <row r="274" spans="3:16" s="1355" customFormat="1" x14ac:dyDescent="0.2">
      <c r="C274" s="101"/>
      <c r="D274" s="101"/>
      <c r="E274" s="101"/>
      <c r="F274" s="101"/>
      <c r="G274" s="101"/>
      <c r="H274" s="101"/>
      <c r="I274" s="101"/>
      <c r="J274" s="101"/>
      <c r="K274" s="101"/>
      <c r="L274" s="101"/>
      <c r="M274" s="101"/>
      <c r="N274" s="101"/>
      <c r="O274" s="101"/>
      <c r="P274" s="101"/>
    </row>
    <row r="275" spans="3:16" s="1355" customFormat="1" x14ac:dyDescent="0.2">
      <c r="C275" s="101"/>
      <c r="D275" s="101"/>
      <c r="E275" s="101"/>
      <c r="F275" s="101"/>
      <c r="G275" s="101"/>
      <c r="H275" s="101"/>
      <c r="I275" s="101"/>
      <c r="J275" s="101"/>
      <c r="K275" s="101"/>
      <c r="L275" s="101"/>
      <c r="M275" s="101"/>
      <c r="N275" s="101"/>
      <c r="O275" s="101"/>
      <c r="P275" s="101"/>
    </row>
    <row r="276" spans="3:16" s="1355" customFormat="1" x14ac:dyDescent="0.2">
      <c r="C276" s="101"/>
      <c r="D276" s="101"/>
      <c r="E276" s="101"/>
      <c r="F276" s="101"/>
      <c r="G276" s="101"/>
      <c r="H276" s="101"/>
      <c r="I276" s="101"/>
      <c r="J276" s="101"/>
      <c r="K276" s="101"/>
      <c r="L276" s="101"/>
      <c r="M276" s="101"/>
      <c r="N276" s="101"/>
      <c r="O276" s="101"/>
      <c r="P276" s="101"/>
    </row>
    <row r="277" spans="3:16" s="1355" customFormat="1" x14ac:dyDescent="0.2">
      <c r="C277" s="101"/>
      <c r="D277" s="101"/>
      <c r="E277" s="101"/>
      <c r="F277" s="101"/>
      <c r="G277" s="101"/>
      <c r="H277" s="101"/>
      <c r="I277" s="101"/>
      <c r="J277" s="101"/>
      <c r="K277" s="101"/>
      <c r="L277" s="101"/>
      <c r="M277" s="101"/>
      <c r="N277" s="101"/>
      <c r="O277" s="101"/>
      <c r="P277" s="101"/>
    </row>
    <row r="278" spans="3:16" s="1355" customFormat="1" x14ac:dyDescent="0.2">
      <c r="C278" s="101"/>
      <c r="D278" s="101"/>
      <c r="E278" s="101"/>
      <c r="F278" s="101"/>
      <c r="G278" s="101"/>
      <c r="H278" s="101"/>
      <c r="I278" s="101"/>
      <c r="J278" s="101"/>
      <c r="K278" s="101"/>
      <c r="L278" s="101"/>
      <c r="M278" s="101"/>
      <c r="N278" s="101"/>
      <c r="O278" s="101"/>
      <c r="P278" s="101"/>
    </row>
    <row r="279" spans="3:16" s="1355" customFormat="1" x14ac:dyDescent="0.2">
      <c r="C279" s="101"/>
      <c r="D279" s="101"/>
      <c r="E279" s="101"/>
      <c r="F279" s="101"/>
      <c r="G279" s="101"/>
      <c r="H279" s="101"/>
      <c r="I279" s="101"/>
      <c r="J279" s="101"/>
      <c r="K279" s="101"/>
      <c r="L279" s="101"/>
      <c r="M279" s="101"/>
      <c r="N279" s="101"/>
      <c r="O279" s="101"/>
      <c r="P279" s="101"/>
    </row>
    <row r="280" spans="3:16" s="1355" customFormat="1" x14ac:dyDescent="0.2">
      <c r="C280" s="101"/>
      <c r="D280" s="101"/>
      <c r="E280" s="101"/>
      <c r="F280" s="101"/>
      <c r="G280" s="101"/>
      <c r="H280" s="101"/>
      <c r="I280" s="101"/>
      <c r="J280" s="101"/>
      <c r="K280" s="101"/>
      <c r="L280" s="101"/>
      <c r="M280" s="101"/>
      <c r="N280" s="101"/>
      <c r="O280" s="101"/>
      <c r="P280" s="101"/>
    </row>
    <row r="281" spans="3:16" s="1355" customFormat="1" x14ac:dyDescent="0.2">
      <c r="C281" s="101"/>
      <c r="D281" s="101"/>
      <c r="E281" s="101"/>
      <c r="F281" s="101"/>
      <c r="G281" s="101"/>
      <c r="H281" s="101"/>
      <c r="I281" s="101"/>
      <c r="J281" s="101"/>
      <c r="K281" s="101"/>
      <c r="L281" s="101"/>
      <c r="M281" s="101"/>
      <c r="N281" s="101"/>
      <c r="O281" s="101"/>
      <c r="P281" s="101"/>
    </row>
    <row r="282" spans="3:16" s="1355" customFormat="1" x14ac:dyDescent="0.2">
      <c r="C282" s="101"/>
      <c r="D282" s="101"/>
      <c r="E282" s="101"/>
      <c r="F282" s="101"/>
      <c r="G282" s="101"/>
      <c r="H282" s="101"/>
      <c r="I282" s="101"/>
      <c r="J282" s="101"/>
      <c r="K282" s="101"/>
      <c r="L282" s="101"/>
      <c r="M282" s="101"/>
      <c r="N282" s="101"/>
      <c r="O282" s="101"/>
      <c r="P282" s="101"/>
    </row>
    <row r="283" spans="3:16" s="1355" customFormat="1" x14ac:dyDescent="0.2">
      <c r="C283" s="101"/>
      <c r="D283" s="101"/>
      <c r="E283" s="101"/>
      <c r="F283" s="101"/>
      <c r="G283" s="101"/>
      <c r="H283" s="101"/>
      <c r="I283" s="101"/>
      <c r="J283" s="101"/>
      <c r="K283" s="101"/>
      <c r="L283" s="101"/>
      <c r="M283" s="101"/>
      <c r="N283" s="101"/>
      <c r="O283" s="101"/>
      <c r="P283" s="101"/>
    </row>
    <row r="284" spans="3:16" s="1355" customFormat="1" x14ac:dyDescent="0.2">
      <c r="C284" s="101"/>
      <c r="D284" s="101"/>
      <c r="E284" s="101"/>
      <c r="F284" s="101"/>
      <c r="G284" s="101"/>
      <c r="H284" s="101"/>
      <c r="I284" s="101"/>
      <c r="J284" s="101"/>
      <c r="K284" s="101"/>
      <c r="L284" s="101"/>
      <c r="M284" s="101"/>
      <c r="N284" s="101"/>
      <c r="O284" s="101"/>
      <c r="P284" s="101"/>
    </row>
    <row r="285" spans="3:16" s="1355" customFormat="1" x14ac:dyDescent="0.2">
      <c r="C285" s="101"/>
      <c r="D285" s="101"/>
      <c r="E285" s="101"/>
      <c r="F285" s="101"/>
      <c r="G285" s="101"/>
      <c r="H285" s="101"/>
      <c r="I285" s="101"/>
      <c r="J285" s="101"/>
      <c r="K285" s="101"/>
      <c r="L285" s="101"/>
      <c r="M285" s="101"/>
      <c r="N285" s="101"/>
      <c r="O285" s="101"/>
      <c r="P285" s="101"/>
    </row>
    <row r="286" spans="3:16" s="1355" customFormat="1" x14ac:dyDescent="0.2">
      <c r="C286" s="101"/>
      <c r="D286" s="101"/>
      <c r="E286" s="101"/>
      <c r="F286" s="101"/>
      <c r="G286" s="101"/>
      <c r="H286" s="101"/>
      <c r="I286" s="101"/>
      <c r="J286" s="101"/>
      <c r="K286" s="101"/>
      <c r="L286" s="101"/>
      <c r="M286" s="101"/>
      <c r="N286" s="101"/>
      <c r="O286" s="101"/>
      <c r="P286" s="101"/>
    </row>
    <row r="287" spans="3:16" s="1355" customFormat="1" x14ac:dyDescent="0.2">
      <c r="C287" s="101"/>
      <c r="D287" s="101"/>
      <c r="E287" s="101"/>
      <c r="F287" s="101"/>
      <c r="G287" s="101"/>
      <c r="H287" s="101"/>
      <c r="I287" s="101"/>
      <c r="J287" s="101"/>
      <c r="K287" s="101"/>
      <c r="L287" s="101"/>
      <c r="M287" s="101"/>
      <c r="N287" s="101"/>
      <c r="O287" s="101"/>
      <c r="P287" s="101"/>
    </row>
    <row r="288" spans="3:16" s="1355" customFormat="1" x14ac:dyDescent="0.2">
      <c r="C288" s="101"/>
      <c r="D288" s="101"/>
      <c r="E288" s="101"/>
      <c r="F288" s="101"/>
      <c r="G288" s="101"/>
      <c r="H288" s="101"/>
      <c r="I288" s="101"/>
      <c r="J288" s="101"/>
      <c r="K288" s="101"/>
      <c r="L288" s="101"/>
      <c r="M288" s="101"/>
      <c r="N288" s="101"/>
      <c r="O288" s="101"/>
      <c r="P288" s="101"/>
    </row>
    <row r="289" spans="3:16" s="1355" customFormat="1" x14ac:dyDescent="0.2">
      <c r="C289" s="101"/>
      <c r="D289" s="101"/>
      <c r="E289" s="101"/>
      <c r="F289" s="101"/>
      <c r="G289" s="101"/>
      <c r="H289" s="101"/>
      <c r="I289" s="101"/>
      <c r="J289" s="101"/>
      <c r="K289" s="101"/>
      <c r="L289" s="101"/>
      <c r="M289" s="101"/>
      <c r="N289" s="101"/>
      <c r="O289" s="101"/>
      <c r="P289" s="101"/>
    </row>
    <row r="290" spans="3:16" s="1355" customFormat="1" x14ac:dyDescent="0.2">
      <c r="C290" s="101"/>
      <c r="D290" s="101"/>
      <c r="E290" s="101"/>
      <c r="F290" s="101"/>
      <c r="G290" s="101"/>
      <c r="H290" s="101"/>
      <c r="I290" s="101"/>
      <c r="J290" s="101"/>
      <c r="K290" s="101"/>
      <c r="L290" s="101"/>
      <c r="M290" s="101"/>
      <c r="N290" s="101"/>
      <c r="O290" s="101"/>
      <c r="P290" s="101"/>
    </row>
    <row r="291" spans="3:16" s="1355" customFormat="1" x14ac:dyDescent="0.2">
      <c r="C291" s="101"/>
      <c r="D291" s="101"/>
      <c r="E291" s="101"/>
      <c r="F291" s="101"/>
      <c r="G291" s="101"/>
      <c r="H291" s="101"/>
      <c r="I291" s="101"/>
      <c r="J291" s="101"/>
      <c r="K291" s="101"/>
      <c r="L291" s="101"/>
      <c r="M291" s="101"/>
      <c r="N291" s="101"/>
      <c r="O291" s="101"/>
      <c r="P291" s="101"/>
    </row>
    <row r="292" spans="3:16" s="1355" customFormat="1" x14ac:dyDescent="0.2">
      <c r="C292" s="101"/>
      <c r="D292" s="101"/>
      <c r="E292" s="101"/>
      <c r="F292" s="101"/>
      <c r="G292" s="101"/>
      <c r="H292" s="101"/>
      <c r="I292" s="101"/>
      <c r="J292" s="101"/>
      <c r="K292" s="101"/>
      <c r="L292" s="101"/>
      <c r="M292" s="101"/>
      <c r="N292" s="101"/>
      <c r="O292" s="101"/>
      <c r="P292" s="101"/>
    </row>
    <row r="293" spans="3:16" s="1355" customFormat="1" x14ac:dyDescent="0.2">
      <c r="C293" s="101"/>
      <c r="D293" s="101"/>
      <c r="E293" s="101"/>
      <c r="F293" s="101"/>
      <c r="G293" s="101"/>
      <c r="H293" s="101"/>
      <c r="I293" s="101"/>
      <c r="J293" s="101"/>
      <c r="K293" s="101"/>
      <c r="L293" s="101"/>
      <c r="M293" s="101"/>
      <c r="N293" s="101"/>
      <c r="O293" s="101"/>
      <c r="P293" s="101"/>
    </row>
    <row r="294" spans="3:16" s="1355" customFormat="1" x14ac:dyDescent="0.2">
      <c r="C294" s="101"/>
      <c r="D294" s="101"/>
      <c r="E294" s="101"/>
      <c r="F294" s="101"/>
      <c r="G294" s="101"/>
      <c r="H294" s="101"/>
      <c r="I294" s="101"/>
      <c r="J294" s="101"/>
      <c r="K294" s="101"/>
      <c r="L294" s="101"/>
      <c r="M294" s="101"/>
      <c r="N294" s="101"/>
      <c r="O294" s="101"/>
      <c r="P294" s="101"/>
    </row>
    <row r="295" spans="3:16" s="1355" customFormat="1" x14ac:dyDescent="0.2">
      <c r="C295" s="101"/>
      <c r="D295" s="101"/>
      <c r="E295" s="101"/>
      <c r="F295" s="101"/>
      <c r="G295" s="101"/>
      <c r="H295" s="101"/>
      <c r="I295" s="101"/>
      <c r="J295" s="101"/>
      <c r="K295" s="101"/>
      <c r="L295" s="101"/>
      <c r="M295" s="101"/>
      <c r="N295" s="101"/>
      <c r="O295" s="101"/>
      <c r="P295" s="101"/>
    </row>
    <row r="296" spans="3:16" s="1355" customFormat="1" x14ac:dyDescent="0.2">
      <c r="C296" s="101"/>
      <c r="D296" s="101"/>
      <c r="E296" s="101"/>
      <c r="F296" s="101"/>
      <c r="G296" s="101"/>
      <c r="H296" s="101"/>
      <c r="I296" s="101"/>
      <c r="J296" s="101"/>
      <c r="K296" s="101"/>
      <c r="L296" s="101"/>
      <c r="M296" s="101"/>
      <c r="N296" s="101"/>
      <c r="O296" s="101"/>
      <c r="P296" s="101"/>
    </row>
    <row r="297" spans="3:16" s="1355" customFormat="1" x14ac:dyDescent="0.2">
      <c r="C297" s="101"/>
      <c r="D297" s="101"/>
      <c r="E297" s="101"/>
      <c r="F297" s="101"/>
      <c r="G297" s="101"/>
      <c r="H297" s="101"/>
      <c r="I297" s="101"/>
      <c r="J297" s="101"/>
      <c r="K297" s="101"/>
      <c r="L297" s="101"/>
      <c r="M297" s="101"/>
      <c r="N297" s="101"/>
      <c r="O297" s="101"/>
      <c r="P297" s="101"/>
    </row>
    <row r="298" spans="3:16" s="1355" customFormat="1" x14ac:dyDescent="0.2">
      <c r="C298" s="101"/>
      <c r="D298" s="101"/>
      <c r="E298" s="101"/>
      <c r="F298" s="101"/>
      <c r="G298" s="101"/>
      <c r="H298" s="101"/>
      <c r="I298" s="101"/>
      <c r="J298" s="101"/>
      <c r="K298" s="101"/>
      <c r="L298" s="101"/>
      <c r="M298" s="101"/>
      <c r="N298" s="101"/>
      <c r="O298" s="101"/>
      <c r="P298" s="101"/>
    </row>
    <row r="299" spans="3:16" s="1355" customFormat="1" x14ac:dyDescent="0.2">
      <c r="C299" s="101"/>
      <c r="D299" s="101"/>
      <c r="E299" s="101"/>
      <c r="F299" s="101"/>
      <c r="G299" s="101"/>
      <c r="H299" s="101"/>
      <c r="I299" s="101"/>
      <c r="J299" s="101"/>
      <c r="K299" s="101"/>
      <c r="L299" s="101"/>
      <c r="M299" s="101"/>
      <c r="N299" s="101"/>
      <c r="O299" s="101"/>
      <c r="P299" s="101"/>
    </row>
    <row r="300" spans="3:16" s="1355" customFormat="1" x14ac:dyDescent="0.2">
      <c r="C300" s="101"/>
      <c r="D300" s="101"/>
      <c r="E300" s="101"/>
      <c r="F300" s="101"/>
      <c r="G300" s="101"/>
      <c r="H300" s="101"/>
      <c r="I300" s="101"/>
      <c r="J300" s="101"/>
      <c r="K300" s="101"/>
      <c r="L300" s="101"/>
      <c r="M300" s="101"/>
      <c r="N300" s="101"/>
      <c r="O300" s="101"/>
      <c r="P300" s="101"/>
    </row>
    <row r="301" spans="3:16" s="1355" customFormat="1" x14ac:dyDescent="0.2">
      <c r="C301" s="101"/>
      <c r="D301" s="101"/>
      <c r="E301" s="101"/>
      <c r="F301" s="101"/>
      <c r="G301" s="101"/>
      <c r="H301" s="101"/>
      <c r="I301" s="101"/>
      <c r="J301" s="101"/>
      <c r="K301" s="101"/>
      <c r="L301" s="101"/>
      <c r="M301" s="101"/>
      <c r="N301" s="101"/>
      <c r="O301" s="101"/>
      <c r="P301" s="101"/>
    </row>
    <row r="302" spans="3:16" s="1355" customFormat="1" x14ac:dyDescent="0.2">
      <c r="C302" s="101"/>
      <c r="D302" s="101"/>
      <c r="E302" s="101"/>
      <c r="F302" s="101"/>
      <c r="G302" s="101"/>
      <c r="H302" s="101"/>
      <c r="I302" s="101"/>
      <c r="J302" s="101"/>
      <c r="K302" s="101"/>
      <c r="L302" s="101"/>
      <c r="M302" s="101"/>
      <c r="N302" s="101"/>
      <c r="O302" s="101"/>
      <c r="P302" s="101"/>
    </row>
    <row r="303" spans="3:16" s="1355" customFormat="1" x14ac:dyDescent="0.2">
      <c r="C303" s="101"/>
      <c r="D303" s="101"/>
      <c r="E303" s="101"/>
      <c r="F303" s="101"/>
      <c r="G303" s="101"/>
      <c r="H303" s="101"/>
      <c r="I303" s="101"/>
      <c r="J303" s="101"/>
      <c r="K303" s="101"/>
      <c r="L303" s="101"/>
      <c r="M303" s="101"/>
      <c r="N303" s="101"/>
      <c r="O303" s="101"/>
      <c r="P303" s="101"/>
    </row>
    <row r="304" spans="3:16" s="1355" customFormat="1" x14ac:dyDescent="0.2">
      <c r="C304" s="101"/>
      <c r="D304" s="101"/>
      <c r="E304" s="101"/>
      <c r="F304" s="101"/>
      <c r="G304" s="101"/>
      <c r="H304" s="101"/>
      <c r="I304" s="101"/>
      <c r="J304" s="101"/>
      <c r="K304" s="101"/>
      <c r="L304" s="101"/>
      <c r="M304" s="101"/>
      <c r="N304" s="101"/>
      <c r="O304" s="101"/>
      <c r="P304" s="101"/>
    </row>
    <row r="305" spans="3:16" s="1355" customFormat="1" x14ac:dyDescent="0.2">
      <c r="C305" s="101"/>
      <c r="D305" s="101"/>
      <c r="E305" s="101"/>
      <c r="F305" s="101"/>
      <c r="G305" s="101"/>
      <c r="H305" s="101"/>
      <c r="I305" s="101"/>
      <c r="J305" s="101"/>
      <c r="K305" s="101"/>
      <c r="L305" s="101"/>
      <c r="M305" s="101"/>
      <c r="N305" s="101"/>
      <c r="O305" s="101"/>
      <c r="P305" s="101"/>
    </row>
    <row r="306" spans="3:16" s="1355" customFormat="1" x14ac:dyDescent="0.2">
      <c r="C306" s="101"/>
      <c r="D306" s="101"/>
      <c r="E306" s="101"/>
      <c r="F306" s="101"/>
      <c r="G306" s="101"/>
      <c r="H306" s="101"/>
      <c r="I306" s="101"/>
      <c r="J306" s="101"/>
      <c r="K306" s="101"/>
      <c r="L306" s="101"/>
      <c r="M306" s="101"/>
      <c r="N306" s="101"/>
      <c r="O306" s="101"/>
      <c r="P306" s="101"/>
    </row>
    <row r="307" spans="3:16" s="1355" customFormat="1" x14ac:dyDescent="0.2">
      <c r="C307" s="101"/>
      <c r="D307" s="101"/>
      <c r="E307" s="101"/>
      <c r="F307" s="101"/>
      <c r="G307" s="101"/>
      <c r="H307" s="101"/>
      <c r="I307" s="101"/>
      <c r="J307" s="101"/>
      <c r="K307" s="101"/>
      <c r="L307" s="101"/>
      <c r="M307" s="101"/>
      <c r="N307" s="101"/>
      <c r="O307" s="101"/>
      <c r="P307" s="101"/>
    </row>
    <row r="308" spans="3:16" s="1355" customFormat="1" x14ac:dyDescent="0.2">
      <c r="C308" s="101"/>
      <c r="D308" s="101"/>
      <c r="E308" s="101"/>
      <c r="F308" s="101"/>
      <c r="G308" s="101"/>
      <c r="H308" s="101"/>
      <c r="I308" s="101"/>
      <c r="J308" s="101"/>
      <c r="K308" s="101"/>
      <c r="L308" s="101"/>
      <c r="M308" s="101"/>
      <c r="N308" s="101"/>
      <c r="O308" s="101"/>
      <c r="P308" s="101"/>
    </row>
    <row r="309" spans="3:16" s="1355" customFormat="1" x14ac:dyDescent="0.2">
      <c r="C309" s="101"/>
      <c r="D309" s="101"/>
      <c r="E309" s="101"/>
      <c r="F309" s="101"/>
      <c r="G309" s="101"/>
      <c r="H309" s="101"/>
      <c r="I309" s="101"/>
      <c r="J309" s="101"/>
      <c r="K309" s="101"/>
      <c r="L309" s="101"/>
      <c r="M309" s="101"/>
      <c r="N309" s="101"/>
      <c r="O309" s="101"/>
      <c r="P309" s="101"/>
    </row>
    <row r="310" spans="3:16" s="1355" customFormat="1" x14ac:dyDescent="0.2">
      <c r="C310" s="101"/>
      <c r="D310" s="101"/>
      <c r="E310" s="101"/>
      <c r="F310" s="101"/>
      <c r="G310" s="101"/>
      <c r="H310" s="101"/>
      <c r="I310" s="101"/>
      <c r="J310" s="101"/>
      <c r="K310" s="101"/>
      <c r="L310" s="101"/>
      <c r="M310" s="101"/>
      <c r="N310" s="101"/>
      <c r="O310" s="101"/>
      <c r="P310" s="101"/>
    </row>
    <row r="311" spans="3:16" s="1355" customFormat="1" x14ac:dyDescent="0.2">
      <c r="C311" s="101"/>
      <c r="D311" s="101"/>
      <c r="E311" s="101"/>
      <c r="F311" s="101"/>
      <c r="G311" s="101"/>
      <c r="H311" s="101"/>
      <c r="I311" s="101"/>
      <c r="J311" s="101"/>
      <c r="K311" s="101"/>
      <c r="L311" s="101"/>
      <c r="M311" s="101"/>
      <c r="N311" s="101"/>
      <c r="O311" s="101"/>
      <c r="P311" s="101"/>
    </row>
    <row r="312" spans="3:16" s="1355" customFormat="1" x14ac:dyDescent="0.2">
      <c r="C312" s="101"/>
      <c r="D312" s="101"/>
      <c r="E312" s="101"/>
      <c r="F312" s="101"/>
      <c r="G312" s="101"/>
      <c r="H312" s="101"/>
      <c r="I312" s="101"/>
      <c r="J312" s="101"/>
      <c r="K312" s="101"/>
      <c r="L312" s="101"/>
      <c r="M312" s="101"/>
      <c r="N312" s="101"/>
      <c r="O312" s="101"/>
      <c r="P312" s="101"/>
    </row>
    <row r="313" spans="3:16" s="1355" customFormat="1" x14ac:dyDescent="0.2">
      <c r="C313" s="101"/>
      <c r="D313" s="101"/>
      <c r="E313" s="101"/>
      <c r="F313" s="101"/>
      <c r="G313" s="101"/>
      <c r="H313" s="101"/>
      <c r="I313" s="101"/>
      <c r="J313" s="101"/>
      <c r="K313" s="101"/>
      <c r="L313" s="101"/>
      <c r="M313" s="101"/>
      <c r="N313" s="101"/>
      <c r="O313" s="101"/>
      <c r="P313" s="101"/>
    </row>
    <row r="314" spans="3:16" s="1355" customFormat="1" x14ac:dyDescent="0.2">
      <c r="C314" s="101"/>
      <c r="D314" s="101"/>
      <c r="E314" s="101"/>
      <c r="F314" s="101"/>
      <c r="G314" s="101"/>
      <c r="H314" s="101"/>
      <c r="I314" s="101"/>
      <c r="J314" s="101"/>
      <c r="K314" s="101"/>
      <c r="L314" s="101"/>
      <c r="M314" s="101"/>
      <c r="N314" s="101"/>
      <c r="O314" s="101"/>
      <c r="P314" s="101"/>
    </row>
    <row r="315" spans="3:16" s="1355" customFormat="1" x14ac:dyDescent="0.2">
      <c r="C315" s="101"/>
      <c r="D315" s="101"/>
      <c r="E315" s="101"/>
      <c r="F315" s="101"/>
      <c r="G315" s="101"/>
      <c r="H315" s="101"/>
      <c r="I315" s="101"/>
      <c r="J315" s="101"/>
      <c r="K315" s="101"/>
      <c r="L315" s="101"/>
      <c r="M315" s="101"/>
      <c r="N315" s="101"/>
      <c r="O315" s="101"/>
      <c r="P315" s="101"/>
    </row>
    <row r="316" spans="3:16" s="1355" customFormat="1" x14ac:dyDescent="0.2">
      <c r="C316" s="101"/>
      <c r="D316" s="101"/>
      <c r="E316" s="101"/>
      <c r="F316" s="101"/>
      <c r="G316" s="101"/>
      <c r="H316" s="101"/>
      <c r="I316" s="101"/>
      <c r="J316" s="101"/>
      <c r="K316" s="101"/>
      <c r="L316" s="101"/>
      <c r="M316" s="101"/>
      <c r="N316" s="101"/>
      <c r="O316" s="101"/>
      <c r="P316" s="101"/>
    </row>
    <row r="317" spans="3:16" s="1355" customFormat="1" x14ac:dyDescent="0.2">
      <c r="C317" s="101"/>
      <c r="D317" s="101"/>
      <c r="E317" s="101"/>
      <c r="F317" s="101"/>
      <c r="G317" s="101"/>
      <c r="H317" s="101"/>
      <c r="I317" s="101"/>
      <c r="J317" s="101"/>
      <c r="K317" s="101"/>
      <c r="L317" s="101"/>
      <c r="M317" s="101"/>
      <c r="N317" s="101"/>
      <c r="O317" s="101"/>
      <c r="P317" s="101"/>
    </row>
    <row r="318" spans="3:16" s="1355" customFormat="1" x14ac:dyDescent="0.2">
      <c r="C318" s="101"/>
      <c r="D318" s="101"/>
      <c r="E318" s="101"/>
      <c r="F318" s="101"/>
      <c r="G318" s="101"/>
      <c r="H318" s="101"/>
      <c r="I318" s="101"/>
      <c r="J318" s="101"/>
      <c r="K318" s="101"/>
      <c r="L318" s="101"/>
      <c r="M318" s="101"/>
      <c r="N318" s="101"/>
      <c r="O318" s="101"/>
      <c r="P318" s="101"/>
    </row>
    <row r="319" spans="3:16" s="1355" customFormat="1" x14ac:dyDescent="0.2">
      <c r="C319" s="101"/>
      <c r="D319" s="101"/>
      <c r="E319" s="101"/>
      <c r="F319" s="101"/>
      <c r="G319" s="101"/>
      <c r="H319" s="101"/>
      <c r="I319" s="101"/>
      <c r="J319" s="101"/>
      <c r="K319" s="101"/>
      <c r="L319" s="101"/>
      <c r="M319" s="101"/>
      <c r="N319" s="101"/>
      <c r="O319" s="101"/>
      <c r="P319" s="101"/>
    </row>
    <row r="320" spans="3:16" s="1355" customFormat="1" x14ac:dyDescent="0.2">
      <c r="C320" s="101"/>
      <c r="D320" s="101"/>
      <c r="E320" s="101"/>
      <c r="F320" s="101"/>
      <c r="G320" s="101"/>
      <c r="H320" s="101"/>
      <c r="I320" s="101"/>
      <c r="J320" s="101"/>
      <c r="K320" s="101"/>
      <c r="L320" s="101"/>
      <c r="M320" s="101"/>
      <c r="N320" s="101"/>
      <c r="O320" s="101"/>
      <c r="P320" s="101"/>
    </row>
    <row r="321" spans="3:16" s="1355" customFormat="1" x14ac:dyDescent="0.2">
      <c r="C321" s="101"/>
      <c r="D321" s="101"/>
      <c r="E321" s="101"/>
      <c r="F321" s="101"/>
      <c r="G321" s="101"/>
      <c r="H321" s="101"/>
      <c r="I321" s="101"/>
      <c r="J321" s="101"/>
      <c r="K321" s="101"/>
      <c r="L321" s="101"/>
      <c r="M321" s="101"/>
      <c r="N321" s="101"/>
      <c r="O321" s="101"/>
      <c r="P321" s="101"/>
    </row>
    <row r="322" spans="3:16" s="1355" customFormat="1" x14ac:dyDescent="0.2">
      <c r="C322" s="101"/>
      <c r="D322" s="101"/>
      <c r="E322" s="101"/>
      <c r="F322" s="101"/>
      <c r="G322" s="101"/>
      <c r="H322" s="101"/>
      <c r="I322" s="101"/>
      <c r="J322" s="101"/>
      <c r="K322" s="101"/>
      <c r="L322" s="101"/>
      <c r="M322" s="101"/>
      <c r="N322" s="101"/>
      <c r="O322" s="101"/>
      <c r="P322" s="101"/>
    </row>
    <row r="323" spans="3:16" s="1355" customFormat="1" x14ac:dyDescent="0.2">
      <c r="C323" s="101"/>
      <c r="D323" s="101"/>
      <c r="E323" s="101"/>
      <c r="F323" s="101"/>
      <c r="G323" s="101"/>
      <c r="H323" s="101"/>
      <c r="I323" s="101"/>
      <c r="J323" s="101"/>
      <c r="K323" s="101"/>
      <c r="L323" s="101"/>
      <c r="M323" s="101"/>
      <c r="N323" s="101"/>
      <c r="O323" s="101"/>
      <c r="P323" s="101"/>
    </row>
    <row r="324" spans="3:16" s="1355" customFormat="1" x14ac:dyDescent="0.2">
      <c r="C324" s="101"/>
      <c r="D324" s="101"/>
      <c r="E324" s="101"/>
      <c r="F324" s="101"/>
      <c r="G324" s="101"/>
      <c r="H324" s="101"/>
      <c r="I324" s="101"/>
      <c r="J324" s="101"/>
      <c r="K324" s="101"/>
      <c r="L324" s="101"/>
      <c r="M324" s="101"/>
      <c r="N324" s="101"/>
      <c r="O324" s="101"/>
      <c r="P324" s="101"/>
    </row>
    <row r="325" spans="3:16" s="1355" customFormat="1" x14ac:dyDescent="0.2">
      <c r="C325" s="101"/>
      <c r="D325" s="101"/>
      <c r="E325" s="101"/>
      <c r="F325" s="101"/>
      <c r="G325" s="101"/>
      <c r="H325" s="101"/>
      <c r="I325" s="101"/>
      <c r="J325" s="101"/>
      <c r="K325" s="101"/>
      <c r="L325" s="101"/>
      <c r="M325" s="101"/>
      <c r="N325" s="101"/>
      <c r="O325" s="101"/>
      <c r="P325" s="101"/>
    </row>
    <row r="326" spans="3:16" s="1355" customFormat="1" x14ac:dyDescent="0.2">
      <c r="C326" s="101"/>
      <c r="D326" s="101"/>
      <c r="E326" s="101"/>
      <c r="F326" s="101"/>
      <c r="G326" s="101"/>
      <c r="H326" s="101"/>
      <c r="I326" s="101"/>
      <c r="J326" s="101"/>
      <c r="K326" s="101"/>
      <c r="L326" s="101"/>
      <c r="M326" s="101"/>
      <c r="N326" s="101"/>
      <c r="O326" s="101"/>
      <c r="P326" s="101"/>
    </row>
    <row r="327" spans="3:16" s="1355" customFormat="1" x14ac:dyDescent="0.2">
      <c r="C327" s="101"/>
      <c r="D327" s="101"/>
      <c r="E327" s="101"/>
      <c r="F327" s="101"/>
      <c r="G327" s="101"/>
      <c r="H327" s="101"/>
      <c r="I327" s="101"/>
      <c r="J327" s="101"/>
      <c r="K327" s="101"/>
      <c r="L327" s="101"/>
      <c r="M327" s="101"/>
      <c r="N327" s="101"/>
      <c r="O327" s="101"/>
      <c r="P327" s="101"/>
    </row>
    <row r="328" spans="3:16" s="1355" customFormat="1" x14ac:dyDescent="0.2">
      <c r="C328" s="101"/>
      <c r="D328" s="101"/>
      <c r="E328" s="101"/>
      <c r="F328" s="101"/>
      <c r="G328" s="101"/>
      <c r="H328" s="101"/>
      <c r="I328" s="101"/>
      <c r="J328" s="101"/>
      <c r="K328" s="101"/>
      <c r="L328" s="101"/>
      <c r="M328" s="101"/>
      <c r="N328" s="101"/>
      <c r="O328" s="101"/>
      <c r="P328" s="101"/>
    </row>
    <row r="329" spans="3:16" s="1355" customFormat="1" x14ac:dyDescent="0.2">
      <c r="C329" s="101"/>
      <c r="D329" s="101"/>
      <c r="E329" s="101"/>
      <c r="F329" s="101"/>
      <c r="G329" s="101"/>
      <c r="H329" s="101"/>
      <c r="I329" s="101"/>
      <c r="J329" s="101"/>
      <c r="K329" s="101"/>
      <c r="L329" s="101"/>
      <c r="M329" s="101"/>
      <c r="N329" s="101"/>
      <c r="O329" s="101"/>
      <c r="P329" s="101"/>
    </row>
    <row r="330" spans="3:16" s="1355" customFormat="1" x14ac:dyDescent="0.2">
      <c r="C330" s="101"/>
      <c r="D330" s="101"/>
      <c r="E330" s="101"/>
      <c r="F330" s="101"/>
      <c r="G330" s="101"/>
      <c r="H330" s="101"/>
      <c r="I330" s="101"/>
      <c r="J330" s="101"/>
      <c r="K330" s="101"/>
      <c r="L330" s="101"/>
      <c r="M330" s="101"/>
      <c r="N330" s="101"/>
      <c r="O330" s="101"/>
      <c r="P330" s="101"/>
    </row>
    <row r="331" spans="3:16" s="1355" customFormat="1" x14ac:dyDescent="0.2">
      <c r="C331" s="101"/>
      <c r="D331" s="101"/>
      <c r="E331" s="101"/>
      <c r="F331" s="101"/>
      <c r="G331" s="101"/>
      <c r="H331" s="101"/>
      <c r="I331" s="101"/>
      <c r="J331" s="101"/>
      <c r="K331" s="101"/>
      <c r="L331" s="101"/>
      <c r="M331" s="101"/>
      <c r="N331" s="101"/>
      <c r="O331" s="101"/>
      <c r="P331" s="101"/>
    </row>
    <row r="332" spans="3:16" s="1355" customFormat="1" x14ac:dyDescent="0.2">
      <c r="C332" s="101"/>
      <c r="D332" s="101"/>
      <c r="E332" s="101"/>
      <c r="F332" s="101"/>
      <c r="G332" s="101"/>
      <c r="H332" s="101"/>
      <c r="I332" s="101"/>
      <c r="J332" s="101"/>
      <c r="K332" s="101"/>
      <c r="L332" s="101"/>
      <c r="M332" s="101"/>
      <c r="N332" s="101"/>
      <c r="O332" s="101"/>
      <c r="P332" s="101"/>
    </row>
    <row r="333" spans="3:16" s="1355" customFormat="1" x14ac:dyDescent="0.2">
      <c r="C333" s="101"/>
      <c r="D333" s="101"/>
      <c r="E333" s="101"/>
      <c r="F333" s="101"/>
      <c r="G333" s="101"/>
      <c r="H333" s="101"/>
      <c r="I333" s="101"/>
      <c r="J333" s="101"/>
      <c r="K333" s="101"/>
      <c r="L333" s="101"/>
      <c r="M333" s="101"/>
      <c r="N333" s="101"/>
      <c r="O333" s="101"/>
      <c r="P333" s="101"/>
    </row>
    <row r="334" spans="3:16" s="1355" customFormat="1" x14ac:dyDescent="0.2">
      <c r="C334" s="101"/>
      <c r="D334" s="101"/>
      <c r="E334" s="101"/>
      <c r="F334" s="101"/>
      <c r="G334" s="101"/>
      <c r="H334" s="101"/>
      <c r="I334" s="101"/>
      <c r="J334" s="101"/>
      <c r="K334" s="101"/>
      <c r="L334" s="101"/>
      <c r="M334" s="101"/>
      <c r="N334" s="101"/>
      <c r="O334" s="101"/>
      <c r="P334" s="101"/>
    </row>
    <row r="335" spans="3:16" s="1355" customFormat="1" x14ac:dyDescent="0.2">
      <c r="C335" s="101"/>
      <c r="D335" s="101"/>
      <c r="E335" s="101"/>
      <c r="F335" s="101"/>
      <c r="G335" s="101"/>
      <c r="H335" s="101"/>
      <c r="I335" s="101"/>
      <c r="J335" s="101"/>
      <c r="K335" s="101"/>
      <c r="L335" s="101"/>
      <c r="M335" s="101"/>
      <c r="N335" s="101"/>
      <c r="O335" s="101"/>
      <c r="P335" s="101"/>
    </row>
    <row r="336" spans="3:16" s="1355" customFormat="1" x14ac:dyDescent="0.2">
      <c r="C336" s="101"/>
      <c r="D336" s="101"/>
      <c r="E336" s="101"/>
      <c r="F336" s="101"/>
      <c r="G336" s="101"/>
      <c r="H336" s="101"/>
      <c r="I336" s="101"/>
      <c r="J336" s="101"/>
      <c r="K336" s="101"/>
      <c r="L336" s="101"/>
      <c r="M336" s="101"/>
      <c r="N336" s="101"/>
      <c r="O336" s="101"/>
      <c r="P336" s="101"/>
    </row>
    <row r="337" spans="3:16" s="1355" customFormat="1" x14ac:dyDescent="0.2">
      <c r="C337" s="101"/>
      <c r="D337" s="101"/>
      <c r="E337" s="101"/>
      <c r="F337" s="101"/>
      <c r="G337" s="101"/>
      <c r="H337" s="101"/>
      <c r="I337" s="101"/>
      <c r="J337" s="101"/>
      <c r="K337" s="101"/>
      <c r="L337" s="101"/>
      <c r="M337" s="101"/>
      <c r="N337" s="101"/>
      <c r="O337" s="101"/>
      <c r="P337" s="101"/>
    </row>
    <row r="338" spans="3:16" s="1355" customFormat="1" x14ac:dyDescent="0.2">
      <c r="C338" s="101"/>
      <c r="D338" s="101"/>
      <c r="E338" s="101"/>
      <c r="F338" s="101"/>
      <c r="G338" s="101"/>
      <c r="H338" s="101"/>
      <c r="I338" s="101"/>
      <c r="J338" s="101"/>
      <c r="K338" s="101"/>
      <c r="L338" s="101"/>
      <c r="M338" s="101"/>
      <c r="N338" s="101"/>
      <c r="O338" s="101"/>
      <c r="P338" s="101"/>
    </row>
    <row r="339" spans="3:16" s="1355" customFormat="1" x14ac:dyDescent="0.2">
      <c r="C339" s="101"/>
      <c r="D339" s="101"/>
      <c r="E339" s="101"/>
      <c r="F339" s="101"/>
      <c r="G339" s="101"/>
      <c r="H339" s="101"/>
      <c r="I339" s="101"/>
      <c r="J339" s="101"/>
      <c r="K339" s="101"/>
      <c r="L339" s="101"/>
      <c r="M339" s="101"/>
      <c r="N339" s="101"/>
      <c r="O339" s="101"/>
      <c r="P339" s="101"/>
    </row>
    <row r="340" spans="3:16" s="1355" customFormat="1" x14ac:dyDescent="0.2">
      <c r="C340" s="101"/>
      <c r="D340" s="101"/>
      <c r="E340" s="101"/>
      <c r="F340" s="101"/>
      <c r="G340" s="101"/>
      <c r="H340" s="101"/>
      <c r="I340" s="101"/>
      <c r="J340" s="101"/>
      <c r="K340" s="101"/>
      <c r="L340" s="101"/>
      <c r="M340" s="101"/>
      <c r="N340" s="101"/>
      <c r="O340" s="101"/>
      <c r="P340" s="101"/>
    </row>
    <row r="341" spans="3:16" s="1355" customFormat="1" x14ac:dyDescent="0.2">
      <c r="C341" s="101"/>
      <c r="D341" s="101"/>
      <c r="E341" s="101"/>
      <c r="F341" s="101"/>
      <c r="G341" s="101"/>
      <c r="H341" s="101"/>
      <c r="I341" s="101"/>
      <c r="J341" s="101"/>
      <c r="K341" s="101"/>
      <c r="L341" s="101"/>
      <c r="M341" s="101"/>
      <c r="N341" s="101"/>
      <c r="O341" s="101"/>
      <c r="P341" s="101"/>
    </row>
    <row r="342" spans="3:16" s="1355" customFormat="1" x14ac:dyDescent="0.2">
      <c r="C342" s="101"/>
      <c r="D342" s="101"/>
      <c r="E342" s="101"/>
      <c r="F342" s="101"/>
      <c r="G342" s="101"/>
      <c r="H342" s="101"/>
      <c r="I342" s="101"/>
      <c r="J342" s="101"/>
      <c r="K342" s="101"/>
      <c r="L342" s="101"/>
      <c r="M342" s="101"/>
      <c r="N342" s="101"/>
      <c r="O342" s="101"/>
      <c r="P342" s="101"/>
    </row>
    <row r="343" spans="3:16" s="1355" customFormat="1" x14ac:dyDescent="0.2">
      <c r="C343" s="101"/>
      <c r="D343" s="101"/>
      <c r="E343" s="101"/>
      <c r="F343" s="101"/>
      <c r="G343" s="101"/>
      <c r="H343" s="101"/>
      <c r="I343" s="101"/>
      <c r="J343" s="101"/>
      <c r="K343" s="101"/>
      <c r="L343" s="101"/>
      <c r="M343" s="101"/>
      <c r="N343" s="101"/>
      <c r="O343" s="101"/>
      <c r="P343" s="101"/>
    </row>
    <row r="344" spans="3:16" s="1355" customFormat="1" x14ac:dyDescent="0.2">
      <c r="C344" s="101"/>
      <c r="D344" s="101"/>
      <c r="E344" s="101"/>
      <c r="F344" s="101"/>
      <c r="G344" s="101"/>
      <c r="H344" s="101"/>
      <c r="I344" s="101"/>
      <c r="J344" s="101"/>
      <c r="K344" s="101"/>
      <c r="L344" s="101"/>
      <c r="M344" s="101"/>
      <c r="N344" s="101"/>
      <c r="O344" s="101"/>
      <c r="P344" s="101"/>
    </row>
    <row r="345" spans="3:16" s="1355" customFormat="1" x14ac:dyDescent="0.2">
      <c r="C345" s="101"/>
      <c r="D345" s="101"/>
      <c r="E345" s="101"/>
      <c r="F345" s="101"/>
      <c r="G345" s="101"/>
      <c r="H345" s="101"/>
      <c r="I345" s="101"/>
      <c r="J345" s="101"/>
      <c r="K345" s="101"/>
      <c r="L345" s="101"/>
      <c r="M345" s="101"/>
      <c r="N345" s="101"/>
      <c r="O345" s="101"/>
      <c r="P345" s="101"/>
    </row>
    <row r="346" spans="3:16" s="1355" customFormat="1" x14ac:dyDescent="0.2">
      <c r="C346" s="101"/>
      <c r="D346" s="101"/>
      <c r="E346" s="101"/>
      <c r="F346" s="101"/>
      <c r="G346" s="101"/>
      <c r="H346" s="101"/>
      <c r="I346" s="101"/>
      <c r="J346" s="101"/>
      <c r="K346" s="101"/>
      <c r="L346" s="101"/>
      <c r="M346" s="101"/>
      <c r="N346" s="101"/>
      <c r="O346" s="101"/>
      <c r="P346" s="101"/>
    </row>
    <row r="347" spans="3:16" s="1355" customFormat="1" x14ac:dyDescent="0.2">
      <c r="C347" s="101"/>
      <c r="D347" s="101"/>
      <c r="E347" s="101"/>
      <c r="F347" s="101"/>
      <c r="G347" s="101"/>
      <c r="H347" s="101"/>
      <c r="I347" s="101"/>
      <c r="J347" s="101"/>
      <c r="K347" s="101"/>
      <c r="L347" s="101"/>
      <c r="M347" s="101"/>
      <c r="N347" s="101"/>
      <c r="O347" s="101"/>
      <c r="P347" s="101"/>
    </row>
    <row r="348" spans="3:16" s="1355" customFormat="1" x14ac:dyDescent="0.2">
      <c r="C348" s="101"/>
      <c r="D348" s="101"/>
      <c r="E348" s="101"/>
      <c r="F348" s="101"/>
      <c r="G348" s="101"/>
      <c r="H348" s="101"/>
      <c r="I348" s="101"/>
      <c r="J348" s="101"/>
      <c r="K348" s="101"/>
      <c r="L348" s="101"/>
      <c r="M348" s="101"/>
      <c r="N348" s="101"/>
      <c r="O348" s="101"/>
      <c r="P348" s="101"/>
    </row>
    <row r="349" spans="3:16" s="1355" customFormat="1" x14ac:dyDescent="0.2">
      <c r="C349" s="101"/>
      <c r="D349" s="101"/>
      <c r="E349" s="101"/>
      <c r="F349" s="101"/>
      <c r="G349" s="101"/>
      <c r="H349" s="101"/>
      <c r="I349" s="101"/>
      <c r="J349" s="101"/>
      <c r="K349" s="101"/>
      <c r="L349" s="101"/>
      <c r="M349" s="101"/>
      <c r="N349" s="101"/>
      <c r="O349" s="101"/>
      <c r="P349" s="101"/>
    </row>
    <row r="350" spans="3:16" s="1355" customFormat="1" x14ac:dyDescent="0.2">
      <c r="C350" s="101"/>
      <c r="D350" s="101"/>
      <c r="E350" s="101"/>
      <c r="F350" s="101"/>
      <c r="G350" s="101"/>
      <c r="H350" s="101"/>
      <c r="I350" s="101"/>
      <c r="J350" s="101"/>
      <c r="K350" s="101"/>
      <c r="L350" s="101"/>
      <c r="M350" s="101"/>
      <c r="N350" s="101"/>
      <c r="O350" s="101"/>
      <c r="P350" s="101"/>
    </row>
    <row r="351" spans="3:16" s="1355" customFormat="1" x14ac:dyDescent="0.2">
      <c r="C351" s="101"/>
      <c r="D351" s="101"/>
      <c r="E351" s="101"/>
      <c r="F351" s="101"/>
      <c r="G351" s="101"/>
      <c r="H351" s="101"/>
      <c r="I351" s="101"/>
      <c r="J351" s="101"/>
      <c r="K351" s="101"/>
      <c r="L351" s="101"/>
      <c r="M351" s="101"/>
      <c r="N351" s="101"/>
      <c r="O351" s="101"/>
      <c r="P351" s="101"/>
    </row>
    <row r="352" spans="3:16" s="1355" customFormat="1" x14ac:dyDescent="0.2">
      <c r="C352" s="101"/>
      <c r="D352" s="101"/>
      <c r="E352" s="101"/>
      <c r="F352" s="101"/>
      <c r="G352" s="101"/>
      <c r="H352" s="101"/>
      <c r="I352" s="101"/>
      <c r="J352" s="101"/>
      <c r="K352" s="101"/>
      <c r="L352" s="101"/>
      <c r="M352" s="101"/>
      <c r="N352" s="101"/>
      <c r="O352" s="101"/>
      <c r="P352" s="101"/>
    </row>
    <row r="353" spans="3:16" s="1355" customFormat="1" x14ac:dyDescent="0.2">
      <c r="C353" s="101"/>
      <c r="D353" s="101"/>
      <c r="E353" s="101"/>
      <c r="F353" s="101"/>
      <c r="G353" s="101"/>
      <c r="H353" s="101"/>
      <c r="I353" s="101"/>
      <c r="J353" s="101"/>
      <c r="K353" s="101"/>
      <c r="L353" s="101"/>
      <c r="M353" s="101"/>
      <c r="N353" s="101"/>
      <c r="O353" s="101"/>
      <c r="P353" s="101"/>
    </row>
    <row r="354" spans="3:16" s="1355" customFormat="1" x14ac:dyDescent="0.2">
      <c r="C354" s="101"/>
      <c r="D354" s="101"/>
      <c r="E354" s="101"/>
      <c r="F354" s="101"/>
      <c r="G354" s="101"/>
      <c r="H354" s="101"/>
      <c r="I354" s="101"/>
      <c r="J354" s="101"/>
      <c r="K354" s="101"/>
      <c r="L354" s="101"/>
      <c r="M354" s="101"/>
      <c r="N354" s="101"/>
      <c r="O354" s="101"/>
      <c r="P354" s="101"/>
    </row>
    <row r="355" spans="3:16" s="1355" customFormat="1" x14ac:dyDescent="0.2">
      <c r="C355" s="101"/>
      <c r="D355" s="101"/>
      <c r="E355" s="101"/>
      <c r="F355" s="101"/>
      <c r="G355" s="101"/>
      <c r="H355" s="101"/>
      <c r="I355" s="101"/>
      <c r="J355" s="101"/>
      <c r="K355" s="101"/>
      <c r="L355" s="101"/>
      <c r="M355" s="101"/>
      <c r="N355" s="101"/>
      <c r="O355" s="101"/>
      <c r="P355" s="101"/>
    </row>
    <row r="356" spans="3:16" s="1355" customFormat="1" x14ac:dyDescent="0.2">
      <c r="C356" s="101"/>
      <c r="D356" s="101"/>
      <c r="E356" s="101"/>
      <c r="F356" s="101"/>
      <c r="G356" s="101"/>
      <c r="H356" s="101"/>
      <c r="I356" s="101"/>
      <c r="J356" s="101"/>
      <c r="K356" s="101"/>
      <c r="L356" s="101"/>
      <c r="M356" s="101"/>
      <c r="N356" s="101"/>
      <c r="O356" s="101"/>
      <c r="P356" s="101"/>
    </row>
    <row r="357" spans="3:16" s="1355" customFormat="1" x14ac:dyDescent="0.2">
      <c r="C357" s="101"/>
      <c r="D357" s="101"/>
      <c r="E357" s="101"/>
      <c r="F357" s="101"/>
      <c r="G357" s="101"/>
      <c r="H357" s="101"/>
      <c r="I357" s="101"/>
      <c r="J357" s="101"/>
      <c r="K357" s="101"/>
      <c r="L357" s="101"/>
      <c r="M357" s="101"/>
      <c r="N357" s="101"/>
      <c r="O357" s="101"/>
      <c r="P357" s="101"/>
    </row>
    <row r="358" spans="3:16" x14ac:dyDescent="0.2">
      <c r="E358" s="103"/>
    </row>
    <row r="359" spans="3:16" x14ac:dyDescent="0.2">
      <c r="E359" s="103"/>
    </row>
    <row r="360" spans="3:16" x14ac:dyDescent="0.2">
      <c r="E360" s="103"/>
    </row>
    <row r="361" spans="3:16" x14ac:dyDescent="0.2">
      <c r="E361" s="103"/>
    </row>
    <row r="362" spans="3:16" x14ac:dyDescent="0.2">
      <c r="E362" s="103"/>
    </row>
    <row r="363" spans="3:16" x14ac:dyDescent="0.2">
      <c r="E363" s="103"/>
    </row>
    <row r="364" spans="3:16" x14ac:dyDescent="0.2">
      <c r="E364" s="103"/>
    </row>
    <row r="365" spans="3:16" x14ac:dyDescent="0.2">
      <c r="E365" s="103"/>
    </row>
    <row r="366" spans="3:16" x14ac:dyDescent="0.2">
      <c r="E366" s="103"/>
    </row>
    <row r="367" spans="3:16" x14ac:dyDescent="0.2">
      <c r="E367" s="103"/>
    </row>
    <row r="368" spans="3:16" x14ac:dyDescent="0.2">
      <c r="E368" s="103"/>
    </row>
    <row r="369" spans="5:5" x14ac:dyDescent="0.2">
      <c r="E369" s="103"/>
    </row>
    <row r="370" spans="5:5" x14ac:dyDescent="0.2">
      <c r="E370" s="103"/>
    </row>
    <row r="371" spans="5:5" x14ac:dyDescent="0.2">
      <c r="E371" s="103"/>
    </row>
    <row r="372" spans="5:5" x14ac:dyDescent="0.2">
      <c r="E372" s="103"/>
    </row>
    <row r="373" spans="5:5" x14ac:dyDescent="0.2">
      <c r="E373" s="103"/>
    </row>
    <row r="374" spans="5:5" x14ac:dyDescent="0.2">
      <c r="E374" s="103"/>
    </row>
    <row r="375" spans="5:5" x14ac:dyDescent="0.2">
      <c r="E375" s="103"/>
    </row>
    <row r="376" spans="5:5" x14ac:dyDescent="0.2">
      <c r="E376" s="103"/>
    </row>
    <row r="377" spans="5:5" x14ac:dyDescent="0.2">
      <c r="E377" s="103"/>
    </row>
    <row r="378" spans="5:5" x14ac:dyDescent="0.2">
      <c r="E378" s="103"/>
    </row>
    <row r="379" spans="5:5" x14ac:dyDescent="0.2">
      <c r="E379" s="103"/>
    </row>
    <row r="380" spans="5:5" x14ac:dyDescent="0.2">
      <c r="E380" s="103"/>
    </row>
    <row r="381" spans="5:5" x14ac:dyDescent="0.2">
      <c r="E381" s="103"/>
    </row>
    <row r="382" spans="5:5" x14ac:dyDescent="0.2">
      <c r="E382" s="103"/>
    </row>
    <row r="383" spans="5:5" x14ac:dyDescent="0.2">
      <c r="E383" s="103"/>
    </row>
    <row r="384" spans="5:5" x14ac:dyDescent="0.2">
      <c r="E384" s="103"/>
    </row>
    <row r="385" spans="5:5" x14ac:dyDescent="0.2">
      <c r="E385" s="103"/>
    </row>
    <row r="386" spans="5:5" x14ac:dyDescent="0.2">
      <c r="E386" s="103"/>
    </row>
    <row r="387" spans="5:5" x14ac:dyDescent="0.2">
      <c r="E387" s="103"/>
    </row>
    <row r="388" spans="5:5" x14ac:dyDescent="0.2">
      <c r="E388" s="103"/>
    </row>
    <row r="389" spans="5:5" x14ac:dyDescent="0.2">
      <c r="E389" s="103"/>
    </row>
    <row r="390" spans="5:5" x14ac:dyDescent="0.2">
      <c r="E390" s="103"/>
    </row>
    <row r="391" spans="5:5" x14ac:dyDescent="0.2">
      <c r="E391" s="103"/>
    </row>
    <row r="392" spans="5:5" x14ac:dyDescent="0.2">
      <c r="E392" s="103"/>
    </row>
    <row r="393" spans="5:5" x14ac:dyDescent="0.2">
      <c r="E393" s="103"/>
    </row>
    <row r="394" spans="5:5" x14ac:dyDescent="0.2">
      <c r="E394" s="103"/>
    </row>
    <row r="395" spans="5:5" x14ac:dyDescent="0.2">
      <c r="E395" s="103"/>
    </row>
    <row r="396" spans="5:5" x14ac:dyDescent="0.2">
      <c r="E396" s="103"/>
    </row>
    <row r="397" spans="5:5" x14ac:dyDescent="0.2">
      <c r="E397" s="103"/>
    </row>
    <row r="398" spans="5:5" x14ac:dyDescent="0.2">
      <c r="E398" s="103"/>
    </row>
    <row r="399" spans="5:5" x14ac:dyDescent="0.2">
      <c r="E399" s="103"/>
    </row>
    <row r="400" spans="5:5" x14ac:dyDescent="0.2">
      <c r="E400" s="103"/>
    </row>
    <row r="401" spans="5:5" x14ac:dyDescent="0.2">
      <c r="E401" s="103"/>
    </row>
    <row r="402" spans="5:5" x14ac:dyDescent="0.2">
      <c r="E402" s="103"/>
    </row>
    <row r="403" spans="5:5" x14ac:dyDescent="0.2">
      <c r="E403" s="103"/>
    </row>
    <row r="404" spans="5:5" x14ac:dyDescent="0.2">
      <c r="E404" s="103"/>
    </row>
    <row r="405" spans="5:5" x14ac:dyDescent="0.2">
      <c r="E405" s="103"/>
    </row>
    <row r="406" spans="5:5" x14ac:dyDescent="0.2">
      <c r="E406" s="103"/>
    </row>
    <row r="407" spans="5:5" x14ac:dyDescent="0.2">
      <c r="E407" s="103"/>
    </row>
    <row r="408" spans="5:5" x14ac:dyDescent="0.2">
      <c r="E408" s="103"/>
    </row>
    <row r="409" spans="5:5" x14ac:dyDescent="0.2">
      <c r="E409" s="103"/>
    </row>
    <row r="410" spans="5:5" x14ac:dyDescent="0.2">
      <c r="E410" s="103"/>
    </row>
    <row r="411" spans="5:5" x14ac:dyDescent="0.2">
      <c r="E411" s="103"/>
    </row>
    <row r="412" spans="5:5" x14ac:dyDescent="0.2">
      <c r="E412" s="103"/>
    </row>
    <row r="413" spans="5:5" x14ac:dyDescent="0.2">
      <c r="E413" s="103"/>
    </row>
    <row r="414" spans="5:5" x14ac:dyDescent="0.2">
      <c r="E414" s="103"/>
    </row>
    <row r="415" spans="5:5" x14ac:dyDescent="0.2">
      <c r="E415" s="103"/>
    </row>
    <row r="416" spans="5:5" x14ac:dyDescent="0.2">
      <c r="E416" s="103"/>
    </row>
    <row r="417" spans="5:5" x14ac:dyDescent="0.2">
      <c r="E417" s="103"/>
    </row>
    <row r="418" spans="5:5" x14ac:dyDescent="0.2">
      <c r="E418" s="103"/>
    </row>
    <row r="419" spans="5:5" x14ac:dyDescent="0.2">
      <c r="E419" s="103"/>
    </row>
    <row r="420" spans="5:5" x14ac:dyDescent="0.2">
      <c r="E420" s="103"/>
    </row>
    <row r="421" spans="5:5" x14ac:dyDescent="0.2">
      <c r="E421" s="103"/>
    </row>
    <row r="422" spans="5:5" x14ac:dyDescent="0.2">
      <c r="E422" s="103"/>
    </row>
    <row r="423" spans="5:5" x14ac:dyDescent="0.2">
      <c r="E423" s="103"/>
    </row>
    <row r="424" spans="5:5" x14ac:dyDescent="0.2">
      <c r="E424" s="103"/>
    </row>
    <row r="425" spans="5:5" x14ac:dyDescent="0.2">
      <c r="E425" s="103"/>
    </row>
    <row r="426" spans="5:5" x14ac:dyDescent="0.2">
      <c r="E426" s="103"/>
    </row>
    <row r="427" spans="5:5" x14ac:dyDescent="0.2">
      <c r="E427" s="103"/>
    </row>
    <row r="428" spans="5:5" x14ac:dyDescent="0.2">
      <c r="E428" s="103"/>
    </row>
    <row r="429" spans="5:5" x14ac:dyDescent="0.2">
      <c r="E429" s="103"/>
    </row>
    <row r="430" spans="5:5" x14ac:dyDescent="0.2">
      <c r="E430" s="103"/>
    </row>
    <row r="431" spans="5:5" x14ac:dyDescent="0.2">
      <c r="E431" s="103"/>
    </row>
    <row r="432" spans="5:5" x14ac:dyDescent="0.2">
      <c r="E432" s="103"/>
    </row>
    <row r="433" spans="5:5" x14ac:dyDescent="0.2">
      <c r="E433" s="103"/>
    </row>
    <row r="434" spans="5:5" x14ac:dyDescent="0.2">
      <c r="E434" s="103"/>
    </row>
    <row r="435" spans="5:5" x14ac:dyDescent="0.2">
      <c r="E435" s="103"/>
    </row>
    <row r="436" spans="5:5" x14ac:dyDescent="0.2">
      <c r="E436" s="103"/>
    </row>
    <row r="437" spans="5:5" x14ac:dyDescent="0.2">
      <c r="E437" s="103"/>
    </row>
    <row r="438" spans="5:5" x14ac:dyDescent="0.2">
      <c r="E438" s="103"/>
    </row>
    <row r="439" spans="5:5" x14ac:dyDescent="0.2">
      <c r="E439" s="103"/>
    </row>
    <row r="440" spans="5:5" x14ac:dyDescent="0.2">
      <c r="E440" s="103"/>
    </row>
    <row r="441" spans="5:5" x14ac:dyDescent="0.2">
      <c r="E441" s="103"/>
    </row>
    <row r="442" spans="5:5" x14ac:dyDescent="0.2">
      <c r="E442" s="103"/>
    </row>
    <row r="443" spans="5:5" x14ac:dyDescent="0.2">
      <c r="E443" s="103"/>
    </row>
    <row r="444" spans="5:5" x14ac:dyDescent="0.2">
      <c r="E444" s="103"/>
    </row>
    <row r="445" spans="5:5" x14ac:dyDescent="0.2">
      <c r="E445" s="103"/>
    </row>
    <row r="446" spans="5:5" x14ac:dyDescent="0.2">
      <c r="E446" s="103"/>
    </row>
    <row r="447" spans="5:5" x14ac:dyDescent="0.2">
      <c r="E447" s="103"/>
    </row>
    <row r="448" spans="5:5" x14ac:dyDescent="0.2">
      <c r="E448" s="103"/>
    </row>
    <row r="449" spans="5:5" x14ac:dyDescent="0.2">
      <c r="E449" s="103"/>
    </row>
    <row r="450" spans="5:5" x14ac:dyDescent="0.2">
      <c r="E450" s="103"/>
    </row>
    <row r="451" spans="5:5" x14ac:dyDescent="0.2">
      <c r="E451" s="103"/>
    </row>
    <row r="452" spans="5:5" x14ac:dyDescent="0.2">
      <c r="E452" s="103"/>
    </row>
    <row r="453" spans="5:5" x14ac:dyDescent="0.2">
      <c r="E453" s="103"/>
    </row>
  </sheetData>
  <sheetProtection algorithmName="SHA-512" hashValue="KL7GzQ+Iir0xZa1PrnM6gkOdBoFElXrTkT1YTc3ZByvoHVI7ZsmxwOu1VDG+zDYGUj6SqqtAHwYNTTsqbqyinw==" saltValue="LBw2volEZZNMjtOGO9IikA==" spinCount="100000" sheet="1" objects="1" scenarios="1" formatColumns="0" formatRows="0"/>
  <conditionalFormatting sqref="C3">
    <cfRule type="cellIs" dxfId="13" priority="1" operator="equal">
      <formula>0</formula>
    </cfRule>
  </conditionalFormatting>
  <dataValidations count="49">
    <dataValidation allowBlank="1" showErrorMessage="1" promptTitle="Number of property assessments" prompt="This is the estimated number of ordinary farmland property assessments with land valued between $0 and $99,999 in the first year of the special variation." sqref="D127" xr:uid="{00000000-0002-0000-1000-000000000000}"/>
    <dataValidation allowBlank="1" showInputMessage="1" showErrorMessage="1" promptTitle="Rate in Year 7 - with SV" prompt="This is the ordinary residential rate for a land value of $50,000 in Year 7 of the application - without the proposed special variation." sqref="M45" xr:uid="{00000000-0002-0000-1000-000001000000}"/>
    <dataValidation allowBlank="1" showInputMessage="1" showErrorMessage="1" promptTitle="Rate in Year 6 - with SV" prompt="This is the ordinary residential rate for a land value of $50,000 in Year 6 of the application - without the proposed special variation." sqref="L45" xr:uid="{00000000-0002-0000-1000-000002000000}"/>
    <dataValidation allowBlank="1" showInputMessage="1" showErrorMessage="1" promptTitle="Rate in Year 5 - with SV" prompt="This is the ordinary residential rate for a land value of $50,000 in Year 5 of the application - without the proposed special variation." sqref="K45" xr:uid="{00000000-0002-0000-1000-000003000000}"/>
    <dataValidation allowBlank="1" showInputMessage="1" showErrorMessage="1" promptTitle="Rate in Year 4 - with SV" prompt="This is the ordinary residential rate for a land value of $50,000 in Year 4 of the application - without the proposed special variation." sqref="J45" xr:uid="{00000000-0002-0000-1000-000004000000}"/>
    <dataValidation allowBlank="1" showInputMessage="1" showErrorMessage="1" promptTitle="Rate in Year 3 - with SV" prompt="This is the ordinary residential rate for a land value of $50,000 in Year 3 of the application - without the proposed special variation." sqref="I45" xr:uid="{00000000-0002-0000-1000-000005000000}"/>
    <dataValidation allowBlank="1" showInputMessage="1" showErrorMessage="1" promptTitle="Rate in Year 2 - with SV" prompt="This is the ordinary residential rate for a land value of $50,000 in Year 2 of the application - without the proposed special variation." sqref="H45" xr:uid="{00000000-0002-0000-1000-000006000000}"/>
    <dataValidation allowBlank="1" showInputMessage="1" showErrorMessage="1" promptTitle="Rate in Year 1 - with SV" prompt="This is the ordinary residential rate for a land value of $50,000 in Year 1 of the application - without the proposed special variation." sqref="G45" xr:uid="{00000000-0002-0000-1000-000007000000}"/>
    <dataValidation allowBlank="1" showInputMessage="1" showErrorMessage="1" promptTitle="Rate in Year 7 - with SV" prompt="This is the ordinary business rate for a land value of $50,000 in Year 7 of the application - without the proposed special variation." sqref="M86" xr:uid="{00000000-0002-0000-1000-000008000000}"/>
    <dataValidation allowBlank="1" showInputMessage="1" showErrorMessage="1" promptTitle="Rate in Year 6 - with SV" prompt="This is the ordinary business rate for a land value of $50,000 in Year 6 of the application - without the proposed special variation." sqref="L86" xr:uid="{00000000-0002-0000-1000-000009000000}"/>
    <dataValidation allowBlank="1" showInputMessage="1" showErrorMessage="1" promptTitle="Rate in Year 5 - with SV" prompt="This is the ordinary business rate for a land value of $50,000 in Year 5 of the application - without the proposed special variation." sqref="K86" xr:uid="{00000000-0002-0000-1000-00000A000000}"/>
    <dataValidation allowBlank="1" showInputMessage="1" showErrorMessage="1" promptTitle="Rate in Year 4 - with SV" prompt="This is the ordinary business rate for a land value of $50,000 in Year 4 of the application - without the proposed special variation." sqref="J86" xr:uid="{00000000-0002-0000-1000-00000B000000}"/>
    <dataValidation allowBlank="1" showInputMessage="1" showErrorMessage="1" promptTitle="Rate in Year 3 - with SV" prompt="This is the ordinary business rate for a land value of $50,000 in Year 3 of the application - without the proposed special variation." sqref="I86" xr:uid="{00000000-0002-0000-1000-00000C000000}"/>
    <dataValidation allowBlank="1" showInputMessage="1" showErrorMessage="1" promptTitle="Rate in Year 2 - with SV" prompt="This is the ordinary business rate for a land value of $50,000 in Year 2 of the application - without the proposed special variation." sqref="H86" xr:uid="{00000000-0002-0000-1000-00000D000000}"/>
    <dataValidation allowBlank="1" showInputMessage="1" showErrorMessage="1" promptTitle="Rate in Year 1 - with SV" prompt="This is the ordinary business rate for a land value of $50,000 in Year 1 of the application - without the proposed special variation." sqref="G86" xr:uid="{00000000-0002-0000-1000-00000E000000}"/>
    <dataValidation allowBlank="1" showInputMessage="1" showErrorMessage="1" promptTitle="Rate in Year 7 - with SV" prompt="This is the ordinary farmland rate for a land value of $50,000 in Year 7 of the application - without the proposed special variation." sqref="M127" xr:uid="{00000000-0002-0000-1000-00000F000000}"/>
    <dataValidation allowBlank="1" showInputMessage="1" showErrorMessage="1" promptTitle="Rate in Year 6 - with SV" prompt="This is the ordinary farmland rate for a land value of $50,000 in Year 6 of the application - without the proposed special variation." sqref="L127" xr:uid="{00000000-0002-0000-1000-000010000000}"/>
    <dataValidation allowBlank="1" showInputMessage="1" showErrorMessage="1" promptTitle="Rate in Year 5 - with SV" prompt="This is the ordinary farmland rate for a land value of $50,000 in Year 5 of the application - without the proposed special variation." sqref="K127" xr:uid="{00000000-0002-0000-1000-000011000000}"/>
    <dataValidation allowBlank="1" showInputMessage="1" showErrorMessage="1" promptTitle="Rate in Year 4 - with SV" prompt="This is the ordinary farmland rate for a land value of $50,000 in Year 4 of the application - without the proposed special variation." sqref="J127" xr:uid="{00000000-0002-0000-1000-000012000000}"/>
    <dataValidation allowBlank="1" showInputMessage="1" showErrorMessage="1" promptTitle="Rate in Year 3 - with SV" prompt="This is the ordinary farmland rate for a land value of $50,000 in Year 3 of the application - without the proposed special variation." sqref="I127" xr:uid="{00000000-0002-0000-1000-000013000000}"/>
    <dataValidation allowBlank="1" showInputMessage="1" showErrorMessage="1" promptTitle="Rate in Year 2 - with SV" prompt="This is the ordinary farmland rate for a land value of $50,000 in Year 2 of the application - without the proposed special variation." sqref="H127" xr:uid="{00000000-0002-0000-1000-000014000000}"/>
    <dataValidation allowBlank="1" showInputMessage="1" showErrorMessage="1" promptTitle="Rate in Year 1 - with SV" prompt="This is the ordinary farmland rate for a land value of $50,000 in Year 1 of the application - without the proposed special variation." sqref="G127" xr:uid="{00000000-0002-0000-1000-000015000000}"/>
    <dataValidation allowBlank="1" showInputMessage="1" showErrorMessage="1" promptTitle="Rate in Year 7 - with SV" prompt="This is the ordinary residential rate for a land value of $50,000 in Year 7 of the application - with the proposed special variation." sqref="M25" xr:uid="{00000000-0002-0000-1000-000016000000}"/>
    <dataValidation allowBlank="1" showInputMessage="1" showErrorMessage="1" promptTitle="Rate in Year 6 - with SV" prompt="This is the ordinary residential rate for a land value of $50,000 in Year 6 of the application - with the proposed special variation." sqref="L25" xr:uid="{00000000-0002-0000-1000-000017000000}"/>
    <dataValidation allowBlank="1" showInputMessage="1" showErrorMessage="1" promptTitle="Rate in Year 5 - with SV" prompt="This is the ordinary residential rate for a land value of $50,000 in Year 5 of the application - with the proposed special variation." sqref="K25" xr:uid="{00000000-0002-0000-1000-000018000000}"/>
    <dataValidation allowBlank="1" showInputMessage="1" showErrorMessage="1" promptTitle="Rate in Year 4 - with SV" prompt="This is the ordinary residential rate for a land value of $50,000 in Year 4 of the application - with the proposed special variation." sqref="J25" xr:uid="{00000000-0002-0000-1000-000019000000}"/>
    <dataValidation allowBlank="1" showInputMessage="1" showErrorMessage="1" promptTitle="Rate in Year 3 - with SV" prompt="This is the ordinary residential rate for a land value of $50,000 in Year 3 of the application - with the proposed special variation." sqref="I25" xr:uid="{00000000-0002-0000-1000-00001A000000}"/>
    <dataValidation allowBlank="1" showInputMessage="1" showErrorMessage="1" promptTitle="Rate in Year 2 - with SV" prompt="This is the ordinary residential rate for a land value of $50,000 in Year 2 of the application - with the proposed special variation." sqref="H25" xr:uid="{00000000-0002-0000-1000-00001B000000}"/>
    <dataValidation allowBlank="1" showInputMessage="1" showErrorMessage="1" promptTitle="Rate in Year 1 - with SV" prompt="This is the ordinary residential rate for a land value of $50,000 in Year 1 of the application - with the proposed special variation." sqref="G25" xr:uid="{00000000-0002-0000-1000-00001C000000}"/>
    <dataValidation allowBlank="1" showInputMessage="1" showErrorMessage="1" promptTitle="Current Rate" prompt="This is the ordinary residential rate for a land value of $50,000 in Year 0 of the application, usually the current financial year." sqref="F25 F45" xr:uid="{00000000-0002-0000-1000-00001D000000}"/>
    <dataValidation allowBlank="1" showInputMessage="1" showErrorMessage="1" promptTitle="Rate in Year 7 - with SV" prompt="This is the ordinary business rate for a land value of $50,000 in Year 7 of the application - with the proposed special variation." sqref="M66" xr:uid="{00000000-0002-0000-1000-00001E000000}"/>
    <dataValidation allowBlank="1" showInputMessage="1" showErrorMessage="1" promptTitle="Rate in Year 6 - with SV" prompt="This is the ordinary business rate for a land value of $50,000 in Year 6 of the application - with the proposed special variation." sqref="L66" xr:uid="{00000000-0002-0000-1000-00001F000000}"/>
    <dataValidation allowBlank="1" showInputMessage="1" showErrorMessage="1" promptTitle="Rate in Year 5 - with SV" prompt="This is the ordinary business rate for a land value of $50,000 in Year 5 of the application - with the proposed special variation." sqref="K66" xr:uid="{00000000-0002-0000-1000-000020000000}"/>
    <dataValidation allowBlank="1" showInputMessage="1" showErrorMessage="1" promptTitle="Rate in Year 4 - with SV" prompt="This is the ordinary business rate for a land value of $50,000 in Year 4 of the application - with the proposed special variation." sqref="J66" xr:uid="{00000000-0002-0000-1000-000021000000}"/>
    <dataValidation allowBlank="1" showInputMessage="1" showErrorMessage="1" promptTitle="Rate in Year 3 - with SV" prompt="This is the ordinary business rate for a land value of $50,000 in Year 3 of the application - with the proposed special variation." sqref="I66" xr:uid="{00000000-0002-0000-1000-000022000000}"/>
    <dataValidation allowBlank="1" showInputMessage="1" showErrorMessage="1" promptTitle="Rate in Year 2 - with SV" prompt="This is the ordinary business rate for a land value of $50,000 in Year 2 of the application - with the proposed special variation." sqref="H66" xr:uid="{00000000-0002-0000-1000-000023000000}"/>
    <dataValidation allowBlank="1" showInputMessage="1" showErrorMessage="1" promptTitle="Current Rate" prompt="This is the ordinary business rate for a land value of $50,000 in Year 0 of the application, usually the current financial year." sqref="F66 F86" xr:uid="{00000000-0002-0000-1000-000024000000}"/>
    <dataValidation allowBlank="1" showInputMessage="1" showErrorMessage="1" promptTitle="Rate in Year 1 - with SV" prompt="This is the ordinary business rate for a land value of $50,000 in Year 1 of the application - with the proposed special variation." sqref="G66" xr:uid="{00000000-0002-0000-1000-000025000000}"/>
    <dataValidation allowBlank="1" showInputMessage="1" showErrorMessage="1" promptTitle="Number of property assessments" prompt="This is the estimated number of ordinary business property assessments with land valued between $0 and $99,999 in the first year of the special variation." sqref="D66" xr:uid="{00000000-0002-0000-1000-000026000000}"/>
    <dataValidation allowBlank="1" showErrorMessage="1" promptTitle="Number of property assessments" prompt="This is the estimated number of ordinary residential property assessments with land valued between $0 and $99,999 in the first year of the special variation." sqref="D45:D59 D141 D108:D121 D86:D100 D67:D80 D25:D39" xr:uid="{00000000-0002-0000-1000-000027000000}"/>
    <dataValidation allowBlank="1" showInputMessage="1" showErrorMessage="1" promptTitle="Rate in Year 7 - with SV" prompt="This is the ordinary farmland rate for a land value of $50,000 in Year 7 of the application - with the proposed special variation." sqref="M107" xr:uid="{00000000-0002-0000-1000-000028000000}"/>
    <dataValidation allowBlank="1" showInputMessage="1" showErrorMessage="1" promptTitle="Rate in Year 6 - with SV" prompt="This is the ordinary farmland rate for a land value of $50,000 in Year 6 of the application - with the proposed special variation." sqref="L107" xr:uid="{00000000-0002-0000-1000-000029000000}"/>
    <dataValidation allowBlank="1" showInputMessage="1" showErrorMessage="1" promptTitle="Rate in Year 5 - with SV" prompt="This is the ordinary farmland rate for a land value of $50,000 in Year 5 of the application - with the proposed special variation." sqref="K107" xr:uid="{00000000-0002-0000-1000-00002A000000}"/>
    <dataValidation allowBlank="1" showInputMessage="1" showErrorMessage="1" promptTitle="Rate in Year 4 - with SV" prompt="This is the ordinary farmland rate for a land value of $50,000 in Year 4 of the application - with the proposed special variation." sqref="J107" xr:uid="{00000000-0002-0000-1000-00002B000000}"/>
    <dataValidation allowBlank="1" showInputMessage="1" showErrorMessage="1" promptTitle="Rate in Year 3 - with SV" prompt="This is the ordinary farmland rate for a land value of $50,000 in Year 3 of the application - with the proposed special variation." sqref="I107" xr:uid="{00000000-0002-0000-1000-00002C000000}"/>
    <dataValidation allowBlank="1" showInputMessage="1" showErrorMessage="1" promptTitle="Rate in Year 2 - with SV" prompt="This is the ordinary farmland rate for a land value of $50,000 in Year 2 of the application - with the proposed special variation." sqref="H107" xr:uid="{00000000-0002-0000-1000-00002D000000}"/>
    <dataValidation allowBlank="1" showInputMessage="1" showErrorMessage="1" promptTitle="Current Rate" prompt="This is the ordinary farmland rate for a land value of $50,000 in Year 0 of the application, usually the current financial year." sqref="F107 F127" xr:uid="{00000000-0002-0000-1000-00002E000000}"/>
    <dataValidation allowBlank="1" showInputMessage="1" showErrorMessage="1" promptTitle="Rate in Year 1 - with SV" prompt="This is the ordinary farmland rate for a land value of $50,000 in Year 1 of the application - with the proposed special variation." sqref="G107" xr:uid="{00000000-0002-0000-1000-00002F000000}"/>
    <dataValidation allowBlank="1" showInputMessage="1" showErrorMessage="1" promptTitle="Number of property assessments" prompt="This is the estimated number of ordinary farmland property assessments with land valued between $0 and $99,999 in the first year of the special variation." sqref="D107 D128:D140" xr:uid="{00000000-0002-0000-1000-000030000000}"/>
  </dataValidations>
  <pageMargins left="0.7" right="0.7" top="0.75" bottom="0.75" header="0.3" footer="0.3"/>
  <pageSetup paperSize="9" scale="54" orientation="landscape" r:id="rId1"/>
  <colBreaks count="1" manualBreakCount="1">
    <brk id="16" max="143"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X453"/>
  <sheetViews>
    <sheetView zoomScaleNormal="100" workbookViewId="0"/>
  </sheetViews>
  <sheetFormatPr defaultColWidth="9.140625" defaultRowHeight="12" x14ac:dyDescent="0.2"/>
  <cols>
    <col min="1" max="1" width="1.5703125" style="6" customWidth="1"/>
    <col min="2" max="2" width="1.42578125" style="6" customWidth="1"/>
    <col min="3" max="3" width="21.85546875" style="103" customWidth="1"/>
    <col min="4" max="4" width="23.5703125" style="103" customWidth="1"/>
    <col min="5" max="5" width="18.5703125" style="178" customWidth="1"/>
    <col min="6" max="6" width="12.7109375" style="103" customWidth="1"/>
    <col min="7" max="12" width="12.85546875" style="103" customWidth="1"/>
    <col min="13" max="13" width="13.140625" style="103" customWidth="1"/>
    <col min="14" max="14" width="1.7109375" style="103" customWidth="1"/>
    <col min="15" max="15" width="6.5703125" style="103" customWidth="1"/>
    <col min="16" max="16" width="2" style="103" customWidth="1"/>
    <col min="17" max="17" width="12.140625" style="6" customWidth="1"/>
    <col min="18" max="24" width="9.140625" style="6"/>
    <col min="25" max="25" width="0.7109375" style="6" customWidth="1"/>
    <col min="26" max="32" width="8" style="6" customWidth="1"/>
    <col min="33" max="33" width="1.42578125" style="6" customWidth="1"/>
    <col min="34" max="35" width="9.140625" style="6"/>
    <col min="36" max="40" width="9.42578125" style="6" customWidth="1"/>
    <col min="41" max="41" width="3" style="6" customWidth="1"/>
    <col min="42" max="48" width="8.85546875" style="6" customWidth="1"/>
    <col min="49" max="49" width="2.140625" style="6" customWidth="1"/>
    <col min="50" max="16384" width="9.140625" style="6"/>
  </cols>
  <sheetData>
    <row r="1" spans="1:50" ht="12.75" thickBot="1" x14ac:dyDescent="0.25">
      <c r="A1" s="3"/>
      <c r="B1" s="3"/>
      <c r="C1" s="101"/>
      <c r="D1" s="101"/>
      <c r="E1" s="99"/>
      <c r="F1" s="101"/>
      <c r="G1" s="101"/>
      <c r="H1" s="101"/>
      <c r="I1" s="101"/>
      <c r="J1" s="101"/>
      <c r="K1" s="101"/>
      <c r="L1" s="101"/>
      <c r="M1" s="101"/>
      <c r="N1" s="101"/>
      <c r="O1" s="101"/>
      <c r="P1" s="101"/>
    </row>
    <row r="2" spans="1:50" s="206" customFormat="1" ht="15" x14ac:dyDescent="0.2">
      <c r="A2" s="182"/>
      <c r="B2" s="341"/>
      <c r="C2" s="323"/>
      <c r="D2" s="323"/>
      <c r="E2" s="342"/>
      <c r="F2" s="323"/>
      <c r="G2" s="323"/>
      <c r="H2" s="323"/>
      <c r="I2" s="323"/>
      <c r="J2" s="323"/>
      <c r="K2" s="323"/>
      <c r="L2" s="323"/>
      <c r="M2" s="323"/>
      <c r="N2" s="324"/>
      <c r="O2" s="116"/>
      <c r="P2" s="116"/>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row>
    <row r="3" spans="1:50" s="206" customFormat="1" ht="15" x14ac:dyDescent="0.2">
      <c r="A3" s="182"/>
      <c r="B3" s="343"/>
      <c r="C3" s="994" t="str">
        <f>'WK2 - Notional General Income'!$C$3</f>
        <v>Central Coast Council</v>
      </c>
      <c r="D3" s="339"/>
      <c r="E3" s="830" t="s">
        <v>858</v>
      </c>
      <c r="F3" s="830" t="str">
        <f>H5</f>
        <v>.</v>
      </c>
      <c r="G3" s="340"/>
      <c r="H3" s="116"/>
      <c r="I3" s="116"/>
      <c r="J3" s="286"/>
      <c r="K3" s="286"/>
      <c r="L3" s="286"/>
      <c r="M3" s="286"/>
      <c r="N3" s="326"/>
      <c r="O3" s="285"/>
      <c r="P3" s="285"/>
      <c r="Q3" s="290"/>
      <c r="R3" s="290"/>
      <c r="S3" s="290"/>
      <c r="T3" s="290"/>
      <c r="U3" s="290"/>
      <c r="V3" s="290"/>
      <c r="W3" s="290"/>
      <c r="X3" s="290"/>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row>
    <row r="4" spans="1:50" s="206" customFormat="1" ht="15" x14ac:dyDescent="0.2">
      <c r="A4" s="182"/>
      <c r="B4" s="343"/>
      <c r="C4" s="156"/>
      <c r="D4" s="156"/>
      <c r="E4" s="156"/>
      <c r="F4" s="156"/>
      <c r="G4" s="156"/>
      <c r="H4" s="156"/>
      <c r="I4" s="156"/>
      <c r="J4" s="156"/>
      <c r="K4" s="156"/>
      <c r="L4" s="156"/>
      <c r="M4" s="156"/>
      <c r="N4" s="327"/>
      <c r="O4" s="116"/>
      <c r="P4" s="116"/>
      <c r="Q4" s="290"/>
      <c r="R4" s="290"/>
      <c r="S4" s="290"/>
      <c r="T4" s="290"/>
      <c r="U4" s="290"/>
      <c r="V4" s="290"/>
      <c r="W4" s="290"/>
      <c r="X4" s="290"/>
      <c r="Y4" s="290"/>
      <c r="Z4" s="290"/>
      <c r="AA4" s="290"/>
      <c r="AB4" s="290"/>
      <c r="AC4" s="290"/>
      <c r="AD4" s="290"/>
      <c r="AE4" s="290"/>
      <c r="AF4" s="290"/>
      <c r="AG4" s="290"/>
      <c r="AH4" s="290"/>
      <c r="AI4" s="290"/>
      <c r="AJ4" s="290"/>
      <c r="AK4" s="290"/>
      <c r="AL4" s="290"/>
      <c r="AM4" s="290"/>
      <c r="AN4" s="290"/>
      <c r="AO4" s="290"/>
      <c r="AP4" s="290"/>
      <c r="AQ4" s="290"/>
      <c r="AR4" s="290"/>
      <c r="AS4" s="290"/>
      <c r="AT4" s="290"/>
      <c r="AU4" s="290"/>
      <c r="AV4" s="290"/>
      <c r="AW4" s="290"/>
      <c r="AX4" s="290"/>
    </row>
    <row r="5" spans="1:50" s="206" customFormat="1" ht="15.75" x14ac:dyDescent="0.25">
      <c r="A5" s="175"/>
      <c r="B5" s="344"/>
      <c r="C5" s="185"/>
      <c r="D5" s="185"/>
      <c r="E5" s="185"/>
      <c r="F5" s="133" t="s">
        <v>215</v>
      </c>
      <c r="G5" s="290"/>
      <c r="H5" s="1407" t="str">
        <f>'WK1 - Identification'!$E$20</f>
        <v>.</v>
      </c>
      <c r="I5" s="185"/>
      <c r="J5" s="185"/>
      <c r="K5" s="185"/>
      <c r="L5" s="185"/>
      <c r="M5" s="185"/>
      <c r="N5" s="330"/>
      <c r="O5" s="164"/>
      <c r="P5" s="164"/>
      <c r="Q5" s="290"/>
      <c r="R5" s="290"/>
      <c r="S5" s="290"/>
      <c r="T5" s="290"/>
      <c r="U5" s="290"/>
      <c r="V5" s="290"/>
      <c r="W5" s="290"/>
      <c r="X5" s="290"/>
      <c r="Y5" s="290"/>
      <c r="Z5" s="290"/>
      <c r="AA5" s="290"/>
      <c r="AB5" s="290"/>
      <c r="AC5" s="290"/>
      <c r="AD5" s="290"/>
      <c r="AE5" s="290"/>
      <c r="AF5" s="290"/>
      <c r="AG5" s="290"/>
      <c r="AH5" s="290"/>
      <c r="AI5" s="290"/>
      <c r="AJ5" s="290"/>
      <c r="AK5" s="290"/>
      <c r="AL5" s="290"/>
      <c r="AM5" s="290"/>
      <c r="AN5" s="290"/>
      <c r="AO5" s="290"/>
      <c r="AP5" s="290"/>
      <c r="AQ5" s="290"/>
      <c r="AR5" s="290"/>
      <c r="AS5" s="290"/>
      <c r="AT5" s="290"/>
      <c r="AU5" s="290"/>
      <c r="AV5" s="290"/>
      <c r="AW5" s="290"/>
      <c r="AX5" s="290"/>
    </row>
    <row r="6" spans="1:50" s="206" customFormat="1" ht="15.75" x14ac:dyDescent="0.25">
      <c r="A6" s="175"/>
      <c r="B6" s="344"/>
      <c r="C6" s="185"/>
      <c r="D6" s="185"/>
      <c r="E6" s="191"/>
      <c r="F6" s="191"/>
      <c r="G6" s="290"/>
      <c r="H6" s="186"/>
      <c r="I6" s="185"/>
      <c r="J6" s="185"/>
      <c r="K6" s="185"/>
      <c r="L6" s="185"/>
      <c r="M6" s="185"/>
      <c r="N6" s="330"/>
      <c r="O6" s="164"/>
      <c r="P6" s="164"/>
      <c r="Q6" s="290"/>
      <c r="R6" s="290"/>
      <c r="S6" s="290"/>
      <c r="T6" s="290"/>
      <c r="U6" s="290"/>
      <c r="V6" s="290"/>
      <c r="W6" s="290"/>
      <c r="X6" s="290"/>
      <c r="Y6" s="290"/>
      <c r="Z6" s="290"/>
      <c r="AA6" s="290"/>
      <c r="AB6" s="290"/>
      <c r="AC6" s="290"/>
      <c r="AD6" s="290"/>
      <c r="AE6" s="290"/>
      <c r="AF6" s="290"/>
      <c r="AG6" s="290"/>
      <c r="AH6" s="290"/>
      <c r="AI6" s="290"/>
      <c r="AJ6" s="290"/>
      <c r="AK6" s="290"/>
      <c r="AL6" s="290"/>
      <c r="AM6" s="290"/>
      <c r="AN6" s="290"/>
      <c r="AO6" s="290"/>
      <c r="AP6" s="290"/>
      <c r="AQ6" s="290"/>
      <c r="AR6" s="290"/>
      <c r="AS6" s="290"/>
      <c r="AT6" s="290"/>
      <c r="AU6" s="290"/>
      <c r="AV6" s="290"/>
      <c r="AW6" s="290"/>
      <c r="AX6" s="290"/>
    </row>
    <row r="7" spans="1:50" s="206" customFormat="1" ht="15.75" x14ac:dyDescent="0.25">
      <c r="A7" s="175"/>
      <c r="B7" s="344"/>
      <c r="C7" s="185"/>
      <c r="D7" s="185"/>
      <c r="E7" s="185"/>
      <c r="F7" s="181" t="s">
        <v>324</v>
      </c>
      <c r="I7" s="185"/>
      <c r="J7" s="185"/>
      <c r="K7" s="185"/>
      <c r="L7" s="185"/>
      <c r="M7" s="185"/>
      <c r="N7" s="330"/>
      <c r="O7" s="164"/>
      <c r="P7" s="164"/>
      <c r="Q7" s="290"/>
      <c r="R7" s="290"/>
      <c r="S7" s="290"/>
      <c r="T7" s="290"/>
      <c r="U7" s="290"/>
      <c r="V7" s="290"/>
      <c r="W7" s="290"/>
      <c r="X7" s="290"/>
      <c r="Y7" s="290"/>
      <c r="Z7" s="290"/>
      <c r="AA7" s="290"/>
      <c r="AB7" s="290"/>
      <c r="AC7" s="290"/>
      <c r="AD7" s="290"/>
      <c r="AE7" s="290"/>
      <c r="AF7" s="290"/>
      <c r="AG7" s="290"/>
      <c r="AH7" s="290"/>
      <c r="AI7" s="290"/>
      <c r="AJ7" s="290"/>
      <c r="AK7" s="290"/>
      <c r="AL7" s="290"/>
      <c r="AM7" s="290"/>
      <c r="AN7" s="290"/>
      <c r="AO7" s="290"/>
      <c r="AP7" s="290"/>
      <c r="AQ7" s="290"/>
      <c r="AR7" s="290"/>
      <c r="AS7" s="290"/>
      <c r="AT7" s="290"/>
      <c r="AU7" s="290"/>
      <c r="AV7" s="290"/>
      <c r="AW7" s="290"/>
      <c r="AX7" s="290"/>
    </row>
    <row r="8" spans="1:50" s="207" customFormat="1" ht="22.5" customHeight="1" x14ac:dyDescent="0.25">
      <c r="A8" s="191"/>
      <c r="B8" s="345"/>
      <c r="C8" s="164"/>
      <c r="D8" s="164"/>
      <c r="E8" s="164"/>
      <c r="F8" s="250" t="s">
        <v>362</v>
      </c>
      <c r="G8" s="191"/>
      <c r="H8" s="165"/>
      <c r="I8" s="165"/>
      <c r="J8" s="165"/>
      <c r="K8" s="164"/>
      <c r="L8" s="164"/>
      <c r="M8" s="164"/>
      <c r="N8" s="330"/>
      <c r="O8" s="164"/>
      <c r="P8" s="164"/>
      <c r="Q8" s="191"/>
      <c r="R8" s="191"/>
      <c r="S8" s="191"/>
      <c r="T8" s="191"/>
      <c r="U8" s="191"/>
      <c r="V8" s="191"/>
      <c r="W8" s="191"/>
      <c r="X8" s="191"/>
      <c r="Y8" s="191"/>
      <c r="Z8" s="191"/>
      <c r="AA8" s="191"/>
      <c r="AB8" s="191"/>
      <c r="AC8" s="191"/>
      <c r="AD8" s="191"/>
      <c r="AE8" s="191"/>
      <c r="AF8" s="191"/>
      <c r="AG8" s="191"/>
      <c r="AH8" s="191"/>
      <c r="AI8" s="191"/>
      <c r="AJ8" s="191"/>
      <c r="AK8" s="191"/>
      <c r="AL8" s="191"/>
      <c r="AM8" s="191"/>
      <c r="AN8" s="191"/>
      <c r="AO8" s="191"/>
      <c r="AP8" s="191"/>
      <c r="AQ8" s="191"/>
      <c r="AR8" s="191"/>
      <c r="AS8" s="191"/>
      <c r="AT8" s="191"/>
      <c r="AU8" s="191"/>
      <c r="AV8" s="191"/>
      <c r="AW8" s="191"/>
      <c r="AX8" s="191"/>
    </row>
    <row r="9" spans="1:50" s="206" customFormat="1" ht="15" x14ac:dyDescent="0.2">
      <c r="A9" s="182"/>
      <c r="B9" s="343"/>
      <c r="C9" s="142"/>
      <c r="D9" s="142"/>
      <c r="E9" s="142"/>
      <c r="F9" s="183"/>
      <c r="G9" s="290"/>
      <c r="H9" s="142"/>
      <c r="I9" s="142"/>
      <c r="J9" s="142"/>
      <c r="K9" s="142"/>
      <c r="L9" s="142"/>
      <c r="M9" s="142"/>
      <c r="N9" s="346"/>
      <c r="O9" s="144"/>
      <c r="P9" s="144"/>
      <c r="Q9" s="191"/>
      <c r="R9" s="290"/>
      <c r="S9" s="290"/>
      <c r="T9" s="290"/>
      <c r="U9" s="290"/>
      <c r="V9" s="290"/>
      <c r="W9" s="290"/>
      <c r="X9" s="290"/>
      <c r="Y9" s="290"/>
      <c r="Z9" s="290"/>
      <c r="AA9" s="290"/>
      <c r="AB9" s="290"/>
      <c r="AC9" s="290"/>
      <c r="AD9" s="290"/>
      <c r="AE9" s="290"/>
      <c r="AF9" s="290"/>
      <c r="AG9" s="290"/>
      <c r="AH9" s="290"/>
      <c r="AI9" s="290"/>
      <c r="AJ9" s="290"/>
      <c r="AK9" s="290"/>
      <c r="AL9" s="290"/>
      <c r="AM9" s="290"/>
      <c r="AN9" s="290"/>
      <c r="AO9" s="290"/>
      <c r="AP9" s="290"/>
      <c r="AQ9" s="290"/>
      <c r="AR9" s="290"/>
      <c r="AS9" s="290"/>
      <c r="AT9" s="290"/>
      <c r="AU9" s="290"/>
      <c r="AV9" s="290"/>
      <c r="AW9" s="290"/>
      <c r="AX9" s="290"/>
    </row>
    <row r="10" spans="1:50" s="101" customFormat="1" ht="15.6" customHeight="1" x14ac:dyDescent="0.2">
      <c r="A10" s="183"/>
      <c r="B10" s="347"/>
      <c r="C10" s="116" t="s">
        <v>352</v>
      </c>
      <c r="D10" s="116"/>
      <c r="E10" s="216"/>
      <c r="F10" s="216"/>
      <c r="G10" s="183"/>
      <c r="H10" s="216"/>
      <c r="I10" s="216"/>
      <c r="J10" s="216"/>
      <c r="K10" s="216"/>
      <c r="L10" s="216"/>
      <c r="M10" s="216"/>
      <c r="N10" s="331"/>
      <c r="O10" s="116"/>
      <c r="P10" s="116"/>
      <c r="Q10" s="191"/>
      <c r="R10" s="183"/>
      <c r="S10" s="183"/>
      <c r="T10" s="183"/>
      <c r="U10" s="183"/>
      <c r="V10" s="183"/>
      <c r="W10" s="183"/>
      <c r="X10" s="183"/>
      <c r="Y10" s="183"/>
      <c r="Z10" s="183"/>
      <c r="AA10" s="183"/>
      <c r="AB10" s="183"/>
      <c r="AC10" s="183"/>
      <c r="AD10" s="183"/>
      <c r="AE10" s="183"/>
      <c r="AF10" s="183"/>
      <c r="AG10" s="183"/>
      <c r="AH10" s="183"/>
      <c r="AI10" s="183"/>
      <c r="AJ10" s="183"/>
      <c r="AK10" s="183"/>
      <c r="AL10" s="183"/>
      <c r="AM10" s="183"/>
      <c r="AN10" s="183"/>
      <c r="AO10" s="183"/>
      <c r="AP10" s="183"/>
      <c r="AQ10" s="183"/>
      <c r="AR10" s="183"/>
      <c r="AS10" s="183"/>
      <c r="AT10" s="183"/>
      <c r="AU10" s="183"/>
      <c r="AV10" s="183"/>
      <c r="AW10" s="183"/>
      <c r="AX10" s="183"/>
    </row>
    <row r="11" spans="1:50" s="101" customFormat="1" ht="15.75" customHeight="1" x14ac:dyDescent="0.2">
      <c r="A11" s="183"/>
      <c r="B11" s="347"/>
      <c r="C11" s="116" t="s">
        <v>325</v>
      </c>
      <c r="D11" s="116"/>
      <c r="E11" s="216"/>
      <c r="F11" s="216"/>
      <c r="G11" s="183"/>
      <c r="H11" s="216"/>
      <c r="I11" s="216"/>
      <c r="J11" s="216"/>
      <c r="K11" s="216"/>
      <c r="L11" s="216"/>
      <c r="M11" s="216"/>
      <c r="N11" s="331"/>
      <c r="O11" s="116"/>
      <c r="P11" s="116"/>
      <c r="Q11" s="191"/>
      <c r="R11" s="183"/>
      <c r="S11" s="183"/>
      <c r="T11" s="183"/>
      <c r="U11" s="183"/>
      <c r="V11" s="183"/>
      <c r="W11" s="183"/>
      <c r="X11" s="183"/>
      <c r="Y11" s="183"/>
      <c r="Z11" s="183"/>
      <c r="AA11" s="183"/>
      <c r="AB11" s="183"/>
      <c r="AC11" s="183"/>
      <c r="AD11" s="183"/>
      <c r="AE11" s="183"/>
      <c r="AF11" s="183"/>
      <c r="AG11" s="183"/>
      <c r="AH11" s="183"/>
      <c r="AI11" s="183"/>
      <c r="AJ11" s="183"/>
      <c r="AK11" s="183"/>
      <c r="AL11" s="183"/>
      <c r="AM11" s="183"/>
      <c r="AN11" s="183"/>
      <c r="AO11" s="183"/>
      <c r="AP11" s="183"/>
      <c r="AQ11" s="183"/>
      <c r="AR11" s="183"/>
      <c r="AS11" s="183"/>
      <c r="AT11" s="183"/>
      <c r="AU11" s="183"/>
      <c r="AV11" s="183"/>
      <c r="AW11" s="183"/>
      <c r="AX11" s="183"/>
    </row>
    <row r="12" spans="1:50" s="101" customFormat="1" ht="15.75" customHeight="1" x14ac:dyDescent="0.2">
      <c r="A12" s="183"/>
      <c r="B12" s="347"/>
      <c r="C12" s="116"/>
      <c r="D12" s="116"/>
      <c r="E12" s="216"/>
      <c r="F12" s="216"/>
      <c r="G12" s="183"/>
      <c r="H12" s="216"/>
      <c r="I12" s="216"/>
      <c r="J12" s="216"/>
      <c r="K12" s="216"/>
      <c r="L12" s="216"/>
      <c r="M12" s="216"/>
      <c r="N12" s="331"/>
      <c r="O12" s="116"/>
      <c r="P12" s="116"/>
      <c r="Q12" s="183"/>
      <c r="R12" s="183"/>
      <c r="S12" s="183"/>
      <c r="T12" s="183"/>
      <c r="U12" s="183"/>
      <c r="V12" s="183"/>
      <c r="W12" s="183"/>
      <c r="X12" s="183"/>
      <c r="Y12" s="183"/>
      <c r="Z12" s="183"/>
      <c r="AA12" s="183"/>
      <c r="AB12" s="183"/>
      <c r="AC12" s="183"/>
      <c r="AD12" s="183"/>
      <c r="AE12" s="183"/>
      <c r="AF12" s="183"/>
      <c r="AG12" s="183"/>
      <c r="AH12" s="183"/>
      <c r="AI12" s="183"/>
      <c r="AJ12" s="183"/>
      <c r="AK12" s="183"/>
      <c r="AL12" s="183"/>
      <c r="AM12" s="183"/>
      <c r="AN12" s="183"/>
      <c r="AO12" s="183"/>
      <c r="AP12" s="183"/>
      <c r="AQ12" s="183"/>
      <c r="AR12" s="183"/>
      <c r="AS12" s="183"/>
      <c r="AT12" s="183"/>
      <c r="AU12" s="183"/>
      <c r="AV12" s="183"/>
      <c r="AW12" s="183"/>
      <c r="AX12" s="183"/>
    </row>
    <row r="13" spans="1:50" s="101" customFormat="1" ht="15.75" customHeight="1" x14ac:dyDescent="0.2">
      <c r="A13" s="183"/>
      <c r="B13" s="347"/>
      <c r="C13" s="116" t="s">
        <v>326</v>
      </c>
      <c r="D13" s="116"/>
      <c r="E13" s="216"/>
      <c r="F13" s="216"/>
      <c r="G13" s="183"/>
      <c r="H13" s="216"/>
      <c r="I13" s="216"/>
      <c r="J13" s="216"/>
      <c r="K13" s="216"/>
      <c r="L13" s="216"/>
      <c r="M13" s="216"/>
      <c r="N13" s="331"/>
      <c r="O13" s="116"/>
      <c r="P13" s="116"/>
      <c r="Q13" s="116"/>
      <c r="R13" s="183"/>
      <c r="S13" s="116"/>
      <c r="T13" s="116"/>
      <c r="U13" s="116"/>
      <c r="V13" s="116"/>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c r="AT13" s="116"/>
      <c r="AU13" s="116"/>
      <c r="AV13" s="183"/>
      <c r="AW13" s="183"/>
      <c r="AX13" s="183"/>
    </row>
    <row r="14" spans="1:50" s="101" customFormat="1" ht="4.5" customHeight="1" x14ac:dyDescent="0.2">
      <c r="A14" s="183"/>
      <c r="B14" s="347"/>
      <c r="C14" s="116"/>
      <c r="D14" s="116"/>
      <c r="E14" s="216"/>
      <c r="F14" s="216"/>
      <c r="G14" s="183"/>
      <c r="H14" s="216"/>
      <c r="I14" s="216"/>
      <c r="J14" s="216"/>
      <c r="K14" s="216"/>
      <c r="L14" s="216"/>
      <c r="M14" s="216"/>
      <c r="N14" s="331"/>
      <c r="O14" s="116"/>
      <c r="P14" s="116"/>
      <c r="Q14" s="183"/>
      <c r="R14" s="183"/>
      <c r="S14" s="183"/>
      <c r="T14" s="183"/>
      <c r="U14" s="183"/>
      <c r="V14" s="183"/>
      <c r="W14" s="183"/>
      <c r="X14" s="183"/>
      <c r="Y14" s="183"/>
      <c r="Z14" s="183"/>
      <c r="AA14" s="183"/>
      <c r="AB14" s="183"/>
      <c r="AC14" s="183"/>
      <c r="AD14" s="183"/>
      <c r="AE14" s="183"/>
      <c r="AF14" s="183"/>
      <c r="AG14" s="183"/>
      <c r="AH14" s="183"/>
      <c r="AI14" s="183"/>
      <c r="AJ14" s="183"/>
      <c r="AK14" s="183"/>
      <c r="AL14" s="183"/>
      <c r="AM14" s="183"/>
      <c r="AN14" s="183"/>
      <c r="AO14" s="183"/>
      <c r="AP14" s="183"/>
      <c r="AQ14" s="183"/>
      <c r="AR14" s="183"/>
      <c r="AS14" s="183"/>
      <c r="AT14" s="183"/>
      <c r="AU14" s="183"/>
      <c r="AV14" s="183"/>
      <c r="AW14" s="183"/>
      <c r="AX14" s="183"/>
    </row>
    <row r="15" spans="1:50" s="101" customFormat="1" ht="15.75" customHeight="1" x14ac:dyDescent="0.2">
      <c r="A15" s="183"/>
      <c r="B15" s="347"/>
      <c r="C15" s="116" t="s">
        <v>524</v>
      </c>
      <c r="D15" s="116"/>
      <c r="E15" s="216"/>
      <c r="F15" s="216"/>
      <c r="G15" s="183"/>
      <c r="H15" s="216"/>
      <c r="I15" s="216"/>
      <c r="J15" s="216"/>
      <c r="K15" s="216"/>
      <c r="L15" s="216"/>
      <c r="M15" s="216"/>
      <c r="N15" s="331"/>
      <c r="O15" s="116"/>
      <c r="P15" s="116"/>
      <c r="Q15" s="183"/>
      <c r="R15" s="183"/>
      <c r="S15" s="183"/>
      <c r="T15" s="183"/>
      <c r="U15" s="183"/>
      <c r="V15" s="183"/>
      <c r="W15" s="183"/>
      <c r="X15" s="183"/>
      <c r="Y15" s="183"/>
      <c r="Z15" s="183"/>
      <c r="AA15" s="183"/>
      <c r="AB15" s="183"/>
      <c r="AC15" s="183"/>
      <c r="AD15" s="183"/>
      <c r="AE15" s="183"/>
      <c r="AF15" s="183"/>
      <c r="AG15" s="183"/>
      <c r="AH15" s="183"/>
      <c r="AI15" s="183"/>
      <c r="AJ15" s="183"/>
      <c r="AK15" s="183"/>
      <c r="AL15" s="183"/>
      <c r="AM15" s="183"/>
      <c r="AN15" s="183"/>
      <c r="AO15" s="183"/>
      <c r="AP15" s="183"/>
      <c r="AQ15" s="183"/>
      <c r="AR15" s="183"/>
      <c r="AS15" s="183"/>
      <c r="AT15" s="183"/>
      <c r="AU15" s="183"/>
      <c r="AV15" s="183"/>
      <c r="AW15" s="183"/>
      <c r="AX15" s="183"/>
    </row>
    <row r="16" spans="1:50" s="101" customFormat="1" ht="13.5" customHeight="1" x14ac:dyDescent="0.2">
      <c r="A16" s="183"/>
      <c r="B16" s="347"/>
      <c r="C16" s="116"/>
      <c r="D16" s="116"/>
      <c r="E16" s="216"/>
      <c r="F16" s="216"/>
      <c r="G16" s="183"/>
      <c r="H16" s="216"/>
      <c r="I16" s="216"/>
      <c r="J16" s="216"/>
      <c r="K16" s="216"/>
      <c r="L16" s="216"/>
      <c r="M16" s="216"/>
      <c r="N16" s="331"/>
      <c r="O16" s="116"/>
      <c r="P16" s="116"/>
      <c r="Q16" s="183"/>
      <c r="R16" s="183"/>
      <c r="S16" s="183"/>
      <c r="T16" s="183"/>
      <c r="U16" s="183"/>
      <c r="V16" s="183"/>
      <c r="W16" s="183"/>
      <c r="X16" s="183"/>
      <c r="Y16" s="183"/>
      <c r="Z16" s="183"/>
      <c r="AA16" s="183"/>
      <c r="AB16" s="183"/>
      <c r="AC16" s="183"/>
      <c r="AD16" s="183"/>
      <c r="AE16" s="183"/>
      <c r="AF16" s="183"/>
      <c r="AG16" s="183"/>
      <c r="AH16" s="183"/>
      <c r="AI16" s="183"/>
      <c r="AJ16" s="183"/>
      <c r="AK16" s="183"/>
      <c r="AL16" s="183"/>
      <c r="AM16" s="183"/>
      <c r="AN16" s="183"/>
      <c r="AO16" s="183"/>
      <c r="AP16" s="183"/>
      <c r="AQ16" s="183"/>
      <c r="AR16" s="183"/>
      <c r="AS16" s="183"/>
      <c r="AT16" s="183"/>
      <c r="AU16" s="183"/>
      <c r="AV16" s="183"/>
      <c r="AW16" s="183"/>
      <c r="AX16" s="183"/>
    </row>
    <row r="17" spans="1:50" ht="12.75" thickBot="1" x14ac:dyDescent="0.25">
      <c r="A17" s="182"/>
      <c r="B17" s="343"/>
      <c r="C17" s="283" t="s">
        <v>565</v>
      </c>
      <c r="D17" s="282"/>
      <c r="E17" s="282"/>
      <c r="F17" s="282"/>
      <c r="G17" s="180"/>
      <c r="H17" s="282"/>
      <c r="I17" s="282"/>
      <c r="J17" s="282"/>
      <c r="K17" s="282"/>
      <c r="L17" s="282"/>
      <c r="M17" s="282"/>
      <c r="N17" s="327"/>
      <c r="O17" s="116"/>
      <c r="P17" s="116"/>
      <c r="Q17" s="1358"/>
      <c r="R17" s="1358"/>
      <c r="S17" s="1358"/>
      <c r="T17" s="1358"/>
      <c r="U17" s="1358"/>
      <c r="V17" s="1358"/>
      <c r="W17" s="1358"/>
      <c r="X17" s="1358"/>
      <c r="Y17" s="1358"/>
      <c r="Z17" s="1358"/>
      <c r="AA17" s="1358"/>
      <c r="AB17" s="1358"/>
      <c r="AC17" s="1358"/>
      <c r="AD17" s="1358"/>
      <c r="AE17" s="1358"/>
      <c r="AF17" s="1358"/>
      <c r="AG17" s="1358"/>
      <c r="AH17" s="1358"/>
      <c r="AI17" s="1358"/>
      <c r="AJ17" s="1358"/>
      <c r="AK17" s="1358"/>
      <c r="AL17" s="1358"/>
      <c r="AM17" s="1358"/>
      <c r="AN17" s="1358"/>
      <c r="AO17" s="1358"/>
      <c r="AP17" s="1358"/>
      <c r="AQ17" s="1358"/>
      <c r="AR17" s="1358"/>
      <c r="AS17" s="1358"/>
      <c r="AT17" s="1358"/>
      <c r="AU17" s="1358"/>
      <c r="AV17" s="1358"/>
      <c r="AW17" s="1358"/>
      <c r="AX17" s="1358"/>
    </row>
    <row r="18" spans="1:50" x14ac:dyDescent="0.2">
      <c r="A18" s="182"/>
      <c r="B18" s="343"/>
      <c r="C18" s="282"/>
      <c r="D18" s="282"/>
      <c r="E18" s="282"/>
      <c r="F18" s="282"/>
      <c r="G18" s="180"/>
      <c r="H18" s="282"/>
      <c r="I18" s="282"/>
      <c r="J18" s="282"/>
      <c r="K18" s="282"/>
      <c r="L18" s="282"/>
      <c r="M18" s="282"/>
      <c r="N18" s="327"/>
      <c r="O18" s="116"/>
      <c r="P18" s="322"/>
      <c r="Q18" s="437"/>
      <c r="R18" s="437"/>
      <c r="S18" s="437"/>
      <c r="T18" s="437"/>
      <c r="U18" s="437"/>
      <c r="V18" s="437"/>
      <c r="W18" s="437"/>
      <c r="X18" s="437"/>
      <c r="Y18" s="437"/>
      <c r="Z18" s="437"/>
      <c r="AA18" s="437"/>
      <c r="AB18" s="437"/>
      <c r="AC18" s="437"/>
      <c r="AD18" s="437"/>
      <c r="AE18" s="437"/>
      <c r="AF18" s="437"/>
      <c r="AG18" s="437"/>
      <c r="AH18" s="437"/>
      <c r="AI18" s="437"/>
      <c r="AJ18" s="437"/>
      <c r="AK18" s="437"/>
      <c r="AL18" s="437"/>
      <c r="AM18" s="437"/>
      <c r="AN18" s="437"/>
      <c r="AO18" s="437"/>
      <c r="AP18" s="437"/>
      <c r="AQ18" s="437"/>
      <c r="AR18" s="437"/>
      <c r="AS18" s="437"/>
      <c r="AT18" s="437"/>
      <c r="AU18" s="437"/>
      <c r="AV18" s="437"/>
      <c r="AW18" s="438"/>
    </row>
    <row r="19" spans="1:50" ht="15" x14ac:dyDescent="0.25">
      <c r="A19" s="182"/>
      <c r="B19" s="343"/>
      <c r="C19" s="156"/>
      <c r="D19" s="287"/>
      <c r="E19" s="288" t="s">
        <v>522</v>
      </c>
      <c r="F19" s="1408" t="str">
        <f>'WK5b(1) - Impact on Rates'!F19</f>
        <v>Yes</v>
      </c>
      <c r="G19" s="180"/>
      <c r="H19" s="287"/>
      <c r="I19" s="287"/>
      <c r="J19" s="156"/>
      <c r="K19" s="156"/>
      <c r="L19" s="156"/>
      <c r="M19" s="156"/>
      <c r="N19" s="327"/>
      <c r="O19" s="116"/>
      <c r="P19" s="325"/>
      <c r="Q19" s="267" t="s">
        <v>542</v>
      </c>
      <c r="R19" s="268"/>
      <c r="S19" s="268"/>
      <c r="T19" s="268"/>
      <c r="U19" s="268"/>
      <c r="V19" s="268"/>
      <c r="W19" s="268"/>
      <c r="X19" s="268"/>
      <c r="Y19" s="268"/>
      <c r="Z19" s="268"/>
      <c r="AA19" s="268"/>
      <c r="AB19" s="268"/>
      <c r="AC19" s="268"/>
      <c r="AD19" s="268"/>
      <c r="AE19" s="268"/>
      <c r="AF19" s="268"/>
      <c r="AG19" s="268"/>
      <c r="AH19" s="268"/>
      <c r="AI19" s="268"/>
      <c r="AJ19" s="268"/>
      <c r="AK19" s="268"/>
      <c r="AL19" s="268"/>
      <c r="AM19" s="268"/>
      <c r="AN19" s="268"/>
      <c r="AO19" s="268"/>
      <c r="AP19" s="268"/>
      <c r="AQ19" s="268"/>
      <c r="AR19" s="268"/>
      <c r="AS19" s="268"/>
      <c r="AT19" s="268"/>
      <c r="AU19" s="268"/>
      <c r="AV19" s="268"/>
      <c r="AW19" s="432"/>
    </row>
    <row r="20" spans="1:50" s="1355" customFormat="1" x14ac:dyDescent="0.2">
      <c r="A20" s="182"/>
      <c r="B20" s="343"/>
      <c r="C20" s="183"/>
      <c r="D20" s="215"/>
      <c r="E20" s="215"/>
      <c r="F20" s="156"/>
      <c r="G20" s="156"/>
      <c r="H20" s="156"/>
      <c r="I20" s="156"/>
      <c r="J20" s="156"/>
      <c r="K20" s="156"/>
      <c r="L20" s="156"/>
      <c r="M20" s="156"/>
      <c r="N20" s="327"/>
      <c r="O20" s="116"/>
      <c r="P20" s="325"/>
      <c r="Q20" s="1358"/>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433"/>
    </row>
    <row r="21" spans="1:50" s="1355" customFormat="1" ht="4.5" customHeight="1" x14ac:dyDescent="0.2">
      <c r="A21" s="182"/>
      <c r="B21" s="343"/>
      <c r="C21" s="144"/>
      <c r="D21" s="116"/>
      <c r="E21" s="156"/>
      <c r="F21" s="116"/>
      <c r="G21" s="116"/>
      <c r="H21" s="116"/>
      <c r="I21" s="116"/>
      <c r="J21" s="116"/>
      <c r="K21" s="116"/>
      <c r="L21" s="116"/>
      <c r="M21" s="116"/>
      <c r="N21" s="327"/>
      <c r="O21" s="116"/>
      <c r="P21" s="325"/>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433"/>
    </row>
    <row r="22" spans="1:50" s="1355" customFormat="1" ht="15" x14ac:dyDescent="0.25">
      <c r="A22" s="182"/>
      <c r="B22" s="343"/>
      <c r="C22" s="267" t="s">
        <v>185</v>
      </c>
      <c r="D22" s="268"/>
      <c r="E22" s="268"/>
      <c r="F22" s="281"/>
      <c r="G22" s="281" t="str">
        <f>'WK0 - Input data'!$C$63</f>
        <v>$ nominal per year</v>
      </c>
      <c r="H22" s="270"/>
      <c r="I22" s="270" t="str">
        <f>$F$3</f>
        <v>.</v>
      </c>
      <c r="J22" s="270"/>
      <c r="K22" s="270"/>
      <c r="L22" s="270"/>
      <c r="M22" s="271"/>
      <c r="N22" s="327"/>
      <c r="O22" s="116"/>
      <c r="P22" s="325"/>
      <c r="Q22" s="96"/>
      <c r="R22" s="249" t="s">
        <v>539</v>
      </c>
      <c r="S22" s="254"/>
      <c r="T22" s="254"/>
      <c r="U22" s="254"/>
      <c r="V22" s="254"/>
      <c r="W22" s="254"/>
      <c r="X22" s="306"/>
      <c r="Y22" s="116"/>
      <c r="Z22" s="249" t="s">
        <v>535</v>
      </c>
      <c r="AA22" s="254"/>
      <c r="AB22" s="254"/>
      <c r="AC22" s="254"/>
      <c r="AD22" s="254"/>
      <c r="AE22" s="254"/>
      <c r="AF22" s="306"/>
      <c r="AG22" s="66"/>
      <c r="AH22" s="249" t="s">
        <v>540</v>
      </c>
      <c r="AI22" s="254"/>
      <c r="AJ22" s="254"/>
      <c r="AK22" s="254"/>
      <c r="AL22" s="254"/>
      <c r="AM22" s="254"/>
      <c r="AN22" s="306"/>
      <c r="AO22" s="116"/>
      <c r="AP22" s="249" t="s">
        <v>536</v>
      </c>
      <c r="AQ22" s="254"/>
      <c r="AR22" s="254"/>
      <c r="AS22" s="254"/>
      <c r="AT22" s="254"/>
      <c r="AU22" s="254"/>
      <c r="AV22" s="306"/>
      <c r="AW22" s="433"/>
    </row>
    <row r="23" spans="1:50" s="1355" customFormat="1" ht="53.1" customHeight="1" x14ac:dyDescent="0.2">
      <c r="A23" s="182"/>
      <c r="B23" s="343"/>
      <c r="C23" s="297" t="s">
        <v>196</v>
      </c>
      <c r="D23" s="137" t="s">
        <v>327</v>
      </c>
      <c r="E23" s="298" t="s">
        <v>200</v>
      </c>
      <c r="F23" s="134" t="s">
        <v>205</v>
      </c>
      <c r="G23" s="134" t="s">
        <v>731</v>
      </c>
      <c r="H23" s="134" t="s">
        <v>732</v>
      </c>
      <c r="I23" s="134" t="s">
        <v>733</v>
      </c>
      <c r="J23" s="134" t="s">
        <v>734</v>
      </c>
      <c r="K23" s="134" t="s">
        <v>735</v>
      </c>
      <c r="L23" s="134" t="s">
        <v>736</v>
      </c>
      <c r="M23" s="134" t="s">
        <v>737</v>
      </c>
      <c r="N23" s="327"/>
      <c r="O23" s="116"/>
      <c r="P23" s="325"/>
      <c r="Q23" s="415" t="str">
        <f>C23</f>
        <v>Land Value</v>
      </c>
      <c r="R23" s="396" t="str">
        <f>C22</f>
        <v>Ordinary Residential Rates - with proposed special variation</v>
      </c>
      <c r="S23" s="397"/>
      <c r="T23" s="397"/>
      <c r="U23" s="397"/>
      <c r="V23" s="397"/>
      <c r="W23" s="397"/>
      <c r="X23" s="398"/>
      <c r="Y23" s="434"/>
      <c r="Z23" s="396" t="str">
        <f>$R23</f>
        <v>Ordinary Residential Rates - with proposed special variation</v>
      </c>
      <c r="AA23" s="397"/>
      <c r="AB23" s="397"/>
      <c r="AC23" s="397"/>
      <c r="AD23" s="397"/>
      <c r="AE23" s="397"/>
      <c r="AF23" s="398"/>
      <c r="AG23" s="434"/>
      <c r="AH23" s="396" t="str">
        <f>$R23</f>
        <v>Ordinary Residential Rates - with proposed special variation</v>
      </c>
      <c r="AI23" s="397"/>
      <c r="AJ23" s="397"/>
      <c r="AK23" s="397"/>
      <c r="AL23" s="397"/>
      <c r="AM23" s="397"/>
      <c r="AN23" s="398"/>
      <c r="AO23" s="434"/>
      <c r="AP23" s="396" t="str">
        <f>$R23</f>
        <v>Ordinary Residential Rates - with proposed special variation</v>
      </c>
      <c r="AQ23" s="397"/>
      <c r="AR23" s="397"/>
      <c r="AS23" s="397"/>
      <c r="AT23" s="397"/>
      <c r="AU23" s="397"/>
      <c r="AV23" s="398"/>
      <c r="AW23" s="433"/>
    </row>
    <row r="24" spans="1:50" s="1355" customFormat="1" x14ac:dyDescent="0.2">
      <c r="A24" s="182"/>
      <c r="B24" s="343"/>
      <c r="C24" s="293"/>
      <c r="D24" s="293"/>
      <c r="E24" s="293" t="s">
        <v>40</v>
      </c>
      <c r="F24" s="208" t="str">
        <f>'WK5a(1) - Impact on Rates'!E74</f>
        <v>2020-21</v>
      </c>
      <c r="G24" s="208" t="str">
        <f>'WK5a(1) - Impact on Rates'!F74</f>
        <v>2021-22</v>
      </c>
      <c r="H24" s="208" t="str">
        <f>'WK5a(1) - Impact on Rates'!G74</f>
        <v>2022-23</v>
      </c>
      <c r="I24" s="208" t="str">
        <f>'WK5a(1) - Impact on Rates'!H74</f>
        <v>2023-24</v>
      </c>
      <c r="J24" s="208" t="str">
        <f>'WK5a(1) - Impact on Rates'!I74</f>
        <v>2024-25</v>
      </c>
      <c r="K24" s="208" t="str">
        <f>'WK5a(1) - Impact on Rates'!J74</f>
        <v>2025-26</v>
      </c>
      <c r="L24" s="208" t="str">
        <f>'WK5a(1) - Impact on Rates'!K74</f>
        <v>2026-27</v>
      </c>
      <c r="M24" s="208" t="str">
        <f>'WK5a(1) - Impact on Rates'!L74</f>
        <v>2027-28</v>
      </c>
      <c r="N24" s="327"/>
      <c r="O24" s="116"/>
      <c r="P24" s="325"/>
      <c r="Q24" s="416" t="str">
        <f>$E24</f>
        <v>$</v>
      </c>
      <c r="R24" s="997" t="str">
        <f>'WK0 - Input data'!G55</f>
        <v>Year 1</v>
      </c>
      <c r="S24" s="998" t="str">
        <f>'WK0 - Input data'!H55</f>
        <v>Year 2</v>
      </c>
      <c r="T24" s="998" t="str">
        <f>'WK0 - Input data'!I55</f>
        <v>Year 3</v>
      </c>
      <c r="U24" s="998" t="str">
        <f>'WK0 - Input data'!J55</f>
        <v>Year 4</v>
      </c>
      <c r="V24" s="998" t="str">
        <f>'WK0 - Input data'!K55</f>
        <v>Year 5</v>
      </c>
      <c r="W24" s="998" t="str">
        <f>'WK0 - Input data'!L55</f>
        <v>Year 6</v>
      </c>
      <c r="X24" s="999" t="str">
        <f>'WK0 - Input data'!M55</f>
        <v>Year 7</v>
      </c>
      <c r="Y24" s="112"/>
      <c r="Z24" s="510" t="str">
        <f>R24</f>
        <v>Year 1</v>
      </c>
      <c r="AA24" s="511" t="str">
        <f t="shared" ref="AA24:AF24" si="0">S24</f>
        <v>Year 2</v>
      </c>
      <c r="AB24" s="511" t="str">
        <f t="shared" si="0"/>
        <v>Year 3</v>
      </c>
      <c r="AC24" s="511" t="str">
        <f t="shared" si="0"/>
        <v>Year 4</v>
      </c>
      <c r="AD24" s="511" t="str">
        <f t="shared" si="0"/>
        <v>Year 5</v>
      </c>
      <c r="AE24" s="511" t="str">
        <f t="shared" si="0"/>
        <v>Year 6</v>
      </c>
      <c r="AF24" s="513" t="str">
        <f t="shared" si="0"/>
        <v>Year 7</v>
      </c>
      <c r="AG24" s="512"/>
      <c r="AH24" s="510" t="str">
        <f>R24</f>
        <v>Year 1</v>
      </c>
      <c r="AI24" s="511" t="str">
        <f t="shared" ref="AI24:AN24" si="1">S24</f>
        <v>Year 2</v>
      </c>
      <c r="AJ24" s="511" t="str">
        <f t="shared" si="1"/>
        <v>Year 3</v>
      </c>
      <c r="AK24" s="511" t="str">
        <f t="shared" si="1"/>
        <v>Year 4</v>
      </c>
      <c r="AL24" s="511" t="str">
        <f t="shared" si="1"/>
        <v>Year 5</v>
      </c>
      <c r="AM24" s="511" t="str">
        <f t="shared" si="1"/>
        <v>Year 6</v>
      </c>
      <c r="AN24" s="513" t="str">
        <f t="shared" si="1"/>
        <v>Year 7</v>
      </c>
      <c r="AO24" s="395"/>
      <c r="AP24" s="510" t="str">
        <f>R24</f>
        <v>Year 1</v>
      </c>
      <c r="AQ24" s="511" t="str">
        <f t="shared" ref="AQ24:AT24" si="2">S24</f>
        <v>Year 2</v>
      </c>
      <c r="AR24" s="511" t="str">
        <f t="shared" si="2"/>
        <v>Year 3</v>
      </c>
      <c r="AS24" s="511" t="str">
        <f t="shared" si="2"/>
        <v>Year 4</v>
      </c>
      <c r="AT24" s="511" t="str">
        <f t="shared" si="2"/>
        <v>Year 5</v>
      </c>
      <c r="AU24" s="511" t="str">
        <f>W24</f>
        <v>Year 6</v>
      </c>
      <c r="AV24" s="513" t="str">
        <f>X24</f>
        <v>Year 7</v>
      </c>
      <c r="AW24" s="433"/>
    </row>
    <row r="25" spans="1:50" s="1355" customFormat="1" x14ac:dyDescent="0.2">
      <c r="A25" s="182"/>
      <c r="B25" s="343"/>
      <c r="C25" s="419" t="s">
        <v>11</v>
      </c>
      <c r="D25" s="872"/>
      <c r="E25" s="420">
        <v>50000</v>
      </c>
      <c r="F25" s="873"/>
      <c r="G25" s="873"/>
      <c r="H25" s="873"/>
      <c r="I25" s="873"/>
      <c r="J25" s="873"/>
      <c r="K25" s="873"/>
      <c r="L25" s="873"/>
      <c r="M25" s="873"/>
      <c r="N25" s="327"/>
      <c r="O25" s="116"/>
      <c r="P25" s="325"/>
      <c r="Q25" s="417">
        <f t="shared" ref="Q25:Q38" si="3">$E25</f>
        <v>50000</v>
      </c>
      <c r="R25" s="399" t="str">
        <f t="shared" ref="R25:X38" si="4">IF(G25=".",".",IF(F25=0,".",G25-F25))</f>
        <v>.</v>
      </c>
      <c r="S25" s="400" t="str">
        <f t="shared" si="4"/>
        <v>.</v>
      </c>
      <c r="T25" s="400" t="str">
        <f t="shared" si="4"/>
        <v>.</v>
      </c>
      <c r="U25" s="400" t="str">
        <f t="shared" si="4"/>
        <v>.</v>
      </c>
      <c r="V25" s="400" t="str">
        <f t="shared" si="4"/>
        <v>.</v>
      </c>
      <c r="W25" s="400" t="str">
        <f t="shared" si="4"/>
        <v>.</v>
      </c>
      <c r="X25" s="295" t="str">
        <f t="shared" si="4"/>
        <v>.</v>
      </c>
      <c r="Y25" s="3"/>
      <c r="Z25" s="406" t="str">
        <f t="shared" ref="Z25:AF38" si="5">IF(G25=".",".",IF(F25=0,".",G25/F25-1))</f>
        <v>.</v>
      </c>
      <c r="AA25" s="407" t="str">
        <f t="shared" si="5"/>
        <v>.</v>
      </c>
      <c r="AB25" s="407" t="str">
        <f t="shared" si="5"/>
        <v>.</v>
      </c>
      <c r="AC25" s="407" t="str">
        <f t="shared" si="5"/>
        <v>.</v>
      </c>
      <c r="AD25" s="407" t="str">
        <f t="shared" si="5"/>
        <v>.</v>
      </c>
      <c r="AE25" s="407" t="str">
        <f t="shared" si="5"/>
        <v>.</v>
      </c>
      <c r="AF25" s="408" t="str">
        <f t="shared" si="5"/>
        <v>.</v>
      </c>
      <c r="AG25" s="3"/>
      <c r="AH25" s="399" t="str">
        <f t="shared" ref="AH25:AN38" si="6">IF(G25=".",".",IF($F25=0,".",G25-$F25))</f>
        <v>.</v>
      </c>
      <c r="AI25" s="400" t="str">
        <f t="shared" si="6"/>
        <v>.</v>
      </c>
      <c r="AJ25" s="400" t="str">
        <f t="shared" si="6"/>
        <v>.</v>
      </c>
      <c r="AK25" s="400" t="str">
        <f t="shared" si="6"/>
        <v>.</v>
      </c>
      <c r="AL25" s="400" t="str">
        <f t="shared" si="6"/>
        <v>.</v>
      </c>
      <c r="AM25" s="400" t="str">
        <f t="shared" si="6"/>
        <v>.</v>
      </c>
      <c r="AN25" s="295" t="str">
        <f t="shared" si="6"/>
        <v>.</v>
      </c>
      <c r="AO25" s="410"/>
      <c r="AP25" s="406" t="str">
        <f t="shared" ref="AP25:AV38" si="7">IF(G25=".",".",IF($F25=0,".",G25/$F25-1))</f>
        <v>.</v>
      </c>
      <c r="AQ25" s="407" t="str">
        <f t="shared" si="7"/>
        <v>.</v>
      </c>
      <c r="AR25" s="407" t="str">
        <f t="shared" si="7"/>
        <v>.</v>
      </c>
      <c r="AS25" s="407" t="str">
        <f t="shared" si="7"/>
        <v>.</v>
      </c>
      <c r="AT25" s="407" t="str">
        <f t="shared" si="7"/>
        <v>.</v>
      </c>
      <c r="AU25" s="407" t="str">
        <f t="shared" si="7"/>
        <v>.</v>
      </c>
      <c r="AV25" s="408" t="str">
        <f t="shared" si="7"/>
        <v>.</v>
      </c>
      <c r="AW25" s="433"/>
    </row>
    <row r="26" spans="1:50" s="1355" customFormat="1" x14ac:dyDescent="0.2">
      <c r="A26" s="182"/>
      <c r="B26" s="343"/>
      <c r="C26" s="421" t="s">
        <v>187</v>
      </c>
      <c r="D26" s="422"/>
      <c r="E26" s="423">
        <v>150000</v>
      </c>
      <c r="F26" s="874"/>
      <c r="G26" s="874"/>
      <c r="H26" s="874"/>
      <c r="I26" s="874"/>
      <c r="J26" s="874"/>
      <c r="K26" s="874"/>
      <c r="L26" s="874"/>
      <c r="M26" s="874"/>
      <c r="N26" s="327"/>
      <c r="O26" s="116"/>
      <c r="P26" s="325"/>
      <c r="Q26" s="418">
        <f t="shared" si="3"/>
        <v>150000</v>
      </c>
      <c r="R26" s="401" t="str">
        <f t="shared" si="4"/>
        <v>.</v>
      </c>
      <c r="S26" s="256" t="str">
        <f t="shared" si="4"/>
        <v>.</v>
      </c>
      <c r="T26" s="256" t="str">
        <f t="shared" si="4"/>
        <v>.</v>
      </c>
      <c r="U26" s="256" t="str">
        <f t="shared" si="4"/>
        <v>.</v>
      </c>
      <c r="V26" s="256" t="str">
        <f t="shared" si="4"/>
        <v>.</v>
      </c>
      <c r="W26" s="256" t="str">
        <f t="shared" si="4"/>
        <v>.</v>
      </c>
      <c r="X26" s="402" t="str">
        <f t="shared" si="4"/>
        <v>.</v>
      </c>
      <c r="Y26" s="3"/>
      <c r="Z26" s="409" t="str">
        <f t="shared" si="5"/>
        <v>.</v>
      </c>
      <c r="AA26" s="410" t="str">
        <f t="shared" si="5"/>
        <v>.</v>
      </c>
      <c r="AB26" s="410" t="str">
        <f t="shared" si="5"/>
        <v>.</v>
      </c>
      <c r="AC26" s="410" t="str">
        <f t="shared" si="5"/>
        <v>.</v>
      </c>
      <c r="AD26" s="410" t="str">
        <f t="shared" si="5"/>
        <v>.</v>
      </c>
      <c r="AE26" s="410" t="str">
        <f t="shared" si="5"/>
        <v>.</v>
      </c>
      <c r="AF26" s="411" t="str">
        <f t="shared" si="5"/>
        <v>.</v>
      </c>
      <c r="AG26" s="3"/>
      <c r="AH26" s="401" t="str">
        <f t="shared" si="6"/>
        <v>.</v>
      </c>
      <c r="AI26" s="256" t="str">
        <f t="shared" si="6"/>
        <v>.</v>
      </c>
      <c r="AJ26" s="256" t="str">
        <f t="shared" si="6"/>
        <v>.</v>
      </c>
      <c r="AK26" s="256" t="str">
        <f t="shared" si="6"/>
        <v>.</v>
      </c>
      <c r="AL26" s="256" t="str">
        <f t="shared" si="6"/>
        <v>.</v>
      </c>
      <c r="AM26" s="256" t="str">
        <f t="shared" si="6"/>
        <v>.</v>
      </c>
      <c r="AN26" s="402" t="str">
        <f t="shared" si="6"/>
        <v>.</v>
      </c>
      <c r="AO26" s="3"/>
      <c r="AP26" s="409" t="str">
        <f t="shared" si="7"/>
        <v>.</v>
      </c>
      <c r="AQ26" s="410" t="str">
        <f t="shared" si="7"/>
        <v>.</v>
      </c>
      <c r="AR26" s="410" t="str">
        <f t="shared" si="7"/>
        <v>.</v>
      </c>
      <c r="AS26" s="410" t="str">
        <f t="shared" si="7"/>
        <v>.</v>
      </c>
      <c r="AT26" s="410" t="str">
        <f t="shared" si="7"/>
        <v>.</v>
      </c>
      <c r="AU26" s="410" t="str">
        <f t="shared" si="7"/>
        <v>.</v>
      </c>
      <c r="AV26" s="411" t="str">
        <f t="shared" si="7"/>
        <v>.</v>
      </c>
      <c r="AW26" s="433"/>
    </row>
    <row r="27" spans="1:50" s="1355" customFormat="1" x14ac:dyDescent="0.2">
      <c r="A27" s="182"/>
      <c r="B27" s="343"/>
      <c r="C27" s="421" t="s">
        <v>188</v>
      </c>
      <c r="D27" s="422"/>
      <c r="E27" s="423">
        <v>250000</v>
      </c>
      <c r="F27" s="1207"/>
      <c r="G27" s="874"/>
      <c r="H27" s="874"/>
      <c r="I27" s="874"/>
      <c r="J27" s="874"/>
      <c r="K27" s="874"/>
      <c r="L27" s="874"/>
      <c r="M27" s="874"/>
      <c r="N27" s="327"/>
      <c r="O27" s="116"/>
      <c r="P27" s="325"/>
      <c r="Q27" s="418">
        <f t="shared" si="3"/>
        <v>250000</v>
      </c>
      <c r="R27" s="401" t="str">
        <f t="shared" si="4"/>
        <v>.</v>
      </c>
      <c r="S27" s="256" t="str">
        <f t="shared" si="4"/>
        <v>.</v>
      </c>
      <c r="T27" s="256" t="str">
        <f t="shared" si="4"/>
        <v>.</v>
      </c>
      <c r="U27" s="256" t="str">
        <f t="shared" si="4"/>
        <v>.</v>
      </c>
      <c r="V27" s="256" t="str">
        <f t="shared" si="4"/>
        <v>.</v>
      </c>
      <c r="W27" s="256" t="str">
        <f t="shared" si="4"/>
        <v>.</v>
      </c>
      <c r="X27" s="402" t="str">
        <f t="shared" si="4"/>
        <v>.</v>
      </c>
      <c r="Y27" s="3"/>
      <c r="Z27" s="409" t="str">
        <f t="shared" si="5"/>
        <v>.</v>
      </c>
      <c r="AA27" s="410" t="str">
        <f t="shared" si="5"/>
        <v>.</v>
      </c>
      <c r="AB27" s="410" t="str">
        <f t="shared" si="5"/>
        <v>.</v>
      </c>
      <c r="AC27" s="410" t="str">
        <f t="shared" si="5"/>
        <v>.</v>
      </c>
      <c r="AD27" s="410" t="str">
        <f t="shared" si="5"/>
        <v>.</v>
      </c>
      <c r="AE27" s="410" t="str">
        <f t="shared" si="5"/>
        <v>.</v>
      </c>
      <c r="AF27" s="411" t="str">
        <f t="shared" si="5"/>
        <v>.</v>
      </c>
      <c r="AG27" s="3"/>
      <c r="AH27" s="401" t="str">
        <f t="shared" si="6"/>
        <v>.</v>
      </c>
      <c r="AI27" s="256" t="str">
        <f t="shared" si="6"/>
        <v>.</v>
      </c>
      <c r="AJ27" s="256" t="str">
        <f t="shared" si="6"/>
        <v>.</v>
      </c>
      <c r="AK27" s="256" t="str">
        <f t="shared" si="6"/>
        <v>.</v>
      </c>
      <c r="AL27" s="256" t="str">
        <f t="shared" si="6"/>
        <v>.</v>
      </c>
      <c r="AM27" s="256" t="str">
        <f t="shared" si="6"/>
        <v>.</v>
      </c>
      <c r="AN27" s="402" t="str">
        <f t="shared" si="6"/>
        <v>.</v>
      </c>
      <c r="AO27" s="3"/>
      <c r="AP27" s="409" t="str">
        <f t="shared" si="7"/>
        <v>.</v>
      </c>
      <c r="AQ27" s="410" t="str">
        <f t="shared" si="7"/>
        <v>.</v>
      </c>
      <c r="AR27" s="410" t="str">
        <f t="shared" si="7"/>
        <v>.</v>
      </c>
      <c r="AS27" s="410" t="str">
        <f t="shared" si="7"/>
        <v>.</v>
      </c>
      <c r="AT27" s="410" t="str">
        <f t="shared" si="7"/>
        <v>.</v>
      </c>
      <c r="AU27" s="410" t="str">
        <f t="shared" si="7"/>
        <v>.</v>
      </c>
      <c r="AV27" s="411" t="str">
        <f t="shared" si="7"/>
        <v>.</v>
      </c>
      <c r="AW27" s="433"/>
    </row>
    <row r="28" spans="1:50" s="1355" customFormat="1" x14ac:dyDescent="0.2">
      <c r="A28" s="182"/>
      <c r="B28" s="343"/>
      <c r="C28" s="421" t="s">
        <v>189</v>
      </c>
      <c r="D28" s="422"/>
      <c r="E28" s="423">
        <v>350000</v>
      </c>
      <c r="F28" s="1207"/>
      <c r="G28" s="874"/>
      <c r="H28" s="874"/>
      <c r="I28" s="874"/>
      <c r="J28" s="874"/>
      <c r="K28" s="874"/>
      <c r="L28" s="874"/>
      <c r="M28" s="874"/>
      <c r="N28" s="327"/>
      <c r="O28" s="116"/>
      <c r="P28" s="325"/>
      <c r="Q28" s="418">
        <f t="shared" si="3"/>
        <v>350000</v>
      </c>
      <c r="R28" s="401" t="str">
        <f t="shared" si="4"/>
        <v>.</v>
      </c>
      <c r="S28" s="256" t="str">
        <f t="shared" si="4"/>
        <v>.</v>
      </c>
      <c r="T28" s="256" t="str">
        <f t="shared" si="4"/>
        <v>.</v>
      </c>
      <c r="U28" s="256" t="str">
        <f t="shared" si="4"/>
        <v>.</v>
      </c>
      <c r="V28" s="256" t="str">
        <f t="shared" si="4"/>
        <v>.</v>
      </c>
      <c r="W28" s="256" t="str">
        <f t="shared" si="4"/>
        <v>.</v>
      </c>
      <c r="X28" s="402" t="str">
        <f t="shared" si="4"/>
        <v>.</v>
      </c>
      <c r="Y28" s="3"/>
      <c r="Z28" s="409" t="str">
        <f t="shared" si="5"/>
        <v>.</v>
      </c>
      <c r="AA28" s="410" t="str">
        <f t="shared" si="5"/>
        <v>.</v>
      </c>
      <c r="AB28" s="410" t="str">
        <f t="shared" si="5"/>
        <v>.</v>
      </c>
      <c r="AC28" s="410" t="str">
        <f t="shared" si="5"/>
        <v>.</v>
      </c>
      <c r="AD28" s="410" t="str">
        <f t="shared" si="5"/>
        <v>.</v>
      </c>
      <c r="AE28" s="410" t="str">
        <f t="shared" si="5"/>
        <v>.</v>
      </c>
      <c r="AF28" s="411" t="str">
        <f t="shared" si="5"/>
        <v>.</v>
      </c>
      <c r="AG28" s="3"/>
      <c r="AH28" s="401" t="str">
        <f t="shared" si="6"/>
        <v>.</v>
      </c>
      <c r="AI28" s="256" t="str">
        <f t="shared" si="6"/>
        <v>.</v>
      </c>
      <c r="AJ28" s="256" t="str">
        <f t="shared" si="6"/>
        <v>.</v>
      </c>
      <c r="AK28" s="256" t="str">
        <f t="shared" si="6"/>
        <v>.</v>
      </c>
      <c r="AL28" s="256" t="str">
        <f t="shared" si="6"/>
        <v>.</v>
      </c>
      <c r="AM28" s="256" t="str">
        <f t="shared" si="6"/>
        <v>.</v>
      </c>
      <c r="AN28" s="402" t="str">
        <f t="shared" si="6"/>
        <v>.</v>
      </c>
      <c r="AO28" s="3"/>
      <c r="AP28" s="409" t="str">
        <f t="shared" si="7"/>
        <v>.</v>
      </c>
      <c r="AQ28" s="410" t="str">
        <f t="shared" si="7"/>
        <v>.</v>
      </c>
      <c r="AR28" s="410" t="str">
        <f t="shared" si="7"/>
        <v>.</v>
      </c>
      <c r="AS28" s="410" t="str">
        <f t="shared" si="7"/>
        <v>.</v>
      </c>
      <c r="AT28" s="410" t="str">
        <f t="shared" si="7"/>
        <v>.</v>
      </c>
      <c r="AU28" s="410" t="str">
        <f t="shared" si="7"/>
        <v>.</v>
      </c>
      <c r="AV28" s="411" t="str">
        <f t="shared" si="7"/>
        <v>.</v>
      </c>
      <c r="AW28" s="433"/>
    </row>
    <row r="29" spans="1:50" s="1355" customFormat="1" x14ac:dyDescent="0.2">
      <c r="A29" s="182"/>
      <c r="B29" s="343"/>
      <c r="C29" s="421" t="s">
        <v>190</v>
      </c>
      <c r="D29" s="422"/>
      <c r="E29" s="423">
        <v>450000</v>
      </c>
      <c r="F29" s="1207"/>
      <c r="G29" s="874"/>
      <c r="H29" s="874"/>
      <c r="I29" s="874"/>
      <c r="J29" s="874"/>
      <c r="K29" s="874"/>
      <c r="L29" s="874"/>
      <c r="M29" s="874"/>
      <c r="N29" s="327"/>
      <c r="O29" s="116"/>
      <c r="P29" s="325"/>
      <c r="Q29" s="418">
        <f t="shared" si="3"/>
        <v>450000</v>
      </c>
      <c r="R29" s="401" t="str">
        <f t="shared" si="4"/>
        <v>.</v>
      </c>
      <c r="S29" s="256" t="str">
        <f t="shared" si="4"/>
        <v>.</v>
      </c>
      <c r="T29" s="256" t="str">
        <f t="shared" si="4"/>
        <v>.</v>
      </c>
      <c r="U29" s="256" t="str">
        <f t="shared" si="4"/>
        <v>.</v>
      </c>
      <c r="V29" s="256" t="str">
        <f t="shared" si="4"/>
        <v>.</v>
      </c>
      <c r="W29" s="256" t="str">
        <f t="shared" si="4"/>
        <v>.</v>
      </c>
      <c r="X29" s="402" t="str">
        <f t="shared" si="4"/>
        <v>.</v>
      </c>
      <c r="Y29" s="3"/>
      <c r="Z29" s="409" t="str">
        <f t="shared" si="5"/>
        <v>.</v>
      </c>
      <c r="AA29" s="410" t="str">
        <f t="shared" si="5"/>
        <v>.</v>
      </c>
      <c r="AB29" s="410" t="str">
        <f t="shared" si="5"/>
        <v>.</v>
      </c>
      <c r="AC29" s="410" t="str">
        <f t="shared" si="5"/>
        <v>.</v>
      </c>
      <c r="AD29" s="410" t="str">
        <f t="shared" si="5"/>
        <v>.</v>
      </c>
      <c r="AE29" s="410" t="str">
        <f t="shared" si="5"/>
        <v>.</v>
      </c>
      <c r="AF29" s="411" t="str">
        <f t="shared" si="5"/>
        <v>.</v>
      </c>
      <c r="AG29" s="3"/>
      <c r="AH29" s="401" t="str">
        <f t="shared" si="6"/>
        <v>.</v>
      </c>
      <c r="AI29" s="256" t="str">
        <f t="shared" si="6"/>
        <v>.</v>
      </c>
      <c r="AJ29" s="256" t="str">
        <f t="shared" si="6"/>
        <v>.</v>
      </c>
      <c r="AK29" s="256" t="str">
        <f t="shared" si="6"/>
        <v>.</v>
      </c>
      <c r="AL29" s="256" t="str">
        <f t="shared" si="6"/>
        <v>.</v>
      </c>
      <c r="AM29" s="256" t="str">
        <f t="shared" si="6"/>
        <v>.</v>
      </c>
      <c r="AN29" s="402" t="str">
        <f t="shared" si="6"/>
        <v>.</v>
      </c>
      <c r="AO29" s="3"/>
      <c r="AP29" s="409" t="str">
        <f t="shared" si="7"/>
        <v>.</v>
      </c>
      <c r="AQ29" s="410" t="str">
        <f t="shared" si="7"/>
        <v>.</v>
      </c>
      <c r="AR29" s="410" t="str">
        <f t="shared" si="7"/>
        <v>.</v>
      </c>
      <c r="AS29" s="410" t="str">
        <f t="shared" si="7"/>
        <v>.</v>
      </c>
      <c r="AT29" s="410" t="str">
        <f t="shared" si="7"/>
        <v>.</v>
      </c>
      <c r="AU29" s="410" t="str">
        <f t="shared" si="7"/>
        <v>.</v>
      </c>
      <c r="AV29" s="411" t="str">
        <f t="shared" si="7"/>
        <v>.</v>
      </c>
      <c r="AW29" s="433"/>
    </row>
    <row r="30" spans="1:50" s="1355" customFormat="1" x14ac:dyDescent="0.2">
      <c r="A30" s="182"/>
      <c r="B30" s="343"/>
      <c r="C30" s="421" t="s">
        <v>191</v>
      </c>
      <c r="D30" s="422"/>
      <c r="E30" s="423">
        <v>550000</v>
      </c>
      <c r="F30" s="1207"/>
      <c r="G30" s="874"/>
      <c r="H30" s="874"/>
      <c r="I30" s="874"/>
      <c r="J30" s="874"/>
      <c r="K30" s="874"/>
      <c r="L30" s="874"/>
      <c r="M30" s="874"/>
      <c r="N30" s="327"/>
      <c r="O30" s="116"/>
      <c r="P30" s="325"/>
      <c r="Q30" s="418">
        <f t="shared" si="3"/>
        <v>550000</v>
      </c>
      <c r="R30" s="401" t="str">
        <f t="shared" si="4"/>
        <v>.</v>
      </c>
      <c r="S30" s="256" t="str">
        <f t="shared" si="4"/>
        <v>.</v>
      </c>
      <c r="T30" s="256" t="str">
        <f t="shared" si="4"/>
        <v>.</v>
      </c>
      <c r="U30" s="256" t="str">
        <f t="shared" si="4"/>
        <v>.</v>
      </c>
      <c r="V30" s="256" t="str">
        <f t="shared" si="4"/>
        <v>.</v>
      </c>
      <c r="W30" s="256" t="str">
        <f t="shared" si="4"/>
        <v>.</v>
      </c>
      <c r="X30" s="402" t="str">
        <f t="shared" si="4"/>
        <v>.</v>
      </c>
      <c r="Y30" s="3"/>
      <c r="Z30" s="409" t="str">
        <f t="shared" si="5"/>
        <v>.</v>
      </c>
      <c r="AA30" s="410" t="str">
        <f t="shared" si="5"/>
        <v>.</v>
      </c>
      <c r="AB30" s="410" t="str">
        <f t="shared" si="5"/>
        <v>.</v>
      </c>
      <c r="AC30" s="410" t="str">
        <f t="shared" si="5"/>
        <v>.</v>
      </c>
      <c r="AD30" s="410" t="str">
        <f t="shared" si="5"/>
        <v>.</v>
      </c>
      <c r="AE30" s="410" t="str">
        <f t="shared" si="5"/>
        <v>.</v>
      </c>
      <c r="AF30" s="411" t="str">
        <f t="shared" si="5"/>
        <v>.</v>
      </c>
      <c r="AG30" s="3"/>
      <c r="AH30" s="401" t="str">
        <f t="shared" si="6"/>
        <v>.</v>
      </c>
      <c r="AI30" s="256" t="str">
        <f t="shared" si="6"/>
        <v>.</v>
      </c>
      <c r="AJ30" s="256" t="str">
        <f t="shared" si="6"/>
        <v>.</v>
      </c>
      <c r="AK30" s="256" t="str">
        <f t="shared" si="6"/>
        <v>.</v>
      </c>
      <c r="AL30" s="256" t="str">
        <f t="shared" si="6"/>
        <v>.</v>
      </c>
      <c r="AM30" s="256" t="str">
        <f t="shared" si="6"/>
        <v>.</v>
      </c>
      <c r="AN30" s="402" t="str">
        <f t="shared" si="6"/>
        <v>.</v>
      </c>
      <c r="AO30" s="3"/>
      <c r="AP30" s="409" t="str">
        <f t="shared" si="7"/>
        <v>.</v>
      </c>
      <c r="AQ30" s="410" t="str">
        <f t="shared" si="7"/>
        <v>.</v>
      </c>
      <c r="AR30" s="410" t="str">
        <f t="shared" si="7"/>
        <v>.</v>
      </c>
      <c r="AS30" s="410" t="str">
        <f t="shared" si="7"/>
        <v>.</v>
      </c>
      <c r="AT30" s="410" t="str">
        <f t="shared" si="7"/>
        <v>.</v>
      </c>
      <c r="AU30" s="410" t="str">
        <f t="shared" si="7"/>
        <v>.</v>
      </c>
      <c r="AV30" s="411" t="str">
        <f t="shared" si="7"/>
        <v>.</v>
      </c>
      <c r="AW30" s="433"/>
    </row>
    <row r="31" spans="1:50" s="1355" customFormat="1" x14ac:dyDescent="0.2">
      <c r="A31" s="182"/>
      <c r="B31" s="343"/>
      <c r="C31" s="421" t="s">
        <v>192</v>
      </c>
      <c r="D31" s="422"/>
      <c r="E31" s="423">
        <v>650000</v>
      </c>
      <c r="F31" s="874"/>
      <c r="G31" s="874"/>
      <c r="H31" s="874"/>
      <c r="I31" s="874"/>
      <c r="J31" s="874"/>
      <c r="K31" s="874"/>
      <c r="L31" s="874"/>
      <c r="M31" s="874"/>
      <c r="N31" s="327"/>
      <c r="O31" s="116"/>
      <c r="P31" s="325"/>
      <c r="Q31" s="418">
        <f t="shared" si="3"/>
        <v>650000</v>
      </c>
      <c r="R31" s="401" t="str">
        <f t="shared" si="4"/>
        <v>.</v>
      </c>
      <c r="S31" s="256" t="str">
        <f t="shared" si="4"/>
        <v>.</v>
      </c>
      <c r="T31" s="256" t="str">
        <f t="shared" si="4"/>
        <v>.</v>
      </c>
      <c r="U31" s="256" t="str">
        <f t="shared" si="4"/>
        <v>.</v>
      </c>
      <c r="V31" s="256" t="str">
        <f t="shared" si="4"/>
        <v>.</v>
      </c>
      <c r="W31" s="256" t="str">
        <f t="shared" si="4"/>
        <v>.</v>
      </c>
      <c r="X31" s="402" t="str">
        <f t="shared" si="4"/>
        <v>.</v>
      </c>
      <c r="Y31" s="3"/>
      <c r="Z31" s="409" t="str">
        <f t="shared" si="5"/>
        <v>.</v>
      </c>
      <c r="AA31" s="410" t="str">
        <f t="shared" si="5"/>
        <v>.</v>
      </c>
      <c r="AB31" s="410" t="str">
        <f t="shared" si="5"/>
        <v>.</v>
      </c>
      <c r="AC31" s="410" t="str">
        <f t="shared" si="5"/>
        <v>.</v>
      </c>
      <c r="AD31" s="410" t="str">
        <f t="shared" si="5"/>
        <v>.</v>
      </c>
      <c r="AE31" s="410" t="str">
        <f t="shared" si="5"/>
        <v>.</v>
      </c>
      <c r="AF31" s="411" t="str">
        <f t="shared" si="5"/>
        <v>.</v>
      </c>
      <c r="AG31" s="3"/>
      <c r="AH31" s="401" t="str">
        <f t="shared" si="6"/>
        <v>.</v>
      </c>
      <c r="AI31" s="256" t="str">
        <f t="shared" si="6"/>
        <v>.</v>
      </c>
      <c r="AJ31" s="256" t="str">
        <f t="shared" si="6"/>
        <v>.</v>
      </c>
      <c r="AK31" s="256" t="str">
        <f t="shared" si="6"/>
        <v>.</v>
      </c>
      <c r="AL31" s="256" t="str">
        <f t="shared" si="6"/>
        <v>.</v>
      </c>
      <c r="AM31" s="256" t="str">
        <f t="shared" si="6"/>
        <v>.</v>
      </c>
      <c r="AN31" s="402" t="str">
        <f t="shared" si="6"/>
        <v>.</v>
      </c>
      <c r="AO31" s="3"/>
      <c r="AP31" s="409" t="str">
        <f t="shared" si="7"/>
        <v>.</v>
      </c>
      <c r="AQ31" s="410" t="str">
        <f t="shared" si="7"/>
        <v>.</v>
      </c>
      <c r="AR31" s="410" t="str">
        <f t="shared" si="7"/>
        <v>.</v>
      </c>
      <c r="AS31" s="410" t="str">
        <f t="shared" si="7"/>
        <v>.</v>
      </c>
      <c r="AT31" s="410" t="str">
        <f t="shared" si="7"/>
        <v>.</v>
      </c>
      <c r="AU31" s="410" t="str">
        <f t="shared" si="7"/>
        <v>.</v>
      </c>
      <c r="AV31" s="411" t="str">
        <f t="shared" si="7"/>
        <v>.</v>
      </c>
      <c r="AW31" s="433"/>
    </row>
    <row r="32" spans="1:50" s="1355" customFormat="1" x14ac:dyDescent="0.2">
      <c r="A32" s="182"/>
      <c r="B32" s="343"/>
      <c r="C32" s="421" t="s">
        <v>193</v>
      </c>
      <c r="D32" s="422"/>
      <c r="E32" s="423">
        <v>750000</v>
      </c>
      <c r="F32" s="874"/>
      <c r="G32" s="874"/>
      <c r="H32" s="874"/>
      <c r="I32" s="874"/>
      <c r="J32" s="874"/>
      <c r="K32" s="874"/>
      <c r="L32" s="874"/>
      <c r="M32" s="874"/>
      <c r="N32" s="327"/>
      <c r="O32" s="116"/>
      <c r="P32" s="325"/>
      <c r="Q32" s="418">
        <f t="shared" si="3"/>
        <v>750000</v>
      </c>
      <c r="R32" s="401" t="str">
        <f t="shared" si="4"/>
        <v>.</v>
      </c>
      <c r="S32" s="256" t="str">
        <f t="shared" si="4"/>
        <v>.</v>
      </c>
      <c r="T32" s="256" t="str">
        <f t="shared" si="4"/>
        <v>.</v>
      </c>
      <c r="U32" s="256" t="str">
        <f t="shared" si="4"/>
        <v>.</v>
      </c>
      <c r="V32" s="256" t="str">
        <f t="shared" si="4"/>
        <v>.</v>
      </c>
      <c r="W32" s="256" t="str">
        <f t="shared" si="4"/>
        <v>.</v>
      </c>
      <c r="X32" s="402" t="str">
        <f t="shared" si="4"/>
        <v>.</v>
      </c>
      <c r="Y32" s="3"/>
      <c r="Z32" s="409" t="str">
        <f t="shared" si="5"/>
        <v>.</v>
      </c>
      <c r="AA32" s="410" t="str">
        <f t="shared" si="5"/>
        <v>.</v>
      </c>
      <c r="AB32" s="410" t="str">
        <f t="shared" si="5"/>
        <v>.</v>
      </c>
      <c r="AC32" s="410" t="str">
        <f t="shared" si="5"/>
        <v>.</v>
      </c>
      <c r="AD32" s="410" t="str">
        <f t="shared" si="5"/>
        <v>.</v>
      </c>
      <c r="AE32" s="410" t="str">
        <f t="shared" si="5"/>
        <v>.</v>
      </c>
      <c r="AF32" s="411" t="str">
        <f t="shared" si="5"/>
        <v>.</v>
      </c>
      <c r="AG32" s="3"/>
      <c r="AH32" s="401" t="str">
        <f t="shared" si="6"/>
        <v>.</v>
      </c>
      <c r="AI32" s="256" t="str">
        <f t="shared" si="6"/>
        <v>.</v>
      </c>
      <c r="AJ32" s="256" t="str">
        <f t="shared" si="6"/>
        <v>.</v>
      </c>
      <c r="AK32" s="256" t="str">
        <f t="shared" si="6"/>
        <v>.</v>
      </c>
      <c r="AL32" s="256" t="str">
        <f t="shared" si="6"/>
        <v>.</v>
      </c>
      <c r="AM32" s="256" t="str">
        <f t="shared" si="6"/>
        <v>.</v>
      </c>
      <c r="AN32" s="402" t="str">
        <f t="shared" si="6"/>
        <v>.</v>
      </c>
      <c r="AO32" s="3"/>
      <c r="AP32" s="409" t="str">
        <f t="shared" si="7"/>
        <v>.</v>
      </c>
      <c r="AQ32" s="410" t="str">
        <f t="shared" si="7"/>
        <v>.</v>
      </c>
      <c r="AR32" s="410" t="str">
        <f t="shared" si="7"/>
        <v>.</v>
      </c>
      <c r="AS32" s="410" t="str">
        <f t="shared" si="7"/>
        <v>.</v>
      </c>
      <c r="AT32" s="410" t="str">
        <f t="shared" si="7"/>
        <v>.</v>
      </c>
      <c r="AU32" s="410" t="str">
        <f t="shared" si="7"/>
        <v>.</v>
      </c>
      <c r="AV32" s="411" t="str">
        <f t="shared" si="7"/>
        <v>.</v>
      </c>
      <c r="AW32" s="433"/>
    </row>
    <row r="33" spans="1:49" s="1355" customFormat="1" x14ac:dyDescent="0.2">
      <c r="A33" s="182"/>
      <c r="B33" s="343"/>
      <c r="C33" s="421" t="s">
        <v>194</v>
      </c>
      <c r="D33" s="422"/>
      <c r="E33" s="423">
        <v>850000</v>
      </c>
      <c r="F33" s="874"/>
      <c r="G33" s="874"/>
      <c r="H33" s="874"/>
      <c r="I33" s="874"/>
      <c r="J33" s="874"/>
      <c r="K33" s="874"/>
      <c r="L33" s="874"/>
      <c r="M33" s="874"/>
      <c r="N33" s="327"/>
      <c r="O33" s="116"/>
      <c r="P33" s="325"/>
      <c r="Q33" s="418">
        <f t="shared" si="3"/>
        <v>850000</v>
      </c>
      <c r="R33" s="401" t="str">
        <f t="shared" si="4"/>
        <v>.</v>
      </c>
      <c r="S33" s="256" t="str">
        <f t="shared" si="4"/>
        <v>.</v>
      </c>
      <c r="T33" s="256" t="str">
        <f t="shared" si="4"/>
        <v>.</v>
      </c>
      <c r="U33" s="256" t="str">
        <f t="shared" si="4"/>
        <v>.</v>
      </c>
      <c r="V33" s="256" t="str">
        <f t="shared" si="4"/>
        <v>.</v>
      </c>
      <c r="W33" s="256" t="str">
        <f t="shared" si="4"/>
        <v>.</v>
      </c>
      <c r="X33" s="402" t="str">
        <f t="shared" si="4"/>
        <v>.</v>
      </c>
      <c r="Y33" s="3"/>
      <c r="Z33" s="409" t="str">
        <f t="shared" si="5"/>
        <v>.</v>
      </c>
      <c r="AA33" s="410" t="str">
        <f t="shared" si="5"/>
        <v>.</v>
      </c>
      <c r="AB33" s="410" t="str">
        <f t="shared" si="5"/>
        <v>.</v>
      </c>
      <c r="AC33" s="410" t="str">
        <f t="shared" si="5"/>
        <v>.</v>
      </c>
      <c r="AD33" s="410" t="str">
        <f t="shared" si="5"/>
        <v>.</v>
      </c>
      <c r="AE33" s="410" t="str">
        <f t="shared" si="5"/>
        <v>.</v>
      </c>
      <c r="AF33" s="411" t="str">
        <f t="shared" si="5"/>
        <v>.</v>
      </c>
      <c r="AG33" s="3"/>
      <c r="AH33" s="401" t="str">
        <f t="shared" si="6"/>
        <v>.</v>
      </c>
      <c r="AI33" s="256" t="str">
        <f t="shared" si="6"/>
        <v>.</v>
      </c>
      <c r="AJ33" s="256" t="str">
        <f t="shared" si="6"/>
        <v>.</v>
      </c>
      <c r="AK33" s="256" t="str">
        <f t="shared" si="6"/>
        <v>.</v>
      </c>
      <c r="AL33" s="256" t="str">
        <f t="shared" si="6"/>
        <v>.</v>
      </c>
      <c r="AM33" s="256" t="str">
        <f t="shared" si="6"/>
        <v>.</v>
      </c>
      <c r="AN33" s="402" t="str">
        <f t="shared" si="6"/>
        <v>.</v>
      </c>
      <c r="AO33" s="3"/>
      <c r="AP33" s="409" t="str">
        <f t="shared" si="7"/>
        <v>.</v>
      </c>
      <c r="AQ33" s="410" t="str">
        <f t="shared" si="7"/>
        <v>.</v>
      </c>
      <c r="AR33" s="410" t="str">
        <f t="shared" si="7"/>
        <v>.</v>
      </c>
      <c r="AS33" s="410" t="str">
        <f t="shared" si="7"/>
        <v>.</v>
      </c>
      <c r="AT33" s="410" t="str">
        <f t="shared" si="7"/>
        <v>.</v>
      </c>
      <c r="AU33" s="410" t="str">
        <f t="shared" si="7"/>
        <v>.</v>
      </c>
      <c r="AV33" s="411" t="str">
        <f t="shared" si="7"/>
        <v>.</v>
      </c>
      <c r="AW33" s="433"/>
    </row>
    <row r="34" spans="1:49" s="1355" customFormat="1" x14ac:dyDescent="0.2">
      <c r="A34" s="182"/>
      <c r="B34" s="343"/>
      <c r="C34" s="421" t="s">
        <v>195</v>
      </c>
      <c r="D34" s="422"/>
      <c r="E34" s="423">
        <v>950000</v>
      </c>
      <c r="F34" s="874"/>
      <c r="G34" s="874"/>
      <c r="H34" s="874"/>
      <c r="I34" s="874"/>
      <c r="J34" s="874"/>
      <c r="K34" s="874"/>
      <c r="L34" s="874"/>
      <c r="M34" s="874"/>
      <c r="N34" s="327"/>
      <c r="O34" s="116"/>
      <c r="P34" s="325"/>
      <c r="Q34" s="418">
        <f t="shared" si="3"/>
        <v>950000</v>
      </c>
      <c r="R34" s="401" t="str">
        <f t="shared" si="4"/>
        <v>.</v>
      </c>
      <c r="S34" s="256" t="str">
        <f t="shared" si="4"/>
        <v>.</v>
      </c>
      <c r="T34" s="256" t="str">
        <f t="shared" si="4"/>
        <v>.</v>
      </c>
      <c r="U34" s="256" t="str">
        <f t="shared" si="4"/>
        <v>.</v>
      </c>
      <c r="V34" s="256" t="str">
        <f t="shared" si="4"/>
        <v>.</v>
      </c>
      <c r="W34" s="256" t="str">
        <f t="shared" si="4"/>
        <v>.</v>
      </c>
      <c r="X34" s="402" t="str">
        <f t="shared" si="4"/>
        <v>.</v>
      </c>
      <c r="Y34" s="3"/>
      <c r="Z34" s="409" t="str">
        <f t="shared" si="5"/>
        <v>.</v>
      </c>
      <c r="AA34" s="410" t="str">
        <f t="shared" si="5"/>
        <v>.</v>
      </c>
      <c r="AB34" s="410" t="str">
        <f t="shared" si="5"/>
        <v>.</v>
      </c>
      <c r="AC34" s="410" t="str">
        <f t="shared" si="5"/>
        <v>.</v>
      </c>
      <c r="AD34" s="410" t="str">
        <f t="shared" si="5"/>
        <v>.</v>
      </c>
      <c r="AE34" s="410" t="str">
        <f t="shared" si="5"/>
        <v>.</v>
      </c>
      <c r="AF34" s="411" t="str">
        <f t="shared" si="5"/>
        <v>.</v>
      </c>
      <c r="AG34" s="3"/>
      <c r="AH34" s="401" t="str">
        <f t="shared" si="6"/>
        <v>.</v>
      </c>
      <c r="AI34" s="256" t="str">
        <f t="shared" si="6"/>
        <v>.</v>
      </c>
      <c r="AJ34" s="256" t="str">
        <f t="shared" si="6"/>
        <v>.</v>
      </c>
      <c r="AK34" s="256" t="str">
        <f t="shared" si="6"/>
        <v>.</v>
      </c>
      <c r="AL34" s="256" t="str">
        <f t="shared" si="6"/>
        <v>.</v>
      </c>
      <c r="AM34" s="256" t="str">
        <f t="shared" si="6"/>
        <v>.</v>
      </c>
      <c r="AN34" s="402" t="str">
        <f t="shared" si="6"/>
        <v>.</v>
      </c>
      <c r="AO34" s="3"/>
      <c r="AP34" s="409" t="str">
        <f t="shared" si="7"/>
        <v>.</v>
      </c>
      <c r="AQ34" s="410" t="str">
        <f t="shared" si="7"/>
        <v>.</v>
      </c>
      <c r="AR34" s="410" t="str">
        <f t="shared" si="7"/>
        <v>.</v>
      </c>
      <c r="AS34" s="410" t="str">
        <f t="shared" si="7"/>
        <v>.</v>
      </c>
      <c r="AT34" s="410" t="str">
        <f t="shared" si="7"/>
        <v>.</v>
      </c>
      <c r="AU34" s="410" t="str">
        <f t="shared" si="7"/>
        <v>.</v>
      </c>
      <c r="AV34" s="411" t="str">
        <f t="shared" si="7"/>
        <v>.</v>
      </c>
      <c r="AW34" s="433"/>
    </row>
    <row r="35" spans="1:49" s="1355" customFormat="1" x14ac:dyDescent="0.2">
      <c r="A35" s="182"/>
      <c r="B35" s="343"/>
      <c r="C35" s="421" t="s">
        <v>197</v>
      </c>
      <c r="D35" s="422"/>
      <c r="E35" s="423">
        <v>1250000</v>
      </c>
      <c r="F35" s="874"/>
      <c r="G35" s="874"/>
      <c r="H35" s="874"/>
      <c r="I35" s="874"/>
      <c r="J35" s="874"/>
      <c r="K35" s="874"/>
      <c r="L35" s="874"/>
      <c r="M35" s="874"/>
      <c r="N35" s="327"/>
      <c r="O35" s="116"/>
      <c r="P35" s="325"/>
      <c r="Q35" s="418">
        <f t="shared" si="3"/>
        <v>1250000</v>
      </c>
      <c r="R35" s="401" t="str">
        <f t="shared" si="4"/>
        <v>.</v>
      </c>
      <c r="S35" s="256" t="str">
        <f t="shared" si="4"/>
        <v>.</v>
      </c>
      <c r="T35" s="256" t="str">
        <f t="shared" si="4"/>
        <v>.</v>
      </c>
      <c r="U35" s="256" t="str">
        <f t="shared" si="4"/>
        <v>.</v>
      </c>
      <c r="V35" s="256" t="str">
        <f t="shared" si="4"/>
        <v>.</v>
      </c>
      <c r="W35" s="256" t="str">
        <f t="shared" si="4"/>
        <v>.</v>
      </c>
      <c r="X35" s="402" t="str">
        <f t="shared" si="4"/>
        <v>.</v>
      </c>
      <c r="Y35" s="3"/>
      <c r="Z35" s="409" t="str">
        <f t="shared" si="5"/>
        <v>.</v>
      </c>
      <c r="AA35" s="410" t="str">
        <f t="shared" si="5"/>
        <v>.</v>
      </c>
      <c r="AB35" s="410" t="str">
        <f t="shared" si="5"/>
        <v>.</v>
      </c>
      <c r="AC35" s="410" t="str">
        <f t="shared" si="5"/>
        <v>.</v>
      </c>
      <c r="AD35" s="410" t="str">
        <f t="shared" si="5"/>
        <v>.</v>
      </c>
      <c r="AE35" s="410" t="str">
        <f t="shared" si="5"/>
        <v>.</v>
      </c>
      <c r="AF35" s="411" t="str">
        <f t="shared" si="5"/>
        <v>.</v>
      </c>
      <c r="AG35" s="3"/>
      <c r="AH35" s="401" t="str">
        <f t="shared" si="6"/>
        <v>.</v>
      </c>
      <c r="AI35" s="256" t="str">
        <f t="shared" si="6"/>
        <v>.</v>
      </c>
      <c r="AJ35" s="256" t="str">
        <f t="shared" si="6"/>
        <v>.</v>
      </c>
      <c r="AK35" s="256" t="str">
        <f t="shared" si="6"/>
        <v>.</v>
      </c>
      <c r="AL35" s="256" t="str">
        <f t="shared" si="6"/>
        <v>.</v>
      </c>
      <c r="AM35" s="256" t="str">
        <f t="shared" si="6"/>
        <v>.</v>
      </c>
      <c r="AN35" s="402" t="str">
        <f t="shared" si="6"/>
        <v>.</v>
      </c>
      <c r="AO35" s="3"/>
      <c r="AP35" s="409" t="str">
        <f t="shared" si="7"/>
        <v>.</v>
      </c>
      <c r="AQ35" s="410" t="str">
        <f t="shared" si="7"/>
        <v>.</v>
      </c>
      <c r="AR35" s="410" t="str">
        <f t="shared" si="7"/>
        <v>.</v>
      </c>
      <c r="AS35" s="410" t="str">
        <f t="shared" si="7"/>
        <v>.</v>
      </c>
      <c r="AT35" s="410" t="str">
        <f t="shared" si="7"/>
        <v>.</v>
      </c>
      <c r="AU35" s="410" t="str">
        <f t="shared" si="7"/>
        <v>.</v>
      </c>
      <c r="AV35" s="411" t="str">
        <f t="shared" si="7"/>
        <v>.</v>
      </c>
      <c r="AW35" s="433"/>
    </row>
    <row r="36" spans="1:49" s="1355" customFormat="1" x14ac:dyDescent="0.2">
      <c r="A36" s="182"/>
      <c r="B36" s="343"/>
      <c r="C36" s="421" t="s">
        <v>198</v>
      </c>
      <c r="D36" s="422"/>
      <c r="E36" s="423">
        <v>1750000</v>
      </c>
      <c r="F36" s="874"/>
      <c r="G36" s="874"/>
      <c r="H36" s="874"/>
      <c r="I36" s="874"/>
      <c r="J36" s="874"/>
      <c r="K36" s="874"/>
      <c r="L36" s="874"/>
      <c r="M36" s="874"/>
      <c r="N36" s="327"/>
      <c r="O36" s="116"/>
      <c r="P36" s="325"/>
      <c r="Q36" s="418">
        <f t="shared" si="3"/>
        <v>1750000</v>
      </c>
      <c r="R36" s="401" t="str">
        <f t="shared" si="4"/>
        <v>.</v>
      </c>
      <c r="S36" s="256" t="str">
        <f t="shared" si="4"/>
        <v>.</v>
      </c>
      <c r="T36" s="256" t="str">
        <f t="shared" si="4"/>
        <v>.</v>
      </c>
      <c r="U36" s="256" t="str">
        <f t="shared" si="4"/>
        <v>.</v>
      </c>
      <c r="V36" s="256" t="str">
        <f t="shared" si="4"/>
        <v>.</v>
      </c>
      <c r="W36" s="256" t="str">
        <f t="shared" si="4"/>
        <v>.</v>
      </c>
      <c r="X36" s="402" t="str">
        <f t="shared" si="4"/>
        <v>.</v>
      </c>
      <c r="Y36" s="3"/>
      <c r="Z36" s="409" t="str">
        <f t="shared" si="5"/>
        <v>.</v>
      </c>
      <c r="AA36" s="410" t="str">
        <f t="shared" si="5"/>
        <v>.</v>
      </c>
      <c r="AB36" s="410" t="str">
        <f t="shared" si="5"/>
        <v>.</v>
      </c>
      <c r="AC36" s="410" t="str">
        <f t="shared" si="5"/>
        <v>.</v>
      </c>
      <c r="AD36" s="410" t="str">
        <f t="shared" si="5"/>
        <v>.</v>
      </c>
      <c r="AE36" s="410" t="str">
        <f t="shared" si="5"/>
        <v>.</v>
      </c>
      <c r="AF36" s="411" t="str">
        <f t="shared" si="5"/>
        <v>.</v>
      </c>
      <c r="AG36" s="3"/>
      <c r="AH36" s="401" t="str">
        <f t="shared" si="6"/>
        <v>.</v>
      </c>
      <c r="AI36" s="256" t="str">
        <f t="shared" si="6"/>
        <v>.</v>
      </c>
      <c r="AJ36" s="256" t="str">
        <f t="shared" si="6"/>
        <v>.</v>
      </c>
      <c r="AK36" s="256" t="str">
        <f t="shared" si="6"/>
        <v>.</v>
      </c>
      <c r="AL36" s="256" t="str">
        <f t="shared" si="6"/>
        <v>.</v>
      </c>
      <c r="AM36" s="256" t="str">
        <f t="shared" si="6"/>
        <v>.</v>
      </c>
      <c r="AN36" s="402" t="str">
        <f t="shared" si="6"/>
        <v>.</v>
      </c>
      <c r="AO36" s="3"/>
      <c r="AP36" s="409" t="str">
        <f t="shared" si="7"/>
        <v>.</v>
      </c>
      <c r="AQ36" s="410" t="str">
        <f t="shared" si="7"/>
        <v>.</v>
      </c>
      <c r="AR36" s="410" t="str">
        <f t="shared" si="7"/>
        <v>.</v>
      </c>
      <c r="AS36" s="410" t="str">
        <f t="shared" si="7"/>
        <v>.</v>
      </c>
      <c r="AT36" s="410" t="str">
        <f t="shared" si="7"/>
        <v>.</v>
      </c>
      <c r="AU36" s="410" t="str">
        <f t="shared" si="7"/>
        <v>.</v>
      </c>
      <c r="AV36" s="411" t="str">
        <f t="shared" si="7"/>
        <v>.</v>
      </c>
      <c r="AW36" s="433"/>
    </row>
    <row r="37" spans="1:49" s="1355" customFormat="1" x14ac:dyDescent="0.2">
      <c r="A37" s="182"/>
      <c r="B37" s="343"/>
      <c r="C37" s="421" t="s">
        <v>199</v>
      </c>
      <c r="D37" s="422"/>
      <c r="E37" s="423">
        <v>2500000</v>
      </c>
      <c r="F37" s="874"/>
      <c r="G37" s="874"/>
      <c r="H37" s="874"/>
      <c r="I37" s="874"/>
      <c r="J37" s="874"/>
      <c r="K37" s="874"/>
      <c r="L37" s="874"/>
      <c r="M37" s="874"/>
      <c r="N37" s="327"/>
      <c r="O37" s="116"/>
      <c r="P37" s="325"/>
      <c r="Q37" s="418">
        <f t="shared" si="3"/>
        <v>2500000</v>
      </c>
      <c r="R37" s="401" t="str">
        <f t="shared" si="4"/>
        <v>.</v>
      </c>
      <c r="S37" s="256" t="str">
        <f t="shared" si="4"/>
        <v>.</v>
      </c>
      <c r="T37" s="256" t="str">
        <f t="shared" si="4"/>
        <v>.</v>
      </c>
      <c r="U37" s="256" t="str">
        <f t="shared" si="4"/>
        <v>.</v>
      </c>
      <c r="V37" s="256" t="str">
        <f t="shared" si="4"/>
        <v>.</v>
      </c>
      <c r="W37" s="256" t="str">
        <f t="shared" si="4"/>
        <v>.</v>
      </c>
      <c r="X37" s="402" t="str">
        <f t="shared" si="4"/>
        <v>.</v>
      </c>
      <c r="Y37" s="3"/>
      <c r="Z37" s="409" t="str">
        <f t="shared" si="5"/>
        <v>.</v>
      </c>
      <c r="AA37" s="410" t="str">
        <f t="shared" si="5"/>
        <v>.</v>
      </c>
      <c r="AB37" s="410" t="str">
        <f t="shared" si="5"/>
        <v>.</v>
      </c>
      <c r="AC37" s="410" t="str">
        <f t="shared" si="5"/>
        <v>.</v>
      </c>
      <c r="AD37" s="410" t="str">
        <f t="shared" si="5"/>
        <v>.</v>
      </c>
      <c r="AE37" s="410" t="str">
        <f t="shared" si="5"/>
        <v>.</v>
      </c>
      <c r="AF37" s="411" t="str">
        <f t="shared" si="5"/>
        <v>.</v>
      </c>
      <c r="AG37" s="3"/>
      <c r="AH37" s="401" t="str">
        <f t="shared" si="6"/>
        <v>.</v>
      </c>
      <c r="AI37" s="256" t="str">
        <f t="shared" si="6"/>
        <v>.</v>
      </c>
      <c r="AJ37" s="256" t="str">
        <f t="shared" si="6"/>
        <v>.</v>
      </c>
      <c r="AK37" s="256" t="str">
        <f t="shared" si="6"/>
        <v>.</v>
      </c>
      <c r="AL37" s="256" t="str">
        <f t="shared" si="6"/>
        <v>.</v>
      </c>
      <c r="AM37" s="256" t="str">
        <f t="shared" si="6"/>
        <v>.</v>
      </c>
      <c r="AN37" s="402" t="str">
        <f t="shared" si="6"/>
        <v>.</v>
      </c>
      <c r="AO37" s="3"/>
      <c r="AP37" s="409" t="str">
        <f t="shared" si="7"/>
        <v>.</v>
      </c>
      <c r="AQ37" s="410" t="str">
        <f t="shared" si="7"/>
        <v>.</v>
      </c>
      <c r="AR37" s="410" t="str">
        <f t="shared" si="7"/>
        <v>.</v>
      </c>
      <c r="AS37" s="410" t="str">
        <f t="shared" si="7"/>
        <v>.</v>
      </c>
      <c r="AT37" s="410" t="str">
        <f t="shared" si="7"/>
        <v>.</v>
      </c>
      <c r="AU37" s="410" t="str">
        <f t="shared" si="7"/>
        <v>.</v>
      </c>
      <c r="AV37" s="411" t="str">
        <f t="shared" si="7"/>
        <v>.</v>
      </c>
      <c r="AW37" s="433"/>
    </row>
    <row r="38" spans="1:49" s="1355" customFormat="1" x14ac:dyDescent="0.2">
      <c r="A38" s="182"/>
      <c r="B38" s="343"/>
      <c r="C38" s="424" t="s">
        <v>12</v>
      </c>
      <c r="D38" s="875"/>
      <c r="E38" s="425">
        <v>3000000</v>
      </c>
      <c r="F38" s="876"/>
      <c r="G38" s="876"/>
      <c r="H38" s="876"/>
      <c r="I38" s="876"/>
      <c r="J38" s="876"/>
      <c r="K38" s="876"/>
      <c r="L38" s="876"/>
      <c r="M38" s="876"/>
      <c r="N38" s="327"/>
      <c r="O38" s="116"/>
      <c r="P38" s="325"/>
      <c r="Q38" s="416">
        <f t="shared" si="3"/>
        <v>3000000</v>
      </c>
      <c r="R38" s="403" t="str">
        <f t="shared" si="4"/>
        <v>.</v>
      </c>
      <c r="S38" s="404" t="str">
        <f t="shared" si="4"/>
        <v>.</v>
      </c>
      <c r="T38" s="404" t="str">
        <f t="shared" si="4"/>
        <v>.</v>
      </c>
      <c r="U38" s="404" t="str">
        <f t="shared" si="4"/>
        <v>.</v>
      </c>
      <c r="V38" s="404" t="str">
        <f t="shared" si="4"/>
        <v>.</v>
      </c>
      <c r="W38" s="404" t="str">
        <f t="shared" si="4"/>
        <v>.</v>
      </c>
      <c r="X38" s="405" t="str">
        <f t="shared" si="4"/>
        <v>.</v>
      </c>
      <c r="Y38" s="3"/>
      <c r="Z38" s="412" t="str">
        <f t="shared" si="5"/>
        <v>.</v>
      </c>
      <c r="AA38" s="413" t="str">
        <f t="shared" si="5"/>
        <v>.</v>
      </c>
      <c r="AB38" s="413" t="str">
        <f t="shared" si="5"/>
        <v>.</v>
      </c>
      <c r="AC38" s="413" t="str">
        <f t="shared" si="5"/>
        <v>.</v>
      </c>
      <c r="AD38" s="413" t="str">
        <f t="shared" si="5"/>
        <v>.</v>
      </c>
      <c r="AE38" s="413" t="str">
        <f t="shared" si="5"/>
        <v>.</v>
      </c>
      <c r="AF38" s="414" t="str">
        <f t="shared" si="5"/>
        <v>.</v>
      </c>
      <c r="AG38" s="3"/>
      <c r="AH38" s="403" t="str">
        <f t="shared" si="6"/>
        <v>.</v>
      </c>
      <c r="AI38" s="404" t="str">
        <f t="shared" si="6"/>
        <v>.</v>
      </c>
      <c r="AJ38" s="404" t="str">
        <f t="shared" si="6"/>
        <v>.</v>
      </c>
      <c r="AK38" s="404" t="str">
        <f t="shared" si="6"/>
        <v>.</v>
      </c>
      <c r="AL38" s="404" t="str">
        <f t="shared" si="6"/>
        <v>.</v>
      </c>
      <c r="AM38" s="404" t="str">
        <f t="shared" si="6"/>
        <v>.</v>
      </c>
      <c r="AN38" s="405" t="str">
        <f t="shared" si="6"/>
        <v>.</v>
      </c>
      <c r="AO38" s="3"/>
      <c r="AP38" s="412" t="str">
        <f t="shared" si="7"/>
        <v>.</v>
      </c>
      <c r="AQ38" s="413" t="str">
        <f t="shared" si="7"/>
        <v>.</v>
      </c>
      <c r="AR38" s="413" t="str">
        <f t="shared" si="7"/>
        <v>.</v>
      </c>
      <c r="AS38" s="413" t="str">
        <f t="shared" si="7"/>
        <v>.</v>
      </c>
      <c r="AT38" s="413" t="str">
        <f t="shared" si="7"/>
        <v>.</v>
      </c>
      <c r="AU38" s="413" t="str">
        <f t="shared" si="7"/>
        <v>.</v>
      </c>
      <c r="AV38" s="414" t="str">
        <f t="shared" si="7"/>
        <v>.</v>
      </c>
      <c r="AW38" s="433"/>
    </row>
    <row r="39" spans="1:49" s="1355" customFormat="1" x14ac:dyDescent="0.2">
      <c r="A39" s="182"/>
      <c r="B39" s="343"/>
      <c r="C39" s="177"/>
      <c r="D39" s="296"/>
      <c r="E39" s="184"/>
      <c r="F39" s="177"/>
      <c r="G39" s="177"/>
      <c r="H39" s="177"/>
      <c r="I39" s="177"/>
      <c r="J39" s="177"/>
      <c r="K39" s="177"/>
      <c r="L39" s="177"/>
      <c r="M39" s="177"/>
      <c r="N39" s="327"/>
      <c r="O39" s="116"/>
      <c r="P39" s="325"/>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433"/>
    </row>
    <row r="40" spans="1:49" s="1355" customFormat="1" x14ac:dyDescent="0.2">
      <c r="A40" s="182"/>
      <c r="B40" s="343"/>
      <c r="C40" s="183"/>
      <c r="D40" s="210"/>
      <c r="E40" s="215"/>
      <c r="F40" s="116"/>
      <c r="G40" s="116"/>
      <c r="H40" s="116"/>
      <c r="I40" s="116"/>
      <c r="J40" s="116"/>
      <c r="K40" s="116"/>
      <c r="L40" s="116"/>
      <c r="M40" s="116"/>
      <c r="N40" s="327"/>
      <c r="O40" s="116"/>
      <c r="P40" s="325"/>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433"/>
    </row>
    <row r="41" spans="1:49" s="1355" customFormat="1" x14ac:dyDescent="0.2">
      <c r="A41" s="182"/>
      <c r="B41" s="343"/>
      <c r="C41" s="144"/>
      <c r="D41" s="116"/>
      <c r="E41" s="156"/>
      <c r="F41" s="116"/>
      <c r="G41" s="116"/>
      <c r="H41" s="116"/>
      <c r="I41" s="116"/>
      <c r="J41" s="116"/>
      <c r="K41" s="116"/>
      <c r="L41" s="116"/>
      <c r="M41" s="116"/>
      <c r="N41" s="327"/>
      <c r="O41" s="116"/>
      <c r="P41" s="325"/>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433"/>
    </row>
    <row r="42" spans="1:49" s="1355" customFormat="1" ht="15" x14ac:dyDescent="0.25">
      <c r="A42" s="182"/>
      <c r="B42" s="343"/>
      <c r="C42" s="267" t="s">
        <v>1</v>
      </c>
      <c r="D42" s="268"/>
      <c r="E42" s="268"/>
      <c r="F42" s="281"/>
      <c r="G42" s="281" t="str">
        <f>$G$22</f>
        <v>$ nominal per year</v>
      </c>
      <c r="H42" s="270"/>
      <c r="I42" s="270" t="str">
        <f>$F$3</f>
        <v>.</v>
      </c>
      <c r="J42" s="270"/>
      <c r="K42" s="270"/>
      <c r="L42" s="270"/>
      <c r="M42" s="271"/>
      <c r="N42" s="327"/>
      <c r="O42" s="116"/>
      <c r="P42" s="325"/>
      <c r="Q42" s="96"/>
      <c r="R42" s="249" t="str">
        <f>R$22</f>
        <v>Annual increases (nominal $ per year)</v>
      </c>
      <c r="S42" s="254"/>
      <c r="T42" s="254"/>
      <c r="U42" s="254"/>
      <c r="V42" s="254"/>
      <c r="W42" s="254"/>
      <c r="X42" s="306"/>
      <c r="Y42" s="3"/>
      <c r="Z42" s="249" t="s">
        <v>535</v>
      </c>
      <c r="AA42" s="254"/>
      <c r="AB42" s="254"/>
      <c r="AC42" s="254"/>
      <c r="AD42" s="254"/>
      <c r="AE42" s="254"/>
      <c r="AF42" s="306"/>
      <c r="AG42" s="66"/>
      <c r="AH42" s="249" t="s">
        <v>540</v>
      </c>
      <c r="AI42" s="254"/>
      <c r="AJ42" s="254"/>
      <c r="AK42" s="254"/>
      <c r="AL42" s="254"/>
      <c r="AM42" s="254"/>
      <c r="AN42" s="306"/>
      <c r="AO42" s="116"/>
      <c r="AP42" s="249" t="s">
        <v>536</v>
      </c>
      <c r="AQ42" s="254"/>
      <c r="AR42" s="254"/>
      <c r="AS42" s="254"/>
      <c r="AT42" s="254"/>
      <c r="AU42" s="254"/>
      <c r="AV42" s="306"/>
      <c r="AW42" s="433"/>
    </row>
    <row r="43" spans="1:49" s="1355" customFormat="1" ht="57" customHeight="1" x14ac:dyDescent="0.2">
      <c r="A43" s="182"/>
      <c r="B43" s="343"/>
      <c r="C43" s="297" t="s">
        <v>196</v>
      </c>
      <c r="D43" s="137" t="s">
        <v>327</v>
      </c>
      <c r="E43" s="298" t="s">
        <v>200</v>
      </c>
      <c r="F43" s="134" t="s">
        <v>205</v>
      </c>
      <c r="G43" s="134" t="s">
        <v>731</v>
      </c>
      <c r="H43" s="134" t="s">
        <v>732</v>
      </c>
      <c r="I43" s="134" t="s">
        <v>733</v>
      </c>
      <c r="J43" s="134" t="s">
        <v>734</v>
      </c>
      <c r="K43" s="134" t="s">
        <v>735</v>
      </c>
      <c r="L43" s="134" t="s">
        <v>736</v>
      </c>
      <c r="M43" s="134" t="s">
        <v>737</v>
      </c>
      <c r="N43" s="327"/>
      <c r="O43" s="116"/>
      <c r="P43" s="325"/>
      <c r="Q43" s="415" t="str">
        <f>Q$23</f>
        <v>Land Value</v>
      </c>
      <c r="R43" s="396" t="str">
        <f>C42</f>
        <v>Ordinary Residential Rates - without proposed special variation</v>
      </c>
      <c r="S43" s="397"/>
      <c r="T43" s="397"/>
      <c r="U43" s="397"/>
      <c r="V43" s="397"/>
      <c r="W43" s="397"/>
      <c r="X43" s="398"/>
      <c r="Y43" s="3"/>
      <c r="Z43" s="396" t="str">
        <f>$R43</f>
        <v>Ordinary Residential Rates - without proposed special variation</v>
      </c>
      <c r="AA43" s="397"/>
      <c r="AB43" s="397"/>
      <c r="AC43" s="397"/>
      <c r="AD43" s="397"/>
      <c r="AE43" s="397"/>
      <c r="AF43" s="398"/>
      <c r="AG43" s="434"/>
      <c r="AH43" s="396" t="str">
        <f>$R43</f>
        <v>Ordinary Residential Rates - without proposed special variation</v>
      </c>
      <c r="AI43" s="397"/>
      <c r="AJ43" s="397"/>
      <c r="AK43" s="397"/>
      <c r="AL43" s="397"/>
      <c r="AM43" s="397"/>
      <c r="AN43" s="398"/>
      <c r="AO43" s="434"/>
      <c r="AP43" s="396" t="str">
        <f>$R43</f>
        <v>Ordinary Residential Rates - without proposed special variation</v>
      </c>
      <c r="AQ43" s="397"/>
      <c r="AR43" s="397"/>
      <c r="AS43" s="397"/>
      <c r="AT43" s="397"/>
      <c r="AU43" s="397"/>
      <c r="AV43" s="398"/>
      <c r="AW43" s="433"/>
    </row>
    <row r="44" spans="1:49" s="1355" customFormat="1" x14ac:dyDescent="0.2">
      <c r="A44" s="182"/>
      <c r="B44" s="343"/>
      <c r="C44" s="293"/>
      <c r="D44" s="293"/>
      <c r="E44" s="294"/>
      <c r="F44" s="208" t="str">
        <f>F24</f>
        <v>2020-21</v>
      </c>
      <c r="G44" s="208" t="str">
        <f t="shared" ref="G44:M44" si="8">G24</f>
        <v>2021-22</v>
      </c>
      <c r="H44" s="208" t="str">
        <f t="shared" si="8"/>
        <v>2022-23</v>
      </c>
      <c r="I44" s="208" t="str">
        <f t="shared" si="8"/>
        <v>2023-24</v>
      </c>
      <c r="J44" s="208" t="str">
        <f t="shared" si="8"/>
        <v>2024-25</v>
      </c>
      <c r="K44" s="208" t="str">
        <f t="shared" si="8"/>
        <v>2025-26</v>
      </c>
      <c r="L44" s="208" t="str">
        <f t="shared" si="8"/>
        <v>2026-27</v>
      </c>
      <c r="M44" s="208" t="str">
        <f t="shared" si="8"/>
        <v>2027-28</v>
      </c>
      <c r="N44" s="327"/>
      <c r="O44" s="116"/>
      <c r="P44" s="325"/>
      <c r="Q44" s="416"/>
      <c r="R44" s="510" t="str">
        <f t="shared" ref="R44:X44" si="9">R$24</f>
        <v>Year 1</v>
      </c>
      <c r="S44" s="511" t="str">
        <f t="shared" si="9"/>
        <v>Year 2</v>
      </c>
      <c r="T44" s="511" t="str">
        <f t="shared" si="9"/>
        <v>Year 3</v>
      </c>
      <c r="U44" s="511" t="str">
        <f t="shared" si="9"/>
        <v>Year 4</v>
      </c>
      <c r="V44" s="511" t="str">
        <f t="shared" si="9"/>
        <v>Year 5</v>
      </c>
      <c r="W44" s="511" t="str">
        <f t="shared" si="9"/>
        <v>Year 6</v>
      </c>
      <c r="X44" s="511" t="str">
        <f t="shared" si="9"/>
        <v>Year 7</v>
      </c>
      <c r="Y44" s="512"/>
      <c r="Z44" s="510" t="str">
        <f>R44</f>
        <v>Year 1</v>
      </c>
      <c r="AA44" s="511" t="str">
        <f t="shared" ref="AA44:AF44" si="10">S44</f>
        <v>Year 2</v>
      </c>
      <c r="AB44" s="511" t="str">
        <f t="shared" si="10"/>
        <v>Year 3</v>
      </c>
      <c r="AC44" s="511" t="str">
        <f t="shared" si="10"/>
        <v>Year 4</v>
      </c>
      <c r="AD44" s="511" t="str">
        <f t="shared" si="10"/>
        <v>Year 5</v>
      </c>
      <c r="AE44" s="511" t="str">
        <f t="shared" si="10"/>
        <v>Year 6</v>
      </c>
      <c r="AF44" s="513" t="str">
        <f t="shared" si="10"/>
        <v>Year 7</v>
      </c>
      <c r="AG44" s="512"/>
      <c r="AH44" s="510" t="str">
        <f>R44</f>
        <v>Year 1</v>
      </c>
      <c r="AI44" s="511" t="str">
        <f t="shared" ref="AI44:AN44" si="11">S44</f>
        <v>Year 2</v>
      </c>
      <c r="AJ44" s="511" t="str">
        <f t="shared" si="11"/>
        <v>Year 3</v>
      </c>
      <c r="AK44" s="511" t="str">
        <f t="shared" si="11"/>
        <v>Year 4</v>
      </c>
      <c r="AL44" s="511" t="str">
        <f t="shared" si="11"/>
        <v>Year 5</v>
      </c>
      <c r="AM44" s="511" t="str">
        <f t="shared" si="11"/>
        <v>Year 6</v>
      </c>
      <c r="AN44" s="513" t="str">
        <f t="shared" si="11"/>
        <v>Year 7</v>
      </c>
      <c r="AO44" s="395"/>
      <c r="AP44" s="510" t="str">
        <f>R44</f>
        <v>Year 1</v>
      </c>
      <c r="AQ44" s="511" t="str">
        <f t="shared" ref="AQ44:AT44" si="12">S44</f>
        <v>Year 2</v>
      </c>
      <c r="AR44" s="511" t="str">
        <f t="shared" si="12"/>
        <v>Year 3</v>
      </c>
      <c r="AS44" s="511" t="str">
        <f t="shared" si="12"/>
        <v>Year 4</v>
      </c>
      <c r="AT44" s="511" t="str">
        <f t="shared" si="12"/>
        <v>Year 5</v>
      </c>
      <c r="AU44" s="511" t="str">
        <f>W44</f>
        <v>Year 6</v>
      </c>
      <c r="AV44" s="513" t="str">
        <f>X44</f>
        <v>Year 7</v>
      </c>
      <c r="AW44" s="433"/>
    </row>
    <row r="45" spans="1:49" s="1355" customFormat="1" x14ac:dyDescent="0.2">
      <c r="A45" s="182"/>
      <c r="B45" s="343"/>
      <c r="C45" s="417" t="str">
        <f>C25</f>
        <v>$0 to $99,999</v>
      </c>
      <c r="D45" s="426">
        <f t="shared" ref="D45:D58" si="13">IF(D25=".",".",D25)</f>
        <v>0</v>
      </c>
      <c r="E45" s="427">
        <f>E25</f>
        <v>50000</v>
      </c>
      <c r="F45" s="873"/>
      <c r="G45" s="873"/>
      <c r="H45" s="873"/>
      <c r="I45" s="873"/>
      <c r="J45" s="873"/>
      <c r="K45" s="873"/>
      <c r="L45" s="873"/>
      <c r="M45" s="873"/>
      <c r="N45" s="327"/>
      <c r="O45" s="116"/>
      <c r="P45" s="325"/>
      <c r="Q45" s="417">
        <f t="shared" ref="Q45:Q58" si="14">$E45</f>
        <v>50000</v>
      </c>
      <c r="R45" s="399" t="str">
        <f t="shared" ref="R45:X58" si="15">IF(G45=".",".",IF(F45=0,".",G45-F45))</f>
        <v>.</v>
      </c>
      <c r="S45" s="400" t="str">
        <f t="shared" si="15"/>
        <v>.</v>
      </c>
      <c r="T45" s="400" t="str">
        <f t="shared" si="15"/>
        <v>.</v>
      </c>
      <c r="U45" s="400" t="str">
        <f t="shared" si="15"/>
        <v>.</v>
      </c>
      <c r="V45" s="400" t="str">
        <f t="shared" si="15"/>
        <v>.</v>
      </c>
      <c r="W45" s="400" t="str">
        <f t="shared" si="15"/>
        <v>.</v>
      </c>
      <c r="X45" s="295" t="str">
        <f t="shared" si="15"/>
        <v>.</v>
      </c>
      <c r="Y45" s="3"/>
      <c r="Z45" s="406" t="str">
        <f t="shared" ref="Z45:AF58" si="16">IF(G45=".",".",IF(F45=0,".",G45/F45-1))</f>
        <v>.</v>
      </c>
      <c r="AA45" s="407" t="str">
        <f t="shared" si="16"/>
        <v>.</v>
      </c>
      <c r="AB45" s="407" t="str">
        <f t="shared" si="16"/>
        <v>.</v>
      </c>
      <c r="AC45" s="407" t="str">
        <f t="shared" si="16"/>
        <v>.</v>
      </c>
      <c r="AD45" s="407" t="str">
        <f t="shared" si="16"/>
        <v>.</v>
      </c>
      <c r="AE45" s="407" t="str">
        <f t="shared" si="16"/>
        <v>.</v>
      </c>
      <c r="AF45" s="408" t="str">
        <f t="shared" si="16"/>
        <v>.</v>
      </c>
      <c r="AG45" s="3"/>
      <c r="AH45" s="399" t="str">
        <f t="shared" ref="AH45:AN58" si="17">IF(G45=".",".",IF($F45=0,".",G45-$F45))</f>
        <v>.</v>
      </c>
      <c r="AI45" s="400" t="str">
        <f t="shared" si="17"/>
        <v>.</v>
      </c>
      <c r="AJ45" s="400" t="str">
        <f t="shared" si="17"/>
        <v>.</v>
      </c>
      <c r="AK45" s="400" t="str">
        <f t="shared" si="17"/>
        <v>.</v>
      </c>
      <c r="AL45" s="400" t="str">
        <f t="shared" si="17"/>
        <v>.</v>
      </c>
      <c r="AM45" s="400" t="str">
        <f t="shared" si="17"/>
        <v>.</v>
      </c>
      <c r="AN45" s="295" t="str">
        <f t="shared" si="17"/>
        <v>.</v>
      </c>
      <c r="AO45" s="410"/>
      <c r="AP45" s="406" t="str">
        <f t="shared" ref="AP45:AV58" si="18">IF(G45=".",".",IF($F45=0,".",G45/$F45-1))</f>
        <v>.</v>
      </c>
      <c r="AQ45" s="407" t="str">
        <f t="shared" si="18"/>
        <v>.</v>
      </c>
      <c r="AR45" s="407" t="str">
        <f t="shared" si="18"/>
        <v>.</v>
      </c>
      <c r="AS45" s="407" t="str">
        <f t="shared" si="18"/>
        <v>.</v>
      </c>
      <c r="AT45" s="407" t="str">
        <f t="shared" si="18"/>
        <v>.</v>
      </c>
      <c r="AU45" s="407" t="str">
        <f t="shared" si="18"/>
        <v>.</v>
      </c>
      <c r="AV45" s="408" t="str">
        <f t="shared" si="18"/>
        <v>.</v>
      </c>
      <c r="AW45" s="433"/>
    </row>
    <row r="46" spans="1:49" s="1355" customFormat="1" x14ac:dyDescent="0.2">
      <c r="A46" s="182"/>
      <c r="B46" s="343"/>
      <c r="C46" s="418" t="str">
        <f t="shared" ref="C46:C58" si="19">C26</f>
        <v>$100,000 to $199,999</v>
      </c>
      <c r="D46" s="428">
        <f t="shared" si="13"/>
        <v>0</v>
      </c>
      <c r="E46" s="429">
        <f t="shared" ref="E46:E58" si="20">E26</f>
        <v>150000</v>
      </c>
      <c r="F46" s="874"/>
      <c r="G46" s="874"/>
      <c r="H46" s="874"/>
      <c r="I46" s="874"/>
      <c r="J46" s="874"/>
      <c r="K46" s="874"/>
      <c r="L46" s="874"/>
      <c r="M46" s="874"/>
      <c r="N46" s="327"/>
      <c r="O46" s="116"/>
      <c r="P46" s="325"/>
      <c r="Q46" s="418">
        <f t="shared" si="14"/>
        <v>150000</v>
      </c>
      <c r="R46" s="401" t="str">
        <f t="shared" si="15"/>
        <v>.</v>
      </c>
      <c r="S46" s="256" t="str">
        <f t="shared" si="15"/>
        <v>.</v>
      </c>
      <c r="T46" s="256" t="str">
        <f t="shared" si="15"/>
        <v>.</v>
      </c>
      <c r="U46" s="256" t="str">
        <f t="shared" si="15"/>
        <v>.</v>
      </c>
      <c r="V46" s="256" t="str">
        <f t="shared" si="15"/>
        <v>.</v>
      </c>
      <c r="W46" s="256" t="str">
        <f t="shared" si="15"/>
        <v>.</v>
      </c>
      <c r="X46" s="402" t="str">
        <f t="shared" si="15"/>
        <v>.</v>
      </c>
      <c r="Y46" s="3"/>
      <c r="Z46" s="409" t="str">
        <f t="shared" si="16"/>
        <v>.</v>
      </c>
      <c r="AA46" s="410" t="str">
        <f t="shared" si="16"/>
        <v>.</v>
      </c>
      <c r="AB46" s="410" t="str">
        <f t="shared" si="16"/>
        <v>.</v>
      </c>
      <c r="AC46" s="410" t="str">
        <f t="shared" si="16"/>
        <v>.</v>
      </c>
      <c r="AD46" s="410" t="str">
        <f t="shared" si="16"/>
        <v>.</v>
      </c>
      <c r="AE46" s="410" t="str">
        <f t="shared" si="16"/>
        <v>.</v>
      </c>
      <c r="AF46" s="411" t="str">
        <f t="shared" si="16"/>
        <v>.</v>
      </c>
      <c r="AG46" s="3"/>
      <c r="AH46" s="401" t="str">
        <f t="shared" si="17"/>
        <v>.</v>
      </c>
      <c r="AI46" s="256" t="str">
        <f t="shared" si="17"/>
        <v>.</v>
      </c>
      <c r="AJ46" s="256" t="str">
        <f t="shared" si="17"/>
        <v>.</v>
      </c>
      <c r="AK46" s="256" t="str">
        <f t="shared" si="17"/>
        <v>.</v>
      </c>
      <c r="AL46" s="256" t="str">
        <f t="shared" si="17"/>
        <v>.</v>
      </c>
      <c r="AM46" s="256" t="str">
        <f t="shared" si="17"/>
        <v>.</v>
      </c>
      <c r="AN46" s="402" t="str">
        <f t="shared" si="17"/>
        <v>.</v>
      </c>
      <c r="AO46" s="3"/>
      <c r="AP46" s="409" t="str">
        <f t="shared" si="18"/>
        <v>.</v>
      </c>
      <c r="AQ46" s="410" t="str">
        <f t="shared" si="18"/>
        <v>.</v>
      </c>
      <c r="AR46" s="410" t="str">
        <f t="shared" si="18"/>
        <v>.</v>
      </c>
      <c r="AS46" s="410" t="str">
        <f t="shared" si="18"/>
        <v>.</v>
      </c>
      <c r="AT46" s="410" t="str">
        <f t="shared" si="18"/>
        <v>.</v>
      </c>
      <c r="AU46" s="410" t="str">
        <f t="shared" si="18"/>
        <v>.</v>
      </c>
      <c r="AV46" s="411" t="str">
        <f t="shared" si="18"/>
        <v>.</v>
      </c>
      <c r="AW46" s="433"/>
    </row>
    <row r="47" spans="1:49" s="1355" customFormat="1" x14ac:dyDescent="0.2">
      <c r="A47" s="182"/>
      <c r="B47" s="343"/>
      <c r="C47" s="418" t="str">
        <f t="shared" si="19"/>
        <v>$200,000 to $299,999</v>
      </c>
      <c r="D47" s="428">
        <f t="shared" si="13"/>
        <v>0</v>
      </c>
      <c r="E47" s="429">
        <f t="shared" si="20"/>
        <v>250000</v>
      </c>
      <c r="F47" s="874"/>
      <c r="G47" s="1207"/>
      <c r="H47" s="1207"/>
      <c r="I47" s="1207"/>
      <c r="J47" s="1207"/>
      <c r="K47" s="1207"/>
      <c r="L47" s="1207"/>
      <c r="M47" s="1207"/>
      <c r="N47" s="327"/>
      <c r="O47" s="116"/>
      <c r="P47" s="325"/>
      <c r="Q47" s="418">
        <f t="shared" si="14"/>
        <v>250000</v>
      </c>
      <c r="R47" s="401" t="str">
        <f t="shared" si="15"/>
        <v>.</v>
      </c>
      <c r="S47" s="256" t="str">
        <f t="shared" si="15"/>
        <v>.</v>
      </c>
      <c r="T47" s="256" t="str">
        <f t="shared" si="15"/>
        <v>.</v>
      </c>
      <c r="U47" s="256" t="str">
        <f t="shared" si="15"/>
        <v>.</v>
      </c>
      <c r="V47" s="256" t="str">
        <f t="shared" si="15"/>
        <v>.</v>
      </c>
      <c r="W47" s="256" t="str">
        <f t="shared" si="15"/>
        <v>.</v>
      </c>
      <c r="X47" s="402" t="str">
        <f t="shared" si="15"/>
        <v>.</v>
      </c>
      <c r="Y47" s="3"/>
      <c r="Z47" s="409" t="str">
        <f t="shared" si="16"/>
        <v>.</v>
      </c>
      <c r="AA47" s="410" t="str">
        <f t="shared" si="16"/>
        <v>.</v>
      </c>
      <c r="AB47" s="410" t="str">
        <f t="shared" si="16"/>
        <v>.</v>
      </c>
      <c r="AC47" s="410" t="str">
        <f t="shared" si="16"/>
        <v>.</v>
      </c>
      <c r="AD47" s="410" t="str">
        <f t="shared" si="16"/>
        <v>.</v>
      </c>
      <c r="AE47" s="410" t="str">
        <f t="shared" si="16"/>
        <v>.</v>
      </c>
      <c r="AF47" s="411" t="str">
        <f t="shared" si="16"/>
        <v>.</v>
      </c>
      <c r="AG47" s="3"/>
      <c r="AH47" s="401" t="str">
        <f t="shared" si="17"/>
        <v>.</v>
      </c>
      <c r="AI47" s="256" t="str">
        <f t="shared" si="17"/>
        <v>.</v>
      </c>
      <c r="AJ47" s="256" t="str">
        <f t="shared" si="17"/>
        <v>.</v>
      </c>
      <c r="AK47" s="256" t="str">
        <f t="shared" si="17"/>
        <v>.</v>
      </c>
      <c r="AL47" s="256" t="str">
        <f t="shared" si="17"/>
        <v>.</v>
      </c>
      <c r="AM47" s="256" t="str">
        <f t="shared" si="17"/>
        <v>.</v>
      </c>
      <c r="AN47" s="402" t="str">
        <f t="shared" si="17"/>
        <v>.</v>
      </c>
      <c r="AO47" s="3"/>
      <c r="AP47" s="409" t="str">
        <f t="shared" si="18"/>
        <v>.</v>
      </c>
      <c r="AQ47" s="410" t="str">
        <f t="shared" si="18"/>
        <v>.</v>
      </c>
      <c r="AR47" s="410" t="str">
        <f t="shared" si="18"/>
        <v>.</v>
      </c>
      <c r="AS47" s="410" t="str">
        <f t="shared" si="18"/>
        <v>.</v>
      </c>
      <c r="AT47" s="410" t="str">
        <f t="shared" si="18"/>
        <v>.</v>
      </c>
      <c r="AU47" s="410" t="str">
        <f t="shared" si="18"/>
        <v>.</v>
      </c>
      <c r="AV47" s="411" t="str">
        <f t="shared" si="18"/>
        <v>.</v>
      </c>
      <c r="AW47" s="433"/>
    </row>
    <row r="48" spans="1:49" s="1355" customFormat="1" x14ac:dyDescent="0.2">
      <c r="A48" s="182"/>
      <c r="B48" s="343"/>
      <c r="C48" s="418" t="str">
        <f t="shared" si="19"/>
        <v>$300,000 to $399,999</v>
      </c>
      <c r="D48" s="428">
        <f t="shared" si="13"/>
        <v>0</v>
      </c>
      <c r="E48" s="429">
        <f t="shared" si="20"/>
        <v>350000</v>
      </c>
      <c r="F48" s="874"/>
      <c r="G48" s="1207"/>
      <c r="H48" s="1207"/>
      <c r="I48" s="1207"/>
      <c r="J48" s="1207"/>
      <c r="K48" s="1207"/>
      <c r="L48" s="1207"/>
      <c r="M48" s="1207"/>
      <c r="N48" s="327"/>
      <c r="O48" s="116"/>
      <c r="P48" s="325"/>
      <c r="Q48" s="418">
        <f t="shared" si="14"/>
        <v>350000</v>
      </c>
      <c r="R48" s="401" t="str">
        <f t="shared" si="15"/>
        <v>.</v>
      </c>
      <c r="S48" s="256" t="str">
        <f t="shared" si="15"/>
        <v>.</v>
      </c>
      <c r="T48" s="256" t="str">
        <f t="shared" si="15"/>
        <v>.</v>
      </c>
      <c r="U48" s="256" t="str">
        <f t="shared" si="15"/>
        <v>.</v>
      </c>
      <c r="V48" s="256" t="str">
        <f t="shared" si="15"/>
        <v>.</v>
      </c>
      <c r="W48" s="256" t="str">
        <f t="shared" si="15"/>
        <v>.</v>
      </c>
      <c r="X48" s="402" t="str">
        <f t="shared" si="15"/>
        <v>.</v>
      </c>
      <c r="Y48" s="3"/>
      <c r="Z48" s="409" t="str">
        <f t="shared" si="16"/>
        <v>.</v>
      </c>
      <c r="AA48" s="410" t="str">
        <f t="shared" si="16"/>
        <v>.</v>
      </c>
      <c r="AB48" s="410" t="str">
        <f t="shared" si="16"/>
        <v>.</v>
      </c>
      <c r="AC48" s="410" t="str">
        <f t="shared" si="16"/>
        <v>.</v>
      </c>
      <c r="AD48" s="410" t="str">
        <f t="shared" si="16"/>
        <v>.</v>
      </c>
      <c r="AE48" s="410" t="str">
        <f t="shared" si="16"/>
        <v>.</v>
      </c>
      <c r="AF48" s="411" t="str">
        <f t="shared" si="16"/>
        <v>.</v>
      </c>
      <c r="AG48" s="3"/>
      <c r="AH48" s="401" t="str">
        <f t="shared" si="17"/>
        <v>.</v>
      </c>
      <c r="AI48" s="256" t="str">
        <f t="shared" si="17"/>
        <v>.</v>
      </c>
      <c r="AJ48" s="256" t="str">
        <f t="shared" si="17"/>
        <v>.</v>
      </c>
      <c r="AK48" s="256" t="str">
        <f t="shared" si="17"/>
        <v>.</v>
      </c>
      <c r="AL48" s="256" t="str">
        <f t="shared" si="17"/>
        <v>.</v>
      </c>
      <c r="AM48" s="256" t="str">
        <f t="shared" si="17"/>
        <v>.</v>
      </c>
      <c r="AN48" s="402" t="str">
        <f t="shared" si="17"/>
        <v>.</v>
      </c>
      <c r="AO48" s="3"/>
      <c r="AP48" s="409" t="str">
        <f t="shared" si="18"/>
        <v>.</v>
      </c>
      <c r="AQ48" s="410" t="str">
        <f t="shared" si="18"/>
        <v>.</v>
      </c>
      <c r="AR48" s="410" t="str">
        <f t="shared" si="18"/>
        <v>.</v>
      </c>
      <c r="AS48" s="410" t="str">
        <f t="shared" si="18"/>
        <v>.</v>
      </c>
      <c r="AT48" s="410" t="str">
        <f t="shared" si="18"/>
        <v>.</v>
      </c>
      <c r="AU48" s="410" t="str">
        <f t="shared" si="18"/>
        <v>.</v>
      </c>
      <c r="AV48" s="411" t="str">
        <f t="shared" si="18"/>
        <v>.</v>
      </c>
      <c r="AW48" s="433"/>
    </row>
    <row r="49" spans="1:49" s="1355" customFormat="1" x14ac:dyDescent="0.2">
      <c r="A49" s="182"/>
      <c r="B49" s="343"/>
      <c r="C49" s="418" t="str">
        <f t="shared" si="19"/>
        <v>$400,000 to $499,999</v>
      </c>
      <c r="D49" s="428">
        <f t="shared" si="13"/>
        <v>0</v>
      </c>
      <c r="E49" s="429">
        <f t="shared" si="20"/>
        <v>450000</v>
      </c>
      <c r="F49" s="874"/>
      <c r="G49" s="1207"/>
      <c r="H49" s="1207"/>
      <c r="I49" s="1207"/>
      <c r="J49" s="1207"/>
      <c r="K49" s="1207"/>
      <c r="L49" s="1207"/>
      <c r="M49" s="1207"/>
      <c r="N49" s="327"/>
      <c r="O49" s="116"/>
      <c r="P49" s="325"/>
      <c r="Q49" s="418">
        <f t="shared" si="14"/>
        <v>450000</v>
      </c>
      <c r="R49" s="401" t="str">
        <f t="shared" si="15"/>
        <v>.</v>
      </c>
      <c r="S49" s="256" t="str">
        <f t="shared" si="15"/>
        <v>.</v>
      </c>
      <c r="T49" s="256" t="str">
        <f t="shared" si="15"/>
        <v>.</v>
      </c>
      <c r="U49" s="256" t="str">
        <f t="shared" si="15"/>
        <v>.</v>
      </c>
      <c r="V49" s="256" t="str">
        <f t="shared" si="15"/>
        <v>.</v>
      </c>
      <c r="W49" s="256" t="str">
        <f t="shared" si="15"/>
        <v>.</v>
      </c>
      <c r="X49" s="402" t="str">
        <f t="shared" si="15"/>
        <v>.</v>
      </c>
      <c r="Y49" s="3"/>
      <c r="Z49" s="409" t="str">
        <f t="shared" si="16"/>
        <v>.</v>
      </c>
      <c r="AA49" s="410" t="str">
        <f t="shared" si="16"/>
        <v>.</v>
      </c>
      <c r="AB49" s="410" t="str">
        <f t="shared" si="16"/>
        <v>.</v>
      </c>
      <c r="AC49" s="410" t="str">
        <f t="shared" si="16"/>
        <v>.</v>
      </c>
      <c r="AD49" s="410" t="str">
        <f t="shared" si="16"/>
        <v>.</v>
      </c>
      <c r="AE49" s="410" t="str">
        <f t="shared" si="16"/>
        <v>.</v>
      </c>
      <c r="AF49" s="411" t="str">
        <f t="shared" si="16"/>
        <v>.</v>
      </c>
      <c r="AG49" s="3"/>
      <c r="AH49" s="401" t="str">
        <f t="shared" si="17"/>
        <v>.</v>
      </c>
      <c r="AI49" s="256" t="str">
        <f t="shared" si="17"/>
        <v>.</v>
      </c>
      <c r="AJ49" s="256" t="str">
        <f t="shared" si="17"/>
        <v>.</v>
      </c>
      <c r="AK49" s="256" t="str">
        <f t="shared" si="17"/>
        <v>.</v>
      </c>
      <c r="AL49" s="256" t="str">
        <f t="shared" si="17"/>
        <v>.</v>
      </c>
      <c r="AM49" s="256" t="str">
        <f t="shared" si="17"/>
        <v>.</v>
      </c>
      <c r="AN49" s="402" t="str">
        <f t="shared" si="17"/>
        <v>.</v>
      </c>
      <c r="AO49" s="3"/>
      <c r="AP49" s="409" t="str">
        <f t="shared" si="18"/>
        <v>.</v>
      </c>
      <c r="AQ49" s="410" t="str">
        <f t="shared" si="18"/>
        <v>.</v>
      </c>
      <c r="AR49" s="410" t="str">
        <f t="shared" si="18"/>
        <v>.</v>
      </c>
      <c r="AS49" s="410" t="str">
        <f t="shared" si="18"/>
        <v>.</v>
      </c>
      <c r="AT49" s="410" t="str">
        <f t="shared" si="18"/>
        <v>.</v>
      </c>
      <c r="AU49" s="410" t="str">
        <f t="shared" si="18"/>
        <v>.</v>
      </c>
      <c r="AV49" s="411" t="str">
        <f t="shared" si="18"/>
        <v>.</v>
      </c>
      <c r="AW49" s="433"/>
    </row>
    <row r="50" spans="1:49" s="1355" customFormat="1" x14ac:dyDescent="0.2">
      <c r="A50" s="182"/>
      <c r="B50" s="343"/>
      <c r="C50" s="418" t="str">
        <f t="shared" si="19"/>
        <v>$500,000 to $599,999</v>
      </c>
      <c r="D50" s="428">
        <f t="shared" si="13"/>
        <v>0</v>
      </c>
      <c r="E50" s="429">
        <f t="shared" si="20"/>
        <v>550000</v>
      </c>
      <c r="F50" s="874"/>
      <c r="G50" s="1207"/>
      <c r="H50" s="1207"/>
      <c r="I50" s="1207"/>
      <c r="J50" s="1207"/>
      <c r="K50" s="1207"/>
      <c r="L50" s="1207"/>
      <c r="M50" s="1207"/>
      <c r="N50" s="327"/>
      <c r="O50" s="116"/>
      <c r="P50" s="325"/>
      <c r="Q50" s="418">
        <f t="shared" si="14"/>
        <v>550000</v>
      </c>
      <c r="R50" s="401" t="str">
        <f t="shared" si="15"/>
        <v>.</v>
      </c>
      <c r="S50" s="256" t="str">
        <f t="shared" si="15"/>
        <v>.</v>
      </c>
      <c r="T50" s="256" t="str">
        <f t="shared" si="15"/>
        <v>.</v>
      </c>
      <c r="U50" s="256" t="str">
        <f t="shared" si="15"/>
        <v>.</v>
      </c>
      <c r="V50" s="256" t="str">
        <f t="shared" si="15"/>
        <v>.</v>
      </c>
      <c r="W50" s="256" t="str">
        <f t="shared" si="15"/>
        <v>.</v>
      </c>
      <c r="X50" s="402" t="str">
        <f t="shared" si="15"/>
        <v>.</v>
      </c>
      <c r="Y50" s="3"/>
      <c r="Z50" s="409" t="str">
        <f t="shared" si="16"/>
        <v>.</v>
      </c>
      <c r="AA50" s="410" t="str">
        <f t="shared" si="16"/>
        <v>.</v>
      </c>
      <c r="AB50" s="410" t="str">
        <f t="shared" si="16"/>
        <v>.</v>
      </c>
      <c r="AC50" s="410" t="str">
        <f t="shared" si="16"/>
        <v>.</v>
      </c>
      <c r="AD50" s="410" t="str">
        <f t="shared" si="16"/>
        <v>.</v>
      </c>
      <c r="AE50" s="410" t="str">
        <f t="shared" si="16"/>
        <v>.</v>
      </c>
      <c r="AF50" s="411" t="str">
        <f t="shared" si="16"/>
        <v>.</v>
      </c>
      <c r="AG50" s="3"/>
      <c r="AH50" s="401" t="str">
        <f t="shared" si="17"/>
        <v>.</v>
      </c>
      <c r="AI50" s="256" t="str">
        <f t="shared" si="17"/>
        <v>.</v>
      </c>
      <c r="AJ50" s="256" t="str">
        <f t="shared" si="17"/>
        <v>.</v>
      </c>
      <c r="AK50" s="256" t="str">
        <f t="shared" si="17"/>
        <v>.</v>
      </c>
      <c r="AL50" s="256" t="str">
        <f t="shared" si="17"/>
        <v>.</v>
      </c>
      <c r="AM50" s="256" t="str">
        <f t="shared" si="17"/>
        <v>.</v>
      </c>
      <c r="AN50" s="402" t="str">
        <f t="shared" si="17"/>
        <v>.</v>
      </c>
      <c r="AO50" s="3"/>
      <c r="AP50" s="409" t="str">
        <f t="shared" si="18"/>
        <v>.</v>
      </c>
      <c r="AQ50" s="410" t="str">
        <f t="shared" si="18"/>
        <v>.</v>
      </c>
      <c r="AR50" s="410" t="str">
        <f t="shared" si="18"/>
        <v>.</v>
      </c>
      <c r="AS50" s="410" t="str">
        <f t="shared" si="18"/>
        <v>.</v>
      </c>
      <c r="AT50" s="410" t="str">
        <f t="shared" si="18"/>
        <v>.</v>
      </c>
      <c r="AU50" s="410" t="str">
        <f t="shared" si="18"/>
        <v>.</v>
      </c>
      <c r="AV50" s="411" t="str">
        <f t="shared" si="18"/>
        <v>.</v>
      </c>
      <c r="AW50" s="433"/>
    </row>
    <row r="51" spans="1:49" s="1355" customFormat="1" x14ac:dyDescent="0.2">
      <c r="A51" s="182"/>
      <c r="B51" s="343"/>
      <c r="C51" s="418" t="str">
        <f t="shared" si="19"/>
        <v>$600,000 to $699,999</v>
      </c>
      <c r="D51" s="428">
        <f t="shared" si="13"/>
        <v>0</v>
      </c>
      <c r="E51" s="429">
        <f t="shared" si="20"/>
        <v>650000</v>
      </c>
      <c r="F51" s="874"/>
      <c r="G51" s="874"/>
      <c r="H51" s="874"/>
      <c r="I51" s="874"/>
      <c r="J51" s="874"/>
      <c r="K51" s="874"/>
      <c r="L51" s="1207"/>
      <c r="M51" s="1207"/>
      <c r="N51" s="327"/>
      <c r="O51" s="116"/>
      <c r="P51" s="325"/>
      <c r="Q51" s="418">
        <f t="shared" si="14"/>
        <v>650000</v>
      </c>
      <c r="R51" s="401" t="str">
        <f t="shared" si="15"/>
        <v>.</v>
      </c>
      <c r="S51" s="256" t="str">
        <f t="shared" si="15"/>
        <v>.</v>
      </c>
      <c r="T51" s="256" t="str">
        <f t="shared" si="15"/>
        <v>.</v>
      </c>
      <c r="U51" s="256" t="str">
        <f t="shared" si="15"/>
        <v>.</v>
      </c>
      <c r="V51" s="256" t="str">
        <f t="shared" si="15"/>
        <v>.</v>
      </c>
      <c r="W51" s="256" t="str">
        <f t="shared" si="15"/>
        <v>.</v>
      </c>
      <c r="X51" s="402" t="str">
        <f t="shared" si="15"/>
        <v>.</v>
      </c>
      <c r="Y51" s="3"/>
      <c r="Z51" s="409" t="str">
        <f t="shared" si="16"/>
        <v>.</v>
      </c>
      <c r="AA51" s="410" t="str">
        <f t="shared" si="16"/>
        <v>.</v>
      </c>
      <c r="AB51" s="410" t="str">
        <f t="shared" si="16"/>
        <v>.</v>
      </c>
      <c r="AC51" s="410" t="str">
        <f t="shared" si="16"/>
        <v>.</v>
      </c>
      <c r="AD51" s="410" t="str">
        <f t="shared" si="16"/>
        <v>.</v>
      </c>
      <c r="AE51" s="410" t="str">
        <f t="shared" si="16"/>
        <v>.</v>
      </c>
      <c r="AF51" s="411" t="str">
        <f t="shared" si="16"/>
        <v>.</v>
      </c>
      <c r="AG51" s="3"/>
      <c r="AH51" s="401" t="str">
        <f t="shared" si="17"/>
        <v>.</v>
      </c>
      <c r="AI51" s="256" t="str">
        <f t="shared" si="17"/>
        <v>.</v>
      </c>
      <c r="AJ51" s="256" t="str">
        <f t="shared" si="17"/>
        <v>.</v>
      </c>
      <c r="AK51" s="256" t="str">
        <f t="shared" si="17"/>
        <v>.</v>
      </c>
      <c r="AL51" s="256" t="str">
        <f t="shared" si="17"/>
        <v>.</v>
      </c>
      <c r="AM51" s="256" t="str">
        <f t="shared" si="17"/>
        <v>.</v>
      </c>
      <c r="AN51" s="402" t="str">
        <f t="shared" si="17"/>
        <v>.</v>
      </c>
      <c r="AO51" s="3"/>
      <c r="AP51" s="409" t="str">
        <f t="shared" si="18"/>
        <v>.</v>
      </c>
      <c r="AQ51" s="410" t="str">
        <f t="shared" si="18"/>
        <v>.</v>
      </c>
      <c r="AR51" s="410" t="str">
        <f t="shared" si="18"/>
        <v>.</v>
      </c>
      <c r="AS51" s="410" t="str">
        <f t="shared" si="18"/>
        <v>.</v>
      </c>
      <c r="AT51" s="410" t="str">
        <f t="shared" si="18"/>
        <v>.</v>
      </c>
      <c r="AU51" s="410" t="str">
        <f t="shared" si="18"/>
        <v>.</v>
      </c>
      <c r="AV51" s="411" t="str">
        <f t="shared" si="18"/>
        <v>.</v>
      </c>
      <c r="AW51" s="433"/>
    </row>
    <row r="52" spans="1:49" s="1355" customFormat="1" x14ac:dyDescent="0.2">
      <c r="A52" s="182"/>
      <c r="B52" s="343"/>
      <c r="C52" s="418" t="str">
        <f t="shared" si="19"/>
        <v>$700,000 to $799,999</v>
      </c>
      <c r="D52" s="428">
        <f t="shared" si="13"/>
        <v>0</v>
      </c>
      <c r="E52" s="429">
        <f t="shared" si="20"/>
        <v>750000</v>
      </c>
      <c r="F52" s="874"/>
      <c r="G52" s="874"/>
      <c r="H52" s="874"/>
      <c r="I52" s="874"/>
      <c r="J52" s="874"/>
      <c r="K52" s="874"/>
      <c r="L52" s="1207"/>
      <c r="M52" s="1207"/>
      <c r="N52" s="327"/>
      <c r="O52" s="116"/>
      <c r="P52" s="325"/>
      <c r="Q52" s="418">
        <f t="shared" si="14"/>
        <v>750000</v>
      </c>
      <c r="R52" s="401" t="str">
        <f t="shared" si="15"/>
        <v>.</v>
      </c>
      <c r="S52" s="256" t="str">
        <f t="shared" si="15"/>
        <v>.</v>
      </c>
      <c r="T52" s="256" t="str">
        <f t="shared" si="15"/>
        <v>.</v>
      </c>
      <c r="U52" s="256" t="str">
        <f t="shared" si="15"/>
        <v>.</v>
      </c>
      <c r="V52" s="256" t="str">
        <f t="shared" si="15"/>
        <v>.</v>
      </c>
      <c r="W52" s="256" t="str">
        <f t="shared" si="15"/>
        <v>.</v>
      </c>
      <c r="X52" s="402" t="str">
        <f t="shared" si="15"/>
        <v>.</v>
      </c>
      <c r="Y52" s="3"/>
      <c r="Z52" s="409" t="str">
        <f t="shared" si="16"/>
        <v>.</v>
      </c>
      <c r="AA52" s="410" t="str">
        <f t="shared" si="16"/>
        <v>.</v>
      </c>
      <c r="AB52" s="410" t="str">
        <f t="shared" si="16"/>
        <v>.</v>
      </c>
      <c r="AC52" s="410" t="str">
        <f t="shared" si="16"/>
        <v>.</v>
      </c>
      <c r="AD52" s="410" t="str">
        <f t="shared" si="16"/>
        <v>.</v>
      </c>
      <c r="AE52" s="410" t="str">
        <f t="shared" si="16"/>
        <v>.</v>
      </c>
      <c r="AF52" s="411" t="str">
        <f t="shared" si="16"/>
        <v>.</v>
      </c>
      <c r="AG52" s="3"/>
      <c r="AH52" s="401" t="str">
        <f t="shared" si="17"/>
        <v>.</v>
      </c>
      <c r="AI52" s="256" t="str">
        <f t="shared" si="17"/>
        <v>.</v>
      </c>
      <c r="AJ52" s="256" t="str">
        <f t="shared" si="17"/>
        <v>.</v>
      </c>
      <c r="AK52" s="256" t="str">
        <f t="shared" si="17"/>
        <v>.</v>
      </c>
      <c r="AL52" s="256" t="str">
        <f t="shared" si="17"/>
        <v>.</v>
      </c>
      <c r="AM52" s="256" t="str">
        <f t="shared" si="17"/>
        <v>.</v>
      </c>
      <c r="AN52" s="402" t="str">
        <f t="shared" si="17"/>
        <v>.</v>
      </c>
      <c r="AO52" s="3"/>
      <c r="AP52" s="409" t="str">
        <f t="shared" si="18"/>
        <v>.</v>
      </c>
      <c r="AQ52" s="410" t="str">
        <f t="shared" si="18"/>
        <v>.</v>
      </c>
      <c r="AR52" s="410" t="str">
        <f t="shared" si="18"/>
        <v>.</v>
      </c>
      <c r="AS52" s="410" t="str">
        <f t="shared" si="18"/>
        <v>.</v>
      </c>
      <c r="AT52" s="410" t="str">
        <f t="shared" si="18"/>
        <v>.</v>
      </c>
      <c r="AU52" s="410" t="str">
        <f t="shared" si="18"/>
        <v>.</v>
      </c>
      <c r="AV52" s="411" t="str">
        <f t="shared" si="18"/>
        <v>.</v>
      </c>
      <c r="AW52" s="433"/>
    </row>
    <row r="53" spans="1:49" s="1355" customFormat="1" x14ac:dyDescent="0.2">
      <c r="A53" s="182"/>
      <c r="B53" s="343"/>
      <c r="C53" s="418" t="str">
        <f t="shared" si="19"/>
        <v>$800,000 to $899,999</v>
      </c>
      <c r="D53" s="428">
        <f t="shared" si="13"/>
        <v>0</v>
      </c>
      <c r="E53" s="429">
        <f t="shared" si="20"/>
        <v>850000</v>
      </c>
      <c r="F53" s="874"/>
      <c r="G53" s="874"/>
      <c r="H53" s="874"/>
      <c r="I53" s="874"/>
      <c r="J53" s="874"/>
      <c r="K53" s="874"/>
      <c r="L53" s="1207"/>
      <c r="M53" s="1207"/>
      <c r="N53" s="327"/>
      <c r="O53" s="116"/>
      <c r="P53" s="325"/>
      <c r="Q53" s="418">
        <f t="shared" si="14"/>
        <v>850000</v>
      </c>
      <c r="R53" s="401" t="str">
        <f t="shared" si="15"/>
        <v>.</v>
      </c>
      <c r="S53" s="256" t="str">
        <f t="shared" si="15"/>
        <v>.</v>
      </c>
      <c r="T53" s="256" t="str">
        <f t="shared" si="15"/>
        <v>.</v>
      </c>
      <c r="U53" s="256" t="str">
        <f t="shared" si="15"/>
        <v>.</v>
      </c>
      <c r="V53" s="256" t="str">
        <f t="shared" si="15"/>
        <v>.</v>
      </c>
      <c r="W53" s="256" t="str">
        <f t="shared" si="15"/>
        <v>.</v>
      </c>
      <c r="X53" s="402" t="str">
        <f t="shared" si="15"/>
        <v>.</v>
      </c>
      <c r="Y53" s="3"/>
      <c r="Z53" s="409" t="str">
        <f t="shared" si="16"/>
        <v>.</v>
      </c>
      <c r="AA53" s="410" t="str">
        <f t="shared" si="16"/>
        <v>.</v>
      </c>
      <c r="AB53" s="410" t="str">
        <f t="shared" si="16"/>
        <v>.</v>
      </c>
      <c r="AC53" s="410" t="str">
        <f t="shared" si="16"/>
        <v>.</v>
      </c>
      <c r="AD53" s="410" t="str">
        <f t="shared" si="16"/>
        <v>.</v>
      </c>
      <c r="AE53" s="410" t="str">
        <f t="shared" si="16"/>
        <v>.</v>
      </c>
      <c r="AF53" s="411" t="str">
        <f t="shared" si="16"/>
        <v>.</v>
      </c>
      <c r="AG53" s="3"/>
      <c r="AH53" s="401" t="str">
        <f t="shared" si="17"/>
        <v>.</v>
      </c>
      <c r="AI53" s="256" t="str">
        <f t="shared" si="17"/>
        <v>.</v>
      </c>
      <c r="AJ53" s="256" t="str">
        <f t="shared" si="17"/>
        <v>.</v>
      </c>
      <c r="AK53" s="256" t="str">
        <f t="shared" si="17"/>
        <v>.</v>
      </c>
      <c r="AL53" s="256" t="str">
        <f t="shared" si="17"/>
        <v>.</v>
      </c>
      <c r="AM53" s="256" t="str">
        <f t="shared" si="17"/>
        <v>.</v>
      </c>
      <c r="AN53" s="402" t="str">
        <f t="shared" si="17"/>
        <v>.</v>
      </c>
      <c r="AO53" s="3"/>
      <c r="AP53" s="409" t="str">
        <f t="shared" si="18"/>
        <v>.</v>
      </c>
      <c r="AQ53" s="410" t="str">
        <f t="shared" si="18"/>
        <v>.</v>
      </c>
      <c r="AR53" s="410" t="str">
        <f t="shared" si="18"/>
        <v>.</v>
      </c>
      <c r="AS53" s="410" t="str">
        <f t="shared" si="18"/>
        <v>.</v>
      </c>
      <c r="AT53" s="410" t="str">
        <f t="shared" si="18"/>
        <v>.</v>
      </c>
      <c r="AU53" s="410" t="str">
        <f t="shared" si="18"/>
        <v>.</v>
      </c>
      <c r="AV53" s="411" t="str">
        <f t="shared" si="18"/>
        <v>.</v>
      </c>
      <c r="AW53" s="433"/>
    </row>
    <row r="54" spans="1:49" s="1355" customFormat="1" x14ac:dyDescent="0.2">
      <c r="A54" s="182"/>
      <c r="B54" s="343"/>
      <c r="C54" s="418" t="str">
        <f t="shared" si="19"/>
        <v>$900,000 to $999,999</v>
      </c>
      <c r="D54" s="428">
        <f t="shared" si="13"/>
        <v>0</v>
      </c>
      <c r="E54" s="429">
        <f t="shared" si="20"/>
        <v>950000</v>
      </c>
      <c r="F54" s="874"/>
      <c r="G54" s="874"/>
      <c r="H54" s="874"/>
      <c r="I54" s="874"/>
      <c r="J54" s="874"/>
      <c r="K54" s="874"/>
      <c r="L54" s="1207"/>
      <c r="M54" s="1207"/>
      <c r="N54" s="327"/>
      <c r="O54" s="116"/>
      <c r="P54" s="325"/>
      <c r="Q54" s="418">
        <f t="shared" si="14"/>
        <v>950000</v>
      </c>
      <c r="R54" s="401" t="str">
        <f t="shared" si="15"/>
        <v>.</v>
      </c>
      <c r="S54" s="256" t="str">
        <f t="shared" si="15"/>
        <v>.</v>
      </c>
      <c r="T54" s="256" t="str">
        <f t="shared" si="15"/>
        <v>.</v>
      </c>
      <c r="U54" s="256" t="str">
        <f t="shared" si="15"/>
        <v>.</v>
      </c>
      <c r="V54" s="256" t="str">
        <f t="shared" si="15"/>
        <v>.</v>
      </c>
      <c r="W54" s="256" t="str">
        <f t="shared" si="15"/>
        <v>.</v>
      </c>
      <c r="X54" s="402" t="str">
        <f t="shared" si="15"/>
        <v>.</v>
      </c>
      <c r="Y54" s="3"/>
      <c r="Z54" s="409" t="str">
        <f t="shared" si="16"/>
        <v>.</v>
      </c>
      <c r="AA54" s="410" t="str">
        <f t="shared" si="16"/>
        <v>.</v>
      </c>
      <c r="AB54" s="410" t="str">
        <f t="shared" si="16"/>
        <v>.</v>
      </c>
      <c r="AC54" s="410" t="str">
        <f t="shared" si="16"/>
        <v>.</v>
      </c>
      <c r="AD54" s="410" t="str">
        <f t="shared" si="16"/>
        <v>.</v>
      </c>
      <c r="AE54" s="410" t="str">
        <f t="shared" si="16"/>
        <v>.</v>
      </c>
      <c r="AF54" s="411" t="str">
        <f t="shared" si="16"/>
        <v>.</v>
      </c>
      <c r="AG54" s="3"/>
      <c r="AH54" s="401" t="str">
        <f t="shared" si="17"/>
        <v>.</v>
      </c>
      <c r="AI54" s="256" t="str">
        <f t="shared" si="17"/>
        <v>.</v>
      </c>
      <c r="AJ54" s="256" t="str">
        <f t="shared" si="17"/>
        <v>.</v>
      </c>
      <c r="AK54" s="256" t="str">
        <f t="shared" si="17"/>
        <v>.</v>
      </c>
      <c r="AL54" s="256" t="str">
        <f t="shared" si="17"/>
        <v>.</v>
      </c>
      <c r="AM54" s="256" t="str">
        <f t="shared" si="17"/>
        <v>.</v>
      </c>
      <c r="AN54" s="402" t="str">
        <f t="shared" si="17"/>
        <v>.</v>
      </c>
      <c r="AO54" s="3"/>
      <c r="AP54" s="409" t="str">
        <f t="shared" si="18"/>
        <v>.</v>
      </c>
      <c r="AQ54" s="410" t="str">
        <f t="shared" si="18"/>
        <v>.</v>
      </c>
      <c r="AR54" s="410" t="str">
        <f t="shared" si="18"/>
        <v>.</v>
      </c>
      <c r="AS54" s="410" t="str">
        <f t="shared" si="18"/>
        <v>.</v>
      </c>
      <c r="AT54" s="410" t="str">
        <f t="shared" si="18"/>
        <v>.</v>
      </c>
      <c r="AU54" s="410" t="str">
        <f t="shared" si="18"/>
        <v>.</v>
      </c>
      <c r="AV54" s="411" t="str">
        <f t="shared" si="18"/>
        <v>.</v>
      </c>
      <c r="AW54" s="433"/>
    </row>
    <row r="55" spans="1:49" s="1355" customFormat="1" x14ac:dyDescent="0.2">
      <c r="A55" s="182"/>
      <c r="B55" s="343"/>
      <c r="C55" s="418" t="str">
        <f t="shared" si="19"/>
        <v>$1,000,000 to $1,499,999</v>
      </c>
      <c r="D55" s="428">
        <f t="shared" si="13"/>
        <v>0</v>
      </c>
      <c r="E55" s="429">
        <f t="shared" si="20"/>
        <v>1250000</v>
      </c>
      <c r="F55" s="874"/>
      <c r="G55" s="874"/>
      <c r="H55" s="874"/>
      <c r="I55" s="874"/>
      <c r="J55" s="874"/>
      <c r="K55" s="874"/>
      <c r="L55" s="1207"/>
      <c r="M55" s="1207"/>
      <c r="N55" s="327"/>
      <c r="O55" s="116"/>
      <c r="P55" s="325"/>
      <c r="Q55" s="418">
        <f t="shared" si="14"/>
        <v>1250000</v>
      </c>
      <c r="R55" s="401" t="str">
        <f t="shared" si="15"/>
        <v>.</v>
      </c>
      <c r="S55" s="256" t="str">
        <f t="shared" si="15"/>
        <v>.</v>
      </c>
      <c r="T55" s="256" t="str">
        <f t="shared" si="15"/>
        <v>.</v>
      </c>
      <c r="U55" s="256" t="str">
        <f t="shared" si="15"/>
        <v>.</v>
      </c>
      <c r="V55" s="256" t="str">
        <f t="shared" si="15"/>
        <v>.</v>
      </c>
      <c r="W55" s="256" t="str">
        <f t="shared" si="15"/>
        <v>.</v>
      </c>
      <c r="X55" s="402" t="str">
        <f t="shared" si="15"/>
        <v>.</v>
      </c>
      <c r="Y55" s="3"/>
      <c r="Z55" s="409" t="str">
        <f t="shared" si="16"/>
        <v>.</v>
      </c>
      <c r="AA55" s="410" t="str">
        <f t="shared" si="16"/>
        <v>.</v>
      </c>
      <c r="AB55" s="410" t="str">
        <f t="shared" si="16"/>
        <v>.</v>
      </c>
      <c r="AC55" s="410" t="str">
        <f t="shared" si="16"/>
        <v>.</v>
      </c>
      <c r="AD55" s="410" t="str">
        <f t="shared" si="16"/>
        <v>.</v>
      </c>
      <c r="AE55" s="410" t="str">
        <f t="shared" si="16"/>
        <v>.</v>
      </c>
      <c r="AF55" s="411" t="str">
        <f t="shared" si="16"/>
        <v>.</v>
      </c>
      <c r="AG55" s="3"/>
      <c r="AH55" s="401" t="str">
        <f t="shared" si="17"/>
        <v>.</v>
      </c>
      <c r="AI55" s="256" t="str">
        <f t="shared" si="17"/>
        <v>.</v>
      </c>
      <c r="AJ55" s="256" t="str">
        <f t="shared" si="17"/>
        <v>.</v>
      </c>
      <c r="AK55" s="256" t="str">
        <f t="shared" si="17"/>
        <v>.</v>
      </c>
      <c r="AL55" s="256" t="str">
        <f t="shared" si="17"/>
        <v>.</v>
      </c>
      <c r="AM55" s="256" t="str">
        <f t="shared" si="17"/>
        <v>.</v>
      </c>
      <c r="AN55" s="402" t="str">
        <f t="shared" si="17"/>
        <v>.</v>
      </c>
      <c r="AO55" s="3"/>
      <c r="AP55" s="409" t="str">
        <f t="shared" si="18"/>
        <v>.</v>
      </c>
      <c r="AQ55" s="410" t="str">
        <f t="shared" si="18"/>
        <v>.</v>
      </c>
      <c r="AR55" s="410" t="str">
        <f t="shared" si="18"/>
        <v>.</v>
      </c>
      <c r="AS55" s="410" t="str">
        <f t="shared" si="18"/>
        <v>.</v>
      </c>
      <c r="AT55" s="410" t="str">
        <f t="shared" si="18"/>
        <v>.</v>
      </c>
      <c r="AU55" s="410" t="str">
        <f t="shared" si="18"/>
        <v>.</v>
      </c>
      <c r="AV55" s="411" t="str">
        <f t="shared" si="18"/>
        <v>.</v>
      </c>
      <c r="AW55" s="433"/>
    </row>
    <row r="56" spans="1:49" s="1355" customFormat="1" x14ac:dyDescent="0.2">
      <c r="A56" s="182"/>
      <c r="B56" s="343"/>
      <c r="C56" s="418" t="str">
        <f t="shared" si="19"/>
        <v>$1,500,000 to $1,999,999</v>
      </c>
      <c r="D56" s="428">
        <f t="shared" si="13"/>
        <v>0</v>
      </c>
      <c r="E56" s="429">
        <f t="shared" si="20"/>
        <v>1750000</v>
      </c>
      <c r="F56" s="874"/>
      <c r="G56" s="874"/>
      <c r="H56" s="874"/>
      <c r="I56" s="874"/>
      <c r="J56" s="874"/>
      <c r="K56" s="874"/>
      <c r="L56" s="1207"/>
      <c r="M56" s="1207"/>
      <c r="N56" s="327"/>
      <c r="O56" s="116"/>
      <c r="P56" s="325"/>
      <c r="Q56" s="418">
        <f t="shared" si="14"/>
        <v>1750000</v>
      </c>
      <c r="R56" s="401" t="str">
        <f t="shared" si="15"/>
        <v>.</v>
      </c>
      <c r="S56" s="256" t="str">
        <f t="shared" si="15"/>
        <v>.</v>
      </c>
      <c r="T56" s="256" t="str">
        <f t="shared" si="15"/>
        <v>.</v>
      </c>
      <c r="U56" s="256" t="str">
        <f t="shared" si="15"/>
        <v>.</v>
      </c>
      <c r="V56" s="256" t="str">
        <f t="shared" si="15"/>
        <v>.</v>
      </c>
      <c r="W56" s="256" t="str">
        <f t="shared" si="15"/>
        <v>.</v>
      </c>
      <c r="X56" s="402" t="str">
        <f t="shared" si="15"/>
        <v>.</v>
      </c>
      <c r="Y56" s="3"/>
      <c r="Z56" s="409" t="str">
        <f t="shared" si="16"/>
        <v>.</v>
      </c>
      <c r="AA56" s="410" t="str">
        <f t="shared" si="16"/>
        <v>.</v>
      </c>
      <c r="AB56" s="410" t="str">
        <f t="shared" si="16"/>
        <v>.</v>
      </c>
      <c r="AC56" s="410" t="str">
        <f t="shared" si="16"/>
        <v>.</v>
      </c>
      <c r="AD56" s="410" t="str">
        <f t="shared" si="16"/>
        <v>.</v>
      </c>
      <c r="AE56" s="410" t="str">
        <f t="shared" si="16"/>
        <v>.</v>
      </c>
      <c r="AF56" s="411" t="str">
        <f t="shared" si="16"/>
        <v>.</v>
      </c>
      <c r="AG56" s="3"/>
      <c r="AH56" s="401" t="str">
        <f t="shared" si="17"/>
        <v>.</v>
      </c>
      <c r="AI56" s="256" t="str">
        <f t="shared" si="17"/>
        <v>.</v>
      </c>
      <c r="AJ56" s="256" t="str">
        <f t="shared" si="17"/>
        <v>.</v>
      </c>
      <c r="AK56" s="256" t="str">
        <f t="shared" si="17"/>
        <v>.</v>
      </c>
      <c r="AL56" s="256" t="str">
        <f t="shared" si="17"/>
        <v>.</v>
      </c>
      <c r="AM56" s="256" t="str">
        <f t="shared" si="17"/>
        <v>.</v>
      </c>
      <c r="AN56" s="402" t="str">
        <f t="shared" si="17"/>
        <v>.</v>
      </c>
      <c r="AO56" s="3"/>
      <c r="AP56" s="409" t="str">
        <f t="shared" si="18"/>
        <v>.</v>
      </c>
      <c r="AQ56" s="410" t="str">
        <f t="shared" si="18"/>
        <v>.</v>
      </c>
      <c r="AR56" s="410" t="str">
        <f t="shared" si="18"/>
        <v>.</v>
      </c>
      <c r="AS56" s="410" t="str">
        <f t="shared" si="18"/>
        <v>.</v>
      </c>
      <c r="AT56" s="410" t="str">
        <f t="shared" si="18"/>
        <v>.</v>
      </c>
      <c r="AU56" s="410" t="str">
        <f t="shared" si="18"/>
        <v>.</v>
      </c>
      <c r="AV56" s="411" t="str">
        <f t="shared" si="18"/>
        <v>.</v>
      </c>
      <c r="AW56" s="433"/>
    </row>
    <row r="57" spans="1:49" s="1355" customFormat="1" x14ac:dyDescent="0.2">
      <c r="A57" s="182"/>
      <c r="B57" s="343"/>
      <c r="C57" s="418" t="str">
        <f t="shared" si="19"/>
        <v>$2,000,000 to $2,999,999</v>
      </c>
      <c r="D57" s="428">
        <f t="shared" si="13"/>
        <v>0</v>
      </c>
      <c r="E57" s="429">
        <f t="shared" si="20"/>
        <v>2500000</v>
      </c>
      <c r="F57" s="874"/>
      <c r="G57" s="874"/>
      <c r="H57" s="874"/>
      <c r="I57" s="874"/>
      <c r="J57" s="874"/>
      <c r="K57" s="874"/>
      <c r="L57" s="1207"/>
      <c r="M57" s="1207"/>
      <c r="N57" s="327"/>
      <c r="O57" s="116"/>
      <c r="P57" s="325"/>
      <c r="Q57" s="418">
        <f t="shared" si="14"/>
        <v>2500000</v>
      </c>
      <c r="R57" s="401" t="str">
        <f t="shared" si="15"/>
        <v>.</v>
      </c>
      <c r="S57" s="256" t="str">
        <f t="shared" si="15"/>
        <v>.</v>
      </c>
      <c r="T57" s="256" t="str">
        <f t="shared" si="15"/>
        <v>.</v>
      </c>
      <c r="U57" s="256" t="str">
        <f t="shared" si="15"/>
        <v>.</v>
      </c>
      <c r="V57" s="256" t="str">
        <f t="shared" si="15"/>
        <v>.</v>
      </c>
      <c r="W57" s="256" t="str">
        <f t="shared" si="15"/>
        <v>.</v>
      </c>
      <c r="X57" s="402" t="str">
        <f t="shared" si="15"/>
        <v>.</v>
      </c>
      <c r="Y57" s="3"/>
      <c r="Z57" s="409" t="str">
        <f t="shared" si="16"/>
        <v>.</v>
      </c>
      <c r="AA57" s="410" t="str">
        <f t="shared" si="16"/>
        <v>.</v>
      </c>
      <c r="AB57" s="410" t="str">
        <f t="shared" si="16"/>
        <v>.</v>
      </c>
      <c r="AC57" s="410" t="str">
        <f t="shared" si="16"/>
        <v>.</v>
      </c>
      <c r="AD57" s="410" t="str">
        <f t="shared" si="16"/>
        <v>.</v>
      </c>
      <c r="AE57" s="410" t="str">
        <f t="shared" si="16"/>
        <v>.</v>
      </c>
      <c r="AF57" s="411" t="str">
        <f t="shared" si="16"/>
        <v>.</v>
      </c>
      <c r="AG57" s="3"/>
      <c r="AH57" s="401" t="str">
        <f t="shared" si="17"/>
        <v>.</v>
      </c>
      <c r="AI57" s="256" t="str">
        <f t="shared" si="17"/>
        <v>.</v>
      </c>
      <c r="AJ57" s="256" t="str">
        <f t="shared" si="17"/>
        <v>.</v>
      </c>
      <c r="AK57" s="256" t="str">
        <f t="shared" si="17"/>
        <v>.</v>
      </c>
      <c r="AL57" s="256" t="str">
        <f t="shared" si="17"/>
        <v>.</v>
      </c>
      <c r="AM57" s="256" t="str">
        <f t="shared" si="17"/>
        <v>.</v>
      </c>
      <c r="AN57" s="402" t="str">
        <f t="shared" si="17"/>
        <v>.</v>
      </c>
      <c r="AO57" s="3"/>
      <c r="AP57" s="409" t="str">
        <f t="shared" si="18"/>
        <v>.</v>
      </c>
      <c r="AQ57" s="410" t="str">
        <f t="shared" si="18"/>
        <v>.</v>
      </c>
      <c r="AR57" s="410" t="str">
        <f t="shared" si="18"/>
        <v>.</v>
      </c>
      <c r="AS57" s="410" t="str">
        <f t="shared" si="18"/>
        <v>.</v>
      </c>
      <c r="AT57" s="410" t="str">
        <f t="shared" si="18"/>
        <v>.</v>
      </c>
      <c r="AU57" s="410" t="str">
        <f t="shared" si="18"/>
        <v>.</v>
      </c>
      <c r="AV57" s="411" t="str">
        <f t="shared" si="18"/>
        <v>.</v>
      </c>
      <c r="AW57" s="433"/>
    </row>
    <row r="58" spans="1:49" s="1355" customFormat="1" x14ac:dyDescent="0.2">
      <c r="A58" s="182"/>
      <c r="B58" s="343"/>
      <c r="C58" s="416" t="str">
        <f t="shared" si="19"/>
        <v>$3,000,000 and greater</v>
      </c>
      <c r="D58" s="430">
        <f t="shared" si="13"/>
        <v>0</v>
      </c>
      <c r="E58" s="431">
        <f t="shared" si="20"/>
        <v>3000000</v>
      </c>
      <c r="F58" s="876"/>
      <c r="G58" s="876"/>
      <c r="H58" s="876"/>
      <c r="I58" s="876"/>
      <c r="J58" s="876"/>
      <c r="K58" s="876"/>
      <c r="L58" s="876"/>
      <c r="M58" s="876"/>
      <c r="N58" s="327"/>
      <c r="O58" s="116"/>
      <c r="P58" s="325"/>
      <c r="Q58" s="416">
        <f t="shared" si="14"/>
        <v>3000000</v>
      </c>
      <c r="R58" s="403" t="str">
        <f t="shared" si="15"/>
        <v>.</v>
      </c>
      <c r="S58" s="404" t="str">
        <f t="shared" si="15"/>
        <v>.</v>
      </c>
      <c r="T58" s="404" t="str">
        <f t="shared" si="15"/>
        <v>.</v>
      </c>
      <c r="U58" s="404" t="str">
        <f t="shared" si="15"/>
        <v>.</v>
      </c>
      <c r="V58" s="404" t="str">
        <f t="shared" si="15"/>
        <v>.</v>
      </c>
      <c r="W58" s="404" t="str">
        <f t="shared" si="15"/>
        <v>.</v>
      </c>
      <c r="X58" s="405" t="str">
        <f t="shared" si="15"/>
        <v>.</v>
      </c>
      <c r="Y58" s="3"/>
      <c r="Z58" s="412" t="str">
        <f t="shared" si="16"/>
        <v>.</v>
      </c>
      <c r="AA58" s="413" t="str">
        <f t="shared" si="16"/>
        <v>.</v>
      </c>
      <c r="AB58" s="413" t="str">
        <f t="shared" si="16"/>
        <v>.</v>
      </c>
      <c r="AC58" s="413" t="str">
        <f t="shared" si="16"/>
        <v>.</v>
      </c>
      <c r="AD58" s="413" t="str">
        <f t="shared" si="16"/>
        <v>.</v>
      </c>
      <c r="AE58" s="413" t="str">
        <f t="shared" si="16"/>
        <v>.</v>
      </c>
      <c r="AF58" s="414" t="str">
        <f t="shared" si="16"/>
        <v>.</v>
      </c>
      <c r="AG58" s="3"/>
      <c r="AH58" s="403" t="str">
        <f t="shared" si="17"/>
        <v>.</v>
      </c>
      <c r="AI58" s="404" t="str">
        <f t="shared" si="17"/>
        <v>.</v>
      </c>
      <c r="AJ58" s="404" t="str">
        <f t="shared" si="17"/>
        <v>.</v>
      </c>
      <c r="AK58" s="404" t="str">
        <f t="shared" si="17"/>
        <v>.</v>
      </c>
      <c r="AL58" s="404" t="str">
        <f t="shared" si="17"/>
        <v>.</v>
      </c>
      <c r="AM58" s="404" t="str">
        <f t="shared" si="17"/>
        <v>.</v>
      </c>
      <c r="AN58" s="405" t="str">
        <f t="shared" si="17"/>
        <v>.</v>
      </c>
      <c r="AO58" s="3"/>
      <c r="AP58" s="412" t="str">
        <f t="shared" si="18"/>
        <v>.</v>
      </c>
      <c r="AQ58" s="413" t="str">
        <f t="shared" si="18"/>
        <v>.</v>
      </c>
      <c r="AR58" s="413" t="str">
        <f t="shared" si="18"/>
        <v>.</v>
      </c>
      <c r="AS58" s="413" t="str">
        <f t="shared" si="18"/>
        <v>.</v>
      </c>
      <c r="AT58" s="413" t="str">
        <f t="shared" si="18"/>
        <v>.</v>
      </c>
      <c r="AU58" s="413" t="str">
        <f t="shared" si="18"/>
        <v>.</v>
      </c>
      <c r="AV58" s="414" t="str">
        <f t="shared" si="18"/>
        <v>.</v>
      </c>
      <c r="AW58" s="433"/>
    </row>
    <row r="59" spans="1:49" s="1355" customFormat="1" x14ac:dyDescent="0.2">
      <c r="A59" s="182"/>
      <c r="B59" s="343"/>
      <c r="C59" s="177"/>
      <c r="D59" s="296"/>
      <c r="E59" s="184"/>
      <c r="F59" s="177"/>
      <c r="G59" s="177"/>
      <c r="H59" s="177"/>
      <c r="I59" s="177"/>
      <c r="J59" s="177"/>
      <c r="K59" s="177"/>
      <c r="L59" s="177"/>
      <c r="M59" s="177"/>
      <c r="N59" s="327"/>
      <c r="O59" s="116"/>
      <c r="P59" s="325"/>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433"/>
    </row>
    <row r="60" spans="1:49" s="1355" customFormat="1" x14ac:dyDescent="0.2">
      <c r="A60" s="182"/>
      <c r="B60" s="343"/>
      <c r="C60" s="116"/>
      <c r="D60" s="116"/>
      <c r="E60" s="156"/>
      <c r="F60" s="116"/>
      <c r="G60" s="116"/>
      <c r="H60" s="116"/>
      <c r="I60" s="116"/>
      <c r="J60" s="116"/>
      <c r="K60" s="116"/>
      <c r="L60" s="116"/>
      <c r="M60" s="116"/>
      <c r="N60" s="327"/>
      <c r="O60" s="116"/>
      <c r="P60" s="325"/>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433"/>
    </row>
    <row r="61" spans="1:49" s="1355" customFormat="1" x14ac:dyDescent="0.2">
      <c r="A61" s="182"/>
      <c r="B61" s="343"/>
      <c r="C61" s="183"/>
      <c r="D61" s="116"/>
      <c r="E61" s="156"/>
      <c r="F61" s="116"/>
      <c r="G61" s="116"/>
      <c r="H61" s="116"/>
      <c r="I61" s="116"/>
      <c r="J61" s="116"/>
      <c r="K61" s="116"/>
      <c r="L61" s="116"/>
      <c r="M61" s="116"/>
      <c r="N61" s="327"/>
      <c r="O61" s="116"/>
      <c r="P61" s="325"/>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433"/>
    </row>
    <row r="62" spans="1:49" s="1355" customFormat="1" ht="4.5" customHeight="1" x14ac:dyDescent="0.2">
      <c r="A62" s="182"/>
      <c r="B62" s="343"/>
      <c r="C62" s="144"/>
      <c r="D62" s="116"/>
      <c r="E62" s="156"/>
      <c r="F62" s="116"/>
      <c r="G62" s="116"/>
      <c r="H62" s="116"/>
      <c r="I62" s="116"/>
      <c r="J62" s="116"/>
      <c r="K62" s="116"/>
      <c r="L62" s="116"/>
      <c r="M62" s="116"/>
      <c r="N62" s="327"/>
      <c r="O62" s="116"/>
      <c r="P62" s="325"/>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433"/>
    </row>
    <row r="63" spans="1:49" s="1355" customFormat="1" ht="15" x14ac:dyDescent="0.25">
      <c r="A63" s="182"/>
      <c r="B63" s="343"/>
      <c r="C63" s="267" t="s">
        <v>186</v>
      </c>
      <c r="D63" s="268"/>
      <c r="E63" s="268"/>
      <c r="F63" s="269"/>
      <c r="G63" s="281" t="str">
        <f>$G$22</f>
        <v>$ nominal per year</v>
      </c>
      <c r="H63" s="270"/>
      <c r="I63" s="270" t="str">
        <f>$F$3</f>
        <v>.</v>
      </c>
      <c r="J63" s="270"/>
      <c r="K63" s="270"/>
      <c r="L63" s="270"/>
      <c r="M63" s="271"/>
      <c r="N63" s="327"/>
      <c r="O63" s="116"/>
      <c r="P63" s="325"/>
      <c r="Q63" s="96"/>
      <c r="R63" s="249" t="str">
        <f>R$22</f>
        <v>Annual increases (nominal $ per year)</v>
      </c>
      <c r="S63" s="254"/>
      <c r="T63" s="254"/>
      <c r="U63" s="254"/>
      <c r="V63" s="254"/>
      <c r="W63" s="254"/>
      <c r="X63" s="306"/>
      <c r="Y63" s="3"/>
      <c r="Z63" s="249" t="s">
        <v>535</v>
      </c>
      <c r="AA63" s="254"/>
      <c r="AB63" s="254"/>
      <c r="AC63" s="254"/>
      <c r="AD63" s="254"/>
      <c r="AE63" s="254"/>
      <c r="AF63" s="306"/>
      <c r="AG63" s="66"/>
      <c r="AH63" s="249" t="s">
        <v>540</v>
      </c>
      <c r="AI63" s="254"/>
      <c r="AJ63" s="254"/>
      <c r="AK63" s="254"/>
      <c r="AL63" s="254"/>
      <c r="AM63" s="254"/>
      <c r="AN63" s="306"/>
      <c r="AO63" s="116"/>
      <c r="AP63" s="249" t="s">
        <v>536</v>
      </c>
      <c r="AQ63" s="254"/>
      <c r="AR63" s="254"/>
      <c r="AS63" s="254"/>
      <c r="AT63" s="254"/>
      <c r="AU63" s="254"/>
      <c r="AV63" s="306"/>
      <c r="AW63" s="433"/>
    </row>
    <row r="64" spans="1:49" s="1355" customFormat="1" ht="54" customHeight="1" x14ac:dyDescent="0.2">
      <c r="A64" s="182"/>
      <c r="B64" s="343"/>
      <c r="C64" s="297" t="s">
        <v>196</v>
      </c>
      <c r="D64" s="137" t="s">
        <v>327</v>
      </c>
      <c r="E64" s="298" t="s">
        <v>200</v>
      </c>
      <c r="F64" s="134" t="s">
        <v>205</v>
      </c>
      <c r="G64" s="134" t="s">
        <v>731</v>
      </c>
      <c r="H64" s="134" t="s">
        <v>732</v>
      </c>
      <c r="I64" s="134" t="s">
        <v>733</v>
      </c>
      <c r="J64" s="134" t="s">
        <v>734</v>
      </c>
      <c r="K64" s="134" t="s">
        <v>735</v>
      </c>
      <c r="L64" s="134" t="s">
        <v>736</v>
      </c>
      <c r="M64" s="134" t="s">
        <v>737</v>
      </c>
      <c r="N64" s="327"/>
      <c r="O64" s="116"/>
      <c r="P64" s="325"/>
      <c r="Q64" s="415" t="str">
        <f>Q$23</f>
        <v>Land Value</v>
      </c>
      <c r="R64" s="396" t="str">
        <f>C63</f>
        <v>Ordinary Business Rates - with proposed special variation</v>
      </c>
      <c r="S64" s="397"/>
      <c r="T64" s="397"/>
      <c r="U64" s="397"/>
      <c r="V64" s="397"/>
      <c r="W64" s="397"/>
      <c r="X64" s="398"/>
      <c r="Y64" s="3"/>
      <c r="Z64" s="396" t="str">
        <f>$R64</f>
        <v>Ordinary Business Rates - with proposed special variation</v>
      </c>
      <c r="AA64" s="397"/>
      <c r="AB64" s="397"/>
      <c r="AC64" s="397"/>
      <c r="AD64" s="397"/>
      <c r="AE64" s="397"/>
      <c r="AF64" s="398"/>
      <c r="AG64" s="434"/>
      <c r="AH64" s="396" t="str">
        <f>$R64</f>
        <v>Ordinary Business Rates - with proposed special variation</v>
      </c>
      <c r="AI64" s="397"/>
      <c r="AJ64" s="397"/>
      <c r="AK64" s="397"/>
      <c r="AL64" s="397"/>
      <c r="AM64" s="397"/>
      <c r="AN64" s="398"/>
      <c r="AO64" s="434"/>
      <c r="AP64" s="396" t="str">
        <f>$R64</f>
        <v>Ordinary Business Rates - with proposed special variation</v>
      </c>
      <c r="AQ64" s="397"/>
      <c r="AR64" s="397"/>
      <c r="AS64" s="397"/>
      <c r="AT64" s="397"/>
      <c r="AU64" s="397"/>
      <c r="AV64" s="398"/>
      <c r="AW64" s="433"/>
    </row>
    <row r="65" spans="1:49" s="1355" customFormat="1" x14ac:dyDescent="0.2">
      <c r="A65" s="182"/>
      <c r="B65" s="343"/>
      <c r="C65" s="293"/>
      <c r="D65" s="293"/>
      <c r="E65" s="294"/>
      <c r="F65" s="208" t="str">
        <f>'WK5a(1) - Impact on Rates'!E74</f>
        <v>2020-21</v>
      </c>
      <c r="G65" s="208" t="str">
        <f>'WK5a(1) - Impact on Rates'!F74</f>
        <v>2021-22</v>
      </c>
      <c r="H65" s="208" t="str">
        <f>'WK5a(1) - Impact on Rates'!G74</f>
        <v>2022-23</v>
      </c>
      <c r="I65" s="208" t="str">
        <f>'WK5a(1) - Impact on Rates'!H74</f>
        <v>2023-24</v>
      </c>
      <c r="J65" s="208" t="str">
        <f>'WK5a(1) - Impact on Rates'!I74</f>
        <v>2024-25</v>
      </c>
      <c r="K65" s="208" t="str">
        <f>'WK5a(1) - Impact on Rates'!J74</f>
        <v>2025-26</v>
      </c>
      <c r="L65" s="208" t="str">
        <f>'WK5a(1) - Impact on Rates'!K74</f>
        <v>2026-27</v>
      </c>
      <c r="M65" s="208" t="str">
        <f>'WK5a(1) - Impact on Rates'!L74</f>
        <v>2027-28</v>
      </c>
      <c r="N65" s="327"/>
      <c r="O65" s="116"/>
      <c r="P65" s="325"/>
      <c r="Q65" s="416"/>
      <c r="R65" s="510" t="str">
        <f t="shared" ref="R65:X65" si="21">R$24</f>
        <v>Year 1</v>
      </c>
      <c r="S65" s="511" t="str">
        <f t="shared" si="21"/>
        <v>Year 2</v>
      </c>
      <c r="T65" s="511" t="str">
        <f t="shared" si="21"/>
        <v>Year 3</v>
      </c>
      <c r="U65" s="511" t="str">
        <f t="shared" si="21"/>
        <v>Year 4</v>
      </c>
      <c r="V65" s="511" t="str">
        <f t="shared" si="21"/>
        <v>Year 5</v>
      </c>
      <c r="W65" s="511" t="str">
        <f t="shared" si="21"/>
        <v>Year 6</v>
      </c>
      <c r="X65" s="511" t="str">
        <f t="shared" si="21"/>
        <v>Year 7</v>
      </c>
      <c r="Y65" s="512"/>
      <c r="Z65" s="510" t="str">
        <f>R65</f>
        <v>Year 1</v>
      </c>
      <c r="AA65" s="511" t="str">
        <f t="shared" ref="AA65:AF65" si="22">S65</f>
        <v>Year 2</v>
      </c>
      <c r="AB65" s="511" t="str">
        <f t="shared" si="22"/>
        <v>Year 3</v>
      </c>
      <c r="AC65" s="511" t="str">
        <f t="shared" si="22"/>
        <v>Year 4</v>
      </c>
      <c r="AD65" s="511" t="str">
        <f t="shared" si="22"/>
        <v>Year 5</v>
      </c>
      <c r="AE65" s="511" t="str">
        <f t="shared" si="22"/>
        <v>Year 6</v>
      </c>
      <c r="AF65" s="513" t="str">
        <f t="shared" si="22"/>
        <v>Year 7</v>
      </c>
      <c r="AG65" s="512"/>
      <c r="AH65" s="510" t="str">
        <f>R65</f>
        <v>Year 1</v>
      </c>
      <c r="AI65" s="511" t="str">
        <f t="shared" ref="AI65:AN65" si="23">S65</f>
        <v>Year 2</v>
      </c>
      <c r="AJ65" s="511" t="str">
        <f t="shared" si="23"/>
        <v>Year 3</v>
      </c>
      <c r="AK65" s="511" t="str">
        <f t="shared" si="23"/>
        <v>Year 4</v>
      </c>
      <c r="AL65" s="511" t="str">
        <f t="shared" si="23"/>
        <v>Year 5</v>
      </c>
      <c r="AM65" s="511" t="str">
        <f t="shared" si="23"/>
        <v>Year 6</v>
      </c>
      <c r="AN65" s="513" t="str">
        <f t="shared" si="23"/>
        <v>Year 7</v>
      </c>
      <c r="AO65" s="395"/>
      <c r="AP65" s="510" t="str">
        <f>R65</f>
        <v>Year 1</v>
      </c>
      <c r="AQ65" s="511" t="str">
        <f t="shared" ref="AQ65:AT65" si="24">S65</f>
        <v>Year 2</v>
      </c>
      <c r="AR65" s="511" t="str">
        <f t="shared" si="24"/>
        <v>Year 3</v>
      </c>
      <c r="AS65" s="511" t="str">
        <f t="shared" si="24"/>
        <v>Year 4</v>
      </c>
      <c r="AT65" s="511" t="str">
        <f t="shared" si="24"/>
        <v>Year 5</v>
      </c>
      <c r="AU65" s="511" t="str">
        <f>W65</f>
        <v>Year 6</v>
      </c>
      <c r="AV65" s="513" t="str">
        <f>X65</f>
        <v>Year 7</v>
      </c>
      <c r="AW65" s="433"/>
    </row>
    <row r="66" spans="1:49" s="1355" customFormat="1" x14ac:dyDescent="0.2">
      <c r="A66" s="182"/>
      <c r="B66" s="343"/>
      <c r="C66" s="417" t="str">
        <f>C25</f>
        <v>$0 to $99,999</v>
      </c>
      <c r="D66" s="872"/>
      <c r="E66" s="427">
        <f>E25</f>
        <v>50000</v>
      </c>
      <c r="F66" s="873"/>
      <c r="G66" s="873"/>
      <c r="H66" s="873"/>
      <c r="I66" s="873"/>
      <c r="J66" s="873"/>
      <c r="K66" s="873"/>
      <c r="L66" s="873"/>
      <c r="M66" s="873"/>
      <c r="N66" s="327"/>
      <c r="O66" s="116"/>
      <c r="P66" s="325"/>
      <c r="Q66" s="417">
        <f t="shared" ref="Q66:Q79" si="25">$E66</f>
        <v>50000</v>
      </c>
      <c r="R66" s="399" t="str">
        <f t="shared" ref="R66:X79" si="26">IF(G66=".",".",IF(F66=0,".",G66-F66))</f>
        <v>.</v>
      </c>
      <c r="S66" s="400" t="str">
        <f t="shared" si="26"/>
        <v>.</v>
      </c>
      <c r="T66" s="400" t="str">
        <f t="shared" si="26"/>
        <v>.</v>
      </c>
      <c r="U66" s="400" t="str">
        <f t="shared" si="26"/>
        <v>.</v>
      </c>
      <c r="V66" s="400" t="str">
        <f t="shared" si="26"/>
        <v>.</v>
      </c>
      <c r="W66" s="400" t="str">
        <f t="shared" si="26"/>
        <v>.</v>
      </c>
      <c r="X66" s="295" t="str">
        <f t="shared" si="26"/>
        <v>.</v>
      </c>
      <c r="Y66" s="3"/>
      <c r="Z66" s="406" t="str">
        <f t="shared" ref="Z66:AF79" si="27">IF(G66=".",".",IF(F66=0,".",G66/F66-1))</f>
        <v>.</v>
      </c>
      <c r="AA66" s="407" t="str">
        <f t="shared" si="27"/>
        <v>.</v>
      </c>
      <c r="AB66" s="407" t="str">
        <f t="shared" si="27"/>
        <v>.</v>
      </c>
      <c r="AC66" s="407" t="str">
        <f t="shared" si="27"/>
        <v>.</v>
      </c>
      <c r="AD66" s="407" t="str">
        <f t="shared" si="27"/>
        <v>.</v>
      </c>
      <c r="AE66" s="407" t="str">
        <f t="shared" si="27"/>
        <v>.</v>
      </c>
      <c r="AF66" s="408" t="str">
        <f t="shared" si="27"/>
        <v>.</v>
      </c>
      <c r="AG66" s="3"/>
      <c r="AH66" s="399" t="str">
        <f t="shared" ref="AH66:AN79" si="28">IF(G66=".",".",IF($F66=0,".",G66-$F66))</f>
        <v>.</v>
      </c>
      <c r="AI66" s="400" t="str">
        <f t="shared" si="28"/>
        <v>.</v>
      </c>
      <c r="AJ66" s="400" t="str">
        <f t="shared" si="28"/>
        <v>.</v>
      </c>
      <c r="AK66" s="400" t="str">
        <f t="shared" si="28"/>
        <v>.</v>
      </c>
      <c r="AL66" s="400" t="str">
        <f t="shared" si="28"/>
        <v>.</v>
      </c>
      <c r="AM66" s="400" t="str">
        <f t="shared" si="28"/>
        <v>.</v>
      </c>
      <c r="AN66" s="295" t="str">
        <f t="shared" si="28"/>
        <v>.</v>
      </c>
      <c r="AO66" s="410"/>
      <c r="AP66" s="406" t="str">
        <f t="shared" ref="AP66:AV79" si="29">IF(G66=".",".",IF($F66=0,".",G66/$F66-1))</f>
        <v>.</v>
      </c>
      <c r="AQ66" s="407" t="str">
        <f t="shared" si="29"/>
        <v>.</v>
      </c>
      <c r="AR66" s="407" t="str">
        <f t="shared" si="29"/>
        <v>.</v>
      </c>
      <c r="AS66" s="407" t="str">
        <f t="shared" si="29"/>
        <v>.</v>
      </c>
      <c r="AT66" s="407" t="str">
        <f t="shared" si="29"/>
        <v>.</v>
      </c>
      <c r="AU66" s="407" t="str">
        <f t="shared" si="29"/>
        <v>.</v>
      </c>
      <c r="AV66" s="408" t="str">
        <f t="shared" si="29"/>
        <v>.</v>
      </c>
      <c r="AW66" s="433"/>
    </row>
    <row r="67" spans="1:49" s="1355" customFormat="1" x14ac:dyDescent="0.2">
      <c r="A67" s="182"/>
      <c r="B67" s="343"/>
      <c r="C67" s="418" t="str">
        <f t="shared" ref="C67:E79" si="30">C26</f>
        <v>$100,000 to $199,999</v>
      </c>
      <c r="D67" s="422"/>
      <c r="E67" s="429">
        <f t="shared" si="30"/>
        <v>150000</v>
      </c>
      <c r="F67" s="874"/>
      <c r="G67" s="874"/>
      <c r="H67" s="874"/>
      <c r="I67" s="874"/>
      <c r="J67" s="874"/>
      <c r="K67" s="874"/>
      <c r="L67" s="874"/>
      <c r="M67" s="874"/>
      <c r="N67" s="327"/>
      <c r="O67" s="116"/>
      <c r="P67" s="325"/>
      <c r="Q67" s="418">
        <f t="shared" si="25"/>
        <v>150000</v>
      </c>
      <c r="R67" s="401" t="str">
        <f t="shared" si="26"/>
        <v>.</v>
      </c>
      <c r="S67" s="256" t="str">
        <f t="shared" si="26"/>
        <v>.</v>
      </c>
      <c r="T67" s="256" t="str">
        <f t="shared" si="26"/>
        <v>.</v>
      </c>
      <c r="U67" s="256" t="str">
        <f t="shared" si="26"/>
        <v>.</v>
      </c>
      <c r="V67" s="256" t="str">
        <f t="shared" si="26"/>
        <v>.</v>
      </c>
      <c r="W67" s="256" t="str">
        <f t="shared" si="26"/>
        <v>.</v>
      </c>
      <c r="X67" s="402" t="str">
        <f t="shared" si="26"/>
        <v>.</v>
      </c>
      <c r="Y67" s="3"/>
      <c r="Z67" s="409" t="str">
        <f t="shared" si="27"/>
        <v>.</v>
      </c>
      <c r="AA67" s="410" t="str">
        <f t="shared" si="27"/>
        <v>.</v>
      </c>
      <c r="AB67" s="410" t="str">
        <f t="shared" si="27"/>
        <v>.</v>
      </c>
      <c r="AC67" s="410" t="str">
        <f t="shared" si="27"/>
        <v>.</v>
      </c>
      <c r="AD67" s="410" t="str">
        <f t="shared" si="27"/>
        <v>.</v>
      </c>
      <c r="AE67" s="410" t="str">
        <f t="shared" si="27"/>
        <v>.</v>
      </c>
      <c r="AF67" s="411" t="str">
        <f t="shared" si="27"/>
        <v>.</v>
      </c>
      <c r="AG67" s="3"/>
      <c r="AH67" s="401" t="str">
        <f t="shared" si="28"/>
        <v>.</v>
      </c>
      <c r="AI67" s="256" t="str">
        <f t="shared" si="28"/>
        <v>.</v>
      </c>
      <c r="AJ67" s="256" t="str">
        <f t="shared" si="28"/>
        <v>.</v>
      </c>
      <c r="AK67" s="256" t="str">
        <f t="shared" si="28"/>
        <v>.</v>
      </c>
      <c r="AL67" s="256" t="str">
        <f t="shared" si="28"/>
        <v>.</v>
      </c>
      <c r="AM67" s="256" t="str">
        <f t="shared" si="28"/>
        <v>.</v>
      </c>
      <c r="AN67" s="402" t="str">
        <f t="shared" si="28"/>
        <v>.</v>
      </c>
      <c r="AO67" s="3"/>
      <c r="AP67" s="409" t="str">
        <f t="shared" si="29"/>
        <v>.</v>
      </c>
      <c r="AQ67" s="410" t="str">
        <f t="shared" si="29"/>
        <v>.</v>
      </c>
      <c r="AR67" s="410" t="str">
        <f t="shared" si="29"/>
        <v>.</v>
      </c>
      <c r="AS67" s="410" t="str">
        <f t="shared" si="29"/>
        <v>.</v>
      </c>
      <c r="AT67" s="410" t="str">
        <f t="shared" si="29"/>
        <v>.</v>
      </c>
      <c r="AU67" s="410" t="str">
        <f t="shared" si="29"/>
        <v>.</v>
      </c>
      <c r="AV67" s="411" t="str">
        <f t="shared" si="29"/>
        <v>.</v>
      </c>
      <c r="AW67" s="433"/>
    </row>
    <row r="68" spans="1:49" s="1355" customFormat="1" x14ac:dyDescent="0.2">
      <c r="A68" s="182"/>
      <c r="B68" s="343"/>
      <c r="C68" s="418" t="str">
        <f t="shared" si="30"/>
        <v>$200,000 to $299,999</v>
      </c>
      <c r="D68" s="422"/>
      <c r="E68" s="429">
        <f t="shared" si="30"/>
        <v>250000</v>
      </c>
      <c r="F68" s="874"/>
      <c r="G68" s="874"/>
      <c r="H68" s="874"/>
      <c r="I68" s="874"/>
      <c r="J68" s="874"/>
      <c r="K68" s="874"/>
      <c r="L68" s="874"/>
      <c r="M68" s="874"/>
      <c r="N68" s="327"/>
      <c r="O68" s="116"/>
      <c r="P68" s="325"/>
      <c r="Q68" s="418">
        <f t="shared" si="25"/>
        <v>250000</v>
      </c>
      <c r="R68" s="401" t="str">
        <f t="shared" si="26"/>
        <v>.</v>
      </c>
      <c r="S68" s="256" t="str">
        <f t="shared" si="26"/>
        <v>.</v>
      </c>
      <c r="T68" s="256" t="str">
        <f t="shared" si="26"/>
        <v>.</v>
      </c>
      <c r="U68" s="256" t="str">
        <f t="shared" si="26"/>
        <v>.</v>
      </c>
      <c r="V68" s="256" t="str">
        <f t="shared" si="26"/>
        <v>.</v>
      </c>
      <c r="W68" s="256" t="str">
        <f t="shared" si="26"/>
        <v>.</v>
      </c>
      <c r="X68" s="402" t="str">
        <f t="shared" si="26"/>
        <v>.</v>
      </c>
      <c r="Y68" s="3"/>
      <c r="Z68" s="409" t="str">
        <f t="shared" si="27"/>
        <v>.</v>
      </c>
      <c r="AA68" s="410" t="str">
        <f t="shared" si="27"/>
        <v>.</v>
      </c>
      <c r="AB68" s="410" t="str">
        <f t="shared" si="27"/>
        <v>.</v>
      </c>
      <c r="AC68" s="410" t="str">
        <f t="shared" si="27"/>
        <v>.</v>
      </c>
      <c r="AD68" s="410" t="str">
        <f t="shared" si="27"/>
        <v>.</v>
      </c>
      <c r="AE68" s="410" t="str">
        <f t="shared" si="27"/>
        <v>.</v>
      </c>
      <c r="AF68" s="411" t="str">
        <f t="shared" si="27"/>
        <v>.</v>
      </c>
      <c r="AG68" s="3"/>
      <c r="AH68" s="401" t="str">
        <f t="shared" si="28"/>
        <v>.</v>
      </c>
      <c r="AI68" s="256" t="str">
        <f t="shared" si="28"/>
        <v>.</v>
      </c>
      <c r="AJ68" s="256" t="str">
        <f t="shared" si="28"/>
        <v>.</v>
      </c>
      <c r="AK68" s="256" t="str">
        <f t="shared" si="28"/>
        <v>.</v>
      </c>
      <c r="AL68" s="256" t="str">
        <f t="shared" si="28"/>
        <v>.</v>
      </c>
      <c r="AM68" s="256" t="str">
        <f t="shared" si="28"/>
        <v>.</v>
      </c>
      <c r="AN68" s="402" t="str">
        <f t="shared" si="28"/>
        <v>.</v>
      </c>
      <c r="AO68" s="3"/>
      <c r="AP68" s="409" t="str">
        <f t="shared" si="29"/>
        <v>.</v>
      </c>
      <c r="AQ68" s="410" t="str">
        <f t="shared" si="29"/>
        <v>.</v>
      </c>
      <c r="AR68" s="410" t="str">
        <f t="shared" si="29"/>
        <v>.</v>
      </c>
      <c r="AS68" s="410" t="str">
        <f t="shared" si="29"/>
        <v>.</v>
      </c>
      <c r="AT68" s="410" t="str">
        <f t="shared" si="29"/>
        <v>.</v>
      </c>
      <c r="AU68" s="410" t="str">
        <f t="shared" si="29"/>
        <v>.</v>
      </c>
      <c r="AV68" s="411" t="str">
        <f t="shared" si="29"/>
        <v>.</v>
      </c>
      <c r="AW68" s="433"/>
    </row>
    <row r="69" spans="1:49" s="1355" customFormat="1" x14ac:dyDescent="0.2">
      <c r="A69" s="182"/>
      <c r="B69" s="343"/>
      <c r="C69" s="418" t="str">
        <f t="shared" si="30"/>
        <v>$300,000 to $399,999</v>
      </c>
      <c r="D69" s="422"/>
      <c r="E69" s="429">
        <f t="shared" si="30"/>
        <v>350000</v>
      </c>
      <c r="F69" s="874"/>
      <c r="G69" s="874"/>
      <c r="H69" s="874"/>
      <c r="I69" s="874"/>
      <c r="J69" s="874"/>
      <c r="K69" s="874"/>
      <c r="L69" s="874"/>
      <c r="M69" s="874"/>
      <c r="N69" s="327"/>
      <c r="O69" s="116"/>
      <c r="P69" s="325"/>
      <c r="Q69" s="418">
        <f t="shared" si="25"/>
        <v>350000</v>
      </c>
      <c r="R69" s="401" t="str">
        <f t="shared" si="26"/>
        <v>.</v>
      </c>
      <c r="S69" s="256" t="str">
        <f t="shared" si="26"/>
        <v>.</v>
      </c>
      <c r="T69" s="256" t="str">
        <f t="shared" si="26"/>
        <v>.</v>
      </c>
      <c r="U69" s="256" t="str">
        <f t="shared" si="26"/>
        <v>.</v>
      </c>
      <c r="V69" s="256" t="str">
        <f t="shared" si="26"/>
        <v>.</v>
      </c>
      <c r="W69" s="256" t="str">
        <f t="shared" si="26"/>
        <v>.</v>
      </c>
      <c r="X69" s="402" t="str">
        <f t="shared" si="26"/>
        <v>.</v>
      </c>
      <c r="Y69" s="3"/>
      <c r="Z69" s="409" t="str">
        <f t="shared" si="27"/>
        <v>.</v>
      </c>
      <c r="AA69" s="410" t="str">
        <f t="shared" si="27"/>
        <v>.</v>
      </c>
      <c r="AB69" s="410" t="str">
        <f t="shared" si="27"/>
        <v>.</v>
      </c>
      <c r="AC69" s="410" t="str">
        <f t="shared" si="27"/>
        <v>.</v>
      </c>
      <c r="AD69" s="410" t="str">
        <f t="shared" si="27"/>
        <v>.</v>
      </c>
      <c r="AE69" s="410" t="str">
        <f t="shared" si="27"/>
        <v>.</v>
      </c>
      <c r="AF69" s="411" t="str">
        <f t="shared" si="27"/>
        <v>.</v>
      </c>
      <c r="AG69" s="3"/>
      <c r="AH69" s="401" t="str">
        <f t="shared" si="28"/>
        <v>.</v>
      </c>
      <c r="AI69" s="256" t="str">
        <f t="shared" si="28"/>
        <v>.</v>
      </c>
      <c r="AJ69" s="256" t="str">
        <f t="shared" si="28"/>
        <v>.</v>
      </c>
      <c r="AK69" s="256" t="str">
        <f t="shared" si="28"/>
        <v>.</v>
      </c>
      <c r="AL69" s="256" t="str">
        <f t="shared" si="28"/>
        <v>.</v>
      </c>
      <c r="AM69" s="256" t="str">
        <f t="shared" si="28"/>
        <v>.</v>
      </c>
      <c r="AN69" s="402" t="str">
        <f t="shared" si="28"/>
        <v>.</v>
      </c>
      <c r="AO69" s="3"/>
      <c r="AP69" s="409" t="str">
        <f t="shared" si="29"/>
        <v>.</v>
      </c>
      <c r="AQ69" s="410" t="str">
        <f t="shared" si="29"/>
        <v>.</v>
      </c>
      <c r="AR69" s="410" t="str">
        <f t="shared" si="29"/>
        <v>.</v>
      </c>
      <c r="AS69" s="410" t="str">
        <f t="shared" si="29"/>
        <v>.</v>
      </c>
      <c r="AT69" s="410" t="str">
        <f t="shared" si="29"/>
        <v>.</v>
      </c>
      <c r="AU69" s="410" t="str">
        <f t="shared" si="29"/>
        <v>.</v>
      </c>
      <c r="AV69" s="411" t="str">
        <f t="shared" si="29"/>
        <v>.</v>
      </c>
      <c r="AW69" s="433"/>
    </row>
    <row r="70" spans="1:49" s="1355" customFormat="1" x14ac:dyDescent="0.2">
      <c r="A70" s="182"/>
      <c r="B70" s="343"/>
      <c r="C70" s="418" t="str">
        <f t="shared" si="30"/>
        <v>$400,000 to $499,999</v>
      </c>
      <c r="D70" s="422"/>
      <c r="E70" s="429">
        <f t="shared" si="30"/>
        <v>450000</v>
      </c>
      <c r="F70" s="874"/>
      <c r="G70" s="874"/>
      <c r="H70" s="874"/>
      <c r="I70" s="874"/>
      <c r="J70" s="874"/>
      <c r="K70" s="874"/>
      <c r="L70" s="874"/>
      <c r="M70" s="874"/>
      <c r="N70" s="327"/>
      <c r="O70" s="116"/>
      <c r="P70" s="325"/>
      <c r="Q70" s="418">
        <f t="shared" si="25"/>
        <v>450000</v>
      </c>
      <c r="R70" s="401" t="str">
        <f t="shared" si="26"/>
        <v>.</v>
      </c>
      <c r="S70" s="256" t="str">
        <f t="shared" si="26"/>
        <v>.</v>
      </c>
      <c r="T70" s="256" t="str">
        <f t="shared" si="26"/>
        <v>.</v>
      </c>
      <c r="U70" s="256" t="str">
        <f t="shared" si="26"/>
        <v>.</v>
      </c>
      <c r="V70" s="256" t="str">
        <f t="shared" si="26"/>
        <v>.</v>
      </c>
      <c r="W70" s="256" t="str">
        <f t="shared" si="26"/>
        <v>.</v>
      </c>
      <c r="X70" s="402" t="str">
        <f t="shared" si="26"/>
        <v>.</v>
      </c>
      <c r="Y70" s="3"/>
      <c r="Z70" s="409" t="str">
        <f t="shared" si="27"/>
        <v>.</v>
      </c>
      <c r="AA70" s="410" t="str">
        <f t="shared" si="27"/>
        <v>.</v>
      </c>
      <c r="AB70" s="410" t="str">
        <f t="shared" si="27"/>
        <v>.</v>
      </c>
      <c r="AC70" s="410" t="str">
        <f t="shared" si="27"/>
        <v>.</v>
      </c>
      <c r="AD70" s="410" t="str">
        <f t="shared" si="27"/>
        <v>.</v>
      </c>
      <c r="AE70" s="410" t="str">
        <f t="shared" si="27"/>
        <v>.</v>
      </c>
      <c r="AF70" s="411" t="str">
        <f t="shared" si="27"/>
        <v>.</v>
      </c>
      <c r="AG70" s="3"/>
      <c r="AH70" s="401" t="str">
        <f t="shared" si="28"/>
        <v>.</v>
      </c>
      <c r="AI70" s="256" t="str">
        <f t="shared" si="28"/>
        <v>.</v>
      </c>
      <c r="AJ70" s="256" t="str">
        <f t="shared" si="28"/>
        <v>.</v>
      </c>
      <c r="AK70" s="256" t="str">
        <f t="shared" si="28"/>
        <v>.</v>
      </c>
      <c r="AL70" s="256" t="str">
        <f t="shared" si="28"/>
        <v>.</v>
      </c>
      <c r="AM70" s="256" t="str">
        <f t="shared" si="28"/>
        <v>.</v>
      </c>
      <c r="AN70" s="402" t="str">
        <f t="shared" si="28"/>
        <v>.</v>
      </c>
      <c r="AO70" s="3"/>
      <c r="AP70" s="409" t="str">
        <f t="shared" si="29"/>
        <v>.</v>
      </c>
      <c r="AQ70" s="410" t="str">
        <f t="shared" si="29"/>
        <v>.</v>
      </c>
      <c r="AR70" s="410" t="str">
        <f t="shared" si="29"/>
        <v>.</v>
      </c>
      <c r="AS70" s="410" t="str">
        <f t="shared" si="29"/>
        <v>.</v>
      </c>
      <c r="AT70" s="410" t="str">
        <f t="shared" si="29"/>
        <v>.</v>
      </c>
      <c r="AU70" s="410" t="str">
        <f t="shared" si="29"/>
        <v>.</v>
      </c>
      <c r="AV70" s="411" t="str">
        <f t="shared" si="29"/>
        <v>.</v>
      </c>
      <c r="AW70" s="433"/>
    </row>
    <row r="71" spans="1:49" s="1355" customFormat="1" x14ac:dyDescent="0.2">
      <c r="A71" s="182"/>
      <c r="B71" s="343"/>
      <c r="C71" s="418" t="str">
        <f t="shared" si="30"/>
        <v>$500,000 to $599,999</v>
      </c>
      <c r="D71" s="422"/>
      <c r="E71" s="429">
        <f t="shared" si="30"/>
        <v>550000</v>
      </c>
      <c r="F71" s="874"/>
      <c r="G71" s="874"/>
      <c r="H71" s="874"/>
      <c r="I71" s="874"/>
      <c r="J71" s="874"/>
      <c r="K71" s="874"/>
      <c r="L71" s="874"/>
      <c r="M71" s="874"/>
      <c r="N71" s="327"/>
      <c r="O71" s="116"/>
      <c r="P71" s="325"/>
      <c r="Q71" s="418">
        <f t="shared" si="25"/>
        <v>550000</v>
      </c>
      <c r="R71" s="401" t="str">
        <f t="shared" si="26"/>
        <v>.</v>
      </c>
      <c r="S71" s="256" t="str">
        <f t="shared" si="26"/>
        <v>.</v>
      </c>
      <c r="T71" s="256" t="str">
        <f t="shared" si="26"/>
        <v>.</v>
      </c>
      <c r="U71" s="256" t="str">
        <f t="shared" si="26"/>
        <v>.</v>
      </c>
      <c r="V71" s="256" t="str">
        <f t="shared" si="26"/>
        <v>.</v>
      </c>
      <c r="W71" s="256" t="str">
        <f t="shared" si="26"/>
        <v>.</v>
      </c>
      <c r="X71" s="402" t="str">
        <f t="shared" si="26"/>
        <v>.</v>
      </c>
      <c r="Y71" s="3"/>
      <c r="Z71" s="409" t="str">
        <f t="shared" si="27"/>
        <v>.</v>
      </c>
      <c r="AA71" s="410" t="str">
        <f t="shared" si="27"/>
        <v>.</v>
      </c>
      <c r="AB71" s="410" t="str">
        <f t="shared" si="27"/>
        <v>.</v>
      </c>
      <c r="AC71" s="410" t="str">
        <f t="shared" si="27"/>
        <v>.</v>
      </c>
      <c r="AD71" s="410" t="str">
        <f t="shared" si="27"/>
        <v>.</v>
      </c>
      <c r="AE71" s="410" t="str">
        <f t="shared" si="27"/>
        <v>.</v>
      </c>
      <c r="AF71" s="411" t="str">
        <f t="shared" si="27"/>
        <v>.</v>
      </c>
      <c r="AG71" s="3"/>
      <c r="AH71" s="401" t="str">
        <f t="shared" si="28"/>
        <v>.</v>
      </c>
      <c r="AI71" s="256" t="str">
        <f t="shared" si="28"/>
        <v>.</v>
      </c>
      <c r="AJ71" s="256" t="str">
        <f t="shared" si="28"/>
        <v>.</v>
      </c>
      <c r="AK71" s="256" t="str">
        <f t="shared" si="28"/>
        <v>.</v>
      </c>
      <c r="AL71" s="256" t="str">
        <f t="shared" si="28"/>
        <v>.</v>
      </c>
      <c r="AM71" s="256" t="str">
        <f t="shared" si="28"/>
        <v>.</v>
      </c>
      <c r="AN71" s="402" t="str">
        <f t="shared" si="28"/>
        <v>.</v>
      </c>
      <c r="AO71" s="3"/>
      <c r="AP71" s="409" t="str">
        <f t="shared" si="29"/>
        <v>.</v>
      </c>
      <c r="AQ71" s="410" t="str">
        <f t="shared" si="29"/>
        <v>.</v>
      </c>
      <c r="AR71" s="410" t="str">
        <f t="shared" si="29"/>
        <v>.</v>
      </c>
      <c r="AS71" s="410" t="str">
        <f t="shared" si="29"/>
        <v>.</v>
      </c>
      <c r="AT71" s="410" t="str">
        <f t="shared" si="29"/>
        <v>.</v>
      </c>
      <c r="AU71" s="410" t="str">
        <f t="shared" si="29"/>
        <v>.</v>
      </c>
      <c r="AV71" s="411" t="str">
        <f t="shared" si="29"/>
        <v>.</v>
      </c>
      <c r="AW71" s="433"/>
    </row>
    <row r="72" spans="1:49" s="1355" customFormat="1" x14ac:dyDescent="0.2">
      <c r="A72" s="182"/>
      <c r="B72" s="343"/>
      <c r="C72" s="418" t="str">
        <f t="shared" si="30"/>
        <v>$600,000 to $699,999</v>
      </c>
      <c r="D72" s="422"/>
      <c r="E72" s="429">
        <f t="shared" si="30"/>
        <v>650000</v>
      </c>
      <c r="F72" s="874"/>
      <c r="G72" s="874"/>
      <c r="H72" s="874"/>
      <c r="I72" s="874"/>
      <c r="J72" s="874"/>
      <c r="K72" s="874"/>
      <c r="L72" s="874"/>
      <c r="M72" s="874"/>
      <c r="N72" s="327"/>
      <c r="O72" s="116"/>
      <c r="P72" s="325"/>
      <c r="Q72" s="418">
        <f t="shared" si="25"/>
        <v>650000</v>
      </c>
      <c r="R72" s="401" t="str">
        <f t="shared" si="26"/>
        <v>.</v>
      </c>
      <c r="S72" s="256" t="str">
        <f t="shared" si="26"/>
        <v>.</v>
      </c>
      <c r="T72" s="256" t="str">
        <f t="shared" si="26"/>
        <v>.</v>
      </c>
      <c r="U72" s="256" t="str">
        <f t="shared" si="26"/>
        <v>.</v>
      </c>
      <c r="V72" s="256" t="str">
        <f t="shared" si="26"/>
        <v>.</v>
      </c>
      <c r="W72" s="256" t="str">
        <f t="shared" si="26"/>
        <v>.</v>
      </c>
      <c r="X72" s="402" t="str">
        <f t="shared" si="26"/>
        <v>.</v>
      </c>
      <c r="Y72" s="3"/>
      <c r="Z72" s="409" t="str">
        <f t="shared" si="27"/>
        <v>.</v>
      </c>
      <c r="AA72" s="410" t="str">
        <f t="shared" si="27"/>
        <v>.</v>
      </c>
      <c r="AB72" s="410" t="str">
        <f t="shared" si="27"/>
        <v>.</v>
      </c>
      <c r="AC72" s="410" t="str">
        <f t="shared" si="27"/>
        <v>.</v>
      </c>
      <c r="AD72" s="410" t="str">
        <f t="shared" si="27"/>
        <v>.</v>
      </c>
      <c r="AE72" s="410" t="str">
        <f t="shared" si="27"/>
        <v>.</v>
      </c>
      <c r="AF72" s="411" t="str">
        <f t="shared" si="27"/>
        <v>.</v>
      </c>
      <c r="AG72" s="3"/>
      <c r="AH72" s="401" t="str">
        <f t="shared" si="28"/>
        <v>.</v>
      </c>
      <c r="AI72" s="256" t="str">
        <f t="shared" si="28"/>
        <v>.</v>
      </c>
      <c r="AJ72" s="256" t="str">
        <f t="shared" si="28"/>
        <v>.</v>
      </c>
      <c r="AK72" s="256" t="str">
        <f t="shared" si="28"/>
        <v>.</v>
      </c>
      <c r="AL72" s="256" t="str">
        <f t="shared" si="28"/>
        <v>.</v>
      </c>
      <c r="AM72" s="256" t="str">
        <f t="shared" si="28"/>
        <v>.</v>
      </c>
      <c r="AN72" s="402" t="str">
        <f t="shared" si="28"/>
        <v>.</v>
      </c>
      <c r="AO72" s="3"/>
      <c r="AP72" s="409" t="str">
        <f t="shared" si="29"/>
        <v>.</v>
      </c>
      <c r="AQ72" s="410" t="str">
        <f t="shared" si="29"/>
        <v>.</v>
      </c>
      <c r="AR72" s="410" t="str">
        <f t="shared" si="29"/>
        <v>.</v>
      </c>
      <c r="AS72" s="410" t="str">
        <f t="shared" si="29"/>
        <v>.</v>
      </c>
      <c r="AT72" s="410" t="str">
        <f t="shared" si="29"/>
        <v>.</v>
      </c>
      <c r="AU72" s="410" t="str">
        <f t="shared" si="29"/>
        <v>.</v>
      </c>
      <c r="AV72" s="411" t="str">
        <f t="shared" si="29"/>
        <v>.</v>
      </c>
      <c r="AW72" s="433"/>
    </row>
    <row r="73" spans="1:49" s="1355" customFormat="1" x14ac:dyDescent="0.2">
      <c r="A73" s="182"/>
      <c r="B73" s="343"/>
      <c r="C73" s="418" t="str">
        <f t="shared" si="30"/>
        <v>$700,000 to $799,999</v>
      </c>
      <c r="D73" s="422"/>
      <c r="E73" s="429">
        <f t="shared" si="30"/>
        <v>750000</v>
      </c>
      <c r="F73" s="874"/>
      <c r="G73" s="874"/>
      <c r="H73" s="874"/>
      <c r="I73" s="874"/>
      <c r="J73" s="874"/>
      <c r="K73" s="874"/>
      <c r="L73" s="874"/>
      <c r="M73" s="874"/>
      <c r="N73" s="327"/>
      <c r="O73" s="116"/>
      <c r="P73" s="325"/>
      <c r="Q73" s="418">
        <f t="shared" si="25"/>
        <v>750000</v>
      </c>
      <c r="R73" s="401" t="str">
        <f t="shared" si="26"/>
        <v>.</v>
      </c>
      <c r="S73" s="256" t="str">
        <f t="shared" si="26"/>
        <v>.</v>
      </c>
      <c r="T73" s="256" t="str">
        <f t="shared" si="26"/>
        <v>.</v>
      </c>
      <c r="U73" s="256" t="str">
        <f t="shared" si="26"/>
        <v>.</v>
      </c>
      <c r="V73" s="256" t="str">
        <f t="shared" si="26"/>
        <v>.</v>
      </c>
      <c r="W73" s="256" t="str">
        <f t="shared" si="26"/>
        <v>.</v>
      </c>
      <c r="X73" s="402" t="str">
        <f t="shared" si="26"/>
        <v>.</v>
      </c>
      <c r="Y73" s="3"/>
      <c r="Z73" s="409" t="str">
        <f t="shared" si="27"/>
        <v>.</v>
      </c>
      <c r="AA73" s="410" t="str">
        <f t="shared" si="27"/>
        <v>.</v>
      </c>
      <c r="AB73" s="410" t="str">
        <f t="shared" si="27"/>
        <v>.</v>
      </c>
      <c r="AC73" s="410" t="str">
        <f t="shared" si="27"/>
        <v>.</v>
      </c>
      <c r="AD73" s="410" t="str">
        <f t="shared" si="27"/>
        <v>.</v>
      </c>
      <c r="AE73" s="410" t="str">
        <f t="shared" si="27"/>
        <v>.</v>
      </c>
      <c r="AF73" s="411" t="str">
        <f t="shared" si="27"/>
        <v>.</v>
      </c>
      <c r="AG73" s="3"/>
      <c r="AH73" s="401" t="str">
        <f t="shared" si="28"/>
        <v>.</v>
      </c>
      <c r="AI73" s="256" t="str">
        <f t="shared" si="28"/>
        <v>.</v>
      </c>
      <c r="AJ73" s="256" t="str">
        <f t="shared" si="28"/>
        <v>.</v>
      </c>
      <c r="AK73" s="256" t="str">
        <f t="shared" si="28"/>
        <v>.</v>
      </c>
      <c r="AL73" s="256" t="str">
        <f t="shared" si="28"/>
        <v>.</v>
      </c>
      <c r="AM73" s="256" t="str">
        <f t="shared" si="28"/>
        <v>.</v>
      </c>
      <c r="AN73" s="402" t="str">
        <f t="shared" si="28"/>
        <v>.</v>
      </c>
      <c r="AO73" s="3"/>
      <c r="AP73" s="409" t="str">
        <f t="shared" si="29"/>
        <v>.</v>
      </c>
      <c r="AQ73" s="410" t="str">
        <f t="shared" si="29"/>
        <v>.</v>
      </c>
      <c r="AR73" s="410" t="str">
        <f t="shared" si="29"/>
        <v>.</v>
      </c>
      <c r="AS73" s="410" t="str">
        <f t="shared" si="29"/>
        <v>.</v>
      </c>
      <c r="AT73" s="410" t="str">
        <f t="shared" si="29"/>
        <v>.</v>
      </c>
      <c r="AU73" s="410" t="str">
        <f t="shared" si="29"/>
        <v>.</v>
      </c>
      <c r="AV73" s="411" t="str">
        <f t="shared" si="29"/>
        <v>.</v>
      </c>
      <c r="AW73" s="433"/>
    </row>
    <row r="74" spans="1:49" s="1355" customFormat="1" x14ac:dyDescent="0.2">
      <c r="A74" s="182"/>
      <c r="B74" s="343"/>
      <c r="C74" s="418" t="str">
        <f t="shared" si="30"/>
        <v>$800,000 to $899,999</v>
      </c>
      <c r="D74" s="422"/>
      <c r="E74" s="429">
        <f t="shared" si="30"/>
        <v>850000</v>
      </c>
      <c r="F74" s="874"/>
      <c r="G74" s="874"/>
      <c r="H74" s="874"/>
      <c r="I74" s="874"/>
      <c r="J74" s="874"/>
      <c r="K74" s="874"/>
      <c r="L74" s="874"/>
      <c r="M74" s="874"/>
      <c r="N74" s="327"/>
      <c r="O74" s="116"/>
      <c r="P74" s="325"/>
      <c r="Q74" s="418">
        <f t="shared" si="25"/>
        <v>850000</v>
      </c>
      <c r="R74" s="401" t="str">
        <f t="shared" si="26"/>
        <v>.</v>
      </c>
      <c r="S74" s="256" t="str">
        <f t="shared" si="26"/>
        <v>.</v>
      </c>
      <c r="T74" s="256" t="str">
        <f t="shared" si="26"/>
        <v>.</v>
      </c>
      <c r="U74" s="256" t="str">
        <f t="shared" si="26"/>
        <v>.</v>
      </c>
      <c r="V74" s="256" t="str">
        <f t="shared" si="26"/>
        <v>.</v>
      </c>
      <c r="W74" s="256" t="str">
        <f t="shared" si="26"/>
        <v>.</v>
      </c>
      <c r="X74" s="402" t="str">
        <f t="shared" si="26"/>
        <v>.</v>
      </c>
      <c r="Y74" s="3"/>
      <c r="Z74" s="409" t="str">
        <f t="shared" si="27"/>
        <v>.</v>
      </c>
      <c r="AA74" s="410" t="str">
        <f t="shared" si="27"/>
        <v>.</v>
      </c>
      <c r="AB74" s="410" t="str">
        <f t="shared" si="27"/>
        <v>.</v>
      </c>
      <c r="AC74" s="410" t="str">
        <f t="shared" si="27"/>
        <v>.</v>
      </c>
      <c r="AD74" s="410" t="str">
        <f t="shared" si="27"/>
        <v>.</v>
      </c>
      <c r="AE74" s="410" t="str">
        <f t="shared" si="27"/>
        <v>.</v>
      </c>
      <c r="AF74" s="411" t="str">
        <f t="shared" si="27"/>
        <v>.</v>
      </c>
      <c r="AG74" s="3"/>
      <c r="AH74" s="401" t="str">
        <f t="shared" si="28"/>
        <v>.</v>
      </c>
      <c r="AI74" s="256" t="str">
        <f t="shared" si="28"/>
        <v>.</v>
      </c>
      <c r="AJ74" s="256" t="str">
        <f t="shared" si="28"/>
        <v>.</v>
      </c>
      <c r="AK74" s="256" t="str">
        <f t="shared" si="28"/>
        <v>.</v>
      </c>
      <c r="AL74" s="256" t="str">
        <f t="shared" si="28"/>
        <v>.</v>
      </c>
      <c r="AM74" s="256" t="str">
        <f t="shared" si="28"/>
        <v>.</v>
      </c>
      <c r="AN74" s="402" t="str">
        <f t="shared" si="28"/>
        <v>.</v>
      </c>
      <c r="AO74" s="3"/>
      <c r="AP74" s="409" t="str">
        <f t="shared" si="29"/>
        <v>.</v>
      </c>
      <c r="AQ74" s="410" t="str">
        <f t="shared" si="29"/>
        <v>.</v>
      </c>
      <c r="AR74" s="410" t="str">
        <f t="shared" si="29"/>
        <v>.</v>
      </c>
      <c r="AS74" s="410" t="str">
        <f t="shared" si="29"/>
        <v>.</v>
      </c>
      <c r="AT74" s="410" t="str">
        <f t="shared" si="29"/>
        <v>.</v>
      </c>
      <c r="AU74" s="410" t="str">
        <f t="shared" si="29"/>
        <v>.</v>
      </c>
      <c r="AV74" s="411" t="str">
        <f t="shared" si="29"/>
        <v>.</v>
      </c>
      <c r="AW74" s="433"/>
    </row>
    <row r="75" spans="1:49" s="1355" customFormat="1" x14ac:dyDescent="0.2">
      <c r="A75" s="182"/>
      <c r="B75" s="343"/>
      <c r="C75" s="418" t="str">
        <f t="shared" si="30"/>
        <v>$900,000 to $999,999</v>
      </c>
      <c r="D75" s="422"/>
      <c r="E75" s="429">
        <f t="shared" si="30"/>
        <v>950000</v>
      </c>
      <c r="F75" s="874"/>
      <c r="G75" s="874"/>
      <c r="H75" s="874"/>
      <c r="I75" s="874"/>
      <c r="J75" s="874"/>
      <c r="K75" s="874"/>
      <c r="L75" s="874"/>
      <c r="M75" s="874"/>
      <c r="N75" s="327"/>
      <c r="O75" s="116"/>
      <c r="P75" s="325"/>
      <c r="Q75" s="418">
        <f t="shared" si="25"/>
        <v>950000</v>
      </c>
      <c r="R75" s="401" t="str">
        <f t="shared" si="26"/>
        <v>.</v>
      </c>
      <c r="S75" s="256" t="str">
        <f t="shared" si="26"/>
        <v>.</v>
      </c>
      <c r="T75" s="256" t="str">
        <f t="shared" si="26"/>
        <v>.</v>
      </c>
      <c r="U75" s="256" t="str">
        <f t="shared" si="26"/>
        <v>.</v>
      </c>
      <c r="V75" s="256" t="str">
        <f t="shared" si="26"/>
        <v>.</v>
      </c>
      <c r="W75" s="256" t="str">
        <f t="shared" si="26"/>
        <v>.</v>
      </c>
      <c r="X75" s="402" t="str">
        <f t="shared" si="26"/>
        <v>.</v>
      </c>
      <c r="Y75" s="3"/>
      <c r="Z75" s="409" t="str">
        <f t="shared" si="27"/>
        <v>.</v>
      </c>
      <c r="AA75" s="410" t="str">
        <f t="shared" si="27"/>
        <v>.</v>
      </c>
      <c r="AB75" s="410" t="str">
        <f t="shared" si="27"/>
        <v>.</v>
      </c>
      <c r="AC75" s="410" t="str">
        <f t="shared" si="27"/>
        <v>.</v>
      </c>
      <c r="AD75" s="410" t="str">
        <f t="shared" si="27"/>
        <v>.</v>
      </c>
      <c r="AE75" s="410" t="str">
        <f t="shared" si="27"/>
        <v>.</v>
      </c>
      <c r="AF75" s="411" t="str">
        <f t="shared" si="27"/>
        <v>.</v>
      </c>
      <c r="AG75" s="3"/>
      <c r="AH75" s="401" t="str">
        <f t="shared" si="28"/>
        <v>.</v>
      </c>
      <c r="AI75" s="256" t="str">
        <f t="shared" si="28"/>
        <v>.</v>
      </c>
      <c r="AJ75" s="256" t="str">
        <f t="shared" si="28"/>
        <v>.</v>
      </c>
      <c r="AK75" s="256" t="str">
        <f t="shared" si="28"/>
        <v>.</v>
      </c>
      <c r="AL75" s="256" t="str">
        <f t="shared" si="28"/>
        <v>.</v>
      </c>
      <c r="AM75" s="256" t="str">
        <f t="shared" si="28"/>
        <v>.</v>
      </c>
      <c r="AN75" s="402" t="str">
        <f t="shared" si="28"/>
        <v>.</v>
      </c>
      <c r="AO75" s="3"/>
      <c r="AP75" s="409" t="str">
        <f t="shared" si="29"/>
        <v>.</v>
      </c>
      <c r="AQ75" s="410" t="str">
        <f t="shared" si="29"/>
        <v>.</v>
      </c>
      <c r="AR75" s="410" t="str">
        <f t="shared" si="29"/>
        <v>.</v>
      </c>
      <c r="AS75" s="410" t="str">
        <f t="shared" si="29"/>
        <v>.</v>
      </c>
      <c r="AT75" s="410" t="str">
        <f t="shared" si="29"/>
        <v>.</v>
      </c>
      <c r="AU75" s="410" t="str">
        <f t="shared" si="29"/>
        <v>.</v>
      </c>
      <c r="AV75" s="411" t="str">
        <f t="shared" si="29"/>
        <v>.</v>
      </c>
      <c r="AW75" s="433"/>
    </row>
    <row r="76" spans="1:49" s="1355" customFormat="1" x14ac:dyDescent="0.2">
      <c r="A76" s="182"/>
      <c r="B76" s="343"/>
      <c r="C76" s="418" t="str">
        <f t="shared" si="30"/>
        <v>$1,000,000 to $1,499,999</v>
      </c>
      <c r="D76" s="422"/>
      <c r="E76" s="429">
        <f t="shared" si="30"/>
        <v>1250000</v>
      </c>
      <c r="F76" s="874"/>
      <c r="G76" s="874"/>
      <c r="H76" s="874"/>
      <c r="I76" s="874"/>
      <c r="J76" s="874"/>
      <c r="K76" s="874"/>
      <c r="L76" s="874"/>
      <c r="M76" s="874"/>
      <c r="N76" s="327"/>
      <c r="O76" s="116"/>
      <c r="P76" s="325"/>
      <c r="Q76" s="418">
        <f t="shared" si="25"/>
        <v>1250000</v>
      </c>
      <c r="R76" s="401" t="str">
        <f t="shared" si="26"/>
        <v>.</v>
      </c>
      <c r="S76" s="256" t="str">
        <f t="shared" si="26"/>
        <v>.</v>
      </c>
      <c r="T76" s="256" t="str">
        <f t="shared" si="26"/>
        <v>.</v>
      </c>
      <c r="U76" s="256" t="str">
        <f t="shared" si="26"/>
        <v>.</v>
      </c>
      <c r="V76" s="256" t="str">
        <f t="shared" si="26"/>
        <v>.</v>
      </c>
      <c r="W76" s="256" t="str">
        <f t="shared" si="26"/>
        <v>.</v>
      </c>
      <c r="X76" s="402" t="str">
        <f t="shared" si="26"/>
        <v>.</v>
      </c>
      <c r="Y76" s="3"/>
      <c r="Z76" s="409" t="str">
        <f t="shared" si="27"/>
        <v>.</v>
      </c>
      <c r="AA76" s="410" t="str">
        <f t="shared" si="27"/>
        <v>.</v>
      </c>
      <c r="AB76" s="410" t="str">
        <f t="shared" si="27"/>
        <v>.</v>
      </c>
      <c r="AC76" s="410" t="str">
        <f t="shared" si="27"/>
        <v>.</v>
      </c>
      <c r="AD76" s="410" t="str">
        <f t="shared" si="27"/>
        <v>.</v>
      </c>
      <c r="AE76" s="410" t="str">
        <f t="shared" si="27"/>
        <v>.</v>
      </c>
      <c r="AF76" s="411" t="str">
        <f t="shared" si="27"/>
        <v>.</v>
      </c>
      <c r="AG76" s="3"/>
      <c r="AH76" s="401" t="str">
        <f t="shared" si="28"/>
        <v>.</v>
      </c>
      <c r="AI76" s="256" t="str">
        <f t="shared" si="28"/>
        <v>.</v>
      </c>
      <c r="AJ76" s="256" t="str">
        <f t="shared" si="28"/>
        <v>.</v>
      </c>
      <c r="AK76" s="256" t="str">
        <f t="shared" si="28"/>
        <v>.</v>
      </c>
      <c r="AL76" s="256" t="str">
        <f t="shared" si="28"/>
        <v>.</v>
      </c>
      <c r="AM76" s="256" t="str">
        <f t="shared" si="28"/>
        <v>.</v>
      </c>
      <c r="AN76" s="402" t="str">
        <f t="shared" si="28"/>
        <v>.</v>
      </c>
      <c r="AO76" s="3"/>
      <c r="AP76" s="409" t="str">
        <f t="shared" si="29"/>
        <v>.</v>
      </c>
      <c r="AQ76" s="410" t="str">
        <f t="shared" si="29"/>
        <v>.</v>
      </c>
      <c r="AR76" s="410" t="str">
        <f t="shared" si="29"/>
        <v>.</v>
      </c>
      <c r="AS76" s="410" t="str">
        <f t="shared" si="29"/>
        <v>.</v>
      </c>
      <c r="AT76" s="410" t="str">
        <f t="shared" si="29"/>
        <v>.</v>
      </c>
      <c r="AU76" s="410" t="str">
        <f t="shared" si="29"/>
        <v>.</v>
      </c>
      <c r="AV76" s="411" t="str">
        <f t="shared" si="29"/>
        <v>.</v>
      </c>
      <c r="AW76" s="433"/>
    </row>
    <row r="77" spans="1:49" s="1355" customFormat="1" x14ac:dyDescent="0.2">
      <c r="A77" s="182"/>
      <c r="B77" s="343"/>
      <c r="C77" s="418" t="str">
        <f t="shared" si="30"/>
        <v>$1,500,000 to $1,999,999</v>
      </c>
      <c r="D77" s="422"/>
      <c r="E77" s="429">
        <f t="shared" si="30"/>
        <v>1750000</v>
      </c>
      <c r="F77" s="874"/>
      <c r="G77" s="874"/>
      <c r="H77" s="874"/>
      <c r="I77" s="874"/>
      <c r="J77" s="874"/>
      <c r="K77" s="874"/>
      <c r="L77" s="874"/>
      <c r="M77" s="874"/>
      <c r="N77" s="327"/>
      <c r="O77" s="116"/>
      <c r="P77" s="325"/>
      <c r="Q77" s="418">
        <f t="shared" si="25"/>
        <v>1750000</v>
      </c>
      <c r="R77" s="401" t="str">
        <f t="shared" si="26"/>
        <v>.</v>
      </c>
      <c r="S77" s="256" t="str">
        <f t="shared" si="26"/>
        <v>.</v>
      </c>
      <c r="T77" s="256" t="str">
        <f t="shared" si="26"/>
        <v>.</v>
      </c>
      <c r="U77" s="256" t="str">
        <f t="shared" si="26"/>
        <v>.</v>
      </c>
      <c r="V77" s="256" t="str">
        <f t="shared" si="26"/>
        <v>.</v>
      </c>
      <c r="W77" s="256" t="str">
        <f t="shared" si="26"/>
        <v>.</v>
      </c>
      <c r="X77" s="402" t="str">
        <f t="shared" si="26"/>
        <v>.</v>
      </c>
      <c r="Y77" s="3"/>
      <c r="Z77" s="409" t="str">
        <f t="shared" si="27"/>
        <v>.</v>
      </c>
      <c r="AA77" s="410" t="str">
        <f t="shared" si="27"/>
        <v>.</v>
      </c>
      <c r="AB77" s="410" t="str">
        <f t="shared" si="27"/>
        <v>.</v>
      </c>
      <c r="AC77" s="410" t="str">
        <f t="shared" si="27"/>
        <v>.</v>
      </c>
      <c r="AD77" s="410" t="str">
        <f t="shared" si="27"/>
        <v>.</v>
      </c>
      <c r="AE77" s="410" t="str">
        <f t="shared" si="27"/>
        <v>.</v>
      </c>
      <c r="AF77" s="411" t="str">
        <f t="shared" si="27"/>
        <v>.</v>
      </c>
      <c r="AG77" s="3"/>
      <c r="AH77" s="401" t="str">
        <f t="shared" si="28"/>
        <v>.</v>
      </c>
      <c r="AI77" s="256" t="str">
        <f t="shared" si="28"/>
        <v>.</v>
      </c>
      <c r="AJ77" s="256" t="str">
        <f t="shared" si="28"/>
        <v>.</v>
      </c>
      <c r="AK77" s="256" t="str">
        <f t="shared" si="28"/>
        <v>.</v>
      </c>
      <c r="AL77" s="256" t="str">
        <f t="shared" si="28"/>
        <v>.</v>
      </c>
      <c r="AM77" s="256" t="str">
        <f t="shared" si="28"/>
        <v>.</v>
      </c>
      <c r="AN77" s="402" t="str">
        <f t="shared" si="28"/>
        <v>.</v>
      </c>
      <c r="AO77" s="3"/>
      <c r="AP77" s="409" t="str">
        <f t="shared" si="29"/>
        <v>.</v>
      </c>
      <c r="AQ77" s="410" t="str">
        <f t="shared" si="29"/>
        <v>.</v>
      </c>
      <c r="AR77" s="410" t="str">
        <f t="shared" si="29"/>
        <v>.</v>
      </c>
      <c r="AS77" s="410" t="str">
        <f t="shared" si="29"/>
        <v>.</v>
      </c>
      <c r="AT77" s="410" t="str">
        <f t="shared" si="29"/>
        <v>.</v>
      </c>
      <c r="AU77" s="410" t="str">
        <f t="shared" si="29"/>
        <v>.</v>
      </c>
      <c r="AV77" s="411" t="str">
        <f t="shared" si="29"/>
        <v>.</v>
      </c>
      <c r="AW77" s="433"/>
    </row>
    <row r="78" spans="1:49" s="1355" customFormat="1" x14ac:dyDescent="0.2">
      <c r="A78" s="182"/>
      <c r="B78" s="343"/>
      <c r="C78" s="418" t="str">
        <f t="shared" si="30"/>
        <v>$2,000,000 to $2,999,999</v>
      </c>
      <c r="D78" s="422"/>
      <c r="E78" s="429">
        <f t="shared" si="30"/>
        <v>2500000</v>
      </c>
      <c r="F78" s="874"/>
      <c r="G78" s="874"/>
      <c r="H78" s="874"/>
      <c r="I78" s="874"/>
      <c r="J78" s="874"/>
      <c r="K78" s="874"/>
      <c r="L78" s="874"/>
      <c r="M78" s="874"/>
      <c r="N78" s="327"/>
      <c r="O78" s="116"/>
      <c r="P78" s="325"/>
      <c r="Q78" s="418">
        <f t="shared" si="25"/>
        <v>2500000</v>
      </c>
      <c r="R78" s="401" t="str">
        <f t="shared" si="26"/>
        <v>.</v>
      </c>
      <c r="S78" s="256" t="str">
        <f t="shared" si="26"/>
        <v>.</v>
      </c>
      <c r="T78" s="256" t="str">
        <f t="shared" si="26"/>
        <v>.</v>
      </c>
      <c r="U78" s="256" t="str">
        <f t="shared" si="26"/>
        <v>.</v>
      </c>
      <c r="V78" s="256" t="str">
        <f t="shared" si="26"/>
        <v>.</v>
      </c>
      <c r="W78" s="256" t="str">
        <f t="shared" si="26"/>
        <v>.</v>
      </c>
      <c r="X78" s="402" t="str">
        <f t="shared" si="26"/>
        <v>.</v>
      </c>
      <c r="Y78" s="3"/>
      <c r="Z78" s="409" t="str">
        <f t="shared" si="27"/>
        <v>.</v>
      </c>
      <c r="AA78" s="410" t="str">
        <f t="shared" si="27"/>
        <v>.</v>
      </c>
      <c r="AB78" s="410" t="str">
        <f t="shared" si="27"/>
        <v>.</v>
      </c>
      <c r="AC78" s="410" t="str">
        <f t="shared" si="27"/>
        <v>.</v>
      </c>
      <c r="AD78" s="410" t="str">
        <f t="shared" si="27"/>
        <v>.</v>
      </c>
      <c r="AE78" s="410" t="str">
        <f t="shared" si="27"/>
        <v>.</v>
      </c>
      <c r="AF78" s="411" t="str">
        <f t="shared" si="27"/>
        <v>.</v>
      </c>
      <c r="AG78" s="3"/>
      <c r="AH78" s="401" t="str">
        <f t="shared" si="28"/>
        <v>.</v>
      </c>
      <c r="AI78" s="256" t="str">
        <f t="shared" si="28"/>
        <v>.</v>
      </c>
      <c r="AJ78" s="256" t="str">
        <f t="shared" si="28"/>
        <v>.</v>
      </c>
      <c r="AK78" s="256" t="str">
        <f t="shared" si="28"/>
        <v>.</v>
      </c>
      <c r="AL78" s="256" t="str">
        <f t="shared" si="28"/>
        <v>.</v>
      </c>
      <c r="AM78" s="256" t="str">
        <f t="shared" si="28"/>
        <v>.</v>
      </c>
      <c r="AN78" s="402" t="str">
        <f t="shared" si="28"/>
        <v>.</v>
      </c>
      <c r="AO78" s="3"/>
      <c r="AP78" s="409" t="str">
        <f t="shared" si="29"/>
        <v>.</v>
      </c>
      <c r="AQ78" s="410" t="str">
        <f t="shared" si="29"/>
        <v>.</v>
      </c>
      <c r="AR78" s="410" t="str">
        <f t="shared" si="29"/>
        <v>.</v>
      </c>
      <c r="AS78" s="410" t="str">
        <f t="shared" si="29"/>
        <v>.</v>
      </c>
      <c r="AT78" s="410" t="str">
        <f t="shared" si="29"/>
        <v>.</v>
      </c>
      <c r="AU78" s="410" t="str">
        <f t="shared" si="29"/>
        <v>.</v>
      </c>
      <c r="AV78" s="411" t="str">
        <f t="shared" si="29"/>
        <v>.</v>
      </c>
      <c r="AW78" s="433"/>
    </row>
    <row r="79" spans="1:49" s="1355" customFormat="1" x14ac:dyDescent="0.2">
      <c r="A79" s="182"/>
      <c r="B79" s="343"/>
      <c r="C79" s="416" t="str">
        <f t="shared" si="30"/>
        <v>$3,000,000 and greater</v>
      </c>
      <c r="D79" s="875"/>
      <c r="E79" s="431">
        <f t="shared" si="30"/>
        <v>3000000</v>
      </c>
      <c r="F79" s="876"/>
      <c r="G79" s="876"/>
      <c r="H79" s="876"/>
      <c r="I79" s="876"/>
      <c r="J79" s="876"/>
      <c r="K79" s="876"/>
      <c r="L79" s="876"/>
      <c r="M79" s="876"/>
      <c r="N79" s="327"/>
      <c r="O79" s="116"/>
      <c r="P79" s="325"/>
      <c r="Q79" s="416">
        <f t="shared" si="25"/>
        <v>3000000</v>
      </c>
      <c r="R79" s="403" t="str">
        <f t="shared" si="26"/>
        <v>.</v>
      </c>
      <c r="S79" s="404" t="str">
        <f t="shared" si="26"/>
        <v>.</v>
      </c>
      <c r="T79" s="404" t="str">
        <f t="shared" si="26"/>
        <v>.</v>
      </c>
      <c r="U79" s="404" t="str">
        <f t="shared" si="26"/>
        <v>.</v>
      </c>
      <c r="V79" s="404" t="str">
        <f t="shared" si="26"/>
        <v>.</v>
      </c>
      <c r="W79" s="404" t="str">
        <f t="shared" si="26"/>
        <v>.</v>
      </c>
      <c r="X79" s="405" t="str">
        <f t="shared" si="26"/>
        <v>.</v>
      </c>
      <c r="Y79" s="3"/>
      <c r="Z79" s="412" t="str">
        <f t="shared" si="27"/>
        <v>.</v>
      </c>
      <c r="AA79" s="413" t="str">
        <f t="shared" si="27"/>
        <v>.</v>
      </c>
      <c r="AB79" s="413" t="str">
        <f t="shared" si="27"/>
        <v>.</v>
      </c>
      <c r="AC79" s="413" t="str">
        <f t="shared" si="27"/>
        <v>.</v>
      </c>
      <c r="AD79" s="413" t="str">
        <f t="shared" si="27"/>
        <v>.</v>
      </c>
      <c r="AE79" s="413" t="str">
        <f t="shared" si="27"/>
        <v>.</v>
      </c>
      <c r="AF79" s="414" t="str">
        <f t="shared" si="27"/>
        <v>.</v>
      </c>
      <c r="AG79" s="3"/>
      <c r="AH79" s="403" t="str">
        <f t="shared" si="28"/>
        <v>.</v>
      </c>
      <c r="AI79" s="404" t="str">
        <f t="shared" si="28"/>
        <v>.</v>
      </c>
      <c r="AJ79" s="404" t="str">
        <f t="shared" si="28"/>
        <v>.</v>
      </c>
      <c r="AK79" s="404" t="str">
        <f t="shared" si="28"/>
        <v>.</v>
      </c>
      <c r="AL79" s="404" t="str">
        <f t="shared" si="28"/>
        <v>.</v>
      </c>
      <c r="AM79" s="404" t="str">
        <f t="shared" si="28"/>
        <v>.</v>
      </c>
      <c r="AN79" s="405" t="str">
        <f t="shared" si="28"/>
        <v>.</v>
      </c>
      <c r="AO79" s="3"/>
      <c r="AP79" s="412" t="str">
        <f t="shared" si="29"/>
        <v>.</v>
      </c>
      <c r="AQ79" s="413" t="str">
        <f t="shared" si="29"/>
        <v>.</v>
      </c>
      <c r="AR79" s="413" t="str">
        <f t="shared" si="29"/>
        <v>.</v>
      </c>
      <c r="AS79" s="413" t="str">
        <f t="shared" si="29"/>
        <v>.</v>
      </c>
      <c r="AT79" s="413" t="str">
        <f t="shared" si="29"/>
        <v>.</v>
      </c>
      <c r="AU79" s="413" t="str">
        <f t="shared" si="29"/>
        <v>.</v>
      </c>
      <c r="AV79" s="414" t="str">
        <f t="shared" si="29"/>
        <v>.</v>
      </c>
      <c r="AW79" s="433"/>
    </row>
    <row r="80" spans="1:49" s="1355" customFormat="1" x14ac:dyDescent="0.2">
      <c r="A80" s="182"/>
      <c r="B80" s="343"/>
      <c r="C80" s="177"/>
      <c r="D80" s="296"/>
      <c r="E80" s="184"/>
      <c r="F80" s="177"/>
      <c r="G80" s="177"/>
      <c r="H80" s="177"/>
      <c r="I80" s="177"/>
      <c r="J80" s="177"/>
      <c r="K80" s="177"/>
      <c r="L80" s="177"/>
      <c r="M80" s="177"/>
      <c r="N80" s="327"/>
      <c r="O80" s="116"/>
      <c r="P80" s="325"/>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433"/>
    </row>
    <row r="81" spans="1:49" s="1355" customFormat="1" x14ac:dyDescent="0.2">
      <c r="A81" s="182"/>
      <c r="B81" s="343"/>
      <c r="C81" s="183"/>
      <c r="D81" s="116"/>
      <c r="E81" s="156"/>
      <c r="F81" s="116"/>
      <c r="G81" s="116"/>
      <c r="H81" s="116"/>
      <c r="I81" s="116"/>
      <c r="J81" s="116"/>
      <c r="K81" s="116"/>
      <c r="L81" s="116"/>
      <c r="M81" s="116"/>
      <c r="N81" s="327"/>
      <c r="O81" s="116"/>
      <c r="P81" s="325"/>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433"/>
    </row>
    <row r="82" spans="1:49" s="1355" customFormat="1" x14ac:dyDescent="0.2">
      <c r="A82" s="182"/>
      <c r="B82" s="343"/>
      <c r="C82" s="144"/>
      <c r="D82" s="116"/>
      <c r="E82" s="156"/>
      <c r="F82" s="116"/>
      <c r="G82" s="116"/>
      <c r="H82" s="116"/>
      <c r="I82" s="116"/>
      <c r="J82" s="116"/>
      <c r="K82" s="116"/>
      <c r="L82" s="116"/>
      <c r="M82" s="116"/>
      <c r="N82" s="327"/>
      <c r="O82" s="116"/>
      <c r="P82" s="325"/>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433"/>
    </row>
    <row r="83" spans="1:49" s="1355" customFormat="1" ht="15" x14ac:dyDescent="0.25">
      <c r="A83" s="182"/>
      <c r="B83" s="343"/>
      <c r="C83" s="267" t="s">
        <v>2</v>
      </c>
      <c r="D83" s="268"/>
      <c r="E83" s="268"/>
      <c r="F83" s="269"/>
      <c r="G83" s="281" t="str">
        <f>$G$22</f>
        <v>$ nominal per year</v>
      </c>
      <c r="H83" s="270"/>
      <c r="I83" s="270" t="str">
        <f>$F$3</f>
        <v>.</v>
      </c>
      <c r="J83" s="270"/>
      <c r="K83" s="270"/>
      <c r="L83" s="270"/>
      <c r="M83" s="271"/>
      <c r="N83" s="327"/>
      <c r="O83" s="116"/>
      <c r="P83" s="325"/>
      <c r="Q83" s="96"/>
      <c r="R83" s="249" t="str">
        <f>R$22</f>
        <v>Annual increases (nominal $ per year)</v>
      </c>
      <c r="S83" s="254"/>
      <c r="T83" s="254"/>
      <c r="U83" s="254"/>
      <c r="V83" s="254"/>
      <c r="W83" s="254"/>
      <c r="X83" s="306"/>
      <c r="Y83" s="3"/>
      <c r="Z83" s="249" t="s">
        <v>535</v>
      </c>
      <c r="AA83" s="254"/>
      <c r="AB83" s="254"/>
      <c r="AC83" s="254"/>
      <c r="AD83" s="254"/>
      <c r="AE83" s="254"/>
      <c r="AF83" s="306"/>
      <c r="AG83" s="66"/>
      <c r="AH83" s="249" t="s">
        <v>540</v>
      </c>
      <c r="AI83" s="254"/>
      <c r="AJ83" s="254"/>
      <c r="AK83" s="254"/>
      <c r="AL83" s="254"/>
      <c r="AM83" s="254"/>
      <c r="AN83" s="306"/>
      <c r="AO83" s="116"/>
      <c r="AP83" s="249" t="s">
        <v>536</v>
      </c>
      <c r="AQ83" s="254"/>
      <c r="AR83" s="254"/>
      <c r="AS83" s="254"/>
      <c r="AT83" s="254"/>
      <c r="AU83" s="254"/>
      <c r="AV83" s="306"/>
      <c r="AW83" s="433"/>
    </row>
    <row r="84" spans="1:49" s="1355" customFormat="1" ht="56.25" customHeight="1" x14ac:dyDescent="0.2">
      <c r="A84" s="182"/>
      <c r="B84" s="343"/>
      <c r="C84" s="297" t="s">
        <v>196</v>
      </c>
      <c r="D84" s="137" t="s">
        <v>327</v>
      </c>
      <c r="E84" s="298" t="s">
        <v>200</v>
      </c>
      <c r="F84" s="134" t="s">
        <v>205</v>
      </c>
      <c r="G84" s="134" t="s">
        <v>731</v>
      </c>
      <c r="H84" s="134" t="s">
        <v>732</v>
      </c>
      <c r="I84" s="134" t="s">
        <v>733</v>
      </c>
      <c r="J84" s="134" t="s">
        <v>734</v>
      </c>
      <c r="K84" s="134" t="s">
        <v>735</v>
      </c>
      <c r="L84" s="134" t="s">
        <v>736</v>
      </c>
      <c r="M84" s="134" t="s">
        <v>737</v>
      </c>
      <c r="N84" s="327"/>
      <c r="O84" s="116"/>
      <c r="P84" s="325"/>
      <c r="Q84" s="415" t="str">
        <f>Q$23</f>
        <v>Land Value</v>
      </c>
      <c r="R84" s="396" t="str">
        <f>C83</f>
        <v>Ordinary Business Rates - without proposed special variation</v>
      </c>
      <c r="S84" s="397"/>
      <c r="T84" s="397"/>
      <c r="U84" s="397"/>
      <c r="V84" s="397"/>
      <c r="W84" s="397"/>
      <c r="X84" s="398"/>
      <c r="Y84" s="3"/>
      <c r="Z84" s="396" t="str">
        <f>$R84</f>
        <v>Ordinary Business Rates - without proposed special variation</v>
      </c>
      <c r="AA84" s="397"/>
      <c r="AB84" s="397"/>
      <c r="AC84" s="397"/>
      <c r="AD84" s="397"/>
      <c r="AE84" s="397"/>
      <c r="AF84" s="398"/>
      <c r="AG84" s="434"/>
      <c r="AH84" s="396" t="str">
        <f>$R84</f>
        <v>Ordinary Business Rates - without proposed special variation</v>
      </c>
      <c r="AI84" s="397"/>
      <c r="AJ84" s="397"/>
      <c r="AK84" s="397"/>
      <c r="AL84" s="397"/>
      <c r="AM84" s="397"/>
      <c r="AN84" s="398"/>
      <c r="AO84" s="434"/>
      <c r="AP84" s="396" t="str">
        <f>$R84</f>
        <v>Ordinary Business Rates - without proposed special variation</v>
      </c>
      <c r="AQ84" s="397"/>
      <c r="AR84" s="397"/>
      <c r="AS84" s="397"/>
      <c r="AT84" s="397"/>
      <c r="AU84" s="397"/>
      <c r="AV84" s="398"/>
      <c r="AW84" s="433"/>
    </row>
    <row r="85" spans="1:49" s="1355" customFormat="1" x14ac:dyDescent="0.2">
      <c r="A85" s="182"/>
      <c r="B85" s="343"/>
      <c r="C85" s="293"/>
      <c r="D85" s="293"/>
      <c r="E85" s="294"/>
      <c r="F85" s="208" t="str">
        <f>F65</f>
        <v>2020-21</v>
      </c>
      <c r="G85" s="208" t="str">
        <f t="shared" ref="G85:M85" si="31">G65</f>
        <v>2021-22</v>
      </c>
      <c r="H85" s="208" t="str">
        <f t="shared" si="31"/>
        <v>2022-23</v>
      </c>
      <c r="I85" s="208" t="str">
        <f t="shared" si="31"/>
        <v>2023-24</v>
      </c>
      <c r="J85" s="208" t="str">
        <f t="shared" si="31"/>
        <v>2024-25</v>
      </c>
      <c r="K85" s="208" t="str">
        <f t="shared" si="31"/>
        <v>2025-26</v>
      </c>
      <c r="L85" s="208" t="str">
        <f t="shared" si="31"/>
        <v>2026-27</v>
      </c>
      <c r="M85" s="208" t="str">
        <f t="shared" si="31"/>
        <v>2027-28</v>
      </c>
      <c r="N85" s="327"/>
      <c r="O85" s="116"/>
      <c r="P85" s="325"/>
      <c r="Q85" s="416"/>
      <c r="R85" s="510" t="str">
        <f t="shared" ref="R85:X85" si="32">R$24</f>
        <v>Year 1</v>
      </c>
      <c r="S85" s="511" t="str">
        <f t="shared" si="32"/>
        <v>Year 2</v>
      </c>
      <c r="T85" s="511" t="str">
        <f t="shared" si="32"/>
        <v>Year 3</v>
      </c>
      <c r="U85" s="511" t="str">
        <f t="shared" si="32"/>
        <v>Year 4</v>
      </c>
      <c r="V85" s="511" t="str">
        <f t="shared" si="32"/>
        <v>Year 5</v>
      </c>
      <c r="W85" s="511" t="str">
        <f t="shared" si="32"/>
        <v>Year 6</v>
      </c>
      <c r="X85" s="511" t="str">
        <f t="shared" si="32"/>
        <v>Year 7</v>
      </c>
      <c r="Y85" s="512"/>
      <c r="Z85" s="510" t="str">
        <f>R85</f>
        <v>Year 1</v>
      </c>
      <c r="AA85" s="511" t="str">
        <f t="shared" ref="AA85:AF85" si="33">S85</f>
        <v>Year 2</v>
      </c>
      <c r="AB85" s="511" t="str">
        <f t="shared" si="33"/>
        <v>Year 3</v>
      </c>
      <c r="AC85" s="511" t="str">
        <f t="shared" si="33"/>
        <v>Year 4</v>
      </c>
      <c r="AD85" s="511" t="str">
        <f t="shared" si="33"/>
        <v>Year 5</v>
      </c>
      <c r="AE85" s="511" t="str">
        <f t="shared" si="33"/>
        <v>Year 6</v>
      </c>
      <c r="AF85" s="513" t="str">
        <f t="shared" si="33"/>
        <v>Year 7</v>
      </c>
      <c r="AG85" s="512"/>
      <c r="AH85" s="510" t="str">
        <f>R85</f>
        <v>Year 1</v>
      </c>
      <c r="AI85" s="511" t="str">
        <f t="shared" ref="AI85:AN85" si="34">S85</f>
        <v>Year 2</v>
      </c>
      <c r="AJ85" s="511" t="str">
        <f t="shared" si="34"/>
        <v>Year 3</v>
      </c>
      <c r="AK85" s="511" t="str">
        <f t="shared" si="34"/>
        <v>Year 4</v>
      </c>
      <c r="AL85" s="511" t="str">
        <f t="shared" si="34"/>
        <v>Year 5</v>
      </c>
      <c r="AM85" s="511" t="str">
        <f t="shared" si="34"/>
        <v>Year 6</v>
      </c>
      <c r="AN85" s="513" t="str">
        <f t="shared" si="34"/>
        <v>Year 7</v>
      </c>
      <c r="AO85" s="395"/>
      <c r="AP85" s="510" t="str">
        <f>R85</f>
        <v>Year 1</v>
      </c>
      <c r="AQ85" s="511" t="str">
        <f t="shared" ref="AQ85:AT85" si="35">S85</f>
        <v>Year 2</v>
      </c>
      <c r="AR85" s="511" t="str">
        <f t="shared" si="35"/>
        <v>Year 3</v>
      </c>
      <c r="AS85" s="511" t="str">
        <f t="shared" si="35"/>
        <v>Year 4</v>
      </c>
      <c r="AT85" s="511" t="str">
        <f t="shared" si="35"/>
        <v>Year 5</v>
      </c>
      <c r="AU85" s="511" t="str">
        <f>W85</f>
        <v>Year 6</v>
      </c>
      <c r="AV85" s="513" t="str">
        <f>X85</f>
        <v>Year 7</v>
      </c>
      <c r="AW85" s="433"/>
    </row>
    <row r="86" spans="1:49" s="1355" customFormat="1" x14ac:dyDescent="0.2">
      <c r="A86" s="182"/>
      <c r="B86" s="343"/>
      <c r="C86" s="467" t="str">
        <f>C25</f>
        <v>$0 to $99,999</v>
      </c>
      <c r="D86" s="426">
        <f t="shared" ref="D86:D99" si="36">IF(D66=".",".",D66)</f>
        <v>0</v>
      </c>
      <c r="E86" s="427">
        <f>E25</f>
        <v>50000</v>
      </c>
      <c r="F86" s="873"/>
      <c r="G86" s="873"/>
      <c r="H86" s="873"/>
      <c r="I86" s="873"/>
      <c r="J86" s="873"/>
      <c r="K86" s="873"/>
      <c r="L86" s="873"/>
      <c r="M86" s="873"/>
      <c r="N86" s="327"/>
      <c r="O86" s="116"/>
      <c r="P86" s="325"/>
      <c r="Q86" s="417">
        <f t="shared" ref="Q86:Q99" si="37">$E86</f>
        <v>50000</v>
      </c>
      <c r="R86" s="399" t="str">
        <f t="shared" ref="R86:X99" si="38">IF(G86=".",".",IF(F86=0,".",G86-F86))</f>
        <v>.</v>
      </c>
      <c r="S86" s="400" t="str">
        <f t="shared" si="38"/>
        <v>.</v>
      </c>
      <c r="T86" s="400" t="str">
        <f t="shared" si="38"/>
        <v>.</v>
      </c>
      <c r="U86" s="400" t="str">
        <f t="shared" si="38"/>
        <v>.</v>
      </c>
      <c r="V86" s="400" t="str">
        <f t="shared" si="38"/>
        <v>.</v>
      </c>
      <c r="W86" s="400" t="str">
        <f t="shared" si="38"/>
        <v>.</v>
      </c>
      <c r="X86" s="295" t="str">
        <f t="shared" si="38"/>
        <v>.</v>
      </c>
      <c r="Y86" s="3"/>
      <c r="Z86" s="406" t="str">
        <f t="shared" ref="Z86:AF99" si="39">IF(G86=".",".",IF(F86=0,".",G86/F86-1))</f>
        <v>.</v>
      </c>
      <c r="AA86" s="407" t="str">
        <f t="shared" si="39"/>
        <v>.</v>
      </c>
      <c r="AB86" s="407" t="str">
        <f t="shared" si="39"/>
        <v>.</v>
      </c>
      <c r="AC86" s="407" t="str">
        <f t="shared" si="39"/>
        <v>.</v>
      </c>
      <c r="AD86" s="407" t="str">
        <f t="shared" si="39"/>
        <v>.</v>
      </c>
      <c r="AE86" s="407" t="str">
        <f t="shared" si="39"/>
        <v>.</v>
      </c>
      <c r="AF86" s="408" t="str">
        <f t="shared" si="39"/>
        <v>.</v>
      </c>
      <c r="AG86" s="3"/>
      <c r="AH86" s="399" t="str">
        <f t="shared" ref="AH86:AN99" si="40">IF(G86=".",".",IF($F86=0,".",G86-$F86))</f>
        <v>.</v>
      </c>
      <c r="AI86" s="400" t="str">
        <f t="shared" si="40"/>
        <v>.</v>
      </c>
      <c r="AJ86" s="400" t="str">
        <f t="shared" si="40"/>
        <v>.</v>
      </c>
      <c r="AK86" s="400" t="str">
        <f t="shared" si="40"/>
        <v>.</v>
      </c>
      <c r="AL86" s="400" t="str">
        <f t="shared" si="40"/>
        <v>.</v>
      </c>
      <c r="AM86" s="400" t="str">
        <f t="shared" si="40"/>
        <v>.</v>
      </c>
      <c r="AN86" s="295" t="str">
        <f t="shared" si="40"/>
        <v>.</v>
      </c>
      <c r="AO86" s="410"/>
      <c r="AP86" s="406" t="str">
        <f t="shared" ref="AP86:AV99" si="41">IF(G86=".",".",IF($F86=0,".",G86/$F86-1))</f>
        <v>.</v>
      </c>
      <c r="AQ86" s="407" t="str">
        <f t="shared" si="41"/>
        <v>.</v>
      </c>
      <c r="AR86" s="407" t="str">
        <f t="shared" si="41"/>
        <v>.</v>
      </c>
      <c r="AS86" s="407" t="str">
        <f t="shared" si="41"/>
        <v>.</v>
      </c>
      <c r="AT86" s="407" t="str">
        <f t="shared" si="41"/>
        <v>.</v>
      </c>
      <c r="AU86" s="407" t="str">
        <f t="shared" si="41"/>
        <v>.</v>
      </c>
      <c r="AV86" s="408" t="str">
        <f t="shared" si="41"/>
        <v>.</v>
      </c>
      <c r="AW86" s="433"/>
    </row>
    <row r="87" spans="1:49" s="1355" customFormat="1" x14ac:dyDescent="0.2">
      <c r="A87" s="182"/>
      <c r="B87" s="343"/>
      <c r="C87" s="468" t="str">
        <f t="shared" ref="C87:E99" si="42">C26</f>
        <v>$100,000 to $199,999</v>
      </c>
      <c r="D87" s="428">
        <f t="shared" si="36"/>
        <v>0</v>
      </c>
      <c r="E87" s="429">
        <f t="shared" si="42"/>
        <v>150000</v>
      </c>
      <c r="F87" s="874"/>
      <c r="G87" s="874"/>
      <c r="H87" s="874"/>
      <c r="I87" s="874"/>
      <c r="J87" s="874"/>
      <c r="K87" s="874"/>
      <c r="L87" s="1207"/>
      <c r="M87" s="1207"/>
      <c r="N87" s="327"/>
      <c r="O87" s="116"/>
      <c r="P87" s="325"/>
      <c r="Q87" s="418">
        <f t="shared" si="37"/>
        <v>150000</v>
      </c>
      <c r="R87" s="401" t="str">
        <f t="shared" si="38"/>
        <v>.</v>
      </c>
      <c r="S87" s="256" t="str">
        <f t="shared" si="38"/>
        <v>.</v>
      </c>
      <c r="T87" s="256" t="str">
        <f t="shared" si="38"/>
        <v>.</v>
      </c>
      <c r="U87" s="256" t="str">
        <f t="shared" si="38"/>
        <v>.</v>
      </c>
      <c r="V87" s="256" t="str">
        <f t="shared" si="38"/>
        <v>.</v>
      </c>
      <c r="W87" s="256" t="str">
        <f t="shared" si="38"/>
        <v>.</v>
      </c>
      <c r="X87" s="402" t="str">
        <f t="shared" si="38"/>
        <v>.</v>
      </c>
      <c r="Y87" s="3"/>
      <c r="Z87" s="409" t="str">
        <f t="shared" si="39"/>
        <v>.</v>
      </c>
      <c r="AA87" s="410" t="str">
        <f t="shared" si="39"/>
        <v>.</v>
      </c>
      <c r="AB87" s="410" t="str">
        <f t="shared" si="39"/>
        <v>.</v>
      </c>
      <c r="AC87" s="410" t="str">
        <f t="shared" si="39"/>
        <v>.</v>
      </c>
      <c r="AD87" s="410" t="str">
        <f t="shared" si="39"/>
        <v>.</v>
      </c>
      <c r="AE87" s="410" t="str">
        <f t="shared" si="39"/>
        <v>.</v>
      </c>
      <c r="AF87" s="411" t="str">
        <f t="shared" si="39"/>
        <v>.</v>
      </c>
      <c r="AG87" s="3"/>
      <c r="AH87" s="401" t="str">
        <f t="shared" si="40"/>
        <v>.</v>
      </c>
      <c r="AI87" s="256" t="str">
        <f t="shared" si="40"/>
        <v>.</v>
      </c>
      <c r="AJ87" s="256" t="str">
        <f t="shared" si="40"/>
        <v>.</v>
      </c>
      <c r="AK87" s="256" t="str">
        <f t="shared" si="40"/>
        <v>.</v>
      </c>
      <c r="AL87" s="256" t="str">
        <f t="shared" si="40"/>
        <v>.</v>
      </c>
      <c r="AM87" s="256" t="str">
        <f t="shared" si="40"/>
        <v>.</v>
      </c>
      <c r="AN87" s="402" t="str">
        <f t="shared" si="40"/>
        <v>.</v>
      </c>
      <c r="AO87" s="3"/>
      <c r="AP87" s="409" t="str">
        <f t="shared" si="41"/>
        <v>.</v>
      </c>
      <c r="AQ87" s="410" t="str">
        <f t="shared" si="41"/>
        <v>.</v>
      </c>
      <c r="AR87" s="410" t="str">
        <f t="shared" si="41"/>
        <v>.</v>
      </c>
      <c r="AS87" s="410" t="str">
        <f t="shared" si="41"/>
        <v>.</v>
      </c>
      <c r="AT87" s="410" t="str">
        <f t="shared" si="41"/>
        <v>.</v>
      </c>
      <c r="AU87" s="410" t="str">
        <f t="shared" si="41"/>
        <v>.</v>
      </c>
      <c r="AV87" s="411" t="str">
        <f t="shared" si="41"/>
        <v>.</v>
      </c>
      <c r="AW87" s="433"/>
    </row>
    <row r="88" spans="1:49" s="1355" customFormat="1" x14ac:dyDescent="0.2">
      <c r="A88" s="182"/>
      <c r="B88" s="343"/>
      <c r="C88" s="468" t="str">
        <f t="shared" si="42"/>
        <v>$200,000 to $299,999</v>
      </c>
      <c r="D88" s="428">
        <f t="shared" si="36"/>
        <v>0</v>
      </c>
      <c r="E88" s="429">
        <f t="shared" si="42"/>
        <v>250000</v>
      </c>
      <c r="F88" s="874"/>
      <c r="G88" s="874"/>
      <c r="H88" s="874"/>
      <c r="I88" s="874"/>
      <c r="J88" s="874"/>
      <c r="K88" s="874"/>
      <c r="L88" s="1207"/>
      <c r="M88" s="1207"/>
      <c r="N88" s="327"/>
      <c r="O88" s="116"/>
      <c r="P88" s="325"/>
      <c r="Q88" s="418">
        <f t="shared" si="37"/>
        <v>250000</v>
      </c>
      <c r="R88" s="401" t="str">
        <f t="shared" si="38"/>
        <v>.</v>
      </c>
      <c r="S88" s="256" t="str">
        <f t="shared" si="38"/>
        <v>.</v>
      </c>
      <c r="T88" s="256" t="str">
        <f t="shared" si="38"/>
        <v>.</v>
      </c>
      <c r="U88" s="256" t="str">
        <f t="shared" si="38"/>
        <v>.</v>
      </c>
      <c r="V88" s="256" t="str">
        <f t="shared" si="38"/>
        <v>.</v>
      </c>
      <c r="W88" s="256" t="str">
        <f t="shared" si="38"/>
        <v>.</v>
      </c>
      <c r="X88" s="402" t="str">
        <f t="shared" si="38"/>
        <v>.</v>
      </c>
      <c r="Y88" s="3"/>
      <c r="Z88" s="409" t="str">
        <f t="shared" si="39"/>
        <v>.</v>
      </c>
      <c r="AA88" s="410" t="str">
        <f t="shared" si="39"/>
        <v>.</v>
      </c>
      <c r="AB88" s="410" t="str">
        <f t="shared" si="39"/>
        <v>.</v>
      </c>
      <c r="AC88" s="410" t="str">
        <f t="shared" si="39"/>
        <v>.</v>
      </c>
      <c r="AD88" s="410" t="str">
        <f t="shared" si="39"/>
        <v>.</v>
      </c>
      <c r="AE88" s="410" t="str">
        <f t="shared" si="39"/>
        <v>.</v>
      </c>
      <c r="AF88" s="411" t="str">
        <f t="shared" si="39"/>
        <v>.</v>
      </c>
      <c r="AG88" s="3"/>
      <c r="AH88" s="401" t="str">
        <f t="shared" si="40"/>
        <v>.</v>
      </c>
      <c r="AI88" s="256" t="str">
        <f t="shared" si="40"/>
        <v>.</v>
      </c>
      <c r="AJ88" s="256" t="str">
        <f t="shared" si="40"/>
        <v>.</v>
      </c>
      <c r="AK88" s="256" t="str">
        <f t="shared" si="40"/>
        <v>.</v>
      </c>
      <c r="AL88" s="256" t="str">
        <f t="shared" si="40"/>
        <v>.</v>
      </c>
      <c r="AM88" s="256" t="str">
        <f t="shared" si="40"/>
        <v>.</v>
      </c>
      <c r="AN88" s="402" t="str">
        <f t="shared" si="40"/>
        <v>.</v>
      </c>
      <c r="AO88" s="3"/>
      <c r="AP88" s="409" t="str">
        <f t="shared" si="41"/>
        <v>.</v>
      </c>
      <c r="AQ88" s="410" t="str">
        <f t="shared" si="41"/>
        <v>.</v>
      </c>
      <c r="AR88" s="410" t="str">
        <f t="shared" si="41"/>
        <v>.</v>
      </c>
      <c r="AS88" s="410" t="str">
        <f t="shared" si="41"/>
        <v>.</v>
      </c>
      <c r="AT88" s="410" t="str">
        <f t="shared" si="41"/>
        <v>.</v>
      </c>
      <c r="AU88" s="410" t="str">
        <f t="shared" si="41"/>
        <v>.</v>
      </c>
      <c r="AV88" s="411" t="str">
        <f t="shared" si="41"/>
        <v>.</v>
      </c>
      <c r="AW88" s="433"/>
    </row>
    <row r="89" spans="1:49" s="1355" customFormat="1" x14ac:dyDescent="0.2">
      <c r="A89" s="182"/>
      <c r="B89" s="343"/>
      <c r="C89" s="468" t="str">
        <f t="shared" si="42"/>
        <v>$300,000 to $399,999</v>
      </c>
      <c r="D89" s="428">
        <f t="shared" si="36"/>
        <v>0</v>
      </c>
      <c r="E89" s="429">
        <f t="shared" si="42"/>
        <v>350000</v>
      </c>
      <c r="F89" s="874"/>
      <c r="G89" s="874"/>
      <c r="H89" s="874"/>
      <c r="I89" s="874"/>
      <c r="J89" s="874"/>
      <c r="K89" s="874"/>
      <c r="L89" s="1207"/>
      <c r="M89" s="1207"/>
      <c r="N89" s="327"/>
      <c r="O89" s="116"/>
      <c r="P89" s="325"/>
      <c r="Q89" s="418">
        <f t="shared" si="37"/>
        <v>350000</v>
      </c>
      <c r="R89" s="401" t="str">
        <f t="shared" si="38"/>
        <v>.</v>
      </c>
      <c r="S89" s="256" t="str">
        <f t="shared" si="38"/>
        <v>.</v>
      </c>
      <c r="T89" s="256" t="str">
        <f t="shared" si="38"/>
        <v>.</v>
      </c>
      <c r="U89" s="256" t="str">
        <f t="shared" si="38"/>
        <v>.</v>
      </c>
      <c r="V89" s="256" t="str">
        <f t="shared" si="38"/>
        <v>.</v>
      </c>
      <c r="W89" s="256" t="str">
        <f t="shared" si="38"/>
        <v>.</v>
      </c>
      <c r="X89" s="402" t="str">
        <f t="shared" si="38"/>
        <v>.</v>
      </c>
      <c r="Y89" s="3"/>
      <c r="Z89" s="409" t="str">
        <f t="shared" si="39"/>
        <v>.</v>
      </c>
      <c r="AA89" s="410" t="str">
        <f t="shared" si="39"/>
        <v>.</v>
      </c>
      <c r="AB89" s="410" t="str">
        <f t="shared" si="39"/>
        <v>.</v>
      </c>
      <c r="AC89" s="410" t="str">
        <f t="shared" si="39"/>
        <v>.</v>
      </c>
      <c r="AD89" s="410" t="str">
        <f t="shared" si="39"/>
        <v>.</v>
      </c>
      <c r="AE89" s="410" t="str">
        <f t="shared" si="39"/>
        <v>.</v>
      </c>
      <c r="AF89" s="411" t="str">
        <f t="shared" si="39"/>
        <v>.</v>
      </c>
      <c r="AG89" s="3"/>
      <c r="AH89" s="401" t="str">
        <f t="shared" si="40"/>
        <v>.</v>
      </c>
      <c r="AI89" s="256" t="str">
        <f t="shared" si="40"/>
        <v>.</v>
      </c>
      <c r="AJ89" s="256" t="str">
        <f t="shared" si="40"/>
        <v>.</v>
      </c>
      <c r="AK89" s="256" t="str">
        <f t="shared" si="40"/>
        <v>.</v>
      </c>
      <c r="AL89" s="256" t="str">
        <f t="shared" si="40"/>
        <v>.</v>
      </c>
      <c r="AM89" s="256" t="str">
        <f t="shared" si="40"/>
        <v>.</v>
      </c>
      <c r="AN89" s="402" t="str">
        <f t="shared" si="40"/>
        <v>.</v>
      </c>
      <c r="AO89" s="3"/>
      <c r="AP89" s="409" t="str">
        <f t="shared" si="41"/>
        <v>.</v>
      </c>
      <c r="AQ89" s="410" t="str">
        <f t="shared" si="41"/>
        <v>.</v>
      </c>
      <c r="AR89" s="410" t="str">
        <f t="shared" si="41"/>
        <v>.</v>
      </c>
      <c r="AS89" s="410" t="str">
        <f t="shared" si="41"/>
        <v>.</v>
      </c>
      <c r="AT89" s="410" t="str">
        <f t="shared" si="41"/>
        <v>.</v>
      </c>
      <c r="AU89" s="410" t="str">
        <f t="shared" si="41"/>
        <v>.</v>
      </c>
      <c r="AV89" s="411" t="str">
        <f t="shared" si="41"/>
        <v>.</v>
      </c>
      <c r="AW89" s="433"/>
    </row>
    <row r="90" spans="1:49" s="1355" customFormat="1" x14ac:dyDescent="0.2">
      <c r="A90" s="182"/>
      <c r="B90" s="343"/>
      <c r="C90" s="468" t="str">
        <f t="shared" si="42"/>
        <v>$400,000 to $499,999</v>
      </c>
      <c r="D90" s="428">
        <f t="shared" si="36"/>
        <v>0</v>
      </c>
      <c r="E90" s="429">
        <f t="shared" si="42"/>
        <v>450000</v>
      </c>
      <c r="F90" s="874"/>
      <c r="G90" s="874"/>
      <c r="H90" s="874"/>
      <c r="I90" s="874"/>
      <c r="J90" s="874"/>
      <c r="K90" s="874"/>
      <c r="L90" s="1207"/>
      <c r="M90" s="1207"/>
      <c r="N90" s="327"/>
      <c r="O90" s="116"/>
      <c r="P90" s="325"/>
      <c r="Q90" s="418">
        <f t="shared" si="37"/>
        <v>450000</v>
      </c>
      <c r="R90" s="401" t="str">
        <f t="shared" si="38"/>
        <v>.</v>
      </c>
      <c r="S90" s="256" t="str">
        <f t="shared" si="38"/>
        <v>.</v>
      </c>
      <c r="T90" s="256" t="str">
        <f t="shared" si="38"/>
        <v>.</v>
      </c>
      <c r="U90" s="256" t="str">
        <f t="shared" si="38"/>
        <v>.</v>
      </c>
      <c r="V90" s="256" t="str">
        <f t="shared" si="38"/>
        <v>.</v>
      </c>
      <c r="W90" s="256" t="str">
        <f t="shared" si="38"/>
        <v>.</v>
      </c>
      <c r="X90" s="402" t="str">
        <f t="shared" si="38"/>
        <v>.</v>
      </c>
      <c r="Y90" s="3"/>
      <c r="Z90" s="409" t="str">
        <f t="shared" si="39"/>
        <v>.</v>
      </c>
      <c r="AA90" s="410" t="str">
        <f t="shared" si="39"/>
        <v>.</v>
      </c>
      <c r="AB90" s="410" t="str">
        <f t="shared" si="39"/>
        <v>.</v>
      </c>
      <c r="AC90" s="410" t="str">
        <f t="shared" si="39"/>
        <v>.</v>
      </c>
      <c r="AD90" s="410" t="str">
        <f t="shared" si="39"/>
        <v>.</v>
      </c>
      <c r="AE90" s="410" t="str">
        <f t="shared" si="39"/>
        <v>.</v>
      </c>
      <c r="AF90" s="411" t="str">
        <f t="shared" si="39"/>
        <v>.</v>
      </c>
      <c r="AG90" s="3"/>
      <c r="AH90" s="401" t="str">
        <f t="shared" si="40"/>
        <v>.</v>
      </c>
      <c r="AI90" s="256" t="str">
        <f t="shared" si="40"/>
        <v>.</v>
      </c>
      <c r="AJ90" s="256" t="str">
        <f t="shared" si="40"/>
        <v>.</v>
      </c>
      <c r="AK90" s="256" t="str">
        <f t="shared" si="40"/>
        <v>.</v>
      </c>
      <c r="AL90" s="256" t="str">
        <f t="shared" si="40"/>
        <v>.</v>
      </c>
      <c r="AM90" s="256" t="str">
        <f t="shared" si="40"/>
        <v>.</v>
      </c>
      <c r="AN90" s="402" t="str">
        <f t="shared" si="40"/>
        <v>.</v>
      </c>
      <c r="AO90" s="3"/>
      <c r="AP90" s="409" t="str">
        <f t="shared" si="41"/>
        <v>.</v>
      </c>
      <c r="AQ90" s="410" t="str">
        <f t="shared" si="41"/>
        <v>.</v>
      </c>
      <c r="AR90" s="410" t="str">
        <f t="shared" si="41"/>
        <v>.</v>
      </c>
      <c r="AS90" s="410" t="str">
        <f t="shared" si="41"/>
        <v>.</v>
      </c>
      <c r="AT90" s="410" t="str">
        <f t="shared" si="41"/>
        <v>.</v>
      </c>
      <c r="AU90" s="410" t="str">
        <f t="shared" si="41"/>
        <v>.</v>
      </c>
      <c r="AV90" s="411" t="str">
        <f t="shared" si="41"/>
        <v>.</v>
      </c>
      <c r="AW90" s="433"/>
    </row>
    <row r="91" spans="1:49" s="1355" customFormat="1" x14ac:dyDescent="0.2">
      <c r="A91" s="182"/>
      <c r="B91" s="343"/>
      <c r="C91" s="468" t="str">
        <f t="shared" si="42"/>
        <v>$500,000 to $599,999</v>
      </c>
      <c r="D91" s="428">
        <f t="shared" si="36"/>
        <v>0</v>
      </c>
      <c r="E91" s="429">
        <f t="shared" si="42"/>
        <v>550000</v>
      </c>
      <c r="F91" s="874"/>
      <c r="G91" s="874"/>
      <c r="H91" s="874"/>
      <c r="I91" s="874"/>
      <c r="J91" s="874"/>
      <c r="K91" s="874"/>
      <c r="L91" s="1207"/>
      <c r="M91" s="1207"/>
      <c r="N91" s="327"/>
      <c r="O91" s="116"/>
      <c r="P91" s="325"/>
      <c r="Q91" s="418">
        <f t="shared" si="37"/>
        <v>550000</v>
      </c>
      <c r="R91" s="401" t="str">
        <f t="shared" si="38"/>
        <v>.</v>
      </c>
      <c r="S91" s="256" t="str">
        <f t="shared" si="38"/>
        <v>.</v>
      </c>
      <c r="T91" s="256" t="str">
        <f t="shared" si="38"/>
        <v>.</v>
      </c>
      <c r="U91" s="256" t="str">
        <f t="shared" si="38"/>
        <v>.</v>
      </c>
      <c r="V91" s="256" t="str">
        <f t="shared" si="38"/>
        <v>.</v>
      </c>
      <c r="W91" s="256" t="str">
        <f t="shared" si="38"/>
        <v>.</v>
      </c>
      <c r="X91" s="402" t="str">
        <f t="shared" si="38"/>
        <v>.</v>
      </c>
      <c r="Y91" s="3"/>
      <c r="Z91" s="409" t="str">
        <f t="shared" si="39"/>
        <v>.</v>
      </c>
      <c r="AA91" s="410" t="str">
        <f t="shared" si="39"/>
        <v>.</v>
      </c>
      <c r="AB91" s="410" t="str">
        <f t="shared" si="39"/>
        <v>.</v>
      </c>
      <c r="AC91" s="410" t="str">
        <f t="shared" si="39"/>
        <v>.</v>
      </c>
      <c r="AD91" s="410" t="str">
        <f t="shared" si="39"/>
        <v>.</v>
      </c>
      <c r="AE91" s="410" t="str">
        <f t="shared" si="39"/>
        <v>.</v>
      </c>
      <c r="AF91" s="411" t="str">
        <f t="shared" si="39"/>
        <v>.</v>
      </c>
      <c r="AG91" s="3"/>
      <c r="AH91" s="401" t="str">
        <f t="shared" si="40"/>
        <v>.</v>
      </c>
      <c r="AI91" s="256" t="str">
        <f t="shared" si="40"/>
        <v>.</v>
      </c>
      <c r="AJ91" s="256" t="str">
        <f t="shared" si="40"/>
        <v>.</v>
      </c>
      <c r="AK91" s="256" t="str">
        <f t="shared" si="40"/>
        <v>.</v>
      </c>
      <c r="AL91" s="256" t="str">
        <f t="shared" si="40"/>
        <v>.</v>
      </c>
      <c r="AM91" s="256" t="str">
        <f t="shared" si="40"/>
        <v>.</v>
      </c>
      <c r="AN91" s="402" t="str">
        <f t="shared" si="40"/>
        <v>.</v>
      </c>
      <c r="AO91" s="3"/>
      <c r="AP91" s="409" t="str">
        <f t="shared" si="41"/>
        <v>.</v>
      </c>
      <c r="AQ91" s="410" t="str">
        <f t="shared" si="41"/>
        <v>.</v>
      </c>
      <c r="AR91" s="410" t="str">
        <f t="shared" si="41"/>
        <v>.</v>
      </c>
      <c r="AS91" s="410" t="str">
        <f t="shared" si="41"/>
        <v>.</v>
      </c>
      <c r="AT91" s="410" t="str">
        <f t="shared" si="41"/>
        <v>.</v>
      </c>
      <c r="AU91" s="410" t="str">
        <f t="shared" si="41"/>
        <v>.</v>
      </c>
      <c r="AV91" s="411" t="str">
        <f t="shared" si="41"/>
        <v>.</v>
      </c>
      <c r="AW91" s="433"/>
    </row>
    <row r="92" spans="1:49" s="1355" customFormat="1" x14ac:dyDescent="0.2">
      <c r="A92" s="182"/>
      <c r="B92" s="343"/>
      <c r="C92" s="468" t="str">
        <f t="shared" si="42"/>
        <v>$600,000 to $699,999</v>
      </c>
      <c r="D92" s="428">
        <f t="shared" si="36"/>
        <v>0</v>
      </c>
      <c r="E92" s="429">
        <f t="shared" si="42"/>
        <v>650000</v>
      </c>
      <c r="F92" s="874"/>
      <c r="G92" s="874"/>
      <c r="H92" s="874"/>
      <c r="I92" s="874"/>
      <c r="J92" s="874"/>
      <c r="K92" s="874"/>
      <c r="L92" s="1207"/>
      <c r="M92" s="1207"/>
      <c r="N92" s="327"/>
      <c r="O92" s="116"/>
      <c r="P92" s="325"/>
      <c r="Q92" s="418">
        <f t="shared" si="37"/>
        <v>650000</v>
      </c>
      <c r="R92" s="401" t="str">
        <f t="shared" si="38"/>
        <v>.</v>
      </c>
      <c r="S92" s="256" t="str">
        <f t="shared" si="38"/>
        <v>.</v>
      </c>
      <c r="T92" s="256" t="str">
        <f t="shared" si="38"/>
        <v>.</v>
      </c>
      <c r="U92" s="256" t="str">
        <f t="shared" si="38"/>
        <v>.</v>
      </c>
      <c r="V92" s="256" t="str">
        <f t="shared" si="38"/>
        <v>.</v>
      </c>
      <c r="W92" s="256" t="str">
        <f t="shared" si="38"/>
        <v>.</v>
      </c>
      <c r="X92" s="402" t="str">
        <f t="shared" si="38"/>
        <v>.</v>
      </c>
      <c r="Y92" s="3"/>
      <c r="Z92" s="409" t="str">
        <f t="shared" si="39"/>
        <v>.</v>
      </c>
      <c r="AA92" s="410" t="str">
        <f t="shared" si="39"/>
        <v>.</v>
      </c>
      <c r="AB92" s="410" t="str">
        <f t="shared" si="39"/>
        <v>.</v>
      </c>
      <c r="AC92" s="410" t="str">
        <f t="shared" si="39"/>
        <v>.</v>
      </c>
      <c r="AD92" s="410" t="str">
        <f t="shared" si="39"/>
        <v>.</v>
      </c>
      <c r="AE92" s="410" t="str">
        <f t="shared" si="39"/>
        <v>.</v>
      </c>
      <c r="AF92" s="411" t="str">
        <f t="shared" si="39"/>
        <v>.</v>
      </c>
      <c r="AG92" s="3"/>
      <c r="AH92" s="401" t="str">
        <f t="shared" si="40"/>
        <v>.</v>
      </c>
      <c r="AI92" s="256" t="str">
        <f t="shared" si="40"/>
        <v>.</v>
      </c>
      <c r="AJ92" s="256" t="str">
        <f t="shared" si="40"/>
        <v>.</v>
      </c>
      <c r="AK92" s="256" t="str">
        <f t="shared" si="40"/>
        <v>.</v>
      </c>
      <c r="AL92" s="256" t="str">
        <f t="shared" si="40"/>
        <v>.</v>
      </c>
      <c r="AM92" s="256" t="str">
        <f t="shared" si="40"/>
        <v>.</v>
      </c>
      <c r="AN92" s="402" t="str">
        <f t="shared" si="40"/>
        <v>.</v>
      </c>
      <c r="AO92" s="3"/>
      <c r="AP92" s="409" t="str">
        <f t="shared" si="41"/>
        <v>.</v>
      </c>
      <c r="AQ92" s="410" t="str">
        <f t="shared" si="41"/>
        <v>.</v>
      </c>
      <c r="AR92" s="410" t="str">
        <f t="shared" si="41"/>
        <v>.</v>
      </c>
      <c r="AS92" s="410" t="str">
        <f t="shared" si="41"/>
        <v>.</v>
      </c>
      <c r="AT92" s="410" t="str">
        <f t="shared" si="41"/>
        <v>.</v>
      </c>
      <c r="AU92" s="410" t="str">
        <f t="shared" si="41"/>
        <v>.</v>
      </c>
      <c r="AV92" s="411" t="str">
        <f t="shared" si="41"/>
        <v>.</v>
      </c>
      <c r="AW92" s="433"/>
    </row>
    <row r="93" spans="1:49" s="1355" customFormat="1" x14ac:dyDescent="0.2">
      <c r="A93" s="182"/>
      <c r="B93" s="343"/>
      <c r="C93" s="468" t="str">
        <f t="shared" si="42"/>
        <v>$700,000 to $799,999</v>
      </c>
      <c r="D93" s="428">
        <f t="shared" si="36"/>
        <v>0</v>
      </c>
      <c r="E93" s="429">
        <f t="shared" si="42"/>
        <v>750000</v>
      </c>
      <c r="F93" s="874"/>
      <c r="G93" s="874"/>
      <c r="H93" s="874"/>
      <c r="I93" s="874"/>
      <c r="J93" s="874"/>
      <c r="K93" s="874"/>
      <c r="L93" s="1207"/>
      <c r="M93" s="1207"/>
      <c r="N93" s="327"/>
      <c r="O93" s="116"/>
      <c r="P93" s="325"/>
      <c r="Q93" s="418">
        <f t="shared" si="37"/>
        <v>750000</v>
      </c>
      <c r="R93" s="401" t="str">
        <f t="shared" si="38"/>
        <v>.</v>
      </c>
      <c r="S93" s="256" t="str">
        <f t="shared" si="38"/>
        <v>.</v>
      </c>
      <c r="T93" s="256" t="str">
        <f t="shared" si="38"/>
        <v>.</v>
      </c>
      <c r="U93" s="256" t="str">
        <f t="shared" si="38"/>
        <v>.</v>
      </c>
      <c r="V93" s="256" t="str">
        <f t="shared" si="38"/>
        <v>.</v>
      </c>
      <c r="W93" s="256" t="str">
        <f t="shared" si="38"/>
        <v>.</v>
      </c>
      <c r="X93" s="402" t="str">
        <f t="shared" si="38"/>
        <v>.</v>
      </c>
      <c r="Y93" s="3"/>
      <c r="Z93" s="409" t="str">
        <f t="shared" si="39"/>
        <v>.</v>
      </c>
      <c r="AA93" s="410" t="str">
        <f t="shared" si="39"/>
        <v>.</v>
      </c>
      <c r="AB93" s="410" t="str">
        <f t="shared" si="39"/>
        <v>.</v>
      </c>
      <c r="AC93" s="410" t="str">
        <f t="shared" si="39"/>
        <v>.</v>
      </c>
      <c r="AD93" s="410" t="str">
        <f t="shared" si="39"/>
        <v>.</v>
      </c>
      <c r="AE93" s="410" t="str">
        <f t="shared" si="39"/>
        <v>.</v>
      </c>
      <c r="AF93" s="411" t="str">
        <f t="shared" si="39"/>
        <v>.</v>
      </c>
      <c r="AG93" s="3"/>
      <c r="AH93" s="401" t="str">
        <f t="shared" si="40"/>
        <v>.</v>
      </c>
      <c r="AI93" s="256" t="str">
        <f t="shared" si="40"/>
        <v>.</v>
      </c>
      <c r="AJ93" s="256" t="str">
        <f t="shared" si="40"/>
        <v>.</v>
      </c>
      <c r="AK93" s="256" t="str">
        <f t="shared" si="40"/>
        <v>.</v>
      </c>
      <c r="AL93" s="256" t="str">
        <f t="shared" si="40"/>
        <v>.</v>
      </c>
      <c r="AM93" s="256" t="str">
        <f t="shared" si="40"/>
        <v>.</v>
      </c>
      <c r="AN93" s="402" t="str">
        <f t="shared" si="40"/>
        <v>.</v>
      </c>
      <c r="AO93" s="3"/>
      <c r="AP93" s="409" t="str">
        <f t="shared" si="41"/>
        <v>.</v>
      </c>
      <c r="AQ93" s="410" t="str">
        <f t="shared" si="41"/>
        <v>.</v>
      </c>
      <c r="AR93" s="410" t="str">
        <f t="shared" si="41"/>
        <v>.</v>
      </c>
      <c r="AS93" s="410" t="str">
        <f t="shared" si="41"/>
        <v>.</v>
      </c>
      <c r="AT93" s="410" t="str">
        <f t="shared" si="41"/>
        <v>.</v>
      </c>
      <c r="AU93" s="410" t="str">
        <f t="shared" si="41"/>
        <v>.</v>
      </c>
      <c r="AV93" s="411" t="str">
        <f t="shared" si="41"/>
        <v>.</v>
      </c>
      <c r="AW93" s="433"/>
    </row>
    <row r="94" spans="1:49" s="1355" customFormat="1" x14ac:dyDescent="0.2">
      <c r="A94" s="182"/>
      <c r="B94" s="343"/>
      <c r="C94" s="468" t="str">
        <f t="shared" si="42"/>
        <v>$800,000 to $899,999</v>
      </c>
      <c r="D94" s="428">
        <f t="shared" si="36"/>
        <v>0</v>
      </c>
      <c r="E94" s="429">
        <f t="shared" si="42"/>
        <v>850000</v>
      </c>
      <c r="F94" s="874"/>
      <c r="G94" s="874"/>
      <c r="H94" s="874"/>
      <c r="I94" s="874"/>
      <c r="J94" s="874"/>
      <c r="K94" s="874"/>
      <c r="L94" s="1207"/>
      <c r="M94" s="1207"/>
      <c r="N94" s="327"/>
      <c r="O94" s="116"/>
      <c r="P94" s="325"/>
      <c r="Q94" s="418">
        <f t="shared" si="37"/>
        <v>850000</v>
      </c>
      <c r="R94" s="401" t="str">
        <f t="shared" si="38"/>
        <v>.</v>
      </c>
      <c r="S94" s="256" t="str">
        <f t="shared" si="38"/>
        <v>.</v>
      </c>
      <c r="T94" s="256" t="str">
        <f t="shared" si="38"/>
        <v>.</v>
      </c>
      <c r="U94" s="256" t="str">
        <f t="shared" si="38"/>
        <v>.</v>
      </c>
      <c r="V94" s="256" t="str">
        <f t="shared" si="38"/>
        <v>.</v>
      </c>
      <c r="W94" s="256" t="str">
        <f t="shared" si="38"/>
        <v>.</v>
      </c>
      <c r="X94" s="402" t="str">
        <f t="shared" si="38"/>
        <v>.</v>
      </c>
      <c r="Y94" s="3"/>
      <c r="Z94" s="409" t="str">
        <f t="shared" si="39"/>
        <v>.</v>
      </c>
      <c r="AA94" s="410" t="str">
        <f t="shared" si="39"/>
        <v>.</v>
      </c>
      <c r="AB94" s="410" t="str">
        <f t="shared" si="39"/>
        <v>.</v>
      </c>
      <c r="AC94" s="410" t="str">
        <f t="shared" si="39"/>
        <v>.</v>
      </c>
      <c r="AD94" s="410" t="str">
        <f t="shared" si="39"/>
        <v>.</v>
      </c>
      <c r="AE94" s="410" t="str">
        <f t="shared" si="39"/>
        <v>.</v>
      </c>
      <c r="AF94" s="411" t="str">
        <f t="shared" si="39"/>
        <v>.</v>
      </c>
      <c r="AG94" s="3"/>
      <c r="AH94" s="401" t="str">
        <f t="shared" si="40"/>
        <v>.</v>
      </c>
      <c r="AI94" s="256" t="str">
        <f t="shared" si="40"/>
        <v>.</v>
      </c>
      <c r="AJ94" s="256" t="str">
        <f t="shared" si="40"/>
        <v>.</v>
      </c>
      <c r="AK94" s="256" t="str">
        <f t="shared" si="40"/>
        <v>.</v>
      </c>
      <c r="AL94" s="256" t="str">
        <f t="shared" si="40"/>
        <v>.</v>
      </c>
      <c r="AM94" s="256" t="str">
        <f t="shared" si="40"/>
        <v>.</v>
      </c>
      <c r="AN94" s="402" t="str">
        <f t="shared" si="40"/>
        <v>.</v>
      </c>
      <c r="AO94" s="3"/>
      <c r="AP94" s="409" t="str">
        <f t="shared" si="41"/>
        <v>.</v>
      </c>
      <c r="AQ94" s="410" t="str">
        <f t="shared" si="41"/>
        <v>.</v>
      </c>
      <c r="AR94" s="410" t="str">
        <f t="shared" si="41"/>
        <v>.</v>
      </c>
      <c r="AS94" s="410" t="str">
        <f t="shared" si="41"/>
        <v>.</v>
      </c>
      <c r="AT94" s="410" t="str">
        <f t="shared" si="41"/>
        <v>.</v>
      </c>
      <c r="AU94" s="410" t="str">
        <f t="shared" si="41"/>
        <v>.</v>
      </c>
      <c r="AV94" s="411" t="str">
        <f t="shared" si="41"/>
        <v>.</v>
      </c>
      <c r="AW94" s="433"/>
    </row>
    <row r="95" spans="1:49" s="1355" customFormat="1" x14ac:dyDescent="0.2">
      <c r="A95" s="182"/>
      <c r="B95" s="343"/>
      <c r="C95" s="468" t="str">
        <f t="shared" si="42"/>
        <v>$900,000 to $999,999</v>
      </c>
      <c r="D95" s="428">
        <f t="shared" si="36"/>
        <v>0</v>
      </c>
      <c r="E95" s="429">
        <f t="shared" si="42"/>
        <v>950000</v>
      </c>
      <c r="F95" s="874"/>
      <c r="G95" s="874"/>
      <c r="H95" s="874"/>
      <c r="I95" s="874"/>
      <c r="J95" s="874"/>
      <c r="K95" s="874"/>
      <c r="L95" s="1207"/>
      <c r="M95" s="1207"/>
      <c r="N95" s="327"/>
      <c r="O95" s="116"/>
      <c r="P95" s="325"/>
      <c r="Q95" s="418">
        <f t="shared" si="37"/>
        <v>950000</v>
      </c>
      <c r="R95" s="401" t="str">
        <f t="shared" si="38"/>
        <v>.</v>
      </c>
      <c r="S95" s="256" t="str">
        <f t="shared" si="38"/>
        <v>.</v>
      </c>
      <c r="T95" s="256" t="str">
        <f t="shared" si="38"/>
        <v>.</v>
      </c>
      <c r="U95" s="256" t="str">
        <f t="shared" si="38"/>
        <v>.</v>
      </c>
      <c r="V95" s="256" t="str">
        <f t="shared" si="38"/>
        <v>.</v>
      </c>
      <c r="W95" s="256" t="str">
        <f t="shared" si="38"/>
        <v>.</v>
      </c>
      <c r="X95" s="402" t="str">
        <f t="shared" si="38"/>
        <v>.</v>
      </c>
      <c r="Y95" s="3"/>
      <c r="Z95" s="409" t="str">
        <f t="shared" si="39"/>
        <v>.</v>
      </c>
      <c r="AA95" s="410" t="str">
        <f t="shared" si="39"/>
        <v>.</v>
      </c>
      <c r="AB95" s="410" t="str">
        <f t="shared" si="39"/>
        <v>.</v>
      </c>
      <c r="AC95" s="410" t="str">
        <f t="shared" si="39"/>
        <v>.</v>
      </c>
      <c r="AD95" s="410" t="str">
        <f t="shared" si="39"/>
        <v>.</v>
      </c>
      <c r="AE95" s="410" t="str">
        <f t="shared" si="39"/>
        <v>.</v>
      </c>
      <c r="AF95" s="411" t="str">
        <f t="shared" si="39"/>
        <v>.</v>
      </c>
      <c r="AG95" s="3"/>
      <c r="AH95" s="401" t="str">
        <f t="shared" si="40"/>
        <v>.</v>
      </c>
      <c r="AI95" s="256" t="str">
        <f t="shared" si="40"/>
        <v>.</v>
      </c>
      <c r="AJ95" s="256" t="str">
        <f t="shared" si="40"/>
        <v>.</v>
      </c>
      <c r="AK95" s="256" t="str">
        <f t="shared" si="40"/>
        <v>.</v>
      </c>
      <c r="AL95" s="256" t="str">
        <f t="shared" si="40"/>
        <v>.</v>
      </c>
      <c r="AM95" s="256" t="str">
        <f t="shared" si="40"/>
        <v>.</v>
      </c>
      <c r="AN95" s="402" t="str">
        <f t="shared" si="40"/>
        <v>.</v>
      </c>
      <c r="AO95" s="3"/>
      <c r="AP95" s="409" t="str">
        <f t="shared" si="41"/>
        <v>.</v>
      </c>
      <c r="AQ95" s="410" t="str">
        <f t="shared" si="41"/>
        <v>.</v>
      </c>
      <c r="AR95" s="410" t="str">
        <f t="shared" si="41"/>
        <v>.</v>
      </c>
      <c r="AS95" s="410" t="str">
        <f t="shared" si="41"/>
        <v>.</v>
      </c>
      <c r="AT95" s="410" t="str">
        <f t="shared" si="41"/>
        <v>.</v>
      </c>
      <c r="AU95" s="410" t="str">
        <f t="shared" si="41"/>
        <v>.</v>
      </c>
      <c r="AV95" s="411" t="str">
        <f t="shared" si="41"/>
        <v>.</v>
      </c>
      <c r="AW95" s="433"/>
    </row>
    <row r="96" spans="1:49" s="1355" customFormat="1" x14ac:dyDescent="0.2">
      <c r="A96" s="182"/>
      <c r="B96" s="343"/>
      <c r="C96" s="468" t="str">
        <f t="shared" si="42"/>
        <v>$1,000,000 to $1,499,999</v>
      </c>
      <c r="D96" s="428">
        <f t="shared" si="36"/>
        <v>0</v>
      </c>
      <c r="E96" s="429">
        <f t="shared" si="42"/>
        <v>1250000</v>
      </c>
      <c r="F96" s="874"/>
      <c r="G96" s="874"/>
      <c r="H96" s="874"/>
      <c r="I96" s="874"/>
      <c r="J96" s="874"/>
      <c r="K96" s="874"/>
      <c r="L96" s="1207"/>
      <c r="M96" s="1207"/>
      <c r="N96" s="327"/>
      <c r="O96" s="116"/>
      <c r="P96" s="325"/>
      <c r="Q96" s="418">
        <f t="shared" si="37"/>
        <v>1250000</v>
      </c>
      <c r="R96" s="401" t="str">
        <f t="shared" si="38"/>
        <v>.</v>
      </c>
      <c r="S96" s="256" t="str">
        <f t="shared" si="38"/>
        <v>.</v>
      </c>
      <c r="T96" s="256" t="str">
        <f t="shared" si="38"/>
        <v>.</v>
      </c>
      <c r="U96" s="256" t="str">
        <f t="shared" si="38"/>
        <v>.</v>
      </c>
      <c r="V96" s="256" t="str">
        <f t="shared" si="38"/>
        <v>.</v>
      </c>
      <c r="W96" s="256" t="str">
        <f t="shared" si="38"/>
        <v>.</v>
      </c>
      <c r="X96" s="402" t="str">
        <f t="shared" si="38"/>
        <v>.</v>
      </c>
      <c r="Y96" s="3"/>
      <c r="Z96" s="409" t="str">
        <f t="shared" si="39"/>
        <v>.</v>
      </c>
      <c r="AA96" s="410" t="str">
        <f t="shared" si="39"/>
        <v>.</v>
      </c>
      <c r="AB96" s="410" t="str">
        <f t="shared" si="39"/>
        <v>.</v>
      </c>
      <c r="AC96" s="410" t="str">
        <f t="shared" si="39"/>
        <v>.</v>
      </c>
      <c r="AD96" s="410" t="str">
        <f t="shared" si="39"/>
        <v>.</v>
      </c>
      <c r="AE96" s="410" t="str">
        <f t="shared" si="39"/>
        <v>.</v>
      </c>
      <c r="AF96" s="411" t="str">
        <f t="shared" si="39"/>
        <v>.</v>
      </c>
      <c r="AG96" s="3"/>
      <c r="AH96" s="401" t="str">
        <f t="shared" si="40"/>
        <v>.</v>
      </c>
      <c r="AI96" s="256" t="str">
        <f t="shared" si="40"/>
        <v>.</v>
      </c>
      <c r="AJ96" s="256" t="str">
        <f t="shared" si="40"/>
        <v>.</v>
      </c>
      <c r="AK96" s="256" t="str">
        <f t="shared" si="40"/>
        <v>.</v>
      </c>
      <c r="AL96" s="256" t="str">
        <f t="shared" si="40"/>
        <v>.</v>
      </c>
      <c r="AM96" s="256" t="str">
        <f t="shared" si="40"/>
        <v>.</v>
      </c>
      <c r="AN96" s="402" t="str">
        <f t="shared" si="40"/>
        <v>.</v>
      </c>
      <c r="AO96" s="3"/>
      <c r="AP96" s="409" t="str">
        <f t="shared" si="41"/>
        <v>.</v>
      </c>
      <c r="AQ96" s="410" t="str">
        <f t="shared" si="41"/>
        <v>.</v>
      </c>
      <c r="AR96" s="410" t="str">
        <f t="shared" si="41"/>
        <v>.</v>
      </c>
      <c r="AS96" s="410" t="str">
        <f t="shared" si="41"/>
        <v>.</v>
      </c>
      <c r="AT96" s="410" t="str">
        <f t="shared" si="41"/>
        <v>.</v>
      </c>
      <c r="AU96" s="410" t="str">
        <f t="shared" si="41"/>
        <v>.</v>
      </c>
      <c r="AV96" s="411" t="str">
        <f t="shared" si="41"/>
        <v>.</v>
      </c>
      <c r="AW96" s="433"/>
    </row>
    <row r="97" spans="1:49" s="1355" customFormat="1" x14ac:dyDescent="0.2">
      <c r="A97" s="182"/>
      <c r="B97" s="343"/>
      <c r="C97" s="468" t="str">
        <f t="shared" si="42"/>
        <v>$1,500,000 to $1,999,999</v>
      </c>
      <c r="D97" s="428">
        <f t="shared" si="36"/>
        <v>0</v>
      </c>
      <c r="E97" s="429">
        <f t="shared" si="42"/>
        <v>1750000</v>
      </c>
      <c r="F97" s="874"/>
      <c r="G97" s="874"/>
      <c r="H97" s="874"/>
      <c r="I97" s="874"/>
      <c r="J97" s="874"/>
      <c r="K97" s="874"/>
      <c r="L97" s="1207"/>
      <c r="M97" s="1207"/>
      <c r="N97" s="327"/>
      <c r="O97" s="116"/>
      <c r="P97" s="325"/>
      <c r="Q97" s="418">
        <f t="shared" si="37"/>
        <v>1750000</v>
      </c>
      <c r="R97" s="401" t="str">
        <f t="shared" si="38"/>
        <v>.</v>
      </c>
      <c r="S97" s="256" t="str">
        <f t="shared" si="38"/>
        <v>.</v>
      </c>
      <c r="T97" s="256" t="str">
        <f t="shared" si="38"/>
        <v>.</v>
      </c>
      <c r="U97" s="256" t="str">
        <f t="shared" si="38"/>
        <v>.</v>
      </c>
      <c r="V97" s="256" t="str">
        <f t="shared" si="38"/>
        <v>.</v>
      </c>
      <c r="W97" s="256" t="str">
        <f t="shared" si="38"/>
        <v>.</v>
      </c>
      <c r="X97" s="402" t="str">
        <f t="shared" si="38"/>
        <v>.</v>
      </c>
      <c r="Y97" s="3"/>
      <c r="Z97" s="409" t="str">
        <f t="shared" si="39"/>
        <v>.</v>
      </c>
      <c r="AA97" s="410" t="str">
        <f t="shared" si="39"/>
        <v>.</v>
      </c>
      <c r="AB97" s="410" t="str">
        <f t="shared" si="39"/>
        <v>.</v>
      </c>
      <c r="AC97" s="410" t="str">
        <f t="shared" si="39"/>
        <v>.</v>
      </c>
      <c r="AD97" s="410" t="str">
        <f t="shared" si="39"/>
        <v>.</v>
      </c>
      <c r="AE97" s="410" t="str">
        <f t="shared" si="39"/>
        <v>.</v>
      </c>
      <c r="AF97" s="411" t="str">
        <f t="shared" si="39"/>
        <v>.</v>
      </c>
      <c r="AG97" s="3"/>
      <c r="AH97" s="401" t="str">
        <f t="shared" si="40"/>
        <v>.</v>
      </c>
      <c r="AI97" s="256" t="str">
        <f t="shared" si="40"/>
        <v>.</v>
      </c>
      <c r="AJ97" s="256" t="str">
        <f t="shared" si="40"/>
        <v>.</v>
      </c>
      <c r="AK97" s="256" t="str">
        <f t="shared" si="40"/>
        <v>.</v>
      </c>
      <c r="AL97" s="256" t="str">
        <f t="shared" si="40"/>
        <v>.</v>
      </c>
      <c r="AM97" s="256" t="str">
        <f t="shared" si="40"/>
        <v>.</v>
      </c>
      <c r="AN97" s="402" t="str">
        <f t="shared" si="40"/>
        <v>.</v>
      </c>
      <c r="AO97" s="3"/>
      <c r="AP97" s="409" t="str">
        <f t="shared" si="41"/>
        <v>.</v>
      </c>
      <c r="AQ97" s="410" t="str">
        <f t="shared" si="41"/>
        <v>.</v>
      </c>
      <c r="AR97" s="410" t="str">
        <f t="shared" si="41"/>
        <v>.</v>
      </c>
      <c r="AS97" s="410" t="str">
        <f t="shared" si="41"/>
        <v>.</v>
      </c>
      <c r="AT97" s="410" t="str">
        <f t="shared" si="41"/>
        <v>.</v>
      </c>
      <c r="AU97" s="410" t="str">
        <f t="shared" si="41"/>
        <v>.</v>
      </c>
      <c r="AV97" s="411" t="str">
        <f t="shared" si="41"/>
        <v>.</v>
      </c>
      <c r="AW97" s="433"/>
    </row>
    <row r="98" spans="1:49" s="1355" customFormat="1" x14ac:dyDescent="0.2">
      <c r="A98" s="182"/>
      <c r="B98" s="343"/>
      <c r="C98" s="468" t="str">
        <f t="shared" si="42"/>
        <v>$2,000,000 to $2,999,999</v>
      </c>
      <c r="D98" s="428">
        <f t="shared" si="36"/>
        <v>0</v>
      </c>
      <c r="E98" s="429">
        <f t="shared" si="42"/>
        <v>2500000</v>
      </c>
      <c r="F98" s="874"/>
      <c r="G98" s="874"/>
      <c r="H98" s="874"/>
      <c r="I98" s="874"/>
      <c r="J98" s="874"/>
      <c r="K98" s="874"/>
      <c r="L98" s="1207"/>
      <c r="M98" s="1207"/>
      <c r="N98" s="327"/>
      <c r="O98" s="116"/>
      <c r="P98" s="325"/>
      <c r="Q98" s="418">
        <f t="shared" si="37"/>
        <v>2500000</v>
      </c>
      <c r="R98" s="401" t="str">
        <f t="shared" si="38"/>
        <v>.</v>
      </c>
      <c r="S98" s="256" t="str">
        <f t="shared" si="38"/>
        <v>.</v>
      </c>
      <c r="T98" s="256" t="str">
        <f t="shared" si="38"/>
        <v>.</v>
      </c>
      <c r="U98" s="256" t="str">
        <f t="shared" si="38"/>
        <v>.</v>
      </c>
      <c r="V98" s="256" t="str">
        <f t="shared" si="38"/>
        <v>.</v>
      </c>
      <c r="W98" s="256" t="str">
        <f t="shared" si="38"/>
        <v>.</v>
      </c>
      <c r="X98" s="402" t="str">
        <f t="shared" si="38"/>
        <v>.</v>
      </c>
      <c r="Y98" s="3"/>
      <c r="Z98" s="409" t="str">
        <f t="shared" si="39"/>
        <v>.</v>
      </c>
      <c r="AA98" s="410" t="str">
        <f t="shared" si="39"/>
        <v>.</v>
      </c>
      <c r="AB98" s="410" t="str">
        <f t="shared" si="39"/>
        <v>.</v>
      </c>
      <c r="AC98" s="410" t="str">
        <f t="shared" si="39"/>
        <v>.</v>
      </c>
      <c r="AD98" s="410" t="str">
        <f t="shared" si="39"/>
        <v>.</v>
      </c>
      <c r="AE98" s="410" t="str">
        <f t="shared" si="39"/>
        <v>.</v>
      </c>
      <c r="AF98" s="411" t="str">
        <f t="shared" si="39"/>
        <v>.</v>
      </c>
      <c r="AG98" s="3"/>
      <c r="AH98" s="401" t="str">
        <f t="shared" si="40"/>
        <v>.</v>
      </c>
      <c r="AI98" s="256" t="str">
        <f t="shared" si="40"/>
        <v>.</v>
      </c>
      <c r="AJ98" s="256" t="str">
        <f t="shared" si="40"/>
        <v>.</v>
      </c>
      <c r="AK98" s="256" t="str">
        <f t="shared" si="40"/>
        <v>.</v>
      </c>
      <c r="AL98" s="256" t="str">
        <f t="shared" si="40"/>
        <v>.</v>
      </c>
      <c r="AM98" s="256" t="str">
        <f t="shared" si="40"/>
        <v>.</v>
      </c>
      <c r="AN98" s="402" t="str">
        <f t="shared" si="40"/>
        <v>.</v>
      </c>
      <c r="AO98" s="3"/>
      <c r="AP98" s="409" t="str">
        <f t="shared" si="41"/>
        <v>.</v>
      </c>
      <c r="AQ98" s="410" t="str">
        <f t="shared" si="41"/>
        <v>.</v>
      </c>
      <c r="AR98" s="410" t="str">
        <f t="shared" si="41"/>
        <v>.</v>
      </c>
      <c r="AS98" s="410" t="str">
        <f t="shared" si="41"/>
        <v>.</v>
      </c>
      <c r="AT98" s="410" t="str">
        <f t="shared" si="41"/>
        <v>.</v>
      </c>
      <c r="AU98" s="410" t="str">
        <f t="shared" si="41"/>
        <v>.</v>
      </c>
      <c r="AV98" s="411" t="str">
        <f t="shared" si="41"/>
        <v>.</v>
      </c>
      <c r="AW98" s="433"/>
    </row>
    <row r="99" spans="1:49" s="1355" customFormat="1" x14ac:dyDescent="0.2">
      <c r="A99" s="182"/>
      <c r="B99" s="343"/>
      <c r="C99" s="469" t="str">
        <f t="shared" si="42"/>
        <v>$3,000,000 and greater</v>
      </c>
      <c r="D99" s="430">
        <f t="shared" si="36"/>
        <v>0</v>
      </c>
      <c r="E99" s="431">
        <f t="shared" si="42"/>
        <v>3000000</v>
      </c>
      <c r="F99" s="876"/>
      <c r="G99" s="876"/>
      <c r="H99" s="876"/>
      <c r="I99" s="876"/>
      <c r="J99" s="876"/>
      <c r="K99" s="876"/>
      <c r="L99" s="876"/>
      <c r="M99" s="876"/>
      <c r="N99" s="327"/>
      <c r="O99" s="116"/>
      <c r="P99" s="325"/>
      <c r="Q99" s="416">
        <f t="shared" si="37"/>
        <v>3000000</v>
      </c>
      <c r="R99" s="403" t="str">
        <f t="shared" si="38"/>
        <v>.</v>
      </c>
      <c r="S99" s="404" t="str">
        <f t="shared" si="38"/>
        <v>.</v>
      </c>
      <c r="T99" s="404" t="str">
        <f t="shared" si="38"/>
        <v>.</v>
      </c>
      <c r="U99" s="404" t="str">
        <f t="shared" si="38"/>
        <v>.</v>
      </c>
      <c r="V99" s="404" t="str">
        <f t="shared" si="38"/>
        <v>.</v>
      </c>
      <c r="W99" s="404" t="str">
        <f t="shared" si="38"/>
        <v>.</v>
      </c>
      <c r="X99" s="405" t="str">
        <f t="shared" si="38"/>
        <v>.</v>
      </c>
      <c r="Y99" s="3"/>
      <c r="Z99" s="412" t="str">
        <f t="shared" si="39"/>
        <v>.</v>
      </c>
      <c r="AA99" s="413" t="str">
        <f t="shared" si="39"/>
        <v>.</v>
      </c>
      <c r="AB99" s="413" t="str">
        <f t="shared" si="39"/>
        <v>.</v>
      </c>
      <c r="AC99" s="413" t="str">
        <f t="shared" si="39"/>
        <v>.</v>
      </c>
      <c r="AD99" s="413" t="str">
        <f t="shared" si="39"/>
        <v>.</v>
      </c>
      <c r="AE99" s="413" t="str">
        <f t="shared" si="39"/>
        <v>.</v>
      </c>
      <c r="AF99" s="414" t="str">
        <f t="shared" si="39"/>
        <v>.</v>
      </c>
      <c r="AG99" s="3"/>
      <c r="AH99" s="403" t="str">
        <f t="shared" si="40"/>
        <v>.</v>
      </c>
      <c r="AI99" s="404" t="str">
        <f t="shared" si="40"/>
        <v>.</v>
      </c>
      <c r="AJ99" s="404" t="str">
        <f t="shared" si="40"/>
        <v>.</v>
      </c>
      <c r="AK99" s="404" t="str">
        <f t="shared" si="40"/>
        <v>.</v>
      </c>
      <c r="AL99" s="404" t="str">
        <f t="shared" si="40"/>
        <v>.</v>
      </c>
      <c r="AM99" s="404" t="str">
        <f t="shared" si="40"/>
        <v>.</v>
      </c>
      <c r="AN99" s="405" t="str">
        <f t="shared" si="40"/>
        <v>.</v>
      </c>
      <c r="AO99" s="3"/>
      <c r="AP99" s="412" t="str">
        <f t="shared" si="41"/>
        <v>.</v>
      </c>
      <c r="AQ99" s="413" t="str">
        <f t="shared" si="41"/>
        <v>.</v>
      </c>
      <c r="AR99" s="413" t="str">
        <f t="shared" si="41"/>
        <v>.</v>
      </c>
      <c r="AS99" s="413" t="str">
        <f t="shared" si="41"/>
        <v>.</v>
      </c>
      <c r="AT99" s="413" t="str">
        <f t="shared" si="41"/>
        <v>.</v>
      </c>
      <c r="AU99" s="413" t="str">
        <f t="shared" si="41"/>
        <v>.</v>
      </c>
      <c r="AV99" s="414" t="str">
        <f t="shared" si="41"/>
        <v>.</v>
      </c>
      <c r="AW99" s="433"/>
    </row>
    <row r="100" spans="1:49" s="1355" customFormat="1" x14ac:dyDescent="0.2">
      <c r="A100" s="182"/>
      <c r="B100" s="343"/>
      <c r="C100" s="177"/>
      <c r="D100" s="296"/>
      <c r="E100" s="184"/>
      <c r="F100" s="177"/>
      <c r="G100" s="177"/>
      <c r="H100" s="177"/>
      <c r="I100" s="177"/>
      <c r="J100" s="177"/>
      <c r="K100" s="177"/>
      <c r="L100" s="177"/>
      <c r="M100" s="177"/>
      <c r="N100" s="327"/>
      <c r="O100" s="116"/>
      <c r="P100" s="325"/>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433"/>
    </row>
    <row r="101" spans="1:49" s="1355" customFormat="1" x14ac:dyDescent="0.2">
      <c r="A101" s="182"/>
      <c r="B101" s="343"/>
      <c r="C101" s="116"/>
      <c r="D101" s="116"/>
      <c r="E101" s="156"/>
      <c r="F101" s="116"/>
      <c r="G101" s="116"/>
      <c r="H101" s="116"/>
      <c r="I101" s="116"/>
      <c r="J101" s="116"/>
      <c r="K101" s="116"/>
      <c r="L101" s="116"/>
      <c r="M101" s="116"/>
      <c r="N101" s="327"/>
      <c r="O101" s="116"/>
      <c r="P101" s="325"/>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433"/>
    </row>
    <row r="102" spans="1:49" s="1355" customFormat="1" x14ac:dyDescent="0.2">
      <c r="A102" s="182"/>
      <c r="B102" s="343"/>
      <c r="C102" s="183"/>
      <c r="D102" s="116"/>
      <c r="E102" s="156"/>
      <c r="F102" s="116"/>
      <c r="G102" s="116"/>
      <c r="H102" s="116"/>
      <c r="I102" s="116"/>
      <c r="J102" s="116"/>
      <c r="K102" s="116"/>
      <c r="L102" s="116"/>
      <c r="M102" s="116"/>
      <c r="N102" s="327"/>
      <c r="O102" s="116"/>
      <c r="P102" s="325"/>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433"/>
    </row>
    <row r="103" spans="1:49" s="1355" customFormat="1" ht="4.5" customHeight="1" x14ac:dyDescent="0.2">
      <c r="A103" s="182"/>
      <c r="B103" s="343"/>
      <c r="C103" s="144"/>
      <c r="D103" s="116"/>
      <c r="E103" s="156"/>
      <c r="F103" s="116"/>
      <c r="G103" s="116"/>
      <c r="H103" s="116"/>
      <c r="I103" s="116"/>
      <c r="J103" s="116"/>
      <c r="K103" s="116"/>
      <c r="L103" s="116"/>
      <c r="M103" s="116"/>
      <c r="N103" s="327"/>
      <c r="O103" s="116"/>
      <c r="P103" s="325"/>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433"/>
    </row>
    <row r="104" spans="1:49" s="1355" customFormat="1" ht="15" x14ac:dyDescent="0.25">
      <c r="A104" s="182"/>
      <c r="B104" s="343"/>
      <c r="C104" s="267" t="s">
        <v>201</v>
      </c>
      <c r="D104" s="268"/>
      <c r="E104" s="268"/>
      <c r="F104" s="269"/>
      <c r="G104" s="281" t="str">
        <f>$G$22</f>
        <v>$ nominal per year</v>
      </c>
      <c r="H104" s="270"/>
      <c r="I104" s="270" t="str">
        <f>$F$3</f>
        <v>.</v>
      </c>
      <c r="J104" s="270"/>
      <c r="K104" s="270"/>
      <c r="L104" s="270"/>
      <c r="M104" s="271"/>
      <c r="N104" s="327"/>
      <c r="O104" s="116"/>
      <c r="P104" s="325"/>
      <c r="Q104" s="96"/>
      <c r="R104" s="249" t="str">
        <f>R$22</f>
        <v>Annual increases (nominal $ per year)</v>
      </c>
      <c r="S104" s="254"/>
      <c r="T104" s="254"/>
      <c r="U104" s="254"/>
      <c r="V104" s="254"/>
      <c r="W104" s="254"/>
      <c r="X104" s="306"/>
      <c r="Y104" s="3"/>
      <c r="Z104" s="249" t="s">
        <v>535</v>
      </c>
      <c r="AA104" s="254"/>
      <c r="AB104" s="254"/>
      <c r="AC104" s="254"/>
      <c r="AD104" s="254"/>
      <c r="AE104" s="254"/>
      <c r="AF104" s="306"/>
      <c r="AG104" s="66"/>
      <c r="AH104" s="249" t="s">
        <v>540</v>
      </c>
      <c r="AI104" s="254"/>
      <c r="AJ104" s="254"/>
      <c r="AK104" s="254"/>
      <c r="AL104" s="254"/>
      <c r="AM104" s="254"/>
      <c r="AN104" s="306"/>
      <c r="AO104" s="116"/>
      <c r="AP104" s="249" t="s">
        <v>536</v>
      </c>
      <c r="AQ104" s="254"/>
      <c r="AR104" s="254"/>
      <c r="AS104" s="254"/>
      <c r="AT104" s="254"/>
      <c r="AU104" s="254"/>
      <c r="AV104" s="306"/>
      <c r="AW104" s="433"/>
    </row>
    <row r="105" spans="1:49" s="1355" customFormat="1" ht="48" customHeight="1" x14ac:dyDescent="0.2">
      <c r="A105" s="182"/>
      <c r="B105" s="343"/>
      <c r="C105" s="297" t="s">
        <v>196</v>
      </c>
      <c r="D105" s="137" t="s">
        <v>327</v>
      </c>
      <c r="E105" s="298" t="s">
        <v>200</v>
      </c>
      <c r="F105" s="134" t="s">
        <v>205</v>
      </c>
      <c r="G105" s="134" t="s">
        <v>731</v>
      </c>
      <c r="H105" s="134" t="s">
        <v>732</v>
      </c>
      <c r="I105" s="134" t="s">
        <v>733</v>
      </c>
      <c r="J105" s="134" t="s">
        <v>734</v>
      </c>
      <c r="K105" s="134" t="s">
        <v>735</v>
      </c>
      <c r="L105" s="134" t="s">
        <v>736</v>
      </c>
      <c r="M105" s="134" t="s">
        <v>737</v>
      </c>
      <c r="N105" s="327"/>
      <c r="O105" s="116"/>
      <c r="P105" s="325"/>
      <c r="Q105" s="415" t="str">
        <f>Q$23</f>
        <v>Land Value</v>
      </c>
      <c r="R105" s="396" t="str">
        <f>C104</f>
        <v>Ordinary Farmland Rates - with proposed special variation</v>
      </c>
      <c r="S105" s="397"/>
      <c r="T105" s="397"/>
      <c r="U105" s="397"/>
      <c r="V105" s="397"/>
      <c r="W105" s="397"/>
      <c r="X105" s="398"/>
      <c r="Y105" s="3"/>
      <c r="Z105" s="396" t="str">
        <f>$R105</f>
        <v>Ordinary Farmland Rates - with proposed special variation</v>
      </c>
      <c r="AA105" s="397"/>
      <c r="AB105" s="397"/>
      <c r="AC105" s="397"/>
      <c r="AD105" s="397"/>
      <c r="AE105" s="397"/>
      <c r="AF105" s="398"/>
      <c r="AG105" s="434"/>
      <c r="AH105" s="396" t="str">
        <f>$R105</f>
        <v>Ordinary Farmland Rates - with proposed special variation</v>
      </c>
      <c r="AI105" s="397"/>
      <c r="AJ105" s="397"/>
      <c r="AK105" s="397"/>
      <c r="AL105" s="397"/>
      <c r="AM105" s="397"/>
      <c r="AN105" s="398"/>
      <c r="AO105" s="434"/>
      <c r="AP105" s="396" t="str">
        <f>$R105</f>
        <v>Ordinary Farmland Rates - with proposed special variation</v>
      </c>
      <c r="AQ105" s="397"/>
      <c r="AR105" s="397"/>
      <c r="AS105" s="397"/>
      <c r="AT105" s="397"/>
      <c r="AU105" s="397"/>
      <c r="AV105" s="398"/>
      <c r="AW105" s="433"/>
    </row>
    <row r="106" spans="1:49" s="1355" customFormat="1" ht="19.5" customHeight="1" x14ac:dyDescent="0.2">
      <c r="A106" s="182"/>
      <c r="B106" s="343"/>
      <c r="C106" s="293"/>
      <c r="D106" s="293"/>
      <c r="E106" s="294"/>
      <c r="F106" s="208" t="str">
        <f>'WK5a(1) - Impact on Rates'!E74</f>
        <v>2020-21</v>
      </c>
      <c r="G106" s="208" t="str">
        <f>'WK5a(1) - Impact on Rates'!F74</f>
        <v>2021-22</v>
      </c>
      <c r="H106" s="208" t="str">
        <f>'WK5a(1) - Impact on Rates'!G74</f>
        <v>2022-23</v>
      </c>
      <c r="I106" s="208" t="str">
        <f>'WK5a(1) - Impact on Rates'!H74</f>
        <v>2023-24</v>
      </c>
      <c r="J106" s="208" t="str">
        <f>'WK5a(1) - Impact on Rates'!I74</f>
        <v>2024-25</v>
      </c>
      <c r="K106" s="208" t="str">
        <f>'WK5a(1) - Impact on Rates'!J74</f>
        <v>2025-26</v>
      </c>
      <c r="L106" s="208" t="str">
        <f>'WK5a(1) - Impact on Rates'!K74</f>
        <v>2026-27</v>
      </c>
      <c r="M106" s="208" t="str">
        <f>'WK5a(1) - Impact on Rates'!L74</f>
        <v>2027-28</v>
      </c>
      <c r="N106" s="327"/>
      <c r="O106" s="116"/>
      <c r="P106" s="325"/>
      <c r="Q106" s="416"/>
      <c r="R106" s="510" t="str">
        <f t="shared" ref="R106:X106" si="43">R$24</f>
        <v>Year 1</v>
      </c>
      <c r="S106" s="511" t="str">
        <f t="shared" si="43"/>
        <v>Year 2</v>
      </c>
      <c r="T106" s="511" t="str">
        <f t="shared" si="43"/>
        <v>Year 3</v>
      </c>
      <c r="U106" s="511" t="str">
        <f t="shared" si="43"/>
        <v>Year 4</v>
      </c>
      <c r="V106" s="511" t="str">
        <f t="shared" si="43"/>
        <v>Year 5</v>
      </c>
      <c r="W106" s="511" t="str">
        <f t="shared" si="43"/>
        <v>Year 6</v>
      </c>
      <c r="X106" s="511" t="str">
        <f t="shared" si="43"/>
        <v>Year 7</v>
      </c>
      <c r="Y106" s="512"/>
      <c r="Z106" s="510" t="str">
        <f>R106</f>
        <v>Year 1</v>
      </c>
      <c r="AA106" s="511" t="str">
        <f t="shared" ref="AA106:AF106" si="44">S106</f>
        <v>Year 2</v>
      </c>
      <c r="AB106" s="511" t="str">
        <f t="shared" si="44"/>
        <v>Year 3</v>
      </c>
      <c r="AC106" s="511" t="str">
        <f t="shared" si="44"/>
        <v>Year 4</v>
      </c>
      <c r="AD106" s="511" t="str">
        <f t="shared" si="44"/>
        <v>Year 5</v>
      </c>
      <c r="AE106" s="511" t="str">
        <f t="shared" si="44"/>
        <v>Year 6</v>
      </c>
      <c r="AF106" s="513" t="str">
        <f t="shared" si="44"/>
        <v>Year 7</v>
      </c>
      <c r="AG106" s="512"/>
      <c r="AH106" s="510" t="str">
        <f>R106</f>
        <v>Year 1</v>
      </c>
      <c r="AI106" s="511" t="str">
        <f t="shared" ref="AI106:AN106" si="45">S106</f>
        <v>Year 2</v>
      </c>
      <c r="AJ106" s="511" t="str">
        <f t="shared" si="45"/>
        <v>Year 3</v>
      </c>
      <c r="AK106" s="511" t="str">
        <f t="shared" si="45"/>
        <v>Year 4</v>
      </c>
      <c r="AL106" s="511" t="str">
        <f t="shared" si="45"/>
        <v>Year 5</v>
      </c>
      <c r="AM106" s="511" t="str">
        <f t="shared" si="45"/>
        <v>Year 6</v>
      </c>
      <c r="AN106" s="513" t="str">
        <f t="shared" si="45"/>
        <v>Year 7</v>
      </c>
      <c r="AO106" s="395"/>
      <c r="AP106" s="510" t="str">
        <f>R106</f>
        <v>Year 1</v>
      </c>
      <c r="AQ106" s="511" t="str">
        <f t="shared" ref="AQ106:AT106" si="46">S106</f>
        <v>Year 2</v>
      </c>
      <c r="AR106" s="511" t="str">
        <f t="shared" si="46"/>
        <v>Year 3</v>
      </c>
      <c r="AS106" s="511" t="str">
        <f t="shared" si="46"/>
        <v>Year 4</v>
      </c>
      <c r="AT106" s="511" t="str">
        <f t="shared" si="46"/>
        <v>Year 5</v>
      </c>
      <c r="AU106" s="511" t="str">
        <f>W106</f>
        <v>Year 6</v>
      </c>
      <c r="AV106" s="513" t="str">
        <f>X106</f>
        <v>Year 7</v>
      </c>
      <c r="AW106" s="433"/>
    </row>
    <row r="107" spans="1:49" s="1355" customFormat="1" x14ac:dyDescent="0.2">
      <c r="A107" s="182"/>
      <c r="B107" s="343"/>
      <c r="C107" s="417" t="str">
        <f>C25</f>
        <v>$0 to $99,999</v>
      </c>
      <c r="D107" s="872"/>
      <c r="E107" s="427">
        <f>E25</f>
        <v>50000</v>
      </c>
      <c r="F107" s="873"/>
      <c r="G107" s="873"/>
      <c r="H107" s="873"/>
      <c r="I107" s="873"/>
      <c r="J107" s="873"/>
      <c r="K107" s="873"/>
      <c r="L107" s="873"/>
      <c r="M107" s="873"/>
      <c r="N107" s="327"/>
      <c r="O107" s="116"/>
      <c r="P107" s="325"/>
      <c r="Q107" s="417">
        <f t="shared" ref="Q107:Q120" si="47">$E107</f>
        <v>50000</v>
      </c>
      <c r="R107" s="399" t="str">
        <f t="shared" ref="R107:X120" si="48">IF(G107=".",".",IF(F107=0,".",G107-F107))</f>
        <v>.</v>
      </c>
      <c r="S107" s="400" t="str">
        <f t="shared" si="48"/>
        <v>.</v>
      </c>
      <c r="T107" s="400" t="str">
        <f t="shared" si="48"/>
        <v>.</v>
      </c>
      <c r="U107" s="400" t="str">
        <f t="shared" si="48"/>
        <v>.</v>
      </c>
      <c r="V107" s="400" t="str">
        <f t="shared" si="48"/>
        <v>.</v>
      </c>
      <c r="W107" s="400" t="str">
        <f t="shared" si="48"/>
        <v>.</v>
      </c>
      <c r="X107" s="295" t="str">
        <f t="shared" si="48"/>
        <v>.</v>
      </c>
      <c r="Y107" s="3"/>
      <c r="Z107" s="406" t="str">
        <f t="shared" ref="Z107:AF120" si="49">IF(G107=".",".",IF(F107=0,".",G107/F107-1))</f>
        <v>.</v>
      </c>
      <c r="AA107" s="407" t="str">
        <f t="shared" si="49"/>
        <v>.</v>
      </c>
      <c r="AB107" s="407" t="str">
        <f t="shared" si="49"/>
        <v>.</v>
      </c>
      <c r="AC107" s="407" t="str">
        <f t="shared" si="49"/>
        <v>.</v>
      </c>
      <c r="AD107" s="407" t="str">
        <f t="shared" si="49"/>
        <v>.</v>
      </c>
      <c r="AE107" s="407" t="str">
        <f t="shared" si="49"/>
        <v>.</v>
      </c>
      <c r="AF107" s="408" t="str">
        <f t="shared" si="49"/>
        <v>.</v>
      </c>
      <c r="AG107" s="3"/>
      <c r="AH107" s="399" t="str">
        <f t="shared" ref="AH107:AN120" si="50">IF(G107=".",".",IF($F107=0,".",G107-$F107))</f>
        <v>.</v>
      </c>
      <c r="AI107" s="400" t="str">
        <f t="shared" si="50"/>
        <v>.</v>
      </c>
      <c r="AJ107" s="400" t="str">
        <f t="shared" si="50"/>
        <v>.</v>
      </c>
      <c r="AK107" s="400" t="str">
        <f t="shared" si="50"/>
        <v>.</v>
      </c>
      <c r="AL107" s="400" t="str">
        <f t="shared" si="50"/>
        <v>.</v>
      </c>
      <c r="AM107" s="400" t="str">
        <f t="shared" si="50"/>
        <v>.</v>
      </c>
      <c r="AN107" s="295" t="str">
        <f t="shared" si="50"/>
        <v>.</v>
      </c>
      <c r="AO107" s="410"/>
      <c r="AP107" s="406" t="str">
        <f t="shared" ref="AP107:AV120" si="51">IF(G107=".",".",IF($F107=0,".",G107/$F107-1))</f>
        <v>.</v>
      </c>
      <c r="AQ107" s="407" t="str">
        <f t="shared" si="51"/>
        <v>.</v>
      </c>
      <c r="AR107" s="407" t="str">
        <f t="shared" si="51"/>
        <v>.</v>
      </c>
      <c r="AS107" s="407" t="str">
        <f t="shared" si="51"/>
        <v>.</v>
      </c>
      <c r="AT107" s="407" t="str">
        <f t="shared" si="51"/>
        <v>.</v>
      </c>
      <c r="AU107" s="407" t="str">
        <f t="shared" si="51"/>
        <v>.</v>
      </c>
      <c r="AV107" s="408" t="str">
        <f t="shared" si="51"/>
        <v>.</v>
      </c>
      <c r="AW107" s="433"/>
    </row>
    <row r="108" spans="1:49" s="1355" customFormat="1" x14ac:dyDescent="0.2">
      <c r="A108" s="182"/>
      <c r="B108" s="343"/>
      <c r="C108" s="418" t="str">
        <f t="shared" ref="C108:E120" si="52">C26</f>
        <v>$100,000 to $199,999</v>
      </c>
      <c r="D108" s="422"/>
      <c r="E108" s="429">
        <f t="shared" si="52"/>
        <v>150000</v>
      </c>
      <c r="F108" s="874"/>
      <c r="G108" s="874"/>
      <c r="H108" s="874"/>
      <c r="I108" s="874"/>
      <c r="J108" s="874"/>
      <c r="K108" s="874"/>
      <c r="L108" s="874"/>
      <c r="M108" s="874"/>
      <c r="N108" s="327"/>
      <c r="O108" s="116"/>
      <c r="P108" s="325"/>
      <c r="Q108" s="418">
        <f t="shared" si="47"/>
        <v>150000</v>
      </c>
      <c r="R108" s="401" t="str">
        <f t="shared" si="48"/>
        <v>.</v>
      </c>
      <c r="S108" s="256" t="str">
        <f t="shared" si="48"/>
        <v>.</v>
      </c>
      <c r="T108" s="256" t="str">
        <f t="shared" si="48"/>
        <v>.</v>
      </c>
      <c r="U108" s="256" t="str">
        <f t="shared" si="48"/>
        <v>.</v>
      </c>
      <c r="V108" s="256" t="str">
        <f t="shared" si="48"/>
        <v>.</v>
      </c>
      <c r="W108" s="256" t="str">
        <f t="shared" si="48"/>
        <v>.</v>
      </c>
      <c r="X108" s="402" t="str">
        <f t="shared" si="48"/>
        <v>.</v>
      </c>
      <c r="Y108" s="3"/>
      <c r="Z108" s="409" t="str">
        <f t="shared" si="49"/>
        <v>.</v>
      </c>
      <c r="AA108" s="410" t="str">
        <f t="shared" si="49"/>
        <v>.</v>
      </c>
      <c r="AB108" s="410" t="str">
        <f t="shared" si="49"/>
        <v>.</v>
      </c>
      <c r="AC108" s="410" t="str">
        <f t="shared" si="49"/>
        <v>.</v>
      </c>
      <c r="AD108" s="410" t="str">
        <f t="shared" si="49"/>
        <v>.</v>
      </c>
      <c r="AE108" s="410" t="str">
        <f t="shared" si="49"/>
        <v>.</v>
      </c>
      <c r="AF108" s="411" t="str">
        <f t="shared" si="49"/>
        <v>.</v>
      </c>
      <c r="AG108" s="3"/>
      <c r="AH108" s="401" t="str">
        <f t="shared" si="50"/>
        <v>.</v>
      </c>
      <c r="AI108" s="256" t="str">
        <f t="shared" si="50"/>
        <v>.</v>
      </c>
      <c r="AJ108" s="256" t="str">
        <f t="shared" si="50"/>
        <v>.</v>
      </c>
      <c r="AK108" s="256" t="str">
        <f t="shared" si="50"/>
        <v>.</v>
      </c>
      <c r="AL108" s="256" t="str">
        <f t="shared" si="50"/>
        <v>.</v>
      </c>
      <c r="AM108" s="256" t="str">
        <f t="shared" si="50"/>
        <v>.</v>
      </c>
      <c r="AN108" s="402" t="str">
        <f t="shared" si="50"/>
        <v>.</v>
      </c>
      <c r="AO108" s="3"/>
      <c r="AP108" s="409" t="str">
        <f t="shared" si="51"/>
        <v>.</v>
      </c>
      <c r="AQ108" s="410" t="str">
        <f t="shared" si="51"/>
        <v>.</v>
      </c>
      <c r="AR108" s="410" t="str">
        <f t="shared" si="51"/>
        <v>.</v>
      </c>
      <c r="AS108" s="410" t="str">
        <f t="shared" si="51"/>
        <v>.</v>
      </c>
      <c r="AT108" s="410" t="str">
        <f t="shared" si="51"/>
        <v>.</v>
      </c>
      <c r="AU108" s="410" t="str">
        <f t="shared" si="51"/>
        <v>.</v>
      </c>
      <c r="AV108" s="411" t="str">
        <f t="shared" si="51"/>
        <v>.</v>
      </c>
      <c r="AW108" s="433"/>
    </row>
    <row r="109" spans="1:49" s="1355" customFormat="1" x14ac:dyDescent="0.2">
      <c r="A109" s="182"/>
      <c r="B109" s="343"/>
      <c r="C109" s="418" t="str">
        <f t="shared" si="52"/>
        <v>$200,000 to $299,999</v>
      </c>
      <c r="D109" s="422"/>
      <c r="E109" s="429">
        <f t="shared" si="52"/>
        <v>250000</v>
      </c>
      <c r="F109" s="874"/>
      <c r="G109" s="874"/>
      <c r="H109" s="874"/>
      <c r="I109" s="874"/>
      <c r="J109" s="874"/>
      <c r="K109" s="874"/>
      <c r="L109" s="874"/>
      <c r="M109" s="874"/>
      <c r="N109" s="327"/>
      <c r="O109" s="116"/>
      <c r="P109" s="325"/>
      <c r="Q109" s="418">
        <f t="shared" si="47"/>
        <v>250000</v>
      </c>
      <c r="R109" s="401" t="str">
        <f t="shared" si="48"/>
        <v>.</v>
      </c>
      <c r="S109" s="256" t="str">
        <f t="shared" si="48"/>
        <v>.</v>
      </c>
      <c r="T109" s="256" t="str">
        <f t="shared" si="48"/>
        <v>.</v>
      </c>
      <c r="U109" s="256" t="str">
        <f t="shared" si="48"/>
        <v>.</v>
      </c>
      <c r="V109" s="256" t="str">
        <f t="shared" si="48"/>
        <v>.</v>
      </c>
      <c r="W109" s="256" t="str">
        <f t="shared" si="48"/>
        <v>.</v>
      </c>
      <c r="X109" s="402" t="str">
        <f t="shared" si="48"/>
        <v>.</v>
      </c>
      <c r="Y109" s="3"/>
      <c r="Z109" s="409" t="str">
        <f t="shared" si="49"/>
        <v>.</v>
      </c>
      <c r="AA109" s="410" t="str">
        <f t="shared" si="49"/>
        <v>.</v>
      </c>
      <c r="AB109" s="410" t="str">
        <f t="shared" si="49"/>
        <v>.</v>
      </c>
      <c r="AC109" s="410" t="str">
        <f t="shared" si="49"/>
        <v>.</v>
      </c>
      <c r="AD109" s="410" t="str">
        <f t="shared" si="49"/>
        <v>.</v>
      </c>
      <c r="AE109" s="410" t="str">
        <f t="shared" si="49"/>
        <v>.</v>
      </c>
      <c r="AF109" s="411" t="str">
        <f t="shared" si="49"/>
        <v>.</v>
      </c>
      <c r="AG109" s="3"/>
      <c r="AH109" s="401" t="str">
        <f t="shared" si="50"/>
        <v>.</v>
      </c>
      <c r="AI109" s="256" t="str">
        <f t="shared" si="50"/>
        <v>.</v>
      </c>
      <c r="AJ109" s="256" t="str">
        <f t="shared" si="50"/>
        <v>.</v>
      </c>
      <c r="AK109" s="256" t="str">
        <f t="shared" si="50"/>
        <v>.</v>
      </c>
      <c r="AL109" s="256" t="str">
        <f t="shared" si="50"/>
        <v>.</v>
      </c>
      <c r="AM109" s="256" t="str">
        <f t="shared" si="50"/>
        <v>.</v>
      </c>
      <c r="AN109" s="402" t="str">
        <f t="shared" si="50"/>
        <v>.</v>
      </c>
      <c r="AO109" s="3"/>
      <c r="AP109" s="409" t="str">
        <f t="shared" si="51"/>
        <v>.</v>
      </c>
      <c r="AQ109" s="410" t="str">
        <f t="shared" si="51"/>
        <v>.</v>
      </c>
      <c r="AR109" s="410" t="str">
        <f t="shared" si="51"/>
        <v>.</v>
      </c>
      <c r="AS109" s="410" t="str">
        <f t="shared" si="51"/>
        <v>.</v>
      </c>
      <c r="AT109" s="410" t="str">
        <f t="shared" si="51"/>
        <v>.</v>
      </c>
      <c r="AU109" s="410" t="str">
        <f t="shared" si="51"/>
        <v>.</v>
      </c>
      <c r="AV109" s="411" t="str">
        <f t="shared" si="51"/>
        <v>.</v>
      </c>
      <c r="AW109" s="433"/>
    </row>
    <row r="110" spans="1:49" s="1355" customFormat="1" x14ac:dyDescent="0.2">
      <c r="A110" s="182"/>
      <c r="B110" s="343"/>
      <c r="C110" s="418" t="str">
        <f t="shared" si="52"/>
        <v>$300,000 to $399,999</v>
      </c>
      <c r="D110" s="422"/>
      <c r="E110" s="429">
        <f t="shared" si="52"/>
        <v>350000</v>
      </c>
      <c r="F110" s="874"/>
      <c r="G110" s="874"/>
      <c r="H110" s="874"/>
      <c r="I110" s="874"/>
      <c r="J110" s="874"/>
      <c r="K110" s="874"/>
      <c r="L110" s="874"/>
      <c r="M110" s="874"/>
      <c r="N110" s="327"/>
      <c r="O110" s="116"/>
      <c r="P110" s="325"/>
      <c r="Q110" s="418">
        <f t="shared" si="47"/>
        <v>350000</v>
      </c>
      <c r="R110" s="401" t="str">
        <f t="shared" si="48"/>
        <v>.</v>
      </c>
      <c r="S110" s="256" t="str">
        <f t="shared" si="48"/>
        <v>.</v>
      </c>
      <c r="T110" s="256" t="str">
        <f t="shared" si="48"/>
        <v>.</v>
      </c>
      <c r="U110" s="256" t="str">
        <f t="shared" si="48"/>
        <v>.</v>
      </c>
      <c r="V110" s="256" t="str">
        <f t="shared" si="48"/>
        <v>.</v>
      </c>
      <c r="W110" s="256" t="str">
        <f t="shared" si="48"/>
        <v>.</v>
      </c>
      <c r="X110" s="402" t="str">
        <f t="shared" si="48"/>
        <v>.</v>
      </c>
      <c r="Y110" s="3"/>
      <c r="Z110" s="409" t="str">
        <f t="shared" si="49"/>
        <v>.</v>
      </c>
      <c r="AA110" s="410" t="str">
        <f t="shared" si="49"/>
        <v>.</v>
      </c>
      <c r="AB110" s="410" t="str">
        <f t="shared" si="49"/>
        <v>.</v>
      </c>
      <c r="AC110" s="410" t="str">
        <f t="shared" si="49"/>
        <v>.</v>
      </c>
      <c r="AD110" s="410" t="str">
        <f t="shared" si="49"/>
        <v>.</v>
      </c>
      <c r="AE110" s="410" t="str">
        <f t="shared" si="49"/>
        <v>.</v>
      </c>
      <c r="AF110" s="411" t="str">
        <f t="shared" si="49"/>
        <v>.</v>
      </c>
      <c r="AG110" s="3"/>
      <c r="AH110" s="401" t="str">
        <f t="shared" si="50"/>
        <v>.</v>
      </c>
      <c r="AI110" s="256" t="str">
        <f t="shared" si="50"/>
        <v>.</v>
      </c>
      <c r="AJ110" s="256" t="str">
        <f t="shared" si="50"/>
        <v>.</v>
      </c>
      <c r="AK110" s="256" t="str">
        <f t="shared" si="50"/>
        <v>.</v>
      </c>
      <c r="AL110" s="256" t="str">
        <f t="shared" si="50"/>
        <v>.</v>
      </c>
      <c r="AM110" s="256" t="str">
        <f t="shared" si="50"/>
        <v>.</v>
      </c>
      <c r="AN110" s="402" t="str">
        <f t="shared" si="50"/>
        <v>.</v>
      </c>
      <c r="AO110" s="3"/>
      <c r="AP110" s="409" t="str">
        <f t="shared" si="51"/>
        <v>.</v>
      </c>
      <c r="AQ110" s="410" t="str">
        <f t="shared" si="51"/>
        <v>.</v>
      </c>
      <c r="AR110" s="410" t="str">
        <f t="shared" si="51"/>
        <v>.</v>
      </c>
      <c r="AS110" s="410" t="str">
        <f t="shared" si="51"/>
        <v>.</v>
      </c>
      <c r="AT110" s="410" t="str">
        <f t="shared" si="51"/>
        <v>.</v>
      </c>
      <c r="AU110" s="410" t="str">
        <f t="shared" si="51"/>
        <v>.</v>
      </c>
      <c r="AV110" s="411" t="str">
        <f t="shared" si="51"/>
        <v>.</v>
      </c>
      <c r="AW110" s="433"/>
    </row>
    <row r="111" spans="1:49" s="1355" customFormat="1" x14ac:dyDescent="0.2">
      <c r="A111" s="182"/>
      <c r="B111" s="343"/>
      <c r="C111" s="418" t="str">
        <f t="shared" si="52"/>
        <v>$400,000 to $499,999</v>
      </c>
      <c r="D111" s="422"/>
      <c r="E111" s="429">
        <f t="shared" si="52"/>
        <v>450000</v>
      </c>
      <c r="F111" s="874"/>
      <c r="G111" s="874"/>
      <c r="H111" s="874"/>
      <c r="I111" s="874"/>
      <c r="J111" s="874"/>
      <c r="K111" s="874"/>
      <c r="L111" s="874"/>
      <c r="M111" s="874"/>
      <c r="N111" s="327"/>
      <c r="O111" s="116"/>
      <c r="P111" s="325"/>
      <c r="Q111" s="418">
        <f t="shared" si="47"/>
        <v>450000</v>
      </c>
      <c r="R111" s="401" t="str">
        <f t="shared" si="48"/>
        <v>.</v>
      </c>
      <c r="S111" s="256" t="str">
        <f t="shared" si="48"/>
        <v>.</v>
      </c>
      <c r="T111" s="256" t="str">
        <f t="shared" si="48"/>
        <v>.</v>
      </c>
      <c r="U111" s="256" t="str">
        <f t="shared" si="48"/>
        <v>.</v>
      </c>
      <c r="V111" s="256" t="str">
        <f t="shared" si="48"/>
        <v>.</v>
      </c>
      <c r="W111" s="256" t="str">
        <f t="shared" si="48"/>
        <v>.</v>
      </c>
      <c r="X111" s="402" t="str">
        <f t="shared" si="48"/>
        <v>.</v>
      </c>
      <c r="Y111" s="3"/>
      <c r="Z111" s="409" t="str">
        <f t="shared" si="49"/>
        <v>.</v>
      </c>
      <c r="AA111" s="410" t="str">
        <f t="shared" si="49"/>
        <v>.</v>
      </c>
      <c r="AB111" s="410" t="str">
        <f t="shared" si="49"/>
        <v>.</v>
      </c>
      <c r="AC111" s="410" t="str">
        <f t="shared" si="49"/>
        <v>.</v>
      </c>
      <c r="AD111" s="410" t="str">
        <f t="shared" si="49"/>
        <v>.</v>
      </c>
      <c r="AE111" s="410" t="str">
        <f t="shared" si="49"/>
        <v>.</v>
      </c>
      <c r="AF111" s="411" t="str">
        <f t="shared" si="49"/>
        <v>.</v>
      </c>
      <c r="AG111" s="3"/>
      <c r="AH111" s="401" t="str">
        <f t="shared" si="50"/>
        <v>.</v>
      </c>
      <c r="AI111" s="256" t="str">
        <f t="shared" si="50"/>
        <v>.</v>
      </c>
      <c r="AJ111" s="256" t="str">
        <f t="shared" si="50"/>
        <v>.</v>
      </c>
      <c r="AK111" s="256" t="str">
        <f t="shared" si="50"/>
        <v>.</v>
      </c>
      <c r="AL111" s="256" t="str">
        <f t="shared" si="50"/>
        <v>.</v>
      </c>
      <c r="AM111" s="256" t="str">
        <f t="shared" si="50"/>
        <v>.</v>
      </c>
      <c r="AN111" s="402" t="str">
        <f t="shared" si="50"/>
        <v>.</v>
      </c>
      <c r="AO111" s="3"/>
      <c r="AP111" s="409" t="str">
        <f t="shared" si="51"/>
        <v>.</v>
      </c>
      <c r="AQ111" s="410" t="str">
        <f t="shared" si="51"/>
        <v>.</v>
      </c>
      <c r="AR111" s="410" t="str">
        <f t="shared" si="51"/>
        <v>.</v>
      </c>
      <c r="AS111" s="410" t="str">
        <f t="shared" si="51"/>
        <v>.</v>
      </c>
      <c r="AT111" s="410" t="str">
        <f t="shared" si="51"/>
        <v>.</v>
      </c>
      <c r="AU111" s="410" t="str">
        <f t="shared" si="51"/>
        <v>.</v>
      </c>
      <c r="AV111" s="411" t="str">
        <f t="shared" si="51"/>
        <v>.</v>
      </c>
      <c r="AW111" s="433"/>
    </row>
    <row r="112" spans="1:49" s="1355" customFormat="1" x14ac:dyDescent="0.2">
      <c r="A112" s="182"/>
      <c r="B112" s="343"/>
      <c r="C112" s="418" t="str">
        <f t="shared" si="52"/>
        <v>$500,000 to $599,999</v>
      </c>
      <c r="D112" s="422"/>
      <c r="E112" s="429">
        <f t="shared" si="52"/>
        <v>550000</v>
      </c>
      <c r="F112" s="874"/>
      <c r="G112" s="874"/>
      <c r="H112" s="874"/>
      <c r="I112" s="874"/>
      <c r="J112" s="874"/>
      <c r="K112" s="874"/>
      <c r="L112" s="874"/>
      <c r="M112" s="874"/>
      <c r="N112" s="327"/>
      <c r="O112" s="116"/>
      <c r="P112" s="325"/>
      <c r="Q112" s="418">
        <f t="shared" si="47"/>
        <v>550000</v>
      </c>
      <c r="R112" s="401" t="str">
        <f t="shared" si="48"/>
        <v>.</v>
      </c>
      <c r="S112" s="256" t="str">
        <f t="shared" si="48"/>
        <v>.</v>
      </c>
      <c r="T112" s="256" t="str">
        <f t="shared" si="48"/>
        <v>.</v>
      </c>
      <c r="U112" s="256" t="str">
        <f t="shared" si="48"/>
        <v>.</v>
      </c>
      <c r="V112" s="256" t="str">
        <f t="shared" si="48"/>
        <v>.</v>
      </c>
      <c r="W112" s="256" t="str">
        <f t="shared" si="48"/>
        <v>.</v>
      </c>
      <c r="X112" s="402" t="str">
        <f t="shared" si="48"/>
        <v>.</v>
      </c>
      <c r="Y112" s="3"/>
      <c r="Z112" s="409" t="str">
        <f t="shared" si="49"/>
        <v>.</v>
      </c>
      <c r="AA112" s="410" t="str">
        <f t="shared" si="49"/>
        <v>.</v>
      </c>
      <c r="AB112" s="410" t="str">
        <f t="shared" si="49"/>
        <v>.</v>
      </c>
      <c r="AC112" s="410" t="str">
        <f t="shared" si="49"/>
        <v>.</v>
      </c>
      <c r="AD112" s="410" t="str">
        <f t="shared" si="49"/>
        <v>.</v>
      </c>
      <c r="AE112" s="410" t="str">
        <f t="shared" si="49"/>
        <v>.</v>
      </c>
      <c r="AF112" s="411" t="str">
        <f t="shared" si="49"/>
        <v>.</v>
      </c>
      <c r="AG112" s="3"/>
      <c r="AH112" s="401" t="str">
        <f t="shared" si="50"/>
        <v>.</v>
      </c>
      <c r="AI112" s="256" t="str">
        <f t="shared" si="50"/>
        <v>.</v>
      </c>
      <c r="AJ112" s="256" t="str">
        <f t="shared" si="50"/>
        <v>.</v>
      </c>
      <c r="AK112" s="256" t="str">
        <f t="shared" si="50"/>
        <v>.</v>
      </c>
      <c r="AL112" s="256" t="str">
        <f t="shared" si="50"/>
        <v>.</v>
      </c>
      <c r="AM112" s="256" t="str">
        <f t="shared" si="50"/>
        <v>.</v>
      </c>
      <c r="AN112" s="402" t="str">
        <f t="shared" si="50"/>
        <v>.</v>
      </c>
      <c r="AO112" s="3"/>
      <c r="AP112" s="409" t="str">
        <f t="shared" si="51"/>
        <v>.</v>
      </c>
      <c r="AQ112" s="410" t="str">
        <f t="shared" si="51"/>
        <v>.</v>
      </c>
      <c r="AR112" s="410" t="str">
        <f t="shared" si="51"/>
        <v>.</v>
      </c>
      <c r="AS112" s="410" t="str">
        <f t="shared" si="51"/>
        <v>.</v>
      </c>
      <c r="AT112" s="410" t="str">
        <f t="shared" si="51"/>
        <v>.</v>
      </c>
      <c r="AU112" s="410" t="str">
        <f t="shared" si="51"/>
        <v>.</v>
      </c>
      <c r="AV112" s="411" t="str">
        <f t="shared" si="51"/>
        <v>.</v>
      </c>
      <c r="AW112" s="433"/>
    </row>
    <row r="113" spans="1:49" s="1355" customFormat="1" x14ac:dyDescent="0.2">
      <c r="A113" s="182"/>
      <c r="B113" s="343"/>
      <c r="C113" s="418" t="str">
        <f t="shared" si="52"/>
        <v>$600,000 to $699,999</v>
      </c>
      <c r="D113" s="422"/>
      <c r="E113" s="429">
        <f t="shared" si="52"/>
        <v>650000</v>
      </c>
      <c r="F113" s="874"/>
      <c r="G113" s="874"/>
      <c r="H113" s="874"/>
      <c r="I113" s="874"/>
      <c r="J113" s="874"/>
      <c r="K113" s="874"/>
      <c r="L113" s="874"/>
      <c r="M113" s="874"/>
      <c r="N113" s="327"/>
      <c r="O113" s="116"/>
      <c r="P113" s="325"/>
      <c r="Q113" s="418">
        <f t="shared" si="47"/>
        <v>650000</v>
      </c>
      <c r="R113" s="401" t="str">
        <f t="shared" si="48"/>
        <v>.</v>
      </c>
      <c r="S113" s="256" t="str">
        <f t="shared" si="48"/>
        <v>.</v>
      </c>
      <c r="T113" s="256" t="str">
        <f t="shared" si="48"/>
        <v>.</v>
      </c>
      <c r="U113" s="256" t="str">
        <f t="shared" si="48"/>
        <v>.</v>
      </c>
      <c r="V113" s="256" t="str">
        <f t="shared" si="48"/>
        <v>.</v>
      </c>
      <c r="W113" s="256" t="str">
        <f t="shared" si="48"/>
        <v>.</v>
      </c>
      <c r="X113" s="402" t="str">
        <f t="shared" si="48"/>
        <v>.</v>
      </c>
      <c r="Y113" s="3"/>
      <c r="Z113" s="409" t="str">
        <f t="shared" si="49"/>
        <v>.</v>
      </c>
      <c r="AA113" s="410" t="str">
        <f t="shared" si="49"/>
        <v>.</v>
      </c>
      <c r="AB113" s="410" t="str">
        <f t="shared" si="49"/>
        <v>.</v>
      </c>
      <c r="AC113" s="410" t="str">
        <f t="shared" si="49"/>
        <v>.</v>
      </c>
      <c r="AD113" s="410" t="str">
        <f t="shared" si="49"/>
        <v>.</v>
      </c>
      <c r="AE113" s="410" t="str">
        <f t="shared" si="49"/>
        <v>.</v>
      </c>
      <c r="AF113" s="411" t="str">
        <f t="shared" si="49"/>
        <v>.</v>
      </c>
      <c r="AG113" s="3"/>
      <c r="AH113" s="401" t="str">
        <f t="shared" si="50"/>
        <v>.</v>
      </c>
      <c r="AI113" s="256" t="str">
        <f t="shared" si="50"/>
        <v>.</v>
      </c>
      <c r="AJ113" s="256" t="str">
        <f t="shared" si="50"/>
        <v>.</v>
      </c>
      <c r="AK113" s="256" t="str">
        <f t="shared" si="50"/>
        <v>.</v>
      </c>
      <c r="AL113" s="256" t="str">
        <f t="shared" si="50"/>
        <v>.</v>
      </c>
      <c r="AM113" s="256" t="str">
        <f t="shared" si="50"/>
        <v>.</v>
      </c>
      <c r="AN113" s="402" t="str">
        <f t="shared" si="50"/>
        <v>.</v>
      </c>
      <c r="AO113" s="3"/>
      <c r="AP113" s="409" t="str">
        <f t="shared" si="51"/>
        <v>.</v>
      </c>
      <c r="AQ113" s="410" t="str">
        <f t="shared" si="51"/>
        <v>.</v>
      </c>
      <c r="AR113" s="410" t="str">
        <f t="shared" si="51"/>
        <v>.</v>
      </c>
      <c r="AS113" s="410" t="str">
        <f t="shared" si="51"/>
        <v>.</v>
      </c>
      <c r="AT113" s="410" t="str">
        <f t="shared" si="51"/>
        <v>.</v>
      </c>
      <c r="AU113" s="410" t="str">
        <f t="shared" si="51"/>
        <v>.</v>
      </c>
      <c r="AV113" s="411" t="str">
        <f t="shared" si="51"/>
        <v>.</v>
      </c>
      <c r="AW113" s="433"/>
    </row>
    <row r="114" spans="1:49" s="1355" customFormat="1" x14ac:dyDescent="0.2">
      <c r="A114" s="182"/>
      <c r="B114" s="343"/>
      <c r="C114" s="418" t="str">
        <f t="shared" si="52"/>
        <v>$700,000 to $799,999</v>
      </c>
      <c r="D114" s="422"/>
      <c r="E114" s="429">
        <f t="shared" si="52"/>
        <v>750000</v>
      </c>
      <c r="F114" s="874"/>
      <c r="G114" s="874"/>
      <c r="H114" s="874"/>
      <c r="I114" s="874"/>
      <c r="J114" s="874"/>
      <c r="K114" s="874"/>
      <c r="L114" s="874"/>
      <c r="M114" s="874"/>
      <c r="N114" s="327"/>
      <c r="O114" s="116"/>
      <c r="P114" s="325"/>
      <c r="Q114" s="418">
        <f t="shared" si="47"/>
        <v>750000</v>
      </c>
      <c r="R114" s="401" t="str">
        <f t="shared" si="48"/>
        <v>.</v>
      </c>
      <c r="S114" s="256" t="str">
        <f t="shared" si="48"/>
        <v>.</v>
      </c>
      <c r="T114" s="256" t="str">
        <f t="shared" si="48"/>
        <v>.</v>
      </c>
      <c r="U114" s="256" t="str">
        <f t="shared" si="48"/>
        <v>.</v>
      </c>
      <c r="V114" s="256" t="str">
        <f t="shared" si="48"/>
        <v>.</v>
      </c>
      <c r="W114" s="256" t="str">
        <f t="shared" si="48"/>
        <v>.</v>
      </c>
      <c r="X114" s="402" t="str">
        <f t="shared" si="48"/>
        <v>.</v>
      </c>
      <c r="Y114" s="3"/>
      <c r="Z114" s="409" t="str">
        <f t="shared" si="49"/>
        <v>.</v>
      </c>
      <c r="AA114" s="410" t="str">
        <f t="shared" si="49"/>
        <v>.</v>
      </c>
      <c r="AB114" s="410" t="str">
        <f t="shared" si="49"/>
        <v>.</v>
      </c>
      <c r="AC114" s="410" t="str">
        <f t="shared" si="49"/>
        <v>.</v>
      </c>
      <c r="AD114" s="410" t="str">
        <f t="shared" si="49"/>
        <v>.</v>
      </c>
      <c r="AE114" s="410" t="str">
        <f t="shared" si="49"/>
        <v>.</v>
      </c>
      <c r="AF114" s="411" t="str">
        <f t="shared" si="49"/>
        <v>.</v>
      </c>
      <c r="AG114" s="3"/>
      <c r="AH114" s="401" t="str">
        <f t="shared" si="50"/>
        <v>.</v>
      </c>
      <c r="AI114" s="256" t="str">
        <f t="shared" si="50"/>
        <v>.</v>
      </c>
      <c r="AJ114" s="256" t="str">
        <f t="shared" si="50"/>
        <v>.</v>
      </c>
      <c r="AK114" s="256" t="str">
        <f t="shared" si="50"/>
        <v>.</v>
      </c>
      <c r="AL114" s="256" t="str">
        <f t="shared" si="50"/>
        <v>.</v>
      </c>
      <c r="AM114" s="256" t="str">
        <f t="shared" si="50"/>
        <v>.</v>
      </c>
      <c r="AN114" s="402" t="str">
        <f t="shared" si="50"/>
        <v>.</v>
      </c>
      <c r="AO114" s="3"/>
      <c r="AP114" s="409" t="str">
        <f t="shared" si="51"/>
        <v>.</v>
      </c>
      <c r="AQ114" s="410" t="str">
        <f t="shared" si="51"/>
        <v>.</v>
      </c>
      <c r="AR114" s="410" t="str">
        <f t="shared" si="51"/>
        <v>.</v>
      </c>
      <c r="AS114" s="410" t="str">
        <f t="shared" si="51"/>
        <v>.</v>
      </c>
      <c r="AT114" s="410" t="str">
        <f t="shared" si="51"/>
        <v>.</v>
      </c>
      <c r="AU114" s="410" t="str">
        <f t="shared" si="51"/>
        <v>.</v>
      </c>
      <c r="AV114" s="411" t="str">
        <f t="shared" si="51"/>
        <v>.</v>
      </c>
      <c r="AW114" s="433"/>
    </row>
    <row r="115" spans="1:49" s="1355" customFormat="1" x14ac:dyDescent="0.2">
      <c r="A115" s="182"/>
      <c r="B115" s="343"/>
      <c r="C115" s="418" t="str">
        <f t="shared" si="52"/>
        <v>$800,000 to $899,999</v>
      </c>
      <c r="D115" s="422"/>
      <c r="E115" s="429">
        <f t="shared" si="52"/>
        <v>850000</v>
      </c>
      <c r="F115" s="874"/>
      <c r="G115" s="874"/>
      <c r="H115" s="874"/>
      <c r="I115" s="874"/>
      <c r="J115" s="874"/>
      <c r="K115" s="874"/>
      <c r="L115" s="874"/>
      <c r="M115" s="874"/>
      <c r="N115" s="327"/>
      <c r="O115" s="116"/>
      <c r="P115" s="325"/>
      <c r="Q115" s="418">
        <f t="shared" si="47"/>
        <v>850000</v>
      </c>
      <c r="R115" s="401" t="str">
        <f t="shared" si="48"/>
        <v>.</v>
      </c>
      <c r="S115" s="256" t="str">
        <f t="shared" si="48"/>
        <v>.</v>
      </c>
      <c r="T115" s="256" t="str">
        <f t="shared" si="48"/>
        <v>.</v>
      </c>
      <c r="U115" s="256" t="str">
        <f t="shared" si="48"/>
        <v>.</v>
      </c>
      <c r="V115" s="256" t="str">
        <f t="shared" si="48"/>
        <v>.</v>
      </c>
      <c r="W115" s="256" t="str">
        <f t="shared" si="48"/>
        <v>.</v>
      </c>
      <c r="X115" s="402" t="str">
        <f t="shared" si="48"/>
        <v>.</v>
      </c>
      <c r="Y115" s="3"/>
      <c r="Z115" s="409" t="str">
        <f t="shared" si="49"/>
        <v>.</v>
      </c>
      <c r="AA115" s="410" t="str">
        <f t="shared" si="49"/>
        <v>.</v>
      </c>
      <c r="AB115" s="410" t="str">
        <f t="shared" si="49"/>
        <v>.</v>
      </c>
      <c r="AC115" s="410" t="str">
        <f t="shared" si="49"/>
        <v>.</v>
      </c>
      <c r="AD115" s="410" t="str">
        <f t="shared" si="49"/>
        <v>.</v>
      </c>
      <c r="AE115" s="410" t="str">
        <f t="shared" si="49"/>
        <v>.</v>
      </c>
      <c r="AF115" s="411" t="str">
        <f t="shared" si="49"/>
        <v>.</v>
      </c>
      <c r="AG115" s="3"/>
      <c r="AH115" s="401" t="str">
        <f t="shared" si="50"/>
        <v>.</v>
      </c>
      <c r="AI115" s="256" t="str">
        <f t="shared" si="50"/>
        <v>.</v>
      </c>
      <c r="AJ115" s="256" t="str">
        <f t="shared" si="50"/>
        <v>.</v>
      </c>
      <c r="AK115" s="256" t="str">
        <f t="shared" si="50"/>
        <v>.</v>
      </c>
      <c r="AL115" s="256" t="str">
        <f t="shared" si="50"/>
        <v>.</v>
      </c>
      <c r="AM115" s="256" t="str">
        <f t="shared" si="50"/>
        <v>.</v>
      </c>
      <c r="AN115" s="402" t="str">
        <f t="shared" si="50"/>
        <v>.</v>
      </c>
      <c r="AO115" s="3"/>
      <c r="AP115" s="409" t="str">
        <f t="shared" si="51"/>
        <v>.</v>
      </c>
      <c r="AQ115" s="410" t="str">
        <f t="shared" si="51"/>
        <v>.</v>
      </c>
      <c r="AR115" s="410" t="str">
        <f t="shared" si="51"/>
        <v>.</v>
      </c>
      <c r="AS115" s="410" t="str">
        <f t="shared" si="51"/>
        <v>.</v>
      </c>
      <c r="AT115" s="410" t="str">
        <f t="shared" si="51"/>
        <v>.</v>
      </c>
      <c r="AU115" s="410" t="str">
        <f t="shared" si="51"/>
        <v>.</v>
      </c>
      <c r="AV115" s="411" t="str">
        <f t="shared" si="51"/>
        <v>.</v>
      </c>
      <c r="AW115" s="433"/>
    </row>
    <row r="116" spans="1:49" s="1355" customFormat="1" x14ac:dyDescent="0.2">
      <c r="A116" s="182"/>
      <c r="B116" s="343"/>
      <c r="C116" s="418" t="str">
        <f t="shared" si="52"/>
        <v>$900,000 to $999,999</v>
      </c>
      <c r="D116" s="422"/>
      <c r="E116" s="429">
        <f t="shared" si="52"/>
        <v>950000</v>
      </c>
      <c r="F116" s="874"/>
      <c r="G116" s="874"/>
      <c r="H116" s="874"/>
      <c r="I116" s="874"/>
      <c r="J116" s="874"/>
      <c r="K116" s="874"/>
      <c r="L116" s="874"/>
      <c r="M116" s="874"/>
      <c r="N116" s="327"/>
      <c r="O116" s="116"/>
      <c r="P116" s="325"/>
      <c r="Q116" s="418">
        <f t="shared" si="47"/>
        <v>950000</v>
      </c>
      <c r="R116" s="401" t="str">
        <f t="shared" si="48"/>
        <v>.</v>
      </c>
      <c r="S116" s="256" t="str">
        <f t="shared" si="48"/>
        <v>.</v>
      </c>
      <c r="T116" s="256" t="str">
        <f t="shared" si="48"/>
        <v>.</v>
      </c>
      <c r="U116" s="256" t="str">
        <f t="shared" si="48"/>
        <v>.</v>
      </c>
      <c r="V116" s="256" t="str">
        <f t="shared" si="48"/>
        <v>.</v>
      </c>
      <c r="W116" s="256" t="str">
        <f t="shared" si="48"/>
        <v>.</v>
      </c>
      <c r="X116" s="402" t="str">
        <f t="shared" si="48"/>
        <v>.</v>
      </c>
      <c r="Y116" s="3"/>
      <c r="Z116" s="409" t="str">
        <f t="shared" si="49"/>
        <v>.</v>
      </c>
      <c r="AA116" s="410" t="str">
        <f t="shared" si="49"/>
        <v>.</v>
      </c>
      <c r="AB116" s="410" t="str">
        <f t="shared" si="49"/>
        <v>.</v>
      </c>
      <c r="AC116" s="410" t="str">
        <f t="shared" si="49"/>
        <v>.</v>
      </c>
      <c r="AD116" s="410" t="str">
        <f t="shared" si="49"/>
        <v>.</v>
      </c>
      <c r="AE116" s="410" t="str">
        <f t="shared" si="49"/>
        <v>.</v>
      </c>
      <c r="AF116" s="411" t="str">
        <f t="shared" si="49"/>
        <v>.</v>
      </c>
      <c r="AG116" s="3"/>
      <c r="AH116" s="401" t="str">
        <f t="shared" si="50"/>
        <v>.</v>
      </c>
      <c r="AI116" s="256" t="str">
        <f t="shared" si="50"/>
        <v>.</v>
      </c>
      <c r="AJ116" s="256" t="str">
        <f t="shared" si="50"/>
        <v>.</v>
      </c>
      <c r="AK116" s="256" t="str">
        <f t="shared" si="50"/>
        <v>.</v>
      </c>
      <c r="AL116" s="256" t="str">
        <f t="shared" si="50"/>
        <v>.</v>
      </c>
      <c r="AM116" s="256" t="str">
        <f t="shared" si="50"/>
        <v>.</v>
      </c>
      <c r="AN116" s="402" t="str">
        <f t="shared" si="50"/>
        <v>.</v>
      </c>
      <c r="AO116" s="3"/>
      <c r="AP116" s="409" t="str">
        <f t="shared" si="51"/>
        <v>.</v>
      </c>
      <c r="AQ116" s="410" t="str">
        <f t="shared" si="51"/>
        <v>.</v>
      </c>
      <c r="AR116" s="410" t="str">
        <f t="shared" si="51"/>
        <v>.</v>
      </c>
      <c r="AS116" s="410" t="str">
        <f t="shared" si="51"/>
        <v>.</v>
      </c>
      <c r="AT116" s="410" t="str">
        <f t="shared" si="51"/>
        <v>.</v>
      </c>
      <c r="AU116" s="410" t="str">
        <f t="shared" si="51"/>
        <v>.</v>
      </c>
      <c r="AV116" s="411" t="str">
        <f t="shared" si="51"/>
        <v>.</v>
      </c>
      <c r="AW116" s="433"/>
    </row>
    <row r="117" spans="1:49" s="1355" customFormat="1" x14ac:dyDescent="0.2">
      <c r="A117" s="182"/>
      <c r="B117" s="343"/>
      <c r="C117" s="418" t="str">
        <f t="shared" si="52"/>
        <v>$1,000,000 to $1,499,999</v>
      </c>
      <c r="D117" s="422"/>
      <c r="E117" s="429">
        <f t="shared" si="52"/>
        <v>1250000</v>
      </c>
      <c r="F117" s="874"/>
      <c r="G117" s="874"/>
      <c r="H117" s="874"/>
      <c r="I117" s="874"/>
      <c r="J117" s="874"/>
      <c r="K117" s="874"/>
      <c r="L117" s="874"/>
      <c r="M117" s="874"/>
      <c r="N117" s="327"/>
      <c r="O117" s="116"/>
      <c r="P117" s="325"/>
      <c r="Q117" s="418">
        <f t="shared" si="47"/>
        <v>1250000</v>
      </c>
      <c r="R117" s="401" t="str">
        <f t="shared" si="48"/>
        <v>.</v>
      </c>
      <c r="S117" s="256" t="str">
        <f t="shared" si="48"/>
        <v>.</v>
      </c>
      <c r="T117" s="256" t="str">
        <f t="shared" si="48"/>
        <v>.</v>
      </c>
      <c r="U117" s="256" t="str">
        <f t="shared" si="48"/>
        <v>.</v>
      </c>
      <c r="V117" s="256" t="str">
        <f t="shared" si="48"/>
        <v>.</v>
      </c>
      <c r="W117" s="256" t="str">
        <f t="shared" si="48"/>
        <v>.</v>
      </c>
      <c r="X117" s="402" t="str">
        <f t="shared" si="48"/>
        <v>.</v>
      </c>
      <c r="Y117" s="3"/>
      <c r="Z117" s="409" t="str">
        <f t="shared" si="49"/>
        <v>.</v>
      </c>
      <c r="AA117" s="410" t="str">
        <f t="shared" si="49"/>
        <v>.</v>
      </c>
      <c r="AB117" s="410" t="str">
        <f t="shared" si="49"/>
        <v>.</v>
      </c>
      <c r="AC117" s="410" t="str">
        <f t="shared" si="49"/>
        <v>.</v>
      </c>
      <c r="AD117" s="410" t="str">
        <f t="shared" si="49"/>
        <v>.</v>
      </c>
      <c r="AE117" s="410" t="str">
        <f t="shared" si="49"/>
        <v>.</v>
      </c>
      <c r="AF117" s="411" t="str">
        <f t="shared" si="49"/>
        <v>.</v>
      </c>
      <c r="AG117" s="3"/>
      <c r="AH117" s="401" t="str">
        <f t="shared" si="50"/>
        <v>.</v>
      </c>
      <c r="AI117" s="256" t="str">
        <f t="shared" si="50"/>
        <v>.</v>
      </c>
      <c r="AJ117" s="256" t="str">
        <f t="shared" si="50"/>
        <v>.</v>
      </c>
      <c r="AK117" s="256" t="str">
        <f t="shared" si="50"/>
        <v>.</v>
      </c>
      <c r="AL117" s="256" t="str">
        <f t="shared" si="50"/>
        <v>.</v>
      </c>
      <c r="AM117" s="256" t="str">
        <f t="shared" si="50"/>
        <v>.</v>
      </c>
      <c r="AN117" s="402" t="str">
        <f t="shared" si="50"/>
        <v>.</v>
      </c>
      <c r="AO117" s="3"/>
      <c r="AP117" s="409" t="str">
        <f t="shared" si="51"/>
        <v>.</v>
      </c>
      <c r="AQ117" s="410" t="str">
        <f t="shared" si="51"/>
        <v>.</v>
      </c>
      <c r="AR117" s="410" t="str">
        <f t="shared" si="51"/>
        <v>.</v>
      </c>
      <c r="AS117" s="410" t="str">
        <f t="shared" si="51"/>
        <v>.</v>
      </c>
      <c r="AT117" s="410" t="str">
        <f t="shared" si="51"/>
        <v>.</v>
      </c>
      <c r="AU117" s="410" t="str">
        <f t="shared" si="51"/>
        <v>.</v>
      </c>
      <c r="AV117" s="411" t="str">
        <f t="shared" si="51"/>
        <v>.</v>
      </c>
      <c r="AW117" s="433"/>
    </row>
    <row r="118" spans="1:49" s="1355" customFormat="1" x14ac:dyDescent="0.2">
      <c r="A118" s="182"/>
      <c r="B118" s="343"/>
      <c r="C118" s="418" t="str">
        <f t="shared" si="52"/>
        <v>$1,500,000 to $1,999,999</v>
      </c>
      <c r="D118" s="422"/>
      <c r="E118" s="429">
        <f t="shared" si="52"/>
        <v>1750000</v>
      </c>
      <c r="F118" s="874"/>
      <c r="G118" s="874"/>
      <c r="H118" s="874"/>
      <c r="I118" s="874"/>
      <c r="J118" s="874"/>
      <c r="K118" s="874"/>
      <c r="L118" s="874"/>
      <c r="M118" s="874"/>
      <c r="N118" s="327"/>
      <c r="O118" s="116"/>
      <c r="P118" s="325"/>
      <c r="Q118" s="418">
        <f t="shared" si="47"/>
        <v>1750000</v>
      </c>
      <c r="R118" s="401" t="str">
        <f t="shared" si="48"/>
        <v>.</v>
      </c>
      <c r="S118" s="256" t="str">
        <f t="shared" si="48"/>
        <v>.</v>
      </c>
      <c r="T118" s="256" t="str">
        <f t="shared" si="48"/>
        <v>.</v>
      </c>
      <c r="U118" s="256" t="str">
        <f t="shared" si="48"/>
        <v>.</v>
      </c>
      <c r="V118" s="256" t="str">
        <f t="shared" si="48"/>
        <v>.</v>
      </c>
      <c r="W118" s="256" t="str">
        <f t="shared" si="48"/>
        <v>.</v>
      </c>
      <c r="X118" s="402" t="str">
        <f t="shared" si="48"/>
        <v>.</v>
      </c>
      <c r="Y118" s="3"/>
      <c r="Z118" s="409" t="str">
        <f t="shared" si="49"/>
        <v>.</v>
      </c>
      <c r="AA118" s="410" t="str">
        <f t="shared" si="49"/>
        <v>.</v>
      </c>
      <c r="AB118" s="410" t="str">
        <f t="shared" si="49"/>
        <v>.</v>
      </c>
      <c r="AC118" s="410" t="str">
        <f t="shared" si="49"/>
        <v>.</v>
      </c>
      <c r="AD118" s="410" t="str">
        <f t="shared" si="49"/>
        <v>.</v>
      </c>
      <c r="AE118" s="410" t="str">
        <f t="shared" si="49"/>
        <v>.</v>
      </c>
      <c r="AF118" s="411" t="str">
        <f t="shared" si="49"/>
        <v>.</v>
      </c>
      <c r="AG118" s="3"/>
      <c r="AH118" s="401" t="str">
        <f t="shared" si="50"/>
        <v>.</v>
      </c>
      <c r="AI118" s="256" t="str">
        <f t="shared" si="50"/>
        <v>.</v>
      </c>
      <c r="AJ118" s="256" t="str">
        <f t="shared" si="50"/>
        <v>.</v>
      </c>
      <c r="AK118" s="256" t="str">
        <f t="shared" si="50"/>
        <v>.</v>
      </c>
      <c r="AL118" s="256" t="str">
        <f t="shared" si="50"/>
        <v>.</v>
      </c>
      <c r="AM118" s="256" t="str">
        <f t="shared" si="50"/>
        <v>.</v>
      </c>
      <c r="AN118" s="402" t="str">
        <f t="shared" si="50"/>
        <v>.</v>
      </c>
      <c r="AO118" s="3"/>
      <c r="AP118" s="409" t="str">
        <f t="shared" si="51"/>
        <v>.</v>
      </c>
      <c r="AQ118" s="410" t="str">
        <f t="shared" si="51"/>
        <v>.</v>
      </c>
      <c r="AR118" s="410" t="str">
        <f t="shared" si="51"/>
        <v>.</v>
      </c>
      <c r="AS118" s="410" t="str">
        <f t="shared" si="51"/>
        <v>.</v>
      </c>
      <c r="AT118" s="410" t="str">
        <f t="shared" si="51"/>
        <v>.</v>
      </c>
      <c r="AU118" s="410" t="str">
        <f t="shared" si="51"/>
        <v>.</v>
      </c>
      <c r="AV118" s="411" t="str">
        <f t="shared" si="51"/>
        <v>.</v>
      </c>
      <c r="AW118" s="433"/>
    </row>
    <row r="119" spans="1:49" s="1355" customFormat="1" x14ac:dyDescent="0.2">
      <c r="A119" s="182"/>
      <c r="B119" s="343"/>
      <c r="C119" s="418" t="str">
        <f t="shared" si="52"/>
        <v>$2,000,000 to $2,999,999</v>
      </c>
      <c r="D119" s="422"/>
      <c r="E119" s="429">
        <f t="shared" si="52"/>
        <v>2500000</v>
      </c>
      <c r="F119" s="874"/>
      <c r="G119" s="874"/>
      <c r="H119" s="874"/>
      <c r="I119" s="874"/>
      <c r="J119" s="874"/>
      <c r="K119" s="874"/>
      <c r="L119" s="874"/>
      <c r="M119" s="874"/>
      <c r="N119" s="327"/>
      <c r="O119" s="116"/>
      <c r="P119" s="325"/>
      <c r="Q119" s="418">
        <f t="shared" si="47"/>
        <v>2500000</v>
      </c>
      <c r="R119" s="401" t="str">
        <f t="shared" si="48"/>
        <v>.</v>
      </c>
      <c r="S119" s="256" t="str">
        <f t="shared" si="48"/>
        <v>.</v>
      </c>
      <c r="T119" s="256" t="str">
        <f t="shared" si="48"/>
        <v>.</v>
      </c>
      <c r="U119" s="256" t="str">
        <f t="shared" si="48"/>
        <v>.</v>
      </c>
      <c r="V119" s="256" t="str">
        <f t="shared" si="48"/>
        <v>.</v>
      </c>
      <c r="W119" s="256" t="str">
        <f t="shared" si="48"/>
        <v>.</v>
      </c>
      <c r="X119" s="402" t="str">
        <f t="shared" si="48"/>
        <v>.</v>
      </c>
      <c r="Y119" s="3"/>
      <c r="Z119" s="409" t="str">
        <f t="shared" si="49"/>
        <v>.</v>
      </c>
      <c r="AA119" s="410" t="str">
        <f t="shared" si="49"/>
        <v>.</v>
      </c>
      <c r="AB119" s="410" t="str">
        <f t="shared" si="49"/>
        <v>.</v>
      </c>
      <c r="AC119" s="410" t="str">
        <f t="shared" si="49"/>
        <v>.</v>
      </c>
      <c r="AD119" s="410" t="str">
        <f t="shared" si="49"/>
        <v>.</v>
      </c>
      <c r="AE119" s="410" t="str">
        <f t="shared" si="49"/>
        <v>.</v>
      </c>
      <c r="AF119" s="411" t="str">
        <f t="shared" si="49"/>
        <v>.</v>
      </c>
      <c r="AG119" s="3"/>
      <c r="AH119" s="401" t="str">
        <f t="shared" si="50"/>
        <v>.</v>
      </c>
      <c r="AI119" s="256" t="str">
        <f t="shared" si="50"/>
        <v>.</v>
      </c>
      <c r="AJ119" s="256" t="str">
        <f t="shared" si="50"/>
        <v>.</v>
      </c>
      <c r="AK119" s="256" t="str">
        <f t="shared" si="50"/>
        <v>.</v>
      </c>
      <c r="AL119" s="256" t="str">
        <f t="shared" si="50"/>
        <v>.</v>
      </c>
      <c r="AM119" s="256" t="str">
        <f t="shared" si="50"/>
        <v>.</v>
      </c>
      <c r="AN119" s="402" t="str">
        <f t="shared" si="50"/>
        <v>.</v>
      </c>
      <c r="AO119" s="3"/>
      <c r="AP119" s="409" t="str">
        <f t="shared" si="51"/>
        <v>.</v>
      </c>
      <c r="AQ119" s="410" t="str">
        <f t="shared" si="51"/>
        <v>.</v>
      </c>
      <c r="AR119" s="410" t="str">
        <f t="shared" si="51"/>
        <v>.</v>
      </c>
      <c r="AS119" s="410" t="str">
        <f t="shared" si="51"/>
        <v>.</v>
      </c>
      <c r="AT119" s="410" t="str">
        <f t="shared" si="51"/>
        <v>.</v>
      </c>
      <c r="AU119" s="410" t="str">
        <f t="shared" si="51"/>
        <v>.</v>
      </c>
      <c r="AV119" s="411" t="str">
        <f t="shared" si="51"/>
        <v>.</v>
      </c>
      <c r="AW119" s="433"/>
    </row>
    <row r="120" spans="1:49" s="1355" customFormat="1" x14ac:dyDescent="0.2">
      <c r="A120" s="182"/>
      <c r="B120" s="343"/>
      <c r="C120" s="416" t="str">
        <f t="shared" si="52"/>
        <v>$3,000,000 and greater</v>
      </c>
      <c r="D120" s="875"/>
      <c r="E120" s="431">
        <f t="shared" si="52"/>
        <v>3000000</v>
      </c>
      <c r="F120" s="876"/>
      <c r="G120" s="876"/>
      <c r="H120" s="876"/>
      <c r="I120" s="876"/>
      <c r="J120" s="876"/>
      <c r="K120" s="876"/>
      <c r="L120" s="876"/>
      <c r="M120" s="876"/>
      <c r="N120" s="327"/>
      <c r="O120" s="116"/>
      <c r="P120" s="325"/>
      <c r="Q120" s="416">
        <f t="shared" si="47"/>
        <v>3000000</v>
      </c>
      <c r="R120" s="403" t="str">
        <f t="shared" si="48"/>
        <v>.</v>
      </c>
      <c r="S120" s="404" t="str">
        <f t="shared" si="48"/>
        <v>.</v>
      </c>
      <c r="T120" s="404" t="str">
        <f t="shared" si="48"/>
        <v>.</v>
      </c>
      <c r="U120" s="404" t="str">
        <f t="shared" si="48"/>
        <v>.</v>
      </c>
      <c r="V120" s="404" t="str">
        <f t="shared" si="48"/>
        <v>.</v>
      </c>
      <c r="W120" s="404" t="str">
        <f t="shared" si="48"/>
        <v>.</v>
      </c>
      <c r="X120" s="405" t="str">
        <f t="shared" si="48"/>
        <v>.</v>
      </c>
      <c r="Y120" s="3"/>
      <c r="Z120" s="412" t="str">
        <f t="shared" si="49"/>
        <v>.</v>
      </c>
      <c r="AA120" s="413" t="str">
        <f t="shared" si="49"/>
        <v>.</v>
      </c>
      <c r="AB120" s="413" t="str">
        <f t="shared" si="49"/>
        <v>.</v>
      </c>
      <c r="AC120" s="413" t="str">
        <f t="shared" si="49"/>
        <v>.</v>
      </c>
      <c r="AD120" s="413" t="str">
        <f t="shared" si="49"/>
        <v>.</v>
      </c>
      <c r="AE120" s="413" t="str">
        <f t="shared" si="49"/>
        <v>.</v>
      </c>
      <c r="AF120" s="414" t="str">
        <f t="shared" si="49"/>
        <v>.</v>
      </c>
      <c r="AG120" s="3"/>
      <c r="AH120" s="403" t="str">
        <f t="shared" si="50"/>
        <v>.</v>
      </c>
      <c r="AI120" s="404" t="str">
        <f t="shared" si="50"/>
        <v>.</v>
      </c>
      <c r="AJ120" s="404" t="str">
        <f t="shared" si="50"/>
        <v>.</v>
      </c>
      <c r="AK120" s="404" t="str">
        <f t="shared" si="50"/>
        <v>.</v>
      </c>
      <c r="AL120" s="404" t="str">
        <f t="shared" si="50"/>
        <v>.</v>
      </c>
      <c r="AM120" s="404" t="str">
        <f t="shared" si="50"/>
        <v>.</v>
      </c>
      <c r="AN120" s="405" t="str">
        <f t="shared" si="50"/>
        <v>.</v>
      </c>
      <c r="AO120" s="3"/>
      <c r="AP120" s="412" t="str">
        <f t="shared" si="51"/>
        <v>.</v>
      </c>
      <c r="AQ120" s="413" t="str">
        <f t="shared" si="51"/>
        <v>.</v>
      </c>
      <c r="AR120" s="413" t="str">
        <f t="shared" si="51"/>
        <v>.</v>
      </c>
      <c r="AS120" s="413" t="str">
        <f t="shared" si="51"/>
        <v>.</v>
      </c>
      <c r="AT120" s="413" t="str">
        <f t="shared" si="51"/>
        <v>.</v>
      </c>
      <c r="AU120" s="413" t="str">
        <f t="shared" si="51"/>
        <v>.</v>
      </c>
      <c r="AV120" s="414" t="str">
        <f t="shared" si="51"/>
        <v>.</v>
      </c>
      <c r="AW120" s="433"/>
    </row>
    <row r="121" spans="1:49" s="1355" customFormat="1" x14ac:dyDescent="0.2">
      <c r="A121" s="182"/>
      <c r="B121" s="343"/>
      <c r="C121" s="177"/>
      <c r="D121" s="296"/>
      <c r="E121" s="184"/>
      <c r="F121" s="177"/>
      <c r="G121" s="177"/>
      <c r="H121" s="177"/>
      <c r="I121" s="177"/>
      <c r="J121" s="177"/>
      <c r="K121" s="177"/>
      <c r="L121" s="177"/>
      <c r="M121" s="177"/>
      <c r="N121" s="327"/>
      <c r="O121" s="116"/>
      <c r="P121" s="325"/>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433"/>
    </row>
    <row r="122" spans="1:49" s="1355" customFormat="1" x14ac:dyDescent="0.2">
      <c r="A122" s="182"/>
      <c r="B122" s="343"/>
      <c r="C122" s="183"/>
      <c r="D122" s="116"/>
      <c r="E122" s="156"/>
      <c r="F122" s="116"/>
      <c r="G122" s="116"/>
      <c r="H122" s="116"/>
      <c r="I122" s="116"/>
      <c r="J122" s="116"/>
      <c r="K122" s="116"/>
      <c r="L122" s="116"/>
      <c r="M122" s="116"/>
      <c r="N122" s="327"/>
      <c r="O122" s="116"/>
      <c r="P122" s="325"/>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433"/>
    </row>
    <row r="123" spans="1:49" s="1355" customFormat="1" x14ac:dyDescent="0.2">
      <c r="A123" s="182"/>
      <c r="B123" s="343"/>
      <c r="C123" s="144"/>
      <c r="D123" s="116"/>
      <c r="E123" s="156"/>
      <c r="F123" s="116"/>
      <c r="G123" s="116"/>
      <c r="H123" s="116"/>
      <c r="I123" s="116"/>
      <c r="J123" s="116"/>
      <c r="K123" s="116"/>
      <c r="L123" s="116"/>
      <c r="M123" s="116"/>
      <c r="N123" s="327"/>
      <c r="O123" s="116"/>
      <c r="P123" s="325"/>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433"/>
    </row>
    <row r="124" spans="1:49" s="1355" customFormat="1" ht="15" x14ac:dyDescent="0.25">
      <c r="A124" s="182"/>
      <c r="B124" s="343"/>
      <c r="C124" s="267" t="s">
        <v>3</v>
      </c>
      <c r="D124" s="268"/>
      <c r="E124" s="268"/>
      <c r="F124" s="269"/>
      <c r="G124" s="281" t="str">
        <f>$G$22</f>
        <v>$ nominal per year</v>
      </c>
      <c r="H124" s="270"/>
      <c r="I124" s="270" t="str">
        <f>$F$3</f>
        <v>.</v>
      </c>
      <c r="J124" s="270"/>
      <c r="K124" s="270"/>
      <c r="L124" s="270"/>
      <c r="M124" s="271"/>
      <c r="N124" s="327"/>
      <c r="O124" s="116"/>
      <c r="P124" s="325"/>
      <c r="Q124" s="96"/>
      <c r="R124" s="249" t="str">
        <f>R$22</f>
        <v>Annual increases (nominal $ per year)</v>
      </c>
      <c r="S124" s="254"/>
      <c r="T124" s="254"/>
      <c r="U124" s="254"/>
      <c r="V124" s="254"/>
      <c r="W124" s="254"/>
      <c r="X124" s="306"/>
      <c r="Y124" s="3"/>
      <c r="Z124" s="249" t="s">
        <v>535</v>
      </c>
      <c r="AA124" s="254"/>
      <c r="AB124" s="254"/>
      <c r="AC124" s="254"/>
      <c r="AD124" s="254"/>
      <c r="AE124" s="254"/>
      <c r="AF124" s="306"/>
      <c r="AG124" s="66"/>
      <c r="AH124" s="249" t="s">
        <v>540</v>
      </c>
      <c r="AI124" s="254"/>
      <c r="AJ124" s="254"/>
      <c r="AK124" s="254"/>
      <c r="AL124" s="254"/>
      <c r="AM124" s="254"/>
      <c r="AN124" s="306"/>
      <c r="AO124" s="116"/>
      <c r="AP124" s="249" t="s">
        <v>536</v>
      </c>
      <c r="AQ124" s="254"/>
      <c r="AR124" s="254"/>
      <c r="AS124" s="254"/>
      <c r="AT124" s="254"/>
      <c r="AU124" s="254"/>
      <c r="AV124" s="306"/>
      <c r="AW124" s="433"/>
    </row>
    <row r="125" spans="1:49" s="1355" customFormat="1" ht="55.5" customHeight="1" x14ac:dyDescent="0.2">
      <c r="A125" s="182"/>
      <c r="B125" s="343"/>
      <c r="C125" s="297" t="s">
        <v>196</v>
      </c>
      <c r="D125" s="137" t="s">
        <v>327</v>
      </c>
      <c r="E125" s="298" t="s">
        <v>200</v>
      </c>
      <c r="F125" s="134" t="s">
        <v>205</v>
      </c>
      <c r="G125" s="134" t="s">
        <v>731</v>
      </c>
      <c r="H125" s="134" t="s">
        <v>732</v>
      </c>
      <c r="I125" s="134" t="s">
        <v>733</v>
      </c>
      <c r="J125" s="134" t="s">
        <v>734</v>
      </c>
      <c r="K125" s="134" t="s">
        <v>735</v>
      </c>
      <c r="L125" s="134" t="s">
        <v>736</v>
      </c>
      <c r="M125" s="134" t="s">
        <v>737</v>
      </c>
      <c r="N125" s="327"/>
      <c r="O125" s="116"/>
      <c r="P125" s="325"/>
      <c r="Q125" s="415" t="str">
        <f>Q$23</f>
        <v>Land Value</v>
      </c>
      <c r="R125" s="396" t="str">
        <f>C124</f>
        <v>Ordinary Farmland Rates - without proposed special variation</v>
      </c>
      <c r="S125" s="397"/>
      <c r="T125" s="397"/>
      <c r="U125" s="397"/>
      <c r="V125" s="397"/>
      <c r="W125" s="397"/>
      <c r="X125" s="398"/>
      <c r="Y125" s="3"/>
      <c r="Z125" s="396" t="str">
        <f>$R125</f>
        <v>Ordinary Farmland Rates - without proposed special variation</v>
      </c>
      <c r="AA125" s="397"/>
      <c r="AB125" s="397"/>
      <c r="AC125" s="397"/>
      <c r="AD125" s="397"/>
      <c r="AE125" s="397"/>
      <c r="AF125" s="398"/>
      <c r="AG125" s="434"/>
      <c r="AH125" s="396" t="str">
        <f>$R125</f>
        <v>Ordinary Farmland Rates - without proposed special variation</v>
      </c>
      <c r="AI125" s="397"/>
      <c r="AJ125" s="397"/>
      <c r="AK125" s="397"/>
      <c r="AL125" s="397"/>
      <c r="AM125" s="397"/>
      <c r="AN125" s="398"/>
      <c r="AO125" s="434"/>
      <c r="AP125" s="396" t="str">
        <f>$R125</f>
        <v>Ordinary Farmland Rates - without proposed special variation</v>
      </c>
      <c r="AQ125" s="397"/>
      <c r="AR125" s="397"/>
      <c r="AS125" s="397"/>
      <c r="AT125" s="397"/>
      <c r="AU125" s="397"/>
      <c r="AV125" s="398"/>
      <c r="AW125" s="433"/>
    </row>
    <row r="126" spans="1:49" s="1355" customFormat="1" x14ac:dyDescent="0.2">
      <c r="A126" s="182"/>
      <c r="B126" s="343"/>
      <c r="C126" s="293"/>
      <c r="D126" s="293"/>
      <c r="E126" s="294"/>
      <c r="F126" s="208" t="str">
        <f>F106</f>
        <v>2020-21</v>
      </c>
      <c r="G126" s="208" t="str">
        <f t="shared" ref="G126:M126" si="53">G106</f>
        <v>2021-22</v>
      </c>
      <c r="H126" s="208" t="str">
        <f t="shared" si="53"/>
        <v>2022-23</v>
      </c>
      <c r="I126" s="208" t="str">
        <f t="shared" si="53"/>
        <v>2023-24</v>
      </c>
      <c r="J126" s="208" t="str">
        <f t="shared" si="53"/>
        <v>2024-25</v>
      </c>
      <c r="K126" s="208" t="str">
        <f t="shared" si="53"/>
        <v>2025-26</v>
      </c>
      <c r="L126" s="208" t="str">
        <f t="shared" si="53"/>
        <v>2026-27</v>
      </c>
      <c r="M126" s="208" t="str">
        <f t="shared" si="53"/>
        <v>2027-28</v>
      </c>
      <c r="N126" s="327"/>
      <c r="O126" s="116"/>
      <c r="P126" s="325"/>
      <c r="Q126" s="416"/>
      <c r="R126" s="510" t="str">
        <f t="shared" ref="R126:X126" si="54">R$24</f>
        <v>Year 1</v>
      </c>
      <c r="S126" s="511" t="str">
        <f t="shared" si="54"/>
        <v>Year 2</v>
      </c>
      <c r="T126" s="511" t="str">
        <f t="shared" si="54"/>
        <v>Year 3</v>
      </c>
      <c r="U126" s="511" t="str">
        <f t="shared" si="54"/>
        <v>Year 4</v>
      </c>
      <c r="V126" s="511" t="str">
        <f t="shared" si="54"/>
        <v>Year 5</v>
      </c>
      <c r="W126" s="511" t="str">
        <f t="shared" si="54"/>
        <v>Year 6</v>
      </c>
      <c r="X126" s="511" t="str">
        <f t="shared" si="54"/>
        <v>Year 7</v>
      </c>
      <c r="Y126" s="512"/>
      <c r="Z126" s="510" t="str">
        <f>R126</f>
        <v>Year 1</v>
      </c>
      <c r="AA126" s="511" t="str">
        <f t="shared" ref="AA126:AF126" si="55">S126</f>
        <v>Year 2</v>
      </c>
      <c r="AB126" s="511" t="str">
        <f t="shared" si="55"/>
        <v>Year 3</v>
      </c>
      <c r="AC126" s="511" t="str">
        <f t="shared" si="55"/>
        <v>Year 4</v>
      </c>
      <c r="AD126" s="511" t="str">
        <f t="shared" si="55"/>
        <v>Year 5</v>
      </c>
      <c r="AE126" s="511" t="str">
        <f t="shared" si="55"/>
        <v>Year 6</v>
      </c>
      <c r="AF126" s="513" t="str">
        <f t="shared" si="55"/>
        <v>Year 7</v>
      </c>
      <c r="AG126" s="512"/>
      <c r="AH126" s="510" t="str">
        <f>R126</f>
        <v>Year 1</v>
      </c>
      <c r="AI126" s="511" t="str">
        <f t="shared" ref="AI126:AN126" si="56">S126</f>
        <v>Year 2</v>
      </c>
      <c r="AJ126" s="511" t="str">
        <f t="shared" si="56"/>
        <v>Year 3</v>
      </c>
      <c r="AK126" s="511" t="str">
        <f t="shared" si="56"/>
        <v>Year 4</v>
      </c>
      <c r="AL126" s="511" t="str">
        <f t="shared" si="56"/>
        <v>Year 5</v>
      </c>
      <c r="AM126" s="511" t="str">
        <f t="shared" si="56"/>
        <v>Year 6</v>
      </c>
      <c r="AN126" s="513" t="str">
        <f t="shared" si="56"/>
        <v>Year 7</v>
      </c>
      <c r="AO126" s="395"/>
      <c r="AP126" s="510" t="str">
        <f>R126</f>
        <v>Year 1</v>
      </c>
      <c r="AQ126" s="511" t="str">
        <f t="shared" ref="AQ126:AT126" si="57">S126</f>
        <v>Year 2</v>
      </c>
      <c r="AR126" s="511" t="str">
        <f t="shared" si="57"/>
        <v>Year 3</v>
      </c>
      <c r="AS126" s="511" t="str">
        <f t="shared" si="57"/>
        <v>Year 4</v>
      </c>
      <c r="AT126" s="511" t="str">
        <f t="shared" si="57"/>
        <v>Year 5</v>
      </c>
      <c r="AU126" s="511" t="str">
        <f>W126</f>
        <v>Year 6</v>
      </c>
      <c r="AV126" s="513" t="str">
        <f>X126</f>
        <v>Year 7</v>
      </c>
      <c r="AW126" s="433"/>
    </row>
    <row r="127" spans="1:49" s="1355" customFormat="1" x14ac:dyDescent="0.2">
      <c r="A127" s="182"/>
      <c r="B127" s="343"/>
      <c r="C127" s="467" t="str">
        <f>C25</f>
        <v>$0 to $99,999</v>
      </c>
      <c r="D127" s="426">
        <f t="shared" ref="D127:D140" si="58">IF(D107=".",".",D107)</f>
        <v>0</v>
      </c>
      <c r="E127" s="427">
        <f>E25</f>
        <v>50000</v>
      </c>
      <c r="F127" s="873"/>
      <c r="G127" s="873"/>
      <c r="H127" s="873"/>
      <c r="I127" s="873"/>
      <c r="J127" s="873"/>
      <c r="K127" s="873"/>
      <c r="L127" s="873"/>
      <c r="M127" s="873"/>
      <c r="N127" s="327"/>
      <c r="O127" s="116"/>
      <c r="P127" s="325"/>
      <c r="Q127" s="417">
        <f t="shared" ref="Q127:Q140" si="59">$E127</f>
        <v>50000</v>
      </c>
      <c r="R127" s="399" t="str">
        <f t="shared" ref="R127:X140" si="60">IF(G127=".",".",IF(F127=0,".",G127-F127))</f>
        <v>.</v>
      </c>
      <c r="S127" s="400" t="str">
        <f t="shared" si="60"/>
        <v>.</v>
      </c>
      <c r="T127" s="400" t="str">
        <f t="shared" si="60"/>
        <v>.</v>
      </c>
      <c r="U127" s="400" t="str">
        <f t="shared" si="60"/>
        <v>.</v>
      </c>
      <c r="V127" s="400" t="str">
        <f t="shared" si="60"/>
        <v>.</v>
      </c>
      <c r="W127" s="400" t="str">
        <f t="shared" si="60"/>
        <v>.</v>
      </c>
      <c r="X127" s="295" t="str">
        <f t="shared" si="60"/>
        <v>.</v>
      </c>
      <c r="Y127" s="3"/>
      <c r="Z127" s="406" t="str">
        <f t="shared" ref="Z127:AF140" si="61">IF(G127=".",".",IF(F127=0,".",G127/F127-1))</f>
        <v>.</v>
      </c>
      <c r="AA127" s="407" t="str">
        <f t="shared" si="61"/>
        <v>.</v>
      </c>
      <c r="AB127" s="407" t="str">
        <f t="shared" si="61"/>
        <v>.</v>
      </c>
      <c r="AC127" s="407" t="str">
        <f t="shared" si="61"/>
        <v>.</v>
      </c>
      <c r="AD127" s="407" t="str">
        <f t="shared" si="61"/>
        <v>.</v>
      </c>
      <c r="AE127" s="407" t="str">
        <f t="shared" si="61"/>
        <v>.</v>
      </c>
      <c r="AF127" s="408" t="str">
        <f t="shared" si="61"/>
        <v>.</v>
      </c>
      <c r="AG127" s="3"/>
      <c r="AH127" s="399" t="str">
        <f t="shared" ref="AH127:AN140" si="62">IF(G127=".",".",IF($F127=0,".",G127-$F127))</f>
        <v>.</v>
      </c>
      <c r="AI127" s="400" t="str">
        <f t="shared" si="62"/>
        <v>.</v>
      </c>
      <c r="AJ127" s="400" t="str">
        <f t="shared" si="62"/>
        <v>.</v>
      </c>
      <c r="AK127" s="400" t="str">
        <f t="shared" si="62"/>
        <v>.</v>
      </c>
      <c r="AL127" s="400" t="str">
        <f t="shared" si="62"/>
        <v>.</v>
      </c>
      <c r="AM127" s="400" t="str">
        <f t="shared" si="62"/>
        <v>.</v>
      </c>
      <c r="AN127" s="295" t="str">
        <f t="shared" si="62"/>
        <v>.</v>
      </c>
      <c r="AO127" s="410"/>
      <c r="AP127" s="406" t="str">
        <f t="shared" ref="AP127:AV140" si="63">IF(G127=".",".",IF($F127=0,".",G127/$F127-1))</f>
        <v>.</v>
      </c>
      <c r="AQ127" s="407" t="str">
        <f t="shared" si="63"/>
        <v>.</v>
      </c>
      <c r="AR127" s="407" t="str">
        <f t="shared" si="63"/>
        <v>.</v>
      </c>
      <c r="AS127" s="407" t="str">
        <f t="shared" si="63"/>
        <v>.</v>
      </c>
      <c r="AT127" s="407" t="str">
        <f t="shared" si="63"/>
        <v>.</v>
      </c>
      <c r="AU127" s="407" t="str">
        <f t="shared" si="63"/>
        <v>.</v>
      </c>
      <c r="AV127" s="408" t="str">
        <f t="shared" si="63"/>
        <v>.</v>
      </c>
      <c r="AW127" s="433"/>
    </row>
    <row r="128" spans="1:49" s="1355" customFormat="1" x14ac:dyDescent="0.2">
      <c r="A128" s="182"/>
      <c r="B128" s="343"/>
      <c r="C128" s="468" t="str">
        <f t="shared" ref="C128:E140" si="64">C26</f>
        <v>$100,000 to $199,999</v>
      </c>
      <c r="D128" s="428">
        <f t="shared" si="58"/>
        <v>0</v>
      </c>
      <c r="E128" s="429">
        <f t="shared" si="64"/>
        <v>150000</v>
      </c>
      <c r="F128" s="874"/>
      <c r="G128" s="874"/>
      <c r="H128" s="874"/>
      <c r="I128" s="874"/>
      <c r="J128" s="874"/>
      <c r="K128" s="874"/>
      <c r="L128" s="874"/>
      <c r="M128" s="874"/>
      <c r="N128" s="327"/>
      <c r="O128" s="116"/>
      <c r="P128" s="325"/>
      <c r="Q128" s="418">
        <f t="shared" si="59"/>
        <v>150000</v>
      </c>
      <c r="R128" s="401" t="str">
        <f t="shared" si="60"/>
        <v>.</v>
      </c>
      <c r="S128" s="256" t="str">
        <f t="shared" si="60"/>
        <v>.</v>
      </c>
      <c r="T128" s="256" t="str">
        <f t="shared" si="60"/>
        <v>.</v>
      </c>
      <c r="U128" s="256" t="str">
        <f t="shared" si="60"/>
        <v>.</v>
      </c>
      <c r="V128" s="256" t="str">
        <f t="shared" si="60"/>
        <v>.</v>
      </c>
      <c r="W128" s="256" t="str">
        <f t="shared" si="60"/>
        <v>.</v>
      </c>
      <c r="X128" s="402" t="str">
        <f t="shared" si="60"/>
        <v>.</v>
      </c>
      <c r="Y128" s="3"/>
      <c r="Z128" s="409" t="str">
        <f t="shared" si="61"/>
        <v>.</v>
      </c>
      <c r="AA128" s="410" t="str">
        <f t="shared" si="61"/>
        <v>.</v>
      </c>
      <c r="AB128" s="410" t="str">
        <f t="shared" si="61"/>
        <v>.</v>
      </c>
      <c r="AC128" s="410" t="str">
        <f t="shared" si="61"/>
        <v>.</v>
      </c>
      <c r="AD128" s="410" t="str">
        <f t="shared" si="61"/>
        <v>.</v>
      </c>
      <c r="AE128" s="410" t="str">
        <f t="shared" si="61"/>
        <v>.</v>
      </c>
      <c r="AF128" s="411" t="str">
        <f t="shared" si="61"/>
        <v>.</v>
      </c>
      <c r="AG128" s="3"/>
      <c r="AH128" s="401" t="str">
        <f t="shared" si="62"/>
        <v>.</v>
      </c>
      <c r="AI128" s="256" t="str">
        <f t="shared" si="62"/>
        <v>.</v>
      </c>
      <c r="AJ128" s="256" t="str">
        <f t="shared" si="62"/>
        <v>.</v>
      </c>
      <c r="AK128" s="256" t="str">
        <f t="shared" si="62"/>
        <v>.</v>
      </c>
      <c r="AL128" s="256" t="str">
        <f t="shared" si="62"/>
        <v>.</v>
      </c>
      <c r="AM128" s="256" t="str">
        <f t="shared" si="62"/>
        <v>.</v>
      </c>
      <c r="AN128" s="402" t="str">
        <f t="shared" si="62"/>
        <v>.</v>
      </c>
      <c r="AO128" s="3"/>
      <c r="AP128" s="409" t="str">
        <f t="shared" si="63"/>
        <v>.</v>
      </c>
      <c r="AQ128" s="410" t="str">
        <f t="shared" si="63"/>
        <v>.</v>
      </c>
      <c r="AR128" s="410" t="str">
        <f t="shared" si="63"/>
        <v>.</v>
      </c>
      <c r="AS128" s="410" t="str">
        <f t="shared" si="63"/>
        <v>.</v>
      </c>
      <c r="AT128" s="410" t="str">
        <f t="shared" si="63"/>
        <v>.</v>
      </c>
      <c r="AU128" s="410" t="str">
        <f t="shared" si="63"/>
        <v>.</v>
      </c>
      <c r="AV128" s="411" t="str">
        <f t="shared" si="63"/>
        <v>.</v>
      </c>
      <c r="AW128" s="433"/>
    </row>
    <row r="129" spans="1:49" s="1355" customFormat="1" x14ac:dyDescent="0.2">
      <c r="A129" s="182"/>
      <c r="B129" s="343"/>
      <c r="C129" s="468" t="str">
        <f t="shared" si="64"/>
        <v>$200,000 to $299,999</v>
      </c>
      <c r="D129" s="428">
        <f t="shared" si="58"/>
        <v>0</v>
      </c>
      <c r="E129" s="429">
        <f t="shared" si="64"/>
        <v>250000</v>
      </c>
      <c r="F129" s="874"/>
      <c r="G129" s="874"/>
      <c r="H129" s="874"/>
      <c r="I129" s="874"/>
      <c r="J129" s="874"/>
      <c r="K129" s="874"/>
      <c r="L129" s="874"/>
      <c r="M129" s="874"/>
      <c r="N129" s="327"/>
      <c r="O129" s="116"/>
      <c r="P129" s="325"/>
      <c r="Q129" s="418">
        <f t="shared" si="59"/>
        <v>250000</v>
      </c>
      <c r="R129" s="401" t="str">
        <f t="shared" si="60"/>
        <v>.</v>
      </c>
      <c r="S129" s="256" t="str">
        <f t="shared" si="60"/>
        <v>.</v>
      </c>
      <c r="T129" s="256" t="str">
        <f t="shared" si="60"/>
        <v>.</v>
      </c>
      <c r="U129" s="256" t="str">
        <f t="shared" si="60"/>
        <v>.</v>
      </c>
      <c r="V129" s="256" t="str">
        <f t="shared" si="60"/>
        <v>.</v>
      </c>
      <c r="W129" s="256" t="str">
        <f t="shared" si="60"/>
        <v>.</v>
      </c>
      <c r="X129" s="402" t="str">
        <f t="shared" si="60"/>
        <v>.</v>
      </c>
      <c r="Y129" s="3"/>
      <c r="Z129" s="409" t="str">
        <f t="shared" si="61"/>
        <v>.</v>
      </c>
      <c r="AA129" s="410" t="str">
        <f t="shared" si="61"/>
        <v>.</v>
      </c>
      <c r="AB129" s="410" t="str">
        <f t="shared" si="61"/>
        <v>.</v>
      </c>
      <c r="AC129" s="410" t="str">
        <f t="shared" si="61"/>
        <v>.</v>
      </c>
      <c r="AD129" s="410" t="str">
        <f t="shared" si="61"/>
        <v>.</v>
      </c>
      <c r="AE129" s="410" t="str">
        <f t="shared" si="61"/>
        <v>.</v>
      </c>
      <c r="AF129" s="411" t="str">
        <f t="shared" si="61"/>
        <v>.</v>
      </c>
      <c r="AG129" s="3"/>
      <c r="AH129" s="401" t="str">
        <f t="shared" si="62"/>
        <v>.</v>
      </c>
      <c r="AI129" s="256" t="str">
        <f t="shared" si="62"/>
        <v>.</v>
      </c>
      <c r="AJ129" s="256" t="str">
        <f t="shared" si="62"/>
        <v>.</v>
      </c>
      <c r="AK129" s="256" t="str">
        <f t="shared" si="62"/>
        <v>.</v>
      </c>
      <c r="AL129" s="256" t="str">
        <f t="shared" si="62"/>
        <v>.</v>
      </c>
      <c r="AM129" s="256" t="str">
        <f t="shared" si="62"/>
        <v>.</v>
      </c>
      <c r="AN129" s="402" t="str">
        <f t="shared" si="62"/>
        <v>.</v>
      </c>
      <c r="AO129" s="3"/>
      <c r="AP129" s="409" t="str">
        <f t="shared" si="63"/>
        <v>.</v>
      </c>
      <c r="AQ129" s="410" t="str">
        <f t="shared" si="63"/>
        <v>.</v>
      </c>
      <c r="AR129" s="410" t="str">
        <f t="shared" si="63"/>
        <v>.</v>
      </c>
      <c r="AS129" s="410" t="str">
        <f t="shared" si="63"/>
        <v>.</v>
      </c>
      <c r="AT129" s="410" t="str">
        <f t="shared" si="63"/>
        <v>.</v>
      </c>
      <c r="AU129" s="410" t="str">
        <f t="shared" si="63"/>
        <v>.</v>
      </c>
      <c r="AV129" s="411" t="str">
        <f t="shared" si="63"/>
        <v>.</v>
      </c>
      <c r="AW129" s="433"/>
    </row>
    <row r="130" spans="1:49" s="1355" customFormat="1" x14ac:dyDescent="0.2">
      <c r="A130" s="182"/>
      <c r="B130" s="343"/>
      <c r="C130" s="468" t="str">
        <f t="shared" si="64"/>
        <v>$300,000 to $399,999</v>
      </c>
      <c r="D130" s="428">
        <f t="shared" si="58"/>
        <v>0</v>
      </c>
      <c r="E130" s="429">
        <f t="shared" si="64"/>
        <v>350000</v>
      </c>
      <c r="F130" s="874"/>
      <c r="G130" s="874"/>
      <c r="H130" s="874"/>
      <c r="I130" s="874"/>
      <c r="J130" s="874"/>
      <c r="K130" s="874"/>
      <c r="L130" s="874"/>
      <c r="M130" s="874"/>
      <c r="N130" s="327"/>
      <c r="O130" s="116"/>
      <c r="P130" s="325"/>
      <c r="Q130" s="418">
        <f t="shared" si="59"/>
        <v>350000</v>
      </c>
      <c r="R130" s="401" t="str">
        <f t="shared" si="60"/>
        <v>.</v>
      </c>
      <c r="S130" s="256" t="str">
        <f t="shared" si="60"/>
        <v>.</v>
      </c>
      <c r="T130" s="256" t="str">
        <f t="shared" si="60"/>
        <v>.</v>
      </c>
      <c r="U130" s="256" t="str">
        <f t="shared" si="60"/>
        <v>.</v>
      </c>
      <c r="V130" s="256" t="str">
        <f t="shared" si="60"/>
        <v>.</v>
      </c>
      <c r="W130" s="256" t="str">
        <f t="shared" si="60"/>
        <v>.</v>
      </c>
      <c r="X130" s="402" t="str">
        <f t="shared" si="60"/>
        <v>.</v>
      </c>
      <c r="Y130" s="3"/>
      <c r="Z130" s="409" t="str">
        <f t="shared" si="61"/>
        <v>.</v>
      </c>
      <c r="AA130" s="410" t="str">
        <f t="shared" si="61"/>
        <v>.</v>
      </c>
      <c r="AB130" s="410" t="str">
        <f t="shared" si="61"/>
        <v>.</v>
      </c>
      <c r="AC130" s="410" t="str">
        <f t="shared" si="61"/>
        <v>.</v>
      </c>
      <c r="AD130" s="410" t="str">
        <f t="shared" si="61"/>
        <v>.</v>
      </c>
      <c r="AE130" s="410" t="str">
        <f t="shared" si="61"/>
        <v>.</v>
      </c>
      <c r="AF130" s="411" t="str">
        <f t="shared" si="61"/>
        <v>.</v>
      </c>
      <c r="AG130" s="3"/>
      <c r="AH130" s="401" t="str">
        <f t="shared" si="62"/>
        <v>.</v>
      </c>
      <c r="AI130" s="256" t="str">
        <f t="shared" si="62"/>
        <v>.</v>
      </c>
      <c r="AJ130" s="256" t="str">
        <f t="shared" si="62"/>
        <v>.</v>
      </c>
      <c r="AK130" s="256" t="str">
        <f t="shared" si="62"/>
        <v>.</v>
      </c>
      <c r="AL130" s="256" t="str">
        <f t="shared" si="62"/>
        <v>.</v>
      </c>
      <c r="AM130" s="256" t="str">
        <f t="shared" si="62"/>
        <v>.</v>
      </c>
      <c r="AN130" s="402" t="str">
        <f t="shared" si="62"/>
        <v>.</v>
      </c>
      <c r="AO130" s="3"/>
      <c r="AP130" s="409" t="str">
        <f t="shared" si="63"/>
        <v>.</v>
      </c>
      <c r="AQ130" s="410" t="str">
        <f t="shared" si="63"/>
        <v>.</v>
      </c>
      <c r="AR130" s="410" t="str">
        <f t="shared" si="63"/>
        <v>.</v>
      </c>
      <c r="AS130" s="410" t="str">
        <f t="shared" si="63"/>
        <v>.</v>
      </c>
      <c r="AT130" s="410" t="str">
        <f t="shared" si="63"/>
        <v>.</v>
      </c>
      <c r="AU130" s="410" t="str">
        <f t="shared" si="63"/>
        <v>.</v>
      </c>
      <c r="AV130" s="411" t="str">
        <f t="shared" si="63"/>
        <v>.</v>
      </c>
      <c r="AW130" s="433"/>
    </row>
    <row r="131" spans="1:49" s="1355" customFormat="1" x14ac:dyDescent="0.2">
      <c r="A131" s="182"/>
      <c r="B131" s="343"/>
      <c r="C131" s="468" t="str">
        <f t="shared" si="64"/>
        <v>$400,000 to $499,999</v>
      </c>
      <c r="D131" s="428">
        <f t="shared" si="58"/>
        <v>0</v>
      </c>
      <c r="E131" s="429">
        <f t="shared" si="64"/>
        <v>450000</v>
      </c>
      <c r="F131" s="874"/>
      <c r="G131" s="874"/>
      <c r="H131" s="874"/>
      <c r="I131" s="874"/>
      <c r="J131" s="874"/>
      <c r="K131" s="874"/>
      <c r="L131" s="874"/>
      <c r="M131" s="874"/>
      <c r="N131" s="327"/>
      <c r="O131" s="116"/>
      <c r="P131" s="325"/>
      <c r="Q131" s="418">
        <f t="shared" si="59"/>
        <v>450000</v>
      </c>
      <c r="R131" s="401" t="str">
        <f t="shared" si="60"/>
        <v>.</v>
      </c>
      <c r="S131" s="256" t="str">
        <f t="shared" si="60"/>
        <v>.</v>
      </c>
      <c r="T131" s="256" t="str">
        <f t="shared" si="60"/>
        <v>.</v>
      </c>
      <c r="U131" s="256" t="str">
        <f t="shared" si="60"/>
        <v>.</v>
      </c>
      <c r="V131" s="256" t="str">
        <f t="shared" si="60"/>
        <v>.</v>
      </c>
      <c r="W131" s="256" t="str">
        <f t="shared" si="60"/>
        <v>.</v>
      </c>
      <c r="X131" s="402" t="str">
        <f t="shared" si="60"/>
        <v>.</v>
      </c>
      <c r="Y131" s="3"/>
      <c r="Z131" s="409" t="str">
        <f t="shared" si="61"/>
        <v>.</v>
      </c>
      <c r="AA131" s="410" t="str">
        <f t="shared" si="61"/>
        <v>.</v>
      </c>
      <c r="AB131" s="410" t="str">
        <f t="shared" si="61"/>
        <v>.</v>
      </c>
      <c r="AC131" s="410" t="str">
        <f t="shared" si="61"/>
        <v>.</v>
      </c>
      <c r="AD131" s="410" t="str">
        <f t="shared" si="61"/>
        <v>.</v>
      </c>
      <c r="AE131" s="410" t="str">
        <f t="shared" si="61"/>
        <v>.</v>
      </c>
      <c r="AF131" s="411" t="str">
        <f t="shared" si="61"/>
        <v>.</v>
      </c>
      <c r="AG131" s="3"/>
      <c r="AH131" s="401" t="str">
        <f t="shared" si="62"/>
        <v>.</v>
      </c>
      <c r="AI131" s="256" t="str">
        <f t="shared" si="62"/>
        <v>.</v>
      </c>
      <c r="AJ131" s="256" t="str">
        <f t="shared" si="62"/>
        <v>.</v>
      </c>
      <c r="AK131" s="256" t="str">
        <f t="shared" si="62"/>
        <v>.</v>
      </c>
      <c r="AL131" s="256" t="str">
        <f t="shared" si="62"/>
        <v>.</v>
      </c>
      <c r="AM131" s="256" t="str">
        <f t="shared" si="62"/>
        <v>.</v>
      </c>
      <c r="AN131" s="402" t="str">
        <f t="shared" si="62"/>
        <v>.</v>
      </c>
      <c r="AO131" s="3"/>
      <c r="AP131" s="409" t="str">
        <f t="shared" si="63"/>
        <v>.</v>
      </c>
      <c r="AQ131" s="410" t="str">
        <f t="shared" si="63"/>
        <v>.</v>
      </c>
      <c r="AR131" s="410" t="str">
        <f t="shared" si="63"/>
        <v>.</v>
      </c>
      <c r="AS131" s="410" t="str">
        <f t="shared" si="63"/>
        <v>.</v>
      </c>
      <c r="AT131" s="410" t="str">
        <f t="shared" si="63"/>
        <v>.</v>
      </c>
      <c r="AU131" s="410" t="str">
        <f t="shared" si="63"/>
        <v>.</v>
      </c>
      <c r="AV131" s="411" t="str">
        <f t="shared" si="63"/>
        <v>.</v>
      </c>
      <c r="AW131" s="433"/>
    </row>
    <row r="132" spans="1:49" s="1355" customFormat="1" x14ac:dyDescent="0.2">
      <c r="A132" s="182"/>
      <c r="B132" s="343"/>
      <c r="C132" s="468" t="str">
        <f t="shared" si="64"/>
        <v>$500,000 to $599,999</v>
      </c>
      <c r="D132" s="428">
        <f t="shared" si="58"/>
        <v>0</v>
      </c>
      <c r="E132" s="429">
        <f t="shared" si="64"/>
        <v>550000</v>
      </c>
      <c r="F132" s="874"/>
      <c r="G132" s="874"/>
      <c r="H132" s="874"/>
      <c r="I132" s="874"/>
      <c r="J132" s="874"/>
      <c r="K132" s="874"/>
      <c r="L132" s="874"/>
      <c r="M132" s="874"/>
      <c r="N132" s="327"/>
      <c r="O132" s="116"/>
      <c r="P132" s="325"/>
      <c r="Q132" s="418">
        <f t="shared" si="59"/>
        <v>550000</v>
      </c>
      <c r="R132" s="401" t="str">
        <f t="shared" si="60"/>
        <v>.</v>
      </c>
      <c r="S132" s="256" t="str">
        <f t="shared" si="60"/>
        <v>.</v>
      </c>
      <c r="T132" s="256" t="str">
        <f t="shared" si="60"/>
        <v>.</v>
      </c>
      <c r="U132" s="256" t="str">
        <f t="shared" si="60"/>
        <v>.</v>
      </c>
      <c r="V132" s="256" t="str">
        <f t="shared" si="60"/>
        <v>.</v>
      </c>
      <c r="W132" s="256" t="str">
        <f t="shared" si="60"/>
        <v>.</v>
      </c>
      <c r="X132" s="402" t="str">
        <f t="shared" si="60"/>
        <v>.</v>
      </c>
      <c r="Y132" s="3"/>
      <c r="Z132" s="409" t="str">
        <f t="shared" si="61"/>
        <v>.</v>
      </c>
      <c r="AA132" s="410" t="str">
        <f t="shared" si="61"/>
        <v>.</v>
      </c>
      <c r="AB132" s="410" t="str">
        <f t="shared" si="61"/>
        <v>.</v>
      </c>
      <c r="AC132" s="410" t="str">
        <f t="shared" si="61"/>
        <v>.</v>
      </c>
      <c r="AD132" s="410" t="str">
        <f t="shared" si="61"/>
        <v>.</v>
      </c>
      <c r="AE132" s="410" t="str">
        <f t="shared" si="61"/>
        <v>.</v>
      </c>
      <c r="AF132" s="411" t="str">
        <f t="shared" si="61"/>
        <v>.</v>
      </c>
      <c r="AG132" s="3"/>
      <c r="AH132" s="401" t="str">
        <f t="shared" si="62"/>
        <v>.</v>
      </c>
      <c r="AI132" s="256" t="str">
        <f t="shared" si="62"/>
        <v>.</v>
      </c>
      <c r="AJ132" s="256" t="str">
        <f t="shared" si="62"/>
        <v>.</v>
      </c>
      <c r="AK132" s="256" t="str">
        <f t="shared" si="62"/>
        <v>.</v>
      </c>
      <c r="AL132" s="256" t="str">
        <f t="shared" si="62"/>
        <v>.</v>
      </c>
      <c r="AM132" s="256" t="str">
        <f t="shared" si="62"/>
        <v>.</v>
      </c>
      <c r="AN132" s="402" t="str">
        <f t="shared" si="62"/>
        <v>.</v>
      </c>
      <c r="AO132" s="3"/>
      <c r="AP132" s="409" t="str">
        <f t="shared" si="63"/>
        <v>.</v>
      </c>
      <c r="AQ132" s="410" t="str">
        <f t="shared" si="63"/>
        <v>.</v>
      </c>
      <c r="AR132" s="410" t="str">
        <f t="shared" si="63"/>
        <v>.</v>
      </c>
      <c r="AS132" s="410" t="str">
        <f t="shared" si="63"/>
        <v>.</v>
      </c>
      <c r="AT132" s="410" t="str">
        <f t="shared" si="63"/>
        <v>.</v>
      </c>
      <c r="AU132" s="410" t="str">
        <f t="shared" si="63"/>
        <v>.</v>
      </c>
      <c r="AV132" s="411" t="str">
        <f t="shared" si="63"/>
        <v>.</v>
      </c>
      <c r="AW132" s="433"/>
    </row>
    <row r="133" spans="1:49" s="1355" customFormat="1" x14ac:dyDescent="0.2">
      <c r="A133" s="182"/>
      <c r="B133" s="343"/>
      <c r="C133" s="468" t="str">
        <f t="shared" si="64"/>
        <v>$600,000 to $699,999</v>
      </c>
      <c r="D133" s="428">
        <f t="shared" si="58"/>
        <v>0</v>
      </c>
      <c r="E133" s="429">
        <f t="shared" si="64"/>
        <v>650000</v>
      </c>
      <c r="F133" s="874"/>
      <c r="G133" s="874"/>
      <c r="H133" s="874"/>
      <c r="I133" s="874"/>
      <c r="J133" s="874"/>
      <c r="K133" s="874"/>
      <c r="L133" s="874"/>
      <c r="M133" s="874"/>
      <c r="N133" s="327"/>
      <c r="O133" s="116"/>
      <c r="P133" s="325"/>
      <c r="Q133" s="418">
        <f t="shared" si="59"/>
        <v>650000</v>
      </c>
      <c r="R133" s="401" t="str">
        <f t="shared" si="60"/>
        <v>.</v>
      </c>
      <c r="S133" s="256" t="str">
        <f t="shared" si="60"/>
        <v>.</v>
      </c>
      <c r="T133" s="256" t="str">
        <f t="shared" si="60"/>
        <v>.</v>
      </c>
      <c r="U133" s="256" t="str">
        <f t="shared" si="60"/>
        <v>.</v>
      </c>
      <c r="V133" s="256" t="str">
        <f t="shared" si="60"/>
        <v>.</v>
      </c>
      <c r="W133" s="256" t="str">
        <f t="shared" si="60"/>
        <v>.</v>
      </c>
      <c r="X133" s="402" t="str">
        <f t="shared" si="60"/>
        <v>.</v>
      </c>
      <c r="Y133" s="3"/>
      <c r="Z133" s="409" t="str">
        <f t="shared" si="61"/>
        <v>.</v>
      </c>
      <c r="AA133" s="410" t="str">
        <f t="shared" si="61"/>
        <v>.</v>
      </c>
      <c r="AB133" s="410" t="str">
        <f t="shared" si="61"/>
        <v>.</v>
      </c>
      <c r="AC133" s="410" t="str">
        <f t="shared" si="61"/>
        <v>.</v>
      </c>
      <c r="AD133" s="410" t="str">
        <f t="shared" si="61"/>
        <v>.</v>
      </c>
      <c r="AE133" s="410" t="str">
        <f t="shared" si="61"/>
        <v>.</v>
      </c>
      <c r="AF133" s="411" t="str">
        <f t="shared" si="61"/>
        <v>.</v>
      </c>
      <c r="AG133" s="3"/>
      <c r="AH133" s="401" t="str">
        <f t="shared" si="62"/>
        <v>.</v>
      </c>
      <c r="AI133" s="256" t="str">
        <f t="shared" si="62"/>
        <v>.</v>
      </c>
      <c r="AJ133" s="256" t="str">
        <f t="shared" si="62"/>
        <v>.</v>
      </c>
      <c r="AK133" s="256" t="str">
        <f t="shared" si="62"/>
        <v>.</v>
      </c>
      <c r="AL133" s="256" t="str">
        <f t="shared" si="62"/>
        <v>.</v>
      </c>
      <c r="AM133" s="256" t="str">
        <f t="shared" si="62"/>
        <v>.</v>
      </c>
      <c r="AN133" s="402" t="str">
        <f t="shared" si="62"/>
        <v>.</v>
      </c>
      <c r="AO133" s="3"/>
      <c r="AP133" s="409" t="str">
        <f t="shared" si="63"/>
        <v>.</v>
      </c>
      <c r="AQ133" s="410" t="str">
        <f t="shared" si="63"/>
        <v>.</v>
      </c>
      <c r="AR133" s="410" t="str">
        <f t="shared" si="63"/>
        <v>.</v>
      </c>
      <c r="AS133" s="410" t="str">
        <f t="shared" si="63"/>
        <v>.</v>
      </c>
      <c r="AT133" s="410" t="str">
        <f t="shared" si="63"/>
        <v>.</v>
      </c>
      <c r="AU133" s="410" t="str">
        <f t="shared" si="63"/>
        <v>.</v>
      </c>
      <c r="AV133" s="411" t="str">
        <f t="shared" si="63"/>
        <v>.</v>
      </c>
      <c r="AW133" s="433"/>
    </row>
    <row r="134" spans="1:49" s="1355" customFormat="1" x14ac:dyDescent="0.2">
      <c r="A134" s="182"/>
      <c r="B134" s="343"/>
      <c r="C134" s="468" t="str">
        <f t="shared" si="64"/>
        <v>$700,000 to $799,999</v>
      </c>
      <c r="D134" s="428">
        <f t="shared" si="58"/>
        <v>0</v>
      </c>
      <c r="E134" s="429">
        <f t="shared" si="64"/>
        <v>750000</v>
      </c>
      <c r="F134" s="874"/>
      <c r="G134" s="874"/>
      <c r="H134" s="874"/>
      <c r="I134" s="874"/>
      <c r="J134" s="874"/>
      <c r="K134" s="874"/>
      <c r="L134" s="874"/>
      <c r="M134" s="874"/>
      <c r="N134" s="327"/>
      <c r="O134" s="116"/>
      <c r="P134" s="325"/>
      <c r="Q134" s="418">
        <f t="shared" si="59"/>
        <v>750000</v>
      </c>
      <c r="R134" s="401" t="str">
        <f t="shared" si="60"/>
        <v>.</v>
      </c>
      <c r="S134" s="256" t="str">
        <f t="shared" si="60"/>
        <v>.</v>
      </c>
      <c r="T134" s="256" t="str">
        <f t="shared" si="60"/>
        <v>.</v>
      </c>
      <c r="U134" s="256" t="str">
        <f t="shared" si="60"/>
        <v>.</v>
      </c>
      <c r="V134" s="256" t="str">
        <f t="shared" si="60"/>
        <v>.</v>
      </c>
      <c r="W134" s="256" t="str">
        <f t="shared" si="60"/>
        <v>.</v>
      </c>
      <c r="X134" s="402" t="str">
        <f t="shared" si="60"/>
        <v>.</v>
      </c>
      <c r="Y134" s="3"/>
      <c r="Z134" s="409" t="str">
        <f t="shared" si="61"/>
        <v>.</v>
      </c>
      <c r="AA134" s="410" t="str">
        <f t="shared" si="61"/>
        <v>.</v>
      </c>
      <c r="AB134" s="410" t="str">
        <f t="shared" si="61"/>
        <v>.</v>
      </c>
      <c r="AC134" s="410" t="str">
        <f t="shared" si="61"/>
        <v>.</v>
      </c>
      <c r="AD134" s="410" t="str">
        <f t="shared" si="61"/>
        <v>.</v>
      </c>
      <c r="AE134" s="410" t="str">
        <f t="shared" si="61"/>
        <v>.</v>
      </c>
      <c r="AF134" s="411" t="str">
        <f t="shared" si="61"/>
        <v>.</v>
      </c>
      <c r="AG134" s="3"/>
      <c r="AH134" s="401" t="str">
        <f t="shared" si="62"/>
        <v>.</v>
      </c>
      <c r="AI134" s="256" t="str">
        <f t="shared" si="62"/>
        <v>.</v>
      </c>
      <c r="AJ134" s="256" t="str">
        <f t="shared" si="62"/>
        <v>.</v>
      </c>
      <c r="AK134" s="256" t="str">
        <f t="shared" si="62"/>
        <v>.</v>
      </c>
      <c r="AL134" s="256" t="str">
        <f t="shared" si="62"/>
        <v>.</v>
      </c>
      <c r="AM134" s="256" t="str">
        <f t="shared" si="62"/>
        <v>.</v>
      </c>
      <c r="AN134" s="402" t="str">
        <f t="shared" si="62"/>
        <v>.</v>
      </c>
      <c r="AO134" s="3"/>
      <c r="AP134" s="409" t="str">
        <f t="shared" si="63"/>
        <v>.</v>
      </c>
      <c r="AQ134" s="410" t="str">
        <f t="shared" si="63"/>
        <v>.</v>
      </c>
      <c r="AR134" s="410" t="str">
        <f t="shared" si="63"/>
        <v>.</v>
      </c>
      <c r="AS134" s="410" t="str">
        <f t="shared" si="63"/>
        <v>.</v>
      </c>
      <c r="AT134" s="410" t="str">
        <f t="shared" si="63"/>
        <v>.</v>
      </c>
      <c r="AU134" s="410" t="str">
        <f t="shared" si="63"/>
        <v>.</v>
      </c>
      <c r="AV134" s="411" t="str">
        <f t="shared" si="63"/>
        <v>.</v>
      </c>
      <c r="AW134" s="433"/>
    </row>
    <row r="135" spans="1:49" s="1355" customFormat="1" x14ac:dyDescent="0.2">
      <c r="A135" s="182"/>
      <c r="B135" s="343"/>
      <c r="C135" s="468" t="str">
        <f t="shared" si="64"/>
        <v>$800,000 to $899,999</v>
      </c>
      <c r="D135" s="428">
        <f t="shared" si="58"/>
        <v>0</v>
      </c>
      <c r="E135" s="429">
        <f t="shared" si="64"/>
        <v>850000</v>
      </c>
      <c r="F135" s="874"/>
      <c r="G135" s="874"/>
      <c r="H135" s="874"/>
      <c r="I135" s="874"/>
      <c r="J135" s="874"/>
      <c r="K135" s="874"/>
      <c r="L135" s="874"/>
      <c r="M135" s="874"/>
      <c r="N135" s="327"/>
      <c r="O135" s="116"/>
      <c r="P135" s="325"/>
      <c r="Q135" s="418">
        <f t="shared" si="59"/>
        <v>850000</v>
      </c>
      <c r="R135" s="401" t="str">
        <f t="shared" si="60"/>
        <v>.</v>
      </c>
      <c r="S135" s="256" t="str">
        <f t="shared" si="60"/>
        <v>.</v>
      </c>
      <c r="T135" s="256" t="str">
        <f t="shared" si="60"/>
        <v>.</v>
      </c>
      <c r="U135" s="256" t="str">
        <f t="shared" si="60"/>
        <v>.</v>
      </c>
      <c r="V135" s="256" t="str">
        <f t="shared" si="60"/>
        <v>.</v>
      </c>
      <c r="W135" s="256" t="str">
        <f t="shared" si="60"/>
        <v>.</v>
      </c>
      <c r="X135" s="402" t="str">
        <f t="shared" si="60"/>
        <v>.</v>
      </c>
      <c r="Y135" s="3"/>
      <c r="Z135" s="409" t="str">
        <f t="shared" si="61"/>
        <v>.</v>
      </c>
      <c r="AA135" s="410" t="str">
        <f t="shared" si="61"/>
        <v>.</v>
      </c>
      <c r="AB135" s="410" t="str">
        <f t="shared" si="61"/>
        <v>.</v>
      </c>
      <c r="AC135" s="410" t="str">
        <f t="shared" si="61"/>
        <v>.</v>
      </c>
      <c r="AD135" s="410" t="str">
        <f t="shared" si="61"/>
        <v>.</v>
      </c>
      <c r="AE135" s="410" t="str">
        <f t="shared" si="61"/>
        <v>.</v>
      </c>
      <c r="AF135" s="411" t="str">
        <f t="shared" si="61"/>
        <v>.</v>
      </c>
      <c r="AG135" s="3"/>
      <c r="AH135" s="401" t="str">
        <f t="shared" si="62"/>
        <v>.</v>
      </c>
      <c r="AI135" s="256" t="str">
        <f t="shared" si="62"/>
        <v>.</v>
      </c>
      <c r="AJ135" s="256" t="str">
        <f t="shared" si="62"/>
        <v>.</v>
      </c>
      <c r="AK135" s="256" t="str">
        <f t="shared" si="62"/>
        <v>.</v>
      </c>
      <c r="AL135" s="256" t="str">
        <f t="shared" si="62"/>
        <v>.</v>
      </c>
      <c r="AM135" s="256" t="str">
        <f t="shared" si="62"/>
        <v>.</v>
      </c>
      <c r="AN135" s="402" t="str">
        <f t="shared" si="62"/>
        <v>.</v>
      </c>
      <c r="AO135" s="3"/>
      <c r="AP135" s="409" t="str">
        <f t="shared" si="63"/>
        <v>.</v>
      </c>
      <c r="AQ135" s="410" t="str">
        <f t="shared" si="63"/>
        <v>.</v>
      </c>
      <c r="AR135" s="410" t="str">
        <f t="shared" si="63"/>
        <v>.</v>
      </c>
      <c r="AS135" s="410" t="str">
        <f t="shared" si="63"/>
        <v>.</v>
      </c>
      <c r="AT135" s="410" t="str">
        <f t="shared" si="63"/>
        <v>.</v>
      </c>
      <c r="AU135" s="410" t="str">
        <f t="shared" si="63"/>
        <v>.</v>
      </c>
      <c r="AV135" s="411" t="str">
        <f t="shared" si="63"/>
        <v>.</v>
      </c>
      <c r="AW135" s="433"/>
    </row>
    <row r="136" spans="1:49" s="1355" customFormat="1" x14ac:dyDescent="0.2">
      <c r="A136" s="182"/>
      <c r="B136" s="343"/>
      <c r="C136" s="468" t="str">
        <f t="shared" si="64"/>
        <v>$900,000 to $999,999</v>
      </c>
      <c r="D136" s="428">
        <f t="shared" si="58"/>
        <v>0</v>
      </c>
      <c r="E136" s="429">
        <f t="shared" si="64"/>
        <v>950000</v>
      </c>
      <c r="F136" s="874"/>
      <c r="G136" s="874"/>
      <c r="H136" s="874"/>
      <c r="I136" s="874"/>
      <c r="J136" s="874"/>
      <c r="K136" s="874"/>
      <c r="L136" s="874"/>
      <c r="M136" s="874"/>
      <c r="N136" s="327"/>
      <c r="O136" s="116"/>
      <c r="P136" s="325"/>
      <c r="Q136" s="418">
        <f t="shared" si="59"/>
        <v>950000</v>
      </c>
      <c r="R136" s="401" t="str">
        <f t="shared" si="60"/>
        <v>.</v>
      </c>
      <c r="S136" s="256" t="str">
        <f t="shared" si="60"/>
        <v>.</v>
      </c>
      <c r="T136" s="256" t="str">
        <f t="shared" si="60"/>
        <v>.</v>
      </c>
      <c r="U136" s="256" t="str">
        <f t="shared" si="60"/>
        <v>.</v>
      </c>
      <c r="V136" s="256" t="str">
        <f t="shared" si="60"/>
        <v>.</v>
      </c>
      <c r="W136" s="256" t="str">
        <f t="shared" si="60"/>
        <v>.</v>
      </c>
      <c r="X136" s="402" t="str">
        <f t="shared" si="60"/>
        <v>.</v>
      </c>
      <c r="Y136" s="3"/>
      <c r="Z136" s="409" t="str">
        <f t="shared" si="61"/>
        <v>.</v>
      </c>
      <c r="AA136" s="410" t="str">
        <f t="shared" si="61"/>
        <v>.</v>
      </c>
      <c r="AB136" s="410" t="str">
        <f t="shared" si="61"/>
        <v>.</v>
      </c>
      <c r="AC136" s="410" t="str">
        <f t="shared" si="61"/>
        <v>.</v>
      </c>
      <c r="AD136" s="410" t="str">
        <f t="shared" si="61"/>
        <v>.</v>
      </c>
      <c r="AE136" s="410" t="str">
        <f t="shared" si="61"/>
        <v>.</v>
      </c>
      <c r="AF136" s="411" t="str">
        <f t="shared" si="61"/>
        <v>.</v>
      </c>
      <c r="AG136" s="3"/>
      <c r="AH136" s="401" t="str">
        <f t="shared" si="62"/>
        <v>.</v>
      </c>
      <c r="AI136" s="256" t="str">
        <f t="shared" si="62"/>
        <v>.</v>
      </c>
      <c r="AJ136" s="256" t="str">
        <f t="shared" si="62"/>
        <v>.</v>
      </c>
      <c r="AK136" s="256" t="str">
        <f t="shared" si="62"/>
        <v>.</v>
      </c>
      <c r="AL136" s="256" t="str">
        <f t="shared" si="62"/>
        <v>.</v>
      </c>
      <c r="AM136" s="256" t="str">
        <f t="shared" si="62"/>
        <v>.</v>
      </c>
      <c r="AN136" s="402" t="str">
        <f t="shared" si="62"/>
        <v>.</v>
      </c>
      <c r="AO136" s="3"/>
      <c r="AP136" s="409" t="str">
        <f t="shared" si="63"/>
        <v>.</v>
      </c>
      <c r="AQ136" s="410" t="str">
        <f t="shared" si="63"/>
        <v>.</v>
      </c>
      <c r="AR136" s="410" t="str">
        <f t="shared" si="63"/>
        <v>.</v>
      </c>
      <c r="AS136" s="410" t="str">
        <f t="shared" si="63"/>
        <v>.</v>
      </c>
      <c r="AT136" s="410" t="str">
        <f t="shared" si="63"/>
        <v>.</v>
      </c>
      <c r="AU136" s="410" t="str">
        <f t="shared" si="63"/>
        <v>.</v>
      </c>
      <c r="AV136" s="411" t="str">
        <f t="shared" si="63"/>
        <v>.</v>
      </c>
      <c r="AW136" s="433"/>
    </row>
    <row r="137" spans="1:49" s="1355" customFormat="1" x14ac:dyDescent="0.2">
      <c r="A137" s="182"/>
      <c r="B137" s="343"/>
      <c r="C137" s="468" t="str">
        <f t="shared" si="64"/>
        <v>$1,000,000 to $1,499,999</v>
      </c>
      <c r="D137" s="428">
        <f t="shared" si="58"/>
        <v>0</v>
      </c>
      <c r="E137" s="429">
        <f t="shared" si="64"/>
        <v>1250000</v>
      </c>
      <c r="F137" s="874"/>
      <c r="G137" s="874"/>
      <c r="H137" s="874"/>
      <c r="I137" s="874"/>
      <c r="J137" s="874"/>
      <c r="K137" s="874"/>
      <c r="L137" s="874"/>
      <c r="M137" s="874"/>
      <c r="N137" s="327"/>
      <c r="O137" s="116"/>
      <c r="P137" s="325"/>
      <c r="Q137" s="418">
        <f t="shared" si="59"/>
        <v>1250000</v>
      </c>
      <c r="R137" s="401" t="str">
        <f t="shared" si="60"/>
        <v>.</v>
      </c>
      <c r="S137" s="256" t="str">
        <f t="shared" si="60"/>
        <v>.</v>
      </c>
      <c r="T137" s="256" t="str">
        <f t="shared" si="60"/>
        <v>.</v>
      </c>
      <c r="U137" s="256" t="str">
        <f t="shared" si="60"/>
        <v>.</v>
      </c>
      <c r="V137" s="256" t="str">
        <f t="shared" si="60"/>
        <v>.</v>
      </c>
      <c r="W137" s="256" t="str">
        <f t="shared" si="60"/>
        <v>.</v>
      </c>
      <c r="X137" s="402" t="str">
        <f t="shared" si="60"/>
        <v>.</v>
      </c>
      <c r="Y137" s="3"/>
      <c r="Z137" s="409" t="str">
        <f t="shared" si="61"/>
        <v>.</v>
      </c>
      <c r="AA137" s="410" t="str">
        <f t="shared" si="61"/>
        <v>.</v>
      </c>
      <c r="AB137" s="410" t="str">
        <f t="shared" si="61"/>
        <v>.</v>
      </c>
      <c r="AC137" s="410" t="str">
        <f t="shared" si="61"/>
        <v>.</v>
      </c>
      <c r="AD137" s="410" t="str">
        <f t="shared" si="61"/>
        <v>.</v>
      </c>
      <c r="AE137" s="410" t="str">
        <f t="shared" si="61"/>
        <v>.</v>
      </c>
      <c r="AF137" s="411" t="str">
        <f t="shared" si="61"/>
        <v>.</v>
      </c>
      <c r="AG137" s="3"/>
      <c r="AH137" s="401" t="str">
        <f t="shared" si="62"/>
        <v>.</v>
      </c>
      <c r="AI137" s="256" t="str">
        <f t="shared" si="62"/>
        <v>.</v>
      </c>
      <c r="AJ137" s="256" t="str">
        <f t="shared" si="62"/>
        <v>.</v>
      </c>
      <c r="AK137" s="256" t="str">
        <f t="shared" si="62"/>
        <v>.</v>
      </c>
      <c r="AL137" s="256" t="str">
        <f t="shared" si="62"/>
        <v>.</v>
      </c>
      <c r="AM137" s="256" t="str">
        <f t="shared" si="62"/>
        <v>.</v>
      </c>
      <c r="AN137" s="402" t="str">
        <f t="shared" si="62"/>
        <v>.</v>
      </c>
      <c r="AO137" s="3"/>
      <c r="AP137" s="409" t="str">
        <f t="shared" si="63"/>
        <v>.</v>
      </c>
      <c r="AQ137" s="410" t="str">
        <f t="shared" si="63"/>
        <v>.</v>
      </c>
      <c r="AR137" s="410" t="str">
        <f t="shared" si="63"/>
        <v>.</v>
      </c>
      <c r="AS137" s="410" t="str">
        <f t="shared" si="63"/>
        <v>.</v>
      </c>
      <c r="AT137" s="410" t="str">
        <f t="shared" si="63"/>
        <v>.</v>
      </c>
      <c r="AU137" s="410" t="str">
        <f t="shared" si="63"/>
        <v>.</v>
      </c>
      <c r="AV137" s="411" t="str">
        <f t="shared" si="63"/>
        <v>.</v>
      </c>
      <c r="AW137" s="433"/>
    </row>
    <row r="138" spans="1:49" s="1355" customFormat="1" x14ac:dyDescent="0.2">
      <c r="A138" s="182"/>
      <c r="B138" s="343"/>
      <c r="C138" s="468" t="str">
        <f t="shared" si="64"/>
        <v>$1,500,000 to $1,999,999</v>
      </c>
      <c r="D138" s="428">
        <f t="shared" si="58"/>
        <v>0</v>
      </c>
      <c r="E138" s="429">
        <f t="shared" si="64"/>
        <v>1750000</v>
      </c>
      <c r="F138" s="874"/>
      <c r="G138" s="874"/>
      <c r="H138" s="874"/>
      <c r="I138" s="874"/>
      <c r="J138" s="874"/>
      <c r="K138" s="874"/>
      <c r="L138" s="874"/>
      <c r="M138" s="874"/>
      <c r="N138" s="327"/>
      <c r="O138" s="116"/>
      <c r="P138" s="325"/>
      <c r="Q138" s="418">
        <f t="shared" si="59"/>
        <v>1750000</v>
      </c>
      <c r="R138" s="401" t="str">
        <f t="shared" si="60"/>
        <v>.</v>
      </c>
      <c r="S138" s="256" t="str">
        <f t="shared" si="60"/>
        <v>.</v>
      </c>
      <c r="T138" s="256" t="str">
        <f t="shared" si="60"/>
        <v>.</v>
      </c>
      <c r="U138" s="256" t="str">
        <f t="shared" si="60"/>
        <v>.</v>
      </c>
      <c r="V138" s="256" t="str">
        <f t="shared" si="60"/>
        <v>.</v>
      </c>
      <c r="W138" s="256" t="str">
        <f t="shared" si="60"/>
        <v>.</v>
      </c>
      <c r="X138" s="402" t="str">
        <f t="shared" si="60"/>
        <v>.</v>
      </c>
      <c r="Y138" s="3"/>
      <c r="Z138" s="409" t="str">
        <f t="shared" si="61"/>
        <v>.</v>
      </c>
      <c r="AA138" s="410" t="str">
        <f t="shared" si="61"/>
        <v>.</v>
      </c>
      <c r="AB138" s="410" t="str">
        <f t="shared" si="61"/>
        <v>.</v>
      </c>
      <c r="AC138" s="410" t="str">
        <f t="shared" si="61"/>
        <v>.</v>
      </c>
      <c r="AD138" s="410" t="str">
        <f t="shared" si="61"/>
        <v>.</v>
      </c>
      <c r="AE138" s="410" t="str">
        <f t="shared" si="61"/>
        <v>.</v>
      </c>
      <c r="AF138" s="411" t="str">
        <f t="shared" si="61"/>
        <v>.</v>
      </c>
      <c r="AG138" s="3"/>
      <c r="AH138" s="401" t="str">
        <f t="shared" si="62"/>
        <v>.</v>
      </c>
      <c r="AI138" s="256" t="str">
        <f t="shared" si="62"/>
        <v>.</v>
      </c>
      <c r="AJ138" s="256" t="str">
        <f t="shared" si="62"/>
        <v>.</v>
      </c>
      <c r="AK138" s="256" t="str">
        <f t="shared" si="62"/>
        <v>.</v>
      </c>
      <c r="AL138" s="256" t="str">
        <f t="shared" si="62"/>
        <v>.</v>
      </c>
      <c r="AM138" s="256" t="str">
        <f t="shared" si="62"/>
        <v>.</v>
      </c>
      <c r="AN138" s="402" t="str">
        <f t="shared" si="62"/>
        <v>.</v>
      </c>
      <c r="AO138" s="3"/>
      <c r="AP138" s="409" t="str">
        <f t="shared" si="63"/>
        <v>.</v>
      </c>
      <c r="AQ138" s="410" t="str">
        <f t="shared" si="63"/>
        <v>.</v>
      </c>
      <c r="AR138" s="410" t="str">
        <f t="shared" si="63"/>
        <v>.</v>
      </c>
      <c r="AS138" s="410" t="str">
        <f t="shared" si="63"/>
        <v>.</v>
      </c>
      <c r="AT138" s="410" t="str">
        <f t="shared" si="63"/>
        <v>.</v>
      </c>
      <c r="AU138" s="410" t="str">
        <f t="shared" si="63"/>
        <v>.</v>
      </c>
      <c r="AV138" s="411" t="str">
        <f t="shared" si="63"/>
        <v>.</v>
      </c>
      <c r="AW138" s="433"/>
    </row>
    <row r="139" spans="1:49" s="1355" customFormat="1" x14ac:dyDescent="0.2">
      <c r="A139" s="182"/>
      <c r="B139" s="343"/>
      <c r="C139" s="468" t="str">
        <f t="shared" si="64"/>
        <v>$2,000,000 to $2,999,999</v>
      </c>
      <c r="D139" s="428">
        <f t="shared" si="58"/>
        <v>0</v>
      </c>
      <c r="E139" s="429">
        <f t="shared" si="64"/>
        <v>2500000</v>
      </c>
      <c r="F139" s="874"/>
      <c r="G139" s="874"/>
      <c r="H139" s="874"/>
      <c r="I139" s="874"/>
      <c r="J139" s="874"/>
      <c r="K139" s="874"/>
      <c r="L139" s="874"/>
      <c r="M139" s="874"/>
      <c r="N139" s="327"/>
      <c r="O139" s="116"/>
      <c r="P139" s="325"/>
      <c r="Q139" s="418">
        <f t="shared" si="59"/>
        <v>2500000</v>
      </c>
      <c r="R139" s="401" t="str">
        <f t="shared" si="60"/>
        <v>.</v>
      </c>
      <c r="S139" s="256" t="str">
        <f t="shared" si="60"/>
        <v>.</v>
      </c>
      <c r="T139" s="256" t="str">
        <f t="shared" si="60"/>
        <v>.</v>
      </c>
      <c r="U139" s="256" t="str">
        <f t="shared" si="60"/>
        <v>.</v>
      </c>
      <c r="V139" s="256" t="str">
        <f t="shared" si="60"/>
        <v>.</v>
      </c>
      <c r="W139" s="256" t="str">
        <f t="shared" si="60"/>
        <v>.</v>
      </c>
      <c r="X139" s="402" t="str">
        <f t="shared" si="60"/>
        <v>.</v>
      </c>
      <c r="Y139" s="3"/>
      <c r="Z139" s="409" t="str">
        <f t="shared" si="61"/>
        <v>.</v>
      </c>
      <c r="AA139" s="410" t="str">
        <f t="shared" si="61"/>
        <v>.</v>
      </c>
      <c r="AB139" s="410" t="str">
        <f t="shared" si="61"/>
        <v>.</v>
      </c>
      <c r="AC139" s="410" t="str">
        <f t="shared" si="61"/>
        <v>.</v>
      </c>
      <c r="AD139" s="410" t="str">
        <f t="shared" si="61"/>
        <v>.</v>
      </c>
      <c r="AE139" s="410" t="str">
        <f t="shared" si="61"/>
        <v>.</v>
      </c>
      <c r="AF139" s="411" t="str">
        <f t="shared" si="61"/>
        <v>.</v>
      </c>
      <c r="AG139" s="3"/>
      <c r="AH139" s="401" t="str">
        <f t="shared" si="62"/>
        <v>.</v>
      </c>
      <c r="AI139" s="256" t="str">
        <f t="shared" si="62"/>
        <v>.</v>
      </c>
      <c r="AJ139" s="256" t="str">
        <f t="shared" si="62"/>
        <v>.</v>
      </c>
      <c r="AK139" s="256" t="str">
        <f t="shared" si="62"/>
        <v>.</v>
      </c>
      <c r="AL139" s="256" t="str">
        <f t="shared" si="62"/>
        <v>.</v>
      </c>
      <c r="AM139" s="256" t="str">
        <f t="shared" si="62"/>
        <v>.</v>
      </c>
      <c r="AN139" s="402" t="str">
        <f t="shared" si="62"/>
        <v>.</v>
      </c>
      <c r="AO139" s="3"/>
      <c r="AP139" s="409" t="str">
        <f t="shared" si="63"/>
        <v>.</v>
      </c>
      <c r="AQ139" s="410" t="str">
        <f t="shared" si="63"/>
        <v>.</v>
      </c>
      <c r="AR139" s="410" t="str">
        <f t="shared" si="63"/>
        <v>.</v>
      </c>
      <c r="AS139" s="410" t="str">
        <f t="shared" si="63"/>
        <v>.</v>
      </c>
      <c r="AT139" s="410" t="str">
        <f t="shared" si="63"/>
        <v>.</v>
      </c>
      <c r="AU139" s="410" t="str">
        <f t="shared" si="63"/>
        <v>.</v>
      </c>
      <c r="AV139" s="411" t="str">
        <f t="shared" si="63"/>
        <v>.</v>
      </c>
      <c r="AW139" s="433"/>
    </row>
    <row r="140" spans="1:49" s="1355" customFormat="1" x14ac:dyDescent="0.2">
      <c r="A140" s="182"/>
      <c r="B140" s="343"/>
      <c r="C140" s="469" t="str">
        <f t="shared" si="64"/>
        <v>$3,000,000 and greater</v>
      </c>
      <c r="D140" s="430">
        <f t="shared" si="58"/>
        <v>0</v>
      </c>
      <c r="E140" s="431">
        <f t="shared" si="64"/>
        <v>3000000</v>
      </c>
      <c r="F140" s="876"/>
      <c r="G140" s="876"/>
      <c r="H140" s="876"/>
      <c r="I140" s="876"/>
      <c r="J140" s="876"/>
      <c r="K140" s="876"/>
      <c r="L140" s="876"/>
      <c r="M140" s="876"/>
      <c r="N140" s="327"/>
      <c r="O140" s="116"/>
      <c r="P140" s="325"/>
      <c r="Q140" s="416">
        <f t="shared" si="59"/>
        <v>3000000</v>
      </c>
      <c r="R140" s="403" t="str">
        <f t="shared" si="60"/>
        <v>.</v>
      </c>
      <c r="S140" s="404" t="str">
        <f t="shared" si="60"/>
        <v>.</v>
      </c>
      <c r="T140" s="404" t="str">
        <f t="shared" si="60"/>
        <v>.</v>
      </c>
      <c r="U140" s="404" t="str">
        <f t="shared" si="60"/>
        <v>.</v>
      </c>
      <c r="V140" s="404" t="str">
        <f t="shared" si="60"/>
        <v>.</v>
      </c>
      <c r="W140" s="404" t="str">
        <f t="shared" si="60"/>
        <v>.</v>
      </c>
      <c r="X140" s="405" t="str">
        <f t="shared" si="60"/>
        <v>.</v>
      </c>
      <c r="Y140" s="3"/>
      <c r="Z140" s="412" t="str">
        <f t="shared" si="61"/>
        <v>.</v>
      </c>
      <c r="AA140" s="413" t="str">
        <f t="shared" si="61"/>
        <v>.</v>
      </c>
      <c r="AB140" s="413" t="str">
        <f t="shared" si="61"/>
        <v>.</v>
      </c>
      <c r="AC140" s="413" t="str">
        <f t="shared" si="61"/>
        <v>.</v>
      </c>
      <c r="AD140" s="413" t="str">
        <f t="shared" si="61"/>
        <v>.</v>
      </c>
      <c r="AE140" s="413" t="str">
        <f t="shared" si="61"/>
        <v>.</v>
      </c>
      <c r="AF140" s="414" t="str">
        <f t="shared" si="61"/>
        <v>.</v>
      </c>
      <c r="AG140" s="3"/>
      <c r="AH140" s="403" t="str">
        <f t="shared" si="62"/>
        <v>.</v>
      </c>
      <c r="AI140" s="404" t="str">
        <f t="shared" si="62"/>
        <v>.</v>
      </c>
      <c r="AJ140" s="404" t="str">
        <f t="shared" si="62"/>
        <v>.</v>
      </c>
      <c r="AK140" s="404" t="str">
        <f t="shared" si="62"/>
        <v>.</v>
      </c>
      <c r="AL140" s="404" t="str">
        <f t="shared" si="62"/>
        <v>.</v>
      </c>
      <c r="AM140" s="404" t="str">
        <f t="shared" si="62"/>
        <v>.</v>
      </c>
      <c r="AN140" s="405" t="str">
        <f t="shared" si="62"/>
        <v>.</v>
      </c>
      <c r="AO140" s="3"/>
      <c r="AP140" s="412" t="str">
        <f t="shared" si="63"/>
        <v>.</v>
      </c>
      <c r="AQ140" s="413" t="str">
        <f t="shared" si="63"/>
        <v>.</v>
      </c>
      <c r="AR140" s="413" t="str">
        <f t="shared" si="63"/>
        <v>.</v>
      </c>
      <c r="AS140" s="413" t="str">
        <f t="shared" si="63"/>
        <v>.</v>
      </c>
      <c r="AT140" s="413" t="str">
        <f t="shared" si="63"/>
        <v>.</v>
      </c>
      <c r="AU140" s="413" t="str">
        <f t="shared" si="63"/>
        <v>.</v>
      </c>
      <c r="AV140" s="414" t="str">
        <f t="shared" si="63"/>
        <v>.</v>
      </c>
      <c r="AW140" s="433"/>
    </row>
    <row r="141" spans="1:49" s="1355" customFormat="1" ht="12.75" thickBot="1" x14ac:dyDescent="0.25">
      <c r="A141" s="182"/>
      <c r="B141" s="348"/>
      <c r="C141" s="336"/>
      <c r="D141" s="349"/>
      <c r="E141" s="350"/>
      <c r="F141" s="336"/>
      <c r="G141" s="336"/>
      <c r="H141" s="336"/>
      <c r="I141" s="336"/>
      <c r="J141" s="336"/>
      <c r="K141" s="336"/>
      <c r="L141" s="336"/>
      <c r="M141" s="336"/>
      <c r="N141" s="351"/>
      <c r="O141" s="116"/>
      <c r="P141" s="335"/>
      <c r="Q141" s="435"/>
      <c r="R141" s="435"/>
      <c r="S141" s="435"/>
      <c r="T141" s="435"/>
      <c r="U141" s="435"/>
      <c r="V141" s="435"/>
      <c r="W141" s="435"/>
      <c r="X141" s="435"/>
      <c r="Y141" s="435"/>
      <c r="Z141" s="435"/>
      <c r="AA141" s="435"/>
      <c r="AB141" s="435"/>
      <c r="AC141" s="435"/>
      <c r="AD141" s="435"/>
      <c r="AE141" s="435"/>
      <c r="AF141" s="435"/>
      <c r="AG141" s="435"/>
      <c r="AH141" s="435"/>
      <c r="AI141" s="435"/>
      <c r="AJ141" s="435"/>
      <c r="AK141" s="435"/>
      <c r="AL141" s="435"/>
      <c r="AM141" s="435"/>
      <c r="AN141" s="435"/>
      <c r="AO141" s="435"/>
      <c r="AP141" s="435"/>
      <c r="AQ141" s="435"/>
      <c r="AR141" s="435"/>
      <c r="AS141" s="435"/>
      <c r="AT141" s="435"/>
      <c r="AU141" s="435"/>
      <c r="AV141" s="435"/>
      <c r="AW141" s="436"/>
    </row>
    <row r="142" spans="1:49" s="1355" customFormat="1" x14ac:dyDescent="0.2">
      <c r="C142" s="101"/>
      <c r="D142" s="101"/>
      <c r="E142" s="101"/>
      <c r="F142" s="101"/>
      <c r="G142" s="101"/>
      <c r="H142" s="101"/>
      <c r="I142" s="101"/>
      <c r="J142" s="101"/>
      <c r="K142" s="101"/>
      <c r="L142" s="101"/>
      <c r="M142" s="101"/>
      <c r="N142" s="101"/>
      <c r="O142" s="101"/>
      <c r="P142" s="101"/>
    </row>
    <row r="143" spans="1:49" s="1355" customFormat="1" x14ac:dyDescent="0.2">
      <c r="C143" s="101"/>
      <c r="D143" s="101"/>
      <c r="E143" s="101"/>
      <c r="F143" s="101"/>
      <c r="G143" s="101"/>
      <c r="H143" s="101"/>
      <c r="I143" s="101"/>
      <c r="J143" s="101"/>
      <c r="K143" s="101"/>
      <c r="L143" s="101"/>
      <c r="M143" s="101"/>
      <c r="N143" s="101"/>
      <c r="O143" s="101"/>
      <c r="P143" s="101"/>
    </row>
    <row r="144" spans="1:49" s="1355" customFormat="1" x14ac:dyDescent="0.2">
      <c r="C144" s="101"/>
      <c r="D144" s="101"/>
      <c r="E144" s="101"/>
      <c r="F144" s="101"/>
      <c r="G144" s="101"/>
      <c r="H144" s="101"/>
      <c r="I144" s="101"/>
      <c r="J144" s="101"/>
      <c r="K144" s="101"/>
      <c r="L144" s="101"/>
      <c r="M144" s="101"/>
      <c r="N144" s="101"/>
      <c r="O144" s="101"/>
      <c r="P144" s="101"/>
    </row>
    <row r="145" spans="3:16" s="1355" customFormat="1" x14ac:dyDescent="0.2">
      <c r="C145" s="101"/>
      <c r="D145" s="101"/>
      <c r="E145" s="101"/>
      <c r="F145" s="101"/>
      <c r="G145" s="101"/>
      <c r="H145" s="101"/>
      <c r="I145" s="101"/>
      <c r="J145" s="101"/>
      <c r="K145" s="101"/>
      <c r="L145" s="101"/>
      <c r="M145" s="101"/>
      <c r="N145" s="101"/>
      <c r="O145" s="101"/>
      <c r="P145" s="101"/>
    </row>
    <row r="146" spans="3:16" s="1355" customFormat="1" x14ac:dyDescent="0.2">
      <c r="C146" s="101"/>
      <c r="D146" s="101"/>
      <c r="E146" s="101"/>
      <c r="F146" s="101"/>
      <c r="G146" s="101"/>
      <c r="H146" s="101"/>
      <c r="I146" s="101"/>
      <c r="J146" s="101"/>
      <c r="K146" s="101"/>
      <c r="L146" s="101"/>
      <c r="M146" s="101"/>
      <c r="N146" s="101"/>
      <c r="O146" s="101"/>
      <c r="P146" s="101"/>
    </row>
    <row r="147" spans="3:16" s="1355" customFormat="1" x14ac:dyDescent="0.2">
      <c r="C147" s="101"/>
      <c r="D147" s="101"/>
      <c r="E147" s="101"/>
      <c r="F147" s="101"/>
      <c r="G147" s="101"/>
      <c r="H147" s="101"/>
      <c r="I147" s="101"/>
      <c r="J147" s="101"/>
      <c r="K147" s="101"/>
      <c r="L147" s="101"/>
      <c r="M147" s="101"/>
      <c r="N147" s="101"/>
      <c r="O147" s="101"/>
      <c r="P147" s="101"/>
    </row>
    <row r="148" spans="3:16" s="1355" customFormat="1" x14ac:dyDescent="0.2">
      <c r="C148" s="101"/>
      <c r="D148" s="101"/>
      <c r="E148" s="101"/>
      <c r="F148" s="101"/>
      <c r="G148" s="101"/>
      <c r="H148" s="101"/>
      <c r="I148" s="101"/>
      <c r="J148" s="101"/>
      <c r="K148" s="101"/>
      <c r="L148" s="101"/>
      <c r="M148" s="101"/>
      <c r="N148" s="101"/>
      <c r="O148" s="101"/>
      <c r="P148" s="101"/>
    </row>
    <row r="149" spans="3:16" s="1355" customFormat="1" x14ac:dyDescent="0.2">
      <c r="C149" s="101"/>
      <c r="D149" s="101"/>
      <c r="E149" s="101"/>
      <c r="F149" s="101"/>
      <c r="G149" s="101"/>
      <c r="H149" s="101"/>
      <c r="I149" s="101"/>
      <c r="J149" s="101"/>
      <c r="K149" s="101"/>
      <c r="L149" s="101"/>
      <c r="M149" s="101"/>
      <c r="N149" s="101"/>
      <c r="O149" s="101"/>
      <c r="P149" s="101"/>
    </row>
    <row r="150" spans="3:16" s="1355" customFormat="1" x14ac:dyDescent="0.2">
      <c r="C150" s="101"/>
      <c r="D150" s="101"/>
      <c r="E150" s="101"/>
      <c r="F150" s="101"/>
      <c r="G150" s="101"/>
      <c r="H150" s="101"/>
      <c r="I150" s="101"/>
      <c r="J150" s="101"/>
      <c r="K150" s="101"/>
      <c r="L150" s="101"/>
      <c r="M150" s="101"/>
      <c r="N150" s="101"/>
      <c r="O150" s="101"/>
      <c r="P150" s="101"/>
    </row>
    <row r="151" spans="3:16" s="1355" customFormat="1" x14ac:dyDescent="0.2">
      <c r="C151" s="101"/>
      <c r="D151" s="101"/>
      <c r="E151" s="101"/>
      <c r="F151" s="101"/>
      <c r="G151" s="101"/>
      <c r="H151" s="101"/>
      <c r="I151" s="101"/>
      <c r="J151" s="101"/>
      <c r="K151" s="101"/>
      <c r="L151" s="101"/>
      <c r="M151" s="101"/>
      <c r="N151" s="101"/>
      <c r="O151" s="101"/>
      <c r="P151" s="101"/>
    </row>
    <row r="152" spans="3:16" s="1355" customFormat="1" x14ac:dyDescent="0.2">
      <c r="C152" s="101"/>
      <c r="D152" s="101"/>
      <c r="E152" s="101"/>
      <c r="F152" s="101"/>
      <c r="G152" s="101"/>
      <c r="H152" s="101"/>
      <c r="I152" s="101"/>
      <c r="J152" s="101"/>
      <c r="K152" s="101"/>
      <c r="L152" s="101"/>
      <c r="M152" s="101"/>
      <c r="N152" s="101"/>
      <c r="O152" s="101"/>
      <c r="P152" s="101"/>
    </row>
    <row r="153" spans="3:16" s="1355" customFormat="1" x14ac:dyDescent="0.2">
      <c r="C153" s="101"/>
      <c r="D153" s="101"/>
      <c r="E153" s="101"/>
      <c r="F153" s="101"/>
      <c r="G153" s="101"/>
      <c r="H153" s="101"/>
      <c r="I153" s="101"/>
      <c r="J153" s="101"/>
      <c r="K153" s="101"/>
      <c r="L153" s="101"/>
      <c r="M153" s="101"/>
      <c r="N153" s="101"/>
      <c r="O153" s="101"/>
      <c r="P153" s="101"/>
    </row>
    <row r="154" spans="3:16" s="1355" customFormat="1" x14ac:dyDescent="0.2">
      <c r="C154" s="101"/>
      <c r="D154" s="101"/>
      <c r="E154" s="101"/>
      <c r="F154" s="101"/>
      <c r="G154" s="101"/>
      <c r="H154" s="101"/>
      <c r="I154" s="101"/>
      <c r="J154" s="101"/>
      <c r="K154" s="101"/>
      <c r="L154" s="101"/>
      <c r="M154" s="101"/>
      <c r="N154" s="101"/>
      <c r="O154" s="101"/>
      <c r="P154" s="101"/>
    </row>
    <row r="155" spans="3:16" s="1355" customFormat="1" x14ac:dyDescent="0.2">
      <c r="C155" s="101"/>
      <c r="D155" s="101"/>
      <c r="E155" s="101"/>
      <c r="F155" s="101"/>
      <c r="G155" s="101"/>
      <c r="H155" s="101"/>
      <c r="I155" s="101"/>
      <c r="J155" s="101"/>
      <c r="K155" s="101"/>
      <c r="L155" s="101"/>
      <c r="M155" s="101"/>
      <c r="N155" s="101"/>
      <c r="O155" s="101"/>
      <c r="P155" s="101"/>
    </row>
    <row r="156" spans="3:16" s="1355" customFormat="1" x14ac:dyDescent="0.2">
      <c r="C156" s="101"/>
      <c r="D156" s="101"/>
      <c r="E156" s="101"/>
      <c r="F156" s="101"/>
      <c r="G156" s="101"/>
      <c r="H156" s="101"/>
      <c r="I156" s="101"/>
      <c r="J156" s="101"/>
      <c r="K156" s="101"/>
      <c r="L156" s="101"/>
      <c r="M156" s="101"/>
      <c r="N156" s="101"/>
      <c r="O156" s="101"/>
      <c r="P156" s="101"/>
    </row>
    <row r="157" spans="3:16" s="1355" customFormat="1" x14ac:dyDescent="0.2">
      <c r="C157" s="101"/>
      <c r="D157" s="101"/>
      <c r="E157" s="101"/>
      <c r="F157" s="101"/>
      <c r="G157" s="101"/>
      <c r="H157" s="101"/>
      <c r="I157" s="101"/>
      <c r="J157" s="101"/>
      <c r="K157" s="101"/>
      <c r="L157" s="101"/>
      <c r="M157" s="101"/>
      <c r="N157" s="101"/>
      <c r="O157" s="101"/>
      <c r="P157" s="101"/>
    </row>
    <row r="158" spans="3:16" s="1355" customFormat="1" x14ac:dyDescent="0.2">
      <c r="C158" s="101"/>
      <c r="D158" s="101"/>
      <c r="E158" s="101"/>
      <c r="F158" s="101"/>
      <c r="G158" s="101"/>
      <c r="H158" s="101"/>
      <c r="I158" s="101"/>
      <c r="J158" s="101"/>
      <c r="K158" s="101"/>
      <c r="L158" s="101"/>
      <c r="M158" s="101"/>
      <c r="N158" s="101"/>
      <c r="O158" s="101"/>
      <c r="P158" s="101"/>
    </row>
    <row r="159" spans="3:16" s="1355" customFormat="1" x14ac:dyDescent="0.2">
      <c r="C159" s="101"/>
      <c r="D159" s="101"/>
      <c r="E159" s="101"/>
      <c r="F159" s="101"/>
      <c r="G159" s="101"/>
      <c r="H159" s="101"/>
      <c r="I159" s="101"/>
      <c r="J159" s="101"/>
      <c r="K159" s="101"/>
      <c r="L159" s="101"/>
      <c r="M159" s="101"/>
      <c r="N159" s="101"/>
      <c r="O159" s="101"/>
      <c r="P159" s="101"/>
    </row>
    <row r="160" spans="3:16" s="1355" customFormat="1" x14ac:dyDescent="0.2">
      <c r="C160" s="101"/>
      <c r="D160" s="101"/>
      <c r="E160" s="101"/>
      <c r="F160" s="101"/>
      <c r="G160" s="101"/>
      <c r="H160" s="101"/>
      <c r="I160" s="101"/>
      <c r="J160" s="101"/>
      <c r="K160" s="101"/>
      <c r="L160" s="101"/>
      <c r="M160" s="101"/>
      <c r="N160" s="101"/>
      <c r="O160" s="101"/>
      <c r="P160" s="101"/>
    </row>
    <row r="161" spans="3:16" s="1355" customFormat="1" x14ac:dyDescent="0.2">
      <c r="C161" s="101"/>
      <c r="D161" s="101"/>
      <c r="E161" s="101"/>
      <c r="F161" s="101"/>
      <c r="G161" s="101"/>
      <c r="H161" s="101"/>
      <c r="I161" s="101"/>
      <c r="J161" s="101"/>
      <c r="K161" s="101"/>
      <c r="L161" s="101"/>
      <c r="M161" s="101"/>
      <c r="N161" s="101"/>
      <c r="O161" s="101"/>
      <c r="P161" s="101"/>
    </row>
    <row r="162" spans="3:16" s="1355" customFormat="1" x14ac:dyDescent="0.2">
      <c r="C162" s="101"/>
      <c r="D162" s="101"/>
      <c r="E162" s="101"/>
      <c r="F162" s="101"/>
      <c r="G162" s="101"/>
      <c r="H162" s="101"/>
      <c r="I162" s="101"/>
      <c r="J162" s="101"/>
      <c r="K162" s="101"/>
      <c r="L162" s="101"/>
      <c r="M162" s="101"/>
      <c r="N162" s="101"/>
      <c r="O162" s="101"/>
      <c r="P162" s="101"/>
    </row>
    <row r="163" spans="3:16" s="1355" customFormat="1" x14ac:dyDescent="0.2">
      <c r="C163" s="101"/>
      <c r="D163" s="101"/>
      <c r="E163" s="101"/>
      <c r="F163" s="101"/>
      <c r="G163" s="101"/>
      <c r="H163" s="101"/>
      <c r="I163" s="101"/>
      <c r="J163" s="101"/>
      <c r="K163" s="101"/>
      <c r="L163" s="101"/>
      <c r="M163" s="101"/>
      <c r="N163" s="101"/>
      <c r="O163" s="101"/>
      <c r="P163" s="101"/>
    </row>
    <row r="164" spans="3:16" s="1355" customFormat="1" x14ac:dyDescent="0.2">
      <c r="C164" s="101"/>
      <c r="D164" s="101"/>
      <c r="E164" s="101"/>
      <c r="F164" s="101"/>
      <c r="G164" s="101"/>
      <c r="H164" s="101"/>
      <c r="I164" s="101"/>
      <c r="J164" s="101"/>
      <c r="K164" s="101"/>
      <c r="L164" s="101"/>
      <c r="M164" s="101"/>
      <c r="N164" s="101"/>
      <c r="O164" s="101"/>
      <c r="P164" s="101"/>
    </row>
    <row r="165" spans="3:16" s="1355" customFormat="1" x14ac:dyDescent="0.2">
      <c r="C165" s="101"/>
      <c r="D165" s="101"/>
      <c r="E165" s="101"/>
      <c r="F165" s="101"/>
      <c r="G165" s="101"/>
      <c r="H165" s="101"/>
      <c r="I165" s="101"/>
      <c r="J165" s="101"/>
      <c r="K165" s="101"/>
      <c r="L165" s="101"/>
      <c r="M165" s="101"/>
      <c r="N165" s="101"/>
      <c r="O165" s="101"/>
      <c r="P165" s="101"/>
    </row>
    <row r="166" spans="3:16" s="1355" customFormat="1" x14ac:dyDescent="0.2">
      <c r="C166" s="101"/>
      <c r="D166" s="101"/>
      <c r="E166" s="101"/>
      <c r="F166" s="101"/>
      <c r="G166" s="101"/>
      <c r="H166" s="101"/>
      <c r="I166" s="101"/>
      <c r="J166" s="101"/>
      <c r="K166" s="101"/>
      <c r="L166" s="101"/>
      <c r="M166" s="101"/>
      <c r="N166" s="101"/>
      <c r="O166" s="101"/>
      <c r="P166" s="101"/>
    </row>
    <row r="167" spans="3:16" s="1355" customFormat="1" x14ac:dyDescent="0.2">
      <c r="C167" s="101"/>
      <c r="D167" s="101"/>
      <c r="E167" s="101"/>
      <c r="F167" s="101"/>
      <c r="G167" s="101"/>
      <c r="H167" s="101"/>
      <c r="I167" s="101"/>
      <c r="J167" s="101"/>
      <c r="K167" s="101"/>
      <c r="L167" s="101"/>
      <c r="M167" s="101"/>
      <c r="N167" s="101"/>
      <c r="O167" s="101"/>
      <c r="P167" s="101"/>
    </row>
    <row r="168" spans="3:16" s="1355" customFormat="1" x14ac:dyDescent="0.2">
      <c r="C168" s="101"/>
      <c r="D168" s="101"/>
      <c r="E168" s="101"/>
      <c r="F168" s="101"/>
      <c r="G168" s="101"/>
      <c r="H168" s="101"/>
      <c r="I168" s="101"/>
      <c r="J168" s="101"/>
      <c r="K168" s="101"/>
      <c r="L168" s="101"/>
      <c r="M168" s="101"/>
      <c r="N168" s="101"/>
      <c r="O168" s="101"/>
      <c r="P168" s="101"/>
    </row>
    <row r="169" spans="3:16" s="1355" customFormat="1" x14ac:dyDescent="0.2">
      <c r="C169" s="101"/>
      <c r="D169" s="101"/>
      <c r="E169" s="101"/>
      <c r="F169" s="101"/>
      <c r="G169" s="101"/>
      <c r="H169" s="101"/>
      <c r="I169" s="101"/>
      <c r="J169" s="101"/>
      <c r="K169" s="101"/>
      <c r="L169" s="101"/>
      <c r="M169" s="101"/>
      <c r="N169" s="101"/>
      <c r="O169" s="101"/>
      <c r="P169" s="101"/>
    </row>
    <row r="170" spans="3:16" s="1355" customFormat="1" x14ac:dyDescent="0.2">
      <c r="C170" s="101"/>
      <c r="D170" s="101"/>
      <c r="E170" s="101"/>
      <c r="F170" s="101"/>
      <c r="G170" s="101"/>
      <c r="H170" s="101"/>
      <c r="I170" s="101"/>
      <c r="J170" s="101"/>
      <c r="K170" s="101"/>
      <c r="L170" s="101"/>
      <c r="M170" s="101"/>
      <c r="N170" s="101"/>
      <c r="O170" s="101"/>
      <c r="P170" s="101"/>
    </row>
    <row r="171" spans="3:16" s="1355" customFormat="1" x14ac:dyDescent="0.2">
      <c r="C171" s="101"/>
      <c r="D171" s="101"/>
      <c r="E171" s="101"/>
      <c r="F171" s="101"/>
      <c r="G171" s="101"/>
      <c r="H171" s="101"/>
      <c r="I171" s="101"/>
      <c r="J171" s="101"/>
      <c r="K171" s="101"/>
      <c r="L171" s="101"/>
      <c r="M171" s="101"/>
      <c r="N171" s="101"/>
      <c r="O171" s="101"/>
      <c r="P171" s="101"/>
    </row>
    <row r="172" spans="3:16" s="1355" customFormat="1" x14ac:dyDescent="0.2">
      <c r="C172" s="101"/>
      <c r="D172" s="101"/>
      <c r="E172" s="101"/>
      <c r="F172" s="101"/>
      <c r="G172" s="101"/>
      <c r="H172" s="101"/>
      <c r="I172" s="101"/>
      <c r="J172" s="101"/>
      <c r="K172" s="101"/>
      <c r="L172" s="101"/>
      <c r="M172" s="101"/>
      <c r="N172" s="101"/>
      <c r="O172" s="101"/>
      <c r="P172" s="101"/>
    </row>
    <row r="173" spans="3:16" s="1355" customFormat="1" x14ac:dyDescent="0.2">
      <c r="C173" s="101"/>
      <c r="D173" s="101"/>
      <c r="E173" s="101"/>
      <c r="F173" s="101"/>
      <c r="G173" s="101"/>
      <c r="H173" s="101"/>
      <c r="I173" s="101"/>
      <c r="J173" s="101"/>
      <c r="K173" s="101"/>
      <c r="L173" s="101"/>
      <c r="M173" s="101"/>
      <c r="N173" s="101"/>
      <c r="O173" s="101"/>
      <c r="P173" s="101"/>
    </row>
    <row r="174" spans="3:16" s="1355" customFormat="1" x14ac:dyDescent="0.2">
      <c r="C174" s="101"/>
      <c r="D174" s="101"/>
      <c r="E174" s="101"/>
      <c r="F174" s="101"/>
      <c r="G174" s="101"/>
      <c r="H174" s="101"/>
      <c r="I174" s="101"/>
      <c r="J174" s="101"/>
      <c r="K174" s="101"/>
      <c r="L174" s="101"/>
      <c r="M174" s="101"/>
      <c r="N174" s="101"/>
      <c r="O174" s="101"/>
      <c r="P174" s="101"/>
    </row>
    <row r="175" spans="3:16" s="1355" customFormat="1" x14ac:dyDescent="0.2">
      <c r="C175" s="101"/>
      <c r="D175" s="101"/>
      <c r="E175" s="101"/>
      <c r="F175" s="101"/>
      <c r="G175" s="101"/>
      <c r="H175" s="101"/>
      <c r="I175" s="101"/>
      <c r="J175" s="101"/>
      <c r="K175" s="101"/>
      <c r="L175" s="101"/>
      <c r="M175" s="101"/>
      <c r="N175" s="101"/>
      <c r="O175" s="101"/>
      <c r="P175" s="101"/>
    </row>
    <row r="176" spans="3:16" s="1355" customFormat="1" x14ac:dyDescent="0.2">
      <c r="C176" s="101"/>
      <c r="D176" s="101"/>
      <c r="E176" s="101"/>
      <c r="F176" s="101"/>
      <c r="G176" s="101"/>
      <c r="H176" s="101"/>
      <c r="I176" s="101"/>
      <c r="J176" s="101"/>
      <c r="K176" s="101"/>
      <c r="L176" s="101"/>
      <c r="M176" s="101"/>
      <c r="N176" s="101"/>
      <c r="O176" s="101"/>
      <c r="P176" s="101"/>
    </row>
    <row r="177" spans="3:16" s="1355" customFormat="1" x14ac:dyDescent="0.2">
      <c r="C177" s="101"/>
      <c r="D177" s="101"/>
      <c r="E177" s="101"/>
      <c r="F177" s="101"/>
      <c r="G177" s="101"/>
      <c r="H177" s="101"/>
      <c r="I177" s="101"/>
      <c r="J177" s="101"/>
      <c r="K177" s="101"/>
      <c r="L177" s="101"/>
      <c r="M177" s="101"/>
      <c r="N177" s="101"/>
      <c r="O177" s="101"/>
      <c r="P177" s="101"/>
    </row>
    <row r="178" spans="3:16" s="1355" customFormat="1" x14ac:dyDescent="0.2">
      <c r="C178" s="101"/>
      <c r="D178" s="101"/>
      <c r="E178" s="101"/>
      <c r="F178" s="101"/>
      <c r="G178" s="101"/>
      <c r="H178" s="101"/>
      <c r="I178" s="101"/>
      <c r="J178" s="101"/>
      <c r="K178" s="101"/>
      <c r="L178" s="101"/>
      <c r="M178" s="101"/>
      <c r="N178" s="101"/>
      <c r="O178" s="101"/>
      <c r="P178" s="101"/>
    </row>
    <row r="179" spans="3:16" s="1355" customFormat="1" x14ac:dyDescent="0.2">
      <c r="C179" s="101"/>
      <c r="D179" s="101"/>
      <c r="E179" s="101"/>
      <c r="F179" s="101"/>
      <c r="G179" s="101"/>
      <c r="H179" s="101"/>
      <c r="I179" s="101"/>
      <c r="J179" s="101"/>
      <c r="K179" s="101"/>
      <c r="L179" s="101"/>
      <c r="M179" s="101"/>
      <c r="N179" s="101"/>
      <c r="O179" s="101"/>
      <c r="P179" s="101"/>
    </row>
    <row r="180" spans="3:16" s="1355" customFormat="1" x14ac:dyDescent="0.2">
      <c r="C180" s="101"/>
      <c r="D180" s="101"/>
      <c r="E180" s="101"/>
      <c r="F180" s="101"/>
      <c r="G180" s="101"/>
      <c r="H180" s="101"/>
      <c r="I180" s="101"/>
      <c r="J180" s="101"/>
      <c r="K180" s="101"/>
      <c r="L180" s="101"/>
      <c r="M180" s="101"/>
      <c r="N180" s="101"/>
      <c r="O180" s="101"/>
      <c r="P180" s="101"/>
    </row>
    <row r="181" spans="3:16" s="1355" customFormat="1" x14ac:dyDescent="0.2">
      <c r="C181" s="101"/>
      <c r="D181" s="101"/>
      <c r="E181" s="101"/>
      <c r="F181" s="101"/>
      <c r="G181" s="101"/>
      <c r="H181" s="101"/>
      <c r="I181" s="101"/>
      <c r="J181" s="101"/>
      <c r="K181" s="101"/>
      <c r="L181" s="101"/>
      <c r="M181" s="101"/>
      <c r="N181" s="101"/>
      <c r="O181" s="101"/>
      <c r="P181" s="101"/>
    </row>
    <row r="182" spans="3:16" s="1355" customFormat="1" x14ac:dyDescent="0.2">
      <c r="C182" s="101"/>
      <c r="D182" s="101"/>
      <c r="E182" s="101"/>
      <c r="F182" s="101"/>
      <c r="G182" s="101"/>
      <c r="H182" s="101"/>
      <c r="I182" s="101"/>
      <c r="J182" s="101"/>
      <c r="K182" s="101"/>
      <c r="L182" s="101"/>
      <c r="M182" s="101"/>
      <c r="N182" s="101"/>
      <c r="O182" s="101"/>
      <c r="P182" s="101"/>
    </row>
    <row r="183" spans="3:16" s="1355" customFormat="1" x14ac:dyDescent="0.2">
      <c r="C183" s="101"/>
      <c r="D183" s="101"/>
      <c r="E183" s="101"/>
      <c r="F183" s="101"/>
      <c r="G183" s="101"/>
      <c r="H183" s="101"/>
      <c r="I183" s="101"/>
      <c r="J183" s="101"/>
      <c r="K183" s="101"/>
      <c r="L183" s="101"/>
      <c r="M183" s="101"/>
      <c r="N183" s="101"/>
      <c r="O183" s="101"/>
      <c r="P183" s="101"/>
    </row>
    <row r="184" spans="3:16" s="1355" customFormat="1" x14ac:dyDescent="0.2">
      <c r="C184" s="101"/>
      <c r="D184" s="101"/>
      <c r="E184" s="101"/>
      <c r="F184" s="101"/>
      <c r="G184" s="101"/>
      <c r="H184" s="101"/>
      <c r="I184" s="101"/>
      <c r="J184" s="101"/>
      <c r="K184" s="101"/>
      <c r="L184" s="101"/>
      <c r="M184" s="101"/>
      <c r="N184" s="101"/>
      <c r="O184" s="101"/>
      <c r="P184" s="101"/>
    </row>
    <row r="185" spans="3:16" s="1355" customFormat="1" x14ac:dyDescent="0.2">
      <c r="C185" s="101"/>
      <c r="D185" s="101"/>
      <c r="E185" s="101"/>
      <c r="F185" s="101"/>
      <c r="G185" s="101"/>
      <c r="H185" s="101"/>
      <c r="I185" s="101"/>
      <c r="J185" s="101"/>
      <c r="K185" s="101"/>
      <c r="L185" s="101"/>
      <c r="M185" s="101"/>
      <c r="N185" s="101"/>
      <c r="O185" s="101"/>
      <c r="P185" s="101"/>
    </row>
    <row r="186" spans="3:16" s="1355" customFormat="1" x14ac:dyDescent="0.2">
      <c r="C186" s="101"/>
      <c r="D186" s="101"/>
      <c r="E186" s="101"/>
      <c r="F186" s="101"/>
      <c r="G186" s="101"/>
      <c r="H186" s="101"/>
      <c r="I186" s="101"/>
      <c r="J186" s="101"/>
      <c r="K186" s="101"/>
      <c r="L186" s="101"/>
      <c r="M186" s="101"/>
      <c r="N186" s="101"/>
      <c r="O186" s="101"/>
      <c r="P186" s="101"/>
    </row>
    <row r="187" spans="3:16" s="1355" customFormat="1" x14ac:dyDescent="0.2">
      <c r="C187" s="101"/>
      <c r="D187" s="101"/>
      <c r="E187" s="101"/>
      <c r="F187" s="101"/>
      <c r="G187" s="101"/>
      <c r="H187" s="101"/>
      <c r="I187" s="101"/>
      <c r="J187" s="101"/>
      <c r="K187" s="101"/>
      <c r="L187" s="101"/>
      <c r="M187" s="101"/>
      <c r="N187" s="101"/>
      <c r="O187" s="101"/>
      <c r="P187" s="101"/>
    </row>
    <row r="188" spans="3:16" s="1355" customFormat="1" x14ac:dyDescent="0.2">
      <c r="C188" s="101"/>
      <c r="D188" s="101"/>
      <c r="E188" s="101"/>
      <c r="F188" s="101"/>
      <c r="G188" s="101"/>
      <c r="H188" s="101"/>
      <c r="I188" s="101"/>
      <c r="J188" s="101"/>
      <c r="K188" s="101"/>
      <c r="L188" s="101"/>
      <c r="M188" s="101"/>
      <c r="N188" s="101"/>
      <c r="O188" s="101"/>
      <c r="P188" s="101"/>
    </row>
    <row r="189" spans="3:16" s="1355" customFormat="1" x14ac:dyDescent="0.2">
      <c r="C189" s="101"/>
      <c r="D189" s="101"/>
      <c r="E189" s="101"/>
      <c r="F189" s="101"/>
      <c r="G189" s="101"/>
      <c r="H189" s="101"/>
      <c r="I189" s="101"/>
      <c r="J189" s="101"/>
      <c r="K189" s="101"/>
      <c r="L189" s="101"/>
      <c r="M189" s="101"/>
      <c r="N189" s="101"/>
      <c r="O189" s="101"/>
      <c r="P189" s="101"/>
    </row>
    <row r="190" spans="3:16" s="1355" customFormat="1" x14ac:dyDescent="0.2">
      <c r="C190" s="101"/>
      <c r="D190" s="101"/>
      <c r="E190" s="101"/>
      <c r="F190" s="101"/>
      <c r="G190" s="101"/>
      <c r="H190" s="101"/>
      <c r="I190" s="101"/>
      <c r="J190" s="101"/>
      <c r="K190" s="101"/>
      <c r="L190" s="101"/>
      <c r="M190" s="101"/>
      <c r="N190" s="101"/>
      <c r="O190" s="101"/>
      <c r="P190" s="101"/>
    </row>
    <row r="191" spans="3:16" s="1355" customFormat="1" x14ac:dyDescent="0.2">
      <c r="C191" s="101"/>
      <c r="D191" s="101"/>
      <c r="E191" s="101"/>
      <c r="F191" s="101"/>
      <c r="G191" s="101"/>
      <c r="H191" s="101"/>
      <c r="I191" s="101"/>
      <c r="J191" s="101"/>
      <c r="K191" s="101"/>
      <c r="L191" s="101"/>
      <c r="M191" s="101"/>
      <c r="N191" s="101"/>
      <c r="O191" s="101"/>
      <c r="P191" s="101"/>
    </row>
    <row r="192" spans="3:16" s="1355" customFormat="1" x14ac:dyDescent="0.2">
      <c r="C192" s="101"/>
      <c r="D192" s="101"/>
      <c r="E192" s="101"/>
      <c r="F192" s="101"/>
      <c r="G192" s="101"/>
      <c r="H192" s="101"/>
      <c r="I192" s="101"/>
      <c r="J192" s="101"/>
      <c r="K192" s="101"/>
      <c r="L192" s="101"/>
      <c r="M192" s="101"/>
      <c r="N192" s="101"/>
      <c r="O192" s="101"/>
      <c r="P192" s="101"/>
    </row>
    <row r="193" spans="3:16" s="1355" customFormat="1" x14ac:dyDescent="0.2">
      <c r="C193" s="101"/>
      <c r="D193" s="101"/>
      <c r="E193" s="101"/>
      <c r="F193" s="101"/>
      <c r="G193" s="101"/>
      <c r="H193" s="101"/>
      <c r="I193" s="101"/>
      <c r="J193" s="101"/>
      <c r="K193" s="101"/>
      <c r="L193" s="101"/>
      <c r="M193" s="101"/>
      <c r="N193" s="101"/>
      <c r="O193" s="101"/>
      <c r="P193" s="101"/>
    </row>
    <row r="194" spans="3:16" s="1355" customFormat="1" x14ac:dyDescent="0.2">
      <c r="C194" s="101"/>
      <c r="D194" s="101"/>
      <c r="E194" s="101"/>
      <c r="F194" s="101"/>
      <c r="G194" s="101"/>
      <c r="H194" s="101"/>
      <c r="I194" s="101"/>
      <c r="J194" s="101"/>
      <c r="K194" s="101"/>
      <c r="L194" s="101"/>
      <c r="M194" s="101"/>
      <c r="N194" s="101"/>
      <c r="O194" s="101"/>
      <c r="P194" s="101"/>
    </row>
    <row r="195" spans="3:16" s="1355" customFormat="1" x14ac:dyDescent="0.2">
      <c r="C195" s="101"/>
      <c r="D195" s="101"/>
      <c r="E195" s="101"/>
      <c r="F195" s="101"/>
      <c r="G195" s="101"/>
      <c r="H195" s="101"/>
      <c r="I195" s="101"/>
      <c r="J195" s="101"/>
      <c r="K195" s="101"/>
      <c r="L195" s="101"/>
      <c r="M195" s="101"/>
      <c r="N195" s="101"/>
      <c r="O195" s="101"/>
      <c r="P195" s="101"/>
    </row>
    <row r="196" spans="3:16" s="1355" customFormat="1" x14ac:dyDescent="0.2">
      <c r="C196" s="101"/>
      <c r="D196" s="101"/>
      <c r="E196" s="101"/>
      <c r="F196" s="101"/>
      <c r="G196" s="101"/>
      <c r="H196" s="101"/>
      <c r="I196" s="101"/>
      <c r="J196" s="101"/>
      <c r="K196" s="101"/>
      <c r="L196" s="101"/>
      <c r="M196" s="101"/>
      <c r="N196" s="101"/>
      <c r="O196" s="101"/>
      <c r="P196" s="101"/>
    </row>
    <row r="197" spans="3:16" s="1355" customFormat="1" x14ac:dyDescent="0.2">
      <c r="C197" s="101"/>
      <c r="D197" s="101"/>
      <c r="E197" s="101"/>
      <c r="F197" s="101"/>
      <c r="G197" s="101"/>
      <c r="H197" s="101"/>
      <c r="I197" s="101"/>
      <c r="J197" s="101"/>
      <c r="K197" s="101"/>
      <c r="L197" s="101"/>
      <c r="M197" s="101"/>
      <c r="N197" s="101"/>
      <c r="O197" s="101"/>
      <c r="P197" s="101"/>
    </row>
    <row r="198" spans="3:16" s="1355" customFormat="1" x14ac:dyDescent="0.2">
      <c r="C198" s="101"/>
      <c r="D198" s="101"/>
      <c r="E198" s="101"/>
      <c r="F198" s="101"/>
      <c r="G198" s="101"/>
      <c r="H198" s="101"/>
      <c r="I198" s="101"/>
      <c r="J198" s="101"/>
      <c r="K198" s="101"/>
      <c r="L198" s="101"/>
      <c r="M198" s="101"/>
      <c r="N198" s="101"/>
      <c r="O198" s="101"/>
      <c r="P198" s="101"/>
    </row>
    <row r="199" spans="3:16" s="1355" customFormat="1" x14ac:dyDescent="0.2">
      <c r="C199" s="101"/>
      <c r="D199" s="101"/>
      <c r="E199" s="101"/>
      <c r="F199" s="101"/>
      <c r="G199" s="101"/>
      <c r="H199" s="101"/>
      <c r="I199" s="101"/>
      <c r="J199" s="101"/>
      <c r="K199" s="101"/>
      <c r="L199" s="101"/>
      <c r="M199" s="101"/>
      <c r="N199" s="101"/>
      <c r="O199" s="101"/>
      <c r="P199" s="101"/>
    </row>
    <row r="200" spans="3:16" s="1355" customFormat="1" x14ac:dyDescent="0.2">
      <c r="C200" s="101"/>
      <c r="D200" s="101"/>
      <c r="E200" s="101"/>
      <c r="F200" s="101"/>
      <c r="G200" s="101"/>
      <c r="H200" s="101"/>
      <c r="I200" s="101"/>
      <c r="J200" s="101"/>
      <c r="K200" s="101"/>
      <c r="L200" s="101"/>
      <c r="M200" s="101"/>
      <c r="N200" s="101"/>
      <c r="O200" s="101"/>
      <c r="P200" s="101"/>
    </row>
    <row r="201" spans="3:16" s="1355" customFormat="1" x14ac:dyDescent="0.2">
      <c r="C201" s="101"/>
      <c r="D201" s="101"/>
      <c r="E201" s="101"/>
      <c r="F201" s="101"/>
      <c r="G201" s="101"/>
      <c r="H201" s="101"/>
      <c r="I201" s="101"/>
      <c r="J201" s="101"/>
      <c r="K201" s="101"/>
      <c r="L201" s="101"/>
      <c r="M201" s="101"/>
      <c r="N201" s="101"/>
      <c r="O201" s="101"/>
      <c r="P201" s="101"/>
    </row>
    <row r="202" spans="3:16" s="1355" customFormat="1" x14ac:dyDescent="0.2">
      <c r="C202" s="101"/>
      <c r="D202" s="101"/>
      <c r="E202" s="101"/>
      <c r="F202" s="101"/>
      <c r="G202" s="101"/>
      <c r="H202" s="101"/>
      <c r="I202" s="101"/>
      <c r="J202" s="101"/>
      <c r="K202" s="101"/>
      <c r="L202" s="101"/>
      <c r="M202" s="101"/>
      <c r="N202" s="101"/>
      <c r="O202" s="101"/>
      <c r="P202" s="101"/>
    </row>
    <row r="203" spans="3:16" s="1355" customFormat="1" x14ac:dyDescent="0.2">
      <c r="C203" s="101"/>
      <c r="D203" s="101"/>
      <c r="E203" s="101"/>
      <c r="F203" s="101"/>
      <c r="G203" s="101"/>
      <c r="H203" s="101"/>
      <c r="I203" s="101"/>
      <c r="J203" s="101"/>
      <c r="K203" s="101"/>
      <c r="L203" s="101"/>
      <c r="M203" s="101"/>
      <c r="N203" s="101"/>
      <c r="O203" s="101"/>
      <c r="P203" s="101"/>
    </row>
    <row r="204" spans="3:16" s="1355" customFormat="1" x14ac:dyDescent="0.2">
      <c r="C204" s="101"/>
      <c r="D204" s="101"/>
      <c r="E204" s="101"/>
      <c r="F204" s="101"/>
      <c r="G204" s="101"/>
      <c r="H204" s="101"/>
      <c r="I204" s="101"/>
      <c r="J204" s="101"/>
      <c r="K204" s="101"/>
      <c r="L204" s="101"/>
      <c r="M204" s="101"/>
      <c r="N204" s="101"/>
      <c r="O204" s="101"/>
      <c r="P204" s="101"/>
    </row>
    <row r="205" spans="3:16" s="1355" customFormat="1" x14ac:dyDescent="0.2">
      <c r="C205" s="101"/>
      <c r="D205" s="101"/>
      <c r="E205" s="101"/>
      <c r="F205" s="101"/>
      <c r="G205" s="101"/>
      <c r="H205" s="101"/>
      <c r="I205" s="101"/>
      <c r="J205" s="101"/>
      <c r="K205" s="101"/>
      <c r="L205" s="101"/>
      <c r="M205" s="101"/>
      <c r="N205" s="101"/>
      <c r="O205" s="101"/>
      <c r="P205" s="101"/>
    </row>
    <row r="206" spans="3:16" s="1355" customFormat="1" x14ac:dyDescent="0.2">
      <c r="C206" s="101"/>
      <c r="D206" s="101"/>
      <c r="E206" s="101"/>
      <c r="F206" s="101"/>
      <c r="G206" s="101"/>
      <c r="H206" s="101"/>
      <c r="I206" s="101"/>
      <c r="J206" s="101"/>
      <c r="K206" s="101"/>
      <c r="L206" s="101"/>
      <c r="M206" s="101"/>
      <c r="N206" s="101"/>
      <c r="O206" s="101"/>
      <c r="P206" s="101"/>
    </row>
    <row r="207" spans="3:16" s="1355" customFormat="1" x14ac:dyDescent="0.2">
      <c r="C207" s="101"/>
      <c r="D207" s="101"/>
      <c r="E207" s="101"/>
      <c r="F207" s="101"/>
      <c r="G207" s="101"/>
      <c r="H207" s="101"/>
      <c r="I207" s="101"/>
      <c r="J207" s="101"/>
      <c r="K207" s="101"/>
      <c r="L207" s="101"/>
      <c r="M207" s="101"/>
      <c r="N207" s="101"/>
      <c r="O207" s="101"/>
      <c r="P207" s="101"/>
    </row>
    <row r="208" spans="3:16" s="1355" customFormat="1" x14ac:dyDescent="0.2">
      <c r="C208" s="101"/>
      <c r="D208" s="101"/>
      <c r="E208" s="101"/>
      <c r="F208" s="101"/>
      <c r="G208" s="101"/>
      <c r="H208" s="101"/>
      <c r="I208" s="101"/>
      <c r="J208" s="101"/>
      <c r="K208" s="101"/>
      <c r="L208" s="101"/>
      <c r="M208" s="101"/>
      <c r="N208" s="101"/>
      <c r="O208" s="101"/>
      <c r="P208" s="101"/>
    </row>
    <row r="209" spans="3:16" s="1355" customFormat="1" x14ac:dyDescent="0.2">
      <c r="C209" s="101"/>
      <c r="D209" s="101"/>
      <c r="E209" s="101"/>
      <c r="F209" s="101"/>
      <c r="G209" s="101"/>
      <c r="H209" s="101"/>
      <c r="I209" s="101"/>
      <c r="J209" s="101"/>
      <c r="K209" s="101"/>
      <c r="L209" s="101"/>
      <c r="M209" s="101"/>
      <c r="N209" s="101"/>
      <c r="O209" s="101"/>
      <c r="P209" s="101"/>
    </row>
    <row r="210" spans="3:16" s="1355" customFormat="1" x14ac:dyDescent="0.2">
      <c r="C210" s="101"/>
      <c r="D210" s="101"/>
      <c r="E210" s="101"/>
      <c r="F210" s="101"/>
      <c r="G210" s="101"/>
      <c r="H210" s="101"/>
      <c r="I210" s="101"/>
      <c r="J210" s="101"/>
      <c r="K210" s="101"/>
      <c r="L210" s="101"/>
      <c r="M210" s="101"/>
      <c r="N210" s="101"/>
      <c r="O210" s="101"/>
      <c r="P210" s="101"/>
    </row>
    <row r="211" spans="3:16" s="1355" customFormat="1" x14ac:dyDescent="0.2">
      <c r="C211" s="101"/>
      <c r="D211" s="101"/>
      <c r="E211" s="101"/>
      <c r="F211" s="101"/>
      <c r="G211" s="101"/>
      <c r="H211" s="101"/>
      <c r="I211" s="101"/>
      <c r="J211" s="101"/>
      <c r="K211" s="101"/>
      <c r="L211" s="101"/>
      <c r="M211" s="101"/>
      <c r="N211" s="101"/>
      <c r="O211" s="101"/>
      <c r="P211" s="101"/>
    </row>
    <row r="212" spans="3:16" s="1355" customFormat="1" x14ac:dyDescent="0.2">
      <c r="C212" s="101"/>
      <c r="D212" s="101"/>
      <c r="E212" s="101"/>
      <c r="F212" s="101"/>
      <c r="G212" s="101"/>
      <c r="H212" s="101"/>
      <c r="I212" s="101"/>
      <c r="J212" s="101"/>
      <c r="K212" s="101"/>
      <c r="L212" s="101"/>
      <c r="M212" s="101"/>
      <c r="N212" s="101"/>
      <c r="O212" s="101"/>
      <c r="P212" s="101"/>
    </row>
    <row r="213" spans="3:16" s="1355" customFormat="1" x14ac:dyDescent="0.2">
      <c r="C213" s="101"/>
      <c r="D213" s="101"/>
      <c r="E213" s="101"/>
      <c r="F213" s="101"/>
      <c r="G213" s="101"/>
      <c r="H213" s="101"/>
      <c r="I213" s="101"/>
      <c r="J213" s="101"/>
      <c r="K213" s="101"/>
      <c r="L213" s="101"/>
      <c r="M213" s="101"/>
      <c r="N213" s="101"/>
      <c r="O213" s="101"/>
      <c r="P213" s="101"/>
    </row>
    <row r="214" spans="3:16" s="1355" customFormat="1" x14ac:dyDescent="0.2">
      <c r="C214" s="101"/>
      <c r="D214" s="101"/>
      <c r="E214" s="101"/>
      <c r="F214" s="101"/>
      <c r="G214" s="101"/>
      <c r="H214" s="101"/>
      <c r="I214" s="101"/>
      <c r="J214" s="101"/>
      <c r="K214" s="101"/>
      <c r="L214" s="101"/>
      <c r="M214" s="101"/>
      <c r="N214" s="101"/>
      <c r="O214" s="101"/>
      <c r="P214" s="101"/>
    </row>
    <row r="215" spans="3:16" s="1355" customFormat="1" x14ac:dyDescent="0.2">
      <c r="C215" s="101"/>
      <c r="D215" s="101"/>
      <c r="E215" s="101"/>
      <c r="F215" s="101"/>
      <c r="G215" s="101"/>
      <c r="H215" s="101"/>
      <c r="I215" s="101"/>
      <c r="J215" s="101"/>
      <c r="K215" s="101"/>
      <c r="L215" s="101"/>
      <c r="M215" s="101"/>
      <c r="N215" s="101"/>
      <c r="O215" s="101"/>
      <c r="P215" s="101"/>
    </row>
    <row r="216" spans="3:16" s="1355" customFormat="1" x14ac:dyDescent="0.2">
      <c r="C216" s="101"/>
      <c r="D216" s="101"/>
      <c r="E216" s="101"/>
      <c r="F216" s="101"/>
      <c r="G216" s="101"/>
      <c r="H216" s="101"/>
      <c r="I216" s="101"/>
      <c r="J216" s="101"/>
      <c r="K216" s="101"/>
      <c r="L216" s="101"/>
      <c r="M216" s="101"/>
      <c r="N216" s="101"/>
      <c r="O216" s="101"/>
      <c r="P216" s="101"/>
    </row>
    <row r="217" spans="3:16" s="1355" customFormat="1" x14ac:dyDescent="0.2">
      <c r="C217" s="101"/>
      <c r="D217" s="101"/>
      <c r="E217" s="101"/>
      <c r="F217" s="101"/>
      <c r="G217" s="101"/>
      <c r="H217" s="101"/>
      <c r="I217" s="101"/>
      <c r="J217" s="101"/>
      <c r="K217" s="101"/>
      <c r="L217" s="101"/>
      <c r="M217" s="101"/>
      <c r="N217" s="101"/>
      <c r="O217" s="101"/>
      <c r="P217" s="101"/>
    </row>
    <row r="218" spans="3:16" s="1355" customFormat="1" x14ac:dyDescent="0.2">
      <c r="C218" s="101"/>
      <c r="D218" s="101"/>
      <c r="E218" s="101"/>
      <c r="F218" s="101"/>
      <c r="G218" s="101"/>
      <c r="H218" s="101"/>
      <c r="I218" s="101"/>
      <c r="J218" s="101"/>
      <c r="K218" s="101"/>
      <c r="L218" s="101"/>
      <c r="M218" s="101"/>
      <c r="N218" s="101"/>
      <c r="O218" s="101"/>
      <c r="P218" s="101"/>
    </row>
    <row r="219" spans="3:16" s="1355" customFormat="1" x14ac:dyDescent="0.2">
      <c r="C219" s="101"/>
      <c r="D219" s="101"/>
      <c r="E219" s="101"/>
      <c r="F219" s="101"/>
      <c r="G219" s="101"/>
      <c r="H219" s="101"/>
      <c r="I219" s="101"/>
      <c r="J219" s="101"/>
      <c r="K219" s="101"/>
      <c r="L219" s="101"/>
      <c r="M219" s="101"/>
      <c r="N219" s="101"/>
      <c r="O219" s="101"/>
      <c r="P219" s="101"/>
    </row>
    <row r="220" spans="3:16" s="1355" customFormat="1" x14ac:dyDescent="0.2">
      <c r="C220" s="101"/>
      <c r="D220" s="101"/>
      <c r="E220" s="101"/>
      <c r="F220" s="101"/>
      <c r="G220" s="101"/>
      <c r="H220" s="101"/>
      <c r="I220" s="101"/>
      <c r="J220" s="101"/>
      <c r="K220" s="101"/>
      <c r="L220" s="101"/>
      <c r="M220" s="101"/>
      <c r="N220" s="101"/>
      <c r="O220" s="101"/>
      <c r="P220" s="101"/>
    </row>
    <row r="221" spans="3:16" s="1355" customFormat="1" x14ac:dyDescent="0.2">
      <c r="C221" s="101"/>
      <c r="D221" s="101"/>
      <c r="E221" s="101"/>
      <c r="F221" s="101"/>
      <c r="G221" s="101"/>
      <c r="H221" s="101"/>
      <c r="I221" s="101"/>
      <c r="J221" s="101"/>
      <c r="K221" s="101"/>
      <c r="L221" s="101"/>
      <c r="M221" s="101"/>
      <c r="N221" s="101"/>
      <c r="O221" s="101"/>
      <c r="P221" s="101"/>
    </row>
    <row r="222" spans="3:16" s="1355" customFormat="1" x14ac:dyDescent="0.2">
      <c r="C222" s="101"/>
      <c r="D222" s="101"/>
      <c r="E222" s="101"/>
      <c r="F222" s="101"/>
      <c r="G222" s="101"/>
      <c r="H222" s="101"/>
      <c r="I222" s="101"/>
      <c r="J222" s="101"/>
      <c r="K222" s="101"/>
      <c r="L222" s="101"/>
      <c r="M222" s="101"/>
      <c r="N222" s="101"/>
      <c r="O222" s="101"/>
      <c r="P222" s="101"/>
    </row>
    <row r="223" spans="3:16" s="1355" customFormat="1" x14ac:dyDescent="0.2">
      <c r="C223" s="101"/>
      <c r="D223" s="101"/>
      <c r="E223" s="101"/>
      <c r="F223" s="101"/>
      <c r="G223" s="101"/>
      <c r="H223" s="101"/>
      <c r="I223" s="101"/>
      <c r="J223" s="101"/>
      <c r="K223" s="101"/>
      <c r="L223" s="101"/>
      <c r="M223" s="101"/>
      <c r="N223" s="101"/>
      <c r="O223" s="101"/>
      <c r="P223" s="101"/>
    </row>
    <row r="224" spans="3:16" s="1355" customFormat="1" x14ac:dyDescent="0.2">
      <c r="C224" s="101"/>
      <c r="D224" s="101"/>
      <c r="E224" s="101"/>
      <c r="F224" s="101"/>
      <c r="G224" s="101"/>
      <c r="H224" s="101"/>
      <c r="I224" s="101"/>
      <c r="J224" s="101"/>
      <c r="K224" s="101"/>
      <c r="L224" s="101"/>
      <c r="M224" s="101"/>
      <c r="N224" s="101"/>
      <c r="O224" s="101"/>
      <c r="P224" s="101"/>
    </row>
    <row r="225" spans="3:16" s="1355" customFormat="1" x14ac:dyDescent="0.2">
      <c r="C225" s="101"/>
      <c r="D225" s="101"/>
      <c r="E225" s="101"/>
      <c r="F225" s="101"/>
      <c r="G225" s="101"/>
      <c r="H225" s="101"/>
      <c r="I225" s="101"/>
      <c r="J225" s="101"/>
      <c r="K225" s="101"/>
      <c r="L225" s="101"/>
      <c r="M225" s="101"/>
      <c r="N225" s="101"/>
      <c r="O225" s="101"/>
      <c r="P225" s="101"/>
    </row>
    <row r="226" spans="3:16" s="1355" customFormat="1" x14ac:dyDescent="0.2">
      <c r="C226" s="101"/>
      <c r="D226" s="101"/>
      <c r="E226" s="101"/>
      <c r="F226" s="101"/>
      <c r="G226" s="101"/>
      <c r="H226" s="101"/>
      <c r="I226" s="101"/>
      <c r="J226" s="101"/>
      <c r="K226" s="101"/>
      <c r="L226" s="101"/>
      <c r="M226" s="101"/>
      <c r="N226" s="101"/>
      <c r="O226" s="101"/>
      <c r="P226" s="101"/>
    </row>
    <row r="227" spans="3:16" s="1355" customFormat="1" x14ac:dyDescent="0.2">
      <c r="C227" s="101"/>
      <c r="D227" s="101"/>
      <c r="E227" s="101"/>
      <c r="F227" s="101"/>
      <c r="G227" s="101"/>
      <c r="H227" s="101"/>
      <c r="I227" s="101"/>
      <c r="J227" s="101"/>
      <c r="K227" s="101"/>
      <c r="L227" s="101"/>
      <c r="M227" s="101"/>
      <c r="N227" s="101"/>
      <c r="O227" s="101"/>
      <c r="P227" s="101"/>
    </row>
    <row r="228" spans="3:16" s="1355" customFormat="1" x14ac:dyDescent="0.2">
      <c r="C228" s="101"/>
      <c r="D228" s="101"/>
      <c r="E228" s="101"/>
      <c r="F228" s="101"/>
      <c r="G228" s="101"/>
      <c r="H228" s="101"/>
      <c r="I228" s="101"/>
      <c r="J228" s="101"/>
      <c r="K228" s="101"/>
      <c r="L228" s="101"/>
      <c r="M228" s="101"/>
      <c r="N228" s="101"/>
      <c r="O228" s="101"/>
      <c r="P228" s="101"/>
    </row>
    <row r="229" spans="3:16" s="1355" customFormat="1" x14ac:dyDescent="0.2">
      <c r="C229" s="101"/>
      <c r="D229" s="101"/>
      <c r="E229" s="101"/>
      <c r="F229" s="101"/>
      <c r="G229" s="101"/>
      <c r="H229" s="101"/>
      <c r="I229" s="101"/>
      <c r="J229" s="101"/>
      <c r="K229" s="101"/>
      <c r="L229" s="101"/>
      <c r="M229" s="101"/>
      <c r="N229" s="101"/>
      <c r="O229" s="101"/>
      <c r="P229" s="101"/>
    </row>
    <row r="230" spans="3:16" s="1355" customFormat="1" x14ac:dyDescent="0.2">
      <c r="C230" s="101"/>
      <c r="D230" s="101"/>
      <c r="E230" s="101"/>
      <c r="F230" s="101"/>
      <c r="G230" s="101"/>
      <c r="H230" s="101"/>
      <c r="I230" s="101"/>
      <c r="J230" s="101"/>
      <c r="K230" s="101"/>
      <c r="L230" s="101"/>
      <c r="M230" s="101"/>
      <c r="N230" s="101"/>
      <c r="O230" s="101"/>
      <c r="P230" s="101"/>
    </row>
    <row r="231" spans="3:16" s="1355" customFormat="1" x14ac:dyDescent="0.2">
      <c r="C231" s="101"/>
      <c r="D231" s="101"/>
      <c r="E231" s="101"/>
      <c r="F231" s="101"/>
      <c r="G231" s="101"/>
      <c r="H231" s="101"/>
      <c r="I231" s="101"/>
      <c r="J231" s="101"/>
      <c r="K231" s="101"/>
      <c r="L231" s="101"/>
      <c r="M231" s="101"/>
      <c r="N231" s="101"/>
      <c r="O231" s="101"/>
      <c r="P231" s="101"/>
    </row>
    <row r="232" spans="3:16" s="1355" customFormat="1" x14ac:dyDescent="0.2">
      <c r="C232" s="101"/>
      <c r="D232" s="101"/>
      <c r="E232" s="101"/>
      <c r="F232" s="101"/>
      <c r="G232" s="101"/>
      <c r="H232" s="101"/>
      <c r="I232" s="101"/>
      <c r="J232" s="101"/>
      <c r="K232" s="101"/>
      <c r="L232" s="101"/>
      <c r="M232" s="101"/>
      <c r="N232" s="101"/>
      <c r="O232" s="101"/>
      <c r="P232" s="101"/>
    </row>
    <row r="233" spans="3:16" s="1355" customFormat="1" x14ac:dyDescent="0.2">
      <c r="C233" s="101"/>
      <c r="D233" s="101"/>
      <c r="E233" s="101"/>
      <c r="F233" s="101"/>
      <c r="G233" s="101"/>
      <c r="H233" s="101"/>
      <c r="I233" s="101"/>
      <c r="J233" s="101"/>
      <c r="K233" s="101"/>
      <c r="L233" s="101"/>
      <c r="M233" s="101"/>
      <c r="N233" s="101"/>
      <c r="O233" s="101"/>
      <c r="P233" s="101"/>
    </row>
    <row r="234" spans="3:16" s="1355" customFormat="1" x14ac:dyDescent="0.2">
      <c r="C234" s="101"/>
      <c r="D234" s="101"/>
      <c r="E234" s="101"/>
      <c r="F234" s="101"/>
      <c r="G234" s="101"/>
      <c r="H234" s="101"/>
      <c r="I234" s="101"/>
      <c r="J234" s="101"/>
      <c r="K234" s="101"/>
      <c r="L234" s="101"/>
      <c r="M234" s="101"/>
      <c r="N234" s="101"/>
      <c r="O234" s="101"/>
      <c r="P234" s="101"/>
    </row>
    <row r="235" spans="3:16" s="1355" customFormat="1" x14ac:dyDescent="0.2">
      <c r="C235" s="101"/>
      <c r="D235" s="101"/>
      <c r="E235" s="101"/>
      <c r="F235" s="101"/>
      <c r="G235" s="101"/>
      <c r="H235" s="101"/>
      <c r="I235" s="101"/>
      <c r="J235" s="101"/>
      <c r="K235" s="101"/>
      <c r="L235" s="101"/>
      <c r="M235" s="101"/>
      <c r="N235" s="101"/>
      <c r="O235" s="101"/>
      <c r="P235" s="101"/>
    </row>
    <row r="236" spans="3:16" s="1355" customFormat="1" x14ac:dyDescent="0.2">
      <c r="C236" s="101"/>
      <c r="D236" s="101"/>
      <c r="E236" s="101"/>
      <c r="F236" s="101"/>
      <c r="G236" s="101"/>
      <c r="H236" s="101"/>
      <c r="I236" s="101"/>
      <c r="J236" s="101"/>
      <c r="K236" s="101"/>
      <c r="L236" s="101"/>
      <c r="M236" s="101"/>
      <c r="N236" s="101"/>
      <c r="O236" s="101"/>
      <c r="P236" s="101"/>
    </row>
    <row r="237" spans="3:16" s="1355" customFormat="1" x14ac:dyDescent="0.2">
      <c r="C237" s="101"/>
      <c r="D237" s="101"/>
      <c r="E237" s="101"/>
      <c r="F237" s="101"/>
      <c r="G237" s="101"/>
      <c r="H237" s="101"/>
      <c r="I237" s="101"/>
      <c r="J237" s="101"/>
      <c r="K237" s="101"/>
      <c r="L237" s="101"/>
      <c r="M237" s="101"/>
      <c r="N237" s="101"/>
      <c r="O237" s="101"/>
      <c r="P237" s="101"/>
    </row>
    <row r="238" spans="3:16" s="1355" customFormat="1" x14ac:dyDescent="0.2">
      <c r="C238" s="101"/>
      <c r="D238" s="101"/>
      <c r="E238" s="101"/>
      <c r="F238" s="101"/>
      <c r="G238" s="101"/>
      <c r="H238" s="101"/>
      <c r="I238" s="101"/>
      <c r="J238" s="101"/>
      <c r="K238" s="101"/>
      <c r="L238" s="101"/>
      <c r="M238" s="101"/>
      <c r="N238" s="101"/>
      <c r="O238" s="101"/>
      <c r="P238" s="101"/>
    </row>
    <row r="239" spans="3:16" s="1355" customFormat="1" x14ac:dyDescent="0.2">
      <c r="C239" s="101"/>
      <c r="D239" s="101"/>
      <c r="E239" s="101"/>
      <c r="F239" s="101"/>
      <c r="G239" s="101"/>
      <c r="H239" s="101"/>
      <c r="I239" s="101"/>
      <c r="J239" s="101"/>
      <c r="K239" s="101"/>
      <c r="L239" s="101"/>
      <c r="M239" s="101"/>
      <c r="N239" s="101"/>
      <c r="O239" s="101"/>
      <c r="P239" s="101"/>
    </row>
    <row r="240" spans="3:16" s="1355" customFormat="1" x14ac:dyDescent="0.2">
      <c r="C240" s="101"/>
      <c r="D240" s="101"/>
      <c r="E240" s="101"/>
      <c r="F240" s="101"/>
      <c r="G240" s="101"/>
      <c r="H240" s="101"/>
      <c r="I240" s="101"/>
      <c r="J240" s="101"/>
      <c r="K240" s="101"/>
      <c r="L240" s="101"/>
      <c r="M240" s="101"/>
      <c r="N240" s="101"/>
      <c r="O240" s="101"/>
      <c r="P240" s="101"/>
    </row>
    <row r="241" spans="3:16" s="1355" customFormat="1" x14ac:dyDescent="0.2">
      <c r="C241" s="101"/>
      <c r="D241" s="101"/>
      <c r="E241" s="101"/>
      <c r="F241" s="101"/>
      <c r="G241" s="101"/>
      <c r="H241" s="101"/>
      <c r="I241" s="101"/>
      <c r="J241" s="101"/>
      <c r="K241" s="101"/>
      <c r="L241" s="101"/>
      <c r="M241" s="101"/>
      <c r="N241" s="101"/>
      <c r="O241" s="101"/>
      <c r="P241" s="101"/>
    </row>
    <row r="242" spans="3:16" s="1355" customFormat="1" x14ac:dyDescent="0.2">
      <c r="C242" s="101"/>
      <c r="D242" s="101"/>
      <c r="E242" s="101"/>
      <c r="F242" s="101"/>
      <c r="G242" s="101"/>
      <c r="H242" s="101"/>
      <c r="I242" s="101"/>
      <c r="J242" s="101"/>
      <c r="K242" s="101"/>
      <c r="L242" s="101"/>
      <c r="M242" s="101"/>
      <c r="N242" s="101"/>
      <c r="O242" s="101"/>
      <c r="P242" s="101"/>
    </row>
    <row r="243" spans="3:16" s="1355" customFormat="1" x14ac:dyDescent="0.2">
      <c r="C243" s="101"/>
      <c r="D243" s="101"/>
      <c r="E243" s="101"/>
      <c r="F243" s="101"/>
      <c r="G243" s="101"/>
      <c r="H243" s="101"/>
      <c r="I243" s="101"/>
      <c r="J243" s="101"/>
      <c r="K243" s="101"/>
      <c r="L243" s="101"/>
      <c r="M243" s="101"/>
      <c r="N243" s="101"/>
      <c r="O243" s="101"/>
      <c r="P243" s="101"/>
    </row>
    <row r="244" spans="3:16" s="1355" customFormat="1" x14ac:dyDescent="0.2">
      <c r="C244" s="101"/>
      <c r="D244" s="101"/>
      <c r="E244" s="101"/>
      <c r="F244" s="101"/>
      <c r="G244" s="101"/>
      <c r="H244" s="101"/>
      <c r="I244" s="101"/>
      <c r="J244" s="101"/>
      <c r="K244" s="101"/>
      <c r="L244" s="101"/>
      <c r="M244" s="101"/>
      <c r="N244" s="101"/>
      <c r="O244" s="101"/>
      <c r="P244" s="101"/>
    </row>
    <row r="245" spans="3:16" s="1355" customFormat="1" x14ac:dyDescent="0.2">
      <c r="C245" s="101"/>
      <c r="D245" s="101"/>
      <c r="E245" s="101"/>
      <c r="F245" s="101"/>
      <c r="G245" s="101"/>
      <c r="H245" s="101"/>
      <c r="I245" s="101"/>
      <c r="J245" s="101"/>
      <c r="K245" s="101"/>
      <c r="L245" s="101"/>
      <c r="M245" s="101"/>
      <c r="N245" s="101"/>
      <c r="O245" s="101"/>
      <c r="P245" s="101"/>
    </row>
    <row r="246" spans="3:16" s="1355" customFormat="1" x14ac:dyDescent="0.2">
      <c r="C246" s="101"/>
      <c r="D246" s="101"/>
      <c r="E246" s="101"/>
      <c r="F246" s="101"/>
      <c r="G246" s="101"/>
      <c r="H246" s="101"/>
      <c r="I246" s="101"/>
      <c r="J246" s="101"/>
      <c r="K246" s="101"/>
      <c r="L246" s="101"/>
      <c r="M246" s="101"/>
      <c r="N246" s="101"/>
      <c r="O246" s="101"/>
      <c r="P246" s="101"/>
    </row>
    <row r="247" spans="3:16" s="1355" customFormat="1" x14ac:dyDescent="0.2">
      <c r="C247" s="101"/>
      <c r="D247" s="101"/>
      <c r="E247" s="101"/>
      <c r="F247" s="101"/>
      <c r="G247" s="101"/>
      <c r="H247" s="101"/>
      <c r="I247" s="101"/>
      <c r="J247" s="101"/>
      <c r="K247" s="101"/>
      <c r="L247" s="101"/>
      <c r="M247" s="101"/>
      <c r="N247" s="101"/>
      <c r="O247" s="101"/>
      <c r="P247" s="101"/>
    </row>
    <row r="248" spans="3:16" s="1355" customFormat="1" x14ac:dyDescent="0.2">
      <c r="C248" s="101"/>
      <c r="D248" s="101"/>
      <c r="E248" s="101"/>
      <c r="F248" s="101"/>
      <c r="G248" s="101"/>
      <c r="H248" s="101"/>
      <c r="I248" s="101"/>
      <c r="J248" s="101"/>
      <c r="K248" s="101"/>
      <c r="L248" s="101"/>
      <c r="M248" s="101"/>
      <c r="N248" s="101"/>
      <c r="O248" s="101"/>
      <c r="P248" s="101"/>
    </row>
    <row r="249" spans="3:16" s="1355" customFormat="1" x14ac:dyDescent="0.2">
      <c r="C249" s="101"/>
      <c r="D249" s="101"/>
      <c r="E249" s="101"/>
      <c r="F249" s="101"/>
      <c r="G249" s="101"/>
      <c r="H249" s="101"/>
      <c r="I249" s="101"/>
      <c r="J249" s="101"/>
      <c r="K249" s="101"/>
      <c r="L249" s="101"/>
      <c r="M249" s="101"/>
      <c r="N249" s="101"/>
      <c r="O249" s="101"/>
      <c r="P249" s="101"/>
    </row>
    <row r="250" spans="3:16" s="1355" customFormat="1" x14ac:dyDescent="0.2">
      <c r="C250" s="101"/>
      <c r="D250" s="101"/>
      <c r="E250" s="101"/>
      <c r="F250" s="101"/>
      <c r="G250" s="101"/>
      <c r="H250" s="101"/>
      <c r="I250" s="101"/>
      <c r="J250" s="101"/>
      <c r="K250" s="101"/>
      <c r="L250" s="101"/>
      <c r="M250" s="101"/>
      <c r="N250" s="101"/>
      <c r="O250" s="101"/>
      <c r="P250" s="101"/>
    </row>
    <row r="251" spans="3:16" s="1355" customFormat="1" x14ac:dyDescent="0.2">
      <c r="C251" s="101"/>
      <c r="D251" s="101"/>
      <c r="E251" s="101"/>
      <c r="F251" s="101"/>
      <c r="G251" s="101"/>
      <c r="H251" s="101"/>
      <c r="I251" s="101"/>
      <c r="J251" s="101"/>
      <c r="K251" s="101"/>
      <c r="L251" s="101"/>
      <c r="M251" s="101"/>
      <c r="N251" s="101"/>
      <c r="O251" s="101"/>
      <c r="P251" s="101"/>
    </row>
    <row r="252" spans="3:16" s="1355" customFormat="1" x14ac:dyDescent="0.2">
      <c r="C252" s="101"/>
      <c r="D252" s="101"/>
      <c r="E252" s="101"/>
      <c r="F252" s="101"/>
      <c r="G252" s="101"/>
      <c r="H252" s="101"/>
      <c r="I252" s="101"/>
      <c r="J252" s="101"/>
      <c r="K252" s="101"/>
      <c r="L252" s="101"/>
      <c r="M252" s="101"/>
      <c r="N252" s="101"/>
      <c r="O252" s="101"/>
      <c r="P252" s="101"/>
    </row>
    <row r="253" spans="3:16" s="1355" customFormat="1" x14ac:dyDescent="0.2">
      <c r="C253" s="101"/>
      <c r="D253" s="101"/>
      <c r="E253" s="101"/>
      <c r="F253" s="101"/>
      <c r="G253" s="101"/>
      <c r="H253" s="101"/>
      <c r="I253" s="101"/>
      <c r="J253" s="101"/>
      <c r="K253" s="101"/>
      <c r="L253" s="101"/>
      <c r="M253" s="101"/>
      <c r="N253" s="101"/>
      <c r="O253" s="101"/>
      <c r="P253" s="101"/>
    </row>
    <row r="254" spans="3:16" s="1355" customFormat="1" x14ac:dyDescent="0.2">
      <c r="C254" s="101"/>
      <c r="D254" s="101"/>
      <c r="E254" s="101"/>
      <c r="F254" s="101"/>
      <c r="G254" s="101"/>
      <c r="H254" s="101"/>
      <c r="I254" s="101"/>
      <c r="J254" s="101"/>
      <c r="K254" s="101"/>
      <c r="L254" s="101"/>
      <c r="M254" s="101"/>
      <c r="N254" s="101"/>
      <c r="O254" s="101"/>
      <c r="P254" s="101"/>
    </row>
    <row r="255" spans="3:16" s="1355" customFormat="1" x14ac:dyDescent="0.2">
      <c r="C255" s="101"/>
      <c r="D255" s="101"/>
      <c r="E255" s="101"/>
      <c r="F255" s="101"/>
      <c r="G255" s="101"/>
      <c r="H255" s="101"/>
      <c r="I255" s="101"/>
      <c r="J255" s="101"/>
      <c r="K255" s="101"/>
      <c r="L255" s="101"/>
      <c r="M255" s="101"/>
      <c r="N255" s="101"/>
      <c r="O255" s="101"/>
      <c r="P255" s="101"/>
    </row>
    <row r="256" spans="3:16" s="1355" customFormat="1" x14ac:dyDescent="0.2">
      <c r="C256" s="101"/>
      <c r="D256" s="101"/>
      <c r="E256" s="101"/>
      <c r="F256" s="101"/>
      <c r="G256" s="101"/>
      <c r="H256" s="101"/>
      <c r="I256" s="101"/>
      <c r="J256" s="101"/>
      <c r="K256" s="101"/>
      <c r="L256" s="101"/>
      <c r="M256" s="101"/>
      <c r="N256" s="101"/>
      <c r="O256" s="101"/>
      <c r="P256" s="101"/>
    </row>
    <row r="257" spans="3:16" s="1355" customFormat="1" x14ac:dyDescent="0.2">
      <c r="C257" s="101"/>
      <c r="D257" s="101"/>
      <c r="E257" s="101"/>
      <c r="F257" s="101"/>
      <c r="G257" s="101"/>
      <c r="H257" s="101"/>
      <c r="I257" s="101"/>
      <c r="J257" s="101"/>
      <c r="K257" s="101"/>
      <c r="L257" s="101"/>
      <c r="M257" s="101"/>
      <c r="N257" s="101"/>
      <c r="O257" s="101"/>
      <c r="P257" s="101"/>
    </row>
    <row r="258" spans="3:16" s="1355" customFormat="1" x14ac:dyDescent="0.2">
      <c r="C258" s="101"/>
      <c r="D258" s="101"/>
      <c r="E258" s="101"/>
      <c r="F258" s="101"/>
      <c r="G258" s="101"/>
      <c r="H258" s="101"/>
      <c r="I258" s="101"/>
      <c r="J258" s="101"/>
      <c r="K258" s="101"/>
      <c r="L258" s="101"/>
      <c r="M258" s="101"/>
      <c r="N258" s="101"/>
      <c r="O258" s="101"/>
      <c r="P258" s="101"/>
    </row>
    <row r="259" spans="3:16" s="1355" customFormat="1" x14ac:dyDescent="0.2">
      <c r="C259" s="101"/>
      <c r="D259" s="101"/>
      <c r="E259" s="101"/>
      <c r="F259" s="101"/>
      <c r="G259" s="101"/>
      <c r="H259" s="101"/>
      <c r="I259" s="101"/>
      <c r="J259" s="101"/>
      <c r="K259" s="101"/>
      <c r="L259" s="101"/>
      <c r="M259" s="101"/>
      <c r="N259" s="101"/>
      <c r="O259" s="101"/>
      <c r="P259" s="101"/>
    </row>
    <row r="260" spans="3:16" s="1355" customFormat="1" x14ac:dyDescent="0.2">
      <c r="C260" s="101"/>
      <c r="D260" s="101"/>
      <c r="E260" s="101"/>
      <c r="F260" s="101"/>
      <c r="G260" s="101"/>
      <c r="H260" s="101"/>
      <c r="I260" s="101"/>
      <c r="J260" s="101"/>
      <c r="K260" s="101"/>
      <c r="L260" s="101"/>
      <c r="M260" s="101"/>
      <c r="N260" s="101"/>
      <c r="O260" s="101"/>
      <c r="P260" s="101"/>
    </row>
    <row r="261" spans="3:16" s="1355" customFormat="1" x14ac:dyDescent="0.2">
      <c r="C261" s="101"/>
      <c r="D261" s="101"/>
      <c r="E261" s="101"/>
      <c r="F261" s="101"/>
      <c r="G261" s="101"/>
      <c r="H261" s="101"/>
      <c r="I261" s="101"/>
      <c r="J261" s="101"/>
      <c r="K261" s="101"/>
      <c r="L261" s="101"/>
      <c r="M261" s="101"/>
      <c r="N261" s="101"/>
      <c r="O261" s="101"/>
      <c r="P261" s="101"/>
    </row>
    <row r="262" spans="3:16" s="1355" customFormat="1" x14ac:dyDescent="0.2">
      <c r="C262" s="101"/>
      <c r="D262" s="101"/>
      <c r="E262" s="101"/>
      <c r="F262" s="101"/>
      <c r="G262" s="101"/>
      <c r="H262" s="101"/>
      <c r="I262" s="101"/>
      <c r="J262" s="101"/>
      <c r="K262" s="101"/>
      <c r="L262" s="101"/>
      <c r="M262" s="101"/>
      <c r="N262" s="101"/>
      <c r="O262" s="101"/>
      <c r="P262" s="101"/>
    </row>
    <row r="263" spans="3:16" s="1355" customFormat="1" x14ac:dyDescent="0.2">
      <c r="C263" s="101"/>
      <c r="D263" s="101"/>
      <c r="E263" s="101"/>
      <c r="F263" s="101"/>
      <c r="G263" s="101"/>
      <c r="H263" s="101"/>
      <c r="I263" s="101"/>
      <c r="J263" s="101"/>
      <c r="K263" s="101"/>
      <c r="L263" s="101"/>
      <c r="M263" s="101"/>
      <c r="N263" s="101"/>
      <c r="O263" s="101"/>
      <c r="P263" s="101"/>
    </row>
    <row r="264" spans="3:16" s="1355" customFormat="1" x14ac:dyDescent="0.2">
      <c r="C264" s="101"/>
      <c r="D264" s="101"/>
      <c r="E264" s="101"/>
      <c r="F264" s="101"/>
      <c r="G264" s="101"/>
      <c r="H264" s="101"/>
      <c r="I264" s="101"/>
      <c r="J264" s="101"/>
      <c r="K264" s="101"/>
      <c r="L264" s="101"/>
      <c r="M264" s="101"/>
      <c r="N264" s="101"/>
      <c r="O264" s="101"/>
      <c r="P264" s="101"/>
    </row>
    <row r="265" spans="3:16" s="1355" customFormat="1" x14ac:dyDescent="0.2">
      <c r="C265" s="101"/>
      <c r="D265" s="101"/>
      <c r="E265" s="101"/>
      <c r="F265" s="101"/>
      <c r="G265" s="101"/>
      <c r="H265" s="101"/>
      <c r="I265" s="101"/>
      <c r="J265" s="101"/>
      <c r="K265" s="101"/>
      <c r="L265" s="101"/>
      <c r="M265" s="101"/>
      <c r="N265" s="101"/>
      <c r="O265" s="101"/>
      <c r="P265" s="101"/>
    </row>
    <row r="266" spans="3:16" s="1355" customFormat="1" x14ac:dyDescent="0.2">
      <c r="C266" s="101"/>
      <c r="D266" s="101"/>
      <c r="E266" s="101"/>
      <c r="F266" s="101"/>
      <c r="G266" s="101"/>
      <c r="H266" s="101"/>
      <c r="I266" s="101"/>
      <c r="J266" s="101"/>
      <c r="K266" s="101"/>
      <c r="L266" s="101"/>
      <c r="M266" s="101"/>
      <c r="N266" s="101"/>
      <c r="O266" s="101"/>
      <c r="P266" s="101"/>
    </row>
    <row r="267" spans="3:16" s="1355" customFormat="1" x14ac:dyDescent="0.2">
      <c r="C267" s="101"/>
      <c r="D267" s="101"/>
      <c r="E267" s="101"/>
      <c r="F267" s="101"/>
      <c r="G267" s="101"/>
      <c r="H267" s="101"/>
      <c r="I267" s="101"/>
      <c r="J267" s="101"/>
      <c r="K267" s="101"/>
      <c r="L267" s="101"/>
      <c r="M267" s="101"/>
      <c r="N267" s="101"/>
      <c r="O267" s="101"/>
      <c r="P267" s="101"/>
    </row>
    <row r="268" spans="3:16" s="1355" customFormat="1" x14ac:dyDescent="0.2">
      <c r="C268" s="101"/>
      <c r="D268" s="101"/>
      <c r="E268" s="101"/>
      <c r="F268" s="101"/>
      <c r="G268" s="101"/>
      <c r="H268" s="101"/>
      <c r="I268" s="101"/>
      <c r="J268" s="101"/>
      <c r="K268" s="101"/>
      <c r="L268" s="101"/>
      <c r="M268" s="101"/>
      <c r="N268" s="101"/>
      <c r="O268" s="101"/>
      <c r="P268" s="101"/>
    </row>
    <row r="269" spans="3:16" s="1355" customFormat="1" x14ac:dyDescent="0.2">
      <c r="C269" s="101"/>
      <c r="D269" s="101"/>
      <c r="E269" s="101"/>
      <c r="F269" s="101"/>
      <c r="G269" s="101"/>
      <c r="H269" s="101"/>
      <c r="I269" s="101"/>
      <c r="J269" s="101"/>
      <c r="K269" s="101"/>
      <c r="L269" s="101"/>
      <c r="M269" s="101"/>
      <c r="N269" s="101"/>
      <c r="O269" s="101"/>
      <c r="P269" s="101"/>
    </row>
    <row r="270" spans="3:16" s="1355" customFormat="1" x14ac:dyDescent="0.2">
      <c r="C270" s="101"/>
      <c r="D270" s="101"/>
      <c r="E270" s="101"/>
      <c r="F270" s="101"/>
      <c r="G270" s="101"/>
      <c r="H270" s="101"/>
      <c r="I270" s="101"/>
      <c r="J270" s="101"/>
      <c r="K270" s="101"/>
      <c r="L270" s="101"/>
      <c r="M270" s="101"/>
      <c r="N270" s="101"/>
      <c r="O270" s="101"/>
      <c r="P270" s="101"/>
    </row>
    <row r="271" spans="3:16" s="1355" customFormat="1" x14ac:dyDescent="0.2">
      <c r="C271" s="101"/>
      <c r="D271" s="101"/>
      <c r="E271" s="101"/>
      <c r="F271" s="101"/>
      <c r="G271" s="101"/>
      <c r="H271" s="101"/>
      <c r="I271" s="101"/>
      <c r="J271" s="101"/>
      <c r="K271" s="101"/>
      <c r="L271" s="101"/>
      <c r="M271" s="101"/>
      <c r="N271" s="101"/>
      <c r="O271" s="101"/>
      <c r="P271" s="101"/>
    </row>
    <row r="272" spans="3:16" s="1355" customFormat="1" x14ac:dyDescent="0.2">
      <c r="C272" s="101"/>
      <c r="D272" s="101"/>
      <c r="E272" s="101"/>
      <c r="F272" s="101"/>
      <c r="G272" s="101"/>
      <c r="H272" s="101"/>
      <c r="I272" s="101"/>
      <c r="J272" s="101"/>
      <c r="K272" s="101"/>
      <c r="L272" s="101"/>
      <c r="M272" s="101"/>
      <c r="N272" s="101"/>
      <c r="O272" s="101"/>
      <c r="P272" s="101"/>
    </row>
    <row r="273" spans="3:16" s="1355" customFormat="1" x14ac:dyDescent="0.2">
      <c r="C273" s="101"/>
      <c r="D273" s="101"/>
      <c r="E273" s="101"/>
      <c r="F273" s="101"/>
      <c r="G273" s="101"/>
      <c r="H273" s="101"/>
      <c r="I273" s="101"/>
      <c r="J273" s="101"/>
      <c r="K273" s="101"/>
      <c r="L273" s="101"/>
      <c r="M273" s="101"/>
      <c r="N273" s="101"/>
      <c r="O273" s="101"/>
      <c r="P273" s="101"/>
    </row>
    <row r="274" spans="3:16" s="1355" customFormat="1" x14ac:dyDescent="0.2">
      <c r="C274" s="101"/>
      <c r="D274" s="101"/>
      <c r="E274" s="101"/>
      <c r="F274" s="101"/>
      <c r="G274" s="101"/>
      <c r="H274" s="101"/>
      <c r="I274" s="101"/>
      <c r="J274" s="101"/>
      <c r="K274" s="101"/>
      <c r="L274" s="101"/>
      <c r="M274" s="101"/>
      <c r="N274" s="101"/>
      <c r="O274" s="101"/>
      <c r="P274" s="101"/>
    </row>
    <row r="275" spans="3:16" s="1355" customFormat="1" x14ac:dyDescent="0.2">
      <c r="C275" s="101"/>
      <c r="D275" s="101"/>
      <c r="E275" s="101"/>
      <c r="F275" s="101"/>
      <c r="G275" s="101"/>
      <c r="H275" s="101"/>
      <c r="I275" s="101"/>
      <c r="J275" s="101"/>
      <c r="K275" s="101"/>
      <c r="L275" s="101"/>
      <c r="M275" s="101"/>
      <c r="N275" s="101"/>
      <c r="O275" s="101"/>
      <c r="P275" s="101"/>
    </row>
    <row r="276" spans="3:16" s="1355" customFormat="1" x14ac:dyDescent="0.2">
      <c r="C276" s="101"/>
      <c r="D276" s="101"/>
      <c r="E276" s="101"/>
      <c r="F276" s="101"/>
      <c r="G276" s="101"/>
      <c r="H276" s="101"/>
      <c r="I276" s="101"/>
      <c r="J276" s="101"/>
      <c r="K276" s="101"/>
      <c r="L276" s="101"/>
      <c r="M276" s="101"/>
      <c r="N276" s="101"/>
      <c r="O276" s="101"/>
      <c r="P276" s="101"/>
    </row>
    <row r="277" spans="3:16" s="1355" customFormat="1" x14ac:dyDescent="0.2">
      <c r="C277" s="101"/>
      <c r="D277" s="101"/>
      <c r="E277" s="101"/>
      <c r="F277" s="101"/>
      <c r="G277" s="101"/>
      <c r="H277" s="101"/>
      <c r="I277" s="101"/>
      <c r="J277" s="101"/>
      <c r="K277" s="101"/>
      <c r="L277" s="101"/>
      <c r="M277" s="101"/>
      <c r="N277" s="101"/>
      <c r="O277" s="101"/>
      <c r="P277" s="101"/>
    </row>
    <row r="278" spans="3:16" s="1355" customFormat="1" x14ac:dyDescent="0.2">
      <c r="C278" s="101"/>
      <c r="D278" s="101"/>
      <c r="E278" s="101"/>
      <c r="F278" s="101"/>
      <c r="G278" s="101"/>
      <c r="H278" s="101"/>
      <c r="I278" s="101"/>
      <c r="J278" s="101"/>
      <c r="K278" s="101"/>
      <c r="L278" s="101"/>
      <c r="M278" s="101"/>
      <c r="N278" s="101"/>
      <c r="O278" s="101"/>
      <c r="P278" s="101"/>
    </row>
    <row r="279" spans="3:16" s="1355" customFormat="1" x14ac:dyDescent="0.2">
      <c r="C279" s="101"/>
      <c r="D279" s="101"/>
      <c r="E279" s="101"/>
      <c r="F279" s="101"/>
      <c r="G279" s="101"/>
      <c r="H279" s="101"/>
      <c r="I279" s="101"/>
      <c r="J279" s="101"/>
      <c r="K279" s="101"/>
      <c r="L279" s="101"/>
      <c r="M279" s="101"/>
      <c r="N279" s="101"/>
      <c r="O279" s="101"/>
      <c r="P279" s="101"/>
    </row>
    <row r="280" spans="3:16" s="1355" customFormat="1" x14ac:dyDescent="0.2">
      <c r="C280" s="101"/>
      <c r="D280" s="101"/>
      <c r="E280" s="101"/>
      <c r="F280" s="101"/>
      <c r="G280" s="101"/>
      <c r="H280" s="101"/>
      <c r="I280" s="101"/>
      <c r="J280" s="101"/>
      <c r="K280" s="101"/>
      <c r="L280" s="101"/>
      <c r="M280" s="101"/>
      <c r="N280" s="101"/>
      <c r="O280" s="101"/>
      <c r="P280" s="101"/>
    </row>
    <row r="281" spans="3:16" s="1355" customFormat="1" x14ac:dyDescent="0.2">
      <c r="C281" s="101"/>
      <c r="D281" s="101"/>
      <c r="E281" s="101"/>
      <c r="F281" s="101"/>
      <c r="G281" s="101"/>
      <c r="H281" s="101"/>
      <c r="I281" s="101"/>
      <c r="J281" s="101"/>
      <c r="K281" s="101"/>
      <c r="L281" s="101"/>
      <c r="M281" s="101"/>
      <c r="N281" s="101"/>
      <c r="O281" s="101"/>
      <c r="P281" s="101"/>
    </row>
    <row r="282" spans="3:16" s="1355" customFormat="1" x14ac:dyDescent="0.2">
      <c r="C282" s="101"/>
      <c r="D282" s="101"/>
      <c r="E282" s="101"/>
      <c r="F282" s="101"/>
      <c r="G282" s="101"/>
      <c r="H282" s="101"/>
      <c r="I282" s="101"/>
      <c r="J282" s="101"/>
      <c r="K282" s="101"/>
      <c r="L282" s="101"/>
      <c r="M282" s="101"/>
      <c r="N282" s="101"/>
      <c r="O282" s="101"/>
      <c r="P282" s="101"/>
    </row>
    <row r="283" spans="3:16" s="1355" customFormat="1" x14ac:dyDescent="0.2">
      <c r="C283" s="101"/>
      <c r="D283" s="101"/>
      <c r="E283" s="101"/>
      <c r="F283" s="101"/>
      <c r="G283" s="101"/>
      <c r="H283" s="101"/>
      <c r="I283" s="101"/>
      <c r="J283" s="101"/>
      <c r="K283" s="101"/>
      <c r="L283" s="101"/>
      <c r="M283" s="101"/>
      <c r="N283" s="101"/>
      <c r="O283" s="101"/>
      <c r="P283" s="101"/>
    </row>
    <row r="284" spans="3:16" s="1355" customFormat="1" x14ac:dyDescent="0.2">
      <c r="C284" s="101"/>
      <c r="D284" s="101"/>
      <c r="E284" s="101"/>
      <c r="F284" s="101"/>
      <c r="G284" s="101"/>
      <c r="H284" s="101"/>
      <c r="I284" s="101"/>
      <c r="J284" s="101"/>
      <c r="K284" s="101"/>
      <c r="L284" s="101"/>
      <c r="M284" s="101"/>
      <c r="N284" s="101"/>
      <c r="O284" s="101"/>
      <c r="P284" s="101"/>
    </row>
    <row r="285" spans="3:16" s="1355" customFormat="1" x14ac:dyDescent="0.2">
      <c r="C285" s="101"/>
      <c r="D285" s="101"/>
      <c r="E285" s="101"/>
      <c r="F285" s="101"/>
      <c r="G285" s="101"/>
      <c r="H285" s="101"/>
      <c r="I285" s="101"/>
      <c r="J285" s="101"/>
      <c r="K285" s="101"/>
      <c r="L285" s="101"/>
      <c r="M285" s="101"/>
      <c r="N285" s="101"/>
      <c r="O285" s="101"/>
      <c r="P285" s="101"/>
    </row>
    <row r="286" spans="3:16" s="1355" customFormat="1" x14ac:dyDescent="0.2">
      <c r="C286" s="101"/>
      <c r="D286" s="101"/>
      <c r="E286" s="101"/>
      <c r="F286" s="101"/>
      <c r="G286" s="101"/>
      <c r="H286" s="101"/>
      <c r="I286" s="101"/>
      <c r="J286" s="101"/>
      <c r="K286" s="101"/>
      <c r="L286" s="101"/>
      <c r="M286" s="101"/>
      <c r="N286" s="101"/>
      <c r="O286" s="101"/>
      <c r="P286" s="101"/>
    </row>
    <row r="287" spans="3:16" s="1355" customFormat="1" x14ac:dyDescent="0.2">
      <c r="C287" s="101"/>
      <c r="D287" s="101"/>
      <c r="E287" s="101"/>
      <c r="F287" s="101"/>
      <c r="G287" s="101"/>
      <c r="H287" s="101"/>
      <c r="I287" s="101"/>
      <c r="J287" s="101"/>
      <c r="K287" s="101"/>
      <c r="L287" s="101"/>
      <c r="M287" s="101"/>
      <c r="N287" s="101"/>
      <c r="O287" s="101"/>
      <c r="P287" s="101"/>
    </row>
    <row r="288" spans="3:16" s="1355" customFormat="1" x14ac:dyDescent="0.2">
      <c r="C288" s="101"/>
      <c r="D288" s="101"/>
      <c r="E288" s="101"/>
      <c r="F288" s="101"/>
      <c r="G288" s="101"/>
      <c r="H288" s="101"/>
      <c r="I288" s="101"/>
      <c r="J288" s="101"/>
      <c r="K288" s="101"/>
      <c r="L288" s="101"/>
      <c r="M288" s="101"/>
      <c r="N288" s="101"/>
      <c r="O288" s="101"/>
      <c r="P288" s="101"/>
    </row>
    <row r="289" spans="3:16" s="1355" customFormat="1" x14ac:dyDescent="0.2">
      <c r="C289" s="101"/>
      <c r="D289" s="101"/>
      <c r="E289" s="101"/>
      <c r="F289" s="101"/>
      <c r="G289" s="101"/>
      <c r="H289" s="101"/>
      <c r="I289" s="101"/>
      <c r="J289" s="101"/>
      <c r="K289" s="101"/>
      <c r="L289" s="101"/>
      <c r="M289" s="101"/>
      <c r="N289" s="101"/>
      <c r="O289" s="101"/>
      <c r="P289" s="101"/>
    </row>
    <row r="290" spans="3:16" s="1355" customFormat="1" x14ac:dyDescent="0.2">
      <c r="C290" s="101"/>
      <c r="D290" s="101"/>
      <c r="E290" s="101"/>
      <c r="F290" s="101"/>
      <c r="G290" s="101"/>
      <c r="H290" s="101"/>
      <c r="I290" s="101"/>
      <c r="J290" s="101"/>
      <c r="K290" s="101"/>
      <c r="L290" s="101"/>
      <c r="M290" s="101"/>
      <c r="N290" s="101"/>
      <c r="O290" s="101"/>
      <c r="P290" s="101"/>
    </row>
    <row r="291" spans="3:16" s="1355" customFormat="1" x14ac:dyDescent="0.2">
      <c r="C291" s="101"/>
      <c r="D291" s="101"/>
      <c r="E291" s="101"/>
      <c r="F291" s="101"/>
      <c r="G291" s="101"/>
      <c r="H291" s="101"/>
      <c r="I291" s="101"/>
      <c r="J291" s="101"/>
      <c r="K291" s="101"/>
      <c r="L291" s="101"/>
      <c r="M291" s="101"/>
      <c r="N291" s="101"/>
      <c r="O291" s="101"/>
      <c r="P291" s="101"/>
    </row>
    <row r="292" spans="3:16" s="1355" customFormat="1" x14ac:dyDescent="0.2">
      <c r="C292" s="101"/>
      <c r="D292" s="101"/>
      <c r="E292" s="101"/>
      <c r="F292" s="101"/>
      <c r="G292" s="101"/>
      <c r="H292" s="101"/>
      <c r="I292" s="101"/>
      <c r="J292" s="101"/>
      <c r="K292" s="101"/>
      <c r="L292" s="101"/>
      <c r="M292" s="101"/>
      <c r="N292" s="101"/>
      <c r="O292" s="101"/>
      <c r="P292" s="101"/>
    </row>
    <row r="293" spans="3:16" s="1355" customFormat="1" x14ac:dyDescent="0.2">
      <c r="C293" s="101"/>
      <c r="D293" s="101"/>
      <c r="E293" s="101"/>
      <c r="F293" s="101"/>
      <c r="G293" s="101"/>
      <c r="H293" s="101"/>
      <c r="I293" s="101"/>
      <c r="J293" s="101"/>
      <c r="K293" s="101"/>
      <c r="L293" s="101"/>
      <c r="M293" s="101"/>
      <c r="N293" s="101"/>
      <c r="O293" s="101"/>
      <c r="P293" s="101"/>
    </row>
    <row r="294" spans="3:16" s="1355" customFormat="1" x14ac:dyDescent="0.2">
      <c r="C294" s="101"/>
      <c r="D294" s="101"/>
      <c r="E294" s="101"/>
      <c r="F294" s="101"/>
      <c r="G294" s="101"/>
      <c r="H294" s="101"/>
      <c r="I294" s="101"/>
      <c r="J294" s="101"/>
      <c r="K294" s="101"/>
      <c r="L294" s="101"/>
      <c r="M294" s="101"/>
      <c r="N294" s="101"/>
      <c r="O294" s="101"/>
      <c r="P294" s="101"/>
    </row>
    <row r="295" spans="3:16" s="1355" customFormat="1" x14ac:dyDescent="0.2">
      <c r="C295" s="101"/>
      <c r="D295" s="101"/>
      <c r="E295" s="101"/>
      <c r="F295" s="101"/>
      <c r="G295" s="101"/>
      <c r="H295" s="101"/>
      <c r="I295" s="101"/>
      <c r="J295" s="101"/>
      <c r="K295" s="101"/>
      <c r="L295" s="101"/>
      <c r="M295" s="101"/>
      <c r="N295" s="101"/>
      <c r="O295" s="101"/>
      <c r="P295" s="101"/>
    </row>
    <row r="296" spans="3:16" s="1355" customFormat="1" x14ac:dyDescent="0.2">
      <c r="C296" s="101"/>
      <c r="D296" s="101"/>
      <c r="E296" s="101"/>
      <c r="F296" s="101"/>
      <c r="G296" s="101"/>
      <c r="H296" s="101"/>
      <c r="I296" s="101"/>
      <c r="J296" s="101"/>
      <c r="K296" s="101"/>
      <c r="L296" s="101"/>
      <c r="M296" s="101"/>
      <c r="N296" s="101"/>
      <c r="O296" s="101"/>
      <c r="P296" s="101"/>
    </row>
    <row r="297" spans="3:16" s="1355" customFormat="1" x14ac:dyDescent="0.2">
      <c r="C297" s="101"/>
      <c r="D297" s="101"/>
      <c r="E297" s="101"/>
      <c r="F297" s="101"/>
      <c r="G297" s="101"/>
      <c r="H297" s="101"/>
      <c r="I297" s="101"/>
      <c r="J297" s="101"/>
      <c r="K297" s="101"/>
      <c r="L297" s="101"/>
      <c r="M297" s="101"/>
      <c r="N297" s="101"/>
      <c r="O297" s="101"/>
      <c r="P297" s="101"/>
    </row>
    <row r="298" spans="3:16" s="1355" customFormat="1" x14ac:dyDescent="0.2">
      <c r="C298" s="101"/>
      <c r="D298" s="101"/>
      <c r="E298" s="101"/>
      <c r="F298" s="101"/>
      <c r="G298" s="101"/>
      <c r="H298" s="101"/>
      <c r="I298" s="101"/>
      <c r="J298" s="101"/>
      <c r="K298" s="101"/>
      <c r="L298" s="101"/>
      <c r="M298" s="101"/>
      <c r="N298" s="101"/>
      <c r="O298" s="101"/>
      <c r="P298" s="101"/>
    </row>
    <row r="299" spans="3:16" s="1355" customFormat="1" x14ac:dyDescent="0.2">
      <c r="C299" s="101"/>
      <c r="D299" s="101"/>
      <c r="E299" s="101"/>
      <c r="F299" s="101"/>
      <c r="G299" s="101"/>
      <c r="H299" s="101"/>
      <c r="I299" s="101"/>
      <c r="J299" s="101"/>
      <c r="K299" s="101"/>
      <c r="L299" s="101"/>
      <c r="M299" s="101"/>
      <c r="N299" s="101"/>
      <c r="O299" s="101"/>
      <c r="P299" s="101"/>
    </row>
    <row r="300" spans="3:16" s="1355" customFormat="1" x14ac:dyDescent="0.2">
      <c r="C300" s="101"/>
      <c r="D300" s="101"/>
      <c r="E300" s="101"/>
      <c r="F300" s="101"/>
      <c r="G300" s="101"/>
      <c r="H300" s="101"/>
      <c r="I300" s="101"/>
      <c r="J300" s="101"/>
      <c r="K300" s="101"/>
      <c r="L300" s="101"/>
      <c r="M300" s="101"/>
      <c r="N300" s="101"/>
      <c r="O300" s="101"/>
      <c r="P300" s="101"/>
    </row>
    <row r="301" spans="3:16" s="1355" customFormat="1" x14ac:dyDescent="0.2">
      <c r="C301" s="101"/>
      <c r="D301" s="101"/>
      <c r="E301" s="101"/>
      <c r="F301" s="101"/>
      <c r="G301" s="101"/>
      <c r="H301" s="101"/>
      <c r="I301" s="101"/>
      <c r="J301" s="101"/>
      <c r="K301" s="101"/>
      <c r="L301" s="101"/>
      <c r="M301" s="101"/>
      <c r="N301" s="101"/>
      <c r="O301" s="101"/>
      <c r="P301" s="101"/>
    </row>
    <row r="302" spans="3:16" s="1355" customFormat="1" x14ac:dyDescent="0.2">
      <c r="C302" s="101"/>
      <c r="D302" s="101"/>
      <c r="E302" s="101"/>
      <c r="F302" s="101"/>
      <c r="G302" s="101"/>
      <c r="H302" s="101"/>
      <c r="I302" s="101"/>
      <c r="J302" s="101"/>
      <c r="K302" s="101"/>
      <c r="L302" s="101"/>
      <c r="M302" s="101"/>
      <c r="N302" s="101"/>
      <c r="O302" s="101"/>
      <c r="P302" s="101"/>
    </row>
    <row r="303" spans="3:16" s="1355" customFormat="1" x14ac:dyDescent="0.2">
      <c r="C303" s="101"/>
      <c r="D303" s="101"/>
      <c r="E303" s="101"/>
      <c r="F303" s="101"/>
      <c r="G303" s="101"/>
      <c r="H303" s="101"/>
      <c r="I303" s="101"/>
      <c r="J303" s="101"/>
      <c r="K303" s="101"/>
      <c r="L303" s="101"/>
      <c r="M303" s="101"/>
      <c r="N303" s="101"/>
      <c r="O303" s="101"/>
      <c r="P303" s="101"/>
    </row>
    <row r="304" spans="3:16" s="1355" customFormat="1" x14ac:dyDescent="0.2">
      <c r="C304" s="101"/>
      <c r="D304" s="101"/>
      <c r="E304" s="101"/>
      <c r="F304" s="101"/>
      <c r="G304" s="101"/>
      <c r="H304" s="101"/>
      <c r="I304" s="101"/>
      <c r="J304" s="101"/>
      <c r="K304" s="101"/>
      <c r="L304" s="101"/>
      <c r="M304" s="101"/>
      <c r="N304" s="101"/>
      <c r="O304" s="101"/>
      <c r="P304" s="101"/>
    </row>
    <row r="305" spans="3:16" s="1355" customFormat="1" x14ac:dyDescent="0.2">
      <c r="C305" s="101"/>
      <c r="D305" s="101"/>
      <c r="E305" s="101"/>
      <c r="F305" s="101"/>
      <c r="G305" s="101"/>
      <c r="H305" s="101"/>
      <c r="I305" s="101"/>
      <c r="J305" s="101"/>
      <c r="K305" s="101"/>
      <c r="L305" s="101"/>
      <c r="M305" s="101"/>
      <c r="N305" s="101"/>
      <c r="O305" s="101"/>
      <c r="P305" s="101"/>
    </row>
    <row r="306" spans="3:16" s="1355" customFormat="1" x14ac:dyDescent="0.2">
      <c r="C306" s="101"/>
      <c r="D306" s="101"/>
      <c r="E306" s="101"/>
      <c r="F306" s="101"/>
      <c r="G306" s="101"/>
      <c r="H306" s="101"/>
      <c r="I306" s="101"/>
      <c r="J306" s="101"/>
      <c r="K306" s="101"/>
      <c r="L306" s="101"/>
      <c r="M306" s="101"/>
      <c r="N306" s="101"/>
      <c r="O306" s="101"/>
      <c r="P306" s="101"/>
    </row>
    <row r="307" spans="3:16" s="1355" customFormat="1" x14ac:dyDescent="0.2">
      <c r="C307" s="101"/>
      <c r="D307" s="101"/>
      <c r="E307" s="101"/>
      <c r="F307" s="101"/>
      <c r="G307" s="101"/>
      <c r="H307" s="101"/>
      <c r="I307" s="101"/>
      <c r="J307" s="101"/>
      <c r="K307" s="101"/>
      <c r="L307" s="101"/>
      <c r="M307" s="101"/>
      <c r="N307" s="101"/>
      <c r="O307" s="101"/>
      <c r="P307" s="101"/>
    </row>
    <row r="308" spans="3:16" s="1355" customFormat="1" x14ac:dyDescent="0.2">
      <c r="C308" s="101"/>
      <c r="D308" s="101"/>
      <c r="E308" s="101"/>
      <c r="F308" s="101"/>
      <c r="G308" s="101"/>
      <c r="H308" s="101"/>
      <c r="I308" s="101"/>
      <c r="J308" s="101"/>
      <c r="K308" s="101"/>
      <c r="L308" s="101"/>
      <c r="M308" s="101"/>
      <c r="N308" s="101"/>
      <c r="O308" s="101"/>
      <c r="P308" s="101"/>
    </row>
    <row r="309" spans="3:16" s="1355" customFormat="1" x14ac:dyDescent="0.2">
      <c r="C309" s="101"/>
      <c r="D309" s="101"/>
      <c r="E309" s="101"/>
      <c r="F309" s="101"/>
      <c r="G309" s="101"/>
      <c r="H309" s="101"/>
      <c r="I309" s="101"/>
      <c r="J309" s="101"/>
      <c r="K309" s="101"/>
      <c r="L309" s="101"/>
      <c r="M309" s="101"/>
      <c r="N309" s="101"/>
      <c r="O309" s="101"/>
      <c r="P309" s="101"/>
    </row>
    <row r="310" spans="3:16" s="1355" customFormat="1" x14ac:dyDescent="0.2">
      <c r="C310" s="101"/>
      <c r="D310" s="101"/>
      <c r="E310" s="101"/>
      <c r="F310" s="101"/>
      <c r="G310" s="101"/>
      <c r="H310" s="101"/>
      <c r="I310" s="101"/>
      <c r="J310" s="101"/>
      <c r="K310" s="101"/>
      <c r="L310" s="101"/>
      <c r="M310" s="101"/>
      <c r="N310" s="101"/>
      <c r="O310" s="101"/>
      <c r="P310" s="101"/>
    </row>
    <row r="311" spans="3:16" s="1355" customFormat="1" x14ac:dyDescent="0.2">
      <c r="C311" s="101"/>
      <c r="D311" s="101"/>
      <c r="E311" s="101"/>
      <c r="F311" s="101"/>
      <c r="G311" s="101"/>
      <c r="H311" s="101"/>
      <c r="I311" s="101"/>
      <c r="J311" s="101"/>
      <c r="K311" s="101"/>
      <c r="L311" s="101"/>
      <c r="M311" s="101"/>
      <c r="N311" s="101"/>
      <c r="O311" s="101"/>
      <c r="P311" s="101"/>
    </row>
    <row r="312" spans="3:16" s="1355" customFormat="1" x14ac:dyDescent="0.2">
      <c r="C312" s="101"/>
      <c r="D312" s="101"/>
      <c r="E312" s="101"/>
      <c r="F312" s="101"/>
      <c r="G312" s="101"/>
      <c r="H312" s="101"/>
      <c r="I312" s="101"/>
      <c r="J312" s="101"/>
      <c r="K312" s="101"/>
      <c r="L312" s="101"/>
      <c r="M312" s="101"/>
      <c r="N312" s="101"/>
      <c r="O312" s="101"/>
      <c r="P312" s="101"/>
    </row>
    <row r="313" spans="3:16" s="1355" customFormat="1" x14ac:dyDescent="0.2">
      <c r="C313" s="101"/>
      <c r="D313" s="101"/>
      <c r="E313" s="101"/>
      <c r="F313" s="101"/>
      <c r="G313" s="101"/>
      <c r="H313" s="101"/>
      <c r="I313" s="101"/>
      <c r="J313" s="101"/>
      <c r="K313" s="101"/>
      <c r="L313" s="101"/>
      <c r="M313" s="101"/>
      <c r="N313" s="101"/>
      <c r="O313" s="101"/>
      <c r="P313" s="101"/>
    </row>
    <row r="314" spans="3:16" s="1355" customFormat="1" x14ac:dyDescent="0.2">
      <c r="C314" s="101"/>
      <c r="D314" s="101"/>
      <c r="E314" s="101"/>
      <c r="F314" s="101"/>
      <c r="G314" s="101"/>
      <c r="H314" s="101"/>
      <c r="I314" s="101"/>
      <c r="J314" s="101"/>
      <c r="K314" s="101"/>
      <c r="L314" s="101"/>
      <c r="M314" s="101"/>
      <c r="N314" s="101"/>
      <c r="O314" s="101"/>
      <c r="P314" s="101"/>
    </row>
    <row r="315" spans="3:16" s="1355" customFormat="1" x14ac:dyDescent="0.2">
      <c r="C315" s="101"/>
      <c r="D315" s="101"/>
      <c r="E315" s="101"/>
      <c r="F315" s="101"/>
      <c r="G315" s="101"/>
      <c r="H315" s="101"/>
      <c r="I315" s="101"/>
      <c r="J315" s="101"/>
      <c r="K315" s="101"/>
      <c r="L315" s="101"/>
      <c r="M315" s="101"/>
      <c r="N315" s="101"/>
      <c r="O315" s="101"/>
      <c r="P315" s="101"/>
    </row>
    <row r="316" spans="3:16" s="1355" customFormat="1" x14ac:dyDescent="0.2">
      <c r="C316" s="101"/>
      <c r="D316" s="101"/>
      <c r="E316" s="101"/>
      <c r="F316" s="101"/>
      <c r="G316" s="101"/>
      <c r="H316" s="101"/>
      <c r="I316" s="101"/>
      <c r="J316" s="101"/>
      <c r="K316" s="101"/>
      <c r="L316" s="101"/>
      <c r="M316" s="101"/>
      <c r="N316" s="101"/>
      <c r="O316" s="101"/>
      <c r="P316" s="101"/>
    </row>
    <row r="317" spans="3:16" s="1355" customFormat="1" x14ac:dyDescent="0.2">
      <c r="C317" s="101"/>
      <c r="D317" s="101"/>
      <c r="E317" s="101"/>
      <c r="F317" s="101"/>
      <c r="G317" s="101"/>
      <c r="H317" s="101"/>
      <c r="I317" s="101"/>
      <c r="J317" s="101"/>
      <c r="K317" s="101"/>
      <c r="L317" s="101"/>
      <c r="M317" s="101"/>
      <c r="N317" s="101"/>
      <c r="O317" s="101"/>
      <c r="P317" s="101"/>
    </row>
    <row r="318" spans="3:16" s="1355" customFormat="1" x14ac:dyDescent="0.2">
      <c r="C318" s="101"/>
      <c r="D318" s="101"/>
      <c r="E318" s="101"/>
      <c r="F318" s="101"/>
      <c r="G318" s="101"/>
      <c r="H318" s="101"/>
      <c r="I318" s="101"/>
      <c r="J318" s="101"/>
      <c r="K318" s="101"/>
      <c r="L318" s="101"/>
      <c r="M318" s="101"/>
      <c r="N318" s="101"/>
      <c r="O318" s="101"/>
      <c r="P318" s="101"/>
    </row>
    <row r="319" spans="3:16" s="1355" customFormat="1" x14ac:dyDescent="0.2">
      <c r="C319" s="101"/>
      <c r="D319" s="101"/>
      <c r="E319" s="101"/>
      <c r="F319" s="101"/>
      <c r="G319" s="101"/>
      <c r="H319" s="101"/>
      <c r="I319" s="101"/>
      <c r="J319" s="101"/>
      <c r="K319" s="101"/>
      <c r="L319" s="101"/>
      <c r="M319" s="101"/>
      <c r="N319" s="101"/>
      <c r="O319" s="101"/>
      <c r="P319" s="101"/>
    </row>
    <row r="320" spans="3:16" s="1355" customFormat="1" x14ac:dyDescent="0.2">
      <c r="C320" s="101"/>
      <c r="D320" s="101"/>
      <c r="E320" s="101"/>
      <c r="F320" s="101"/>
      <c r="G320" s="101"/>
      <c r="H320" s="101"/>
      <c r="I320" s="101"/>
      <c r="J320" s="101"/>
      <c r="K320" s="101"/>
      <c r="L320" s="101"/>
      <c r="M320" s="101"/>
      <c r="N320" s="101"/>
      <c r="O320" s="101"/>
      <c r="P320" s="101"/>
    </row>
    <row r="321" spans="3:16" s="1355" customFormat="1" x14ac:dyDescent="0.2">
      <c r="C321" s="101"/>
      <c r="D321" s="101"/>
      <c r="E321" s="101"/>
      <c r="F321" s="101"/>
      <c r="G321" s="101"/>
      <c r="H321" s="101"/>
      <c r="I321" s="101"/>
      <c r="J321" s="101"/>
      <c r="K321" s="101"/>
      <c r="L321" s="101"/>
      <c r="M321" s="101"/>
      <c r="N321" s="101"/>
      <c r="O321" s="101"/>
      <c r="P321" s="101"/>
    </row>
    <row r="322" spans="3:16" s="1355" customFormat="1" x14ac:dyDescent="0.2">
      <c r="C322" s="101"/>
      <c r="D322" s="101"/>
      <c r="E322" s="101"/>
      <c r="F322" s="101"/>
      <c r="G322" s="101"/>
      <c r="H322" s="101"/>
      <c r="I322" s="101"/>
      <c r="J322" s="101"/>
      <c r="K322" s="101"/>
      <c r="L322" s="101"/>
      <c r="M322" s="101"/>
      <c r="N322" s="101"/>
      <c r="O322" s="101"/>
      <c r="P322" s="101"/>
    </row>
    <row r="323" spans="3:16" s="1355" customFormat="1" x14ac:dyDescent="0.2">
      <c r="C323" s="101"/>
      <c r="D323" s="101"/>
      <c r="E323" s="101"/>
      <c r="F323" s="101"/>
      <c r="G323" s="101"/>
      <c r="H323" s="101"/>
      <c r="I323" s="101"/>
      <c r="J323" s="101"/>
      <c r="K323" s="101"/>
      <c r="L323" s="101"/>
      <c r="M323" s="101"/>
      <c r="N323" s="101"/>
      <c r="O323" s="101"/>
      <c r="P323" s="101"/>
    </row>
    <row r="324" spans="3:16" s="1355" customFormat="1" x14ac:dyDescent="0.2">
      <c r="C324" s="101"/>
      <c r="D324" s="101"/>
      <c r="E324" s="101"/>
      <c r="F324" s="101"/>
      <c r="G324" s="101"/>
      <c r="H324" s="101"/>
      <c r="I324" s="101"/>
      <c r="J324" s="101"/>
      <c r="K324" s="101"/>
      <c r="L324" s="101"/>
      <c r="M324" s="101"/>
      <c r="N324" s="101"/>
      <c r="O324" s="101"/>
      <c r="P324" s="101"/>
    </row>
    <row r="325" spans="3:16" s="1355" customFormat="1" x14ac:dyDescent="0.2">
      <c r="C325" s="101"/>
      <c r="D325" s="101"/>
      <c r="E325" s="101"/>
      <c r="F325" s="101"/>
      <c r="G325" s="101"/>
      <c r="H325" s="101"/>
      <c r="I325" s="101"/>
      <c r="J325" s="101"/>
      <c r="K325" s="101"/>
      <c r="L325" s="101"/>
      <c r="M325" s="101"/>
      <c r="N325" s="101"/>
      <c r="O325" s="101"/>
      <c r="P325" s="101"/>
    </row>
    <row r="326" spans="3:16" s="1355" customFormat="1" x14ac:dyDescent="0.2">
      <c r="C326" s="101"/>
      <c r="D326" s="101"/>
      <c r="E326" s="101"/>
      <c r="F326" s="101"/>
      <c r="G326" s="101"/>
      <c r="H326" s="101"/>
      <c r="I326" s="101"/>
      <c r="J326" s="101"/>
      <c r="K326" s="101"/>
      <c r="L326" s="101"/>
      <c r="M326" s="101"/>
      <c r="N326" s="101"/>
      <c r="O326" s="101"/>
      <c r="P326" s="101"/>
    </row>
    <row r="327" spans="3:16" s="1355" customFormat="1" x14ac:dyDescent="0.2">
      <c r="C327" s="101"/>
      <c r="D327" s="101"/>
      <c r="E327" s="101"/>
      <c r="F327" s="101"/>
      <c r="G327" s="101"/>
      <c r="H327" s="101"/>
      <c r="I327" s="101"/>
      <c r="J327" s="101"/>
      <c r="K327" s="101"/>
      <c r="L327" s="101"/>
      <c r="M327" s="101"/>
      <c r="N327" s="101"/>
      <c r="O327" s="101"/>
      <c r="P327" s="101"/>
    </row>
    <row r="328" spans="3:16" s="1355" customFormat="1" x14ac:dyDescent="0.2">
      <c r="C328" s="101"/>
      <c r="D328" s="101"/>
      <c r="E328" s="101"/>
      <c r="F328" s="101"/>
      <c r="G328" s="101"/>
      <c r="H328" s="101"/>
      <c r="I328" s="101"/>
      <c r="J328" s="101"/>
      <c r="K328" s="101"/>
      <c r="L328" s="101"/>
      <c r="M328" s="101"/>
      <c r="N328" s="101"/>
      <c r="O328" s="101"/>
      <c r="P328" s="101"/>
    </row>
    <row r="329" spans="3:16" s="1355" customFormat="1" x14ac:dyDescent="0.2">
      <c r="C329" s="101"/>
      <c r="D329" s="101"/>
      <c r="E329" s="101"/>
      <c r="F329" s="101"/>
      <c r="G329" s="101"/>
      <c r="H329" s="101"/>
      <c r="I329" s="101"/>
      <c r="J329" s="101"/>
      <c r="K329" s="101"/>
      <c r="L329" s="101"/>
      <c r="M329" s="101"/>
      <c r="N329" s="101"/>
      <c r="O329" s="101"/>
      <c r="P329" s="101"/>
    </row>
    <row r="330" spans="3:16" s="1355" customFormat="1" x14ac:dyDescent="0.2">
      <c r="C330" s="101"/>
      <c r="D330" s="101"/>
      <c r="E330" s="101"/>
      <c r="F330" s="101"/>
      <c r="G330" s="101"/>
      <c r="H330" s="101"/>
      <c r="I330" s="101"/>
      <c r="J330" s="101"/>
      <c r="K330" s="101"/>
      <c r="L330" s="101"/>
      <c r="M330" s="101"/>
      <c r="N330" s="101"/>
      <c r="O330" s="101"/>
      <c r="P330" s="101"/>
    </row>
    <row r="331" spans="3:16" s="1355" customFormat="1" x14ac:dyDescent="0.2">
      <c r="C331" s="101"/>
      <c r="D331" s="101"/>
      <c r="E331" s="101"/>
      <c r="F331" s="101"/>
      <c r="G331" s="101"/>
      <c r="H331" s="101"/>
      <c r="I331" s="101"/>
      <c r="J331" s="101"/>
      <c r="K331" s="101"/>
      <c r="L331" s="101"/>
      <c r="M331" s="101"/>
      <c r="N331" s="101"/>
      <c r="O331" s="101"/>
      <c r="P331" s="101"/>
    </row>
    <row r="332" spans="3:16" s="1355" customFormat="1" x14ac:dyDescent="0.2">
      <c r="C332" s="101"/>
      <c r="D332" s="101"/>
      <c r="E332" s="101"/>
      <c r="F332" s="101"/>
      <c r="G332" s="101"/>
      <c r="H332" s="101"/>
      <c r="I332" s="101"/>
      <c r="J332" s="101"/>
      <c r="K332" s="101"/>
      <c r="L332" s="101"/>
      <c r="M332" s="101"/>
      <c r="N332" s="101"/>
      <c r="O332" s="101"/>
      <c r="P332" s="101"/>
    </row>
    <row r="333" spans="3:16" s="1355" customFormat="1" x14ac:dyDescent="0.2">
      <c r="C333" s="101"/>
      <c r="D333" s="101"/>
      <c r="E333" s="101"/>
      <c r="F333" s="101"/>
      <c r="G333" s="101"/>
      <c r="H333" s="101"/>
      <c r="I333" s="101"/>
      <c r="J333" s="101"/>
      <c r="K333" s="101"/>
      <c r="L333" s="101"/>
      <c r="M333" s="101"/>
      <c r="N333" s="101"/>
      <c r="O333" s="101"/>
      <c r="P333" s="101"/>
    </row>
    <row r="334" spans="3:16" s="1355" customFormat="1" x14ac:dyDescent="0.2">
      <c r="C334" s="101"/>
      <c r="D334" s="101"/>
      <c r="E334" s="101"/>
      <c r="F334" s="101"/>
      <c r="G334" s="101"/>
      <c r="H334" s="101"/>
      <c r="I334" s="101"/>
      <c r="J334" s="101"/>
      <c r="K334" s="101"/>
      <c r="L334" s="101"/>
      <c r="M334" s="101"/>
      <c r="N334" s="101"/>
      <c r="O334" s="101"/>
      <c r="P334" s="101"/>
    </row>
    <row r="335" spans="3:16" s="1355" customFormat="1" x14ac:dyDescent="0.2">
      <c r="C335" s="101"/>
      <c r="D335" s="101"/>
      <c r="E335" s="101"/>
      <c r="F335" s="101"/>
      <c r="G335" s="101"/>
      <c r="H335" s="101"/>
      <c r="I335" s="101"/>
      <c r="J335" s="101"/>
      <c r="K335" s="101"/>
      <c r="L335" s="101"/>
      <c r="M335" s="101"/>
      <c r="N335" s="101"/>
      <c r="O335" s="101"/>
      <c r="P335" s="101"/>
    </row>
    <row r="336" spans="3:16" s="1355" customFormat="1" x14ac:dyDescent="0.2">
      <c r="C336" s="101"/>
      <c r="D336" s="101"/>
      <c r="E336" s="101"/>
      <c r="F336" s="101"/>
      <c r="G336" s="101"/>
      <c r="H336" s="101"/>
      <c r="I336" s="101"/>
      <c r="J336" s="101"/>
      <c r="K336" s="101"/>
      <c r="L336" s="101"/>
      <c r="M336" s="101"/>
      <c r="N336" s="101"/>
      <c r="O336" s="101"/>
      <c r="P336" s="101"/>
    </row>
    <row r="337" spans="3:16" s="1355" customFormat="1" x14ac:dyDescent="0.2">
      <c r="C337" s="101"/>
      <c r="D337" s="101"/>
      <c r="E337" s="101"/>
      <c r="F337" s="101"/>
      <c r="G337" s="101"/>
      <c r="H337" s="101"/>
      <c r="I337" s="101"/>
      <c r="J337" s="101"/>
      <c r="K337" s="101"/>
      <c r="L337" s="101"/>
      <c r="M337" s="101"/>
      <c r="N337" s="101"/>
      <c r="O337" s="101"/>
      <c r="P337" s="101"/>
    </row>
    <row r="338" spans="3:16" s="1355" customFormat="1" x14ac:dyDescent="0.2">
      <c r="C338" s="101"/>
      <c r="D338" s="101"/>
      <c r="E338" s="101"/>
      <c r="F338" s="101"/>
      <c r="G338" s="101"/>
      <c r="H338" s="101"/>
      <c r="I338" s="101"/>
      <c r="J338" s="101"/>
      <c r="K338" s="101"/>
      <c r="L338" s="101"/>
      <c r="M338" s="101"/>
      <c r="N338" s="101"/>
      <c r="O338" s="101"/>
      <c r="P338" s="101"/>
    </row>
    <row r="339" spans="3:16" s="1355" customFormat="1" x14ac:dyDescent="0.2">
      <c r="C339" s="101"/>
      <c r="D339" s="101"/>
      <c r="E339" s="101"/>
      <c r="F339" s="101"/>
      <c r="G339" s="101"/>
      <c r="H339" s="101"/>
      <c r="I339" s="101"/>
      <c r="J339" s="101"/>
      <c r="K339" s="101"/>
      <c r="L339" s="101"/>
      <c r="M339" s="101"/>
      <c r="N339" s="101"/>
      <c r="O339" s="101"/>
      <c r="P339" s="101"/>
    </row>
    <row r="340" spans="3:16" s="1355" customFormat="1" x14ac:dyDescent="0.2">
      <c r="C340" s="101"/>
      <c r="D340" s="101"/>
      <c r="E340" s="101"/>
      <c r="F340" s="101"/>
      <c r="G340" s="101"/>
      <c r="H340" s="101"/>
      <c r="I340" s="101"/>
      <c r="J340" s="101"/>
      <c r="K340" s="101"/>
      <c r="L340" s="101"/>
      <c r="M340" s="101"/>
      <c r="N340" s="101"/>
      <c r="O340" s="101"/>
      <c r="P340" s="101"/>
    </row>
    <row r="341" spans="3:16" s="1355" customFormat="1" x14ac:dyDescent="0.2">
      <c r="C341" s="101"/>
      <c r="D341" s="101"/>
      <c r="E341" s="101"/>
      <c r="F341" s="101"/>
      <c r="G341" s="101"/>
      <c r="H341" s="101"/>
      <c r="I341" s="101"/>
      <c r="J341" s="101"/>
      <c r="K341" s="101"/>
      <c r="L341" s="101"/>
      <c r="M341" s="101"/>
      <c r="N341" s="101"/>
      <c r="O341" s="101"/>
      <c r="P341" s="101"/>
    </row>
    <row r="342" spans="3:16" s="1355" customFormat="1" x14ac:dyDescent="0.2">
      <c r="C342" s="101"/>
      <c r="D342" s="101"/>
      <c r="E342" s="101"/>
      <c r="F342" s="101"/>
      <c r="G342" s="101"/>
      <c r="H342" s="101"/>
      <c r="I342" s="101"/>
      <c r="J342" s="101"/>
      <c r="K342" s="101"/>
      <c r="L342" s="101"/>
      <c r="M342" s="101"/>
      <c r="N342" s="101"/>
      <c r="O342" s="101"/>
      <c r="P342" s="101"/>
    </row>
    <row r="343" spans="3:16" s="1355" customFormat="1" x14ac:dyDescent="0.2">
      <c r="C343" s="101"/>
      <c r="D343" s="101"/>
      <c r="E343" s="101"/>
      <c r="F343" s="101"/>
      <c r="G343" s="101"/>
      <c r="H343" s="101"/>
      <c r="I343" s="101"/>
      <c r="J343" s="101"/>
      <c r="K343" s="101"/>
      <c r="L343" s="101"/>
      <c r="M343" s="101"/>
      <c r="N343" s="101"/>
      <c r="O343" s="101"/>
      <c r="P343" s="101"/>
    </row>
    <row r="344" spans="3:16" s="1355" customFormat="1" x14ac:dyDescent="0.2">
      <c r="C344" s="101"/>
      <c r="D344" s="101"/>
      <c r="E344" s="101"/>
      <c r="F344" s="101"/>
      <c r="G344" s="101"/>
      <c r="H344" s="101"/>
      <c r="I344" s="101"/>
      <c r="J344" s="101"/>
      <c r="K344" s="101"/>
      <c r="L344" s="101"/>
      <c r="M344" s="101"/>
      <c r="N344" s="101"/>
      <c r="O344" s="101"/>
      <c r="P344" s="101"/>
    </row>
    <row r="345" spans="3:16" s="1355" customFormat="1" x14ac:dyDescent="0.2">
      <c r="C345" s="101"/>
      <c r="D345" s="101"/>
      <c r="E345" s="101"/>
      <c r="F345" s="101"/>
      <c r="G345" s="101"/>
      <c r="H345" s="101"/>
      <c r="I345" s="101"/>
      <c r="J345" s="101"/>
      <c r="K345" s="101"/>
      <c r="L345" s="101"/>
      <c r="M345" s="101"/>
      <c r="N345" s="101"/>
      <c r="O345" s="101"/>
      <c r="P345" s="101"/>
    </row>
    <row r="346" spans="3:16" s="1355" customFormat="1" x14ac:dyDescent="0.2">
      <c r="C346" s="101"/>
      <c r="D346" s="101"/>
      <c r="E346" s="101"/>
      <c r="F346" s="101"/>
      <c r="G346" s="101"/>
      <c r="H346" s="101"/>
      <c r="I346" s="101"/>
      <c r="J346" s="101"/>
      <c r="K346" s="101"/>
      <c r="L346" s="101"/>
      <c r="M346" s="101"/>
      <c r="N346" s="101"/>
      <c r="O346" s="101"/>
      <c r="P346" s="101"/>
    </row>
    <row r="347" spans="3:16" s="1355" customFormat="1" x14ac:dyDescent="0.2">
      <c r="C347" s="101"/>
      <c r="D347" s="101"/>
      <c r="E347" s="101"/>
      <c r="F347" s="101"/>
      <c r="G347" s="101"/>
      <c r="H347" s="101"/>
      <c r="I347" s="101"/>
      <c r="J347" s="101"/>
      <c r="K347" s="101"/>
      <c r="L347" s="101"/>
      <c r="M347" s="101"/>
      <c r="N347" s="101"/>
      <c r="O347" s="101"/>
      <c r="P347" s="101"/>
    </row>
    <row r="348" spans="3:16" s="1355" customFormat="1" x14ac:dyDescent="0.2">
      <c r="C348" s="101"/>
      <c r="D348" s="101"/>
      <c r="E348" s="101"/>
      <c r="F348" s="101"/>
      <c r="G348" s="101"/>
      <c r="H348" s="101"/>
      <c r="I348" s="101"/>
      <c r="J348" s="101"/>
      <c r="K348" s="101"/>
      <c r="L348" s="101"/>
      <c r="M348" s="101"/>
      <c r="N348" s="101"/>
      <c r="O348" s="101"/>
      <c r="P348" s="101"/>
    </row>
    <row r="349" spans="3:16" s="1355" customFormat="1" x14ac:dyDescent="0.2">
      <c r="C349" s="101"/>
      <c r="D349" s="101"/>
      <c r="E349" s="101"/>
      <c r="F349" s="101"/>
      <c r="G349" s="101"/>
      <c r="H349" s="101"/>
      <c r="I349" s="101"/>
      <c r="J349" s="101"/>
      <c r="K349" s="101"/>
      <c r="L349" s="101"/>
      <c r="M349" s="101"/>
      <c r="N349" s="101"/>
      <c r="O349" s="101"/>
      <c r="P349" s="101"/>
    </row>
    <row r="350" spans="3:16" s="1355" customFormat="1" x14ac:dyDescent="0.2">
      <c r="C350" s="101"/>
      <c r="D350" s="101"/>
      <c r="E350" s="101"/>
      <c r="F350" s="101"/>
      <c r="G350" s="101"/>
      <c r="H350" s="101"/>
      <c r="I350" s="101"/>
      <c r="J350" s="101"/>
      <c r="K350" s="101"/>
      <c r="L350" s="101"/>
      <c r="M350" s="101"/>
      <c r="N350" s="101"/>
      <c r="O350" s="101"/>
      <c r="P350" s="101"/>
    </row>
    <row r="351" spans="3:16" s="1355" customFormat="1" x14ac:dyDescent="0.2">
      <c r="C351" s="101"/>
      <c r="D351" s="101"/>
      <c r="E351" s="101"/>
      <c r="F351" s="101"/>
      <c r="G351" s="101"/>
      <c r="H351" s="101"/>
      <c r="I351" s="101"/>
      <c r="J351" s="101"/>
      <c r="K351" s="101"/>
      <c r="L351" s="101"/>
      <c r="M351" s="101"/>
      <c r="N351" s="101"/>
      <c r="O351" s="101"/>
      <c r="P351" s="101"/>
    </row>
    <row r="352" spans="3:16" s="1355" customFormat="1" x14ac:dyDescent="0.2">
      <c r="C352" s="101"/>
      <c r="D352" s="101"/>
      <c r="E352" s="101"/>
      <c r="F352" s="101"/>
      <c r="G352" s="101"/>
      <c r="H352" s="101"/>
      <c r="I352" s="101"/>
      <c r="J352" s="101"/>
      <c r="K352" s="101"/>
      <c r="L352" s="101"/>
      <c r="M352" s="101"/>
      <c r="N352" s="101"/>
      <c r="O352" s="101"/>
      <c r="P352" s="101"/>
    </row>
    <row r="353" spans="3:16" s="1355" customFormat="1" x14ac:dyDescent="0.2">
      <c r="C353" s="101"/>
      <c r="D353" s="101"/>
      <c r="E353" s="101"/>
      <c r="F353" s="101"/>
      <c r="G353" s="101"/>
      <c r="H353" s="101"/>
      <c r="I353" s="101"/>
      <c r="J353" s="101"/>
      <c r="K353" s="101"/>
      <c r="L353" s="101"/>
      <c r="M353" s="101"/>
      <c r="N353" s="101"/>
      <c r="O353" s="101"/>
      <c r="P353" s="101"/>
    </row>
    <row r="354" spans="3:16" s="1355" customFormat="1" x14ac:dyDescent="0.2">
      <c r="C354" s="101"/>
      <c r="D354" s="101"/>
      <c r="E354" s="101"/>
      <c r="F354" s="101"/>
      <c r="G354" s="101"/>
      <c r="H354" s="101"/>
      <c r="I354" s="101"/>
      <c r="J354" s="101"/>
      <c r="K354" s="101"/>
      <c r="L354" s="101"/>
      <c r="M354" s="101"/>
      <c r="N354" s="101"/>
      <c r="O354" s="101"/>
      <c r="P354" s="101"/>
    </row>
    <row r="355" spans="3:16" s="1355" customFormat="1" x14ac:dyDescent="0.2">
      <c r="C355" s="101"/>
      <c r="D355" s="101"/>
      <c r="E355" s="101"/>
      <c r="F355" s="101"/>
      <c r="G355" s="101"/>
      <c r="H355" s="101"/>
      <c r="I355" s="101"/>
      <c r="J355" s="101"/>
      <c r="K355" s="101"/>
      <c r="L355" s="101"/>
      <c r="M355" s="101"/>
      <c r="N355" s="101"/>
      <c r="O355" s="101"/>
      <c r="P355" s="101"/>
    </row>
    <row r="356" spans="3:16" s="1355" customFormat="1" x14ac:dyDescent="0.2">
      <c r="C356" s="101"/>
      <c r="D356" s="101"/>
      <c r="E356" s="101"/>
      <c r="F356" s="101"/>
      <c r="G356" s="101"/>
      <c r="H356" s="101"/>
      <c r="I356" s="101"/>
      <c r="J356" s="101"/>
      <c r="K356" s="101"/>
      <c r="L356" s="101"/>
      <c r="M356" s="101"/>
      <c r="N356" s="101"/>
      <c r="O356" s="101"/>
      <c r="P356" s="101"/>
    </row>
    <row r="357" spans="3:16" s="1355" customFormat="1" x14ac:dyDescent="0.2">
      <c r="C357" s="101"/>
      <c r="D357" s="101"/>
      <c r="E357" s="101"/>
      <c r="F357" s="101"/>
      <c r="G357" s="101"/>
      <c r="H357" s="101"/>
      <c r="I357" s="101"/>
      <c r="J357" s="101"/>
      <c r="K357" s="101"/>
      <c r="L357" s="101"/>
      <c r="M357" s="101"/>
      <c r="N357" s="101"/>
      <c r="O357" s="101"/>
      <c r="P357" s="101"/>
    </row>
    <row r="358" spans="3:16" x14ac:dyDescent="0.2">
      <c r="E358" s="103"/>
    </row>
    <row r="359" spans="3:16" x14ac:dyDescent="0.2">
      <c r="E359" s="103"/>
    </row>
    <row r="360" spans="3:16" x14ac:dyDescent="0.2">
      <c r="E360" s="103"/>
    </row>
    <row r="361" spans="3:16" x14ac:dyDescent="0.2">
      <c r="E361" s="103"/>
    </row>
    <row r="362" spans="3:16" x14ac:dyDescent="0.2">
      <c r="E362" s="103"/>
    </row>
    <row r="363" spans="3:16" x14ac:dyDescent="0.2">
      <c r="E363" s="103"/>
    </row>
    <row r="364" spans="3:16" x14ac:dyDescent="0.2">
      <c r="E364" s="103"/>
    </row>
    <row r="365" spans="3:16" x14ac:dyDescent="0.2">
      <c r="E365" s="103"/>
    </row>
    <row r="366" spans="3:16" x14ac:dyDescent="0.2">
      <c r="E366" s="103"/>
    </row>
    <row r="367" spans="3:16" x14ac:dyDescent="0.2">
      <c r="E367" s="103"/>
    </row>
    <row r="368" spans="3:16" x14ac:dyDescent="0.2">
      <c r="E368" s="103"/>
    </row>
    <row r="369" spans="5:5" x14ac:dyDescent="0.2">
      <c r="E369" s="103"/>
    </row>
    <row r="370" spans="5:5" x14ac:dyDescent="0.2">
      <c r="E370" s="103"/>
    </row>
    <row r="371" spans="5:5" x14ac:dyDescent="0.2">
      <c r="E371" s="103"/>
    </row>
    <row r="372" spans="5:5" x14ac:dyDescent="0.2">
      <c r="E372" s="103"/>
    </row>
    <row r="373" spans="5:5" x14ac:dyDescent="0.2">
      <c r="E373" s="103"/>
    </row>
    <row r="374" spans="5:5" x14ac:dyDescent="0.2">
      <c r="E374" s="103"/>
    </row>
    <row r="375" spans="5:5" x14ac:dyDescent="0.2">
      <c r="E375" s="103"/>
    </row>
    <row r="376" spans="5:5" x14ac:dyDescent="0.2">
      <c r="E376" s="103"/>
    </row>
    <row r="377" spans="5:5" x14ac:dyDescent="0.2">
      <c r="E377" s="103"/>
    </row>
    <row r="378" spans="5:5" x14ac:dyDescent="0.2">
      <c r="E378" s="103"/>
    </row>
    <row r="379" spans="5:5" x14ac:dyDescent="0.2">
      <c r="E379" s="103"/>
    </row>
    <row r="380" spans="5:5" x14ac:dyDescent="0.2">
      <c r="E380" s="103"/>
    </row>
    <row r="381" spans="5:5" x14ac:dyDescent="0.2">
      <c r="E381" s="103"/>
    </row>
    <row r="382" spans="5:5" x14ac:dyDescent="0.2">
      <c r="E382" s="103"/>
    </row>
    <row r="383" spans="5:5" x14ac:dyDescent="0.2">
      <c r="E383" s="103"/>
    </row>
    <row r="384" spans="5:5" x14ac:dyDescent="0.2">
      <c r="E384" s="103"/>
    </row>
    <row r="385" spans="5:5" x14ac:dyDescent="0.2">
      <c r="E385" s="103"/>
    </row>
    <row r="386" spans="5:5" x14ac:dyDescent="0.2">
      <c r="E386" s="103"/>
    </row>
    <row r="387" spans="5:5" x14ac:dyDescent="0.2">
      <c r="E387" s="103"/>
    </row>
    <row r="388" spans="5:5" x14ac:dyDescent="0.2">
      <c r="E388" s="103"/>
    </row>
    <row r="389" spans="5:5" x14ac:dyDescent="0.2">
      <c r="E389" s="103"/>
    </row>
    <row r="390" spans="5:5" x14ac:dyDescent="0.2">
      <c r="E390" s="103"/>
    </row>
    <row r="391" spans="5:5" x14ac:dyDescent="0.2">
      <c r="E391" s="103"/>
    </row>
    <row r="392" spans="5:5" x14ac:dyDescent="0.2">
      <c r="E392" s="103"/>
    </row>
    <row r="393" spans="5:5" x14ac:dyDescent="0.2">
      <c r="E393" s="103"/>
    </row>
    <row r="394" spans="5:5" x14ac:dyDescent="0.2">
      <c r="E394" s="103"/>
    </row>
    <row r="395" spans="5:5" x14ac:dyDescent="0.2">
      <c r="E395" s="103"/>
    </row>
    <row r="396" spans="5:5" x14ac:dyDescent="0.2">
      <c r="E396" s="103"/>
    </row>
    <row r="397" spans="5:5" x14ac:dyDescent="0.2">
      <c r="E397" s="103"/>
    </row>
    <row r="398" spans="5:5" x14ac:dyDescent="0.2">
      <c r="E398" s="103"/>
    </row>
    <row r="399" spans="5:5" x14ac:dyDescent="0.2">
      <c r="E399" s="103"/>
    </row>
    <row r="400" spans="5:5" x14ac:dyDescent="0.2">
      <c r="E400" s="103"/>
    </row>
    <row r="401" spans="5:5" x14ac:dyDescent="0.2">
      <c r="E401" s="103"/>
    </row>
    <row r="402" spans="5:5" x14ac:dyDescent="0.2">
      <c r="E402" s="103"/>
    </row>
    <row r="403" spans="5:5" x14ac:dyDescent="0.2">
      <c r="E403" s="103"/>
    </row>
    <row r="404" spans="5:5" x14ac:dyDescent="0.2">
      <c r="E404" s="103"/>
    </row>
    <row r="405" spans="5:5" x14ac:dyDescent="0.2">
      <c r="E405" s="103"/>
    </row>
    <row r="406" spans="5:5" x14ac:dyDescent="0.2">
      <c r="E406" s="103"/>
    </row>
    <row r="407" spans="5:5" x14ac:dyDescent="0.2">
      <c r="E407" s="103"/>
    </row>
    <row r="408" spans="5:5" x14ac:dyDescent="0.2">
      <c r="E408" s="103"/>
    </row>
    <row r="409" spans="5:5" x14ac:dyDescent="0.2">
      <c r="E409" s="103"/>
    </row>
    <row r="410" spans="5:5" x14ac:dyDescent="0.2">
      <c r="E410" s="103"/>
    </row>
    <row r="411" spans="5:5" x14ac:dyDescent="0.2">
      <c r="E411" s="103"/>
    </row>
    <row r="412" spans="5:5" x14ac:dyDescent="0.2">
      <c r="E412" s="103"/>
    </row>
    <row r="413" spans="5:5" x14ac:dyDescent="0.2">
      <c r="E413" s="103"/>
    </row>
    <row r="414" spans="5:5" x14ac:dyDescent="0.2">
      <c r="E414" s="103"/>
    </row>
    <row r="415" spans="5:5" x14ac:dyDescent="0.2">
      <c r="E415" s="103"/>
    </row>
    <row r="416" spans="5:5" x14ac:dyDescent="0.2">
      <c r="E416" s="103"/>
    </row>
    <row r="417" spans="5:5" x14ac:dyDescent="0.2">
      <c r="E417" s="103"/>
    </row>
    <row r="418" spans="5:5" x14ac:dyDescent="0.2">
      <c r="E418" s="103"/>
    </row>
    <row r="419" spans="5:5" x14ac:dyDescent="0.2">
      <c r="E419" s="103"/>
    </row>
    <row r="420" spans="5:5" x14ac:dyDescent="0.2">
      <c r="E420" s="103"/>
    </row>
    <row r="421" spans="5:5" x14ac:dyDescent="0.2">
      <c r="E421" s="103"/>
    </row>
    <row r="422" spans="5:5" x14ac:dyDescent="0.2">
      <c r="E422" s="103"/>
    </row>
    <row r="423" spans="5:5" x14ac:dyDescent="0.2">
      <c r="E423" s="103"/>
    </row>
    <row r="424" spans="5:5" x14ac:dyDescent="0.2">
      <c r="E424" s="103"/>
    </row>
    <row r="425" spans="5:5" x14ac:dyDescent="0.2">
      <c r="E425" s="103"/>
    </row>
    <row r="426" spans="5:5" x14ac:dyDescent="0.2">
      <c r="E426" s="103"/>
    </row>
    <row r="427" spans="5:5" x14ac:dyDescent="0.2">
      <c r="E427" s="103"/>
    </row>
    <row r="428" spans="5:5" x14ac:dyDescent="0.2">
      <c r="E428" s="103"/>
    </row>
    <row r="429" spans="5:5" x14ac:dyDescent="0.2">
      <c r="E429" s="103"/>
    </row>
    <row r="430" spans="5:5" x14ac:dyDescent="0.2">
      <c r="E430" s="103"/>
    </row>
    <row r="431" spans="5:5" x14ac:dyDescent="0.2">
      <c r="E431" s="103"/>
    </row>
    <row r="432" spans="5:5" x14ac:dyDescent="0.2">
      <c r="E432" s="103"/>
    </row>
    <row r="433" spans="5:5" x14ac:dyDescent="0.2">
      <c r="E433" s="103"/>
    </row>
    <row r="434" spans="5:5" x14ac:dyDescent="0.2">
      <c r="E434" s="103"/>
    </row>
    <row r="435" spans="5:5" x14ac:dyDescent="0.2">
      <c r="E435" s="103"/>
    </row>
    <row r="436" spans="5:5" x14ac:dyDescent="0.2">
      <c r="E436" s="103"/>
    </row>
    <row r="437" spans="5:5" x14ac:dyDescent="0.2">
      <c r="E437" s="103"/>
    </row>
    <row r="438" spans="5:5" x14ac:dyDescent="0.2">
      <c r="E438" s="103"/>
    </row>
    <row r="439" spans="5:5" x14ac:dyDescent="0.2">
      <c r="E439" s="103"/>
    </row>
    <row r="440" spans="5:5" x14ac:dyDescent="0.2">
      <c r="E440" s="103"/>
    </row>
    <row r="441" spans="5:5" x14ac:dyDescent="0.2">
      <c r="E441" s="103"/>
    </row>
    <row r="442" spans="5:5" x14ac:dyDescent="0.2">
      <c r="E442" s="103"/>
    </row>
    <row r="443" spans="5:5" x14ac:dyDescent="0.2">
      <c r="E443" s="103"/>
    </row>
    <row r="444" spans="5:5" x14ac:dyDescent="0.2">
      <c r="E444" s="103"/>
    </row>
    <row r="445" spans="5:5" x14ac:dyDescent="0.2">
      <c r="E445" s="103"/>
    </row>
    <row r="446" spans="5:5" x14ac:dyDescent="0.2">
      <c r="E446" s="103"/>
    </row>
    <row r="447" spans="5:5" x14ac:dyDescent="0.2">
      <c r="E447" s="103"/>
    </row>
    <row r="448" spans="5:5" x14ac:dyDescent="0.2">
      <c r="E448" s="103"/>
    </row>
    <row r="449" spans="5:5" x14ac:dyDescent="0.2">
      <c r="E449" s="103"/>
    </row>
    <row r="450" spans="5:5" x14ac:dyDescent="0.2">
      <c r="E450" s="103"/>
    </row>
    <row r="451" spans="5:5" x14ac:dyDescent="0.2">
      <c r="E451" s="103"/>
    </row>
    <row r="452" spans="5:5" x14ac:dyDescent="0.2">
      <c r="E452" s="103"/>
    </row>
    <row r="453" spans="5:5" x14ac:dyDescent="0.2">
      <c r="E453" s="103"/>
    </row>
  </sheetData>
  <sheetProtection algorithmName="SHA-512" hashValue="4fkg1NOY+liEjrfynZIX+XRC3/xd3Zr0g/hxQtqCdQgOim7rdTY5nWengqEJETqmmlsQxMGy5Qm9Mt5BZ0NQDA==" saltValue="B6hwAGdIX8pFG/CxDEXOUw==" spinCount="100000" sheet="1" objects="1" scenarios="1" formatColumns="0" formatRows="0"/>
  <conditionalFormatting sqref="C3">
    <cfRule type="cellIs" dxfId="12" priority="1" operator="equal">
      <formula>0</formula>
    </cfRule>
  </conditionalFormatting>
  <dataValidations count="49">
    <dataValidation allowBlank="1" showErrorMessage="1" promptTitle="Number of property assessments" prompt="This is the estimated number of ordinary farmland property assessments with land valued between $0 and $99,999 in the first year of the special variation." sqref="D127" xr:uid="{00000000-0002-0000-1100-000000000000}"/>
    <dataValidation allowBlank="1" showInputMessage="1" showErrorMessage="1" promptTitle="Rate in Year 7 - with SV" prompt="This is the ordinary residential rate for a land value of $50,000 in Year 7 of the application - without the proposed special variation." sqref="M45" xr:uid="{00000000-0002-0000-1100-000001000000}"/>
    <dataValidation allowBlank="1" showInputMessage="1" showErrorMessage="1" promptTitle="Rate in Year 6 - with SV" prompt="This is the ordinary residential rate for a land value of $50,000 in Year 6 of the application - without the proposed special variation." sqref="L45" xr:uid="{00000000-0002-0000-1100-000002000000}"/>
    <dataValidation allowBlank="1" showInputMessage="1" showErrorMessage="1" promptTitle="Rate in Year 5 - with SV" prompt="This is the ordinary residential rate for a land value of $50,000 in Year 5 of the application - without the proposed special variation." sqref="K45" xr:uid="{00000000-0002-0000-1100-000003000000}"/>
    <dataValidation allowBlank="1" showInputMessage="1" showErrorMessage="1" promptTitle="Rate in Year 4 - with SV" prompt="This is the ordinary residential rate for a land value of $50,000 in Year 4 of the application - without the proposed special variation." sqref="J45" xr:uid="{00000000-0002-0000-1100-000004000000}"/>
    <dataValidation allowBlank="1" showInputMessage="1" showErrorMessage="1" promptTitle="Rate in Year 3 - with SV" prompt="This is the ordinary residential rate for a land value of $50,000 in Year 3 of the application - without the proposed special variation." sqref="I45" xr:uid="{00000000-0002-0000-1100-000005000000}"/>
    <dataValidation allowBlank="1" showInputMessage="1" showErrorMessage="1" promptTitle="Rate in Year 2 - with SV" prompt="This is the ordinary residential rate for a land value of $50,000 in Year 2 of the application - without the proposed special variation." sqref="H45" xr:uid="{00000000-0002-0000-1100-000006000000}"/>
    <dataValidation allowBlank="1" showInputMessage="1" showErrorMessage="1" promptTitle="Rate in Year 1 - with SV" prompt="This is the ordinary residential rate for a land value of $50,000 in Year 1 of the application - without the proposed special variation." sqref="G45" xr:uid="{00000000-0002-0000-1100-000007000000}"/>
    <dataValidation allowBlank="1" showInputMessage="1" showErrorMessage="1" promptTitle="Rate in Year 7 - with SV" prompt="This is the ordinary business rate for a land value of $50,000 in Year 7 of the application - without the proposed special variation." sqref="M86" xr:uid="{00000000-0002-0000-1100-000008000000}"/>
    <dataValidation allowBlank="1" showInputMessage="1" showErrorMessage="1" promptTitle="Rate in Year 6 - with SV" prompt="This is the ordinary business rate for a land value of $50,000 in Year 6 of the application - without the proposed special variation." sqref="L86" xr:uid="{00000000-0002-0000-1100-000009000000}"/>
    <dataValidation allowBlank="1" showInputMessage="1" showErrorMessage="1" promptTitle="Rate in Year 5 - with SV" prompt="This is the ordinary business rate for a land value of $50,000 in Year 5 of the application - without the proposed special variation." sqref="K86" xr:uid="{00000000-0002-0000-1100-00000A000000}"/>
    <dataValidation allowBlank="1" showInputMessage="1" showErrorMessage="1" promptTitle="Rate in Year 4 - with SV" prompt="This is the ordinary business rate for a land value of $50,000 in Year 4 of the application - without the proposed special variation." sqref="J86" xr:uid="{00000000-0002-0000-1100-00000B000000}"/>
    <dataValidation allowBlank="1" showInputMessage="1" showErrorMessage="1" promptTitle="Rate in Year 3 - with SV" prompt="This is the ordinary business rate for a land value of $50,000 in Year 3 of the application - without the proposed special variation." sqref="I86" xr:uid="{00000000-0002-0000-1100-00000C000000}"/>
    <dataValidation allowBlank="1" showInputMessage="1" showErrorMessage="1" promptTitle="Rate in Year 2 - with SV" prompt="This is the ordinary business rate for a land value of $50,000 in Year 2 of the application - without the proposed special variation." sqref="H86" xr:uid="{00000000-0002-0000-1100-00000D000000}"/>
    <dataValidation allowBlank="1" showInputMessage="1" showErrorMessage="1" promptTitle="Rate in Year 1 - with SV" prompt="This is the ordinary business rate for a land value of $50,000 in Year 1 of the application - without the proposed special variation." sqref="G86" xr:uid="{00000000-0002-0000-1100-00000E000000}"/>
    <dataValidation allowBlank="1" showInputMessage="1" showErrorMessage="1" promptTitle="Rate in Year 7 - with SV" prompt="This is the ordinary farmland rate for a land value of $50,000 in Year 7 of the application - without the proposed special variation." sqref="M127" xr:uid="{00000000-0002-0000-1100-00000F000000}"/>
    <dataValidation allowBlank="1" showInputMessage="1" showErrorMessage="1" promptTitle="Rate in Year 6 - with SV" prompt="This is the ordinary farmland rate for a land value of $50,000 in Year 6 of the application - without the proposed special variation." sqref="L127" xr:uid="{00000000-0002-0000-1100-000010000000}"/>
    <dataValidation allowBlank="1" showInputMessage="1" showErrorMessage="1" promptTitle="Rate in Year 5 - with SV" prompt="This is the ordinary farmland rate for a land value of $50,000 in Year 5 of the application - without the proposed special variation." sqref="K127" xr:uid="{00000000-0002-0000-1100-000011000000}"/>
    <dataValidation allowBlank="1" showInputMessage="1" showErrorMessage="1" promptTitle="Rate in Year 4 - with SV" prompt="This is the ordinary farmland rate for a land value of $50,000 in Year 4 of the application - without the proposed special variation." sqref="J127" xr:uid="{00000000-0002-0000-1100-000012000000}"/>
    <dataValidation allowBlank="1" showInputMessage="1" showErrorMessage="1" promptTitle="Rate in Year 3 - with SV" prompt="This is the ordinary farmland rate for a land value of $50,000 in Year 3 of the application - without the proposed special variation." sqref="I127" xr:uid="{00000000-0002-0000-1100-000013000000}"/>
    <dataValidation allowBlank="1" showInputMessage="1" showErrorMessage="1" promptTitle="Rate in Year 2 - with SV" prompt="This is the ordinary farmland rate for a land value of $50,000 in Year 2 of the application - without the proposed special variation." sqref="H127" xr:uid="{00000000-0002-0000-1100-000014000000}"/>
    <dataValidation allowBlank="1" showInputMessage="1" showErrorMessage="1" promptTitle="Rate in Year 1 - with SV" prompt="This is the ordinary farmland rate for a land value of $50,000 in Year 1 of the application - without the proposed special variation." sqref="G127" xr:uid="{00000000-0002-0000-1100-000015000000}"/>
    <dataValidation allowBlank="1" showInputMessage="1" showErrorMessage="1" promptTitle="Rate in Year 7 - with SV" prompt="This is the ordinary residential rate for a land value of $50,000 in Year 7 of the application - with the proposed special variation." sqref="M25" xr:uid="{00000000-0002-0000-1100-000016000000}"/>
    <dataValidation allowBlank="1" showInputMessage="1" showErrorMessage="1" promptTitle="Rate in Year 6 - with SV" prompt="This is the ordinary residential rate for a land value of $50,000 in Year 6 of the application - with the proposed special variation." sqref="L25" xr:uid="{00000000-0002-0000-1100-000017000000}"/>
    <dataValidation allowBlank="1" showInputMessage="1" showErrorMessage="1" promptTitle="Rate in Year 5 - with SV" prompt="This is the ordinary residential rate for a land value of $50,000 in Year 5 of the application - with the proposed special variation." sqref="K25" xr:uid="{00000000-0002-0000-1100-000018000000}"/>
    <dataValidation allowBlank="1" showInputMessage="1" showErrorMessage="1" promptTitle="Rate in Year 4 - with SV" prompt="This is the ordinary residential rate for a land value of $50,000 in Year 4 of the application - with the proposed special variation." sqref="J25" xr:uid="{00000000-0002-0000-1100-000019000000}"/>
    <dataValidation allowBlank="1" showInputMessage="1" showErrorMessage="1" promptTitle="Rate in Year 3 - with SV" prompt="This is the ordinary residential rate for a land value of $50,000 in Year 3 of the application - with the proposed special variation." sqref="I25" xr:uid="{00000000-0002-0000-1100-00001A000000}"/>
    <dataValidation allowBlank="1" showInputMessage="1" showErrorMessage="1" promptTitle="Rate in Year 2 - with SV" prompt="This is the ordinary residential rate for a land value of $50,000 in Year 2 of the application - with the proposed special variation." sqref="H25" xr:uid="{00000000-0002-0000-1100-00001B000000}"/>
    <dataValidation allowBlank="1" showInputMessage="1" showErrorMessage="1" promptTitle="Rate in Year 1 - with SV" prompt="This is the ordinary residential rate for a land value of $50,000 in Year 1 of the application - with the proposed special variation." sqref="G25" xr:uid="{00000000-0002-0000-1100-00001C000000}"/>
    <dataValidation allowBlank="1" showInputMessage="1" showErrorMessage="1" promptTitle="Current Rate" prompt="This is the ordinary residential rate for a land value of $50,000 in Year 0 of the application, usually the current financial year." sqref="F25 F45" xr:uid="{00000000-0002-0000-1100-00001D000000}"/>
    <dataValidation allowBlank="1" showInputMessage="1" showErrorMessage="1" promptTitle="Rate in Year 7 - with SV" prompt="This is the ordinary business rate for a land value of $50,000 in Year 7 of the application - with the proposed special variation." sqref="M66" xr:uid="{00000000-0002-0000-1100-00001E000000}"/>
    <dataValidation allowBlank="1" showInputMessage="1" showErrorMessage="1" promptTitle="Rate in Year 6 - with SV" prompt="This is the ordinary business rate for a land value of $50,000 in Year 6 of the application - with the proposed special variation." sqref="L66" xr:uid="{00000000-0002-0000-1100-00001F000000}"/>
    <dataValidation allowBlank="1" showInputMessage="1" showErrorMessage="1" promptTitle="Rate in Year 5 - with SV" prompt="This is the ordinary business rate for a land value of $50,000 in Year 5 of the application - with the proposed special variation." sqref="K66" xr:uid="{00000000-0002-0000-1100-000020000000}"/>
    <dataValidation allowBlank="1" showInputMessage="1" showErrorMessage="1" promptTitle="Rate in Year 4 - with SV" prompt="This is the ordinary business rate for a land value of $50,000 in Year 4 of the application - with the proposed special variation." sqref="J66" xr:uid="{00000000-0002-0000-1100-000021000000}"/>
    <dataValidation allowBlank="1" showInputMessage="1" showErrorMessage="1" promptTitle="Rate in Year 3 - with SV" prompt="This is the ordinary business rate for a land value of $50,000 in Year 3 of the application - with the proposed special variation." sqref="I66" xr:uid="{00000000-0002-0000-1100-000022000000}"/>
    <dataValidation allowBlank="1" showInputMessage="1" showErrorMessage="1" promptTitle="Rate in Year 2 - with SV" prompt="This is the ordinary business rate for a land value of $50,000 in Year 2 of the application - with the proposed special variation." sqref="H66" xr:uid="{00000000-0002-0000-1100-000023000000}"/>
    <dataValidation allowBlank="1" showInputMessage="1" showErrorMessage="1" promptTitle="Current Rate" prompt="This is the ordinary business rate for a land value of $50,000 in Year 0 of the application, usually the current financial year." sqref="F66 F86" xr:uid="{00000000-0002-0000-1100-000024000000}"/>
    <dataValidation allowBlank="1" showInputMessage="1" showErrorMessage="1" promptTitle="Rate in Year 1 - with SV" prompt="This is the ordinary business rate for a land value of $50,000 in Year 1 of the application - with the proposed special variation." sqref="G66" xr:uid="{00000000-0002-0000-1100-000025000000}"/>
    <dataValidation allowBlank="1" showInputMessage="1" showErrorMessage="1" promptTitle="Number of property assessments" prompt="This is the estimated number of ordinary business property assessments with land valued between $0 and $99,999 in the first year of the special variation." sqref="D66" xr:uid="{00000000-0002-0000-1100-000026000000}"/>
    <dataValidation allowBlank="1" showErrorMessage="1" promptTitle="Number of property assessments" prompt="This is the estimated number of ordinary residential property assessments with land valued between $0 and $99,999 in the first year of the special variation." sqref="D45:D59 D141 D108:D121 D86:D100 D67:D80 D25:D39" xr:uid="{00000000-0002-0000-1100-000027000000}"/>
    <dataValidation allowBlank="1" showInputMessage="1" showErrorMessage="1" promptTitle="Rate in Year 7 - with SV" prompt="This is the ordinary farmland rate for a land value of $50,000 in Year 7 of the application - with the proposed special variation." sqref="M107" xr:uid="{00000000-0002-0000-1100-000028000000}"/>
    <dataValidation allowBlank="1" showInputMessage="1" showErrorMessage="1" promptTitle="Rate in Year 6 - with SV" prompt="This is the ordinary farmland rate for a land value of $50,000 in Year 6 of the application - with the proposed special variation." sqref="L107" xr:uid="{00000000-0002-0000-1100-000029000000}"/>
    <dataValidation allowBlank="1" showInputMessage="1" showErrorMessage="1" promptTitle="Rate in Year 5 - with SV" prompt="This is the ordinary farmland rate for a land value of $50,000 in Year 5 of the application - with the proposed special variation." sqref="K107" xr:uid="{00000000-0002-0000-1100-00002A000000}"/>
    <dataValidation allowBlank="1" showInputMessage="1" showErrorMessage="1" promptTitle="Rate in Year 4 - with SV" prompt="This is the ordinary farmland rate for a land value of $50,000 in Year 4 of the application - with the proposed special variation." sqref="J107" xr:uid="{00000000-0002-0000-1100-00002B000000}"/>
    <dataValidation allowBlank="1" showInputMessage="1" showErrorMessage="1" promptTitle="Rate in Year 3 - with SV" prompt="This is the ordinary farmland rate for a land value of $50,000 in Year 3 of the application - with the proposed special variation." sqref="I107" xr:uid="{00000000-0002-0000-1100-00002C000000}"/>
    <dataValidation allowBlank="1" showInputMessage="1" showErrorMessage="1" promptTitle="Rate in Year 2 - with SV" prompt="This is the ordinary farmland rate for a land value of $50,000 in Year 2 of the application - with the proposed special variation." sqref="H107" xr:uid="{00000000-0002-0000-1100-00002D000000}"/>
    <dataValidation allowBlank="1" showInputMessage="1" showErrorMessage="1" promptTitle="Current Rate" prompt="This is the ordinary farmland rate for a land value of $50,000 in Year 0 of the application, usually the current financial year." sqref="F107 F127" xr:uid="{00000000-0002-0000-1100-00002E000000}"/>
    <dataValidation allowBlank="1" showInputMessage="1" showErrorMessage="1" promptTitle="Rate in Year 1 - with SV" prompt="This is the ordinary farmland rate for a land value of $50,000 in Year 1 of the application - with the proposed special variation." sqref="G107" xr:uid="{00000000-0002-0000-1100-00002F000000}"/>
    <dataValidation allowBlank="1" showInputMessage="1" showErrorMessage="1" promptTitle="Number of property assessments" prompt="This is the estimated number of ordinary farmland property assessments with land valued between $0 and $99,999 in the first year of the special variation." sqref="D107 D128:D140" xr:uid="{00000000-0002-0000-1100-000030000000}"/>
  </dataValidations>
  <pageMargins left="0.7" right="0.7" top="0.75" bottom="0.75" header="0.3" footer="0.3"/>
  <pageSetup paperSize="9" scale="54" orientation="landscape" r:id="rId1"/>
  <colBreaks count="1" manualBreakCount="1">
    <brk id="16" max="141" man="1"/>
  </col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AH237"/>
  <sheetViews>
    <sheetView zoomScaleNormal="100" workbookViewId="0"/>
  </sheetViews>
  <sheetFormatPr defaultRowHeight="12" outlineLevelRow="1" outlineLevelCol="1" x14ac:dyDescent="0.2"/>
  <cols>
    <col min="1" max="1" width="2" style="92" customWidth="1"/>
    <col min="2" max="2" width="4.140625" style="176" customWidth="1"/>
    <col min="3" max="3" width="32.140625" style="80" customWidth="1"/>
    <col min="4" max="4" width="2.140625" style="92" customWidth="1"/>
    <col min="5" max="5" width="2.140625" style="80" customWidth="1"/>
    <col min="6" max="6" width="4.85546875" style="80" customWidth="1"/>
    <col min="7" max="8" width="12.7109375" customWidth="1"/>
    <col min="9" max="9" width="13.42578125" customWidth="1"/>
    <col min="10" max="17" width="12.7109375" customWidth="1"/>
    <col min="18" max="18" width="5.7109375" style="80" customWidth="1"/>
    <col min="19" max="19" width="9.85546875" bestFit="1" customWidth="1"/>
    <col min="20" max="20" width="15.5703125" customWidth="1"/>
    <col min="22" max="22" width="15" hidden="1" customWidth="1" outlineLevel="1"/>
    <col min="23" max="23" width="9.140625" collapsed="1"/>
    <col min="25" max="34" width="9" style="92"/>
  </cols>
  <sheetData>
    <row r="1" spans="1:34" s="92" customFormat="1" ht="12.75" thickBot="1" x14ac:dyDescent="0.25">
      <c r="A1" s="105"/>
      <c r="B1" s="106"/>
      <c r="C1" s="167"/>
      <c r="D1" s="113"/>
      <c r="E1" s="167"/>
      <c r="F1" s="167"/>
      <c r="G1" s="113"/>
      <c r="H1" s="113"/>
      <c r="I1" s="113"/>
      <c r="J1" s="113"/>
      <c r="K1" s="113"/>
      <c r="L1" s="113"/>
      <c r="M1" s="113"/>
      <c r="N1" s="113"/>
      <c r="O1" s="113"/>
      <c r="P1" s="113"/>
      <c r="Q1" s="113"/>
      <c r="R1" s="106"/>
      <c r="S1" s="105"/>
      <c r="T1" s="6"/>
      <c r="U1" s="6"/>
      <c r="V1" s="6"/>
      <c r="W1" s="6"/>
      <c r="X1" s="6"/>
      <c r="Y1" s="6"/>
      <c r="Z1" s="6"/>
      <c r="AA1" s="6"/>
      <c r="AB1" s="6"/>
      <c r="AC1" s="6"/>
      <c r="AD1" s="6"/>
      <c r="AE1" s="6"/>
      <c r="AF1" s="6"/>
      <c r="AG1" s="6"/>
      <c r="AH1" s="6"/>
    </row>
    <row r="2" spans="1:34" s="205" customFormat="1" ht="15" x14ac:dyDescent="0.2">
      <c r="A2" s="1128"/>
      <c r="B2" s="570"/>
      <c r="C2" s="1129"/>
      <c r="D2" s="1129"/>
      <c r="E2" s="1129"/>
      <c r="F2" s="1129"/>
      <c r="G2" s="1129"/>
      <c r="H2" s="1129"/>
      <c r="I2" s="1129"/>
      <c r="J2" s="1129"/>
      <c r="K2" s="1129"/>
      <c r="L2" s="1129"/>
      <c r="M2" s="1129"/>
      <c r="N2" s="1129"/>
      <c r="O2" s="1129"/>
      <c r="P2" s="1129"/>
      <c r="Q2" s="1129"/>
      <c r="R2" s="1130"/>
      <c r="S2" s="1128"/>
      <c r="T2" s="206"/>
      <c r="U2" s="206"/>
      <c r="V2" s="206"/>
      <c r="W2" s="206"/>
      <c r="X2" s="206"/>
      <c r="Y2" s="206"/>
      <c r="Z2" s="206"/>
      <c r="AA2" s="206"/>
      <c r="AB2" s="206"/>
      <c r="AC2" s="206"/>
      <c r="AD2" s="206"/>
      <c r="AE2" s="206"/>
      <c r="AF2" s="206"/>
      <c r="AG2" s="206"/>
      <c r="AH2" s="206"/>
    </row>
    <row r="3" spans="1:34" s="205" customFormat="1" ht="15.75" x14ac:dyDescent="0.25">
      <c r="A3" s="1128"/>
      <c r="B3" s="476"/>
      <c r="C3" s="994" t="str">
        <f>'WK2 - Notional General Income'!$C$3</f>
        <v>Central Coast Council</v>
      </c>
      <c r="D3" s="339"/>
      <c r="E3" s="339"/>
      <c r="F3" s="339"/>
      <c r="G3" s="340"/>
      <c r="H3" s="116"/>
      <c r="I3" s="116"/>
      <c r="J3" s="1132"/>
      <c r="K3" s="1132"/>
      <c r="L3" s="1133"/>
      <c r="M3" s="1133"/>
      <c r="N3" s="1133"/>
      <c r="O3" s="1133"/>
      <c r="P3" s="164"/>
      <c r="Q3" s="164"/>
      <c r="R3" s="1131"/>
      <c r="S3" s="1128"/>
      <c r="T3" s="5"/>
      <c r="U3" s="206"/>
      <c r="V3" s="206"/>
      <c r="W3" s="206"/>
      <c r="X3" s="206"/>
      <c r="Y3" s="206"/>
      <c r="Z3" s="206"/>
      <c r="AA3" s="206"/>
      <c r="AB3" s="206"/>
      <c r="AC3" s="206"/>
      <c r="AD3" s="206"/>
      <c r="AE3" s="206"/>
      <c r="AF3" s="206"/>
      <c r="AG3" s="206"/>
      <c r="AH3" s="206"/>
    </row>
    <row r="4" spans="1:34" s="205" customFormat="1" ht="3.75" customHeight="1" x14ac:dyDescent="0.2">
      <c r="A4" s="1128"/>
      <c r="B4" s="476"/>
      <c r="C4" s="164"/>
      <c r="D4" s="164"/>
      <c r="E4" s="164"/>
      <c r="F4" s="164"/>
      <c r="G4" s="164"/>
      <c r="H4" s="164"/>
      <c r="I4" s="164"/>
      <c r="J4" s="164"/>
      <c r="K4" s="164"/>
      <c r="L4" s="164"/>
      <c r="M4" s="164"/>
      <c r="N4" s="164"/>
      <c r="O4" s="164"/>
      <c r="P4" s="164"/>
      <c r="Q4" s="164"/>
      <c r="R4" s="1131"/>
      <c r="S4" s="1128"/>
      <c r="T4" s="206"/>
      <c r="U4" s="206"/>
      <c r="V4" s="206"/>
      <c r="W4" s="206"/>
      <c r="X4" s="206"/>
      <c r="Y4" s="206"/>
      <c r="Z4" s="206"/>
      <c r="AA4" s="206"/>
      <c r="AB4" s="206"/>
      <c r="AC4" s="206"/>
      <c r="AD4" s="206"/>
      <c r="AE4" s="206"/>
      <c r="AF4" s="206"/>
      <c r="AG4" s="206"/>
      <c r="AH4" s="206"/>
    </row>
    <row r="5" spans="1:34" s="205" customFormat="1" ht="29.1" customHeight="1" x14ac:dyDescent="0.25">
      <c r="A5" s="1128"/>
      <c r="B5" s="476"/>
      <c r="C5" s="1134"/>
      <c r="D5" s="1134"/>
      <c r="E5" s="1134"/>
      <c r="F5" s="1134"/>
      <c r="G5" s="111"/>
      <c r="H5" s="1134"/>
      <c r="I5" s="111"/>
      <c r="J5" s="111" t="s">
        <v>529</v>
      </c>
      <c r="K5" s="111"/>
      <c r="L5" s="111"/>
      <c r="M5" s="111"/>
      <c r="N5" s="111"/>
      <c r="O5" s="111"/>
      <c r="P5" s="111"/>
      <c r="Q5" s="111"/>
      <c r="R5" s="329"/>
      <c r="S5" s="1128"/>
      <c r="T5" s="5"/>
      <c r="U5" s="206"/>
      <c r="V5" s="206"/>
      <c r="W5" s="206"/>
      <c r="X5" s="206"/>
      <c r="Y5" s="206"/>
      <c r="Z5" s="206"/>
      <c r="AA5" s="206"/>
      <c r="AB5" s="206"/>
      <c r="AC5" s="206"/>
      <c r="AD5" s="206"/>
      <c r="AE5" s="206"/>
      <c r="AF5" s="206"/>
      <c r="AG5" s="206"/>
      <c r="AH5" s="206"/>
    </row>
    <row r="6" spans="1:34" s="205" customFormat="1" ht="11.25" customHeight="1" x14ac:dyDescent="0.2">
      <c r="A6" s="1128"/>
      <c r="B6" s="476"/>
      <c r="C6" s="1134"/>
      <c r="D6" s="1134"/>
      <c r="E6" s="1134"/>
      <c r="F6" s="1134"/>
      <c r="G6" s="164"/>
      <c r="H6" s="1134"/>
      <c r="I6" s="164"/>
      <c r="J6" s="164"/>
      <c r="K6" s="164"/>
      <c r="L6" s="164"/>
      <c r="M6" s="164"/>
      <c r="N6" s="164"/>
      <c r="O6" s="164"/>
      <c r="P6" s="164"/>
      <c r="Q6" s="164"/>
      <c r="R6" s="330"/>
      <c r="S6" s="1128"/>
      <c r="T6" s="206"/>
      <c r="U6" s="206"/>
      <c r="V6" s="206"/>
      <c r="W6" s="206"/>
      <c r="X6" s="206"/>
      <c r="Y6" s="206"/>
      <c r="Z6" s="206"/>
      <c r="AA6" s="206"/>
      <c r="AB6" s="206"/>
      <c r="AC6" s="206"/>
      <c r="AD6" s="206"/>
      <c r="AE6" s="206"/>
      <c r="AF6" s="206"/>
      <c r="AG6" s="206"/>
      <c r="AH6" s="206"/>
    </row>
    <row r="7" spans="1:34" s="205" customFormat="1" ht="17.25" customHeight="1" x14ac:dyDescent="0.25">
      <c r="A7" s="1128"/>
      <c r="B7" s="476"/>
      <c r="C7" s="1134"/>
      <c r="D7" s="1134"/>
      <c r="E7" s="1134"/>
      <c r="F7" s="1134"/>
      <c r="G7" s="164"/>
      <c r="H7" s="1134"/>
      <c r="I7" s="165"/>
      <c r="J7" s="181" t="s">
        <v>530</v>
      </c>
      <c r="K7" s="181"/>
      <c r="L7" s="181"/>
      <c r="M7" s="181"/>
      <c r="N7" s="181"/>
      <c r="O7" s="181"/>
      <c r="P7" s="181"/>
      <c r="Q7" s="181"/>
      <c r="R7" s="682"/>
      <c r="S7" s="1128"/>
      <c r="T7" s="206"/>
      <c r="U7" s="206"/>
      <c r="V7" s="206"/>
      <c r="W7" s="206"/>
      <c r="X7" s="206"/>
      <c r="Y7" s="206"/>
      <c r="Z7" s="206"/>
      <c r="AA7" s="206"/>
      <c r="AB7" s="206"/>
      <c r="AC7" s="206"/>
      <c r="AD7" s="206"/>
      <c r="AE7" s="206"/>
      <c r="AF7" s="206"/>
      <c r="AG7" s="206"/>
      <c r="AH7" s="206"/>
    </row>
    <row r="8" spans="1:34" s="205" customFormat="1" ht="25.5" customHeight="1" x14ac:dyDescent="0.25">
      <c r="A8" s="1128"/>
      <c r="B8" s="476"/>
      <c r="C8" s="1134"/>
      <c r="D8" s="1134"/>
      <c r="E8" s="1134"/>
      <c r="F8" s="1134"/>
      <c r="G8" s="164"/>
      <c r="H8" s="1134"/>
      <c r="I8" s="164"/>
      <c r="J8" s="250" t="s">
        <v>363</v>
      </c>
      <c r="K8" s="164"/>
      <c r="L8" s="164"/>
      <c r="M8" s="164"/>
      <c r="N8" s="164"/>
      <c r="O8" s="164"/>
      <c r="P8" s="164"/>
      <c r="Q8" s="164"/>
      <c r="R8" s="330"/>
      <c r="S8" s="1128"/>
      <c r="T8" s="206"/>
      <c r="U8" s="206"/>
      <c r="V8" s="206"/>
      <c r="W8" s="206"/>
      <c r="X8" s="206"/>
      <c r="Y8" s="206"/>
      <c r="Z8" s="206"/>
      <c r="AA8" s="206"/>
      <c r="AB8" s="206"/>
      <c r="AC8" s="206"/>
      <c r="AD8" s="206"/>
      <c r="AE8" s="206"/>
      <c r="AF8" s="206"/>
      <c r="AG8" s="206"/>
      <c r="AH8" s="206"/>
    </row>
    <row r="9" spans="1:34" s="205" customFormat="1" ht="15.75" x14ac:dyDescent="0.25">
      <c r="A9" s="1128"/>
      <c r="B9" s="476"/>
      <c r="C9" s="1134"/>
      <c r="D9" s="1134"/>
      <c r="E9" s="1134"/>
      <c r="F9" s="1134"/>
      <c r="G9" s="181"/>
      <c r="H9" s="1134"/>
      <c r="I9" s="181"/>
      <c r="J9" s="1134"/>
      <c r="K9" s="181"/>
      <c r="L9" s="181"/>
      <c r="M9" s="181"/>
      <c r="N9" s="181"/>
      <c r="O9" s="181"/>
      <c r="P9" s="181"/>
      <c r="Q9" s="181"/>
      <c r="R9" s="682"/>
      <c r="S9" s="1128"/>
      <c r="T9" s="206"/>
      <c r="U9" s="206"/>
      <c r="V9" s="206"/>
      <c r="W9" s="206"/>
      <c r="X9" s="206"/>
      <c r="Y9" s="206"/>
      <c r="Z9" s="206"/>
      <c r="AA9" s="206"/>
      <c r="AB9" s="206"/>
      <c r="AC9" s="206"/>
      <c r="AD9" s="206"/>
      <c r="AE9" s="206"/>
      <c r="AF9" s="206"/>
      <c r="AG9" s="206"/>
      <c r="AH9" s="206"/>
    </row>
    <row r="10" spans="1:34" s="205" customFormat="1" ht="10.35" customHeight="1" x14ac:dyDescent="0.2">
      <c r="A10" s="1128"/>
      <c r="B10" s="476"/>
      <c r="C10" s="1134"/>
      <c r="D10" s="1134"/>
      <c r="E10" s="1134"/>
      <c r="F10" s="1134"/>
      <c r="G10" s="307" t="s">
        <v>531</v>
      </c>
      <c r="H10" s="1134"/>
      <c r="I10" s="1134"/>
      <c r="J10" s="292"/>
      <c r="K10" s="292"/>
      <c r="L10" s="292"/>
      <c r="M10" s="292"/>
      <c r="N10" s="292"/>
      <c r="O10" s="292"/>
      <c r="P10" s="292"/>
      <c r="Q10" s="292"/>
      <c r="R10" s="477"/>
      <c r="S10" s="1128"/>
      <c r="T10" s="206"/>
      <c r="U10" s="206"/>
      <c r="V10" s="206"/>
      <c r="W10" s="206"/>
      <c r="X10" s="206"/>
      <c r="Y10" s="206"/>
      <c r="Z10" s="206"/>
      <c r="AA10" s="206"/>
      <c r="AB10" s="206"/>
      <c r="AC10" s="206"/>
      <c r="AD10" s="206"/>
      <c r="AE10" s="206"/>
      <c r="AF10" s="206"/>
      <c r="AG10" s="206"/>
      <c r="AH10" s="206"/>
    </row>
    <row r="11" spans="1:34" s="205" customFormat="1" ht="17.25" customHeight="1" x14ac:dyDescent="0.2">
      <c r="A11" s="1128"/>
      <c r="B11" s="476"/>
      <c r="C11" s="1134"/>
      <c r="D11" s="1134"/>
      <c r="E11" s="1134"/>
      <c r="F11" s="1134"/>
      <c r="G11" s="486" t="str">
        <f>"Enter the proposed spending over "&amp;IF($G$18='WK0 - Input data'!$B$243,10,G19)&amp;" years under each of the headings as relevant."</f>
        <v>Enter the proposed spending over 10 years under each of the headings as relevant.</v>
      </c>
      <c r="H11" s="1134"/>
      <c r="I11" s="1134"/>
      <c r="J11" s="292"/>
      <c r="K11" s="292"/>
      <c r="L11" s="292"/>
      <c r="M11" s="292"/>
      <c r="N11" s="292"/>
      <c r="O11" s="292"/>
      <c r="P11" s="292"/>
      <c r="Q11" s="292"/>
      <c r="R11" s="477"/>
      <c r="S11" s="1128"/>
      <c r="T11" s="206"/>
      <c r="U11" s="206"/>
      <c r="V11" s="206"/>
      <c r="W11" s="206"/>
      <c r="X11" s="206"/>
      <c r="Y11" s="206"/>
      <c r="Z11" s="206"/>
      <c r="AA11" s="206"/>
      <c r="AB11" s="206"/>
      <c r="AC11" s="206"/>
      <c r="AD11" s="206"/>
      <c r="AE11" s="206"/>
      <c r="AF11" s="206"/>
      <c r="AG11" s="206"/>
      <c r="AH11" s="206"/>
    </row>
    <row r="12" spans="1:34" s="205" customFormat="1" ht="7.5" customHeight="1" x14ac:dyDescent="0.2">
      <c r="A12" s="1128"/>
      <c r="B12" s="476"/>
      <c r="C12" s="1134"/>
      <c r="D12" s="1134"/>
      <c r="E12" s="1134"/>
      <c r="F12" s="1134"/>
      <c r="G12" s="292"/>
      <c r="H12" s="1134"/>
      <c r="I12" s="1134"/>
      <c r="J12" s="292"/>
      <c r="K12" s="292"/>
      <c r="L12" s="292"/>
      <c r="M12" s="292"/>
      <c r="N12" s="292"/>
      <c r="O12" s="292"/>
      <c r="P12" s="292"/>
      <c r="Q12" s="292"/>
      <c r="R12" s="477"/>
      <c r="S12" s="1128"/>
      <c r="T12" s="206"/>
      <c r="U12" s="206"/>
      <c r="V12" s="206"/>
      <c r="W12" s="206"/>
      <c r="X12" s="206"/>
      <c r="Y12" s="206"/>
      <c r="Z12" s="206"/>
      <c r="AA12" s="206"/>
      <c r="AB12" s="206"/>
      <c r="AC12" s="206"/>
      <c r="AD12" s="206"/>
      <c r="AE12" s="206"/>
      <c r="AF12" s="206"/>
      <c r="AG12" s="206"/>
      <c r="AH12" s="206"/>
    </row>
    <row r="13" spans="1:34" s="205" customFormat="1" ht="15" x14ac:dyDescent="0.2">
      <c r="A13" s="1128"/>
      <c r="B13" s="476"/>
      <c r="C13" s="1134"/>
      <c r="D13" s="1134"/>
      <c r="E13" s="1134"/>
      <c r="F13" s="1134"/>
      <c r="G13" s="307" t="s">
        <v>533</v>
      </c>
      <c r="H13" s="1134"/>
      <c r="I13" s="1134"/>
      <c r="J13" s="292"/>
      <c r="K13" s="292"/>
      <c r="L13" s="292"/>
      <c r="M13" s="292"/>
      <c r="N13" s="292"/>
      <c r="O13" s="292"/>
      <c r="P13" s="292"/>
      <c r="Q13" s="292"/>
      <c r="R13" s="477"/>
      <c r="S13" s="1128"/>
      <c r="T13" s="206"/>
      <c r="U13" s="206"/>
      <c r="V13" s="206"/>
      <c r="W13" s="206"/>
      <c r="X13" s="206"/>
      <c r="Y13" s="206"/>
      <c r="Z13" s="206"/>
      <c r="AA13" s="206"/>
      <c r="AB13" s="206"/>
      <c r="AC13" s="206"/>
      <c r="AD13" s="206"/>
      <c r="AE13" s="206"/>
      <c r="AF13" s="206"/>
      <c r="AG13" s="206"/>
      <c r="AH13" s="206"/>
    </row>
    <row r="14" spans="1:34" s="205" customFormat="1" ht="15" x14ac:dyDescent="0.2">
      <c r="A14" s="1128"/>
      <c r="B14" s="476"/>
      <c r="C14" s="1134"/>
      <c r="D14" s="1134"/>
      <c r="E14" s="1134"/>
      <c r="F14" s="1134"/>
      <c r="G14" s="307" t="s">
        <v>532</v>
      </c>
      <c r="H14" s="1134"/>
      <c r="I14" s="1134"/>
      <c r="J14" s="292"/>
      <c r="K14" s="292"/>
      <c r="L14" s="292"/>
      <c r="M14" s="292"/>
      <c r="N14" s="292"/>
      <c r="O14" s="292"/>
      <c r="P14" s="292"/>
      <c r="Q14" s="292"/>
      <c r="R14" s="477"/>
      <c r="S14" s="1128"/>
      <c r="T14" s="206"/>
      <c r="U14" s="206"/>
      <c r="V14" s="206"/>
      <c r="W14" s="206"/>
      <c r="X14" s="206"/>
      <c r="Y14" s="206"/>
      <c r="Z14" s="206"/>
      <c r="AA14" s="206"/>
      <c r="AB14" s="206"/>
      <c r="AC14" s="206"/>
      <c r="AD14" s="206"/>
      <c r="AE14" s="206"/>
      <c r="AF14" s="206"/>
      <c r="AG14" s="206"/>
      <c r="AH14" s="206"/>
    </row>
    <row r="15" spans="1:34" s="205" customFormat="1" ht="15" x14ac:dyDescent="0.2">
      <c r="A15" s="1128"/>
      <c r="B15" s="476"/>
      <c r="C15" s="1134"/>
      <c r="D15" s="1134"/>
      <c r="E15" s="1134"/>
      <c r="F15" s="1134"/>
      <c r="G15" s="307"/>
      <c r="H15" s="1134"/>
      <c r="I15" s="1134"/>
      <c r="J15" s="292"/>
      <c r="K15" s="292"/>
      <c r="L15" s="292"/>
      <c r="M15" s="292"/>
      <c r="N15" s="292"/>
      <c r="O15" s="292"/>
      <c r="P15" s="292"/>
      <c r="Q15" s="292"/>
      <c r="R15" s="477"/>
      <c r="S15" s="1128"/>
      <c r="T15" s="206"/>
      <c r="U15" s="206"/>
      <c r="V15" s="206"/>
      <c r="W15" s="206"/>
      <c r="X15" s="206"/>
      <c r="Y15" s="206"/>
      <c r="Z15" s="206"/>
      <c r="AA15" s="206"/>
      <c r="AB15" s="206"/>
      <c r="AC15" s="206"/>
      <c r="AD15" s="206"/>
      <c r="AE15" s="206"/>
      <c r="AF15" s="206"/>
      <c r="AG15" s="206"/>
      <c r="AH15" s="206"/>
    </row>
    <row r="16" spans="1:34" ht="15" x14ac:dyDescent="0.2">
      <c r="A16" s="105"/>
      <c r="B16" s="374"/>
      <c r="C16" s="1140" t="s">
        <v>740</v>
      </c>
      <c r="D16" s="106"/>
      <c r="E16" s="106"/>
      <c r="F16" s="106"/>
      <c r="G16" s="106"/>
      <c r="H16" s="106"/>
      <c r="I16" s="292"/>
      <c r="J16" s="292"/>
      <c r="K16" s="292"/>
      <c r="L16" s="292"/>
      <c r="M16" s="292"/>
      <c r="N16" s="292"/>
      <c r="O16" s="292"/>
      <c r="P16" s="292"/>
      <c r="Q16" s="292"/>
      <c r="R16" s="477"/>
      <c r="S16" s="105"/>
      <c r="T16" s="206"/>
      <c r="U16" s="6"/>
      <c r="V16" s="6"/>
      <c r="W16" s="6"/>
      <c r="X16" s="6"/>
      <c r="Y16" s="6"/>
      <c r="Z16" s="6"/>
      <c r="AA16" s="6"/>
      <c r="AB16" s="6"/>
      <c r="AC16" s="6"/>
      <c r="AD16" s="6"/>
      <c r="AE16" s="6"/>
      <c r="AF16" s="6"/>
      <c r="AG16" s="6"/>
      <c r="AH16" s="6"/>
    </row>
    <row r="17" spans="1:34" s="92" customFormat="1" ht="13.5" customHeight="1" x14ac:dyDescent="0.2">
      <c r="A17" s="105"/>
      <c r="B17" s="374"/>
      <c r="C17" s="304"/>
      <c r="D17" s="304"/>
      <c r="E17" s="304"/>
      <c r="F17" s="304"/>
      <c r="G17" s="304"/>
      <c r="H17" s="304"/>
      <c r="I17" s="304"/>
      <c r="J17" s="304"/>
      <c r="K17" s="304"/>
      <c r="L17" s="304"/>
      <c r="M17" s="304"/>
      <c r="N17" s="304"/>
      <c r="O17" s="304"/>
      <c r="P17" s="304"/>
      <c r="Q17" s="304"/>
      <c r="R17" s="1135"/>
      <c r="S17" s="105"/>
      <c r="T17" s="206"/>
      <c r="U17" s="6"/>
      <c r="W17" s="6"/>
      <c r="X17" s="6"/>
      <c r="Y17" s="6"/>
      <c r="Z17" s="6"/>
      <c r="AA17" s="6"/>
      <c r="AB17" s="6"/>
      <c r="AC17" s="6"/>
      <c r="AD17" s="6"/>
      <c r="AE17" s="6"/>
      <c r="AF17" s="6"/>
      <c r="AG17" s="6"/>
      <c r="AH17" s="6"/>
    </row>
    <row r="18" spans="1:34" ht="13.5" hidden="1" customHeight="1" outlineLevel="1" x14ac:dyDescent="0.2">
      <c r="A18" s="105"/>
      <c r="B18" s="374"/>
      <c r="C18" s="451" t="s">
        <v>547</v>
      </c>
      <c r="D18" s="1141"/>
      <c r="E18" s="452"/>
      <c r="F18" s="1141"/>
      <c r="G18" s="487" t="str">
        <f>'WK1 - Identification'!$K$36</f>
        <v>Permanent</v>
      </c>
      <c r="H18" s="1141"/>
      <c r="I18" s="1141"/>
      <c r="J18" s="1141"/>
      <c r="K18" s="1141"/>
      <c r="L18" s="1141"/>
      <c r="M18" s="1141"/>
      <c r="N18" s="1141"/>
      <c r="O18" s="1141"/>
      <c r="P18" s="1141"/>
      <c r="Q18" s="453"/>
      <c r="R18" s="1135"/>
      <c r="S18" s="105"/>
      <c r="T18" s="206"/>
      <c r="U18" s="6"/>
      <c r="V18" s="6" t="s">
        <v>450</v>
      </c>
      <c r="W18" s="6"/>
      <c r="X18" s="6"/>
      <c r="Y18" s="6"/>
      <c r="Z18" s="6"/>
      <c r="AA18" s="6"/>
      <c r="AB18" s="6"/>
      <c r="AC18" s="6"/>
      <c r="AD18" s="6"/>
      <c r="AE18" s="6"/>
      <c r="AF18" s="6"/>
      <c r="AG18" s="6"/>
      <c r="AH18" s="6"/>
    </row>
    <row r="19" spans="1:34" s="92" customFormat="1" ht="13.5" hidden="1" customHeight="1" outlineLevel="1" x14ac:dyDescent="0.2">
      <c r="A19" s="105"/>
      <c r="B19" s="374"/>
      <c r="C19" s="454" t="s">
        <v>548</v>
      </c>
      <c r="D19" s="1095"/>
      <c r="E19" s="445"/>
      <c r="F19" s="445"/>
      <c r="G19" s="488">
        <f>'WK1 - Identification'!K37</f>
        <v>0</v>
      </c>
      <c r="H19" s="106"/>
      <c r="I19" s="106"/>
      <c r="J19" s="106"/>
      <c r="K19" s="106"/>
      <c r="L19" s="106"/>
      <c r="M19" s="106"/>
      <c r="N19" s="106"/>
      <c r="O19" s="106"/>
      <c r="P19" s="106"/>
      <c r="Q19" s="455"/>
      <c r="R19" s="1135"/>
      <c r="S19" s="105"/>
      <c r="T19" s="206"/>
      <c r="U19" s="6"/>
      <c r="V19" s="446" t="s">
        <v>42</v>
      </c>
      <c r="W19" s="6"/>
      <c r="X19" s="6"/>
      <c r="Y19" s="6"/>
      <c r="Z19" s="6"/>
      <c r="AA19" s="6"/>
      <c r="AB19" s="6"/>
      <c r="AC19" s="6"/>
      <c r="AD19" s="6"/>
      <c r="AE19" s="6"/>
      <c r="AF19" s="6"/>
      <c r="AG19" s="6"/>
      <c r="AH19" s="6"/>
    </row>
    <row r="20" spans="1:34" ht="13.5" hidden="1" customHeight="1" outlineLevel="1" x14ac:dyDescent="0.2">
      <c r="A20" s="105"/>
      <c r="B20" s="374"/>
      <c r="C20" s="454" t="s">
        <v>549</v>
      </c>
      <c r="D20" s="309"/>
      <c r="E20" s="309"/>
      <c r="F20" s="309"/>
      <c r="G20" s="312">
        <v>1</v>
      </c>
      <c r="H20" s="311">
        <f t="shared" ref="H20:P20" si="0">1+G20</f>
        <v>2</v>
      </c>
      <c r="I20" s="311">
        <f t="shared" si="0"/>
        <v>3</v>
      </c>
      <c r="J20" s="311">
        <f t="shared" si="0"/>
        <v>4</v>
      </c>
      <c r="K20" s="311">
        <f t="shared" si="0"/>
        <v>5</v>
      </c>
      <c r="L20" s="311">
        <f t="shared" si="0"/>
        <v>6</v>
      </c>
      <c r="M20" s="311">
        <f t="shared" si="0"/>
        <v>7</v>
      </c>
      <c r="N20" s="311">
        <f t="shared" si="0"/>
        <v>8</v>
      </c>
      <c r="O20" s="311">
        <f t="shared" si="0"/>
        <v>9</v>
      </c>
      <c r="P20" s="311">
        <f t="shared" si="0"/>
        <v>10</v>
      </c>
      <c r="Q20" s="455"/>
      <c r="R20" s="1135"/>
      <c r="S20" s="105"/>
      <c r="T20" s="206"/>
      <c r="U20" s="6"/>
      <c r="V20" s="448" t="s">
        <v>43</v>
      </c>
      <c r="W20" s="6"/>
      <c r="X20" s="6"/>
      <c r="Y20" s="6"/>
      <c r="Z20" s="6"/>
      <c r="AA20" s="6"/>
      <c r="AB20" s="6"/>
      <c r="AC20" s="6"/>
      <c r="AD20" s="6"/>
      <c r="AE20" s="6"/>
      <c r="AF20" s="6"/>
      <c r="AG20" s="6"/>
      <c r="AH20" s="6"/>
    </row>
    <row r="21" spans="1:34" ht="13.5" hidden="1" customHeight="1" outlineLevel="1" x14ac:dyDescent="0.2">
      <c r="A21" s="105"/>
      <c r="B21" s="374"/>
      <c r="C21" s="456" t="s">
        <v>546</v>
      </c>
      <c r="D21" s="457"/>
      <c r="E21" s="457"/>
      <c r="F21" s="457"/>
      <c r="G21" s="489" t="str">
        <f>IF($G$18='WK0 - Input data'!$B$243,$V$21,(IF($G$19&gt;=G20,$V$19,$V$20)))</f>
        <v>na</v>
      </c>
      <c r="H21" s="489" t="str">
        <f>IF($G$18='WK0 - Input data'!$B$243,$V$21,(IF($G$19&gt;=H20,$V$19,$V$20)))</f>
        <v>na</v>
      </c>
      <c r="I21" s="489" t="str">
        <f>IF($G$18='WK0 - Input data'!$B$243,$V$21,(IF($G$19&gt;=I20,$V$19,$V$20)))</f>
        <v>na</v>
      </c>
      <c r="J21" s="489" t="str">
        <f>IF($G$18='WK0 - Input data'!$B$243,$V$21,(IF($G$19&gt;=J20,$V$19,$V$20)))</f>
        <v>na</v>
      </c>
      <c r="K21" s="489" t="str">
        <f>IF($G$18='WK0 - Input data'!$B$243,$V$21,(IF($G$19&gt;=K20,$V$19,$V$20)))</f>
        <v>na</v>
      </c>
      <c r="L21" s="489" t="str">
        <f>IF($G$18='WK0 - Input data'!$B$243,$V$21,(IF($G$19&gt;=L20,$V$19,$V$20)))</f>
        <v>na</v>
      </c>
      <c r="M21" s="489" t="str">
        <f>IF($G$18='WK0 - Input data'!$B$243,$V$21,(IF($G$19&gt;=M20,$V$19,$V$20)))</f>
        <v>na</v>
      </c>
      <c r="N21" s="489" t="str">
        <f>IF($G$18='WK0 - Input data'!$B$243,$V$21,(IF($G$19&gt;=N20,$V$19,$V$20)))</f>
        <v>na</v>
      </c>
      <c r="O21" s="489" t="str">
        <f>IF($G$18='WK0 - Input data'!$B$243,$V$21,(IF($G$19&gt;=O20,$V$19,$V$20)))</f>
        <v>na</v>
      </c>
      <c r="P21" s="489" t="str">
        <f>IF($G$18='WK0 - Input data'!$B$243,$V$21,(IF($G$19&gt;=P20,$V$19,$V$20)))</f>
        <v>na</v>
      </c>
      <c r="Q21" s="458"/>
      <c r="R21" s="1135"/>
      <c r="S21" s="105"/>
      <c r="T21" s="206"/>
      <c r="U21" s="6"/>
      <c r="V21" s="447" t="s">
        <v>463</v>
      </c>
      <c r="W21" s="6"/>
      <c r="X21" s="6"/>
      <c r="Y21" s="6"/>
      <c r="Z21" s="6"/>
      <c r="AA21" s="6"/>
      <c r="AB21" s="6"/>
      <c r="AC21" s="6"/>
      <c r="AD21" s="6"/>
      <c r="AE21" s="6"/>
      <c r="AF21" s="6"/>
      <c r="AG21" s="6"/>
      <c r="AH21" s="6"/>
    </row>
    <row r="22" spans="1:34" s="92" customFormat="1" ht="13.5" hidden="1" customHeight="1" outlineLevel="1" x14ac:dyDescent="0.2">
      <c r="A22" s="105"/>
      <c r="B22" s="374"/>
      <c r="C22" s="307"/>
      <c r="D22" s="309"/>
      <c r="E22" s="309"/>
      <c r="F22" s="309"/>
      <c r="G22" s="444"/>
      <c r="H22" s="444"/>
      <c r="I22" s="444"/>
      <c r="J22" s="444"/>
      <c r="K22" s="444"/>
      <c r="L22" s="444"/>
      <c r="M22" s="444"/>
      <c r="N22" s="444"/>
      <c r="O22" s="444"/>
      <c r="P22" s="444"/>
      <c r="Q22" s="292"/>
      <c r="R22" s="1135"/>
      <c r="S22" s="105"/>
      <c r="T22" s="206"/>
      <c r="U22" s="6"/>
      <c r="V22" s="6"/>
      <c r="W22" s="6"/>
      <c r="X22" s="6"/>
      <c r="Y22" s="6"/>
      <c r="Z22" s="6"/>
      <c r="AA22" s="6"/>
      <c r="AB22" s="6"/>
      <c r="AC22" s="6"/>
      <c r="AD22" s="6"/>
      <c r="AE22" s="6"/>
      <c r="AF22" s="6"/>
      <c r="AG22" s="6"/>
      <c r="AH22" s="6"/>
    </row>
    <row r="23" spans="1:34" ht="13.5" hidden="1" customHeight="1" outlineLevel="1" x14ac:dyDescent="0.2">
      <c r="A23" s="105"/>
      <c r="B23" s="374"/>
      <c r="C23" s="167"/>
      <c r="D23" s="167"/>
      <c r="E23" s="167"/>
      <c r="F23" s="167"/>
      <c r="G23" s="164"/>
      <c r="H23" s="164"/>
      <c r="I23" s="164"/>
      <c r="J23" s="164"/>
      <c r="K23" s="164"/>
      <c r="L23" s="164"/>
      <c r="M23" s="164"/>
      <c r="N23" s="167"/>
      <c r="O23" s="167"/>
      <c r="P23" s="167"/>
      <c r="Q23" s="167"/>
      <c r="R23" s="1135"/>
      <c r="S23" s="105"/>
      <c r="T23" s="206"/>
      <c r="U23" s="6"/>
      <c r="V23" s="6"/>
      <c r="W23" s="6"/>
      <c r="X23" s="6"/>
      <c r="Y23" s="6"/>
      <c r="Z23" s="6"/>
      <c r="AA23" s="6"/>
      <c r="AB23" s="6"/>
      <c r="AC23" s="6"/>
      <c r="AD23" s="6"/>
      <c r="AE23" s="6"/>
      <c r="AF23" s="6"/>
      <c r="AG23" s="6"/>
      <c r="AH23" s="6"/>
    </row>
    <row r="24" spans="1:34" s="94" customFormat="1" ht="20.45" customHeight="1" collapsed="1" x14ac:dyDescent="0.2">
      <c r="A24" s="1058"/>
      <c r="B24" s="478"/>
      <c r="C24" s="459"/>
      <c r="D24" s="114"/>
      <c r="E24" s="114"/>
      <c r="F24" s="114"/>
      <c r="G24" s="490" t="str">
        <f>'WK0 - Input data'!G55</f>
        <v>Year 1</v>
      </c>
      <c r="H24" s="490" t="str">
        <f>'WK0 - Input data'!H55</f>
        <v>Year 2</v>
      </c>
      <c r="I24" s="490" t="str">
        <f>'WK0 - Input data'!I55</f>
        <v>Year 3</v>
      </c>
      <c r="J24" s="490" t="str">
        <f>'WK0 - Input data'!J55</f>
        <v>Year 4</v>
      </c>
      <c r="K24" s="490" t="str">
        <f>'WK0 - Input data'!K55</f>
        <v>Year 5</v>
      </c>
      <c r="L24" s="490" t="str">
        <f>'WK0 - Input data'!L55</f>
        <v>Year 6</v>
      </c>
      <c r="M24" s="490" t="str">
        <f>'WK0 - Input data'!M55</f>
        <v>Year 7</v>
      </c>
      <c r="N24" s="490" t="str">
        <f>'WK0 - Input data'!N55</f>
        <v>Year 8</v>
      </c>
      <c r="O24" s="490" t="str">
        <f>'WK0 - Input data'!O55</f>
        <v>Year 9</v>
      </c>
      <c r="P24" s="490" t="str">
        <f>'WK0 - Input data'!P55</f>
        <v>Year 10</v>
      </c>
      <c r="Q24" s="492" t="str">
        <f>IF(P21=V20,"Sum of "&amp;G19&amp;" years","Sum of 10 years")</f>
        <v>Sum of 10 years</v>
      </c>
      <c r="R24" s="580"/>
      <c r="S24" s="1058"/>
      <c r="T24" s="206"/>
      <c r="U24" s="5"/>
      <c r="V24" s="5"/>
      <c r="W24" s="5"/>
      <c r="X24" s="5"/>
      <c r="Y24" s="5"/>
      <c r="Z24" s="5"/>
      <c r="AA24" s="5"/>
      <c r="AB24" s="5"/>
      <c r="AC24" s="5"/>
      <c r="AD24" s="5"/>
      <c r="AE24" s="5"/>
      <c r="AF24" s="5"/>
      <c r="AG24" s="5"/>
      <c r="AH24" s="5"/>
    </row>
    <row r="25" spans="1:34" s="94" customFormat="1" ht="20.100000000000001" customHeight="1" x14ac:dyDescent="0.2">
      <c r="A25" s="1058"/>
      <c r="B25" s="478"/>
      <c r="C25" s="460"/>
      <c r="D25" s="147"/>
      <c r="E25" s="147"/>
      <c r="F25" s="305"/>
      <c r="G25" s="491" t="str">
        <f>'WK0 - Input data'!G58</f>
        <v>2021-22</v>
      </c>
      <c r="H25" s="491" t="str">
        <f>'WK0 - Input data'!H58</f>
        <v>2022-23</v>
      </c>
      <c r="I25" s="491" t="str">
        <f>'WK0 - Input data'!I58</f>
        <v>2023-24</v>
      </c>
      <c r="J25" s="491" t="str">
        <f>'WK0 - Input data'!J58</f>
        <v>2024-25</v>
      </c>
      <c r="K25" s="491" t="str">
        <f>'WK0 - Input data'!K58</f>
        <v>2025-26</v>
      </c>
      <c r="L25" s="491" t="str">
        <f>'WK0 - Input data'!L58</f>
        <v>2026-27</v>
      </c>
      <c r="M25" s="491" t="str">
        <f>'WK0 - Input data'!M58</f>
        <v>2027-28</v>
      </c>
      <c r="N25" s="491" t="str">
        <f>'WK0 - Input data'!N58</f>
        <v>2028-29</v>
      </c>
      <c r="O25" s="491" t="str">
        <f>'WK0 - Input data'!O58</f>
        <v>2029-30</v>
      </c>
      <c r="P25" s="491" t="str">
        <f>'WK0 - Input data'!P58</f>
        <v>2030-31</v>
      </c>
      <c r="Q25" s="194"/>
      <c r="R25" s="580"/>
      <c r="S25" s="1058"/>
      <c r="T25" s="206"/>
      <c r="U25" s="5"/>
      <c r="V25" s="5"/>
      <c r="W25" s="5"/>
      <c r="X25" s="5"/>
      <c r="Y25" s="5"/>
      <c r="Z25" s="5"/>
      <c r="AA25" s="5"/>
      <c r="AB25" s="5"/>
      <c r="AC25" s="5"/>
      <c r="AD25" s="5"/>
      <c r="AE25" s="5"/>
      <c r="AF25" s="5"/>
      <c r="AG25" s="5"/>
      <c r="AH25" s="5"/>
    </row>
    <row r="26" spans="1:34" s="94" customFormat="1" ht="15.75" customHeight="1" x14ac:dyDescent="0.25">
      <c r="A26" s="1058"/>
      <c r="B26" s="478"/>
      <c r="C26" s="1142" t="s">
        <v>621</v>
      </c>
      <c r="D26" s="1061"/>
      <c r="E26" s="1061"/>
      <c r="F26" s="1061"/>
      <c r="G26" s="302" t="str">
        <f>'WK0 - Input data'!$C$63</f>
        <v>$ nominal per year</v>
      </c>
      <c r="H26" s="274"/>
      <c r="I26" s="274"/>
      <c r="J26" s="274"/>
      <c r="K26" s="274"/>
      <c r="L26" s="274"/>
      <c r="M26" s="274"/>
      <c r="N26" s="274"/>
      <c r="O26" s="274"/>
      <c r="P26" s="274"/>
      <c r="Q26" s="1062"/>
      <c r="R26" s="580"/>
      <c r="S26" s="1058"/>
      <c r="T26" s="206"/>
      <c r="U26" s="5"/>
      <c r="V26" s="5"/>
      <c r="W26" s="5"/>
      <c r="X26" s="5"/>
      <c r="Y26" s="5"/>
      <c r="Z26" s="5"/>
      <c r="AA26" s="5"/>
      <c r="AB26" s="5"/>
      <c r="AC26" s="5"/>
      <c r="AD26" s="5"/>
      <c r="AE26" s="5"/>
      <c r="AF26" s="5"/>
      <c r="AG26" s="5"/>
      <c r="AH26" s="5"/>
    </row>
    <row r="27" spans="1:34" s="85" customFormat="1" ht="15" x14ac:dyDescent="0.2">
      <c r="A27" s="1143"/>
      <c r="B27" s="1144"/>
      <c r="C27" s="443" t="str">
        <f>CHOOSE('WK1 - Identification'!$S$30,"Proposed SV income above existing SV/rate peg","Proposed SV income above rate peg")</f>
        <v>Proposed SV income above rate peg</v>
      </c>
      <c r="D27" s="116"/>
      <c r="E27" s="116"/>
      <c r="F27" s="124"/>
      <c r="G27" s="1145">
        <f>IF('WK4 - PGI summary'!F58=0,".",'WK4 - PGI summary'!G58-'WK4 - PGI summary'!G68)</f>
        <v>22810026.380200386</v>
      </c>
      <c r="H27" s="1146">
        <f>IF(H21=$V$20,".",(IF('WK4 - PGI summary'!H58=".",G27*(1+'WK0 - Input data'!$D$48),'WK4 - PGI summary'!H58-'WK4 - PGI summary'!H68)))</f>
        <v>23380277.039705396</v>
      </c>
      <c r="I27" s="1146">
        <f>IF(I21=$V$20,".",(IF('WK4 - PGI summary'!I58=".",H27*(1+'WK0 - Input data'!$D$48),'WK4 - PGI summary'!I58-'WK4 - PGI summary'!I68)))</f>
        <v>23964783.965698034</v>
      </c>
      <c r="J27" s="1146">
        <f>IF(J21=$V$20,".",(IF('WK4 - PGI summary'!J58=".",I27*(1+'WK0 - Input data'!$D$48),'WK4 - PGI summary'!J58-'WK4 - PGI summary'!J68)))</f>
        <v>24563903.564840496</v>
      </c>
      <c r="K27" s="1146">
        <f>IF(K21=$V$20,".",(IF('WK4 - PGI summary'!K58=".",J27*(1+'WK0 - Input data'!$D$48),'WK4 - PGI summary'!K58-'WK4 - PGI summary'!K68)))</f>
        <v>25178001.15396148</v>
      </c>
      <c r="L27" s="1146">
        <f>IF(L21=$V$20,".",(IF('WK4 - PGI summary'!L58=".",K27*(1+'WK0 - Input data'!$D$48),'WK4 - PGI summary'!L58-'WK4 - PGI summary'!L68)))</f>
        <v>25807451.182810515</v>
      </c>
      <c r="M27" s="1145">
        <f>IF(M21=$V$20,".",(IF('WK4 - PGI summary'!M58=".",L27*(1+'WK0 - Input data'!$D$48),'WK4 - PGI summary'!M58-'WK4 - PGI summary'!M68)))</f>
        <v>26452637.462380797</v>
      </c>
      <c r="N27" s="1146">
        <f>IF(N21=$V$20,".",M27*(1+'WK0 - Input data'!$D$48))</f>
        <v>27113953.398940314</v>
      </c>
      <c r="O27" s="1146">
        <f>IF(O21=$V$20,".",N27*(1+'WK0 - Input data'!$D$48))</f>
        <v>27791802.23391382</v>
      </c>
      <c r="P27" s="1146">
        <f>IF(P21=$V$20,".",O27*(1+'WK0 - Input data'!$D$48))</f>
        <v>28486597.289761662</v>
      </c>
      <c r="Q27" s="1147">
        <f>SUM(G27:P27)</f>
        <v>255549433.6722129</v>
      </c>
      <c r="R27" s="580"/>
      <c r="S27" s="1058"/>
      <c r="T27" s="206"/>
      <c r="U27" s="95"/>
      <c r="V27" s="95"/>
      <c r="W27" s="95"/>
      <c r="X27" s="95"/>
      <c r="Y27" s="95"/>
      <c r="Z27" s="95"/>
      <c r="AA27" s="95"/>
      <c r="AB27" s="95"/>
      <c r="AC27" s="95"/>
      <c r="AD27" s="95"/>
      <c r="AE27" s="95"/>
      <c r="AF27" s="95"/>
      <c r="AG27" s="95"/>
      <c r="AH27" s="95"/>
    </row>
    <row r="28" spans="1:34" s="94" customFormat="1" ht="9.6" customHeight="1" x14ac:dyDescent="0.2">
      <c r="A28" s="1058"/>
      <c r="B28" s="478"/>
      <c r="C28" s="125"/>
      <c r="D28" s="122"/>
      <c r="E28" s="122"/>
      <c r="F28" s="126"/>
      <c r="G28" s="461"/>
      <c r="H28" s="224"/>
      <c r="I28" s="224"/>
      <c r="J28" s="224"/>
      <c r="K28" s="224"/>
      <c r="L28" s="224"/>
      <c r="M28" s="224"/>
      <c r="N28" s="224"/>
      <c r="O28" s="224"/>
      <c r="P28" s="224"/>
      <c r="Q28" s="1148"/>
      <c r="R28" s="580"/>
      <c r="S28" s="1058"/>
      <c r="T28" s="206"/>
      <c r="U28" s="5"/>
      <c r="V28" s="5"/>
      <c r="W28" s="5"/>
      <c r="X28" s="5"/>
      <c r="Y28" s="5"/>
      <c r="Z28" s="5"/>
      <c r="AA28" s="5"/>
      <c r="AB28" s="5"/>
      <c r="AC28" s="5"/>
      <c r="AD28" s="5"/>
      <c r="AE28" s="5"/>
      <c r="AF28" s="5"/>
      <c r="AG28" s="5"/>
      <c r="AH28" s="5"/>
    </row>
    <row r="29" spans="1:34" s="94" customFormat="1" ht="15.75" customHeight="1" x14ac:dyDescent="0.25">
      <c r="A29" s="1058"/>
      <c r="B29" s="478"/>
      <c r="C29" s="1142" t="s">
        <v>704</v>
      </c>
      <c r="D29" s="1061"/>
      <c r="E29" s="1061"/>
      <c r="F29" s="1061"/>
      <c r="G29" s="382" t="str">
        <f>$G$26</f>
        <v>$ nominal per year</v>
      </c>
      <c r="H29" s="840"/>
      <c r="I29" s="840"/>
      <c r="J29" s="840"/>
      <c r="K29" s="840"/>
      <c r="L29" s="840"/>
      <c r="M29" s="840"/>
      <c r="N29" s="840"/>
      <c r="O29" s="840"/>
      <c r="P29" s="840"/>
      <c r="Q29" s="1062"/>
      <c r="R29" s="580"/>
      <c r="S29" s="1058"/>
      <c r="T29" s="206"/>
      <c r="U29" s="5"/>
      <c r="V29" s="5"/>
      <c r="W29" s="5"/>
      <c r="X29" s="5"/>
      <c r="Y29" s="5"/>
      <c r="Z29" s="5"/>
      <c r="AA29" s="5"/>
      <c r="AB29" s="5"/>
      <c r="AC29" s="5"/>
      <c r="AD29" s="5"/>
      <c r="AE29" s="5"/>
      <c r="AF29" s="5"/>
      <c r="AG29" s="5"/>
      <c r="AH29" s="5"/>
    </row>
    <row r="30" spans="1:34" s="94" customFormat="1" ht="27.6" customHeight="1" x14ac:dyDescent="0.2">
      <c r="A30" s="1058"/>
      <c r="B30" s="478"/>
      <c r="C30" s="480" t="s">
        <v>355</v>
      </c>
      <c r="D30" s="122"/>
      <c r="E30" s="122"/>
      <c r="F30" s="126"/>
      <c r="G30" s="220">
        <f t="shared" ref="G30:P30" si="1">IF(G21=$V$20,".",G27-G65)</f>
        <v>22810026.380200386</v>
      </c>
      <c r="H30" s="220">
        <f t="shared" si="1"/>
        <v>23380277.039705396</v>
      </c>
      <c r="I30" s="220">
        <f t="shared" si="1"/>
        <v>23964783.965698034</v>
      </c>
      <c r="J30" s="220">
        <f t="shared" si="1"/>
        <v>24563903.564840496</v>
      </c>
      <c r="K30" s="220">
        <f t="shared" si="1"/>
        <v>25178001.15396148</v>
      </c>
      <c r="L30" s="220">
        <f t="shared" si="1"/>
        <v>25807451.182810515</v>
      </c>
      <c r="M30" s="220">
        <f t="shared" si="1"/>
        <v>26452637.462380797</v>
      </c>
      <c r="N30" s="220">
        <f t="shared" si="1"/>
        <v>27113953.398940314</v>
      </c>
      <c r="O30" s="220">
        <f t="shared" si="1"/>
        <v>27791802.23391382</v>
      </c>
      <c r="P30" s="220">
        <f t="shared" si="1"/>
        <v>28486597.289761662</v>
      </c>
      <c r="Q30" s="503">
        <f>SUM(G30:P30)</f>
        <v>255549433.6722129</v>
      </c>
      <c r="R30" s="580"/>
      <c r="S30" s="1058"/>
      <c r="T30" s="5"/>
      <c r="U30" s="5"/>
      <c r="V30" s="5"/>
      <c r="W30" s="5"/>
      <c r="X30" s="5"/>
      <c r="Y30" s="5"/>
      <c r="Z30" s="5"/>
      <c r="AA30" s="5"/>
      <c r="AB30" s="5"/>
      <c r="AC30" s="5"/>
      <c r="AD30" s="5"/>
      <c r="AE30" s="5"/>
      <c r="AF30" s="5"/>
      <c r="AG30" s="5"/>
      <c r="AH30" s="5"/>
    </row>
    <row r="31" spans="1:34" s="94" customFormat="1" ht="11.45" customHeight="1" x14ac:dyDescent="0.2">
      <c r="A31" s="1058"/>
      <c r="B31" s="478"/>
      <c r="C31" s="108"/>
      <c r="D31" s="108"/>
      <c r="E31" s="108"/>
      <c r="F31" s="108"/>
      <c r="G31" s="108"/>
      <c r="H31" s="1149"/>
      <c r="I31" s="1149"/>
      <c r="J31" s="1149"/>
      <c r="K31" s="1149"/>
      <c r="L31" s="1149"/>
      <c r="M31" s="1149"/>
      <c r="N31" s="1149"/>
      <c r="O31" s="1149"/>
      <c r="P31" s="1149"/>
      <c r="Q31" s="108"/>
      <c r="R31" s="580"/>
      <c r="S31" s="1058"/>
      <c r="T31" s="5"/>
      <c r="U31" s="5"/>
      <c r="V31" s="5"/>
      <c r="W31" s="5"/>
      <c r="X31" s="5"/>
      <c r="Y31" s="5"/>
      <c r="Z31" s="5"/>
      <c r="AA31" s="5"/>
      <c r="AB31" s="5"/>
      <c r="AC31" s="5"/>
      <c r="AD31" s="5"/>
      <c r="AE31" s="5"/>
      <c r="AF31" s="5"/>
      <c r="AG31" s="5"/>
      <c r="AH31" s="5"/>
    </row>
    <row r="32" spans="1:34" s="94" customFormat="1" ht="15.75" customHeight="1" x14ac:dyDescent="0.25">
      <c r="A32" s="1058"/>
      <c r="B32" s="478"/>
      <c r="C32" s="1142" t="s">
        <v>705</v>
      </c>
      <c r="D32" s="1061"/>
      <c r="E32" s="1061"/>
      <c r="F32" s="1061"/>
      <c r="G32" s="274"/>
      <c r="H32" s="274"/>
      <c r="I32" s="382" t="str">
        <f>$G$26</f>
        <v>$ nominal per year</v>
      </c>
      <c r="J32" s="274"/>
      <c r="K32" s="274"/>
      <c r="L32" s="274"/>
      <c r="M32" s="274"/>
      <c r="N32" s="274"/>
      <c r="O32" s="274"/>
      <c r="P32" s="274"/>
      <c r="Q32" s="1062"/>
      <c r="R32" s="580"/>
      <c r="S32" s="1058"/>
      <c r="T32" s="5"/>
      <c r="U32" s="5"/>
      <c r="V32" s="5"/>
      <c r="W32" s="5"/>
      <c r="X32" s="5"/>
      <c r="Y32" s="5"/>
      <c r="Z32" s="5"/>
      <c r="AA32" s="5"/>
      <c r="AB32" s="5"/>
      <c r="AC32" s="5"/>
      <c r="AD32" s="5"/>
      <c r="AE32" s="5"/>
      <c r="AF32" s="5"/>
      <c r="AG32" s="5"/>
      <c r="AH32" s="5"/>
    </row>
    <row r="33" spans="1:34" s="94" customFormat="1" x14ac:dyDescent="0.2">
      <c r="A33" s="1058"/>
      <c r="B33" s="478"/>
      <c r="C33" s="1157" t="s">
        <v>551</v>
      </c>
      <c r="D33" s="1150"/>
      <c r="E33" s="1150"/>
      <c r="F33" s="1150"/>
      <c r="G33" s="1160" t="str">
        <f t="shared" ref="G33:P33" si="2">IF(G21=$V$20,"leave blank",".")</f>
        <v>.</v>
      </c>
      <c r="H33" s="1160" t="str">
        <f t="shared" si="2"/>
        <v>.</v>
      </c>
      <c r="I33" s="1160" t="str">
        <f t="shared" si="2"/>
        <v>.</v>
      </c>
      <c r="J33" s="1160" t="str">
        <f t="shared" si="2"/>
        <v>.</v>
      </c>
      <c r="K33" s="1160" t="str">
        <f t="shared" si="2"/>
        <v>.</v>
      </c>
      <c r="L33" s="1160" t="str">
        <f t="shared" si="2"/>
        <v>.</v>
      </c>
      <c r="M33" s="1160" t="str">
        <f t="shared" si="2"/>
        <v>.</v>
      </c>
      <c r="N33" s="1160" t="str">
        <f t="shared" si="2"/>
        <v>.</v>
      </c>
      <c r="O33" s="1160" t="str">
        <f t="shared" si="2"/>
        <v>.</v>
      </c>
      <c r="P33" s="1160" t="str">
        <f t="shared" si="2"/>
        <v>.</v>
      </c>
      <c r="Q33" s="1153"/>
      <c r="R33" s="580"/>
      <c r="S33" s="1058"/>
      <c r="T33" s="5"/>
      <c r="U33" s="5"/>
      <c r="V33" s="5"/>
      <c r="W33" s="5"/>
      <c r="X33" s="5"/>
      <c r="Y33" s="5"/>
      <c r="Z33" s="5"/>
      <c r="AA33" s="5"/>
      <c r="AB33" s="5"/>
      <c r="AC33" s="5"/>
      <c r="AD33" s="5"/>
      <c r="AE33" s="5"/>
      <c r="AF33" s="5"/>
      <c r="AG33" s="5"/>
      <c r="AH33" s="5"/>
    </row>
    <row r="34" spans="1:34" s="94" customFormat="1" x14ac:dyDescent="0.2">
      <c r="A34" s="5"/>
      <c r="B34" s="478"/>
      <c r="C34" s="474"/>
      <c r="D34" s="462"/>
      <c r="E34" s="462"/>
      <c r="F34" s="463"/>
      <c r="G34" s="1359"/>
      <c r="H34" s="1359"/>
      <c r="I34" s="1359"/>
      <c r="J34" s="1359"/>
      <c r="K34" s="1359"/>
      <c r="L34" s="1359"/>
      <c r="M34" s="1359"/>
      <c r="N34" s="1359"/>
      <c r="O34" s="1359"/>
      <c r="P34" s="1359"/>
      <c r="Q34" s="499">
        <f t="shared" ref="Q34:Q65" si="3">SUM(G34:P34)-SUMIF($G$21:$P$21,$V$20,G34:P34)</f>
        <v>0</v>
      </c>
      <c r="R34" s="580"/>
      <c r="S34" s="1058"/>
      <c r="T34" s="5"/>
      <c r="U34" s="5"/>
      <c r="V34" s="5"/>
      <c r="W34" s="5"/>
      <c r="X34" s="5"/>
      <c r="Y34" s="5"/>
      <c r="Z34" s="5"/>
      <c r="AA34" s="5"/>
      <c r="AB34" s="5"/>
      <c r="AC34" s="5"/>
      <c r="AD34" s="5"/>
      <c r="AE34" s="5"/>
      <c r="AF34" s="5"/>
      <c r="AG34" s="5"/>
      <c r="AH34" s="5"/>
    </row>
    <row r="35" spans="1:34" s="94" customFormat="1" ht="12" customHeight="1" x14ac:dyDescent="0.2">
      <c r="A35" s="5"/>
      <c r="B35" s="478"/>
      <c r="C35" s="474"/>
      <c r="D35" s="462"/>
      <c r="E35" s="462"/>
      <c r="F35" s="463"/>
      <c r="G35" s="1359"/>
      <c r="H35" s="1359"/>
      <c r="I35" s="1359"/>
      <c r="J35" s="1359"/>
      <c r="K35" s="1359"/>
      <c r="L35" s="1359"/>
      <c r="M35" s="1359"/>
      <c r="N35" s="1359"/>
      <c r="O35" s="1359"/>
      <c r="P35" s="1359"/>
      <c r="Q35" s="499">
        <f t="shared" si="3"/>
        <v>0</v>
      </c>
      <c r="R35" s="580"/>
      <c r="S35" s="1058"/>
      <c r="T35" s="5"/>
      <c r="U35" s="5"/>
      <c r="V35" s="5"/>
      <c r="W35" s="5"/>
      <c r="X35" s="5"/>
      <c r="Y35" s="5"/>
      <c r="Z35" s="5"/>
      <c r="AA35" s="5"/>
      <c r="AB35" s="5"/>
      <c r="AC35" s="5"/>
      <c r="AD35" s="5"/>
      <c r="AE35" s="5"/>
      <c r="AF35" s="5"/>
      <c r="AG35" s="5"/>
      <c r="AH35" s="5"/>
    </row>
    <row r="36" spans="1:34" s="94" customFormat="1" ht="12" customHeight="1" x14ac:dyDescent="0.2">
      <c r="A36" s="5"/>
      <c r="B36" s="478"/>
      <c r="C36" s="474"/>
      <c r="D36" s="462"/>
      <c r="E36" s="462"/>
      <c r="F36" s="463"/>
      <c r="G36" s="1359"/>
      <c r="H36" s="1359"/>
      <c r="I36" s="1359"/>
      <c r="J36" s="1359"/>
      <c r="K36" s="1359"/>
      <c r="L36" s="1359"/>
      <c r="M36" s="1359"/>
      <c r="N36" s="1359"/>
      <c r="O36" s="1359"/>
      <c r="P36" s="1359"/>
      <c r="Q36" s="499">
        <f t="shared" si="3"/>
        <v>0</v>
      </c>
      <c r="R36" s="580"/>
      <c r="S36" s="1058"/>
      <c r="T36" s="308"/>
      <c r="U36" s="5"/>
      <c r="V36" s="5"/>
      <c r="W36" s="5"/>
      <c r="X36" s="5"/>
      <c r="Y36" s="5"/>
      <c r="Z36" s="5"/>
      <c r="AA36" s="5"/>
      <c r="AB36" s="5"/>
      <c r="AC36" s="5"/>
      <c r="AD36" s="5"/>
      <c r="AE36" s="5"/>
      <c r="AF36" s="5"/>
      <c r="AG36" s="5"/>
      <c r="AH36" s="5"/>
    </row>
    <row r="37" spans="1:34" s="94" customFormat="1" ht="12" customHeight="1" x14ac:dyDescent="0.2">
      <c r="A37" s="5"/>
      <c r="B37" s="478"/>
      <c r="C37" s="474"/>
      <c r="D37" s="462"/>
      <c r="E37" s="462"/>
      <c r="F37" s="463"/>
      <c r="G37" s="1359"/>
      <c r="H37" s="493"/>
      <c r="I37" s="493"/>
      <c r="J37" s="493"/>
      <c r="K37" s="493"/>
      <c r="L37" s="493"/>
      <c r="M37" s="493"/>
      <c r="N37" s="493"/>
      <c r="O37" s="493"/>
      <c r="P37" s="493"/>
      <c r="Q37" s="499">
        <f t="shared" si="3"/>
        <v>0</v>
      </c>
      <c r="R37" s="580"/>
      <c r="S37" s="1058"/>
      <c r="T37" s="308"/>
      <c r="U37" s="5"/>
      <c r="V37" s="5"/>
      <c r="W37" s="5"/>
      <c r="X37" s="5"/>
      <c r="Y37" s="5"/>
      <c r="Z37" s="5"/>
      <c r="AA37" s="5"/>
      <c r="AB37" s="5"/>
      <c r="AC37" s="5"/>
      <c r="AD37" s="5"/>
      <c r="AE37" s="5"/>
      <c r="AF37" s="5"/>
      <c r="AG37" s="5"/>
      <c r="AH37" s="5"/>
    </row>
    <row r="38" spans="1:34" s="94" customFormat="1" ht="12" customHeight="1" x14ac:dyDescent="0.2">
      <c r="A38" s="5"/>
      <c r="B38" s="478"/>
      <c r="C38" s="474"/>
      <c r="D38" s="462"/>
      <c r="E38" s="462"/>
      <c r="F38" s="463"/>
      <c r="G38" s="1359"/>
      <c r="H38" s="422"/>
      <c r="I38" s="422"/>
      <c r="J38" s="422"/>
      <c r="K38" s="422"/>
      <c r="L38" s="422"/>
      <c r="M38" s="422"/>
      <c r="N38" s="422"/>
      <c r="O38" s="422"/>
      <c r="P38" s="422"/>
      <c r="Q38" s="499">
        <f t="shared" si="3"/>
        <v>0</v>
      </c>
      <c r="R38" s="580"/>
      <c r="S38" s="1058"/>
      <c r="T38" s="308"/>
      <c r="U38" s="5"/>
      <c r="V38" s="5"/>
      <c r="W38" s="5"/>
      <c r="X38" s="5"/>
      <c r="Y38" s="5"/>
      <c r="Z38" s="5"/>
      <c r="AA38" s="5"/>
      <c r="AB38" s="5"/>
      <c r="AC38" s="5"/>
      <c r="AD38" s="5"/>
      <c r="AE38" s="5"/>
      <c r="AF38" s="5"/>
      <c r="AG38" s="5"/>
      <c r="AH38" s="5"/>
    </row>
    <row r="39" spans="1:34" s="94" customFormat="1" ht="12" customHeight="1" x14ac:dyDescent="0.2">
      <c r="A39" s="5"/>
      <c r="B39" s="478"/>
      <c r="C39" s="474"/>
      <c r="D39" s="462"/>
      <c r="E39" s="462"/>
      <c r="F39" s="463"/>
      <c r="G39" s="1359"/>
      <c r="H39" s="422"/>
      <c r="I39" s="422"/>
      <c r="J39" s="422"/>
      <c r="K39" s="422"/>
      <c r="L39" s="422"/>
      <c r="M39" s="422"/>
      <c r="N39" s="422"/>
      <c r="O39" s="422"/>
      <c r="P39" s="422"/>
      <c r="Q39" s="499">
        <f t="shared" si="3"/>
        <v>0</v>
      </c>
      <c r="R39" s="580"/>
      <c r="S39" s="1058"/>
      <c r="T39" s="308"/>
      <c r="U39" s="5"/>
      <c r="V39" s="5"/>
      <c r="W39" s="5"/>
      <c r="X39" s="5"/>
      <c r="Y39" s="5"/>
      <c r="Z39" s="5"/>
      <c r="AA39" s="5"/>
      <c r="AB39" s="5"/>
      <c r="AC39" s="5"/>
      <c r="AD39" s="5"/>
      <c r="AE39" s="5"/>
      <c r="AF39" s="5"/>
      <c r="AG39" s="5"/>
      <c r="AH39" s="5"/>
    </row>
    <row r="40" spans="1:34" s="94" customFormat="1" ht="12" customHeight="1" x14ac:dyDescent="0.2">
      <c r="A40" s="5"/>
      <c r="B40" s="478"/>
      <c r="C40" s="474"/>
      <c r="D40" s="462"/>
      <c r="E40" s="462"/>
      <c r="F40" s="463"/>
      <c r="G40" s="1359"/>
      <c r="H40" s="422"/>
      <c r="I40" s="422"/>
      <c r="J40" s="422"/>
      <c r="K40" s="422"/>
      <c r="L40" s="422"/>
      <c r="M40" s="422"/>
      <c r="N40" s="422"/>
      <c r="O40" s="422"/>
      <c r="P40" s="422"/>
      <c r="Q40" s="499">
        <f t="shared" si="3"/>
        <v>0</v>
      </c>
      <c r="R40" s="580"/>
      <c r="S40" s="1058"/>
      <c r="T40" s="308"/>
      <c r="U40" s="5"/>
      <c r="V40" s="5"/>
      <c r="W40" s="5"/>
      <c r="X40" s="5"/>
      <c r="Y40" s="5"/>
      <c r="Z40" s="5"/>
      <c r="AA40" s="5"/>
      <c r="AB40" s="5"/>
      <c r="AC40" s="5"/>
      <c r="AD40" s="5"/>
      <c r="AE40" s="5"/>
      <c r="AF40" s="5"/>
      <c r="AG40" s="5"/>
      <c r="AH40" s="5"/>
    </row>
    <row r="41" spans="1:34" s="94" customFormat="1" ht="12" customHeight="1" x14ac:dyDescent="0.2">
      <c r="A41" s="5"/>
      <c r="B41" s="478"/>
      <c r="C41" s="474"/>
      <c r="D41" s="462"/>
      <c r="E41" s="462"/>
      <c r="F41" s="463"/>
      <c r="G41" s="1359"/>
      <c r="H41" s="422"/>
      <c r="I41" s="422"/>
      <c r="J41" s="422"/>
      <c r="K41" s="422"/>
      <c r="L41" s="422"/>
      <c r="M41" s="422"/>
      <c r="N41" s="422"/>
      <c r="O41" s="422"/>
      <c r="P41" s="422"/>
      <c r="Q41" s="499">
        <f t="shared" si="3"/>
        <v>0</v>
      </c>
      <c r="R41" s="580"/>
      <c r="S41" s="1058"/>
      <c r="T41" s="308"/>
      <c r="U41" s="5"/>
      <c r="V41" s="5"/>
      <c r="W41" s="5"/>
      <c r="X41" s="5"/>
      <c r="Y41" s="5"/>
      <c r="Z41" s="5"/>
      <c r="AA41" s="5"/>
      <c r="AB41" s="5"/>
      <c r="AC41" s="5"/>
      <c r="AD41" s="5"/>
      <c r="AE41" s="5"/>
      <c r="AF41" s="5"/>
      <c r="AG41" s="5"/>
      <c r="AH41" s="5"/>
    </row>
    <row r="42" spans="1:34" s="94" customFormat="1" ht="12" customHeight="1" x14ac:dyDescent="0.2">
      <c r="A42" s="5"/>
      <c r="B42" s="478"/>
      <c r="C42" s="474"/>
      <c r="D42" s="462"/>
      <c r="E42" s="462"/>
      <c r="F42" s="463"/>
      <c r="G42" s="1301"/>
      <c r="H42" s="1301"/>
      <c r="I42" s="1301"/>
      <c r="J42" s="1301"/>
      <c r="K42" s="422"/>
      <c r="L42" s="422"/>
      <c r="M42" s="422"/>
      <c r="N42" s="422"/>
      <c r="O42" s="422"/>
      <c r="P42" s="422"/>
      <c r="Q42" s="499">
        <f t="shared" si="3"/>
        <v>0</v>
      </c>
      <c r="R42" s="580"/>
      <c r="S42" s="1058"/>
      <c r="T42" s="308"/>
      <c r="U42" s="5"/>
      <c r="V42" s="5"/>
      <c r="W42" s="5"/>
      <c r="X42" s="5"/>
      <c r="Y42" s="5"/>
      <c r="Z42" s="5"/>
      <c r="AA42" s="5"/>
      <c r="AB42" s="5"/>
      <c r="AC42" s="5"/>
      <c r="AD42" s="5"/>
      <c r="AE42" s="5"/>
      <c r="AF42" s="5"/>
      <c r="AG42" s="5"/>
      <c r="AH42" s="5"/>
    </row>
    <row r="43" spans="1:34" s="94" customFormat="1" ht="12" customHeight="1" x14ac:dyDescent="0.2">
      <c r="A43" s="5"/>
      <c r="B43" s="478"/>
      <c r="C43" s="474"/>
      <c r="D43" s="462"/>
      <c r="E43" s="462"/>
      <c r="F43" s="463"/>
      <c r="G43" s="1301"/>
      <c r="H43" s="1301"/>
      <c r="I43" s="1301"/>
      <c r="J43" s="1301"/>
      <c r="K43" s="422"/>
      <c r="L43" s="422"/>
      <c r="M43" s="422"/>
      <c r="N43" s="422"/>
      <c r="O43" s="422"/>
      <c r="P43" s="422"/>
      <c r="Q43" s="499">
        <f t="shared" si="3"/>
        <v>0</v>
      </c>
      <c r="R43" s="580"/>
      <c r="S43" s="1058"/>
      <c r="T43" s="308"/>
      <c r="U43" s="5"/>
      <c r="V43" s="5"/>
      <c r="W43" s="5"/>
      <c r="X43" s="5"/>
      <c r="Y43" s="5"/>
      <c r="Z43" s="5"/>
      <c r="AA43" s="5"/>
      <c r="AB43" s="5"/>
      <c r="AC43" s="5"/>
      <c r="AD43" s="5"/>
      <c r="AE43" s="5"/>
      <c r="AF43" s="5"/>
      <c r="AG43" s="5"/>
      <c r="AH43" s="5"/>
    </row>
    <row r="44" spans="1:34" s="94" customFormat="1" ht="12" customHeight="1" x14ac:dyDescent="0.2">
      <c r="A44" s="5"/>
      <c r="B44" s="478"/>
      <c r="C44" s="474"/>
      <c r="D44" s="462"/>
      <c r="E44" s="462"/>
      <c r="F44" s="463"/>
      <c r="G44" s="1301"/>
      <c r="H44" s="1301"/>
      <c r="I44" s="1301"/>
      <c r="J44" s="1301"/>
      <c r="K44" s="422"/>
      <c r="L44" s="422"/>
      <c r="M44" s="422"/>
      <c r="N44" s="422"/>
      <c r="O44" s="422"/>
      <c r="P44" s="422"/>
      <c r="Q44" s="499">
        <f t="shared" si="3"/>
        <v>0</v>
      </c>
      <c r="R44" s="580"/>
      <c r="S44" s="1058"/>
      <c r="T44" s="308"/>
      <c r="U44" s="5"/>
      <c r="V44" s="5"/>
      <c r="W44" s="5"/>
      <c r="X44" s="5"/>
      <c r="Y44" s="5"/>
      <c r="Z44" s="5"/>
      <c r="AA44" s="5"/>
      <c r="AB44" s="5"/>
      <c r="AC44" s="5"/>
      <c r="AD44" s="5"/>
      <c r="AE44" s="5"/>
      <c r="AF44" s="5"/>
      <c r="AG44" s="5"/>
      <c r="AH44" s="5"/>
    </row>
    <row r="45" spans="1:34" s="94" customFormat="1" ht="12" customHeight="1" x14ac:dyDescent="0.2">
      <c r="A45" s="5"/>
      <c r="B45" s="478"/>
      <c r="C45" s="474"/>
      <c r="D45" s="462"/>
      <c r="E45" s="462"/>
      <c r="F45" s="463"/>
      <c r="G45" s="1301"/>
      <c r="H45" s="1301"/>
      <c r="I45" s="1301"/>
      <c r="J45" s="1301"/>
      <c r="K45" s="422"/>
      <c r="L45" s="422"/>
      <c r="M45" s="422"/>
      <c r="N45" s="422"/>
      <c r="O45" s="422"/>
      <c r="P45" s="422"/>
      <c r="Q45" s="499">
        <f t="shared" si="3"/>
        <v>0</v>
      </c>
      <c r="R45" s="580"/>
      <c r="S45" s="1058"/>
      <c r="T45" s="308"/>
      <c r="U45" s="5"/>
      <c r="V45" s="5"/>
      <c r="W45" s="5"/>
      <c r="X45" s="5"/>
      <c r="Y45" s="5"/>
      <c r="Z45" s="5"/>
      <c r="AA45" s="5"/>
      <c r="AB45" s="5"/>
      <c r="AC45" s="5"/>
      <c r="AD45" s="5"/>
      <c r="AE45" s="5"/>
      <c r="AF45" s="5"/>
      <c r="AG45" s="5"/>
      <c r="AH45" s="5"/>
    </row>
    <row r="46" spans="1:34" s="94" customFormat="1" ht="12" customHeight="1" x14ac:dyDescent="0.2">
      <c r="A46" s="5"/>
      <c r="B46" s="478"/>
      <c r="C46" s="474"/>
      <c r="D46" s="462"/>
      <c r="E46" s="462"/>
      <c r="F46" s="463"/>
      <c r="G46" s="1301"/>
      <c r="H46" s="1301"/>
      <c r="I46" s="1301"/>
      <c r="J46" s="1301"/>
      <c r="K46" s="422"/>
      <c r="L46" s="422"/>
      <c r="M46" s="422"/>
      <c r="N46" s="422"/>
      <c r="O46" s="422"/>
      <c r="P46" s="422"/>
      <c r="Q46" s="499">
        <f t="shared" si="3"/>
        <v>0</v>
      </c>
      <c r="R46" s="580"/>
      <c r="S46" s="1058"/>
      <c r="T46" s="308"/>
      <c r="U46" s="5"/>
      <c r="V46" s="5"/>
      <c r="W46" s="5"/>
      <c r="X46" s="5"/>
      <c r="Y46" s="5"/>
      <c r="Z46" s="5"/>
      <c r="AA46" s="5"/>
      <c r="AB46" s="5"/>
      <c r="AC46" s="5"/>
      <c r="AD46" s="5"/>
      <c r="AE46" s="5"/>
      <c r="AF46" s="5"/>
      <c r="AG46" s="5"/>
      <c r="AH46" s="5"/>
    </row>
    <row r="47" spans="1:34" s="94" customFormat="1" ht="12" customHeight="1" x14ac:dyDescent="0.2">
      <c r="A47" s="5"/>
      <c r="B47" s="478"/>
      <c r="C47" s="474"/>
      <c r="D47" s="462"/>
      <c r="E47" s="462"/>
      <c r="F47" s="463"/>
      <c r="G47" s="1301"/>
      <c r="H47" s="1301"/>
      <c r="I47" s="1301"/>
      <c r="J47" s="1301"/>
      <c r="K47" s="422"/>
      <c r="L47" s="422"/>
      <c r="M47" s="422"/>
      <c r="N47" s="422"/>
      <c r="O47" s="422"/>
      <c r="P47" s="422"/>
      <c r="Q47" s="499">
        <f t="shared" si="3"/>
        <v>0</v>
      </c>
      <c r="R47" s="580"/>
      <c r="S47" s="1058"/>
      <c r="T47" s="308"/>
      <c r="U47" s="5"/>
      <c r="V47" s="5"/>
      <c r="W47" s="5"/>
      <c r="X47" s="5"/>
      <c r="Y47" s="5"/>
      <c r="Z47" s="5"/>
      <c r="AA47" s="5"/>
      <c r="AB47" s="5"/>
      <c r="AC47" s="5"/>
      <c r="AD47" s="5"/>
      <c r="AE47" s="5"/>
      <c r="AF47" s="5"/>
      <c r="AG47" s="5"/>
      <c r="AH47" s="5"/>
    </row>
    <row r="48" spans="1:34" s="94" customFormat="1" ht="12" customHeight="1" x14ac:dyDescent="0.2">
      <c r="A48" s="5"/>
      <c r="B48" s="478"/>
      <c r="C48" s="474"/>
      <c r="D48" s="462"/>
      <c r="E48" s="462"/>
      <c r="F48" s="463"/>
      <c r="G48" s="1301"/>
      <c r="H48" s="1301"/>
      <c r="I48" s="1301"/>
      <c r="J48" s="1301"/>
      <c r="K48" s="422"/>
      <c r="L48" s="422"/>
      <c r="M48" s="422"/>
      <c r="N48" s="422"/>
      <c r="O48" s="422"/>
      <c r="P48" s="422"/>
      <c r="Q48" s="499">
        <f t="shared" si="3"/>
        <v>0</v>
      </c>
      <c r="R48" s="580"/>
      <c r="S48" s="1058"/>
      <c r="T48" s="308"/>
      <c r="U48" s="5"/>
      <c r="V48" s="5"/>
      <c r="W48" s="5"/>
      <c r="X48" s="5"/>
      <c r="Y48" s="5"/>
      <c r="Z48" s="5"/>
      <c r="AA48" s="5"/>
      <c r="AB48" s="5"/>
      <c r="AC48" s="5"/>
      <c r="AD48" s="5"/>
      <c r="AE48" s="5"/>
      <c r="AF48" s="5"/>
      <c r="AG48" s="5"/>
      <c r="AH48" s="5"/>
    </row>
    <row r="49" spans="1:34" s="94" customFormat="1" ht="12" customHeight="1" x14ac:dyDescent="0.2">
      <c r="A49" s="5"/>
      <c r="B49" s="478"/>
      <c r="C49" s="1157" t="s">
        <v>552</v>
      </c>
      <c r="D49" s="1150"/>
      <c r="E49" s="1150"/>
      <c r="F49" s="1150"/>
      <c r="G49" s="296"/>
      <c r="H49" s="1158"/>
      <c r="I49" s="1158"/>
      <c r="J49" s="1158"/>
      <c r="K49" s="1158"/>
      <c r="L49" s="1158"/>
      <c r="M49" s="1158"/>
      <c r="N49" s="1158"/>
      <c r="O49" s="1158"/>
      <c r="P49" s="1158"/>
      <c r="Q49" s="1153">
        <f t="shared" si="3"/>
        <v>0</v>
      </c>
      <c r="R49" s="580"/>
      <c r="S49" s="1058"/>
      <c r="T49" s="1161"/>
      <c r="U49" s="5"/>
      <c r="V49" s="5"/>
      <c r="W49" s="5"/>
      <c r="X49" s="5"/>
      <c r="Y49" s="5"/>
      <c r="Z49" s="5"/>
      <c r="AA49" s="5"/>
      <c r="AB49" s="5"/>
      <c r="AC49" s="5"/>
      <c r="AD49" s="5"/>
      <c r="AE49" s="5"/>
      <c r="AF49" s="5"/>
      <c r="AG49" s="5"/>
      <c r="AH49" s="5"/>
    </row>
    <row r="50" spans="1:34" s="94" customFormat="1" ht="12" customHeight="1" x14ac:dyDescent="0.2">
      <c r="A50" s="5"/>
      <c r="B50" s="478"/>
      <c r="C50" s="474"/>
      <c r="D50" s="462"/>
      <c r="E50" s="462"/>
      <c r="F50" s="463"/>
      <c r="G50" s="1301"/>
      <c r="H50" s="1301"/>
      <c r="I50" s="1301"/>
      <c r="J50" s="1301"/>
      <c r="K50" s="464"/>
      <c r="L50" s="464"/>
      <c r="M50" s="464"/>
      <c r="N50" s="464"/>
      <c r="O50" s="464"/>
      <c r="P50" s="464"/>
      <c r="Q50" s="499">
        <f t="shared" si="3"/>
        <v>0</v>
      </c>
      <c r="R50" s="580"/>
      <c r="S50" s="1058"/>
      <c r="T50" s="308"/>
      <c r="U50" s="5"/>
      <c r="V50" s="5"/>
      <c r="W50" s="5"/>
      <c r="X50" s="5"/>
      <c r="Y50" s="5"/>
      <c r="Z50" s="5"/>
      <c r="AA50" s="5"/>
      <c r="AB50" s="5"/>
      <c r="AC50" s="5"/>
      <c r="AD50" s="5"/>
      <c r="AE50" s="5"/>
      <c r="AF50" s="5"/>
      <c r="AG50" s="5"/>
      <c r="AH50" s="5"/>
    </row>
    <row r="51" spans="1:34" s="94" customFormat="1" ht="12" customHeight="1" x14ac:dyDescent="0.2">
      <c r="A51" s="5"/>
      <c r="B51" s="478"/>
      <c r="C51" s="474"/>
      <c r="D51" s="462"/>
      <c r="E51" s="462"/>
      <c r="F51" s="463"/>
      <c r="G51" s="1301"/>
      <c r="H51" s="1301"/>
      <c r="I51" s="1301"/>
      <c r="J51" s="1301"/>
      <c r="K51" s="464"/>
      <c r="L51" s="464"/>
      <c r="M51" s="464"/>
      <c r="N51" s="464"/>
      <c r="O51" s="464"/>
      <c r="P51" s="464"/>
      <c r="Q51" s="499">
        <f t="shared" si="3"/>
        <v>0</v>
      </c>
      <c r="R51" s="580"/>
      <c r="S51" s="1058"/>
      <c r="T51" s="308"/>
      <c r="U51" s="5"/>
      <c r="V51" s="5"/>
      <c r="W51" s="5"/>
      <c r="X51" s="5"/>
      <c r="Y51" s="5"/>
      <c r="Z51" s="5"/>
      <c r="AA51" s="5"/>
      <c r="AB51" s="5"/>
      <c r="AC51" s="5"/>
      <c r="AD51" s="5"/>
      <c r="AE51" s="5"/>
      <c r="AF51" s="5"/>
      <c r="AG51" s="5"/>
      <c r="AH51" s="5"/>
    </row>
    <row r="52" spans="1:34" s="94" customFormat="1" ht="12" customHeight="1" x14ac:dyDescent="0.2">
      <c r="A52" s="5"/>
      <c r="B52" s="478"/>
      <c r="C52" s="474"/>
      <c r="D52" s="462"/>
      <c r="E52" s="462"/>
      <c r="F52" s="463"/>
      <c r="G52" s="1301"/>
      <c r="H52" s="1301"/>
      <c r="I52" s="1301"/>
      <c r="J52" s="1301"/>
      <c r="K52" s="464"/>
      <c r="L52" s="464"/>
      <c r="M52" s="464"/>
      <c r="N52" s="464"/>
      <c r="O52" s="464"/>
      <c r="P52" s="464"/>
      <c r="Q52" s="499">
        <f t="shared" si="3"/>
        <v>0</v>
      </c>
      <c r="R52" s="580"/>
      <c r="S52" s="1058"/>
      <c r="T52" s="308"/>
      <c r="U52" s="5"/>
      <c r="V52" s="5"/>
      <c r="W52" s="5"/>
      <c r="X52" s="5"/>
      <c r="Y52" s="5"/>
      <c r="Z52" s="5"/>
      <c r="AA52" s="5"/>
      <c r="AB52" s="5"/>
      <c r="AC52" s="5"/>
      <c r="AD52" s="5"/>
      <c r="AE52" s="5"/>
      <c r="AF52" s="5"/>
      <c r="AG52" s="5"/>
      <c r="AH52" s="5"/>
    </row>
    <row r="53" spans="1:34" s="94" customFormat="1" ht="12" customHeight="1" x14ac:dyDescent="0.2">
      <c r="A53" s="5"/>
      <c r="B53" s="478"/>
      <c r="C53" s="474"/>
      <c r="D53" s="462"/>
      <c r="E53" s="462"/>
      <c r="F53" s="463"/>
      <c r="G53" s="1301"/>
      <c r="H53" s="1301"/>
      <c r="I53" s="1301"/>
      <c r="J53" s="1301"/>
      <c r="K53" s="464"/>
      <c r="L53" s="464"/>
      <c r="M53" s="464"/>
      <c r="N53" s="464"/>
      <c r="O53" s="464"/>
      <c r="P53" s="464"/>
      <c r="Q53" s="499">
        <f t="shared" si="3"/>
        <v>0</v>
      </c>
      <c r="R53" s="580"/>
      <c r="S53" s="1058"/>
      <c r="T53" s="308"/>
      <c r="U53" s="5"/>
      <c r="V53" s="5"/>
      <c r="W53" s="5"/>
      <c r="X53" s="5"/>
      <c r="Y53" s="5"/>
      <c r="Z53" s="5"/>
      <c r="AA53" s="5"/>
      <c r="AB53" s="5"/>
      <c r="AC53" s="5"/>
      <c r="AD53" s="5"/>
      <c r="AE53" s="5"/>
      <c r="AF53" s="5"/>
      <c r="AG53" s="5"/>
      <c r="AH53" s="5"/>
    </row>
    <row r="54" spans="1:34" s="94" customFormat="1" ht="12" customHeight="1" x14ac:dyDescent="0.2">
      <c r="A54" s="5"/>
      <c r="B54" s="478"/>
      <c r="C54" s="474"/>
      <c r="D54" s="462"/>
      <c r="E54" s="462"/>
      <c r="F54" s="463"/>
      <c r="G54" s="1301"/>
      <c r="H54" s="1301"/>
      <c r="I54" s="1301"/>
      <c r="J54" s="1301"/>
      <c r="K54" s="464"/>
      <c r="L54" s="464"/>
      <c r="M54" s="464"/>
      <c r="N54" s="464"/>
      <c r="O54" s="464"/>
      <c r="P54" s="464"/>
      <c r="Q54" s="499">
        <f t="shared" si="3"/>
        <v>0</v>
      </c>
      <c r="R54" s="580"/>
      <c r="S54" s="1058"/>
      <c r="T54" s="308"/>
      <c r="U54" s="5"/>
      <c r="V54" s="5"/>
      <c r="W54" s="5"/>
      <c r="X54" s="5"/>
      <c r="Y54" s="5"/>
      <c r="Z54" s="5"/>
      <c r="AA54" s="5"/>
      <c r="AB54" s="5"/>
      <c r="AC54" s="5"/>
      <c r="AD54" s="5"/>
      <c r="AE54" s="5"/>
      <c r="AF54" s="5"/>
      <c r="AG54" s="5"/>
      <c r="AH54" s="5"/>
    </row>
    <row r="55" spans="1:34" s="94" customFormat="1" ht="12" customHeight="1" x14ac:dyDescent="0.2">
      <c r="A55" s="5"/>
      <c r="B55" s="478"/>
      <c r="C55" s="474"/>
      <c r="D55" s="462"/>
      <c r="E55" s="462"/>
      <c r="F55" s="463"/>
      <c r="G55" s="1301"/>
      <c r="H55" s="1301"/>
      <c r="I55" s="1301"/>
      <c r="J55" s="1301"/>
      <c r="K55" s="464"/>
      <c r="L55" s="464"/>
      <c r="M55" s="464"/>
      <c r="N55" s="464"/>
      <c r="O55" s="464"/>
      <c r="P55" s="464"/>
      <c r="Q55" s="499">
        <f t="shared" si="3"/>
        <v>0</v>
      </c>
      <c r="R55" s="580"/>
      <c r="S55" s="1058"/>
      <c r="T55" s="308"/>
      <c r="U55" s="5"/>
      <c r="V55" s="5"/>
      <c r="W55" s="5"/>
      <c r="X55" s="5"/>
      <c r="Y55" s="5"/>
      <c r="Z55" s="5"/>
      <c r="AA55" s="5"/>
      <c r="AB55" s="5"/>
      <c r="AC55" s="5"/>
      <c r="AD55" s="5"/>
      <c r="AE55" s="5"/>
      <c r="AF55" s="5"/>
      <c r="AG55" s="5"/>
      <c r="AH55" s="5"/>
    </row>
    <row r="56" spans="1:34" s="94" customFormat="1" ht="12" customHeight="1" x14ac:dyDescent="0.2">
      <c r="A56" s="5"/>
      <c r="B56" s="478"/>
      <c r="C56" s="474"/>
      <c r="D56" s="462"/>
      <c r="E56" s="462"/>
      <c r="F56" s="463"/>
      <c r="G56" s="1301"/>
      <c r="H56" s="1301"/>
      <c r="I56" s="1301"/>
      <c r="J56" s="1301"/>
      <c r="K56" s="464"/>
      <c r="L56" s="464"/>
      <c r="M56" s="464"/>
      <c r="N56" s="464"/>
      <c r="O56" s="464"/>
      <c r="P56" s="464"/>
      <c r="Q56" s="499">
        <f t="shared" si="3"/>
        <v>0</v>
      </c>
      <c r="R56" s="580"/>
      <c r="S56" s="1058"/>
      <c r="T56" s="308"/>
      <c r="U56" s="5"/>
      <c r="V56" s="5"/>
      <c r="W56" s="5"/>
      <c r="X56" s="5"/>
      <c r="Y56" s="5"/>
      <c r="Z56" s="5"/>
      <c r="AA56" s="5"/>
      <c r="AB56" s="5"/>
      <c r="AC56" s="5"/>
      <c r="AD56" s="5"/>
      <c r="AE56" s="5"/>
      <c r="AF56" s="5"/>
      <c r="AG56" s="5"/>
      <c r="AH56" s="5"/>
    </row>
    <row r="57" spans="1:34" s="94" customFormat="1" ht="12" customHeight="1" x14ac:dyDescent="0.2">
      <c r="A57" s="5"/>
      <c r="B57" s="478"/>
      <c r="C57" s="474"/>
      <c r="D57" s="462"/>
      <c r="E57" s="462"/>
      <c r="F57" s="463"/>
      <c r="G57" s="1301"/>
      <c r="H57" s="1301"/>
      <c r="I57" s="1301"/>
      <c r="J57" s="1301"/>
      <c r="K57" s="464"/>
      <c r="L57" s="464"/>
      <c r="M57" s="464"/>
      <c r="N57" s="464"/>
      <c r="O57" s="464"/>
      <c r="P57" s="464"/>
      <c r="Q57" s="499">
        <f t="shared" si="3"/>
        <v>0</v>
      </c>
      <c r="R57" s="580"/>
      <c r="S57" s="1058"/>
      <c r="T57" s="308"/>
      <c r="U57" s="5"/>
      <c r="V57" s="5"/>
      <c r="W57" s="5"/>
      <c r="X57" s="5"/>
      <c r="Y57" s="5"/>
      <c r="Z57" s="5"/>
      <c r="AA57" s="5"/>
      <c r="AB57" s="5"/>
      <c r="AC57" s="5"/>
      <c r="AD57" s="5"/>
      <c r="AE57" s="5"/>
      <c r="AF57" s="5"/>
      <c r="AG57" s="5"/>
      <c r="AH57" s="5"/>
    </row>
    <row r="58" spans="1:34" s="94" customFormat="1" ht="12" customHeight="1" x14ac:dyDescent="0.2">
      <c r="A58" s="5"/>
      <c r="B58" s="478"/>
      <c r="C58" s="474"/>
      <c r="D58" s="462"/>
      <c r="E58" s="462"/>
      <c r="F58" s="463"/>
      <c r="G58" s="1301"/>
      <c r="H58" s="1301"/>
      <c r="I58" s="1301"/>
      <c r="J58" s="1301"/>
      <c r="K58" s="464"/>
      <c r="L58" s="464"/>
      <c r="M58" s="464"/>
      <c r="N58" s="464"/>
      <c r="O58" s="464"/>
      <c r="P58" s="464"/>
      <c r="Q58" s="499">
        <f t="shared" si="3"/>
        <v>0</v>
      </c>
      <c r="R58" s="580"/>
      <c r="S58" s="1058"/>
      <c r="T58" s="308"/>
      <c r="U58" s="5"/>
      <c r="V58" s="5"/>
      <c r="W58" s="5"/>
      <c r="X58" s="5"/>
      <c r="Y58" s="5"/>
      <c r="Z58" s="5"/>
      <c r="AA58" s="5"/>
      <c r="AB58" s="5"/>
      <c r="AC58" s="5"/>
      <c r="AD58" s="5"/>
      <c r="AE58" s="5"/>
      <c r="AF58" s="5"/>
      <c r="AG58" s="5"/>
      <c r="AH58" s="5"/>
    </row>
    <row r="59" spans="1:34" s="94" customFormat="1" ht="12" customHeight="1" x14ac:dyDescent="0.2">
      <c r="A59" s="5"/>
      <c r="B59" s="478"/>
      <c r="C59" s="474"/>
      <c r="D59" s="462"/>
      <c r="E59" s="462"/>
      <c r="F59" s="463"/>
      <c r="G59" s="1301"/>
      <c r="H59" s="1301"/>
      <c r="I59" s="1301"/>
      <c r="J59" s="1301"/>
      <c r="K59" s="464"/>
      <c r="L59" s="464"/>
      <c r="M59" s="464"/>
      <c r="N59" s="464"/>
      <c r="O59" s="464"/>
      <c r="P59" s="464"/>
      <c r="Q59" s="499">
        <f t="shared" si="3"/>
        <v>0</v>
      </c>
      <c r="R59" s="580"/>
      <c r="S59" s="1058"/>
      <c r="T59" s="308"/>
      <c r="U59" s="5"/>
      <c r="V59" s="5"/>
      <c r="W59" s="5"/>
      <c r="X59" s="5"/>
      <c r="Y59" s="5"/>
      <c r="Z59" s="5"/>
      <c r="AA59" s="5"/>
      <c r="AB59" s="5"/>
      <c r="AC59" s="5"/>
      <c r="AD59" s="5"/>
      <c r="AE59" s="5"/>
      <c r="AF59" s="5"/>
      <c r="AG59" s="5"/>
      <c r="AH59" s="5"/>
    </row>
    <row r="60" spans="1:34" s="94" customFormat="1" ht="12" customHeight="1" x14ac:dyDescent="0.2">
      <c r="A60" s="5"/>
      <c r="B60" s="478"/>
      <c r="C60" s="474"/>
      <c r="D60" s="462"/>
      <c r="E60" s="462"/>
      <c r="F60" s="463"/>
      <c r="G60" s="1301"/>
      <c r="H60" s="1301"/>
      <c r="I60" s="1301"/>
      <c r="J60" s="1301"/>
      <c r="K60" s="464"/>
      <c r="L60" s="464"/>
      <c r="M60" s="464"/>
      <c r="N60" s="464"/>
      <c r="O60" s="464"/>
      <c r="P60" s="464"/>
      <c r="Q60" s="499">
        <f t="shared" si="3"/>
        <v>0</v>
      </c>
      <c r="R60" s="580"/>
      <c r="S60" s="1058"/>
      <c r="T60" s="308"/>
      <c r="U60" s="5"/>
      <c r="V60" s="5"/>
      <c r="W60" s="5"/>
      <c r="X60" s="5"/>
      <c r="Y60" s="5"/>
      <c r="Z60" s="5"/>
      <c r="AA60" s="5"/>
      <c r="AB60" s="5"/>
      <c r="AC60" s="5"/>
      <c r="AD60" s="5"/>
      <c r="AE60" s="5"/>
      <c r="AF60" s="5"/>
      <c r="AG60" s="5"/>
      <c r="AH60" s="5"/>
    </row>
    <row r="61" spans="1:34" s="94" customFormat="1" ht="12" customHeight="1" x14ac:dyDescent="0.2">
      <c r="A61" s="5"/>
      <c r="B61" s="478"/>
      <c r="C61" s="474"/>
      <c r="D61" s="462"/>
      <c r="E61" s="462"/>
      <c r="F61" s="463"/>
      <c r="G61" s="1301"/>
      <c r="H61" s="1301"/>
      <c r="I61" s="1301"/>
      <c r="J61" s="1301"/>
      <c r="K61" s="464"/>
      <c r="L61" s="464"/>
      <c r="M61" s="464"/>
      <c r="N61" s="464"/>
      <c r="O61" s="464"/>
      <c r="P61" s="464"/>
      <c r="Q61" s="499">
        <f t="shared" si="3"/>
        <v>0</v>
      </c>
      <c r="R61" s="580"/>
      <c r="S61" s="1058"/>
      <c r="T61" s="308"/>
      <c r="U61" s="5"/>
      <c r="V61" s="5"/>
      <c r="W61" s="5"/>
      <c r="X61" s="5"/>
      <c r="Y61" s="5"/>
      <c r="Z61" s="5"/>
      <c r="AA61" s="5"/>
      <c r="AB61" s="5"/>
      <c r="AC61" s="5"/>
      <c r="AD61" s="5"/>
      <c r="AE61" s="5"/>
      <c r="AF61" s="5"/>
      <c r="AG61" s="5"/>
      <c r="AH61" s="5"/>
    </row>
    <row r="62" spans="1:34" s="94" customFormat="1" ht="12" customHeight="1" x14ac:dyDescent="0.2">
      <c r="A62" s="5"/>
      <c r="B62" s="478"/>
      <c r="C62" s="474"/>
      <c r="D62" s="462"/>
      <c r="E62" s="462"/>
      <c r="F62" s="463"/>
      <c r="G62" s="1301"/>
      <c r="H62" s="1301"/>
      <c r="I62" s="1301"/>
      <c r="J62" s="1301"/>
      <c r="K62" s="464"/>
      <c r="L62" s="464"/>
      <c r="M62" s="464"/>
      <c r="N62" s="464"/>
      <c r="O62" s="464"/>
      <c r="P62" s="464"/>
      <c r="Q62" s="499">
        <f t="shared" si="3"/>
        <v>0</v>
      </c>
      <c r="R62" s="580"/>
      <c r="S62" s="1058"/>
      <c r="T62" s="308"/>
      <c r="U62" s="5"/>
      <c r="V62" s="5"/>
      <c r="W62" s="5"/>
      <c r="X62" s="5"/>
      <c r="Y62" s="5"/>
      <c r="Z62" s="5"/>
      <c r="AA62" s="5"/>
      <c r="AB62" s="5"/>
      <c r="AC62" s="5"/>
      <c r="AD62" s="5"/>
      <c r="AE62" s="5"/>
      <c r="AF62" s="5"/>
      <c r="AG62" s="5"/>
      <c r="AH62" s="5"/>
    </row>
    <row r="63" spans="1:34" s="94" customFormat="1" ht="12" customHeight="1" x14ac:dyDescent="0.2">
      <c r="A63" s="5"/>
      <c r="B63" s="478"/>
      <c r="C63" s="474"/>
      <c r="D63" s="462"/>
      <c r="E63" s="462"/>
      <c r="F63" s="463"/>
      <c r="G63" s="1301"/>
      <c r="H63" s="1301"/>
      <c r="I63" s="1301"/>
      <c r="J63" s="1301"/>
      <c r="K63" s="464"/>
      <c r="L63" s="464"/>
      <c r="M63" s="464"/>
      <c r="N63" s="464"/>
      <c r="O63" s="464"/>
      <c r="P63" s="464"/>
      <c r="Q63" s="499">
        <f t="shared" si="3"/>
        <v>0</v>
      </c>
      <c r="R63" s="580"/>
      <c r="S63" s="1058"/>
      <c r="T63" s="308"/>
      <c r="U63" s="5"/>
      <c r="V63" s="5"/>
      <c r="W63" s="5"/>
      <c r="X63" s="5"/>
      <c r="Y63" s="5"/>
      <c r="Z63" s="5"/>
      <c r="AA63" s="5"/>
      <c r="AB63" s="5"/>
      <c r="AC63" s="5"/>
      <c r="AD63" s="5"/>
      <c r="AE63" s="5"/>
      <c r="AF63" s="5"/>
      <c r="AG63" s="5"/>
      <c r="AH63" s="5"/>
    </row>
    <row r="64" spans="1:34" s="94" customFormat="1" ht="12" customHeight="1" x14ac:dyDescent="0.2">
      <c r="A64" s="5"/>
      <c r="B64" s="478"/>
      <c r="C64" s="474"/>
      <c r="D64" s="462"/>
      <c r="E64" s="462"/>
      <c r="F64" s="463"/>
      <c r="G64" s="1301"/>
      <c r="H64" s="1301"/>
      <c r="I64" s="1301"/>
      <c r="J64" s="1301"/>
      <c r="K64" s="464"/>
      <c r="L64" s="464"/>
      <c r="M64" s="464"/>
      <c r="N64" s="464"/>
      <c r="O64" s="464"/>
      <c r="P64" s="464"/>
      <c r="Q64" s="499">
        <f t="shared" si="3"/>
        <v>0</v>
      </c>
      <c r="R64" s="580"/>
      <c r="S64" s="1058"/>
      <c r="T64" s="308"/>
      <c r="U64" s="5"/>
      <c r="V64" s="5"/>
      <c r="W64" s="5"/>
      <c r="X64" s="5"/>
      <c r="Y64" s="5"/>
      <c r="Z64" s="5"/>
      <c r="AA64" s="5"/>
      <c r="AB64" s="5"/>
      <c r="AC64" s="5"/>
      <c r="AD64" s="5"/>
      <c r="AE64" s="5"/>
      <c r="AF64" s="5"/>
      <c r="AG64" s="5"/>
      <c r="AH64" s="5"/>
    </row>
    <row r="65" spans="1:34" s="94" customFormat="1" x14ac:dyDescent="0.2">
      <c r="A65" s="1058"/>
      <c r="B65" s="478"/>
      <c r="C65" s="443" t="s">
        <v>263</v>
      </c>
      <c r="D65" s="116"/>
      <c r="E65" s="116"/>
      <c r="F65" s="124"/>
      <c r="G65" s="318">
        <f>IF(G$27=".",".",SUM(G34:G48,G50:G64))</f>
        <v>0</v>
      </c>
      <c r="H65" s="318">
        <f t="shared" ref="H65:P65" si="4">IF(H$27=".",".",SUM(H34:H48,H50:H64))</f>
        <v>0</v>
      </c>
      <c r="I65" s="318">
        <f t="shared" si="4"/>
        <v>0</v>
      </c>
      <c r="J65" s="318">
        <f t="shared" si="4"/>
        <v>0</v>
      </c>
      <c r="K65" s="318">
        <f t="shared" si="4"/>
        <v>0</v>
      </c>
      <c r="L65" s="318">
        <f t="shared" si="4"/>
        <v>0</v>
      </c>
      <c r="M65" s="318">
        <f t="shared" si="4"/>
        <v>0</v>
      </c>
      <c r="N65" s="318">
        <f t="shared" si="4"/>
        <v>0</v>
      </c>
      <c r="O65" s="318">
        <f t="shared" si="4"/>
        <v>0</v>
      </c>
      <c r="P65" s="318">
        <f t="shared" si="4"/>
        <v>0</v>
      </c>
      <c r="Q65" s="499">
        <f t="shared" si="3"/>
        <v>0</v>
      </c>
      <c r="R65" s="1151">
        <f>SUM(Q34:Q64)-Q65</f>
        <v>0</v>
      </c>
      <c r="S65" s="1058"/>
      <c r="T65" s="1058"/>
      <c r="U65" s="5"/>
      <c r="V65" s="5"/>
      <c r="W65" s="5"/>
      <c r="X65" s="5"/>
      <c r="Y65" s="5"/>
      <c r="Z65" s="5"/>
      <c r="AA65" s="5"/>
      <c r="AB65" s="5"/>
      <c r="AC65" s="5"/>
      <c r="AD65" s="5"/>
      <c r="AE65" s="5"/>
      <c r="AF65" s="5"/>
      <c r="AG65" s="5"/>
      <c r="AH65" s="5"/>
    </row>
    <row r="66" spans="1:34" s="94" customFormat="1" x14ac:dyDescent="0.2">
      <c r="A66" s="1058"/>
      <c r="B66" s="478"/>
      <c r="C66" s="125" t="s">
        <v>706</v>
      </c>
      <c r="D66" s="122"/>
      <c r="E66" s="122"/>
      <c r="F66" s="126"/>
      <c r="G66" s="220">
        <f>IF(G$27=".",".",SUM($G65:G65))</f>
        <v>0</v>
      </c>
      <c r="H66" s="220">
        <f>IF(H$27=".",".",SUM($G65:H65))</f>
        <v>0</v>
      </c>
      <c r="I66" s="220">
        <f>IF(I$27=".",".",SUM($G65:I65))</f>
        <v>0</v>
      </c>
      <c r="J66" s="220">
        <f>IF(J$27=".",".",SUM($G65:J65))</f>
        <v>0</v>
      </c>
      <c r="K66" s="220">
        <f>IF(K$27=".",".",SUM($G65:K65))</f>
        <v>0</v>
      </c>
      <c r="L66" s="220">
        <f>IF(L$27=".",".",SUM($G65:L65))</f>
        <v>0</v>
      </c>
      <c r="M66" s="220">
        <f>IF(M$27=".",".",SUM($G65:M65))</f>
        <v>0</v>
      </c>
      <c r="N66" s="220">
        <f>IF(N$27=".",".",SUM($G65:N65))</f>
        <v>0</v>
      </c>
      <c r="O66" s="220">
        <f>IF(O$27=".",".",SUM($G65:O65))</f>
        <v>0</v>
      </c>
      <c r="P66" s="220">
        <f>IF(P$27=".",".",SUM($G65:P65))</f>
        <v>0</v>
      </c>
      <c r="Q66" s="461"/>
      <c r="R66" s="580"/>
      <c r="S66" s="1058"/>
      <c r="T66" s="1058"/>
      <c r="U66" s="5"/>
      <c r="V66" s="5"/>
      <c r="W66" s="5"/>
      <c r="X66" s="5"/>
      <c r="Y66" s="5"/>
      <c r="Z66" s="5"/>
      <c r="AA66" s="5"/>
      <c r="AB66" s="5"/>
      <c r="AC66" s="5"/>
      <c r="AD66" s="5"/>
      <c r="AE66" s="5"/>
      <c r="AF66" s="5"/>
      <c r="AG66" s="5"/>
      <c r="AH66" s="5"/>
    </row>
    <row r="67" spans="1:34" s="94" customFormat="1" ht="12" customHeight="1" x14ac:dyDescent="0.2">
      <c r="A67" s="1058"/>
      <c r="B67" s="478"/>
      <c r="C67" s="108"/>
      <c r="D67" s="108"/>
      <c r="E67" s="108"/>
      <c r="F67" s="108"/>
      <c r="G67" s="108"/>
      <c r="H67" s="108"/>
      <c r="I67" s="108"/>
      <c r="J67" s="108"/>
      <c r="K67" s="108"/>
      <c r="L67" s="108"/>
      <c r="M67" s="108"/>
      <c r="N67" s="108"/>
      <c r="O67" s="108"/>
      <c r="P67" s="108"/>
      <c r="Q67" s="108"/>
      <c r="R67" s="580"/>
      <c r="S67" s="1058"/>
      <c r="T67" s="1058"/>
      <c r="U67" s="5"/>
      <c r="V67" s="5"/>
      <c r="W67" s="5"/>
      <c r="X67" s="5"/>
      <c r="Y67" s="5"/>
      <c r="Z67" s="5"/>
      <c r="AA67" s="5"/>
      <c r="AB67" s="5"/>
      <c r="AC67" s="5"/>
      <c r="AD67" s="5"/>
      <c r="AE67" s="5"/>
      <c r="AF67" s="5"/>
      <c r="AG67" s="5"/>
      <c r="AH67" s="5"/>
    </row>
    <row r="68" spans="1:34" s="94" customFormat="1" ht="21" customHeight="1" x14ac:dyDescent="0.25">
      <c r="A68" s="1058"/>
      <c r="B68" s="1363"/>
      <c r="C68" s="1142" t="s">
        <v>707</v>
      </c>
      <c r="D68" s="1061"/>
      <c r="E68" s="1061"/>
      <c r="F68" s="1061"/>
      <c r="G68" s="382" t="str">
        <f>$G$26</f>
        <v>$ nominal per year</v>
      </c>
      <c r="H68" s="1156"/>
      <c r="I68" s="302"/>
      <c r="J68" s="1156"/>
      <c r="K68" s="1156"/>
      <c r="L68" s="1156"/>
      <c r="M68" s="1156"/>
      <c r="N68" s="1156"/>
      <c r="O68" s="1156"/>
      <c r="P68" s="1156"/>
      <c r="Q68" s="1152"/>
      <c r="R68" s="580"/>
      <c r="S68" s="1058"/>
      <c r="T68" s="1058"/>
      <c r="U68" s="5"/>
      <c r="V68" s="5"/>
      <c r="W68" s="5"/>
      <c r="X68" s="5"/>
      <c r="Y68" s="5"/>
      <c r="Z68" s="5"/>
      <c r="AA68" s="5"/>
      <c r="AB68" s="5"/>
      <c r="AC68" s="5"/>
      <c r="AD68" s="5"/>
      <c r="AE68" s="5"/>
      <c r="AF68" s="5"/>
      <c r="AG68" s="5"/>
      <c r="AH68" s="5"/>
    </row>
    <row r="69" spans="1:34" s="94" customFormat="1" ht="11.1" customHeight="1" x14ac:dyDescent="0.2">
      <c r="A69" s="5"/>
      <c r="B69" s="1363"/>
      <c r="C69" s="1157"/>
      <c r="D69" s="1150"/>
      <c r="E69" s="1150"/>
      <c r="F69" s="1159"/>
      <c r="G69" s="1160" t="str">
        <f t="shared" ref="G69:I69" si="5">G$33</f>
        <v>.</v>
      </c>
      <c r="H69" s="1160" t="str">
        <f t="shared" si="5"/>
        <v>.</v>
      </c>
      <c r="I69" s="1160" t="str">
        <f t="shared" si="5"/>
        <v>.</v>
      </c>
      <c r="J69" s="1160" t="str">
        <f>J$33</f>
        <v>.</v>
      </c>
      <c r="K69" s="1160" t="str">
        <f t="shared" ref="K69:P69" si="6">K$33</f>
        <v>.</v>
      </c>
      <c r="L69" s="1160" t="str">
        <f t="shared" si="6"/>
        <v>.</v>
      </c>
      <c r="M69" s="1160" t="str">
        <f t="shared" si="6"/>
        <v>.</v>
      </c>
      <c r="N69" s="1160" t="str">
        <f t="shared" si="6"/>
        <v>.</v>
      </c>
      <c r="O69" s="1160" t="str">
        <f t="shared" si="6"/>
        <v>.</v>
      </c>
      <c r="P69" s="1160" t="str">
        <f t="shared" si="6"/>
        <v>.</v>
      </c>
      <c r="Q69" s="1153"/>
      <c r="R69" s="580"/>
      <c r="S69" s="1058"/>
      <c r="T69" s="308"/>
      <c r="U69" s="5"/>
      <c r="V69" s="5"/>
      <c r="W69" s="5"/>
      <c r="X69" s="5"/>
      <c r="Y69" s="5"/>
      <c r="Z69" s="5"/>
      <c r="AA69" s="5"/>
      <c r="AB69" s="5"/>
      <c r="AC69" s="5"/>
      <c r="AD69" s="5"/>
      <c r="AE69" s="5"/>
      <c r="AF69" s="5"/>
      <c r="AG69" s="5"/>
      <c r="AH69" s="5"/>
    </row>
    <row r="70" spans="1:34" s="94" customFormat="1" x14ac:dyDescent="0.2">
      <c r="A70" s="5"/>
      <c r="B70" s="1363"/>
      <c r="C70" s="1157" t="s">
        <v>399</v>
      </c>
      <c r="D70" s="1150"/>
      <c r="E70" s="1150"/>
      <c r="F70" s="1150"/>
      <c r="G70" s="296"/>
      <c r="H70" s="1158"/>
      <c r="I70" s="1158"/>
      <c r="J70" s="1158"/>
      <c r="K70" s="1158"/>
      <c r="L70" s="1158"/>
      <c r="M70" s="1158"/>
      <c r="N70" s="1158"/>
      <c r="O70" s="1158"/>
      <c r="P70" s="1158"/>
      <c r="Q70" s="499"/>
      <c r="R70" s="580"/>
      <c r="S70" s="1058"/>
      <c r="T70" s="5"/>
      <c r="U70" s="5"/>
      <c r="V70" s="5"/>
      <c r="W70" s="5"/>
      <c r="X70" s="5"/>
      <c r="Y70" s="5"/>
      <c r="Z70" s="5"/>
      <c r="AA70" s="5"/>
      <c r="AB70" s="5"/>
      <c r="AC70" s="5"/>
      <c r="AD70" s="5"/>
      <c r="AE70" s="5"/>
      <c r="AF70" s="5"/>
      <c r="AG70" s="5"/>
      <c r="AH70" s="5"/>
    </row>
    <row r="71" spans="1:34" s="94" customFormat="1" x14ac:dyDescent="0.2">
      <c r="A71" s="5"/>
      <c r="B71" s="1363"/>
      <c r="C71" s="475"/>
      <c r="D71" s="465"/>
      <c r="E71" s="465"/>
      <c r="F71" s="466"/>
      <c r="G71" s="464"/>
      <c r="H71" s="464"/>
      <c r="I71" s="464"/>
      <c r="J71" s="464"/>
      <c r="K71" s="464"/>
      <c r="L71" s="464"/>
      <c r="M71" s="464"/>
      <c r="N71" s="464"/>
      <c r="O71" s="464"/>
      <c r="P71" s="464"/>
      <c r="Q71" s="499">
        <f t="shared" ref="Q71:Q112" si="7">SUM(G71:P71)-SUMIF($G$21:$P$21,$V$20,G71:P71)</f>
        <v>0</v>
      </c>
      <c r="R71" s="580"/>
      <c r="S71" s="1058"/>
      <c r="T71" s="5"/>
      <c r="U71" s="5"/>
      <c r="V71" s="5"/>
      <c r="W71" s="5"/>
      <c r="X71" s="5"/>
      <c r="Y71" s="5"/>
      <c r="Z71" s="5"/>
      <c r="AA71" s="5"/>
      <c r="AB71" s="5"/>
      <c r="AC71" s="5"/>
      <c r="AD71" s="5"/>
      <c r="AE71" s="5"/>
      <c r="AF71" s="5"/>
      <c r="AG71" s="5"/>
      <c r="AH71" s="5"/>
    </row>
    <row r="72" spans="1:34" s="94" customFormat="1" x14ac:dyDescent="0.2">
      <c r="A72" s="5"/>
      <c r="B72" s="1363"/>
      <c r="C72" s="475"/>
      <c r="D72" s="465"/>
      <c r="E72" s="465"/>
      <c r="F72" s="466"/>
      <c r="G72" s="464"/>
      <c r="H72" s="464"/>
      <c r="I72" s="464"/>
      <c r="J72" s="464"/>
      <c r="K72" s="464"/>
      <c r="L72" s="464"/>
      <c r="M72" s="464"/>
      <c r="N72" s="464"/>
      <c r="O72" s="464"/>
      <c r="P72" s="464"/>
      <c r="Q72" s="499">
        <f t="shared" si="7"/>
        <v>0</v>
      </c>
      <c r="R72" s="580"/>
      <c r="S72" s="1058"/>
      <c r="T72" s="5"/>
      <c r="U72" s="5"/>
      <c r="V72" s="5"/>
      <c r="W72" s="5"/>
      <c r="X72" s="5"/>
      <c r="Y72" s="5"/>
      <c r="Z72" s="5"/>
      <c r="AA72" s="5"/>
      <c r="AB72" s="5"/>
      <c r="AC72" s="5"/>
      <c r="AD72" s="5"/>
      <c r="AE72" s="5"/>
      <c r="AF72" s="5"/>
      <c r="AG72" s="5"/>
      <c r="AH72" s="5"/>
    </row>
    <row r="73" spans="1:34" s="94" customFormat="1" x14ac:dyDescent="0.2">
      <c r="A73" s="5"/>
      <c r="B73" s="1363"/>
      <c r="C73" s="475"/>
      <c r="D73" s="465"/>
      <c r="E73" s="465"/>
      <c r="F73" s="466"/>
      <c r="G73" s="464"/>
      <c r="H73" s="464"/>
      <c r="I73" s="464"/>
      <c r="J73" s="464"/>
      <c r="K73" s="464"/>
      <c r="L73" s="464"/>
      <c r="M73" s="464"/>
      <c r="N73" s="464"/>
      <c r="O73" s="464"/>
      <c r="P73" s="464"/>
      <c r="Q73" s="499">
        <f t="shared" si="7"/>
        <v>0</v>
      </c>
      <c r="R73" s="580"/>
      <c r="S73" s="1058"/>
      <c r="T73" s="5"/>
      <c r="U73" s="5"/>
      <c r="V73" s="5"/>
      <c r="W73" s="5"/>
      <c r="X73" s="5"/>
      <c r="Y73" s="5"/>
      <c r="Z73" s="5"/>
      <c r="AA73" s="5"/>
      <c r="AB73" s="5"/>
      <c r="AC73" s="5"/>
      <c r="AD73" s="5"/>
      <c r="AE73" s="5"/>
      <c r="AF73" s="5"/>
      <c r="AG73" s="5"/>
      <c r="AH73" s="5"/>
    </row>
    <row r="74" spans="1:34" s="94" customFormat="1" x14ac:dyDescent="0.2">
      <c r="A74" s="5"/>
      <c r="B74" s="1363"/>
      <c r="C74" s="475"/>
      <c r="D74" s="465"/>
      <c r="E74" s="465"/>
      <c r="F74" s="466"/>
      <c r="G74" s="464"/>
      <c r="H74" s="464"/>
      <c r="I74" s="464"/>
      <c r="J74" s="464"/>
      <c r="K74" s="464"/>
      <c r="L74" s="464"/>
      <c r="M74" s="464"/>
      <c r="N74" s="464"/>
      <c r="O74" s="464"/>
      <c r="P74" s="464"/>
      <c r="Q74" s="499">
        <f t="shared" si="7"/>
        <v>0</v>
      </c>
      <c r="R74" s="580"/>
      <c r="S74" s="1058"/>
      <c r="T74" s="5"/>
      <c r="U74" s="5"/>
      <c r="V74" s="5"/>
      <c r="W74" s="5"/>
      <c r="X74" s="5"/>
      <c r="Y74" s="5"/>
      <c r="Z74" s="5"/>
      <c r="AA74" s="5"/>
      <c r="AB74" s="5"/>
      <c r="AC74" s="5"/>
      <c r="AD74" s="5"/>
      <c r="AE74" s="5"/>
      <c r="AF74" s="5"/>
      <c r="AG74" s="5"/>
      <c r="AH74" s="5"/>
    </row>
    <row r="75" spans="1:34" s="94" customFormat="1" x14ac:dyDescent="0.2">
      <c r="A75" s="5"/>
      <c r="B75" s="1363"/>
      <c r="C75" s="475"/>
      <c r="D75" s="465"/>
      <c r="E75" s="465"/>
      <c r="F75" s="466"/>
      <c r="G75" s="464"/>
      <c r="H75" s="464"/>
      <c r="I75" s="464"/>
      <c r="J75" s="464"/>
      <c r="K75" s="464"/>
      <c r="L75" s="464"/>
      <c r="M75" s="464"/>
      <c r="N75" s="464"/>
      <c r="O75" s="464"/>
      <c r="P75" s="464"/>
      <c r="Q75" s="499">
        <f t="shared" si="7"/>
        <v>0</v>
      </c>
      <c r="R75" s="580"/>
      <c r="S75" s="1058"/>
      <c r="T75" s="5"/>
      <c r="U75" s="5"/>
      <c r="V75" s="5"/>
      <c r="W75" s="5"/>
      <c r="X75" s="5"/>
      <c r="Y75" s="5"/>
      <c r="Z75" s="5"/>
      <c r="AA75" s="5"/>
      <c r="AB75" s="5"/>
      <c r="AC75" s="5"/>
      <c r="AD75" s="5"/>
      <c r="AE75" s="5"/>
      <c r="AF75" s="5"/>
      <c r="AG75" s="5"/>
      <c r="AH75" s="5"/>
    </row>
    <row r="76" spans="1:34" s="94" customFormat="1" x14ac:dyDescent="0.2">
      <c r="A76" s="5"/>
      <c r="B76" s="1363"/>
      <c r="C76" s="475"/>
      <c r="D76" s="465"/>
      <c r="E76" s="465"/>
      <c r="F76" s="466"/>
      <c r="G76" s="464"/>
      <c r="H76" s="464"/>
      <c r="I76" s="464"/>
      <c r="J76" s="464"/>
      <c r="K76" s="464"/>
      <c r="L76" s="464"/>
      <c r="M76" s="464"/>
      <c r="N76" s="464"/>
      <c r="O76" s="464"/>
      <c r="P76" s="464"/>
      <c r="Q76" s="499">
        <f t="shared" si="7"/>
        <v>0</v>
      </c>
      <c r="R76" s="580"/>
      <c r="S76" s="1058"/>
      <c r="T76" s="5"/>
      <c r="U76" s="5"/>
      <c r="V76" s="5"/>
      <c r="W76" s="5"/>
      <c r="X76" s="5"/>
      <c r="Y76" s="5"/>
      <c r="Z76" s="5"/>
      <c r="AA76" s="5"/>
      <c r="AB76" s="5"/>
      <c r="AC76" s="5"/>
      <c r="AD76" s="5"/>
      <c r="AE76" s="5"/>
      <c r="AF76" s="5"/>
      <c r="AG76" s="5"/>
      <c r="AH76" s="5"/>
    </row>
    <row r="77" spans="1:34" s="94" customFormat="1" x14ac:dyDescent="0.2">
      <c r="A77" s="5"/>
      <c r="B77" s="1363"/>
      <c r="C77" s="475"/>
      <c r="D77" s="465"/>
      <c r="E77" s="465"/>
      <c r="F77" s="466"/>
      <c r="G77" s="464"/>
      <c r="H77" s="464"/>
      <c r="I77" s="464"/>
      <c r="J77" s="464"/>
      <c r="K77" s="464"/>
      <c r="L77" s="464"/>
      <c r="M77" s="464"/>
      <c r="N77" s="464"/>
      <c r="O77" s="464"/>
      <c r="P77" s="464"/>
      <c r="Q77" s="499">
        <f t="shared" si="7"/>
        <v>0</v>
      </c>
      <c r="R77" s="580"/>
      <c r="S77" s="1161"/>
      <c r="T77" s="5"/>
      <c r="U77" s="5"/>
      <c r="V77" s="5"/>
      <c r="W77" s="5"/>
      <c r="X77" s="5"/>
      <c r="Y77" s="5"/>
      <c r="Z77" s="5"/>
      <c r="AA77" s="5"/>
      <c r="AB77" s="5"/>
      <c r="AC77" s="5"/>
      <c r="AD77" s="5"/>
      <c r="AE77" s="5"/>
      <c r="AF77" s="5"/>
      <c r="AG77" s="5"/>
      <c r="AH77" s="5"/>
    </row>
    <row r="78" spans="1:34" s="94" customFormat="1" x14ac:dyDescent="0.2">
      <c r="A78" s="5"/>
      <c r="B78" s="1363"/>
      <c r="C78" s="810"/>
      <c r="D78" s="465"/>
      <c r="E78" s="465"/>
      <c r="F78" s="466"/>
      <c r="G78" s="464"/>
      <c r="H78" s="464"/>
      <c r="I78" s="464"/>
      <c r="J78" s="464"/>
      <c r="K78" s="464"/>
      <c r="L78" s="464"/>
      <c r="M78" s="464"/>
      <c r="N78" s="464"/>
      <c r="O78" s="464"/>
      <c r="P78" s="464"/>
      <c r="Q78" s="499">
        <f t="shared" si="7"/>
        <v>0</v>
      </c>
      <c r="R78" s="580"/>
      <c r="S78" s="1058"/>
      <c r="T78" s="5"/>
      <c r="U78" s="5"/>
      <c r="V78" s="5"/>
      <c r="W78" s="5"/>
      <c r="X78" s="5"/>
      <c r="Y78" s="5"/>
      <c r="Z78" s="5"/>
      <c r="AA78" s="5"/>
      <c r="AB78" s="5"/>
      <c r="AC78" s="5"/>
      <c r="AD78" s="5"/>
      <c r="AE78" s="5"/>
      <c r="AF78" s="5"/>
      <c r="AG78" s="5"/>
      <c r="AH78" s="5"/>
    </row>
    <row r="79" spans="1:34" s="94" customFormat="1" x14ac:dyDescent="0.2">
      <c r="A79" s="5"/>
      <c r="B79" s="1363"/>
      <c r="C79" s="810"/>
      <c r="D79" s="465"/>
      <c r="E79" s="465"/>
      <c r="F79" s="466"/>
      <c r="G79" s="464"/>
      <c r="H79" s="464"/>
      <c r="I79" s="464"/>
      <c r="J79" s="464"/>
      <c r="K79" s="464"/>
      <c r="L79" s="464"/>
      <c r="M79" s="464"/>
      <c r="N79" s="464"/>
      <c r="O79" s="464"/>
      <c r="P79" s="464"/>
      <c r="Q79" s="499">
        <f t="shared" si="7"/>
        <v>0</v>
      </c>
      <c r="R79" s="580"/>
      <c r="S79" s="1058"/>
      <c r="T79" s="5"/>
      <c r="U79" s="5"/>
      <c r="V79" s="5"/>
      <c r="W79" s="5"/>
      <c r="X79" s="5"/>
      <c r="Y79" s="5"/>
      <c r="Z79" s="5"/>
      <c r="AA79" s="5"/>
      <c r="AB79" s="5"/>
      <c r="AC79" s="5"/>
      <c r="AD79" s="5"/>
      <c r="AE79" s="5"/>
      <c r="AF79" s="5"/>
      <c r="AG79" s="5"/>
      <c r="AH79" s="5"/>
    </row>
    <row r="80" spans="1:34" s="94" customFormat="1" x14ac:dyDescent="0.2">
      <c r="A80" s="5"/>
      <c r="B80" s="1363"/>
      <c r="C80" s="810"/>
      <c r="D80" s="465"/>
      <c r="E80" s="465"/>
      <c r="F80" s="466"/>
      <c r="G80" s="464"/>
      <c r="H80" s="464"/>
      <c r="I80" s="464"/>
      <c r="J80" s="464"/>
      <c r="K80" s="464"/>
      <c r="L80" s="464"/>
      <c r="M80" s="464"/>
      <c r="N80" s="464"/>
      <c r="O80" s="464"/>
      <c r="P80" s="464"/>
      <c r="Q80" s="499">
        <f t="shared" si="7"/>
        <v>0</v>
      </c>
      <c r="R80" s="580"/>
      <c r="S80" s="1058"/>
      <c r="T80" s="5"/>
      <c r="U80" s="5"/>
      <c r="V80" s="5"/>
      <c r="W80" s="5"/>
      <c r="X80" s="5"/>
      <c r="Y80" s="5"/>
      <c r="Z80" s="5"/>
      <c r="AA80" s="5"/>
      <c r="AB80" s="5"/>
      <c r="AC80" s="5"/>
      <c r="AD80" s="5"/>
      <c r="AE80" s="5"/>
      <c r="AF80" s="5"/>
      <c r="AG80" s="5"/>
      <c r="AH80" s="5"/>
    </row>
    <row r="81" spans="1:34" s="94" customFormat="1" x14ac:dyDescent="0.2">
      <c r="A81" s="5"/>
      <c r="B81" s="1368"/>
      <c r="C81" s="810"/>
      <c r="D81" s="465"/>
      <c r="E81" s="465"/>
      <c r="F81" s="466"/>
      <c r="G81" s="464"/>
      <c r="H81" s="464"/>
      <c r="I81" s="464"/>
      <c r="J81" s="464"/>
      <c r="K81" s="464"/>
      <c r="L81" s="464"/>
      <c r="M81" s="464"/>
      <c r="N81" s="464"/>
      <c r="O81" s="464"/>
      <c r="P81" s="464"/>
      <c r="Q81" s="499">
        <f t="shared" si="7"/>
        <v>0</v>
      </c>
      <c r="R81" s="580"/>
      <c r="S81" s="1058"/>
      <c r="T81" s="5"/>
      <c r="U81" s="5"/>
      <c r="V81" s="5"/>
      <c r="W81" s="5"/>
      <c r="X81" s="5"/>
      <c r="Y81" s="5"/>
      <c r="Z81" s="5"/>
      <c r="AA81" s="5"/>
      <c r="AB81" s="5"/>
      <c r="AC81" s="5"/>
      <c r="AD81" s="5"/>
      <c r="AE81" s="5"/>
      <c r="AF81" s="5"/>
      <c r="AG81" s="5"/>
      <c r="AH81" s="5"/>
    </row>
    <row r="82" spans="1:34" s="94" customFormat="1" x14ac:dyDescent="0.2">
      <c r="A82" s="5"/>
      <c r="B82" s="1368"/>
      <c r="C82" s="810"/>
      <c r="D82" s="465"/>
      <c r="E82" s="465"/>
      <c r="F82" s="466"/>
      <c r="G82" s="464"/>
      <c r="H82" s="464"/>
      <c r="I82" s="464"/>
      <c r="J82" s="464"/>
      <c r="K82" s="464"/>
      <c r="L82" s="464"/>
      <c r="M82" s="464"/>
      <c r="N82" s="464"/>
      <c r="O82" s="464"/>
      <c r="P82" s="464"/>
      <c r="Q82" s="499">
        <f t="shared" si="7"/>
        <v>0</v>
      </c>
      <c r="R82" s="580"/>
      <c r="S82" s="1058"/>
      <c r="T82" s="5"/>
      <c r="U82" s="5"/>
      <c r="V82" s="5"/>
      <c r="W82" s="5"/>
      <c r="X82" s="5"/>
      <c r="Y82" s="5"/>
      <c r="Z82" s="5"/>
      <c r="AA82" s="5"/>
      <c r="AB82" s="5"/>
      <c r="AC82" s="5"/>
      <c r="AD82" s="5"/>
      <c r="AE82" s="5"/>
      <c r="AF82" s="5"/>
      <c r="AG82" s="5"/>
      <c r="AH82" s="5"/>
    </row>
    <row r="83" spans="1:34" s="94" customFormat="1" x14ac:dyDescent="0.2">
      <c r="A83" s="5"/>
      <c r="B83" s="1368"/>
      <c r="C83" s="810"/>
      <c r="D83" s="465"/>
      <c r="E83" s="465"/>
      <c r="F83" s="466"/>
      <c r="G83" s="464"/>
      <c r="H83" s="464"/>
      <c r="I83" s="464"/>
      <c r="J83" s="464"/>
      <c r="K83" s="464"/>
      <c r="L83" s="464"/>
      <c r="M83" s="464"/>
      <c r="N83" s="464"/>
      <c r="O83" s="464"/>
      <c r="P83" s="464"/>
      <c r="Q83" s="499">
        <f t="shared" si="7"/>
        <v>0</v>
      </c>
      <c r="R83" s="580"/>
      <c r="S83" s="1058"/>
      <c r="T83" s="5"/>
      <c r="U83" s="5"/>
      <c r="V83" s="5"/>
      <c r="W83" s="5"/>
      <c r="X83" s="5"/>
      <c r="Y83" s="5"/>
      <c r="Z83" s="5"/>
      <c r="AA83" s="5"/>
      <c r="AB83" s="5"/>
      <c r="AC83" s="5"/>
      <c r="AD83" s="5"/>
      <c r="AE83" s="5"/>
      <c r="AF83" s="5"/>
      <c r="AG83" s="5"/>
      <c r="AH83" s="5"/>
    </row>
    <row r="84" spans="1:34" s="94" customFormat="1" x14ac:dyDescent="0.2">
      <c r="A84" s="5"/>
      <c r="B84" s="1368"/>
      <c r="C84" s="810"/>
      <c r="D84" s="465"/>
      <c r="E84" s="465"/>
      <c r="F84" s="466"/>
      <c r="G84" s="464"/>
      <c r="H84" s="464"/>
      <c r="I84" s="464"/>
      <c r="J84" s="464"/>
      <c r="K84" s="464"/>
      <c r="L84" s="464"/>
      <c r="M84" s="464"/>
      <c r="N84" s="464"/>
      <c r="O84" s="464"/>
      <c r="P84" s="464"/>
      <c r="Q84" s="499">
        <f t="shared" si="7"/>
        <v>0</v>
      </c>
      <c r="R84" s="580"/>
      <c r="S84" s="1058"/>
      <c r="T84" s="5"/>
      <c r="U84" s="5"/>
      <c r="V84" s="5"/>
      <c r="W84" s="5"/>
      <c r="X84" s="5"/>
      <c r="Y84" s="5"/>
      <c r="Z84" s="5"/>
      <c r="AA84" s="5"/>
      <c r="AB84" s="5"/>
      <c r="AC84" s="5"/>
      <c r="AD84" s="5"/>
      <c r="AE84" s="5"/>
      <c r="AF84" s="5"/>
      <c r="AG84" s="5"/>
      <c r="AH84" s="5"/>
    </row>
    <row r="85" spans="1:34" s="94" customFormat="1" x14ac:dyDescent="0.2">
      <c r="A85" s="5"/>
      <c r="B85" s="1368"/>
      <c r="C85" s="810"/>
      <c r="D85" s="465"/>
      <c r="E85" s="465"/>
      <c r="F85" s="466"/>
      <c r="G85" s="464"/>
      <c r="H85" s="464"/>
      <c r="I85" s="464"/>
      <c r="J85" s="464"/>
      <c r="K85" s="464"/>
      <c r="L85" s="464"/>
      <c r="M85" s="464"/>
      <c r="N85" s="464"/>
      <c r="O85" s="464"/>
      <c r="P85" s="464"/>
      <c r="Q85" s="499">
        <f t="shared" si="7"/>
        <v>0</v>
      </c>
      <c r="R85" s="580"/>
      <c r="S85" s="1058"/>
      <c r="T85" s="5"/>
      <c r="U85" s="5"/>
      <c r="V85" s="5"/>
      <c r="W85" s="5"/>
      <c r="X85" s="5"/>
      <c r="Y85" s="5"/>
      <c r="Z85" s="5"/>
      <c r="AA85" s="5"/>
      <c r="AB85" s="5"/>
      <c r="AC85" s="5"/>
      <c r="AD85" s="5"/>
      <c r="AE85" s="5"/>
      <c r="AF85" s="5"/>
      <c r="AG85" s="5"/>
      <c r="AH85" s="5"/>
    </row>
    <row r="86" spans="1:34" s="94" customFormat="1" x14ac:dyDescent="0.2">
      <c r="A86" s="5"/>
      <c r="B86" s="1368"/>
      <c r="C86" s="810"/>
      <c r="D86" s="465"/>
      <c r="E86" s="465"/>
      <c r="F86" s="466"/>
      <c r="G86" s="464"/>
      <c r="H86" s="464"/>
      <c r="I86" s="464"/>
      <c r="J86" s="464"/>
      <c r="K86" s="464"/>
      <c r="L86" s="464"/>
      <c r="M86" s="464"/>
      <c r="N86" s="464"/>
      <c r="O86" s="464"/>
      <c r="P86" s="464"/>
      <c r="Q86" s="499">
        <f t="shared" si="7"/>
        <v>0</v>
      </c>
      <c r="R86" s="580"/>
      <c r="S86" s="1058"/>
      <c r="T86" s="5"/>
      <c r="U86" s="5"/>
      <c r="V86" s="5"/>
      <c r="W86" s="5"/>
      <c r="X86" s="5"/>
      <c r="Y86" s="5"/>
      <c r="Z86" s="5"/>
      <c r="AA86" s="5"/>
      <c r="AB86" s="5"/>
      <c r="AC86" s="5"/>
      <c r="AD86" s="5"/>
      <c r="AE86" s="5"/>
      <c r="AF86" s="5"/>
      <c r="AG86" s="5"/>
      <c r="AH86" s="5"/>
    </row>
    <row r="87" spans="1:34" s="94" customFormat="1" x14ac:dyDescent="0.2">
      <c r="A87" s="5"/>
      <c r="B87" s="1368"/>
      <c r="C87" s="810"/>
      <c r="D87" s="465"/>
      <c r="E87" s="465"/>
      <c r="F87" s="466"/>
      <c r="G87" s="464"/>
      <c r="H87" s="464"/>
      <c r="I87" s="464"/>
      <c r="J87" s="464"/>
      <c r="K87" s="464"/>
      <c r="L87" s="464"/>
      <c r="M87" s="464"/>
      <c r="N87" s="464"/>
      <c r="O87" s="464"/>
      <c r="P87" s="464"/>
      <c r="Q87" s="499">
        <f t="shared" si="7"/>
        <v>0</v>
      </c>
      <c r="R87" s="580"/>
      <c r="S87" s="1058"/>
      <c r="T87" s="5"/>
      <c r="U87" s="5"/>
      <c r="V87" s="5"/>
      <c r="W87" s="5"/>
      <c r="X87" s="5"/>
      <c r="Y87" s="5"/>
      <c r="Z87" s="5"/>
      <c r="AA87" s="5"/>
      <c r="AB87" s="5"/>
      <c r="AC87" s="5"/>
      <c r="AD87" s="5"/>
      <c r="AE87" s="5"/>
      <c r="AF87" s="5"/>
      <c r="AG87" s="5"/>
      <c r="AH87" s="5"/>
    </row>
    <row r="88" spans="1:34" s="94" customFormat="1" x14ac:dyDescent="0.2">
      <c r="A88" s="5"/>
      <c r="B88" s="1368"/>
      <c r="C88" s="810"/>
      <c r="D88" s="465"/>
      <c r="E88" s="465"/>
      <c r="F88" s="466"/>
      <c r="G88" s="464"/>
      <c r="H88" s="464"/>
      <c r="I88" s="464"/>
      <c r="J88" s="464"/>
      <c r="K88" s="464"/>
      <c r="L88" s="464"/>
      <c r="M88" s="464"/>
      <c r="N88" s="464"/>
      <c r="O88" s="464"/>
      <c r="P88" s="464"/>
      <c r="Q88" s="499">
        <f t="shared" si="7"/>
        <v>0</v>
      </c>
      <c r="R88" s="580"/>
      <c r="S88" s="1058"/>
      <c r="T88" s="5"/>
      <c r="U88" s="5"/>
      <c r="V88" s="5"/>
      <c r="W88" s="5"/>
      <c r="X88" s="5"/>
      <c r="Y88" s="5"/>
      <c r="Z88" s="5"/>
      <c r="AA88" s="5"/>
      <c r="AB88" s="5"/>
      <c r="AC88" s="5"/>
      <c r="AD88" s="5"/>
      <c r="AE88" s="5"/>
      <c r="AF88" s="5"/>
      <c r="AG88" s="5"/>
      <c r="AH88" s="5"/>
    </row>
    <row r="89" spans="1:34" s="94" customFormat="1" x14ac:dyDescent="0.2">
      <c r="A89" s="5"/>
      <c r="B89" s="1368"/>
      <c r="C89" s="810"/>
      <c r="D89" s="465"/>
      <c r="E89" s="465"/>
      <c r="F89" s="466"/>
      <c r="G89" s="464"/>
      <c r="H89" s="464"/>
      <c r="I89" s="464"/>
      <c r="J89" s="464"/>
      <c r="K89" s="464"/>
      <c r="L89" s="464"/>
      <c r="M89" s="464"/>
      <c r="N89" s="464"/>
      <c r="O89" s="464"/>
      <c r="P89" s="464"/>
      <c r="Q89" s="499">
        <f t="shared" si="7"/>
        <v>0</v>
      </c>
      <c r="R89" s="580"/>
      <c r="S89" s="1058"/>
      <c r="T89" s="5"/>
      <c r="U89" s="5"/>
      <c r="V89" s="5"/>
      <c r="W89" s="5"/>
      <c r="X89" s="5"/>
      <c r="Y89" s="5"/>
      <c r="Z89" s="5"/>
      <c r="AA89" s="5"/>
      <c r="AB89" s="5"/>
      <c r="AC89" s="5"/>
      <c r="AD89" s="5"/>
      <c r="AE89" s="5"/>
      <c r="AF89" s="5"/>
      <c r="AG89" s="5"/>
      <c r="AH89" s="5"/>
    </row>
    <row r="90" spans="1:34" s="94" customFormat="1" x14ac:dyDescent="0.2">
      <c r="A90" s="5"/>
      <c r="B90" s="1368"/>
      <c r="C90" s="810"/>
      <c r="D90" s="465"/>
      <c r="E90" s="465"/>
      <c r="F90" s="466"/>
      <c r="G90" s="464"/>
      <c r="H90" s="464"/>
      <c r="I90" s="464"/>
      <c r="J90" s="464"/>
      <c r="K90" s="464"/>
      <c r="L90" s="464"/>
      <c r="M90" s="464"/>
      <c r="N90" s="464"/>
      <c r="O90" s="464"/>
      <c r="P90" s="464"/>
      <c r="Q90" s="499">
        <f t="shared" si="7"/>
        <v>0</v>
      </c>
      <c r="R90" s="580"/>
      <c r="S90" s="1058"/>
      <c r="T90" s="5"/>
      <c r="U90" s="5"/>
      <c r="V90" s="5"/>
      <c r="W90" s="5"/>
      <c r="X90" s="5"/>
      <c r="Y90" s="5"/>
      <c r="Z90" s="5"/>
      <c r="AA90" s="5"/>
      <c r="AB90" s="5"/>
      <c r="AC90" s="5"/>
      <c r="AD90" s="5"/>
      <c r="AE90" s="5"/>
      <c r="AF90" s="5"/>
      <c r="AG90" s="5"/>
      <c r="AH90" s="5"/>
    </row>
    <row r="91" spans="1:34" s="94" customFormat="1" x14ac:dyDescent="0.2">
      <c r="A91" s="5"/>
      <c r="B91" s="1368"/>
      <c r="C91" s="810"/>
      <c r="D91" s="465"/>
      <c r="E91" s="465"/>
      <c r="F91" s="466"/>
      <c r="G91" s="464"/>
      <c r="H91" s="464"/>
      <c r="I91" s="464"/>
      <c r="J91" s="464"/>
      <c r="K91" s="464"/>
      <c r="L91" s="464"/>
      <c r="M91" s="464"/>
      <c r="N91" s="464"/>
      <c r="O91" s="464"/>
      <c r="P91" s="464"/>
      <c r="Q91" s="499">
        <f t="shared" si="7"/>
        <v>0</v>
      </c>
      <c r="R91" s="580"/>
      <c r="S91" s="1058"/>
      <c r="T91" s="5"/>
      <c r="U91" s="5"/>
      <c r="V91" s="5"/>
      <c r="W91" s="5"/>
      <c r="X91" s="5"/>
      <c r="Y91" s="5"/>
      <c r="Z91" s="5"/>
      <c r="AA91" s="5"/>
      <c r="AB91" s="5"/>
      <c r="AC91" s="5"/>
      <c r="AD91" s="5"/>
      <c r="AE91" s="5"/>
      <c r="AF91" s="5"/>
      <c r="AG91" s="5"/>
      <c r="AH91" s="5"/>
    </row>
    <row r="92" spans="1:34" s="94" customFormat="1" x14ac:dyDescent="0.2">
      <c r="A92" s="5"/>
      <c r="B92" s="1368"/>
      <c r="C92" s="810"/>
      <c r="D92" s="465"/>
      <c r="E92" s="465"/>
      <c r="F92" s="466"/>
      <c r="G92" s="464"/>
      <c r="H92" s="464"/>
      <c r="I92" s="464"/>
      <c r="J92" s="464"/>
      <c r="K92" s="464"/>
      <c r="L92" s="464"/>
      <c r="M92" s="464"/>
      <c r="N92" s="464"/>
      <c r="O92" s="464"/>
      <c r="P92" s="464"/>
      <c r="Q92" s="499">
        <f t="shared" si="7"/>
        <v>0</v>
      </c>
      <c r="R92" s="580"/>
      <c r="S92" s="1058"/>
      <c r="T92" s="5"/>
      <c r="U92" s="5"/>
      <c r="V92" s="5"/>
      <c r="W92" s="5"/>
      <c r="X92" s="5"/>
      <c r="Y92" s="5"/>
      <c r="Z92" s="5"/>
      <c r="AA92" s="5"/>
      <c r="AB92" s="5"/>
      <c r="AC92" s="5"/>
      <c r="AD92" s="5"/>
      <c r="AE92" s="5"/>
      <c r="AF92" s="5"/>
      <c r="AG92" s="5"/>
      <c r="AH92" s="5"/>
    </row>
    <row r="93" spans="1:34" s="94" customFormat="1" x14ac:dyDescent="0.2">
      <c r="A93" s="5"/>
      <c r="B93" s="1368"/>
      <c r="C93" s="810"/>
      <c r="D93" s="465"/>
      <c r="E93" s="465"/>
      <c r="F93" s="466"/>
      <c r="G93" s="464"/>
      <c r="H93" s="464"/>
      <c r="I93" s="464"/>
      <c r="J93" s="464"/>
      <c r="K93" s="464"/>
      <c r="L93" s="464"/>
      <c r="M93" s="464"/>
      <c r="N93" s="464"/>
      <c r="O93" s="464"/>
      <c r="P93" s="464"/>
      <c r="Q93" s="499">
        <f t="shared" si="7"/>
        <v>0</v>
      </c>
      <c r="R93" s="580"/>
      <c r="S93" s="1058"/>
      <c r="T93" s="5"/>
      <c r="U93" s="5"/>
      <c r="V93" s="5"/>
      <c r="W93" s="5"/>
      <c r="X93" s="5"/>
      <c r="Y93" s="5"/>
      <c r="Z93" s="5"/>
      <c r="AA93" s="5"/>
      <c r="AB93" s="5"/>
      <c r="AC93" s="5"/>
      <c r="AD93" s="5"/>
      <c r="AE93" s="5"/>
      <c r="AF93" s="5"/>
      <c r="AG93" s="5"/>
      <c r="AH93" s="5"/>
    </row>
    <row r="94" spans="1:34" s="94" customFormat="1" x14ac:dyDescent="0.2">
      <c r="A94" s="5"/>
      <c r="B94" s="1368"/>
      <c r="C94" s="810"/>
      <c r="D94" s="465"/>
      <c r="E94" s="465"/>
      <c r="F94" s="466"/>
      <c r="G94" s="464"/>
      <c r="H94" s="464"/>
      <c r="I94" s="464"/>
      <c r="J94" s="464"/>
      <c r="K94" s="464"/>
      <c r="L94" s="464"/>
      <c r="M94" s="464"/>
      <c r="N94" s="464"/>
      <c r="O94" s="464"/>
      <c r="P94" s="464"/>
      <c r="Q94" s="499">
        <f t="shared" si="7"/>
        <v>0</v>
      </c>
      <c r="R94" s="580"/>
      <c r="S94" s="1058"/>
      <c r="T94" s="5"/>
      <c r="U94" s="5"/>
      <c r="V94" s="5"/>
      <c r="W94" s="5"/>
      <c r="X94" s="5"/>
      <c r="Y94" s="5"/>
      <c r="Z94" s="5"/>
      <c r="AA94" s="5"/>
      <c r="AB94" s="5"/>
      <c r="AC94" s="5"/>
      <c r="AD94" s="5"/>
      <c r="AE94" s="5"/>
      <c r="AF94" s="5"/>
      <c r="AG94" s="5"/>
      <c r="AH94" s="5"/>
    </row>
    <row r="95" spans="1:34" s="94" customFormat="1" x14ac:dyDescent="0.2">
      <c r="A95" s="5"/>
      <c r="B95" s="1368"/>
      <c r="C95" s="810"/>
      <c r="D95" s="465"/>
      <c r="E95" s="465"/>
      <c r="F95" s="466"/>
      <c r="G95" s="464"/>
      <c r="H95" s="464"/>
      <c r="I95" s="464"/>
      <c r="J95" s="464"/>
      <c r="K95" s="464"/>
      <c r="L95" s="464"/>
      <c r="M95" s="464"/>
      <c r="N95" s="464"/>
      <c r="O95" s="464"/>
      <c r="P95" s="464"/>
      <c r="Q95" s="499">
        <f t="shared" si="7"/>
        <v>0</v>
      </c>
      <c r="R95" s="580"/>
      <c r="S95" s="1058"/>
      <c r="T95" s="5"/>
      <c r="U95" s="5"/>
      <c r="V95" s="5"/>
      <c r="W95" s="5"/>
      <c r="X95" s="5"/>
      <c r="Y95" s="5"/>
      <c r="Z95" s="5"/>
      <c r="AA95" s="5"/>
      <c r="AB95" s="5"/>
      <c r="AC95" s="5"/>
      <c r="AD95" s="5"/>
      <c r="AE95" s="5"/>
      <c r="AF95" s="5"/>
      <c r="AG95" s="5"/>
      <c r="AH95" s="5"/>
    </row>
    <row r="96" spans="1:34" s="94" customFormat="1" x14ac:dyDescent="0.2">
      <c r="A96" s="5"/>
      <c r="B96" s="1368"/>
      <c r="C96" s="810"/>
      <c r="D96" s="465"/>
      <c r="E96" s="465"/>
      <c r="F96" s="466"/>
      <c r="G96" s="464"/>
      <c r="H96" s="464"/>
      <c r="I96" s="464"/>
      <c r="J96" s="464"/>
      <c r="K96" s="464"/>
      <c r="L96" s="464"/>
      <c r="M96" s="464"/>
      <c r="N96" s="464"/>
      <c r="O96" s="464"/>
      <c r="P96" s="464"/>
      <c r="Q96" s="499">
        <f t="shared" si="7"/>
        <v>0</v>
      </c>
      <c r="R96" s="580"/>
      <c r="S96" s="1058"/>
      <c r="T96" s="5"/>
      <c r="U96" s="5"/>
      <c r="V96" s="5"/>
      <c r="W96" s="5"/>
      <c r="X96" s="5"/>
      <c r="Y96" s="5"/>
      <c r="Z96" s="5"/>
      <c r="AA96" s="5"/>
      <c r="AB96" s="5"/>
      <c r="AC96" s="5"/>
      <c r="AD96" s="5"/>
      <c r="AE96" s="5"/>
      <c r="AF96" s="5"/>
      <c r="AG96" s="5"/>
      <c r="AH96" s="5"/>
    </row>
    <row r="97" spans="1:34" s="94" customFormat="1" x14ac:dyDescent="0.2">
      <c r="A97" s="5"/>
      <c r="B97" s="1368"/>
      <c r="C97" s="810"/>
      <c r="D97" s="465"/>
      <c r="E97" s="465"/>
      <c r="F97" s="466"/>
      <c r="G97" s="464"/>
      <c r="H97" s="464"/>
      <c r="I97" s="464"/>
      <c r="J97" s="464"/>
      <c r="K97" s="464"/>
      <c r="L97" s="464"/>
      <c r="M97" s="464"/>
      <c r="N97" s="464"/>
      <c r="O97" s="464"/>
      <c r="P97" s="464"/>
      <c r="Q97" s="499">
        <f t="shared" si="7"/>
        <v>0</v>
      </c>
      <c r="R97" s="580"/>
      <c r="S97" s="1058"/>
      <c r="T97" s="5"/>
      <c r="U97" s="5"/>
      <c r="V97" s="5"/>
      <c r="W97" s="5"/>
      <c r="X97" s="5"/>
      <c r="Y97" s="5"/>
      <c r="Z97" s="5"/>
      <c r="AA97" s="5"/>
      <c r="AB97" s="5"/>
      <c r="AC97" s="5"/>
      <c r="AD97" s="5"/>
      <c r="AE97" s="5"/>
      <c r="AF97" s="5"/>
      <c r="AG97" s="5"/>
      <c r="AH97" s="5"/>
    </row>
    <row r="98" spans="1:34" s="94" customFormat="1" x14ac:dyDescent="0.2">
      <c r="A98" s="5"/>
      <c r="B98" s="1368"/>
      <c r="C98" s="810"/>
      <c r="D98" s="465"/>
      <c r="E98" s="465"/>
      <c r="F98" s="466"/>
      <c r="G98" s="464"/>
      <c r="H98" s="464"/>
      <c r="I98" s="464"/>
      <c r="J98" s="464"/>
      <c r="K98" s="464"/>
      <c r="L98" s="464"/>
      <c r="M98" s="464"/>
      <c r="N98" s="464"/>
      <c r="O98" s="464"/>
      <c r="P98" s="464"/>
      <c r="Q98" s="499">
        <f t="shared" si="7"/>
        <v>0</v>
      </c>
      <c r="R98" s="580"/>
      <c r="S98" s="1058"/>
      <c r="T98" s="5"/>
      <c r="U98" s="5"/>
      <c r="V98" s="5"/>
      <c r="W98" s="5"/>
      <c r="X98" s="5"/>
      <c r="Y98" s="5"/>
      <c r="Z98" s="5"/>
      <c r="AA98" s="5"/>
      <c r="AB98" s="5"/>
      <c r="AC98" s="5"/>
      <c r="AD98" s="5"/>
      <c r="AE98" s="5"/>
      <c r="AF98" s="5"/>
      <c r="AG98" s="5"/>
      <c r="AH98" s="5"/>
    </row>
    <row r="99" spans="1:34" s="94" customFormat="1" x14ac:dyDescent="0.2">
      <c r="A99" s="5"/>
      <c r="B99" s="1368"/>
      <c r="C99" s="810"/>
      <c r="D99" s="465"/>
      <c r="E99" s="465"/>
      <c r="F99" s="466"/>
      <c r="G99" s="464"/>
      <c r="H99" s="464"/>
      <c r="I99" s="464"/>
      <c r="J99" s="464"/>
      <c r="K99" s="464"/>
      <c r="L99" s="464"/>
      <c r="M99" s="464"/>
      <c r="N99" s="464"/>
      <c r="O99" s="464"/>
      <c r="P99" s="464"/>
      <c r="Q99" s="499">
        <f t="shared" si="7"/>
        <v>0</v>
      </c>
      <c r="R99" s="580"/>
      <c r="S99" s="1058"/>
      <c r="T99" s="5"/>
      <c r="U99" s="5"/>
      <c r="V99" s="5"/>
      <c r="W99" s="5"/>
      <c r="X99" s="5"/>
      <c r="Y99" s="5"/>
      <c r="Z99" s="5"/>
      <c r="AA99" s="5"/>
      <c r="AB99" s="5"/>
      <c r="AC99" s="5"/>
      <c r="AD99" s="5"/>
      <c r="AE99" s="5"/>
      <c r="AF99" s="5"/>
      <c r="AG99" s="5"/>
      <c r="AH99" s="5"/>
    </row>
    <row r="100" spans="1:34" s="94" customFormat="1" x14ac:dyDescent="0.2">
      <c r="A100" s="5"/>
      <c r="B100" s="1368"/>
      <c r="C100" s="810"/>
      <c r="D100" s="465"/>
      <c r="E100" s="465"/>
      <c r="F100" s="466"/>
      <c r="G100" s="464"/>
      <c r="H100" s="464"/>
      <c r="I100" s="464"/>
      <c r="J100" s="464"/>
      <c r="K100" s="464"/>
      <c r="L100" s="464"/>
      <c r="M100" s="464"/>
      <c r="N100" s="464"/>
      <c r="O100" s="464"/>
      <c r="P100" s="464"/>
      <c r="Q100" s="499">
        <f t="shared" si="7"/>
        <v>0</v>
      </c>
      <c r="R100" s="580"/>
      <c r="S100" s="1058"/>
      <c r="T100" s="5"/>
      <c r="U100" s="5"/>
      <c r="V100" s="5"/>
      <c r="W100" s="5"/>
      <c r="X100" s="5"/>
      <c r="Y100" s="5"/>
      <c r="Z100" s="5"/>
      <c r="AA100" s="5"/>
      <c r="AB100" s="5"/>
      <c r="AC100" s="5"/>
      <c r="AD100" s="5"/>
      <c r="AE100" s="5"/>
      <c r="AF100" s="5"/>
      <c r="AG100" s="5"/>
      <c r="AH100" s="5"/>
    </row>
    <row r="101" spans="1:34" s="94" customFormat="1" x14ac:dyDescent="0.2">
      <c r="A101" s="5"/>
      <c r="B101" s="1368"/>
      <c r="C101" s="810"/>
      <c r="D101" s="465"/>
      <c r="E101" s="465"/>
      <c r="F101" s="466"/>
      <c r="G101" s="464"/>
      <c r="H101" s="464"/>
      <c r="I101" s="464"/>
      <c r="J101" s="464"/>
      <c r="K101" s="464"/>
      <c r="L101" s="464"/>
      <c r="M101" s="464"/>
      <c r="N101" s="464"/>
      <c r="O101" s="464"/>
      <c r="P101" s="464"/>
      <c r="Q101" s="499">
        <f t="shared" si="7"/>
        <v>0</v>
      </c>
      <c r="R101" s="580"/>
      <c r="S101" s="1058"/>
      <c r="T101" s="5"/>
      <c r="U101" s="5"/>
      <c r="V101" s="5"/>
      <c r="W101" s="5"/>
      <c r="X101" s="5"/>
      <c r="Y101" s="5"/>
      <c r="Z101" s="5"/>
      <c r="AA101" s="5"/>
      <c r="AB101" s="5"/>
      <c r="AC101" s="5"/>
      <c r="AD101" s="5"/>
      <c r="AE101" s="5"/>
      <c r="AF101" s="5"/>
      <c r="AG101" s="5"/>
      <c r="AH101" s="5"/>
    </row>
    <row r="102" spans="1:34" s="94" customFormat="1" x14ac:dyDescent="0.2">
      <c r="A102" s="5"/>
      <c r="B102" s="1368"/>
      <c r="C102" s="810"/>
      <c r="D102" s="465"/>
      <c r="E102" s="465"/>
      <c r="F102" s="466"/>
      <c r="G102" s="464"/>
      <c r="H102" s="464"/>
      <c r="I102" s="464"/>
      <c r="J102" s="464"/>
      <c r="K102" s="464"/>
      <c r="L102" s="464"/>
      <c r="M102" s="464"/>
      <c r="N102" s="464"/>
      <c r="O102" s="464"/>
      <c r="P102" s="464"/>
      <c r="Q102" s="499">
        <f t="shared" si="7"/>
        <v>0</v>
      </c>
      <c r="R102" s="580"/>
      <c r="S102" s="1058"/>
      <c r="T102" s="5"/>
      <c r="U102" s="5"/>
      <c r="V102" s="5"/>
      <c r="W102" s="5"/>
      <c r="X102" s="5"/>
      <c r="Y102" s="5"/>
      <c r="Z102" s="5"/>
      <c r="AA102" s="5"/>
      <c r="AB102" s="5"/>
      <c r="AC102" s="5"/>
      <c r="AD102" s="5"/>
      <c r="AE102" s="5"/>
      <c r="AF102" s="5"/>
      <c r="AG102" s="5"/>
      <c r="AH102" s="5"/>
    </row>
    <row r="103" spans="1:34" s="94" customFormat="1" x14ac:dyDescent="0.2">
      <c r="A103" s="5"/>
      <c r="B103" s="1368"/>
      <c r="C103" s="810"/>
      <c r="D103" s="465"/>
      <c r="E103" s="465"/>
      <c r="F103" s="466"/>
      <c r="G103" s="464"/>
      <c r="H103" s="464"/>
      <c r="I103" s="464"/>
      <c r="J103" s="464"/>
      <c r="K103" s="464"/>
      <c r="L103" s="464"/>
      <c r="M103" s="464"/>
      <c r="N103" s="464"/>
      <c r="O103" s="464"/>
      <c r="P103" s="464"/>
      <c r="Q103" s="499">
        <f t="shared" si="7"/>
        <v>0</v>
      </c>
      <c r="R103" s="580"/>
      <c r="S103" s="1058"/>
      <c r="T103" s="5"/>
      <c r="U103" s="5"/>
      <c r="V103" s="5"/>
      <c r="W103" s="5"/>
      <c r="X103" s="5"/>
      <c r="Y103" s="5"/>
      <c r="Z103" s="5"/>
      <c r="AA103" s="5"/>
      <c r="AB103" s="5"/>
      <c r="AC103" s="5"/>
      <c r="AD103" s="5"/>
      <c r="AE103" s="5"/>
      <c r="AF103" s="5"/>
      <c r="AG103" s="5"/>
      <c r="AH103" s="5"/>
    </row>
    <row r="104" spans="1:34" s="94" customFormat="1" x14ac:dyDescent="0.2">
      <c r="A104" s="5"/>
      <c r="B104" s="1368"/>
      <c r="C104" s="810"/>
      <c r="D104" s="465"/>
      <c r="E104" s="465"/>
      <c r="F104" s="466"/>
      <c r="G104" s="464"/>
      <c r="H104" s="464"/>
      <c r="I104" s="464"/>
      <c r="J104" s="464"/>
      <c r="K104" s="464"/>
      <c r="L104" s="464"/>
      <c r="M104" s="464"/>
      <c r="N104" s="464"/>
      <c r="O104" s="464"/>
      <c r="P104" s="464"/>
      <c r="Q104" s="499">
        <f t="shared" si="7"/>
        <v>0</v>
      </c>
      <c r="R104" s="580"/>
      <c r="S104" s="1058"/>
      <c r="T104" s="5"/>
      <c r="U104" s="5"/>
      <c r="V104" s="5"/>
      <c r="W104" s="5"/>
      <c r="X104" s="5"/>
      <c r="Y104" s="5"/>
      <c r="Z104" s="5"/>
      <c r="AA104" s="5"/>
      <c r="AB104" s="5"/>
      <c r="AC104" s="5"/>
      <c r="AD104" s="5"/>
      <c r="AE104" s="5"/>
      <c r="AF104" s="5"/>
      <c r="AG104" s="5"/>
      <c r="AH104" s="5"/>
    </row>
    <row r="105" spans="1:34" s="94" customFormat="1" x14ac:dyDescent="0.2">
      <c r="A105" s="5"/>
      <c r="B105" s="1368"/>
      <c r="C105" s="810"/>
      <c r="D105" s="465"/>
      <c r="E105" s="465"/>
      <c r="F105" s="466"/>
      <c r="G105" s="464"/>
      <c r="H105" s="464"/>
      <c r="I105" s="464"/>
      <c r="J105" s="464"/>
      <c r="K105" s="464"/>
      <c r="L105" s="464"/>
      <c r="M105" s="464"/>
      <c r="N105" s="464"/>
      <c r="O105" s="464"/>
      <c r="P105" s="464"/>
      <c r="Q105" s="499">
        <f t="shared" si="7"/>
        <v>0</v>
      </c>
      <c r="R105" s="580"/>
      <c r="S105" s="1058"/>
      <c r="T105" s="5"/>
      <c r="U105" s="5"/>
      <c r="V105" s="5"/>
      <c r="W105" s="5"/>
      <c r="X105" s="5"/>
      <c r="Y105" s="5"/>
      <c r="Z105" s="5"/>
      <c r="AA105" s="5"/>
      <c r="AB105" s="5"/>
      <c r="AC105" s="5"/>
      <c r="AD105" s="5"/>
      <c r="AE105" s="5"/>
      <c r="AF105" s="5"/>
      <c r="AG105" s="5"/>
      <c r="AH105" s="5"/>
    </row>
    <row r="106" spans="1:34" s="94" customFormat="1" x14ac:dyDescent="0.2">
      <c r="A106" s="5"/>
      <c r="B106" s="1368"/>
      <c r="C106" s="810"/>
      <c r="D106" s="465"/>
      <c r="E106" s="465"/>
      <c r="F106" s="466"/>
      <c r="G106" s="464"/>
      <c r="H106" s="464"/>
      <c r="I106" s="464"/>
      <c r="J106" s="464"/>
      <c r="K106" s="464"/>
      <c r="L106" s="464"/>
      <c r="M106" s="464"/>
      <c r="N106" s="464"/>
      <c r="O106" s="464"/>
      <c r="P106" s="464"/>
      <c r="Q106" s="499">
        <f t="shared" si="7"/>
        <v>0</v>
      </c>
      <c r="R106" s="580"/>
      <c r="S106" s="1058"/>
      <c r="T106" s="5"/>
      <c r="U106" s="5"/>
      <c r="V106" s="5"/>
      <c r="W106" s="5"/>
      <c r="X106" s="5"/>
      <c r="Y106" s="5"/>
      <c r="Z106" s="5"/>
      <c r="AA106" s="5"/>
      <c r="AB106" s="5"/>
      <c r="AC106" s="5"/>
      <c r="AD106" s="5"/>
      <c r="AE106" s="5"/>
      <c r="AF106" s="5"/>
      <c r="AG106" s="5"/>
      <c r="AH106" s="5"/>
    </row>
    <row r="107" spans="1:34" s="94" customFormat="1" x14ac:dyDescent="0.2">
      <c r="A107" s="5"/>
      <c r="B107" s="1368"/>
      <c r="C107" s="810"/>
      <c r="D107" s="465"/>
      <c r="E107" s="465"/>
      <c r="F107" s="466"/>
      <c r="G107" s="464"/>
      <c r="H107" s="464"/>
      <c r="I107" s="464"/>
      <c r="J107" s="464"/>
      <c r="K107" s="464"/>
      <c r="L107" s="464"/>
      <c r="M107" s="464"/>
      <c r="N107" s="464"/>
      <c r="O107" s="464"/>
      <c r="P107" s="464"/>
      <c r="Q107" s="499">
        <f t="shared" si="7"/>
        <v>0</v>
      </c>
      <c r="R107" s="580"/>
      <c r="S107" s="1058"/>
      <c r="T107" s="5"/>
      <c r="U107" s="5"/>
      <c r="V107" s="5"/>
      <c r="W107" s="5"/>
      <c r="X107" s="5"/>
      <c r="Y107" s="5"/>
      <c r="Z107" s="5"/>
      <c r="AA107" s="5"/>
      <c r="AB107" s="5"/>
      <c r="AC107" s="5"/>
      <c r="AD107" s="5"/>
      <c r="AE107" s="5"/>
      <c r="AF107" s="5"/>
      <c r="AG107" s="5"/>
      <c r="AH107" s="5"/>
    </row>
    <row r="108" spans="1:34" s="94" customFormat="1" x14ac:dyDescent="0.2">
      <c r="A108" s="5"/>
      <c r="B108" s="1368"/>
      <c r="C108" s="810"/>
      <c r="D108" s="465"/>
      <c r="E108" s="465"/>
      <c r="F108" s="466"/>
      <c r="G108" s="464"/>
      <c r="H108" s="464"/>
      <c r="I108" s="464"/>
      <c r="J108" s="464"/>
      <c r="K108" s="464"/>
      <c r="L108" s="464"/>
      <c r="M108" s="464"/>
      <c r="N108" s="464"/>
      <c r="O108" s="464"/>
      <c r="P108" s="464"/>
      <c r="Q108" s="499">
        <f t="shared" si="7"/>
        <v>0</v>
      </c>
      <c r="R108" s="580"/>
      <c r="S108" s="1058"/>
      <c r="T108" s="5"/>
      <c r="U108" s="5"/>
      <c r="V108" s="5"/>
      <c r="W108" s="5"/>
      <c r="X108" s="5"/>
      <c r="Y108" s="5"/>
      <c r="Z108" s="5"/>
      <c r="AA108" s="5"/>
      <c r="AB108" s="5"/>
      <c r="AC108" s="5"/>
      <c r="AD108" s="5"/>
      <c r="AE108" s="5"/>
      <c r="AF108" s="5"/>
      <c r="AG108" s="5"/>
      <c r="AH108" s="5"/>
    </row>
    <row r="109" spans="1:34" s="94" customFormat="1" x14ac:dyDescent="0.2">
      <c r="A109" s="5"/>
      <c r="B109" s="1368"/>
      <c r="C109" s="810"/>
      <c r="D109" s="465"/>
      <c r="E109" s="465"/>
      <c r="F109" s="466"/>
      <c r="G109" s="464"/>
      <c r="H109" s="464"/>
      <c r="I109" s="464"/>
      <c r="J109" s="464"/>
      <c r="K109" s="464"/>
      <c r="L109" s="464"/>
      <c r="M109" s="464"/>
      <c r="N109" s="464"/>
      <c r="O109" s="464"/>
      <c r="P109" s="464"/>
      <c r="Q109" s="499">
        <f t="shared" si="7"/>
        <v>0</v>
      </c>
      <c r="R109" s="580"/>
      <c r="S109" s="1058"/>
      <c r="T109" s="5"/>
      <c r="U109" s="5"/>
      <c r="V109" s="5"/>
      <c r="W109" s="5"/>
      <c r="X109" s="5"/>
      <c r="Y109" s="5"/>
      <c r="Z109" s="5"/>
      <c r="AA109" s="5"/>
      <c r="AB109" s="5"/>
      <c r="AC109" s="5"/>
      <c r="AD109" s="5"/>
      <c r="AE109" s="5"/>
      <c r="AF109" s="5"/>
      <c r="AG109" s="5"/>
      <c r="AH109" s="5"/>
    </row>
    <row r="110" spans="1:34" s="94" customFormat="1" x14ac:dyDescent="0.2">
      <c r="A110" s="5"/>
      <c r="B110" s="1368"/>
      <c r="C110" s="810"/>
      <c r="D110" s="465"/>
      <c r="E110" s="465"/>
      <c r="F110" s="466"/>
      <c r="G110" s="464"/>
      <c r="H110" s="464"/>
      <c r="I110" s="464"/>
      <c r="J110" s="464"/>
      <c r="K110" s="464"/>
      <c r="L110" s="464"/>
      <c r="M110" s="464"/>
      <c r="N110" s="464"/>
      <c r="O110" s="464"/>
      <c r="P110" s="464"/>
      <c r="Q110" s="499">
        <f t="shared" si="7"/>
        <v>0</v>
      </c>
      <c r="R110" s="580"/>
      <c r="S110" s="1058"/>
      <c r="T110" s="5"/>
      <c r="U110" s="5"/>
      <c r="V110" s="5"/>
      <c r="W110" s="5"/>
      <c r="X110" s="5"/>
      <c r="Y110" s="5"/>
      <c r="Z110" s="5"/>
      <c r="AA110" s="5"/>
      <c r="AB110" s="5"/>
      <c r="AC110" s="5"/>
      <c r="AD110" s="5"/>
      <c r="AE110" s="5"/>
      <c r="AF110" s="5"/>
      <c r="AG110" s="5"/>
      <c r="AH110" s="5"/>
    </row>
    <row r="111" spans="1:34" s="94" customFormat="1" x14ac:dyDescent="0.2">
      <c r="A111" s="5"/>
      <c r="B111" s="1368"/>
      <c r="C111" s="810"/>
      <c r="D111" s="465"/>
      <c r="E111" s="465"/>
      <c r="F111" s="466"/>
      <c r="G111" s="464"/>
      <c r="H111" s="464"/>
      <c r="I111" s="464"/>
      <c r="J111" s="464"/>
      <c r="K111" s="464"/>
      <c r="L111" s="464"/>
      <c r="M111" s="464"/>
      <c r="N111" s="464"/>
      <c r="O111" s="464"/>
      <c r="P111" s="464"/>
      <c r="Q111" s="499">
        <f t="shared" si="7"/>
        <v>0</v>
      </c>
      <c r="R111" s="580"/>
      <c r="S111" s="1058"/>
      <c r="T111" s="5"/>
      <c r="U111" s="5"/>
      <c r="V111" s="5"/>
      <c r="W111" s="5"/>
      <c r="X111" s="5"/>
      <c r="Y111" s="5"/>
      <c r="Z111" s="5"/>
      <c r="AA111" s="5"/>
      <c r="AB111" s="5"/>
      <c r="AC111" s="5"/>
      <c r="AD111" s="5"/>
      <c r="AE111" s="5"/>
      <c r="AF111" s="5"/>
      <c r="AG111" s="5"/>
      <c r="AH111" s="5"/>
    </row>
    <row r="112" spans="1:34" s="94" customFormat="1" x14ac:dyDescent="0.2">
      <c r="A112" s="5"/>
      <c r="B112" s="1368"/>
      <c r="C112" s="1309"/>
      <c r="D112" s="1310"/>
      <c r="E112" s="1310"/>
      <c r="F112" s="1311"/>
      <c r="G112" s="1301"/>
      <c r="H112" s="1301"/>
      <c r="I112" s="1301"/>
      <c r="J112" s="1301"/>
      <c r="K112" s="464"/>
      <c r="L112" s="464"/>
      <c r="M112" s="464"/>
      <c r="N112" s="464"/>
      <c r="O112" s="464"/>
      <c r="P112" s="464"/>
      <c r="Q112" s="499">
        <f t="shared" si="7"/>
        <v>0</v>
      </c>
      <c r="R112" s="580"/>
      <c r="S112" s="1058"/>
      <c r="T112" s="5"/>
      <c r="U112" s="5"/>
      <c r="V112" s="5"/>
      <c r="W112" s="5"/>
      <c r="X112" s="5"/>
      <c r="Y112" s="5"/>
      <c r="Z112" s="5"/>
      <c r="AA112" s="5"/>
      <c r="AB112" s="5"/>
      <c r="AC112" s="5"/>
      <c r="AD112" s="5"/>
      <c r="AE112" s="5"/>
      <c r="AF112" s="5"/>
      <c r="AG112" s="5"/>
      <c r="AH112" s="5"/>
    </row>
    <row r="113" spans="1:34" s="94" customFormat="1" x14ac:dyDescent="0.2">
      <c r="A113" s="5"/>
      <c r="B113" s="1368"/>
      <c r="C113" s="1157" t="s">
        <v>676</v>
      </c>
      <c r="D113" s="1150"/>
      <c r="E113" s="1150"/>
      <c r="F113" s="1150"/>
      <c r="G113" s="296"/>
      <c r="H113" s="1158"/>
      <c r="I113" s="1158"/>
      <c r="J113" s="1158"/>
      <c r="K113" s="1158"/>
      <c r="L113" s="1158"/>
      <c r="M113" s="1158"/>
      <c r="N113" s="1158"/>
      <c r="O113" s="1158"/>
      <c r="P113" s="1158"/>
      <c r="Q113" s="499"/>
      <c r="R113" s="580"/>
      <c r="S113" s="1058"/>
      <c r="T113" s="5"/>
      <c r="U113" s="5"/>
      <c r="V113" s="5"/>
      <c r="W113" s="5"/>
      <c r="X113" s="5"/>
      <c r="Y113" s="5"/>
      <c r="Z113" s="5"/>
      <c r="AA113" s="5"/>
      <c r="AB113" s="5"/>
      <c r="AC113" s="5"/>
      <c r="AD113" s="5"/>
      <c r="AE113" s="5"/>
      <c r="AF113" s="5"/>
      <c r="AG113" s="5"/>
      <c r="AH113" s="5"/>
    </row>
    <row r="114" spans="1:34" s="94" customFormat="1" x14ac:dyDescent="0.2">
      <c r="A114" s="5"/>
      <c r="B114" s="1368"/>
      <c r="C114" s="475"/>
      <c r="D114" s="465"/>
      <c r="E114" s="465"/>
      <c r="F114" s="466"/>
      <c r="G114" s="464"/>
      <c r="H114" s="464"/>
      <c r="I114" s="464"/>
      <c r="J114" s="464"/>
      <c r="K114" s="464"/>
      <c r="L114" s="464"/>
      <c r="M114" s="464"/>
      <c r="N114" s="464"/>
      <c r="O114" s="464"/>
      <c r="P114" s="464"/>
      <c r="Q114" s="499">
        <f t="shared" ref="Q114:Q135" si="8">SUM(G114:P114)-SUMIF($G$21:$P$21,$V$20,G114:P114)</f>
        <v>0</v>
      </c>
      <c r="R114" s="580"/>
      <c r="S114" s="1058"/>
      <c r="T114" s="5"/>
      <c r="U114" s="5"/>
      <c r="V114" s="5"/>
      <c r="W114" s="5"/>
      <c r="X114" s="5"/>
      <c r="Y114" s="5"/>
      <c r="Z114" s="5"/>
      <c r="AA114" s="5"/>
      <c r="AB114" s="5"/>
      <c r="AC114" s="5"/>
      <c r="AD114" s="5"/>
      <c r="AE114" s="5"/>
      <c r="AF114" s="5"/>
      <c r="AG114" s="5"/>
      <c r="AH114" s="5"/>
    </row>
    <row r="115" spans="1:34" s="94" customFormat="1" x14ac:dyDescent="0.2">
      <c r="A115" s="5"/>
      <c r="B115" s="1368"/>
      <c r="C115" s="475"/>
      <c r="D115" s="465"/>
      <c r="E115" s="465"/>
      <c r="F115" s="466"/>
      <c r="G115" s="464"/>
      <c r="H115" s="464"/>
      <c r="I115" s="464"/>
      <c r="J115" s="464"/>
      <c r="K115" s="464"/>
      <c r="L115" s="464"/>
      <c r="M115" s="464"/>
      <c r="N115" s="464"/>
      <c r="O115" s="464"/>
      <c r="P115" s="464"/>
      <c r="Q115" s="499">
        <f t="shared" si="8"/>
        <v>0</v>
      </c>
      <c r="R115" s="580"/>
      <c r="S115" s="1058"/>
      <c r="T115" s="5"/>
      <c r="U115" s="5"/>
      <c r="V115" s="5"/>
      <c r="W115" s="5"/>
      <c r="X115" s="5"/>
      <c r="Y115" s="5"/>
      <c r="Z115" s="5"/>
      <c r="AA115" s="5"/>
      <c r="AB115" s="5"/>
      <c r="AC115" s="5"/>
      <c r="AD115" s="5"/>
      <c r="AE115" s="5"/>
      <c r="AF115" s="5"/>
      <c r="AG115" s="5"/>
      <c r="AH115" s="5"/>
    </row>
    <row r="116" spans="1:34" s="94" customFormat="1" x14ac:dyDescent="0.2">
      <c r="A116" s="1058"/>
      <c r="B116" s="1368"/>
      <c r="C116" s="475"/>
      <c r="D116" s="465"/>
      <c r="E116" s="465"/>
      <c r="F116" s="466"/>
      <c r="G116" s="464"/>
      <c r="H116" s="464"/>
      <c r="I116" s="464"/>
      <c r="J116" s="464"/>
      <c r="K116" s="464"/>
      <c r="L116" s="464"/>
      <c r="M116" s="464"/>
      <c r="N116" s="464"/>
      <c r="O116" s="464"/>
      <c r="P116" s="464"/>
      <c r="Q116" s="499">
        <f t="shared" si="8"/>
        <v>0</v>
      </c>
      <c r="R116" s="580"/>
      <c r="S116" s="1058"/>
      <c r="T116" s="5"/>
      <c r="U116" s="5"/>
      <c r="V116" s="5"/>
      <c r="W116" s="5"/>
      <c r="X116" s="5"/>
      <c r="Y116" s="5"/>
      <c r="Z116" s="5"/>
      <c r="AA116" s="5"/>
      <c r="AB116" s="5"/>
      <c r="AC116" s="5"/>
      <c r="AD116" s="5"/>
      <c r="AE116" s="5"/>
      <c r="AF116" s="5"/>
      <c r="AG116" s="5"/>
      <c r="AH116" s="5"/>
    </row>
    <row r="117" spans="1:34" s="94" customFormat="1" x14ac:dyDescent="0.2">
      <c r="A117" s="5"/>
      <c r="B117" s="1368"/>
      <c r="C117" s="475"/>
      <c r="D117" s="465"/>
      <c r="E117" s="465"/>
      <c r="F117" s="466"/>
      <c r="G117" s="464"/>
      <c r="H117" s="464"/>
      <c r="I117" s="464"/>
      <c r="J117" s="464"/>
      <c r="K117" s="464"/>
      <c r="L117" s="464"/>
      <c r="M117" s="464"/>
      <c r="N117" s="464"/>
      <c r="O117" s="464"/>
      <c r="P117" s="464"/>
      <c r="Q117" s="499">
        <f t="shared" si="8"/>
        <v>0</v>
      </c>
      <c r="R117" s="580"/>
      <c r="S117" s="1058"/>
      <c r="T117" s="5"/>
      <c r="U117" s="5"/>
      <c r="V117" s="5"/>
      <c r="W117" s="5"/>
      <c r="X117" s="5"/>
      <c r="Y117" s="5"/>
      <c r="Z117" s="5"/>
      <c r="AA117" s="5"/>
      <c r="AB117" s="5"/>
      <c r="AC117" s="5"/>
      <c r="AD117" s="5"/>
      <c r="AE117" s="5"/>
      <c r="AF117" s="5"/>
      <c r="AG117" s="5"/>
      <c r="AH117" s="5"/>
    </row>
    <row r="118" spans="1:34" s="94" customFormat="1" x14ac:dyDescent="0.2">
      <c r="A118" s="5"/>
      <c r="B118" s="1368"/>
      <c r="C118" s="475"/>
      <c r="D118" s="465"/>
      <c r="E118" s="465"/>
      <c r="F118" s="466"/>
      <c r="G118" s="464"/>
      <c r="H118" s="464"/>
      <c r="I118" s="464"/>
      <c r="J118" s="464"/>
      <c r="K118" s="464"/>
      <c r="L118" s="464"/>
      <c r="M118" s="464"/>
      <c r="N118" s="464"/>
      <c r="O118" s="464"/>
      <c r="P118" s="464"/>
      <c r="Q118" s="499">
        <f t="shared" si="8"/>
        <v>0</v>
      </c>
      <c r="R118" s="580"/>
      <c r="S118" s="1058"/>
      <c r="T118" s="5"/>
      <c r="U118" s="5"/>
      <c r="V118" s="5"/>
      <c r="W118" s="5"/>
      <c r="X118" s="5"/>
      <c r="Y118" s="5"/>
      <c r="Z118" s="5"/>
      <c r="AA118" s="5"/>
      <c r="AB118" s="5"/>
      <c r="AC118" s="5"/>
      <c r="AD118" s="5"/>
      <c r="AE118" s="5"/>
      <c r="AF118" s="5"/>
      <c r="AG118" s="5"/>
      <c r="AH118" s="5"/>
    </row>
    <row r="119" spans="1:34" s="94" customFormat="1" x14ac:dyDescent="0.2">
      <c r="A119" s="5"/>
      <c r="B119" s="1368"/>
      <c r="C119" s="475"/>
      <c r="D119" s="465"/>
      <c r="E119" s="465"/>
      <c r="F119" s="466"/>
      <c r="G119" s="464"/>
      <c r="H119" s="464"/>
      <c r="I119" s="464"/>
      <c r="J119" s="464"/>
      <c r="K119" s="464"/>
      <c r="L119" s="464"/>
      <c r="M119" s="464"/>
      <c r="N119" s="464"/>
      <c r="O119" s="464"/>
      <c r="P119" s="464"/>
      <c r="Q119" s="499">
        <f t="shared" si="8"/>
        <v>0</v>
      </c>
      <c r="R119" s="580"/>
      <c r="S119" s="1058"/>
      <c r="T119" s="5"/>
      <c r="U119" s="5"/>
      <c r="V119" s="5"/>
      <c r="W119" s="5"/>
      <c r="X119" s="5"/>
      <c r="Y119" s="5"/>
      <c r="Z119" s="5"/>
      <c r="AA119" s="5"/>
      <c r="AB119" s="5"/>
      <c r="AC119" s="5"/>
      <c r="AD119" s="5"/>
      <c r="AE119" s="5"/>
      <c r="AF119" s="5"/>
      <c r="AG119" s="5"/>
      <c r="AH119" s="5"/>
    </row>
    <row r="120" spans="1:34" s="94" customFormat="1" x14ac:dyDescent="0.2">
      <c r="A120" s="5"/>
      <c r="B120" s="1368"/>
      <c r="C120" s="475"/>
      <c r="D120" s="465"/>
      <c r="E120" s="465"/>
      <c r="F120" s="466"/>
      <c r="G120" s="464"/>
      <c r="H120" s="464"/>
      <c r="I120" s="464"/>
      <c r="J120" s="464"/>
      <c r="K120" s="464"/>
      <c r="L120" s="464"/>
      <c r="M120" s="464"/>
      <c r="N120" s="464"/>
      <c r="O120" s="464"/>
      <c r="P120" s="464"/>
      <c r="Q120" s="499">
        <f t="shared" si="8"/>
        <v>0</v>
      </c>
      <c r="R120" s="580"/>
      <c r="S120" s="1058"/>
      <c r="T120" s="5"/>
      <c r="U120" s="5"/>
      <c r="V120" s="5"/>
      <c r="W120" s="5"/>
      <c r="X120" s="5"/>
      <c r="Y120" s="5"/>
      <c r="Z120" s="5"/>
      <c r="AA120" s="5"/>
      <c r="AB120" s="5"/>
      <c r="AC120" s="5"/>
      <c r="AD120" s="5"/>
      <c r="AE120" s="5"/>
      <c r="AF120" s="5"/>
      <c r="AG120" s="5"/>
      <c r="AH120" s="5"/>
    </row>
    <row r="121" spans="1:34" s="94" customFormat="1" x14ac:dyDescent="0.2">
      <c r="A121" s="5"/>
      <c r="B121" s="1368"/>
      <c r="C121" s="475"/>
      <c r="D121" s="465"/>
      <c r="E121" s="465"/>
      <c r="F121" s="466"/>
      <c r="G121" s="464"/>
      <c r="H121" s="464"/>
      <c r="I121" s="464"/>
      <c r="J121" s="464"/>
      <c r="K121" s="464"/>
      <c r="L121" s="464"/>
      <c r="M121" s="464"/>
      <c r="N121" s="464"/>
      <c r="O121" s="464"/>
      <c r="P121" s="464"/>
      <c r="Q121" s="499">
        <f t="shared" si="8"/>
        <v>0</v>
      </c>
      <c r="R121" s="580"/>
      <c r="S121" s="1058"/>
      <c r="T121" s="5"/>
      <c r="U121" s="5"/>
      <c r="V121" s="5"/>
      <c r="W121" s="5"/>
      <c r="X121" s="5"/>
      <c r="Y121" s="5"/>
      <c r="Z121" s="5"/>
      <c r="AA121" s="5"/>
      <c r="AB121" s="5"/>
      <c r="AC121" s="5"/>
      <c r="AD121" s="5"/>
      <c r="AE121" s="5"/>
      <c r="AF121" s="5"/>
      <c r="AG121" s="5"/>
      <c r="AH121" s="5"/>
    </row>
    <row r="122" spans="1:34" s="94" customFormat="1" x14ac:dyDescent="0.2">
      <c r="A122" s="5"/>
      <c r="B122" s="1368"/>
      <c r="C122" s="475"/>
      <c r="D122" s="465"/>
      <c r="E122" s="465"/>
      <c r="F122" s="466"/>
      <c r="G122" s="464"/>
      <c r="H122" s="464"/>
      <c r="I122" s="464"/>
      <c r="J122" s="464"/>
      <c r="K122" s="464"/>
      <c r="L122" s="464"/>
      <c r="M122" s="464"/>
      <c r="N122" s="464"/>
      <c r="O122" s="464"/>
      <c r="P122" s="464"/>
      <c r="Q122" s="499">
        <f t="shared" si="8"/>
        <v>0</v>
      </c>
      <c r="R122" s="580"/>
      <c r="S122" s="1058"/>
      <c r="T122" s="5"/>
      <c r="U122" s="5"/>
      <c r="V122" s="5"/>
      <c r="W122" s="5"/>
      <c r="X122" s="5"/>
      <c r="Y122" s="5"/>
      <c r="Z122" s="5"/>
      <c r="AA122" s="5"/>
      <c r="AB122" s="5"/>
      <c r="AC122" s="5"/>
      <c r="AD122" s="5"/>
      <c r="AE122" s="5"/>
      <c r="AF122" s="5"/>
      <c r="AG122" s="5"/>
      <c r="AH122" s="5"/>
    </row>
    <row r="123" spans="1:34" s="94" customFormat="1" x14ac:dyDescent="0.2">
      <c r="A123" s="5"/>
      <c r="B123" s="1368"/>
      <c r="C123" s="475"/>
      <c r="D123" s="465"/>
      <c r="E123" s="465"/>
      <c r="F123" s="466"/>
      <c r="G123" s="464"/>
      <c r="H123" s="464"/>
      <c r="I123" s="464"/>
      <c r="J123" s="464"/>
      <c r="K123" s="464"/>
      <c r="L123" s="464"/>
      <c r="M123" s="464"/>
      <c r="N123" s="464"/>
      <c r="O123" s="464"/>
      <c r="P123" s="464"/>
      <c r="Q123" s="499">
        <f t="shared" si="8"/>
        <v>0</v>
      </c>
      <c r="R123" s="580"/>
      <c r="S123" s="1058"/>
      <c r="T123" s="5"/>
      <c r="U123" s="5"/>
      <c r="V123" s="5"/>
      <c r="W123" s="5"/>
      <c r="X123" s="5"/>
      <c r="Y123" s="5"/>
      <c r="Z123" s="5"/>
      <c r="AA123" s="5"/>
      <c r="AB123" s="5"/>
      <c r="AC123" s="5"/>
      <c r="AD123" s="5"/>
      <c r="AE123" s="5"/>
      <c r="AF123" s="5"/>
      <c r="AG123" s="5"/>
      <c r="AH123" s="5"/>
    </row>
    <row r="124" spans="1:34" s="1356" customFormat="1" x14ac:dyDescent="0.2">
      <c r="A124" s="1355"/>
      <c r="B124" s="1368"/>
      <c r="C124" s="1362"/>
      <c r="D124" s="1360"/>
      <c r="E124" s="1360"/>
      <c r="F124" s="1361"/>
      <c r="G124" s="1359"/>
      <c r="H124" s="1359"/>
      <c r="I124" s="1359"/>
      <c r="J124" s="1359"/>
      <c r="K124" s="1359"/>
      <c r="L124" s="1359"/>
      <c r="M124" s="1359"/>
      <c r="N124" s="1359"/>
      <c r="O124" s="1359"/>
      <c r="P124" s="1359"/>
      <c r="Q124" s="1364">
        <f t="shared" si="8"/>
        <v>0</v>
      </c>
      <c r="R124" s="1365"/>
      <c r="S124" s="1366"/>
      <c r="T124" s="1355"/>
      <c r="U124" s="1355"/>
      <c r="V124" s="1355"/>
      <c r="W124" s="1355"/>
      <c r="X124" s="1355"/>
      <c r="Y124" s="1355"/>
      <c r="Z124" s="1355"/>
      <c r="AA124" s="1355"/>
      <c r="AB124" s="1355"/>
      <c r="AC124" s="1355"/>
      <c r="AD124" s="1355"/>
      <c r="AE124" s="1355"/>
      <c r="AF124" s="1355"/>
      <c r="AG124" s="1355"/>
      <c r="AH124" s="1355"/>
    </row>
    <row r="125" spans="1:34" s="1356" customFormat="1" x14ac:dyDescent="0.2">
      <c r="A125" s="1355"/>
      <c r="B125" s="1368"/>
      <c r="C125" s="1362"/>
      <c r="D125" s="1360"/>
      <c r="E125" s="1360"/>
      <c r="F125" s="1361"/>
      <c r="G125" s="1359"/>
      <c r="H125" s="1359"/>
      <c r="I125" s="1359"/>
      <c r="J125" s="1359"/>
      <c r="K125" s="1359"/>
      <c r="L125" s="1359"/>
      <c r="M125" s="1359"/>
      <c r="N125" s="1359"/>
      <c r="O125" s="1359"/>
      <c r="P125" s="1359"/>
      <c r="Q125" s="1364">
        <f t="shared" si="8"/>
        <v>0</v>
      </c>
      <c r="R125" s="1365"/>
      <c r="S125" s="1366"/>
      <c r="T125" s="1355"/>
      <c r="U125" s="1355"/>
      <c r="V125" s="1355"/>
      <c r="W125" s="1355"/>
      <c r="X125" s="1355"/>
      <c r="Y125" s="1355"/>
      <c r="Z125" s="1355"/>
      <c r="AA125" s="1355"/>
      <c r="AB125" s="1355"/>
      <c r="AC125" s="1355"/>
      <c r="AD125" s="1355"/>
      <c r="AE125" s="1355"/>
      <c r="AF125" s="1355"/>
      <c r="AG125" s="1355"/>
      <c r="AH125" s="1355"/>
    </row>
    <row r="126" spans="1:34" s="1356" customFormat="1" x14ac:dyDescent="0.2">
      <c r="A126" s="1355"/>
      <c r="B126" s="1368"/>
      <c r="C126" s="1362"/>
      <c r="D126" s="1360"/>
      <c r="E126" s="1360"/>
      <c r="F126" s="1361"/>
      <c r="G126" s="1359"/>
      <c r="H126" s="1359"/>
      <c r="I126" s="1359"/>
      <c r="J126" s="1359"/>
      <c r="K126" s="1359"/>
      <c r="L126" s="1359"/>
      <c r="M126" s="1359"/>
      <c r="N126" s="1359"/>
      <c r="O126" s="1359"/>
      <c r="P126" s="1359"/>
      <c r="Q126" s="1364">
        <f t="shared" si="8"/>
        <v>0</v>
      </c>
      <c r="R126" s="1365"/>
      <c r="S126" s="1366"/>
      <c r="T126" s="1355"/>
      <c r="U126" s="1355"/>
      <c r="V126" s="1355"/>
      <c r="W126" s="1355"/>
      <c r="X126" s="1355"/>
      <c r="Y126" s="1355"/>
      <c r="Z126" s="1355"/>
      <c r="AA126" s="1355"/>
      <c r="AB126" s="1355"/>
      <c r="AC126" s="1355"/>
      <c r="AD126" s="1355"/>
      <c r="AE126" s="1355"/>
      <c r="AF126" s="1355"/>
      <c r="AG126" s="1355"/>
      <c r="AH126" s="1355"/>
    </row>
    <row r="127" spans="1:34" s="1356" customFormat="1" x14ac:dyDescent="0.2">
      <c r="A127" s="1355"/>
      <c r="B127" s="1368"/>
      <c r="C127" s="1362"/>
      <c r="D127" s="1360"/>
      <c r="E127" s="1360"/>
      <c r="F127" s="1361"/>
      <c r="G127" s="1359"/>
      <c r="H127" s="1359"/>
      <c r="I127" s="1359"/>
      <c r="J127" s="1359"/>
      <c r="K127" s="1359"/>
      <c r="L127" s="1359"/>
      <c r="M127" s="1359"/>
      <c r="N127" s="1359"/>
      <c r="O127" s="1359"/>
      <c r="P127" s="1359"/>
      <c r="Q127" s="1364">
        <f t="shared" si="8"/>
        <v>0</v>
      </c>
      <c r="R127" s="1365"/>
      <c r="S127" s="1366"/>
      <c r="T127" s="1355"/>
      <c r="U127" s="1355"/>
      <c r="V127" s="1355"/>
      <c r="W127" s="1355"/>
      <c r="X127" s="1355"/>
      <c r="Y127" s="1355"/>
      <c r="Z127" s="1355"/>
      <c r="AA127" s="1355"/>
      <c r="AB127" s="1355"/>
      <c r="AC127" s="1355"/>
      <c r="AD127" s="1355"/>
      <c r="AE127" s="1355"/>
      <c r="AF127" s="1355"/>
      <c r="AG127" s="1355"/>
      <c r="AH127" s="1355"/>
    </row>
    <row r="128" spans="1:34" s="1356" customFormat="1" x14ac:dyDescent="0.2">
      <c r="A128" s="1355"/>
      <c r="B128" s="1368"/>
      <c r="C128" s="1362"/>
      <c r="D128" s="1360"/>
      <c r="E128" s="1360"/>
      <c r="F128" s="1361"/>
      <c r="G128" s="1359"/>
      <c r="H128" s="1359"/>
      <c r="I128" s="1359"/>
      <c r="J128" s="1359"/>
      <c r="K128" s="1359"/>
      <c r="L128" s="1359"/>
      <c r="M128" s="1359"/>
      <c r="N128" s="1359"/>
      <c r="O128" s="1359"/>
      <c r="P128" s="1359"/>
      <c r="Q128" s="1364">
        <f t="shared" si="8"/>
        <v>0</v>
      </c>
      <c r="R128" s="1365"/>
      <c r="S128" s="1366"/>
      <c r="T128" s="1355"/>
      <c r="U128" s="1355"/>
      <c r="V128" s="1355"/>
      <c r="W128" s="1355"/>
      <c r="X128" s="1355"/>
      <c r="Y128" s="1355"/>
      <c r="Z128" s="1355"/>
      <c r="AA128" s="1355"/>
      <c r="AB128" s="1355"/>
      <c r="AC128" s="1355"/>
      <c r="AD128" s="1355"/>
      <c r="AE128" s="1355"/>
      <c r="AF128" s="1355"/>
      <c r="AG128" s="1355"/>
      <c r="AH128" s="1355"/>
    </row>
    <row r="129" spans="1:34" s="1356" customFormat="1" x14ac:dyDescent="0.2">
      <c r="A129" s="1355"/>
      <c r="B129" s="1368"/>
      <c r="C129" s="1362"/>
      <c r="D129" s="1360"/>
      <c r="E129" s="1360"/>
      <c r="F129" s="1361"/>
      <c r="G129" s="1359"/>
      <c r="H129" s="1359"/>
      <c r="I129" s="1359"/>
      <c r="J129" s="1359"/>
      <c r="K129" s="1359"/>
      <c r="L129" s="1359"/>
      <c r="M129" s="1359"/>
      <c r="N129" s="1359"/>
      <c r="O129" s="1359"/>
      <c r="P129" s="1359"/>
      <c r="Q129" s="1364">
        <f t="shared" si="8"/>
        <v>0</v>
      </c>
      <c r="R129" s="1365"/>
      <c r="S129" s="1366"/>
      <c r="T129" s="1355"/>
      <c r="U129" s="1355"/>
      <c r="V129" s="1355"/>
      <c r="W129" s="1355"/>
      <c r="X129" s="1355"/>
      <c r="Y129" s="1355"/>
      <c r="Z129" s="1355"/>
      <c r="AA129" s="1355"/>
      <c r="AB129" s="1355"/>
      <c r="AC129" s="1355"/>
      <c r="AD129" s="1355"/>
      <c r="AE129" s="1355"/>
      <c r="AF129" s="1355"/>
      <c r="AG129" s="1355"/>
      <c r="AH129" s="1355"/>
    </row>
    <row r="130" spans="1:34" s="1356" customFormat="1" x14ac:dyDescent="0.2">
      <c r="A130" s="1355"/>
      <c r="B130" s="1368"/>
      <c r="C130" s="1362"/>
      <c r="D130" s="1360"/>
      <c r="E130" s="1360"/>
      <c r="F130" s="1361"/>
      <c r="G130" s="1359"/>
      <c r="H130" s="1359"/>
      <c r="I130" s="1359"/>
      <c r="J130" s="1359"/>
      <c r="K130" s="1359"/>
      <c r="L130" s="1359"/>
      <c r="M130" s="1359"/>
      <c r="N130" s="1359"/>
      <c r="O130" s="1359"/>
      <c r="P130" s="1359"/>
      <c r="Q130" s="1364">
        <f t="shared" si="8"/>
        <v>0</v>
      </c>
      <c r="R130" s="1365"/>
      <c r="S130" s="1366"/>
      <c r="T130" s="1355"/>
      <c r="U130" s="1355"/>
      <c r="V130" s="1355"/>
      <c r="W130" s="1355"/>
      <c r="X130" s="1355"/>
      <c r="Y130" s="1355"/>
      <c r="Z130" s="1355"/>
      <c r="AA130" s="1355"/>
      <c r="AB130" s="1355"/>
      <c r="AC130" s="1355"/>
      <c r="AD130" s="1355"/>
      <c r="AE130" s="1355"/>
      <c r="AF130" s="1355"/>
      <c r="AG130" s="1355"/>
      <c r="AH130" s="1355"/>
    </row>
    <row r="131" spans="1:34" s="1356" customFormat="1" x14ac:dyDescent="0.2">
      <c r="A131" s="1355"/>
      <c r="B131" s="1368"/>
      <c r="C131" s="1362"/>
      <c r="D131" s="1360"/>
      <c r="E131" s="1360"/>
      <c r="F131" s="1361"/>
      <c r="G131" s="1359"/>
      <c r="H131" s="1359"/>
      <c r="I131" s="1359"/>
      <c r="J131" s="1359"/>
      <c r="K131" s="1359"/>
      <c r="L131" s="1359"/>
      <c r="M131" s="1359"/>
      <c r="N131" s="1359"/>
      <c r="O131" s="1359"/>
      <c r="P131" s="1359"/>
      <c r="Q131" s="1364">
        <f t="shared" si="8"/>
        <v>0</v>
      </c>
      <c r="R131" s="1365"/>
      <c r="S131" s="1366"/>
      <c r="T131" s="1355"/>
      <c r="U131" s="1355"/>
      <c r="V131" s="1355"/>
      <c r="W131" s="1355"/>
      <c r="X131" s="1355"/>
      <c r="Y131" s="1355"/>
      <c r="Z131" s="1355"/>
      <c r="AA131" s="1355"/>
      <c r="AB131" s="1355"/>
      <c r="AC131" s="1355"/>
      <c r="AD131" s="1355"/>
      <c r="AE131" s="1355"/>
      <c r="AF131" s="1355"/>
      <c r="AG131" s="1355"/>
      <c r="AH131" s="1355"/>
    </row>
    <row r="132" spans="1:34" s="1356" customFormat="1" x14ac:dyDescent="0.2">
      <c r="A132" s="1355"/>
      <c r="B132" s="1368"/>
      <c r="C132" s="1362"/>
      <c r="D132" s="1360"/>
      <c r="E132" s="1360"/>
      <c r="F132" s="1361"/>
      <c r="G132" s="1359"/>
      <c r="H132" s="1359"/>
      <c r="I132" s="1359"/>
      <c r="J132" s="1359"/>
      <c r="K132" s="1359"/>
      <c r="L132" s="1359"/>
      <c r="M132" s="1359"/>
      <c r="N132" s="1359"/>
      <c r="O132" s="1359"/>
      <c r="P132" s="1359"/>
      <c r="Q132" s="1364">
        <f t="shared" si="8"/>
        <v>0</v>
      </c>
      <c r="R132" s="1365"/>
      <c r="S132" s="1366"/>
      <c r="T132" s="1355"/>
      <c r="U132" s="1355"/>
      <c r="V132" s="1355"/>
      <c r="W132" s="1355"/>
      <c r="X132" s="1355"/>
      <c r="Y132" s="1355"/>
      <c r="Z132" s="1355"/>
      <c r="AA132" s="1355"/>
      <c r="AB132" s="1355"/>
      <c r="AC132" s="1355"/>
      <c r="AD132" s="1355"/>
      <c r="AE132" s="1355"/>
      <c r="AF132" s="1355"/>
      <c r="AG132" s="1355"/>
      <c r="AH132" s="1355"/>
    </row>
    <row r="133" spans="1:34" s="1356" customFormat="1" x14ac:dyDescent="0.2">
      <c r="A133" s="1355"/>
      <c r="B133" s="1368"/>
      <c r="C133" s="1362"/>
      <c r="D133" s="1360"/>
      <c r="E133" s="1360"/>
      <c r="F133" s="1361"/>
      <c r="G133" s="1359"/>
      <c r="H133" s="1359"/>
      <c r="I133" s="1359"/>
      <c r="J133" s="1359"/>
      <c r="K133" s="1359"/>
      <c r="L133" s="1359"/>
      <c r="M133" s="1359"/>
      <c r="N133" s="1359"/>
      <c r="O133" s="1359"/>
      <c r="P133" s="1359"/>
      <c r="Q133" s="1364">
        <f t="shared" si="8"/>
        <v>0</v>
      </c>
      <c r="R133" s="1365"/>
      <c r="S133" s="1366"/>
      <c r="T133" s="1355"/>
      <c r="U133" s="1355"/>
      <c r="V133" s="1355"/>
      <c r="W133" s="1355"/>
      <c r="X133" s="1355"/>
      <c r="Y133" s="1355"/>
      <c r="Z133" s="1355"/>
      <c r="AA133" s="1355"/>
      <c r="AB133" s="1355"/>
      <c r="AC133" s="1355"/>
      <c r="AD133" s="1355"/>
      <c r="AE133" s="1355"/>
      <c r="AF133" s="1355"/>
      <c r="AG133" s="1355"/>
      <c r="AH133" s="1355"/>
    </row>
    <row r="134" spans="1:34" s="94" customFormat="1" x14ac:dyDescent="0.2">
      <c r="A134" s="5"/>
      <c r="B134" s="1368"/>
      <c r="C134" s="1309"/>
      <c r="D134" s="1310"/>
      <c r="E134" s="1310"/>
      <c r="F134" s="1311"/>
      <c r="G134" s="1301"/>
      <c r="H134" s="1301"/>
      <c r="I134" s="1301"/>
      <c r="J134" s="1301"/>
      <c r="K134" s="464"/>
      <c r="L134" s="464"/>
      <c r="M134" s="464"/>
      <c r="N134" s="464"/>
      <c r="O134" s="464"/>
      <c r="P134" s="464"/>
      <c r="Q134" s="1364">
        <f t="shared" si="8"/>
        <v>0</v>
      </c>
      <c r="R134" s="580"/>
      <c r="S134" s="1058"/>
      <c r="T134" s="5"/>
      <c r="U134" s="5"/>
      <c r="V134" s="5"/>
      <c r="W134" s="5"/>
      <c r="X134" s="5"/>
      <c r="Y134" s="5"/>
      <c r="Z134" s="5"/>
      <c r="AA134" s="5"/>
      <c r="AB134" s="5"/>
      <c r="AC134" s="5"/>
      <c r="AD134" s="5"/>
      <c r="AE134" s="5"/>
      <c r="AF134" s="5"/>
      <c r="AG134" s="5"/>
      <c r="AH134" s="5"/>
    </row>
    <row r="135" spans="1:34" s="94" customFormat="1" x14ac:dyDescent="0.2">
      <c r="A135" s="5"/>
      <c r="B135" s="1368"/>
      <c r="C135" s="481" t="str">
        <f>C$65</f>
        <v>Annual total</v>
      </c>
      <c r="D135" s="315"/>
      <c r="E135" s="315"/>
      <c r="F135" s="482"/>
      <c r="G135" s="494">
        <f t="shared" ref="G135:P135" si="9">IF(G$27=".",".",SUM(G71:G112,G114:G134))</f>
        <v>0</v>
      </c>
      <c r="H135" s="494">
        <f t="shared" si="9"/>
        <v>0</v>
      </c>
      <c r="I135" s="494">
        <f t="shared" si="9"/>
        <v>0</v>
      </c>
      <c r="J135" s="494">
        <f t="shared" si="9"/>
        <v>0</v>
      </c>
      <c r="K135" s="494">
        <f t="shared" si="9"/>
        <v>0</v>
      </c>
      <c r="L135" s="494">
        <f t="shared" si="9"/>
        <v>0</v>
      </c>
      <c r="M135" s="494">
        <f t="shared" si="9"/>
        <v>0</v>
      </c>
      <c r="N135" s="494">
        <f t="shared" si="9"/>
        <v>0</v>
      </c>
      <c r="O135" s="494">
        <f t="shared" si="9"/>
        <v>0</v>
      </c>
      <c r="P135" s="494">
        <f t="shared" si="9"/>
        <v>0</v>
      </c>
      <c r="Q135" s="499">
        <f t="shared" si="8"/>
        <v>0</v>
      </c>
      <c r="R135" s="1151">
        <f>SUM(Q70:Q134)-Q135</f>
        <v>0</v>
      </c>
      <c r="S135" s="1154"/>
      <c r="T135" s="5"/>
      <c r="U135" s="5"/>
      <c r="V135" s="5"/>
      <c r="W135" s="5"/>
      <c r="X135" s="5"/>
      <c r="Y135" s="5"/>
      <c r="Z135" s="5"/>
      <c r="AA135" s="5"/>
      <c r="AB135" s="5"/>
      <c r="AC135" s="5"/>
      <c r="AD135" s="5"/>
      <c r="AE135" s="5"/>
      <c r="AF135" s="5"/>
      <c r="AG135" s="5"/>
      <c r="AH135" s="5"/>
    </row>
    <row r="136" spans="1:34" s="94" customFormat="1" x14ac:dyDescent="0.2">
      <c r="A136" s="5"/>
      <c r="B136" s="1368"/>
      <c r="C136" s="483" t="str">
        <f>C$66</f>
        <v>Cumulative totals by year</v>
      </c>
      <c r="D136" s="484"/>
      <c r="E136" s="484"/>
      <c r="F136" s="485"/>
      <c r="G136" s="495">
        <f>IF(G$27=".",".",SUM($G135:G135))</f>
        <v>0</v>
      </c>
      <c r="H136" s="495">
        <f>IF(H$27=".",".",SUM($G135:H135))</f>
        <v>0</v>
      </c>
      <c r="I136" s="495">
        <f>IF(I$27=".",".",SUM($G135:I135))</f>
        <v>0</v>
      </c>
      <c r="J136" s="495">
        <f>IF(J$27=".",".",SUM($G135:J135))</f>
        <v>0</v>
      </c>
      <c r="K136" s="495">
        <f>IF(K$27=".",".",SUM($G135:K135))</f>
        <v>0</v>
      </c>
      <c r="L136" s="495">
        <f>IF(L$27=".",".",SUM($G135:L135))</f>
        <v>0</v>
      </c>
      <c r="M136" s="495">
        <f>IF(M$27=".",".",SUM($G135:M135))</f>
        <v>0</v>
      </c>
      <c r="N136" s="495">
        <f>IF(N$27=".",".",SUM($G135:N135))</f>
        <v>0</v>
      </c>
      <c r="O136" s="495">
        <f>IF(O$27=".",".",SUM($G135:O135))</f>
        <v>0</v>
      </c>
      <c r="P136" s="495">
        <f>IF(P$27=".",".",SUM($G135:P135))</f>
        <v>0</v>
      </c>
      <c r="Q136" s="461"/>
      <c r="R136" s="580"/>
      <c r="S136" s="1058"/>
      <c r="T136" s="5"/>
      <c r="U136" s="5"/>
      <c r="V136" s="5"/>
      <c r="W136" s="5"/>
      <c r="X136" s="5"/>
      <c r="Y136" s="5"/>
      <c r="Z136" s="5"/>
      <c r="AA136" s="5"/>
      <c r="AB136" s="5"/>
      <c r="AC136" s="5"/>
      <c r="AD136" s="5"/>
      <c r="AE136" s="5"/>
      <c r="AF136" s="5"/>
      <c r="AG136" s="5"/>
      <c r="AH136" s="5"/>
    </row>
    <row r="137" spans="1:34" s="94" customFormat="1" ht="22.35" customHeight="1" x14ac:dyDescent="0.2">
      <c r="A137" s="5"/>
      <c r="B137" s="1368"/>
      <c r="C137" s="144"/>
      <c r="D137" s="144"/>
      <c r="E137" s="144"/>
      <c r="F137" s="144"/>
      <c r="G137" s="144"/>
      <c r="H137" s="144"/>
      <c r="I137" s="144"/>
      <c r="J137" s="144"/>
      <c r="K137" s="144"/>
      <c r="L137" s="144"/>
      <c r="M137" s="144"/>
      <c r="N137" s="144"/>
      <c r="O137" s="144"/>
      <c r="P137" s="144"/>
      <c r="Q137" s="144"/>
      <c r="R137" s="1365"/>
      <c r="S137" s="1058"/>
      <c r="T137" s="5"/>
      <c r="U137" s="5"/>
      <c r="V137" s="5"/>
      <c r="W137" s="5"/>
      <c r="X137" s="5"/>
      <c r="Y137" s="5"/>
      <c r="Z137" s="5"/>
      <c r="AA137" s="5"/>
      <c r="AB137" s="5"/>
      <c r="AC137" s="5"/>
      <c r="AD137" s="5"/>
      <c r="AE137" s="5"/>
      <c r="AF137" s="5"/>
      <c r="AG137" s="5"/>
      <c r="AH137" s="5"/>
    </row>
    <row r="138" spans="1:34" s="94" customFormat="1" ht="17.45" customHeight="1" x14ac:dyDescent="0.25">
      <c r="A138" s="5"/>
      <c r="B138" s="1368"/>
      <c r="C138" s="1142" t="s">
        <v>709</v>
      </c>
      <c r="D138" s="1061"/>
      <c r="E138" s="1061"/>
      <c r="F138" s="1061"/>
      <c r="G138" s="1156"/>
      <c r="H138" s="1156"/>
      <c r="I138" s="1156"/>
      <c r="J138" s="1156"/>
      <c r="K138" s="1156"/>
      <c r="L138" s="382" t="str">
        <f>$G$26</f>
        <v>$ nominal per year</v>
      </c>
      <c r="M138" s="1156"/>
      <c r="N138" s="1156"/>
      <c r="O138" s="1156"/>
      <c r="P138" s="1156"/>
      <c r="Q138" s="1152"/>
      <c r="R138" s="580"/>
      <c r="S138" s="1058"/>
      <c r="T138" s="5"/>
      <c r="U138" s="5"/>
      <c r="V138" s="5"/>
      <c r="W138" s="5"/>
      <c r="X138" s="5"/>
      <c r="Y138" s="5"/>
      <c r="Z138" s="5"/>
      <c r="AA138" s="5"/>
      <c r="AB138" s="5"/>
      <c r="AC138" s="5"/>
      <c r="AD138" s="5"/>
      <c r="AE138" s="5"/>
      <c r="AF138" s="5"/>
      <c r="AG138" s="5"/>
      <c r="AH138" s="5"/>
    </row>
    <row r="139" spans="1:34" s="94" customFormat="1" ht="12" customHeight="1" x14ac:dyDescent="0.2">
      <c r="A139" s="5"/>
      <c r="B139" s="1368"/>
      <c r="C139" s="1157"/>
      <c r="D139" s="1150"/>
      <c r="E139" s="1150"/>
      <c r="F139" s="1158"/>
      <c r="G139" s="1160" t="str">
        <f t="shared" ref="G139:I139" si="10">G$33</f>
        <v>.</v>
      </c>
      <c r="H139" s="1160" t="str">
        <f t="shared" si="10"/>
        <v>.</v>
      </c>
      <c r="I139" s="1160" t="str">
        <f t="shared" si="10"/>
        <v>.</v>
      </c>
      <c r="J139" s="1160" t="str">
        <f>J$33</f>
        <v>.</v>
      </c>
      <c r="K139" s="1160" t="str">
        <f t="shared" ref="K139:P139" si="11">K$33</f>
        <v>.</v>
      </c>
      <c r="L139" s="1160" t="str">
        <f t="shared" si="11"/>
        <v>.</v>
      </c>
      <c r="M139" s="1160" t="str">
        <f t="shared" si="11"/>
        <v>.</v>
      </c>
      <c r="N139" s="1160" t="str">
        <f t="shared" si="11"/>
        <v>.</v>
      </c>
      <c r="O139" s="1160" t="str">
        <f t="shared" si="11"/>
        <v>.</v>
      </c>
      <c r="P139" s="1160" t="str">
        <f t="shared" si="11"/>
        <v>.</v>
      </c>
      <c r="Q139" s="1153"/>
      <c r="R139" s="580"/>
      <c r="S139" s="1058"/>
      <c r="T139" s="308"/>
      <c r="U139" s="5"/>
      <c r="V139" s="5"/>
      <c r="W139" s="5"/>
      <c r="X139" s="5"/>
      <c r="Y139" s="5"/>
      <c r="Z139" s="5"/>
      <c r="AA139" s="5"/>
      <c r="AB139" s="5"/>
      <c r="AC139" s="5"/>
      <c r="AD139" s="5"/>
      <c r="AE139" s="5"/>
      <c r="AF139" s="5"/>
      <c r="AG139" s="5"/>
      <c r="AH139" s="5"/>
    </row>
    <row r="140" spans="1:34" s="94" customFormat="1" x14ac:dyDescent="0.2">
      <c r="A140" s="5"/>
      <c r="B140" s="1363"/>
      <c r="C140" s="1309" t="s">
        <v>940</v>
      </c>
      <c r="D140" s="1310"/>
      <c r="E140" s="1310"/>
      <c r="F140" s="1311"/>
      <c r="G140" s="1301">
        <v>22810026.380200386</v>
      </c>
      <c r="H140" s="1301">
        <v>23380277.039705396</v>
      </c>
      <c r="I140" s="1301">
        <v>23964783.965698034</v>
      </c>
      <c r="J140" s="1301">
        <v>24563903.564840496</v>
      </c>
      <c r="K140" s="464">
        <v>25178001.15396148</v>
      </c>
      <c r="L140" s="464">
        <v>25807451.182810515</v>
      </c>
      <c r="M140" s="464">
        <v>26452637.462380797</v>
      </c>
      <c r="N140" s="464">
        <v>27113953.398940314</v>
      </c>
      <c r="O140" s="464">
        <v>27791802.23391382</v>
      </c>
      <c r="P140" s="464">
        <v>28486597.289761662</v>
      </c>
      <c r="Q140" s="499">
        <f t="shared" ref="Q140:Q150" si="12">SUM(G140:P140)-SUMIF($G$21:$P$21,$V$20,G140:P140)</f>
        <v>255549433.6722129</v>
      </c>
      <c r="R140" s="580"/>
      <c r="S140" s="1058"/>
      <c r="T140" s="5"/>
      <c r="U140" s="5"/>
      <c r="V140" s="5"/>
      <c r="W140" s="5"/>
      <c r="X140" s="5"/>
      <c r="Y140" s="5"/>
      <c r="Z140" s="5"/>
      <c r="AA140" s="5"/>
      <c r="AB140" s="5"/>
      <c r="AC140" s="5"/>
      <c r="AD140" s="5"/>
      <c r="AE140" s="5"/>
      <c r="AF140" s="5"/>
      <c r="AG140" s="5"/>
      <c r="AH140" s="5"/>
    </row>
    <row r="141" spans="1:34" s="94" customFormat="1" x14ac:dyDescent="0.2">
      <c r="A141" s="5"/>
      <c r="B141" s="1363"/>
      <c r="C141" s="1309"/>
      <c r="D141" s="1310"/>
      <c r="E141" s="1310"/>
      <c r="F141" s="1311"/>
      <c r="G141" s="1301"/>
      <c r="H141" s="1301"/>
      <c r="I141" s="1301"/>
      <c r="J141" s="1301"/>
      <c r="K141" s="464"/>
      <c r="L141" s="464"/>
      <c r="M141" s="464"/>
      <c r="N141" s="464"/>
      <c r="O141" s="464"/>
      <c r="P141" s="464"/>
      <c r="Q141" s="499">
        <f t="shared" si="12"/>
        <v>0</v>
      </c>
      <c r="R141" s="580"/>
      <c r="S141" s="1058"/>
      <c r="T141" s="5"/>
      <c r="U141" s="5"/>
      <c r="V141" s="5"/>
      <c r="W141" s="5"/>
      <c r="X141" s="5"/>
      <c r="Y141" s="5"/>
      <c r="Z141" s="5"/>
      <c r="AA141" s="5"/>
      <c r="AB141" s="5"/>
      <c r="AC141" s="5"/>
      <c r="AD141" s="5"/>
      <c r="AE141" s="5"/>
      <c r="AF141" s="5"/>
      <c r="AG141" s="5"/>
      <c r="AH141" s="5"/>
    </row>
    <row r="142" spans="1:34" s="94" customFormat="1" x14ac:dyDescent="0.2">
      <c r="A142" s="5"/>
      <c r="B142" s="1363"/>
      <c r="C142" s="1309"/>
      <c r="D142" s="1310"/>
      <c r="E142" s="1310"/>
      <c r="F142" s="1311"/>
      <c r="G142" s="1301"/>
      <c r="H142" s="1301"/>
      <c r="I142" s="1301"/>
      <c r="J142" s="1301"/>
      <c r="K142" s="464"/>
      <c r="L142" s="464"/>
      <c r="M142" s="464"/>
      <c r="N142" s="464"/>
      <c r="O142" s="464"/>
      <c r="P142" s="464"/>
      <c r="Q142" s="499">
        <f t="shared" si="12"/>
        <v>0</v>
      </c>
      <c r="R142" s="580"/>
      <c r="S142" s="1058"/>
      <c r="T142" s="5"/>
      <c r="U142" s="5"/>
      <c r="V142" s="5"/>
      <c r="W142" s="5"/>
      <c r="X142" s="5"/>
      <c r="Y142" s="5"/>
      <c r="Z142" s="5"/>
      <c r="AA142" s="5"/>
      <c r="AB142" s="5"/>
      <c r="AC142" s="5"/>
      <c r="AD142" s="5"/>
      <c r="AE142" s="5"/>
      <c r="AF142" s="5"/>
      <c r="AG142" s="5"/>
      <c r="AH142" s="5"/>
    </row>
    <row r="143" spans="1:34" s="94" customFormat="1" x14ac:dyDescent="0.2">
      <c r="A143" s="5"/>
      <c r="B143" s="1363"/>
      <c r="C143" s="1309"/>
      <c r="D143" s="1310"/>
      <c r="E143" s="1310"/>
      <c r="F143" s="1311"/>
      <c r="G143" s="1301"/>
      <c r="H143" s="1301"/>
      <c r="I143" s="1301"/>
      <c r="J143" s="1301"/>
      <c r="K143" s="464"/>
      <c r="L143" s="464"/>
      <c r="M143" s="464"/>
      <c r="N143" s="464"/>
      <c r="O143" s="464"/>
      <c r="P143" s="464"/>
      <c r="Q143" s="499">
        <f t="shared" si="12"/>
        <v>0</v>
      </c>
      <c r="R143" s="580"/>
      <c r="S143" s="1058"/>
      <c r="T143" s="5"/>
      <c r="U143" s="5"/>
      <c r="V143" s="5"/>
      <c r="W143" s="5"/>
      <c r="X143" s="5"/>
      <c r="Y143" s="5"/>
      <c r="Z143" s="5"/>
      <c r="AA143" s="5"/>
      <c r="AB143" s="5"/>
      <c r="AC143" s="5"/>
      <c r="AD143" s="5"/>
      <c r="AE143" s="5"/>
      <c r="AF143" s="5"/>
      <c r="AG143" s="5"/>
      <c r="AH143" s="5"/>
    </row>
    <row r="144" spans="1:34" s="94" customFormat="1" x14ac:dyDescent="0.2">
      <c r="A144" s="5"/>
      <c r="B144" s="1363"/>
      <c r="C144" s="1309"/>
      <c r="D144" s="1310"/>
      <c r="E144" s="1310"/>
      <c r="F144" s="1311"/>
      <c r="G144" s="1301"/>
      <c r="H144" s="1301"/>
      <c r="I144" s="1301"/>
      <c r="J144" s="1301"/>
      <c r="K144" s="464"/>
      <c r="L144" s="464"/>
      <c r="M144" s="464"/>
      <c r="N144" s="464"/>
      <c r="O144" s="464"/>
      <c r="P144" s="464"/>
      <c r="Q144" s="499">
        <f t="shared" si="12"/>
        <v>0</v>
      </c>
      <c r="R144" s="580"/>
      <c r="S144" s="1058"/>
      <c r="T144" s="5"/>
      <c r="U144" s="5"/>
      <c r="V144" s="5"/>
      <c r="W144" s="5"/>
      <c r="X144" s="5"/>
      <c r="Y144" s="5"/>
      <c r="Z144" s="5"/>
      <c r="AA144" s="5"/>
      <c r="AB144" s="5"/>
      <c r="AC144" s="5"/>
      <c r="AD144" s="5"/>
      <c r="AE144" s="5"/>
      <c r="AF144" s="5"/>
      <c r="AG144" s="5"/>
      <c r="AH144" s="5"/>
    </row>
    <row r="145" spans="1:34" s="94" customFormat="1" x14ac:dyDescent="0.2">
      <c r="A145" s="5"/>
      <c r="B145" s="1363"/>
      <c r="C145" s="1309"/>
      <c r="D145" s="1310"/>
      <c r="E145" s="1310"/>
      <c r="F145" s="1311"/>
      <c r="G145" s="1301"/>
      <c r="H145" s="1301"/>
      <c r="I145" s="1301"/>
      <c r="J145" s="1301"/>
      <c r="K145" s="464"/>
      <c r="L145" s="464"/>
      <c r="M145" s="464"/>
      <c r="N145" s="464"/>
      <c r="O145" s="464"/>
      <c r="P145" s="464"/>
      <c r="Q145" s="499">
        <f t="shared" si="12"/>
        <v>0</v>
      </c>
      <c r="R145" s="580"/>
      <c r="S145" s="1058"/>
      <c r="T145" s="5"/>
      <c r="U145" s="5"/>
      <c r="V145" s="5"/>
      <c r="W145" s="5"/>
      <c r="X145" s="5"/>
      <c r="Y145" s="5"/>
      <c r="Z145" s="5"/>
      <c r="AA145" s="5"/>
      <c r="AB145" s="5"/>
      <c r="AC145" s="5"/>
      <c r="AD145" s="5"/>
      <c r="AE145" s="5"/>
      <c r="AF145" s="5"/>
      <c r="AG145" s="5"/>
      <c r="AH145" s="5"/>
    </row>
    <row r="146" spans="1:34" s="94" customFormat="1" x14ac:dyDescent="0.2">
      <c r="A146" s="5"/>
      <c r="B146" s="1363"/>
      <c r="C146" s="1309"/>
      <c r="D146" s="1310"/>
      <c r="E146" s="1310"/>
      <c r="F146" s="1311"/>
      <c r="G146" s="1301"/>
      <c r="H146" s="1301"/>
      <c r="I146" s="1301"/>
      <c r="J146" s="1301"/>
      <c r="K146" s="464"/>
      <c r="L146" s="464"/>
      <c r="M146" s="464"/>
      <c r="N146" s="464"/>
      <c r="O146" s="464"/>
      <c r="P146" s="464"/>
      <c r="Q146" s="499">
        <f t="shared" si="12"/>
        <v>0</v>
      </c>
      <c r="R146" s="580"/>
      <c r="S146" s="1058"/>
      <c r="T146" s="5"/>
      <c r="U146" s="5"/>
      <c r="V146" s="5"/>
      <c r="W146" s="5"/>
      <c r="X146" s="5"/>
      <c r="Y146" s="5"/>
      <c r="Z146" s="5"/>
      <c r="AA146" s="5"/>
      <c r="AB146" s="5"/>
      <c r="AC146" s="5"/>
      <c r="AD146" s="5"/>
      <c r="AE146" s="5"/>
      <c r="AF146" s="5"/>
      <c r="AG146" s="5"/>
      <c r="AH146" s="5"/>
    </row>
    <row r="147" spans="1:34" s="94" customFormat="1" x14ac:dyDescent="0.2">
      <c r="A147" s="5"/>
      <c r="B147" s="1363"/>
      <c r="C147" s="1309"/>
      <c r="D147" s="1310"/>
      <c r="E147" s="1310"/>
      <c r="F147" s="1311"/>
      <c r="G147" s="1301"/>
      <c r="H147" s="1301"/>
      <c r="I147" s="1301"/>
      <c r="J147" s="1301"/>
      <c r="K147" s="464"/>
      <c r="L147" s="464"/>
      <c r="M147" s="464"/>
      <c r="N147" s="464"/>
      <c r="O147" s="464"/>
      <c r="P147" s="464"/>
      <c r="Q147" s="499">
        <f>SUM(G147:P147)-SUMIF($G$21:$P$21,$V$20,G147:P147)</f>
        <v>0</v>
      </c>
      <c r="R147" s="580"/>
      <c r="S147" s="1058"/>
      <c r="T147" s="5"/>
      <c r="U147" s="5"/>
      <c r="V147" s="5"/>
      <c r="W147" s="5"/>
      <c r="X147" s="5"/>
      <c r="Y147" s="5"/>
      <c r="Z147" s="5"/>
      <c r="AA147" s="5"/>
      <c r="AB147" s="5"/>
      <c r="AC147" s="5"/>
      <c r="AD147" s="5"/>
      <c r="AE147" s="5"/>
      <c r="AF147" s="5"/>
      <c r="AG147" s="5"/>
      <c r="AH147" s="5"/>
    </row>
    <row r="148" spans="1:34" s="94" customFormat="1" x14ac:dyDescent="0.2">
      <c r="A148" s="5"/>
      <c r="B148" s="1363"/>
      <c r="C148" s="1309"/>
      <c r="D148" s="1310"/>
      <c r="E148" s="1310"/>
      <c r="F148" s="1311"/>
      <c r="G148" s="1301"/>
      <c r="H148" s="1301"/>
      <c r="I148" s="1301"/>
      <c r="J148" s="1301"/>
      <c r="K148" s="464"/>
      <c r="L148" s="464"/>
      <c r="M148" s="464"/>
      <c r="N148" s="464"/>
      <c r="O148" s="464"/>
      <c r="P148" s="464"/>
      <c r="Q148" s="499">
        <f>SUM(G148:P148)-SUMIF($G$21:$P$21,$V$20,G148:P148)</f>
        <v>0</v>
      </c>
      <c r="R148" s="580"/>
      <c r="S148" s="1058"/>
      <c r="T148" s="5"/>
      <c r="U148" s="5"/>
      <c r="V148" s="5"/>
      <c r="W148" s="5"/>
      <c r="X148" s="5"/>
      <c r="Y148" s="5"/>
      <c r="Z148" s="5"/>
      <c r="AA148" s="5"/>
      <c r="AB148" s="5"/>
      <c r="AC148" s="5"/>
      <c r="AD148" s="5"/>
      <c r="AE148" s="5"/>
      <c r="AF148" s="5"/>
      <c r="AG148" s="5"/>
      <c r="AH148" s="5"/>
    </row>
    <row r="149" spans="1:34" s="94" customFormat="1" x14ac:dyDescent="0.2">
      <c r="A149" s="5"/>
      <c r="B149" s="1363"/>
      <c r="C149" s="1309" t="s">
        <v>796</v>
      </c>
      <c r="D149" s="1310"/>
      <c r="E149" s="1310"/>
      <c r="F149" s="1311"/>
      <c r="G149" s="1301"/>
      <c r="H149" s="1301"/>
      <c r="I149" s="1301"/>
      <c r="J149" s="1301"/>
      <c r="K149" s="464"/>
      <c r="L149" s="464"/>
      <c r="M149" s="464"/>
      <c r="N149" s="464"/>
      <c r="O149" s="464"/>
      <c r="P149" s="464"/>
      <c r="Q149" s="499">
        <f>SUM(G149:P149)-SUMIF($G$21:$P$21,$V$20,G149:P149)</f>
        <v>0</v>
      </c>
      <c r="R149" s="580"/>
      <c r="S149" s="1058"/>
      <c r="T149" s="5"/>
      <c r="U149" s="5"/>
      <c r="V149" s="5"/>
      <c r="W149" s="5"/>
      <c r="X149" s="5"/>
      <c r="Y149" s="5"/>
      <c r="Z149" s="5"/>
      <c r="AA149" s="5"/>
      <c r="AB149" s="5"/>
      <c r="AC149" s="5"/>
      <c r="AD149" s="5"/>
      <c r="AE149" s="5"/>
      <c r="AF149" s="5"/>
      <c r="AG149" s="5"/>
      <c r="AH149" s="5"/>
    </row>
    <row r="150" spans="1:34" s="94" customFormat="1" x14ac:dyDescent="0.2">
      <c r="A150" s="5"/>
      <c r="B150" s="1363"/>
      <c r="C150" s="443" t="str">
        <f>C$65</f>
        <v>Annual total</v>
      </c>
      <c r="D150" s="116"/>
      <c r="E150" s="116"/>
      <c r="F150" s="124"/>
      <c r="G150" s="318">
        <f>IF(G$27=".",".",SUM(G140:G149))</f>
        <v>22810026.380200386</v>
      </c>
      <c r="H150" s="318">
        <f t="shared" ref="H150:P150" si="13">IF(H$27=".",".",SUM(H140:H149))</f>
        <v>23380277.039705396</v>
      </c>
      <c r="I150" s="318">
        <f t="shared" si="13"/>
        <v>23964783.965698034</v>
      </c>
      <c r="J150" s="318">
        <f t="shared" si="13"/>
        <v>24563903.564840496</v>
      </c>
      <c r="K150" s="318">
        <f t="shared" si="13"/>
        <v>25178001.15396148</v>
      </c>
      <c r="L150" s="318">
        <f t="shared" si="13"/>
        <v>25807451.182810515</v>
      </c>
      <c r="M150" s="318">
        <f t="shared" si="13"/>
        <v>26452637.462380797</v>
      </c>
      <c r="N150" s="318">
        <f t="shared" si="13"/>
        <v>27113953.398940314</v>
      </c>
      <c r="O150" s="318">
        <f t="shared" si="13"/>
        <v>27791802.23391382</v>
      </c>
      <c r="P150" s="318">
        <f t="shared" si="13"/>
        <v>28486597.289761662</v>
      </c>
      <c r="Q150" s="499">
        <f t="shared" si="12"/>
        <v>255549433.6722129</v>
      </c>
      <c r="R150" s="1151">
        <f>SUM(Q140:Q149)-Q150</f>
        <v>0</v>
      </c>
      <c r="S150" s="1058"/>
      <c r="T150" s="1058"/>
      <c r="U150" s="5"/>
      <c r="V150" s="5"/>
      <c r="W150" s="5"/>
      <c r="X150" s="5"/>
      <c r="Y150" s="5"/>
      <c r="Z150" s="5"/>
      <c r="AA150" s="5"/>
      <c r="AB150" s="5"/>
      <c r="AC150" s="5"/>
      <c r="AD150" s="5"/>
      <c r="AE150" s="5"/>
      <c r="AF150" s="5"/>
      <c r="AG150" s="5"/>
      <c r="AH150" s="5"/>
    </row>
    <row r="151" spans="1:34" s="94" customFormat="1" x14ac:dyDescent="0.2">
      <c r="A151" s="5"/>
      <c r="B151" s="1363"/>
      <c r="C151" s="125" t="str">
        <f>C$66</f>
        <v>Cumulative totals by year</v>
      </c>
      <c r="D151" s="122"/>
      <c r="E151" s="122"/>
      <c r="F151" s="126"/>
      <c r="G151" s="220">
        <f>IF(G$27=".",".",SUM($G150:G150))</f>
        <v>22810026.380200386</v>
      </c>
      <c r="H151" s="220">
        <f>IF(H$27=".",".",SUM($G150:H150))</f>
        <v>46190303.419905782</v>
      </c>
      <c r="I151" s="220">
        <f>IF(I$27=".",".",SUM($G150:I150))</f>
        <v>70155087.385603815</v>
      </c>
      <c r="J151" s="220">
        <f>IF(J$27=".",".",SUM($G150:J150))</f>
        <v>94718990.950444311</v>
      </c>
      <c r="K151" s="220">
        <f>IF(K$27=".",".",SUM($G150:K150))</f>
        <v>119896992.10440579</v>
      </c>
      <c r="L151" s="220">
        <f>IF(L$27=".",".",SUM($G150:L150))</f>
        <v>145704443.28721631</v>
      </c>
      <c r="M151" s="220">
        <f>IF(M$27=".",".",SUM($G150:M150))</f>
        <v>172157080.7495971</v>
      </c>
      <c r="N151" s="220">
        <f>IF(N$27=".",".",SUM($G150:N150))</f>
        <v>199271034.14853743</v>
      </c>
      <c r="O151" s="220">
        <f>IF(O$27=".",".",SUM($G150:O150))</f>
        <v>227062836.38245124</v>
      </c>
      <c r="P151" s="220">
        <f>IF(P$27=".",".",SUM($G150:P150))</f>
        <v>255549433.6722129</v>
      </c>
      <c r="Q151" s="461"/>
      <c r="R151" s="580"/>
      <c r="S151" s="1058"/>
      <c r="T151" s="1058"/>
      <c r="U151" s="5"/>
      <c r="V151" s="5"/>
      <c r="W151" s="5"/>
      <c r="X151" s="5"/>
      <c r="Y151" s="5"/>
      <c r="Z151" s="5"/>
      <c r="AA151" s="5"/>
      <c r="AB151" s="5"/>
      <c r="AC151" s="5"/>
      <c r="AD151" s="5"/>
      <c r="AE151" s="5"/>
      <c r="AF151" s="5"/>
      <c r="AG151" s="5"/>
      <c r="AH151" s="5"/>
    </row>
    <row r="152" spans="1:34" s="94" customFormat="1" ht="16.350000000000001" customHeight="1" x14ac:dyDescent="0.2">
      <c r="A152" s="5"/>
      <c r="B152" s="1363"/>
      <c r="C152" s="108"/>
      <c r="D152" s="108"/>
      <c r="E152" s="108"/>
      <c r="F152" s="108"/>
      <c r="G152" s="108"/>
      <c r="H152" s="108"/>
      <c r="I152" s="108"/>
      <c r="J152" s="108"/>
      <c r="K152" s="108"/>
      <c r="L152" s="108"/>
      <c r="M152" s="108"/>
      <c r="N152" s="108"/>
      <c r="O152" s="108"/>
      <c r="P152" s="108"/>
      <c r="Q152" s="108"/>
      <c r="R152" s="580"/>
      <c r="S152" s="1058"/>
      <c r="T152" s="1058"/>
      <c r="U152" s="5"/>
      <c r="V152" s="5"/>
      <c r="W152" s="5"/>
      <c r="X152" s="5"/>
      <c r="Y152" s="5"/>
      <c r="Z152" s="5"/>
      <c r="AA152" s="5"/>
      <c r="AB152" s="5"/>
      <c r="AC152" s="5"/>
      <c r="AD152" s="5"/>
      <c r="AE152" s="5"/>
      <c r="AF152" s="5"/>
      <c r="AG152" s="5"/>
      <c r="AH152" s="5"/>
    </row>
    <row r="153" spans="1:34" s="94" customFormat="1" ht="17.45" customHeight="1" x14ac:dyDescent="0.25">
      <c r="A153" s="5"/>
      <c r="B153" s="1363"/>
      <c r="C153" s="1142" t="s">
        <v>708</v>
      </c>
      <c r="D153" s="1061"/>
      <c r="E153" s="1061"/>
      <c r="F153" s="1061"/>
      <c r="G153" s="382" t="str">
        <f>$G$26</f>
        <v>$ nominal per year</v>
      </c>
      <c r="H153" s="1156"/>
      <c r="I153" s="302"/>
      <c r="J153" s="1156"/>
      <c r="K153" s="1156"/>
      <c r="L153" s="1156"/>
      <c r="M153" s="1156"/>
      <c r="N153" s="1156"/>
      <c r="O153" s="1156"/>
      <c r="P153" s="1156"/>
      <c r="Q153" s="1152"/>
      <c r="R153" s="580"/>
      <c r="S153" s="1058"/>
      <c r="T153" s="1058"/>
      <c r="U153" s="5"/>
      <c r="V153" s="5"/>
      <c r="W153" s="5"/>
      <c r="X153" s="5"/>
      <c r="Y153" s="5"/>
      <c r="Z153" s="5"/>
      <c r="AA153" s="5"/>
      <c r="AB153" s="5"/>
      <c r="AC153" s="5"/>
      <c r="AD153" s="5"/>
      <c r="AE153" s="5"/>
      <c r="AF153" s="5"/>
      <c r="AG153" s="5"/>
      <c r="AH153" s="5"/>
    </row>
    <row r="154" spans="1:34" s="94" customFormat="1" ht="24" customHeight="1" x14ac:dyDescent="0.2">
      <c r="A154" s="5"/>
      <c r="B154" s="1363"/>
      <c r="C154" s="497" t="s">
        <v>550</v>
      </c>
      <c r="D154" s="177"/>
      <c r="E154" s="177"/>
      <c r="F154" s="498"/>
      <c r="G154" s="318">
        <f t="shared" ref="G154:P154" si="14">IF(G$21=$V$20,".",G65+G135+G150)</f>
        <v>22810026.380200386</v>
      </c>
      <c r="H154" s="318">
        <f t="shared" si="14"/>
        <v>23380277.039705396</v>
      </c>
      <c r="I154" s="318">
        <f t="shared" si="14"/>
        <v>23964783.965698034</v>
      </c>
      <c r="J154" s="318">
        <f t="shared" si="14"/>
        <v>24563903.564840496</v>
      </c>
      <c r="K154" s="318">
        <f t="shared" si="14"/>
        <v>25178001.15396148</v>
      </c>
      <c r="L154" s="318">
        <f t="shared" si="14"/>
        <v>25807451.182810515</v>
      </c>
      <c r="M154" s="318">
        <f t="shared" si="14"/>
        <v>26452637.462380797</v>
      </c>
      <c r="N154" s="318">
        <f t="shared" si="14"/>
        <v>27113953.398940314</v>
      </c>
      <c r="O154" s="318">
        <f t="shared" si="14"/>
        <v>27791802.23391382</v>
      </c>
      <c r="P154" s="318">
        <f t="shared" si="14"/>
        <v>28486597.289761662</v>
      </c>
      <c r="Q154" s="499">
        <f>Q65+Q135+Q150</f>
        <v>255549433.6722129</v>
      </c>
      <c r="R154" s="580"/>
      <c r="S154" s="1058"/>
      <c r="T154" s="1058"/>
      <c r="U154" s="5"/>
      <c r="V154" s="5"/>
      <c r="W154" s="5"/>
      <c r="X154" s="5"/>
      <c r="Y154" s="5"/>
      <c r="Z154" s="5"/>
      <c r="AA154" s="5"/>
      <c r="AB154" s="5"/>
      <c r="AC154" s="5"/>
      <c r="AD154" s="5"/>
      <c r="AE154" s="5"/>
      <c r="AF154" s="5"/>
      <c r="AG154" s="5"/>
      <c r="AH154" s="5"/>
    </row>
    <row r="155" spans="1:34" s="94" customFormat="1" ht="24" x14ac:dyDescent="0.2">
      <c r="A155" s="5"/>
      <c r="B155" s="1363"/>
      <c r="C155" s="500" t="s">
        <v>240</v>
      </c>
      <c r="D155" s="501"/>
      <c r="E155" s="501"/>
      <c r="F155" s="502"/>
      <c r="G155" s="220">
        <f t="shared" ref="G155:P155" si="15">IF(G$21=$V$20,".",G27-G154)</f>
        <v>0</v>
      </c>
      <c r="H155" s="220">
        <f t="shared" si="15"/>
        <v>0</v>
      </c>
      <c r="I155" s="220">
        <f t="shared" si="15"/>
        <v>0</v>
      </c>
      <c r="J155" s="220">
        <f t="shared" si="15"/>
        <v>0</v>
      </c>
      <c r="K155" s="220">
        <f t="shared" si="15"/>
        <v>0</v>
      </c>
      <c r="L155" s="220">
        <f t="shared" si="15"/>
        <v>0</v>
      </c>
      <c r="M155" s="220">
        <f t="shared" si="15"/>
        <v>0</v>
      </c>
      <c r="N155" s="220">
        <f t="shared" si="15"/>
        <v>0</v>
      </c>
      <c r="O155" s="220">
        <f t="shared" si="15"/>
        <v>0</v>
      </c>
      <c r="P155" s="220">
        <f t="shared" si="15"/>
        <v>0</v>
      </c>
      <c r="Q155" s="503">
        <f>SUM(G155:P155)</f>
        <v>0</v>
      </c>
      <c r="R155" s="580"/>
      <c r="S155" s="1058"/>
      <c r="T155" s="1058"/>
      <c r="U155" s="5"/>
      <c r="V155" s="5"/>
      <c r="W155" s="5"/>
      <c r="X155" s="5"/>
      <c r="Y155" s="5"/>
      <c r="Z155" s="5"/>
      <c r="AA155" s="5"/>
      <c r="AB155" s="5"/>
      <c r="AC155" s="5"/>
      <c r="AD155" s="5"/>
      <c r="AE155" s="5"/>
      <c r="AF155" s="5"/>
      <c r="AG155" s="5"/>
      <c r="AH155" s="5"/>
    </row>
    <row r="156" spans="1:34" s="94" customFormat="1" ht="12.75" thickBot="1" x14ac:dyDescent="0.25">
      <c r="A156" s="5"/>
      <c r="B156" s="1367"/>
      <c r="C156" s="441"/>
      <c r="D156" s="441"/>
      <c r="E156" s="441"/>
      <c r="F156" s="441"/>
      <c r="G156" s="441"/>
      <c r="H156" s="441"/>
      <c r="I156" s="441"/>
      <c r="J156" s="441"/>
      <c r="K156" s="441"/>
      <c r="L156" s="441"/>
      <c r="M156" s="441"/>
      <c r="N156" s="441"/>
      <c r="O156" s="441"/>
      <c r="P156" s="441"/>
      <c r="Q156" s="441"/>
      <c r="R156" s="1155"/>
      <c r="S156" s="1058"/>
      <c r="T156" s="1058"/>
      <c r="U156" s="5"/>
      <c r="V156" s="5"/>
      <c r="W156" s="5"/>
      <c r="X156" s="5"/>
      <c r="Y156" s="5"/>
      <c r="Z156" s="5"/>
      <c r="AA156" s="5"/>
      <c r="AB156" s="5"/>
      <c r="AC156" s="5"/>
      <c r="AD156" s="5"/>
      <c r="AE156" s="5"/>
      <c r="AF156" s="5"/>
      <c r="AG156" s="5"/>
      <c r="AH156" s="5"/>
    </row>
    <row r="157" spans="1:34" s="94" customFormat="1" x14ac:dyDescent="0.2">
      <c r="A157" s="5"/>
      <c r="C157" s="116"/>
      <c r="D157" s="123"/>
      <c r="E157" s="116"/>
      <c r="F157" s="116"/>
      <c r="G157" s="123"/>
      <c r="H157" s="123"/>
      <c r="I157" s="123"/>
      <c r="J157" s="123"/>
      <c r="K157" s="123"/>
      <c r="L157" s="123"/>
      <c r="M157" s="123"/>
      <c r="N157" s="123"/>
      <c r="O157" s="123"/>
      <c r="P157" s="123"/>
      <c r="Q157" s="123"/>
      <c r="R157" s="108"/>
      <c r="S157" s="1058"/>
      <c r="T157" s="1058"/>
      <c r="U157" s="5"/>
      <c r="V157" s="5"/>
      <c r="W157" s="5"/>
      <c r="X157" s="5"/>
      <c r="Y157" s="5"/>
      <c r="Z157" s="5"/>
      <c r="AA157" s="5"/>
      <c r="AB157" s="5"/>
      <c r="AC157" s="5"/>
      <c r="AD157" s="5"/>
      <c r="AE157" s="5"/>
      <c r="AF157" s="5"/>
      <c r="AG157" s="5"/>
      <c r="AH157" s="5"/>
    </row>
    <row r="158" spans="1:34" s="94" customFormat="1" x14ac:dyDescent="0.2">
      <c r="A158" s="5"/>
      <c r="B158" s="1357"/>
      <c r="C158" s="116"/>
      <c r="D158" s="123"/>
      <c r="E158" s="116"/>
      <c r="F158" s="116"/>
      <c r="G158" s="123"/>
      <c r="H158" s="123"/>
      <c r="I158" s="123"/>
      <c r="J158" s="123"/>
      <c r="K158" s="123"/>
      <c r="L158" s="123"/>
      <c r="M158" s="123"/>
      <c r="N158" s="123"/>
      <c r="O158" s="123"/>
      <c r="P158" s="123"/>
      <c r="Q158" s="123"/>
      <c r="R158" s="108"/>
      <c r="S158" s="1058"/>
      <c r="T158" s="1058"/>
      <c r="U158" s="5"/>
      <c r="V158" s="5"/>
      <c r="W158" s="5"/>
      <c r="X158" s="5"/>
      <c r="Y158" s="5"/>
      <c r="Z158" s="5"/>
      <c r="AA158" s="5"/>
      <c r="AB158" s="5"/>
      <c r="AC158" s="5"/>
      <c r="AD158" s="5"/>
      <c r="AE158" s="5"/>
      <c r="AF158" s="5"/>
      <c r="AG158" s="5"/>
      <c r="AH158" s="5"/>
    </row>
    <row r="159" spans="1:34" s="94" customFormat="1" x14ac:dyDescent="0.2">
      <c r="A159" s="5"/>
      <c r="B159" s="1357"/>
      <c r="C159" s="183"/>
      <c r="D159" s="101"/>
      <c r="E159" s="183"/>
      <c r="F159" s="183"/>
      <c r="G159" s="101"/>
      <c r="H159" s="101"/>
      <c r="I159" s="101"/>
      <c r="J159" s="101"/>
      <c r="K159" s="101"/>
      <c r="L159" s="101"/>
      <c r="M159" s="101"/>
      <c r="N159" s="101"/>
      <c r="O159" s="101"/>
      <c r="P159" s="101"/>
      <c r="Q159" s="123"/>
      <c r="R159" s="108"/>
      <c r="S159" s="1058"/>
      <c r="T159" s="5"/>
      <c r="U159" s="5"/>
      <c r="V159" s="5"/>
      <c r="W159" s="5"/>
      <c r="X159" s="5"/>
      <c r="Y159" s="5"/>
      <c r="Z159" s="5"/>
      <c r="AA159" s="5"/>
      <c r="AB159" s="5"/>
      <c r="AC159" s="5"/>
      <c r="AD159" s="5"/>
      <c r="AE159" s="5"/>
      <c r="AF159" s="5"/>
      <c r="AG159" s="5"/>
      <c r="AH159" s="5"/>
    </row>
    <row r="160" spans="1:34" x14ac:dyDescent="0.2">
      <c r="A160" s="5"/>
      <c r="B160" s="1357"/>
      <c r="C160" s="180"/>
      <c r="D160" s="103"/>
      <c r="E160" s="180"/>
      <c r="F160" s="180"/>
      <c r="G160" s="103"/>
      <c r="H160" s="103"/>
      <c r="I160" s="103"/>
      <c r="J160" s="103"/>
      <c r="K160" s="103"/>
      <c r="L160" s="103"/>
      <c r="M160" s="103"/>
      <c r="N160" s="103"/>
      <c r="O160" s="103"/>
      <c r="P160" s="103"/>
      <c r="Q160" s="113"/>
      <c r="R160" s="106"/>
      <c r="S160" s="105"/>
      <c r="T160" s="6"/>
      <c r="U160" s="6"/>
      <c r="V160" s="6"/>
      <c r="W160" s="6"/>
      <c r="X160" s="6"/>
      <c r="Y160" s="6"/>
      <c r="Z160" s="6"/>
      <c r="AA160" s="6"/>
      <c r="AB160" s="6"/>
      <c r="AC160" s="6"/>
      <c r="AD160" s="6"/>
      <c r="AE160" s="6"/>
      <c r="AF160" s="6"/>
      <c r="AG160" s="6"/>
      <c r="AH160" s="6"/>
    </row>
    <row r="161" spans="1:34" x14ac:dyDescent="0.2">
      <c r="A161" s="5"/>
      <c r="B161" s="1357"/>
      <c r="C161" s="176"/>
      <c r="D161" s="6"/>
      <c r="E161" s="176"/>
      <c r="F161" s="176"/>
      <c r="G161" s="6"/>
      <c r="H161" s="6"/>
      <c r="I161" s="6"/>
      <c r="J161" s="6"/>
      <c r="K161" s="6"/>
      <c r="L161" s="6"/>
      <c r="M161" s="6"/>
      <c r="N161" s="6"/>
      <c r="O161" s="6"/>
      <c r="P161" s="6"/>
      <c r="Q161" s="105"/>
      <c r="R161" s="106"/>
      <c r="S161" s="105"/>
      <c r="T161" s="6"/>
      <c r="U161" s="6"/>
      <c r="V161" s="6"/>
      <c r="W161" s="6"/>
      <c r="X161" s="6"/>
      <c r="Y161" s="6"/>
      <c r="Z161" s="6"/>
      <c r="AA161" s="6"/>
      <c r="AB161" s="6"/>
      <c r="AC161" s="6"/>
      <c r="AD161" s="6"/>
      <c r="AE161" s="6"/>
      <c r="AF161" s="6"/>
      <c r="AG161" s="6"/>
      <c r="AH161" s="6"/>
    </row>
    <row r="162" spans="1:34" x14ac:dyDescent="0.2">
      <c r="A162" s="5"/>
      <c r="B162" s="1357"/>
      <c r="C162" s="176"/>
      <c r="D162" s="6"/>
      <c r="E162" s="176"/>
      <c r="F162" s="176"/>
      <c r="G162" s="6"/>
      <c r="H162" s="6"/>
      <c r="I162" s="6"/>
      <c r="J162" s="6"/>
      <c r="K162" s="6"/>
      <c r="L162" s="6"/>
      <c r="M162" s="6"/>
      <c r="N162" s="6"/>
      <c r="O162" s="6"/>
      <c r="P162" s="6"/>
      <c r="Q162" s="105"/>
      <c r="R162" s="106"/>
      <c r="S162" s="105"/>
      <c r="T162" s="6"/>
      <c r="U162" s="6"/>
      <c r="V162" s="6"/>
      <c r="W162" s="6"/>
      <c r="X162" s="6"/>
      <c r="Y162" s="6"/>
      <c r="Z162" s="6"/>
      <c r="AA162" s="6"/>
      <c r="AB162" s="6"/>
      <c r="AC162" s="6"/>
      <c r="AD162" s="6"/>
      <c r="AE162" s="6"/>
      <c r="AF162" s="6"/>
      <c r="AG162" s="6"/>
      <c r="AH162" s="6"/>
    </row>
    <row r="163" spans="1:34" x14ac:dyDescent="0.2">
      <c r="A163" s="6"/>
      <c r="B163" s="1357"/>
      <c r="C163" s="176"/>
      <c r="D163" s="6"/>
      <c r="E163" s="176"/>
      <c r="F163" s="176"/>
      <c r="G163" s="6"/>
      <c r="H163" s="6"/>
      <c r="I163" s="6"/>
      <c r="J163" s="6"/>
      <c r="K163" s="6"/>
      <c r="L163" s="6"/>
      <c r="M163" s="6"/>
      <c r="N163" s="6"/>
      <c r="O163" s="6"/>
      <c r="P163" s="6"/>
      <c r="Q163" s="105"/>
      <c r="R163" s="106"/>
      <c r="S163" s="105"/>
      <c r="T163" s="6"/>
      <c r="U163" s="6"/>
      <c r="V163" s="6"/>
      <c r="W163" s="6"/>
      <c r="X163" s="6"/>
      <c r="Y163" s="6"/>
      <c r="Z163" s="6"/>
      <c r="AA163" s="6"/>
      <c r="AB163" s="6"/>
      <c r="AC163" s="6"/>
      <c r="AD163" s="6"/>
      <c r="AE163" s="6"/>
      <c r="AF163" s="6"/>
      <c r="AG163" s="6"/>
      <c r="AH163" s="6"/>
    </row>
    <row r="164" spans="1:34" x14ac:dyDescent="0.2">
      <c r="A164" s="6"/>
      <c r="B164" s="1357"/>
      <c r="C164" s="176"/>
      <c r="D164" s="6"/>
      <c r="E164" s="176"/>
      <c r="F164" s="176"/>
      <c r="G164" s="6"/>
      <c r="H164" s="6"/>
      <c r="I164" s="6"/>
      <c r="J164" s="6"/>
      <c r="K164" s="6"/>
      <c r="L164" s="6"/>
      <c r="M164" s="6"/>
      <c r="N164" s="6"/>
      <c r="O164" s="6"/>
      <c r="P164" s="6"/>
      <c r="Q164" s="105"/>
      <c r="R164" s="106"/>
      <c r="S164" s="105"/>
      <c r="T164" s="6"/>
      <c r="U164" s="6"/>
      <c r="V164" s="6"/>
      <c r="W164" s="6"/>
      <c r="X164" s="6"/>
      <c r="Y164" s="6"/>
      <c r="Z164" s="6"/>
      <c r="AA164" s="6"/>
      <c r="AB164" s="6"/>
      <c r="AC164" s="6"/>
      <c r="AD164" s="6"/>
      <c r="AE164" s="6"/>
      <c r="AF164" s="6"/>
      <c r="AG164" s="6"/>
      <c r="AH164" s="6"/>
    </row>
    <row r="165" spans="1:34" x14ac:dyDescent="0.2">
      <c r="A165" s="6"/>
      <c r="B165" s="1357"/>
      <c r="C165" s="176"/>
      <c r="D165" s="6"/>
      <c r="E165" s="176"/>
      <c r="F165" s="176"/>
      <c r="G165" s="6"/>
      <c r="H165" s="6"/>
      <c r="I165" s="6"/>
      <c r="J165" s="6"/>
      <c r="K165" s="6"/>
      <c r="L165" s="6"/>
      <c r="M165" s="6"/>
      <c r="N165" s="6"/>
      <c r="O165" s="6"/>
      <c r="P165" s="6"/>
      <c r="Q165" s="105"/>
      <c r="R165" s="106"/>
      <c r="S165" s="105"/>
      <c r="T165" s="6"/>
      <c r="U165" s="6"/>
      <c r="V165" s="6"/>
      <c r="W165" s="6"/>
      <c r="X165" s="6"/>
      <c r="Y165" s="6"/>
      <c r="Z165" s="6"/>
      <c r="AA165" s="6"/>
      <c r="AB165" s="6"/>
      <c r="AC165" s="6"/>
      <c r="AD165" s="6"/>
      <c r="AE165" s="6"/>
      <c r="AF165" s="6"/>
      <c r="AG165" s="6"/>
      <c r="AH165" s="6"/>
    </row>
    <row r="166" spans="1:34" x14ac:dyDescent="0.2">
      <c r="A166" s="6"/>
      <c r="B166" s="1357"/>
      <c r="C166" s="176"/>
      <c r="D166" s="6"/>
      <c r="E166" s="176"/>
      <c r="F166" s="176"/>
      <c r="G166" s="6"/>
      <c r="H166" s="6"/>
      <c r="I166" s="6"/>
      <c r="J166" s="6"/>
      <c r="K166" s="6"/>
      <c r="L166" s="6"/>
      <c r="M166" s="6"/>
      <c r="N166" s="6"/>
      <c r="O166" s="6"/>
      <c r="P166" s="6"/>
      <c r="Q166" s="105"/>
      <c r="R166" s="106"/>
      <c r="S166" s="105"/>
      <c r="T166" s="6"/>
      <c r="U166" s="6"/>
      <c r="V166" s="6"/>
      <c r="W166" s="6"/>
      <c r="X166" s="6"/>
      <c r="Y166" s="6"/>
      <c r="Z166" s="6"/>
      <c r="AA166" s="6"/>
      <c r="AB166" s="6"/>
      <c r="AC166" s="6"/>
      <c r="AD166" s="6"/>
      <c r="AE166" s="6"/>
      <c r="AF166" s="6"/>
      <c r="AG166" s="6"/>
      <c r="AH166" s="6"/>
    </row>
    <row r="167" spans="1:34" s="92" customFormat="1" x14ac:dyDescent="0.2">
      <c r="A167" s="6"/>
      <c r="B167" s="1357"/>
      <c r="C167" s="176"/>
      <c r="D167" s="6"/>
      <c r="E167" s="176"/>
      <c r="F167" s="176"/>
      <c r="G167" s="6"/>
      <c r="H167" s="6"/>
      <c r="I167" s="6"/>
      <c r="J167" s="6"/>
      <c r="K167" s="6"/>
      <c r="L167" s="6"/>
      <c r="M167" s="6"/>
      <c r="N167" s="6"/>
      <c r="O167" s="6"/>
      <c r="P167" s="6"/>
      <c r="Q167" s="105"/>
      <c r="R167" s="106"/>
      <c r="S167" s="105"/>
      <c r="T167" s="6"/>
      <c r="U167" s="6"/>
      <c r="V167" s="6"/>
      <c r="W167" s="6"/>
      <c r="X167" s="6"/>
      <c r="Y167" s="6"/>
      <c r="Z167" s="6"/>
      <c r="AA167" s="6"/>
      <c r="AB167" s="6"/>
      <c r="AC167" s="6"/>
      <c r="AD167" s="6"/>
      <c r="AE167" s="6"/>
      <c r="AF167" s="6"/>
      <c r="AG167" s="6"/>
      <c r="AH167" s="6"/>
    </row>
    <row r="168" spans="1:34" s="92" customFormat="1" x14ac:dyDescent="0.2">
      <c r="A168" s="6"/>
      <c r="B168" s="1357"/>
      <c r="C168" s="176"/>
      <c r="D168" s="6"/>
      <c r="E168" s="176"/>
      <c r="F168" s="176"/>
      <c r="G168" s="6"/>
      <c r="H168" s="6"/>
      <c r="I168" s="6"/>
      <c r="J168" s="6"/>
      <c r="K168" s="6"/>
      <c r="L168" s="6"/>
      <c r="M168" s="6"/>
      <c r="N168" s="6"/>
      <c r="O168" s="6"/>
      <c r="P168" s="6"/>
      <c r="Q168" s="6"/>
      <c r="R168" s="176"/>
      <c r="S168" s="6"/>
      <c r="T168" s="6"/>
      <c r="U168" s="6"/>
      <c r="V168" s="6"/>
      <c r="W168" s="6"/>
      <c r="X168" s="6"/>
      <c r="Y168" s="6"/>
      <c r="Z168" s="6"/>
      <c r="AA168" s="6"/>
      <c r="AB168" s="6"/>
      <c r="AC168" s="6"/>
      <c r="AD168" s="6"/>
      <c r="AE168" s="6"/>
      <c r="AF168" s="6"/>
      <c r="AG168" s="6"/>
      <c r="AH168" s="6"/>
    </row>
    <row r="169" spans="1:34" s="92" customFormat="1" x14ac:dyDescent="0.2">
      <c r="A169" s="6"/>
      <c r="B169" s="1357"/>
      <c r="C169" s="176"/>
      <c r="D169" s="6"/>
      <c r="E169" s="176"/>
      <c r="F169" s="176"/>
      <c r="G169" s="6"/>
      <c r="H169" s="6"/>
      <c r="I169" s="6"/>
      <c r="J169" s="6"/>
      <c r="K169" s="6"/>
      <c r="L169" s="6"/>
      <c r="M169" s="6"/>
      <c r="N169" s="6"/>
      <c r="O169" s="6"/>
      <c r="P169" s="6"/>
      <c r="Q169" s="6"/>
      <c r="R169" s="176"/>
      <c r="S169" s="6"/>
      <c r="T169" s="6"/>
      <c r="U169" s="6"/>
      <c r="V169" s="6"/>
      <c r="W169" s="6"/>
      <c r="X169" s="6"/>
      <c r="Y169" s="6"/>
      <c r="Z169" s="6"/>
      <c r="AA169" s="6"/>
      <c r="AB169" s="6"/>
      <c r="AC169" s="6"/>
      <c r="AD169" s="6"/>
      <c r="AE169" s="6"/>
      <c r="AF169" s="6"/>
      <c r="AG169" s="6"/>
      <c r="AH169" s="6"/>
    </row>
    <row r="170" spans="1:34" s="92" customFormat="1" x14ac:dyDescent="0.2">
      <c r="A170" s="6"/>
      <c r="B170" s="1357"/>
      <c r="C170" s="176"/>
      <c r="D170" s="6"/>
      <c r="E170" s="176"/>
      <c r="F170" s="176"/>
      <c r="G170" s="6"/>
      <c r="H170" s="6"/>
      <c r="I170" s="6"/>
      <c r="J170" s="6"/>
      <c r="K170" s="6"/>
      <c r="L170" s="6"/>
      <c r="M170" s="6"/>
      <c r="N170" s="6"/>
      <c r="O170" s="6"/>
      <c r="P170" s="6"/>
      <c r="Q170" s="6"/>
      <c r="R170" s="176"/>
      <c r="S170" s="6"/>
      <c r="T170" s="6"/>
      <c r="U170" s="6"/>
      <c r="V170" s="6"/>
      <c r="W170" s="6"/>
      <c r="X170" s="6"/>
      <c r="Y170" s="6"/>
      <c r="Z170" s="6"/>
      <c r="AA170" s="6"/>
      <c r="AB170" s="6"/>
      <c r="AC170" s="6"/>
      <c r="AD170" s="6"/>
      <c r="AE170" s="6"/>
      <c r="AF170" s="6"/>
      <c r="AG170" s="6"/>
      <c r="AH170" s="6"/>
    </row>
    <row r="171" spans="1:34" s="92" customFormat="1" x14ac:dyDescent="0.2">
      <c r="A171" s="6"/>
      <c r="B171" s="1357"/>
      <c r="C171" s="176"/>
      <c r="D171" s="6"/>
      <c r="E171" s="176"/>
      <c r="F171" s="176"/>
      <c r="G171" s="6"/>
      <c r="H171" s="6"/>
      <c r="I171" s="6"/>
      <c r="J171" s="6"/>
      <c r="K171" s="6"/>
      <c r="L171" s="6"/>
      <c r="M171" s="6"/>
      <c r="N171" s="6"/>
      <c r="O171" s="6"/>
      <c r="P171" s="6"/>
      <c r="Q171" s="6"/>
      <c r="R171" s="176"/>
      <c r="S171" s="6"/>
      <c r="T171" s="6"/>
      <c r="U171" s="6"/>
      <c r="V171" s="6"/>
      <c r="W171" s="6"/>
      <c r="X171" s="6"/>
      <c r="Y171" s="6"/>
      <c r="Z171" s="6"/>
      <c r="AA171" s="6"/>
      <c r="AB171" s="6"/>
      <c r="AC171" s="6"/>
      <c r="AD171" s="6"/>
      <c r="AE171" s="6"/>
      <c r="AF171" s="6"/>
      <c r="AG171" s="6"/>
      <c r="AH171" s="6"/>
    </row>
    <row r="172" spans="1:34" s="92" customFormat="1" x14ac:dyDescent="0.2">
      <c r="A172" s="6"/>
      <c r="B172" s="1357"/>
      <c r="C172" s="176"/>
      <c r="D172" s="6"/>
      <c r="E172" s="176"/>
      <c r="F172" s="176"/>
      <c r="G172" s="6"/>
      <c r="H172" s="6"/>
      <c r="I172" s="6"/>
      <c r="J172" s="6"/>
      <c r="K172" s="6"/>
      <c r="L172" s="6"/>
      <c r="M172" s="6"/>
      <c r="N172" s="6"/>
      <c r="O172" s="6"/>
      <c r="P172" s="6"/>
      <c r="Q172" s="6"/>
      <c r="R172" s="176"/>
      <c r="S172" s="6"/>
      <c r="T172" s="6"/>
      <c r="U172" s="6"/>
      <c r="V172" s="6"/>
      <c r="W172" s="6"/>
      <c r="X172" s="6"/>
      <c r="Y172" s="6"/>
      <c r="Z172" s="6"/>
      <c r="AA172" s="6"/>
      <c r="AB172" s="6"/>
      <c r="AC172" s="6"/>
      <c r="AD172" s="6"/>
      <c r="AE172" s="6"/>
      <c r="AF172" s="6"/>
      <c r="AG172" s="6"/>
      <c r="AH172" s="6"/>
    </row>
    <row r="173" spans="1:34" s="92" customFormat="1" x14ac:dyDescent="0.2">
      <c r="A173" s="6"/>
      <c r="B173" s="1357"/>
      <c r="C173" s="176"/>
      <c r="D173" s="6"/>
      <c r="E173" s="176"/>
      <c r="F173" s="176"/>
      <c r="G173" s="6"/>
      <c r="H173" s="6"/>
      <c r="I173" s="6"/>
      <c r="J173" s="6"/>
      <c r="K173" s="6"/>
      <c r="L173" s="6"/>
      <c r="M173" s="6"/>
      <c r="N173" s="6"/>
      <c r="O173" s="6"/>
      <c r="P173" s="6"/>
      <c r="Q173" s="6"/>
      <c r="R173" s="176"/>
      <c r="S173" s="6"/>
      <c r="T173" s="6"/>
      <c r="U173" s="6"/>
      <c r="V173" s="6"/>
      <c r="W173" s="6"/>
      <c r="X173" s="6"/>
      <c r="Y173" s="6"/>
      <c r="Z173" s="6"/>
      <c r="AA173" s="6"/>
      <c r="AB173" s="6"/>
      <c r="AC173" s="6"/>
      <c r="AD173" s="6"/>
      <c r="AE173" s="6"/>
      <c r="AF173" s="6"/>
      <c r="AG173" s="6"/>
      <c r="AH173" s="6"/>
    </row>
    <row r="174" spans="1:34" s="92" customFormat="1" x14ac:dyDescent="0.2">
      <c r="A174" s="6"/>
      <c r="B174" s="1357"/>
      <c r="C174" s="176"/>
      <c r="D174" s="6"/>
      <c r="E174" s="176"/>
      <c r="F174" s="176"/>
      <c r="G174" s="6"/>
      <c r="H174" s="6"/>
      <c r="I174" s="6"/>
      <c r="J174" s="6"/>
      <c r="K174" s="6"/>
      <c r="L174" s="6"/>
      <c r="M174" s="6"/>
      <c r="N174" s="6"/>
      <c r="O174" s="6"/>
      <c r="P174" s="6"/>
      <c r="Q174" s="6"/>
      <c r="R174" s="176"/>
      <c r="S174" s="6"/>
      <c r="T174" s="6"/>
      <c r="U174" s="6"/>
      <c r="V174" s="6"/>
      <c r="W174" s="6"/>
      <c r="X174" s="6"/>
      <c r="Y174" s="6"/>
      <c r="Z174" s="6"/>
      <c r="AA174" s="6"/>
      <c r="AB174" s="6"/>
      <c r="AC174" s="6"/>
      <c r="AD174" s="6"/>
      <c r="AE174" s="6"/>
      <c r="AF174" s="6"/>
      <c r="AG174" s="6"/>
      <c r="AH174" s="6"/>
    </row>
    <row r="175" spans="1:34" s="92" customFormat="1" x14ac:dyDescent="0.2">
      <c r="A175" s="6"/>
      <c r="B175" s="1357"/>
      <c r="C175" s="176"/>
      <c r="D175" s="6"/>
      <c r="E175" s="176"/>
      <c r="F175" s="176"/>
      <c r="G175" s="6"/>
      <c r="H175" s="6"/>
      <c r="I175" s="6"/>
      <c r="J175" s="6"/>
      <c r="K175" s="6"/>
      <c r="L175" s="6"/>
      <c r="M175" s="6"/>
      <c r="N175" s="6"/>
      <c r="O175" s="6"/>
      <c r="P175" s="6"/>
      <c r="Q175" s="6"/>
      <c r="R175" s="176"/>
      <c r="S175" s="6"/>
      <c r="T175" s="6"/>
      <c r="U175" s="6"/>
      <c r="V175" s="6"/>
      <c r="W175" s="6"/>
      <c r="X175" s="6"/>
      <c r="Y175" s="6"/>
      <c r="Z175" s="6"/>
      <c r="AA175" s="6"/>
      <c r="AB175" s="6"/>
      <c r="AC175" s="6"/>
      <c r="AD175" s="6"/>
      <c r="AE175" s="6"/>
      <c r="AF175" s="6"/>
      <c r="AG175" s="6"/>
      <c r="AH175" s="6"/>
    </row>
    <row r="176" spans="1:34" s="92" customFormat="1" x14ac:dyDescent="0.2">
      <c r="A176" s="6"/>
      <c r="B176" s="1357"/>
      <c r="C176" s="176"/>
      <c r="D176" s="6"/>
      <c r="E176" s="176"/>
      <c r="F176" s="176"/>
      <c r="G176" s="6"/>
      <c r="H176" s="6"/>
      <c r="I176" s="6"/>
      <c r="J176" s="6"/>
      <c r="K176" s="6"/>
      <c r="L176" s="6"/>
      <c r="M176" s="6"/>
      <c r="N176" s="6"/>
      <c r="O176" s="6"/>
      <c r="P176" s="6"/>
      <c r="Q176" s="6"/>
      <c r="R176" s="176"/>
      <c r="S176" s="6"/>
      <c r="T176" s="6"/>
      <c r="U176" s="6"/>
      <c r="V176" s="6"/>
      <c r="W176" s="6"/>
      <c r="X176" s="6"/>
      <c r="Y176" s="6"/>
      <c r="Z176" s="6"/>
      <c r="AA176" s="6"/>
      <c r="AB176" s="6"/>
      <c r="AC176" s="6"/>
      <c r="AD176" s="6"/>
      <c r="AE176" s="6"/>
      <c r="AF176" s="6"/>
      <c r="AG176" s="6"/>
      <c r="AH176" s="6"/>
    </row>
    <row r="177" spans="1:34" s="92" customFormat="1" x14ac:dyDescent="0.2">
      <c r="A177" s="6"/>
      <c r="B177" s="1357"/>
      <c r="C177" s="176"/>
      <c r="D177" s="6"/>
      <c r="E177" s="176"/>
      <c r="F177" s="176"/>
      <c r="G177" s="6"/>
      <c r="H177" s="6"/>
      <c r="I177" s="6"/>
      <c r="J177" s="6"/>
      <c r="K177" s="6"/>
      <c r="L177" s="6"/>
      <c r="M177" s="6"/>
      <c r="N177" s="6"/>
      <c r="O177" s="6"/>
      <c r="P177" s="6"/>
      <c r="Q177" s="6"/>
      <c r="R177" s="176"/>
      <c r="S177" s="6"/>
      <c r="T177" s="6"/>
      <c r="U177" s="6"/>
      <c r="V177" s="6"/>
      <c r="W177" s="6"/>
      <c r="X177" s="6"/>
      <c r="Y177" s="6"/>
      <c r="Z177" s="6"/>
      <c r="AA177" s="6"/>
      <c r="AB177" s="6"/>
      <c r="AC177" s="6"/>
      <c r="AD177" s="6"/>
      <c r="AE177" s="6"/>
      <c r="AF177" s="6"/>
      <c r="AG177" s="6"/>
      <c r="AH177" s="6"/>
    </row>
    <row r="178" spans="1:34" s="92" customFormat="1" x14ac:dyDescent="0.2">
      <c r="A178" s="6"/>
      <c r="B178" s="1357"/>
      <c r="C178" s="176"/>
      <c r="D178" s="6"/>
      <c r="E178" s="176"/>
      <c r="F178" s="176"/>
      <c r="G178" s="6"/>
      <c r="H178" s="6"/>
      <c r="I178" s="6"/>
      <c r="J178" s="6"/>
      <c r="K178" s="6"/>
      <c r="L178" s="6"/>
      <c r="M178" s="6"/>
      <c r="N178" s="6"/>
      <c r="O178" s="6"/>
      <c r="P178" s="6"/>
      <c r="Q178" s="6"/>
      <c r="R178" s="176"/>
      <c r="S178" s="6"/>
      <c r="T178" s="6"/>
      <c r="U178" s="6"/>
      <c r="V178" s="6"/>
      <c r="W178" s="6"/>
      <c r="X178" s="6"/>
      <c r="Y178" s="6"/>
      <c r="Z178" s="6"/>
      <c r="AA178" s="6"/>
      <c r="AB178" s="6"/>
      <c r="AC178" s="6"/>
      <c r="AD178" s="6"/>
      <c r="AE178" s="6"/>
      <c r="AF178" s="6"/>
      <c r="AG178" s="6"/>
      <c r="AH178" s="6"/>
    </row>
    <row r="179" spans="1:34" s="92" customFormat="1" x14ac:dyDescent="0.2">
      <c r="A179" s="6"/>
      <c r="B179" s="1357"/>
      <c r="C179" s="176"/>
      <c r="D179" s="6"/>
      <c r="E179" s="176"/>
      <c r="F179" s="176"/>
      <c r="G179" s="6"/>
      <c r="H179" s="6"/>
      <c r="I179" s="6"/>
      <c r="J179" s="6"/>
      <c r="K179" s="6"/>
      <c r="L179" s="6"/>
      <c r="M179" s="6"/>
      <c r="N179" s="6"/>
      <c r="O179" s="6"/>
      <c r="P179" s="6"/>
      <c r="Q179" s="6"/>
      <c r="R179" s="176"/>
      <c r="S179" s="6"/>
      <c r="T179" s="6"/>
      <c r="U179" s="6"/>
      <c r="V179" s="6"/>
      <c r="W179" s="6"/>
      <c r="X179" s="6"/>
      <c r="Y179" s="6"/>
      <c r="Z179" s="6"/>
      <c r="AA179" s="6"/>
      <c r="AB179" s="6"/>
      <c r="AC179" s="6"/>
      <c r="AD179" s="6"/>
      <c r="AE179" s="6"/>
      <c r="AF179" s="6"/>
      <c r="AG179" s="6"/>
      <c r="AH179" s="6"/>
    </row>
    <row r="180" spans="1:34" s="92" customFormat="1" x14ac:dyDescent="0.2">
      <c r="A180" s="6"/>
      <c r="B180" s="1357"/>
      <c r="C180" s="176"/>
      <c r="D180" s="6"/>
      <c r="E180" s="176"/>
      <c r="F180" s="176"/>
      <c r="G180" s="6"/>
      <c r="H180" s="6"/>
      <c r="I180" s="6"/>
      <c r="J180" s="6"/>
      <c r="K180" s="6"/>
      <c r="L180" s="6"/>
      <c r="M180" s="6"/>
      <c r="N180" s="6"/>
      <c r="O180" s="6"/>
      <c r="P180" s="6"/>
      <c r="Q180" s="6"/>
      <c r="R180" s="176"/>
      <c r="S180" s="6"/>
      <c r="T180" s="6"/>
      <c r="U180" s="6"/>
      <c r="V180" s="6"/>
      <c r="W180" s="6"/>
      <c r="X180" s="6"/>
      <c r="Y180" s="6"/>
      <c r="Z180" s="6"/>
      <c r="AA180" s="6"/>
      <c r="AB180" s="6"/>
      <c r="AC180" s="6"/>
      <c r="AD180" s="6"/>
      <c r="AE180" s="6"/>
      <c r="AF180" s="6"/>
      <c r="AG180" s="6"/>
      <c r="AH180" s="6"/>
    </row>
    <row r="181" spans="1:34" s="92" customFormat="1" x14ac:dyDescent="0.2">
      <c r="A181" s="6"/>
      <c r="B181" s="1357"/>
      <c r="C181" s="176"/>
      <c r="D181" s="6"/>
      <c r="E181" s="176"/>
      <c r="F181" s="176"/>
      <c r="G181" s="6"/>
      <c r="H181" s="6"/>
      <c r="I181" s="6"/>
      <c r="J181" s="6"/>
      <c r="K181" s="6"/>
      <c r="L181" s="6"/>
      <c r="M181" s="6"/>
      <c r="N181" s="6"/>
      <c r="O181" s="6"/>
      <c r="P181" s="6"/>
      <c r="Q181" s="6"/>
      <c r="R181" s="176"/>
      <c r="S181" s="6"/>
      <c r="T181" s="6"/>
      <c r="U181" s="6"/>
      <c r="V181" s="6"/>
      <c r="W181" s="6"/>
      <c r="X181" s="6"/>
      <c r="Y181" s="6"/>
      <c r="Z181" s="6"/>
      <c r="AA181" s="6"/>
      <c r="AB181" s="6"/>
      <c r="AC181" s="6"/>
      <c r="AD181" s="6"/>
      <c r="AE181" s="6"/>
      <c r="AF181" s="6"/>
      <c r="AG181" s="6"/>
      <c r="AH181" s="6"/>
    </row>
    <row r="182" spans="1:34" s="92" customFormat="1" x14ac:dyDescent="0.2">
      <c r="A182" s="6"/>
      <c r="B182" s="1357"/>
      <c r="C182" s="176"/>
      <c r="D182" s="6"/>
      <c r="E182" s="176"/>
      <c r="F182" s="176"/>
      <c r="G182" s="6"/>
      <c r="H182" s="6"/>
      <c r="I182" s="6"/>
      <c r="J182" s="6"/>
      <c r="K182" s="6"/>
      <c r="L182" s="6"/>
      <c r="M182" s="6"/>
      <c r="N182" s="6"/>
      <c r="O182" s="6"/>
      <c r="P182" s="6"/>
      <c r="Q182" s="6"/>
      <c r="R182" s="176"/>
      <c r="S182" s="6"/>
      <c r="T182" s="6"/>
      <c r="U182" s="6"/>
      <c r="V182" s="6"/>
      <c r="W182" s="6"/>
      <c r="X182" s="6"/>
      <c r="Y182" s="6"/>
      <c r="Z182" s="6"/>
      <c r="AA182" s="6"/>
      <c r="AB182" s="6"/>
      <c r="AC182" s="6"/>
      <c r="AD182" s="6"/>
      <c r="AE182" s="6"/>
      <c r="AF182" s="6"/>
      <c r="AG182" s="6"/>
      <c r="AH182" s="6"/>
    </row>
    <row r="183" spans="1:34" s="92" customFormat="1" x14ac:dyDescent="0.2">
      <c r="A183" s="6"/>
      <c r="B183" s="1357"/>
      <c r="C183" s="176"/>
      <c r="D183" s="6"/>
      <c r="E183" s="176"/>
      <c r="F183" s="176"/>
      <c r="G183" s="6"/>
      <c r="H183" s="6"/>
      <c r="I183" s="6"/>
      <c r="J183" s="6"/>
      <c r="K183" s="6"/>
      <c r="L183" s="6"/>
      <c r="M183" s="6"/>
      <c r="N183" s="6"/>
      <c r="O183" s="6"/>
      <c r="P183" s="6"/>
      <c r="Q183" s="6"/>
      <c r="R183" s="176"/>
      <c r="S183" s="6"/>
      <c r="T183" s="6"/>
      <c r="U183" s="6"/>
      <c r="V183" s="6"/>
      <c r="W183" s="6"/>
      <c r="X183" s="6"/>
      <c r="Y183" s="6"/>
      <c r="Z183" s="6"/>
      <c r="AA183" s="6"/>
      <c r="AB183" s="6"/>
      <c r="AC183" s="6"/>
      <c r="AD183" s="6"/>
      <c r="AE183" s="6"/>
      <c r="AF183" s="6"/>
      <c r="AG183" s="6"/>
      <c r="AH183" s="6"/>
    </row>
    <row r="184" spans="1:34" s="92" customFormat="1" x14ac:dyDescent="0.2">
      <c r="A184" s="6"/>
      <c r="B184" s="1357"/>
      <c r="C184" s="176"/>
      <c r="D184" s="6"/>
      <c r="E184" s="176"/>
      <c r="F184" s="176"/>
      <c r="G184" s="6"/>
      <c r="H184" s="6"/>
      <c r="I184" s="6"/>
      <c r="J184" s="6"/>
      <c r="K184" s="6"/>
      <c r="L184" s="6"/>
      <c r="M184" s="6"/>
      <c r="N184" s="6"/>
      <c r="O184" s="6"/>
      <c r="P184" s="6"/>
      <c r="Q184" s="6"/>
      <c r="R184" s="176"/>
      <c r="S184" s="6"/>
      <c r="T184" s="6"/>
      <c r="U184" s="6"/>
      <c r="V184" s="6"/>
      <c r="W184" s="6"/>
      <c r="X184" s="6"/>
      <c r="Y184" s="6"/>
      <c r="Z184" s="6"/>
      <c r="AA184" s="6"/>
      <c r="AB184" s="6"/>
      <c r="AC184" s="6"/>
      <c r="AD184" s="6"/>
      <c r="AE184" s="6"/>
      <c r="AF184" s="6"/>
      <c r="AG184" s="6"/>
      <c r="AH184" s="6"/>
    </row>
    <row r="185" spans="1:34" s="92" customFormat="1" x14ac:dyDescent="0.2">
      <c r="A185" s="6"/>
      <c r="B185" s="1357"/>
      <c r="C185" s="176"/>
      <c r="D185" s="6"/>
      <c r="E185" s="176"/>
      <c r="F185" s="176"/>
      <c r="G185" s="6"/>
      <c r="H185" s="6"/>
      <c r="I185" s="6"/>
      <c r="J185" s="6"/>
      <c r="K185" s="6"/>
      <c r="L185" s="6"/>
      <c r="M185" s="6"/>
      <c r="N185" s="6"/>
      <c r="O185" s="6"/>
      <c r="P185" s="6"/>
      <c r="Q185" s="6"/>
      <c r="R185" s="176"/>
      <c r="S185" s="6"/>
      <c r="T185" s="6"/>
      <c r="U185" s="6"/>
      <c r="V185" s="6"/>
      <c r="W185" s="6"/>
      <c r="X185" s="6"/>
      <c r="Y185" s="6"/>
      <c r="Z185" s="6"/>
      <c r="AA185" s="6"/>
      <c r="AB185" s="6"/>
      <c r="AC185" s="6"/>
      <c r="AD185" s="6"/>
      <c r="AE185" s="6"/>
      <c r="AF185" s="6"/>
      <c r="AG185" s="6"/>
      <c r="AH185" s="6"/>
    </row>
    <row r="186" spans="1:34" s="92" customFormat="1" x14ac:dyDescent="0.2">
      <c r="A186" s="6"/>
      <c r="B186" s="1357"/>
      <c r="C186" s="176"/>
      <c r="D186" s="6"/>
      <c r="E186" s="176"/>
      <c r="F186" s="176"/>
      <c r="G186" s="6"/>
      <c r="H186" s="6"/>
      <c r="I186" s="6"/>
      <c r="J186" s="6"/>
      <c r="K186" s="6"/>
      <c r="L186" s="6"/>
      <c r="M186" s="6"/>
      <c r="N186" s="6"/>
      <c r="O186" s="6"/>
      <c r="P186" s="6"/>
      <c r="Q186" s="6"/>
      <c r="R186" s="176"/>
      <c r="S186" s="6"/>
      <c r="T186" s="6"/>
      <c r="U186" s="6"/>
      <c r="V186" s="6"/>
      <c r="W186" s="6"/>
      <c r="X186" s="6"/>
      <c r="Y186" s="6"/>
      <c r="Z186" s="6"/>
      <c r="AA186" s="6"/>
      <c r="AB186" s="6"/>
      <c r="AC186" s="6"/>
      <c r="AD186" s="6"/>
      <c r="AE186" s="6"/>
      <c r="AF186" s="6"/>
      <c r="AG186" s="6"/>
      <c r="AH186" s="6"/>
    </row>
    <row r="187" spans="1:34" s="92" customFormat="1" x14ac:dyDescent="0.2">
      <c r="A187" s="6"/>
      <c r="B187" s="1357"/>
      <c r="C187" s="176"/>
      <c r="D187" s="6"/>
      <c r="E187" s="176"/>
      <c r="F187" s="176"/>
      <c r="G187" s="6"/>
      <c r="H187" s="6"/>
      <c r="I187" s="6"/>
      <c r="J187" s="6"/>
      <c r="K187" s="6"/>
      <c r="L187" s="6"/>
      <c r="M187" s="6"/>
      <c r="N187" s="6"/>
      <c r="O187" s="6"/>
      <c r="P187" s="6"/>
      <c r="Q187" s="6"/>
      <c r="R187" s="176"/>
      <c r="S187" s="6"/>
      <c r="T187" s="6"/>
      <c r="U187" s="6"/>
      <c r="V187" s="6"/>
      <c r="W187" s="6"/>
      <c r="X187" s="6"/>
      <c r="Y187" s="6"/>
      <c r="Z187" s="6"/>
      <c r="AA187" s="6"/>
      <c r="AB187" s="6"/>
      <c r="AC187" s="6"/>
      <c r="AD187" s="6"/>
      <c r="AE187" s="6"/>
      <c r="AF187" s="6"/>
      <c r="AG187" s="6"/>
      <c r="AH187" s="6"/>
    </row>
    <row r="188" spans="1:34" s="92" customFormat="1" x14ac:dyDescent="0.2">
      <c r="A188" s="6"/>
      <c r="B188" s="1357"/>
      <c r="C188" s="176"/>
      <c r="D188" s="6"/>
      <c r="E188" s="176"/>
      <c r="F188" s="176"/>
      <c r="G188" s="6"/>
      <c r="H188" s="6"/>
      <c r="I188" s="6"/>
      <c r="J188" s="6"/>
      <c r="K188" s="6"/>
      <c r="L188" s="6"/>
      <c r="M188" s="6"/>
      <c r="N188" s="6"/>
      <c r="O188" s="6"/>
      <c r="P188" s="6"/>
      <c r="Q188" s="6"/>
      <c r="R188" s="176"/>
      <c r="S188" s="6"/>
      <c r="T188" s="6"/>
      <c r="U188" s="6"/>
      <c r="V188" s="6"/>
      <c r="W188" s="6"/>
      <c r="X188" s="6"/>
      <c r="Y188" s="6"/>
      <c r="Z188" s="6"/>
      <c r="AA188" s="6"/>
      <c r="AB188" s="6"/>
      <c r="AC188" s="6"/>
      <c r="AD188" s="6"/>
      <c r="AE188" s="6"/>
      <c r="AF188" s="6"/>
      <c r="AG188" s="6"/>
      <c r="AH188" s="6"/>
    </row>
    <row r="189" spans="1:34" s="92" customFormat="1" x14ac:dyDescent="0.2">
      <c r="A189" s="6"/>
      <c r="B189" s="1357"/>
      <c r="C189" s="176"/>
      <c r="D189" s="6"/>
      <c r="E189" s="176"/>
      <c r="F189" s="176"/>
      <c r="G189" s="6"/>
      <c r="H189" s="6"/>
      <c r="I189" s="6"/>
      <c r="J189" s="6"/>
      <c r="K189" s="6"/>
      <c r="L189" s="6"/>
      <c r="M189" s="6"/>
      <c r="N189" s="6"/>
      <c r="O189" s="6"/>
      <c r="P189" s="6"/>
      <c r="Q189" s="6"/>
      <c r="R189" s="176"/>
      <c r="S189" s="6"/>
      <c r="T189" s="6"/>
      <c r="U189" s="6"/>
      <c r="V189" s="6"/>
      <c r="W189" s="6"/>
      <c r="X189" s="6"/>
      <c r="Y189" s="6"/>
      <c r="Z189" s="6"/>
      <c r="AA189" s="6"/>
      <c r="AB189" s="6"/>
      <c r="AC189" s="6"/>
      <c r="AD189" s="6"/>
      <c r="AE189" s="6"/>
      <c r="AF189" s="6"/>
      <c r="AG189" s="6"/>
      <c r="AH189" s="6"/>
    </row>
    <row r="190" spans="1:34" s="92" customFormat="1" x14ac:dyDescent="0.2">
      <c r="A190" s="6"/>
      <c r="B190" s="1357"/>
      <c r="C190" s="176"/>
      <c r="D190" s="6"/>
      <c r="E190" s="176"/>
      <c r="F190" s="176"/>
      <c r="G190" s="6"/>
      <c r="H190" s="6"/>
      <c r="I190" s="6"/>
      <c r="J190" s="6"/>
      <c r="K190" s="6"/>
      <c r="L190" s="6"/>
      <c r="M190" s="6"/>
      <c r="N190" s="6"/>
      <c r="O190" s="6"/>
      <c r="P190" s="6"/>
      <c r="Q190" s="6"/>
      <c r="R190" s="176"/>
      <c r="S190" s="6"/>
      <c r="T190" s="6"/>
      <c r="U190" s="6"/>
      <c r="V190" s="6"/>
      <c r="W190" s="6"/>
      <c r="X190" s="6"/>
      <c r="Y190" s="6"/>
      <c r="Z190" s="6"/>
      <c r="AA190" s="6"/>
      <c r="AB190" s="6"/>
      <c r="AC190" s="6"/>
      <c r="AD190" s="6"/>
      <c r="AE190" s="6"/>
      <c r="AF190" s="6"/>
      <c r="AG190" s="6"/>
      <c r="AH190" s="6"/>
    </row>
    <row r="191" spans="1:34" s="92" customFormat="1" x14ac:dyDescent="0.2">
      <c r="A191" s="6"/>
      <c r="B191" s="1357"/>
      <c r="C191" s="176"/>
      <c r="D191" s="6"/>
      <c r="E191" s="176"/>
      <c r="F191" s="176"/>
      <c r="G191" s="6"/>
      <c r="H191" s="6"/>
      <c r="I191" s="6"/>
      <c r="J191" s="6"/>
      <c r="K191" s="6"/>
      <c r="L191" s="6"/>
      <c r="M191" s="6"/>
      <c r="N191" s="6"/>
      <c r="O191" s="6"/>
      <c r="P191" s="6"/>
      <c r="Q191" s="6"/>
      <c r="R191" s="176"/>
      <c r="S191" s="6"/>
      <c r="T191" s="6"/>
      <c r="U191" s="6"/>
      <c r="V191" s="6"/>
      <c r="W191" s="6"/>
      <c r="X191" s="6"/>
      <c r="Y191" s="6"/>
      <c r="Z191" s="6"/>
      <c r="AA191" s="6"/>
      <c r="AB191" s="6"/>
      <c r="AC191" s="6"/>
      <c r="AD191" s="6"/>
      <c r="AE191" s="6"/>
      <c r="AF191" s="6"/>
      <c r="AG191" s="6"/>
      <c r="AH191" s="6"/>
    </row>
    <row r="192" spans="1:34" s="92" customFormat="1" x14ac:dyDescent="0.2">
      <c r="A192" s="6"/>
      <c r="B192" s="1357"/>
      <c r="C192" s="176"/>
      <c r="D192" s="6"/>
      <c r="E192" s="176"/>
      <c r="F192" s="176"/>
      <c r="G192" s="6"/>
      <c r="H192" s="6"/>
      <c r="I192" s="6"/>
      <c r="J192" s="6"/>
      <c r="K192" s="6"/>
      <c r="L192" s="6"/>
      <c r="M192" s="6"/>
      <c r="N192" s="6"/>
      <c r="O192" s="6"/>
      <c r="P192" s="6"/>
      <c r="Q192" s="6"/>
      <c r="R192" s="176"/>
      <c r="S192" s="6"/>
      <c r="T192" s="6"/>
      <c r="U192" s="6"/>
      <c r="V192" s="6"/>
      <c r="W192" s="6"/>
      <c r="X192" s="6"/>
      <c r="Y192" s="6"/>
      <c r="Z192" s="6"/>
      <c r="AA192" s="6"/>
      <c r="AB192" s="6"/>
      <c r="AC192" s="6"/>
      <c r="AD192" s="6"/>
      <c r="AE192" s="6"/>
      <c r="AF192" s="6"/>
      <c r="AG192" s="6"/>
      <c r="AH192" s="6"/>
    </row>
    <row r="193" spans="1:34" s="92" customFormat="1" x14ac:dyDescent="0.2">
      <c r="A193" s="6"/>
      <c r="B193" s="1357"/>
      <c r="C193" s="176"/>
      <c r="D193" s="6"/>
      <c r="E193" s="176"/>
      <c r="F193" s="176"/>
      <c r="G193" s="6"/>
      <c r="H193" s="6"/>
      <c r="I193" s="6"/>
      <c r="J193" s="6"/>
      <c r="K193" s="6"/>
      <c r="L193" s="6"/>
      <c r="M193" s="6"/>
      <c r="N193" s="6"/>
      <c r="O193" s="6"/>
      <c r="P193" s="6"/>
      <c r="Q193" s="6"/>
      <c r="R193" s="176"/>
      <c r="S193" s="6"/>
      <c r="T193" s="6"/>
      <c r="U193" s="6"/>
      <c r="V193" s="6"/>
      <c r="W193" s="6"/>
      <c r="X193" s="6"/>
      <c r="Y193" s="6"/>
      <c r="Z193" s="6"/>
      <c r="AA193" s="6"/>
      <c r="AB193" s="6"/>
      <c r="AC193" s="6"/>
      <c r="AD193" s="6"/>
      <c r="AE193" s="6"/>
      <c r="AF193" s="6"/>
      <c r="AG193" s="6"/>
      <c r="AH193" s="6"/>
    </row>
    <row r="194" spans="1:34" s="92" customFormat="1" x14ac:dyDescent="0.2">
      <c r="A194" s="6"/>
      <c r="B194" s="1357"/>
      <c r="C194" s="176"/>
      <c r="D194" s="6"/>
      <c r="E194" s="176"/>
      <c r="F194" s="176"/>
      <c r="G194" s="6"/>
      <c r="H194" s="6"/>
      <c r="I194" s="6"/>
      <c r="J194" s="6"/>
      <c r="K194" s="6"/>
      <c r="L194" s="6"/>
      <c r="M194" s="6"/>
      <c r="N194" s="6"/>
      <c r="O194" s="6"/>
      <c r="P194" s="6"/>
      <c r="Q194" s="6"/>
      <c r="R194" s="176"/>
      <c r="S194" s="6"/>
      <c r="T194" s="6"/>
      <c r="U194" s="6"/>
      <c r="V194" s="6"/>
      <c r="W194" s="6"/>
      <c r="X194" s="6"/>
      <c r="Y194" s="6"/>
      <c r="Z194" s="6"/>
      <c r="AA194" s="6"/>
      <c r="AB194" s="6"/>
      <c r="AC194" s="6"/>
      <c r="AD194" s="6"/>
      <c r="AE194" s="6"/>
      <c r="AF194" s="6"/>
      <c r="AG194" s="6"/>
      <c r="AH194" s="6"/>
    </row>
    <row r="195" spans="1:34" s="92" customFormat="1" x14ac:dyDescent="0.2">
      <c r="A195" s="6"/>
      <c r="B195" s="1357"/>
      <c r="C195" s="176"/>
      <c r="D195" s="6"/>
      <c r="E195" s="176"/>
      <c r="F195" s="176"/>
      <c r="G195" s="6"/>
      <c r="H195" s="6"/>
      <c r="I195" s="6"/>
      <c r="J195" s="6"/>
      <c r="K195" s="6"/>
      <c r="L195" s="6"/>
      <c r="M195" s="6"/>
      <c r="N195" s="6"/>
      <c r="O195" s="6"/>
      <c r="P195" s="6"/>
      <c r="Q195" s="6"/>
      <c r="R195" s="176"/>
      <c r="S195" s="6"/>
      <c r="T195" s="6"/>
      <c r="U195" s="6"/>
      <c r="V195" s="6"/>
      <c r="W195" s="6"/>
      <c r="X195" s="6"/>
      <c r="Y195" s="6"/>
      <c r="Z195" s="6"/>
      <c r="AA195" s="6"/>
      <c r="AB195" s="6"/>
      <c r="AC195" s="6"/>
      <c r="AD195" s="6"/>
      <c r="AE195" s="6"/>
      <c r="AF195" s="6"/>
      <c r="AG195" s="6"/>
      <c r="AH195" s="6"/>
    </row>
    <row r="196" spans="1:34" s="92" customFormat="1" x14ac:dyDescent="0.2">
      <c r="A196" s="6"/>
      <c r="B196" s="1357"/>
      <c r="C196" s="176"/>
      <c r="D196" s="6"/>
      <c r="E196" s="176"/>
      <c r="F196" s="176"/>
      <c r="G196" s="6"/>
      <c r="H196" s="6"/>
      <c r="I196" s="6"/>
      <c r="J196" s="6"/>
      <c r="K196" s="6"/>
      <c r="L196" s="6"/>
      <c r="M196" s="6"/>
      <c r="N196" s="6"/>
      <c r="O196" s="6"/>
      <c r="P196" s="6"/>
      <c r="Q196" s="6"/>
      <c r="R196" s="176"/>
      <c r="S196" s="6"/>
      <c r="T196" s="6"/>
      <c r="U196" s="6"/>
      <c r="V196" s="6"/>
      <c r="W196" s="6"/>
      <c r="X196" s="6"/>
      <c r="Y196" s="6"/>
      <c r="Z196" s="6"/>
      <c r="AA196" s="6"/>
      <c r="AB196" s="6"/>
      <c r="AC196" s="6"/>
      <c r="AD196" s="6"/>
      <c r="AE196" s="6"/>
      <c r="AF196" s="6"/>
      <c r="AG196" s="6"/>
      <c r="AH196" s="6"/>
    </row>
    <row r="197" spans="1:34" s="92" customFormat="1" x14ac:dyDescent="0.2">
      <c r="A197" s="6"/>
      <c r="B197" s="1357"/>
      <c r="C197" s="176"/>
      <c r="D197" s="6"/>
      <c r="E197" s="176"/>
      <c r="F197" s="176"/>
      <c r="G197" s="6"/>
      <c r="H197" s="6"/>
      <c r="I197" s="6"/>
      <c r="J197" s="6"/>
      <c r="K197" s="6"/>
      <c r="L197" s="6"/>
      <c r="M197" s="6"/>
      <c r="N197" s="6"/>
      <c r="O197" s="6"/>
      <c r="P197" s="6"/>
      <c r="Q197" s="6"/>
      <c r="R197" s="176"/>
      <c r="S197" s="6"/>
      <c r="T197" s="6"/>
      <c r="U197" s="6"/>
      <c r="V197" s="6"/>
      <c r="W197" s="6"/>
      <c r="X197" s="6"/>
      <c r="Y197" s="6"/>
      <c r="Z197" s="6"/>
      <c r="AA197" s="6"/>
      <c r="AB197" s="6"/>
      <c r="AC197" s="6"/>
      <c r="AD197" s="6"/>
      <c r="AE197" s="6"/>
      <c r="AF197" s="6"/>
      <c r="AG197" s="6"/>
      <c r="AH197" s="6"/>
    </row>
    <row r="198" spans="1:34" s="92" customFormat="1" x14ac:dyDescent="0.2">
      <c r="A198" s="6"/>
      <c r="B198" s="1357"/>
      <c r="C198" s="176"/>
      <c r="D198" s="6"/>
      <c r="E198" s="176"/>
      <c r="F198" s="176"/>
      <c r="G198" s="6"/>
      <c r="H198" s="6"/>
      <c r="I198" s="6"/>
      <c r="J198" s="6"/>
      <c r="K198" s="6"/>
      <c r="L198" s="6"/>
      <c r="M198" s="6"/>
      <c r="N198" s="6"/>
      <c r="O198" s="6"/>
      <c r="P198" s="6"/>
      <c r="Q198" s="6"/>
      <c r="R198" s="176"/>
      <c r="S198" s="6"/>
      <c r="T198" s="6"/>
      <c r="U198" s="6"/>
      <c r="V198" s="6"/>
      <c r="W198" s="6"/>
      <c r="X198" s="6"/>
      <c r="Y198" s="6"/>
      <c r="Z198" s="6"/>
      <c r="AA198" s="6"/>
      <c r="AB198" s="6"/>
      <c r="AC198" s="6"/>
      <c r="AD198" s="6"/>
      <c r="AE198" s="6"/>
      <c r="AF198" s="6"/>
      <c r="AG198" s="6"/>
      <c r="AH198" s="6"/>
    </row>
    <row r="199" spans="1:34" s="92" customFormat="1" x14ac:dyDescent="0.2">
      <c r="A199" s="6"/>
      <c r="B199" s="1357"/>
      <c r="C199" s="176"/>
      <c r="D199" s="6"/>
      <c r="E199" s="176"/>
      <c r="F199" s="176"/>
      <c r="G199" s="6"/>
      <c r="H199" s="6"/>
      <c r="I199" s="6"/>
      <c r="J199" s="6"/>
      <c r="K199" s="6"/>
      <c r="L199" s="6"/>
      <c r="M199" s="6"/>
      <c r="N199" s="6"/>
      <c r="O199" s="6"/>
      <c r="P199" s="6"/>
      <c r="Q199" s="6"/>
      <c r="R199" s="176"/>
      <c r="S199" s="6"/>
      <c r="T199" s="6"/>
      <c r="U199" s="6"/>
      <c r="V199" s="6"/>
      <c r="W199" s="6"/>
      <c r="X199" s="6"/>
      <c r="Y199" s="6"/>
      <c r="Z199" s="6"/>
      <c r="AA199" s="6"/>
      <c r="AB199" s="6"/>
      <c r="AC199" s="6"/>
      <c r="AD199" s="6"/>
      <c r="AE199" s="6"/>
      <c r="AF199" s="6"/>
      <c r="AG199" s="6"/>
      <c r="AH199" s="6"/>
    </row>
    <row r="200" spans="1:34" s="92" customFormat="1" x14ac:dyDescent="0.2">
      <c r="A200" s="6"/>
      <c r="B200" s="1357"/>
      <c r="C200" s="176"/>
      <c r="D200" s="6"/>
      <c r="E200" s="176"/>
      <c r="F200" s="176"/>
      <c r="G200" s="6"/>
      <c r="H200" s="6"/>
      <c r="I200" s="6"/>
      <c r="J200" s="6"/>
      <c r="K200" s="6"/>
      <c r="L200" s="6"/>
      <c r="M200" s="6"/>
      <c r="N200" s="6"/>
      <c r="O200" s="6"/>
      <c r="P200" s="6"/>
      <c r="Q200" s="6"/>
      <c r="R200" s="176"/>
      <c r="S200" s="6"/>
      <c r="T200" s="6"/>
      <c r="U200" s="6"/>
      <c r="V200" s="6"/>
      <c r="W200" s="6"/>
      <c r="X200" s="6"/>
      <c r="Y200" s="6"/>
      <c r="Z200" s="6"/>
      <c r="AA200" s="6"/>
      <c r="AB200" s="6"/>
      <c r="AC200" s="6"/>
      <c r="AD200" s="6"/>
      <c r="AE200" s="6"/>
      <c r="AF200" s="6"/>
      <c r="AG200" s="6"/>
      <c r="AH200" s="6"/>
    </row>
    <row r="201" spans="1:34" s="92" customFormat="1" x14ac:dyDescent="0.2">
      <c r="A201" s="6"/>
      <c r="B201" s="1357"/>
      <c r="C201" s="176"/>
      <c r="D201" s="6"/>
      <c r="E201" s="176"/>
      <c r="F201" s="176"/>
      <c r="G201" s="6"/>
      <c r="H201" s="6"/>
      <c r="I201" s="6"/>
      <c r="J201" s="6"/>
      <c r="K201" s="6"/>
      <c r="L201" s="6"/>
      <c r="M201" s="6"/>
      <c r="N201" s="6"/>
      <c r="O201" s="6"/>
      <c r="P201" s="6"/>
      <c r="Q201" s="6"/>
      <c r="R201" s="176"/>
      <c r="S201" s="6"/>
      <c r="T201" s="6"/>
      <c r="U201" s="6"/>
      <c r="V201" s="6"/>
      <c r="W201" s="6"/>
      <c r="X201" s="6"/>
      <c r="Y201" s="6"/>
      <c r="Z201" s="6"/>
      <c r="AA201" s="6"/>
      <c r="AB201" s="6"/>
      <c r="AC201" s="6"/>
      <c r="AD201" s="6"/>
      <c r="AE201" s="6"/>
      <c r="AF201" s="6"/>
      <c r="AG201" s="6"/>
      <c r="AH201" s="6"/>
    </row>
    <row r="202" spans="1:34" s="92" customFormat="1" x14ac:dyDescent="0.2">
      <c r="A202" s="6"/>
      <c r="B202" s="1357"/>
      <c r="C202" s="176"/>
      <c r="D202" s="6"/>
      <c r="E202" s="176"/>
      <c r="F202" s="176"/>
      <c r="G202" s="6"/>
      <c r="H202" s="6"/>
      <c r="I202" s="6"/>
      <c r="J202" s="6"/>
      <c r="K202" s="6"/>
      <c r="L202" s="6"/>
      <c r="M202" s="6"/>
      <c r="N202" s="6"/>
      <c r="O202" s="6"/>
      <c r="P202" s="6"/>
      <c r="Q202" s="6"/>
      <c r="R202" s="176"/>
      <c r="S202" s="6"/>
      <c r="T202" s="6"/>
      <c r="U202" s="6"/>
      <c r="V202" s="6"/>
      <c r="W202" s="6"/>
      <c r="X202" s="6"/>
      <c r="Y202" s="6"/>
      <c r="Z202" s="6"/>
      <c r="AA202" s="6"/>
      <c r="AB202" s="6"/>
      <c r="AC202" s="6"/>
      <c r="AD202" s="6"/>
      <c r="AE202" s="6"/>
      <c r="AF202" s="6"/>
      <c r="AG202" s="6"/>
      <c r="AH202" s="6"/>
    </row>
    <row r="203" spans="1:34" s="92" customFormat="1" x14ac:dyDescent="0.2">
      <c r="A203" s="6"/>
      <c r="B203" s="1357"/>
      <c r="C203" s="176"/>
      <c r="D203" s="6"/>
      <c r="E203" s="176"/>
      <c r="F203" s="176"/>
      <c r="G203" s="6"/>
      <c r="H203" s="6"/>
      <c r="I203" s="6"/>
      <c r="J203" s="6"/>
      <c r="K203" s="6"/>
      <c r="L203" s="6"/>
      <c r="M203" s="6"/>
      <c r="N203" s="6"/>
      <c r="O203" s="6"/>
      <c r="P203" s="6"/>
      <c r="Q203" s="6"/>
      <c r="R203" s="176"/>
      <c r="S203" s="6"/>
      <c r="T203" s="6"/>
      <c r="U203" s="6"/>
      <c r="V203" s="6"/>
      <c r="W203" s="6"/>
      <c r="X203" s="6"/>
      <c r="Y203" s="6"/>
      <c r="Z203" s="6"/>
      <c r="AA203" s="6"/>
      <c r="AB203" s="6"/>
      <c r="AC203" s="6"/>
      <c r="AD203" s="6"/>
      <c r="AE203" s="6"/>
      <c r="AF203" s="6"/>
      <c r="AG203" s="6"/>
      <c r="AH203" s="6"/>
    </row>
    <row r="204" spans="1:34" s="92" customFormat="1" x14ac:dyDescent="0.2">
      <c r="A204" s="6"/>
      <c r="B204" s="1357"/>
      <c r="C204" s="176"/>
      <c r="D204" s="6"/>
      <c r="E204" s="176"/>
      <c r="F204" s="176"/>
      <c r="G204" s="6"/>
      <c r="H204" s="6"/>
      <c r="I204" s="6"/>
      <c r="J204" s="6"/>
      <c r="K204" s="6"/>
      <c r="L204" s="6"/>
      <c r="M204" s="6"/>
      <c r="N204" s="6"/>
      <c r="O204" s="6"/>
      <c r="P204" s="6"/>
      <c r="Q204" s="6"/>
      <c r="R204" s="176"/>
      <c r="S204" s="6"/>
      <c r="T204" s="6"/>
      <c r="U204" s="6"/>
      <c r="V204" s="6"/>
      <c r="W204" s="6"/>
      <c r="X204" s="6"/>
      <c r="Y204" s="6"/>
      <c r="Z204" s="6"/>
      <c r="AA204" s="6"/>
      <c r="AB204" s="6"/>
      <c r="AC204" s="6"/>
      <c r="AD204" s="6"/>
      <c r="AE204" s="6"/>
      <c r="AF204" s="6"/>
      <c r="AG204" s="6"/>
      <c r="AH204" s="6"/>
    </row>
    <row r="205" spans="1:34" s="92" customFormat="1" x14ac:dyDescent="0.2">
      <c r="A205" s="6"/>
      <c r="B205" s="1357"/>
      <c r="C205" s="176"/>
      <c r="D205" s="6"/>
      <c r="E205" s="176"/>
      <c r="F205" s="176"/>
      <c r="G205" s="6"/>
      <c r="H205" s="6"/>
      <c r="I205" s="6"/>
      <c r="J205" s="6"/>
      <c r="K205" s="6"/>
      <c r="L205" s="6"/>
      <c r="M205" s="6"/>
      <c r="N205" s="6"/>
      <c r="O205" s="6"/>
      <c r="P205" s="6"/>
      <c r="Q205" s="6"/>
      <c r="R205" s="176"/>
      <c r="S205" s="6"/>
      <c r="T205" s="6"/>
      <c r="U205" s="6"/>
      <c r="V205" s="6"/>
      <c r="W205" s="6"/>
      <c r="X205" s="6"/>
      <c r="Y205" s="6"/>
      <c r="Z205" s="6"/>
      <c r="AA205" s="6"/>
      <c r="AB205" s="6"/>
      <c r="AC205" s="6"/>
      <c r="AD205" s="6"/>
      <c r="AE205" s="6"/>
      <c r="AF205" s="6"/>
      <c r="AG205" s="6"/>
      <c r="AH205" s="6"/>
    </row>
    <row r="206" spans="1:34" s="92" customFormat="1" x14ac:dyDescent="0.2">
      <c r="A206" s="6"/>
      <c r="B206" s="1357"/>
      <c r="C206" s="176"/>
      <c r="D206" s="6"/>
      <c r="E206" s="176"/>
      <c r="F206" s="176"/>
      <c r="G206" s="6"/>
      <c r="H206" s="6"/>
      <c r="I206" s="6"/>
      <c r="J206" s="6"/>
      <c r="K206" s="6"/>
      <c r="L206" s="6"/>
      <c r="M206" s="6"/>
      <c r="N206" s="6"/>
      <c r="O206" s="6"/>
      <c r="P206" s="6"/>
      <c r="Q206" s="6"/>
      <c r="R206" s="176"/>
      <c r="S206" s="6"/>
      <c r="T206" s="6"/>
      <c r="U206" s="6"/>
      <c r="V206" s="6"/>
      <c r="W206" s="6"/>
      <c r="X206" s="6"/>
      <c r="Y206" s="6"/>
      <c r="Z206" s="6"/>
      <c r="AA206" s="6"/>
      <c r="AB206" s="6"/>
      <c r="AC206" s="6"/>
      <c r="AD206" s="6"/>
      <c r="AE206" s="6"/>
      <c r="AF206" s="6"/>
      <c r="AG206" s="6"/>
      <c r="AH206" s="6"/>
    </row>
    <row r="207" spans="1:34" s="92" customFormat="1" x14ac:dyDescent="0.2">
      <c r="A207" s="6"/>
      <c r="B207" s="1357"/>
      <c r="C207" s="176"/>
      <c r="D207" s="6"/>
      <c r="E207" s="176"/>
      <c r="F207" s="176"/>
      <c r="G207" s="6"/>
      <c r="H207" s="6"/>
      <c r="I207" s="6"/>
      <c r="J207" s="6"/>
      <c r="K207" s="6"/>
      <c r="L207" s="6"/>
      <c r="M207" s="6"/>
      <c r="N207" s="6"/>
      <c r="O207" s="6"/>
      <c r="P207" s="6"/>
      <c r="Q207" s="6"/>
      <c r="R207" s="176"/>
      <c r="S207" s="6"/>
      <c r="T207" s="6"/>
      <c r="U207" s="6"/>
      <c r="V207" s="6"/>
      <c r="W207" s="6"/>
      <c r="X207" s="6"/>
      <c r="Y207" s="6"/>
      <c r="Z207" s="6"/>
      <c r="AA207" s="6"/>
      <c r="AB207" s="6"/>
      <c r="AC207" s="6"/>
      <c r="AD207" s="6"/>
      <c r="AE207" s="6"/>
      <c r="AF207" s="6"/>
      <c r="AG207" s="6"/>
      <c r="AH207" s="6"/>
    </row>
    <row r="208" spans="1:34" s="92" customFormat="1" x14ac:dyDescent="0.2">
      <c r="A208" s="6"/>
      <c r="B208" s="1357"/>
      <c r="C208" s="176"/>
      <c r="D208" s="6"/>
      <c r="E208" s="176"/>
      <c r="F208" s="176"/>
      <c r="G208" s="6"/>
      <c r="H208" s="6"/>
      <c r="I208" s="6"/>
      <c r="J208" s="6"/>
      <c r="K208" s="6"/>
      <c r="L208" s="6"/>
      <c r="M208" s="6"/>
      <c r="N208" s="6"/>
      <c r="O208" s="6"/>
      <c r="P208" s="6"/>
      <c r="Q208" s="6"/>
      <c r="R208" s="176"/>
      <c r="S208" s="6"/>
      <c r="T208" s="6"/>
      <c r="U208" s="6"/>
      <c r="V208" s="6"/>
      <c r="W208" s="6"/>
      <c r="X208" s="6"/>
      <c r="Y208" s="6"/>
      <c r="Z208" s="6"/>
      <c r="AA208" s="6"/>
      <c r="AB208" s="6"/>
      <c r="AC208" s="6"/>
      <c r="AD208" s="6"/>
      <c r="AE208" s="6"/>
      <c r="AF208" s="6"/>
      <c r="AG208" s="6"/>
      <c r="AH208" s="6"/>
    </row>
    <row r="209" spans="1:34" s="92" customFormat="1" x14ac:dyDescent="0.2">
      <c r="A209" s="6"/>
      <c r="B209" s="1357"/>
      <c r="C209" s="176"/>
      <c r="D209" s="6"/>
      <c r="E209" s="176"/>
      <c r="F209" s="176"/>
      <c r="G209" s="6"/>
      <c r="H209" s="6"/>
      <c r="I209" s="6"/>
      <c r="J209" s="6"/>
      <c r="K209" s="6"/>
      <c r="L209" s="6"/>
      <c r="M209" s="6"/>
      <c r="N209" s="6"/>
      <c r="O209" s="6"/>
      <c r="P209" s="6"/>
      <c r="Q209" s="6"/>
      <c r="R209" s="176"/>
      <c r="S209" s="6"/>
      <c r="T209" s="6"/>
      <c r="U209" s="6"/>
      <c r="V209" s="6"/>
      <c r="W209" s="6"/>
      <c r="X209" s="6"/>
      <c r="Y209" s="6"/>
      <c r="Z209" s="6"/>
      <c r="AA209" s="6"/>
      <c r="AB209" s="6"/>
      <c r="AC209" s="6"/>
      <c r="AD209" s="6"/>
      <c r="AE209" s="6"/>
      <c r="AF209" s="6"/>
      <c r="AG209" s="6"/>
      <c r="AH209" s="6"/>
    </row>
    <row r="210" spans="1:34" s="92" customFormat="1" x14ac:dyDescent="0.2">
      <c r="A210" s="6"/>
      <c r="B210" s="1357"/>
      <c r="C210" s="176"/>
      <c r="D210" s="6"/>
      <c r="E210" s="176"/>
      <c r="F210" s="176"/>
      <c r="G210" s="6"/>
      <c r="H210" s="6"/>
      <c r="I210" s="6"/>
      <c r="J210" s="6"/>
      <c r="K210" s="6"/>
      <c r="L210" s="6"/>
      <c r="M210" s="6"/>
      <c r="N210" s="6"/>
      <c r="O210" s="6"/>
      <c r="P210" s="6"/>
      <c r="Q210" s="6"/>
      <c r="R210" s="176"/>
      <c r="S210" s="6"/>
      <c r="T210" s="6"/>
      <c r="U210" s="6"/>
      <c r="V210" s="6"/>
      <c r="W210" s="6"/>
      <c r="X210" s="6"/>
      <c r="Y210" s="6"/>
      <c r="Z210" s="6"/>
      <c r="AA210" s="6"/>
      <c r="AB210" s="6"/>
      <c r="AC210" s="6"/>
      <c r="AD210" s="6"/>
      <c r="AE210" s="6"/>
      <c r="AF210" s="6"/>
      <c r="AG210" s="6"/>
      <c r="AH210" s="6"/>
    </row>
    <row r="211" spans="1:34" s="92" customFormat="1" x14ac:dyDescent="0.2">
      <c r="A211" s="6"/>
      <c r="B211" s="1357"/>
      <c r="C211" s="176"/>
      <c r="D211" s="6"/>
      <c r="E211" s="176"/>
      <c r="F211" s="176"/>
      <c r="G211" s="6"/>
      <c r="H211" s="6"/>
      <c r="I211" s="6"/>
      <c r="J211" s="6"/>
      <c r="K211" s="6"/>
      <c r="L211" s="6"/>
      <c r="M211" s="6"/>
      <c r="N211" s="6"/>
      <c r="O211" s="6"/>
      <c r="P211" s="6"/>
      <c r="Q211" s="6"/>
      <c r="R211" s="176"/>
      <c r="S211" s="6"/>
      <c r="T211" s="6"/>
      <c r="U211" s="6"/>
      <c r="V211" s="6"/>
      <c r="W211" s="6"/>
      <c r="X211" s="6"/>
      <c r="Y211" s="6"/>
      <c r="Z211" s="6"/>
      <c r="AA211" s="6"/>
      <c r="AB211" s="6"/>
      <c r="AC211" s="6"/>
      <c r="AD211" s="6"/>
      <c r="AE211" s="6"/>
      <c r="AF211" s="6"/>
      <c r="AG211" s="6"/>
      <c r="AH211" s="6"/>
    </row>
    <row r="212" spans="1:34" s="92" customFormat="1" x14ac:dyDescent="0.2">
      <c r="A212" s="6"/>
      <c r="B212" s="1357"/>
      <c r="C212" s="176"/>
      <c r="D212" s="6"/>
      <c r="E212" s="176"/>
      <c r="F212" s="176"/>
      <c r="G212" s="6"/>
      <c r="H212" s="6"/>
      <c r="I212" s="6"/>
      <c r="J212" s="6"/>
      <c r="K212" s="6"/>
      <c r="L212" s="6"/>
      <c r="M212" s="6"/>
      <c r="N212" s="6"/>
      <c r="O212" s="6"/>
      <c r="P212" s="6"/>
      <c r="Q212" s="6"/>
      <c r="R212" s="176"/>
      <c r="S212" s="6"/>
      <c r="T212" s="6"/>
      <c r="U212" s="6"/>
      <c r="V212" s="6"/>
      <c r="W212" s="6"/>
      <c r="X212" s="6"/>
      <c r="Y212" s="6"/>
      <c r="Z212" s="6"/>
      <c r="AA212" s="6"/>
      <c r="AB212" s="6"/>
      <c r="AC212" s="6"/>
      <c r="AD212" s="6"/>
      <c r="AE212" s="6"/>
      <c r="AF212" s="6"/>
      <c r="AG212" s="6"/>
      <c r="AH212" s="6"/>
    </row>
    <row r="213" spans="1:34" s="92" customFormat="1" x14ac:dyDescent="0.2">
      <c r="A213" s="6"/>
      <c r="B213" s="1357"/>
      <c r="C213" s="176"/>
      <c r="D213" s="6"/>
      <c r="E213" s="176"/>
      <c r="F213" s="176"/>
      <c r="G213" s="6"/>
      <c r="H213" s="6"/>
      <c r="I213" s="6"/>
      <c r="J213" s="6"/>
      <c r="K213" s="6"/>
      <c r="L213" s="6"/>
      <c r="M213" s="6"/>
      <c r="N213" s="6"/>
      <c r="O213" s="6"/>
      <c r="P213" s="6"/>
      <c r="Q213" s="6"/>
      <c r="R213" s="176"/>
      <c r="S213" s="6"/>
      <c r="T213" s="6"/>
      <c r="U213" s="6"/>
      <c r="V213" s="6"/>
      <c r="W213" s="6"/>
      <c r="X213" s="6"/>
      <c r="Y213" s="6"/>
      <c r="Z213" s="6"/>
      <c r="AA213" s="6"/>
      <c r="AB213" s="6"/>
      <c r="AC213" s="6"/>
      <c r="AD213" s="6"/>
      <c r="AE213" s="6"/>
      <c r="AF213" s="6"/>
      <c r="AG213" s="6"/>
      <c r="AH213" s="6"/>
    </row>
    <row r="214" spans="1:34" s="92" customFormat="1" x14ac:dyDescent="0.2">
      <c r="A214" s="6"/>
      <c r="B214" s="1357"/>
      <c r="C214" s="176"/>
      <c r="D214" s="6"/>
      <c r="E214" s="176"/>
      <c r="F214" s="176"/>
      <c r="G214" s="6"/>
      <c r="H214" s="6"/>
      <c r="I214" s="6"/>
      <c r="J214" s="6"/>
      <c r="K214" s="6"/>
      <c r="L214" s="6"/>
      <c r="M214" s="6"/>
      <c r="N214" s="6"/>
      <c r="O214" s="6"/>
      <c r="P214" s="6"/>
      <c r="Q214" s="6"/>
      <c r="R214" s="176"/>
      <c r="S214" s="6"/>
      <c r="T214" s="6"/>
      <c r="U214" s="6"/>
      <c r="V214" s="6"/>
      <c r="W214" s="6"/>
      <c r="X214" s="6"/>
      <c r="Y214" s="6"/>
      <c r="Z214" s="6"/>
      <c r="AA214" s="6"/>
      <c r="AB214" s="6"/>
      <c r="AC214" s="6"/>
      <c r="AD214" s="6"/>
      <c r="AE214" s="6"/>
      <c r="AF214" s="6"/>
      <c r="AG214" s="6"/>
      <c r="AH214" s="6"/>
    </row>
    <row r="215" spans="1:34" s="92" customFormat="1" x14ac:dyDescent="0.2">
      <c r="A215" s="6"/>
      <c r="B215" s="1357"/>
      <c r="C215" s="176"/>
      <c r="D215" s="6"/>
      <c r="E215" s="176"/>
      <c r="F215" s="176"/>
      <c r="G215" s="6"/>
      <c r="H215" s="6"/>
      <c r="I215" s="6"/>
      <c r="J215" s="6"/>
      <c r="K215" s="6"/>
      <c r="L215" s="6"/>
      <c r="M215" s="6"/>
      <c r="N215" s="6"/>
      <c r="O215" s="6"/>
      <c r="P215" s="6"/>
      <c r="Q215" s="6"/>
      <c r="R215" s="176"/>
      <c r="S215" s="6"/>
      <c r="T215" s="6"/>
      <c r="U215" s="6"/>
      <c r="V215" s="6"/>
      <c r="W215" s="6"/>
      <c r="X215" s="6"/>
      <c r="Y215" s="6"/>
      <c r="Z215" s="6"/>
      <c r="AA215" s="6"/>
      <c r="AB215" s="6"/>
      <c r="AC215" s="6"/>
      <c r="AD215" s="6"/>
      <c r="AE215" s="6"/>
      <c r="AF215" s="6"/>
      <c r="AG215" s="6"/>
      <c r="AH215" s="6"/>
    </row>
    <row r="216" spans="1:34" s="92" customFormat="1" x14ac:dyDescent="0.2">
      <c r="A216" s="6"/>
      <c r="B216" s="1357"/>
      <c r="C216" s="176"/>
      <c r="D216" s="6"/>
      <c r="E216" s="176"/>
      <c r="F216" s="176"/>
      <c r="G216" s="6"/>
      <c r="H216" s="6"/>
      <c r="I216" s="6"/>
      <c r="J216" s="6"/>
      <c r="K216" s="6"/>
      <c r="L216" s="6"/>
      <c r="M216" s="6"/>
      <c r="N216" s="6"/>
      <c r="O216" s="6"/>
      <c r="P216" s="6"/>
      <c r="Q216" s="6"/>
      <c r="R216" s="176"/>
      <c r="S216" s="6"/>
      <c r="T216" s="6"/>
      <c r="U216" s="6"/>
      <c r="V216" s="6"/>
      <c r="W216" s="6"/>
      <c r="X216" s="6"/>
      <c r="Y216" s="6"/>
      <c r="Z216" s="6"/>
      <c r="AA216" s="6"/>
      <c r="AB216" s="6"/>
      <c r="AC216" s="6"/>
      <c r="AD216" s="6"/>
      <c r="AE216" s="6"/>
      <c r="AF216" s="6"/>
      <c r="AG216" s="6"/>
      <c r="AH216" s="6"/>
    </row>
    <row r="217" spans="1:34" s="92" customFormat="1" x14ac:dyDescent="0.2">
      <c r="A217" s="6"/>
      <c r="B217" s="1357"/>
      <c r="C217" s="176"/>
      <c r="D217" s="6"/>
      <c r="E217" s="176"/>
      <c r="F217" s="176"/>
      <c r="G217" s="6"/>
      <c r="H217" s="6"/>
      <c r="I217" s="6"/>
      <c r="J217" s="6"/>
      <c r="K217" s="6"/>
      <c r="L217" s="6"/>
      <c r="M217" s="6"/>
      <c r="N217" s="6"/>
      <c r="O217" s="6"/>
      <c r="P217" s="6"/>
      <c r="Q217" s="6"/>
      <c r="R217" s="176"/>
      <c r="S217" s="6"/>
      <c r="T217" s="6"/>
      <c r="U217" s="6"/>
      <c r="V217" s="6"/>
      <c r="W217" s="6"/>
      <c r="X217" s="6"/>
      <c r="Y217" s="6"/>
      <c r="Z217" s="6"/>
      <c r="AA217" s="6"/>
      <c r="AB217" s="6"/>
      <c r="AC217" s="6"/>
      <c r="AD217" s="6"/>
      <c r="AE217" s="6"/>
      <c r="AF217" s="6"/>
      <c r="AG217" s="6"/>
      <c r="AH217" s="6"/>
    </row>
    <row r="218" spans="1:34" s="92" customFormat="1" x14ac:dyDescent="0.2">
      <c r="A218" s="6"/>
      <c r="B218" s="1357"/>
      <c r="C218" s="176"/>
      <c r="D218" s="6"/>
      <c r="E218" s="176"/>
      <c r="F218" s="176"/>
      <c r="G218" s="6"/>
      <c r="H218" s="6"/>
      <c r="I218" s="6"/>
      <c r="J218" s="6"/>
      <c r="K218" s="6"/>
      <c r="L218" s="6"/>
      <c r="M218" s="6"/>
      <c r="N218" s="6"/>
      <c r="O218" s="6"/>
      <c r="P218" s="6"/>
      <c r="Q218" s="6"/>
      <c r="R218" s="176"/>
      <c r="S218" s="6"/>
      <c r="T218" s="6"/>
      <c r="U218" s="6"/>
      <c r="V218" s="6"/>
      <c r="W218" s="6"/>
      <c r="X218" s="6"/>
      <c r="Y218" s="6"/>
      <c r="Z218" s="6"/>
      <c r="AA218" s="6"/>
      <c r="AB218" s="6"/>
      <c r="AC218" s="6"/>
      <c r="AD218" s="6"/>
      <c r="AE218" s="6"/>
      <c r="AF218" s="6"/>
      <c r="AG218" s="6"/>
      <c r="AH218" s="6"/>
    </row>
    <row r="219" spans="1:34" s="92" customFormat="1" x14ac:dyDescent="0.2">
      <c r="A219" s="6"/>
      <c r="B219" s="1357"/>
      <c r="C219" s="176"/>
      <c r="D219" s="6"/>
      <c r="E219" s="176"/>
      <c r="F219" s="176"/>
      <c r="G219" s="6"/>
      <c r="H219" s="6"/>
      <c r="I219" s="6"/>
      <c r="J219" s="6"/>
      <c r="K219" s="6"/>
      <c r="L219" s="6"/>
      <c r="M219" s="6"/>
      <c r="N219" s="6"/>
      <c r="O219" s="6"/>
      <c r="P219" s="6"/>
      <c r="Q219" s="6"/>
      <c r="R219" s="176"/>
      <c r="S219" s="6"/>
      <c r="T219" s="6"/>
      <c r="U219" s="6"/>
      <c r="V219" s="6"/>
      <c r="W219" s="6"/>
      <c r="X219" s="6"/>
      <c r="Y219" s="6"/>
      <c r="Z219" s="6"/>
      <c r="AA219" s="6"/>
      <c r="AB219" s="6"/>
      <c r="AC219" s="6"/>
      <c r="AD219" s="6"/>
      <c r="AE219" s="6"/>
      <c r="AF219" s="6"/>
      <c r="AG219" s="6"/>
      <c r="AH219" s="6"/>
    </row>
    <row r="220" spans="1:34" s="92" customFormat="1" x14ac:dyDescent="0.2">
      <c r="A220" s="6"/>
      <c r="B220" s="1357"/>
      <c r="C220" s="176"/>
      <c r="D220" s="6"/>
      <c r="E220" s="176"/>
      <c r="F220" s="176"/>
      <c r="G220" s="6"/>
      <c r="H220" s="6"/>
      <c r="I220" s="6"/>
      <c r="J220" s="6"/>
      <c r="K220" s="6"/>
      <c r="L220" s="6"/>
      <c r="M220" s="6"/>
      <c r="N220" s="6"/>
      <c r="O220" s="6"/>
      <c r="P220" s="6"/>
      <c r="Q220" s="6"/>
      <c r="R220" s="176"/>
      <c r="S220" s="6"/>
      <c r="T220" s="6"/>
      <c r="U220" s="6"/>
      <c r="V220" s="6"/>
      <c r="W220" s="6"/>
      <c r="X220" s="6"/>
      <c r="Y220" s="6"/>
      <c r="Z220" s="6"/>
      <c r="AA220" s="6"/>
      <c r="AB220" s="6"/>
      <c r="AC220" s="6"/>
      <c r="AD220" s="6"/>
      <c r="AE220" s="6"/>
      <c r="AF220" s="6"/>
      <c r="AG220" s="6"/>
      <c r="AH220" s="6"/>
    </row>
    <row r="221" spans="1:34" s="92" customFormat="1" x14ac:dyDescent="0.2">
      <c r="A221" s="6"/>
      <c r="B221" s="1357"/>
      <c r="C221" s="176"/>
      <c r="D221" s="6"/>
      <c r="E221" s="176"/>
      <c r="F221" s="176"/>
      <c r="G221" s="6"/>
      <c r="H221" s="6"/>
      <c r="I221" s="6"/>
      <c r="J221" s="6"/>
      <c r="K221" s="6"/>
      <c r="L221" s="6"/>
      <c r="M221" s="6"/>
      <c r="N221" s="6"/>
      <c r="O221" s="6"/>
      <c r="P221" s="6"/>
      <c r="Q221" s="6"/>
      <c r="R221" s="176"/>
      <c r="S221" s="6"/>
      <c r="T221" s="6"/>
      <c r="U221" s="6"/>
      <c r="V221" s="6"/>
      <c r="W221" s="6"/>
      <c r="X221" s="6"/>
      <c r="Y221" s="6"/>
      <c r="Z221" s="6"/>
      <c r="AA221" s="6"/>
      <c r="AB221" s="6"/>
      <c r="AC221" s="6"/>
      <c r="AD221" s="6"/>
      <c r="AE221" s="6"/>
      <c r="AF221" s="6"/>
      <c r="AG221" s="6"/>
      <c r="AH221" s="6"/>
    </row>
    <row r="222" spans="1:34" s="92" customFormat="1" x14ac:dyDescent="0.2">
      <c r="A222" s="6"/>
      <c r="B222" s="1357"/>
      <c r="C222" s="176"/>
      <c r="D222" s="6"/>
      <c r="E222" s="176"/>
      <c r="F222" s="176"/>
      <c r="G222" s="6"/>
      <c r="H222" s="6"/>
      <c r="I222" s="6"/>
      <c r="J222" s="6"/>
      <c r="K222" s="6"/>
      <c r="L222" s="6"/>
      <c r="M222" s="6"/>
      <c r="N222" s="6"/>
      <c r="O222" s="6"/>
      <c r="P222" s="6"/>
      <c r="Q222" s="6"/>
      <c r="R222" s="176"/>
      <c r="S222" s="6"/>
      <c r="T222" s="6"/>
      <c r="U222" s="6"/>
      <c r="V222" s="6"/>
      <c r="W222" s="6"/>
      <c r="X222" s="6"/>
      <c r="Y222" s="6"/>
      <c r="Z222" s="6"/>
      <c r="AA222" s="6"/>
      <c r="AB222" s="6"/>
      <c r="AC222" s="6"/>
      <c r="AD222" s="6"/>
      <c r="AE222" s="6"/>
      <c r="AF222" s="6"/>
      <c r="AG222" s="6"/>
      <c r="AH222" s="6"/>
    </row>
    <row r="223" spans="1:34" s="92" customFormat="1" x14ac:dyDescent="0.2">
      <c r="A223" s="6"/>
      <c r="B223" s="1357"/>
      <c r="C223" s="176"/>
      <c r="D223" s="6"/>
      <c r="E223" s="176"/>
      <c r="F223" s="176"/>
      <c r="G223" s="6"/>
      <c r="H223" s="6"/>
      <c r="I223" s="6"/>
      <c r="J223" s="6"/>
      <c r="K223" s="6"/>
      <c r="L223" s="6"/>
      <c r="M223" s="6"/>
      <c r="N223" s="6"/>
      <c r="O223" s="6"/>
      <c r="P223" s="6"/>
      <c r="Q223" s="6"/>
      <c r="R223" s="176"/>
      <c r="S223" s="6"/>
      <c r="T223" s="6"/>
      <c r="U223" s="6"/>
      <c r="V223" s="6"/>
      <c r="W223" s="6"/>
      <c r="X223" s="6"/>
      <c r="Y223" s="6"/>
      <c r="Z223" s="6"/>
      <c r="AA223" s="6"/>
      <c r="AB223" s="6"/>
      <c r="AC223" s="6"/>
      <c r="AD223" s="6"/>
      <c r="AE223" s="6"/>
      <c r="AF223" s="6"/>
      <c r="AG223" s="6"/>
      <c r="AH223" s="6"/>
    </row>
    <row r="224" spans="1:34" s="92" customFormat="1" x14ac:dyDescent="0.2">
      <c r="A224" s="6"/>
      <c r="B224" s="1357"/>
      <c r="C224" s="176"/>
      <c r="D224" s="6"/>
      <c r="E224" s="176"/>
      <c r="F224" s="176"/>
      <c r="G224" s="6"/>
      <c r="H224" s="6"/>
      <c r="I224" s="6"/>
      <c r="J224" s="6"/>
      <c r="K224" s="6"/>
      <c r="L224" s="6"/>
      <c r="M224" s="6"/>
      <c r="N224" s="6"/>
      <c r="O224" s="6"/>
      <c r="P224" s="6"/>
      <c r="Q224" s="6"/>
      <c r="R224" s="176"/>
      <c r="S224" s="6"/>
      <c r="T224" s="6"/>
      <c r="U224" s="6"/>
      <c r="V224" s="6"/>
      <c r="W224" s="6"/>
      <c r="X224" s="6"/>
      <c r="Y224" s="6"/>
      <c r="Z224" s="6"/>
      <c r="AA224" s="6"/>
      <c r="AB224" s="6"/>
      <c r="AC224" s="6"/>
      <c r="AD224" s="6"/>
      <c r="AE224" s="6"/>
      <c r="AF224" s="6"/>
      <c r="AG224" s="6"/>
      <c r="AH224" s="6"/>
    </row>
    <row r="225" spans="1:34" s="92" customFormat="1" x14ac:dyDescent="0.2">
      <c r="A225" s="6"/>
      <c r="B225" s="1357"/>
      <c r="C225" s="176"/>
      <c r="D225" s="6"/>
      <c r="E225" s="176"/>
      <c r="F225" s="176"/>
      <c r="G225" s="6"/>
      <c r="H225" s="6"/>
      <c r="I225" s="6"/>
      <c r="J225" s="6"/>
      <c r="K225" s="6"/>
      <c r="L225" s="6"/>
      <c r="M225" s="6"/>
      <c r="N225" s="6"/>
      <c r="O225" s="6"/>
      <c r="P225" s="6"/>
      <c r="Q225" s="6"/>
      <c r="R225" s="176"/>
      <c r="S225" s="6"/>
      <c r="T225" s="6"/>
      <c r="U225" s="6"/>
      <c r="V225" s="6"/>
      <c r="W225" s="6"/>
      <c r="X225" s="6"/>
      <c r="Y225" s="6"/>
      <c r="Z225" s="6"/>
      <c r="AA225" s="6"/>
      <c r="AB225" s="6"/>
      <c r="AC225" s="6"/>
      <c r="AD225" s="6"/>
      <c r="AE225" s="6"/>
      <c r="AF225" s="6"/>
      <c r="AG225" s="6"/>
      <c r="AH225" s="6"/>
    </row>
    <row r="226" spans="1:34" s="92" customFormat="1" x14ac:dyDescent="0.2">
      <c r="A226" s="6"/>
      <c r="B226" s="1357"/>
      <c r="C226" s="176"/>
      <c r="D226" s="6"/>
      <c r="E226" s="176"/>
      <c r="F226" s="176"/>
      <c r="G226" s="6"/>
      <c r="H226" s="6"/>
      <c r="I226" s="6"/>
      <c r="J226" s="6"/>
      <c r="K226" s="6"/>
      <c r="L226" s="6"/>
      <c r="M226" s="6"/>
      <c r="N226" s="6"/>
      <c r="O226" s="6"/>
      <c r="P226" s="6"/>
      <c r="Q226" s="6"/>
      <c r="R226" s="176"/>
      <c r="S226" s="6"/>
      <c r="T226" s="6"/>
      <c r="U226" s="6"/>
      <c r="V226" s="6"/>
      <c r="W226" s="6"/>
      <c r="X226" s="6"/>
      <c r="Y226" s="6"/>
      <c r="Z226" s="6"/>
      <c r="AA226" s="6"/>
      <c r="AB226" s="6"/>
      <c r="AC226" s="6"/>
      <c r="AD226" s="6"/>
      <c r="AE226" s="6"/>
      <c r="AF226" s="6"/>
      <c r="AG226" s="6"/>
      <c r="AH226" s="6"/>
    </row>
    <row r="227" spans="1:34" s="92" customFormat="1" x14ac:dyDescent="0.2">
      <c r="A227" s="6"/>
      <c r="B227" s="1357"/>
      <c r="C227" s="176"/>
      <c r="D227" s="6"/>
      <c r="E227" s="176"/>
      <c r="F227" s="176"/>
      <c r="G227" s="6"/>
      <c r="H227" s="6"/>
      <c r="I227" s="6"/>
      <c r="J227" s="6"/>
      <c r="K227" s="6"/>
      <c r="L227" s="6"/>
      <c r="M227" s="6"/>
      <c r="N227" s="6"/>
      <c r="O227" s="6"/>
      <c r="P227" s="6"/>
      <c r="Q227" s="6"/>
      <c r="R227" s="176"/>
      <c r="S227" s="6"/>
      <c r="T227" s="6"/>
      <c r="U227" s="6"/>
      <c r="V227" s="6"/>
      <c r="W227" s="6"/>
      <c r="X227" s="6"/>
      <c r="Y227" s="6"/>
      <c r="Z227" s="6"/>
      <c r="AA227" s="6"/>
      <c r="AB227" s="6"/>
      <c r="AC227" s="6"/>
      <c r="AD227" s="6"/>
      <c r="AE227" s="6"/>
      <c r="AF227" s="6"/>
      <c r="AG227" s="6"/>
      <c r="AH227" s="6"/>
    </row>
    <row r="228" spans="1:34" s="92" customFormat="1" x14ac:dyDescent="0.2">
      <c r="A228" s="6"/>
      <c r="B228" s="1357"/>
      <c r="C228" s="176"/>
      <c r="D228" s="6"/>
      <c r="E228" s="176"/>
      <c r="F228" s="176"/>
      <c r="G228" s="6"/>
      <c r="H228" s="6"/>
      <c r="I228" s="6"/>
      <c r="J228" s="6"/>
      <c r="K228" s="6"/>
      <c r="L228" s="6"/>
      <c r="M228" s="6"/>
      <c r="N228" s="6"/>
      <c r="O228" s="6"/>
      <c r="P228" s="6"/>
      <c r="Q228" s="6"/>
      <c r="R228" s="176"/>
      <c r="S228" s="6"/>
      <c r="T228" s="6"/>
      <c r="U228" s="6"/>
      <c r="V228" s="6"/>
      <c r="W228" s="6"/>
      <c r="X228" s="6"/>
      <c r="Y228" s="6"/>
      <c r="Z228" s="6"/>
      <c r="AA228" s="6"/>
      <c r="AB228" s="6"/>
      <c r="AC228" s="6"/>
      <c r="AD228" s="6"/>
      <c r="AE228" s="6"/>
      <c r="AF228" s="6"/>
      <c r="AG228" s="6"/>
      <c r="AH228" s="6"/>
    </row>
    <row r="229" spans="1:34" s="92" customFormat="1" x14ac:dyDescent="0.2">
      <c r="A229" s="6"/>
      <c r="B229" s="1357"/>
      <c r="C229" s="176"/>
      <c r="D229" s="6"/>
      <c r="E229" s="176"/>
      <c r="F229" s="176"/>
      <c r="G229" s="6"/>
      <c r="H229" s="6"/>
      <c r="I229" s="6"/>
      <c r="J229" s="6"/>
      <c r="K229" s="6"/>
      <c r="L229" s="6"/>
      <c r="M229" s="6"/>
      <c r="N229" s="6"/>
      <c r="O229" s="6"/>
      <c r="P229" s="6"/>
      <c r="Q229" s="6"/>
      <c r="R229" s="176"/>
      <c r="S229" s="6"/>
      <c r="T229" s="6"/>
      <c r="U229" s="6"/>
      <c r="V229" s="6"/>
      <c r="W229" s="6"/>
      <c r="X229" s="6"/>
      <c r="Y229" s="6"/>
      <c r="Z229" s="6"/>
      <c r="AA229" s="6"/>
      <c r="AB229" s="6"/>
      <c r="AC229" s="6"/>
      <c r="AD229" s="6"/>
      <c r="AE229" s="6"/>
      <c r="AF229" s="6"/>
      <c r="AG229" s="6"/>
      <c r="AH229" s="6"/>
    </row>
    <row r="230" spans="1:34" s="92" customFormat="1" x14ac:dyDescent="0.2">
      <c r="A230" s="6"/>
      <c r="B230" s="1357"/>
      <c r="C230" s="176"/>
      <c r="D230" s="6"/>
      <c r="E230" s="176"/>
      <c r="F230" s="176"/>
      <c r="G230" s="6"/>
      <c r="H230" s="6"/>
      <c r="I230" s="6"/>
      <c r="J230" s="6"/>
      <c r="K230" s="6"/>
      <c r="L230" s="6"/>
      <c r="M230" s="6"/>
      <c r="N230" s="6"/>
      <c r="O230" s="6"/>
      <c r="P230" s="6"/>
      <c r="Q230" s="6"/>
      <c r="R230" s="176"/>
      <c r="S230" s="6"/>
      <c r="T230" s="6"/>
      <c r="U230" s="6"/>
      <c r="V230" s="6"/>
      <c r="W230" s="6"/>
      <c r="X230" s="6"/>
      <c r="Y230" s="6"/>
      <c r="Z230" s="6"/>
      <c r="AA230" s="6"/>
      <c r="AB230" s="6"/>
      <c r="AC230" s="6"/>
      <c r="AD230" s="6"/>
      <c r="AE230" s="6"/>
      <c r="AF230" s="6"/>
      <c r="AG230" s="6"/>
      <c r="AH230" s="6"/>
    </row>
    <row r="231" spans="1:34" s="92" customFormat="1" x14ac:dyDescent="0.2">
      <c r="A231" s="6"/>
      <c r="B231" s="176"/>
      <c r="C231" s="176"/>
      <c r="D231" s="6"/>
      <c r="E231" s="176"/>
      <c r="F231" s="176"/>
      <c r="G231" s="6"/>
      <c r="H231" s="6"/>
      <c r="I231" s="6"/>
      <c r="J231" s="6"/>
      <c r="K231" s="6"/>
      <c r="L231" s="6"/>
      <c r="M231" s="6"/>
      <c r="N231" s="6"/>
      <c r="O231" s="6"/>
      <c r="P231" s="6"/>
      <c r="Q231" s="6"/>
      <c r="R231" s="176"/>
      <c r="S231" s="6"/>
      <c r="T231" s="6"/>
      <c r="U231" s="6"/>
      <c r="V231" s="6"/>
      <c r="W231" s="6"/>
      <c r="X231" s="6"/>
      <c r="Y231" s="6"/>
      <c r="Z231" s="6"/>
      <c r="AA231" s="6"/>
      <c r="AB231" s="6"/>
      <c r="AC231" s="6"/>
      <c r="AD231" s="6"/>
      <c r="AE231" s="6"/>
      <c r="AF231" s="6"/>
      <c r="AG231" s="6"/>
      <c r="AH231" s="6"/>
    </row>
    <row r="232" spans="1:34" s="92" customFormat="1" x14ac:dyDescent="0.2">
      <c r="A232" s="6"/>
      <c r="B232" s="176"/>
      <c r="C232" s="176"/>
      <c r="D232" s="6"/>
      <c r="E232" s="176"/>
      <c r="F232" s="176"/>
      <c r="G232" s="6"/>
      <c r="H232" s="6"/>
      <c r="I232" s="6"/>
      <c r="J232" s="6"/>
      <c r="K232" s="6"/>
      <c r="L232" s="6"/>
      <c r="M232" s="6"/>
      <c r="N232" s="6"/>
      <c r="O232" s="6"/>
      <c r="P232" s="6"/>
      <c r="Q232" s="6"/>
      <c r="R232" s="176"/>
      <c r="S232" s="6"/>
      <c r="T232" s="6"/>
      <c r="U232" s="6"/>
      <c r="V232" s="6"/>
      <c r="W232" s="6"/>
      <c r="X232" s="6"/>
      <c r="Y232" s="6"/>
      <c r="Z232" s="6"/>
      <c r="AA232" s="6"/>
      <c r="AB232" s="6"/>
      <c r="AC232" s="6"/>
      <c r="AD232" s="6"/>
      <c r="AE232" s="6"/>
      <c r="AF232" s="6"/>
      <c r="AG232" s="6"/>
      <c r="AH232" s="6"/>
    </row>
    <row r="233" spans="1:34" s="92" customFormat="1" x14ac:dyDescent="0.2">
      <c r="A233" s="6"/>
      <c r="B233" s="176"/>
      <c r="C233" s="176"/>
      <c r="D233" s="6"/>
      <c r="E233" s="176"/>
      <c r="F233" s="176"/>
      <c r="G233" s="6"/>
      <c r="H233" s="6"/>
      <c r="I233" s="6"/>
      <c r="J233" s="6"/>
      <c r="K233" s="6"/>
      <c r="L233" s="6"/>
      <c r="M233" s="6"/>
      <c r="N233" s="6"/>
      <c r="O233" s="6"/>
      <c r="P233" s="6"/>
      <c r="Q233" s="6"/>
      <c r="R233" s="176"/>
      <c r="S233" s="6"/>
      <c r="T233" s="6"/>
      <c r="U233" s="6"/>
      <c r="V233" s="6"/>
      <c r="W233" s="6"/>
      <c r="X233" s="6"/>
      <c r="Y233" s="6"/>
      <c r="Z233" s="6"/>
      <c r="AA233" s="6"/>
      <c r="AB233" s="6"/>
      <c r="AC233" s="6"/>
      <c r="AD233" s="6"/>
      <c r="AE233" s="6"/>
      <c r="AF233" s="6"/>
      <c r="AG233" s="6"/>
      <c r="AH233" s="6"/>
    </row>
    <row r="234" spans="1:34" s="92" customFormat="1" x14ac:dyDescent="0.2">
      <c r="A234" s="6"/>
      <c r="B234" s="176"/>
      <c r="C234" s="176"/>
      <c r="D234" s="6"/>
      <c r="E234" s="176"/>
      <c r="F234" s="176"/>
      <c r="G234" s="6"/>
      <c r="H234" s="6"/>
      <c r="I234" s="6"/>
      <c r="J234" s="6"/>
      <c r="K234" s="6"/>
      <c r="L234" s="6"/>
      <c r="M234" s="6"/>
      <c r="N234" s="6"/>
      <c r="O234" s="6"/>
      <c r="P234" s="6"/>
      <c r="Q234" s="6"/>
      <c r="R234" s="176"/>
      <c r="S234" s="6"/>
      <c r="T234" s="6"/>
      <c r="U234" s="6"/>
      <c r="V234" s="6"/>
      <c r="W234" s="6"/>
      <c r="X234" s="6"/>
      <c r="Y234" s="6"/>
      <c r="Z234" s="6"/>
      <c r="AA234" s="6"/>
      <c r="AB234" s="6"/>
      <c r="AC234" s="6"/>
      <c r="AD234" s="6"/>
      <c r="AE234" s="6"/>
      <c r="AF234" s="6"/>
      <c r="AG234" s="6"/>
      <c r="AH234" s="6"/>
    </row>
    <row r="235" spans="1:34" x14ac:dyDescent="0.2">
      <c r="A235" s="6"/>
    </row>
    <row r="236" spans="1:34" x14ac:dyDescent="0.2">
      <c r="A236" s="6"/>
    </row>
    <row r="237" spans="1:34" x14ac:dyDescent="0.2">
      <c r="A237" s="6"/>
    </row>
  </sheetData>
  <sheetProtection algorithmName="SHA-512" hashValue="8A2stHIANGD+aJRpDNod9+XTJrrt5CvINqx/pQo7BaxzJZ6OtPIWSoJQgNk67zEPL3S2sfBhymGnzvW4SvDgyw==" saltValue="41xe3lM3X+EI9Ki+jt1viQ==" spinCount="100000" sheet="1" objects="1" scenarios="1" formatColumns="0" formatRows="0"/>
  <phoneticPr fontId="16" type="noConversion"/>
  <conditionalFormatting sqref="G114:P133 G42:P48 G50:P64 K134:P134">
    <cfRule type="expression" dxfId="11" priority="11">
      <formula>G$21="No"</formula>
    </cfRule>
  </conditionalFormatting>
  <conditionalFormatting sqref="G71:P111 K112:P112">
    <cfRule type="expression" dxfId="10" priority="10">
      <formula>G$21="No"</formula>
    </cfRule>
  </conditionalFormatting>
  <conditionalFormatting sqref="K140:P149">
    <cfRule type="expression" dxfId="9" priority="9">
      <formula>K$21="No"</formula>
    </cfRule>
  </conditionalFormatting>
  <conditionalFormatting sqref="G24:P25">
    <cfRule type="expression" dxfId="8" priority="12">
      <formula>G$21=$V$20</formula>
    </cfRule>
  </conditionalFormatting>
  <conditionalFormatting sqref="C3">
    <cfRule type="cellIs" dxfId="7" priority="5" operator="equal">
      <formula>0</formula>
    </cfRule>
  </conditionalFormatting>
  <conditionalFormatting sqref="G112:J112">
    <cfRule type="expression" dxfId="6" priority="4">
      <formula>G$21="No"</formula>
    </cfRule>
  </conditionalFormatting>
  <conditionalFormatting sqref="G134:J134">
    <cfRule type="expression" dxfId="5" priority="3">
      <formula>G$21="No"</formula>
    </cfRule>
  </conditionalFormatting>
  <conditionalFormatting sqref="G140:J149">
    <cfRule type="expression" dxfId="4" priority="2">
      <formula>G$21="No"</formula>
    </cfRule>
  </conditionalFormatting>
  <conditionalFormatting sqref="G34:P41">
    <cfRule type="expression" dxfId="3" priority="1">
      <formula>G$21="No"</formula>
    </cfRule>
  </conditionalFormatting>
  <dataValidations xWindow="1097" yWindow="672" count="5">
    <dataValidation allowBlank="1" showInputMessage="1" showErrorMessage="1" promptTitle="Sum of total spending" prompt="All individual spending allocations should be summed for each of the 10 years to calculate the council's total proposed spending for each year._x000a_" sqref="C154:F154" xr:uid="{00000000-0002-0000-1200-000000000000}"/>
    <dataValidation allowBlank="1" showInputMessage="1" showErrorMessage="1" prompt="This shows the difference between the council's total proposed spending program and the total additional funding available to the council from the SV._x000a__x000a_It may not = 0 if a council seeks an SV partly or wholly to enhance its financial sustainability." sqref="C155:F155" xr:uid="{00000000-0002-0000-1200-000001000000}"/>
    <dataValidation allowBlank="1" showInputMessage="1" showErrorMessage="1" promptTitle="New projects/services" prompt="Include new projects or services to be funded by the additional SV income eg, city centre upgrade, new sports centre._x000a__x000a_Include additional rows if needed._x000a__x000a_Delete this heading and associated rows if this is not part of the council's application." sqref="C68:F69" xr:uid="{00000000-0002-0000-1200-000002000000}"/>
    <dataValidation allowBlank="1" showInputMessage="1" showErrorMessage="1" promptTitle="Maintenance of current services" sqref="C30:F31" xr:uid="{00000000-0002-0000-1200-000003000000}"/>
    <dataValidation allowBlank="1" showErrorMessage="1" sqref="C33:P64" xr:uid="{00000000-0002-0000-1200-000004000000}"/>
  </dataValidations>
  <printOptions horizontalCentered="1"/>
  <pageMargins left="0.11811023622047245" right="0.11811023622047245" top="0.19685039370078741" bottom="0.19685039370078741" header="0.11811023622047245" footer="0.19685039370078741"/>
  <pageSetup paperSize="9" scale="86" fitToHeight="0"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249977111117893"/>
  </sheetPr>
  <dimension ref="A1:Z1374"/>
  <sheetViews>
    <sheetView workbookViewId="0"/>
  </sheetViews>
  <sheetFormatPr defaultRowHeight="12" x14ac:dyDescent="0.2"/>
  <cols>
    <col min="1" max="1" width="2.42578125" style="1468" customWidth="1"/>
    <col min="2" max="2" width="16.42578125" style="1468" customWidth="1"/>
    <col min="3" max="3" width="19.42578125" style="1468" customWidth="1"/>
    <col min="4" max="7" width="9.140625" style="1468"/>
    <col min="8" max="18" width="11.7109375" style="1468" customWidth="1"/>
    <col min="19" max="19" width="13.140625" style="1468" customWidth="1"/>
    <col min="20" max="20" width="23.140625" style="1468" customWidth="1"/>
    <col min="21" max="21" width="11.42578125" style="1468" customWidth="1"/>
    <col min="22" max="23" width="9.140625" style="1468"/>
    <col min="24" max="24" width="10.85546875" style="1468" bestFit="1" customWidth="1"/>
    <col min="25" max="26" width="9.140625" style="1468"/>
  </cols>
  <sheetData>
    <row r="1" spans="1:26" x14ac:dyDescent="0.2">
      <c r="A1" s="1191" t="s">
        <v>774</v>
      </c>
      <c r="B1" s="1191"/>
      <c r="C1" s="1190"/>
      <c r="D1" s="1469"/>
      <c r="E1" s="1469"/>
      <c r="F1" s="1469"/>
      <c r="G1" s="1469"/>
      <c r="H1" s="1469"/>
      <c r="I1" s="1469"/>
      <c r="J1" s="1469"/>
      <c r="K1" s="1469"/>
      <c r="L1" s="1469"/>
      <c r="M1" s="1469"/>
      <c r="N1" s="1469"/>
      <c r="O1" s="1469"/>
      <c r="P1" s="1469"/>
      <c r="Q1" s="1469"/>
      <c r="R1" s="1469"/>
      <c r="S1" s="1469"/>
      <c r="T1" s="1469"/>
      <c r="U1" s="1469"/>
      <c r="V1" s="1469"/>
      <c r="W1" s="1469"/>
      <c r="X1" s="1469"/>
      <c r="Y1" s="1469"/>
      <c r="Z1" s="1469"/>
    </row>
    <row r="2" spans="1:26" x14ac:dyDescent="0.2">
      <c r="A2" s="1469"/>
      <c r="B2" s="1469"/>
      <c r="C2" s="1469"/>
      <c r="D2" s="1469"/>
      <c r="E2" s="1469"/>
      <c r="F2" s="1469"/>
      <c r="G2" s="1469"/>
      <c r="H2" s="1469"/>
      <c r="I2" s="1469"/>
      <c r="J2" s="1469"/>
      <c r="K2" s="1469"/>
      <c r="L2" s="1469"/>
      <c r="M2" s="1469"/>
      <c r="N2" s="1469"/>
      <c r="O2" s="1469"/>
      <c r="P2" s="1469"/>
      <c r="Q2" s="1469"/>
      <c r="R2" s="1469"/>
      <c r="S2" s="1469"/>
      <c r="T2" s="1469"/>
      <c r="U2" s="1469"/>
      <c r="V2" s="1469"/>
      <c r="W2" s="1469"/>
      <c r="X2" s="1469"/>
      <c r="Y2" s="1469"/>
      <c r="Z2" s="1469"/>
    </row>
    <row r="3" spans="1:26" ht="15.75" x14ac:dyDescent="0.25">
      <c r="A3" s="1469"/>
      <c r="B3" s="131" t="s">
        <v>701</v>
      </c>
      <c r="C3" s="1469"/>
      <c r="D3" s="1469"/>
      <c r="E3" s="1469"/>
      <c r="F3" s="1469"/>
      <c r="G3" s="1469"/>
      <c r="H3" s="1469"/>
      <c r="I3" s="1469"/>
      <c r="J3" s="1469"/>
      <c r="K3" s="1469"/>
      <c r="L3" s="1469"/>
      <c r="M3" s="1469"/>
      <c r="N3" s="1469"/>
      <c r="O3" s="1469"/>
      <c r="P3" s="1469"/>
      <c r="Q3" s="1469"/>
      <c r="R3" s="1469"/>
      <c r="S3" s="1469"/>
      <c r="T3" s="1469"/>
      <c r="U3" s="1469"/>
      <c r="V3" s="1469"/>
      <c r="W3" s="1469"/>
      <c r="X3" s="1469"/>
      <c r="Y3" s="1469"/>
      <c r="Z3" s="1469"/>
    </row>
    <row r="4" spans="1:26" x14ac:dyDescent="0.2">
      <c r="A4" s="1469"/>
      <c r="B4" s="1469"/>
      <c r="C4" s="1469"/>
      <c r="D4" s="1469"/>
      <c r="E4" s="1469"/>
      <c r="F4" s="1469"/>
      <c r="G4" s="1469"/>
      <c r="H4" s="1469"/>
      <c r="I4" s="1469"/>
      <c r="J4" s="1469"/>
      <c r="K4" s="1469"/>
      <c r="L4" s="1469"/>
      <c r="M4" s="1469"/>
      <c r="N4" s="1469"/>
      <c r="O4" s="1469"/>
      <c r="P4" s="1469"/>
      <c r="Q4" s="1469"/>
      <c r="R4" s="1469"/>
      <c r="S4" s="1469"/>
      <c r="T4" s="1469"/>
      <c r="U4" s="1469"/>
      <c r="V4" s="1469"/>
      <c r="W4" s="1469"/>
      <c r="X4" s="1469"/>
      <c r="Y4" s="1469"/>
      <c r="Z4" s="1469"/>
    </row>
    <row r="5" spans="1:26" x14ac:dyDescent="0.2">
      <c r="A5" s="1469"/>
      <c r="B5" s="913" t="str">
        <f>'WK1 - Identification'!$F$5</f>
        <v>WORKSHEET 1</v>
      </c>
      <c r="C5" s="1469"/>
      <c r="D5" s="1469"/>
      <c r="E5" s="1469"/>
      <c r="F5" s="1469"/>
      <c r="G5" s="1469"/>
      <c r="H5" s="1469"/>
      <c r="I5" s="1469"/>
      <c r="J5" s="1469"/>
      <c r="K5" s="1469"/>
      <c r="L5" s="1469"/>
      <c r="M5" s="1469"/>
      <c r="N5" s="1469"/>
      <c r="O5" s="1469"/>
      <c r="P5" s="1469"/>
      <c r="Q5" s="1469"/>
      <c r="R5" s="1469"/>
      <c r="S5" s="1469"/>
      <c r="T5" s="1469"/>
      <c r="U5" s="1469"/>
      <c r="V5" s="1469"/>
      <c r="W5" s="1469"/>
      <c r="X5" s="1469"/>
      <c r="Y5" s="1469"/>
      <c r="Z5" s="1469"/>
    </row>
    <row r="6" spans="1:26" x14ac:dyDescent="0.2">
      <c r="A6" s="1469"/>
      <c r="B6" s="1288" t="str">
        <f>'WK1 - Identification'!C13</f>
        <v>Council Name:</v>
      </c>
      <c r="C6" s="1187"/>
      <c r="D6" s="1189" t="str">
        <f>'WK2 - Notional General Income'!$C$3</f>
        <v>Central Coast Council</v>
      </c>
      <c r="E6" s="1187"/>
      <c r="F6" s="1326"/>
      <c r="G6" s="1469"/>
      <c r="H6" s="1469"/>
      <c r="I6" s="1469"/>
      <c r="J6" s="1469"/>
      <c r="K6" s="1469"/>
      <c r="L6" s="1469"/>
      <c r="M6" s="1469"/>
      <c r="N6" s="1469"/>
      <c r="O6" s="1469"/>
      <c r="P6" s="1469"/>
      <c r="Q6" s="1469"/>
      <c r="R6" s="1469"/>
      <c r="S6" s="1469"/>
      <c r="T6" s="1469"/>
      <c r="U6" s="1469"/>
      <c r="V6" s="1469"/>
      <c r="W6" s="1469"/>
      <c r="X6" s="1469"/>
      <c r="Y6" s="1469"/>
      <c r="Z6" s="1469"/>
    </row>
    <row r="7" spans="1:26" x14ac:dyDescent="0.2">
      <c r="A7" s="1469"/>
      <c r="B7" s="948" t="s">
        <v>770</v>
      </c>
      <c r="C7" s="1358"/>
      <c r="D7" s="1261" t="str">
        <f>'WK1 - Identification'!K34</f>
        <v>s508(2)</v>
      </c>
      <c r="E7" s="1358"/>
      <c r="F7" s="748"/>
      <c r="G7" s="1469"/>
      <c r="H7" s="1469"/>
      <c r="I7" s="1469"/>
      <c r="J7" s="1469"/>
      <c r="K7" s="1469"/>
      <c r="L7" s="1469"/>
      <c r="M7" s="1469"/>
      <c r="N7" s="1469"/>
      <c r="O7" s="1469"/>
      <c r="P7" s="1469"/>
      <c r="Q7" s="1469"/>
      <c r="R7" s="1469"/>
      <c r="S7" s="1469"/>
      <c r="T7" s="1469"/>
      <c r="U7" s="1469"/>
      <c r="V7" s="1469"/>
      <c r="W7" s="1469"/>
      <c r="X7" s="1469"/>
      <c r="Y7" s="1469"/>
      <c r="Z7" s="1469"/>
    </row>
    <row r="8" spans="1:26" x14ac:dyDescent="0.2">
      <c r="A8" s="1469"/>
      <c r="B8" s="948" t="s">
        <v>773</v>
      </c>
      <c r="C8" s="1358"/>
      <c r="D8" s="982" t="str">
        <f>'WK1 - Identification'!K30</f>
        <v>no</v>
      </c>
      <c r="E8" s="1358"/>
      <c r="F8" s="748"/>
      <c r="G8" s="1469"/>
      <c r="H8" s="1469"/>
      <c r="I8" s="1469"/>
      <c r="J8" s="1469"/>
      <c r="K8" s="1469"/>
      <c r="L8" s="1469"/>
      <c r="M8" s="1469"/>
      <c r="N8" s="1469"/>
      <c r="O8" s="1469"/>
      <c r="P8" s="1469"/>
      <c r="Q8" s="1469"/>
      <c r="R8" s="1469"/>
      <c r="S8" s="1469"/>
      <c r="T8" s="1469"/>
      <c r="U8" s="1469"/>
      <c r="V8" s="1469"/>
      <c r="W8" s="1469"/>
      <c r="X8" s="1469"/>
      <c r="Y8" s="1469"/>
      <c r="Z8" s="1469"/>
    </row>
    <row r="9" spans="1:26" x14ac:dyDescent="0.2">
      <c r="A9" s="1469"/>
      <c r="B9" s="747" t="s">
        <v>769</v>
      </c>
      <c r="C9" s="1358"/>
      <c r="D9" s="982">
        <f>'WK1 - Identification'!S37</f>
        <v>1</v>
      </c>
      <c r="E9" s="1358"/>
      <c r="F9" s="748"/>
      <c r="G9" s="1469"/>
      <c r="H9" s="1469"/>
      <c r="I9" s="1469"/>
      <c r="J9" s="1469"/>
      <c r="K9" s="1469"/>
      <c r="L9" s="1469"/>
      <c r="M9" s="1469"/>
      <c r="N9" s="1469"/>
      <c r="O9" s="1469"/>
      <c r="P9" s="1469"/>
      <c r="Q9" s="1469"/>
      <c r="R9" s="1469"/>
      <c r="S9" s="1469"/>
      <c r="T9" s="1469"/>
      <c r="U9" s="1469"/>
      <c r="V9" s="1469"/>
      <c r="W9" s="1469"/>
      <c r="X9" s="1469"/>
      <c r="Y9" s="1469"/>
      <c r="Z9" s="1469"/>
    </row>
    <row r="10" spans="1:26" x14ac:dyDescent="0.2">
      <c r="A10" s="1469"/>
      <c r="B10" s="1188" t="s">
        <v>771</v>
      </c>
      <c r="C10" s="1358"/>
      <c r="D10" s="1261" t="str">
        <f>'WK1 - Identification'!K36</f>
        <v>Permanent</v>
      </c>
      <c r="E10" s="1358"/>
      <c r="F10" s="748"/>
      <c r="H10" s="1469"/>
      <c r="I10" s="1469"/>
      <c r="J10" s="1469"/>
      <c r="K10" s="1469"/>
      <c r="L10" s="1469"/>
      <c r="M10" s="1469"/>
      <c r="N10" s="1469"/>
      <c r="O10" s="1469"/>
      <c r="P10" s="1469"/>
      <c r="Q10" s="1469"/>
      <c r="R10" s="1469"/>
      <c r="S10" s="1469"/>
      <c r="T10" s="1469"/>
      <c r="U10" s="1469"/>
      <c r="V10" s="1469"/>
      <c r="W10" s="1469"/>
      <c r="X10" s="1469"/>
      <c r="Y10" s="1469"/>
      <c r="Z10" s="1469"/>
    </row>
    <row r="11" spans="1:26" x14ac:dyDescent="0.2">
      <c r="A11" s="1469"/>
      <c r="B11" s="747" t="s">
        <v>772</v>
      </c>
      <c r="C11" s="1358"/>
      <c r="D11" s="1345">
        <f>'WK1 - Identification'!K37</f>
        <v>0</v>
      </c>
      <c r="E11" s="1358"/>
      <c r="F11" s="748"/>
      <c r="G11" s="1469"/>
      <c r="H11" s="1469"/>
      <c r="I11" s="1469"/>
      <c r="J11" s="1469"/>
      <c r="K11" s="1469"/>
      <c r="L11" s="1469"/>
      <c r="M11" s="1469"/>
      <c r="N11" s="1469"/>
      <c r="O11" s="1469"/>
      <c r="P11" s="1469"/>
      <c r="Q11" s="1469"/>
      <c r="R11" s="1469"/>
      <c r="S11" s="1469"/>
      <c r="T11" s="1469"/>
      <c r="U11" s="1469"/>
      <c r="V11" s="1469"/>
      <c r="W11" s="1469"/>
      <c r="X11" s="1469"/>
      <c r="Y11" s="1469"/>
      <c r="Z11" s="1469"/>
    </row>
    <row r="12" spans="1:26" x14ac:dyDescent="0.2">
      <c r="A12" s="1469"/>
      <c r="B12" s="751"/>
      <c r="C12" s="752"/>
      <c r="D12" s="752"/>
      <c r="E12" s="752"/>
      <c r="F12" s="753"/>
      <c r="G12" s="1469"/>
      <c r="H12" s="1469"/>
      <c r="I12" s="1469"/>
      <c r="J12" s="1469"/>
      <c r="K12" s="1469"/>
      <c r="L12" s="1469"/>
      <c r="M12" s="1469"/>
      <c r="N12" s="1469"/>
      <c r="O12" s="1469"/>
      <c r="P12" s="1469"/>
      <c r="Q12" s="1469"/>
      <c r="R12" s="1469"/>
      <c r="S12" s="1469"/>
      <c r="T12" s="1469"/>
      <c r="U12" s="1469"/>
      <c r="V12" s="1469"/>
      <c r="W12" s="1469"/>
      <c r="X12" s="1469"/>
      <c r="Y12" s="1469"/>
      <c r="Z12" s="1469"/>
    </row>
    <row r="13" spans="1:26" x14ac:dyDescent="0.2">
      <c r="A13" s="1469"/>
      <c r="B13" s="1469"/>
      <c r="C13" s="1469"/>
      <c r="D13" s="1469"/>
      <c r="E13" s="1469"/>
      <c r="F13" s="1469"/>
      <c r="G13" s="1469"/>
      <c r="H13" s="1469"/>
      <c r="I13" s="1469"/>
      <c r="J13" s="1469"/>
      <c r="K13" s="1469"/>
      <c r="L13" s="1469"/>
      <c r="M13" s="1469"/>
      <c r="N13" s="1469"/>
      <c r="O13" s="1469"/>
      <c r="P13" s="1469"/>
      <c r="Q13" s="1469"/>
      <c r="R13" s="1469"/>
      <c r="S13" s="1469"/>
      <c r="T13" s="1469"/>
      <c r="U13" s="1469"/>
      <c r="V13" s="1469"/>
      <c r="W13" s="1469"/>
      <c r="X13" s="1469"/>
      <c r="Y13" s="1469"/>
      <c r="Z13" s="1469"/>
    </row>
    <row r="14" spans="1:26" x14ac:dyDescent="0.2">
      <c r="A14" s="1469"/>
      <c r="B14" s="1469"/>
      <c r="C14" s="1469"/>
      <c r="D14" s="1469"/>
      <c r="E14" s="1469"/>
      <c r="F14" s="1469"/>
      <c r="G14" s="1469"/>
      <c r="H14" s="1469"/>
      <c r="I14" s="1469"/>
      <c r="J14" s="1469"/>
      <c r="K14" s="1469"/>
      <c r="L14" s="1469"/>
      <c r="M14" s="1469"/>
      <c r="N14" s="1469"/>
      <c r="O14" s="1469"/>
      <c r="P14" s="1469"/>
      <c r="Q14" s="1469"/>
      <c r="R14" s="1469"/>
      <c r="S14" s="1469"/>
      <c r="T14" s="1469"/>
      <c r="U14" s="1469"/>
      <c r="V14" s="1469"/>
      <c r="W14" s="1469"/>
      <c r="X14" s="1469"/>
      <c r="Y14" s="1469"/>
      <c r="Z14" s="1469"/>
    </row>
    <row r="15" spans="1:26" x14ac:dyDescent="0.2">
      <c r="A15" s="1469"/>
      <c r="B15" s="1272" t="str">
        <f>'WK1 - Identification'!$F$5</f>
        <v>WORKSHEET 1</v>
      </c>
      <c r="C15" s="1391" t="s">
        <v>804</v>
      </c>
      <c r="D15" s="752"/>
      <c r="E15" s="752"/>
      <c r="F15" s="752"/>
      <c r="G15" s="752"/>
      <c r="H15" s="752"/>
      <c r="I15" s="752"/>
      <c r="J15" s="752"/>
      <c r="K15" s="1469"/>
      <c r="L15" s="1469"/>
      <c r="M15" s="1469"/>
      <c r="N15" s="1469"/>
      <c r="O15" s="1469"/>
      <c r="P15" s="1469"/>
      <c r="Q15" s="1469"/>
      <c r="R15" s="1469"/>
      <c r="S15" s="1469"/>
      <c r="T15" s="1469"/>
      <c r="U15" s="1469"/>
      <c r="V15" s="1469"/>
      <c r="W15" s="1469"/>
      <c r="X15" s="1469"/>
      <c r="Y15" s="1469"/>
      <c r="Z15" s="1469"/>
    </row>
    <row r="16" spans="1:26" x14ac:dyDescent="0.2">
      <c r="A16" s="1469"/>
      <c r="B16" s="747"/>
      <c r="C16" s="1358"/>
      <c r="D16" s="1358" t="s">
        <v>794</v>
      </c>
      <c r="E16" s="1358"/>
      <c r="F16" s="1358"/>
      <c r="G16" s="1358"/>
      <c r="H16" s="1358"/>
      <c r="I16" s="1358"/>
      <c r="J16" s="748"/>
      <c r="K16" s="1469"/>
      <c r="L16" s="1469"/>
      <c r="M16" s="1469"/>
      <c r="N16" s="1469"/>
      <c r="O16" s="1469"/>
      <c r="P16" s="1469"/>
      <c r="Q16" s="1469"/>
      <c r="R16" s="1469"/>
      <c r="S16" s="1469"/>
      <c r="T16" s="1469"/>
      <c r="U16" s="1469"/>
      <c r="V16" s="1469"/>
      <c r="W16" s="1469"/>
      <c r="X16" s="1469"/>
      <c r="Y16" s="1469"/>
      <c r="Z16" s="1469"/>
    </row>
    <row r="17" spans="1:26" x14ac:dyDescent="0.2">
      <c r="A17" s="1469"/>
      <c r="B17" s="948" t="str">
        <f>'WK1 - Identification'!I43</f>
        <v>1st Expiring SV</v>
      </c>
      <c r="C17" s="1358"/>
      <c r="D17" s="1295" t="str">
        <f>'WK1 - Identification'!K43</f>
        <v>na</v>
      </c>
      <c r="E17" s="1358"/>
      <c r="F17" s="1358"/>
      <c r="G17" s="1297"/>
      <c r="H17" s="1358"/>
      <c r="I17" s="1297"/>
      <c r="J17" s="748"/>
      <c r="K17" s="1273"/>
      <c r="L17" s="1469"/>
      <c r="M17" s="1469"/>
      <c r="N17" s="1469"/>
      <c r="O17" s="1469"/>
      <c r="P17" s="1469"/>
      <c r="Q17" s="1469"/>
      <c r="R17" s="1469"/>
      <c r="S17" s="1469"/>
      <c r="T17" s="1469"/>
      <c r="U17" s="1469"/>
      <c r="V17" s="1469"/>
      <c r="W17" s="1469"/>
      <c r="X17" s="1469"/>
      <c r="Y17" s="1469"/>
      <c r="Z17" s="1469"/>
    </row>
    <row r="18" spans="1:26" x14ac:dyDescent="0.2">
      <c r="A18" s="1469"/>
      <c r="B18" s="948" t="str">
        <f>'WK1 - Identification'!I44</f>
        <v>2nd Expiring SV</v>
      </c>
      <c r="C18" s="1358"/>
      <c r="D18" s="1295" t="str">
        <f>'WK1 - Identification'!K44</f>
        <v>na</v>
      </c>
      <c r="E18" s="1358"/>
      <c r="F18" s="1358"/>
      <c r="G18" s="1297"/>
      <c r="H18" s="1358"/>
      <c r="I18" s="1297"/>
      <c r="J18" s="748"/>
      <c r="K18" s="1273"/>
      <c r="L18" s="1469"/>
      <c r="M18" s="1469"/>
      <c r="N18" s="1469"/>
      <c r="O18" s="1469"/>
      <c r="P18" s="1469"/>
      <c r="Q18" s="1469"/>
      <c r="R18" s="1469"/>
      <c r="S18" s="1469"/>
      <c r="T18" s="1469"/>
      <c r="U18" s="1469"/>
      <c r="V18" s="1469"/>
      <c r="W18" s="1469"/>
      <c r="X18" s="1469"/>
      <c r="Y18" s="1469"/>
      <c r="Z18" s="1469"/>
    </row>
    <row r="19" spans="1:26" x14ac:dyDescent="0.2">
      <c r="A19" s="1469"/>
      <c r="B19" s="751"/>
      <c r="C19" s="752"/>
      <c r="D19" s="752"/>
      <c r="E19" s="752"/>
      <c r="F19" s="752"/>
      <c r="G19" s="752"/>
      <c r="H19" s="752"/>
      <c r="I19" s="752"/>
      <c r="J19" s="753"/>
      <c r="K19" s="1469"/>
      <c r="L19" s="1469"/>
      <c r="M19" s="1469"/>
      <c r="N19" s="1469"/>
      <c r="O19" s="1469"/>
      <c r="P19" s="1469"/>
      <c r="Q19" s="1469"/>
      <c r="R19" s="1469"/>
      <c r="S19" s="1469"/>
      <c r="T19" s="1469"/>
      <c r="U19" s="1469"/>
      <c r="V19" s="1469"/>
      <c r="W19" s="1469"/>
      <c r="X19" s="1469"/>
      <c r="Y19" s="1469"/>
      <c r="Z19" s="1469"/>
    </row>
    <row r="20" spans="1:26" x14ac:dyDescent="0.2">
      <c r="A20" s="1469"/>
      <c r="B20" s="1469"/>
      <c r="C20" s="1469"/>
      <c r="D20" s="1469"/>
      <c r="E20" s="1469"/>
      <c r="F20" s="1469"/>
      <c r="G20" s="1469"/>
      <c r="H20" s="1469"/>
      <c r="I20" s="1469"/>
      <c r="J20" s="1469"/>
      <c r="K20" s="1469"/>
      <c r="L20" s="1469"/>
      <c r="M20" s="1469"/>
      <c r="N20" s="1469"/>
      <c r="O20" s="1469"/>
      <c r="P20" s="1469"/>
      <c r="Q20" s="1469"/>
      <c r="R20" s="1469"/>
      <c r="S20" s="1469"/>
      <c r="T20" s="1469"/>
      <c r="U20" s="1469"/>
      <c r="V20" s="1469"/>
      <c r="W20" s="1469"/>
      <c r="X20" s="1469"/>
      <c r="Y20" s="1469"/>
      <c r="Z20" s="1469"/>
    </row>
    <row r="21" spans="1:26" x14ac:dyDescent="0.2">
      <c r="A21" s="1469"/>
      <c r="B21" s="1469"/>
      <c r="C21" s="1469"/>
      <c r="D21" s="1469"/>
      <c r="E21" s="1469"/>
      <c r="F21" s="1469"/>
      <c r="G21" s="1469"/>
      <c r="H21" s="1469"/>
      <c r="I21" s="1469"/>
      <c r="J21" s="1469"/>
      <c r="K21" s="1469"/>
      <c r="L21" s="1469"/>
      <c r="M21" s="1469"/>
      <c r="N21" s="1469"/>
      <c r="O21" s="1469"/>
      <c r="P21" s="1469"/>
      <c r="Q21" s="1469"/>
      <c r="R21" s="1469"/>
      <c r="S21" s="1469"/>
      <c r="T21" s="1469"/>
      <c r="U21" s="1469"/>
      <c r="V21" s="1469"/>
      <c r="W21" s="1469"/>
      <c r="X21" s="1469"/>
      <c r="Y21" s="1469"/>
      <c r="Z21" s="1469"/>
    </row>
    <row r="22" spans="1:26" x14ac:dyDescent="0.2">
      <c r="A22" s="1469"/>
      <c r="B22" s="913" t="str">
        <f>'WK1 - Identification'!$F$5</f>
        <v>WORKSHEET 1</v>
      </c>
      <c r="C22" s="1469"/>
      <c r="D22" s="1469"/>
      <c r="E22" s="1469"/>
      <c r="F22" s="1469"/>
      <c r="G22" s="1469"/>
      <c r="H22" s="1469"/>
      <c r="I22" s="1469"/>
      <c r="J22" s="1469"/>
      <c r="K22" s="1469"/>
      <c r="L22" s="1469"/>
      <c r="M22" s="1469"/>
      <c r="N22" s="1469"/>
      <c r="O22" s="1469"/>
      <c r="P22" s="1469"/>
      <c r="Q22" s="1469"/>
      <c r="R22" s="1469"/>
      <c r="S22" s="1469"/>
      <c r="T22" s="1469"/>
      <c r="U22" s="1469"/>
      <c r="V22" s="1469"/>
      <c r="W22" s="1469"/>
      <c r="X22" s="1469"/>
      <c r="Y22" s="1469"/>
      <c r="Z22" s="1469"/>
    </row>
    <row r="23" spans="1:26" x14ac:dyDescent="0.2">
      <c r="A23" s="1469"/>
      <c r="B23" s="914" t="str">
        <f>'WK1 - Identification'!C54</f>
        <v>E. Requested annual percentage increases and expiring SV amounts</v>
      </c>
      <c r="C23" s="95"/>
      <c r="D23" s="95"/>
      <c r="E23" s="95"/>
      <c r="F23" s="95"/>
      <c r="G23" s="1469"/>
      <c r="H23" s="1469"/>
      <c r="I23" s="1469"/>
      <c r="J23" s="1469"/>
      <c r="K23" s="1469"/>
      <c r="L23" s="1469"/>
      <c r="M23" s="1469"/>
      <c r="N23" s="1469"/>
      <c r="O23" s="1469"/>
      <c r="P23" s="1469"/>
      <c r="Q23" s="1469"/>
      <c r="R23" s="1469"/>
      <c r="S23" s="1469"/>
      <c r="T23" s="1469"/>
      <c r="U23" s="1469"/>
      <c r="V23" s="1469"/>
      <c r="W23" s="1469"/>
      <c r="X23" s="1469"/>
      <c r="Y23" s="1469"/>
      <c r="Z23" s="1469"/>
    </row>
    <row r="24" spans="1:26" x14ac:dyDescent="0.2">
      <c r="A24" s="1469"/>
      <c r="B24" s="1258"/>
      <c r="C24" s="1187"/>
      <c r="D24" s="1187"/>
      <c r="E24" s="1187"/>
      <c r="F24" s="1187"/>
      <c r="G24" s="1326"/>
      <c r="H24" s="1327" t="str">
        <f>'WK1 - Identification'!F60</f>
        <v>Year 0</v>
      </c>
      <c r="I24" s="1263" t="str">
        <f>'WK1 - Identification'!G60</f>
        <v>Year 1</v>
      </c>
      <c r="J24" s="1263" t="str">
        <f>'WK1 - Identification'!H60</f>
        <v>Year 2</v>
      </c>
      <c r="K24" s="1263" t="str">
        <f>'WK1 - Identification'!I60</f>
        <v>Year 3</v>
      </c>
      <c r="L24" s="1263" t="str">
        <f>'WK1 - Identification'!J60</f>
        <v>Year 4</v>
      </c>
      <c r="M24" s="1263" t="str">
        <f>'WK1 - Identification'!K60</f>
        <v>Year 5</v>
      </c>
      <c r="N24" s="1263" t="str">
        <f>'WK1 - Identification'!L60</f>
        <v>Year 6</v>
      </c>
      <c r="O24" s="1263" t="str">
        <f>'WK1 - Identification'!M60</f>
        <v>Year 7</v>
      </c>
      <c r="P24" s="747"/>
      <c r="Q24" s="1469"/>
      <c r="R24" s="1469"/>
      <c r="S24" s="1469"/>
      <c r="T24" s="1469"/>
      <c r="U24" s="1469"/>
      <c r="V24" s="1469"/>
      <c r="W24" s="1469"/>
      <c r="X24" s="1469"/>
      <c r="Y24" s="1469"/>
      <c r="Z24" s="1469"/>
    </row>
    <row r="25" spans="1:26" x14ac:dyDescent="0.2">
      <c r="A25" s="1469"/>
      <c r="B25" s="915" t="str">
        <f>'WK1 - Identification'!C61</f>
        <v>Financial year</v>
      </c>
      <c r="C25" s="752"/>
      <c r="D25" s="752"/>
      <c r="E25" s="752"/>
      <c r="F25" s="752"/>
      <c r="G25" s="753"/>
      <c r="H25" s="1264" t="str">
        <f>'WK1 - Identification'!F61</f>
        <v>2020-21</v>
      </c>
      <c r="I25" s="1264" t="str">
        <f>'WK1 - Identification'!G61</f>
        <v>2021-22</v>
      </c>
      <c r="J25" s="1264" t="str">
        <f>'WK1 - Identification'!H61</f>
        <v>2022-23</v>
      </c>
      <c r="K25" s="1264" t="str">
        <f>'WK1 - Identification'!I61</f>
        <v>2023-24</v>
      </c>
      <c r="L25" s="1264" t="str">
        <f>'WK1 - Identification'!J61</f>
        <v>2024-25</v>
      </c>
      <c r="M25" s="1264" t="str">
        <f>'WK1 - Identification'!K61</f>
        <v>2025-26</v>
      </c>
      <c r="N25" s="1264" t="str">
        <f>'WK1 - Identification'!L61</f>
        <v>2026-27</v>
      </c>
      <c r="O25" s="1264" t="str">
        <f>'WK1 - Identification'!M61</f>
        <v>2027-28</v>
      </c>
      <c r="P25" s="747"/>
      <c r="Q25" s="1469"/>
      <c r="R25" s="1469"/>
      <c r="S25" s="1469"/>
      <c r="T25" s="1469"/>
      <c r="U25" s="1469"/>
      <c r="V25" s="1469"/>
      <c r="W25" s="1469"/>
      <c r="X25" s="1469"/>
      <c r="Y25" s="1469"/>
      <c r="Z25" s="1469"/>
    </row>
    <row r="26" spans="1:26" x14ac:dyDescent="0.2">
      <c r="A26" s="1469"/>
      <c r="B26" s="1265" t="str">
        <f>'WK1 - Identification'!C62</f>
        <v>1= included in SV period</v>
      </c>
      <c r="C26" s="116"/>
      <c r="D26" s="116"/>
      <c r="E26" s="653"/>
      <c r="F26" s="653"/>
      <c r="G26" s="1259"/>
      <c r="H26" s="653"/>
      <c r="I26" s="1266">
        <f>'WK1 - Identification'!G62</f>
        <v>1</v>
      </c>
      <c r="J26" s="1266">
        <f>'WK1 - Identification'!H62</f>
        <v>0</v>
      </c>
      <c r="K26" s="1266">
        <f>'WK1 - Identification'!I62</f>
        <v>0</v>
      </c>
      <c r="L26" s="1266">
        <f>'WK1 - Identification'!J62</f>
        <v>0</v>
      </c>
      <c r="M26" s="1266">
        <f>'WK1 - Identification'!K62</f>
        <v>0</v>
      </c>
      <c r="N26" s="1266">
        <f>'WK1 - Identification'!L62</f>
        <v>0</v>
      </c>
      <c r="O26" s="1266">
        <f>'WK1 - Identification'!M62</f>
        <v>0</v>
      </c>
      <c r="P26" s="747"/>
      <c r="Q26" s="1469"/>
      <c r="R26" s="1469"/>
      <c r="S26" s="1469"/>
      <c r="T26" s="1469"/>
      <c r="U26" s="1469"/>
      <c r="V26" s="1469"/>
      <c r="W26" s="1469"/>
      <c r="X26" s="1469"/>
      <c r="Y26" s="1469"/>
      <c r="Z26" s="1469"/>
    </row>
    <row r="27" spans="1:26" x14ac:dyDescent="0.2">
      <c r="A27" s="1469"/>
      <c r="B27" s="1267" t="str">
        <f>'WK1 - Identification'!C63</f>
        <v>0 = beyond temporary SV period</v>
      </c>
      <c r="C27" s="637"/>
      <c r="D27" s="637"/>
      <c r="E27" s="1194"/>
      <c r="F27" s="1194"/>
      <c r="G27" s="1260"/>
      <c r="H27" s="1194"/>
      <c r="I27" s="1268">
        <f>'WK1 - Identification'!G63</f>
        <v>1</v>
      </c>
      <c r="J27" s="1268">
        <f>'WK1 - Identification'!H63</f>
        <v>1</v>
      </c>
      <c r="K27" s="1268">
        <f>'WK1 - Identification'!I63</f>
        <v>1</v>
      </c>
      <c r="L27" s="1268">
        <f>'WK1 - Identification'!J63</f>
        <v>1</v>
      </c>
      <c r="M27" s="1268">
        <f>'WK1 - Identification'!K63</f>
        <v>1</v>
      </c>
      <c r="N27" s="1268">
        <f>'WK1 - Identification'!L63</f>
        <v>1</v>
      </c>
      <c r="O27" s="1268">
        <f>'WK1 - Identification'!M63</f>
        <v>1</v>
      </c>
      <c r="P27" s="747"/>
      <c r="Q27" s="1469"/>
      <c r="R27" s="1469"/>
      <c r="S27" s="1469"/>
      <c r="T27" s="1469"/>
      <c r="U27" s="1469"/>
      <c r="V27" s="1469"/>
      <c r="W27" s="1469"/>
      <c r="X27" s="1469"/>
      <c r="Y27" s="1469"/>
      <c r="Z27" s="1469"/>
    </row>
    <row r="28" spans="1:26" ht="12.75" thickBot="1" x14ac:dyDescent="0.25">
      <c r="A28" s="1469"/>
      <c r="B28" s="947" t="str">
        <f>'WK1 - Identification'!C64</f>
        <v>Annual % increases</v>
      </c>
      <c r="C28" s="1358"/>
      <c r="D28" s="1358"/>
      <c r="E28" s="1358"/>
      <c r="F28" s="1358"/>
      <c r="G28" s="748"/>
      <c r="H28" s="1358"/>
      <c r="I28" s="1358"/>
      <c r="J28" s="1358"/>
      <c r="K28" s="1358"/>
      <c r="L28" s="1358"/>
      <c r="M28" s="1358"/>
      <c r="N28" s="1358"/>
      <c r="O28" s="1358"/>
      <c r="P28" s="747"/>
      <c r="Q28" s="1469"/>
      <c r="R28" s="1469"/>
      <c r="S28" s="1469"/>
      <c r="T28" s="1469"/>
      <c r="U28" s="1469"/>
      <c r="V28" s="1469"/>
      <c r="W28" s="1469"/>
      <c r="X28" s="1469"/>
      <c r="Y28" s="1469"/>
      <c r="Z28" s="1469"/>
    </row>
    <row r="29" spans="1:26" ht="13.5" thickTop="1" thickBot="1" x14ac:dyDescent="0.25">
      <c r="A29" s="1469"/>
      <c r="B29" s="948" t="str">
        <f>'WK1 - Identification'!C65</f>
        <v>na - leave blank</v>
      </c>
      <c r="C29" s="1358"/>
      <c r="D29" s="1542"/>
      <c r="E29" s="1358"/>
      <c r="F29" s="1358"/>
      <c r="G29" s="748"/>
      <c r="H29" s="1542"/>
      <c r="I29" s="1543">
        <f>IF($D$8="no",0,'WK1 - Identification'!G65)</f>
        <v>0</v>
      </c>
      <c r="J29" s="1543">
        <f>IF($D$8="no",0,'WK1 - Identification'!H65)</f>
        <v>0</v>
      </c>
      <c r="K29" s="1543">
        <f>IF($D$8="no",0,'WK1 - Identification'!I65)</f>
        <v>0</v>
      </c>
      <c r="L29" s="1543">
        <f>IF($D$8="no",0,'WK1 - Identification'!J65)</f>
        <v>0</v>
      </c>
      <c r="M29" s="1543">
        <f>IF($D$8="no",0,'WK1 - Identification'!K65)</f>
        <v>0</v>
      </c>
      <c r="N29" s="1543">
        <f>IF($D$8="no",0,'WK1 - Identification'!L65)</f>
        <v>0</v>
      </c>
      <c r="O29" s="1543">
        <f>IF($D$8="no",0,'WK1 - Identification'!M65)</f>
        <v>0</v>
      </c>
      <c r="P29" s="747"/>
      <c r="Q29" s="1469"/>
      <c r="R29" s="1469"/>
      <c r="S29" s="1469"/>
      <c r="T29" s="1469"/>
      <c r="U29" s="1469"/>
      <c r="V29" s="1469"/>
      <c r="W29" s="1469"/>
      <c r="X29" s="1469"/>
      <c r="Y29" s="1469"/>
      <c r="Z29" s="1469"/>
    </row>
    <row r="30" spans="1:26" ht="12.75" thickTop="1" x14ac:dyDescent="0.2">
      <c r="A30" s="1469"/>
      <c r="B30" s="747"/>
      <c r="C30" s="1358"/>
      <c r="D30" s="1542"/>
      <c r="E30" s="1358"/>
      <c r="F30" s="1358"/>
      <c r="G30" s="748"/>
      <c r="H30" s="1544"/>
      <c r="I30" s="1542"/>
      <c r="J30" s="1542"/>
      <c r="K30" s="1542"/>
      <c r="L30" s="1542"/>
      <c r="M30" s="1542"/>
      <c r="N30" s="1542"/>
      <c r="O30" s="1542"/>
      <c r="P30" s="747"/>
      <c r="Q30" s="1469"/>
      <c r="R30" s="1469"/>
      <c r="S30" s="1469"/>
      <c r="T30" s="1469"/>
      <c r="U30" s="1469"/>
      <c r="V30" s="1469"/>
      <c r="W30" s="1469"/>
      <c r="X30" s="1469"/>
      <c r="Y30" s="1469"/>
      <c r="Z30" s="1469"/>
    </row>
    <row r="31" spans="1:26" x14ac:dyDescent="0.2">
      <c r="A31" s="1469"/>
      <c r="B31" s="948" t="str">
        <f>'WK1 - Identification'!C67</f>
        <v xml:space="preserve">   Rate peg only</v>
      </c>
      <c r="C31" s="1358"/>
      <c r="D31" s="1542"/>
      <c r="E31" s="1358"/>
      <c r="F31" s="1358"/>
      <c r="G31" s="748"/>
      <c r="H31" s="1544"/>
      <c r="I31" s="1545">
        <f>'WK1 - Identification'!G67</f>
        <v>0.02</v>
      </c>
      <c r="J31" s="1545">
        <f>'WK1 - Identification'!H67</f>
        <v>2.5000000000000001E-2</v>
      </c>
      <c r="K31" s="1545">
        <f>'WK1 - Identification'!I67</f>
        <v>2.5000000000000001E-2</v>
      </c>
      <c r="L31" s="1545">
        <f>'WK1 - Identification'!J67</f>
        <v>2.5000000000000001E-2</v>
      </c>
      <c r="M31" s="1545">
        <f>'WK1 - Identification'!K67</f>
        <v>2.5000000000000001E-2</v>
      </c>
      <c r="N31" s="1545">
        <f>'WK1 - Identification'!L67</f>
        <v>2.5000000000000001E-2</v>
      </c>
      <c r="O31" s="1545">
        <f>'WK1 - Identification'!M67</f>
        <v>2.5000000000000001E-2</v>
      </c>
      <c r="P31" s="747"/>
      <c r="Q31" s="1469"/>
      <c r="R31" s="1469"/>
      <c r="S31" s="1469"/>
      <c r="T31" s="1469"/>
      <c r="U31" s="1469"/>
      <c r="V31" s="1469"/>
      <c r="W31" s="1469"/>
      <c r="X31" s="1469"/>
      <c r="Y31" s="1469"/>
      <c r="Z31" s="1469"/>
    </row>
    <row r="32" spans="1:26" x14ac:dyDescent="0.2">
      <c r="A32" s="1469"/>
      <c r="B32" s="948" t="str">
        <f>'WK1 - Identification'!C68</f>
        <v xml:space="preserve">     plus</v>
      </c>
      <c r="C32" s="967" t="str">
        <f>'WK1 - Identification'!D68</f>
        <v xml:space="preserve"> na</v>
      </c>
      <c r="D32" s="1542"/>
      <c r="E32" s="1358"/>
      <c r="F32" s="1358"/>
      <c r="G32" s="748"/>
      <c r="H32" s="1544"/>
      <c r="I32" s="1545">
        <f>'WK1 - Identification'!G68</f>
        <v>0</v>
      </c>
      <c r="J32" s="1545">
        <f>'WK1 - Identification'!H68</f>
        <v>0</v>
      </c>
      <c r="K32" s="1545">
        <f>'WK1 - Identification'!I68</f>
        <v>0</v>
      </c>
      <c r="L32" s="1545">
        <f>'WK1 - Identification'!J68</f>
        <v>0</v>
      </c>
      <c r="M32" s="1545">
        <f>'WK1 - Identification'!K68</f>
        <v>0</v>
      </c>
      <c r="N32" s="1545">
        <f>'WK1 - Identification'!L68</f>
        <v>0</v>
      </c>
      <c r="O32" s="1545">
        <f>'WK1 - Identification'!M68</f>
        <v>0</v>
      </c>
      <c r="P32" s="747"/>
      <c r="Q32" s="1469"/>
      <c r="R32" s="1469"/>
      <c r="S32" s="1469"/>
      <c r="T32" s="1469"/>
      <c r="U32" s="1469"/>
      <c r="V32" s="1469"/>
      <c r="W32" s="1469"/>
      <c r="X32" s="1469"/>
      <c r="Y32" s="1469"/>
      <c r="Z32" s="1469"/>
    </row>
    <row r="33" spans="1:26" ht="12.75" thickBot="1" x14ac:dyDescent="0.25">
      <c r="A33" s="1469"/>
      <c r="B33" s="1390" t="str">
        <f>'WK1 - Identification'!C69</f>
        <v xml:space="preserve">     plus</v>
      </c>
      <c r="C33" s="967" t="str">
        <f>'WK1 - Identification'!D69</f>
        <v>percentage above the rate peg</v>
      </c>
      <c r="D33" s="1542"/>
      <c r="E33" s="1358"/>
      <c r="F33" s="1358"/>
      <c r="G33" s="748"/>
      <c r="H33" s="1544"/>
      <c r="I33" s="1545">
        <f>'WK1 - Identification'!G69</f>
        <v>0.13</v>
      </c>
      <c r="J33" s="1545">
        <f>'WK1 - Identification'!H69</f>
        <v>0</v>
      </c>
      <c r="K33" s="1545">
        <f>'WK1 - Identification'!I69</f>
        <v>0</v>
      </c>
      <c r="L33" s="1545">
        <f>'WK1 - Identification'!J69</f>
        <v>0</v>
      </c>
      <c r="M33" s="1545">
        <f>'WK1 - Identification'!K69</f>
        <v>0</v>
      </c>
      <c r="N33" s="1545">
        <f>'WK1 - Identification'!L69</f>
        <v>0</v>
      </c>
      <c r="O33" s="1545">
        <f>'WK1 - Identification'!M69</f>
        <v>0</v>
      </c>
      <c r="P33" s="747"/>
      <c r="Q33" s="1469"/>
      <c r="R33" s="1469"/>
      <c r="S33" s="1469"/>
      <c r="T33" s="1469"/>
      <c r="U33" s="1469"/>
      <c r="V33" s="1469"/>
      <c r="W33" s="1469"/>
      <c r="X33" s="1469"/>
      <c r="Y33" s="1469"/>
      <c r="Z33" s="1469"/>
    </row>
    <row r="34" spans="1:26" ht="13.5" thickTop="1" thickBot="1" x14ac:dyDescent="0.25">
      <c r="A34" s="1469"/>
      <c r="B34" s="1390" t="str">
        <f>'WK1 - Identification'!C70</f>
        <v xml:space="preserve">     plus</v>
      </c>
      <c r="C34" s="967" t="str">
        <f>'WK1 - Identification'!D70</f>
        <v>na - ignore this row</v>
      </c>
      <c r="D34" s="1542"/>
      <c r="E34" s="1358"/>
      <c r="F34" s="1358"/>
      <c r="G34" s="748"/>
      <c r="H34" s="1544"/>
      <c r="I34" s="1543">
        <f>CHOOSE('WK1 - Identification'!$S$40,'WK1 - Identification'!G70,0)</f>
        <v>0</v>
      </c>
      <c r="J34" s="1543">
        <f>CHOOSE('WK1 - Identification'!$S$40,'WK1 - Identification'!H70,0)</f>
        <v>0</v>
      </c>
      <c r="K34" s="1543">
        <f>CHOOSE('WK1 - Identification'!$S$40,'WK1 - Identification'!I70,0)</f>
        <v>0</v>
      </c>
      <c r="L34" s="1543">
        <f>CHOOSE('WK1 - Identification'!$S$40,'WK1 - Identification'!J70,0)</f>
        <v>0</v>
      </c>
      <c r="M34" s="1543">
        <f>CHOOSE('WK1 - Identification'!$S$40,'WK1 - Identification'!K70,0)</f>
        <v>0</v>
      </c>
      <c r="N34" s="1543">
        <f>CHOOSE('WK1 - Identification'!$S$40,'WK1 - Identification'!L70,0)</f>
        <v>0</v>
      </c>
      <c r="O34" s="1543">
        <f>CHOOSE('WK1 - Identification'!$S$40,'WK1 - Identification'!M70,0)</f>
        <v>0</v>
      </c>
      <c r="P34" s="747"/>
      <c r="Q34" s="1469"/>
      <c r="R34" s="1469"/>
      <c r="S34" s="1469"/>
      <c r="T34" s="1469"/>
      <c r="U34" s="1469"/>
      <c r="V34" s="1469"/>
      <c r="W34" s="1469"/>
      <c r="X34" s="1469"/>
      <c r="Y34" s="1469"/>
      <c r="Z34" s="1469"/>
    </row>
    <row r="35" spans="1:26" ht="13.5" thickTop="1" thickBot="1" x14ac:dyDescent="0.25">
      <c r="A35" s="1469"/>
      <c r="B35" s="1390" t="str">
        <f>'WK1 - Identification'!C71</f>
        <v xml:space="preserve">     plus</v>
      </c>
      <c r="C35" s="967" t="str">
        <f>'WK1 - Identification'!D71</f>
        <v>Crown Land adjustment</v>
      </c>
      <c r="D35" s="1358"/>
      <c r="E35" s="1358"/>
      <c r="F35" s="1358"/>
      <c r="G35" s="748"/>
      <c r="H35" s="747"/>
      <c r="I35" s="1545">
        <f>'WK1 - Identification'!G71</f>
        <v>0</v>
      </c>
      <c r="J35" s="1545">
        <f>'WK1 - Identification'!H71</f>
        <v>0</v>
      </c>
      <c r="K35" s="1545">
        <f>'WK1 - Identification'!I71</f>
        <v>0</v>
      </c>
      <c r="L35" s="1545">
        <f>'WK1 - Identification'!J71</f>
        <v>0</v>
      </c>
      <c r="M35" s="1545">
        <f>'WK1 - Identification'!K71</f>
        <v>0</v>
      </c>
      <c r="N35" s="1545">
        <f>'WK1 - Identification'!L71</f>
        <v>0</v>
      </c>
      <c r="O35" s="1545">
        <f>'WK1 - Identification'!M71</f>
        <v>0</v>
      </c>
      <c r="P35" s="747"/>
      <c r="Q35" s="1469"/>
      <c r="R35" s="1469"/>
      <c r="S35" s="1469"/>
      <c r="T35" s="1469"/>
      <c r="U35" s="1469"/>
      <c r="V35" s="1469"/>
      <c r="W35" s="1469"/>
      <c r="X35" s="1469"/>
      <c r="Y35" s="1469"/>
      <c r="Z35" s="1469"/>
    </row>
    <row r="36" spans="1:26" ht="13.5" thickTop="1" thickBot="1" x14ac:dyDescent="0.25">
      <c r="A36" s="1469"/>
      <c r="B36" s="948" t="str">
        <f>'WK1 - Identification'!C72</f>
        <v xml:space="preserve">   Proposed SV </v>
      </c>
      <c r="C36" s="1358"/>
      <c r="D36" s="1358"/>
      <c r="E36" s="1358"/>
      <c r="F36" s="1358"/>
      <c r="G36" s="748"/>
      <c r="H36" s="747"/>
      <c r="I36" s="1543">
        <f>IF(I27=0,0,IF(I26=0,I31+I32,'WK1 - Identification'!G72))</f>
        <v>0.15</v>
      </c>
      <c r="J36" s="1543">
        <f>IF(J27=0,0,IF(J26=0,J31+J32,'WK1 - Identification'!H72))</f>
        <v>2.5000000000000001E-2</v>
      </c>
      <c r="K36" s="1543">
        <f>IF(K27=0,0,IF(K26=0,K31+K32,'WK1 - Identification'!I72))</f>
        <v>2.5000000000000001E-2</v>
      </c>
      <c r="L36" s="1543">
        <f>IF(L27=0,0,IF(L26=0,L31+L32,'WK1 - Identification'!J72))</f>
        <v>2.5000000000000001E-2</v>
      </c>
      <c r="M36" s="1543">
        <f>IF(M27=0,0,IF(M26=0,M31+M32,'WK1 - Identification'!K72))</f>
        <v>2.5000000000000001E-2</v>
      </c>
      <c r="N36" s="1543">
        <f>IF(N27=0,0,IF(N26=0,N31+N32,'WK1 - Identification'!L72))</f>
        <v>2.5000000000000001E-2</v>
      </c>
      <c r="O36" s="1546">
        <f>IF(O27=0,0,IF(O26=0,O31+O32,'WK1 - Identification'!M72))</f>
        <v>2.5000000000000001E-2</v>
      </c>
      <c r="P36" s="747"/>
      <c r="Q36" s="1469"/>
      <c r="R36" s="1469"/>
      <c r="S36" s="1469"/>
      <c r="T36" s="1469"/>
      <c r="U36" s="1469"/>
      <c r="V36" s="1469"/>
      <c r="W36" s="1469"/>
      <c r="X36" s="1469"/>
      <c r="Y36" s="1469"/>
      <c r="Z36" s="1469"/>
    </row>
    <row r="37" spans="1:26" ht="12.75" thickTop="1" x14ac:dyDescent="0.2">
      <c r="A37" s="1469"/>
      <c r="B37" s="947" t="str">
        <f>'WK1 - Identification'!C73</f>
        <v>Cumulative % increase</v>
      </c>
      <c r="C37" s="1358"/>
      <c r="D37" s="1358"/>
      <c r="E37" s="1358"/>
      <c r="F37" s="1358"/>
      <c r="G37" s="748"/>
      <c r="H37" s="747"/>
      <c r="I37" s="1358"/>
      <c r="J37" s="1358"/>
      <c r="K37" s="1358"/>
      <c r="L37" s="1358"/>
      <c r="M37" s="1358"/>
      <c r="N37" s="1358"/>
      <c r="O37" s="1358"/>
      <c r="P37" s="747"/>
      <c r="Q37" s="1469"/>
      <c r="R37" s="1469"/>
      <c r="S37" s="1469"/>
      <c r="T37" s="1469"/>
      <c r="U37" s="1469"/>
      <c r="V37" s="1469"/>
      <c r="W37" s="1469"/>
      <c r="X37" s="1469"/>
      <c r="Y37" s="1469"/>
      <c r="Z37" s="1469"/>
    </row>
    <row r="38" spans="1:26" x14ac:dyDescent="0.2">
      <c r="A38" s="1469"/>
      <c r="B38" s="948" t="str">
        <f>'WK1 - Identification'!C74</f>
        <v>Rate peg only</v>
      </c>
      <c r="C38" s="1358"/>
      <c r="D38" s="1358"/>
      <c r="E38" s="1358"/>
      <c r="F38" s="1358"/>
      <c r="G38" s="748"/>
      <c r="H38" s="747"/>
      <c r="I38" s="1545">
        <f>'WK1 - Identification'!G74</f>
        <v>0.02</v>
      </c>
      <c r="J38" s="1545">
        <f>'WK1 - Identification'!H74</f>
        <v>4.5499999999999874E-2</v>
      </c>
      <c r="K38" s="1545">
        <f>'WK1 - Identification'!I74</f>
        <v>7.1637499999999799E-2</v>
      </c>
      <c r="L38" s="1545">
        <f>'WK1 - Identification'!J74</f>
        <v>9.8428437499999744E-2</v>
      </c>
      <c r="M38" s="1545">
        <f>'WK1 - Identification'!K74</f>
        <v>0.12588914843749954</v>
      </c>
      <c r="N38" s="1545">
        <f>'WK1 - Identification'!L74</f>
        <v>0.15403637714843699</v>
      </c>
      <c r="O38" s="1545">
        <f>'WK1 - Identification'!M74</f>
        <v>0.18288728657714781</v>
      </c>
      <c r="P38" s="747"/>
      <c r="Q38" s="1469"/>
      <c r="R38" s="1469"/>
      <c r="S38" s="1469"/>
      <c r="T38" s="1469"/>
      <c r="U38" s="1469"/>
      <c r="V38" s="1469"/>
      <c r="W38" s="1469"/>
      <c r="X38" s="1469"/>
      <c r="Y38" s="1469"/>
      <c r="Z38" s="1469"/>
    </row>
    <row r="39" spans="1:26" x14ac:dyDescent="0.2">
      <c r="A39" s="1469"/>
      <c r="B39" s="1390" t="str">
        <f>'WK1 - Identification'!C75</f>
        <v xml:space="preserve">     plus</v>
      </c>
      <c r="C39" s="1358" t="str">
        <f>'WK1 - Identification'!D75</f>
        <v>additional increases</v>
      </c>
      <c r="D39" s="1358"/>
      <c r="E39" s="1358"/>
      <c r="F39" s="1358"/>
      <c r="G39" s="748"/>
      <c r="H39" s="747"/>
      <c r="I39" s="1545">
        <f>'WK1 - Identification'!G75</f>
        <v>0.13</v>
      </c>
      <c r="J39" s="1545">
        <f>'WK1 - Identification'!H75</f>
        <v>0</v>
      </c>
      <c r="K39" s="1545">
        <f>'WK1 - Identification'!I75</f>
        <v>0</v>
      </c>
      <c r="L39" s="1545">
        <f>'WK1 - Identification'!J75</f>
        <v>0</v>
      </c>
      <c r="M39" s="1545">
        <f>'WK1 - Identification'!K75</f>
        <v>0</v>
      </c>
      <c r="N39" s="1545">
        <f>'WK1 - Identification'!L75</f>
        <v>0</v>
      </c>
      <c r="O39" s="1545">
        <f>'WK1 - Identification'!M75</f>
        <v>0</v>
      </c>
      <c r="P39" s="747"/>
      <c r="Q39" s="1469"/>
      <c r="R39" s="1469"/>
      <c r="S39" s="1469"/>
      <c r="T39" s="1469"/>
      <c r="U39" s="1469"/>
      <c r="V39" s="1469"/>
      <c r="W39" s="1469"/>
      <c r="X39" s="1469"/>
      <c r="Y39" s="1469"/>
      <c r="Z39" s="1469"/>
    </row>
    <row r="40" spans="1:26" x14ac:dyDescent="0.2">
      <c r="A40" s="1469"/>
      <c r="B40" s="948" t="str">
        <f>'WK1 - Identification'!C76</f>
        <v xml:space="preserve">   Proposed SV </v>
      </c>
      <c r="C40" s="1358"/>
      <c r="D40" s="1358"/>
      <c r="E40" s="1358"/>
      <c r="F40" s="1358"/>
      <c r="G40" s="748"/>
      <c r="H40" s="747"/>
      <c r="I40" s="1545">
        <f>'WK1 - Identification'!G76</f>
        <v>0.15</v>
      </c>
      <c r="J40" s="1545">
        <f>'WK1 - Identification'!H76</f>
        <v>0.17874999999999974</v>
      </c>
      <c r="K40" s="1545">
        <f>'WK1 - Identification'!I76</f>
        <v>0.20821874999999967</v>
      </c>
      <c r="L40" s="1545">
        <f>'WK1 - Identification'!J76</f>
        <v>0.23842421874999964</v>
      </c>
      <c r="M40" s="1545">
        <f>'WK1 - Identification'!K76</f>
        <v>0.26938482421874954</v>
      </c>
      <c r="N40" s="1545">
        <f>'WK1 - Identification'!L76</f>
        <v>0.30111944482421826</v>
      </c>
      <c r="O40" s="1545">
        <f>'WK1 - Identification'!M76</f>
        <v>0.33364743094482363</v>
      </c>
      <c r="P40" s="747"/>
      <c r="Q40" s="1469"/>
      <c r="R40" s="1469"/>
      <c r="S40" s="1469"/>
      <c r="T40" s="1469"/>
      <c r="U40" s="1469"/>
      <c r="V40" s="1469"/>
      <c r="W40" s="1469"/>
      <c r="X40" s="1469"/>
      <c r="Y40" s="1469"/>
      <c r="Z40" s="1469"/>
    </row>
    <row r="41" spans="1:26" x14ac:dyDescent="0.2">
      <c r="A41" s="1469"/>
      <c r="B41" s="747"/>
      <c r="C41" s="1358"/>
      <c r="D41" s="1358"/>
      <c r="E41" s="1358"/>
      <c r="F41" s="1358"/>
      <c r="G41" s="748"/>
      <c r="H41" s="747"/>
      <c r="I41" s="1358"/>
      <c r="J41" s="1358"/>
      <c r="K41" s="1358"/>
      <c r="L41" s="1358"/>
      <c r="M41" s="1358"/>
      <c r="N41" s="1358"/>
      <c r="O41" s="1358"/>
      <c r="P41" s="747"/>
      <c r="Q41" s="1469"/>
      <c r="R41" s="1469"/>
      <c r="S41" s="1469"/>
      <c r="T41" s="1469"/>
      <c r="U41" s="1469"/>
      <c r="V41" s="1469"/>
      <c r="W41" s="1469"/>
      <c r="X41" s="1469"/>
      <c r="Y41" s="1469"/>
      <c r="Z41" s="1469"/>
    </row>
    <row r="42" spans="1:26" x14ac:dyDescent="0.2">
      <c r="A42" s="1469"/>
      <c r="B42" s="947" t="str">
        <f>'WK1 - Identification'!C78</f>
        <v>Expiring special variations</v>
      </c>
      <c r="C42" s="1358"/>
      <c r="D42" s="1358"/>
      <c r="E42" s="1358"/>
      <c r="F42" s="1358"/>
      <c r="G42" s="748"/>
      <c r="H42" s="747"/>
      <c r="I42" s="529"/>
      <c r="J42" s="529"/>
      <c r="K42" s="529"/>
      <c r="L42" s="529"/>
      <c r="M42" s="529"/>
      <c r="N42" s="529"/>
      <c r="O42" s="529"/>
      <c r="P42" s="747"/>
      <c r="Q42" s="1469"/>
      <c r="R42" s="1469"/>
      <c r="S42" s="1469"/>
      <c r="T42" s="1469"/>
      <c r="U42" s="1469"/>
      <c r="V42" s="1469"/>
      <c r="W42" s="1469"/>
      <c r="X42" s="1469"/>
      <c r="Y42" s="1469"/>
      <c r="Z42" s="1469"/>
    </row>
    <row r="43" spans="1:26" x14ac:dyDescent="0.2">
      <c r="A43" s="1469"/>
      <c r="B43" s="948" t="str">
        <f>'WK1 - Identification'!C79</f>
        <v>$ value of expiring special</v>
      </c>
      <c r="C43" s="1358"/>
      <c r="D43" s="1358"/>
      <c r="E43" s="1358"/>
      <c r="F43" s="1358"/>
      <c r="G43" s="748"/>
      <c r="H43" s="747"/>
      <c r="I43" s="529">
        <f>'WK1 - Identification'!G79</f>
        <v>0</v>
      </c>
      <c r="J43" s="529">
        <f>'WK1 - Identification'!H79</f>
        <v>0</v>
      </c>
      <c r="K43" s="529">
        <f>'WK1 - Identification'!I79</f>
        <v>0</v>
      </c>
      <c r="L43" s="529">
        <f>'WK1 - Identification'!J79</f>
        <v>0</v>
      </c>
      <c r="M43" s="529">
        <f>'WK1 - Identification'!K79</f>
        <v>0</v>
      </c>
      <c r="N43" s="529">
        <f>'WK1 - Identification'!L79</f>
        <v>0</v>
      </c>
      <c r="O43" s="529">
        <f>'WK1 - Identification'!M79</f>
        <v>0</v>
      </c>
      <c r="P43" s="747"/>
      <c r="Q43" s="1469"/>
      <c r="R43" s="1469"/>
      <c r="S43" s="1469"/>
      <c r="T43" s="1469"/>
      <c r="U43" s="1469"/>
      <c r="V43" s="1469"/>
      <c r="W43" s="1469"/>
      <c r="X43" s="1469"/>
      <c r="Y43" s="1469"/>
      <c r="Z43" s="1469"/>
    </row>
    <row r="44" spans="1:26" x14ac:dyDescent="0.2">
      <c r="A44" s="1469"/>
      <c r="B44" s="948" t="str">
        <f>'WK1 - Identification'!C80</f>
        <v xml:space="preserve"> variations (ESV)</v>
      </c>
      <c r="C44" s="1358"/>
      <c r="D44" s="1358"/>
      <c r="E44" s="1358"/>
      <c r="F44" s="1358"/>
      <c r="G44" s="748"/>
      <c r="H44" s="747"/>
      <c r="I44" s="1508">
        <f>'WK1 - Identification'!G80</f>
        <v>0</v>
      </c>
      <c r="J44" s="1508">
        <f>'WK1 - Identification'!H80</f>
        <v>0</v>
      </c>
      <c r="K44" s="1508">
        <f>'WK1 - Identification'!I80</f>
        <v>0</v>
      </c>
      <c r="L44" s="1508">
        <f>'WK1 - Identification'!J80</f>
        <v>0</v>
      </c>
      <c r="M44" s="1508">
        <f>'WK1 - Identification'!K80</f>
        <v>0</v>
      </c>
      <c r="N44" s="1508">
        <f>'WK1 - Identification'!L80</f>
        <v>0</v>
      </c>
      <c r="O44" s="1508">
        <f>'WK1 - Identification'!M80</f>
        <v>0</v>
      </c>
      <c r="P44" s="747"/>
      <c r="Q44" s="1469"/>
      <c r="R44" s="1469"/>
      <c r="S44" s="1469"/>
      <c r="T44" s="1469"/>
      <c r="U44" s="1469"/>
      <c r="V44" s="1469"/>
      <c r="W44" s="1469"/>
      <c r="X44" s="1469"/>
      <c r="Y44" s="1469"/>
      <c r="Z44" s="1469"/>
    </row>
    <row r="45" spans="1:26" x14ac:dyDescent="0.2">
      <c r="A45" s="1469"/>
      <c r="B45" s="751"/>
      <c r="C45" s="752"/>
      <c r="D45" s="752"/>
      <c r="E45" s="752"/>
      <c r="F45" s="752"/>
      <c r="G45" s="753"/>
      <c r="H45" s="751"/>
      <c r="I45" s="752"/>
      <c r="J45" s="752"/>
      <c r="K45" s="752"/>
      <c r="L45" s="752"/>
      <c r="M45" s="752"/>
      <c r="N45" s="752"/>
      <c r="O45" s="752"/>
      <c r="P45" s="747"/>
      <c r="Q45" s="1469"/>
      <c r="R45" s="1469"/>
      <c r="S45" s="1469"/>
      <c r="T45" s="1469"/>
      <c r="U45" s="1469"/>
      <c r="V45" s="1469"/>
      <c r="W45" s="1469"/>
      <c r="X45" s="1469"/>
      <c r="Y45" s="1469"/>
      <c r="Z45" s="1469"/>
    </row>
    <row r="46" spans="1:26" x14ac:dyDescent="0.2">
      <c r="A46" s="1469"/>
      <c r="B46" s="1228" t="s">
        <v>469</v>
      </c>
      <c r="C46" s="1228"/>
      <c r="D46" s="1228"/>
      <c r="E46" s="1228"/>
      <c r="F46" s="1228"/>
      <c r="G46" s="1228"/>
      <c r="H46" s="1228"/>
      <c r="I46" s="1269">
        <f t="shared" ref="I46:O46" si="0">I36-SUM(I31:I35)</f>
        <v>0</v>
      </c>
      <c r="J46" s="1269">
        <f t="shared" si="0"/>
        <v>0</v>
      </c>
      <c r="K46" s="1269">
        <f t="shared" si="0"/>
        <v>0</v>
      </c>
      <c r="L46" s="1269">
        <f t="shared" si="0"/>
        <v>0</v>
      </c>
      <c r="M46" s="1269">
        <f t="shared" si="0"/>
        <v>0</v>
      </c>
      <c r="N46" s="1269">
        <f t="shared" si="0"/>
        <v>0</v>
      </c>
      <c r="O46" s="1269">
        <f t="shared" si="0"/>
        <v>0</v>
      </c>
      <c r="P46" s="747"/>
      <c r="Q46" s="1469"/>
      <c r="R46" s="1469"/>
      <c r="S46" s="1469"/>
      <c r="T46" s="1469"/>
      <c r="U46" s="1469"/>
      <c r="V46" s="1469"/>
      <c r="W46" s="1469"/>
      <c r="X46" s="1469"/>
      <c r="Y46" s="1469"/>
      <c r="Z46" s="1469"/>
    </row>
    <row r="47" spans="1:26" x14ac:dyDescent="0.2">
      <c r="A47" s="1469"/>
      <c r="B47" s="1469"/>
      <c r="C47" s="1469"/>
      <c r="D47" s="1469"/>
      <c r="E47" s="1469"/>
      <c r="F47" s="1469"/>
      <c r="G47" s="1469"/>
      <c r="H47" s="1469"/>
      <c r="I47" s="1469"/>
      <c r="J47" s="1469"/>
      <c r="K47" s="1469"/>
      <c r="L47" s="1469"/>
      <c r="M47" s="1469"/>
      <c r="N47" s="1469"/>
      <c r="O47" s="1469"/>
      <c r="P47" s="1469"/>
      <c r="Q47" s="1469"/>
      <c r="R47" s="1469"/>
      <c r="S47" s="1469"/>
      <c r="T47" s="1469"/>
      <c r="U47" s="1469"/>
      <c r="V47" s="1469"/>
      <c r="W47" s="1469"/>
      <c r="X47" s="1469"/>
      <c r="Y47" s="1469"/>
      <c r="Z47" s="1469"/>
    </row>
    <row r="48" spans="1:26" x14ac:dyDescent="0.2">
      <c r="A48" s="1469"/>
      <c r="B48" s="1469"/>
      <c r="C48" s="1469"/>
      <c r="D48" s="1469"/>
      <c r="E48" s="1469"/>
      <c r="F48" s="1469"/>
      <c r="G48" s="1469"/>
      <c r="H48" s="1469"/>
      <c r="I48" s="1469"/>
      <c r="J48" s="1469"/>
      <c r="K48" s="1469"/>
      <c r="L48" s="1469"/>
      <c r="M48" s="1469"/>
      <c r="N48" s="1469"/>
      <c r="O48" s="1469"/>
      <c r="P48" s="1469"/>
      <c r="Q48" s="1469"/>
      <c r="R48" s="1469"/>
      <c r="S48" s="1469"/>
      <c r="T48" s="1469"/>
      <c r="U48" s="1469"/>
      <c r="V48" s="1469"/>
      <c r="W48" s="1469"/>
      <c r="X48" s="1469"/>
      <c r="Y48" s="1469"/>
      <c r="Z48" s="1469"/>
    </row>
    <row r="49" spans="1:26" x14ac:dyDescent="0.2">
      <c r="A49" s="1469"/>
      <c r="B49" s="913" t="str">
        <f>'WK4 - PGI summary'!$E$5</f>
        <v>WORKSHEET 4</v>
      </c>
      <c r="C49" s="1469"/>
      <c r="D49" s="1469"/>
      <c r="E49" s="1469"/>
      <c r="F49" s="1469"/>
      <c r="G49" s="1469"/>
      <c r="H49" s="1469"/>
      <c r="I49" s="1469"/>
      <c r="J49" s="1469"/>
      <c r="K49" s="1469"/>
      <c r="L49" s="1469"/>
      <c r="M49" s="1469"/>
      <c r="N49" s="1469"/>
      <c r="O49" s="1469"/>
      <c r="P49" s="1469"/>
      <c r="Q49" s="1469"/>
      <c r="R49" s="1469"/>
      <c r="S49" s="1469"/>
      <c r="T49" s="1469"/>
      <c r="U49" s="1469"/>
      <c r="V49" s="1469"/>
      <c r="W49" s="1469"/>
      <c r="X49" s="1469"/>
      <c r="Y49" s="1469"/>
      <c r="Z49" s="1469"/>
    </row>
    <row r="50" spans="1:26" x14ac:dyDescent="0.2">
      <c r="A50" s="1469"/>
      <c r="B50" s="914" t="str">
        <f>'WK4 - PGI summary'!B38</f>
        <v>Note: PGI estimates for years beyond proposed and/or exisiting SV period shown in light grey font. PGI beyond a temporary SV period = 0</v>
      </c>
      <c r="C50" s="1469"/>
      <c r="D50" s="1469"/>
      <c r="E50" s="1469"/>
      <c r="F50" s="1469"/>
      <c r="G50" s="1469"/>
      <c r="H50" s="1469"/>
      <c r="I50" s="1469"/>
      <c r="J50" s="1469"/>
      <c r="K50" s="1469"/>
      <c r="L50" s="1469"/>
      <c r="M50" s="1469"/>
      <c r="N50" s="1469"/>
      <c r="O50" s="1469"/>
      <c r="P50" s="1469"/>
      <c r="Q50" s="1469"/>
      <c r="R50" s="1469"/>
      <c r="S50" s="1469"/>
      <c r="T50" s="1469"/>
      <c r="U50" s="1469"/>
      <c r="V50" s="1469"/>
      <c r="W50" s="1469"/>
      <c r="X50" s="1469"/>
      <c r="Y50" s="1469"/>
      <c r="Z50" s="1469"/>
    </row>
    <row r="51" spans="1:26" x14ac:dyDescent="0.2">
      <c r="A51" s="1469"/>
      <c r="B51" s="1288" t="str">
        <f>'WK0 - Input data'!B$54</f>
        <v>Year number</v>
      </c>
      <c r="C51" s="1187"/>
      <c r="D51" s="1326"/>
      <c r="E51" s="1286" t="str">
        <f>'WK0 - Input data'!C$55</f>
        <v>Hist yr 3</v>
      </c>
      <c r="F51" s="1328" t="str">
        <f>'WK0 - Input data'!D$55</f>
        <v>Hist yr 2</v>
      </c>
      <c r="G51" s="1329" t="str">
        <f>'WK0 - Input data'!E$55</f>
        <v>Hist yr 1</v>
      </c>
      <c r="H51" s="1327" t="str">
        <f>'WK0 - Input data'!F$55</f>
        <v>Year 0</v>
      </c>
      <c r="I51" s="1263" t="str">
        <f>'WK0 - Input data'!G$55</f>
        <v>Year 1</v>
      </c>
      <c r="J51" s="1263" t="str">
        <f>'WK0 - Input data'!H$55</f>
        <v>Year 2</v>
      </c>
      <c r="K51" s="1263" t="str">
        <f>'WK0 - Input data'!I$55</f>
        <v>Year 3</v>
      </c>
      <c r="L51" s="1263" t="str">
        <f>'WK0 - Input data'!J$55</f>
        <v>Year 4</v>
      </c>
      <c r="M51" s="1263" t="str">
        <f>'WK0 - Input data'!K$55</f>
        <v>Year 5</v>
      </c>
      <c r="N51" s="1263" t="str">
        <f>'WK0 - Input data'!L$55</f>
        <v>Year 6</v>
      </c>
      <c r="O51" s="1263" t="str">
        <f>'WK0 - Input data'!M$55</f>
        <v>Year 7</v>
      </c>
      <c r="P51" s="1286" t="str">
        <f>'WK0 - Input data'!N$55</f>
        <v>Year 8</v>
      </c>
      <c r="Q51" s="1328" t="str">
        <f>'WK0 - Input data'!O$55</f>
        <v>Year 9</v>
      </c>
      <c r="R51" s="1329" t="str">
        <f>'WK0 - Input data'!P$55</f>
        <v>Year 10</v>
      </c>
      <c r="S51" s="1330" t="str">
        <f>'WK4 - PGI summary'!N40</f>
        <v>$ nominal</v>
      </c>
      <c r="T51" s="1331" t="str">
        <f>'WK4 - PGI summary'!O40</f>
        <v>%</v>
      </c>
      <c r="U51" s="1469"/>
      <c r="V51" s="1469"/>
      <c r="W51" s="1469"/>
      <c r="X51" s="1469"/>
      <c r="Y51" s="1469"/>
      <c r="Z51" s="1469"/>
    </row>
    <row r="52" spans="1:26" x14ac:dyDescent="0.2">
      <c r="A52" s="1469"/>
      <c r="B52" s="915" t="str">
        <f>'WK0 - Input data'!B$58</f>
        <v>Financial year</v>
      </c>
      <c r="C52" s="752"/>
      <c r="D52" s="753"/>
      <c r="E52" s="916" t="str">
        <f>'WK0 - Input data'!C$58</f>
        <v>2017-18</v>
      </c>
      <c r="F52" s="917" t="str">
        <f>'WK0 - Input data'!D$58</f>
        <v>2018-19</v>
      </c>
      <c r="G52" s="918" t="str">
        <f>'WK0 - Input data'!E$58</f>
        <v>2019-20</v>
      </c>
      <c r="H52" s="919" t="str">
        <f>'WK0 - Input data'!F$58</f>
        <v>2020-21</v>
      </c>
      <c r="I52" s="920" t="str">
        <f>'WK0 - Input data'!G$58</f>
        <v>2021-22</v>
      </c>
      <c r="J52" s="920" t="str">
        <f>'WK0 - Input data'!H$58</f>
        <v>2022-23</v>
      </c>
      <c r="K52" s="920" t="str">
        <f>'WK0 - Input data'!I$58</f>
        <v>2023-24</v>
      </c>
      <c r="L52" s="920" t="str">
        <f>'WK0 - Input data'!J$58</f>
        <v>2024-25</v>
      </c>
      <c r="M52" s="920" t="str">
        <f>'WK0 - Input data'!K$58</f>
        <v>2025-26</v>
      </c>
      <c r="N52" s="920" t="str">
        <f>'WK0 - Input data'!L$58</f>
        <v>2026-27</v>
      </c>
      <c r="O52" s="920" t="str">
        <f>'WK0 - Input data'!M$58</f>
        <v>2027-28</v>
      </c>
      <c r="P52" s="916" t="str">
        <f>'WK0 - Input data'!N$58</f>
        <v>2028-29</v>
      </c>
      <c r="Q52" s="917" t="str">
        <f>'WK0 - Input data'!O$58</f>
        <v>2029-30</v>
      </c>
      <c r="R52" s="918" t="str">
        <f>'WK0 - Input data'!P$58</f>
        <v>2030-31</v>
      </c>
      <c r="S52" s="921">
        <f>'WK4 - PGI summary'!N41</f>
        <v>0</v>
      </c>
      <c r="T52" s="922">
        <f>'WK4 - PGI summary'!O41</f>
        <v>0</v>
      </c>
      <c r="U52" s="1469"/>
      <c r="V52" s="1469"/>
      <c r="W52" s="1469"/>
      <c r="X52" s="1469"/>
      <c r="Y52" s="1469"/>
      <c r="Z52" s="1469"/>
    </row>
    <row r="53" spans="1:26" x14ac:dyDescent="0.2">
      <c r="A53" s="1469"/>
      <c r="B53" s="747"/>
      <c r="C53" s="1358"/>
      <c r="D53" s="1358"/>
      <c r="E53" s="851"/>
      <c r="F53" s="564"/>
      <c r="G53" s="852"/>
      <c r="H53" s="851"/>
      <c r="I53" s="564"/>
      <c r="J53" s="564"/>
      <c r="K53" s="564"/>
      <c r="L53" s="564"/>
      <c r="M53" s="564"/>
      <c r="N53" s="564"/>
      <c r="O53" s="564"/>
      <c r="P53" s="851"/>
      <c r="Q53" s="564"/>
      <c r="R53" s="852"/>
      <c r="S53" s="817"/>
      <c r="T53" s="819"/>
      <c r="U53" s="1469"/>
      <c r="V53" s="1469"/>
      <c r="W53" s="1469"/>
      <c r="X53" s="1469"/>
      <c r="Y53" s="1469"/>
      <c r="Z53" s="1469"/>
    </row>
    <row r="54" spans="1:26" x14ac:dyDescent="0.2">
      <c r="A54" s="1469"/>
      <c r="B54" s="923" t="str">
        <f>'WK4 - PGI summary'!C44</f>
        <v>PGI with proposed SV</v>
      </c>
      <c r="C54" s="180"/>
      <c r="D54" s="1358"/>
      <c r="E54" s="851"/>
      <c r="F54" s="564"/>
      <c r="G54" s="852"/>
      <c r="H54" s="851"/>
      <c r="I54" s="564"/>
      <c r="J54" s="564"/>
      <c r="K54" s="564"/>
      <c r="L54" s="564"/>
      <c r="M54" s="564"/>
      <c r="N54" s="564"/>
      <c r="O54" s="564"/>
      <c r="P54" s="851"/>
      <c r="Q54" s="564"/>
      <c r="R54" s="852"/>
      <c r="S54" s="817"/>
      <c r="T54" s="820"/>
      <c r="U54" s="1469"/>
      <c r="V54" s="1469"/>
      <c r="W54" s="1469"/>
      <c r="X54" s="1469"/>
      <c r="Y54" s="1469"/>
      <c r="Z54" s="1469"/>
    </row>
    <row r="55" spans="1:26" x14ac:dyDescent="0.2">
      <c r="A55" s="1469"/>
      <c r="B55" s="924" t="str">
        <f>'WK4 - PGI summary'!C45</f>
        <v>Prior year Notional General Income (NGI)</v>
      </c>
      <c r="C55" s="180"/>
      <c r="D55" s="1358"/>
      <c r="E55" s="851"/>
      <c r="F55" s="564"/>
      <c r="G55" s="852"/>
      <c r="H55" s="527"/>
      <c r="I55" s="529">
        <f>'WK4 - PGI summary'!G45</f>
        <v>175461741.38615698</v>
      </c>
      <c r="J55" s="529">
        <f>'WK4 - PGI summary'!H45</f>
        <v>202216350.59408051</v>
      </c>
      <c r="K55" s="529">
        <f>'WK4 - PGI summary'!I45</f>
        <v>207271759.35893252</v>
      </c>
      <c r="L55" s="529">
        <f>'WK4 - PGI summary'!J45</f>
        <v>212453553.34290585</v>
      </c>
      <c r="M55" s="529">
        <f>'WK4 - PGI summary'!K45</f>
        <v>217764892.17647851</v>
      </c>
      <c r="N55" s="529">
        <f>'WK4 - PGI summary'!L45</f>
        <v>223209014.48089045</v>
      </c>
      <c r="O55" s="529">
        <f>'WK4 - PGI summary'!M45</f>
        <v>228789239.8429127</v>
      </c>
      <c r="P55" s="527"/>
      <c r="Q55" s="698"/>
      <c r="R55" s="555"/>
      <c r="S55" s="385"/>
      <c r="T55" s="820"/>
      <c r="U55" s="296"/>
      <c r="V55" s="296"/>
      <c r="W55" s="1469"/>
      <c r="X55" s="1469"/>
      <c r="Y55" s="1469"/>
      <c r="Z55" s="1469"/>
    </row>
    <row r="56" spans="1:26" x14ac:dyDescent="0.2">
      <c r="A56" s="1469"/>
      <c r="B56" s="925" t="str">
        <f>'WK4 - PGI summary'!C46</f>
        <v xml:space="preserve">  less</v>
      </c>
      <c r="C56" s="926" t="str">
        <f>'WK4 - PGI summary'!D46</f>
        <v>expiry of a prior special variation</v>
      </c>
      <c r="D56" s="1358"/>
      <c r="E56" s="851"/>
      <c r="F56" s="564"/>
      <c r="G56" s="852"/>
      <c r="H56" s="527"/>
      <c r="I56" s="529">
        <f>'WK4 - PGI summary'!G46</f>
        <v>0</v>
      </c>
      <c r="J56" s="529">
        <f>'WK4 - PGI summary'!H46</f>
        <v>0</v>
      </c>
      <c r="K56" s="529">
        <f>'WK4 - PGI summary'!I46</f>
        <v>0</v>
      </c>
      <c r="L56" s="529">
        <f>'WK4 - PGI summary'!J46</f>
        <v>0</v>
      </c>
      <c r="M56" s="529">
        <f>'WK4 - PGI summary'!K46</f>
        <v>0</v>
      </c>
      <c r="N56" s="529">
        <f>'WK4 - PGI summary'!L46</f>
        <v>0</v>
      </c>
      <c r="O56" s="529">
        <f>'WK4 - PGI summary'!M46</f>
        <v>0</v>
      </c>
      <c r="P56" s="527"/>
      <c r="Q56" s="698"/>
      <c r="R56" s="555"/>
      <c r="S56" s="385"/>
      <c r="T56" s="820"/>
      <c r="U56" s="296"/>
      <c r="V56" s="296"/>
      <c r="W56" s="1469"/>
      <c r="X56" s="1469"/>
      <c r="Y56" s="1469"/>
      <c r="Z56" s="1469"/>
    </row>
    <row r="57" spans="1:26" x14ac:dyDescent="0.2">
      <c r="A57" s="1469"/>
      <c r="B57" s="927" t="str">
        <f>'WK4 - PGI summary'!C47</f>
        <v>Adjusted Notional General income</v>
      </c>
      <c r="C57" s="183"/>
      <c r="D57" s="1358"/>
      <c r="E57" s="851"/>
      <c r="F57" s="564"/>
      <c r="G57" s="852"/>
      <c r="H57" s="527"/>
      <c r="I57" s="529">
        <f>'WK4 - PGI summary'!G47</f>
        <v>175461741.38615698</v>
      </c>
      <c r="J57" s="529">
        <f>'WK4 - PGI summary'!H47</f>
        <v>202216350.59408051</v>
      </c>
      <c r="K57" s="529">
        <f>'WK4 - PGI summary'!I47</f>
        <v>207271759.35893252</v>
      </c>
      <c r="L57" s="529">
        <f>'WK4 - PGI summary'!J47</f>
        <v>212453553.34290585</v>
      </c>
      <c r="M57" s="529">
        <f>'WK4 - PGI summary'!K47</f>
        <v>217764892.17647851</v>
      </c>
      <c r="N57" s="529">
        <f>'WK4 - PGI summary'!L47</f>
        <v>223209014.48089045</v>
      </c>
      <c r="O57" s="529">
        <f>'WK4 - PGI summary'!M47</f>
        <v>228789239.8429127</v>
      </c>
      <c r="P57" s="527"/>
      <c r="Q57" s="698"/>
      <c r="R57" s="555"/>
      <c r="S57" s="385"/>
      <c r="T57" s="820"/>
      <c r="U57" s="296"/>
      <c r="V57" s="296"/>
      <c r="W57" s="1469"/>
      <c r="X57" s="1469"/>
      <c r="Y57" s="1469"/>
      <c r="Z57" s="1469"/>
    </row>
    <row r="58" spans="1:26" x14ac:dyDescent="0.2">
      <c r="A58" s="1469"/>
      <c r="B58" s="817"/>
      <c r="C58" s="180"/>
      <c r="D58" s="1358"/>
      <c r="E58" s="851"/>
      <c r="F58" s="564"/>
      <c r="G58" s="852"/>
      <c r="H58" s="527"/>
      <c r="I58" s="698"/>
      <c r="J58" s="698"/>
      <c r="K58" s="698"/>
      <c r="L58" s="698"/>
      <c r="M58" s="698"/>
      <c r="N58" s="698"/>
      <c r="O58" s="698"/>
      <c r="P58" s="527"/>
      <c r="Q58" s="698"/>
      <c r="R58" s="555"/>
      <c r="S58" s="385"/>
      <c r="T58" s="820"/>
      <c r="U58" s="296"/>
      <c r="V58" s="296"/>
      <c r="W58" s="1469"/>
      <c r="X58" s="1469"/>
      <c r="Y58" s="1469"/>
      <c r="Z58" s="1469"/>
    </row>
    <row r="59" spans="1:26" x14ac:dyDescent="0.2">
      <c r="A59" s="1469"/>
      <c r="B59" s="928" t="str">
        <f>'WK4 - PGI summary'!C49</f>
        <v xml:space="preserve">     plus</v>
      </c>
      <c r="C59" s="926" t="str">
        <f>'WK4 - PGI summary'!D49</f>
        <v>rate peg increase</v>
      </c>
      <c r="D59" s="1358"/>
      <c r="E59" s="851"/>
      <c r="F59" s="564"/>
      <c r="G59" s="852"/>
      <c r="H59" s="527"/>
      <c r="I59" s="529">
        <f>'WK4 - PGI summary'!G49</f>
        <v>3509234.8277231394</v>
      </c>
      <c r="J59" s="529">
        <f>'WK4 - PGI summary'!H49</f>
        <v>5055408.7648520134</v>
      </c>
      <c r="K59" s="529">
        <f>'WK4 - PGI summary'!I49</f>
        <v>5181793.9839733131</v>
      </c>
      <c r="L59" s="529">
        <f>'WK4 - PGI summary'!J49</f>
        <v>5311338.8335726466</v>
      </c>
      <c r="M59" s="529">
        <f>'WK4 - PGI summary'!K49</f>
        <v>5444122.3044119626</v>
      </c>
      <c r="N59" s="529">
        <f>'WK4 - PGI summary'!L49</f>
        <v>5580225.3620222621</v>
      </c>
      <c r="O59" s="529">
        <f>'WK4 - PGI summary'!M49</f>
        <v>5719730.9960728176</v>
      </c>
      <c r="P59" s="527"/>
      <c r="Q59" s="698"/>
      <c r="R59" s="555"/>
      <c r="S59" s="385"/>
      <c r="T59" s="820"/>
      <c r="U59" s="296"/>
      <c r="V59" s="296"/>
      <c r="W59" s="1469"/>
      <c r="X59" s="1469"/>
      <c r="Y59" s="1469"/>
      <c r="Z59" s="1469"/>
    </row>
    <row r="60" spans="1:26" x14ac:dyDescent="0.2">
      <c r="A60" s="1469"/>
      <c r="B60" s="928" t="str">
        <f>'WK4 - PGI summary'!C50</f>
        <v xml:space="preserve">     plus</v>
      </c>
      <c r="C60" s="926" t="str">
        <f>'WK4 - PGI summary'!D50</f>
        <v>na</v>
      </c>
      <c r="D60" s="1358"/>
      <c r="E60" s="851"/>
      <c r="F60" s="564"/>
      <c r="G60" s="852"/>
      <c r="H60" s="527"/>
      <c r="I60" s="529">
        <f>'WK4 - PGI summary'!G50</f>
        <v>0</v>
      </c>
      <c r="J60" s="529">
        <f>'WK4 - PGI summary'!H50</f>
        <v>0</v>
      </c>
      <c r="K60" s="529">
        <f>'WK4 - PGI summary'!I50</f>
        <v>0</v>
      </c>
      <c r="L60" s="529">
        <f>'WK4 - PGI summary'!J50</f>
        <v>0</v>
      </c>
      <c r="M60" s="529">
        <f>'WK4 - PGI summary'!K50</f>
        <v>0</v>
      </c>
      <c r="N60" s="529">
        <f>'WK4 - PGI summary'!L50</f>
        <v>0</v>
      </c>
      <c r="O60" s="529">
        <f>'WK4 - PGI summary'!M50</f>
        <v>0</v>
      </c>
      <c r="P60" s="527"/>
      <c r="Q60" s="698"/>
      <c r="R60" s="555"/>
      <c r="S60" s="385"/>
      <c r="T60" s="820"/>
      <c r="U60" s="296"/>
      <c r="V60" s="296"/>
      <c r="W60" s="1469"/>
      <c r="X60" s="1469"/>
      <c r="Y60" s="1469"/>
      <c r="Z60" s="1469"/>
    </row>
    <row r="61" spans="1:26" x14ac:dyDescent="0.2">
      <c r="A61" s="1469"/>
      <c r="B61" s="925" t="str">
        <f>'WK4 - PGI summary'!C51</f>
        <v xml:space="preserve">     plus</v>
      </c>
      <c r="C61" s="926" t="str">
        <f>'WK4 - PGI summary'!D51</f>
        <v>additional increase</v>
      </c>
      <c r="D61" s="1358"/>
      <c r="E61" s="851"/>
      <c r="F61" s="564"/>
      <c r="G61" s="852"/>
      <c r="H61" s="527"/>
      <c r="I61" s="529">
        <f>'WK4 - PGI summary'!G51</f>
        <v>22810026.380200408</v>
      </c>
      <c r="J61" s="529">
        <f>'WK4 - PGI summary'!H51</f>
        <v>0</v>
      </c>
      <c r="K61" s="529">
        <f>'WK4 - PGI summary'!I51</f>
        <v>0</v>
      </c>
      <c r="L61" s="529">
        <f>'WK4 - PGI summary'!J51</f>
        <v>0</v>
      </c>
      <c r="M61" s="529">
        <f>'WK4 - PGI summary'!K51</f>
        <v>0</v>
      </c>
      <c r="N61" s="529">
        <f>'WK4 - PGI summary'!L51</f>
        <v>0</v>
      </c>
      <c r="O61" s="529">
        <f>'WK4 - PGI summary'!M51</f>
        <v>0</v>
      </c>
      <c r="P61" s="527"/>
      <c r="Q61" s="698"/>
      <c r="R61" s="555"/>
      <c r="S61" s="385"/>
      <c r="T61" s="820"/>
      <c r="U61" s="296"/>
      <c r="V61" s="296"/>
      <c r="W61" s="1469"/>
      <c r="X61" s="1469"/>
      <c r="Y61" s="1469"/>
      <c r="Z61" s="1469"/>
    </row>
    <row r="62" spans="1:26" x14ac:dyDescent="0.2">
      <c r="A62" s="1469"/>
      <c r="B62" s="925" t="str">
        <f>'WK4 - PGI summary'!C52</f>
        <v xml:space="preserve">     plus</v>
      </c>
      <c r="C62" s="926" t="str">
        <f>'WK4 - PGI summary'!D52</f>
        <v>na</v>
      </c>
      <c r="D62" s="1358"/>
      <c r="E62" s="851"/>
      <c r="F62" s="564"/>
      <c r="G62" s="852"/>
      <c r="H62" s="527"/>
      <c r="I62" s="529">
        <f>'WK4 - PGI summary'!G52</f>
        <v>0</v>
      </c>
      <c r="J62" s="529">
        <f>'WK4 - PGI summary'!H52</f>
        <v>0</v>
      </c>
      <c r="K62" s="529">
        <f>'WK4 - PGI summary'!I52</f>
        <v>0</v>
      </c>
      <c r="L62" s="529">
        <f>'WK4 - PGI summary'!J52</f>
        <v>0</v>
      </c>
      <c r="M62" s="529">
        <f>'WK4 - PGI summary'!K52</f>
        <v>0</v>
      </c>
      <c r="N62" s="529">
        <f>'WK4 - PGI summary'!L52</f>
        <v>0</v>
      </c>
      <c r="O62" s="529">
        <f>'WK4 - PGI summary'!M52</f>
        <v>0</v>
      </c>
      <c r="P62" s="527"/>
      <c r="Q62" s="698"/>
      <c r="R62" s="555"/>
      <c r="S62" s="385"/>
      <c r="T62" s="820"/>
      <c r="U62" s="296"/>
      <c r="V62" s="296"/>
      <c r="W62" s="1469"/>
      <c r="X62" s="1469"/>
      <c r="Y62" s="1469"/>
      <c r="Z62" s="1469"/>
    </row>
    <row r="63" spans="1:26" x14ac:dyDescent="0.2">
      <c r="A63" s="1469"/>
      <c r="B63" s="925" t="str">
        <f>'WK4 - PGI summary'!C53</f>
        <v xml:space="preserve">     plus</v>
      </c>
      <c r="C63" s="926" t="str">
        <f>'WK4 - PGI summary'!D53</f>
        <v>Crown Land adjustment</v>
      </c>
      <c r="D63" s="1358"/>
      <c r="E63" s="851"/>
      <c r="F63" s="564"/>
      <c r="G63" s="852"/>
      <c r="H63" s="527"/>
      <c r="I63" s="529">
        <f>'WK4 - PGI summary'!G53</f>
        <v>0</v>
      </c>
      <c r="J63" s="529">
        <f>'WK4 - PGI summary'!H53</f>
        <v>0</v>
      </c>
      <c r="K63" s="529">
        <f>'WK4 - PGI summary'!I53</f>
        <v>0</v>
      </c>
      <c r="L63" s="529">
        <f>'WK4 - PGI summary'!J53</f>
        <v>0</v>
      </c>
      <c r="M63" s="529">
        <f>'WK4 - PGI summary'!K53</f>
        <v>0</v>
      </c>
      <c r="N63" s="529">
        <f>'WK4 - PGI summary'!L53</f>
        <v>0</v>
      </c>
      <c r="O63" s="529">
        <f>'WK4 - PGI summary'!M53</f>
        <v>0</v>
      </c>
      <c r="P63" s="527"/>
      <c r="Q63" s="698"/>
      <c r="R63" s="555"/>
      <c r="S63" s="385"/>
      <c r="T63" s="820"/>
      <c r="U63" s="296"/>
      <c r="V63" s="296"/>
      <c r="W63" s="1469"/>
      <c r="X63" s="1469"/>
      <c r="Y63" s="1469"/>
      <c r="Z63" s="1469"/>
    </row>
    <row r="64" spans="1:26" x14ac:dyDescent="0.2">
      <c r="A64" s="1469"/>
      <c r="B64" s="929" t="str">
        <f>'WK4 - PGI summary'!C54</f>
        <v>Total proposed SV</v>
      </c>
      <c r="C64" s="180"/>
      <c r="D64" s="1358"/>
      <c r="E64" s="851"/>
      <c r="F64" s="564"/>
      <c r="G64" s="852"/>
      <c r="H64" s="527"/>
      <c r="I64" s="552">
        <f>'WK4 - PGI summary'!G54</f>
        <v>26319261.207923546</v>
      </c>
      <c r="J64" s="552">
        <f>'WK4 - PGI summary'!H54</f>
        <v>5055408.7648520134</v>
      </c>
      <c r="K64" s="552">
        <f>'WK4 - PGI summary'!I54</f>
        <v>5181793.9839733131</v>
      </c>
      <c r="L64" s="552">
        <f>'WK4 - PGI summary'!J54</f>
        <v>5311338.8335726466</v>
      </c>
      <c r="M64" s="552">
        <f>'WK4 - PGI summary'!K54</f>
        <v>5444122.3044119626</v>
      </c>
      <c r="N64" s="552">
        <f>'WK4 - PGI summary'!L54</f>
        <v>5580225.3620222621</v>
      </c>
      <c r="O64" s="552">
        <f>'WK4 - PGI summary'!M54</f>
        <v>5719730.9960728176</v>
      </c>
      <c r="P64" s="527"/>
      <c r="Q64" s="698"/>
      <c r="R64" s="555"/>
      <c r="S64" s="385"/>
      <c r="T64" s="820"/>
      <c r="U64" s="296"/>
      <c r="V64" s="296"/>
      <c r="W64" s="1469"/>
      <c r="X64" s="1469"/>
      <c r="Y64" s="1469"/>
      <c r="Z64" s="1469"/>
    </row>
    <row r="65" spans="1:26" x14ac:dyDescent="0.2">
      <c r="A65" s="1469"/>
      <c r="B65" s="815"/>
      <c r="C65" s="180"/>
      <c r="D65" s="1358"/>
      <c r="E65" s="851"/>
      <c r="F65" s="564"/>
      <c r="G65" s="852"/>
      <c r="H65" s="527"/>
      <c r="I65" s="698"/>
      <c r="J65" s="698"/>
      <c r="K65" s="698"/>
      <c r="L65" s="698"/>
      <c r="M65" s="698"/>
      <c r="N65" s="698"/>
      <c r="O65" s="698"/>
      <c r="P65" s="527"/>
      <c r="Q65" s="698"/>
      <c r="R65" s="555"/>
      <c r="S65" s="385"/>
      <c r="T65" s="820"/>
      <c r="U65" s="296"/>
      <c r="V65" s="296"/>
      <c r="W65" s="1469"/>
      <c r="X65" s="1469"/>
      <c r="Y65" s="1469"/>
      <c r="Z65" s="1469"/>
    </row>
    <row r="66" spans="1:26" x14ac:dyDescent="0.2">
      <c r="A66" s="1469"/>
      <c r="B66" s="930" t="str">
        <f>'WK4 - PGI summary'!C56</f>
        <v>Notional General Income after SV applied</v>
      </c>
      <c r="C66" s="180"/>
      <c r="D66" s="1358"/>
      <c r="E66" s="851"/>
      <c r="F66" s="564"/>
      <c r="G66" s="852"/>
      <c r="H66" s="527"/>
      <c r="I66" s="529">
        <f>'WK4 - PGI summary'!G56</f>
        <v>201781002.59408051</v>
      </c>
      <c r="J66" s="529">
        <f>'WK4 - PGI summary'!H56</f>
        <v>207271759.35893252</v>
      </c>
      <c r="K66" s="529">
        <f>'WK4 - PGI summary'!I56</f>
        <v>212453553.34290585</v>
      </c>
      <c r="L66" s="529">
        <f>'WK4 - PGI summary'!J56</f>
        <v>217764892.17647851</v>
      </c>
      <c r="M66" s="529">
        <f>'WK4 - PGI summary'!K56</f>
        <v>223209014.48089045</v>
      </c>
      <c r="N66" s="529">
        <f>'WK4 - PGI summary'!L56</f>
        <v>228789239.8429127</v>
      </c>
      <c r="O66" s="529">
        <f>'WK4 - PGI summary'!M56</f>
        <v>234508970.83898553</v>
      </c>
      <c r="P66" s="527"/>
      <c r="Q66" s="698"/>
      <c r="R66" s="555"/>
      <c r="S66" s="385"/>
      <c r="T66" s="820"/>
      <c r="U66" s="296"/>
      <c r="V66" s="296"/>
      <c r="W66" s="1469"/>
      <c r="X66" s="1469"/>
      <c r="Y66" s="1469"/>
      <c r="Z66" s="1469"/>
    </row>
    <row r="67" spans="1:26" x14ac:dyDescent="0.2">
      <c r="A67" s="1469"/>
      <c r="B67" s="925" t="str">
        <f>'WK4 - PGI summary'!C57</f>
        <v xml:space="preserve">     plus</v>
      </c>
      <c r="C67" s="926" t="str">
        <f>'WK4 - PGI summary'!D57</f>
        <v>other 1st-year adjustments</v>
      </c>
      <c r="D67" s="1358"/>
      <c r="E67" s="851"/>
      <c r="F67" s="564"/>
      <c r="G67" s="852"/>
      <c r="H67" s="527"/>
      <c r="I67" s="529">
        <f>'WK4 - PGI summary'!G57</f>
        <v>435348</v>
      </c>
      <c r="J67" s="529">
        <f>'WK4 - PGI summary'!H57</f>
        <v>0</v>
      </c>
      <c r="K67" s="529">
        <f>'WK4 - PGI summary'!I57</f>
        <v>0</v>
      </c>
      <c r="L67" s="529">
        <f>'WK4 - PGI summary'!J57</f>
        <v>0</v>
      </c>
      <c r="M67" s="529">
        <f>'WK4 - PGI summary'!K57</f>
        <v>0</v>
      </c>
      <c r="N67" s="529">
        <f>'WK4 - PGI summary'!L57</f>
        <v>0</v>
      </c>
      <c r="O67" s="529">
        <f>'WK4 - PGI summary'!M57</f>
        <v>0</v>
      </c>
      <c r="P67" s="527"/>
      <c r="Q67" s="698"/>
      <c r="R67" s="555"/>
      <c r="S67" s="385"/>
      <c r="T67" s="820"/>
      <c r="U67" s="296"/>
      <c r="V67" s="296"/>
      <c r="W67" s="1469"/>
      <c r="X67" s="1469"/>
      <c r="Y67" s="1469"/>
      <c r="Z67" s="1469"/>
    </row>
    <row r="68" spans="1:26" x14ac:dyDescent="0.2">
      <c r="A68" s="1469"/>
      <c r="B68" s="929" t="str">
        <f>'WK4 - PGI summary'!C58</f>
        <v>PGI with proposed SV</v>
      </c>
      <c r="C68" s="180"/>
      <c r="D68" s="1358"/>
      <c r="E68" s="851"/>
      <c r="F68" s="564"/>
      <c r="G68" s="852"/>
      <c r="H68" s="538">
        <f>'WK4 - PGI summary'!F58</f>
        <v>175461741.38615698</v>
      </c>
      <c r="I68" s="552">
        <f>'WK4 - PGI summary'!G58</f>
        <v>202216350.59408051</v>
      </c>
      <c r="J68" s="552">
        <f>'WK4 - PGI summary'!H58</f>
        <v>207271759.35893252</v>
      </c>
      <c r="K68" s="552">
        <f>'WK4 - PGI summary'!I58</f>
        <v>212453553.34290585</v>
      </c>
      <c r="L68" s="552">
        <f>'WK4 - PGI summary'!J58</f>
        <v>217764892.17647851</v>
      </c>
      <c r="M68" s="552">
        <f>'WK4 - PGI summary'!K58</f>
        <v>223209014.48089045</v>
      </c>
      <c r="N68" s="552">
        <f>'WK4 - PGI summary'!L58</f>
        <v>228789239.8429127</v>
      </c>
      <c r="O68" s="552">
        <f>'WK4 - PGI summary'!M58</f>
        <v>234508970.83898553</v>
      </c>
      <c r="P68" s="527"/>
      <c r="Q68" s="698"/>
      <c r="R68" s="555"/>
      <c r="S68" s="931">
        <f>'WK4 - PGI summary'!N58</f>
        <v>26754609.207923532</v>
      </c>
      <c r="T68" s="1547">
        <f>'WK4 - PGI summary'!O58</f>
        <v>0.15248115627122308</v>
      </c>
      <c r="U68" s="296"/>
      <c r="V68" s="296"/>
      <c r="W68" s="1469"/>
      <c r="X68" s="1469"/>
      <c r="Y68" s="1469"/>
      <c r="Z68" s="1469"/>
    </row>
    <row r="69" spans="1:26" x14ac:dyDescent="0.2">
      <c r="A69" s="1469"/>
      <c r="B69" s="765" t="s">
        <v>469</v>
      </c>
      <c r="C69" s="180"/>
      <c r="D69" s="1358"/>
      <c r="E69" s="851"/>
      <c r="F69" s="564"/>
      <c r="G69" s="852"/>
      <c r="H69" s="527"/>
      <c r="I69" s="932">
        <f t="shared" ref="I69:O69" si="1">I55-I56+SUM(I59:I63)+I67-I68</f>
        <v>0</v>
      </c>
      <c r="J69" s="932">
        <f t="shared" si="1"/>
        <v>0</v>
      </c>
      <c r="K69" s="932">
        <f t="shared" si="1"/>
        <v>0</v>
      </c>
      <c r="L69" s="932">
        <f t="shared" si="1"/>
        <v>0</v>
      </c>
      <c r="M69" s="932">
        <f t="shared" si="1"/>
        <v>0</v>
      </c>
      <c r="N69" s="932">
        <f t="shared" si="1"/>
        <v>0</v>
      </c>
      <c r="O69" s="932">
        <f t="shared" si="1"/>
        <v>0</v>
      </c>
      <c r="P69" s="527"/>
      <c r="Q69" s="698"/>
      <c r="R69" s="555"/>
      <c r="S69" s="1185">
        <f>INDEX(H68:O68,1,$D$9+1)-H68-S68</f>
        <v>0</v>
      </c>
      <c r="T69" s="1548"/>
      <c r="U69" s="296"/>
      <c r="V69" s="296"/>
      <c r="W69" s="1469"/>
      <c r="X69" s="1469"/>
      <c r="Y69" s="1469"/>
      <c r="Z69" s="1469"/>
    </row>
    <row r="70" spans="1:26" x14ac:dyDescent="0.2">
      <c r="A70" s="1469"/>
      <c r="B70" s="1274"/>
      <c r="C70" s="1275"/>
      <c r="D70" s="1276"/>
      <c r="E70" s="1277"/>
      <c r="F70" s="1278"/>
      <c r="G70" s="1279"/>
      <c r="H70" s="1280"/>
      <c r="I70" s="1281"/>
      <c r="J70" s="1281"/>
      <c r="K70" s="1281"/>
      <c r="L70" s="1281"/>
      <c r="M70" s="1281"/>
      <c r="N70" s="1281"/>
      <c r="O70" s="1281"/>
      <c r="P70" s="1280"/>
      <c r="Q70" s="1282"/>
      <c r="R70" s="1283"/>
      <c r="S70" s="1284"/>
      <c r="T70" s="1549"/>
      <c r="U70" s="296"/>
      <c r="V70" s="296"/>
      <c r="W70" s="1469"/>
      <c r="X70" s="1469"/>
      <c r="Y70" s="1469"/>
      <c r="Z70" s="1469"/>
    </row>
    <row r="71" spans="1:26" x14ac:dyDescent="0.2">
      <c r="A71" s="1469"/>
      <c r="B71" s="923" t="str">
        <f>'WK4 - PGI summary'!C61</f>
        <v>PGI if only the rate peg applied</v>
      </c>
      <c r="C71" s="180"/>
      <c r="D71" s="1358"/>
      <c r="E71" s="851"/>
      <c r="F71" s="564"/>
      <c r="G71" s="852"/>
      <c r="H71" s="527"/>
      <c r="I71" s="698"/>
      <c r="J71" s="698"/>
      <c r="K71" s="698"/>
      <c r="L71" s="698"/>
      <c r="M71" s="698"/>
      <c r="N71" s="698"/>
      <c r="O71" s="698"/>
      <c r="P71" s="527"/>
      <c r="Q71" s="698"/>
      <c r="R71" s="555"/>
      <c r="S71" s="817"/>
      <c r="T71" s="1548"/>
      <c r="U71" s="296"/>
      <c r="V71" s="296"/>
      <c r="W71" s="1469"/>
      <c r="X71" s="1469"/>
      <c r="Y71" s="1469"/>
      <c r="Z71" s="1469"/>
    </row>
    <row r="72" spans="1:26" x14ac:dyDescent="0.2">
      <c r="A72" s="1469"/>
      <c r="B72" s="924" t="str">
        <f>'WK4 - PGI summary'!C62</f>
        <v>Prior year Notional General Income (NGI)</v>
      </c>
      <c r="C72" s="180"/>
      <c r="D72" s="1358"/>
      <c r="E72" s="851"/>
      <c r="F72" s="564"/>
      <c r="G72" s="852"/>
      <c r="H72" s="527"/>
      <c r="I72" s="529">
        <f>'WK4 - PGI summary'!G62</f>
        <v>175461741.38615698</v>
      </c>
      <c r="J72" s="529">
        <f>'WK4 - PGI summary'!H62</f>
        <v>179406324.21388012</v>
      </c>
      <c r="K72" s="529">
        <f>'WK4 - PGI summary'!I62</f>
        <v>183891482.31922713</v>
      </c>
      <c r="L72" s="529">
        <f>'WK4 - PGI summary'!J62</f>
        <v>188488769.37720782</v>
      </c>
      <c r="M72" s="529">
        <f>'WK4 - PGI summary'!K62</f>
        <v>193200988.61163801</v>
      </c>
      <c r="N72" s="529">
        <f>'WK4 - PGI summary'!L62</f>
        <v>198031013.32692897</v>
      </c>
      <c r="O72" s="529">
        <f>'WK4 - PGI summary'!M62</f>
        <v>202981788.66010219</v>
      </c>
      <c r="P72" s="527"/>
      <c r="Q72" s="698"/>
      <c r="R72" s="555"/>
      <c r="S72" s="821"/>
      <c r="T72" s="1550"/>
      <c r="U72" s="296"/>
      <c r="V72" s="296"/>
      <c r="W72" s="1469"/>
      <c r="X72" s="1469"/>
      <c r="Y72" s="1469"/>
      <c r="Z72" s="1469"/>
    </row>
    <row r="73" spans="1:26" x14ac:dyDescent="0.2">
      <c r="A73" s="1469"/>
      <c r="B73" s="925" t="str">
        <f>'WK4 - PGI summary'!C63</f>
        <v xml:space="preserve">  less</v>
      </c>
      <c r="C73" s="926" t="str">
        <f>'WK4 - PGI summary'!D63</f>
        <v>expiry of a prior special variation</v>
      </c>
      <c r="D73" s="1358"/>
      <c r="E73" s="851"/>
      <c r="F73" s="564"/>
      <c r="G73" s="852"/>
      <c r="H73" s="527"/>
      <c r="I73" s="529">
        <f>'WK4 - PGI summary'!G63</f>
        <v>0</v>
      </c>
      <c r="J73" s="529">
        <f>'WK4 - PGI summary'!H63</f>
        <v>0</v>
      </c>
      <c r="K73" s="529">
        <f>'WK4 - PGI summary'!I63</f>
        <v>0</v>
      </c>
      <c r="L73" s="529">
        <f>'WK4 - PGI summary'!J63</f>
        <v>0</v>
      </c>
      <c r="M73" s="529">
        <f>'WK4 - PGI summary'!K63</f>
        <v>0</v>
      </c>
      <c r="N73" s="529">
        <f>'WK4 - PGI summary'!L63</f>
        <v>0</v>
      </c>
      <c r="O73" s="529">
        <f>'WK4 - PGI summary'!M63</f>
        <v>0</v>
      </c>
      <c r="P73" s="527"/>
      <c r="Q73" s="698"/>
      <c r="R73" s="555"/>
      <c r="S73" s="821"/>
      <c r="T73" s="1550"/>
      <c r="U73" s="296"/>
      <c r="V73" s="296"/>
      <c r="W73" s="1469"/>
      <c r="X73" s="1469"/>
      <c r="Y73" s="1469"/>
      <c r="Z73" s="1469"/>
    </row>
    <row r="74" spans="1:26" x14ac:dyDescent="0.2">
      <c r="A74" s="1469"/>
      <c r="B74" s="927" t="str">
        <f>'WK4 - PGI summary'!C64</f>
        <v>Adjusted Notional General income</v>
      </c>
      <c r="C74" s="183"/>
      <c r="D74" s="1358"/>
      <c r="E74" s="851"/>
      <c r="F74" s="564"/>
      <c r="G74" s="852"/>
      <c r="H74" s="527"/>
      <c r="I74" s="529">
        <f>'WK4 - PGI summary'!G64</f>
        <v>175461741.38615698</v>
      </c>
      <c r="J74" s="529">
        <f>'WK4 - PGI summary'!H64</f>
        <v>179406324.21388012</v>
      </c>
      <c r="K74" s="529">
        <f>'WK4 - PGI summary'!I64</f>
        <v>183891482.31922713</v>
      </c>
      <c r="L74" s="529">
        <f>'WK4 - PGI summary'!J64</f>
        <v>188488769.37720782</v>
      </c>
      <c r="M74" s="529">
        <f>'WK4 - PGI summary'!K64</f>
        <v>193200988.61163801</v>
      </c>
      <c r="N74" s="529">
        <f>'WK4 - PGI summary'!L64</f>
        <v>198031013.32692897</v>
      </c>
      <c r="O74" s="529">
        <f>'WK4 - PGI summary'!M64</f>
        <v>202981788.66010219</v>
      </c>
      <c r="P74" s="527"/>
      <c r="Q74" s="698"/>
      <c r="R74" s="555"/>
      <c r="S74" s="821"/>
      <c r="T74" s="1550"/>
      <c r="U74" s="296"/>
      <c r="V74" s="296"/>
      <c r="W74" s="1469"/>
      <c r="X74" s="1469"/>
      <c r="Y74" s="1469"/>
      <c r="Z74" s="1469"/>
    </row>
    <row r="75" spans="1:26" x14ac:dyDescent="0.2">
      <c r="A75" s="1469"/>
      <c r="B75" s="925" t="str">
        <f>'WK4 - PGI summary'!C65</f>
        <v xml:space="preserve">     plus</v>
      </c>
      <c r="C75" s="926" t="str">
        <f>'WK4 - PGI summary'!D65</f>
        <v>rate peg increase</v>
      </c>
      <c r="D75" s="1358"/>
      <c r="E75" s="851"/>
      <c r="F75" s="564"/>
      <c r="G75" s="852"/>
      <c r="H75" s="527"/>
      <c r="I75" s="529">
        <f>'WK4 - PGI summary'!G65</f>
        <v>3509234.8277231394</v>
      </c>
      <c r="J75" s="529">
        <f>'WK4 - PGI summary'!H65</f>
        <v>4485158.1053470029</v>
      </c>
      <c r="K75" s="529">
        <f>'WK4 - PGI summary'!I65</f>
        <v>4597287.057980678</v>
      </c>
      <c r="L75" s="529">
        <f>'WK4 - PGI summary'!J65</f>
        <v>4712219.2344301958</v>
      </c>
      <c r="M75" s="529">
        <f>'WK4 - PGI summary'!K65</f>
        <v>4830024.7152909506</v>
      </c>
      <c r="N75" s="529">
        <f>'WK4 - PGI summary'!L65</f>
        <v>4950775.3331732247</v>
      </c>
      <c r="O75" s="529">
        <f>'WK4 - PGI summary'!M65</f>
        <v>5074544.7165025547</v>
      </c>
      <c r="P75" s="527"/>
      <c r="Q75" s="698"/>
      <c r="R75" s="555"/>
      <c r="S75" s="821"/>
      <c r="T75" s="1550"/>
      <c r="U75" s="296"/>
      <c r="V75" s="296"/>
      <c r="W75" s="1469"/>
      <c r="X75" s="1469"/>
      <c r="Y75" s="1469"/>
      <c r="Z75" s="1469"/>
    </row>
    <row r="76" spans="1:26" x14ac:dyDescent="0.2">
      <c r="A76" s="1469"/>
      <c r="B76" s="925" t="str">
        <f>'WK4 - PGI summary'!C66</f>
        <v xml:space="preserve">     plus</v>
      </c>
      <c r="C76" s="926" t="str">
        <f>'WK4 - PGI summary'!D66</f>
        <v>na</v>
      </c>
      <c r="D76" s="1358"/>
      <c r="E76" s="851"/>
      <c r="F76" s="564"/>
      <c r="G76" s="852"/>
      <c r="H76" s="527"/>
      <c r="I76" s="529">
        <f>'WK4 - PGI summary'!G66</f>
        <v>0</v>
      </c>
      <c r="J76" s="529">
        <f>'WK4 - PGI summary'!H66</f>
        <v>0</v>
      </c>
      <c r="K76" s="529">
        <f>'WK4 - PGI summary'!I66</f>
        <v>0</v>
      </c>
      <c r="L76" s="529">
        <f>'WK4 - PGI summary'!J66</f>
        <v>0</v>
      </c>
      <c r="M76" s="529">
        <f>'WK4 - PGI summary'!K66</f>
        <v>0</v>
      </c>
      <c r="N76" s="529">
        <f>'WK4 - PGI summary'!L66</f>
        <v>0</v>
      </c>
      <c r="O76" s="529">
        <f>'WK4 - PGI summary'!M66</f>
        <v>0</v>
      </c>
      <c r="P76" s="527"/>
      <c r="Q76" s="698"/>
      <c r="R76" s="555"/>
      <c r="S76" s="821"/>
      <c r="T76" s="1550"/>
      <c r="U76" s="296"/>
      <c r="V76" s="296"/>
      <c r="W76" s="1469"/>
      <c r="X76" s="1469"/>
      <c r="Y76" s="1469"/>
      <c r="Z76" s="1469"/>
    </row>
    <row r="77" spans="1:26" x14ac:dyDescent="0.2">
      <c r="A77" s="1469"/>
      <c r="B77" s="925" t="str">
        <f>'WK4 - PGI summary'!C67</f>
        <v xml:space="preserve">     plus</v>
      </c>
      <c r="C77" s="926" t="str">
        <f>'WK4 - PGI summary'!D67</f>
        <v>other 1st-year adjustments</v>
      </c>
      <c r="D77" s="1358"/>
      <c r="E77" s="851"/>
      <c r="F77" s="564"/>
      <c r="G77" s="852"/>
      <c r="H77" s="527"/>
      <c r="I77" s="529">
        <f>'WK4 - PGI summary'!G67</f>
        <v>435348</v>
      </c>
      <c r="J77" s="529">
        <f>'WK4 - PGI summary'!H67</f>
        <v>0</v>
      </c>
      <c r="K77" s="529">
        <f>'WK4 - PGI summary'!I67</f>
        <v>0</v>
      </c>
      <c r="L77" s="529">
        <f>'WK4 - PGI summary'!J67</f>
        <v>0</v>
      </c>
      <c r="M77" s="529">
        <f>'WK4 - PGI summary'!K67</f>
        <v>0</v>
      </c>
      <c r="N77" s="529">
        <f>'WK4 - PGI summary'!L67</f>
        <v>0</v>
      </c>
      <c r="O77" s="529">
        <f>'WK4 - PGI summary'!M67</f>
        <v>0</v>
      </c>
      <c r="P77" s="527"/>
      <c r="Q77" s="698"/>
      <c r="R77" s="555"/>
      <c r="S77" s="821"/>
      <c r="T77" s="1550"/>
      <c r="U77" s="296"/>
      <c r="V77" s="296"/>
      <c r="W77" s="1469"/>
      <c r="X77" s="1469"/>
      <c r="Y77" s="1469"/>
      <c r="Z77" s="1469"/>
    </row>
    <row r="78" spans="1:26" x14ac:dyDescent="0.2">
      <c r="A78" s="1469"/>
      <c r="B78" s="929" t="str">
        <f>'WK4 - PGI summary'!C68</f>
        <v>PGI if only the rate peg applied</v>
      </c>
      <c r="C78" s="180"/>
      <c r="D78" s="1358"/>
      <c r="E78" s="851"/>
      <c r="F78" s="564"/>
      <c r="G78" s="852"/>
      <c r="H78" s="538">
        <f>'WK4 - PGI summary'!F68</f>
        <v>175461741.38615698</v>
      </c>
      <c r="I78" s="552">
        <f>'WK4 - PGI summary'!G68</f>
        <v>179406324.21388012</v>
      </c>
      <c r="J78" s="552">
        <f>'WK4 - PGI summary'!H68</f>
        <v>183891482.31922713</v>
      </c>
      <c r="K78" s="552">
        <f>'WK4 - PGI summary'!I68</f>
        <v>188488769.37720782</v>
      </c>
      <c r="L78" s="529">
        <f>'WK4 - PGI summary'!J68</f>
        <v>193200988.61163801</v>
      </c>
      <c r="M78" s="529">
        <f>'WK4 - PGI summary'!K68</f>
        <v>198031013.32692897</v>
      </c>
      <c r="N78" s="529">
        <f>'WK4 - PGI summary'!L68</f>
        <v>202981788.66010219</v>
      </c>
      <c r="O78" s="529">
        <f>'WK4 - PGI summary'!M68</f>
        <v>208056333.37660474</v>
      </c>
      <c r="P78" s="527"/>
      <c r="Q78" s="698"/>
      <c r="R78" s="555"/>
      <c r="S78" s="933">
        <f>'WK4 - PGI summary'!N68</f>
        <v>3944582.8277231455</v>
      </c>
      <c r="T78" s="1551">
        <f>'WK4 - PGI summary'!O68</f>
        <v>2.2481156271223195E-2</v>
      </c>
      <c r="U78" s="296"/>
      <c r="V78" s="296"/>
      <c r="W78" s="1469"/>
      <c r="X78" s="1469"/>
      <c r="Y78" s="1469"/>
      <c r="Z78" s="1469"/>
    </row>
    <row r="79" spans="1:26" x14ac:dyDescent="0.2">
      <c r="A79" s="1469"/>
      <c r="B79" s="765" t="s">
        <v>469</v>
      </c>
      <c r="C79" s="180"/>
      <c r="D79" s="1358"/>
      <c r="E79" s="851"/>
      <c r="F79" s="564"/>
      <c r="G79" s="852"/>
      <c r="H79" s="527"/>
      <c r="I79" s="932">
        <f t="shared" ref="I79:O79" si="2">I72-I73+SUM(I75:I77)-I78</f>
        <v>0</v>
      </c>
      <c r="J79" s="932">
        <f t="shared" si="2"/>
        <v>0</v>
      </c>
      <c r="K79" s="932">
        <f t="shared" si="2"/>
        <v>0</v>
      </c>
      <c r="L79" s="932">
        <f t="shared" si="2"/>
        <v>0</v>
      </c>
      <c r="M79" s="932">
        <f t="shared" si="2"/>
        <v>0</v>
      </c>
      <c r="N79" s="932">
        <f t="shared" si="2"/>
        <v>0</v>
      </c>
      <c r="O79" s="932">
        <f t="shared" si="2"/>
        <v>0</v>
      </c>
      <c r="P79" s="527"/>
      <c r="Q79" s="698"/>
      <c r="R79" s="555"/>
      <c r="S79" s="1185">
        <f>INDEX(H78:O78,1,$D$9+1)-H78-S78</f>
        <v>0</v>
      </c>
      <c r="T79" s="1548"/>
      <c r="U79" s="296"/>
      <c r="V79" s="296"/>
      <c r="W79" s="1469"/>
      <c r="X79" s="1469"/>
      <c r="Y79" s="1469"/>
      <c r="Z79" s="1469"/>
    </row>
    <row r="80" spans="1:26" x14ac:dyDescent="0.2">
      <c r="A80" s="1469"/>
      <c r="B80" s="1274"/>
      <c r="C80" s="1275"/>
      <c r="D80" s="1276"/>
      <c r="E80" s="1277"/>
      <c r="F80" s="1278"/>
      <c r="G80" s="1279"/>
      <c r="H80" s="1280"/>
      <c r="I80" s="1281"/>
      <c r="J80" s="1281"/>
      <c r="K80" s="1281"/>
      <c r="L80" s="1281"/>
      <c r="M80" s="1281"/>
      <c r="N80" s="1281"/>
      <c r="O80" s="1281"/>
      <c r="P80" s="1280"/>
      <c r="Q80" s="1282"/>
      <c r="R80" s="1283"/>
      <c r="S80" s="1284"/>
      <c r="T80" s="1549"/>
      <c r="U80" s="296"/>
      <c r="V80" s="296"/>
      <c r="W80" s="1469"/>
      <c r="X80" s="1469"/>
      <c r="Y80" s="1469"/>
      <c r="Z80" s="1469"/>
    </row>
    <row r="81" spans="1:26" x14ac:dyDescent="0.2">
      <c r="A81" s="1469"/>
      <c r="B81" s="923" t="str">
        <f>'WK4 - PGI summary'!C71</f>
        <v>PGI if expiring SV renewed and only rate peg applied</v>
      </c>
      <c r="C81" s="180"/>
      <c r="D81" s="1358"/>
      <c r="E81" s="851"/>
      <c r="F81" s="564"/>
      <c r="G81" s="852"/>
      <c r="H81" s="527"/>
      <c r="I81" s="698"/>
      <c r="J81" s="698"/>
      <c r="K81" s="698"/>
      <c r="L81" s="698"/>
      <c r="M81" s="698"/>
      <c r="N81" s="698"/>
      <c r="O81" s="698"/>
      <c r="P81" s="527"/>
      <c r="Q81" s="698"/>
      <c r="R81" s="555"/>
      <c r="S81" s="821"/>
      <c r="T81" s="1548"/>
      <c r="U81" s="296"/>
      <c r="V81" s="296"/>
      <c r="W81" s="1469"/>
      <c r="X81" s="1469"/>
      <c r="Y81" s="1469"/>
      <c r="Z81" s="1469"/>
    </row>
    <row r="82" spans="1:26" x14ac:dyDescent="0.2">
      <c r="A82" s="1469"/>
      <c r="B82" s="924" t="str">
        <f>'WK4 - PGI summary'!C72</f>
        <v>Prior year Notional General Income (NGI)</v>
      </c>
      <c r="C82" s="180"/>
      <c r="D82" s="1358"/>
      <c r="E82" s="851"/>
      <c r="F82" s="564"/>
      <c r="G82" s="852"/>
      <c r="H82" s="527"/>
      <c r="I82" s="529">
        <f>'WK4 - PGI summary'!G72</f>
        <v>175461741.38615698</v>
      </c>
      <c r="J82" s="529">
        <f>'WK4 - PGI summary'!H72</f>
        <v>179406324.21388012</v>
      </c>
      <c r="K82" s="529">
        <f>'WK4 - PGI summary'!I72</f>
        <v>183891482.31922713</v>
      </c>
      <c r="L82" s="529">
        <f>'WK4 - PGI summary'!J72</f>
        <v>188488769.37720782</v>
      </c>
      <c r="M82" s="529">
        <f>'WK4 - PGI summary'!K72</f>
        <v>193200988.61163801</v>
      </c>
      <c r="N82" s="529">
        <f>'WK4 - PGI summary'!L72</f>
        <v>198031013.32692897</v>
      </c>
      <c r="O82" s="529">
        <f>'WK4 - PGI summary'!M72</f>
        <v>202981788.66010219</v>
      </c>
      <c r="P82" s="527"/>
      <c r="Q82" s="698"/>
      <c r="R82" s="555"/>
      <c r="S82" s="821"/>
      <c r="T82" s="1548"/>
      <c r="U82" s="296"/>
      <c r="V82" s="296"/>
      <c r="W82" s="1469"/>
      <c r="X82" s="1469"/>
      <c r="Y82" s="1469"/>
      <c r="Z82" s="1469"/>
    </row>
    <row r="83" spans="1:26" x14ac:dyDescent="0.2">
      <c r="A83" s="1469"/>
      <c r="B83" s="928" t="str">
        <f>'WK4 - PGI summary'!C73</f>
        <v xml:space="preserve">     plus</v>
      </c>
      <c r="C83" s="926" t="str">
        <f>'WK4 - PGI summary'!D73</f>
        <v>rate peg increase</v>
      </c>
      <c r="D83" s="1358"/>
      <c r="E83" s="851"/>
      <c r="F83" s="564"/>
      <c r="G83" s="852"/>
      <c r="H83" s="527"/>
      <c r="I83" s="529">
        <f>'WK4 - PGI summary'!G73</f>
        <v>3509234.8277231394</v>
      </c>
      <c r="J83" s="529">
        <f>'WK4 - PGI summary'!H73</f>
        <v>4485158.1053470029</v>
      </c>
      <c r="K83" s="529">
        <f>'WK4 - PGI summary'!I73</f>
        <v>4597287.057980678</v>
      </c>
      <c r="L83" s="529">
        <f>'WK4 - PGI summary'!J73</f>
        <v>4712219.2344301958</v>
      </c>
      <c r="M83" s="529">
        <f>'WK4 - PGI summary'!K73</f>
        <v>4830024.7152909506</v>
      </c>
      <c r="N83" s="529">
        <f>'WK4 - PGI summary'!L73</f>
        <v>4950775.3331732247</v>
      </c>
      <c r="O83" s="529">
        <f>'WK4 - PGI summary'!M73</f>
        <v>5074544.7165025547</v>
      </c>
      <c r="P83" s="527"/>
      <c r="Q83" s="698"/>
      <c r="R83" s="555"/>
      <c r="S83" s="821"/>
      <c r="T83" s="1548"/>
      <c r="U83" s="296"/>
      <c r="V83" s="296"/>
      <c r="W83" s="1469"/>
      <c r="X83" s="1469"/>
      <c r="Y83" s="1469"/>
      <c r="Z83" s="1469"/>
    </row>
    <row r="84" spans="1:26" x14ac:dyDescent="0.2">
      <c r="A84" s="1469"/>
      <c r="B84" s="928" t="str">
        <f>'WK4 - PGI summary'!C74</f>
        <v xml:space="preserve">     plus</v>
      </c>
      <c r="C84" s="926" t="str">
        <f>'WK4 - PGI summary'!D74</f>
        <v>na</v>
      </c>
      <c r="D84" s="1358"/>
      <c r="E84" s="851"/>
      <c r="F84" s="564"/>
      <c r="G84" s="852"/>
      <c r="H84" s="527"/>
      <c r="I84" s="529">
        <f>'WK4 - PGI summary'!G74</f>
        <v>0</v>
      </c>
      <c r="J84" s="529">
        <f>'WK4 - PGI summary'!H74</f>
        <v>0</v>
      </c>
      <c r="K84" s="529">
        <f>'WK4 - PGI summary'!I74</f>
        <v>0</v>
      </c>
      <c r="L84" s="529">
        <f>'WK4 - PGI summary'!J74</f>
        <v>0</v>
      </c>
      <c r="M84" s="529">
        <f>'WK4 - PGI summary'!K74</f>
        <v>0</v>
      </c>
      <c r="N84" s="529">
        <f>'WK4 - PGI summary'!L74</f>
        <v>0</v>
      </c>
      <c r="O84" s="529">
        <f>'WK4 - PGI summary'!M74</f>
        <v>0</v>
      </c>
      <c r="P84" s="527"/>
      <c r="Q84" s="698"/>
      <c r="R84" s="555"/>
      <c r="S84" s="821"/>
      <c r="T84" s="1548"/>
      <c r="U84" s="296"/>
      <c r="V84" s="296"/>
      <c r="W84" s="1469"/>
      <c r="X84" s="1469"/>
      <c r="Y84" s="1469"/>
      <c r="Z84" s="1469"/>
    </row>
    <row r="85" spans="1:26" x14ac:dyDescent="0.2">
      <c r="A85" s="1469"/>
      <c r="B85" s="925" t="str">
        <f>'WK4 - PGI summary'!C75</f>
        <v xml:space="preserve">     plus</v>
      </c>
      <c r="C85" s="926" t="str">
        <f>'WK4 - PGI summary'!D75</f>
        <v>other 1st-year adjustments</v>
      </c>
      <c r="D85" s="1358"/>
      <c r="E85" s="851"/>
      <c r="F85" s="564"/>
      <c r="G85" s="852"/>
      <c r="H85" s="527"/>
      <c r="I85" s="529">
        <f>'WK4 - PGI summary'!G75</f>
        <v>435348</v>
      </c>
      <c r="J85" s="529">
        <f>'WK4 - PGI summary'!H75</f>
        <v>0</v>
      </c>
      <c r="K85" s="529">
        <f>'WK4 - PGI summary'!I75</f>
        <v>0</v>
      </c>
      <c r="L85" s="529">
        <f>'WK4 - PGI summary'!J75</f>
        <v>0</v>
      </c>
      <c r="M85" s="529">
        <f>'WK4 - PGI summary'!K75</f>
        <v>0</v>
      </c>
      <c r="N85" s="529">
        <f>'WK4 - PGI summary'!L75</f>
        <v>0</v>
      </c>
      <c r="O85" s="529">
        <f>'WK4 - PGI summary'!M75</f>
        <v>0</v>
      </c>
      <c r="P85" s="527"/>
      <c r="Q85" s="698"/>
      <c r="R85" s="555"/>
      <c r="S85" s="821"/>
      <c r="T85" s="1548"/>
      <c r="U85" s="296"/>
      <c r="V85" s="296"/>
      <c r="W85" s="1469"/>
      <c r="X85" s="1469"/>
      <c r="Y85" s="1469"/>
      <c r="Z85" s="1469"/>
    </row>
    <row r="86" spans="1:26" x14ac:dyDescent="0.2">
      <c r="A86" s="1469"/>
      <c r="B86" s="929" t="str">
        <f>'WK4 - PGI summary'!C76</f>
        <v>PGI if expiring SV renewed and only rate peg applied</v>
      </c>
      <c r="C86" s="180"/>
      <c r="D86" s="1358"/>
      <c r="E86" s="851"/>
      <c r="F86" s="564"/>
      <c r="G86" s="852"/>
      <c r="H86" s="538">
        <f>'WK4 - PGI summary'!F76</f>
        <v>175461741.38615698</v>
      </c>
      <c r="I86" s="552">
        <f>'WK4 - PGI summary'!G76</f>
        <v>179406324.21388012</v>
      </c>
      <c r="J86" s="552">
        <f>'WK4 - PGI summary'!H76</f>
        <v>183891482.31922713</v>
      </c>
      <c r="K86" s="552">
        <f>'WK4 - PGI summary'!I76</f>
        <v>188488769.37720782</v>
      </c>
      <c r="L86" s="552">
        <f>'WK4 - PGI summary'!J76</f>
        <v>193200988.61163801</v>
      </c>
      <c r="M86" s="552">
        <f>'WK4 - PGI summary'!K76</f>
        <v>198031013.32692897</v>
      </c>
      <c r="N86" s="552">
        <f>'WK4 - PGI summary'!L76</f>
        <v>202981788.66010219</v>
      </c>
      <c r="O86" s="552">
        <f>'WK4 - PGI summary'!M76</f>
        <v>208056333.37660474</v>
      </c>
      <c r="P86" s="527"/>
      <c r="Q86" s="698"/>
      <c r="R86" s="555"/>
      <c r="S86" s="933">
        <f>'WK4 - PGI summary'!N76</f>
        <v>3944582.8277231455</v>
      </c>
      <c r="T86" s="1551">
        <f>'WK4 - PGI summary'!O76</f>
        <v>2.2481156271223195E-2</v>
      </c>
      <c r="U86" s="296"/>
      <c r="V86" s="296"/>
      <c r="W86" s="1469"/>
      <c r="X86" s="1469"/>
      <c r="Y86" s="1469"/>
      <c r="Z86" s="1469"/>
    </row>
    <row r="87" spans="1:26" x14ac:dyDescent="0.2">
      <c r="A87" s="1469"/>
      <c r="B87" s="871" t="s">
        <v>469</v>
      </c>
      <c r="C87" s="752"/>
      <c r="D87" s="752"/>
      <c r="E87" s="751"/>
      <c r="F87" s="752"/>
      <c r="G87" s="753"/>
      <c r="H87" s="751"/>
      <c r="I87" s="934">
        <f t="shared" ref="I87:O87" si="3">I82+SUM(I83:I85)-I86</f>
        <v>0</v>
      </c>
      <c r="J87" s="934">
        <f t="shared" si="3"/>
        <v>0</v>
      </c>
      <c r="K87" s="934">
        <f t="shared" si="3"/>
        <v>0</v>
      </c>
      <c r="L87" s="934">
        <f t="shared" si="3"/>
        <v>0</v>
      </c>
      <c r="M87" s="934">
        <f t="shared" si="3"/>
        <v>0</v>
      </c>
      <c r="N87" s="934">
        <f t="shared" si="3"/>
        <v>0</v>
      </c>
      <c r="O87" s="934">
        <f t="shared" si="3"/>
        <v>0</v>
      </c>
      <c r="P87" s="751"/>
      <c r="Q87" s="752"/>
      <c r="R87" s="753"/>
      <c r="S87" s="1186">
        <f>INDEX(H86:O86,1,$D$9+1)-H86-S86</f>
        <v>0</v>
      </c>
      <c r="T87" s="823"/>
      <c r="U87" s="296"/>
      <c r="V87" s="1469"/>
      <c r="W87" s="1469"/>
      <c r="X87" s="1469"/>
      <c r="Y87" s="1469"/>
      <c r="Z87" s="1469"/>
    </row>
    <row r="88" spans="1:26" x14ac:dyDescent="0.2">
      <c r="A88" s="1469"/>
      <c r="B88" s="1469"/>
      <c r="C88" s="1469"/>
      <c r="D88" s="1469"/>
      <c r="E88" s="1469"/>
      <c r="F88" s="1469"/>
      <c r="G88" s="1469"/>
      <c r="H88" s="1469"/>
      <c r="I88" s="1469"/>
      <c r="J88" s="1469"/>
      <c r="K88" s="1469"/>
      <c r="L88" s="1469"/>
      <c r="M88" s="1469"/>
      <c r="N88" s="1469"/>
      <c r="O88" s="1469"/>
      <c r="P88" s="1469"/>
      <c r="Q88" s="1469"/>
      <c r="R88" s="1469"/>
      <c r="S88" s="1469"/>
      <c r="T88" s="1469"/>
      <c r="U88" s="296"/>
      <c r="V88" s="1469"/>
      <c r="W88" s="1469"/>
      <c r="X88" s="1469"/>
      <c r="Y88" s="1469"/>
      <c r="Z88" s="1469"/>
    </row>
    <row r="89" spans="1:26" x14ac:dyDescent="0.2">
      <c r="A89" s="1469"/>
      <c r="B89" s="1469"/>
      <c r="C89" s="1469"/>
      <c r="D89" s="1469"/>
      <c r="E89" s="1469"/>
      <c r="F89" s="1469"/>
      <c r="G89" s="1469"/>
      <c r="H89" s="1469"/>
      <c r="I89" s="1469"/>
      <c r="J89" s="1469"/>
      <c r="K89" s="1469"/>
      <c r="L89" s="1469"/>
      <c r="M89" s="1469"/>
      <c r="N89" s="1469"/>
      <c r="O89" s="1469"/>
      <c r="P89" s="1469"/>
      <c r="Q89" s="1469"/>
      <c r="R89" s="1469"/>
      <c r="S89" s="1469"/>
      <c r="T89" s="1469"/>
      <c r="U89" s="296"/>
      <c r="V89" s="1469"/>
      <c r="W89" s="1469"/>
      <c r="X89" s="1469"/>
      <c r="Y89" s="1469"/>
      <c r="Z89" s="1469"/>
    </row>
    <row r="90" spans="1:26" x14ac:dyDescent="0.2">
      <c r="A90" s="1469"/>
      <c r="B90" s="1469"/>
      <c r="C90" s="1469"/>
      <c r="D90" s="1469"/>
      <c r="E90" s="1469"/>
      <c r="F90" s="1469"/>
      <c r="G90" s="1469"/>
      <c r="H90" s="1469"/>
      <c r="I90" s="1469"/>
      <c r="J90" s="1469"/>
      <c r="K90" s="1469"/>
      <c r="L90" s="1469"/>
      <c r="M90" s="1469"/>
      <c r="N90" s="1469"/>
      <c r="O90" s="1469"/>
      <c r="P90" s="1469"/>
      <c r="Q90" s="1469"/>
      <c r="R90" s="1469"/>
      <c r="S90" s="1469"/>
      <c r="T90" s="1469"/>
      <c r="U90" s="1469"/>
      <c r="V90" s="1469"/>
      <c r="W90" s="1469"/>
      <c r="X90" s="1469"/>
      <c r="Y90" s="1469"/>
      <c r="Z90" s="1469"/>
    </row>
    <row r="91" spans="1:26" x14ac:dyDescent="0.2">
      <c r="A91" s="1469"/>
      <c r="B91" s="913" t="str">
        <f>'WK4 - PGI summary'!$E$5</f>
        <v>WORKSHEET 4</v>
      </c>
      <c r="C91" s="1469"/>
      <c r="D91" s="1469"/>
      <c r="E91" s="1469"/>
      <c r="F91" s="1469"/>
      <c r="G91" s="1469"/>
      <c r="H91" s="1469"/>
      <c r="I91" s="1469"/>
      <c r="J91" s="1469"/>
      <c r="K91" s="1469"/>
      <c r="L91" s="1469"/>
      <c r="M91" s="1469"/>
      <c r="N91" s="1469"/>
      <c r="O91" s="1469"/>
      <c r="P91" s="1469"/>
      <c r="Q91" s="1469"/>
      <c r="R91" s="1469"/>
      <c r="S91" s="1469"/>
      <c r="T91" s="1469"/>
      <c r="U91" s="1469"/>
      <c r="V91" s="1469"/>
      <c r="W91" s="1469"/>
      <c r="X91" s="1469"/>
      <c r="Y91" s="1469"/>
      <c r="Z91" s="1469"/>
    </row>
    <row r="92" spans="1:26" x14ac:dyDescent="0.2">
      <c r="A92" s="1469"/>
      <c r="B92" s="914" t="str">
        <f>'WK4 - PGI summary'!B81</f>
        <v>INCREASES IN PERMISSABLE GENERAL INCOME (PGI) OVER PROPOSED SV PERIOD (nominal)</v>
      </c>
      <c r="C92" s="1469"/>
      <c r="D92" s="1469"/>
      <c r="E92" s="1469"/>
      <c r="F92" s="1469"/>
      <c r="G92" s="1469"/>
      <c r="H92" s="1469"/>
      <c r="I92" s="1469"/>
      <c r="J92" s="1469"/>
      <c r="K92" s="1469"/>
      <c r="L92" s="1469"/>
      <c r="M92" s="1469"/>
      <c r="N92" s="1469"/>
      <c r="O92" s="1469"/>
      <c r="P92" s="1469"/>
      <c r="Q92" s="1469"/>
      <c r="R92" s="1469"/>
      <c r="S92" s="1469"/>
      <c r="T92" s="1469"/>
      <c r="U92" s="1469"/>
      <c r="V92" s="1469"/>
      <c r="W92" s="1469"/>
      <c r="X92" s="1469"/>
      <c r="Y92" s="1469"/>
      <c r="Z92" s="1469"/>
    </row>
    <row r="93" spans="1:26" x14ac:dyDescent="0.2">
      <c r="A93" s="1469"/>
      <c r="B93" s="1288" t="str">
        <f>B$51</f>
        <v>Year number</v>
      </c>
      <c r="C93" s="1187"/>
      <c r="D93" s="1326"/>
      <c r="E93" s="1286" t="str">
        <f t="shared" ref="E93:R93" si="4">E$51</f>
        <v>Hist yr 3</v>
      </c>
      <c r="F93" s="1328" t="str">
        <f t="shared" si="4"/>
        <v>Hist yr 2</v>
      </c>
      <c r="G93" s="1328" t="str">
        <f t="shared" si="4"/>
        <v>Hist yr 1</v>
      </c>
      <c r="H93" s="1329" t="str">
        <f t="shared" si="4"/>
        <v>Year 0</v>
      </c>
      <c r="I93" s="1263" t="str">
        <f t="shared" si="4"/>
        <v>Year 1</v>
      </c>
      <c r="J93" s="1263" t="str">
        <f t="shared" si="4"/>
        <v>Year 2</v>
      </c>
      <c r="K93" s="1263" t="str">
        <f t="shared" si="4"/>
        <v>Year 3</v>
      </c>
      <c r="L93" s="1263" t="str">
        <f t="shared" si="4"/>
        <v>Year 4</v>
      </c>
      <c r="M93" s="1263" t="str">
        <f t="shared" si="4"/>
        <v>Year 5</v>
      </c>
      <c r="N93" s="1263" t="str">
        <f t="shared" si="4"/>
        <v>Year 6</v>
      </c>
      <c r="O93" s="1332" t="str">
        <f t="shared" si="4"/>
        <v>Year 7</v>
      </c>
      <c r="P93" s="1328" t="str">
        <f t="shared" si="4"/>
        <v>Year 8</v>
      </c>
      <c r="Q93" s="1328" t="str">
        <f t="shared" si="4"/>
        <v>Year 9</v>
      </c>
      <c r="R93" s="1329" t="str">
        <f t="shared" si="4"/>
        <v>Year 10</v>
      </c>
      <c r="S93" s="935" t="str">
        <f>'WK4 - PGI summary'!N83</f>
        <v>Total</v>
      </c>
      <c r="T93" s="1331" t="str">
        <f>'WK4 - PGI summary'!O83</f>
        <v>increase</v>
      </c>
      <c r="U93" s="1469"/>
      <c r="V93" s="1469"/>
      <c r="W93" s="1469"/>
      <c r="X93" s="1469"/>
      <c r="Y93" s="1469"/>
      <c r="Z93" s="1469"/>
    </row>
    <row r="94" spans="1:26" x14ac:dyDescent="0.2">
      <c r="A94" s="1469"/>
      <c r="B94" s="915" t="str">
        <f>B$52</f>
        <v>Financial year</v>
      </c>
      <c r="C94" s="752"/>
      <c r="D94" s="753"/>
      <c r="E94" s="916" t="str">
        <f t="shared" ref="E94:R94" si="5">E$52</f>
        <v>2017-18</v>
      </c>
      <c r="F94" s="917" t="str">
        <f t="shared" si="5"/>
        <v>2018-19</v>
      </c>
      <c r="G94" s="917" t="str">
        <f t="shared" si="5"/>
        <v>2019-20</v>
      </c>
      <c r="H94" s="918" t="str">
        <f t="shared" si="5"/>
        <v>2020-21</v>
      </c>
      <c r="I94" s="920" t="str">
        <f t="shared" si="5"/>
        <v>2021-22</v>
      </c>
      <c r="J94" s="920" t="str">
        <f t="shared" si="5"/>
        <v>2022-23</v>
      </c>
      <c r="K94" s="920" t="str">
        <f t="shared" si="5"/>
        <v>2023-24</v>
      </c>
      <c r="L94" s="920" t="str">
        <f t="shared" si="5"/>
        <v>2024-25</v>
      </c>
      <c r="M94" s="920" t="str">
        <f t="shared" si="5"/>
        <v>2025-26</v>
      </c>
      <c r="N94" s="920" t="str">
        <f t="shared" si="5"/>
        <v>2026-27</v>
      </c>
      <c r="O94" s="936" t="str">
        <f t="shared" si="5"/>
        <v>2027-28</v>
      </c>
      <c r="P94" s="917" t="str">
        <f t="shared" si="5"/>
        <v>2028-29</v>
      </c>
      <c r="Q94" s="917" t="str">
        <f t="shared" si="5"/>
        <v>2029-30</v>
      </c>
      <c r="R94" s="918" t="str">
        <f t="shared" si="5"/>
        <v>2030-31</v>
      </c>
      <c r="S94" s="937" t="str">
        <f>'WK4 - PGI summary'!N84</f>
        <v>$ nominal</v>
      </c>
      <c r="T94" s="922" t="str">
        <f>'WK4 - PGI summary'!O84</f>
        <v>%</v>
      </c>
      <c r="U94" s="1469"/>
      <c r="V94" s="1469"/>
      <c r="W94" s="1469"/>
      <c r="X94" s="1469"/>
      <c r="Y94" s="1469"/>
      <c r="Z94" s="1469"/>
    </row>
    <row r="95" spans="1:26" x14ac:dyDescent="0.2">
      <c r="A95" s="1469"/>
      <c r="B95" s="747"/>
      <c r="C95" s="1358"/>
      <c r="D95" s="1358"/>
      <c r="E95" s="747"/>
      <c r="F95" s="1358"/>
      <c r="G95" s="1358"/>
      <c r="H95" s="748"/>
      <c r="I95" s="1358"/>
      <c r="J95" s="1358"/>
      <c r="K95" s="1358"/>
      <c r="L95" s="1358"/>
      <c r="M95" s="1358"/>
      <c r="N95" s="1358"/>
      <c r="O95" s="748"/>
      <c r="P95" s="1358"/>
      <c r="Q95" s="1358"/>
      <c r="R95" s="1358"/>
      <c r="S95" s="624"/>
      <c r="T95" s="1333"/>
      <c r="U95" s="1469"/>
      <c r="V95" s="1469"/>
      <c r="W95" s="1469"/>
      <c r="X95" s="1469"/>
      <c r="Y95" s="1469"/>
      <c r="Z95" s="1469"/>
    </row>
    <row r="96" spans="1:26" x14ac:dyDescent="0.2">
      <c r="A96" s="1469"/>
      <c r="B96" s="923" t="str">
        <f>'WK4 - PGI summary'!C86</f>
        <v>Annual % increase in PGI</v>
      </c>
      <c r="C96" s="1358"/>
      <c r="D96" s="180"/>
      <c r="E96" s="747"/>
      <c r="F96" s="1358"/>
      <c r="G96" s="1358"/>
      <c r="H96" s="748"/>
      <c r="I96" s="1358"/>
      <c r="J96" s="1358"/>
      <c r="K96" s="1358"/>
      <c r="L96" s="1358"/>
      <c r="M96" s="1358"/>
      <c r="N96" s="1358"/>
      <c r="O96" s="748"/>
      <c r="P96" s="1358"/>
      <c r="Q96" s="1358"/>
      <c r="R96" s="1358"/>
      <c r="S96" s="606"/>
      <c r="T96" s="820"/>
      <c r="U96" s="1469"/>
      <c r="V96" s="1469"/>
      <c r="W96" s="1469"/>
      <c r="X96" s="1469"/>
      <c r="Y96" s="1469"/>
      <c r="Z96" s="1469"/>
    </row>
    <row r="97" spans="1:26" x14ac:dyDescent="0.2">
      <c r="A97" s="1469"/>
      <c r="B97" s="930" t="str">
        <f>'WK4 - PGI summary'!C87</f>
        <v>PGI with proposed SV</v>
      </c>
      <c r="C97" s="180"/>
      <c r="D97" s="926" t="str">
        <f>'WK4 - PGI summary'!E87</f>
        <v>%</v>
      </c>
      <c r="E97" s="747"/>
      <c r="F97" s="1358"/>
      <c r="G97" s="1358"/>
      <c r="H97" s="748"/>
      <c r="I97" s="1552">
        <f>'WK4 - PGI summary'!G87</f>
        <v>0.15248115627122308</v>
      </c>
      <c r="J97" s="1552">
        <f>'WK4 - PGI summary'!H87</f>
        <v>2.5000000000000022E-2</v>
      </c>
      <c r="K97" s="1552">
        <f>'WK4 - PGI summary'!I87</f>
        <v>2.5000000000000053E-2</v>
      </c>
      <c r="L97" s="1552">
        <f>'WK4 - PGI summary'!J87</f>
        <v>2.5000000000000046E-2</v>
      </c>
      <c r="M97" s="1552">
        <f>'WK4 - PGI summary'!K87</f>
        <v>2.4999999999999932E-2</v>
      </c>
      <c r="N97" s="1552">
        <f>'WK4 - PGI summary'!L87</f>
        <v>2.4999999999999953E-2</v>
      </c>
      <c r="O97" s="1553">
        <f>'WK4 - PGI summary'!M87</f>
        <v>2.500000000000005E-2</v>
      </c>
      <c r="P97" s="1358"/>
      <c r="Q97" s="1503"/>
      <c r="R97" s="1503"/>
      <c r="S97" s="1554"/>
      <c r="T97" s="938">
        <f>'WK4 - PGI summary'!O87</f>
        <v>0.15248115627122308</v>
      </c>
      <c r="U97" s="1469"/>
      <c r="V97" s="1469"/>
      <c r="W97" s="1469"/>
      <c r="X97" s="1469"/>
      <c r="Y97" s="1469"/>
      <c r="Z97" s="1469"/>
    </row>
    <row r="98" spans="1:26" x14ac:dyDescent="0.2">
      <c r="A98" s="1469"/>
      <c r="B98" s="930" t="str">
        <f>'WK4 - PGI summary'!C88</f>
        <v>PGI if only the rate peg applied</v>
      </c>
      <c r="C98" s="180"/>
      <c r="D98" s="926" t="str">
        <f>'WK4 - PGI summary'!E88</f>
        <v>%</v>
      </c>
      <c r="E98" s="747"/>
      <c r="F98" s="1358"/>
      <c r="G98" s="1358"/>
      <c r="H98" s="748"/>
      <c r="I98" s="1552">
        <f>'WK4 - PGI summary'!G88</f>
        <v>2.2481156271223195E-2</v>
      </c>
      <c r="J98" s="1552">
        <f>'WK4 - PGI summary'!H88</f>
        <v>2.5000000000000026E-2</v>
      </c>
      <c r="K98" s="1552">
        <f>'WK4 - PGI summary'!I88</f>
        <v>2.5000000000000043E-2</v>
      </c>
      <c r="L98" s="1552">
        <f>'WK4 - PGI summary'!J88</f>
        <v>2.4999999999999991E-2</v>
      </c>
      <c r="M98" s="1552">
        <f>'WK4 - PGI summary'!K88</f>
        <v>2.5000000000000071E-2</v>
      </c>
      <c r="N98" s="1552">
        <f>'WK4 - PGI summary'!L88</f>
        <v>2.4999999999999956E-2</v>
      </c>
      <c r="O98" s="1553">
        <f>'WK4 - PGI summary'!M88</f>
        <v>2.4999999999999963E-2</v>
      </c>
      <c r="P98" s="1358"/>
      <c r="Q98" s="1503"/>
      <c r="R98" s="1503"/>
      <c r="S98" s="1554"/>
      <c r="T98" s="938">
        <f>'WK4 - PGI summary'!O88</f>
        <v>2.2481156271223195E-2</v>
      </c>
      <c r="U98" s="1469"/>
      <c r="V98" s="1469"/>
      <c r="W98" s="1469"/>
      <c r="X98" s="1469"/>
      <c r="Y98" s="1469"/>
      <c r="Z98" s="1469"/>
    </row>
    <row r="99" spans="1:26" x14ac:dyDescent="0.2">
      <c r="A99" s="1469"/>
      <c r="B99" s="930" t="str">
        <f>'WK4 - PGI summary'!C89</f>
        <v>PGI if expiring SV renewed and only rate peg applied</v>
      </c>
      <c r="C99" s="180"/>
      <c r="D99" s="926" t="str">
        <f>'WK4 - PGI summary'!E89</f>
        <v>%</v>
      </c>
      <c r="E99" s="747"/>
      <c r="F99" s="1358"/>
      <c r="G99" s="1358"/>
      <c r="H99" s="748"/>
      <c r="I99" s="1552">
        <f>'WK4 - PGI summary'!G89</f>
        <v>2.2481156271223195E-2</v>
      </c>
      <c r="J99" s="1552">
        <f>'WK4 - PGI summary'!H89</f>
        <v>2.5000000000000026E-2</v>
      </c>
      <c r="K99" s="1552">
        <f>'WK4 - PGI summary'!I89</f>
        <v>2.5000000000000043E-2</v>
      </c>
      <c r="L99" s="1552">
        <f>'WK4 - PGI summary'!J89</f>
        <v>2.4999999999999991E-2</v>
      </c>
      <c r="M99" s="1552">
        <f>'WK4 - PGI summary'!K89</f>
        <v>2.5000000000000071E-2</v>
      </c>
      <c r="N99" s="1552">
        <f>'WK4 - PGI summary'!L89</f>
        <v>2.4999999999999956E-2</v>
      </c>
      <c r="O99" s="1553">
        <f>'WK4 - PGI summary'!M89</f>
        <v>2.4999999999999963E-2</v>
      </c>
      <c r="P99" s="1358"/>
      <c r="Q99" s="1503"/>
      <c r="R99" s="1503"/>
      <c r="S99" s="614"/>
      <c r="T99" s="938">
        <f>'WK4 - PGI summary'!O89</f>
        <v>2.2481156271223195E-2</v>
      </c>
      <c r="U99" s="1469"/>
      <c r="V99" s="1469"/>
      <c r="W99" s="1469"/>
      <c r="X99" s="1469"/>
      <c r="Y99" s="1469"/>
      <c r="Z99" s="1469"/>
    </row>
    <row r="100" spans="1:26" x14ac:dyDescent="0.2">
      <c r="A100" s="1469"/>
      <c r="B100" s="818"/>
      <c r="C100" s="180"/>
      <c r="D100" s="180"/>
      <c r="E100" s="747"/>
      <c r="F100" s="1358"/>
      <c r="G100" s="1358"/>
      <c r="H100" s="748"/>
      <c r="I100" s="697"/>
      <c r="J100" s="564"/>
      <c r="K100" s="697"/>
      <c r="L100" s="697"/>
      <c r="M100" s="564"/>
      <c r="N100" s="564"/>
      <c r="O100" s="827"/>
      <c r="P100" s="1358"/>
      <c r="Q100" s="564"/>
      <c r="R100" s="564"/>
      <c r="S100" s="606"/>
      <c r="T100" s="820"/>
      <c r="U100" s="1469"/>
      <c r="V100" s="1469"/>
      <c r="W100" s="1469"/>
      <c r="X100" s="1469"/>
      <c r="Y100" s="1469"/>
      <c r="Z100" s="1469"/>
    </row>
    <row r="101" spans="1:26" x14ac:dyDescent="0.2">
      <c r="A101" s="1469"/>
      <c r="B101" s="923" t="str">
        <f>'WK4 - PGI summary'!C91</f>
        <v>Annual $ increase in PGI</v>
      </c>
      <c r="C101" s="180"/>
      <c r="D101" s="180"/>
      <c r="E101" s="747"/>
      <c r="F101" s="1358"/>
      <c r="G101" s="1358"/>
      <c r="H101" s="748"/>
      <c r="I101" s="697"/>
      <c r="J101" s="564"/>
      <c r="K101" s="697"/>
      <c r="L101" s="697"/>
      <c r="M101" s="564"/>
      <c r="N101" s="564"/>
      <c r="O101" s="827"/>
      <c r="P101" s="1358"/>
      <c r="Q101" s="564"/>
      <c r="R101" s="564"/>
      <c r="S101" s="606"/>
      <c r="T101" s="820"/>
      <c r="U101" s="1469"/>
      <c r="V101" s="1469"/>
      <c r="W101" s="1469"/>
      <c r="X101" s="1469"/>
      <c r="Y101" s="1469"/>
      <c r="Z101" s="1469"/>
    </row>
    <row r="102" spans="1:26" x14ac:dyDescent="0.2">
      <c r="A102" s="1469"/>
      <c r="B102" s="930" t="str">
        <f>'WK4 - PGI summary'!C92</f>
        <v>PGI with proposed SV</v>
      </c>
      <c r="C102" s="180"/>
      <c r="D102" s="926" t="str">
        <f>'WK4 - PGI summary'!E92</f>
        <v>$ nominal</v>
      </c>
      <c r="E102" s="747"/>
      <c r="F102" s="1358"/>
      <c r="G102" s="1358"/>
      <c r="H102" s="748"/>
      <c r="I102" s="529">
        <f>'WK4 - PGI summary'!G92</f>
        <v>26754609.207923532</v>
      </c>
      <c r="J102" s="529">
        <f>'WK4 - PGI summary'!H92</f>
        <v>5055408.7648520172</v>
      </c>
      <c r="K102" s="529">
        <f>'WK4 - PGI summary'!I92</f>
        <v>5181793.9839733243</v>
      </c>
      <c r="L102" s="529">
        <f>'WK4 - PGI summary'!J92</f>
        <v>5311338.8335726559</v>
      </c>
      <c r="M102" s="529">
        <f>'WK4 - PGI summary'!K92</f>
        <v>5444122.3044119477</v>
      </c>
      <c r="N102" s="529">
        <f>'WK4 - PGI summary'!L92</f>
        <v>5580225.3620222509</v>
      </c>
      <c r="O102" s="939">
        <f>'WK4 - PGI summary'!M92</f>
        <v>5719730.9960728288</v>
      </c>
      <c r="P102" s="1358"/>
      <c r="Q102" s="698"/>
      <c r="R102" s="698"/>
      <c r="S102" s="940">
        <f>'WK4 - PGI summary'!N92</f>
        <v>26754609.207923532</v>
      </c>
      <c r="T102" s="1555">
        <f>'WK4 - PGI summary'!O92</f>
        <v>0.15248115627122308</v>
      </c>
      <c r="U102" s="1469"/>
      <c r="V102" s="1469"/>
      <c r="W102" s="1469"/>
      <c r="X102" s="1469"/>
      <c r="Y102" s="1469"/>
      <c r="Z102" s="1469"/>
    </row>
    <row r="103" spans="1:26" x14ac:dyDescent="0.2">
      <c r="A103" s="1469"/>
      <c r="B103" s="930" t="str">
        <f>'WK4 - PGI summary'!C93</f>
        <v>PGI if only the rate peg applied</v>
      </c>
      <c r="C103" s="180"/>
      <c r="D103" s="926" t="str">
        <f>'WK4 - PGI summary'!E93</f>
        <v>$ nominal</v>
      </c>
      <c r="E103" s="747"/>
      <c r="F103" s="1358"/>
      <c r="G103" s="1358"/>
      <c r="H103" s="748"/>
      <c r="I103" s="941">
        <f>'WK4 - PGI summary'!G93</f>
        <v>3944582.8277231455</v>
      </c>
      <c r="J103" s="941">
        <f>'WK4 - PGI summary'!H93</f>
        <v>4485158.1053470075</v>
      </c>
      <c r="K103" s="941">
        <f>'WK4 - PGI summary'!I93</f>
        <v>4597287.0579806864</v>
      </c>
      <c r="L103" s="941">
        <f>'WK4 - PGI summary'!J93</f>
        <v>4712219.2344301939</v>
      </c>
      <c r="M103" s="941">
        <f>'WK4 - PGI summary'!K93</f>
        <v>4830024.7152909636</v>
      </c>
      <c r="N103" s="941">
        <f>'WK4 - PGI summary'!L93</f>
        <v>4950775.3331732154</v>
      </c>
      <c r="O103" s="942">
        <f>'WK4 - PGI summary'!M93</f>
        <v>5074544.7165025473</v>
      </c>
      <c r="P103" s="1358"/>
      <c r="Q103" s="699"/>
      <c r="R103" s="699"/>
      <c r="S103" s="943">
        <f>'WK4 - PGI summary'!N93</f>
        <v>3944582.8277231455</v>
      </c>
      <c r="T103" s="1556">
        <f>'WK4 - PGI summary'!O93</f>
        <v>2.2481156271223195E-2</v>
      </c>
      <c r="U103" s="1469"/>
      <c r="V103" s="1469"/>
      <c r="W103" s="1469"/>
      <c r="X103" s="1469"/>
      <c r="Y103" s="1469"/>
      <c r="Z103" s="1469"/>
    </row>
    <row r="104" spans="1:26" x14ac:dyDescent="0.2">
      <c r="A104" s="1469"/>
      <c r="B104" s="930" t="str">
        <f>'WK4 - PGI summary'!C94</f>
        <v>PGI if expiring SV renewed and only rate peg applied</v>
      </c>
      <c r="C104" s="180"/>
      <c r="D104" s="944" t="str">
        <f>'WK4 - PGI summary'!E94</f>
        <v>$ nominal</v>
      </c>
      <c r="E104" s="747"/>
      <c r="F104" s="1358"/>
      <c r="G104" s="1358"/>
      <c r="H104" s="748"/>
      <c r="I104" s="941">
        <f>'WK4 - PGI summary'!G94</f>
        <v>3944582.8277231455</v>
      </c>
      <c r="J104" s="941">
        <f>'WK4 - PGI summary'!H94</f>
        <v>4485158.1053470075</v>
      </c>
      <c r="K104" s="941">
        <f>'WK4 - PGI summary'!I94</f>
        <v>4597287.0579806864</v>
      </c>
      <c r="L104" s="941">
        <f>'WK4 - PGI summary'!J94</f>
        <v>4712219.2344301939</v>
      </c>
      <c r="M104" s="941">
        <f>'WK4 - PGI summary'!K94</f>
        <v>4830024.7152909636</v>
      </c>
      <c r="N104" s="941">
        <f>'WK4 - PGI summary'!L94</f>
        <v>4950775.3331732154</v>
      </c>
      <c r="O104" s="942">
        <f>'WK4 - PGI summary'!M94</f>
        <v>5074544.7165025473</v>
      </c>
      <c r="P104" s="1358"/>
      <c r="Q104" s="699"/>
      <c r="R104" s="699"/>
      <c r="S104" s="943">
        <f>'WK4 - PGI summary'!N94</f>
        <v>3944582.8277231455</v>
      </c>
      <c r="T104" s="1556">
        <f>'WK4 - PGI summary'!O94</f>
        <v>2.2481156271223195E-2</v>
      </c>
      <c r="U104" s="1469"/>
      <c r="V104" s="1469"/>
      <c r="W104" s="1469"/>
      <c r="X104" s="1469"/>
      <c r="Y104" s="1469"/>
      <c r="Z104" s="1469"/>
    </row>
    <row r="105" spans="1:26" x14ac:dyDescent="0.2">
      <c r="A105" s="1469"/>
      <c r="B105" s="816"/>
      <c r="C105" s="180"/>
      <c r="D105" s="183"/>
      <c r="E105" s="747"/>
      <c r="F105" s="1358"/>
      <c r="G105" s="1358"/>
      <c r="H105" s="748"/>
      <c r="I105" s="699"/>
      <c r="J105" s="699"/>
      <c r="K105" s="699"/>
      <c r="L105" s="699"/>
      <c r="M105" s="699"/>
      <c r="N105" s="699"/>
      <c r="O105" s="828"/>
      <c r="P105" s="1358"/>
      <c r="Q105" s="699"/>
      <c r="R105" s="699"/>
      <c r="S105" s="614"/>
      <c r="T105" s="1550"/>
      <c r="U105" s="1469"/>
      <c r="V105" s="1469"/>
      <c r="W105" s="1469"/>
      <c r="X105" s="1469"/>
      <c r="Y105" s="1469"/>
      <c r="Z105" s="1469"/>
    </row>
    <row r="106" spans="1:26" x14ac:dyDescent="0.2">
      <c r="A106" s="1469"/>
      <c r="B106" s="923" t="str">
        <f>'WK4 - PGI summary'!C96</f>
        <v>Annual $ increase in PGI with proposed SV more than:</v>
      </c>
      <c r="C106" s="180"/>
      <c r="D106" s="183"/>
      <c r="E106" s="747"/>
      <c r="F106" s="1358"/>
      <c r="G106" s="1358"/>
      <c r="H106" s="748"/>
      <c r="I106" s="941"/>
      <c r="J106" s="941"/>
      <c r="K106" s="941"/>
      <c r="L106" s="941"/>
      <c r="M106" s="941"/>
      <c r="N106" s="941"/>
      <c r="O106" s="942"/>
      <c r="P106" s="1358"/>
      <c r="Q106" s="699"/>
      <c r="R106" s="699"/>
      <c r="S106" s="943"/>
      <c r="T106" s="1551"/>
      <c r="U106" s="1469"/>
      <c r="V106" s="1469"/>
      <c r="W106" s="1469"/>
      <c r="X106" s="1469"/>
      <c r="Y106" s="1469"/>
      <c r="Z106" s="1469"/>
    </row>
    <row r="107" spans="1:26" x14ac:dyDescent="0.2">
      <c r="A107" s="1469"/>
      <c r="B107" s="930" t="str">
        <f>'WK4 - PGI summary'!C97</f>
        <v>PGI if only the rate peg applied</v>
      </c>
      <c r="C107" s="180"/>
      <c r="D107" s="926" t="str">
        <f>'WK4 - PGI summary'!E97</f>
        <v>$ nominal</v>
      </c>
      <c r="E107" s="747"/>
      <c r="F107" s="1358"/>
      <c r="G107" s="1358"/>
      <c r="H107" s="748"/>
      <c r="I107" s="945">
        <f>'WK4 - PGI summary'!G97</f>
        <v>22810026.380200386</v>
      </c>
      <c r="J107" s="945">
        <f>'WK4 - PGI summary'!H97</f>
        <v>570250.65950500965</v>
      </c>
      <c r="K107" s="945">
        <f>'WK4 - PGI summary'!I97</f>
        <v>584506.92599263787</v>
      </c>
      <c r="L107" s="945">
        <f>'WK4 - PGI summary'!J97</f>
        <v>599119.59914246202</v>
      </c>
      <c r="M107" s="945">
        <f>'WK4 - PGI summary'!K97</f>
        <v>614097.58912098408</v>
      </c>
      <c r="N107" s="945">
        <f>'WK4 - PGI summary'!L97</f>
        <v>629450.0288490355</v>
      </c>
      <c r="O107" s="946">
        <f>'WK4 - PGI summary'!M97</f>
        <v>645186.27957028151</v>
      </c>
      <c r="P107" s="1358"/>
      <c r="Q107" s="697"/>
      <c r="R107" s="697"/>
      <c r="S107" s="943">
        <f>'WK4 - PGI summary'!N97</f>
        <v>22810026.380200386</v>
      </c>
      <c r="T107" s="938">
        <f>'WK4 - PGI summary'!O97</f>
        <v>0.12999999999999989</v>
      </c>
      <c r="U107" s="1469"/>
      <c r="V107" s="1469"/>
      <c r="W107" s="1469"/>
      <c r="X107" s="1469"/>
      <c r="Y107" s="1469"/>
      <c r="Z107" s="1469"/>
    </row>
    <row r="108" spans="1:26" x14ac:dyDescent="0.2">
      <c r="A108" s="1469"/>
      <c r="B108" s="930" t="str">
        <f>'WK4 - PGI summary'!C98</f>
        <v>PGI if expiring SV renewed and only rate peg applied</v>
      </c>
      <c r="C108" s="1358"/>
      <c r="D108" s="926" t="str">
        <f>'WK4 - PGI summary'!E98</f>
        <v>$ nominal</v>
      </c>
      <c r="E108" s="747"/>
      <c r="F108" s="1358"/>
      <c r="G108" s="1358"/>
      <c r="H108" s="748"/>
      <c r="I108" s="945">
        <f>'WK4 - PGI summary'!G98</f>
        <v>22810026.380200386</v>
      </c>
      <c r="J108" s="945">
        <f>'WK4 - PGI summary'!H98</f>
        <v>570250.65950500965</v>
      </c>
      <c r="K108" s="945">
        <f>'WK4 - PGI summary'!I98</f>
        <v>584506.92599263787</v>
      </c>
      <c r="L108" s="945">
        <f>'WK4 - PGI summary'!J98</f>
        <v>599119.59914246202</v>
      </c>
      <c r="M108" s="945">
        <f>'WK4 - PGI summary'!K98</f>
        <v>614097.58912098408</v>
      </c>
      <c r="N108" s="945">
        <f>'WK4 - PGI summary'!L98</f>
        <v>629450.0288490355</v>
      </c>
      <c r="O108" s="946">
        <f>'WK4 - PGI summary'!M98</f>
        <v>645186.27957028151</v>
      </c>
      <c r="P108" s="1358"/>
      <c r="Q108" s="697"/>
      <c r="R108" s="697"/>
      <c r="S108" s="943">
        <f>'WK4 - PGI summary'!N98</f>
        <v>22810026.380200386</v>
      </c>
      <c r="T108" s="938">
        <f>'WK4 - PGI summary'!O98</f>
        <v>0.12999999999999989</v>
      </c>
      <c r="U108" s="1469"/>
      <c r="V108" s="1469"/>
      <c r="W108" s="1469"/>
      <c r="X108" s="1469"/>
      <c r="Y108" s="1469"/>
      <c r="Z108" s="1469"/>
    </row>
    <row r="109" spans="1:26" x14ac:dyDescent="0.2">
      <c r="A109" s="1469"/>
      <c r="B109" s="817"/>
      <c r="C109" s="180"/>
      <c r="D109" s="183"/>
      <c r="E109" s="747"/>
      <c r="F109" s="1358"/>
      <c r="G109" s="1358"/>
      <c r="H109" s="748"/>
      <c r="I109" s="1503"/>
      <c r="J109" s="1503"/>
      <c r="K109" s="1503"/>
      <c r="L109" s="1503"/>
      <c r="M109" s="1503"/>
      <c r="N109" s="1503"/>
      <c r="O109" s="1557"/>
      <c r="P109" s="1358"/>
      <c r="Q109" s="1503"/>
      <c r="R109" s="1503"/>
      <c r="S109" s="614"/>
      <c r="T109" s="820"/>
      <c r="U109" s="1469"/>
      <c r="V109" s="1469"/>
      <c r="W109" s="1469"/>
      <c r="X109" s="1469"/>
      <c r="Y109" s="1469"/>
      <c r="Z109" s="1469"/>
    </row>
    <row r="110" spans="1:26" x14ac:dyDescent="0.2">
      <c r="A110" s="1469"/>
      <c r="B110" s="923" t="str">
        <f>'WK4 - PGI summary'!C100</f>
        <v>Cumulative PGI</v>
      </c>
      <c r="C110" s="180"/>
      <c r="D110" s="180"/>
      <c r="E110" s="747"/>
      <c r="F110" s="1358"/>
      <c r="G110" s="1358"/>
      <c r="H110" s="748"/>
      <c r="I110" s="1552"/>
      <c r="J110" s="1552"/>
      <c r="K110" s="1552"/>
      <c r="L110" s="1552"/>
      <c r="M110" s="1552"/>
      <c r="N110" s="1552"/>
      <c r="O110" s="1553"/>
      <c r="P110" s="1358"/>
      <c r="Q110" s="1503"/>
      <c r="R110" s="1503"/>
      <c r="S110" s="943"/>
      <c r="T110" s="938"/>
      <c r="U110" s="1469"/>
      <c r="V110" s="1469"/>
      <c r="W110" s="1469"/>
      <c r="X110" s="1469"/>
      <c r="Y110" s="1469"/>
      <c r="Z110" s="1469"/>
    </row>
    <row r="111" spans="1:26" x14ac:dyDescent="0.2">
      <c r="A111" s="1469"/>
      <c r="B111" s="930" t="str">
        <f>'WK4 - PGI summary'!C101</f>
        <v>PGI with proposed SV</v>
      </c>
      <c r="C111" s="180"/>
      <c r="D111" s="926" t="str">
        <f>'WK4 - PGI summary'!E101</f>
        <v>$ nominal</v>
      </c>
      <c r="E111" s="747"/>
      <c r="F111" s="1358"/>
      <c r="G111" s="1358"/>
      <c r="H111" s="748"/>
      <c r="I111" s="529">
        <f>'WK4 - PGI summary'!G101</f>
        <v>202216350.59408051</v>
      </c>
      <c r="J111" s="529">
        <f>'WK4 - PGI summary'!H101</f>
        <v>409488109.95301306</v>
      </c>
      <c r="K111" s="529">
        <f>'WK4 - PGI summary'!I101</f>
        <v>621941663.29591894</v>
      </c>
      <c r="L111" s="529">
        <f>'WK4 - PGI summary'!J101</f>
        <v>839706555.47239745</v>
      </c>
      <c r="M111" s="529">
        <f>'WK4 - PGI summary'!K101</f>
        <v>1062915569.9532878</v>
      </c>
      <c r="N111" s="529">
        <f>'WK4 - PGI summary'!L101</f>
        <v>1291704809.7962005</v>
      </c>
      <c r="O111" s="939">
        <f>'WK4 - PGI summary'!M101</f>
        <v>1526213780.635186</v>
      </c>
      <c r="P111" s="1358"/>
      <c r="Q111" s="698"/>
      <c r="R111" s="698"/>
      <c r="S111" s="943">
        <f>'WK4 - PGI summary'!N101</f>
        <v>202216350.59408051</v>
      </c>
      <c r="T111" s="938">
        <f>'WK4 - PGI summary'!O101</f>
        <v>0</v>
      </c>
      <c r="U111" s="1469"/>
      <c r="V111" s="1469"/>
      <c r="W111" s="1469"/>
      <c r="X111" s="1469"/>
      <c r="Y111" s="1469"/>
      <c r="Z111" s="1469"/>
    </row>
    <row r="112" spans="1:26" x14ac:dyDescent="0.2">
      <c r="A112" s="1469"/>
      <c r="B112" s="930" t="str">
        <f>'WK4 - PGI summary'!C102</f>
        <v>PGI if only the rate peg applied</v>
      </c>
      <c r="C112" s="180"/>
      <c r="D112" s="926" t="str">
        <f>'WK4 - PGI summary'!E102</f>
        <v>$ nominal</v>
      </c>
      <c r="E112" s="747"/>
      <c r="F112" s="1358"/>
      <c r="G112" s="1358"/>
      <c r="H112" s="748"/>
      <c r="I112" s="529">
        <f>'WK4 - PGI summary'!G102</f>
        <v>179406324.21388012</v>
      </c>
      <c r="J112" s="529">
        <f>'WK4 - PGI summary'!H102</f>
        <v>363297806.53310728</v>
      </c>
      <c r="K112" s="529">
        <f>'WK4 - PGI summary'!I102</f>
        <v>551786575.91031504</v>
      </c>
      <c r="L112" s="529">
        <f>'WK4 - PGI summary'!J102</f>
        <v>744987564.52195311</v>
      </c>
      <c r="M112" s="529">
        <f>'WK4 - PGI summary'!K102</f>
        <v>943018577.84888208</v>
      </c>
      <c r="N112" s="529">
        <f>'WK4 - PGI summary'!L102</f>
        <v>1146000366.5089843</v>
      </c>
      <c r="O112" s="939">
        <f>'WK4 - PGI summary'!M102</f>
        <v>1354056699.8855891</v>
      </c>
      <c r="P112" s="1358"/>
      <c r="Q112" s="698"/>
      <c r="R112" s="698"/>
      <c r="S112" s="943">
        <f>'WK4 - PGI summary'!N102</f>
        <v>179406324.21388012</v>
      </c>
      <c r="T112" s="938">
        <f>'WK4 - PGI summary'!O102</f>
        <v>0</v>
      </c>
      <c r="U112" s="1469"/>
      <c r="V112" s="1469"/>
      <c r="W112" s="1469"/>
      <c r="X112" s="1469"/>
      <c r="Y112" s="1469"/>
      <c r="Z112" s="1469"/>
    </row>
    <row r="113" spans="1:26" x14ac:dyDescent="0.2">
      <c r="A113" s="1469"/>
      <c r="B113" s="822"/>
      <c r="C113" s="824"/>
      <c r="D113" s="824"/>
      <c r="E113" s="751"/>
      <c r="F113" s="752"/>
      <c r="G113" s="752"/>
      <c r="H113" s="753"/>
      <c r="I113" s="553"/>
      <c r="J113" s="553"/>
      <c r="K113" s="553"/>
      <c r="L113" s="553"/>
      <c r="M113" s="553"/>
      <c r="N113" s="553"/>
      <c r="O113" s="548"/>
      <c r="P113" s="553"/>
      <c r="Q113" s="553"/>
      <c r="R113" s="553"/>
      <c r="S113" s="825"/>
      <c r="T113" s="826"/>
      <c r="U113" s="1469"/>
      <c r="V113" s="1469"/>
      <c r="W113" s="1469"/>
      <c r="X113" s="1469"/>
      <c r="Y113" s="1469"/>
      <c r="Z113" s="1469"/>
    </row>
    <row r="114" spans="1:26" x14ac:dyDescent="0.2">
      <c r="A114" s="1469"/>
      <c r="B114" s="180"/>
      <c r="C114" s="180"/>
      <c r="D114" s="180"/>
      <c r="E114" s="1469"/>
      <c r="F114" s="1469"/>
      <c r="G114" s="1469"/>
      <c r="H114" s="1469"/>
      <c r="I114" s="1503"/>
      <c r="J114" s="1503"/>
      <c r="K114" s="1503"/>
      <c r="L114" s="1503"/>
      <c r="M114" s="1503"/>
      <c r="N114" s="1503"/>
      <c r="O114" s="1503"/>
      <c r="P114" s="1503"/>
      <c r="Q114" s="1503"/>
      <c r="R114" s="1503"/>
      <c r="S114" s="1503"/>
      <c r="T114" s="1503"/>
      <c r="U114" s="1503"/>
      <c r="V114" s="1469"/>
      <c r="W114" s="1469"/>
      <c r="X114" s="1469"/>
      <c r="Y114" s="1469"/>
      <c r="Z114" s="1469"/>
    </row>
    <row r="115" spans="1:26" x14ac:dyDescent="0.2">
      <c r="A115" s="1469"/>
      <c r="B115" s="180"/>
      <c r="C115" s="180"/>
      <c r="D115" s="180"/>
      <c r="E115" s="1469"/>
      <c r="F115" s="1469"/>
      <c r="G115" s="1469"/>
      <c r="H115" s="1469"/>
      <c r="I115" s="1503"/>
      <c r="J115" s="1503"/>
      <c r="K115" s="1503"/>
      <c r="L115" s="1503"/>
      <c r="M115" s="1503"/>
      <c r="N115" s="1503"/>
      <c r="O115" s="1503"/>
      <c r="P115" s="1503"/>
      <c r="Q115" s="1503"/>
      <c r="R115" s="1503"/>
      <c r="S115" s="1503"/>
      <c r="T115" s="1503"/>
      <c r="U115" s="1503"/>
      <c r="V115" s="1469"/>
      <c r="W115" s="1469"/>
      <c r="X115" s="1469"/>
      <c r="Y115" s="1469"/>
      <c r="Z115" s="1469"/>
    </row>
    <row r="116" spans="1:26" ht="12.75" thickBot="1" x14ac:dyDescent="0.25">
      <c r="A116" s="1469"/>
      <c r="B116" s="1558" t="s">
        <v>920</v>
      </c>
      <c r="C116" s="180"/>
      <c r="D116" s="180"/>
      <c r="E116" s="1469"/>
      <c r="F116" s="1469"/>
      <c r="G116" s="1469"/>
      <c r="H116" s="1469"/>
      <c r="I116" s="1503"/>
      <c r="J116" s="1503"/>
      <c r="K116" s="1503"/>
      <c r="L116" s="1503"/>
      <c r="M116" s="1503"/>
      <c r="N116" s="1503"/>
      <c r="O116" s="1503"/>
      <c r="P116" s="1503"/>
      <c r="Q116" s="1503"/>
      <c r="R116" s="1503"/>
      <c r="S116" s="1503"/>
      <c r="T116" s="1503"/>
      <c r="U116" s="1503"/>
      <c r="V116" s="1469"/>
      <c r="W116" s="1469"/>
      <c r="X116" s="1469"/>
      <c r="Y116" s="1469"/>
      <c r="Z116" s="1469"/>
    </row>
    <row r="117" spans="1:26" x14ac:dyDescent="0.2">
      <c r="A117" s="1469"/>
      <c r="B117" s="1559" t="str">
        <f>'WK5a(1) - Impact on Rates'!$F$5</f>
        <v>WORKSHEET 5a</v>
      </c>
      <c r="C117" s="1560"/>
      <c r="D117" s="1561"/>
      <c r="E117" s="1562"/>
      <c r="F117" s="1562"/>
      <c r="G117" s="1562"/>
      <c r="H117" s="1562"/>
      <c r="I117" s="1563"/>
      <c r="J117" s="1563"/>
      <c r="K117" s="1563"/>
      <c r="L117" s="1563"/>
      <c r="M117" s="1563"/>
      <c r="N117" s="1563"/>
      <c r="O117" s="1563"/>
      <c r="P117" s="1563"/>
      <c r="Q117" s="1563"/>
      <c r="R117" s="1564"/>
      <c r="S117" s="697"/>
      <c r="T117" s="697"/>
      <c r="U117" s="697"/>
      <c r="V117" s="1469"/>
      <c r="W117" s="1469"/>
      <c r="X117" s="1469"/>
      <c r="Y117" s="1469"/>
      <c r="Z117" s="1469"/>
    </row>
    <row r="118" spans="1:26" x14ac:dyDescent="0.2">
      <c r="A118" s="1469"/>
      <c r="B118" s="1565" t="s">
        <v>702</v>
      </c>
      <c r="C118" s="180"/>
      <c r="D118" s="1262" t="str">
        <f>'WK5a(1) - Impact on Rates'!H21</f>
        <v>$ nominal per year</v>
      </c>
      <c r="E118" s="1358"/>
      <c r="F118" s="1358"/>
      <c r="G118" s="1358"/>
      <c r="H118" s="1358"/>
      <c r="I118" s="697"/>
      <c r="J118" s="697"/>
      <c r="K118" s="697"/>
      <c r="L118" s="697"/>
      <c r="M118" s="697"/>
      <c r="N118" s="697"/>
      <c r="O118" s="697"/>
      <c r="P118" s="697"/>
      <c r="Q118" s="697"/>
      <c r="R118" s="1566"/>
      <c r="S118" s="697"/>
      <c r="T118" s="697"/>
      <c r="U118" s="697"/>
      <c r="V118" s="1469"/>
      <c r="W118" s="1469"/>
      <c r="X118" s="1469"/>
      <c r="Y118" s="1469"/>
      <c r="Z118" s="1469"/>
    </row>
    <row r="119" spans="1:26" x14ac:dyDescent="0.2">
      <c r="A119" s="1469"/>
      <c r="B119" s="1567" t="str">
        <f>B$51</f>
        <v>Year number</v>
      </c>
      <c r="C119" s="1187"/>
      <c r="D119" s="1326"/>
      <c r="E119" s="1286" t="str">
        <f t="shared" ref="E119:R119" si="6">E$51</f>
        <v>Hist yr 3</v>
      </c>
      <c r="F119" s="1328" t="str">
        <f t="shared" si="6"/>
        <v>Hist yr 2</v>
      </c>
      <c r="G119" s="1329" t="str">
        <f t="shared" si="6"/>
        <v>Hist yr 1</v>
      </c>
      <c r="H119" s="1327" t="str">
        <f t="shared" si="6"/>
        <v>Year 0</v>
      </c>
      <c r="I119" s="1263" t="str">
        <f t="shared" si="6"/>
        <v>Year 1</v>
      </c>
      <c r="J119" s="1263" t="str">
        <f t="shared" si="6"/>
        <v>Year 2</v>
      </c>
      <c r="K119" s="1263" t="str">
        <f t="shared" si="6"/>
        <v>Year 3</v>
      </c>
      <c r="L119" s="1263" t="str">
        <f t="shared" si="6"/>
        <v>Year 4</v>
      </c>
      <c r="M119" s="1263" t="str">
        <f t="shared" si="6"/>
        <v>Year 5</v>
      </c>
      <c r="N119" s="1263" t="str">
        <f t="shared" si="6"/>
        <v>Year 6</v>
      </c>
      <c r="O119" s="1263" t="str">
        <f t="shared" si="6"/>
        <v>Year 7</v>
      </c>
      <c r="P119" s="1286" t="str">
        <f t="shared" si="6"/>
        <v>Year 8</v>
      </c>
      <c r="Q119" s="1328" t="str">
        <f t="shared" si="6"/>
        <v>Year 9</v>
      </c>
      <c r="R119" s="1568" t="str">
        <f t="shared" si="6"/>
        <v>Year 10</v>
      </c>
      <c r="S119" s="697"/>
      <c r="T119" s="697"/>
      <c r="U119" s="1469"/>
      <c r="V119" s="1469"/>
      <c r="W119" s="1469"/>
      <c r="X119" s="1469"/>
      <c r="Y119" s="1469"/>
      <c r="Z119" s="1469"/>
    </row>
    <row r="120" spans="1:26" x14ac:dyDescent="0.2">
      <c r="A120" s="1469"/>
      <c r="B120" s="1569" t="str">
        <f>B$52</f>
        <v>Financial year</v>
      </c>
      <c r="C120" s="752"/>
      <c r="D120" s="753"/>
      <c r="E120" s="916" t="str">
        <f t="shared" ref="E120:R120" si="7">E$52</f>
        <v>2017-18</v>
      </c>
      <c r="F120" s="917" t="str">
        <f t="shared" si="7"/>
        <v>2018-19</v>
      </c>
      <c r="G120" s="918" t="str">
        <f t="shared" si="7"/>
        <v>2019-20</v>
      </c>
      <c r="H120" s="919" t="str">
        <f t="shared" si="7"/>
        <v>2020-21</v>
      </c>
      <c r="I120" s="920" t="str">
        <f t="shared" si="7"/>
        <v>2021-22</v>
      </c>
      <c r="J120" s="920" t="str">
        <f t="shared" si="7"/>
        <v>2022-23</v>
      </c>
      <c r="K120" s="920" t="str">
        <f t="shared" si="7"/>
        <v>2023-24</v>
      </c>
      <c r="L120" s="920" t="str">
        <f t="shared" si="7"/>
        <v>2024-25</v>
      </c>
      <c r="M120" s="920" t="str">
        <f t="shared" si="7"/>
        <v>2025-26</v>
      </c>
      <c r="N120" s="920" t="str">
        <f t="shared" si="7"/>
        <v>2026-27</v>
      </c>
      <c r="O120" s="920" t="str">
        <f t="shared" si="7"/>
        <v>2027-28</v>
      </c>
      <c r="P120" s="916" t="str">
        <f t="shared" si="7"/>
        <v>2028-29</v>
      </c>
      <c r="Q120" s="917" t="str">
        <f t="shared" si="7"/>
        <v>2029-30</v>
      </c>
      <c r="R120" s="1570" t="str">
        <f t="shared" si="7"/>
        <v>2030-31</v>
      </c>
      <c r="S120" s="697"/>
      <c r="T120" s="697"/>
      <c r="U120" s="1469"/>
      <c r="V120" s="1469"/>
      <c r="W120" s="1469"/>
      <c r="X120" s="1469"/>
      <c r="Y120" s="1469"/>
      <c r="Z120" s="1469"/>
    </row>
    <row r="121" spans="1:26" x14ac:dyDescent="0.2">
      <c r="A121" s="1469"/>
      <c r="B121" s="1571"/>
      <c r="C121" s="1358"/>
      <c r="D121" s="1358"/>
      <c r="E121" s="747"/>
      <c r="F121" s="1358"/>
      <c r="G121" s="748"/>
      <c r="H121" s="747"/>
      <c r="I121" s="1358"/>
      <c r="J121" s="1358"/>
      <c r="K121" s="1358"/>
      <c r="L121" s="1358"/>
      <c r="M121" s="1358"/>
      <c r="N121" s="1358"/>
      <c r="O121" s="1358"/>
      <c r="P121" s="747"/>
      <c r="Q121" s="1358"/>
      <c r="R121" s="1572"/>
      <c r="S121" s="697"/>
      <c r="T121" s="697"/>
      <c r="U121" s="1469"/>
      <c r="V121" s="1469"/>
      <c r="W121" s="1469"/>
      <c r="X121" s="1469"/>
      <c r="Y121" s="1469"/>
      <c r="Z121" s="1469"/>
    </row>
    <row r="122" spans="1:26" x14ac:dyDescent="0.2">
      <c r="A122" s="1469"/>
      <c r="B122" s="1573" t="str">
        <f>'WK5a(1) - Impact on Rates'!C21</f>
        <v>Minimum Rates - with proposed special variation</v>
      </c>
      <c r="C122" s="1358"/>
      <c r="D122" s="1358"/>
      <c r="E122" s="747"/>
      <c r="F122" s="1358"/>
      <c r="G122" s="748"/>
      <c r="H122" s="747"/>
      <c r="I122" s="1358"/>
      <c r="J122" s="1358"/>
      <c r="K122" s="1358"/>
      <c r="L122" s="1358"/>
      <c r="M122" s="1358"/>
      <c r="N122" s="1358"/>
      <c r="O122" s="1358"/>
      <c r="P122" s="747"/>
      <c r="Q122" s="1358"/>
      <c r="R122" s="1572"/>
      <c r="S122" s="697"/>
      <c r="T122" s="697"/>
      <c r="U122" s="1469"/>
      <c r="V122" s="1469"/>
      <c r="W122" s="1469"/>
      <c r="X122" s="1469"/>
      <c r="Y122" s="1469"/>
      <c r="Z122" s="1469"/>
    </row>
    <row r="123" spans="1:26" x14ac:dyDescent="0.2">
      <c r="A123" s="1469"/>
      <c r="B123" s="1574" t="str">
        <f>'WK5a(1) - Impact on Rates'!C24</f>
        <v>Residential</v>
      </c>
      <c r="C123" s="1575" t="s">
        <v>463</v>
      </c>
      <c r="D123" s="1358"/>
      <c r="E123" s="1358"/>
      <c r="F123" s="1358"/>
      <c r="G123" s="1358"/>
      <c r="H123" s="1576" t="s">
        <v>463</v>
      </c>
      <c r="I123" s="1576" t="s">
        <v>463</v>
      </c>
      <c r="J123" s="1576" t="s">
        <v>463</v>
      </c>
      <c r="K123" s="1576" t="s">
        <v>463</v>
      </c>
      <c r="L123" s="1576" t="s">
        <v>463</v>
      </c>
      <c r="M123" s="1576" t="s">
        <v>463</v>
      </c>
      <c r="N123" s="1576" t="s">
        <v>463</v>
      </c>
      <c r="O123" s="1576" t="s">
        <v>463</v>
      </c>
      <c r="P123" s="1358"/>
      <c r="Q123" s="1358"/>
      <c r="R123" s="1572"/>
      <c r="S123" s="697"/>
      <c r="T123" s="697"/>
      <c r="U123" s="1469"/>
      <c r="V123" s="1469"/>
      <c r="W123" s="1469"/>
      <c r="X123" s="1469"/>
      <c r="Y123" s="1469"/>
      <c r="Z123" s="1469"/>
    </row>
    <row r="124" spans="1:26" x14ac:dyDescent="0.2">
      <c r="A124" s="1469"/>
      <c r="B124" s="1574" t="str">
        <f>'WK5a(1) - Impact on Rates'!C25</f>
        <v>Residential</v>
      </c>
      <c r="C124" s="1575" t="s">
        <v>463</v>
      </c>
      <c r="D124" s="1358"/>
      <c r="E124" s="1358"/>
      <c r="F124" s="1358"/>
      <c r="G124" s="1358"/>
      <c r="H124" s="1576" t="s">
        <v>463</v>
      </c>
      <c r="I124" s="1576" t="s">
        <v>463</v>
      </c>
      <c r="J124" s="1576" t="s">
        <v>463</v>
      </c>
      <c r="K124" s="1576" t="s">
        <v>463</v>
      </c>
      <c r="L124" s="1576" t="s">
        <v>463</v>
      </c>
      <c r="M124" s="1576" t="s">
        <v>463</v>
      </c>
      <c r="N124" s="1576" t="s">
        <v>463</v>
      </c>
      <c r="O124" s="1576" t="s">
        <v>463</v>
      </c>
      <c r="P124" s="1358"/>
      <c r="Q124" s="1358"/>
      <c r="R124" s="1572"/>
      <c r="S124" s="697"/>
      <c r="T124" s="697"/>
      <c r="U124" s="1469"/>
      <c r="V124" s="1469"/>
      <c r="W124" s="1469"/>
      <c r="X124" s="1469"/>
      <c r="Y124" s="1469"/>
      <c r="Z124" s="1469"/>
    </row>
    <row r="125" spans="1:26" x14ac:dyDescent="0.2">
      <c r="A125" s="1469"/>
      <c r="B125" s="1574" t="str">
        <f>'WK5a(1) - Impact on Rates'!C26</f>
        <v>Residential</v>
      </c>
      <c r="C125" s="1575" t="s">
        <v>463</v>
      </c>
      <c r="D125" s="1358"/>
      <c r="E125" s="1358"/>
      <c r="F125" s="1358"/>
      <c r="G125" s="1358"/>
      <c r="H125" s="1576" t="s">
        <v>463</v>
      </c>
      <c r="I125" s="1576" t="s">
        <v>463</v>
      </c>
      <c r="J125" s="1576" t="s">
        <v>463</v>
      </c>
      <c r="K125" s="1576" t="s">
        <v>463</v>
      </c>
      <c r="L125" s="1576" t="s">
        <v>463</v>
      </c>
      <c r="M125" s="1576" t="s">
        <v>463</v>
      </c>
      <c r="N125" s="1576" t="s">
        <v>463</v>
      </c>
      <c r="O125" s="1576" t="s">
        <v>463</v>
      </c>
      <c r="P125" s="1358"/>
      <c r="Q125" s="1358"/>
      <c r="R125" s="1572"/>
      <c r="S125" s="697"/>
      <c r="T125" s="697"/>
      <c r="U125" s="1469"/>
      <c r="V125" s="1469"/>
      <c r="W125" s="1469"/>
      <c r="X125" s="1469"/>
      <c r="Y125" s="1469"/>
      <c r="Z125" s="1469"/>
    </row>
    <row r="126" spans="1:26" x14ac:dyDescent="0.2">
      <c r="A126" s="1469"/>
      <c r="B126" s="1574" t="str">
        <f>'WK5a(1) - Impact on Rates'!C27</f>
        <v>Residential</v>
      </c>
      <c r="C126" s="1575" t="s">
        <v>463</v>
      </c>
      <c r="D126" s="1358"/>
      <c r="E126" s="1358"/>
      <c r="F126" s="1358"/>
      <c r="G126" s="1358"/>
      <c r="H126" s="1576" t="s">
        <v>463</v>
      </c>
      <c r="I126" s="1576" t="s">
        <v>463</v>
      </c>
      <c r="J126" s="1576" t="s">
        <v>463</v>
      </c>
      <c r="K126" s="1576" t="s">
        <v>463</v>
      </c>
      <c r="L126" s="1576" t="s">
        <v>463</v>
      </c>
      <c r="M126" s="1576" t="s">
        <v>463</v>
      </c>
      <c r="N126" s="1576" t="s">
        <v>463</v>
      </c>
      <c r="O126" s="1576" t="s">
        <v>463</v>
      </c>
      <c r="P126" s="1358"/>
      <c r="Q126" s="1358"/>
      <c r="R126" s="1572"/>
      <c r="S126" s="697"/>
      <c r="T126" s="697"/>
      <c r="U126" s="1469"/>
      <c r="V126" s="1469"/>
      <c r="W126" s="1469"/>
      <c r="X126" s="1469"/>
      <c r="Y126" s="1469"/>
      <c r="Z126" s="1469"/>
    </row>
    <row r="127" spans="1:26" x14ac:dyDescent="0.2">
      <c r="A127" s="1469"/>
      <c r="B127" s="1574" t="str">
        <f>'WK5a(1) - Impact on Rates'!C28</f>
        <v>Residential</v>
      </c>
      <c r="C127" s="1575" t="s">
        <v>463</v>
      </c>
      <c r="D127" s="1358"/>
      <c r="E127" s="1358"/>
      <c r="F127" s="1358"/>
      <c r="G127" s="1358"/>
      <c r="H127" s="1576" t="s">
        <v>463</v>
      </c>
      <c r="I127" s="1576" t="s">
        <v>463</v>
      </c>
      <c r="J127" s="1576" t="s">
        <v>463</v>
      </c>
      <c r="K127" s="1576" t="s">
        <v>463</v>
      </c>
      <c r="L127" s="1576" t="s">
        <v>463</v>
      </c>
      <c r="M127" s="1576" t="s">
        <v>463</v>
      </c>
      <c r="N127" s="1576" t="s">
        <v>463</v>
      </c>
      <c r="O127" s="1576" t="s">
        <v>463</v>
      </c>
      <c r="P127" s="1358"/>
      <c r="Q127" s="1358"/>
      <c r="R127" s="1572"/>
      <c r="S127" s="697"/>
      <c r="T127" s="697"/>
      <c r="U127" s="1469"/>
      <c r="V127" s="1469"/>
      <c r="W127" s="1469"/>
      <c r="X127" s="1469"/>
      <c r="Y127" s="1469"/>
      <c r="Z127" s="1469"/>
    </row>
    <row r="128" spans="1:26" x14ac:dyDescent="0.2">
      <c r="A128" s="1469"/>
      <c r="B128" s="1574" t="str">
        <f>'WK5a(1) - Impact on Rates'!C33</f>
        <v>Business</v>
      </c>
      <c r="C128" s="1575" t="s">
        <v>463</v>
      </c>
      <c r="D128" s="1358"/>
      <c r="E128" s="1358"/>
      <c r="F128" s="1358"/>
      <c r="G128" s="1358"/>
      <c r="H128" s="1576" t="s">
        <v>463</v>
      </c>
      <c r="I128" s="1576" t="s">
        <v>463</v>
      </c>
      <c r="J128" s="1576" t="s">
        <v>463</v>
      </c>
      <c r="K128" s="1576" t="s">
        <v>463</v>
      </c>
      <c r="L128" s="1576" t="s">
        <v>463</v>
      </c>
      <c r="M128" s="1576" t="s">
        <v>463</v>
      </c>
      <c r="N128" s="1576" t="s">
        <v>463</v>
      </c>
      <c r="O128" s="1576" t="s">
        <v>463</v>
      </c>
      <c r="P128" s="1358"/>
      <c r="Q128" s="1358"/>
      <c r="R128" s="1572"/>
      <c r="S128" s="697"/>
      <c r="T128" s="697"/>
      <c r="U128" s="1469"/>
      <c r="V128" s="1469"/>
      <c r="W128" s="1469"/>
      <c r="X128" s="1469"/>
      <c r="Y128" s="1469"/>
      <c r="Z128" s="1469"/>
    </row>
    <row r="129" spans="1:26" x14ac:dyDescent="0.2">
      <c r="A129" s="1469"/>
      <c r="B129" s="1574" t="str">
        <f>'WK5a(1) - Impact on Rates'!C34</f>
        <v>Business</v>
      </c>
      <c r="C129" s="1575" t="s">
        <v>463</v>
      </c>
      <c r="D129" s="1358"/>
      <c r="E129" s="1358"/>
      <c r="F129" s="1358"/>
      <c r="G129" s="1358"/>
      <c r="H129" s="1576" t="s">
        <v>463</v>
      </c>
      <c r="I129" s="1576" t="s">
        <v>463</v>
      </c>
      <c r="J129" s="1576" t="s">
        <v>463</v>
      </c>
      <c r="K129" s="1576" t="s">
        <v>463</v>
      </c>
      <c r="L129" s="1576" t="s">
        <v>463</v>
      </c>
      <c r="M129" s="1576" t="s">
        <v>463</v>
      </c>
      <c r="N129" s="1576" t="s">
        <v>463</v>
      </c>
      <c r="O129" s="1576" t="s">
        <v>463</v>
      </c>
      <c r="P129" s="1358"/>
      <c r="Q129" s="1358"/>
      <c r="R129" s="1572"/>
      <c r="S129" s="697"/>
      <c r="T129" s="697"/>
      <c r="U129" s="1469"/>
      <c r="V129" s="1469"/>
      <c r="W129" s="1469"/>
      <c r="X129" s="1469"/>
      <c r="Y129" s="1469"/>
      <c r="Z129" s="1469"/>
    </row>
    <row r="130" spans="1:26" x14ac:dyDescent="0.2">
      <c r="A130" s="1469"/>
      <c r="B130" s="1574" t="str">
        <f>'WK5a(1) - Impact on Rates'!C35</f>
        <v>Business</v>
      </c>
      <c r="C130" s="1575" t="s">
        <v>463</v>
      </c>
      <c r="D130" s="1358"/>
      <c r="E130" s="1358"/>
      <c r="F130" s="1358"/>
      <c r="G130" s="1358"/>
      <c r="H130" s="1576" t="s">
        <v>463</v>
      </c>
      <c r="I130" s="1576" t="s">
        <v>463</v>
      </c>
      <c r="J130" s="1576" t="s">
        <v>463</v>
      </c>
      <c r="K130" s="1576" t="s">
        <v>463</v>
      </c>
      <c r="L130" s="1576" t="s">
        <v>463</v>
      </c>
      <c r="M130" s="1576" t="s">
        <v>463</v>
      </c>
      <c r="N130" s="1576" t="s">
        <v>463</v>
      </c>
      <c r="O130" s="1576" t="s">
        <v>463</v>
      </c>
      <c r="P130" s="1358"/>
      <c r="Q130" s="1358"/>
      <c r="R130" s="1572"/>
      <c r="S130" s="697"/>
      <c r="T130" s="697"/>
      <c r="U130" s="1469"/>
      <c r="V130" s="1469"/>
      <c r="W130" s="1469"/>
      <c r="X130" s="1469"/>
      <c r="Y130" s="1469"/>
      <c r="Z130" s="1469"/>
    </row>
    <row r="131" spans="1:26" x14ac:dyDescent="0.2">
      <c r="A131" s="1469"/>
      <c r="B131" s="1574" t="str">
        <f>'WK5a(1) - Impact on Rates'!C36</f>
        <v>Business</v>
      </c>
      <c r="C131" s="1575" t="s">
        <v>463</v>
      </c>
      <c r="D131" s="1358"/>
      <c r="E131" s="1358"/>
      <c r="F131" s="1358"/>
      <c r="G131" s="1358"/>
      <c r="H131" s="1576" t="s">
        <v>463</v>
      </c>
      <c r="I131" s="1576" t="s">
        <v>463</v>
      </c>
      <c r="J131" s="1576" t="s">
        <v>463</v>
      </c>
      <c r="K131" s="1576" t="s">
        <v>463</v>
      </c>
      <c r="L131" s="1576" t="s">
        <v>463</v>
      </c>
      <c r="M131" s="1576" t="s">
        <v>463</v>
      </c>
      <c r="N131" s="1576" t="s">
        <v>463</v>
      </c>
      <c r="O131" s="1576" t="s">
        <v>463</v>
      </c>
      <c r="P131" s="1358"/>
      <c r="Q131" s="1358"/>
      <c r="R131" s="1572"/>
      <c r="S131" s="697"/>
      <c r="T131" s="697"/>
      <c r="U131" s="1469"/>
      <c r="V131" s="1469"/>
      <c r="W131" s="1469"/>
      <c r="X131" s="1469"/>
      <c r="Y131" s="1469"/>
      <c r="Z131" s="1469"/>
    </row>
    <row r="132" spans="1:26" x14ac:dyDescent="0.2">
      <c r="A132" s="1469"/>
      <c r="B132" s="1574" t="str">
        <f>'WK5a(1) - Impact on Rates'!C37</f>
        <v>Business</v>
      </c>
      <c r="C132" s="1575" t="s">
        <v>463</v>
      </c>
      <c r="D132" s="1358"/>
      <c r="E132" s="1358"/>
      <c r="F132" s="1358"/>
      <c r="G132" s="1358"/>
      <c r="H132" s="1576" t="s">
        <v>463</v>
      </c>
      <c r="I132" s="1576" t="s">
        <v>463</v>
      </c>
      <c r="J132" s="1576" t="s">
        <v>463</v>
      </c>
      <c r="K132" s="1576" t="s">
        <v>463</v>
      </c>
      <c r="L132" s="1576" t="s">
        <v>463</v>
      </c>
      <c r="M132" s="1576" t="s">
        <v>463</v>
      </c>
      <c r="N132" s="1576" t="s">
        <v>463</v>
      </c>
      <c r="O132" s="1576" t="s">
        <v>463</v>
      </c>
      <c r="P132" s="1358"/>
      <c r="Q132" s="1358"/>
      <c r="R132" s="1572"/>
      <c r="S132" s="697"/>
      <c r="T132" s="697"/>
      <c r="U132" s="1469"/>
      <c r="V132" s="1469"/>
      <c r="W132" s="1469"/>
      <c r="X132" s="1469"/>
      <c r="Y132" s="1469"/>
      <c r="Z132" s="1469"/>
    </row>
    <row r="133" spans="1:26" x14ac:dyDescent="0.2">
      <c r="A133" s="1469"/>
      <c r="B133" s="1574" t="str">
        <f>'WK5a(1) - Impact on Rates'!C38</f>
        <v>Business</v>
      </c>
      <c r="C133" s="1575" t="s">
        <v>463</v>
      </c>
      <c r="D133" s="1358"/>
      <c r="E133" s="1358"/>
      <c r="F133" s="1358"/>
      <c r="G133" s="1358"/>
      <c r="H133" s="1576" t="s">
        <v>463</v>
      </c>
      <c r="I133" s="1576" t="s">
        <v>463</v>
      </c>
      <c r="J133" s="1576" t="s">
        <v>463</v>
      </c>
      <c r="K133" s="1576" t="s">
        <v>463</v>
      </c>
      <c r="L133" s="1576" t="s">
        <v>463</v>
      </c>
      <c r="M133" s="1576" t="s">
        <v>463</v>
      </c>
      <c r="N133" s="1576" t="s">
        <v>463</v>
      </c>
      <c r="O133" s="1576" t="s">
        <v>463</v>
      </c>
      <c r="P133" s="1358"/>
      <c r="Q133" s="1358"/>
      <c r="R133" s="1572"/>
      <c r="S133" s="697"/>
      <c r="T133" s="697"/>
      <c r="U133" s="1469"/>
      <c r="V133" s="1469"/>
      <c r="W133" s="1469"/>
      <c r="X133" s="1469"/>
      <c r="Y133" s="1469"/>
      <c r="Z133" s="1469"/>
    </row>
    <row r="134" spans="1:26" x14ac:dyDescent="0.2">
      <c r="A134" s="1469"/>
      <c r="B134" s="1574" t="str">
        <f>'WK5a(1) - Impact on Rates'!C39</f>
        <v>Business</v>
      </c>
      <c r="C134" s="1575" t="s">
        <v>463</v>
      </c>
      <c r="D134" s="1358"/>
      <c r="E134" s="1358"/>
      <c r="F134" s="1358"/>
      <c r="G134" s="1358"/>
      <c r="H134" s="1576" t="s">
        <v>463</v>
      </c>
      <c r="I134" s="1576" t="s">
        <v>463</v>
      </c>
      <c r="J134" s="1576" t="s">
        <v>463</v>
      </c>
      <c r="K134" s="1576" t="s">
        <v>463</v>
      </c>
      <c r="L134" s="1576" t="s">
        <v>463</v>
      </c>
      <c r="M134" s="1576" t="s">
        <v>463</v>
      </c>
      <c r="N134" s="1576" t="s">
        <v>463</v>
      </c>
      <c r="O134" s="1576" t="s">
        <v>463</v>
      </c>
      <c r="P134" s="1358"/>
      <c r="Q134" s="1358"/>
      <c r="R134" s="1572"/>
      <c r="S134" s="697"/>
      <c r="T134" s="697"/>
      <c r="U134" s="1469"/>
      <c r="V134" s="1469"/>
      <c r="W134" s="1469"/>
      <c r="X134" s="1469"/>
      <c r="Y134" s="1469"/>
      <c r="Z134" s="1469"/>
    </row>
    <row r="135" spans="1:26" x14ac:dyDescent="0.2">
      <c r="A135" s="1469"/>
      <c r="B135" s="1574" t="str">
        <f>'WK5a(1) - Impact on Rates'!C40</f>
        <v>Business</v>
      </c>
      <c r="C135" s="1575" t="s">
        <v>463</v>
      </c>
      <c r="D135" s="1358"/>
      <c r="E135" s="1358"/>
      <c r="F135" s="1358"/>
      <c r="G135" s="1358"/>
      <c r="H135" s="1576" t="s">
        <v>463</v>
      </c>
      <c r="I135" s="1576" t="s">
        <v>463</v>
      </c>
      <c r="J135" s="1576" t="s">
        <v>463</v>
      </c>
      <c r="K135" s="1576" t="s">
        <v>463</v>
      </c>
      <c r="L135" s="1576" t="s">
        <v>463</v>
      </c>
      <c r="M135" s="1576" t="s">
        <v>463</v>
      </c>
      <c r="N135" s="1576" t="s">
        <v>463</v>
      </c>
      <c r="O135" s="1576" t="s">
        <v>463</v>
      </c>
      <c r="P135" s="1358"/>
      <c r="Q135" s="1358"/>
      <c r="R135" s="1572"/>
      <c r="S135" s="697"/>
      <c r="T135" s="697"/>
      <c r="U135" s="1469"/>
      <c r="V135" s="1469"/>
      <c r="W135" s="1469"/>
      <c r="X135" s="1469"/>
      <c r="Y135" s="1469"/>
      <c r="Z135" s="1469"/>
    </row>
    <row r="136" spans="1:26" x14ac:dyDescent="0.2">
      <c r="A136" s="1469"/>
      <c r="B136" s="1574" t="str">
        <f>'WK5a(1) - Impact on Rates'!C41</f>
        <v>Business</v>
      </c>
      <c r="C136" s="1575" t="s">
        <v>463</v>
      </c>
      <c r="D136" s="1358"/>
      <c r="E136" s="1358"/>
      <c r="F136" s="1358"/>
      <c r="G136" s="1358"/>
      <c r="H136" s="1576" t="s">
        <v>463</v>
      </c>
      <c r="I136" s="1576" t="s">
        <v>463</v>
      </c>
      <c r="J136" s="1576" t="s">
        <v>463</v>
      </c>
      <c r="K136" s="1576" t="s">
        <v>463</v>
      </c>
      <c r="L136" s="1576" t="s">
        <v>463</v>
      </c>
      <c r="M136" s="1576" t="s">
        <v>463</v>
      </c>
      <c r="N136" s="1576" t="s">
        <v>463</v>
      </c>
      <c r="O136" s="1576" t="s">
        <v>463</v>
      </c>
      <c r="P136" s="1358"/>
      <c r="Q136" s="1358"/>
      <c r="R136" s="1572"/>
      <c r="S136" s="697"/>
      <c r="T136" s="697"/>
      <c r="U136" s="1469"/>
      <c r="V136" s="1469"/>
      <c r="W136" s="1469"/>
      <c r="X136" s="1469"/>
      <c r="Y136" s="1469"/>
      <c r="Z136" s="1469"/>
    </row>
    <row r="137" spans="1:26" x14ac:dyDescent="0.2">
      <c r="A137" s="1469"/>
      <c r="B137" s="1574" t="str">
        <f>'WK5a(1) - Impact on Rates'!C42</f>
        <v>Business</v>
      </c>
      <c r="C137" s="1575" t="s">
        <v>463</v>
      </c>
      <c r="D137" s="1358"/>
      <c r="E137" s="1358"/>
      <c r="F137" s="1358"/>
      <c r="G137" s="1358"/>
      <c r="H137" s="1576" t="s">
        <v>463</v>
      </c>
      <c r="I137" s="1576" t="s">
        <v>463</v>
      </c>
      <c r="J137" s="1576" t="s">
        <v>463</v>
      </c>
      <c r="K137" s="1576" t="s">
        <v>463</v>
      </c>
      <c r="L137" s="1576" t="s">
        <v>463</v>
      </c>
      <c r="M137" s="1576" t="s">
        <v>463</v>
      </c>
      <c r="N137" s="1576" t="s">
        <v>463</v>
      </c>
      <c r="O137" s="1576" t="s">
        <v>463</v>
      </c>
      <c r="P137" s="1358"/>
      <c r="Q137" s="1358"/>
      <c r="R137" s="1572"/>
      <c r="S137" s="697"/>
      <c r="T137" s="697"/>
      <c r="U137" s="1469"/>
      <c r="V137" s="1469"/>
      <c r="W137" s="1469"/>
      <c r="X137" s="1469"/>
      <c r="Y137" s="1469"/>
      <c r="Z137" s="1469"/>
    </row>
    <row r="138" spans="1:26" x14ac:dyDescent="0.2">
      <c r="A138" s="1469"/>
      <c r="B138" s="1574" t="str">
        <f>'WK5a(1) - Impact on Rates'!C43</f>
        <v>Business</v>
      </c>
      <c r="C138" s="1575" t="s">
        <v>463</v>
      </c>
      <c r="D138" s="1358"/>
      <c r="E138" s="1358"/>
      <c r="F138" s="1358"/>
      <c r="G138" s="1358"/>
      <c r="H138" s="1576" t="s">
        <v>463</v>
      </c>
      <c r="I138" s="1576" t="s">
        <v>463</v>
      </c>
      <c r="J138" s="1576" t="s">
        <v>463</v>
      </c>
      <c r="K138" s="1576" t="s">
        <v>463</v>
      </c>
      <c r="L138" s="1576" t="s">
        <v>463</v>
      </c>
      <c r="M138" s="1576" t="s">
        <v>463</v>
      </c>
      <c r="N138" s="1576" t="s">
        <v>463</v>
      </c>
      <c r="O138" s="1576" t="s">
        <v>463</v>
      </c>
      <c r="P138" s="1358"/>
      <c r="Q138" s="1358"/>
      <c r="R138" s="1572"/>
      <c r="S138" s="697"/>
      <c r="T138" s="697"/>
      <c r="U138" s="1469"/>
      <c r="V138" s="1469"/>
      <c r="W138" s="1469"/>
      <c r="X138" s="1469"/>
      <c r="Y138" s="1469"/>
      <c r="Z138" s="1469"/>
    </row>
    <row r="139" spans="1:26" x14ac:dyDescent="0.2">
      <c r="A139" s="1469"/>
      <c r="B139" s="1574" t="str">
        <f>'WK5a(1) - Impact on Rates'!C44</f>
        <v>Business</v>
      </c>
      <c r="C139" s="1575" t="s">
        <v>463</v>
      </c>
      <c r="D139" s="1358"/>
      <c r="E139" s="1358"/>
      <c r="F139" s="1358"/>
      <c r="G139" s="1358"/>
      <c r="H139" s="1576" t="s">
        <v>463</v>
      </c>
      <c r="I139" s="1576" t="s">
        <v>463</v>
      </c>
      <c r="J139" s="1576" t="s">
        <v>463</v>
      </c>
      <c r="K139" s="1576" t="s">
        <v>463</v>
      </c>
      <c r="L139" s="1576" t="s">
        <v>463</v>
      </c>
      <c r="M139" s="1576" t="s">
        <v>463</v>
      </c>
      <c r="N139" s="1576" t="s">
        <v>463</v>
      </c>
      <c r="O139" s="1576" t="s">
        <v>463</v>
      </c>
      <c r="P139" s="1358"/>
      <c r="Q139" s="1358"/>
      <c r="R139" s="1572"/>
      <c r="S139" s="697"/>
      <c r="T139" s="697"/>
      <c r="U139" s="1469"/>
      <c r="V139" s="1469"/>
      <c r="W139" s="1469"/>
      <c r="X139" s="1469"/>
      <c r="Y139" s="1469"/>
      <c r="Z139" s="1469"/>
    </row>
    <row r="140" spans="1:26" x14ac:dyDescent="0.2">
      <c r="A140" s="1469"/>
      <c r="B140" s="1574" t="str">
        <f>'WK5a(1) - Impact on Rates'!C45</f>
        <v>Business</v>
      </c>
      <c r="C140" s="1575" t="s">
        <v>463</v>
      </c>
      <c r="D140" s="1358"/>
      <c r="E140" s="1358"/>
      <c r="F140" s="1358"/>
      <c r="G140" s="1358"/>
      <c r="H140" s="1576" t="s">
        <v>463</v>
      </c>
      <c r="I140" s="1576" t="s">
        <v>463</v>
      </c>
      <c r="J140" s="1576" t="s">
        <v>463</v>
      </c>
      <c r="K140" s="1576" t="s">
        <v>463</v>
      </c>
      <c r="L140" s="1576" t="s">
        <v>463</v>
      </c>
      <c r="M140" s="1576" t="s">
        <v>463</v>
      </c>
      <c r="N140" s="1576" t="s">
        <v>463</v>
      </c>
      <c r="O140" s="1576" t="s">
        <v>463</v>
      </c>
      <c r="P140" s="1358"/>
      <c r="Q140" s="1358"/>
      <c r="R140" s="1572"/>
      <c r="S140" s="697"/>
      <c r="T140" s="697"/>
      <c r="U140" s="1469"/>
      <c r="V140" s="1469"/>
      <c r="W140" s="1469"/>
      <c r="X140" s="1469"/>
      <c r="Y140" s="1469"/>
      <c r="Z140" s="1469"/>
    </row>
    <row r="141" spans="1:26" x14ac:dyDescent="0.2">
      <c r="A141" s="1469"/>
      <c r="B141" s="1574" t="str">
        <f>'WK5a(1) - Impact on Rates'!C46</f>
        <v>Business</v>
      </c>
      <c r="C141" s="1575" t="s">
        <v>463</v>
      </c>
      <c r="D141" s="1358"/>
      <c r="E141" s="1358"/>
      <c r="F141" s="1358"/>
      <c r="G141" s="1358"/>
      <c r="H141" s="1576" t="s">
        <v>463</v>
      </c>
      <c r="I141" s="1576" t="s">
        <v>463</v>
      </c>
      <c r="J141" s="1576" t="s">
        <v>463</v>
      </c>
      <c r="K141" s="1576" t="s">
        <v>463</v>
      </c>
      <c r="L141" s="1576" t="s">
        <v>463</v>
      </c>
      <c r="M141" s="1576" t="s">
        <v>463</v>
      </c>
      <c r="N141" s="1576" t="s">
        <v>463</v>
      </c>
      <c r="O141" s="1576" t="s">
        <v>463</v>
      </c>
      <c r="P141" s="1358"/>
      <c r="Q141" s="1358"/>
      <c r="R141" s="1572"/>
      <c r="S141" s="697"/>
      <c r="T141" s="697"/>
      <c r="U141" s="1469"/>
      <c r="V141" s="1469"/>
      <c r="W141" s="1469"/>
      <c r="X141" s="1469"/>
      <c r="Y141" s="1469"/>
      <c r="Z141" s="1469"/>
    </row>
    <row r="142" spans="1:26" x14ac:dyDescent="0.2">
      <c r="A142" s="1469"/>
      <c r="B142" s="1574" t="str">
        <f>'WK5a(1) - Impact on Rates'!C51</f>
        <v>Farmland</v>
      </c>
      <c r="C142" s="1575" t="s">
        <v>463</v>
      </c>
      <c r="D142" s="1358"/>
      <c r="E142" s="1358"/>
      <c r="F142" s="1358"/>
      <c r="G142" s="1358"/>
      <c r="H142" s="1576" t="s">
        <v>463</v>
      </c>
      <c r="I142" s="1576" t="s">
        <v>463</v>
      </c>
      <c r="J142" s="1576" t="s">
        <v>463</v>
      </c>
      <c r="K142" s="1576" t="s">
        <v>463</v>
      </c>
      <c r="L142" s="1576" t="s">
        <v>463</v>
      </c>
      <c r="M142" s="1576" t="s">
        <v>463</v>
      </c>
      <c r="N142" s="1576" t="s">
        <v>463</v>
      </c>
      <c r="O142" s="1576" t="s">
        <v>463</v>
      </c>
      <c r="P142" s="1358"/>
      <c r="Q142" s="1358"/>
      <c r="R142" s="1572"/>
      <c r="S142" s="697"/>
      <c r="T142" s="697"/>
      <c r="U142" s="1469"/>
      <c r="V142" s="1469"/>
      <c r="W142" s="1469"/>
      <c r="X142" s="1469"/>
      <c r="Y142" s="1469"/>
      <c r="Z142" s="1469"/>
    </row>
    <row r="143" spans="1:26" x14ac:dyDescent="0.2">
      <c r="A143" s="1469"/>
      <c r="B143" s="1574" t="str">
        <f>'WK5a(1) - Impact on Rates'!C52</f>
        <v>Farmland</v>
      </c>
      <c r="C143" s="1575" t="s">
        <v>463</v>
      </c>
      <c r="D143" s="1358"/>
      <c r="E143" s="1358"/>
      <c r="F143" s="1358"/>
      <c r="G143" s="1358"/>
      <c r="H143" s="1576" t="s">
        <v>463</v>
      </c>
      <c r="I143" s="1576" t="s">
        <v>463</v>
      </c>
      <c r="J143" s="1576" t="s">
        <v>463</v>
      </c>
      <c r="K143" s="1576" t="s">
        <v>463</v>
      </c>
      <c r="L143" s="1576" t="s">
        <v>463</v>
      </c>
      <c r="M143" s="1576" t="s">
        <v>463</v>
      </c>
      <c r="N143" s="1576" t="s">
        <v>463</v>
      </c>
      <c r="O143" s="1576" t="s">
        <v>463</v>
      </c>
      <c r="P143" s="1358"/>
      <c r="Q143" s="1358"/>
      <c r="R143" s="1572"/>
      <c r="S143" s="697"/>
      <c r="T143" s="697"/>
      <c r="U143" s="1469"/>
      <c r="V143" s="1469"/>
      <c r="W143" s="1469"/>
      <c r="X143" s="1469"/>
      <c r="Y143" s="1469"/>
      <c r="Z143" s="1469"/>
    </row>
    <row r="144" spans="1:26" x14ac:dyDescent="0.2">
      <c r="A144" s="1469"/>
      <c r="B144" s="1574" t="str">
        <f>'WK5a(1) - Impact on Rates'!C53</f>
        <v>Farmland</v>
      </c>
      <c r="C144" s="1575" t="s">
        <v>463</v>
      </c>
      <c r="D144" s="1358"/>
      <c r="E144" s="1358"/>
      <c r="F144" s="1358"/>
      <c r="G144" s="1358"/>
      <c r="H144" s="1576" t="s">
        <v>463</v>
      </c>
      <c r="I144" s="1576" t="s">
        <v>463</v>
      </c>
      <c r="J144" s="1576" t="s">
        <v>463</v>
      </c>
      <c r="K144" s="1576" t="s">
        <v>463</v>
      </c>
      <c r="L144" s="1576" t="s">
        <v>463</v>
      </c>
      <c r="M144" s="1576" t="s">
        <v>463</v>
      </c>
      <c r="N144" s="1576" t="s">
        <v>463</v>
      </c>
      <c r="O144" s="1576" t="s">
        <v>463</v>
      </c>
      <c r="P144" s="1358"/>
      <c r="Q144" s="1358"/>
      <c r="R144" s="1572"/>
      <c r="S144" s="697"/>
      <c r="T144" s="697"/>
      <c r="U144" s="1469"/>
      <c r="V144" s="1469"/>
      <c r="W144" s="1469"/>
      <c r="X144" s="1469"/>
      <c r="Y144" s="1469"/>
      <c r="Z144" s="1469"/>
    </row>
    <row r="145" spans="1:26" x14ac:dyDescent="0.2">
      <c r="A145" s="1469"/>
      <c r="B145" s="1574" t="str">
        <f>'WK5a(1) - Impact on Rates'!C54</f>
        <v>Farmland</v>
      </c>
      <c r="C145" s="1575" t="s">
        <v>463</v>
      </c>
      <c r="D145" s="1358"/>
      <c r="E145" s="1358"/>
      <c r="F145" s="1358"/>
      <c r="G145" s="1358"/>
      <c r="H145" s="1576" t="s">
        <v>463</v>
      </c>
      <c r="I145" s="1576" t="s">
        <v>463</v>
      </c>
      <c r="J145" s="1576" t="s">
        <v>463</v>
      </c>
      <c r="K145" s="1576" t="s">
        <v>463</v>
      </c>
      <c r="L145" s="1576" t="s">
        <v>463</v>
      </c>
      <c r="M145" s="1576" t="s">
        <v>463</v>
      </c>
      <c r="N145" s="1576" t="s">
        <v>463</v>
      </c>
      <c r="O145" s="1576" t="s">
        <v>463</v>
      </c>
      <c r="P145" s="1358"/>
      <c r="Q145" s="1358"/>
      <c r="R145" s="1572"/>
      <c r="S145" s="697"/>
      <c r="T145" s="697"/>
      <c r="U145" s="1469"/>
      <c r="V145" s="1469"/>
      <c r="W145" s="1469"/>
      <c r="X145" s="1469"/>
      <c r="Y145" s="1469"/>
      <c r="Z145" s="1469"/>
    </row>
    <row r="146" spans="1:26" x14ac:dyDescent="0.2">
      <c r="A146" s="1469"/>
      <c r="B146" s="1574" t="str">
        <f>'WK5a(1) - Impact on Rates'!C55</f>
        <v>Farmland</v>
      </c>
      <c r="C146" s="1575" t="s">
        <v>463</v>
      </c>
      <c r="D146" s="1358"/>
      <c r="E146" s="1358"/>
      <c r="F146" s="1358"/>
      <c r="G146" s="1358"/>
      <c r="H146" s="1576" t="s">
        <v>463</v>
      </c>
      <c r="I146" s="1576" t="s">
        <v>463</v>
      </c>
      <c r="J146" s="1576" t="s">
        <v>463</v>
      </c>
      <c r="K146" s="1576" t="s">
        <v>463</v>
      </c>
      <c r="L146" s="1576" t="s">
        <v>463</v>
      </c>
      <c r="M146" s="1576" t="s">
        <v>463</v>
      </c>
      <c r="N146" s="1576" t="s">
        <v>463</v>
      </c>
      <c r="O146" s="1576" t="s">
        <v>463</v>
      </c>
      <c r="P146" s="1358"/>
      <c r="Q146" s="1358"/>
      <c r="R146" s="1572"/>
      <c r="S146" s="697"/>
      <c r="T146" s="697"/>
      <c r="U146" s="1469"/>
      <c r="V146" s="1469"/>
      <c r="W146" s="1469"/>
      <c r="X146" s="1469"/>
      <c r="Y146" s="1469"/>
      <c r="Z146" s="1469"/>
    </row>
    <row r="147" spans="1:26" x14ac:dyDescent="0.2">
      <c r="A147" s="1469"/>
      <c r="B147" s="1574" t="str">
        <f>'WK5a(1) - Impact on Rates'!C60</f>
        <v>Mining</v>
      </c>
      <c r="C147" s="1575" t="s">
        <v>463</v>
      </c>
      <c r="D147" s="1358"/>
      <c r="E147" s="1358"/>
      <c r="F147" s="1358"/>
      <c r="G147" s="1358"/>
      <c r="H147" s="1576" t="s">
        <v>463</v>
      </c>
      <c r="I147" s="1576" t="s">
        <v>463</v>
      </c>
      <c r="J147" s="1576" t="s">
        <v>463</v>
      </c>
      <c r="K147" s="1576" t="s">
        <v>463</v>
      </c>
      <c r="L147" s="1576" t="s">
        <v>463</v>
      </c>
      <c r="M147" s="1576" t="s">
        <v>463</v>
      </c>
      <c r="N147" s="1576" t="s">
        <v>463</v>
      </c>
      <c r="O147" s="1576" t="s">
        <v>463</v>
      </c>
      <c r="P147" s="1358"/>
      <c r="Q147" s="1358"/>
      <c r="R147" s="1572"/>
      <c r="S147" s="697"/>
      <c r="T147" s="697"/>
      <c r="U147" s="1469"/>
      <c r="V147" s="1469"/>
      <c r="W147" s="1469"/>
      <c r="X147" s="1469"/>
      <c r="Y147" s="1469"/>
      <c r="Z147" s="1469"/>
    </row>
    <row r="148" spans="1:26" x14ac:dyDescent="0.2">
      <c r="A148" s="1469"/>
      <c r="B148" s="1574" t="str">
        <f>'WK5a(1) - Impact on Rates'!C61</f>
        <v>Mining</v>
      </c>
      <c r="C148" s="1575" t="s">
        <v>463</v>
      </c>
      <c r="D148" s="1358"/>
      <c r="E148" s="1358"/>
      <c r="F148" s="1358"/>
      <c r="G148" s="1358"/>
      <c r="H148" s="1576" t="s">
        <v>463</v>
      </c>
      <c r="I148" s="1576" t="s">
        <v>463</v>
      </c>
      <c r="J148" s="1576" t="s">
        <v>463</v>
      </c>
      <c r="K148" s="1576" t="s">
        <v>463</v>
      </c>
      <c r="L148" s="1576" t="s">
        <v>463</v>
      </c>
      <c r="M148" s="1576" t="s">
        <v>463</v>
      </c>
      <c r="N148" s="1576" t="s">
        <v>463</v>
      </c>
      <c r="O148" s="1576" t="s">
        <v>463</v>
      </c>
      <c r="P148" s="1358"/>
      <c r="Q148" s="1358"/>
      <c r="R148" s="1572"/>
      <c r="S148" s="697"/>
      <c r="T148" s="697"/>
      <c r="U148" s="1469"/>
      <c r="V148" s="1469"/>
      <c r="W148" s="1469"/>
      <c r="X148" s="1469"/>
      <c r="Y148" s="1469"/>
      <c r="Z148" s="1469"/>
    </row>
    <row r="149" spans="1:26" x14ac:dyDescent="0.2">
      <c r="A149" s="1469"/>
      <c r="B149" s="1574" t="str">
        <f>'WK5a(1) - Impact on Rates'!C62</f>
        <v>Mining</v>
      </c>
      <c r="C149" s="1575" t="s">
        <v>463</v>
      </c>
      <c r="D149" s="1358"/>
      <c r="E149" s="1358"/>
      <c r="F149" s="1358"/>
      <c r="G149" s="1358"/>
      <c r="H149" s="1576" t="s">
        <v>463</v>
      </c>
      <c r="I149" s="1576" t="s">
        <v>463</v>
      </c>
      <c r="J149" s="1576" t="s">
        <v>463</v>
      </c>
      <c r="K149" s="1576" t="s">
        <v>463</v>
      </c>
      <c r="L149" s="1576" t="s">
        <v>463</v>
      </c>
      <c r="M149" s="1576" t="s">
        <v>463</v>
      </c>
      <c r="N149" s="1576" t="s">
        <v>463</v>
      </c>
      <c r="O149" s="1576" t="s">
        <v>463</v>
      </c>
      <c r="P149" s="1358"/>
      <c r="Q149" s="1358"/>
      <c r="R149" s="1572"/>
      <c r="S149" s="697"/>
      <c r="T149" s="697"/>
      <c r="U149" s="1469"/>
      <c r="V149" s="1469"/>
      <c r="W149" s="1469"/>
      <c r="X149" s="1469"/>
      <c r="Y149" s="1469"/>
      <c r="Z149" s="1469"/>
    </row>
    <row r="150" spans="1:26" x14ac:dyDescent="0.2">
      <c r="A150" s="1469"/>
      <c r="B150" s="1574" t="str">
        <f>'WK5a(1) - Impact on Rates'!C63</f>
        <v>Mining</v>
      </c>
      <c r="C150" s="1575" t="s">
        <v>463</v>
      </c>
      <c r="D150" s="1358"/>
      <c r="E150" s="1358"/>
      <c r="F150" s="1358"/>
      <c r="G150" s="1358"/>
      <c r="H150" s="1576" t="s">
        <v>463</v>
      </c>
      <c r="I150" s="1576" t="s">
        <v>463</v>
      </c>
      <c r="J150" s="1576" t="s">
        <v>463</v>
      </c>
      <c r="K150" s="1576" t="s">
        <v>463</v>
      </c>
      <c r="L150" s="1576" t="s">
        <v>463</v>
      </c>
      <c r="M150" s="1576" t="s">
        <v>463</v>
      </c>
      <c r="N150" s="1576" t="s">
        <v>463</v>
      </c>
      <c r="O150" s="1576" t="s">
        <v>463</v>
      </c>
      <c r="P150" s="1358"/>
      <c r="Q150" s="1358"/>
      <c r="R150" s="1572"/>
      <c r="S150" s="697"/>
      <c r="T150" s="697"/>
      <c r="U150" s="1469"/>
      <c r="V150" s="1469"/>
      <c r="W150" s="1469"/>
      <c r="X150" s="1469"/>
      <c r="Y150" s="1469"/>
      <c r="Z150" s="1469"/>
    </row>
    <row r="151" spans="1:26" x14ac:dyDescent="0.2">
      <c r="A151" s="1469"/>
      <c r="B151" s="1574" t="str">
        <f>'WK5a(1) - Impact on Rates'!C67</f>
        <v>Mining</v>
      </c>
      <c r="C151" s="1575" t="s">
        <v>463</v>
      </c>
      <c r="D151" s="1358"/>
      <c r="E151" s="1358"/>
      <c r="F151" s="1358"/>
      <c r="G151" s="1358"/>
      <c r="H151" s="1576" t="s">
        <v>463</v>
      </c>
      <c r="I151" s="1576" t="s">
        <v>463</v>
      </c>
      <c r="J151" s="1576" t="s">
        <v>463</v>
      </c>
      <c r="K151" s="1576" t="s">
        <v>463</v>
      </c>
      <c r="L151" s="1576" t="s">
        <v>463</v>
      </c>
      <c r="M151" s="1576" t="s">
        <v>463</v>
      </c>
      <c r="N151" s="1576" t="s">
        <v>463</v>
      </c>
      <c r="O151" s="1576" t="s">
        <v>463</v>
      </c>
      <c r="P151" s="1358"/>
      <c r="Q151" s="1358"/>
      <c r="R151" s="1572"/>
      <c r="S151" s="697"/>
      <c r="T151" s="697"/>
      <c r="U151" s="1469"/>
      <c r="V151" s="1469"/>
      <c r="W151" s="1469"/>
      <c r="X151" s="1469"/>
      <c r="Y151" s="1469"/>
      <c r="Z151" s="1469"/>
    </row>
    <row r="152" spans="1:26" x14ac:dyDescent="0.2">
      <c r="A152" s="1469"/>
      <c r="B152" s="1574">
        <f>'WK5a(1) - Impact on Rates'!C68</f>
        <v>0</v>
      </c>
      <c r="C152" s="1575" t="s">
        <v>463</v>
      </c>
      <c r="D152" s="1358"/>
      <c r="E152" s="1358"/>
      <c r="F152" s="1358"/>
      <c r="G152" s="1358"/>
      <c r="H152" s="1576" t="s">
        <v>463</v>
      </c>
      <c r="I152" s="1576" t="s">
        <v>463</v>
      </c>
      <c r="J152" s="1576" t="s">
        <v>463</v>
      </c>
      <c r="K152" s="1576" t="s">
        <v>463</v>
      </c>
      <c r="L152" s="1576" t="s">
        <v>463</v>
      </c>
      <c r="M152" s="1576" t="s">
        <v>463</v>
      </c>
      <c r="N152" s="1576" t="s">
        <v>463</v>
      </c>
      <c r="O152" s="1576" t="s">
        <v>463</v>
      </c>
      <c r="P152" s="1358"/>
      <c r="Q152" s="1358"/>
      <c r="R152" s="1572"/>
      <c r="S152" s="697"/>
      <c r="T152" s="697"/>
      <c r="U152" s="1469"/>
      <c r="V152" s="1469"/>
      <c r="W152" s="1469"/>
      <c r="X152" s="1469"/>
      <c r="Y152" s="1469"/>
      <c r="Z152" s="1469"/>
    </row>
    <row r="153" spans="1:26" x14ac:dyDescent="0.2">
      <c r="A153" s="1469"/>
      <c r="B153" s="1577"/>
      <c r="C153" s="1575" t="s">
        <v>463</v>
      </c>
      <c r="D153" s="1358"/>
      <c r="E153" s="1358"/>
      <c r="F153" s="1358"/>
      <c r="G153" s="1358"/>
      <c r="H153" s="1576" t="s">
        <v>463</v>
      </c>
      <c r="I153" s="1576" t="s">
        <v>463</v>
      </c>
      <c r="J153" s="1576" t="s">
        <v>463</v>
      </c>
      <c r="K153" s="1576" t="s">
        <v>463</v>
      </c>
      <c r="L153" s="1576" t="s">
        <v>463</v>
      </c>
      <c r="M153" s="1576" t="s">
        <v>463</v>
      </c>
      <c r="N153" s="1576" t="s">
        <v>463</v>
      </c>
      <c r="O153" s="1576" t="s">
        <v>463</v>
      </c>
      <c r="P153" s="1358"/>
      <c r="Q153" s="1358"/>
      <c r="R153" s="1572"/>
      <c r="S153" s="697"/>
      <c r="T153" s="697"/>
      <c r="U153" s="1469"/>
      <c r="V153" s="1469"/>
      <c r="W153" s="1469"/>
      <c r="X153" s="1469"/>
      <c r="Y153" s="1469"/>
      <c r="Z153" s="1469"/>
    </row>
    <row r="154" spans="1:26" x14ac:dyDescent="0.2">
      <c r="A154" s="1469"/>
      <c r="B154" s="1573" t="str">
        <f>'WK5a(1) - Impact on Rates'!C72</f>
        <v>Average Ordinary and Special Rates - with proposed special variation</v>
      </c>
      <c r="C154" s="1575" t="s">
        <v>463</v>
      </c>
      <c r="D154" s="1358"/>
      <c r="E154" s="1358"/>
      <c r="F154" s="1358"/>
      <c r="G154" s="1358"/>
      <c r="H154" s="1576" t="s">
        <v>463</v>
      </c>
      <c r="I154" s="1576" t="s">
        <v>463</v>
      </c>
      <c r="J154" s="1576" t="s">
        <v>463</v>
      </c>
      <c r="K154" s="1576" t="s">
        <v>463</v>
      </c>
      <c r="L154" s="1576" t="s">
        <v>463</v>
      </c>
      <c r="M154" s="1576" t="s">
        <v>463</v>
      </c>
      <c r="N154" s="1576" t="s">
        <v>463</v>
      </c>
      <c r="O154" s="1576" t="s">
        <v>463</v>
      </c>
      <c r="P154" s="1358"/>
      <c r="Q154" s="1358"/>
      <c r="R154" s="1572"/>
      <c r="S154" s="697"/>
      <c r="T154" s="697"/>
      <c r="U154" s="1469"/>
      <c r="V154" s="1469"/>
      <c r="W154" s="1469"/>
      <c r="X154" s="1469"/>
      <c r="Y154" s="1469"/>
      <c r="Z154" s="1469"/>
    </row>
    <row r="155" spans="1:26" x14ac:dyDescent="0.2">
      <c r="A155" s="1469"/>
      <c r="B155" s="1578" t="str">
        <f>'WK5a(1) - Impact on Rates'!C75</f>
        <v>Residential</v>
      </c>
      <c r="C155" s="1575" t="s">
        <v>463</v>
      </c>
      <c r="D155" s="1358"/>
      <c r="E155" s="1358"/>
      <c r="F155" s="1358"/>
      <c r="G155" s="1358"/>
      <c r="H155" s="1576" t="s">
        <v>463</v>
      </c>
      <c r="I155" s="1576" t="s">
        <v>463</v>
      </c>
      <c r="J155" s="1576" t="s">
        <v>463</v>
      </c>
      <c r="K155" s="1576" t="s">
        <v>463</v>
      </c>
      <c r="L155" s="1576" t="s">
        <v>463</v>
      </c>
      <c r="M155" s="1576" t="s">
        <v>463</v>
      </c>
      <c r="N155" s="1576" t="s">
        <v>463</v>
      </c>
      <c r="O155" s="1576" t="s">
        <v>463</v>
      </c>
      <c r="P155" s="1358"/>
      <c r="Q155" s="1358"/>
      <c r="R155" s="1572"/>
      <c r="S155" s="1469"/>
      <c r="T155" s="1469"/>
      <c r="U155" s="1469"/>
      <c r="V155" s="1469"/>
      <c r="W155" s="1469"/>
      <c r="X155" s="1469"/>
      <c r="Y155" s="1469"/>
      <c r="Z155" s="1469"/>
    </row>
    <row r="156" spans="1:26" x14ac:dyDescent="0.2">
      <c r="A156" s="1469"/>
      <c r="B156" s="1578" t="str">
        <f>'WK5a(1) - Impact on Rates'!C76</f>
        <v>Residential</v>
      </c>
      <c r="C156" s="1575" t="s">
        <v>463</v>
      </c>
      <c r="D156" s="1358"/>
      <c r="E156" s="1358"/>
      <c r="F156" s="1358"/>
      <c r="G156" s="1358"/>
      <c r="H156" s="1576" t="s">
        <v>463</v>
      </c>
      <c r="I156" s="1576" t="s">
        <v>463</v>
      </c>
      <c r="J156" s="1576" t="s">
        <v>463</v>
      </c>
      <c r="K156" s="1576" t="s">
        <v>463</v>
      </c>
      <c r="L156" s="1576" t="s">
        <v>463</v>
      </c>
      <c r="M156" s="1576" t="s">
        <v>463</v>
      </c>
      <c r="N156" s="1576" t="s">
        <v>463</v>
      </c>
      <c r="O156" s="1576" t="s">
        <v>463</v>
      </c>
      <c r="P156" s="1358"/>
      <c r="Q156" s="1358"/>
      <c r="R156" s="1572"/>
      <c r="S156" s="1469"/>
      <c r="T156" s="1469"/>
      <c r="U156" s="1469"/>
      <c r="V156" s="1469"/>
      <c r="W156" s="1469"/>
      <c r="X156" s="1469"/>
      <c r="Y156" s="1469"/>
      <c r="Z156" s="1469"/>
    </row>
    <row r="157" spans="1:26" x14ac:dyDescent="0.2">
      <c r="A157" s="1469"/>
      <c r="B157" s="1578" t="str">
        <f>'WK5a(1) - Impact on Rates'!C77</f>
        <v>Residential</v>
      </c>
      <c r="C157" s="1575" t="s">
        <v>463</v>
      </c>
      <c r="D157" s="1358"/>
      <c r="E157" s="1358"/>
      <c r="F157" s="1358"/>
      <c r="G157" s="1358"/>
      <c r="H157" s="1576" t="s">
        <v>463</v>
      </c>
      <c r="I157" s="1576" t="s">
        <v>463</v>
      </c>
      <c r="J157" s="1576" t="s">
        <v>463</v>
      </c>
      <c r="K157" s="1576" t="s">
        <v>463</v>
      </c>
      <c r="L157" s="1576" t="s">
        <v>463</v>
      </c>
      <c r="M157" s="1576" t="s">
        <v>463</v>
      </c>
      <c r="N157" s="1576" t="s">
        <v>463</v>
      </c>
      <c r="O157" s="1576" t="s">
        <v>463</v>
      </c>
      <c r="P157" s="1358"/>
      <c r="Q157" s="1358"/>
      <c r="R157" s="1572"/>
      <c r="S157" s="1469"/>
      <c r="T157" s="1469"/>
      <c r="U157" s="1469"/>
      <c r="V157" s="1469"/>
      <c r="W157" s="1469"/>
      <c r="X157" s="1469"/>
      <c r="Y157" s="1469"/>
      <c r="Z157" s="1469"/>
    </row>
    <row r="158" spans="1:26" x14ac:dyDescent="0.2">
      <c r="A158" s="1469"/>
      <c r="B158" s="1578" t="str">
        <f>'WK5a(1) - Impact on Rates'!C78</f>
        <v>Residential</v>
      </c>
      <c r="C158" s="1575" t="s">
        <v>463</v>
      </c>
      <c r="D158" s="1358"/>
      <c r="E158" s="1358"/>
      <c r="F158" s="1358"/>
      <c r="G158" s="1358"/>
      <c r="H158" s="1576" t="s">
        <v>463</v>
      </c>
      <c r="I158" s="1576" t="s">
        <v>463</v>
      </c>
      <c r="J158" s="1576" t="s">
        <v>463</v>
      </c>
      <c r="K158" s="1576" t="s">
        <v>463</v>
      </c>
      <c r="L158" s="1576" t="s">
        <v>463</v>
      </c>
      <c r="M158" s="1576" t="s">
        <v>463</v>
      </c>
      <c r="N158" s="1576" t="s">
        <v>463</v>
      </c>
      <c r="O158" s="1576" t="s">
        <v>463</v>
      </c>
      <c r="P158" s="1358"/>
      <c r="Q158" s="1358"/>
      <c r="R158" s="1572"/>
      <c r="S158" s="1469"/>
      <c r="T158" s="1469"/>
      <c r="U158" s="1469"/>
      <c r="V158" s="1469"/>
      <c r="W158" s="1469"/>
      <c r="X158" s="1469"/>
      <c r="Y158" s="1469"/>
      <c r="Z158" s="1469"/>
    </row>
    <row r="159" spans="1:26" x14ac:dyDescent="0.2">
      <c r="A159" s="1469"/>
      <c r="B159" s="1578" t="str">
        <f>'WK5a(1) - Impact on Rates'!C79</f>
        <v>Residential</v>
      </c>
      <c r="C159" s="1575" t="s">
        <v>463</v>
      </c>
      <c r="D159" s="1358"/>
      <c r="E159" s="1358"/>
      <c r="F159" s="1358"/>
      <c r="G159" s="1358"/>
      <c r="H159" s="1576" t="s">
        <v>463</v>
      </c>
      <c r="I159" s="1576" t="s">
        <v>463</v>
      </c>
      <c r="J159" s="1576" t="s">
        <v>463</v>
      </c>
      <c r="K159" s="1576" t="s">
        <v>463</v>
      </c>
      <c r="L159" s="1576" t="s">
        <v>463</v>
      </c>
      <c r="M159" s="1576" t="s">
        <v>463</v>
      </c>
      <c r="N159" s="1576" t="s">
        <v>463</v>
      </c>
      <c r="O159" s="1576" t="s">
        <v>463</v>
      </c>
      <c r="P159" s="1358"/>
      <c r="Q159" s="1358"/>
      <c r="R159" s="1572"/>
      <c r="S159" s="1469"/>
      <c r="T159" s="1469"/>
      <c r="U159" s="1469"/>
      <c r="V159" s="1469"/>
      <c r="W159" s="1469"/>
      <c r="X159" s="1469"/>
      <c r="Y159" s="1469"/>
      <c r="Z159" s="1469"/>
    </row>
    <row r="160" spans="1:26" x14ac:dyDescent="0.2">
      <c r="A160" s="1469"/>
      <c r="B160" s="1578" t="str">
        <f>'WK5a(1) - Impact on Rates'!C80</f>
        <v>Residential</v>
      </c>
      <c r="C160" s="1575" t="s">
        <v>463</v>
      </c>
      <c r="D160" s="1358"/>
      <c r="E160" s="1358"/>
      <c r="F160" s="1358"/>
      <c r="G160" s="1358"/>
      <c r="H160" s="1576" t="s">
        <v>463</v>
      </c>
      <c r="I160" s="1576" t="s">
        <v>463</v>
      </c>
      <c r="J160" s="1576" t="s">
        <v>463</v>
      </c>
      <c r="K160" s="1576" t="s">
        <v>463</v>
      </c>
      <c r="L160" s="1576" t="s">
        <v>463</v>
      </c>
      <c r="M160" s="1576" t="s">
        <v>463</v>
      </c>
      <c r="N160" s="1576" t="s">
        <v>463</v>
      </c>
      <c r="O160" s="1576" t="s">
        <v>463</v>
      </c>
      <c r="P160" s="1358"/>
      <c r="Q160" s="1358"/>
      <c r="R160" s="1572"/>
      <c r="S160" s="1469"/>
      <c r="T160" s="1469"/>
      <c r="U160" s="1469"/>
      <c r="V160" s="1469"/>
      <c r="W160" s="1469"/>
      <c r="X160" s="1469"/>
      <c r="Y160" s="1469"/>
      <c r="Z160" s="1469"/>
    </row>
    <row r="161" spans="1:26" x14ac:dyDescent="0.2">
      <c r="A161" s="1469"/>
      <c r="B161" s="1578" t="str">
        <f>'WK5a(1) - Impact on Rates'!C81</f>
        <v>Residential</v>
      </c>
      <c r="C161" s="1575" t="s">
        <v>463</v>
      </c>
      <c r="D161" s="1358"/>
      <c r="E161" s="1358"/>
      <c r="F161" s="1358"/>
      <c r="G161" s="1358"/>
      <c r="H161" s="1576" t="s">
        <v>463</v>
      </c>
      <c r="I161" s="1576" t="s">
        <v>463</v>
      </c>
      <c r="J161" s="1576" t="s">
        <v>463</v>
      </c>
      <c r="K161" s="1576" t="s">
        <v>463</v>
      </c>
      <c r="L161" s="1576" t="s">
        <v>463</v>
      </c>
      <c r="M161" s="1576" t="s">
        <v>463</v>
      </c>
      <c r="N161" s="1576" t="s">
        <v>463</v>
      </c>
      <c r="O161" s="1576" t="s">
        <v>463</v>
      </c>
      <c r="P161" s="1358"/>
      <c r="Q161" s="1358"/>
      <c r="R161" s="1572"/>
      <c r="S161" s="1469"/>
      <c r="T161" s="1469"/>
      <c r="U161" s="1469"/>
      <c r="V161" s="1469"/>
      <c r="W161" s="1469"/>
      <c r="X161" s="1469"/>
      <c r="Y161" s="1469"/>
      <c r="Z161" s="1469"/>
    </row>
    <row r="162" spans="1:26" x14ac:dyDescent="0.2">
      <c r="A162" s="1469"/>
      <c r="B162" s="1578" t="str">
        <f>'WK5a(1) - Impact on Rates'!C82</f>
        <v>Residential</v>
      </c>
      <c r="C162" s="1575" t="s">
        <v>463</v>
      </c>
      <c r="D162" s="1358"/>
      <c r="E162" s="1358"/>
      <c r="F162" s="1358"/>
      <c r="G162" s="1358"/>
      <c r="H162" s="1576" t="s">
        <v>463</v>
      </c>
      <c r="I162" s="1576" t="s">
        <v>463</v>
      </c>
      <c r="J162" s="1576" t="s">
        <v>463</v>
      </c>
      <c r="K162" s="1576" t="s">
        <v>463</v>
      </c>
      <c r="L162" s="1576" t="s">
        <v>463</v>
      </c>
      <c r="M162" s="1576" t="s">
        <v>463</v>
      </c>
      <c r="N162" s="1576" t="s">
        <v>463</v>
      </c>
      <c r="O162" s="1576" t="s">
        <v>463</v>
      </c>
      <c r="P162" s="1358"/>
      <c r="Q162" s="1358"/>
      <c r="R162" s="1572"/>
      <c r="S162" s="1469"/>
      <c r="T162" s="1469"/>
      <c r="U162" s="1469"/>
      <c r="V162" s="1469"/>
      <c r="W162" s="1469"/>
      <c r="X162" s="1469"/>
      <c r="Y162" s="1469"/>
      <c r="Z162" s="1469"/>
    </row>
    <row r="163" spans="1:26" x14ac:dyDescent="0.2">
      <c r="A163" s="1469"/>
      <c r="B163" s="1578"/>
      <c r="C163" s="1575" t="s">
        <v>463</v>
      </c>
      <c r="D163" s="1358"/>
      <c r="E163" s="1358"/>
      <c r="F163" s="1358"/>
      <c r="G163" s="1358"/>
      <c r="H163" s="1576" t="s">
        <v>463</v>
      </c>
      <c r="I163" s="1576" t="s">
        <v>463</v>
      </c>
      <c r="J163" s="1576" t="s">
        <v>463</v>
      </c>
      <c r="K163" s="1576" t="s">
        <v>463</v>
      </c>
      <c r="L163" s="1576" t="s">
        <v>463</v>
      </c>
      <c r="M163" s="1576" t="s">
        <v>463</v>
      </c>
      <c r="N163" s="1576" t="s">
        <v>463</v>
      </c>
      <c r="O163" s="1576" t="s">
        <v>463</v>
      </c>
      <c r="P163" s="1358"/>
      <c r="Q163" s="1358"/>
      <c r="R163" s="1572"/>
      <c r="S163" s="1469"/>
      <c r="T163" s="1469"/>
      <c r="U163" s="1469"/>
      <c r="V163" s="1469"/>
      <c r="W163" s="1469"/>
      <c r="X163" s="1469"/>
      <c r="Y163" s="1469"/>
      <c r="Z163" s="1469"/>
    </row>
    <row r="164" spans="1:26" x14ac:dyDescent="0.2">
      <c r="A164" s="1469"/>
      <c r="B164" s="1578"/>
      <c r="C164" s="1575" t="s">
        <v>463</v>
      </c>
      <c r="D164" s="1358"/>
      <c r="E164" s="1358"/>
      <c r="F164" s="1358"/>
      <c r="G164" s="1358"/>
      <c r="H164" s="1576" t="s">
        <v>463</v>
      </c>
      <c r="I164" s="1576" t="s">
        <v>463</v>
      </c>
      <c r="J164" s="1576" t="s">
        <v>463</v>
      </c>
      <c r="K164" s="1576" t="s">
        <v>463</v>
      </c>
      <c r="L164" s="1576" t="s">
        <v>463</v>
      </c>
      <c r="M164" s="1576" t="s">
        <v>463</v>
      </c>
      <c r="N164" s="1576" t="s">
        <v>463</v>
      </c>
      <c r="O164" s="1576" t="s">
        <v>463</v>
      </c>
      <c r="P164" s="1358"/>
      <c r="Q164" s="1358"/>
      <c r="R164" s="1572"/>
      <c r="S164" s="1469"/>
      <c r="T164" s="1469"/>
      <c r="U164" s="1469"/>
      <c r="V164" s="1469"/>
      <c r="W164" s="1469"/>
      <c r="X164" s="1469"/>
      <c r="Y164" s="1469"/>
      <c r="Z164" s="1469"/>
    </row>
    <row r="165" spans="1:26" x14ac:dyDescent="0.2">
      <c r="A165" s="1469"/>
      <c r="B165" s="1578"/>
      <c r="C165" s="1575" t="s">
        <v>463</v>
      </c>
      <c r="D165" s="1358"/>
      <c r="E165" s="1358"/>
      <c r="F165" s="1358"/>
      <c r="G165" s="1358"/>
      <c r="H165" s="1576" t="s">
        <v>463</v>
      </c>
      <c r="I165" s="1576" t="s">
        <v>463</v>
      </c>
      <c r="J165" s="1576" t="s">
        <v>463</v>
      </c>
      <c r="K165" s="1576" t="s">
        <v>463</v>
      </c>
      <c r="L165" s="1576" t="s">
        <v>463</v>
      </c>
      <c r="M165" s="1576" t="s">
        <v>463</v>
      </c>
      <c r="N165" s="1576" t="s">
        <v>463</v>
      </c>
      <c r="O165" s="1576" t="s">
        <v>463</v>
      </c>
      <c r="P165" s="1358"/>
      <c r="Q165" s="1358"/>
      <c r="R165" s="1572"/>
      <c r="S165" s="1469"/>
      <c r="T165" s="1469"/>
      <c r="U165" s="1469"/>
      <c r="V165" s="1469"/>
      <c r="W165" s="1469"/>
      <c r="X165" s="1469"/>
      <c r="Y165" s="1469"/>
      <c r="Z165" s="1469"/>
    </row>
    <row r="166" spans="1:26" x14ac:dyDescent="0.2">
      <c r="A166" s="1469"/>
      <c r="B166" s="1578"/>
      <c r="C166" s="1575" t="s">
        <v>463</v>
      </c>
      <c r="D166" s="1358"/>
      <c r="E166" s="1358"/>
      <c r="F166" s="1358"/>
      <c r="G166" s="1358"/>
      <c r="H166" s="1576" t="s">
        <v>463</v>
      </c>
      <c r="I166" s="1576" t="s">
        <v>463</v>
      </c>
      <c r="J166" s="1576" t="s">
        <v>463</v>
      </c>
      <c r="K166" s="1576" t="s">
        <v>463</v>
      </c>
      <c r="L166" s="1576" t="s">
        <v>463</v>
      </c>
      <c r="M166" s="1576" t="s">
        <v>463</v>
      </c>
      <c r="N166" s="1576" t="s">
        <v>463</v>
      </c>
      <c r="O166" s="1576" t="s">
        <v>463</v>
      </c>
      <c r="P166" s="1358"/>
      <c r="Q166" s="1358"/>
      <c r="R166" s="1572"/>
      <c r="S166" s="1469"/>
      <c r="T166" s="1469"/>
      <c r="U166" s="1469"/>
      <c r="V166" s="1469"/>
      <c r="W166" s="1469"/>
      <c r="X166" s="1469"/>
      <c r="Y166" s="1469"/>
      <c r="Z166" s="1469"/>
    </row>
    <row r="167" spans="1:26" x14ac:dyDescent="0.2">
      <c r="A167" s="1469"/>
      <c r="B167" s="1578"/>
      <c r="C167" s="1575" t="s">
        <v>463</v>
      </c>
      <c r="D167" s="1358"/>
      <c r="E167" s="1358"/>
      <c r="F167" s="1358"/>
      <c r="G167" s="1358"/>
      <c r="H167" s="1576" t="s">
        <v>463</v>
      </c>
      <c r="I167" s="1576" t="s">
        <v>463</v>
      </c>
      <c r="J167" s="1576" t="s">
        <v>463</v>
      </c>
      <c r="K167" s="1576" t="s">
        <v>463</v>
      </c>
      <c r="L167" s="1576" t="s">
        <v>463</v>
      </c>
      <c r="M167" s="1576" t="s">
        <v>463</v>
      </c>
      <c r="N167" s="1576" t="s">
        <v>463</v>
      </c>
      <c r="O167" s="1576" t="s">
        <v>463</v>
      </c>
      <c r="P167" s="1358"/>
      <c r="Q167" s="1358"/>
      <c r="R167" s="1572"/>
      <c r="S167" s="1469"/>
      <c r="T167" s="1469"/>
      <c r="U167" s="1469"/>
      <c r="V167" s="1469"/>
      <c r="W167" s="1469"/>
      <c r="X167" s="1469"/>
      <c r="Y167" s="1469"/>
      <c r="Z167" s="1469"/>
    </row>
    <row r="168" spans="1:26" x14ac:dyDescent="0.2">
      <c r="A168" s="1469"/>
      <c r="B168" s="1578"/>
      <c r="C168" s="1575" t="s">
        <v>463</v>
      </c>
      <c r="D168" s="1358"/>
      <c r="E168" s="1358"/>
      <c r="F168" s="1358"/>
      <c r="G168" s="1358"/>
      <c r="H168" s="1576" t="s">
        <v>463</v>
      </c>
      <c r="I168" s="1576" t="s">
        <v>463</v>
      </c>
      <c r="J168" s="1576" t="s">
        <v>463</v>
      </c>
      <c r="K168" s="1576" t="s">
        <v>463</v>
      </c>
      <c r="L168" s="1576" t="s">
        <v>463</v>
      </c>
      <c r="M168" s="1576" t="s">
        <v>463</v>
      </c>
      <c r="N168" s="1576" t="s">
        <v>463</v>
      </c>
      <c r="O168" s="1576" t="s">
        <v>463</v>
      </c>
      <c r="P168" s="1358"/>
      <c r="Q168" s="1358"/>
      <c r="R168" s="1572"/>
      <c r="S168" s="1469"/>
      <c r="T168" s="1469"/>
      <c r="U168" s="1469"/>
      <c r="V168" s="1469"/>
      <c r="W168" s="1469"/>
      <c r="X168" s="1469"/>
      <c r="Y168" s="1469"/>
      <c r="Z168" s="1469"/>
    </row>
    <row r="169" spans="1:26" x14ac:dyDescent="0.2">
      <c r="A169" s="1469"/>
      <c r="B169" s="1578"/>
      <c r="C169" s="1575" t="s">
        <v>463</v>
      </c>
      <c r="D169" s="1358"/>
      <c r="E169" s="1358"/>
      <c r="F169" s="1358"/>
      <c r="G169" s="1358"/>
      <c r="H169" s="1576" t="s">
        <v>463</v>
      </c>
      <c r="I169" s="1576" t="s">
        <v>463</v>
      </c>
      <c r="J169" s="1576" t="s">
        <v>463</v>
      </c>
      <c r="K169" s="1576" t="s">
        <v>463</v>
      </c>
      <c r="L169" s="1576" t="s">
        <v>463</v>
      </c>
      <c r="M169" s="1576" t="s">
        <v>463</v>
      </c>
      <c r="N169" s="1576" t="s">
        <v>463</v>
      </c>
      <c r="O169" s="1576" t="s">
        <v>463</v>
      </c>
      <c r="P169" s="1358"/>
      <c r="Q169" s="1358"/>
      <c r="R169" s="1572"/>
      <c r="S169" s="1469"/>
      <c r="T169" s="1469"/>
      <c r="U169" s="1469"/>
      <c r="V169" s="1469"/>
      <c r="W169" s="1469"/>
      <c r="X169" s="1469"/>
      <c r="Y169" s="1469"/>
      <c r="Z169" s="1469"/>
    </row>
    <row r="170" spans="1:26" x14ac:dyDescent="0.2">
      <c r="A170" s="1469"/>
      <c r="B170" s="1578"/>
      <c r="C170" s="1575" t="s">
        <v>463</v>
      </c>
      <c r="D170" s="1358"/>
      <c r="E170" s="1358"/>
      <c r="F170" s="1358"/>
      <c r="G170" s="1358"/>
      <c r="H170" s="1576" t="s">
        <v>463</v>
      </c>
      <c r="I170" s="1576" t="s">
        <v>463</v>
      </c>
      <c r="J170" s="1576" t="s">
        <v>463</v>
      </c>
      <c r="K170" s="1576" t="s">
        <v>463</v>
      </c>
      <c r="L170" s="1576" t="s">
        <v>463</v>
      </c>
      <c r="M170" s="1576" t="s">
        <v>463</v>
      </c>
      <c r="N170" s="1576" t="s">
        <v>463</v>
      </c>
      <c r="O170" s="1576" t="s">
        <v>463</v>
      </c>
      <c r="P170" s="1358"/>
      <c r="Q170" s="1358"/>
      <c r="R170" s="1572"/>
      <c r="S170" s="1469"/>
      <c r="T170" s="1469"/>
      <c r="U170" s="1469"/>
      <c r="V170" s="1469"/>
      <c r="W170" s="1469"/>
      <c r="X170" s="1469"/>
      <c r="Y170" s="1469"/>
      <c r="Z170" s="1469"/>
    </row>
    <row r="171" spans="1:26" x14ac:dyDescent="0.2">
      <c r="A171" s="1469"/>
      <c r="B171" s="1578"/>
      <c r="C171" s="1575" t="s">
        <v>463</v>
      </c>
      <c r="D171" s="1358"/>
      <c r="E171" s="1358"/>
      <c r="F171" s="1358"/>
      <c r="G171" s="1358"/>
      <c r="H171" s="1576" t="s">
        <v>463</v>
      </c>
      <c r="I171" s="1576" t="s">
        <v>463</v>
      </c>
      <c r="J171" s="1576" t="s">
        <v>463</v>
      </c>
      <c r="K171" s="1576" t="s">
        <v>463</v>
      </c>
      <c r="L171" s="1576" t="s">
        <v>463</v>
      </c>
      <c r="M171" s="1576" t="s">
        <v>463</v>
      </c>
      <c r="N171" s="1576" t="s">
        <v>463</v>
      </c>
      <c r="O171" s="1576" t="s">
        <v>463</v>
      </c>
      <c r="P171" s="1358"/>
      <c r="Q171" s="1358"/>
      <c r="R171" s="1572"/>
      <c r="S171" s="1469"/>
      <c r="T171" s="1469"/>
      <c r="U171" s="1469"/>
      <c r="V171" s="1469"/>
      <c r="W171" s="1469"/>
      <c r="X171" s="1469"/>
      <c r="Y171" s="1469"/>
      <c r="Z171" s="1469"/>
    </row>
    <row r="172" spans="1:26" x14ac:dyDescent="0.2">
      <c r="A172" s="1469"/>
      <c r="B172" s="1578"/>
      <c r="C172" s="1575" t="s">
        <v>463</v>
      </c>
      <c r="D172" s="1358"/>
      <c r="E172" s="1358"/>
      <c r="F172" s="1358"/>
      <c r="G172" s="1358"/>
      <c r="H172" s="1576" t="s">
        <v>463</v>
      </c>
      <c r="I172" s="1576" t="s">
        <v>463</v>
      </c>
      <c r="J172" s="1576" t="s">
        <v>463</v>
      </c>
      <c r="K172" s="1576" t="s">
        <v>463</v>
      </c>
      <c r="L172" s="1576" t="s">
        <v>463</v>
      </c>
      <c r="M172" s="1576" t="s">
        <v>463</v>
      </c>
      <c r="N172" s="1576" t="s">
        <v>463</v>
      </c>
      <c r="O172" s="1576" t="s">
        <v>463</v>
      </c>
      <c r="P172" s="1358"/>
      <c r="Q172" s="1358"/>
      <c r="R172" s="1572"/>
      <c r="S172" s="1469"/>
      <c r="T172" s="1469"/>
      <c r="U172" s="1469"/>
      <c r="V172" s="1469"/>
      <c r="W172" s="1469"/>
      <c r="X172" s="1469"/>
      <c r="Y172" s="1469"/>
      <c r="Z172" s="1469"/>
    </row>
    <row r="173" spans="1:26" x14ac:dyDescent="0.2">
      <c r="A173" s="1469"/>
      <c r="B173" s="1578"/>
      <c r="C173" s="1575" t="s">
        <v>463</v>
      </c>
      <c r="D173" s="1358"/>
      <c r="E173" s="1358"/>
      <c r="F173" s="1358"/>
      <c r="G173" s="1358"/>
      <c r="H173" s="1576" t="s">
        <v>463</v>
      </c>
      <c r="I173" s="1576" t="s">
        <v>463</v>
      </c>
      <c r="J173" s="1576" t="s">
        <v>463</v>
      </c>
      <c r="K173" s="1576" t="s">
        <v>463</v>
      </c>
      <c r="L173" s="1576" t="s">
        <v>463</v>
      </c>
      <c r="M173" s="1576" t="s">
        <v>463</v>
      </c>
      <c r="N173" s="1576" t="s">
        <v>463</v>
      </c>
      <c r="O173" s="1576" t="s">
        <v>463</v>
      </c>
      <c r="P173" s="1358"/>
      <c r="Q173" s="1358"/>
      <c r="R173" s="1572"/>
      <c r="S173" s="1469"/>
      <c r="T173" s="1469"/>
      <c r="U173" s="1469"/>
      <c r="V173" s="1469"/>
      <c r="W173" s="1469"/>
      <c r="X173" s="1469"/>
      <c r="Y173" s="1469"/>
      <c r="Z173" s="1469"/>
    </row>
    <row r="174" spans="1:26" x14ac:dyDescent="0.2">
      <c r="A174" s="1469"/>
      <c r="B174" s="1578"/>
      <c r="C174" s="1575" t="s">
        <v>463</v>
      </c>
      <c r="D174" s="1358"/>
      <c r="E174" s="1358"/>
      <c r="F174" s="1358"/>
      <c r="G174" s="1358"/>
      <c r="H174" s="1576" t="s">
        <v>463</v>
      </c>
      <c r="I174" s="1576" t="s">
        <v>463</v>
      </c>
      <c r="J174" s="1576" t="s">
        <v>463</v>
      </c>
      <c r="K174" s="1576" t="s">
        <v>463</v>
      </c>
      <c r="L174" s="1576" t="s">
        <v>463</v>
      </c>
      <c r="M174" s="1576" t="s">
        <v>463</v>
      </c>
      <c r="N174" s="1576" t="s">
        <v>463</v>
      </c>
      <c r="O174" s="1576" t="s">
        <v>463</v>
      </c>
      <c r="P174" s="1358"/>
      <c r="Q174" s="1358"/>
      <c r="R174" s="1572"/>
      <c r="S174" s="1469"/>
      <c r="T174" s="1469"/>
      <c r="U174" s="1469"/>
      <c r="V174" s="1469"/>
      <c r="W174" s="1469"/>
      <c r="X174" s="1469"/>
      <c r="Y174" s="1469"/>
      <c r="Z174" s="1469"/>
    </row>
    <row r="175" spans="1:26" x14ac:dyDescent="0.2">
      <c r="A175" s="1469"/>
      <c r="B175" s="1578" t="str">
        <f>'WK5a(1) - Impact on Rates'!C83</f>
        <v>Special rate</v>
      </c>
      <c r="C175" s="1575" t="s">
        <v>463</v>
      </c>
      <c r="D175" s="1358"/>
      <c r="E175" s="1358"/>
      <c r="F175" s="1358"/>
      <c r="G175" s="1358"/>
      <c r="H175" s="1576" t="s">
        <v>463</v>
      </c>
      <c r="I175" s="1576" t="s">
        <v>463</v>
      </c>
      <c r="J175" s="1576" t="s">
        <v>463</v>
      </c>
      <c r="K175" s="1576" t="s">
        <v>463</v>
      </c>
      <c r="L175" s="1576" t="s">
        <v>463</v>
      </c>
      <c r="M175" s="1576" t="s">
        <v>463</v>
      </c>
      <c r="N175" s="1576" t="s">
        <v>463</v>
      </c>
      <c r="O175" s="1576" t="s">
        <v>463</v>
      </c>
      <c r="P175" s="1358"/>
      <c r="Q175" s="1358"/>
      <c r="R175" s="1572"/>
      <c r="S175" s="1469"/>
      <c r="T175" s="1469"/>
      <c r="U175" s="1469"/>
      <c r="V175" s="1469"/>
      <c r="W175" s="1469"/>
      <c r="X175" s="1469"/>
      <c r="Y175" s="1469"/>
      <c r="Z175" s="1469"/>
    </row>
    <row r="176" spans="1:26" x14ac:dyDescent="0.2">
      <c r="A176" s="1469"/>
      <c r="B176" s="1578" t="str">
        <f>'WK5a(1) - Impact on Rates'!C84</f>
        <v>Special rate</v>
      </c>
      <c r="C176" s="1575" t="s">
        <v>463</v>
      </c>
      <c r="D176" s="1358"/>
      <c r="E176" s="1358"/>
      <c r="F176" s="1358"/>
      <c r="G176" s="1358"/>
      <c r="H176" s="1576" t="s">
        <v>463</v>
      </c>
      <c r="I176" s="1576" t="s">
        <v>463</v>
      </c>
      <c r="J176" s="1576" t="s">
        <v>463</v>
      </c>
      <c r="K176" s="1576" t="s">
        <v>463</v>
      </c>
      <c r="L176" s="1576" t="s">
        <v>463</v>
      </c>
      <c r="M176" s="1576" t="s">
        <v>463</v>
      </c>
      <c r="N176" s="1576" t="s">
        <v>463</v>
      </c>
      <c r="O176" s="1576" t="s">
        <v>463</v>
      </c>
      <c r="P176" s="1358"/>
      <c r="Q176" s="1358"/>
      <c r="R176" s="1572"/>
      <c r="S176" s="1469"/>
      <c r="T176" s="1469"/>
      <c r="U176" s="1469"/>
      <c r="V176" s="1469"/>
      <c r="W176" s="1469"/>
      <c r="X176" s="1469"/>
      <c r="Y176" s="1469"/>
      <c r="Z176" s="1469"/>
    </row>
    <row r="177" spans="1:26" x14ac:dyDescent="0.2">
      <c r="A177" s="1469"/>
      <c r="B177" s="1578" t="str">
        <f>'WK5a(1) - Impact on Rates'!C85</f>
        <v>Special rate</v>
      </c>
      <c r="C177" s="1575" t="s">
        <v>463</v>
      </c>
      <c r="D177" s="1358"/>
      <c r="E177" s="1358"/>
      <c r="F177" s="1358"/>
      <c r="G177" s="1358"/>
      <c r="H177" s="1576" t="s">
        <v>463</v>
      </c>
      <c r="I177" s="1576" t="s">
        <v>463</v>
      </c>
      <c r="J177" s="1576" t="s">
        <v>463</v>
      </c>
      <c r="K177" s="1576" t="s">
        <v>463</v>
      </c>
      <c r="L177" s="1576" t="s">
        <v>463</v>
      </c>
      <c r="M177" s="1576" t="s">
        <v>463</v>
      </c>
      <c r="N177" s="1576" t="s">
        <v>463</v>
      </c>
      <c r="O177" s="1576" t="s">
        <v>463</v>
      </c>
      <c r="P177" s="1358"/>
      <c r="Q177" s="1358"/>
      <c r="R177" s="1572"/>
      <c r="S177" s="1469"/>
      <c r="T177" s="1469"/>
      <c r="U177" s="1469"/>
      <c r="V177" s="1469"/>
      <c r="W177" s="1469"/>
      <c r="X177" s="1469"/>
      <c r="Y177" s="1469"/>
      <c r="Z177" s="1469"/>
    </row>
    <row r="178" spans="1:26" x14ac:dyDescent="0.2">
      <c r="A178" s="1469"/>
      <c r="B178" s="1578" t="str">
        <f>'WK5a(1) - Impact on Rates'!C86</f>
        <v>Special rate</v>
      </c>
      <c r="C178" s="1575" t="s">
        <v>463</v>
      </c>
      <c r="D178" s="1358"/>
      <c r="E178" s="1358"/>
      <c r="F178" s="1358"/>
      <c r="G178" s="1358"/>
      <c r="H178" s="1576" t="s">
        <v>463</v>
      </c>
      <c r="I178" s="1576" t="s">
        <v>463</v>
      </c>
      <c r="J178" s="1576" t="s">
        <v>463</v>
      </c>
      <c r="K178" s="1576" t="s">
        <v>463</v>
      </c>
      <c r="L178" s="1576" t="s">
        <v>463</v>
      </c>
      <c r="M178" s="1576" t="s">
        <v>463</v>
      </c>
      <c r="N178" s="1576" t="s">
        <v>463</v>
      </c>
      <c r="O178" s="1576" t="s">
        <v>463</v>
      </c>
      <c r="P178" s="1358"/>
      <c r="Q178" s="1358"/>
      <c r="R178" s="1572"/>
      <c r="S178" s="1469"/>
      <c r="T178" s="1469"/>
      <c r="U178" s="1469"/>
      <c r="V178" s="1469"/>
      <c r="W178" s="1469"/>
      <c r="X178" s="1469"/>
      <c r="Y178" s="1469"/>
      <c r="Z178" s="1469"/>
    </row>
    <row r="179" spans="1:26" x14ac:dyDescent="0.2">
      <c r="A179" s="1469"/>
      <c r="B179" s="1578" t="str">
        <f>'WK5a(1) - Impact on Rates'!C87</f>
        <v>Special rate</v>
      </c>
      <c r="C179" s="1575" t="s">
        <v>463</v>
      </c>
      <c r="D179" s="1358"/>
      <c r="E179" s="1358"/>
      <c r="F179" s="1358"/>
      <c r="G179" s="1358"/>
      <c r="H179" s="1576" t="s">
        <v>463</v>
      </c>
      <c r="I179" s="1576" t="s">
        <v>463</v>
      </c>
      <c r="J179" s="1576" t="s">
        <v>463</v>
      </c>
      <c r="K179" s="1576" t="s">
        <v>463</v>
      </c>
      <c r="L179" s="1576" t="s">
        <v>463</v>
      </c>
      <c r="M179" s="1576" t="s">
        <v>463</v>
      </c>
      <c r="N179" s="1576" t="s">
        <v>463</v>
      </c>
      <c r="O179" s="1576" t="s">
        <v>463</v>
      </c>
      <c r="P179" s="1358"/>
      <c r="Q179" s="1358"/>
      <c r="R179" s="1572"/>
      <c r="S179" s="1469"/>
      <c r="T179" s="1469"/>
      <c r="U179" s="1469"/>
      <c r="V179" s="1469"/>
      <c r="W179" s="1469"/>
      <c r="X179" s="1469"/>
      <c r="Y179" s="1469"/>
      <c r="Z179" s="1469"/>
    </row>
    <row r="180" spans="1:26" x14ac:dyDescent="0.2">
      <c r="A180" s="1469"/>
      <c r="B180" s="1578" t="str">
        <f>'WK5a(1) - Impact on Rates'!C88</f>
        <v>Special rate</v>
      </c>
      <c r="C180" s="1575" t="s">
        <v>463</v>
      </c>
      <c r="D180" s="1358"/>
      <c r="E180" s="1358"/>
      <c r="F180" s="1358"/>
      <c r="G180" s="1358"/>
      <c r="H180" s="1576" t="s">
        <v>463</v>
      </c>
      <c r="I180" s="1576" t="s">
        <v>463</v>
      </c>
      <c r="J180" s="1576" t="s">
        <v>463</v>
      </c>
      <c r="K180" s="1576" t="s">
        <v>463</v>
      </c>
      <c r="L180" s="1576" t="s">
        <v>463</v>
      </c>
      <c r="M180" s="1576" t="s">
        <v>463</v>
      </c>
      <c r="N180" s="1576" t="s">
        <v>463</v>
      </c>
      <c r="O180" s="1576" t="s">
        <v>463</v>
      </c>
      <c r="P180" s="1358"/>
      <c r="Q180" s="1358"/>
      <c r="R180" s="1572"/>
      <c r="S180" s="1469"/>
      <c r="T180" s="1469"/>
      <c r="U180" s="1469"/>
      <c r="V180" s="1469"/>
      <c r="W180" s="1469"/>
      <c r="X180" s="1469"/>
      <c r="Y180" s="1469"/>
      <c r="Z180" s="1469"/>
    </row>
    <row r="181" spans="1:26" x14ac:dyDescent="0.2">
      <c r="A181" s="1469"/>
      <c r="B181" s="1578" t="str">
        <f>'WK5a(1) - Impact on Rates'!C89</f>
        <v>Special rate</v>
      </c>
      <c r="C181" s="1575" t="s">
        <v>463</v>
      </c>
      <c r="D181" s="1358"/>
      <c r="E181" s="1358"/>
      <c r="F181" s="1358"/>
      <c r="G181" s="1358"/>
      <c r="H181" s="1576" t="s">
        <v>463</v>
      </c>
      <c r="I181" s="1576" t="s">
        <v>463</v>
      </c>
      <c r="J181" s="1576" t="s">
        <v>463</v>
      </c>
      <c r="K181" s="1576" t="s">
        <v>463</v>
      </c>
      <c r="L181" s="1576" t="s">
        <v>463</v>
      </c>
      <c r="M181" s="1576" t="s">
        <v>463</v>
      </c>
      <c r="N181" s="1576" t="s">
        <v>463</v>
      </c>
      <c r="O181" s="1576" t="s">
        <v>463</v>
      </c>
      <c r="P181" s="1358"/>
      <c r="Q181" s="1358"/>
      <c r="R181" s="1572"/>
      <c r="S181" s="1469"/>
      <c r="T181" s="1469"/>
      <c r="U181" s="1469"/>
      <c r="V181" s="1469"/>
      <c r="W181" s="1469"/>
      <c r="X181" s="1469"/>
      <c r="Y181" s="1469"/>
      <c r="Z181" s="1469"/>
    </row>
    <row r="182" spans="1:26" x14ac:dyDescent="0.2">
      <c r="A182" s="1469"/>
      <c r="B182" s="1578" t="str">
        <f>'WK5a(1) - Impact on Rates'!C90</f>
        <v>Special rate</v>
      </c>
      <c r="C182" s="1575" t="s">
        <v>463</v>
      </c>
      <c r="D182" s="1358"/>
      <c r="E182" s="1358"/>
      <c r="F182" s="1358"/>
      <c r="G182" s="1358"/>
      <c r="H182" s="1576" t="s">
        <v>463</v>
      </c>
      <c r="I182" s="1576" t="s">
        <v>463</v>
      </c>
      <c r="J182" s="1576" t="s">
        <v>463</v>
      </c>
      <c r="K182" s="1576" t="s">
        <v>463</v>
      </c>
      <c r="L182" s="1576" t="s">
        <v>463</v>
      </c>
      <c r="M182" s="1576" t="s">
        <v>463</v>
      </c>
      <c r="N182" s="1576" t="s">
        <v>463</v>
      </c>
      <c r="O182" s="1576" t="s">
        <v>463</v>
      </c>
      <c r="P182" s="1358"/>
      <c r="Q182" s="1358"/>
      <c r="R182" s="1572"/>
      <c r="S182" s="1469"/>
      <c r="T182" s="1469"/>
      <c r="U182" s="1469"/>
      <c r="V182" s="1469"/>
      <c r="W182" s="1469"/>
      <c r="X182" s="1469"/>
      <c r="Y182" s="1469"/>
      <c r="Z182" s="1469"/>
    </row>
    <row r="183" spans="1:26" x14ac:dyDescent="0.2">
      <c r="A183" s="1469"/>
      <c r="B183" s="1578" t="str">
        <f>'WK5a(1) - Impact on Rates'!C91</f>
        <v>Special rate</v>
      </c>
      <c r="C183" s="1575" t="s">
        <v>463</v>
      </c>
      <c r="D183" s="1358"/>
      <c r="E183" s="1358"/>
      <c r="F183" s="1358"/>
      <c r="G183" s="1358"/>
      <c r="H183" s="1576" t="s">
        <v>463</v>
      </c>
      <c r="I183" s="1576" t="s">
        <v>463</v>
      </c>
      <c r="J183" s="1576" t="s">
        <v>463</v>
      </c>
      <c r="K183" s="1576" t="s">
        <v>463</v>
      </c>
      <c r="L183" s="1576" t="s">
        <v>463</v>
      </c>
      <c r="M183" s="1576" t="s">
        <v>463</v>
      </c>
      <c r="N183" s="1576" t="s">
        <v>463</v>
      </c>
      <c r="O183" s="1576" t="s">
        <v>463</v>
      </c>
      <c r="P183" s="1358"/>
      <c r="Q183" s="1358"/>
      <c r="R183" s="1572"/>
      <c r="S183" s="1469"/>
      <c r="T183" s="1469"/>
      <c r="U183" s="1469"/>
      <c r="V183" s="1469"/>
      <c r="W183" s="1469"/>
      <c r="X183" s="1469"/>
      <c r="Y183" s="1469"/>
      <c r="Z183" s="1469"/>
    </row>
    <row r="184" spans="1:26" x14ac:dyDescent="0.2">
      <c r="A184" s="1469"/>
      <c r="B184" s="1578" t="str">
        <f>'WK5a(1) - Impact on Rates'!C92</f>
        <v>Special rate</v>
      </c>
      <c r="C184" s="1575" t="s">
        <v>463</v>
      </c>
      <c r="D184" s="1358"/>
      <c r="E184" s="1358"/>
      <c r="F184" s="1358"/>
      <c r="G184" s="1358"/>
      <c r="H184" s="1576" t="s">
        <v>463</v>
      </c>
      <c r="I184" s="1576" t="s">
        <v>463</v>
      </c>
      <c r="J184" s="1576" t="s">
        <v>463</v>
      </c>
      <c r="K184" s="1576" t="s">
        <v>463</v>
      </c>
      <c r="L184" s="1576" t="s">
        <v>463</v>
      </c>
      <c r="M184" s="1576" t="s">
        <v>463</v>
      </c>
      <c r="N184" s="1576" t="s">
        <v>463</v>
      </c>
      <c r="O184" s="1576" t="s">
        <v>463</v>
      </c>
      <c r="P184" s="1358"/>
      <c r="Q184" s="1358"/>
      <c r="R184" s="1572"/>
      <c r="S184" s="1469"/>
      <c r="T184" s="1469"/>
      <c r="U184" s="1469"/>
      <c r="V184" s="1469"/>
      <c r="W184" s="1469"/>
      <c r="X184" s="1469"/>
      <c r="Y184" s="1469"/>
      <c r="Z184" s="1469"/>
    </row>
    <row r="185" spans="1:26" x14ac:dyDescent="0.2">
      <c r="A185" s="1469"/>
      <c r="B185" s="1578" t="str">
        <f>B155</f>
        <v>Residential</v>
      </c>
      <c r="C185" s="1575" t="s">
        <v>463</v>
      </c>
      <c r="D185" s="1358"/>
      <c r="E185" s="1358"/>
      <c r="F185" s="1358"/>
      <c r="G185" s="1358"/>
      <c r="H185" s="1576" t="s">
        <v>463</v>
      </c>
      <c r="I185" s="1576" t="s">
        <v>463</v>
      </c>
      <c r="J185" s="1576" t="s">
        <v>463</v>
      </c>
      <c r="K185" s="1576" t="s">
        <v>463</v>
      </c>
      <c r="L185" s="1576" t="s">
        <v>463</v>
      </c>
      <c r="M185" s="1576" t="s">
        <v>463</v>
      </c>
      <c r="N185" s="1576" t="s">
        <v>463</v>
      </c>
      <c r="O185" s="1576" t="s">
        <v>463</v>
      </c>
      <c r="P185" s="1358"/>
      <c r="Q185" s="1358"/>
      <c r="R185" s="1572"/>
      <c r="S185" s="1469"/>
      <c r="T185" s="1469"/>
      <c r="U185" s="1469"/>
      <c r="V185" s="1469"/>
      <c r="W185" s="1469"/>
      <c r="X185" s="1469"/>
      <c r="Y185" s="1469"/>
      <c r="Z185" s="1469"/>
    </row>
    <row r="186" spans="1:26" x14ac:dyDescent="0.2">
      <c r="A186" s="1469"/>
      <c r="B186" s="1578" t="str">
        <f>'WK5a(1) - Impact on Rates'!C94</f>
        <v>Business</v>
      </c>
      <c r="C186" s="1575" t="s">
        <v>463</v>
      </c>
      <c r="D186" s="1358"/>
      <c r="E186" s="1358"/>
      <c r="F186" s="1358"/>
      <c r="G186" s="1358"/>
      <c r="H186" s="1576" t="s">
        <v>463</v>
      </c>
      <c r="I186" s="1576" t="s">
        <v>463</v>
      </c>
      <c r="J186" s="1576" t="s">
        <v>463</v>
      </c>
      <c r="K186" s="1576" t="s">
        <v>463</v>
      </c>
      <c r="L186" s="1576" t="s">
        <v>463</v>
      </c>
      <c r="M186" s="1576" t="s">
        <v>463</v>
      </c>
      <c r="N186" s="1576" t="s">
        <v>463</v>
      </c>
      <c r="O186" s="1576" t="s">
        <v>463</v>
      </c>
      <c r="P186" s="1358"/>
      <c r="Q186" s="1358"/>
      <c r="R186" s="1572"/>
      <c r="S186" s="1469"/>
      <c r="T186" s="1469"/>
      <c r="U186" s="1469"/>
      <c r="V186" s="1469"/>
      <c r="W186" s="1469"/>
      <c r="X186" s="1469"/>
      <c r="Y186" s="1469"/>
      <c r="Z186" s="1469"/>
    </row>
    <row r="187" spans="1:26" x14ac:dyDescent="0.2">
      <c r="A187" s="1469"/>
      <c r="B187" s="1578" t="str">
        <f>'WK5a(1) - Impact on Rates'!C95</f>
        <v>Business</v>
      </c>
      <c r="C187" s="1575" t="s">
        <v>463</v>
      </c>
      <c r="D187" s="1358"/>
      <c r="E187" s="1358"/>
      <c r="F187" s="1358"/>
      <c r="G187" s="1358"/>
      <c r="H187" s="1576" t="s">
        <v>463</v>
      </c>
      <c r="I187" s="1576" t="s">
        <v>463</v>
      </c>
      <c r="J187" s="1576" t="s">
        <v>463</v>
      </c>
      <c r="K187" s="1576" t="s">
        <v>463</v>
      </c>
      <c r="L187" s="1576" t="s">
        <v>463</v>
      </c>
      <c r="M187" s="1576" t="s">
        <v>463</v>
      </c>
      <c r="N187" s="1576" t="s">
        <v>463</v>
      </c>
      <c r="O187" s="1576" t="s">
        <v>463</v>
      </c>
      <c r="P187" s="1358"/>
      <c r="Q187" s="1358"/>
      <c r="R187" s="1572"/>
      <c r="S187" s="1469"/>
      <c r="T187" s="1469"/>
      <c r="U187" s="1469"/>
      <c r="V187" s="1469"/>
      <c r="W187" s="1469"/>
      <c r="X187" s="1469"/>
      <c r="Y187" s="1469"/>
      <c r="Z187" s="1469"/>
    </row>
    <row r="188" spans="1:26" x14ac:dyDescent="0.2">
      <c r="A188" s="1469"/>
      <c r="B188" s="1578" t="str">
        <f>'WK5a(1) - Impact on Rates'!C96</f>
        <v>Business</v>
      </c>
      <c r="C188" s="1575" t="s">
        <v>463</v>
      </c>
      <c r="D188" s="1358"/>
      <c r="E188" s="1358"/>
      <c r="F188" s="1358"/>
      <c r="G188" s="1358"/>
      <c r="H188" s="1576" t="s">
        <v>463</v>
      </c>
      <c r="I188" s="1576" t="s">
        <v>463</v>
      </c>
      <c r="J188" s="1576" t="s">
        <v>463</v>
      </c>
      <c r="K188" s="1576" t="s">
        <v>463</v>
      </c>
      <c r="L188" s="1576" t="s">
        <v>463</v>
      </c>
      <c r="M188" s="1576" t="s">
        <v>463</v>
      </c>
      <c r="N188" s="1576" t="s">
        <v>463</v>
      </c>
      <c r="O188" s="1576" t="s">
        <v>463</v>
      </c>
      <c r="P188" s="1358"/>
      <c r="Q188" s="1358"/>
      <c r="R188" s="1572"/>
      <c r="S188" s="1469"/>
      <c r="T188" s="1469"/>
      <c r="U188" s="1469"/>
      <c r="V188" s="1469"/>
      <c r="W188" s="1469"/>
      <c r="X188" s="1469"/>
      <c r="Y188" s="1469"/>
      <c r="Z188" s="1469"/>
    </row>
    <row r="189" spans="1:26" x14ac:dyDescent="0.2">
      <c r="A189" s="1469"/>
      <c r="B189" s="1578" t="str">
        <f>'WK5a(1) - Impact on Rates'!C97</f>
        <v>Business</v>
      </c>
      <c r="C189" s="1575" t="s">
        <v>463</v>
      </c>
      <c r="D189" s="1358"/>
      <c r="E189" s="1358"/>
      <c r="F189" s="1358"/>
      <c r="G189" s="1358"/>
      <c r="H189" s="1576" t="s">
        <v>463</v>
      </c>
      <c r="I189" s="1576" t="s">
        <v>463</v>
      </c>
      <c r="J189" s="1576" t="s">
        <v>463</v>
      </c>
      <c r="K189" s="1576" t="s">
        <v>463</v>
      </c>
      <c r="L189" s="1576" t="s">
        <v>463</v>
      </c>
      <c r="M189" s="1576" t="s">
        <v>463</v>
      </c>
      <c r="N189" s="1576" t="s">
        <v>463</v>
      </c>
      <c r="O189" s="1576" t="s">
        <v>463</v>
      </c>
      <c r="P189" s="1358"/>
      <c r="Q189" s="1358"/>
      <c r="R189" s="1572"/>
      <c r="S189" s="1469"/>
      <c r="T189" s="1469"/>
      <c r="U189" s="1469"/>
      <c r="V189" s="1469"/>
      <c r="W189" s="1469"/>
      <c r="X189" s="1469"/>
      <c r="Y189" s="1469"/>
      <c r="Z189" s="1469"/>
    </row>
    <row r="190" spans="1:26" x14ac:dyDescent="0.2">
      <c r="A190" s="1469"/>
      <c r="B190" s="1578" t="str">
        <f>'WK5a(1) - Impact on Rates'!C98</f>
        <v>Business</v>
      </c>
      <c r="C190" s="1575" t="s">
        <v>463</v>
      </c>
      <c r="D190" s="1358"/>
      <c r="E190" s="1358"/>
      <c r="F190" s="1358"/>
      <c r="G190" s="1358"/>
      <c r="H190" s="1576" t="s">
        <v>463</v>
      </c>
      <c r="I190" s="1576" t="s">
        <v>463</v>
      </c>
      <c r="J190" s="1576" t="s">
        <v>463</v>
      </c>
      <c r="K190" s="1576" t="s">
        <v>463</v>
      </c>
      <c r="L190" s="1576" t="s">
        <v>463</v>
      </c>
      <c r="M190" s="1576" t="s">
        <v>463</v>
      </c>
      <c r="N190" s="1576" t="s">
        <v>463</v>
      </c>
      <c r="O190" s="1576" t="s">
        <v>463</v>
      </c>
      <c r="P190" s="1358"/>
      <c r="Q190" s="1358"/>
      <c r="R190" s="1572"/>
      <c r="S190" s="1469"/>
      <c r="T190" s="1469"/>
      <c r="U190" s="1469"/>
      <c r="V190" s="1469"/>
      <c r="W190" s="1469"/>
      <c r="X190" s="1469"/>
      <c r="Y190" s="1469"/>
      <c r="Z190" s="1469"/>
    </row>
    <row r="191" spans="1:26" x14ac:dyDescent="0.2">
      <c r="A191" s="1469"/>
      <c r="B191" s="1578" t="str">
        <f>'WK5a(1) - Impact on Rates'!C99</f>
        <v>Business</v>
      </c>
      <c r="C191" s="1575" t="s">
        <v>463</v>
      </c>
      <c r="D191" s="1358"/>
      <c r="E191" s="1358"/>
      <c r="F191" s="1358"/>
      <c r="G191" s="1358"/>
      <c r="H191" s="1576" t="s">
        <v>463</v>
      </c>
      <c r="I191" s="1576" t="s">
        <v>463</v>
      </c>
      <c r="J191" s="1576" t="s">
        <v>463</v>
      </c>
      <c r="K191" s="1576" t="s">
        <v>463</v>
      </c>
      <c r="L191" s="1576" t="s">
        <v>463</v>
      </c>
      <c r="M191" s="1576" t="s">
        <v>463</v>
      </c>
      <c r="N191" s="1576" t="s">
        <v>463</v>
      </c>
      <c r="O191" s="1576" t="s">
        <v>463</v>
      </c>
      <c r="P191" s="1358"/>
      <c r="Q191" s="1358"/>
      <c r="R191" s="1572"/>
      <c r="S191" s="1469"/>
      <c r="T191" s="1469"/>
      <c r="U191" s="1469"/>
      <c r="V191" s="1469"/>
      <c r="W191" s="1469"/>
      <c r="X191" s="1469"/>
      <c r="Y191" s="1469"/>
      <c r="Z191" s="1469"/>
    </row>
    <row r="192" spans="1:26" x14ac:dyDescent="0.2">
      <c r="A192" s="1469"/>
      <c r="B192" s="1578" t="str">
        <f>'WK5a(1) - Impact on Rates'!C100</f>
        <v>Business</v>
      </c>
      <c r="C192" s="1575" t="s">
        <v>463</v>
      </c>
      <c r="D192" s="1358"/>
      <c r="E192" s="1358"/>
      <c r="F192" s="1358"/>
      <c r="G192" s="1358"/>
      <c r="H192" s="1576" t="s">
        <v>463</v>
      </c>
      <c r="I192" s="1576" t="s">
        <v>463</v>
      </c>
      <c r="J192" s="1576" t="s">
        <v>463</v>
      </c>
      <c r="K192" s="1576" t="s">
        <v>463</v>
      </c>
      <c r="L192" s="1576" t="s">
        <v>463</v>
      </c>
      <c r="M192" s="1576" t="s">
        <v>463</v>
      </c>
      <c r="N192" s="1576" t="s">
        <v>463</v>
      </c>
      <c r="O192" s="1576" t="s">
        <v>463</v>
      </c>
      <c r="P192" s="1358"/>
      <c r="Q192" s="1358"/>
      <c r="R192" s="1572"/>
      <c r="S192" s="1469"/>
      <c r="T192" s="1469"/>
      <c r="U192" s="1469"/>
      <c r="V192" s="1469"/>
      <c r="W192" s="1469"/>
      <c r="X192" s="1469"/>
      <c r="Y192" s="1469"/>
      <c r="Z192" s="1469"/>
    </row>
    <row r="193" spans="1:26" x14ac:dyDescent="0.2">
      <c r="A193" s="1469"/>
      <c r="B193" s="1578" t="str">
        <f>'WK5a(1) - Impact on Rates'!C101</f>
        <v>Business</v>
      </c>
      <c r="C193" s="1575" t="s">
        <v>463</v>
      </c>
      <c r="D193" s="1358"/>
      <c r="E193" s="1358"/>
      <c r="F193" s="1358"/>
      <c r="G193" s="1358"/>
      <c r="H193" s="1576" t="s">
        <v>463</v>
      </c>
      <c r="I193" s="1576" t="s">
        <v>463</v>
      </c>
      <c r="J193" s="1576" t="s">
        <v>463</v>
      </c>
      <c r="K193" s="1576" t="s">
        <v>463</v>
      </c>
      <c r="L193" s="1576" t="s">
        <v>463</v>
      </c>
      <c r="M193" s="1576" t="s">
        <v>463</v>
      </c>
      <c r="N193" s="1576" t="s">
        <v>463</v>
      </c>
      <c r="O193" s="1576" t="s">
        <v>463</v>
      </c>
      <c r="P193" s="1358"/>
      <c r="Q193" s="1358"/>
      <c r="R193" s="1572"/>
      <c r="S193" s="1469"/>
      <c r="T193" s="1469"/>
      <c r="U193" s="1469"/>
      <c r="V193" s="1469"/>
      <c r="W193" s="1469"/>
      <c r="X193" s="1469"/>
      <c r="Y193" s="1469"/>
      <c r="Z193" s="1469"/>
    </row>
    <row r="194" spans="1:26" x14ac:dyDescent="0.2">
      <c r="A194" s="1469"/>
      <c r="B194" s="1578" t="str">
        <f>'WK5a(1) - Impact on Rates'!C102</f>
        <v>Business</v>
      </c>
      <c r="C194" s="1575" t="s">
        <v>463</v>
      </c>
      <c r="D194" s="1358"/>
      <c r="E194" s="1358"/>
      <c r="F194" s="1358"/>
      <c r="G194" s="1358"/>
      <c r="H194" s="1576" t="s">
        <v>463</v>
      </c>
      <c r="I194" s="1576" t="s">
        <v>463</v>
      </c>
      <c r="J194" s="1576" t="s">
        <v>463</v>
      </c>
      <c r="K194" s="1576" t="s">
        <v>463</v>
      </c>
      <c r="L194" s="1576" t="s">
        <v>463</v>
      </c>
      <c r="M194" s="1576" t="s">
        <v>463</v>
      </c>
      <c r="N194" s="1576" t="s">
        <v>463</v>
      </c>
      <c r="O194" s="1576" t="s">
        <v>463</v>
      </c>
      <c r="P194" s="1358"/>
      <c r="Q194" s="1358"/>
      <c r="R194" s="1572"/>
      <c r="S194" s="1469"/>
      <c r="T194" s="1469"/>
      <c r="U194" s="1469"/>
      <c r="V194" s="1469"/>
      <c r="W194" s="1469"/>
      <c r="X194" s="1469"/>
      <c r="Y194" s="1469"/>
      <c r="Z194" s="1469"/>
    </row>
    <row r="195" spans="1:26" x14ac:dyDescent="0.2">
      <c r="A195" s="1469"/>
      <c r="B195" s="1578" t="str">
        <f>'WK5a(1) - Impact on Rates'!C103</f>
        <v>Business</v>
      </c>
      <c r="C195" s="1575" t="s">
        <v>463</v>
      </c>
      <c r="D195" s="1358"/>
      <c r="E195" s="1358"/>
      <c r="F195" s="1358"/>
      <c r="G195" s="1358"/>
      <c r="H195" s="1576" t="s">
        <v>463</v>
      </c>
      <c r="I195" s="1576" t="s">
        <v>463</v>
      </c>
      <c r="J195" s="1576" t="s">
        <v>463</v>
      </c>
      <c r="K195" s="1576" t="s">
        <v>463</v>
      </c>
      <c r="L195" s="1576" t="s">
        <v>463</v>
      </c>
      <c r="M195" s="1576" t="s">
        <v>463</v>
      </c>
      <c r="N195" s="1576" t="s">
        <v>463</v>
      </c>
      <c r="O195" s="1576" t="s">
        <v>463</v>
      </c>
      <c r="P195" s="1358"/>
      <c r="Q195" s="1358"/>
      <c r="R195" s="1572"/>
      <c r="S195" s="1469"/>
      <c r="T195" s="1469"/>
      <c r="U195" s="1469"/>
      <c r="V195" s="1469"/>
      <c r="W195" s="1469"/>
      <c r="X195" s="1469"/>
      <c r="Y195" s="1469"/>
      <c r="Z195" s="1469"/>
    </row>
    <row r="196" spans="1:26" x14ac:dyDescent="0.2">
      <c r="A196" s="1469"/>
      <c r="B196" s="1578" t="str">
        <f>'WK5a(1) - Impact on Rates'!C104</f>
        <v>Business</v>
      </c>
      <c r="C196" s="1575" t="s">
        <v>463</v>
      </c>
      <c r="D196" s="1358"/>
      <c r="E196" s="1358"/>
      <c r="F196" s="1358"/>
      <c r="G196" s="1358"/>
      <c r="H196" s="1576" t="s">
        <v>463</v>
      </c>
      <c r="I196" s="1576" t="s">
        <v>463</v>
      </c>
      <c r="J196" s="1576" t="s">
        <v>463</v>
      </c>
      <c r="K196" s="1576" t="s">
        <v>463</v>
      </c>
      <c r="L196" s="1576" t="s">
        <v>463</v>
      </c>
      <c r="M196" s="1576" t="s">
        <v>463</v>
      </c>
      <c r="N196" s="1576" t="s">
        <v>463</v>
      </c>
      <c r="O196" s="1576" t="s">
        <v>463</v>
      </c>
      <c r="P196" s="1358"/>
      <c r="Q196" s="1358"/>
      <c r="R196" s="1572"/>
      <c r="S196" s="1469"/>
      <c r="T196" s="1469"/>
      <c r="U196" s="1469"/>
      <c r="V196" s="1469"/>
      <c r="W196" s="1469"/>
      <c r="X196" s="1469"/>
      <c r="Y196" s="1469"/>
      <c r="Z196" s="1469"/>
    </row>
    <row r="197" spans="1:26" x14ac:dyDescent="0.2">
      <c r="A197" s="1469"/>
      <c r="B197" s="1578" t="str">
        <f>'WK5a(1) - Impact on Rates'!C105</f>
        <v>Business</v>
      </c>
      <c r="C197" s="1575" t="s">
        <v>463</v>
      </c>
      <c r="D197" s="1358"/>
      <c r="E197" s="1358"/>
      <c r="F197" s="1358"/>
      <c r="G197" s="1358"/>
      <c r="H197" s="1576" t="s">
        <v>463</v>
      </c>
      <c r="I197" s="1576" t="s">
        <v>463</v>
      </c>
      <c r="J197" s="1576" t="s">
        <v>463</v>
      </c>
      <c r="K197" s="1576" t="s">
        <v>463</v>
      </c>
      <c r="L197" s="1576" t="s">
        <v>463</v>
      </c>
      <c r="M197" s="1576" t="s">
        <v>463</v>
      </c>
      <c r="N197" s="1576" t="s">
        <v>463</v>
      </c>
      <c r="O197" s="1576" t="s">
        <v>463</v>
      </c>
      <c r="P197" s="1358"/>
      <c r="Q197" s="1358"/>
      <c r="R197" s="1572"/>
      <c r="S197" s="1469"/>
      <c r="T197" s="1469"/>
      <c r="U197" s="1469"/>
      <c r="V197" s="1469"/>
      <c r="W197" s="1469"/>
      <c r="X197" s="1469"/>
      <c r="Y197" s="1469"/>
      <c r="Z197" s="1469"/>
    </row>
    <row r="198" spans="1:26" x14ac:dyDescent="0.2">
      <c r="A198" s="1469"/>
      <c r="B198" s="1578" t="str">
        <f>'WK5a(1) - Impact on Rates'!C106</f>
        <v>Business</v>
      </c>
      <c r="C198" s="1575" t="s">
        <v>463</v>
      </c>
      <c r="D198" s="1358"/>
      <c r="E198" s="1358"/>
      <c r="F198" s="1358"/>
      <c r="G198" s="1358"/>
      <c r="H198" s="1576" t="s">
        <v>463</v>
      </c>
      <c r="I198" s="1576" t="s">
        <v>463</v>
      </c>
      <c r="J198" s="1576" t="s">
        <v>463</v>
      </c>
      <c r="K198" s="1576" t="s">
        <v>463</v>
      </c>
      <c r="L198" s="1576" t="s">
        <v>463</v>
      </c>
      <c r="M198" s="1576" t="s">
        <v>463</v>
      </c>
      <c r="N198" s="1576" t="s">
        <v>463</v>
      </c>
      <c r="O198" s="1576" t="s">
        <v>463</v>
      </c>
      <c r="P198" s="1358"/>
      <c r="Q198" s="1358"/>
      <c r="R198" s="1572"/>
      <c r="S198" s="1469"/>
      <c r="T198" s="1469"/>
      <c r="U198" s="1469"/>
      <c r="V198" s="1469"/>
      <c r="W198" s="1469"/>
      <c r="X198" s="1469"/>
      <c r="Y198" s="1469"/>
      <c r="Z198" s="1469"/>
    </row>
    <row r="199" spans="1:26" x14ac:dyDescent="0.2">
      <c r="A199" s="1469"/>
      <c r="B199" s="1578" t="str">
        <f>'WK5a(1) - Impact on Rates'!C107</f>
        <v>Business</v>
      </c>
      <c r="C199" s="1575" t="s">
        <v>463</v>
      </c>
      <c r="D199" s="1358"/>
      <c r="E199" s="1358"/>
      <c r="F199" s="1358"/>
      <c r="G199" s="1358"/>
      <c r="H199" s="1576" t="s">
        <v>463</v>
      </c>
      <c r="I199" s="1576" t="s">
        <v>463</v>
      </c>
      <c r="J199" s="1576" t="s">
        <v>463</v>
      </c>
      <c r="K199" s="1576" t="s">
        <v>463</v>
      </c>
      <c r="L199" s="1576" t="s">
        <v>463</v>
      </c>
      <c r="M199" s="1576" t="s">
        <v>463</v>
      </c>
      <c r="N199" s="1576" t="s">
        <v>463</v>
      </c>
      <c r="O199" s="1576" t="s">
        <v>463</v>
      </c>
      <c r="P199" s="1358"/>
      <c r="Q199" s="1358"/>
      <c r="R199" s="1572"/>
      <c r="S199" s="1469"/>
      <c r="T199" s="1469"/>
      <c r="U199" s="1469"/>
      <c r="V199" s="1469"/>
      <c r="W199" s="1469"/>
      <c r="X199" s="1469"/>
      <c r="Y199" s="1469"/>
      <c r="Z199" s="1469"/>
    </row>
    <row r="200" spans="1:26" x14ac:dyDescent="0.2">
      <c r="A200" s="1469"/>
      <c r="B200" s="1578" t="str">
        <f>'WK5a(1) - Impact on Rates'!C108</f>
        <v>Business</v>
      </c>
      <c r="C200" s="1575" t="s">
        <v>463</v>
      </c>
      <c r="D200" s="1358"/>
      <c r="E200" s="1358"/>
      <c r="F200" s="1358"/>
      <c r="G200" s="1358"/>
      <c r="H200" s="1576" t="s">
        <v>463</v>
      </c>
      <c r="I200" s="1576" t="s">
        <v>463</v>
      </c>
      <c r="J200" s="1576" t="s">
        <v>463</v>
      </c>
      <c r="K200" s="1576" t="s">
        <v>463</v>
      </c>
      <c r="L200" s="1576" t="s">
        <v>463</v>
      </c>
      <c r="M200" s="1576" t="s">
        <v>463</v>
      </c>
      <c r="N200" s="1576" t="s">
        <v>463</v>
      </c>
      <c r="O200" s="1576" t="s">
        <v>463</v>
      </c>
      <c r="P200" s="1358"/>
      <c r="Q200" s="1358"/>
      <c r="R200" s="1572"/>
      <c r="S200" s="1469"/>
      <c r="T200" s="1469"/>
      <c r="U200" s="1469"/>
      <c r="V200" s="1469"/>
      <c r="W200" s="1469"/>
      <c r="X200" s="1469"/>
      <c r="Y200" s="1469"/>
      <c r="Z200" s="1469"/>
    </row>
    <row r="201" spans="1:26" x14ac:dyDescent="0.2">
      <c r="A201" s="1469"/>
      <c r="B201" s="1578" t="str">
        <f>'WK5a(1) - Impact on Rates'!C109</f>
        <v>Business</v>
      </c>
      <c r="C201" s="1575" t="s">
        <v>463</v>
      </c>
      <c r="D201" s="1358"/>
      <c r="E201" s="1358"/>
      <c r="F201" s="1358"/>
      <c r="G201" s="1358"/>
      <c r="H201" s="1576" t="s">
        <v>463</v>
      </c>
      <c r="I201" s="1576" t="s">
        <v>463</v>
      </c>
      <c r="J201" s="1576" t="s">
        <v>463</v>
      </c>
      <c r="K201" s="1576" t="s">
        <v>463</v>
      </c>
      <c r="L201" s="1576" t="s">
        <v>463</v>
      </c>
      <c r="M201" s="1576" t="s">
        <v>463</v>
      </c>
      <c r="N201" s="1576" t="s">
        <v>463</v>
      </c>
      <c r="O201" s="1576" t="s">
        <v>463</v>
      </c>
      <c r="P201" s="1358"/>
      <c r="Q201" s="1358"/>
      <c r="R201" s="1572"/>
      <c r="S201" s="1469"/>
      <c r="T201" s="1469"/>
      <c r="U201" s="1469"/>
      <c r="V201" s="1469"/>
      <c r="W201" s="1469"/>
      <c r="X201" s="1469"/>
      <c r="Y201" s="1469"/>
      <c r="Z201" s="1469"/>
    </row>
    <row r="202" spans="1:26" x14ac:dyDescent="0.2">
      <c r="A202" s="1469"/>
      <c r="B202" s="1578" t="str">
        <f>'WK5a(1) - Impact on Rates'!C110</f>
        <v>Business</v>
      </c>
      <c r="C202" s="1575" t="s">
        <v>463</v>
      </c>
      <c r="D202" s="1358"/>
      <c r="E202" s="1358"/>
      <c r="F202" s="1358"/>
      <c r="G202" s="1358"/>
      <c r="H202" s="1576" t="s">
        <v>463</v>
      </c>
      <c r="I202" s="1576" t="s">
        <v>463</v>
      </c>
      <c r="J202" s="1576" t="s">
        <v>463</v>
      </c>
      <c r="K202" s="1576" t="s">
        <v>463</v>
      </c>
      <c r="L202" s="1576" t="s">
        <v>463</v>
      </c>
      <c r="M202" s="1576" t="s">
        <v>463</v>
      </c>
      <c r="N202" s="1576" t="s">
        <v>463</v>
      </c>
      <c r="O202" s="1576" t="s">
        <v>463</v>
      </c>
      <c r="P202" s="1358"/>
      <c r="Q202" s="1358"/>
      <c r="R202" s="1572"/>
      <c r="S202" s="1469"/>
      <c r="T202" s="1469"/>
      <c r="U202" s="1469"/>
      <c r="V202" s="1469"/>
      <c r="W202" s="1469"/>
      <c r="X202" s="1469"/>
      <c r="Y202" s="1469"/>
      <c r="Z202" s="1469"/>
    </row>
    <row r="203" spans="1:26" x14ac:dyDescent="0.2">
      <c r="A203" s="1469"/>
      <c r="B203" s="1578"/>
      <c r="C203" s="1575" t="s">
        <v>463</v>
      </c>
      <c r="D203" s="1358"/>
      <c r="E203" s="1358"/>
      <c r="F203" s="1358"/>
      <c r="G203" s="1358"/>
      <c r="H203" s="1576" t="s">
        <v>463</v>
      </c>
      <c r="I203" s="1576" t="s">
        <v>463</v>
      </c>
      <c r="J203" s="1576" t="s">
        <v>463</v>
      </c>
      <c r="K203" s="1576" t="s">
        <v>463</v>
      </c>
      <c r="L203" s="1576" t="s">
        <v>463</v>
      </c>
      <c r="M203" s="1576" t="s">
        <v>463</v>
      </c>
      <c r="N203" s="1576" t="s">
        <v>463</v>
      </c>
      <c r="O203" s="1576" t="s">
        <v>463</v>
      </c>
      <c r="P203" s="1358"/>
      <c r="Q203" s="1358"/>
      <c r="R203" s="1572"/>
      <c r="S203" s="1469"/>
      <c r="T203" s="1469"/>
      <c r="U203" s="1469"/>
      <c r="V203" s="1469"/>
      <c r="W203" s="1469"/>
      <c r="X203" s="1469"/>
      <c r="Y203" s="1469"/>
      <c r="Z203" s="1469"/>
    </row>
    <row r="204" spans="1:26" x14ac:dyDescent="0.2">
      <c r="A204" s="1469"/>
      <c r="B204" s="1578"/>
      <c r="C204" s="1575" t="s">
        <v>463</v>
      </c>
      <c r="D204" s="1358"/>
      <c r="E204" s="1358"/>
      <c r="F204" s="1358"/>
      <c r="G204" s="1358"/>
      <c r="H204" s="1576" t="s">
        <v>463</v>
      </c>
      <c r="I204" s="1576" t="s">
        <v>463</v>
      </c>
      <c r="J204" s="1576" t="s">
        <v>463</v>
      </c>
      <c r="K204" s="1576" t="s">
        <v>463</v>
      </c>
      <c r="L204" s="1576" t="s">
        <v>463</v>
      </c>
      <c r="M204" s="1576" t="s">
        <v>463</v>
      </c>
      <c r="N204" s="1576" t="s">
        <v>463</v>
      </c>
      <c r="O204" s="1576" t="s">
        <v>463</v>
      </c>
      <c r="P204" s="1358"/>
      <c r="Q204" s="1358"/>
      <c r="R204" s="1572"/>
      <c r="S204" s="1469"/>
      <c r="T204" s="1469"/>
      <c r="U204" s="1469"/>
      <c r="V204" s="1469"/>
      <c r="W204" s="1469"/>
      <c r="X204" s="1469"/>
      <c r="Y204" s="1469"/>
      <c r="Z204" s="1469"/>
    </row>
    <row r="205" spans="1:26" x14ac:dyDescent="0.2">
      <c r="A205" s="1469"/>
      <c r="B205" s="1578"/>
      <c r="C205" s="1575" t="s">
        <v>463</v>
      </c>
      <c r="D205" s="1358"/>
      <c r="E205" s="1358"/>
      <c r="F205" s="1358"/>
      <c r="G205" s="1358"/>
      <c r="H205" s="1576" t="s">
        <v>463</v>
      </c>
      <c r="I205" s="1576" t="s">
        <v>463</v>
      </c>
      <c r="J205" s="1576" t="s">
        <v>463</v>
      </c>
      <c r="K205" s="1576" t="s">
        <v>463</v>
      </c>
      <c r="L205" s="1576" t="s">
        <v>463</v>
      </c>
      <c r="M205" s="1576" t="s">
        <v>463</v>
      </c>
      <c r="N205" s="1576" t="s">
        <v>463</v>
      </c>
      <c r="O205" s="1576" t="s">
        <v>463</v>
      </c>
      <c r="P205" s="1358"/>
      <c r="Q205" s="1358"/>
      <c r="R205" s="1572"/>
      <c r="S205" s="1469"/>
      <c r="T205" s="1469"/>
      <c r="U205" s="1469"/>
      <c r="V205" s="1469"/>
      <c r="W205" s="1469"/>
      <c r="X205" s="1469"/>
      <c r="Y205" s="1469"/>
      <c r="Z205" s="1469"/>
    </row>
    <row r="206" spans="1:26" x14ac:dyDescent="0.2">
      <c r="A206" s="1469"/>
      <c r="B206" s="1578"/>
      <c r="C206" s="1575" t="s">
        <v>463</v>
      </c>
      <c r="D206" s="1358"/>
      <c r="E206" s="1358"/>
      <c r="F206" s="1358"/>
      <c r="G206" s="1358"/>
      <c r="H206" s="1576" t="s">
        <v>463</v>
      </c>
      <c r="I206" s="1576" t="s">
        <v>463</v>
      </c>
      <c r="J206" s="1576" t="s">
        <v>463</v>
      </c>
      <c r="K206" s="1576" t="s">
        <v>463</v>
      </c>
      <c r="L206" s="1576" t="s">
        <v>463</v>
      </c>
      <c r="M206" s="1576" t="s">
        <v>463</v>
      </c>
      <c r="N206" s="1576" t="s">
        <v>463</v>
      </c>
      <c r="O206" s="1576" t="s">
        <v>463</v>
      </c>
      <c r="P206" s="1358"/>
      <c r="Q206" s="1358"/>
      <c r="R206" s="1572"/>
      <c r="S206" s="1469"/>
      <c r="T206" s="1469"/>
      <c r="U206" s="1469"/>
      <c r="V206" s="1469"/>
      <c r="W206" s="1469"/>
      <c r="X206" s="1469"/>
      <c r="Y206" s="1469"/>
      <c r="Z206" s="1469"/>
    </row>
    <row r="207" spans="1:26" x14ac:dyDescent="0.2">
      <c r="A207" s="1469"/>
      <c r="B207" s="1578"/>
      <c r="C207" s="1575" t="s">
        <v>463</v>
      </c>
      <c r="D207" s="1358"/>
      <c r="E207" s="1358"/>
      <c r="F207" s="1358"/>
      <c r="G207" s="1358"/>
      <c r="H207" s="1576" t="s">
        <v>463</v>
      </c>
      <c r="I207" s="1576" t="s">
        <v>463</v>
      </c>
      <c r="J207" s="1576" t="s">
        <v>463</v>
      </c>
      <c r="K207" s="1576" t="s">
        <v>463</v>
      </c>
      <c r="L207" s="1576" t="s">
        <v>463</v>
      </c>
      <c r="M207" s="1576" t="s">
        <v>463</v>
      </c>
      <c r="N207" s="1576" t="s">
        <v>463</v>
      </c>
      <c r="O207" s="1576" t="s">
        <v>463</v>
      </c>
      <c r="P207" s="1358"/>
      <c r="Q207" s="1358"/>
      <c r="R207" s="1572"/>
      <c r="S207" s="1469"/>
      <c r="T207" s="1469"/>
      <c r="U207" s="1469"/>
      <c r="V207" s="1469"/>
      <c r="W207" s="1469"/>
      <c r="X207" s="1469"/>
      <c r="Y207" s="1469"/>
      <c r="Z207" s="1469"/>
    </row>
    <row r="208" spans="1:26" x14ac:dyDescent="0.2">
      <c r="A208" s="1469"/>
      <c r="B208" s="1578"/>
      <c r="C208" s="1575" t="s">
        <v>463</v>
      </c>
      <c r="D208" s="1358"/>
      <c r="E208" s="1358"/>
      <c r="F208" s="1358"/>
      <c r="G208" s="1358"/>
      <c r="H208" s="1576" t="s">
        <v>463</v>
      </c>
      <c r="I208" s="1576" t="s">
        <v>463</v>
      </c>
      <c r="J208" s="1576" t="s">
        <v>463</v>
      </c>
      <c r="K208" s="1576" t="s">
        <v>463</v>
      </c>
      <c r="L208" s="1576" t="s">
        <v>463</v>
      </c>
      <c r="M208" s="1576" t="s">
        <v>463</v>
      </c>
      <c r="N208" s="1576" t="s">
        <v>463</v>
      </c>
      <c r="O208" s="1576" t="s">
        <v>463</v>
      </c>
      <c r="P208" s="1358"/>
      <c r="Q208" s="1358"/>
      <c r="R208" s="1572"/>
      <c r="S208" s="1469"/>
      <c r="T208" s="1469"/>
      <c r="U208" s="1469"/>
      <c r="V208" s="1469"/>
      <c r="W208" s="1469"/>
      <c r="X208" s="1469"/>
      <c r="Y208" s="1469"/>
      <c r="Z208" s="1469"/>
    </row>
    <row r="209" spans="1:26" x14ac:dyDescent="0.2">
      <c r="A209" s="1469"/>
      <c r="B209" s="1578"/>
      <c r="C209" s="1575" t="s">
        <v>463</v>
      </c>
      <c r="D209" s="1358"/>
      <c r="E209" s="1358"/>
      <c r="F209" s="1358"/>
      <c r="G209" s="1358"/>
      <c r="H209" s="1576" t="s">
        <v>463</v>
      </c>
      <c r="I209" s="1576" t="s">
        <v>463</v>
      </c>
      <c r="J209" s="1576" t="s">
        <v>463</v>
      </c>
      <c r="K209" s="1576" t="s">
        <v>463</v>
      </c>
      <c r="L209" s="1576" t="s">
        <v>463</v>
      </c>
      <c r="M209" s="1576" t="s">
        <v>463</v>
      </c>
      <c r="N209" s="1576" t="s">
        <v>463</v>
      </c>
      <c r="O209" s="1576" t="s">
        <v>463</v>
      </c>
      <c r="P209" s="1358"/>
      <c r="Q209" s="1358"/>
      <c r="R209" s="1572"/>
      <c r="S209" s="1469"/>
      <c r="T209" s="1469"/>
      <c r="U209" s="1469"/>
      <c r="V209" s="1469"/>
      <c r="W209" s="1469"/>
      <c r="X209" s="1469"/>
      <c r="Y209" s="1469"/>
      <c r="Z209" s="1469"/>
    </row>
    <row r="210" spans="1:26" x14ac:dyDescent="0.2">
      <c r="A210" s="1469"/>
      <c r="B210" s="1578"/>
      <c r="C210" s="1575" t="s">
        <v>463</v>
      </c>
      <c r="D210" s="1358"/>
      <c r="E210" s="1358"/>
      <c r="F210" s="1358"/>
      <c r="G210" s="1358"/>
      <c r="H210" s="1576" t="s">
        <v>463</v>
      </c>
      <c r="I210" s="1576" t="s">
        <v>463</v>
      </c>
      <c r="J210" s="1576" t="s">
        <v>463</v>
      </c>
      <c r="K210" s="1576" t="s">
        <v>463</v>
      </c>
      <c r="L210" s="1576" t="s">
        <v>463</v>
      </c>
      <c r="M210" s="1576" t="s">
        <v>463</v>
      </c>
      <c r="N210" s="1576" t="s">
        <v>463</v>
      </c>
      <c r="O210" s="1576" t="s">
        <v>463</v>
      </c>
      <c r="P210" s="1358"/>
      <c r="Q210" s="1358"/>
      <c r="R210" s="1572"/>
      <c r="S210" s="1469"/>
      <c r="T210" s="1469"/>
      <c r="U210" s="1469"/>
      <c r="V210" s="1469"/>
      <c r="W210" s="1469"/>
      <c r="X210" s="1469"/>
      <c r="Y210" s="1469"/>
      <c r="Z210" s="1469"/>
    </row>
    <row r="211" spans="1:26" x14ac:dyDescent="0.2">
      <c r="A211" s="1469"/>
      <c r="B211" s="1578" t="str">
        <f>'WK5a(1) - Impact on Rates'!C111</f>
        <v>Special rate</v>
      </c>
      <c r="C211" s="1575" t="s">
        <v>463</v>
      </c>
      <c r="D211" s="1358"/>
      <c r="E211" s="1358"/>
      <c r="F211" s="1358"/>
      <c r="G211" s="1358"/>
      <c r="H211" s="1576" t="s">
        <v>463</v>
      </c>
      <c r="I211" s="1576" t="s">
        <v>463</v>
      </c>
      <c r="J211" s="1576" t="s">
        <v>463</v>
      </c>
      <c r="K211" s="1576" t="s">
        <v>463</v>
      </c>
      <c r="L211" s="1576" t="s">
        <v>463</v>
      </c>
      <c r="M211" s="1576" t="s">
        <v>463</v>
      </c>
      <c r="N211" s="1576" t="s">
        <v>463</v>
      </c>
      <c r="O211" s="1576" t="s">
        <v>463</v>
      </c>
      <c r="P211" s="1358"/>
      <c r="Q211" s="1358"/>
      <c r="R211" s="1572"/>
      <c r="S211" s="1469"/>
      <c r="T211" s="1469"/>
      <c r="U211" s="1469"/>
      <c r="V211" s="1469"/>
      <c r="W211" s="1469"/>
      <c r="X211" s="1469"/>
      <c r="Y211" s="1469"/>
      <c r="Z211" s="1469"/>
    </row>
    <row r="212" spans="1:26" x14ac:dyDescent="0.2">
      <c r="A212" s="1469"/>
      <c r="B212" s="1578" t="str">
        <f>'WK5a(1) - Impact on Rates'!C112</f>
        <v>Special rate</v>
      </c>
      <c r="C212" s="1575" t="s">
        <v>463</v>
      </c>
      <c r="D212" s="1358"/>
      <c r="E212" s="1358"/>
      <c r="F212" s="1358"/>
      <c r="G212" s="1358"/>
      <c r="H212" s="1576" t="s">
        <v>463</v>
      </c>
      <c r="I212" s="1576" t="s">
        <v>463</v>
      </c>
      <c r="J212" s="1576" t="s">
        <v>463</v>
      </c>
      <c r="K212" s="1576" t="s">
        <v>463</v>
      </c>
      <c r="L212" s="1576" t="s">
        <v>463</v>
      </c>
      <c r="M212" s="1576" t="s">
        <v>463</v>
      </c>
      <c r="N212" s="1576" t="s">
        <v>463</v>
      </c>
      <c r="O212" s="1576" t="s">
        <v>463</v>
      </c>
      <c r="P212" s="1358"/>
      <c r="Q212" s="1358"/>
      <c r="R212" s="1572"/>
      <c r="S212" s="1469"/>
      <c r="T212" s="1469"/>
      <c r="U212" s="1469"/>
      <c r="V212" s="1469"/>
      <c r="W212" s="1469"/>
      <c r="X212" s="1469"/>
      <c r="Y212" s="1469"/>
      <c r="Z212" s="1469"/>
    </row>
    <row r="213" spans="1:26" x14ac:dyDescent="0.2">
      <c r="A213" s="1469"/>
      <c r="B213" s="1578" t="str">
        <f>'WK5a(1) - Impact on Rates'!C113</f>
        <v>Special rate</v>
      </c>
      <c r="C213" s="1575" t="s">
        <v>463</v>
      </c>
      <c r="D213" s="1358"/>
      <c r="E213" s="1358"/>
      <c r="F213" s="1358"/>
      <c r="G213" s="1358"/>
      <c r="H213" s="1576" t="s">
        <v>463</v>
      </c>
      <c r="I213" s="1576" t="s">
        <v>463</v>
      </c>
      <c r="J213" s="1576" t="s">
        <v>463</v>
      </c>
      <c r="K213" s="1576" t="s">
        <v>463</v>
      </c>
      <c r="L213" s="1576" t="s">
        <v>463</v>
      </c>
      <c r="M213" s="1576" t="s">
        <v>463</v>
      </c>
      <c r="N213" s="1576" t="s">
        <v>463</v>
      </c>
      <c r="O213" s="1576" t="s">
        <v>463</v>
      </c>
      <c r="P213" s="1358"/>
      <c r="Q213" s="1358"/>
      <c r="R213" s="1572"/>
      <c r="S213" s="1469"/>
      <c r="T213" s="1469"/>
      <c r="U213" s="1469"/>
      <c r="V213" s="1469"/>
      <c r="W213" s="1469"/>
      <c r="X213" s="1469"/>
      <c r="Y213" s="1469"/>
      <c r="Z213" s="1469"/>
    </row>
    <row r="214" spans="1:26" x14ac:dyDescent="0.2">
      <c r="A214" s="1469"/>
      <c r="B214" s="1578" t="str">
        <f>'WK5a(1) - Impact on Rates'!C114</f>
        <v>Special rate</v>
      </c>
      <c r="C214" s="1575" t="s">
        <v>463</v>
      </c>
      <c r="D214" s="1358"/>
      <c r="E214" s="1358"/>
      <c r="F214" s="1358"/>
      <c r="G214" s="1358"/>
      <c r="H214" s="1576" t="s">
        <v>463</v>
      </c>
      <c r="I214" s="1576" t="s">
        <v>463</v>
      </c>
      <c r="J214" s="1576" t="s">
        <v>463</v>
      </c>
      <c r="K214" s="1576" t="s">
        <v>463</v>
      </c>
      <c r="L214" s="1576" t="s">
        <v>463</v>
      </c>
      <c r="M214" s="1576" t="s">
        <v>463</v>
      </c>
      <c r="N214" s="1576" t="s">
        <v>463</v>
      </c>
      <c r="O214" s="1576" t="s">
        <v>463</v>
      </c>
      <c r="P214" s="1358"/>
      <c r="Q214" s="1358"/>
      <c r="R214" s="1572"/>
      <c r="S214" s="1469"/>
      <c r="T214" s="1469"/>
      <c r="U214" s="1469"/>
      <c r="V214" s="1469"/>
      <c r="W214" s="1469"/>
      <c r="X214" s="1469"/>
      <c r="Y214" s="1469"/>
      <c r="Z214" s="1469"/>
    </row>
    <row r="215" spans="1:26" x14ac:dyDescent="0.2">
      <c r="A215" s="1469"/>
      <c r="B215" s="1578" t="str">
        <f>'WK5a(1) - Impact on Rates'!C115</f>
        <v>Special rate</v>
      </c>
      <c r="C215" s="1575" t="s">
        <v>463</v>
      </c>
      <c r="D215" s="1358"/>
      <c r="E215" s="1358"/>
      <c r="F215" s="1358"/>
      <c r="G215" s="1358"/>
      <c r="H215" s="1576" t="s">
        <v>463</v>
      </c>
      <c r="I215" s="1576" t="s">
        <v>463</v>
      </c>
      <c r="J215" s="1576" t="s">
        <v>463</v>
      </c>
      <c r="K215" s="1576" t="s">
        <v>463</v>
      </c>
      <c r="L215" s="1576" t="s">
        <v>463</v>
      </c>
      <c r="M215" s="1576" t="s">
        <v>463</v>
      </c>
      <c r="N215" s="1576" t="s">
        <v>463</v>
      </c>
      <c r="O215" s="1576" t="s">
        <v>463</v>
      </c>
      <c r="P215" s="1358"/>
      <c r="Q215" s="1358"/>
      <c r="R215" s="1572"/>
      <c r="S215" s="1469"/>
      <c r="T215" s="1469"/>
      <c r="U215" s="1469"/>
      <c r="V215" s="1469"/>
      <c r="W215" s="1469"/>
      <c r="X215" s="1469"/>
      <c r="Y215" s="1469"/>
      <c r="Z215" s="1469"/>
    </row>
    <row r="216" spans="1:26" x14ac:dyDescent="0.2">
      <c r="A216" s="1469"/>
      <c r="B216" s="1578" t="str">
        <f>'WK5a(1) - Impact on Rates'!C116</f>
        <v>Special rate</v>
      </c>
      <c r="C216" s="1575" t="s">
        <v>463</v>
      </c>
      <c r="D216" s="1358"/>
      <c r="E216" s="1358"/>
      <c r="F216" s="1358"/>
      <c r="G216" s="1358"/>
      <c r="H216" s="1576" t="s">
        <v>463</v>
      </c>
      <c r="I216" s="1576" t="s">
        <v>463</v>
      </c>
      <c r="J216" s="1576" t="s">
        <v>463</v>
      </c>
      <c r="K216" s="1576" t="s">
        <v>463</v>
      </c>
      <c r="L216" s="1576" t="s">
        <v>463</v>
      </c>
      <c r="M216" s="1576" t="s">
        <v>463</v>
      </c>
      <c r="N216" s="1576" t="s">
        <v>463</v>
      </c>
      <c r="O216" s="1576" t="s">
        <v>463</v>
      </c>
      <c r="P216" s="1358"/>
      <c r="Q216" s="1358"/>
      <c r="R216" s="1572"/>
      <c r="S216" s="1469"/>
      <c r="T216" s="1469"/>
      <c r="U216" s="1469"/>
      <c r="V216" s="1469"/>
      <c r="W216" s="1469"/>
      <c r="X216" s="1469"/>
      <c r="Y216" s="1469"/>
      <c r="Z216" s="1469"/>
    </row>
    <row r="217" spans="1:26" x14ac:dyDescent="0.2">
      <c r="A217" s="1469"/>
      <c r="B217" s="1578" t="str">
        <f>'WK5a(1) - Impact on Rates'!C117</f>
        <v>Special rate</v>
      </c>
      <c r="C217" s="1575" t="s">
        <v>463</v>
      </c>
      <c r="D217" s="1358"/>
      <c r="E217" s="1358"/>
      <c r="F217" s="1358"/>
      <c r="G217" s="1358"/>
      <c r="H217" s="1576" t="s">
        <v>463</v>
      </c>
      <c r="I217" s="1576" t="s">
        <v>463</v>
      </c>
      <c r="J217" s="1576" t="s">
        <v>463</v>
      </c>
      <c r="K217" s="1576" t="s">
        <v>463</v>
      </c>
      <c r="L217" s="1576" t="s">
        <v>463</v>
      </c>
      <c r="M217" s="1576" t="s">
        <v>463</v>
      </c>
      <c r="N217" s="1576" t="s">
        <v>463</v>
      </c>
      <c r="O217" s="1576" t="s">
        <v>463</v>
      </c>
      <c r="P217" s="1358"/>
      <c r="Q217" s="1358"/>
      <c r="R217" s="1572"/>
      <c r="S217" s="1469"/>
      <c r="T217" s="1469"/>
      <c r="U217" s="1469"/>
      <c r="V217" s="1469"/>
      <c r="W217" s="1469"/>
      <c r="X217" s="1469"/>
      <c r="Y217" s="1469"/>
      <c r="Z217" s="1469"/>
    </row>
    <row r="218" spans="1:26" x14ac:dyDescent="0.2">
      <c r="A218" s="1469"/>
      <c r="B218" s="1578" t="str">
        <f>'WK5a(1) - Impact on Rates'!C118</f>
        <v>Special rate</v>
      </c>
      <c r="C218" s="1575" t="s">
        <v>463</v>
      </c>
      <c r="D218" s="1358"/>
      <c r="E218" s="1358"/>
      <c r="F218" s="1358"/>
      <c r="G218" s="1358"/>
      <c r="H218" s="1576" t="s">
        <v>463</v>
      </c>
      <c r="I218" s="1576" t="s">
        <v>463</v>
      </c>
      <c r="J218" s="1576" t="s">
        <v>463</v>
      </c>
      <c r="K218" s="1576" t="s">
        <v>463</v>
      </c>
      <c r="L218" s="1576" t="s">
        <v>463</v>
      </c>
      <c r="M218" s="1576" t="s">
        <v>463</v>
      </c>
      <c r="N218" s="1576" t="s">
        <v>463</v>
      </c>
      <c r="O218" s="1576" t="s">
        <v>463</v>
      </c>
      <c r="P218" s="1358"/>
      <c r="Q218" s="1358"/>
      <c r="R218" s="1572"/>
      <c r="S218" s="1469"/>
      <c r="T218" s="1469"/>
      <c r="U218" s="1469"/>
      <c r="V218" s="1469"/>
      <c r="W218" s="1469"/>
      <c r="X218" s="1469"/>
      <c r="Y218" s="1469"/>
      <c r="Z218" s="1469"/>
    </row>
    <row r="219" spans="1:26" x14ac:dyDescent="0.2">
      <c r="A219" s="1469"/>
      <c r="B219" s="1578" t="str">
        <f>'WK5a(1) - Impact on Rates'!C119</f>
        <v>Special rate</v>
      </c>
      <c r="C219" s="1575" t="s">
        <v>463</v>
      </c>
      <c r="D219" s="1358"/>
      <c r="E219" s="1358"/>
      <c r="F219" s="1358"/>
      <c r="G219" s="1358"/>
      <c r="H219" s="1576" t="s">
        <v>463</v>
      </c>
      <c r="I219" s="1576" t="s">
        <v>463</v>
      </c>
      <c r="J219" s="1576" t="s">
        <v>463</v>
      </c>
      <c r="K219" s="1576" t="s">
        <v>463</v>
      </c>
      <c r="L219" s="1576" t="s">
        <v>463</v>
      </c>
      <c r="M219" s="1576" t="s">
        <v>463</v>
      </c>
      <c r="N219" s="1576" t="s">
        <v>463</v>
      </c>
      <c r="O219" s="1576" t="s">
        <v>463</v>
      </c>
      <c r="P219" s="1358"/>
      <c r="Q219" s="1358"/>
      <c r="R219" s="1572"/>
      <c r="S219" s="1469"/>
      <c r="T219" s="1469"/>
      <c r="U219" s="1469"/>
      <c r="V219" s="1469"/>
      <c r="W219" s="1469"/>
      <c r="X219" s="1469"/>
      <c r="Y219" s="1469"/>
      <c r="Z219" s="1469"/>
    </row>
    <row r="220" spans="1:26" x14ac:dyDescent="0.2">
      <c r="A220" s="1469"/>
      <c r="B220" s="1578" t="str">
        <f>'WK5a(1) - Impact on Rates'!C120</f>
        <v>Special rate</v>
      </c>
      <c r="C220" s="1575" t="s">
        <v>463</v>
      </c>
      <c r="D220" s="1358"/>
      <c r="E220" s="1358"/>
      <c r="F220" s="1358"/>
      <c r="G220" s="1358"/>
      <c r="H220" s="1576" t="s">
        <v>463</v>
      </c>
      <c r="I220" s="1576" t="s">
        <v>463</v>
      </c>
      <c r="J220" s="1576" t="s">
        <v>463</v>
      </c>
      <c r="K220" s="1576" t="s">
        <v>463</v>
      </c>
      <c r="L220" s="1576" t="s">
        <v>463</v>
      </c>
      <c r="M220" s="1576" t="s">
        <v>463</v>
      </c>
      <c r="N220" s="1576" t="s">
        <v>463</v>
      </c>
      <c r="O220" s="1576" t="s">
        <v>463</v>
      </c>
      <c r="P220" s="1358"/>
      <c r="Q220" s="1358"/>
      <c r="R220" s="1572"/>
      <c r="S220" s="1469"/>
      <c r="T220" s="1469"/>
      <c r="U220" s="1469"/>
      <c r="V220" s="1469"/>
      <c r="W220" s="1469"/>
      <c r="X220" s="1469"/>
      <c r="Y220" s="1469"/>
      <c r="Z220" s="1469"/>
    </row>
    <row r="221" spans="1:26" x14ac:dyDescent="0.2">
      <c r="A221" s="1469"/>
      <c r="B221" s="1578" t="str">
        <f>'WK5a(1) - Impact on Rates'!C121</f>
        <v>Special rate</v>
      </c>
      <c r="C221" s="1575" t="s">
        <v>463</v>
      </c>
      <c r="D221" s="1358"/>
      <c r="E221" s="1358"/>
      <c r="F221" s="1358"/>
      <c r="G221" s="1358"/>
      <c r="H221" s="1576" t="s">
        <v>463</v>
      </c>
      <c r="I221" s="1576" t="s">
        <v>463</v>
      </c>
      <c r="J221" s="1576" t="s">
        <v>463</v>
      </c>
      <c r="K221" s="1576" t="s">
        <v>463</v>
      </c>
      <c r="L221" s="1576" t="s">
        <v>463</v>
      </c>
      <c r="M221" s="1576" t="s">
        <v>463</v>
      </c>
      <c r="N221" s="1576" t="s">
        <v>463</v>
      </c>
      <c r="O221" s="1576" t="s">
        <v>463</v>
      </c>
      <c r="P221" s="1358"/>
      <c r="Q221" s="1358"/>
      <c r="R221" s="1572"/>
      <c r="S221" s="1469"/>
      <c r="T221" s="1469"/>
      <c r="U221" s="1469"/>
      <c r="V221" s="1469"/>
      <c r="W221" s="1469"/>
      <c r="X221" s="1469"/>
      <c r="Y221" s="1469"/>
      <c r="Z221" s="1469"/>
    </row>
    <row r="222" spans="1:26" x14ac:dyDescent="0.2">
      <c r="A222" s="1469"/>
      <c r="B222" s="1578" t="str">
        <f>'WK5a(1) - Impact on Rates'!C122</f>
        <v>Special rate</v>
      </c>
      <c r="C222" s="1575" t="s">
        <v>463</v>
      </c>
      <c r="D222" s="1358"/>
      <c r="E222" s="1358"/>
      <c r="F222" s="1358"/>
      <c r="G222" s="1358"/>
      <c r="H222" s="1576" t="s">
        <v>463</v>
      </c>
      <c r="I222" s="1576" t="s">
        <v>463</v>
      </c>
      <c r="J222" s="1576" t="s">
        <v>463</v>
      </c>
      <c r="K222" s="1576" t="s">
        <v>463</v>
      </c>
      <c r="L222" s="1576" t="s">
        <v>463</v>
      </c>
      <c r="M222" s="1576" t="s">
        <v>463</v>
      </c>
      <c r="N222" s="1576" t="s">
        <v>463</v>
      </c>
      <c r="O222" s="1576" t="s">
        <v>463</v>
      </c>
      <c r="P222" s="1358"/>
      <c r="Q222" s="1358"/>
      <c r="R222" s="1572"/>
      <c r="S222" s="1469"/>
      <c r="T222" s="1469"/>
      <c r="U222" s="1469"/>
      <c r="V222" s="1469"/>
      <c r="W222" s="1469"/>
      <c r="X222" s="1469"/>
      <c r="Y222" s="1469"/>
      <c r="Z222" s="1469"/>
    </row>
    <row r="223" spans="1:26" x14ac:dyDescent="0.2">
      <c r="A223" s="1469"/>
      <c r="B223" s="1578" t="str">
        <f>'WK5a(1) - Impact on Rates'!C123</f>
        <v>Special rate</v>
      </c>
      <c r="C223" s="1575" t="s">
        <v>463</v>
      </c>
      <c r="D223" s="1358"/>
      <c r="E223" s="1358"/>
      <c r="F223" s="1358"/>
      <c r="G223" s="1358"/>
      <c r="H223" s="1576" t="s">
        <v>463</v>
      </c>
      <c r="I223" s="1576" t="s">
        <v>463</v>
      </c>
      <c r="J223" s="1576" t="s">
        <v>463</v>
      </c>
      <c r="K223" s="1576" t="s">
        <v>463</v>
      </c>
      <c r="L223" s="1576" t="s">
        <v>463</v>
      </c>
      <c r="M223" s="1576" t="s">
        <v>463</v>
      </c>
      <c r="N223" s="1576" t="s">
        <v>463</v>
      </c>
      <c r="O223" s="1576" t="s">
        <v>463</v>
      </c>
      <c r="P223" s="1358"/>
      <c r="Q223" s="1358"/>
      <c r="R223" s="1572"/>
      <c r="S223" s="1469"/>
      <c r="T223" s="1469"/>
      <c r="U223" s="1469"/>
      <c r="V223" s="1469"/>
      <c r="W223" s="1469"/>
      <c r="X223" s="1469"/>
      <c r="Y223" s="1469"/>
      <c r="Z223" s="1469"/>
    </row>
    <row r="224" spans="1:26" x14ac:dyDescent="0.2">
      <c r="A224" s="1469"/>
      <c r="B224" s="1578" t="str">
        <f>'WK5a(1) - Impact on Rates'!C124</f>
        <v>Special rate</v>
      </c>
      <c r="C224" s="1575" t="s">
        <v>463</v>
      </c>
      <c r="D224" s="1358"/>
      <c r="E224" s="1358"/>
      <c r="F224" s="1358"/>
      <c r="G224" s="1358"/>
      <c r="H224" s="1576" t="s">
        <v>463</v>
      </c>
      <c r="I224" s="1576" t="s">
        <v>463</v>
      </c>
      <c r="J224" s="1576" t="s">
        <v>463</v>
      </c>
      <c r="K224" s="1576" t="s">
        <v>463</v>
      </c>
      <c r="L224" s="1576" t="s">
        <v>463</v>
      </c>
      <c r="M224" s="1576" t="s">
        <v>463</v>
      </c>
      <c r="N224" s="1576" t="s">
        <v>463</v>
      </c>
      <c r="O224" s="1576" t="s">
        <v>463</v>
      </c>
      <c r="P224" s="1358"/>
      <c r="Q224" s="1358"/>
      <c r="R224" s="1572"/>
      <c r="S224" s="1469"/>
      <c r="T224" s="1469"/>
      <c r="U224" s="1469"/>
      <c r="V224" s="1469"/>
      <c r="W224" s="1469"/>
      <c r="X224" s="1469"/>
      <c r="Y224" s="1469"/>
      <c r="Z224" s="1469"/>
    </row>
    <row r="225" spans="1:26" x14ac:dyDescent="0.2">
      <c r="A225" s="1469"/>
      <c r="B225" s="1578" t="str">
        <f>'WK5a(1) - Impact on Rates'!C125</f>
        <v>Special rate</v>
      </c>
      <c r="C225" s="1575" t="s">
        <v>463</v>
      </c>
      <c r="D225" s="1358"/>
      <c r="E225" s="1358"/>
      <c r="F225" s="1358"/>
      <c r="G225" s="1358"/>
      <c r="H225" s="1576" t="s">
        <v>463</v>
      </c>
      <c r="I225" s="1576" t="s">
        <v>463</v>
      </c>
      <c r="J225" s="1576" t="s">
        <v>463</v>
      </c>
      <c r="K225" s="1576" t="s">
        <v>463</v>
      </c>
      <c r="L225" s="1576" t="s">
        <v>463</v>
      </c>
      <c r="M225" s="1576" t="s">
        <v>463</v>
      </c>
      <c r="N225" s="1576" t="s">
        <v>463</v>
      </c>
      <c r="O225" s="1576" t="s">
        <v>463</v>
      </c>
      <c r="P225" s="1358"/>
      <c r="Q225" s="1358"/>
      <c r="R225" s="1572"/>
      <c r="S225" s="1469"/>
      <c r="T225" s="1469"/>
      <c r="U225" s="1469"/>
      <c r="V225" s="1469"/>
      <c r="W225" s="1469"/>
      <c r="X225" s="1469"/>
      <c r="Y225" s="1469"/>
      <c r="Z225" s="1469"/>
    </row>
    <row r="226" spans="1:26" x14ac:dyDescent="0.2">
      <c r="A226" s="1469"/>
      <c r="B226" s="1578" t="str">
        <f>'WK5a(1) - Impact on Rates'!C126</f>
        <v>Special rate</v>
      </c>
      <c r="C226" s="1575" t="s">
        <v>463</v>
      </c>
      <c r="D226" s="1358"/>
      <c r="E226" s="1358"/>
      <c r="F226" s="1358"/>
      <c r="G226" s="1358"/>
      <c r="H226" s="1576" t="s">
        <v>463</v>
      </c>
      <c r="I226" s="1576" t="s">
        <v>463</v>
      </c>
      <c r="J226" s="1576" t="s">
        <v>463</v>
      </c>
      <c r="K226" s="1576" t="s">
        <v>463</v>
      </c>
      <c r="L226" s="1576" t="s">
        <v>463</v>
      </c>
      <c r="M226" s="1576" t="s">
        <v>463</v>
      </c>
      <c r="N226" s="1576" t="s">
        <v>463</v>
      </c>
      <c r="O226" s="1576" t="s">
        <v>463</v>
      </c>
      <c r="P226" s="1358"/>
      <c r="Q226" s="1358"/>
      <c r="R226" s="1572"/>
      <c r="S226" s="1469"/>
      <c r="T226" s="1469"/>
      <c r="U226" s="1469"/>
      <c r="V226" s="1469"/>
      <c r="W226" s="1469"/>
      <c r="X226" s="1469"/>
      <c r="Y226" s="1469"/>
      <c r="Z226" s="1469"/>
    </row>
    <row r="227" spans="1:26" x14ac:dyDescent="0.2">
      <c r="A227" s="1469"/>
      <c r="B227" s="1578" t="str">
        <f>'WK5a(1) - Impact on Rates'!C127</f>
        <v>Special rate</v>
      </c>
      <c r="C227" s="1575" t="s">
        <v>463</v>
      </c>
      <c r="D227" s="1358"/>
      <c r="E227" s="1358"/>
      <c r="F227" s="1358"/>
      <c r="G227" s="1358"/>
      <c r="H227" s="1576" t="s">
        <v>463</v>
      </c>
      <c r="I227" s="1576" t="s">
        <v>463</v>
      </c>
      <c r="J227" s="1576" t="s">
        <v>463</v>
      </c>
      <c r="K227" s="1576" t="s">
        <v>463</v>
      </c>
      <c r="L227" s="1576" t="s">
        <v>463</v>
      </c>
      <c r="M227" s="1576" t="s">
        <v>463</v>
      </c>
      <c r="N227" s="1576" t="s">
        <v>463</v>
      </c>
      <c r="O227" s="1576" t="s">
        <v>463</v>
      </c>
      <c r="P227" s="1358"/>
      <c r="Q227" s="1358"/>
      <c r="R227" s="1572"/>
      <c r="S227" s="1469"/>
      <c r="T227" s="1469"/>
      <c r="U227" s="1469"/>
      <c r="V227" s="1469"/>
      <c r="W227" s="1469"/>
      <c r="X227" s="1469"/>
      <c r="Y227" s="1469"/>
      <c r="Z227" s="1469"/>
    </row>
    <row r="228" spans="1:26" x14ac:dyDescent="0.2">
      <c r="A228" s="1469"/>
      <c r="B228" s="1578" t="str">
        <f>'WK5a(1) - Impact on Rates'!C128</f>
        <v>Special rate</v>
      </c>
      <c r="C228" s="1575" t="s">
        <v>463</v>
      </c>
      <c r="D228" s="1358"/>
      <c r="E228" s="1358"/>
      <c r="F228" s="1358"/>
      <c r="G228" s="1358"/>
      <c r="H228" s="1576" t="s">
        <v>463</v>
      </c>
      <c r="I228" s="1576" t="s">
        <v>463</v>
      </c>
      <c r="J228" s="1576" t="s">
        <v>463</v>
      </c>
      <c r="K228" s="1576" t="s">
        <v>463</v>
      </c>
      <c r="L228" s="1576" t="s">
        <v>463</v>
      </c>
      <c r="M228" s="1576" t="s">
        <v>463</v>
      </c>
      <c r="N228" s="1576" t="s">
        <v>463</v>
      </c>
      <c r="O228" s="1576" t="s">
        <v>463</v>
      </c>
      <c r="P228" s="1358"/>
      <c r="Q228" s="1358"/>
      <c r="R228" s="1572"/>
      <c r="S228" s="1469"/>
      <c r="T228" s="1469"/>
      <c r="U228" s="1469"/>
      <c r="V228" s="1469"/>
      <c r="W228" s="1469"/>
      <c r="X228" s="1469"/>
      <c r="Y228" s="1469"/>
      <c r="Z228" s="1469"/>
    </row>
    <row r="229" spans="1:26" x14ac:dyDescent="0.2">
      <c r="A229" s="1469"/>
      <c r="B229" s="1578" t="str">
        <f>'WK5a(1) - Impact on Rates'!C129</f>
        <v>Special rate</v>
      </c>
      <c r="C229" s="1575" t="s">
        <v>463</v>
      </c>
      <c r="D229" s="1358"/>
      <c r="E229" s="1358"/>
      <c r="F229" s="1358"/>
      <c r="G229" s="1358"/>
      <c r="H229" s="1576" t="s">
        <v>463</v>
      </c>
      <c r="I229" s="1576" t="s">
        <v>463</v>
      </c>
      <c r="J229" s="1576" t="s">
        <v>463</v>
      </c>
      <c r="K229" s="1576" t="s">
        <v>463</v>
      </c>
      <c r="L229" s="1576" t="s">
        <v>463</v>
      </c>
      <c r="M229" s="1576" t="s">
        <v>463</v>
      </c>
      <c r="N229" s="1576" t="s">
        <v>463</v>
      </c>
      <c r="O229" s="1576" t="s">
        <v>463</v>
      </c>
      <c r="P229" s="1358"/>
      <c r="Q229" s="1358"/>
      <c r="R229" s="1572"/>
      <c r="S229" s="1469"/>
      <c r="T229" s="1469"/>
      <c r="U229" s="1469"/>
      <c r="V229" s="1469"/>
      <c r="W229" s="1469"/>
      <c r="X229" s="1469"/>
      <c r="Y229" s="1469"/>
      <c r="Z229" s="1469"/>
    </row>
    <row r="230" spans="1:26" x14ac:dyDescent="0.2">
      <c r="A230" s="1469"/>
      <c r="B230" s="1578" t="str">
        <f>'WK5a(1) - Impact on Rates'!C130</f>
        <v>Special rate</v>
      </c>
      <c r="C230" s="1575" t="s">
        <v>463</v>
      </c>
      <c r="D230" s="1358"/>
      <c r="E230" s="1358"/>
      <c r="F230" s="1358"/>
      <c r="G230" s="1358"/>
      <c r="H230" s="1576" t="s">
        <v>463</v>
      </c>
      <c r="I230" s="1576" t="s">
        <v>463</v>
      </c>
      <c r="J230" s="1576" t="s">
        <v>463</v>
      </c>
      <c r="K230" s="1576" t="s">
        <v>463</v>
      </c>
      <c r="L230" s="1576" t="s">
        <v>463</v>
      </c>
      <c r="M230" s="1576" t="s">
        <v>463</v>
      </c>
      <c r="N230" s="1576" t="s">
        <v>463</v>
      </c>
      <c r="O230" s="1576" t="s">
        <v>463</v>
      </c>
      <c r="P230" s="1358"/>
      <c r="Q230" s="1358"/>
      <c r="R230" s="1572"/>
      <c r="S230" s="1469"/>
      <c r="T230" s="1469"/>
      <c r="U230" s="1469"/>
      <c r="V230" s="1469"/>
      <c r="W230" s="1469"/>
      <c r="X230" s="1469"/>
      <c r="Y230" s="1469"/>
      <c r="Z230" s="1469"/>
    </row>
    <row r="231" spans="1:26" x14ac:dyDescent="0.2">
      <c r="A231" s="1469"/>
      <c r="B231" s="1578" t="str">
        <f>B201</f>
        <v>Business</v>
      </c>
      <c r="C231" s="1575" t="s">
        <v>463</v>
      </c>
      <c r="D231" s="1358"/>
      <c r="E231" s="1358"/>
      <c r="F231" s="1358"/>
      <c r="G231" s="1358"/>
      <c r="H231" s="1576" t="s">
        <v>463</v>
      </c>
      <c r="I231" s="1576" t="s">
        <v>463</v>
      </c>
      <c r="J231" s="1576" t="s">
        <v>463</v>
      </c>
      <c r="K231" s="1576" t="s">
        <v>463</v>
      </c>
      <c r="L231" s="1576" t="s">
        <v>463</v>
      </c>
      <c r="M231" s="1576" t="s">
        <v>463</v>
      </c>
      <c r="N231" s="1576" t="s">
        <v>463</v>
      </c>
      <c r="O231" s="1576" t="s">
        <v>463</v>
      </c>
      <c r="P231" s="1358"/>
      <c r="Q231" s="1358"/>
      <c r="R231" s="1572"/>
      <c r="S231" s="1469"/>
      <c r="T231" s="1469"/>
      <c r="U231" s="1469"/>
      <c r="V231" s="1469"/>
      <c r="W231" s="1469"/>
      <c r="X231" s="1469"/>
      <c r="Y231" s="1469"/>
      <c r="Z231" s="1469"/>
    </row>
    <row r="232" spans="1:26" x14ac:dyDescent="0.2">
      <c r="A232" s="1469"/>
      <c r="B232" s="1578" t="str">
        <f>'WK5a(1) - Impact on Rates'!C132</f>
        <v>Farmland</v>
      </c>
      <c r="C232" s="1575" t="s">
        <v>463</v>
      </c>
      <c r="D232" s="1358"/>
      <c r="E232" s="1358"/>
      <c r="F232" s="1358"/>
      <c r="G232" s="1358"/>
      <c r="H232" s="1576" t="s">
        <v>463</v>
      </c>
      <c r="I232" s="1576" t="s">
        <v>463</v>
      </c>
      <c r="J232" s="1576" t="s">
        <v>463</v>
      </c>
      <c r="K232" s="1576" t="s">
        <v>463</v>
      </c>
      <c r="L232" s="1576" t="s">
        <v>463</v>
      </c>
      <c r="M232" s="1576" t="s">
        <v>463</v>
      </c>
      <c r="N232" s="1576" t="s">
        <v>463</v>
      </c>
      <c r="O232" s="1576" t="s">
        <v>463</v>
      </c>
      <c r="P232" s="1358"/>
      <c r="Q232" s="1358"/>
      <c r="R232" s="1572"/>
      <c r="S232" s="1469"/>
      <c r="T232" s="1469"/>
      <c r="U232" s="1469"/>
      <c r="V232" s="1469"/>
      <c r="W232" s="1469"/>
      <c r="X232" s="1469"/>
      <c r="Y232" s="1469"/>
      <c r="Z232" s="1469"/>
    </row>
    <row r="233" spans="1:26" x14ac:dyDescent="0.2">
      <c r="A233" s="1469"/>
      <c r="B233" s="1578" t="str">
        <f>'WK5a(1) - Impact on Rates'!C133</f>
        <v>Farmland</v>
      </c>
      <c r="C233" s="1575" t="s">
        <v>463</v>
      </c>
      <c r="D233" s="1358"/>
      <c r="E233" s="1358"/>
      <c r="F233" s="1358"/>
      <c r="G233" s="1358"/>
      <c r="H233" s="1576" t="s">
        <v>463</v>
      </c>
      <c r="I233" s="1576" t="s">
        <v>463</v>
      </c>
      <c r="J233" s="1576" t="s">
        <v>463</v>
      </c>
      <c r="K233" s="1576" t="s">
        <v>463</v>
      </c>
      <c r="L233" s="1576" t="s">
        <v>463</v>
      </c>
      <c r="M233" s="1576" t="s">
        <v>463</v>
      </c>
      <c r="N233" s="1576" t="s">
        <v>463</v>
      </c>
      <c r="O233" s="1576" t="s">
        <v>463</v>
      </c>
      <c r="P233" s="1358"/>
      <c r="Q233" s="1358"/>
      <c r="R233" s="1572"/>
      <c r="S233" s="1469"/>
      <c r="T233" s="1469"/>
      <c r="U233" s="1469"/>
      <c r="V233" s="1469"/>
      <c r="W233" s="1469"/>
      <c r="X233" s="1469"/>
      <c r="Y233" s="1469"/>
      <c r="Z233" s="1469"/>
    </row>
    <row r="234" spans="1:26" x14ac:dyDescent="0.2">
      <c r="A234" s="1469"/>
      <c r="B234" s="1578" t="str">
        <f>'WK5a(1) - Impact on Rates'!C134</f>
        <v>Farmland</v>
      </c>
      <c r="C234" s="1575" t="s">
        <v>463</v>
      </c>
      <c r="D234" s="1358"/>
      <c r="E234" s="1358"/>
      <c r="F234" s="1358"/>
      <c r="G234" s="1358"/>
      <c r="H234" s="1576" t="s">
        <v>463</v>
      </c>
      <c r="I234" s="1576" t="s">
        <v>463</v>
      </c>
      <c r="J234" s="1576" t="s">
        <v>463</v>
      </c>
      <c r="K234" s="1576" t="s">
        <v>463</v>
      </c>
      <c r="L234" s="1576" t="s">
        <v>463</v>
      </c>
      <c r="M234" s="1576" t="s">
        <v>463</v>
      </c>
      <c r="N234" s="1576" t="s">
        <v>463</v>
      </c>
      <c r="O234" s="1576" t="s">
        <v>463</v>
      </c>
      <c r="P234" s="1358"/>
      <c r="Q234" s="1358"/>
      <c r="R234" s="1572"/>
      <c r="S234" s="1469"/>
      <c r="T234" s="1469"/>
      <c r="U234" s="1469"/>
      <c r="V234" s="1469"/>
      <c r="W234" s="1469"/>
      <c r="X234" s="1469"/>
      <c r="Y234" s="1469"/>
      <c r="Z234" s="1469"/>
    </row>
    <row r="235" spans="1:26" x14ac:dyDescent="0.2">
      <c r="A235" s="1469"/>
      <c r="B235" s="1578" t="str">
        <f>'WK5a(1) - Impact on Rates'!C135</f>
        <v>Farmland</v>
      </c>
      <c r="C235" s="1575" t="s">
        <v>463</v>
      </c>
      <c r="D235" s="1358"/>
      <c r="E235" s="1358"/>
      <c r="F235" s="1358"/>
      <c r="G235" s="1358"/>
      <c r="H235" s="1576" t="s">
        <v>463</v>
      </c>
      <c r="I235" s="1576" t="s">
        <v>463</v>
      </c>
      <c r="J235" s="1576" t="s">
        <v>463</v>
      </c>
      <c r="K235" s="1576" t="s">
        <v>463</v>
      </c>
      <c r="L235" s="1576" t="s">
        <v>463</v>
      </c>
      <c r="M235" s="1576" t="s">
        <v>463</v>
      </c>
      <c r="N235" s="1576" t="s">
        <v>463</v>
      </c>
      <c r="O235" s="1576" t="s">
        <v>463</v>
      </c>
      <c r="P235" s="1358"/>
      <c r="Q235" s="1358"/>
      <c r="R235" s="1572"/>
      <c r="S235" s="1469"/>
      <c r="T235" s="1469"/>
      <c r="U235" s="1469"/>
      <c r="V235" s="1469"/>
      <c r="W235" s="1469"/>
      <c r="X235" s="1469"/>
      <c r="Y235" s="1469"/>
      <c r="Z235" s="1469"/>
    </row>
    <row r="236" spans="1:26" x14ac:dyDescent="0.2">
      <c r="A236" s="1469"/>
      <c r="B236" s="1578" t="str">
        <f>'WK5a(1) - Impact on Rates'!C136</f>
        <v>Farmland</v>
      </c>
      <c r="C236" s="1575" t="s">
        <v>463</v>
      </c>
      <c r="D236" s="1358"/>
      <c r="E236" s="1358"/>
      <c r="F236" s="1358"/>
      <c r="G236" s="1358"/>
      <c r="H236" s="1576" t="s">
        <v>463</v>
      </c>
      <c r="I236" s="1576" t="s">
        <v>463</v>
      </c>
      <c r="J236" s="1576" t="s">
        <v>463</v>
      </c>
      <c r="K236" s="1576" t="s">
        <v>463</v>
      </c>
      <c r="L236" s="1576" t="s">
        <v>463</v>
      </c>
      <c r="M236" s="1576" t="s">
        <v>463</v>
      </c>
      <c r="N236" s="1576" t="s">
        <v>463</v>
      </c>
      <c r="O236" s="1576" t="s">
        <v>463</v>
      </c>
      <c r="P236" s="1358"/>
      <c r="Q236" s="1358"/>
      <c r="R236" s="1572"/>
      <c r="S236" s="1469"/>
      <c r="T236" s="1469"/>
      <c r="U236" s="1469"/>
      <c r="V236" s="1469"/>
      <c r="W236" s="1469"/>
      <c r="X236" s="1469"/>
      <c r="Y236" s="1469"/>
      <c r="Z236" s="1469"/>
    </row>
    <row r="237" spans="1:26" x14ac:dyDescent="0.2">
      <c r="A237" s="1469"/>
      <c r="B237" s="1578" t="str">
        <f>'WK5a(1) - Impact on Rates'!C137</f>
        <v>Farmland</v>
      </c>
      <c r="C237" s="1575" t="s">
        <v>463</v>
      </c>
      <c r="D237" s="1358"/>
      <c r="E237" s="1358"/>
      <c r="F237" s="1358"/>
      <c r="G237" s="1358"/>
      <c r="H237" s="1576" t="s">
        <v>463</v>
      </c>
      <c r="I237" s="1576" t="s">
        <v>463</v>
      </c>
      <c r="J237" s="1576" t="s">
        <v>463</v>
      </c>
      <c r="K237" s="1576" t="s">
        <v>463</v>
      </c>
      <c r="L237" s="1576" t="s">
        <v>463</v>
      </c>
      <c r="M237" s="1576" t="s">
        <v>463</v>
      </c>
      <c r="N237" s="1576" t="s">
        <v>463</v>
      </c>
      <c r="O237" s="1576" t="s">
        <v>463</v>
      </c>
      <c r="P237" s="1358"/>
      <c r="Q237" s="1358"/>
      <c r="R237" s="1572"/>
      <c r="S237" s="1469"/>
      <c r="T237" s="1469"/>
      <c r="U237" s="1469"/>
      <c r="V237" s="1469"/>
      <c r="W237" s="1469"/>
      <c r="X237" s="1469"/>
      <c r="Y237" s="1469"/>
      <c r="Z237" s="1469"/>
    </row>
    <row r="238" spans="1:26" x14ac:dyDescent="0.2">
      <c r="A238" s="1469"/>
      <c r="B238" s="1578" t="str">
        <f>'WK5a(1) - Impact on Rates'!C138</f>
        <v>Farmland</v>
      </c>
      <c r="C238" s="1575" t="s">
        <v>463</v>
      </c>
      <c r="D238" s="1358"/>
      <c r="E238" s="1358"/>
      <c r="F238" s="1358"/>
      <c r="G238" s="1358"/>
      <c r="H238" s="1576" t="s">
        <v>463</v>
      </c>
      <c r="I238" s="1576" t="s">
        <v>463</v>
      </c>
      <c r="J238" s="1576" t="s">
        <v>463</v>
      </c>
      <c r="K238" s="1576" t="s">
        <v>463</v>
      </c>
      <c r="L238" s="1576" t="s">
        <v>463</v>
      </c>
      <c r="M238" s="1576" t="s">
        <v>463</v>
      </c>
      <c r="N238" s="1576" t="s">
        <v>463</v>
      </c>
      <c r="O238" s="1576" t="s">
        <v>463</v>
      </c>
      <c r="P238" s="1358"/>
      <c r="Q238" s="1358"/>
      <c r="R238" s="1572"/>
      <c r="S238" s="1469"/>
      <c r="T238" s="1469"/>
      <c r="U238" s="1469"/>
      <c r="V238" s="1469"/>
      <c r="W238" s="1469"/>
      <c r="X238" s="1469"/>
      <c r="Y238" s="1469"/>
      <c r="Z238" s="1469"/>
    </row>
    <row r="239" spans="1:26" x14ac:dyDescent="0.2">
      <c r="A239" s="1469"/>
      <c r="B239" s="1578" t="str">
        <f>'WK5a(1) - Impact on Rates'!C139</f>
        <v>Farmland</v>
      </c>
      <c r="C239" s="1575" t="s">
        <v>463</v>
      </c>
      <c r="D239" s="1358"/>
      <c r="E239" s="1358"/>
      <c r="F239" s="1358"/>
      <c r="G239" s="1358"/>
      <c r="H239" s="1576" t="s">
        <v>463</v>
      </c>
      <c r="I239" s="1576" t="s">
        <v>463</v>
      </c>
      <c r="J239" s="1576" t="s">
        <v>463</v>
      </c>
      <c r="K239" s="1576" t="s">
        <v>463</v>
      </c>
      <c r="L239" s="1576" t="s">
        <v>463</v>
      </c>
      <c r="M239" s="1576" t="s">
        <v>463</v>
      </c>
      <c r="N239" s="1576" t="s">
        <v>463</v>
      </c>
      <c r="O239" s="1576" t="s">
        <v>463</v>
      </c>
      <c r="P239" s="1358"/>
      <c r="Q239" s="1358"/>
      <c r="R239" s="1572"/>
      <c r="S239" s="1469"/>
      <c r="T239" s="1469"/>
      <c r="U239" s="1469"/>
      <c r="V239" s="1469"/>
      <c r="W239" s="1469"/>
      <c r="X239" s="1469"/>
      <c r="Y239" s="1469"/>
      <c r="Z239" s="1469"/>
    </row>
    <row r="240" spans="1:26" x14ac:dyDescent="0.2">
      <c r="A240" s="1469"/>
      <c r="B240" s="1578"/>
      <c r="C240" s="1575" t="s">
        <v>463</v>
      </c>
      <c r="D240" s="1358"/>
      <c r="E240" s="1358"/>
      <c r="F240" s="1358"/>
      <c r="G240" s="1358"/>
      <c r="H240" s="1576" t="s">
        <v>463</v>
      </c>
      <c r="I240" s="1576" t="s">
        <v>463</v>
      </c>
      <c r="J240" s="1576" t="s">
        <v>463</v>
      </c>
      <c r="K240" s="1576" t="s">
        <v>463</v>
      </c>
      <c r="L240" s="1576" t="s">
        <v>463</v>
      </c>
      <c r="M240" s="1576" t="s">
        <v>463</v>
      </c>
      <c r="N240" s="1576" t="s">
        <v>463</v>
      </c>
      <c r="O240" s="1576" t="s">
        <v>463</v>
      </c>
      <c r="P240" s="1358"/>
      <c r="Q240" s="1358"/>
      <c r="R240" s="1572"/>
      <c r="S240" s="1469"/>
      <c r="T240" s="1469"/>
      <c r="U240" s="1469"/>
      <c r="V240" s="1469"/>
      <c r="W240" s="1469"/>
      <c r="X240" s="1469"/>
      <c r="Y240" s="1469"/>
      <c r="Z240" s="1469"/>
    </row>
    <row r="241" spans="1:26" x14ac:dyDescent="0.2">
      <c r="A241" s="1469"/>
      <c r="B241" s="1578"/>
      <c r="C241" s="1575" t="s">
        <v>463</v>
      </c>
      <c r="D241" s="1358"/>
      <c r="E241" s="1358"/>
      <c r="F241" s="1358"/>
      <c r="G241" s="1358"/>
      <c r="H241" s="1576" t="s">
        <v>463</v>
      </c>
      <c r="I241" s="1576" t="s">
        <v>463</v>
      </c>
      <c r="J241" s="1576" t="s">
        <v>463</v>
      </c>
      <c r="K241" s="1576" t="s">
        <v>463</v>
      </c>
      <c r="L241" s="1576" t="s">
        <v>463</v>
      </c>
      <c r="M241" s="1576" t="s">
        <v>463</v>
      </c>
      <c r="N241" s="1576" t="s">
        <v>463</v>
      </c>
      <c r="O241" s="1576" t="s">
        <v>463</v>
      </c>
      <c r="P241" s="1358"/>
      <c r="Q241" s="1358"/>
      <c r="R241" s="1572"/>
      <c r="S241" s="1469"/>
      <c r="T241" s="1469"/>
      <c r="U241" s="1469"/>
      <c r="V241" s="1469"/>
      <c r="W241" s="1469"/>
      <c r="X241" s="1469"/>
      <c r="Y241" s="1469"/>
      <c r="Z241" s="1469"/>
    </row>
    <row r="242" spans="1:26" x14ac:dyDescent="0.2">
      <c r="A242" s="1469"/>
      <c r="B242" s="1578" t="str">
        <f>'WK5a(1) - Impact on Rates'!C140</f>
        <v>Special rate</v>
      </c>
      <c r="C242" s="1575" t="s">
        <v>463</v>
      </c>
      <c r="D242" s="1358"/>
      <c r="E242" s="1358"/>
      <c r="F242" s="1358"/>
      <c r="G242" s="1358"/>
      <c r="H242" s="1576" t="s">
        <v>463</v>
      </c>
      <c r="I242" s="1576" t="s">
        <v>463</v>
      </c>
      <c r="J242" s="1576" t="s">
        <v>463</v>
      </c>
      <c r="K242" s="1576" t="s">
        <v>463</v>
      </c>
      <c r="L242" s="1576" t="s">
        <v>463</v>
      </c>
      <c r="M242" s="1576" t="s">
        <v>463</v>
      </c>
      <c r="N242" s="1576" t="s">
        <v>463</v>
      </c>
      <c r="O242" s="1576" t="s">
        <v>463</v>
      </c>
      <c r="P242" s="1358"/>
      <c r="Q242" s="1358"/>
      <c r="R242" s="1572"/>
      <c r="S242" s="1469"/>
      <c r="T242" s="1469"/>
      <c r="U242" s="1469"/>
      <c r="V242" s="1469"/>
      <c r="W242" s="1469"/>
      <c r="X242" s="1469"/>
      <c r="Y242" s="1469"/>
      <c r="Z242" s="1469"/>
    </row>
    <row r="243" spans="1:26" x14ac:dyDescent="0.2">
      <c r="A243" s="1469"/>
      <c r="B243" s="1578" t="str">
        <f>'WK5a(1) - Impact on Rates'!C141</f>
        <v>Special rate</v>
      </c>
      <c r="C243" s="1575" t="s">
        <v>463</v>
      </c>
      <c r="D243" s="1358"/>
      <c r="E243" s="1358"/>
      <c r="F243" s="1358"/>
      <c r="G243" s="1358"/>
      <c r="H243" s="1576" t="s">
        <v>463</v>
      </c>
      <c r="I243" s="1576" t="s">
        <v>463</v>
      </c>
      <c r="J243" s="1576" t="s">
        <v>463</v>
      </c>
      <c r="K243" s="1576" t="s">
        <v>463</v>
      </c>
      <c r="L243" s="1576" t="s">
        <v>463</v>
      </c>
      <c r="M243" s="1576" t="s">
        <v>463</v>
      </c>
      <c r="N243" s="1576" t="s">
        <v>463</v>
      </c>
      <c r="O243" s="1576" t="s">
        <v>463</v>
      </c>
      <c r="P243" s="1358"/>
      <c r="Q243" s="1358"/>
      <c r="R243" s="1572"/>
      <c r="S243" s="1469"/>
      <c r="T243" s="1469"/>
      <c r="U243" s="1469"/>
      <c r="V243" s="1469"/>
      <c r="W243" s="1469"/>
      <c r="X243" s="1469"/>
      <c r="Y243" s="1469"/>
      <c r="Z243" s="1469"/>
    </row>
    <row r="244" spans="1:26" x14ac:dyDescent="0.2">
      <c r="A244" s="1469"/>
      <c r="B244" s="1578" t="str">
        <f>'WK5a(1) - Impact on Rates'!C142</f>
        <v>Special rate</v>
      </c>
      <c r="C244" s="1575" t="s">
        <v>463</v>
      </c>
      <c r="D244" s="1358"/>
      <c r="E244" s="1358"/>
      <c r="F244" s="1358"/>
      <c r="G244" s="1358"/>
      <c r="H244" s="1576" t="s">
        <v>463</v>
      </c>
      <c r="I244" s="1576" t="s">
        <v>463</v>
      </c>
      <c r="J244" s="1576" t="s">
        <v>463</v>
      </c>
      <c r="K244" s="1576" t="s">
        <v>463</v>
      </c>
      <c r="L244" s="1576" t="s">
        <v>463</v>
      </c>
      <c r="M244" s="1576" t="s">
        <v>463</v>
      </c>
      <c r="N244" s="1576" t="s">
        <v>463</v>
      </c>
      <c r="O244" s="1576" t="s">
        <v>463</v>
      </c>
      <c r="P244" s="1358"/>
      <c r="Q244" s="1358"/>
      <c r="R244" s="1572"/>
      <c r="S244" s="1469"/>
      <c r="T244" s="1469"/>
      <c r="U244" s="1469"/>
      <c r="V244" s="1469"/>
      <c r="W244" s="1469"/>
      <c r="X244" s="1469"/>
      <c r="Y244" s="1469"/>
      <c r="Z244" s="1469"/>
    </row>
    <row r="245" spans="1:26" x14ac:dyDescent="0.2">
      <c r="A245" s="1469"/>
      <c r="B245" s="1578" t="str">
        <f>'WK5a(1) - Impact on Rates'!C143</f>
        <v>Special rate</v>
      </c>
      <c r="C245" s="1575" t="s">
        <v>463</v>
      </c>
      <c r="D245" s="1358"/>
      <c r="E245" s="1358"/>
      <c r="F245" s="1358"/>
      <c r="G245" s="1358"/>
      <c r="H245" s="1576" t="s">
        <v>463</v>
      </c>
      <c r="I245" s="1576" t="s">
        <v>463</v>
      </c>
      <c r="J245" s="1576" t="s">
        <v>463</v>
      </c>
      <c r="K245" s="1576" t="s">
        <v>463</v>
      </c>
      <c r="L245" s="1576" t="s">
        <v>463</v>
      </c>
      <c r="M245" s="1576" t="s">
        <v>463</v>
      </c>
      <c r="N245" s="1576" t="s">
        <v>463</v>
      </c>
      <c r="O245" s="1576" t="s">
        <v>463</v>
      </c>
      <c r="P245" s="1358"/>
      <c r="Q245" s="1358"/>
      <c r="R245" s="1572"/>
      <c r="S245" s="1469"/>
      <c r="T245" s="1469"/>
      <c r="U245" s="1469"/>
      <c r="V245" s="1469"/>
      <c r="W245" s="1469"/>
      <c r="X245" s="1469"/>
      <c r="Y245" s="1469"/>
      <c r="Z245" s="1469"/>
    </row>
    <row r="246" spans="1:26" x14ac:dyDescent="0.2">
      <c r="A246" s="1469"/>
      <c r="B246" s="1578" t="str">
        <f>'WK5a(1) - Impact on Rates'!C144</f>
        <v>Special rate</v>
      </c>
      <c r="C246" s="1575" t="s">
        <v>463</v>
      </c>
      <c r="D246" s="1358"/>
      <c r="E246" s="1358"/>
      <c r="F246" s="1358"/>
      <c r="G246" s="1358"/>
      <c r="H246" s="1576" t="s">
        <v>463</v>
      </c>
      <c r="I246" s="1576" t="s">
        <v>463</v>
      </c>
      <c r="J246" s="1576" t="s">
        <v>463</v>
      </c>
      <c r="K246" s="1576" t="s">
        <v>463</v>
      </c>
      <c r="L246" s="1576" t="s">
        <v>463</v>
      </c>
      <c r="M246" s="1576" t="s">
        <v>463</v>
      </c>
      <c r="N246" s="1576" t="s">
        <v>463</v>
      </c>
      <c r="O246" s="1576" t="s">
        <v>463</v>
      </c>
      <c r="P246" s="1358"/>
      <c r="Q246" s="1358"/>
      <c r="R246" s="1572"/>
      <c r="S246" s="1469"/>
      <c r="T246" s="1469"/>
      <c r="U246" s="1469"/>
      <c r="V246" s="1469"/>
      <c r="W246" s="1469"/>
      <c r="X246" s="1469"/>
      <c r="Y246" s="1469"/>
      <c r="Z246" s="1469"/>
    </row>
    <row r="247" spans="1:26" x14ac:dyDescent="0.2">
      <c r="A247" s="1469"/>
      <c r="B247" s="1578" t="str">
        <f>'WK5a(1) - Impact on Rates'!C145</f>
        <v>Special rate</v>
      </c>
      <c r="C247" s="1575" t="s">
        <v>463</v>
      </c>
      <c r="D247" s="1358"/>
      <c r="E247" s="1358"/>
      <c r="F247" s="1358"/>
      <c r="G247" s="1358"/>
      <c r="H247" s="1576" t="s">
        <v>463</v>
      </c>
      <c r="I247" s="1576" t="s">
        <v>463</v>
      </c>
      <c r="J247" s="1576" t="s">
        <v>463</v>
      </c>
      <c r="K247" s="1576" t="s">
        <v>463</v>
      </c>
      <c r="L247" s="1576" t="s">
        <v>463</v>
      </c>
      <c r="M247" s="1576" t="s">
        <v>463</v>
      </c>
      <c r="N247" s="1576" t="s">
        <v>463</v>
      </c>
      <c r="O247" s="1576" t="s">
        <v>463</v>
      </c>
      <c r="P247" s="1358"/>
      <c r="Q247" s="1358"/>
      <c r="R247" s="1572"/>
      <c r="S247" s="1469"/>
      <c r="T247" s="1469"/>
      <c r="U247" s="1469"/>
      <c r="V247" s="1469"/>
      <c r="W247" s="1469"/>
      <c r="X247" s="1469"/>
      <c r="Y247" s="1469"/>
      <c r="Z247" s="1469"/>
    </row>
    <row r="248" spans="1:26" x14ac:dyDescent="0.2">
      <c r="A248" s="1469"/>
      <c r="B248" s="1578" t="str">
        <f>'WK5a(1) - Impact on Rates'!C146</f>
        <v>Special rate</v>
      </c>
      <c r="C248" s="1575" t="s">
        <v>463</v>
      </c>
      <c r="D248" s="1358"/>
      <c r="E248" s="1358"/>
      <c r="F248" s="1358"/>
      <c r="G248" s="1358"/>
      <c r="H248" s="1576" t="s">
        <v>463</v>
      </c>
      <c r="I248" s="1576" t="s">
        <v>463</v>
      </c>
      <c r="J248" s="1576" t="s">
        <v>463</v>
      </c>
      <c r="K248" s="1576" t="s">
        <v>463</v>
      </c>
      <c r="L248" s="1576" t="s">
        <v>463</v>
      </c>
      <c r="M248" s="1576" t="s">
        <v>463</v>
      </c>
      <c r="N248" s="1576" t="s">
        <v>463</v>
      </c>
      <c r="O248" s="1576" t="s">
        <v>463</v>
      </c>
      <c r="P248" s="1358"/>
      <c r="Q248" s="1358"/>
      <c r="R248" s="1572"/>
      <c r="S248" s="1469"/>
      <c r="T248" s="1469"/>
      <c r="U248" s="1469"/>
      <c r="V248" s="1469"/>
      <c r="W248" s="1469"/>
      <c r="X248" s="1469"/>
      <c r="Y248" s="1469"/>
      <c r="Z248" s="1469"/>
    </row>
    <row r="249" spans="1:26" x14ac:dyDescent="0.2">
      <c r="A249" s="1469"/>
      <c r="B249" s="1578" t="str">
        <f>'WK5a(1) - Impact on Rates'!C147</f>
        <v>Special rate</v>
      </c>
      <c r="C249" s="1575" t="s">
        <v>463</v>
      </c>
      <c r="D249" s="1358"/>
      <c r="E249" s="1358"/>
      <c r="F249" s="1358"/>
      <c r="G249" s="1358"/>
      <c r="H249" s="1576" t="s">
        <v>463</v>
      </c>
      <c r="I249" s="1576" t="s">
        <v>463</v>
      </c>
      <c r="J249" s="1576" t="s">
        <v>463</v>
      </c>
      <c r="K249" s="1576" t="s">
        <v>463</v>
      </c>
      <c r="L249" s="1576" t="s">
        <v>463</v>
      </c>
      <c r="M249" s="1576" t="s">
        <v>463</v>
      </c>
      <c r="N249" s="1576" t="s">
        <v>463</v>
      </c>
      <c r="O249" s="1576" t="s">
        <v>463</v>
      </c>
      <c r="P249" s="1358"/>
      <c r="Q249" s="1358"/>
      <c r="R249" s="1572"/>
      <c r="S249" s="1469"/>
      <c r="T249" s="1469"/>
      <c r="U249" s="1469"/>
      <c r="V249" s="1469"/>
      <c r="W249" s="1469"/>
      <c r="X249" s="1469"/>
      <c r="Y249" s="1469"/>
      <c r="Z249" s="1469"/>
    </row>
    <row r="250" spans="1:26" x14ac:dyDescent="0.2">
      <c r="A250" s="1469"/>
      <c r="B250" s="1578" t="str">
        <f>'WK5a(1) - Impact on Rates'!C148</f>
        <v>Special rate</v>
      </c>
      <c r="C250" s="1575" t="s">
        <v>463</v>
      </c>
      <c r="D250" s="1358"/>
      <c r="E250" s="1358"/>
      <c r="F250" s="1358"/>
      <c r="G250" s="1358"/>
      <c r="H250" s="1576" t="s">
        <v>463</v>
      </c>
      <c r="I250" s="1576" t="s">
        <v>463</v>
      </c>
      <c r="J250" s="1576" t="s">
        <v>463</v>
      </c>
      <c r="K250" s="1576" t="s">
        <v>463</v>
      </c>
      <c r="L250" s="1576" t="s">
        <v>463</v>
      </c>
      <c r="M250" s="1576" t="s">
        <v>463</v>
      </c>
      <c r="N250" s="1576" t="s">
        <v>463</v>
      </c>
      <c r="O250" s="1576" t="s">
        <v>463</v>
      </c>
      <c r="P250" s="1358"/>
      <c r="Q250" s="1358"/>
      <c r="R250" s="1572"/>
      <c r="S250" s="1469"/>
      <c r="T250" s="1469"/>
      <c r="U250" s="1469"/>
      <c r="V250" s="1469"/>
      <c r="W250" s="1469"/>
      <c r="X250" s="1469"/>
      <c r="Y250" s="1469"/>
      <c r="Z250" s="1469"/>
    </row>
    <row r="251" spans="1:26" x14ac:dyDescent="0.2">
      <c r="A251" s="1469"/>
      <c r="B251" s="1578" t="str">
        <f>'WK5a(1) - Impact on Rates'!C149</f>
        <v>Special rate</v>
      </c>
      <c r="C251" s="1575" t="s">
        <v>463</v>
      </c>
      <c r="D251" s="1358"/>
      <c r="E251" s="1358"/>
      <c r="F251" s="1358"/>
      <c r="G251" s="1358"/>
      <c r="H251" s="1576" t="s">
        <v>463</v>
      </c>
      <c r="I251" s="1576" t="s">
        <v>463</v>
      </c>
      <c r="J251" s="1576" t="s">
        <v>463</v>
      </c>
      <c r="K251" s="1576" t="s">
        <v>463</v>
      </c>
      <c r="L251" s="1576" t="s">
        <v>463</v>
      </c>
      <c r="M251" s="1576" t="s">
        <v>463</v>
      </c>
      <c r="N251" s="1576" t="s">
        <v>463</v>
      </c>
      <c r="O251" s="1576" t="s">
        <v>463</v>
      </c>
      <c r="P251" s="1358"/>
      <c r="Q251" s="1358"/>
      <c r="R251" s="1572"/>
      <c r="S251" s="1469"/>
      <c r="T251" s="1469"/>
      <c r="U251" s="1469"/>
      <c r="V251" s="1469"/>
      <c r="W251" s="1469"/>
      <c r="X251" s="1469"/>
      <c r="Y251" s="1469"/>
      <c r="Z251" s="1469"/>
    </row>
    <row r="252" spans="1:26" x14ac:dyDescent="0.2">
      <c r="A252" s="1469"/>
      <c r="B252" s="1578" t="str">
        <f>B232</f>
        <v>Farmland</v>
      </c>
      <c r="C252" s="1575" t="s">
        <v>463</v>
      </c>
      <c r="D252" s="1358"/>
      <c r="E252" s="1358"/>
      <c r="F252" s="1358"/>
      <c r="G252" s="1358"/>
      <c r="H252" s="1576" t="s">
        <v>463</v>
      </c>
      <c r="I252" s="1576" t="s">
        <v>463</v>
      </c>
      <c r="J252" s="1576" t="s">
        <v>463</v>
      </c>
      <c r="K252" s="1576" t="s">
        <v>463</v>
      </c>
      <c r="L252" s="1576" t="s">
        <v>463</v>
      </c>
      <c r="M252" s="1576" t="s">
        <v>463</v>
      </c>
      <c r="N252" s="1576" t="s">
        <v>463</v>
      </c>
      <c r="O252" s="1576" t="s">
        <v>463</v>
      </c>
      <c r="P252" s="1358"/>
      <c r="Q252" s="1358"/>
      <c r="R252" s="1572"/>
      <c r="S252" s="1469"/>
      <c r="T252" s="1469"/>
      <c r="U252" s="1469"/>
      <c r="V252" s="1469"/>
      <c r="W252" s="1469"/>
      <c r="X252" s="1469"/>
      <c r="Y252" s="1469"/>
      <c r="Z252" s="1469"/>
    </row>
    <row r="253" spans="1:26" x14ac:dyDescent="0.2">
      <c r="A253" s="1469"/>
      <c r="B253" s="1578" t="str">
        <f>'WK5a(1) - Impact on Rates'!C151</f>
        <v>Mining</v>
      </c>
      <c r="C253" s="1575" t="s">
        <v>463</v>
      </c>
      <c r="D253" s="1358"/>
      <c r="E253" s="1358"/>
      <c r="F253" s="1358"/>
      <c r="G253" s="1358"/>
      <c r="H253" s="1576" t="s">
        <v>463</v>
      </c>
      <c r="I253" s="1576" t="s">
        <v>463</v>
      </c>
      <c r="J253" s="1576" t="s">
        <v>463</v>
      </c>
      <c r="K253" s="1576" t="s">
        <v>463</v>
      </c>
      <c r="L253" s="1576" t="s">
        <v>463</v>
      </c>
      <c r="M253" s="1576" t="s">
        <v>463</v>
      </c>
      <c r="N253" s="1576" t="s">
        <v>463</v>
      </c>
      <c r="O253" s="1576" t="s">
        <v>463</v>
      </c>
      <c r="P253" s="1358"/>
      <c r="Q253" s="1358"/>
      <c r="R253" s="1572"/>
      <c r="S253" s="1469"/>
      <c r="T253" s="1469"/>
      <c r="U253" s="1469"/>
      <c r="V253" s="1469"/>
      <c r="W253" s="1469"/>
      <c r="X253" s="1469"/>
      <c r="Y253" s="1469"/>
      <c r="Z253" s="1469"/>
    </row>
    <row r="254" spans="1:26" x14ac:dyDescent="0.2">
      <c r="A254" s="1469"/>
      <c r="B254" s="1578" t="str">
        <f>'WK5a(1) - Impact on Rates'!C152</f>
        <v>Mining</v>
      </c>
      <c r="C254" s="1575" t="s">
        <v>463</v>
      </c>
      <c r="D254" s="1358"/>
      <c r="E254" s="1358"/>
      <c r="F254" s="1358"/>
      <c r="G254" s="1358"/>
      <c r="H254" s="1576" t="s">
        <v>463</v>
      </c>
      <c r="I254" s="1576" t="s">
        <v>463</v>
      </c>
      <c r="J254" s="1576" t="s">
        <v>463</v>
      </c>
      <c r="K254" s="1576" t="s">
        <v>463</v>
      </c>
      <c r="L254" s="1576" t="s">
        <v>463</v>
      </c>
      <c r="M254" s="1576" t="s">
        <v>463</v>
      </c>
      <c r="N254" s="1576" t="s">
        <v>463</v>
      </c>
      <c r="O254" s="1576" t="s">
        <v>463</v>
      </c>
      <c r="P254" s="1358"/>
      <c r="Q254" s="1358"/>
      <c r="R254" s="1572"/>
      <c r="S254" s="1469"/>
      <c r="T254" s="1469"/>
      <c r="U254" s="1469"/>
      <c r="V254" s="1469"/>
      <c r="W254" s="1469"/>
      <c r="X254" s="1469"/>
      <c r="Y254" s="1469"/>
      <c r="Z254" s="1469"/>
    </row>
    <row r="255" spans="1:26" x14ac:dyDescent="0.2">
      <c r="A255" s="1469"/>
      <c r="B255" s="1578" t="str">
        <f>'WK5a(1) - Impact on Rates'!C153</f>
        <v>Mining</v>
      </c>
      <c r="C255" s="1575" t="s">
        <v>463</v>
      </c>
      <c r="D255" s="1358"/>
      <c r="E255" s="1358"/>
      <c r="F255" s="1358"/>
      <c r="G255" s="1358"/>
      <c r="H255" s="1576" t="s">
        <v>463</v>
      </c>
      <c r="I255" s="1576" t="s">
        <v>463</v>
      </c>
      <c r="J255" s="1576" t="s">
        <v>463</v>
      </c>
      <c r="K255" s="1576" t="s">
        <v>463</v>
      </c>
      <c r="L255" s="1576" t="s">
        <v>463</v>
      </c>
      <c r="M255" s="1576" t="s">
        <v>463</v>
      </c>
      <c r="N255" s="1576" t="s">
        <v>463</v>
      </c>
      <c r="O255" s="1576" t="s">
        <v>463</v>
      </c>
      <c r="P255" s="1358"/>
      <c r="Q255" s="1358"/>
      <c r="R255" s="1572"/>
      <c r="S255" s="1469"/>
      <c r="T255" s="1469"/>
      <c r="U255" s="1469"/>
      <c r="V255" s="1469"/>
      <c r="W255" s="1469"/>
      <c r="X255" s="1469"/>
      <c r="Y255" s="1469"/>
      <c r="Z255" s="1469"/>
    </row>
    <row r="256" spans="1:26" x14ac:dyDescent="0.2">
      <c r="A256" s="1469"/>
      <c r="B256" s="1578" t="str">
        <f>'WK5a(1) - Impact on Rates'!C154</f>
        <v>Mining</v>
      </c>
      <c r="C256" s="1575" t="s">
        <v>463</v>
      </c>
      <c r="D256" s="1358"/>
      <c r="E256" s="1358"/>
      <c r="F256" s="1358"/>
      <c r="G256" s="1358"/>
      <c r="H256" s="1576" t="s">
        <v>463</v>
      </c>
      <c r="I256" s="1576" t="s">
        <v>463</v>
      </c>
      <c r="J256" s="1576" t="s">
        <v>463</v>
      </c>
      <c r="K256" s="1576" t="s">
        <v>463</v>
      </c>
      <c r="L256" s="1576" t="s">
        <v>463</v>
      </c>
      <c r="M256" s="1576" t="s">
        <v>463</v>
      </c>
      <c r="N256" s="1576" t="s">
        <v>463</v>
      </c>
      <c r="O256" s="1576" t="s">
        <v>463</v>
      </c>
      <c r="P256" s="1358"/>
      <c r="Q256" s="1358"/>
      <c r="R256" s="1572"/>
      <c r="S256" s="1469"/>
      <c r="T256" s="1469"/>
      <c r="U256" s="1469"/>
      <c r="V256" s="1469"/>
      <c r="W256" s="1469"/>
      <c r="X256" s="1469"/>
      <c r="Y256" s="1469"/>
      <c r="Z256" s="1469"/>
    </row>
    <row r="257" spans="1:26" x14ac:dyDescent="0.2">
      <c r="A257" s="1469"/>
      <c r="B257" s="1578" t="str">
        <f>'WK5a(1) - Impact on Rates'!C155</f>
        <v>Mining</v>
      </c>
      <c r="C257" s="1575" t="s">
        <v>463</v>
      </c>
      <c r="D257" s="1358"/>
      <c r="E257" s="1358"/>
      <c r="F257" s="1358"/>
      <c r="G257" s="1358"/>
      <c r="H257" s="1576" t="s">
        <v>463</v>
      </c>
      <c r="I257" s="1576" t="s">
        <v>463</v>
      </c>
      <c r="J257" s="1576" t="s">
        <v>463</v>
      </c>
      <c r="K257" s="1576" t="s">
        <v>463</v>
      </c>
      <c r="L257" s="1576" t="s">
        <v>463</v>
      </c>
      <c r="M257" s="1576" t="s">
        <v>463</v>
      </c>
      <c r="N257" s="1576" t="s">
        <v>463</v>
      </c>
      <c r="O257" s="1576" t="s">
        <v>463</v>
      </c>
      <c r="P257" s="1358"/>
      <c r="Q257" s="1358"/>
      <c r="R257" s="1572"/>
      <c r="S257" s="1469"/>
      <c r="T257" s="1469"/>
      <c r="U257" s="1469"/>
      <c r="V257" s="1469"/>
      <c r="W257" s="1469"/>
      <c r="X257" s="1469"/>
      <c r="Y257" s="1469"/>
      <c r="Z257" s="1469"/>
    </row>
    <row r="258" spans="1:26" x14ac:dyDescent="0.2">
      <c r="A258" s="1469"/>
      <c r="B258" s="1578" t="str">
        <f>'WK5a(1) - Impact on Rates'!C156</f>
        <v>Mining</v>
      </c>
      <c r="C258" s="1575" t="s">
        <v>463</v>
      </c>
      <c r="D258" s="1358"/>
      <c r="E258" s="1358"/>
      <c r="F258" s="1358"/>
      <c r="G258" s="1358"/>
      <c r="H258" s="1576" t="s">
        <v>463</v>
      </c>
      <c r="I258" s="1576" t="s">
        <v>463</v>
      </c>
      <c r="J258" s="1576" t="s">
        <v>463</v>
      </c>
      <c r="K258" s="1576" t="s">
        <v>463</v>
      </c>
      <c r="L258" s="1576" t="s">
        <v>463</v>
      </c>
      <c r="M258" s="1576" t="s">
        <v>463</v>
      </c>
      <c r="N258" s="1576" t="s">
        <v>463</v>
      </c>
      <c r="O258" s="1576" t="s">
        <v>463</v>
      </c>
      <c r="P258" s="1358"/>
      <c r="Q258" s="1358"/>
      <c r="R258" s="1572"/>
      <c r="S258" s="1469"/>
      <c r="T258" s="1469"/>
      <c r="U258" s="1469"/>
      <c r="V258" s="1469"/>
      <c r="W258" s="1469"/>
      <c r="X258" s="1469"/>
      <c r="Y258" s="1469"/>
      <c r="Z258" s="1469"/>
    </row>
    <row r="259" spans="1:26" x14ac:dyDescent="0.2">
      <c r="A259" s="1469"/>
      <c r="B259" s="1578" t="str">
        <f>'WK5a(1) - Impact on Rates'!C157</f>
        <v>Mining</v>
      </c>
      <c r="C259" s="1575" t="s">
        <v>463</v>
      </c>
      <c r="D259" s="1358"/>
      <c r="E259" s="1358"/>
      <c r="F259" s="1358"/>
      <c r="G259" s="1358"/>
      <c r="H259" s="1576" t="s">
        <v>463</v>
      </c>
      <c r="I259" s="1576" t="s">
        <v>463</v>
      </c>
      <c r="J259" s="1576" t="s">
        <v>463</v>
      </c>
      <c r="K259" s="1576" t="s">
        <v>463</v>
      </c>
      <c r="L259" s="1576" t="s">
        <v>463</v>
      </c>
      <c r="M259" s="1576" t="s">
        <v>463</v>
      </c>
      <c r="N259" s="1576" t="s">
        <v>463</v>
      </c>
      <c r="O259" s="1576" t="s">
        <v>463</v>
      </c>
      <c r="P259" s="1358"/>
      <c r="Q259" s="1358"/>
      <c r="R259" s="1572"/>
      <c r="S259" s="1469"/>
      <c r="T259" s="1469"/>
      <c r="U259" s="1469"/>
      <c r="V259" s="1469"/>
      <c r="W259" s="1469"/>
      <c r="X259" s="1469"/>
      <c r="Y259" s="1469"/>
      <c r="Z259" s="1469"/>
    </row>
    <row r="260" spans="1:26" x14ac:dyDescent="0.2">
      <c r="A260" s="1469"/>
      <c r="B260" s="1578" t="str">
        <f>'WK5a(1) - Impact on Rates'!C158</f>
        <v>Mining</v>
      </c>
      <c r="C260" s="1575" t="s">
        <v>463</v>
      </c>
      <c r="D260" s="1358"/>
      <c r="E260" s="1358"/>
      <c r="F260" s="1358"/>
      <c r="G260" s="1358"/>
      <c r="H260" s="1576" t="s">
        <v>463</v>
      </c>
      <c r="I260" s="1576" t="s">
        <v>463</v>
      </c>
      <c r="J260" s="1576" t="s">
        <v>463</v>
      </c>
      <c r="K260" s="1576" t="s">
        <v>463</v>
      </c>
      <c r="L260" s="1576" t="s">
        <v>463</v>
      </c>
      <c r="M260" s="1576" t="s">
        <v>463</v>
      </c>
      <c r="N260" s="1576" t="s">
        <v>463</v>
      </c>
      <c r="O260" s="1576" t="s">
        <v>463</v>
      </c>
      <c r="P260" s="1358"/>
      <c r="Q260" s="1358"/>
      <c r="R260" s="1572"/>
      <c r="S260" s="1469"/>
      <c r="T260" s="1469"/>
      <c r="U260" s="1469"/>
      <c r="V260" s="1469"/>
      <c r="W260" s="1469"/>
      <c r="X260" s="1469"/>
      <c r="Y260" s="1469"/>
      <c r="Z260" s="1469"/>
    </row>
    <row r="261" spans="1:26" x14ac:dyDescent="0.2">
      <c r="A261" s="1469"/>
      <c r="B261" s="1578"/>
      <c r="C261" s="1575" t="s">
        <v>463</v>
      </c>
      <c r="D261" s="1358"/>
      <c r="E261" s="1358"/>
      <c r="F261" s="1358"/>
      <c r="G261" s="1358"/>
      <c r="H261" s="1576" t="s">
        <v>463</v>
      </c>
      <c r="I261" s="1576" t="s">
        <v>463</v>
      </c>
      <c r="J261" s="1576" t="s">
        <v>463</v>
      </c>
      <c r="K261" s="1576" t="s">
        <v>463</v>
      </c>
      <c r="L261" s="1576" t="s">
        <v>463</v>
      </c>
      <c r="M261" s="1576" t="s">
        <v>463</v>
      </c>
      <c r="N261" s="1576" t="s">
        <v>463</v>
      </c>
      <c r="O261" s="1576" t="s">
        <v>463</v>
      </c>
      <c r="P261" s="1358"/>
      <c r="Q261" s="1358"/>
      <c r="R261" s="1572"/>
      <c r="S261" s="1469"/>
      <c r="T261" s="1469"/>
      <c r="U261" s="1469"/>
      <c r="V261" s="1469"/>
      <c r="W261" s="1469"/>
      <c r="X261" s="1469"/>
      <c r="Y261" s="1469"/>
      <c r="Z261" s="1469"/>
    </row>
    <row r="262" spans="1:26" x14ac:dyDescent="0.2">
      <c r="A262" s="1469"/>
      <c r="B262" s="1578"/>
      <c r="C262" s="1575" t="s">
        <v>463</v>
      </c>
      <c r="D262" s="1358"/>
      <c r="E262" s="1358"/>
      <c r="F262" s="1358"/>
      <c r="G262" s="1358"/>
      <c r="H262" s="1576" t="s">
        <v>463</v>
      </c>
      <c r="I262" s="1576" t="s">
        <v>463</v>
      </c>
      <c r="J262" s="1576" t="s">
        <v>463</v>
      </c>
      <c r="K262" s="1576" t="s">
        <v>463</v>
      </c>
      <c r="L262" s="1576" t="s">
        <v>463</v>
      </c>
      <c r="M262" s="1576" t="s">
        <v>463</v>
      </c>
      <c r="N262" s="1576" t="s">
        <v>463</v>
      </c>
      <c r="O262" s="1576" t="s">
        <v>463</v>
      </c>
      <c r="P262" s="1358"/>
      <c r="Q262" s="1358"/>
      <c r="R262" s="1572"/>
      <c r="S262" s="1469"/>
      <c r="T262" s="1469"/>
      <c r="U262" s="1469"/>
      <c r="V262" s="1469"/>
      <c r="W262" s="1469"/>
      <c r="X262" s="1469"/>
      <c r="Y262" s="1469"/>
      <c r="Z262" s="1469"/>
    </row>
    <row r="263" spans="1:26" x14ac:dyDescent="0.2">
      <c r="A263" s="1469"/>
      <c r="B263" s="1578" t="str">
        <f>'WK5a(1) - Impact on Rates'!C159</f>
        <v>Special rate</v>
      </c>
      <c r="C263" s="1575" t="s">
        <v>463</v>
      </c>
      <c r="D263" s="1358"/>
      <c r="E263" s="1358"/>
      <c r="F263" s="1358"/>
      <c r="G263" s="1358"/>
      <c r="H263" s="1576" t="s">
        <v>463</v>
      </c>
      <c r="I263" s="1576" t="s">
        <v>463</v>
      </c>
      <c r="J263" s="1576" t="s">
        <v>463</v>
      </c>
      <c r="K263" s="1576" t="s">
        <v>463</v>
      </c>
      <c r="L263" s="1576" t="s">
        <v>463</v>
      </c>
      <c r="M263" s="1576" t="s">
        <v>463</v>
      </c>
      <c r="N263" s="1576" t="s">
        <v>463</v>
      </c>
      <c r="O263" s="1576" t="s">
        <v>463</v>
      </c>
      <c r="P263" s="1358"/>
      <c r="Q263" s="1358"/>
      <c r="R263" s="1572"/>
      <c r="S263" s="1469"/>
      <c r="T263" s="1469"/>
      <c r="U263" s="1469"/>
      <c r="V263" s="1469"/>
      <c r="W263" s="1469"/>
      <c r="X263" s="1469"/>
      <c r="Y263" s="1469"/>
      <c r="Z263" s="1469"/>
    </row>
    <row r="264" spans="1:26" x14ac:dyDescent="0.2">
      <c r="A264" s="1469"/>
      <c r="B264" s="1578" t="str">
        <f>'WK5a(1) - Impact on Rates'!C160</f>
        <v>Special rate</v>
      </c>
      <c r="C264" s="1575" t="s">
        <v>463</v>
      </c>
      <c r="D264" s="1358"/>
      <c r="E264" s="1358"/>
      <c r="F264" s="1358"/>
      <c r="G264" s="1358"/>
      <c r="H264" s="1576" t="s">
        <v>463</v>
      </c>
      <c r="I264" s="1576" t="s">
        <v>463</v>
      </c>
      <c r="J264" s="1576" t="s">
        <v>463</v>
      </c>
      <c r="K264" s="1576" t="s">
        <v>463</v>
      </c>
      <c r="L264" s="1576" t="s">
        <v>463</v>
      </c>
      <c r="M264" s="1576" t="s">
        <v>463</v>
      </c>
      <c r="N264" s="1576" t="s">
        <v>463</v>
      </c>
      <c r="O264" s="1576" t="s">
        <v>463</v>
      </c>
      <c r="P264" s="1358"/>
      <c r="Q264" s="1358"/>
      <c r="R264" s="1572"/>
      <c r="S264" s="1469"/>
      <c r="T264" s="1469"/>
      <c r="U264" s="1469"/>
      <c r="V264" s="1469"/>
      <c r="W264" s="1469"/>
      <c r="X264" s="1469"/>
      <c r="Y264" s="1469"/>
      <c r="Z264" s="1469"/>
    </row>
    <row r="265" spans="1:26" x14ac:dyDescent="0.2">
      <c r="A265" s="1469"/>
      <c r="B265" s="1578" t="str">
        <f>'WK5a(1) - Impact on Rates'!C161</f>
        <v>Special rate</v>
      </c>
      <c r="C265" s="1575" t="s">
        <v>463</v>
      </c>
      <c r="D265" s="1358"/>
      <c r="E265" s="1358"/>
      <c r="F265" s="1358"/>
      <c r="G265" s="1358"/>
      <c r="H265" s="1576" t="s">
        <v>463</v>
      </c>
      <c r="I265" s="1576" t="s">
        <v>463</v>
      </c>
      <c r="J265" s="1576" t="s">
        <v>463</v>
      </c>
      <c r="K265" s="1576" t="s">
        <v>463</v>
      </c>
      <c r="L265" s="1576" t="s">
        <v>463</v>
      </c>
      <c r="M265" s="1576" t="s">
        <v>463</v>
      </c>
      <c r="N265" s="1576" t="s">
        <v>463</v>
      </c>
      <c r="O265" s="1576" t="s">
        <v>463</v>
      </c>
      <c r="P265" s="1358"/>
      <c r="Q265" s="1358"/>
      <c r="R265" s="1572"/>
      <c r="S265" s="1469"/>
      <c r="T265" s="1469"/>
      <c r="U265" s="1469"/>
      <c r="V265" s="1469"/>
      <c r="W265" s="1469"/>
      <c r="X265" s="1469"/>
      <c r="Y265" s="1469"/>
      <c r="Z265" s="1469"/>
    </row>
    <row r="266" spans="1:26" x14ac:dyDescent="0.2">
      <c r="A266" s="1469"/>
      <c r="B266" s="1578" t="str">
        <f>'WK5a(1) - Impact on Rates'!C162</f>
        <v>Special rate</v>
      </c>
      <c r="C266" s="1575" t="s">
        <v>463</v>
      </c>
      <c r="D266" s="1358"/>
      <c r="E266" s="1358"/>
      <c r="F266" s="1358"/>
      <c r="G266" s="1358"/>
      <c r="H266" s="1576" t="s">
        <v>463</v>
      </c>
      <c r="I266" s="1576" t="s">
        <v>463</v>
      </c>
      <c r="J266" s="1576" t="s">
        <v>463</v>
      </c>
      <c r="K266" s="1576" t="s">
        <v>463</v>
      </c>
      <c r="L266" s="1576" t="s">
        <v>463</v>
      </c>
      <c r="M266" s="1576" t="s">
        <v>463</v>
      </c>
      <c r="N266" s="1576" t="s">
        <v>463</v>
      </c>
      <c r="O266" s="1576" t="s">
        <v>463</v>
      </c>
      <c r="P266" s="1358"/>
      <c r="Q266" s="1358"/>
      <c r="R266" s="1572"/>
      <c r="S266" s="1469"/>
      <c r="T266" s="1469"/>
      <c r="U266" s="1469"/>
      <c r="V266" s="1469"/>
      <c r="W266" s="1469"/>
      <c r="X266" s="1469"/>
      <c r="Y266" s="1469"/>
      <c r="Z266" s="1469"/>
    </row>
    <row r="267" spans="1:26" x14ac:dyDescent="0.2">
      <c r="A267" s="1469"/>
      <c r="B267" s="1578" t="str">
        <f>'WK5a(1) - Impact on Rates'!C163</f>
        <v>Special rate</v>
      </c>
      <c r="C267" s="1575" t="s">
        <v>463</v>
      </c>
      <c r="D267" s="1358"/>
      <c r="E267" s="1358"/>
      <c r="F267" s="1358"/>
      <c r="G267" s="1358"/>
      <c r="H267" s="1576" t="s">
        <v>463</v>
      </c>
      <c r="I267" s="1576" t="s">
        <v>463</v>
      </c>
      <c r="J267" s="1576" t="s">
        <v>463</v>
      </c>
      <c r="K267" s="1576" t="s">
        <v>463</v>
      </c>
      <c r="L267" s="1576" t="s">
        <v>463</v>
      </c>
      <c r="M267" s="1576" t="s">
        <v>463</v>
      </c>
      <c r="N267" s="1576" t="s">
        <v>463</v>
      </c>
      <c r="O267" s="1576" t="s">
        <v>463</v>
      </c>
      <c r="P267" s="1358"/>
      <c r="Q267" s="1358"/>
      <c r="R267" s="1572"/>
      <c r="S267" s="1469"/>
      <c r="T267" s="1469"/>
      <c r="U267" s="1469"/>
      <c r="V267" s="1469"/>
      <c r="W267" s="1469"/>
      <c r="X267" s="1469"/>
      <c r="Y267" s="1469"/>
      <c r="Z267" s="1469"/>
    </row>
    <row r="268" spans="1:26" x14ac:dyDescent="0.2">
      <c r="A268" s="1469"/>
      <c r="B268" s="1578" t="str">
        <f>'WK5a(1) - Impact on Rates'!C164</f>
        <v>Special rate</v>
      </c>
      <c r="C268" s="1575" t="s">
        <v>463</v>
      </c>
      <c r="D268" s="1358"/>
      <c r="E268" s="1358"/>
      <c r="F268" s="1358"/>
      <c r="G268" s="1358"/>
      <c r="H268" s="1576" t="s">
        <v>463</v>
      </c>
      <c r="I268" s="1576" t="s">
        <v>463</v>
      </c>
      <c r="J268" s="1576" t="s">
        <v>463</v>
      </c>
      <c r="K268" s="1576" t="s">
        <v>463</v>
      </c>
      <c r="L268" s="1576" t="s">
        <v>463</v>
      </c>
      <c r="M268" s="1576" t="s">
        <v>463</v>
      </c>
      <c r="N268" s="1576" t="s">
        <v>463</v>
      </c>
      <c r="O268" s="1576" t="s">
        <v>463</v>
      </c>
      <c r="P268" s="1358"/>
      <c r="Q268" s="1358"/>
      <c r="R268" s="1572"/>
      <c r="S268" s="1469"/>
      <c r="T268" s="1469"/>
      <c r="U268" s="1469"/>
      <c r="V268" s="1469"/>
      <c r="W268" s="1469"/>
      <c r="X268" s="1469"/>
      <c r="Y268" s="1469"/>
      <c r="Z268" s="1469"/>
    </row>
    <row r="269" spans="1:26" x14ac:dyDescent="0.2">
      <c r="A269" s="1469"/>
      <c r="B269" s="1578" t="str">
        <f>'WK5a(1) - Impact on Rates'!C165</f>
        <v>Special rate</v>
      </c>
      <c r="C269" s="1575" t="s">
        <v>463</v>
      </c>
      <c r="D269" s="1358"/>
      <c r="E269" s="1358"/>
      <c r="F269" s="1358"/>
      <c r="G269" s="1358"/>
      <c r="H269" s="1576" t="s">
        <v>463</v>
      </c>
      <c r="I269" s="1576" t="s">
        <v>463</v>
      </c>
      <c r="J269" s="1576" t="s">
        <v>463</v>
      </c>
      <c r="K269" s="1576" t="s">
        <v>463</v>
      </c>
      <c r="L269" s="1576" t="s">
        <v>463</v>
      </c>
      <c r="M269" s="1576" t="s">
        <v>463</v>
      </c>
      <c r="N269" s="1576" t="s">
        <v>463</v>
      </c>
      <c r="O269" s="1576" t="s">
        <v>463</v>
      </c>
      <c r="P269" s="1358"/>
      <c r="Q269" s="1358"/>
      <c r="R269" s="1572"/>
      <c r="S269" s="1469"/>
      <c r="T269" s="1469"/>
      <c r="U269" s="1469"/>
      <c r="V269" s="1469"/>
      <c r="W269" s="1469"/>
      <c r="X269" s="1469"/>
      <c r="Y269" s="1469"/>
      <c r="Z269" s="1469"/>
    </row>
    <row r="270" spans="1:26" x14ac:dyDescent="0.2">
      <c r="A270" s="1469"/>
      <c r="B270" s="1578" t="str">
        <f>'WK5a(1) - Impact on Rates'!C166</f>
        <v>Special rate</v>
      </c>
      <c r="C270" s="1575" t="s">
        <v>463</v>
      </c>
      <c r="D270" s="1358"/>
      <c r="E270" s="1358"/>
      <c r="F270" s="1358"/>
      <c r="G270" s="1358"/>
      <c r="H270" s="1576" t="s">
        <v>463</v>
      </c>
      <c r="I270" s="1576" t="s">
        <v>463</v>
      </c>
      <c r="J270" s="1576" t="s">
        <v>463</v>
      </c>
      <c r="K270" s="1576" t="s">
        <v>463</v>
      </c>
      <c r="L270" s="1576" t="s">
        <v>463</v>
      </c>
      <c r="M270" s="1576" t="s">
        <v>463</v>
      </c>
      <c r="N270" s="1576" t="s">
        <v>463</v>
      </c>
      <c r="O270" s="1576" t="s">
        <v>463</v>
      </c>
      <c r="P270" s="1358"/>
      <c r="Q270" s="1358"/>
      <c r="R270" s="1572"/>
      <c r="S270" s="1469"/>
      <c r="T270" s="1469"/>
      <c r="U270" s="1469"/>
      <c r="V270" s="1469"/>
      <c r="W270" s="1469"/>
      <c r="X270" s="1469"/>
      <c r="Y270" s="1469"/>
      <c r="Z270" s="1469"/>
    </row>
    <row r="271" spans="1:26" x14ac:dyDescent="0.2">
      <c r="A271" s="1469"/>
      <c r="B271" s="1578" t="str">
        <f>'WK5a(1) - Impact on Rates'!C167</f>
        <v>Special rate</v>
      </c>
      <c r="C271" s="1575" t="s">
        <v>463</v>
      </c>
      <c r="D271" s="1358"/>
      <c r="E271" s="1358"/>
      <c r="F271" s="1358"/>
      <c r="G271" s="1358"/>
      <c r="H271" s="1576" t="s">
        <v>463</v>
      </c>
      <c r="I271" s="1576" t="s">
        <v>463</v>
      </c>
      <c r="J271" s="1576" t="s">
        <v>463</v>
      </c>
      <c r="K271" s="1576" t="s">
        <v>463</v>
      </c>
      <c r="L271" s="1576" t="s">
        <v>463</v>
      </c>
      <c r="M271" s="1576" t="s">
        <v>463</v>
      </c>
      <c r="N271" s="1576" t="s">
        <v>463</v>
      </c>
      <c r="O271" s="1576" t="s">
        <v>463</v>
      </c>
      <c r="P271" s="1358"/>
      <c r="Q271" s="1358"/>
      <c r="R271" s="1572"/>
      <c r="S271" s="1469"/>
      <c r="T271" s="1469"/>
      <c r="U271" s="1469"/>
      <c r="V271" s="1469"/>
      <c r="W271" s="1469"/>
      <c r="X271" s="1469"/>
      <c r="Y271" s="1469"/>
      <c r="Z271" s="1469"/>
    </row>
    <row r="272" spans="1:26" x14ac:dyDescent="0.2">
      <c r="A272" s="1469"/>
      <c r="B272" s="1578" t="str">
        <f>'WK5a(1) - Impact on Rates'!C168</f>
        <v>Special rate</v>
      </c>
      <c r="C272" s="1575" t="s">
        <v>463</v>
      </c>
      <c r="D272" s="1358"/>
      <c r="E272" s="1358"/>
      <c r="F272" s="1358"/>
      <c r="G272" s="1358"/>
      <c r="H272" s="1576" t="s">
        <v>463</v>
      </c>
      <c r="I272" s="1576" t="s">
        <v>463</v>
      </c>
      <c r="J272" s="1576" t="s">
        <v>463</v>
      </c>
      <c r="K272" s="1576" t="s">
        <v>463</v>
      </c>
      <c r="L272" s="1576" t="s">
        <v>463</v>
      </c>
      <c r="M272" s="1576" t="s">
        <v>463</v>
      </c>
      <c r="N272" s="1576" t="s">
        <v>463</v>
      </c>
      <c r="O272" s="1576" t="s">
        <v>463</v>
      </c>
      <c r="P272" s="1358"/>
      <c r="Q272" s="1358"/>
      <c r="R272" s="1572"/>
      <c r="S272" s="1469"/>
      <c r="T272" s="1469"/>
      <c r="U272" s="1469"/>
      <c r="V272" s="1469"/>
      <c r="W272" s="1469"/>
      <c r="X272" s="1469"/>
      <c r="Y272" s="1469"/>
      <c r="Z272" s="1469"/>
    </row>
    <row r="273" spans="1:26" x14ac:dyDescent="0.2">
      <c r="A273" s="1469"/>
      <c r="B273" s="1578" t="str">
        <f>B253</f>
        <v>Mining</v>
      </c>
      <c r="C273" s="1575" t="s">
        <v>463</v>
      </c>
      <c r="D273" s="1358"/>
      <c r="E273" s="1358"/>
      <c r="F273" s="1358"/>
      <c r="G273" s="1358"/>
      <c r="H273" s="1576" t="s">
        <v>463</v>
      </c>
      <c r="I273" s="1576" t="s">
        <v>463</v>
      </c>
      <c r="J273" s="1576" t="s">
        <v>463</v>
      </c>
      <c r="K273" s="1576" t="s">
        <v>463</v>
      </c>
      <c r="L273" s="1576" t="s">
        <v>463</v>
      </c>
      <c r="M273" s="1576" t="s">
        <v>463</v>
      </c>
      <c r="N273" s="1576" t="s">
        <v>463</v>
      </c>
      <c r="O273" s="1576" t="s">
        <v>463</v>
      </c>
      <c r="P273" s="1358"/>
      <c r="Q273" s="1358"/>
      <c r="R273" s="1572"/>
      <c r="S273" s="1469"/>
      <c r="T273" s="1469"/>
      <c r="U273" s="1469"/>
      <c r="V273" s="1469"/>
      <c r="W273" s="1469"/>
      <c r="X273" s="1469"/>
      <c r="Y273" s="1469"/>
      <c r="Z273" s="1469"/>
    </row>
    <row r="274" spans="1:26" x14ac:dyDescent="0.2">
      <c r="A274" s="1469"/>
      <c r="B274" s="1571"/>
      <c r="C274" s="1575" t="s">
        <v>463</v>
      </c>
      <c r="D274" s="1358"/>
      <c r="E274" s="1358"/>
      <c r="F274" s="1358"/>
      <c r="G274" s="1358"/>
      <c r="H274" s="1576" t="s">
        <v>463</v>
      </c>
      <c r="I274" s="1576" t="s">
        <v>463</v>
      </c>
      <c r="J274" s="1576" t="s">
        <v>463</v>
      </c>
      <c r="K274" s="1576" t="s">
        <v>463</v>
      </c>
      <c r="L274" s="1576" t="s">
        <v>463</v>
      </c>
      <c r="M274" s="1576" t="s">
        <v>463</v>
      </c>
      <c r="N274" s="1576" t="s">
        <v>463</v>
      </c>
      <c r="O274" s="1576" t="s">
        <v>463</v>
      </c>
      <c r="P274" s="1358"/>
      <c r="Q274" s="1358"/>
      <c r="R274" s="1572"/>
      <c r="S274" s="1469"/>
      <c r="T274" s="1469"/>
      <c r="U274" s="1469"/>
      <c r="V274" s="1469"/>
      <c r="W274" s="1469"/>
      <c r="X274" s="1469"/>
      <c r="Y274" s="1469"/>
      <c r="Z274" s="1469"/>
    </row>
    <row r="275" spans="1:26" x14ac:dyDescent="0.2">
      <c r="A275" s="1469"/>
      <c r="B275" s="1573" t="str">
        <f>'WK5a(1) - Impact on Rates'!C173</f>
        <v>Average Ordinary and Special Rates - without proposed special variation (assumed rate peg only)</v>
      </c>
      <c r="C275" s="1575" t="s">
        <v>463</v>
      </c>
      <c r="D275" s="1358"/>
      <c r="E275" s="1358"/>
      <c r="F275" s="1358"/>
      <c r="G275" s="1358"/>
      <c r="H275" s="1576" t="s">
        <v>463</v>
      </c>
      <c r="I275" s="1576" t="s">
        <v>463</v>
      </c>
      <c r="J275" s="1576" t="s">
        <v>463</v>
      </c>
      <c r="K275" s="1576" t="s">
        <v>463</v>
      </c>
      <c r="L275" s="1576" t="s">
        <v>463</v>
      </c>
      <c r="M275" s="1576" t="s">
        <v>463</v>
      </c>
      <c r="N275" s="1576" t="s">
        <v>463</v>
      </c>
      <c r="O275" s="1576" t="s">
        <v>463</v>
      </c>
      <c r="P275" s="1358"/>
      <c r="Q275" s="1358"/>
      <c r="R275" s="1572"/>
      <c r="S275" s="1469"/>
      <c r="T275" s="1469"/>
      <c r="U275" s="1469"/>
      <c r="V275" s="1469"/>
      <c r="W275" s="1469"/>
      <c r="X275" s="1469"/>
      <c r="Y275" s="1469"/>
      <c r="Z275" s="1469"/>
    </row>
    <row r="276" spans="1:26" x14ac:dyDescent="0.2">
      <c r="A276" s="1469"/>
      <c r="B276" s="1578" t="str">
        <f>'WK5a(1) - Impact on Rates'!C176</f>
        <v>Residential</v>
      </c>
      <c r="C276" s="1575" t="s">
        <v>463</v>
      </c>
      <c r="D276" s="1358"/>
      <c r="E276" s="1358"/>
      <c r="F276" s="1358"/>
      <c r="G276" s="1358"/>
      <c r="H276" s="1576" t="s">
        <v>463</v>
      </c>
      <c r="I276" s="1576" t="s">
        <v>463</v>
      </c>
      <c r="J276" s="1576" t="s">
        <v>463</v>
      </c>
      <c r="K276" s="1576" t="s">
        <v>463</v>
      </c>
      <c r="L276" s="1576" t="s">
        <v>463</v>
      </c>
      <c r="M276" s="1576" t="s">
        <v>463</v>
      </c>
      <c r="N276" s="1576" t="s">
        <v>463</v>
      </c>
      <c r="O276" s="1576" t="s">
        <v>463</v>
      </c>
      <c r="P276" s="1358"/>
      <c r="Q276" s="1358"/>
      <c r="R276" s="1572"/>
      <c r="S276" s="1469"/>
      <c r="T276" s="1469"/>
      <c r="U276" s="1469"/>
      <c r="V276" s="1469"/>
      <c r="W276" s="1469"/>
      <c r="X276" s="1469"/>
      <c r="Y276" s="1469"/>
      <c r="Z276" s="1469"/>
    </row>
    <row r="277" spans="1:26" x14ac:dyDescent="0.2">
      <c r="A277" s="1469"/>
      <c r="B277" s="1578" t="str">
        <f>'WK5a(1) - Impact on Rates'!C195</f>
        <v>Business</v>
      </c>
      <c r="C277" s="1575" t="s">
        <v>463</v>
      </c>
      <c r="D277" s="1358"/>
      <c r="E277" s="1358"/>
      <c r="F277" s="1358"/>
      <c r="G277" s="1358"/>
      <c r="H277" s="1576" t="s">
        <v>463</v>
      </c>
      <c r="I277" s="1576" t="s">
        <v>463</v>
      </c>
      <c r="J277" s="1576" t="s">
        <v>463</v>
      </c>
      <c r="K277" s="1576" t="s">
        <v>463</v>
      </c>
      <c r="L277" s="1576" t="s">
        <v>463</v>
      </c>
      <c r="M277" s="1576" t="s">
        <v>463</v>
      </c>
      <c r="N277" s="1576" t="s">
        <v>463</v>
      </c>
      <c r="O277" s="1576" t="s">
        <v>463</v>
      </c>
      <c r="P277" s="1358"/>
      <c r="Q277" s="1358"/>
      <c r="R277" s="1572"/>
      <c r="S277" s="1469"/>
      <c r="T277" s="1469"/>
      <c r="U277" s="1469"/>
      <c r="V277" s="1469"/>
      <c r="W277" s="1469"/>
      <c r="X277" s="1469"/>
      <c r="Y277" s="1469"/>
      <c r="Z277" s="1469"/>
    </row>
    <row r="278" spans="1:26" x14ac:dyDescent="0.2">
      <c r="A278" s="1469"/>
      <c r="B278" s="1578" t="str">
        <f>'WK5a(1) - Impact on Rates'!C233</f>
        <v>Farmland</v>
      </c>
      <c r="C278" s="1575" t="s">
        <v>463</v>
      </c>
      <c r="D278" s="1358"/>
      <c r="E278" s="1358"/>
      <c r="F278" s="1358"/>
      <c r="G278" s="1358"/>
      <c r="H278" s="1576" t="s">
        <v>463</v>
      </c>
      <c r="I278" s="1576" t="s">
        <v>463</v>
      </c>
      <c r="J278" s="1576" t="s">
        <v>463</v>
      </c>
      <c r="K278" s="1576" t="s">
        <v>463</v>
      </c>
      <c r="L278" s="1576" t="s">
        <v>463</v>
      </c>
      <c r="M278" s="1576" t="s">
        <v>463</v>
      </c>
      <c r="N278" s="1576" t="s">
        <v>463</v>
      </c>
      <c r="O278" s="1576" t="s">
        <v>463</v>
      </c>
      <c r="P278" s="1358"/>
      <c r="Q278" s="1358"/>
      <c r="R278" s="1572"/>
      <c r="S278" s="1469"/>
      <c r="T278" s="1469"/>
      <c r="U278" s="1469"/>
      <c r="V278" s="1469"/>
      <c r="W278" s="1469"/>
      <c r="X278" s="1469"/>
      <c r="Y278" s="1469"/>
      <c r="Z278" s="1469"/>
    </row>
    <row r="279" spans="1:26" x14ac:dyDescent="0.2">
      <c r="A279" s="1469"/>
      <c r="B279" s="1578" t="str">
        <f>'WK5a(1) - Impact on Rates'!C252</f>
        <v>Mining</v>
      </c>
      <c r="C279" s="1575" t="s">
        <v>463</v>
      </c>
      <c r="D279" s="1358"/>
      <c r="E279" s="1358"/>
      <c r="F279" s="1358"/>
      <c r="G279" s="1358"/>
      <c r="H279" s="1576" t="s">
        <v>463</v>
      </c>
      <c r="I279" s="1576" t="s">
        <v>463</v>
      </c>
      <c r="J279" s="1576" t="s">
        <v>463</v>
      </c>
      <c r="K279" s="1576" t="s">
        <v>463</v>
      </c>
      <c r="L279" s="1576" t="s">
        <v>463</v>
      </c>
      <c r="M279" s="1576" t="s">
        <v>463</v>
      </c>
      <c r="N279" s="1576" t="s">
        <v>463</v>
      </c>
      <c r="O279" s="1576" t="s">
        <v>463</v>
      </c>
      <c r="P279" s="1358"/>
      <c r="Q279" s="1358"/>
      <c r="R279" s="1572"/>
      <c r="S279" s="1469"/>
      <c r="T279" s="1469"/>
      <c r="U279" s="1469"/>
      <c r="V279" s="1469"/>
      <c r="W279" s="1469"/>
      <c r="X279" s="1469"/>
      <c r="Y279" s="1469"/>
      <c r="Z279" s="1469"/>
    </row>
    <row r="280" spans="1:26" ht="12.75" thickBot="1" x14ac:dyDescent="0.25">
      <c r="A280" s="1469"/>
      <c r="B280" s="1579"/>
      <c r="C280" s="1580"/>
      <c r="D280" s="1580"/>
      <c r="E280" s="1580"/>
      <c r="F280" s="1580"/>
      <c r="G280" s="1580"/>
      <c r="H280" s="1580"/>
      <c r="I280" s="1580"/>
      <c r="J280" s="1580"/>
      <c r="K280" s="1580"/>
      <c r="L280" s="1580"/>
      <c r="M280" s="1580"/>
      <c r="N280" s="1580"/>
      <c r="O280" s="1580"/>
      <c r="P280" s="1580"/>
      <c r="Q280" s="1580"/>
      <c r="R280" s="1581"/>
      <c r="S280" s="1469"/>
      <c r="T280" s="1469"/>
      <c r="U280" s="1469"/>
      <c r="V280" s="1469"/>
      <c r="W280" s="1469"/>
      <c r="X280" s="1469"/>
      <c r="Y280" s="1469"/>
      <c r="Z280" s="1469"/>
    </row>
    <row r="281" spans="1:26" x14ac:dyDescent="0.2">
      <c r="A281" s="1469"/>
      <c r="B281" s="1469"/>
      <c r="C281" s="1469"/>
      <c r="D281" s="1469"/>
      <c r="E281" s="1469"/>
      <c r="F281" s="1469"/>
      <c r="G281" s="1469"/>
      <c r="H281" s="1469"/>
      <c r="I281" s="1469"/>
      <c r="J281" s="1469"/>
      <c r="K281" s="1469"/>
      <c r="L281" s="1469"/>
      <c r="M281" s="1469"/>
      <c r="N281" s="1469"/>
      <c r="O281" s="1469"/>
      <c r="P281" s="1469"/>
      <c r="Q281" s="1469"/>
      <c r="R281" s="1469"/>
      <c r="S281" s="1469"/>
      <c r="T281" s="1469"/>
      <c r="U281" s="1469"/>
      <c r="V281" s="1469"/>
      <c r="W281" s="1469"/>
      <c r="X281" s="1469"/>
      <c r="Y281" s="1469"/>
      <c r="Z281" s="1469"/>
    </row>
    <row r="282" spans="1:26" x14ac:dyDescent="0.2">
      <c r="A282" s="1469"/>
      <c r="B282" s="1469"/>
      <c r="C282" s="1469"/>
      <c r="D282" s="1469"/>
      <c r="E282" s="1469"/>
      <c r="F282" s="1469"/>
      <c r="G282" s="1469"/>
      <c r="H282" s="1469"/>
      <c r="I282" s="1469"/>
      <c r="J282" s="1469"/>
      <c r="K282" s="1469"/>
      <c r="L282" s="1469"/>
      <c r="M282" s="1469"/>
      <c r="N282" s="1469"/>
      <c r="O282" s="1469"/>
      <c r="P282" s="1469"/>
      <c r="Q282" s="1469"/>
      <c r="R282" s="1469"/>
      <c r="S282" s="1469"/>
      <c r="T282" s="1469"/>
      <c r="U282" s="1469"/>
      <c r="V282" s="1469"/>
      <c r="W282" s="1469"/>
      <c r="X282" s="1469"/>
      <c r="Y282" s="1469"/>
      <c r="Z282" s="1469"/>
    </row>
    <row r="283" spans="1:26" ht="12.75" thickBot="1" x14ac:dyDescent="0.25">
      <c r="A283" s="1469"/>
      <c r="B283" s="1558" t="s">
        <v>920</v>
      </c>
      <c r="C283" s="1469"/>
      <c r="D283" s="1469"/>
      <c r="E283" s="1469"/>
      <c r="F283" s="1469"/>
      <c r="G283" s="1469"/>
      <c r="H283" s="1469"/>
      <c r="I283" s="1469"/>
      <c r="J283" s="1469"/>
      <c r="K283" s="1469"/>
      <c r="L283" s="1469"/>
      <c r="M283" s="1469"/>
      <c r="N283" s="1469"/>
      <c r="O283" s="1469"/>
      <c r="P283" s="1469"/>
      <c r="Q283" s="1469"/>
      <c r="R283" s="1469"/>
      <c r="S283" s="1469"/>
      <c r="T283" s="1469"/>
      <c r="U283" s="1469"/>
      <c r="V283" s="1469"/>
      <c r="W283" s="1469"/>
      <c r="X283" s="1469"/>
      <c r="Y283" s="1469"/>
      <c r="Z283" s="1469"/>
    </row>
    <row r="284" spans="1:26" x14ac:dyDescent="0.2">
      <c r="A284" s="1469"/>
      <c r="B284" s="1559" t="str">
        <f>'WK5b(1) - Impact on Rates'!F5</f>
        <v>WORKSHEET 5b</v>
      </c>
      <c r="C284" s="1561" t="str">
        <f>'WK5b(1) - Impact on Rates'!$F$3</f>
        <v>Gosford</v>
      </c>
      <c r="D284" s="1561"/>
      <c r="E284" s="1562"/>
      <c r="F284" s="1562"/>
      <c r="G284" s="1562"/>
      <c r="H284" s="1562"/>
      <c r="I284" s="1563"/>
      <c r="J284" s="1563"/>
      <c r="K284" s="1563"/>
      <c r="L284" s="1563"/>
      <c r="M284" s="1563"/>
      <c r="N284" s="1563"/>
      <c r="O284" s="1563"/>
      <c r="P284" s="1563"/>
      <c r="Q284" s="1563"/>
      <c r="R284" s="1564"/>
      <c r="S284" s="1469"/>
      <c r="T284" s="1469"/>
      <c r="U284" s="1469"/>
      <c r="V284" s="1469"/>
      <c r="W284" s="1469"/>
      <c r="X284" s="1469"/>
      <c r="Y284" s="1469"/>
      <c r="Z284" s="1469"/>
    </row>
    <row r="285" spans="1:26" x14ac:dyDescent="0.2">
      <c r="A285" s="1469"/>
      <c r="B285" s="1573" t="str">
        <f>'WK5b(1) - Impact on Rates'!F7</f>
        <v>IMPACT ON RATES BY LAND VALUE</v>
      </c>
      <c r="C285" s="180"/>
      <c r="D285" s="1262" t="str">
        <f>'WK5b(1) - Impact on Rates'!G22</f>
        <v>$ nominal per year</v>
      </c>
      <c r="E285" s="2"/>
      <c r="F285" s="1358"/>
      <c r="G285" s="1358"/>
      <c r="H285" s="1358"/>
      <c r="I285" s="697"/>
      <c r="J285" s="697"/>
      <c r="K285" s="697"/>
      <c r="L285" s="697"/>
      <c r="M285" s="697"/>
      <c r="N285" s="697"/>
      <c r="O285" s="697"/>
      <c r="P285" s="697"/>
      <c r="Q285" s="697"/>
      <c r="R285" s="1566"/>
      <c r="S285" s="1469"/>
      <c r="T285" s="1469"/>
      <c r="U285" s="1469"/>
      <c r="V285" s="1469"/>
      <c r="W285" s="1469"/>
      <c r="X285" s="1469"/>
      <c r="Y285" s="1469"/>
      <c r="Z285" s="1469"/>
    </row>
    <row r="286" spans="1:26" x14ac:dyDescent="0.2">
      <c r="A286" s="1469"/>
      <c r="B286" s="1567" t="str">
        <f>B$51</f>
        <v>Year number</v>
      </c>
      <c r="C286" s="1187"/>
      <c r="D286" s="1326"/>
      <c r="E286" s="1286" t="str">
        <f t="shared" ref="E286:R286" si="8">E$51</f>
        <v>Hist yr 3</v>
      </c>
      <c r="F286" s="1328" t="str">
        <f t="shared" si="8"/>
        <v>Hist yr 2</v>
      </c>
      <c r="G286" s="1329" t="str">
        <f t="shared" si="8"/>
        <v>Hist yr 1</v>
      </c>
      <c r="H286" s="1327" t="str">
        <f t="shared" si="8"/>
        <v>Year 0</v>
      </c>
      <c r="I286" s="1263" t="str">
        <f t="shared" si="8"/>
        <v>Year 1</v>
      </c>
      <c r="J286" s="1263" t="str">
        <f t="shared" si="8"/>
        <v>Year 2</v>
      </c>
      <c r="K286" s="1263" t="str">
        <f t="shared" si="8"/>
        <v>Year 3</v>
      </c>
      <c r="L286" s="1263" t="str">
        <f t="shared" si="8"/>
        <v>Year 4</v>
      </c>
      <c r="M286" s="1263" t="str">
        <f t="shared" si="8"/>
        <v>Year 5</v>
      </c>
      <c r="N286" s="1263" t="str">
        <f t="shared" si="8"/>
        <v>Year 6</v>
      </c>
      <c r="O286" s="1263" t="str">
        <f t="shared" si="8"/>
        <v>Year 7</v>
      </c>
      <c r="P286" s="1286" t="str">
        <f t="shared" si="8"/>
        <v>Year 8</v>
      </c>
      <c r="Q286" s="1328" t="str">
        <f t="shared" si="8"/>
        <v>Year 9</v>
      </c>
      <c r="R286" s="1568" t="str">
        <f t="shared" si="8"/>
        <v>Year 10</v>
      </c>
      <c r="S286" s="1469"/>
      <c r="T286" s="1469"/>
      <c r="U286" s="1469"/>
      <c r="V286" s="1469"/>
      <c r="W286" s="1469"/>
      <c r="X286" s="1469"/>
      <c r="Y286" s="1469"/>
      <c r="Z286" s="1469"/>
    </row>
    <row r="287" spans="1:26" x14ac:dyDescent="0.2">
      <c r="A287" s="1469"/>
      <c r="B287" s="1569" t="str">
        <f>B$52</f>
        <v>Financial year</v>
      </c>
      <c r="C287" s="752"/>
      <c r="D287" s="753"/>
      <c r="E287" s="916" t="str">
        <f t="shared" ref="E287:R287" si="9">E$52</f>
        <v>2017-18</v>
      </c>
      <c r="F287" s="917" t="str">
        <f t="shared" si="9"/>
        <v>2018-19</v>
      </c>
      <c r="G287" s="918" t="str">
        <f t="shared" si="9"/>
        <v>2019-20</v>
      </c>
      <c r="H287" s="919" t="str">
        <f t="shared" si="9"/>
        <v>2020-21</v>
      </c>
      <c r="I287" s="920" t="str">
        <f t="shared" si="9"/>
        <v>2021-22</v>
      </c>
      <c r="J287" s="920" t="str">
        <f t="shared" si="9"/>
        <v>2022-23</v>
      </c>
      <c r="K287" s="920" t="str">
        <f t="shared" si="9"/>
        <v>2023-24</v>
      </c>
      <c r="L287" s="920" t="str">
        <f t="shared" si="9"/>
        <v>2024-25</v>
      </c>
      <c r="M287" s="920" t="str">
        <f t="shared" si="9"/>
        <v>2025-26</v>
      </c>
      <c r="N287" s="920" t="str">
        <f t="shared" si="9"/>
        <v>2026-27</v>
      </c>
      <c r="O287" s="920" t="str">
        <f t="shared" si="9"/>
        <v>2027-28</v>
      </c>
      <c r="P287" s="916" t="str">
        <f t="shared" si="9"/>
        <v>2028-29</v>
      </c>
      <c r="Q287" s="917" t="str">
        <f t="shared" si="9"/>
        <v>2029-30</v>
      </c>
      <c r="R287" s="1570" t="str">
        <f t="shared" si="9"/>
        <v>2030-31</v>
      </c>
      <c r="S287" s="1469"/>
      <c r="T287" s="1469"/>
      <c r="U287" s="1469"/>
      <c r="V287" s="1469"/>
      <c r="W287" s="1469"/>
      <c r="X287" s="1469"/>
      <c r="Y287" s="1469"/>
      <c r="Z287" s="1469"/>
    </row>
    <row r="288" spans="1:26" ht="48" x14ac:dyDescent="0.2">
      <c r="A288" s="1469"/>
      <c r="B288" s="1582" t="str">
        <f>'WK5b(1) - Impact on Rates'!C23</f>
        <v>Land Value</v>
      </c>
      <c r="C288" s="1296" t="str">
        <f>'WK5b(1) - Impact on Rates'!D23</f>
        <v>Number of property assessments in this valuation range as per Worksheet 3</v>
      </c>
      <c r="D288" s="1296" t="str">
        <f>'WK5b(1) - Impact on Rates'!E23</f>
        <v>Land value (for calculation of rates)</v>
      </c>
      <c r="E288" s="1289"/>
      <c r="F288" s="1290"/>
      <c r="G288" s="1291"/>
      <c r="H288" s="1289"/>
      <c r="I288" s="1290"/>
      <c r="J288" s="1290"/>
      <c r="K288" s="1290"/>
      <c r="L288" s="1290"/>
      <c r="M288" s="1290"/>
      <c r="N288" s="1290"/>
      <c r="O288" s="1290"/>
      <c r="P288" s="1289"/>
      <c r="Q288" s="1290"/>
      <c r="R288" s="1583"/>
      <c r="S288" s="1469"/>
      <c r="T288" s="1469"/>
      <c r="U288" s="1469"/>
      <c r="V288" s="1469"/>
      <c r="W288" s="1469"/>
      <c r="X288" s="1469"/>
      <c r="Y288" s="1469"/>
      <c r="Z288" s="1469"/>
    </row>
    <row r="289" spans="1:26" x14ac:dyDescent="0.2">
      <c r="A289" s="1469"/>
      <c r="B289" s="1573" t="str">
        <f>'WK5b(1) - Impact on Rates'!C22</f>
        <v>Ordinary Residential Rates - with proposed special variation</v>
      </c>
      <c r="C289" s="1358"/>
      <c r="D289" s="1358"/>
      <c r="E289" s="747"/>
      <c r="F289" s="1358"/>
      <c r="G289" s="748"/>
      <c r="H289" s="747"/>
      <c r="I289" s="1358"/>
      <c r="J289" s="1358"/>
      <c r="K289" s="1358"/>
      <c r="L289" s="1358"/>
      <c r="M289" s="1358"/>
      <c r="N289" s="1358"/>
      <c r="O289" s="1358"/>
      <c r="P289" s="747"/>
      <c r="Q289" s="1358"/>
      <c r="R289" s="1572"/>
      <c r="S289" s="1469"/>
      <c r="T289" s="1469"/>
      <c r="U289" s="1469"/>
      <c r="V289" s="1469"/>
      <c r="W289" s="1469"/>
      <c r="X289" s="1469"/>
      <c r="Y289" s="1469"/>
      <c r="Z289" s="1469"/>
    </row>
    <row r="290" spans="1:26" x14ac:dyDescent="0.2">
      <c r="A290" s="1469"/>
      <c r="B290" s="1574" t="str">
        <f>'WK5b(1) - Impact on Rates'!C25</f>
        <v>$0 to $99,999</v>
      </c>
      <c r="C290" s="1584" t="s">
        <v>463</v>
      </c>
      <c r="D290" s="955">
        <f>'WK5b(1) - Impact on Rates'!E25</f>
        <v>50000</v>
      </c>
      <c r="E290" s="747"/>
      <c r="F290" s="1358"/>
      <c r="G290" s="748"/>
      <c r="H290" s="1576" t="s">
        <v>463</v>
      </c>
      <c r="I290" s="1576" t="s">
        <v>463</v>
      </c>
      <c r="J290" s="1576" t="s">
        <v>463</v>
      </c>
      <c r="K290" s="1576" t="s">
        <v>463</v>
      </c>
      <c r="L290" s="1576" t="s">
        <v>463</v>
      </c>
      <c r="M290" s="1576" t="s">
        <v>463</v>
      </c>
      <c r="N290" s="1576" t="s">
        <v>463</v>
      </c>
      <c r="O290" s="1576" t="s">
        <v>463</v>
      </c>
      <c r="P290" s="747"/>
      <c r="Q290" s="1358"/>
      <c r="R290" s="1572"/>
      <c r="S290" s="1469"/>
      <c r="T290" s="1469"/>
      <c r="U290" s="1469"/>
      <c r="V290" s="1469"/>
      <c r="W290" s="1469"/>
      <c r="X290" s="1469"/>
      <c r="Y290" s="1469"/>
      <c r="Z290" s="1469"/>
    </row>
    <row r="291" spans="1:26" x14ac:dyDescent="0.2">
      <c r="A291" s="1469"/>
      <c r="B291" s="1574" t="str">
        <f>'WK5b(1) - Impact on Rates'!C26</f>
        <v>$100,000 to $199,999</v>
      </c>
      <c r="C291" s="1584" t="s">
        <v>463</v>
      </c>
      <c r="D291" s="955">
        <f>'WK5b(1) - Impact on Rates'!E26</f>
        <v>150000</v>
      </c>
      <c r="E291" s="747"/>
      <c r="F291" s="1358"/>
      <c r="G291" s="748"/>
      <c r="H291" s="1576" t="s">
        <v>463</v>
      </c>
      <c r="I291" s="1576" t="s">
        <v>463</v>
      </c>
      <c r="J291" s="1576" t="s">
        <v>463</v>
      </c>
      <c r="K291" s="1576" t="s">
        <v>463</v>
      </c>
      <c r="L291" s="1576" t="s">
        <v>463</v>
      </c>
      <c r="M291" s="1576" t="s">
        <v>463</v>
      </c>
      <c r="N291" s="1576" t="s">
        <v>463</v>
      </c>
      <c r="O291" s="1576" t="s">
        <v>463</v>
      </c>
      <c r="P291" s="747"/>
      <c r="Q291" s="1358"/>
      <c r="R291" s="1572"/>
      <c r="S291" s="1469"/>
      <c r="T291" s="1469"/>
      <c r="U291" s="1469"/>
      <c r="V291" s="1469"/>
      <c r="W291" s="1469"/>
      <c r="X291" s="1469"/>
      <c r="Y291" s="1469"/>
      <c r="Z291" s="1469"/>
    </row>
    <row r="292" spans="1:26" x14ac:dyDescent="0.2">
      <c r="A292" s="1469"/>
      <c r="B292" s="1574" t="str">
        <f>'WK5b(1) - Impact on Rates'!C27</f>
        <v>$200,000 to $299,999</v>
      </c>
      <c r="C292" s="1584" t="s">
        <v>463</v>
      </c>
      <c r="D292" s="955">
        <f>'WK5b(1) - Impact on Rates'!E27</f>
        <v>250000</v>
      </c>
      <c r="E292" s="747"/>
      <c r="F292" s="1358"/>
      <c r="G292" s="748"/>
      <c r="H292" s="1576" t="s">
        <v>463</v>
      </c>
      <c r="I292" s="1576" t="s">
        <v>463</v>
      </c>
      <c r="J292" s="1576" t="s">
        <v>463</v>
      </c>
      <c r="K292" s="1576" t="s">
        <v>463</v>
      </c>
      <c r="L292" s="1576" t="s">
        <v>463</v>
      </c>
      <c r="M292" s="1576" t="s">
        <v>463</v>
      </c>
      <c r="N292" s="1576" t="s">
        <v>463</v>
      </c>
      <c r="O292" s="1576" t="s">
        <v>463</v>
      </c>
      <c r="P292" s="747"/>
      <c r="Q292" s="1358"/>
      <c r="R292" s="1572"/>
      <c r="S292" s="1469"/>
      <c r="T292" s="1469"/>
      <c r="U292" s="1469"/>
      <c r="V292" s="1469"/>
      <c r="W292" s="1469"/>
      <c r="X292" s="1469"/>
      <c r="Y292" s="1469"/>
      <c r="Z292" s="1469"/>
    </row>
    <row r="293" spans="1:26" x14ac:dyDescent="0.2">
      <c r="A293" s="1469"/>
      <c r="B293" s="1574" t="str">
        <f>'WK5b(1) - Impact on Rates'!C28</f>
        <v>$300,000 to $399,999</v>
      </c>
      <c r="C293" s="1584" t="s">
        <v>463</v>
      </c>
      <c r="D293" s="955">
        <f>'WK5b(1) - Impact on Rates'!E28</f>
        <v>350000</v>
      </c>
      <c r="E293" s="747"/>
      <c r="F293" s="1358"/>
      <c r="G293" s="748"/>
      <c r="H293" s="1576" t="s">
        <v>463</v>
      </c>
      <c r="I293" s="1576" t="s">
        <v>463</v>
      </c>
      <c r="J293" s="1576" t="s">
        <v>463</v>
      </c>
      <c r="K293" s="1576" t="s">
        <v>463</v>
      </c>
      <c r="L293" s="1576" t="s">
        <v>463</v>
      </c>
      <c r="M293" s="1576" t="s">
        <v>463</v>
      </c>
      <c r="N293" s="1576" t="s">
        <v>463</v>
      </c>
      <c r="O293" s="1576" t="s">
        <v>463</v>
      </c>
      <c r="P293" s="747"/>
      <c r="Q293" s="1358"/>
      <c r="R293" s="1572"/>
      <c r="S293" s="1469"/>
      <c r="T293" s="1469"/>
      <c r="U293" s="1469"/>
      <c r="V293" s="1469"/>
      <c r="W293" s="1469"/>
      <c r="X293" s="1469"/>
      <c r="Y293" s="1469"/>
      <c r="Z293" s="1469"/>
    </row>
    <row r="294" spans="1:26" x14ac:dyDescent="0.2">
      <c r="A294" s="1469"/>
      <c r="B294" s="1574" t="str">
        <f>'WK5b(1) - Impact on Rates'!C29</f>
        <v>$400,000 to $499,999</v>
      </c>
      <c r="C294" s="1584" t="s">
        <v>463</v>
      </c>
      <c r="D294" s="955">
        <f>'WK5b(1) - Impact on Rates'!E29</f>
        <v>450000</v>
      </c>
      <c r="E294" s="747"/>
      <c r="F294" s="1358"/>
      <c r="G294" s="748"/>
      <c r="H294" s="1576" t="s">
        <v>463</v>
      </c>
      <c r="I294" s="1576" t="s">
        <v>463</v>
      </c>
      <c r="J294" s="1576" t="s">
        <v>463</v>
      </c>
      <c r="K294" s="1576" t="s">
        <v>463</v>
      </c>
      <c r="L294" s="1576" t="s">
        <v>463</v>
      </c>
      <c r="M294" s="1576" t="s">
        <v>463</v>
      </c>
      <c r="N294" s="1576" t="s">
        <v>463</v>
      </c>
      <c r="O294" s="1576" t="s">
        <v>463</v>
      </c>
      <c r="P294" s="747"/>
      <c r="Q294" s="1358"/>
      <c r="R294" s="1572"/>
      <c r="S294" s="1469"/>
      <c r="T294" s="1469"/>
      <c r="U294" s="1469"/>
      <c r="V294" s="1469"/>
      <c r="W294" s="1469"/>
      <c r="X294" s="1469"/>
      <c r="Y294" s="1469"/>
      <c r="Z294" s="1469"/>
    </row>
    <row r="295" spans="1:26" x14ac:dyDescent="0.2">
      <c r="A295" s="1469"/>
      <c r="B295" s="1574" t="str">
        <f>'WK5b(1) - Impact on Rates'!C30</f>
        <v>$500,000 to $599,999</v>
      </c>
      <c r="C295" s="1584" t="s">
        <v>463</v>
      </c>
      <c r="D295" s="955">
        <f>'WK5b(1) - Impact on Rates'!E30</f>
        <v>550000</v>
      </c>
      <c r="E295" s="747"/>
      <c r="F295" s="1358"/>
      <c r="G295" s="748"/>
      <c r="H295" s="1576" t="s">
        <v>463</v>
      </c>
      <c r="I295" s="1576" t="s">
        <v>463</v>
      </c>
      <c r="J295" s="1576" t="s">
        <v>463</v>
      </c>
      <c r="K295" s="1576" t="s">
        <v>463</v>
      </c>
      <c r="L295" s="1576" t="s">
        <v>463</v>
      </c>
      <c r="M295" s="1576" t="s">
        <v>463</v>
      </c>
      <c r="N295" s="1576" t="s">
        <v>463</v>
      </c>
      <c r="O295" s="1576" t="s">
        <v>463</v>
      </c>
      <c r="P295" s="747"/>
      <c r="Q295" s="1358"/>
      <c r="R295" s="1572"/>
      <c r="S295" s="1469"/>
      <c r="T295" s="1469"/>
      <c r="U295" s="1469"/>
      <c r="V295" s="1469"/>
      <c r="W295" s="1469"/>
      <c r="X295" s="1469"/>
      <c r="Y295" s="1469"/>
      <c r="Z295" s="1469"/>
    </row>
    <row r="296" spans="1:26" x14ac:dyDescent="0.2">
      <c r="A296" s="1469"/>
      <c r="B296" s="1574" t="str">
        <f>'WK5b(1) - Impact on Rates'!C31</f>
        <v>$600,000 to $699,999</v>
      </c>
      <c r="C296" s="1584" t="s">
        <v>463</v>
      </c>
      <c r="D296" s="955">
        <f>'WK5b(1) - Impact on Rates'!E31</f>
        <v>650000</v>
      </c>
      <c r="E296" s="747"/>
      <c r="F296" s="1358"/>
      <c r="G296" s="748"/>
      <c r="H296" s="1576" t="s">
        <v>463</v>
      </c>
      <c r="I296" s="1576" t="s">
        <v>463</v>
      </c>
      <c r="J296" s="1576" t="s">
        <v>463</v>
      </c>
      <c r="K296" s="1576" t="s">
        <v>463</v>
      </c>
      <c r="L296" s="1576" t="s">
        <v>463</v>
      </c>
      <c r="M296" s="1576" t="s">
        <v>463</v>
      </c>
      <c r="N296" s="1576" t="s">
        <v>463</v>
      </c>
      <c r="O296" s="1576" t="s">
        <v>463</v>
      </c>
      <c r="P296" s="747"/>
      <c r="Q296" s="1358"/>
      <c r="R296" s="1572"/>
      <c r="S296" s="1469"/>
      <c r="T296" s="1469"/>
      <c r="U296" s="1469"/>
      <c r="V296" s="1469"/>
      <c r="W296" s="1469"/>
      <c r="X296" s="1469"/>
      <c r="Y296" s="1469"/>
      <c r="Z296" s="1469"/>
    </row>
    <row r="297" spans="1:26" x14ac:dyDescent="0.2">
      <c r="A297" s="1469"/>
      <c r="B297" s="1574" t="str">
        <f>'WK5b(1) - Impact on Rates'!C32</f>
        <v>$700,000 to $799,999</v>
      </c>
      <c r="C297" s="1584" t="s">
        <v>463</v>
      </c>
      <c r="D297" s="955">
        <f>'WK5b(1) - Impact on Rates'!E32</f>
        <v>750000</v>
      </c>
      <c r="E297" s="747"/>
      <c r="F297" s="1358"/>
      <c r="G297" s="748"/>
      <c r="H297" s="1576" t="s">
        <v>463</v>
      </c>
      <c r="I297" s="1576" t="s">
        <v>463</v>
      </c>
      <c r="J297" s="1576" t="s">
        <v>463</v>
      </c>
      <c r="K297" s="1576" t="s">
        <v>463</v>
      </c>
      <c r="L297" s="1576" t="s">
        <v>463</v>
      </c>
      <c r="M297" s="1576" t="s">
        <v>463</v>
      </c>
      <c r="N297" s="1576" t="s">
        <v>463</v>
      </c>
      <c r="O297" s="1576" t="s">
        <v>463</v>
      </c>
      <c r="P297" s="747"/>
      <c r="Q297" s="1358"/>
      <c r="R297" s="1572"/>
      <c r="S297" s="1469"/>
      <c r="T297" s="1469"/>
      <c r="U297" s="1469"/>
      <c r="V297" s="1469"/>
      <c r="W297" s="1469"/>
      <c r="X297" s="1469"/>
      <c r="Y297" s="1469"/>
      <c r="Z297" s="1469"/>
    </row>
    <row r="298" spans="1:26" x14ac:dyDescent="0.2">
      <c r="A298" s="1469"/>
      <c r="B298" s="1574" t="str">
        <f>'WK5b(1) - Impact on Rates'!C33</f>
        <v>$800,000 to $899,999</v>
      </c>
      <c r="C298" s="1584" t="s">
        <v>463</v>
      </c>
      <c r="D298" s="955">
        <f>'WK5b(1) - Impact on Rates'!E33</f>
        <v>850000</v>
      </c>
      <c r="E298" s="747"/>
      <c r="F298" s="1358"/>
      <c r="G298" s="748"/>
      <c r="H298" s="1576" t="s">
        <v>463</v>
      </c>
      <c r="I298" s="1576" t="s">
        <v>463</v>
      </c>
      <c r="J298" s="1576" t="s">
        <v>463</v>
      </c>
      <c r="K298" s="1576" t="s">
        <v>463</v>
      </c>
      <c r="L298" s="1576" t="s">
        <v>463</v>
      </c>
      <c r="M298" s="1576" t="s">
        <v>463</v>
      </c>
      <c r="N298" s="1576" t="s">
        <v>463</v>
      </c>
      <c r="O298" s="1576" t="s">
        <v>463</v>
      </c>
      <c r="P298" s="747"/>
      <c r="Q298" s="1358"/>
      <c r="R298" s="1572"/>
      <c r="S298" s="1469"/>
      <c r="T298" s="1469"/>
      <c r="U298" s="1469"/>
      <c r="V298" s="1469"/>
      <c r="W298" s="1469"/>
      <c r="X298" s="1469"/>
      <c r="Y298" s="1469"/>
      <c r="Z298" s="1469"/>
    </row>
    <row r="299" spans="1:26" x14ac:dyDescent="0.2">
      <c r="A299" s="1469"/>
      <c r="B299" s="1574" t="str">
        <f>'WK5b(1) - Impact on Rates'!C34</f>
        <v>$900,000 to $999,999</v>
      </c>
      <c r="C299" s="1584" t="s">
        <v>463</v>
      </c>
      <c r="D299" s="955">
        <f>'WK5b(1) - Impact on Rates'!E34</f>
        <v>950000</v>
      </c>
      <c r="E299" s="747"/>
      <c r="F299" s="1358"/>
      <c r="G299" s="748"/>
      <c r="H299" s="1576" t="s">
        <v>463</v>
      </c>
      <c r="I299" s="1576" t="s">
        <v>463</v>
      </c>
      <c r="J299" s="1576" t="s">
        <v>463</v>
      </c>
      <c r="K299" s="1576" t="s">
        <v>463</v>
      </c>
      <c r="L299" s="1576" t="s">
        <v>463</v>
      </c>
      <c r="M299" s="1576" t="s">
        <v>463</v>
      </c>
      <c r="N299" s="1576" t="s">
        <v>463</v>
      </c>
      <c r="O299" s="1576" t="s">
        <v>463</v>
      </c>
      <c r="P299" s="747"/>
      <c r="Q299" s="1358"/>
      <c r="R299" s="1572"/>
      <c r="S299" s="1469"/>
      <c r="T299" s="1469"/>
      <c r="U299" s="1469"/>
      <c r="V299" s="1469"/>
      <c r="W299" s="1469"/>
      <c r="X299" s="1469"/>
      <c r="Y299" s="1469"/>
      <c r="Z299" s="1469"/>
    </row>
    <row r="300" spans="1:26" x14ac:dyDescent="0.2">
      <c r="A300" s="1469"/>
      <c r="B300" s="1574" t="str">
        <f>'WK5b(1) - Impact on Rates'!C35</f>
        <v>$1,000,000 to $1,499,999</v>
      </c>
      <c r="C300" s="1584" t="s">
        <v>463</v>
      </c>
      <c r="D300" s="955">
        <f>'WK5b(1) - Impact on Rates'!E35</f>
        <v>1250000</v>
      </c>
      <c r="E300" s="747"/>
      <c r="F300" s="1358"/>
      <c r="G300" s="748"/>
      <c r="H300" s="1576" t="s">
        <v>463</v>
      </c>
      <c r="I300" s="1576" t="s">
        <v>463</v>
      </c>
      <c r="J300" s="1576" t="s">
        <v>463</v>
      </c>
      <c r="K300" s="1576" t="s">
        <v>463</v>
      </c>
      <c r="L300" s="1576" t="s">
        <v>463</v>
      </c>
      <c r="M300" s="1576" t="s">
        <v>463</v>
      </c>
      <c r="N300" s="1576" t="s">
        <v>463</v>
      </c>
      <c r="O300" s="1576" t="s">
        <v>463</v>
      </c>
      <c r="P300" s="747"/>
      <c r="Q300" s="1358"/>
      <c r="R300" s="1572"/>
      <c r="S300" s="1469"/>
      <c r="T300" s="1469"/>
      <c r="U300" s="1469"/>
      <c r="V300" s="1469"/>
      <c r="W300" s="1469"/>
      <c r="X300" s="1469"/>
      <c r="Y300" s="1469"/>
      <c r="Z300" s="1469"/>
    </row>
    <row r="301" spans="1:26" x14ac:dyDescent="0.2">
      <c r="A301" s="1469"/>
      <c r="B301" s="1574" t="str">
        <f>'WK5b(1) - Impact on Rates'!C36</f>
        <v>$1,500,000 to $1,999,999</v>
      </c>
      <c r="C301" s="1584" t="s">
        <v>463</v>
      </c>
      <c r="D301" s="955">
        <f>'WK5b(1) - Impact on Rates'!E36</f>
        <v>1750000</v>
      </c>
      <c r="E301" s="747"/>
      <c r="F301" s="1358"/>
      <c r="G301" s="748"/>
      <c r="H301" s="1576" t="s">
        <v>463</v>
      </c>
      <c r="I301" s="1576" t="s">
        <v>463</v>
      </c>
      <c r="J301" s="1576" t="s">
        <v>463</v>
      </c>
      <c r="K301" s="1576" t="s">
        <v>463</v>
      </c>
      <c r="L301" s="1576" t="s">
        <v>463</v>
      </c>
      <c r="M301" s="1576" t="s">
        <v>463</v>
      </c>
      <c r="N301" s="1576" t="s">
        <v>463</v>
      </c>
      <c r="O301" s="1576" t="s">
        <v>463</v>
      </c>
      <c r="P301" s="747"/>
      <c r="Q301" s="1358"/>
      <c r="R301" s="1572"/>
      <c r="S301" s="1469"/>
      <c r="T301" s="1469"/>
      <c r="U301" s="1469"/>
      <c r="V301" s="1469"/>
      <c r="W301" s="1469"/>
      <c r="X301" s="1469"/>
      <c r="Y301" s="1469"/>
      <c r="Z301" s="1469"/>
    </row>
    <row r="302" spans="1:26" x14ac:dyDescent="0.2">
      <c r="A302" s="1469"/>
      <c r="B302" s="1574" t="str">
        <f>'WK5b(1) - Impact on Rates'!C37</f>
        <v>$2,000,000 to $2,999,999</v>
      </c>
      <c r="C302" s="1584" t="s">
        <v>463</v>
      </c>
      <c r="D302" s="955">
        <f>'WK5b(1) - Impact on Rates'!E37</f>
        <v>2500000</v>
      </c>
      <c r="E302" s="747"/>
      <c r="F302" s="1358"/>
      <c r="G302" s="748"/>
      <c r="H302" s="1576" t="s">
        <v>463</v>
      </c>
      <c r="I302" s="1576" t="s">
        <v>463</v>
      </c>
      <c r="J302" s="1576" t="s">
        <v>463</v>
      </c>
      <c r="K302" s="1576" t="s">
        <v>463</v>
      </c>
      <c r="L302" s="1576" t="s">
        <v>463</v>
      </c>
      <c r="M302" s="1576" t="s">
        <v>463</v>
      </c>
      <c r="N302" s="1576" t="s">
        <v>463</v>
      </c>
      <c r="O302" s="1576" t="s">
        <v>463</v>
      </c>
      <c r="P302" s="747"/>
      <c r="Q302" s="1358"/>
      <c r="R302" s="1572"/>
      <c r="S302" s="1469"/>
      <c r="T302" s="1469"/>
      <c r="U302" s="1469"/>
      <c r="V302" s="1469"/>
      <c r="W302" s="1469"/>
      <c r="X302" s="1469"/>
      <c r="Y302" s="1469"/>
      <c r="Z302" s="1469"/>
    </row>
    <row r="303" spans="1:26" x14ac:dyDescent="0.2">
      <c r="A303" s="1469"/>
      <c r="B303" s="1574" t="str">
        <f>'WK5b(1) - Impact on Rates'!C38</f>
        <v>$3,000,000 and greater</v>
      </c>
      <c r="C303" s="1584" t="s">
        <v>463</v>
      </c>
      <c r="D303" s="955">
        <f>'WK5b(1) - Impact on Rates'!E38</f>
        <v>3000000</v>
      </c>
      <c r="E303" s="747"/>
      <c r="F303" s="1358"/>
      <c r="G303" s="748"/>
      <c r="H303" s="1576" t="s">
        <v>463</v>
      </c>
      <c r="I303" s="1576" t="s">
        <v>463</v>
      </c>
      <c r="J303" s="1576" t="s">
        <v>463</v>
      </c>
      <c r="K303" s="1576" t="s">
        <v>463</v>
      </c>
      <c r="L303" s="1576" t="s">
        <v>463</v>
      </c>
      <c r="M303" s="1576" t="s">
        <v>463</v>
      </c>
      <c r="N303" s="1576" t="s">
        <v>463</v>
      </c>
      <c r="O303" s="1576" t="s">
        <v>463</v>
      </c>
      <c r="P303" s="747"/>
      <c r="Q303" s="1358"/>
      <c r="R303" s="1572"/>
      <c r="S303" s="1469"/>
      <c r="T303" s="1469"/>
      <c r="U303" s="1469"/>
      <c r="V303" s="1469"/>
      <c r="W303" s="1469"/>
      <c r="X303" s="1469"/>
      <c r="Y303" s="1469"/>
      <c r="Z303" s="1469"/>
    </row>
    <row r="304" spans="1:26" x14ac:dyDescent="0.2">
      <c r="A304" s="1469"/>
      <c r="B304" s="1577"/>
      <c r="C304" s="1358"/>
      <c r="D304" s="1358"/>
      <c r="E304" s="747"/>
      <c r="F304" s="1358"/>
      <c r="G304" s="748"/>
      <c r="H304" s="747"/>
      <c r="I304" s="1358"/>
      <c r="J304" s="1358"/>
      <c r="K304" s="1358"/>
      <c r="L304" s="1358"/>
      <c r="M304" s="1358"/>
      <c r="N304" s="1358"/>
      <c r="O304" s="1358"/>
      <c r="P304" s="747"/>
      <c r="Q304" s="1358"/>
      <c r="R304" s="1572"/>
      <c r="S304" s="1469"/>
      <c r="T304" s="1469"/>
      <c r="U304" s="1469"/>
      <c r="V304" s="1469"/>
      <c r="W304" s="1469"/>
      <c r="X304" s="1469"/>
      <c r="Y304" s="1469"/>
      <c r="Z304" s="1469"/>
    </row>
    <row r="305" spans="1:26" x14ac:dyDescent="0.2">
      <c r="A305" s="1469"/>
      <c r="B305" s="1573" t="str">
        <f>'WK5b(1) - Impact on Rates'!C42</f>
        <v>Ordinary Residential Rates - without proposed special variation</v>
      </c>
      <c r="C305" s="1358"/>
      <c r="D305" s="1358"/>
      <c r="E305" s="747"/>
      <c r="F305" s="1358"/>
      <c r="G305" s="748"/>
      <c r="H305" s="866"/>
      <c r="I305" s="866"/>
      <c r="J305" s="866"/>
      <c r="K305" s="866"/>
      <c r="L305" s="866"/>
      <c r="M305" s="866"/>
      <c r="N305" s="866"/>
      <c r="O305" s="866"/>
      <c r="P305" s="747"/>
      <c r="Q305" s="1358"/>
      <c r="R305" s="1572"/>
      <c r="S305" s="1469"/>
      <c r="T305" s="1469"/>
      <c r="U305" s="1469"/>
      <c r="V305" s="1469"/>
      <c r="W305" s="1469"/>
      <c r="X305" s="1469"/>
      <c r="Y305" s="1469"/>
      <c r="Z305" s="1469"/>
    </row>
    <row r="306" spans="1:26" x14ac:dyDescent="0.2">
      <c r="A306" s="1469"/>
      <c r="B306" s="1585" t="str">
        <f>'WK5b(1) - Impact on Rates'!C45</f>
        <v>$0 to $99,999</v>
      </c>
      <c r="C306" s="1584" t="s">
        <v>463</v>
      </c>
      <c r="D306" s="955">
        <f>'WK5b(1) - Impact on Rates'!E45</f>
        <v>50000</v>
      </c>
      <c r="E306" s="747"/>
      <c r="F306" s="1358"/>
      <c r="G306" s="748"/>
      <c r="H306" s="1576" t="s">
        <v>463</v>
      </c>
      <c r="I306" s="1576" t="s">
        <v>463</v>
      </c>
      <c r="J306" s="1576" t="s">
        <v>463</v>
      </c>
      <c r="K306" s="1576" t="s">
        <v>463</v>
      </c>
      <c r="L306" s="1576" t="s">
        <v>463</v>
      </c>
      <c r="M306" s="1576" t="s">
        <v>463</v>
      </c>
      <c r="N306" s="1576" t="s">
        <v>463</v>
      </c>
      <c r="O306" s="1576" t="s">
        <v>463</v>
      </c>
      <c r="P306" s="747"/>
      <c r="Q306" s="1358"/>
      <c r="R306" s="1572"/>
      <c r="S306" s="1469"/>
      <c r="T306" s="1469"/>
      <c r="U306" s="1469"/>
      <c r="V306" s="1469"/>
      <c r="W306" s="1469"/>
      <c r="X306" s="1469"/>
      <c r="Y306" s="1469"/>
      <c r="Z306" s="1469"/>
    </row>
    <row r="307" spans="1:26" x14ac:dyDescent="0.2">
      <c r="A307" s="1469"/>
      <c r="B307" s="1585" t="str">
        <f>'WK5b(1) - Impact on Rates'!C46</f>
        <v>$100,000 to $199,999</v>
      </c>
      <c r="C307" s="1584" t="s">
        <v>463</v>
      </c>
      <c r="D307" s="955">
        <f>'WK5b(1) - Impact on Rates'!E46</f>
        <v>150000</v>
      </c>
      <c r="E307" s="747"/>
      <c r="F307" s="1358"/>
      <c r="G307" s="748"/>
      <c r="H307" s="1576" t="s">
        <v>463</v>
      </c>
      <c r="I307" s="1576" t="s">
        <v>463</v>
      </c>
      <c r="J307" s="1576" t="s">
        <v>463</v>
      </c>
      <c r="K307" s="1576" t="s">
        <v>463</v>
      </c>
      <c r="L307" s="1576" t="s">
        <v>463</v>
      </c>
      <c r="M307" s="1576" t="s">
        <v>463</v>
      </c>
      <c r="N307" s="1576" t="s">
        <v>463</v>
      </c>
      <c r="O307" s="1576" t="s">
        <v>463</v>
      </c>
      <c r="P307" s="747"/>
      <c r="Q307" s="1358"/>
      <c r="R307" s="1572"/>
      <c r="S307" s="1469"/>
      <c r="T307" s="1469"/>
      <c r="U307" s="1469"/>
      <c r="V307" s="1469"/>
      <c r="W307" s="1469"/>
      <c r="X307" s="1469"/>
      <c r="Y307" s="1469"/>
      <c r="Z307" s="1469"/>
    </row>
    <row r="308" spans="1:26" x14ac:dyDescent="0.2">
      <c r="A308" s="1469"/>
      <c r="B308" s="1585" t="str">
        <f>'WK5b(1) - Impact on Rates'!C47</f>
        <v>$200,000 to $299,999</v>
      </c>
      <c r="C308" s="1584" t="s">
        <v>463</v>
      </c>
      <c r="D308" s="955">
        <f>'WK5b(1) - Impact on Rates'!E47</f>
        <v>250000</v>
      </c>
      <c r="E308" s="747"/>
      <c r="F308" s="1358"/>
      <c r="G308" s="748"/>
      <c r="H308" s="1576" t="s">
        <v>463</v>
      </c>
      <c r="I308" s="1576" t="s">
        <v>463</v>
      </c>
      <c r="J308" s="1576" t="s">
        <v>463</v>
      </c>
      <c r="K308" s="1576" t="s">
        <v>463</v>
      </c>
      <c r="L308" s="1576" t="s">
        <v>463</v>
      </c>
      <c r="M308" s="1576" t="s">
        <v>463</v>
      </c>
      <c r="N308" s="1576" t="s">
        <v>463</v>
      </c>
      <c r="O308" s="1576" t="s">
        <v>463</v>
      </c>
      <c r="P308" s="747"/>
      <c r="Q308" s="1358"/>
      <c r="R308" s="1572"/>
      <c r="S308" s="1469"/>
      <c r="T308" s="1469"/>
      <c r="U308" s="1469"/>
      <c r="V308" s="1469"/>
      <c r="W308" s="1469"/>
      <c r="X308" s="1469"/>
      <c r="Y308" s="1469"/>
      <c r="Z308" s="1469"/>
    </row>
    <row r="309" spans="1:26" x14ac:dyDescent="0.2">
      <c r="A309" s="1469"/>
      <c r="B309" s="1585" t="str">
        <f>'WK5b(1) - Impact on Rates'!C48</f>
        <v>$300,000 to $399,999</v>
      </c>
      <c r="C309" s="1584" t="s">
        <v>463</v>
      </c>
      <c r="D309" s="955">
        <f>'WK5b(1) - Impact on Rates'!E48</f>
        <v>350000</v>
      </c>
      <c r="E309" s="747"/>
      <c r="F309" s="1358"/>
      <c r="G309" s="748"/>
      <c r="H309" s="1576" t="s">
        <v>463</v>
      </c>
      <c r="I309" s="1576" t="s">
        <v>463</v>
      </c>
      <c r="J309" s="1576" t="s">
        <v>463</v>
      </c>
      <c r="K309" s="1576" t="s">
        <v>463</v>
      </c>
      <c r="L309" s="1576" t="s">
        <v>463</v>
      </c>
      <c r="M309" s="1576" t="s">
        <v>463</v>
      </c>
      <c r="N309" s="1576" t="s">
        <v>463</v>
      </c>
      <c r="O309" s="1576" t="s">
        <v>463</v>
      </c>
      <c r="P309" s="747"/>
      <c r="Q309" s="1358"/>
      <c r="R309" s="1572"/>
      <c r="S309" s="1469"/>
      <c r="T309" s="1469"/>
      <c r="U309" s="1469"/>
      <c r="V309" s="1469"/>
      <c r="W309" s="1469"/>
      <c r="X309" s="1469"/>
      <c r="Y309" s="1469"/>
      <c r="Z309" s="1469"/>
    </row>
    <row r="310" spans="1:26" x14ac:dyDescent="0.2">
      <c r="A310" s="1469"/>
      <c r="B310" s="1585" t="str">
        <f>'WK5b(1) - Impact on Rates'!C49</f>
        <v>$400,000 to $499,999</v>
      </c>
      <c r="C310" s="1584" t="s">
        <v>463</v>
      </c>
      <c r="D310" s="955">
        <f>'WK5b(1) - Impact on Rates'!E49</f>
        <v>450000</v>
      </c>
      <c r="E310" s="747"/>
      <c r="F310" s="1358"/>
      <c r="G310" s="748"/>
      <c r="H310" s="1576" t="s">
        <v>463</v>
      </c>
      <c r="I310" s="1576" t="s">
        <v>463</v>
      </c>
      <c r="J310" s="1576" t="s">
        <v>463</v>
      </c>
      <c r="K310" s="1576" t="s">
        <v>463</v>
      </c>
      <c r="L310" s="1576" t="s">
        <v>463</v>
      </c>
      <c r="M310" s="1576" t="s">
        <v>463</v>
      </c>
      <c r="N310" s="1576" t="s">
        <v>463</v>
      </c>
      <c r="O310" s="1576" t="s">
        <v>463</v>
      </c>
      <c r="P310" s="747"/>
      <c r="Q310" s="1358"/>
      <c r="R310" s="1572"/>
      <c r="S310" s="1469"/>
      <c r="T310" s="1469"/>
      <c r="U310" s="1469"/>
      <c r="V310" s="1469"/>
      <c r="W310" s="1469"/>
      <c r="X310" s="1469"/>
      <c r="Y310" s="1469"/>
      <c r="Z310" s="1469"/>
    </row>
    <row r="311" spans="1:26" x14ac:dyDescent="0.2">
      <c r="A311" s="1469"/>
      <c r="B311" s="1585" t="str">
        <f>'WK5b(1) - Impact on Rates'!C50</f>
        <v>$500,000 to $599,999</v>
      </c>
      <c r="C311" s="1584" t="s">
        <v>463</v>
      </c>
      <c r="D311" s="955">
        <f>'WK5b(1) - Impact on Rates'!E50</f>
        <v>550000</v>
      </c>
      <c r="E311" s="747"/>
      <c r="F311" s="1358"/>
      <c r="G311" s="748"/>
      <c r="H311" s="1576" t="s">
        <v>463</v>
      </c>
      <c r="I311" s="1576" t="s">
        <v>463</v>
      </c>
      <c r="J311" s="1576" t="s">
        <v>463</v>
      </c>
      <c r="K311" s="1576" t="s">
        <v>463</v>
      </c>
      <c r="L311" s="1576" t="s">
        <v>463</v>
      </c>
      <c r="M311" s="1576" t="s">
        <v>463</v>
      </c>
      <c r="N311" s="1576" t="s">
        <v>463</v>
      </c>
      <c r="O311" s="1576" t="s">
        <v>463</v>
      </c>
      <c r="P311" s="747"/>
      <c r="Q311" s="1358"/>
      <c r="R311" s="1572"/>
      <c r="S311" s="1469"/>
      <c r="T311" s="1469"/>
      <c r="U311" s="1469"/>
      <c r="V311" s="1469"/>
      <c r="W311" s="1469"/>
      <c r="X311" s="1469"/>
      <c r="Y311" s="1469"/>
      <c r="Z311" s="1469"/>
    </row>
    <row r="312" spans="1:26" x14ac:dyDescent="0.2">
      <c r="A312" s="1469"/>
      <c r="B312" s="1585" t="str">
        <f>'WK5b(1) - Impact on Rates'!C51</f>
        <v>$600,000 to $699,999</v>
      </c>
      <c r="C312" s="1584" t="s">
        <v>463</v>
      </c>
      <c r="D312" s="955">
        <f>'WK5b(1) - Impact on Rates'!E51</f>
        <v>650000</v>
      </c>
      <c r="E312" s="747"/>
      <c r="F312" s="1358"/>
      <c r="G312" s="748"/>
      <c r="H312" s="1576" t="s">
        <v>463</v>
      </c>
      <c r="I312" s="1576" t="s">
        <v>463</v>
      </c>
      <c r="J312" s="1576" t="s">
        <v>463</v>
      </c>
      <c r="K312" s="1576" t="s">
        <v>463</v>
      </c>
      <c r="L312" s="1576" t="s">
        <v>463</v>
      </c>
      <c r="M312" s="1576" t="s">
        <v>463</v>
      </c>
      <c r="N312" s="1576" t="s">
        <v>463</v>
      </c>
      <c r="O312" s="1576" t="s">
        <v>463</v>
      </c>
      <c r="P312" s="747"/>
      <c r="Q312" s="1358"/>
      <c r="R312" s="1572"/>
      <c r="S312" s="1469"/>
      <c r="T312" s="1469"/>
      <c r="U312" s="1469"/>
      <c r="V312" s="1469"/>
      <c r="W312" s="1469"/>
      <c r="X312" s="1469"/>
      <c r="Y312" s="1469"/>
      <c r="Z312" s="1469"/>
    </row>
    <row r="313" spans="1:26" x14ac:dyDescent="0.2">
      <c r="A313" s="1469"/>
      <c r="B313" s="1585" t="str">
        <f>'WK5b(1) - Impact on Rates'!C52</f>
        <v>$700,000 to $799,999</v>
      </c>
      <c r="C313" s="1584" t="s">
        <v>463</v>
      </c>
      <c r="D313" s="955">
        <f>'WK5b(1) - Impact on Rates'!E52</f>
        <v>750000</v>
      </c>
      <c r="E313" s="747"/>
      <c r="F313" s="1358"/>
      <c r="G313" s="748"/>
      <c r="H313" s="1576" t="s">
        <v>463</v>
      </c>
      <c r="I313" s="1576" t="s">
        <v>463</v>
      </c>
      <c r="J313" s="1576" t="s">
        <v>463</v>
      </c>
      <c r="K313" s="1576" t="s">
        <v>463</v>
      </c>
      <c r="L313" s="1576" t="s">
        <v>463</v>
      </c>
      <c r="M313" s="1576" t="s">
        <v>463</v>
      </c>
      <c r="N313" s="1576" t="s">
        <v>463</v>
      </c>
      <c r="O313" s="1576" t="s">
        <v>463</v>
      </c>
      <c r="P313" s="747"/>
      <c r="Q313" s="1358"/>
      <c r="R313" s="1572"/>
      <c r="S313" s="1469"/>
      <c r="T313" s="1469"/>
      <c r="U313" s="1469"/>
      <c r="V313" s="1469"/>
      <c r="W313" s="1469"/>
      <c r="X313" s="1469"/>
      <c r="Y313" s="1469"/>
      <c r="Z313" s="1469"/>
    </row>
    <row r="314" spans="1:26" x14ac:dyDescent="0.2">
      <c r="A314" s="1469"/>
      <c r="B314" s="1585" t="str">
        <f>'WK5b(1) - Impact on Rates'!C53</f>
        <v>$800,000 to $899,999</v>
      </c>
      <c r="C314" s="1584" t="s">
        <v>463</v>
      </c>
      <c r="D314" s="955">
        <f>'WK5b(1) - Impact on Rates'!E53</f>
        <v>850000</v>
      </c>
      <c r="E314" s="747"/>
      <c r="F314" s="1358"/>
      <c r="G314" s="748"/>
      <c r="H314" s="1576" t="s">
        <v>463</v>
      </c>
      <c r="I314" s="1576" t="s">
        <v>463</v>
      </c>
      <c r="J314" s="1576" t="s">
        <v>463</v>
      </c>
      <c r="K314" s="1576" t="s">
        <v>463</v>
      </c>
      <c r="L314" s="1576" t="s">
        <v>463</v>
      </c>
      <c r="M314" s="1576" t="s">
        <v>463</v>
      </c>
      <c r="N314" s="1576" t="s">
        <v>463</v>
      </c>
      <c r="O314" s="1576" t="s">
        <v>463</v>
      </c>
      <c r="P314" s="747"/>
      <c r="Q314" s="1358"/>
      <c r="R314" s="1572"/>
      <c r="S314" s="1469"/>
      <c r="T314" s="1469"/>
      <c r="U314" s="1469"/>
      <c r="V314" s="1469"/>
      <c r="W314" s="1469"/>
      <c r="X314" s="1469"/>
      <c r="Y314" s="1469"/>
      <c r="Z314" s="1469"/>
    </row>
    <row r="315" spans="1:26" x14ac:dyDescent="0.2">
      <c r="A315" s="1469"/>
      <c r="B315" s="1585" t="str">
        <f>'WK5b(1) - Impact on Rates'!C54</f>
        <v>$900,000 to $999,999</v>
      </c>
      <c r="C315" s="1584" t="s">
        <v>463</v>
      </c>
      <c r="D315" s="955">
        <f>'WK5b(1) - Impact on Rates'!E54</f>
        <v>950000</v>
      </c>
      <c r="E315" s="747"/>
      <c r="F315" s="1358"/>
      <c r="G315" s="748"/>
      <c r="H315" s="1576" t="s">
        <v>463</v>
      </c>
      <c r="I315" s="1576" t="s">
        <v>463</v>
      </c>
      <c r="J315" s="1576" t="s">
        <v>463</v>
      </c>
      <c r="K315" s="1576" t="s">
        <v>463</v>
      </c>
      <c r="L315" s="1576" t="s">
        <v>463</v>
      </c>
      <c r="M315" s="1576" t="s">
        <v>463</v>
      </c>
      <c r="N315" s="1576" t="s">
        <v>463</v>
      </c>
      <c r="O315" s="1576" t="s">
        <v>463</v>
      </c>
      <c r="P315" s="747"/>
      <c r="Q315" s="1358"/>
      <c r="R315" s="1572"/>
      <c r="S315" s="1469"/>
      <c r="T315" s="1469"/>
      <c r="U315" s="1469"/>
      <c r="V315" s="1469"/>
      <c r="W315" s="1469"/>
      <c r="X315" s="1469"/>
      <c r="Y315" s="1469"/>
      <c r="Z315" s="1469"/>
    </row>
    <row r="316" spans="1:26" x14ac:dyDescent="0.2">
      <c r="A316" s="1469"/>
      <c r="B316" s="1585" t="str">
        <f>'WK5b(1) - Impact on Rates'!C55</f>
        <v>$1,000,000 to $1,499,999</v>
      </c>
      <c r="C316" s="1584" t="s">
        <v>463</v>
      </c>
      <c r="D316" s="955">
        <f>'WK5b(1) - Impact on Rates'!E55</f>
        <v>1250000</v>
      </c>
      <c r="E316" s="747"/>
      <c r="F316" s="1358"/>
      <c r="G316" s="748"/>
      <c r="H316" s="1576" t="s">
        <v>463</v>
      </c>
      <c r="I316" s="1576" t="s">
        <v>463</v>
      </c>
      <c r="J316" s="1576" t="s">
        <v>463</v>
      </c>
      <c r="K316" s="1576" t="s">
        <v>463</v>
      </c>
      <c r="L316" s="1576" t="s">
        <v>463</v>
      </c>
      <c r="M316" s="1576" t="s">
        <v>463</v>
      </c>
      <c r="N316" s="1576" t="s">
        <v>463</v>
      </c>
      <c r="O316" s="1576" t="s">
        <v>463</v>
      </c>
      <c r="P316" s="747"/>
      <c r="Q316" s="1358"/>
      <c r="R316" s="1572"/>
      <c r="S316" s="1469"/>
      <c r="T316" s="1469"/>
      <c r="U316" s="1469"/>
      <c r="V316" s="1469"/>
      <c r="W316" s="1469"/>
      <c r="X316" s="1469"/>
      <c r="Y316" s="1469"/>
      <c r="Z316" s="1469"/>
    </row>
    <row r="317" spans="1:26" x14ac:dyDescent="0.2">
      <c r="A317" s="1469"/>
      <c r="B317" s="1585" t="str">
        <f>'WK5b(1) - Impact on Rates'!C56</f>
        <v>$1,500,000 to $1,999,999</v>
      </c>
      <c r="C317" s="1584" t="s">
        <v>463</v>
      </c>
      <c r="D317" s="955">
        <f>'WK5b(1) - Impact on Rates'!E56</f>
        <v>1750000</v>
      </c>
      <c r="E317" s="747"/>
      <c r="F317" s="1358"/>
      <c r="G317" s="748"/>
      <c r="H317" s="1576" t="s">
        <v>463</v>
      </c>
      <c r="I317" s="1576" t="s">
        <v>463</v>
      </c>
      <c r="J317" s="1576" t="s">
        <v>463</v>
      </c>
      <c r="K317" s="1576" t="s">
        <v>463</v>
      </c>
      <c r="L317" s="1576" t="s">
        <v>463</v>
      </c>
      <c r="M317" s="1576" t="s">
        <v>463</v>
      </c>
      <c r="N317" s="1576" t="s">
        <v>463</v>
      </c>
      <c r="O317" s="1576" t="s">
        <v>463</v>
      </c>
      <c r="P317" s="747"/>
      <c r="Q317" s="1358"/>
      <c r="R317" s="1572"/>
      <c r="S317" s="1469"/>
      <c r="T317" s="1469"/>
      <c r="U317" s="1469"/>
      <c r="V317" s="1469"/>
      <c r="W317" s="1469"/>
      <c r="X317" s="1469"/>
      <c r="Y317" s="1469"/>
      <c r="Z317" s="1469"/>
    </row>
    <row r="318" spans="1:26" x14ac:dyDescent="0.2">
      <c r="A318" s="1469"/>
      <c r="B318" s="1585" t="str">
        <f>'WK5b(1) - Impact on Rates'!C57</f>
        <v>$2,000,000 to $2,999,999</v>
      </c>
      <c r="C318" s="1584" t="s">
        <v>463</v>
      </c>
      <c r="D318" s="955">
        <f>'WK5b(1) - Impact on Rates'!E57</f>
        <v>2500000</v>
      </c>
      <c r="E318" s="747"/>
      <c r="F318" s="1358"/>
      <c r="G318" s="748"/>
      <c r="H318" s="1576" t="s">
        <v>463</v>
      </c>
      <c r="I318" s="1576" t="s">
        <v>463</v>
      </c>
      <c r="J318" s="1576" t="s">
        <v>463</v>
      </c>
      <c r="K318" s="1576" t="s">
        <v>463</v>
      </c>
      <c r="L318" s="1576" t="s">
        <v>463</v>
      </c>
      <c r="M318" s="1576" t="s">
        <v>463</v>
      </c>
      <c r="N318" s="1576" t="s">
        <v>463</v>
      </c>
      <c r="O318" s="1576" t="s">
        <v>463</v>
      </c>
      <c r="P318" s="747"/>
      <c r="Q318" s="1358"/>
      <c r="R318" s="1572"/>
      <c r="S318" s="1469"/>
      <c r="T318" s="1469"/>
      <c r="U318" s="1469"/>
      <c r="V318" s="1469"/>
      <c r="W318" s="1469"/>
      <c r="X318" s="1469"/>
      <c r="Y318" s="1469"/>
      <c r="Z318" s="1469"/>
    </row>
    <row r="319" spans="1:26" x14ac:dyDescent="0.2">
      <c r="A319" s="1469"/>
      <c r="B319" s="1585" t="str">
        <f>'WK5b(1) - Impact on Rates'!C58</f>
        <v>$3,000,000 and greater</v>
      </c>
      <c r="C319" s="1584" t="s">
        <v>463</v>
      </c>
      <c r="D319" s="955">
        <f>'WK5b(1) - Impact on Rates'!E58</f>
        <v>3000000</v>
      </c>
      <c r="E319" s="747"/>
      <c r="F319" s="1358"/>
      <c r="G319" s="748"/>
      <c r="H319" s="1576" t="s">
        <v>463</v>
      </c>
      <c r="I319" s="1576" t="s">
        <v>463</v>
      </c>
      <c r="J319" s="1576" t="s">
        <v>463</v>
      </c>
      <c r="K319" s="1576" t="s">
        <v>463</v>
      </c>
      <c r="L319" s="1576" t="s">
        <v>463</v>
      </c>
      <c r="M319" s="1576" t="s">
        <v>463</v>
      </c>
      <c r="N319" s="1576" t="s">
        <v>463</v>
      </c>
      <c r="O319" s="1576" t="s">
        <v>463</v>
      </c>
      <c r="P319" s="747"/>
      <c r="Q319" s="1358"/>
      <c r="R319" s="1572"/>
      <c r="S319" s="1469"/>
      <c r="T319" s="1469"/>
      <c r="U319" s="1469"/>
      <c r="V319" s="1469"/>
      <c r="W319" s="1469"/>
      <c r="X319" s="1469"/>
      <c r="Y319" s="1469"/>
      <c r="Z319" s="1469"/>
    </row>
    <row r="320" spans="1:26" x14ac:dyDescent="0.2">
      <c r="A320" s="1469"/>
      <c r="B320" s="1577"/>
      <c r="C320" s="1358"/>
      <c r="D320" s="1358"/>
      <c r="E320" s="747"/>
      <c r="F320" s="1358"/>
      <c r="G320" s="748"/>
      <c r="H320" s="747"/>
      <c r="I320" s="1358"/>
      <c r="J320" s="1358"/>
      <c r="K320" s="1358"/>
      <c r="L320" s="1358"/>
      <c r="M320" s="1358"/>
      <c r="N320" s="1358"/>
      <c r="O320" s="1358"/>
      <c r="P320" s="747"/>
      <c r="Q320" s="1358"/>
      <c r="R320" s="1572"/>
      <c r="S320" s="1469"/>
      <c r="T320" s="1469"/>
      <c r="U320" s="1469"/>
      <c r="V320" s="1469"/>
      <c r="W320" s="1469"/>
      <c r="X320" s="1469"/>
      <c r="Y320" s="1469"/>
      <c r="Z320" s="1469"/>
    </row>
    <row r="321" spans="1:26" x14ac:dyDescent="0.2">
      <c r="A321" s="1469"/>
      <c r="B321" s="1573" t="str">
        <f>'WK5b(1) - Impact on Rates'!C63</f>
        <v>Ordinary Business Rates - with proposed special variation</v>
      </c>
      <c r="C321" s="1358"/>
      <c r="D321" s="1358"/>
      <c r="E321" s="747"/>
      <c r="F321" s="1358"/>
      <c r="G321" s="748"/>
      <c r="H321" s="866"/>
      <c r="I321" s="866"/>
      <c r="J321" s="866"/>
      <c r="K321" s="866"/>
      <c r="L321" s="866"/>
      <c r="M321" s="866"/>
      <c r="N321" s="866"/>
      <c r="O321" s="866"/>
      <c r="P321" s="747"/>
      <c r="Q321" s="1358"/>
      <c r="R321" s="1572"/>
      <c r="S321" s="1469"/>
      <c r="T321" s="1469"/>
      <c r="U321" s="1469"/>
      <c r="V321" s="1469"/>
      <c r="W321" s="1469"/>
      <c r="X321" s="1469"/>
      <c r="Y321" s="1469"/>
      <c r="Z321" s="1469"/>
    </row>
    <row r="322" spans="1:26" x14ac:dyDescent="0.2">
      <c r="A322" s="1469"/>
      <c r="B322" s="1585" t="str">
        <f>'WK5b(1) - Impact on Rates'!C66</f>
        <v>$0 to $99,999</v>
      </c>
      <c r="C322" s="1584" t="s">
        <v>463</v>
      </c>
      <c r="D322" s="955">
        <f>'WK5b(1) - Impact on Rates'!E66</f>
        <v>50000</v>
      </c>
      <c r="E322" s="747"/>
      <c r="F322" s="1358"/>
      <c r="G322" s="748"/>
      <c r="H322" s="1576" t="s">
        <v>463</v>
      </c>
      <c r="I322" s="1576" t="s">
        <v>463</v>
      </c>
      <c r="J322" s="1576" t="s">
        <v>463</v>
      </c>
      <c r="K322" s="1576" t="s">
        <v>463</v>
      </c>
      <c r="L322" s="1576" t="s">
        <v>463</v>
      </c>
      <c r="M322" s="1576" t="s">
        <v>463</v>
      </c>
      <c r="N322" s="1576" t="s">
        <v>463</v>
      </c>
      <c r="O322" s="1576" t="s">
        <v>463</v>
      </c>
      <c r="P322" s="747"/>
      <c r="Q322" s="1358"/>
      <c r="R322" s="1572"/>
      <c r="S322" s="1469"/>
      <c r="T322" s="1469"/>
      <c r="U322" s="1469"/>
      <c r="V322" s="1469"/>
      <c r="W322" s="1469"/>
      <c r="X322" s="1469"/>
      <c r="Y322" s="1469"/>
      <c r="Z322" s="1469"/>
    </row>
    <row r="323" spans="1:26" x14ac:dyDescent="0.2">
      <c r="A323" s="1469"/>
      <c r="B323" s="1585" t="str">
        <f>'WK5b(1) - Impact on Rates'!C67</f>
        <v>$100,000 to $199,999</v>
      </c>
      <c r="C323" s="1584" t="s">
        <v>463</v>
      </c>
      <c r="D323" s="955">
        <f>'WK5b(1) - Impact on Rates'!E67</f>
        <v>150000</v>
      </c>
      <c r="E323" s="747"/>
      <c r="F323" s="1358"/>
      <c r="G323" s="748"/>
      <c r="H323" s="1576" t="s">
        <v>463</v>
      </c>
      <c r="I323" s="1576" t="s">
        <v>463</v>
      </c>
      <c r="J323" s="1576" t="s">
        <v>463</v>
      </c>
      <c r="K323" s="1576" t="s">
        <v>463</v>
      </c>
      <c r="L323" s="1576" t="s">
        <v>463</v>
      </c>
      <c r="M323" s="1576" t="s">
        <v>463</v>
      </c>
      <c r="N323" s="1576" t="s">
        <v>463</v>
      </c>
      <c r="O323" s="1576" t="s">
        <v>463</v>
      </c>
      <c r="P323" s="747"/>
      <c r="Q323" s="1358"/>
      <c r="R323" s="1572"/>
      <c r="S323" s="1469"/>
      <c r="T323" s="1469"/>
      <c r="U323" s="1469"/>
      <c r="V323" s="1469"/>
      <c r="W323" s="1469"/>
      <c r="X323" s="1469"/>
      <c r="Y323" s="1469"/>
      <c r="Z323" s="1469"/>
    </row>
    <row r="324" spans="1:26" x14ac:dyDescent="0.2">
      <c r="A324" s="1469"/>
      <c r="B324" s="1585" t="str">
        <f>'WK5b(1) - Impact on Rates'!C68</f>
        <v>$200,000 to $299,999</v>
      </c>
      <c r="C324" s="1584" t="s">
        <v>463</v>
      </c>
      <c r="D324" s="955">
        <f>'WK5b(1) - Impact on Rates'!E68</f>
        <v>250000</v>
      </c>
      <c r="E324" s="747"/>
      <c r="F324" s="1358"/>
      <c r="G324" s="748"/>
      <c r="H324" s="1576" t="s">
        <v>463</v>
      </c>
      <c r="I324" s="1576" t="s">
        <v>463</v>
      </c>
      <c r="J324" s="1576" t="s">
        <v>463</v>
      </c>
      <c r="K324" s="1576" t="s">
        <v>463</v>
      </c>
      <c r="L324" s="1576" t="s">
        <v>463</v>
      </c>
      <c r="M324" s="1576" t="s">
        <v>463</v>
      </c>
      <c r="N324" s="1576" t="s">
        <v>463</v>
      </c>
      <c r="O324" s="1576" t="s">
        <v>463</v>
      </c>
      <c r="P324" s="747"/>
      <c r="Q324" s="1358"/>
      <c r="R324" s="1572"/>
      <c r="S324" s="1469"/>
      <c r="T324" s="1469"/>
      <c r="U324" s="1469"/>
      <c r="V324" s="1469"/>
      <c r="W324" s="1469"/>
      <c r="X324" s="1469"/>
      <c r="Y324" s="1469"/>
      <c r="Z324" s="1469"/>
    </row>
    <row r="325" spans="1:26" x14ac:dyDescent="0.2">
      <c r="A325" s="1469"/>
      <c r="B325" s="1585" t="str">
        <f>'WK5b(1) - Impact on Rates'!C69</f>
        <v>$300,000 to $399,999</v>
      </c>
      <c r="C325" s="1584" t="s">
        <v>463</v>
      </c>
      <c r="D325" s="955">
        <f>'WK5b(1) - Impact on Rates'!E69</f>
        <v>350000</v>
      </c>
      <c r="E325" s="747"/>
      <c r="F325" s="1358"/>
      <c r="G325" s="748"/>
      <c r="H325" s="1576" t="s">
        <v>463</v>
      </c>
      <c r="I325" s="1576" t="s">
        <v>463</v>
      </c>
      <c r="J325" s="1576" t="s">
        <v>463</v>
      </c>
      <c r="K325" s="1576" t="s">
        <v>463</v>
      </c>
      <c r="L325" s="1576" t="s">
        <v>463</v>
      </c>
      <c r="M325" s="1576" t="s">
        <v>463</v>
      </c>
      <c r="N325" s="1576" t="s">
        <v>463</v>
      </c>
      <c r="O325" s="1576" t="s">
        <v>463</v>
      </c>
      <c r="P325" s="747"/>
      <c r="Q325" s="1358"/>
      <c r="R325" s="1572"/>
      <c r="S325" s="1469"/>
      <c r="T325" s="1469"/>
      <c r="U325" s="1469"/>
      <c r="V325" s="1469"/>
      <c r="W325" s="1469"/>
      <c r="X325" s="1469"/>
      <c r="Y325" s="1469"/>
      <c r="Z325" s="1469"/>
    </row>
    <row r="326" spans="1:26" x14ac:dyDescent="0.2">
      <c r="A326" s="1469"/>
      <c r="B326" s="1585" t="str">
        <f>'WK5b(1) - Impact on Rates'!C70</f>
        <v>$400,000 to $499,999</v>
      </c>
      <c r="C326" s="1584" t="s">
        <v>463</v>
      </c>
      <c r="D326" s="955">
        <f>'WK5b(1) - Impact on Rates'!E70</f>
        <v>450000</v>
      </c>
      <c r="E326" s="747"/>
      <c r="F326" s="1358"/>
      <c r="G326" s="748"/>
      <c r="H326" s="1576" t="s">
        <v>463</v>
      </c>
      <c r="I326" s="1576" t="s">
        <v>463</v>
      </c>
      <c r="J326" s="1576" t="s">
        <v>463</v>
      </c>
      <c r="K326" s="1576" t="s">
        <v>463</v>
      </c>
      <c r="L326" s="1576" t="s">
        <v>463</v>
      </c>
      <c r="M326" s="1576" t="s">
        <v>463</v>
      </c>
      <c r="N326" s="1576" t="s">
        <v>463</v>
      </c>
      <c r="O326" s="1576" t="s">
        <v>463</v>
      </c>
      <c r="P326" s="747"/>
      <c r="Q326" s="1358"/>
      <c r="R326" s="1572"/>
      <c r="S326" s="1469"/>
      <c r="T326" s="1469"/>
      <c r="U326" s="1469"/>
      <c r="V326" s="1469"/>
      <c r="W326" s="1469"/>
      <c r="X326" s="1469"/>
      <c r="Y326" s="1469"/>
      <c r="Z326" s="1469"/>
    </row>
    <row r="327" spans="1:26" x14ac:dyDescent="0.2">
      <c r="A327" s="1469"/>
      <c r="B327" s="1585" t="str">
        <f>'WK5b(1) - Impact on Rates'!C71</f>
        <v>$500,000 to $599,999</v>
      </c>
      <c r="C327" s="1584" t="s">
        <v>463</v>
      </c>
      <c r="D327" s="955">
        <f>'WK5b(1) - Impact on Rates'!E71</f>
        <v>550000</v>
      </c>
      <c r="E327" s="747"/>
      <c r="F327" s="1358"/>
      <c r="G327" s="748"/>
      <c r="H327" s="1576" t="s">
        <v>463</v>
      </c>
      <c r="I327" s="1576" t="s">
        <v>463</v>
      </c>
      <c r="J327" s="1576" t="s">
        <v>463</v>
      </c>
      <c r="K327" s="1576" t="s">
        <v>463</v>
      </c>
      <c r="L327" s="1576" t="s">
        <v>463</v>
      </c>
      <c r="M327" s="1576" t="s">
        <v>463</v>
      </c>
      <c r="N327" s="1576" t="s">
        <v>463</v>
      </c>
      <c r="O327" s="1576" t="s">
        <v>463</v>
      </c>
      <c r="P327" s="747"/>
      <c r="Q327" s="1358"/>
      <c r="R327" s="1572"/>
      <c r="S327" s="1469"/>
      <c r="T327" s="1469"/>
      <c r="U327" s="1469"/>
      <c r="V327" s="1469"/>
      <c r="W327" s="1469"/>
      <c r="X327" s="1469"/>
      <c r="Y327" s="1469"/>
      <c r="Z327" s="1469"/>
    </row>
    <row r="328" spans="1:26" x14ac:dyDescent="0.2">
      <c r="A328" s="1469"/>
      <c r="B328" s="1585" t="str">
        <f>'WK5b(1) - Impact on Rates'!C72</f>
        <v>$600,000 to $699,999</v>
      </c>
      <c r="C328" s="1584" t="s">
        <v>463</v>
      </c>
      <c r="D328" s="955">
        <f>'WK5b(1) - Impact on Rates'!E72</f>
        <v>650000</v>
      </c>
      <c r="E328" s="747"/>
      <c r="F328" s="1358"/>
      <c r="G328" s="748"/>
      <c r="H328" s="1576" t="s">
        <v>463</v>
      </c>
      <c r="I328" s="1576" t="s">
        <v>463</v>
      </c>
      <c r="J328" s="1576" t="s">
        <v>463</v>
      </c>
      <c r="K328" s="1576" t="s">
        <v>463</v>
      </c>
      <c r="L328" s="1576" t="s">
        <v>463</v>
      </c>
      <c r="M328" s="1576" t="s">
        <v>463</v>
      </c>
      <c r="N328" s="1576" t="s">
        <v>463</v>
      </c>
      <c r="O328" s="1576" t="s">
        <v>463</v>
      </c>
      <c r="P328" s="747"/>
      <c r="Q328" s="1358"/>
      <c r="R328" s="1572"/>
      <c r="S328" s="1469"/>
      <c r="T328" s="1469"/>
      <c r="U328" s="1469"/>
      <c r="V328" s="1469"/>
      <c r="W328" s="1469"/>
      <c r="X328" s="1469"/>
      <c r="Y328" s="1469"/>
      <c r="Z328" s="1469"/>
    </row>
    <row r="329" spans="1:26" x14ac:dyDescent="0.2">
      <c r="A329" s="1469"/>
      <c r="B329" s="1585" t="str">
        <f>'WK5b(1) - Impact on Rates'!C73</f>
        <v>$700,000 to $799,999</v>
      </c>
      <c r="C329" s="1584" t="s">
        <v>463</v>
      </c>
      <c r="D329" s="955">
        <f>'WK5b(1) - Impact on Rates'!E73</f>
        <v>750000</v>
      </c>
      <c r="E329" s="747"/>
      <c r="F329" s="1358"/>
      <c r="G329" s="748"/>
      <c r="H329" s="1576" t="s">
        <v>463</v>
      </c>
      <c r="I329" s="1576" t="s">
        <v>463</v>
      </c>
      <c r="J329" s="1576" t="s">
        <v>463</v>
      </c>
      <c r="K329" s="1576" t="s">
        <v>463</v>
      </c>
      <c r="L329" s="1576" t="s">
        <v>463</v>
      </c>
      <c r="M329" s="1576" t="s">
        <v>463</v>
      </c>
      <c r="N329" s="1576" t="s">
        <v>463</v>
      </c>
      <c r="O329" s="1576" t="s">
        <v>463</v>
      </c>
      <c r="P329" s="747"/>
      <c r="Q329" s="1358"/>
      <c r="R329" s="1572"/>
      <c r="S329" s="1469"/>
      <c r="T329" s="1469"/>
      <c r="U329" s="1469"/>
      <c r="V329" s="1469"/>
      <c r="W329" s="1469"/>
      <c r="X329" s="1469"/>
      <c r="Y329" s="1469"/>
      <c r="Z329" s="1469"/>
    </row>
    <row r="330" spans="1:26" x14ac:dyDescent="0.2">
      <c r="A330" s="1469"/>
      <c r="B330" s="1585" t="str">
        <f>'WK5b(1) - Impact on Rates'!C74</f>
        <v>$800,000 to $899,999</v>
      </c>
      <c r="C330" s="1584" t="s">
        <v>463</v>
      </c>
      <c r="D330" s="955">
        <f>'WK5b(1) - Impact on Rates'!E74</f>
        <v>850000</v>
      </c>
      <c r="E330" s="747"/>
      <c r="F330" s="1358"/>
      <c r="G330" s="748"/>
      <c r="H330" s="1576" t="s">
        <v>463</v>
      </c>
      <c r="I330" s="1576" t="s">
        <v>463</v>
      </c>
      <c r="J330" s="1576" t="s">
        <v>463</v>
      </c>
      <c r="K330" s="1576" t="s">
        <v>463</v>
      </c>
      <c r="L330" s="1576" t="s">
        <v>463</v>
      </c>
      <c r="M330" s="1576" t="s">
        <v>463</v>
      </c>
      <c r="N330" s="1576" t="s">
        <v>463</v>
      </c>
      <c r="O330" s="1576" t="s">
        <v>463</v>
      </c>
      <c r="P330" s="747"/>
      <c r="Q330" s="1358"/>
      <c r="R330" s="1572"/>
      <c r="S330" s="1469"/>
      <c r="T330" s="1469"/>
      <c r="U330" s="1469"/>
      <c r="V330" s="1469"/>
      <c r="W330" s="1469"/>
      <c r="X330" s="1469"/>
      <c r="Y330" s="1469"/>
      <c r="Z330" s="1469"/>
    </row>
    <row r="331" spans="1:26" x14ac:dyDescent="0.2">
      <c r="A331" s="1469"/>
      <c r="B331" s="1585" t="str">
        <f>'WK5b(1) - Impact on Rates'!C75</f>
        <v>$900,000 to $999,999</v>
      </c>
      <c r="C331" s="1584" t="s">
        <v>463</v>
      </c>
      <c r="D331" s="955">
        <f>'WK5b(1) - Impact on Rates'!E75</f>
        <v>950000</v>
      </c>
      <c r="E331" s="747"/>
      <c r="F331" s="1358"/>
      <c r="G331" s="748"/>
      <c r="H331" s="1576" t="s">
        <v>463</v>
      </c>
      <c r="I331" s="1576" t="s">
        <v>463</v>
      </c>
      <c r="J331" s="1576" t="s">
        <v>463</v>
      </c>
      <c r="K331" s="1576" t="s">
        <v>463</v>
      </c>
      <c r="L331" s="1576" t="s">
        <v>463</v>
      </c>
      <c r="M331" s="1576" t="s">
        <v>463</v>
      </c>
      <c r="N331" s="1576" t="s">
        <v>463</v>
      </c>
      <c r="O331" s="1576" t="s">
        <v>463</v>
      </c>
      <c r="P331" s="747"/>
      <c r="Q331" s="1358"/>
      <c r="R331" s="1572"/>
      <c r="S331" s="1469"/>
      <c r="T331" s="1469"/>
      <c r="U331" s="1469"/>
      <c r="V331" s="1469"/>
      <c r="W331" s="1469"/>
      <c r="X331" s="1469"/>
      <c r="Y331" s="1469"/>
      <c r="Z331" s="1469"/>
    </row>
    <row r="332" spans="1:26" x14ac:dyDescent="0.2">
      <c r="A332" s="1469"/>
      <c r="B332" s="1585" t="str">
        <f>'WK5b(1) - Impact on Rates'!C76</f>
        <v>$1,000,000 to $1,499,999</v>
      </c>
      <c r="C332" s="1584" t="s">
        <v>463</v>
      </c>
      <c r="D332" s="955">
        <f>'WK5b(1) - Impact on Rates'!E76</f>
        <v>1250000</v>
      </c>
      <c r="E332" s="747"/>
      <c r="F332" s="1358"/>
      <c r="G332" s="748"/>
      <c r="H332" s="1576" t="s">
        <v>463</v>
      </c>
      <c r="I332" s="1576" t="s">
        <v>463</v>
      </c>
      <c r="J332" s="1576" t="s">
        <v>463</v>
      </c>
      <c r="K332" s="1576" t="s">
        <v>463</v>
      </c>
      <c r="L332" s="1576" t="s">
        <v>463</v>
      </c>
      <c r="M332" s="1576" t="s">
        <v>463</v>
      </c>
      <c r="N332" s="1576" t="s">
        <v>463</v>
      </c>
      <c r="O332" s="1576" t="s">
        <v>463</v>
      </c>
      <c r="P332" s="747"/>
      <c r="Q332" s="1358"/>
      <c r="R332" s="1572"/>
      <c r="S332" s="1469"/>
      <c r="T332" s="1469"/>
      <c r="U332" s="1469"/>
      <c r="V332" s="1469"/>
      <c r="W332" s="1469"/>
      <c r="X332" s="1469"/>
      <c r="Y332" s="1469"/>
      <c r="Z332" s="1469"/>
    </row>
    <row r="333" spans="1:26" x14ac:dyDescent="0.2">
      <c r="A333" s="1469"/>
      <c r="B333" s="1585" t="str">
        <f>'WK5b(1) - Impact on Rates'!C77</f>
        <v>$1,500,000 to $1,999,999</v>
      </c>
      <c r="C333" s="1584" t="s">
        <v>463</v>
      </c>
      <c r="D333" s="955">
        <f>'WK5b(1) - Impact on Rates'!E77</f>
        <v>1750000</v>
      </c>
      <c r="E333" s="747"/>
      <c r="F333" s="1358"/>
      <c r="G333" s="748"/>
      <c r="H333" s="1576" t="s">
        <v>463</v>
      </c>
      <c r="I333" s="1576" t="s">
        <v>463</v>
      </c>
      <c r="J333" s="1576" t="s">
        <v>463</v>
      </c>
      <c r="K333" s="1576" t="s">
        <v>463</v>
      </c>
      <c r="L333" s="1576" t="s">
        <v>463</v>
      </c>
      <c r="M333" s="1576" t="s">
        <v>463</v>
      </c>
      <c r="N333" s="1576" t="s">
        <v>463</v>
      </c>
      <c r="O333" s="1576" t="s">
        <v>463</v>
      </c>
      <c r="P333" s="747"/>
      <c r="Q333" s="1358"/>
      <c r="R333" s="1572"/>
      <c r="S333" s="1469"/>
      <c r="T333" s="1469"/>
      <c r="U333" s="1469"/>
      <c r="V333" s="1469"/>
      <c r="W333" s="1469"/>
      <c r="X333" s="1469"/>
      <c r="Y333" s="1469"/>
      <c r="Z333" s="1469"/>
    </row>
    <row r="334" spans="1:26" x14ac:dyDescent="0.2">
      <c r="A334" s="1469"/>
      <c r="B334" s="1585" t="str">
        <f>'WK5b(1) - Impact on Rates'!C78</f>
        <v>$2,000,000 to $2,999,999</v>
      </c>
      <c r="C334" s="1584" t="s">
        <v>463</v>
      </c>
      <c r="D334" s="955">
        <f>'WK5b(1) - Impact on Rates'!E78</f>
        <v>2500000</v>
      </c>
      <c r="E334" s="747"/>
      <c r="F334" s="1358"/>
      <c r="G334" s="748"/>
      <c r="H334" s="1576" t="s">
        <v>463</v>
      </c>
      <c r="I334" s="1576" t="s">
        <v>463</v>
      </c>
      <c r="J334" s="1576" t="s">
        <v>463</v>
      </c>
      <c r="K334" s="1576" t="s">
        <v>463</v>
      </c>
      <c r="L334" s="1576" t="s">
        <v>463</v>
      </c>
      <c r="M334" s="1576" t="s">
        <v>463</v>
      </c>
      <c r="N334" s="1576" t="s">
        <v>463</v>
      </c>
      <c r="O334" s="1576" t="s">
        <v>463</v>
      </c>
      <c r="P334" s="747"/>
      <c r="Q334" s="1358"/>
      <c r="R334" s="1572"/>
      <c r="S334" s="1469"/>
      <c r="T334" s="1469"/>
      <c r="U334" s="1469"/>
      <c r="V334" s="1469"/>
      <c r="W334" s="1469"/>
      <c r="X334" s="1469"/>
      <c r="Y334" s="1469"/>
      <c r="Z334" s="1469"/>
    </row>
    <row r="335" spans="1:26" x14ac:dyDescent="0.2">
      <c r="A335" s="1469"/>
      <c r="B335" s="1585" t="str">
        <f>'WK5b(1) - Impact on Rates'!C79</f>
        <v>$3,000,000 and greater</v>
      </c>
      <c r="C335" s="1584" t="s">
        <v>463</v>
      </c>
      <c r="D335" s="955">
        <f>'WK5b(1) - Impact on Rates'!E79</f>
        <v>3000000</v>
      </c>
      <c r="E335" s="747"/>
      <c r="F335" s="1358"/>
      <c r="G335" s="748"/>
      <c r="H335" s="1576" t="s">
        <v>463</v>
      </c>
      <c r="I335" s="1576" t="s">
        <v>463</v>
      </c>
      <c r="J335" s="1576" t="s">
        <v>463</v>
      </c>
      <c r="K335" s="1576" t="s">
        <v>463</v>
      </c>
      <c r="L335" s="1576" t="s">
        <v>463</v>
      </c>
      <c r="M335" s="1576" t="s">
        <v>463</v>
      </c>
      <c r="N335" s="1576" t="s">
        <v>463</v>
      </c>
      <c r="O335" s="1576" t="s">
        <v>463</v>
      </c>
      <c r="P335" s="747"/>
      <c r="Q335" s="1358"/>
      <c r="R335" s="1572"/>
      <c r="S335" s="1469"/>
      <c r="T335" s="1469"/>
      <c r="U335" s="1469"/>
      <c r="V335" s="1469"/>
      <c r="W335" s="1469"/>
      <c r="X335" s="1469"/>
      <c r="Y335" s="1469"/>
      <c r="Z335" s="1469"/>
    </row>
    <row r="336" spans="1:26" x14ac:dyDescent="0.2">
      <c r="A336" s="1469"/>
      <c r="B336" s="1577"/>
      <c r="C336" s="1358"/>
      <c r="D336" s="1358"/>
      <c r="E336" s="747"/>
      <c r="F336" s="1358"/>
      <c r="G336" s="748"/>
      <c r="H336" s="747"/>
      <c r="I336" s="1358"/>
      <c r="J336" s="1358"/>
      <c r="K336" s="1358"/>
      <c r="L336" s="1358"/>
      <c r="M336" s="1358"/>
      <c r="N336" s="1358"/>
      <c r="O336" s="1358"/>
      <c r="P336" s="747"/>
      <c r="Q336" s="1358"/>
      <c r="R336" s="1572"/>
      <c r="S336" s="1469"/>
      <c r="T336" s="1469"/>
      <c r="U336" s="1469"/>
      <c r="V336" s="1469"/>
      <c r="W336" s="1469"/>
      <c r="X336" s="1469"/>
      <c r="Y336" s="1469"/>
      <c r="Z336" s="1469"/>
    </row>
    <row r="337" spans="1:26" x14ac:dyDescent="0.2">
      <c r="A337" s="1469"/>
      <c r="B337" s="1573" t="str">
        <f>'WK5b(1) - Impact on Rates'!C83</f>
        <v>Ordinary Business Rates - without proposed special variation</v>
      </c>
      <c r="C337" s="1358"/>
      <c r="D337" s="1358"/>
      <c r="E337" s="747"/>
      <c r="F337" s="1358"/>
      <c r="G337" s="748"/>
      <c r="H337" s="866"/>
      <c r="I337" s="866"/>
      <c r="J337" s="866"/>
      <c r="K337" s="866"/>
      <c r="L337" s="866"/>
      <c r="M337" s="866"/>
      <c r="N337" s="866"/>
      <c r="O337" s="866"/>
      <c r="P337" s="747"/>
      <c r="Q337" s="1358"/>
      <c r="R337" s="1572"/>
      <c r="S337" s="1469"/>
      <c r="T337" s="1469"/>
      <c r="U337" s="1469"/>
      <c r="V337" s="1469"/>
      <c r="W337" s="1469"/>
      <c r="X337" s="1469"/>
      <c r="Y337" s="1469"/>
      <c r="Z337" s="1469"/>
    </row>
    <row r="338" spans="1:26" x14ac:dyDescent="0.2">
      <c r="A338" s="1469"/>
      <c r="B338" s="1585" t="str">
        <f>'WK5b(1) - Impact on Rates'!C86</f>
        <v>$0 to $99,999</v>
      </c>
      <c r="C338" s="1584" t="s">
        <v>463</v>
      </c>
      <c r="D338" s="955">
        <f>'WK5b(1) - Impact on Rates'!E86</f>
        <v>50000</v>
      </c>
      <c r="E338" s="747"/>
      <c r="F338" s="1358"/>
      <c r="G338" s="748"/>
      <c r="H338" s="1576" t="s">
        <v>463</v>
      </c>
      <c r="I338" s="1576" t="s">
        <v>463</v>
      </c>
      <c r="J338" s="1576" t="s">
        <v>463</v>
      </c>
      <c r="K338" s="1576" t="s">
        <v>463</v>
      </c>
      <c r="L338" s="1576" t="s">
        <v>463</v>
      </c>
      <c r="M338" s="1576" t="s">
        <v>463</v>
      </c>
      <c r="N338" s="1576" t="s">
        <v>463</v>
      </c>
      <c r="O338" s="1576" t="s">
        <v>463</v>
      </c>
      <c r="P338" s="747"/>
      <c r="Q338" s="1358"/>
      <c r="R338" s="1572"/>
      <c r="S338" s="1469"/>
      <c r="T338" s="1469"/>
      <c r="U338" s="1469"/>
      <c r="V338" s="1469"/>
      <c r="W338" s="1469"/>
      <c r="X338" s="1469"/>
      <c r="Y338" s="1469"/>
      <c r="Z338" s="1469"/>
    </row>
    <row r="339" spans="1:26" x14ac:dyDescent="0.2">
      <c r="A339" s="1469"/>
      <c r="B339" s="1585" t="str">
        <f>'WK5b(1) - Impact on Rates'!C87</f>
        <v>$100,000 to $199,999</v>
      </c>
      <c r="C339" s="1584" t="s">
        <v>463</v>
      </c>
      <c r="D339" s="955">
        <f>'WK5b(1) - Impact on Rates'!E87</f>
        <v>150000</v>
      </c>
      <c r="E339" s="747"/>
      <c r="F339" s="1358"/>
      <c r="G339" s="748"/>
      <c r="H339" s="1576" t="s">
        <v>463</v>
      </c>
      <c r="I339" s="1576" t="s">
        <v>463</v>
      </c>
      <c r="J339" s="1576" t="s">
        <v>463</v>
      </c>
      <c r="K339" s="1576" t="s">
        <v>463</v>
      </c>
      <c r="L339" s="1576" t="s">
        <v>463</v>
      </c>
      <c r="M339" s="1576" t="s">
        <v>463</v>
      </c>
      <c r="N339" s="1576" t="s">
        <v>463</v>
      </c>
      <c r="O339" s="1576" t="s">
        <v>463</v>
      </c>
      <c r="P339" s="747"/>
      <c r="Q339" s="1358"/>
      <c r="R339" s="1572"/>
      <c r="S339" s="1469"/>
      <c r="T339" s="1469"/>
      <c r="U339" s="1469"/>
      <c r="V339" s="1469"/>
      <c r="W339" s="1469"/>
      <c r="X339" s="1469"/>
      <c r="Y339" s="1469"/>
      <c r="Z339" s="1469"/>
    </row>
    <row r="340" spans="1:26" x14ac:dyDescent="0.2">
      <c r="A340" s="1469"/>
      <c r="B340" s="1585" t="str">
        <f>'WK5b(1) - Impact on Rates'!C88</f>
        <v>$200,000 to $299,999</v>
      </c>
      <c r="C340" s="1584" t="s">
        <v>463</v>
      </c>
      <c r="D340" s="955">
        <f>'WK5b(1) - Impact on Rates'!E88</f>
        <v>250000</v>
      </c>
      <c r="E340" s="747"/>
      <c r="F340" s="1358"/>
      <c r="G340" s="748"/>
      <c r="H340" s="1576" t="s">
        <v>463</v>
      </c>
      <c r="I340" s="1576" t="s">
        <v>463</v>
      </c>
      <c r="J340" s="1576" t="s">
        <v>463</v>
      </c>
      <c r="K340" s="1576" t="s">
        <v>463</v>
      </c>
      <c r="L340" s="1576" t="s">
        <v>463</v>
      </c>
      <c r="M340" s="1576" t="s">
        <v>463</v>
      </c>
      <c r="N340" s="1576" t="s">
        <v>463</v>
      </c>
      <c r="O340" s="1576" t="s">
        <v>463</v>
      </c>
      <c r="P340" s="747"/>
      <c r="Q340" s="1358"/>
      <c r="R340" s="1572"/>
      <c r="S340" s="1469"/>
      <c r="T340" s="1469"/>
      <c r="U340" s="1469"/>
      <c r="V340" s="1469"/>
      <c r="W340" s="1469"/>
      <c r="X340" s="1469"/>
      <c r="Y340" s="1469"/>
      <c r="Z340" s="1469"/>
    </row>
    <row r="341" spans="1:26" x14ac:dyDescent="0.2">
      <c r="A341" s="1469"/>
      <c r="B341" s="1585" t="str">
        <f>'WK5b(1) - Impact on Rates'!C89</f>
        <v>$300,000 to $399,999</v>
      </c>
      <c r="C341" s="1584" t="s">
        <v>463</v>
      </c>
      <c r="D341" s="955">
        <f>'WK5b(1) - Impact on Rates'!E89</f>
        <v>350000</v>
      </c>
      <c r="E341" s="747"/>
      <c r="F341" s="1358"/>
      <c r="G341" s="748"/>
      <c r="H341" s="1576" t="s">
        <v>463</v>
      </c>
      <c r="I341" s="1576" t="s">
        <v>463</v>
      </c>
      <c r="J341" s="1576" t="s">
        <v>463</v>
      </c>
      <c r="K341" s="1576" t="s">
        <v>463</v>
      </c>
      <c r="L341" s="1576" t="s">
        <v>463</v>
      </c>
      <c r="M341" s="1576" t="s">
        <v>463</v>
      </c>
      <c r="N341" s="1576" t="s">
        <v>463</v>
      </c>
      <c r="O341" s="1576" t="s">
        <v>463</v>
      </c>
      <c r="P341" s="747"/>
      <c r="Q341" s="1358"/>
      <c r="R341" s="1572"/>
      <c r="S341" s="1469"/>
      <c r="T341" s="1469"/>
      <c r="U341" s="1469"/>
      <c r="V341" s="1469"/>
      <c r="W341" s="1469"/>
      <c r="X341" s="1469"/>
      <c r="Y341" s="1469"/>
      <c r="Z341" s="1469"/>
    </row>
    <row r="342" spans="1:26" x14ac:dyDescent="0.2">
      <c r="A342" s="1469"/>
      <c r="B342" s="1585" t="str">
        <f>'WK5b(1) - Impact on Rates'!C90</f>
        <v>$400,000 to $499,999</v>
      </c>
      <c r="C342" s="1584" t="s">
        <v>463</v>
      </c>
      <c r="D342" s="955">
        <f>'WK5b(1) - Impact on Rates'!E90</f>
        <v>450000</v>
      </c>
      <c r="E342" s="747"/>
      <c r="F342" s="1358"/>
      <c r="G342" s="748"/>
      <c r="H342" s="1576" t="s">
        <v>463</v>
      </c>
      <c r="I342" s="1576" t="s">
        <v>463</v>
      </c>
      <c r="J342" s="1576" t="s">
        <v>463</v>
      </c>
      <c r="K342" s="1576" t="s">
        <v>463</v>
      </c>
      <c r="L342" s="1576" t="s">
        <v>463</v>
      </c>
      <c r="M342" s="1576" t="s">
        <v>463</v>
      </c>
      <c r="N342" s="1576" t="s">
        <v>463</v>
      </c>
      <c r="O342" s="1576" t="s">
        <v>463</v>
      </c>
      <c r="P342" s="747"/>
      <c r="Q342" s="1358"/>
      <c r="R342" s="1572"/>
      <c r="S342" s="1469"/>
      <c r="T342" s="1469"/>
      <c r="U342" s="1469"/>
      <c r="V342" s="1469"/>
      <c r="W342" s="1469"/>
      <c r="X342" s="1469"/>
      <c r="Y342" s="1469"/>
      <c r="Z342" s="1469"/>
    </row>
    <row r="343" spans="1:26" x14ac:dyDescent="0.2">
      <c r="A343" s="1469"/>
      <c r="B343" s="1585" t="str">
        <f>'WK5b(1) - Impact on Rates'!C91</f>
        <v>$500,000 to $599,999</v>
      </c>
      <c r="C343" s="1584" t="s">
        <v>463</v>
      </c>
      <c r="D343" s="955">
        <f>'WK5b(1) - Impact on Rates'!E91</f>
        <v>550000</v>
      </c>
      <c r="E343" s="747"/>
      <c r="F343" s="1358"/>
      <c r="G343" s="748"/>
      <c r="H343" s="1576" t="s">
        <v>463</v>
      </c>
      <c r="I343" s="1576" t="s">
        <v>463</v>
      </c>
      <c r="J343" s="1576" t="s">
        <v>463</v>
      </c>
      <c r="K343" s="1576" t="s">
        <v>463</v>
      </c>
      <c r="L343" s="1576" t="s">
        <v>463</v>
      </c>
      <c r="M343" s="1576" t="s">
        <v>463</v>
      </c>
      <c r="N343" s="1576" t="s">
        <v>463</v>
      </c>
      <c r="O343" s="1576" t="s">
        <v>463</v>
      </c>
      <c r="P343" s="747"/>
      <c r="Q343" s="1358"/>
      <c r="R343" s="1572"/>
      <c r="S343" s="1469"/>
      <c r="T343" s="1469"/>
      <c r="U343" s="1469"/>
      <c r="V343" s="1469"/>
      <c r="W343" s="1469"/>
      <c r="X343" s="1469"/>
      <c r="Y343" s="1469"/>
      <c r="Z343" s="1469"/>
    </row>
    <row r="344" spans="1:26" x14ac:dyDescent="0.2">
      <c r="A344" s="1469"/>
      <c r="B344" s="1585" t="str">
        <f>'WK5b(1) - Impact on Rates'!C92</f>
        <v>$600,000 to $699,999</v>
      </c>
      <c r="C344" s="1584" t="s">
        <v>463</v>
      </c>
      <c r="D344" s="955">
        <f>'WK5b(1) - Impact on Rates'!E92</f>
        <v>650000</v>
      </c>
      <c r="E344" s="747"/>
      <c r="F344" s="1358"/>
      <c r="G344" s="748"/>
      <c r="H344" s="1576" t="s">
        <v>463</v>
      </c>
      <c r="I344" s="1576" t="s">
        <v>463</v>
      </c>
      <c r="J344" s="1576" t="s">
        <v>463</v>
      </c>
      <c r="K344" s="1576" t="s">
        <v>463</v>
      </c>
      <c r="L344" s="1576" t="s">
        <v>463</v>
      </c>
      <c r="M344" s="1576" t="s">
        <v>463</v>
      </c>
      <c r="N344" s="1576" t="s">
        <v>463</v>
      </c>
      <c r="O344" s="1576" t="s">
        <v>463</v>
      </c>
      <c r="P344" s="747"/>
      <c r="Q344" s="1358"/>
      <c r="R344" s="1572"/>
      <c r="S344" s="1469"/>
      <c r="T344" s="1469"/>
      <c r="U344" s="1469"/>
      <c r="V344" s="1469"/>
      <c r="W344" s="1469"/>
      <c r="X344" s="1469"/>
      <c r="Y344" s="1469"/>
      <c r="Z344" s="1469"/>
    </row>
    <row r="345" spans="1:26" x14ac:dyDescent="0.2">
      <c r="A345" s="1469"/>
      <c r="B345" s="1585" t="str">
        <f>'WK5b(1) - Impact on Rates'!C93</f>
        <v>$700,000 to $799,999</v>
      </c>
      <c r="C345" s="1584" t="s">
        <v>463</v>
      </c>
      <c r="D345" s="955">
        <f>'WK5b(1) - Impact on Rates'!E93</f>
        <v>750000</v>
      </c>
      <c r="E345" s="747"/>
      <c r="F345" s="1358"/>
      <c r="G345" s="748"/>
      <c r="H345" s="1576" t="s">
        <v>463</v>
      </c>
      <c r="I345" s="1576" t="s">
        <v>463</v>
      </c>
      <c r="J345" s="1576" t="s">
        <v>463</v>
      </c>
      <c r="K345" s="1576" t="s">
        <v>463</v>
      </c>
      <c r="L345" s="1576" t="s">
        <v>463</v>
      </c>
      <c r="M345" s="1576" t="s">
        <v>463</v>
      </c>
      <c r="N345" s="1576" t="s">
        <v>463</v>
      </c>
      <c r="O345" s="1576" t="s">
        <v>463</v>
      </c>
      <c r="P345" s="747"/>
      <c r="Q345" s="1358"/>
      <c r="R345" s="1572"/>
      <c r="S345" s="1469"/>
      <c r="T345" s="1469"/>
      <c r="U345" s="1469"/>
      <c r="V345" s="1469"/>
      <c r="W345" s="1469"/>
      <c r="X345" s="1469"/>
      <c r="Y345" s="1469"/>
      <c r="Z345" s="1469"/>
    </row>
    <row r="346" spans="1:26" x14ac:dyDescent="0.2">
      <c r="A346" s="1469"/>
      <c r="B346" s="1585" t="str">
        <f>'WK5b(1) - Impact on Rates'!C94</f>
        <v>$800,000 to $899,999</v>
      </c>
      <c r="C346" s="1584" t="s">
        <v>463</v>
      </c>
      <c r="D346" s="955">
        <f>'WK5b(1) - Impact on Rates'!E94</f>
        <v>850000</v>
      </c>
      <c r="E346" s="747"/>
      <c r="F346" s="1358"/>
      <c r="G346" s="748"/>
      <c r="H346" s="1576" t="s">
        <v>463</v>
      </c>
      <c r="I346" s="1576" t="s">
        <v>463</v>
      </c>
      <c r="J346" s="1576" t="s">
        <v>463</v>
      </c>
      <c r="K346" s="1576" t="s">
        <v>463</v>
      </c>
      <c r="L346" s="1576" t="s">
        <v>463</v>
      </c>
      <c r="M346" s="1576" t="s">
        <v>463</v>
      </c>
      <c r="N346" s="1576" t="s">
        <v>463</v>
      </c>
      <c r="O346" s="1576" t="s">
        <v>463</v>
      </c>
      <c r="P346" s="747"/>
      <c r="Q346" s="1358"/>
      <c r="R346" s="1572"/>
      <c r="S346" s="1469"/>
      <c r="T346" s="1469"/>
      <c r="U346" s="1469"/>
      <c r="V346" s="1469"/>
      <c r="W346" s="1469"/>
      <c r="X346" s="1469"/>
      <c r="Y346" s="1469"/>
      <c r="Z346" s="1469"/>
    </row>
    <row r="347" spans="1:26" x14ac:dyDescent="0.2">
      <c r="A347" s="1469"/>
      <c r="B347" s="1585" t="str">
        <f>'WK5b(1) - Impact on Rates'!C95</f>
        <v>$900,000 to $999,999</v>
      </c>
      <c r="C347" s="1584" t="s">
        <v>463</v>
      </c>
      <c r="D347" s="955">
        <f>'WK5b(1) - Impact on Rates'!E95</f>
        <v>950000</v>
      </c>
      <c r="E347" s="747"/>
      <c r="F347" s="1358"/>
      <c r="G347" s="748"/>
      <c r="H347" s="1576" t="s">
        <v>463</v>
      </c>
      <c r="I347" s="1576" t="s">
        <v>463</v>
      </c>
      <c r="J347" s="1576" t="s">
        <v>463</v>
      </c>
      <c r="K347" s="1576" t="s">
        <v>463</v>
      </c>
      <c r="L347" s="1576" t="s">
        <v>463</v>
      </c>
      <c r="M347" s="1576" t="s">
        <v>463</v>
      </c>
      <c r="N347" s="1576" t="s">
        <v>463</v>
      </c>
      <c r="O347" s="1576" t="s">
        <v>463</v>
      </c>
      <c r="P347" s="747"/>
      <c r="Q347" s="1358"/>
      <c r="R347" s="1572"/>
      <c r="S347" s="1469"/>
      <c r="T347" s="1469"/>
      <c r="U347" s="1469"/>
      <c r="V347" s="1469"/>
      <c r="W347" s="1469"/>
      <c r="X347" s="1469"/>
      <c r="Y347" s="1469"/>
      <c r="Z347" s="1469"/>
    </row>
    <row r="348" spans="1:26" x14ac:dyDescent="0.2">
      <c r="A348" s="1469"/>
      <c r="B348" s="1585" t="str">
        <f>'WK5b(1) - Impact on Rates'!C96</f>
        <v>$1,000,000 to $1,499,999</v>
      </c>
      <c r="C348" s="1584" t="s">
        <v>463</v>
      </c>
      <c r="D348" s="955">
        <f>'WK5b(1) - Impact on Rates'!E96</f>
        <v>1250000</v>
      </c>
      <c r="E348" s="747"/>
      <c r="F348" s="1358"/>
      <c r="G348" s="748"/>
      <c r="H348" s="1576" t="s">
        <v>463</v>
      </c>
      <c r="I348" s="1576" t="s">
        <v>463</v>
      </c>
      <c r="J348" s="1576" t="s">
        <v>463</v>
      </c>
      <c r="K348" s="1576" t="s">
        <v>463</v>
      </c>
      <c r="L348" s="1576" t="s">
        <v>463</v>
      </c>
      <c r="M348" s="1576" t="s">
        <v>463</v>
      </c>
      <c r="N348" s="1576" t="s">
        <v>463</v>
      </c>
      <c r="O348" s="1576" t="s">
        <v>463</v>
      </c>
      <c r="P348" s="747"/>
      <c r="Q348" s="1358"/>
      <c r="R348" s="1572"/>
      <c r="S348" s="1469"/>
      <c r="T348" s="1469"/>
      <c r="U348" s="1469"/>
      <c r="V348" s="1469"/>
      <c r="W348" s="1469"/>
      <c r="X348" s="1469"/>
      <c r="Y348" s="1469"/>
      <c r="Z348" s="1469"/>
    </row>
    <row r="349" spans="1:26" x14ac:dyDescent="0.2">
      <c r="A349" s="1469"/>
      <c r="B349" s="1585" t="str">
        <f>'WK5b(1) - Impact on Rates'!C97</f>
        <v>$1,500,000 to $1,999,999</v>
      </c>
      <c r="C349" s="1584" t="s">
        <v>463</v>
      </c>
      <c r="D349" s="955">
        <f>'WK5b(1) - Impact on Rates'!E97</f>
        <v>1750000</v>
      </c>
      <c r="E349" s="747"/>
      <c r="F349" s="1358"/>
      <c r="G349" s="748"/>
      <c r="H349" s="1576" t="s">
        <v>463</v>
      </c>
      <c r="I349" s="1576" t="s">
        <v>463</v>
      </c>
      <c r="J349" s="1576" t="s">
        <v>463</v>
      </c>
      <c r="K349" s="1576" t="s">
        <v>463</v>
      </c>
      <c r="L349" s="1576" t="s">
        <v>463</v>
      </c>
      <c r="M349" s="1576" t="s">
        <v>463</v>
      </c>
      <c r="N349" s="1576" t="s">
        <v>463</v>
      </c>
      <c r="O349" s="1576" t="s">
        <v>463</v>
      </c>
      <c r="P349" s="747"/>
      <c r="Q349" s="1358"/>
      <c r="R349" s="1572"/>
      <c r="S349" s="1469"/>
      <c r="T349" s="1469"/>
      <c r="U349" s="1469"/>
      <c r="V349" s="1469"/>
      <c r="W349" s="1469"/>
      <c r="X349" s="1469"/>
      <c r="Y349" s="1469"/>
      <c r="Z349" s="1469"/>
    </row>
    <row r="350" spans="1:26" x14ac:dyDescent="0.2">
      <c r="A350" s="1469"/>
      <c r="B350" s="1585" t="str">
        <f>'WK5b(1) - Impact on Rates'!C98</f>
        <v>$2,000,000 to $2,999,999</v>
      </c>
      <c r="C350" s="1584" t="s">
        <v>463</v>
      </c>
      <c r="D350" s="955">
        <f>'WK5b(1) - Impact on Rates'!E98</f>
        <v>2500000</v>
      </c>
      <c r="E350" s="747"/>
      <c r="F350" s="1358"/>
      <c r="G350" s="748"/>
      <c r="H350" s="1576" t="s">
        <v>463</v>
      </c>
      <c r="I350" s="1576" t="s">
        <v>463</v>
      </c>
      <c r="J350" s="1576" t="s">
        <v>463</v>
      </c>
      <c r="K350" s="1576" t="s">
        <v>463</v>
      </c>
      <c r="L350" s="1576" t="s">
        <v>463</v>
      </c>
      <c r="M350" s="1576" t="s">
        <v>463</v>
      </c>
      <c r="N350" s="1576" t="s">
        <v>463</v>
      </c>
      <c r="O350" s="1576" t="s">
        <v>463</v>
      </c>
      <c r="P350" s="747"/>
      <c r="Q350" s="1358"/>
      <c r="R350" s="1572"/>
      <c r="S350" s="1469"/>
      <c r="T350" s="1469"/>
      <c r="U350" s="1469"/>
      <c r="V350" s="1469"/>
      <c r="W350" s="1469"/>
      <c r="X350" s="1469"/>
      <c r="Y350" s="1469"/>
      <c r="Z350" s="1469"/>
    </row>
    <row r="351" spans="1:26" x14ac:dyDescent="0.2">
      <c r="A351" s="1469"/>
      <c r="B351" s="1585" t="str">
        <f>'WK5b(1) - Impact on Rates'!C99</f>
        <v>$3,000,000 and greater</v>
      </c>
      <c r="C351" s="1584" t="s">
        <v>463</v>
      </c>
      <c r="D351" s="955">
        <f>'WK5b(1) - Impact on Rates'!E99</f>
        <v>3000000</v>
      </c>
      <c r="E351" s="747"/>
      <c r="F351" s="1358"/>
      <c r="G351" s="748"/>
      <c r="H351" s="1576" t="s">
        <v>463</v>
      </c>
      <c r="I351" s="1576" t="s">
        <v>463</v>
      </c>
      <c r="J351" s="1576" t="s">
        <v>463</v>
      </c>
      <c r="K351" s="1576" t="s">
        <v>463</v>
      </c>
      <c r="L351" s="1576" t="s">
        <v>463</v>
      </c>
      <c r="M351" s="1576" t="s">
        <v>463</v>
      </c>
      <c r="N351" s="1576" t="s">
        <v>463</v>
      </c>
      <c r="O351" s="1576" t="s">
        <v>463</v>
      </c>
      <c r="P351" s="747"/>
      <c r="Q351" s="1358"/>
      <c r="R351" s="1572"/>
      <c r="S351" s="1469"/>
      <c r="T351" s="1469"/>
      <c r="U351" s="1469"/>
      <c r="V351" s="1469"/>
      <c r="W351" s="1469"/>
      <c r="X351" s="1469"/>
      <c r="Y351" s="1469"/>
      <c r="Z351" s="1469"/>
    </row>
    <row r="352" spans="1:26" x14ac:dyDescent="0.2">
      <c r="A352" s="1469"/>
      <c r="B352" s="1577"/>
      <c r="C352" s="1358"/>
      <c r="D352" s="1358"/>
      <c r="E352" s="747"/>
      <c r="F352" s="1358"/>
      <c r="G352" s="748"/>
      <c r="H352" s="747"/>
      <c r="I352" s="1358"/>
      <c r="J352" s="1358"/>
      <c r="K352" s="1358"/>
      <c r="L352" s="1358"/>
      <c r="M352" s="1358"/>
      <c r="N352" s="1358"/>
      <c r="O352" s="1358"/>
      <c r="P352" s="747"/>
      <c r="Q352" s="1358"/>
      <c r="R352" s="1572"/>
      <c r="S352" s="1469"/>
      <c r="T352" s="1469"/>
      <c r="U352" s="1469"/>
      <c r="V352" s="1469"/>
      <c r="W352" s="1469"/>
      <c r="X352" s="1469"/>
      <c r="Y352" s="1469"/>
      <c r="Z352" s="1469"/>
    </row>
    <row r="353" spans="1:26" x14ac:dyDescent="0.2">
      <c r="A353" s="1469"/>
      <c r="B353" s="1573" t="str">
        <f>'WK5b(1) - Impact on Rates'!C104</f>
        <v>Ordinary Farmland Rates - with proposed special variation</v>
      </c>
      <c r="C353" s="1358"/>
      <c r="D353" s="1358"/>
      <c r="E353" s="747"/>
      <c r="F353" s="1358"/>
      <c r="G353" s="748"/>
      <c r="H353" s="866"/>
      <c r="I353" s="866"/>
      <c r="J353" s="866"/>
      <c r="K353" s="866"/>
      <c r="L353" s="866"/>
      <c r="M353" s="866"/>
      <c r="N353" s="866"/>
      <c r="O353" s="866"/>
      <c r="P353" s="747"/>
      <c r="Q353" s="1358"/>
      <c r="R353" s="1572"/>
      <c r="S353" s="1469"/>
      <c r="T353" s="1469"/>
      <c r="U353" s="1469"/>
      <c r="V353" s="1469"/>
      <c r="W353" s="1469"/>
      <c r="X353" s="1469"/>
      <c r="Y353" s="1469"/>
      <c r="Z353" s="1469"/>
    </row>
    <row r="354" spans="1:26" x14ac:dyDescent="0.2">
      <c r="A354" s="1469"/>
      <c r="B354" s="1585" t="str">
        <f>'WK5b(1) - Impact on Rates'!C107</f>
        <v>$0 to $99,999</v>
      </c>
      <c r="C354" s="1584" t="s">
        <v>463</v>
      </c>
      <c r="D354" s="955">
        <f>'WK5b(1) - Impact on Rates'!E107</f>
        <v>50000</v>
      </c>
      <c r="E354" s="747"/>
      <c r="F354" s="1358"/>
      <c r="G354" s="748"/>
      <c r="H354" s="1576" t="s">
        <v>463</v>
      </c>
      <c r="I354" s="1576" t="s">
        <v>463</v>
      </c>
      <c r="J354" s="1576" t="s">
        <v>463</v>
      </c>
      <c r="K354" s="1576" t="s">
        <v>463</v>
      </c>
      <c r="L354" s="1576" t="s">
        <v>463</v>
      </c>
      <c r="M354" s="1576" t="s">
        <v>463</v>
      </c>
      <c r="N354" s="1576" t="s">
        <v>463</v>
      </c>
      <c r="O354" s="1576" t="s">
        <v>463</v>
      </c>
      <c r="P354" s="747"/>
      <c r="Q354" s="1358"/>
      <c r="R354" s="1572"/>
      <c r="S354" s="1469"/>
      <c r="T354" s="1469"/>
      <c r="U354" s="1469"/>
      <c r="V354" s="1469"/>
      <c r="W354" s="1469"/>
      <c r="X354" s="1469"/>
      <c r="Y354" s="1469"/>
      <c r="Z354" s="1469"/>
    </row>
    <row r="355" spans="1:26" x14ac:dyDescent="0.2">
      <c r="A355" s="1469"/>
      <c r="B355" s="1585" t="str">
        <f>'WK5b(1) - Impact on Rates'!C108</f>
        <v>$100,000 to $199,999</v>
      </c>
      <c r="C355" s="1584" t="s">
        <v>463</v>
      </c>
      <c r="D355" s="955">
        <f>'WK5b(1) - Impact on Rates'!E108</f>
        <v>150000</v>
      </c>
      <c r="E355" s="747"/>
      <c r="F355" s="1358"/>
      <c r="G355" s="748"/>
      <c r="H355" s="1576" t="s">
        <v>463</v>
      </c>
      <c r="I355" s="1576" t="s">
        <v>463</v>
      </c>
      <c r="J355" s="1576" t="s">
        <v>463</v>
      </c>
      <c r="K355" s="1576" t="s">
        <v>463</v>
      </c>
      <c r="L355" s="1576" t="s">
        <v>463</v>
      </c>
      <c r="M355" s="1576" t="s">
        <v>463</v>
      </c>
      <c r="N355" s="1576" t="s">
        <v>463</v>
      </c>
      <c r="O355" s="1576" t="s">
        <v>463</v>
      </c>
      <c r="P355" s="747"/>
      <c r="Q355" s="1358"/>
      <c r="R355" s="1572"/>
      <c r="S355" s="1469"/>
      <c r="T355" s="1469"/>
      <c r="U355" s="1469"/>
      <c r="V355" s="1469"/>
      <c r="W355" s="1469"/>
      <c r="X355" s="1469"/>
      <c r="Y355" s="1469"/>
      <c r="Z355" s="1469"/>
    </row>
    <row r="356" spans="1:26" x14ac:dyDescent="0.2">
      <c r="A356" s="1469"/>
      <c r="B356" s="1585" t="str">
        <f>'WK5b(1) - Impact on Rates'!C109</f>
        <v>$200,000 to $299,999</v>
      </c>
      <c r="C356" s="1584" t="s">
        <v>463</v>
      </c>
      <c r="D356" s="955">
        <f>'WK5b(1) - Impact on Rates'!E109</f>
        <v>250000</v>
      </c>
      <c r="E356" s="747"/>
      <c r="F356" s="1358"/>
      <c r="G356" s="748"/>
      <c r="H356" s="1576" t="s">
        <v>463</v>
      </c>
      <c r="I356" s="1576" t="s">
        <v>463</v>
      </c>
      <c r="J356" s="1576" t="s">
        <v>463</v>
      </c>
      <c r="K356" s="1576" t="s">
        <v>463</v>
      </c>
      <c r="L356" s="1576" t="s">
        <v>463</v>
      </c>
      <c r="M356" s="1576" t="s">
        <v>463</v>
      </c>
      <c r="N356" s="1576" t="s">
        <v>463</v>
      </c>
      <c r="O356" s="1576" t="s">
        <v>463</v>
      </c>
      <c r="P356" s="747"/>
      <c r="Q356" s="1358"/>
      <c r="R356" s="1572"/>
      <c r="S356" s="1469"/>
      <c r="T356" s="1469"/>
      <c r="U356" s="1469"/>
      <c r="V356" s="1469"/>
      <c r="W356" s="1469"/>
      <c r="X356" s="1469"/>
      <c r="Y356" s="1469"/>
      <c r="Z356" s="1469"/>
    </row>
    <row r="357" spans="1:26" x14ac:dyDescent="0.2">
      <c r="A357" s="1469"/>
      <c r="B357" s="1585" t="str">
        <f>'WK5b(1) - Impact on Rates'!C110</f>
        <v>$300,000 to $399,999</v>
      </c>
      <c r="C357" s="1584" t="s">
        <v>463</v>
      </c>
      <c r="D357" s="955">
        <f>'WK5b(1) - Impact on Rates'!E110</f>
        <v>350000</v>
      </c>
      <c r="E357" s="747"/>
      <c r="F357" s="1358"/>
      <c r="G357" s="748"/>
      <c r="H357" s="1576" t="s">
        <v>463</v>
      </c>
      <c r="I357" s="1576" t="s">
        <v>463</v>
      </c>
      <c r="J357" s="1576" t="s">
        <v>463</v>
      </c>
      <c r="K357" s="1576" t="s">
        <v>463</v>
      </c>
      <c r="L357" s="1576" t="s">
        <v>463</v>
      </c>
      <c r="M357" s="1576" t="s">
        <v>463</v>
      </c>
      <c r="N357" s="1576" t="s">
        <v>463</v>
      </c>
      <c r="O357" s="1576" t="s">
        <v>463</v>
      </c>
      <c r="P357" s="747"/>
      <c r="Q357" s="1358"/>
      <c r="R357" s="1572"/>
      <c r="S357" s="1469"/>
      <c r="T357" s="1469"/>
      <c r="U357" s="1469"/>
      <c r="V357" s="1469"/>
      <c r="W357" s="1469"/>
      <c r="X357" s="1469"/>
      <c r="Y357" s="1469"/>
      <c r="Z357" s="1469"/>
    </row>
    <row r="358" spans="1:26" x14ac:dyDescent="0.2">
      <c r="A358" s="1469"/>
      <c r="B358" s="1585" t="str">
        <f>'WK5b(1) - Impact on Rates'!C111</f>
        <v>$400,000 to $499,999</v>
      </c>
      <c r="C358" s="1584" t="s">
        <v>463</v>
      </c>
      <c r="D358" s="955">
        <f>'WK5b(1) - Impact on Rates'!E111</f>
        <v>450000</v>
      </c>
      <c r="E358" s="747"/>
      <c r="F358" s="1358"/>
      <c r="G358" s="748"/>
      <c r="H358" s="1576" t="s">
        <v>463</v>
      </c>
      <c r="I358" s="1576" t="s">
        <v>463</v>
      </c>
      <c r="J358" s="1576" t="s">
        <v>463</v>
      </c>
      <c r="K358" s="1576" t="s">
        <v>463</v>
      </c>
      <c r="L358" s="1576" t="s">
        <v>463</v>
      </c>
      <c r="M358" s="1576" t="s">
        <v>463</v>
      </c>
      <c r="N358" s="1576" t="s">
        <v>463</v>
      </c>
      <c r="O358" s="1576" t="s">
        <v>463</v>
      </c>
      <c r="P358" s="747"/>
      <c r="Q358" s="1358"/>
      <c r="R358" s="1572"/>
      <c r="S358" s="1469"/>
      <c r="T358" s="1469"/>
      <c r="U358" s="1469"/>
      <c r="V358" s="1469"/>
      <c r="W358" s="1469"/>
      <c r="X358" s="1469"/>
      <c r="Y358" s="1469"/>
      <c r="Z358" s="1469"/>
    </row>
    <row r="359" spans="1:26" x14ac:dyDescent="0.2">
      <c r="A359" s="1469"/>
      <c r="B359" s="1585" t="str">
        <f>'WK5b(1) - Impact on Rates'!C112</f>
        <v>$500,000 to $599,999</v>
      </c>
      <c r="C359" s="1584" t="s">
        <v>463</v>
      </c>
      <c r="D359" s="955">
        <f>'WK5b(1) - Impact on Rates'!E112</f>
        <v>550000</v>
      </c>
      <c r="E359" s="747"/>
      <c r="F359" s="1358"/>
      <c r="G359" s="748"/>
      <c r="H359" s="1576" t="s">
        <v>463</v>
      </c>
      <c r="I359" s="1576" t="s">
        <v>463</v>
      </c>
      <c r="J359" s="1576" t="s">
        <v>463</v>
      </c>
      <c r="K359" s="1576" t="s">
        <v>463</v>
      </c>
      <c r="L359" s="1576" t="s">
        <v>463</v>
      </c>
      <c r="M359" s="1576" t="s">
        <v>463</v>
      </c>
      <c r="N359" s="1576" t="s">
        <v>463</v>
      </c>
      <c r="O359" s="1576" t="s">
        <v>463</v>
      </c>
      <c r="P359" s="747"/>
      <c r="Q359" s="1358"/>
      <c r="R359" s="1572"/>
      <c r="S359" s="1469"/>
      <c r="T359" s="1469"/>
      <c r="U359" s="1469"/>
      <c r="V359" s="1469"/>
      <c r="W359" s="1469"/>
      <c r="X359" s="1469"/>
      <c r="Y359" s="1469"/>
      <c r="Z359" s="1469"/>
    </row>
    <row r="360" spans="1:26" x14ac:dyDescent="0.2">
      <c r="A360" s="1469"/>
      <c r="B360" s="1585" t="str">
        <f>'WK5b(1) - Impact on Rates'!C113</f>
        <v>$600,000 to $699,999</v>
      </c>
      <c r="C360" s="1584" t="s">
        <v>463</v>
      </c>
      <c r="D360" s="955">
        <f>'WK5b(1) - Impact on Rates'!E113</f>
        <v>650000</v>
      </c>
      <c r="E360" s="747"/>
      <c r="F360" s="1358"/>
      <c r="G360" s="748"/>
      <c r="H360" s="1576" t="s">
        <v>463</v>
      </c>
      <c r="I360" s="1576" t="s">
        <v>463</v>
      </c>
      <c r="J360" s="1576" t="s">
        <v>463</v>
      </c>
      <c r="K360" s="1576" t="s">
        <v>463</v>
      </c>
      <c r="L360" s="1576" t="s">
        <v>463</v>
      </c>
      <c r="M360" s="1576" t="s">
        <v>463</v>
      </c>
      <c r="N360" s="1576" t="s">
        <v>463</v>
      </c>
      <c r="O360" s="1576" t="s">
        <v>463</v>
      </c>
      <c r="P360" s="747"/>
      <c r="Q360" s="1358"/>
      <c r="R360" s="1572"/>
      <c r="S360" s="1469"/>
      <c r="T360" s="1469"/>
      <c r="U360" s="1469"/>
      <c r="V360" s="1469"/>
      <c r="W360" s="1469"/>
      <c r="X360" s="1469"/>
      <c r="Y360" s="1469"/>
      <c r="Z360" s="1469"/>
    </row>
    <row r="361" spans="1:26" x14ac:dyDescent="0.2">
      <c r="A361" s="1469"/>
      <c r="B361" s="1585" t="str">
        <f>'WK5b(1) - Impact on Rates'!C114</f>
        <v>$700,000 to $799,999</v>
      </c>
      <c r="C361" s="1584" t="s">
        <v>463</v>
      </c>
      <c r="D361" s="955">
        <f>'WK5b(1) - Impact on Rates'!E114</f>
        <v>750000</v>
      </c>
      <c r="E361" s="747"/>
      <c r="F361" s="1358"/>
      <c r="G361" s="748"/>
      <c r="H361" s="1576" t="s">
        <v>463</v>
      </c>
      <c r="I361" s="1576" t="s">
        <v>463</v>
      </c>
      <c r="J361" s="1576" t="s">
        <v>463</v>
      </c>
      <c r="K361" s="1576" t="s">
        <v>463</v>
      </c>
      <c r="L361" s="1576" t="s">
        <v>463</v>
      </c>
      <c r="M361" s="1576" t="s">
        <v>463</v>
      </c>
      <c r="N361" s="1576" t="s">
        <v>463</v>
      </c>
      <c r="O361" s="1576" t="s">
        <v>463</v>
      </c>
      <c r="P361" s="747"/>
      <c r="Q361" s="1358"/>
      <c r="R361" s="1572"/>
      <c r="S361" s="1469"/>
      <c r="T361" s="1469"/>
      <c r="U361" s="1469"/>
      <c r="V361" s="1469"/>
      <c r="W361" s="1469"/>
      <c r="X361" s="1469"/>
      <c r="Y361" s="1469"/>
      <c r="Z361" s="1469"/>
    </row>
    <row r="362" spans="1:26" x14ac:dyDescent="0.2">
      <c r="A362" s="1469"/>
      <c r="B362" s="1585" t="str">
        <f>'WK5b(1) - Impact on Rates'!C115</f>
        <v>$800,000 to $899,999</v>
      </c>
      <c r="C362" s="1584" t="s">
        <v>463</v>
      </c>
      <c r="D362" s="955">
        <f>'WK5b(1) - Impact on Rates'!E115</f>
        <v>850000</v>
      </c>
      <c r="E362" s="747"/>
      <c r="F362" s="1358"/>
      <c r="G362" s="748"/>
      <c r="H362" s="1576" t="s">
        <v>463</v>
      </c>
      <c r="I362" s="1576" t="s">
        <v>463</v>
      </c>
      <c r="J362" s="1576" t="s">
        <v>463</v>
      </c>
      <c r="K362" s="1576" t="s">
        <v>463</v>
      </c>
      <c r="L362" s="1576" t="s">
        <v>463</v>
      </c>
      <c r="M362" s="1576" t="s">
        <v>463</v>
      </c>
      <c r="N362" s="1576" t="s">
        <v>463</v>
      </c>
      <c r="O362" s="1576" t="s">
        <v>463</v>
      </c>
      <c r="P362" s="747"/>
      <c r="Q362" s="1358"/>
      <c r="R362" s="1572"/>
      <c r="S362" s="1469"/>
      <c r="T362" s="1469"/>
      <c r="U362" s="1469"/>
      <c r="V362" s="1469"/>
      <c r="W362" s="1469"/>
      <c r="X362" s="1469"/>
      <c r="Y362" s="1469"/>
      <c r="Z362" s="1469"/>
    </row>
    <row r="363" spans="1:26" x14ac:dyDescent="0.2">
      <c r="A363" s="1469"/>
      <c r="B363" s="1585" t="str">
        <f>'WK5b(1) - Impact on Rates'!C116</f>
        <v>$900,000 to $999,999</v>
      </c>
      <c r="C363" s="1584" t="s">
        <v>463</v>
      </c>
      <c r="D363" s="955">
        <f>'WK5b(1) - Impact on Rates'!E116</f>
        <v>950000</v>
      </c>
      <c r="E363" s="747"/>
      <c r="F363" s="1358"/>
      <c r="G363" s="748"/>
      <c r="H363" s="1576" t="s">
        <v>463</v>
      </c>
      <c r="I363" s="1576" t="s">
        <v>463</v>
      </c>
      <c r="J363" s="1576" t="s">
        <v>463</v>
      </c>
      <c r="K363" s="1576" t="s">
        <v>463</v>
      </c>
      <c r="L363" s="1576" t="s">
        <v>463</v>
      </c>
      <c r="M363" s="1576" t="s">
        <v>463</v>
      </c>
      <c r="N363" s="1576" t="s">
        <v>463</v>
      </c>
      <c r="O363" s="1576" t="s">
        <v>463</v>
      </c>
      <c r="P363" s="747"/>
      <c r="Q363" s="1358"/>
      <c r="R363" s="1572"/>
      <c r="S363" s="1469"/>
      <c r="T363" s="1469"/>
      <c r="U363" s="1469"/>
      <c r="V363" s="1469"/>
      <c r="W363" s="1469"/>
      <c r="X363" s="1469"/>
      <c r="Y363" s="1469"/>
      <c r="Z363" s="1469"/>
    </row>
    <row r="364" spans="1:26" x14ac:dyDescent="0.2">
      <c r="A364" s="1469"/>
      <c r="B364" s="1585" t="str">
        <f>'WK5b(1) - Impact on Rates'!C117</f>
        <v>$1,000,000 to $1,499,999</v>
      </c>
      <c r="C364" s="1584" t="s">
        <v>463</v>
      </c>
      <c r="D364" s="955">
        <f>'WK5b(1) - Impact on Rates'!E117</f>
        <v>1250000</v>
      </c>
      <c r="E364" s="747"/>
      <c r="F364" s="1358"/>
      <c r="G364" s="748"/>
      <c r="H364" s="1576" t="s">
        <v>463</v>
      </c>
      <c r="I364" s="1576" t="s">
        <v>463</v>
      </c>
      <c r="J364" s="1576" t="s">
        <v>463</v>
      </c>
      <c r="K364" s="1576" t="s">
        <v>463</v>
      </c>
      <c r="L364" s="1576" t="s">
        <v>463</v>
      </c>
      <c r="M364" s="1576" t="s">
        <v>463</v>
      </c>
      <c r="N364" s="1576" t="s">
        <v>463</v>
      </c>
      <c r="O364" s="1576" t="s">
        <v>463</v>
      </c>
      <c r="P364" s="747"/>
      <c r="Q364" s="1358"/>
      <c r="R364" s="1572"/>
      <c r="S364" s="1469"/>
      <c r="T364" s="1469"/>
      <c r="U364" s="1469"/>
      <c r="V364" s="1469"/>
      <c r="W364" s="1469"/>
      <c r="X364" s="1469"/>
      <c r="Y364" s="1469"/>
      <c r="Z364" s="1469"/>
    </row>
    <row r="365" spans="1:26" x14ac:dyDescent="0.2">
      <c r="A365" s="1469"/>
      <c r="B365" s="1585" t="str">
        <f>'WK5b(1) - Impact on Rates'!C118</f>
        <v>$1,500,000 to $1,999,999</v>
      </c>
      <c r="C365" s="1584" t="s">
        <v>463</v>
      </c>
      <c r="D365" s="955">
        <f>'WK5b(1) - Impact on Rates'!E118</f>
        <v>1750000</v>
      </c>
      <c r="E365" s="747"/>
      <c r="F365" s="1358"/>
      <c r="G365" s="748"/>
      <c r="H365" s="1576" t="s">
        <v>463</v>
      </c>
      <c r="I365" s="1576" t="s">
        <v>463</v>
      </c>
      <c r="J365" s="1576" t="s">
        <v>463</v>
      </c>
      <c r="K365" s="1576" t="s">
        <v>463</v>
      </c>
      <c r="L365" s="1576" t="s">
        <v>463</v>
      </c>
      <c r="M365" s="1576" t="s">
        <v>463</v>
      </c>
      <c r="N365" s="1576" t="s">
        <v>463</v>
      </c>
      <c r="O365" s="1576" t="s">
        <v>463</v>
      </c>
      <c r="P365" s="747"/>
      <c r="Q365" s="1358"/>
      <c r="R365" s="1572"/>
      <c r="S365" s="1469"/>
      <c r="T365" s="1469"/>
      <c r="U365" s="1469"/>
      <c r="V365" s="1469"/>
      <c r="W365" s="1469"/>
      <c r="X365" s="1469"/>
      <c r="Y365" s="1469"/>
      <c r="Z365" s="1469"/>
    </row>
    <row r="366" spans="1:26" x14ac:dyDescent="0.2">
      <c r="A366" s="1469"/>
      <c r="B366" s="1585" t="str">
        <f>'WK5b(1) - Impact on Rates'!C119</f>
        <v>$2,000,000 to $2,999,999</v>
      </c>
      <c r="C366" s="1584" t="s">
        <v>463</v>
      </c>
      <c r="D366" s="955">
        <f>'WK5b(1) - Impact on Rates'!E119</f>
        <v>2500000</v>
      </c>
      <c r="E366" s="747"/>
      <c r="F366" s="1358"/>
      <c r="G366" s="748"/>
      <c r="H366" s="1576" t="s">
        <v>463</v>
      </c>
      <c r="I366" s="1576" t="s">
        <v>463</v>
      </c>
      <c r="J366" s="1576" t="s">
        <v>463</v>
      </c>
      <c r="K366" s="1576" t="s">
        <v>463</v>
      </c>
      <c r="L366" s="1576" t="s">
        <v>463</v>
      </c>
      <c r="M366" s="1576" t="s">
        <v>463</v>
      </c>
      <c r="N366" s="1576" t="s">
        <v>463</v>
      </c>
      <c r="O366" s="1576" t="s">
        <v>463</v>
      </c>
      <c r="P366" s="747"/>
      <c r="Q366" s="1358"/>
      <c r="R366" s="1572"/>
      <c r="S366" s="1469"/>
      <c r="T366" s="1469"/>
      <c r="U366" s="1469"/>
      <c r="V366" s="1469"/>
      <c r="W366" s="1469"/>
      <c r="X366" s="1469"/>
      <c r="Y366" s="1469"/>
      <c r="Z366" s="1469"/>
    </row>
    <row r="367" spans="1:26" x14ac:dyDescent="0.2">
      <c r="A367" s="1469"/>
      <c r="B367" s="1585" t="str">
        <f>'WK5b(1) - Impact on Rates'!C120</f>
        <v>$3,000,000 and greater</v>
      </c>
      <c r="C367" s="1584" t="s">
        <v>463</v>
      </c>
      <c r="D367" s="955">
        <f>'WK5b(1) - Impact on Rates'!E120</f>
        <v>3000000</v>
      </c>
      <c r="E367" s="747"/>
      <c r="F367" s="1358"/>
      <c r="G367" s="748"/>
      <c r="H367" s="1576" t="s">
        <v>463</v>
      </c>
      <c r="I367" s="1576" t="s">
        <v>463</v>
      </c>
      <c r="J367" s="1576" t="s">
        <v>463</v>
      </c>
      <c r="K367" s="1576" t="s">
        <v>463</v>
      </c>
      <c r="L367" s="1576" t="s">
        <v>463</v>
      </c>
      <c r="M367" s="1576" t="s">
        <v>463</v>
      </c>
      <c r="N367" s="1576" t="s">
        <v>463</v>
      </c>
      <c r="O367" s="1576" t="s">
        <v>463</v>
      </c>
      <c r="P367" s="747"/>
      <c r="Q367" s="1358"/>
      <c r="R367" s="1572"/>
      <c r="S367" s="1469"/>
      <c r="T367" s="1469"/>
      <c r="U367" s="1469"/>
      <c r="V367" s="1469"/>
      <c r="W367" s="1469"/>
      <c r="X367" s="1469"/>
      <c r="Y367" s="1469"/>
      <c r="Z367" s="1469"/>
    </row>
    <row r="368" spans="1:26" x14ac:dyDescent="0.2">
      <c r="A368" s="1469"/>
      <c r="B368" s="1577"/>
      <c r="C368" s="1358"/>
      <c r="D368" s="1358"/>
      <c r="E368" s="747"/>
      <c r="F368" s="1358"/>
      <c r="G368" s="748"/>
      <c r="H368" s="747"/>
      <c r="I368" s="1358"/>
      <c r="J368" s="1358"/>
      <c r="K368" s="1358"/>
      <c r="L368" s="1358"/>
      <c r="M368" s="1358"/>
      <c r="N368" s="1358"/>
      <c r="O368" s="1358"/>
      <c r="P368" s="747"/>
      <c r="Q368" s="1358"/>
      <c r="R368" s="1572"/>
      <c r="S368" s="1469"/>
      <c r="T368" s="1469"/>
      <c r="U368" s="1469"/>
      <c r="V368" s="1469"/>
      <c r="W368" s="1469"/>
      <c r="X368" s="1469"/>
      <c r="Y368" s="1469"/>
      <c r="Z368" s="1469"/>
    </row>
    <row r="369" spans="1:26" x14ac:dyDescent="0.2">
      <c r="A369" s="1469"/>
      <c r="B369" s="1573" t="str">
        <f>'WK5b(1) - Impact on Rates'!C124</f>
        <v>Ordinary Farmland Rates - without proposed special variation</v>
      </c>
      <c r="C369" s="1358"/>
      <c r="D369" s="1358"/>
      <c r="E369" s="747"/>
      <c r="F369" s="1358"/>
      <c r="G369" s="748"/>
      <c r="H369" s="866"/>
      <c r="I369" s="866"/>
      <c r="J369" s="866"/>
      <c r="K369" s="866"/>
      <c r="L369" s="866"/>
      <c r="M369" s="866"/>
      <c r="N369" s="866"/>
      <c r="O369" s="866"/>
      <c r="P369" s="747"/>
      <c r="Q369" s="1358"/>
      <c r="R369" s="1572"/>
      <c r="S369" s="1469"/>
      <c r="T369" s="1469"/>
      <c r="U369" s="1469"/>
      <c r="V369" s="1469"/>
      <c r="W369" s="1469"/>
      <c r="X369" s="1469"/>
      <c r="Y369" s="1469"/>
      <c r="Z369" s="1469"/>
    </row>
    <row r="370" spans="1:26" x14ac:dyDescent="0.2">
      <c r="A370" s="1469"/>
      <c r="B370" s="1585" t="str">
        <f>'WK5b(1) - Impact on Rates'!C127</f>
        <v>$0 to $99,999</v>
      </c>
      <c r="C370" s="1584" t="s">
        <v>463</v>
      </c>
      <c r="D370" s="955">
        <f>'WK5b(1) - Impact on Rates'!E127</f>
        <v>50000</v>
      </c>
      <c r="E370" s="747"/>
      <c r="F370" s="1358"/>
      <c r="G370" s="748"/>
      <c r="H370" s="1576" t="s">
        <v>463</v>
      </c>
      <c r="I370" s="1576" t="s">
        <v>463</v>
      </c>
      <c r="J370" s="1576" t="s">
        <v>463</v>
      </c>
      <c r="K370" s="1576" t="s">
        <v>463</v>
      </c>
      <c r="L370" s="1576" t="s">
        <v>463</v>
      </c>
      <c r="M370" s="1576" t="s">
        <v>463</v>
      </c>
      <c r="N370" s="1576" t="s">
        <v>463</v>
      </c>
      <c r="O370" s="1576" t="s">
        <v>463</v>
      </c>
      <c r="P370" s="747"/>
      <c r="Q370" s="1358"/>
      <c r="R370" s="1572"/>
      <c r="S370" s="1469"/>
      <c r="T370" s="1469"/>
      <c r="U370" s="1469"/>
      <c r="V370" s="1469"/>
      <c r="W370" s="1469"/>
      <c r="X370" s="1469"/>
      <c r="Y370" s="1469"/>
      <c r="Z370" s="1469"/>
    </row>
    <row r="371" spans="1:26" x14ac:dyDescent="0.2">
      <c r="A371" s="1469"/>
      <c r="B371" s="1585" t="str">
        <f>'WK5b(1) - Impact on Rates'!C128</f>
        <v>$100,000 to $199,999</v>
      </c>
      <c r="C371" s="1584" t="s">
        <v>463</v>
      </c>
      <c r="D371" s="955">
        <f>'WK5b(1) - Impact on Rates'!E128</f>
        <v>150000</v>
      </c>
      <c r="E371" s="747"/>
      <c r="F371" s="1358"/>
      <c r="G371" s="748"/>
      <c r="H371" s="1576" t="s">
        <v>463</v>
      </c>
      <c r="I371" s="1576" t="s">
        <v>463</v>
      </c>
      <c r="J371" s="1576" t="s">
        <v>463</v>
      </c>
      <c r="K371" s="1576" t="s">
        <v>463</v>
      </c>
      <c r="L371" s="1576" t="s">
        <v>463</v>
      </c>
      <c r="M371" s="1576" t="s">
        <v>463</v>
      </c>
      <c r="N371" s="1576" t="s">
        <v>463</v>
      </c>
      <c r="O371" s="1576" t="s">
        <v>463</v>
      </c>
      <c r="P371" s="747"/>
      <c r="Q371" s="1358"/>
      <c r="R371" s="1572"/>
      <c r="S371" s="1469"/>
      <c r="T371" s="1469"/>
      <c r="U371" s="1469"/>
      <c r="V371" s="1469"/>
      <c r="W371" s="1469"/>
      <c r="X371" s="1469"/>
      <c r="Y371" s="1469"/>
      <c r="Z371" s="1469"/>
    </row>
    <row r="372" spans="1:26" x14ac:dyDescent="0.2">
      <c r="A372" s="1469"/>
      <c r="B372" s="1585" t="str">
        <f>'WK5b(1) - Impact on Rates'!C129</f>
        <v>$200,000 to $299,999</v>
      </c>
      <c r="C372" s="1584" t="s">
        <v>463</v>
      </c>
      <c r="D372" s="955">
        <f>'WK5b(1) - Impact on Rates'!E129</f>
        <v>250000</v>
      </c>
      <c r="E372" s="747"/>
      <c r="F372" s="1358"/>
      <c r="G372" s="748"/>
      <c r="H372" s="1576" t="s">
        <v>463</v>
      </c>
      <c r="I372" s="1576" t="s">
        <v>463</v>
      </c>
      <c r="J372" s="1576" t="s">
        <v>463</v>
      </c>
      <c r="K372" s="1576" t="s">
        <v>463</v>
      </c>
      <c r="L372" s="1576" t="s">
        <v>463</v>
      </c>
      <c r="M372" s="1576" t="s">
        <v>463</v>
      </c>
      <c r="N372" s="1576" t="s">
        <v>463</v>
      </c>
      <c r="O372" s="1576" t="s">
        <v>463</v>
      </c>
      <c r="P372" s="747"/>
      <c r="Q372" s="1358"/>
      <c r="R372" s="1572"/>
      <c r="S372" s="1469"/>
      <c r="T372" s="1469"/>
      <c r="U372" s="1469"/>
      <c r="V372" s="1469"/>
      <c r="W372" s="1469"/>
      <c r="X372" s="1469"/>
      <c r="Y372" s="1469"/>
      <c r="Z372" s="1469"/>
    </row>
    <row r="373" spans="1:26" x14ac:dyDescent="0.2">
      <c r="A373" s="1469"/>
      <c r="B373" s="1585" t="str">
        <f>'WK5b(1) - Impact on Rates'!C130</f>
        <v>$300,000 to $399,999</v>
      </c>
      <c r="C373" s="1584" t="s">
        <v>463</v>
      </c>
      <c r="D373" s="955">
        <f>'WK5b(1) - Impact on Rates'!E130</f>
        <v>350000</v>
      </c>
      <c r="E373" s="747"/>
      <c r="F373" s="1358"/>
      <c r="G373" s="748"/>
      <c r="H373" s="1576" t="s">
        <v>463</v>
      </c>
      <c r="I373" s="1576" t="s">
        <v>463</v>
      </c>
      <c r="J373" s="1576" t="s">
        <v>463</v>
      </c>
      <c r="K373" s="1576" t="s">
        <v>463</v>
      </c>
      <c r="L373" s="1576" t="s">
        <v>463</v>
      </c>
      <c r="M373" s="1576" t="s">
        <v>463</v>
      </c>
      <c r="N373" s="1576" t="s">
        <v>463</v>
      </c>
      <c r="O373" s="1576" t="s">
        <v>463</v>
      </c>
      <c r="P373" s="747"/>
      <c r="Q373" s="1358"/>
      <c r="R373" s="1572"/>
      <c r="S373" s="1469"/>
      <c r="T373" s="1469"/>
      <c r="U373" s="1469"/>
      <c r="V373" s="1469"/>
      <c r="W373" s="1469"/>
      <c r="X373" s="1469"/>
      <c r="Y373" s="1469"/>
      <c r="Z373" s="1469"/>
    </row>
    <row r="374" spans="1:26" x14ac:dyDescent="0.2">
      <c r="A374" s="1469"/>
      <c r="B374" s="1585" t="str">
        <f>'WK5b(1) - Impact on Rates'!C131</f>
        <v>$400,000 to $499,999</v>
      </c>
      <c r="C374" s="1584" t="s">
        <v>463</v>
      </c>
      <c r="D374" s="955">
        <f>'WK5b(1) - Impact on Rates'!E131</f>
        <v>450000</v>
      </c>
      <c r="E374" s="747"/>
      <c r="F374" s="1358"/>
      <c r="G374" s="748"/>
      <c r="H374" s="1576" t="s">
        <v>463</v>
      </c>
      <c r="I374" s="1576" t="s">
        <v>463</v>
      </c>
      <c r="J374" s="1576" t="s">
        <v>463</v>
      </c>
      <c r="K374" s="1576" t="s">
        <v>463</v>
      </c>
      <c r="L374" s="1576" t="s">
        <v>463</v>
      </c>
      <c r="M374" s="1576" t="s">
        <v>463</v>
      </c>
      <c r="N374" s="1576" t="s">
        <v>463</v>
      </c>
      <c r="O374" s="1576" t="s">
        <v>463</v>
      </c>
      <c r="P374" s="747"/>
      <c r="Q374" s="1358"/>
      <c r="R374" s="1572"/>
      <c r="S374" s="1469"/>
      <c r="T374" s="1469"/>
      <c r="U374" s="1469"/>
      <c r="V374" s="1469"/>
      <c r="W374" s="1469"/>
      <c r="X374" s="1469"/>
      <c r="Y374" s="1469"/>
      <c r="Z374" s="1469"/>
    </row>
    <row r="375" spans="1:26" x14ac:dyDescent="0.2">
      <c r="A375" s="1469"/>
      <c r="B375" s="1585" t="str">
        <f>'WK5b(1) - Impact on Rates'!C132</f>
        <v>$500,000 to $599,999</v>
      </c>
      <c r="C375" s="1584" t="s">
        <v>463</v>
      </c>
      <c r="D375" s="955">
        <f>'WK5b(1) - Impact on Rates'!E132</f>
        <v>550000</v>
      </c>
      <c r="E375" s="747"/>
      <c r="F375" s="1358"/>
      <c r="G375" s="748"/>
      <c r="H375" s="1576" t="s">
        <v>463</v>
      </c>
      <c r="I375" s="1576" t="s">
        <v>463</v>
      </c>
      <c r="J375" s="1576" t="s">
        <v>463</v>
      </c>
      <c r="K375" s="1576" t="s">
        <v>463</v>
      </c>
      <c r="L375" s="1576" t="s">
        <v>463</v>
      </c>
      <c r="M375" s="1576" t="s">
        <v>463</v>
      </c>
      <c r="N375" s="1576" t="s">
        <v>463</v>
      </c>
      <c r="O375" s="1576" t="s">
        <v>463</v>
      </c>
      <c r="P375" s="747"/>
      <c r="Q375" s="1358"/>
      <c r="R375" s="1572"/>
      <c r="S375" s="1469"/>
      <c r="T375" s="1469"/>
      <c r="U375" s="1469"/>
      <c r="V375" s="1469"/>
      <c r="W375" s="1469"/>
      <c r="X375" s="1469"/>
      <c r="Y375" s="1469"/>
      <c r="Z375" s="1469"/>
    </row>
    <row r="376" spans="1:26" x14ac:dyDescent="0.2">
      <c r="A376" s="1469"/>
      <c r="B376" s="1585" t="str">
        <f>'WK5b(1) - Impact on Rates'!C133</f>
        <v>$600,000 to $699,999</v>
      </c>
      <c r="C376" s="1584" t="s">
        <v>463</v>
      </c>
      <c r="D376" s="955">
        <f>'WK5b(1) - Impact on Rates'!E133</f>
        <v>650000</v>
      </c>
      <c r="E376" s="747"/>
      <c r="F376" s="1358"/>
      <c r="G376" s="748"/>
      <c r="H376" s="1576" t="s">
        <v>463</v>
      </c>
      <c r="I376" s="1576" t="s">
        <v>463</v>
      </c>
      <c r="J376" s="1576" t="s">
        <v>463</v>
      </c>
      <c r="K376" s="1576" t="s">
        <v>463</v>
      </c>
      <c r="L376" s="1576" t="s">
        <v>463</v>
      </c>
      <c r="M376" s="1576" t="s">
        <v>463</v>
      </c>
      <c r="N376" s="1576" t="s">
        <v>463</v>
      </c>
      <c r="O376" s="1576" t="s">
        <v>463</v>
      </c>
      <c r="P376" s="747"/>
      <c r="Q376" s="1358"/>
      <c r="R376" s="1572"/>
      <c r="S376" s="1469"/>
      <c r="T376" s="1469"/>
      <c r="U376" s="1469"/>
      <c r="V376" s="1469"/>
      <c r="W376" s="1469"/>
      <c r="X376" s="1469"/>
      <c r="Y376" s="1469"/>
      <c r="Z376" s="1469"/>
    </row>
    <row r="377" spans="1:26" x14ac:dyDescent="0.2">
      <c r="A377" s="1469"/>
      <c r="B377" s="1585" t="str">
        <f>'WK5b(1) - Impact on Rates'!C134</f>
        <v>$700,000 to $799,999</v>
      </c>
      <c r="C377" s="1584" t="s">
        <v>463</v>
      </c>
      <c r="D377" s="955">
        <f>'WK5b(1) - Impact on Rates'!E134</f>
        <v>750000</v>
      </c>
      <c r="E377" s="747"/>
      <c r="F377" s="1358"/>
      <c r="G377" s="748"/>
      <c r="H377" s="1576" t="s">
        <v>463</v>
      </c>
      <c r="I377" s="1576" t="s">
        <v>463</v>
      </c>
      <c r="J377" s="1576" t="s">
        <v>463</v>
      </c>
      <c r="K377" s="1576" t="s">
        <v>463</v>
      </c>
      <c r="L377" s="1576" t="s">
        <v>463</v>
      </c>
      <c r="M377" s="1576" t="s">
        <v>463</v>
      </c>
      <c r="N377" s="1576" t="s">
        <v>463</v>
      </c>
      <c r="O377" s="1576" t="s">
        <v>463</v>
      </c>
      <c r="P377" s="747"/>
      <c r="Q377" s="1358"/>
      <c r="R377" s="1572"/>
      <c r="S377" s="1469"/>
      <c r="T377" s="1469"/>
      <c r="U377" s="1469"/>
      <c r="V377" s="1469"/>
      <c r="W377" s="1469"/>
      <c r="X377" s="1469"/>
      <c r="Y377" s="1469"/>
      <c r="Z377" s="1469"/>
    </row>
    <row r="378" spans="1:26" x14ac:dyDescent="0.2">
      <c r="A378" s="1469"/>
      <c r="B378" s="1585" t="str">
        <f>'WK5b(1) - Impact on Rates'!C135</f>
        <v>$800,000 to $899,999</v>
      </c>
      <c r="C378" s="1584" t="s">
        <v>463</v>
      </c>
      <c r="D378" s="955">
        <f>'WK5b(1) - Impact on Rates'!E135</f>
        <v>850000</v>
      </c>
      <c r="E378" s="747"/>
      <c r="F378" s="1358"/>
      <c r="G378" s="748"/>
      <c r="H378" s="1576" t="s">
        <v>463</v>
      </c>
      <c r="I378" s="1576" t="s">
        <v>463</v>
      </c>
      <c r="J378" s="1576" t="s">
        <v>463</v>
      </c>
      <c r="K378" s="1576" t="s">
        <v>463</v>
      </c>
      <c r="L378" s="1576" t="s">
        <v>463</v>
      </c>
      <c r="M378" s="1576" t="s">
        <v>463</v>
      </c>
      <c r="N378" s="1576" t="s">
        <v>463</v>
      </c>
      <c r="O378" s="1576" t="s">
        <v>463</v>
      </c>
      <c r="P378" s="747"/>
      <c r="Q378" s="1358"/>
      <c r="R378" s="1572"/>
      <c r="S378" s="1469"/>
      <c r="T378" s="1469"/>
      <c r="U378" s="1469"/>
      <c r="V378" s="1469"/>
      <c r="W378" s="1469"/>
      <c r="X378" s="1469"/>
      <c r="Y378" s="1469"/>
      <c r="Z378" s="1469"/>
    </row>
    <row r="379" spans="1:26" x14ac:dyDescent="0.2">
      <c r="A379" s="1469"/>
      <c r="B379" s="1585" t="str">
        <f>'WK5b(1) - Impact on Rates'!C136</f>
        <v>$900,000 to $999,999</v>
      </c>
      <c r="C379" s="1584" t="s">
        <v>463</v>
      </c>
      <c r="D379" s="955">
        <f>'WK5b(1) - Impact on Rates'!E136</f>
        <v>950000</v>
      </c>
      <c r="E379" s="747"/>
      <c r="F379" s="1358"/>
      <c r="G379" s="748"/>
      <c r="H379" s="1576" t="s">
        <v>463</v>
      </c>
      <c r="I379" s="1576" t="s">
        <v>463</v>
      </c>
      <c r="J379" s="1576" t="s">
        <v>463</v>
      </c>
      <c r="K379" s="1576" t="s">
        <v>463</v>
      </c>
      <c r="L379" s="1576" t="s">
        <v>463</v>
      </c>
      <c r="M379" s="1576" t="s">
        <v>463</v>
      </c>
      <c r="N379" s="1576" t="s">
        <v>463</v>
      </c>
      <c r="O379" s="1576" t="s">
        <v>463</v>
      </c>
      <c r="P379" s="747"/>
      <c r="Q379" s="1358"/>
      <c r="R379" s="1572"/>
      <c r="S379" s="1469"/>
      <c r="T379" s="1469"/>
      <c r="U379" s="1469"/>
      <c r="V379" s="1469"/>
      <c r="W379" s="1469"/>
      <c r="X379" s="1469"/>
      <c r="Y379" s="1469"/>
      <c r="Z379" s="1469"/>
    </row>
    <row r="380" spans="1:26" x14ac:dyDescent="0.2">
      <c r="A380" s="1469"/>
      <c r="B380" s="1585" t="str">
        <f>'WK5b(1) - Impact on Rates'!C137</f>
        <v>$1,000,000 to $1,499,999</v>
      </c>
      <c r="C380" s="1584" t="s">
        <v>463</v>
      </c>
      <c r="D380" s="955">
        <f>'WK5b(1) - Impact on Rates'!E137</f>
        <v>1250000</v>
      </c>
      <c r="E380" s="747"/>
      <c r="F380" s="1358"/>
      <c r="G380" s="748"/>
      <c r="H380" s="1576" t="s">
        <v>463</v>
      </c>
      <c r="I380" s="1576" t="s">
        <v>463</v>
      </c>
      <c r="J380" s="1576" t="s">
        <v>463</v>
      </c>
      <c r="K380" s="1576" t="s">
        <v>463</v>
      </c>
      <c r="L380" s="1576" t="s">
        <v>463</v>
      </c>
      <c r="M380" s="1576" t="s">
        <v>463</v>
      </c>
      <c r="N380" s="1576" t="s">
        <v>463</v>
      </c>
      <c r="O380" s="1576" t="s">
        <v>463</v>
      </c>
      <c r="P380" s="747"/>
      <c r="Q380" s="1358"/>
      <c r="R380" s="1572"/>
      <c r="S380" s="1469"/>
      <c r="T380" s="1469"/>
      <c r="U380" s="1469"/>
      <c r="V380" s="1469"/>
      <c r="W380" s="1469"/>
      <c r="X380" s="1469"/>
      <c r="Y380" s="1469"/>
      <c r="Z380" s="1469"/>
    </row>
    <row r="381" spans="1:26" x14ac:dyDescent="0.2">
      <c r="A381" s="1469"/>
      <c r="B381" s="1585" t="str">
        <f>'WK5b(1) - Impact on Rates'!C138</f>
        <v>$1,500,000 to $1,999,999</v>
      </c>
      <c r="C381" s="1584" t="s">
        <v>463</v>
      </c>
      <c r="D381" s="955">
        <f>'WK5b(1) - Impact on Rates'!E138</f>
        <v>1750000</v>
      </c>
      <c r="E381" s="747"/>
      <c r="F381" s="1358"/>
      <c r="G381" s="748"/>
      <c r="H381" s="1576" t="s">
        <v>463</v>
      </c>
      <c r="I381" s="1576" t="s">
        <v>463</v>
      </c>
      <c r="J381" s="1576" t="s">
        <v>463</v>
      </c>
      <c r="K381" s="1576" t="s">
        <v>463</v>
      </c>
      <c r="L381" s="1576" t="s">
        <v>463</v>
      </c>
      <c r="M381" s="1576" t="s">
        <v>463</v>
      </c>
      <c r="N381" s="1576" t="s">
        <v>463</v>
      </c>
      <c r="O381" s="1576" t="s">
        <v>463</v>
      </c>
      <c r="P381" s="747"/>
      <c r="Q381" s="1358"/>
      <c r="R381" s="1572"/>
      <c r="S381" s="1469"/>
      <c r="T381" s="1469"/>
      <c r="U381" s="1469"/>
      <c r="V381" s="1469"/>
      <c r="W381" s="1469"/>
      <c r="X381" s="1469"/>
      <c r="Y381" s="1469"/>
      <c r="Z381" s="1469"/>
    </row>
    <row r="382" spans="1:26" x14ac:dyDescent="0.2">
      <c r="A382" s="1469"/>
      <c r="B382" s="1585" t="str">
        <f>'WK5b(1) - Impact on Rates'!C139</f>
        <v>$2,000,000 to $2,999,999</v>
      </c>
      <c r="C382" s="1584" t="s">
        <v>463</v>
      </c>
      <c r="D382" s="955">
        <f>'WK5b(1) - Impact on Rates'!E139</f>
        <v>2500000</v>
      </c>
      <c r="E382" s="747"/>
      <c r="F382" s="1358"/>
      <c r="G382" s="748"/>
      <c r="H382" s="1576" t="s">
        <v>463</v>
      </c>
      <c r="I382" s="1576" t="s">
        <v>463</v>
      </c>
      <c r="J382" s="1576" t="s">
        <v>463</v>
      </c>
      <c r="K382" s="1576" t="s">
        <v>463</v>
      </c>
      <c r="L382" s="1576" t="s">
        <v>463</v>
      </c>
      <c r="M382" s="1576" t="s">
        <v>463</v>
      </c>
      <c r="N382" s="1576" t="s">
        <v>463</v>
      </c>
      <c r="O382" s="1576" t="s">
        <v>463</v>
      </c>
      <c r="P382" s="747"/>
      <c r="Q382" s="1358"/>
      <c r="R382" s="1572"/>
      <c r="S382" s="1469"/>
      <c r="T382" s="1469"/>
      <c r="U382" s="1469"/>
      <c r="V382" s="1469"/>
      <c r="W382" s="1469"/>
      <c r="X382" s="1469"/>
      <c r="Y382" s="1469"/>
      <c r="Z382" s="1469"/>
    </row>
    <row r="383" spans="1:26" x14ac:dyDescent="0.2">
      <c r="A383" s="1469"/>
      <c r="B383" s="1585" t="str">
        <f>'WK5b(1) - Impact on Rates'!C140</f>
        <v>$3,000,000 and greater</v>
      </c>
      <c r="C383" s="1584" t="s">
        <v>463</v>
      </c>
      <c r="D383" s="955">
        <f>'WK5b(1) - Impact on Rates'!E140</f>
        <v>3000000</v>
      </c>
      <c r="E383" s="747"/>
      <c r="F383" s="1358"/>
      <c r="G383" s="748"/>
      <c r="H383" s="1576" t="s">
        <v>463</v>
      </c>
      <c r="I383" s="1576" t="s">
        <v>463</v>
      </c>
      <c r="J383" s="1576" t="s">
        <v>463</v>
      </c>
      <c r="K383" s="1576" t="s">
        <v>463</v>
      </c>
      <c r="L383" s="1576" t="s">
        <v>463</v>
      </c>
      <c r="M383" s="1576" t="s">
        <v>463</v>
      </c>
      <c r="N383" s="1576" t="s">
        <v>463</v>
      </c>
      <c r="O383" s="1576" t="s">
        <v>463</v>
      </c>
      <c r="P383" s="747"/>
      <c r="Q383" s="1358"/>
      <c r="R383" s="1572"/>
      <c r="S383" s="1469"/>
      <c r="T383" s="1469"/>
      <c r="U383" s="1469"/>
      <c r="V383" s="1469"/>
      <c r="W383" s="1469"/>
      <c r="X383" s="1469"/>
      <c r="Y383" s="1469"/>
      <c r="Z383" s="1469"/>
    </row>
    <row r="384" spans="1:26" ht="12.75" thickBot="1" x14ac:dyDescent="0.25">
      <c r="A384" s="1469"/>
      <c r="B384" s="1586"/>
      <c r="C384" s="1587"/>
      <c r="D384" s="1587"/>
      <c r="E384" s="1588"/>
      <c r="F384" s="1580"/>
      <c r="G384" s="1589"/>
      <c r="H384" s="1590"/>
      <c r="I384" s="1590"/>
      <c r="J384" s="1590"/>
      <c r="K384" s="1590"/>
      <c r="L384" s="1590"/>
      <c r="M384" s="1590"/>
      <c r="N384" s="1590"/>
      <c r="O384" s="1590"/>
      <c r="P384" s="1588"/>
      <c r="Q384" s="1580"/>
      <c r="R384" s="1581"/>
      <c r="S384" s="1469"/>
      <c r="T384" s="1469"/>
      <c r="U384" s="1469"/>
      <c r="V384" s="1469"/>
      <c r="W384" s="1469"/>
      <c r="X384" s="1469"/>
      <c r="Y384" s="1469"/>
      <c r="Z384" s="1469"/>
    </row>
    <row r="385" spans="1:26" x14ac:dyDescent="0.2">
      <c r="A385" s="1469"/>
      <c r="B385" s="1469"/>
      <c r="C385" s="1469"/>
      <c r="D385" s="1469"/>
      <c r="E385" s="1469"/>
      <c r="F385" s="1469"/>
      <c r="G385" s="1469"/>
      <c r="H385" s="1469"/>
      <c r="I385" s="1469"/>
      <c r="J385" s="1469"/>
      <c r="K385" s="1469"/>
      <c r="L385" s="1469"/>
      <c r="M385" s="1469"/>
      <c r="N385" s="1469"/>
      <c r="O385" s="1469"/>
      <c r="P385" s="1469"/>
      <c r="Q385" s="1469"/>
      <c r="R385" s="1469"/>
      <c r="S385" s="1469"/>
      <c r="T385" s="1469"/>
      <c r="U385" s="1469"/>
      <c r="V385" s="1469"/>
      <c r="W385" s="1469"/>
      <c r="X385" s="1469"/>
      <c r="Y385" s="1469"/>
      <c r="Z385" s="1469"/>
    </row>
    <row r="386" spans="1:26" x14ac:dyDescent="0.2">
      <c r="A386" s="1469"/>
      <c r="B386" s="1469"/>
      <c r="C386" s="1469"/>
      <c r="D386" s="1469"/>
      <c r="E386" s="1469"/>
      <c r="F386" s="1469"/>
      <c r="G386" s="1469"/>
      <c r="H386" s="1469"/>
      <c r="I386" s="1469"/>
      <c r="J386" s="1469"/>
      <c r="K386" s="1469"/>
      <c r="L386" s="1469"/>
      <c r="M386" s="1469"/>
      <c r="N386" s="1469"/>
      <c r="O386" s="1469"/>
      <c r="P386" s="1469"/>
      <c r="Q386" s="1469"/>
      <c r="R386" s="1469"/>
      <c r="S386" s="1469"/>
      <c r="T386" s="1469"/>
      <c r="U386" s="1469"/>
      <c r="V386" s="1469"/>
      <c r="W386" s="1469"/>
      <c r="X386" s="1469"/>
      <c r="Y386" s="1469"/>
      <c r="Z386" s="1469"/>
    </row>
    <row r="387" spans="1:26" x14ac:dyDescent="0.2">
      <c r="A387" s="1469"/>
      <c r="B387" s="1469"/>
      <c r="C387" s="1469"/>
      <c r="D387" s="1469"/>
      <c r="E387" s="1469"/>
      <c r="F387" s="1469"/>
      <c r="G387" s="1469"/>
      <c r="H387" s="1469"/>
      <c r="I387" s="1469"/>
      <c r="J387" s="1469"/>
      <c r="K387" s="1469"/>
      <c r="L387" s="1469"/>
      <c r="M387" s="1469"/>
      <c r="N387" s="1469"/>
      <c r="O387" s="1469"/>
      <c r="P387" s="1469"/>
      <c r="Q387" s="1469"/>
      <c r="R387" s="1469"/>
      <c r="S387" s="1469"/>
      <c r="T387" s="1469"/>
      <c r="U387" s="1469"/>
      <c r="V387" s="1469"/>
      <c r="W387" s="1469"/>
      <c r="X387" s="1469"/>
      <c r="Y387" s="1469"/>
      <c r="Z387" s="1469"/>
    </row>
    <row r="388" spans="1:26" x14ac:dyDescent="0.2">
      <c r="A388" s="1469"/>
      <c r="B388" s="913" t="str">
        <f>'WK6 - Expenditure Program'!$J$5</f>
        <v>WORKSHEET 6</v>
      </c>
      <c r="C388" s="1469"/>
      <c r="D388" s="1469"/>
      <c r="E388" s="1469"/>
      <c r="F388" s="1469"/>
      <c r="G388" s="1469"/>
      <c r="H388" s="1469"/>
      <c r="I388" s="1469"/>
      <c r="J388" s="1469"/>
      <c r="K388" s="1469"/>
      <c r="L388" s="1469"/>
      <c r="M388" s="1469"/>
      <c r="N388" s="1469"/>
      <c r="O388" s="1469"/>
      <c r="P388" s="1469"/>
      <c r="Q388" s="1469"/>
      <c r="R388" s="1469"/>
      <c r="S388" s="1469"/>
      <c r="T388" s="1469"/>
      <c r="U388" s="1469"/>
      <c r="V388" s="1469"/>
      <c r="W388" s="1469"/>
      <c r="X388" s="1469"/>
      <c r="Y388" s="1469"/>
      <c r="Z388" s="1469"/>
    </row>
    <row r="389" spans="1:26" x14ac:dyDescent="0.2">
      <c r="A389" s="1469"/>
      <c r="B389" s="914" t="str">
        <f>'WK6 - Expenditure Program'!J7</f>
        <v>PROPOSED ADDITIONAL SPECIAL VARIATION INCOME AND EXPENDITURE</v>
      </c>
      <c r="C389" s="1469"/>
      <c r="D389" s="1469"/>
      <c r="E389" s="1469"/>
      <c r="F389" s="1469"/>
      <c r="G389" s="1469"/>
      <c r="H389" s="914" t="str">
        <f>'WK6 - Expenditure Program'!G26</f>
        <v>$ nominal per year</v>
      </c>
      <c r="I389" s="1469"/>
      <c r="J389" s="1469"/>
      <c r="K389" s="1469"/>
      <c r="L389" s="1469"/>
      <c r="M389" s="1469"/>
      <c r="N389" s="1469"/>
      <c r="O389" s="1469"/>
      <c r="P389" s="1469"/>
      <c r="Q389" s="1469"/>
      <c r="R389" s="1469"/>
      <c r="S389" s="1469"/>
      <c r="T389" s="1469"/>
      <c r="U389" s="1469"/>
      <c r="V389" s="1469"/>
      <c r="W389" s="1469"/>
      <c r="X389" s="1469"/>
      <c r="Y389" s="1469"/>
      <c r="Z389" s="1469"/>
    </row>
    <row r="390" spans="1:26" x14ac:dyDescent="0.2">
      <c r="A390" s="1469"/>
      <c r="B390" s="1288" t="str">
        <f>B$51</f>
        <v>Year number</v>
      </c>
      <c r="C390" s="1187"/>
      <c r="D390" s="1326"/>
      <c r="E390" s="1286" t="str">
        <f t="shared" ref="E390:R390" si="10">E$51</f>
        <v>Hist yr 3</v>
      </c>
      <c r="F390" s="1328" t="str">
        <f t="shared" si="10"/>
        <v>Hist yr 2</v>
      </c>
      <c r="G390" s="1328" t="str">
        <f t="shared" si="10"/>
        <v>Hist yr 1</v>
      </c>
      <c r="H390" s="1329" t="str">
        <f t="shared" si="10"/>
        <v>Year 0</v>
      </c>
      <c r="I390" s="1327" t="str">
        <f t="shared" si="10"/>
        <v>Year 1</v>
      </c>
      <c r="J390" s="1263" t="str">
        <f t="shared" si="10"/>
        <v>Year 2</v>
      </c>
      <c r="K390" s="1263" t="str">
        <f t="shared" si="10"/>
        <v>Year 3</v>
      </c>
      <c r="L390" s="1263" t="str">
        <f t="shared" si="10"/>
        <v>Year 4</v>
      </c>
      <c r="M390" s="1263" t="str">
        <f t="shared" si="10"/>
        <v>Year 5</v>
      </c>
      <c r="N390" s="1263" t="str">
        <f t="shared" si="10"/>
        <v>Year 6</v>
      </c>
      <c r="O390" s="1263" t="str">
        <f t="shared" si="10"/>
        <v>Year 7</v>
      </c>
      <c r="P390" s="1263" t="str">
        <f t="shared" si="10"/>
        <v>Year 8</v>
      </c>
      <c r="Q390" s="1263" t="str">
        <f t="shared" si="10"/>
        <v>Year 9</v>
      </c>
      <c r="R390" s="1332" t="str">
        <f t="shared" si="10"/>
        <v>Year 10</v>
      </c>
      <c r="S390" s="952" t="str">
        <f>'WK6 - Expenditure Program'!Q24</f>
        <v>Sum of 10 years</v>
      </c>
      <c r="T390" s="1469"/>
      <c r="U390" s="1469"/>
      <c r="V390" s="1469"/>
      <c r="W390" s="1469"/>
      <c r="X390" s="1469"/>
      <c r="Y390" s="1469"/>
      <c r="Z390" s="1469"/>
    </row>
    <row r="391" spans="1:26" x14ac:dyDescent="0.2">
      <c r="A391" s="1469"/>
      <c r="B391" s="915" t="str">
        <f>B$52</f>
        <v>Financial year</v>
      </c>
      <c r="C391" s="752"/>
      <c r="D391" s="753"/>
      <c r="E391" s="916" t="str">
        <f t="shared" ref="E391:R391" si="11">E$52</f>
        <v>2017-18</v>
      </c>
      <c r="F391" s="917" t="str">
        <f t="shared" si="11"/>
        <v>2018-19</v>
      </c>
      <c r="G391" s="917" t="str">
        <f t="shared" si="11"/>
        <v>2019-20</v>
      </c>
      <c r="H391" s="918" t="str">
        <f t="shared" si="11"/>
        <v>2020-21</v>
      </c>
      <c r="I391" s="919" t="str">
        <f t="shared" si="11"/>
        <v>2021-22</v>
      </c>
      <c r="J391" s="920" t="str">
        <f t="shared" si="11"/>
        <v>2022-23</v>
      </c>
      <c r="K391" s="920" t="str">
        <f t="shared" si="11"/>
        <v>2023-24</v>
      </c>
      <c r="L391" s="920" t="str">
        <f t="shared" si="11"/>
        <v>2024-25</v>
      </c>
      <c r="M391" s="920" t="str">
        <f t="shared" si="11"/>
        <v>2025-26</v>
      </c>
      <c r="N391" s="920" t="str">
        <f t="shared" si="11"/>
        <v>2026-27</v>
      </c>
      <c r="O391" s="920" t="str">
        <f t="shared" si="11"/>
        <v>2027-28</v>
      </c>
      <c r="P391" s="920" t="str">
        <f t="shared" si="11"/>
        <v>2028-29</v>
      </c>
      <c r="Q391" s="920" t="str">
        <f t="shared" si="11"/>
        <v>2029-30</v>
      </c>
      <c r="R391" s="936" t="str">
        <f t="shared" si="11"/>
        <v>2030-31</v>
      </c>
      <c r="S391" s="847"/>
      <c r="T391" s="1469"/>
      <c r="U391" s="1469"/>
      <c r="V391" s="1469"/>
      <c r="W391" s="1469"/>
      <c r="X391" s="1469"/>
      <c r="Y391" s="1469"/>
      <c r="Z391" s="1469"/>
    </row>
    <row r="392" spans="1:26" x14ac:dyDescent="0.2">
      <c r="A392" s="1469"/>
      <c r="B392" s="747"/>
      <c r="C392" s="1358"/>
      <c r="D392" s="1358"/>
      <c r="E392" s="747"/>
      <c r="F392" s="1358"/>
      <c r="G392" s="1358"/>
      <c r="H392" s="748"/>
      <c r="I392" s="747"/>
      <c r="J392" s="1358"/>
      <c r="K392" s="1358"/>
      <c r="L392" s="1358"/>
      <c r="M392" s="1358"/>
      <c r="N392" s="1358"/>
      <c r="O392" s="1358"/>
      <c r="P392" s="1358"/>
      <c r="Q392" s="1358"/>
      <c r="R392" s="748"/>
      <c r="S392" s="755"/>
      <c r="T392" s="1469"/>
      <c r="U392" s="1469"/>
      <c r="V392" s="1469"/>
      <c r="W392" s="1469"/>
      <c r="X392" s="1469"/>
      <c r="Y392" s="1469"/>
      <c r="Z392" s="1469"/>
    </row>
    <row r="393" spans="1:26" x14ac:dyDescent="0.2">
      <c r="A393" s="1469"/>
      <c r="B393" s="747"/>
      <c r="C393" s="1358"/>
      <c r="D393" s="1358"/>
      <c r="E393" s="747"/>
      <c r="F393" s="1358"/>
      <c r="G393" s="1358"/>
      <c r="H393" s="748"/>
      <c r="I393" s="747"/>
      <c r="J393" s="1358"/>
      <c r="K393" s="1358"/>
      <c r="L393" s="1358"/>
      <c r="M393" s="1358"/>
      <c r="N393" s="1358"/>
      <c r="O393" s="1358"/>
      <c r="P393" s="1358"/>
      <c r="Q393" s="1358"/>
      <c r="R393" s="748"/>
      <c r="S393" s="755"/>
      <c r="T393" s="1469"/>
      <c r="U393" s="1469"/>
      <c r="V393" s="1469"/>
      <c r="W393" s="1469"/>
      <c r="X393" s="1469"/>
      <c r="Y393" s="1469"/>
      <c r="Z393" s="1469"/>
    </row>
    <row r="394" spans="1:26" x14ac:dyDescent="0.2">
      <c r="A394" s="1469"/>
      <c r="B394" s="947" t="str">
        <f>'WK6 - Expenditure Program'!C27</f>
        <v>Proposed SV income above rate peg</v>
      </c>
      <c r="C394" s="1358"/>
      <c r="D394" s="1358"/>
      <c r="E394" s="747"/>
      <c r="F394" s="1358"/>
      <c r="G394" s="1358"/>
      <c r="H394" s="748"/>
      <c r="I394" s="1304">
        <f>'WK6 - Expenditure Program'!G27</f>
        <v>22810026.380200386</v>
      </c>
      <c r="J394" s="945">
        <f>'WK6 - Expenditure Program'!H27</f>
        <v>23380277.039705396</v>
      </c>
      <c r="K394" s="945">
        <f>'WK6 - Expenditure Program'!I27</f>
        <v>23964783.965698034</v>
      </c>
      <c r="L394" s="945">
        <f>'WK6 - Expenditure Program'!J27</f>
        <v>24563903.564840496</v>
      </c>
      <c r="M394" s="945">
        <f>'WK6 - Expenditure Program'!K27</f>
        <v>25178001.15396148</v>
      </c>
      <c r="N394" s="945">
        <f>'WK6 - Expenditure Program'!L27</f>
        <v>25807451.182810515</v>
      </c>
      <c r="O394" s="945">
        <f>'WK6 - Expenditure Program'!M27</f>
        <v>26452637.462380797</v>
      </c>
      <c r="P394" s="945">
        <f>'WK6 - Expenditure Program'!N27</f>
        <v>27113953.398940314</v>
      </c>
      <c r="Q394" s="945">
        <f>'WK6 - Expenditure Program'!O27</f>
        <v>27791802.23391382</v>
      </c>
      <c r="R394" s="946">
        <f>'WK6 - Expenditure Program'!P27</f>
        <v>28486597.289761662</v>
      </c>
      <c r="S394" s="957">
        <f>'WK6 - Expenditure Program'!Q27</f>
        <v>255549433.6722129</v>
      </c>
      <c r="T394" s="1469"/>
      <c r="U394" s="1469"/>
      <c r="V394" s="1469"/>
      <c r="W394" s="1469"/>
      <c r="X394" s="1469"/>
      <c r="Y394" s="1469"/>
      <c r="Z394" s="1469"/>
    </row>
    <row r="395" spans="1:26" x14ac:dyDescent="0.2">
      <c r="A395" s="1469"/>
      <c r="B395" s="953" t="str">
        <f>'WK6 - Expenditure Program'!C30</f>
        <v>Change in Operating Balance due to proposed SV</v>
      </c>
      <c r="C395" s="1358"/>
      <c r="D395" s="1358"/>
      <c r="E395" s="747"/>
      <c r="F395" s="1358"/>
      <c r="G395" s="1358"/>
      <c r="H395" s="748"/>
      <c r="I395" s="1304">
        <f>'WK6 - Expenditure Program'!G30</f>
        <v>22810026.380200386</v>
      </c>
      <c r="J395" s="945">
        <f>'WK6 - Expenditure Program'!H30</f>
        <v>23380277.039705396</v>
      </c>
      <c r="K395" s="945">
        <f>'WK6 - Expenditure Program'!I30</f>
        <v>23964783.965698034</v>
      </c>
      <c r="L395" s="945">
        <f>'WK6 - Expenditure Program'!J30</f>
        <v>24563903.564840496</v>
      </c>
      <c r="M395" s="945">
        <f>'WK6 - Expenditure Program'!K30</f>
        <v>25178001.15396148</v>
      </c>
      <c r="N395" s="945">
        <f>'WK6 - Expenditure Program'!L30</f>
        <v>25807451.182810515</v>
      </c>
      <c r="O395" s="945">
        <f>'WK6 - Expenditure Program'!M30</f>
        <v>26452637.462380797</v>
      </c>
      <c r="P395" s="945">
        <f>'WK6 - Expenditure Program'!N30</f>
        <v>27113953.398940314</v>
      </c>
      <c r="Q395" s="945">
        <f>'WK6 - Expenditure Program'!O30</f>
        <v>27791802.23391382</v>
      </c>
      <c r="R395" s="946">
        <f>'WK6 - Expenditure Program'!P30</f>
        <v>28486597.289761662</v>
      </c>
      <c r="S395" s="957">
        <f>'WK6 - Expenditure Program'!Q30</f>
        <v>255549433.6722129</v>
      </c>
      <c r="T395" s="1469"/>
      <c r="U395" s="1469"/>
      <c r="V395" s="1469"/>
      <c r="W395" s="1469"/>
      <c r="X395" s="1469"/>
      <c r="Y395" s="1469"/>
      <c r="Z395" s="1469"/>
    </row>
    <row r="396" spans="1:26" x14ac:dyDescent="0.2">
      <c r="A396" s="1469"/>
      <c r="B396" s="747"/>
      <c r="C396" s="1358"/>
      <c r="D396" s="1358"/>
      <c r="E396" s="747"/>
      <c r="F396" s="1358"/>
      <c r="G396" s="1358"/>
      <c r="H396" s="748"/>
      <c r="I396" s="851"/>
      <c r="J396" s="564"/>
      <c r="K396" s="564"/>
      <c r="L396" s="564"/>
      <c r="M396" s="564"/>
      <c r="N396" s="564"/>
      <c r="O396" s="564"/>
      <c r="P396" s="564"/>
      <c r="Q396" s="564"/>
      <c r="R396" s="852"/>
      <c r="S396" s="755"/>
      <c r="T396" s="1469"/>
      <c r="U396" s="1469"/>
      <c r="V396" s="1469"/>
      <c r="W396" s="1469"/>
      <c r="X396" s="1469"/>
      <c r="Y396" s="1469"/>
      <c r="Z396" s="1469"/>
    </row>
    <row r="397" spans="1:26" x14ac:dyDescent="0.2">
      <c r="A397" s="1469"/>
      <c r="B397" s="947" t="str">
        <f>'WK6 - Expenditure Program'!C32</f>
        <v>Operating expenses (including loan interest costs)</v>
      </c>
      <c r="C397" s="1358"/>
      <c r="D397" s="1358"/>
      <c r="E397" s="747"/>
      <c r="F397" s="1358"/>
      <c r="G397" s="1358"/>
      <c r="H397" s="748"/>
      <c r="I397" s="851"/>
      <c r="J397" s="564"/>
      <c r="K397" s="564"/>
      <c r="L397" s="564"/>
      <c r="M397" s="564"/>
      <c r="N397" s="564"/>
      <c r="O397" s="564"/>
      <c r="P397" s="564"/>
      <c r="Q397" s="564"/>
      <c r="R397" s="852"/>
      <c r="S397" s="755"/>
      <c r="T397" s="1469"/>
      <c r="U397" s="1469"/>
      <c r="V397" s="1469"/>
      <c r="W397" s="1469"/>
      <c r="X397" s="1469"/>
      <c r="Y397" s="1469"/>
      <c r="Z397" s="1469"/>
    </row>
    <row r="398" spans="1:26" x14ac:dyDescent="0.2">
      <c r="A398" s="1469"/>
      <c r="B398" s="948" t="str">
        <f>'WK6 - Expenditure Program'!C33</f>
        <v>Fund existing service levels (eg, libraries)</v>
      </c>
      <c r="C398" s="1358"/>
      <c r="D398" s="1358"/>
      <c r="E398" s="747"/>
      <c r="F398" s="1358"/>
      <c r="G398" s="1358"/>
      <c r="H398" s="748"/>
      <c r="I398" s="1304"/>
      <c r="J398" s="945"/>
      <c r="K398" s="945"/>
      <c r="L398" s="945"/>
      <c r="M398" s="945"/>
      <c r="N398" s="945"/>
      <c r="O398" s="945"/>
      <c r="P398" s="945"/>
      <c r="Q398" s="945"/>
      <c r="R398" s="946"/>
      <c r="S398" s="957"/>
      <c r="T398" s="1469"/>
      <c r="U398" s="1469"/>
      <c r="V398" s="1469"/>
      <c r="W398" s="1469"/>
      <c r="X398" s="1469"/>
      <c r="Y398" s="1469"/>
      <c r="Z398" s="1469"/>
    </row>
    <row r="399" spans="1:26" x14ac:dyDescent="0.2">
      <c r="A399" s="1469"/>
      <c r="B399" s="1346">
        <f>'WK6 - Expenditure Program'!C34</f>
        <v>0</v>
      </c>
      <c r="C399" s="1358"/>
      <c r="D399" s="1358"/>
      <c r="E399" s="747"/>
      <c r="F399" s="1358"/>
      <c r="G399" s="1358"/>
      <c r="H399" s="748"/>
      <c r="I399" s="1304">
        <f>'WK6 - Expenditure Program'!G34</f>
        <v>0</v>
      </c>
      <c r="J399" s="945">
        <f>'WK6 - Expenditure Program'!H34</f>
        <v>0</v>
      </c>
      <c r="K399" s="945">
        <f>'WK6 - Expenditure Program'!I34</f>
        <v>0</v>
      </c>
      <c r="L399" s="945">
        <f>'WK6 - Expenditure Program'!J34</f>
        <v>0</v>
      </c>
      <c r="M399" s="945">
        <f>'WK6 - Expenditure Program'!K34</f>
        <v>0</v>
      </c>
      <c r="N399" s="945">
        <f>'WK6 - Expenditure Program'!L34</f>
        <v>0</v>
      </c>
      <c r="O399" s="945">
        <f>'WK6 - Expenditure Program'!M34</f>
        <v>0</v>
      </c>
      <c r="P399" s="945">
        <f>'WK6 - Expenditure Program'!N34</f>
        <v>0</v>
      </c>
      <c r="Q399" s="945">
        <f>'WK6 - Expenditure Program'!O34</f>
        <v>0</v>
      </c>
      <c r="R399" s="945">
        <f>'WK6 - Expenditure Program'!P34</f>
        <v>0</v>
      </c>
      <c r="S399" s="957">
        <f>'WK6 - Expenditure Program'!Q34</f>
        <v>0</v>
      </c>
      <c r="T399" s="1469"/>
      <c r="U399" s="1469"/>
      <c r="V399" s="1469"/>
      <c r="W399" s="1469"/>
      <c r="X399" s="1469"/>
      <c r="Y399" s="1469"/>
      <c r="Z399" s="1469"/>
    </row>
    <row r="400" spans="1:26" x14ac:dyDescent="0.2">
      <c r="A400" s="1469"/>
      <c r="B400" s="1346">
        <f>'WK6 - Expenditure Program'!C35</f>
        <v>0</v>
      </c>
      <c r="C400" s="1358"/>
      <c r="D400" s="1358"/>
      <c r="E400" s="747"/>
      <c r="F400" s="1358"/>
      <c r="G400" s="1358"/>
      <c r="H400" s="748"/>
      <c r="I400" s="1304">
        <f>'WK6 - Expenditure Program'!G35</f>
        <v>0</v>
      </c>
      <c r="J400" s="945">
        <f>'WK6 - Expenditure Program'!H35</f>
        <v>0</v>
      </c>
      <c r="K400" s="945">
        <f>'WK6 - Expenditure Program'!I35</f>
        <v>0</v>
      </c>
      <c r="L400" s="945">
        <f>'WK6 - Expenditure Program'!J35</f>
        <v>0</v>
      </c>
      <c r="M400" s="945">
        <f>'WK6 - Expenditure Program'!K35</f>
        <v>0</v>
      </c>
      <c r="N400" s="945">
        <f>'WK6 - Expenditure Program'!L35</f>
        <v>0</v>
      </c>
      <c r="O400" s="945">
        <f>'WK6 - Expenditure Program'!M35</f>
        <v>0</v>
      </c>
      <c r="P400" s="945">
        <f>'WK6 - Expenditure Program'!N35</f>
        <v>0</v>
      </c>
      <c r="Q400" s="945">
        <f>'WK6 - Expenditure Program'!O35</f>
        <v>0</v>
      </c>
      <c r="R400" s="945">
        <f>'WK6 - Expenditure Program'!P35</f>
        <v>0</v>
      </c>
      <c r="S400" s="957">
        <f>'WK6 - Expenditure Program'!Q35</f>
        <v>0</v>
      </c>
      <c r="T400" s="1469"/>
      <c r="U400" s="1469"/>
      <c r="V400" s="1469"/>
      <c r="W400" s="1469"/>
      <c r="X400" s="1469"/>
      <c r="Y400" s="1469"/>
      <c r="Z400" s="1469"/>
    </row>
    <row r="401" spans="1:26" x14ac:dyDescent="0.2">
      <c r="A401" s="1469"/>
      <c r="B401" s="1346">
        <f>'WK6 - Expenditure Program'!C36</f>
        <v>0</v>
      </c>
      <c r="C401" s="1358"/>
      <c r="D401" s="1358"/>
      <c r="E401" s="747"/>
      <c r="F401" s="1358"/>
      <c r="G401" s="1358"/>
      <c r="H401" s="748"/>
      <c r="I401" s="1304">
        <f>'WK6 - Expenditure Program'!G36</f>
        <v>0</v>
      </c>
      <c r="J401" s="945">
        <f>'WK6 - Expenditure Program'!H36</f>
        <v>0</v>
      </c>
      <c r="K401" s="945">
        <f>'WK6 - Expenditure Program'!I36</f>
        <v>0</v>
      </c>
      <c r="L401" s="945">
        <f>'WK6 - Expenditure Program'!J36</f>
        <v>0</v>
      </c>
      <c r="M401" s="945">
        <f>'WK6 - Expenditure Program'!K36</f>
        <v>0</v>
      </c>
      <c r="N401" s="945">
        <f>'WK6 - Expenditure Program'!L36</f>
        <v>0</v>
      </c>
      <c r="O401" s="945">
        <f>'WK6 - Expenditure Program'!M36</f>
        <v>0</v>
      </c>
      <c r="P401" s="945">
        <f>'WK6 - Expenditure Program'!N36</f>
        <v>0</v>
      </c>
      <c r="Q401" s="945">
        <f>'WK6 - Expenditure Program'!O36</f>
        <v>0</v>
      </c>
      <c r="R401" s="945">
        <f>'WK6 - Expenditure Program'!P36</f>
        <v>0</v>
      </c>
      <c r="S401" s="957">
        <f>'WK6 - Expenditure Program'!Q36</f>
        <v>0</v>
      </c>
      <c r="T401" s="1469"/>
      <c r="U401" s="1469"/>
      <c r="V401" s="1469"/>
      <c r="W401" s="1469"/>
      <c r="X401" s="1469"/>
      <c r="Y401" s="1469"/>
      <c r="Z401" s="1469"/>
    </row>
    <row r="402" spans="1:26" x14ac:dyDescent="0.2">
      <c r="A402" s="1469"/>
      <c r="B402" s="1346">
        <f>'WK6 - Expenditure Program'!C37</f>
        <v>0</v>
      </c>
      <c r="C402" s="1358"/>
      <c r="D402" s="1358"/>
      <c r="E402" s="747"/>
      <c r="F402" s="1358"/>
      <c r="G402" s="1358"/>
      <c r="H402" s="748"/>
      <c r="I402" s="1304">
        <f>'WK6 - Expenditure Program'!G37</f>
        <v>0</v>
      </c>
      <c r="J402" s="945">
        <f>'WK6 - Expenditure Program'!H37</f>
        <v>0</v>
      </c>
      <c r="K402" s="945">
        <f>'WK6 - Expenditure Program'!I37</f>
        <v>0</v>
      </c>
      <c r="L402" s="945">
        <f>'WK6 - Expenditure Program'!J37</f>
        <v>0</v>
      </c>
      <c r="M402" s="945">
        <f>'WK6 - Expenditure Program'!K37</f>
        <v>0</v>
      </c>
      <c r="N402" s="945">
        <f>'WK6 - Expenditure Program'!L37</f>
        <v>0</v>
      </c>
      <c r="O402" s="945">
        <f>'WK6 - Expenditure Program'!M37</f>
        <v>0</v>
      </c>
      <c r="P402" s="945">
        <f>'WK6 - Expenditure Program'!N37</f>
        <v>0</v>
      </c>
      <c r="Q402" s="945">
        <f>'WK6 - Expenditure Program'!O37</f>
        <v>0</v>
      </c>
      <c r="R402" s="945">
        <f>'WK6 - Expenditure Program'!P37</f>
        <v>0</v>
      </c>
      <c r="S402" s="957">
        <f>'WK6 - Expenditure Program'!Q37</f>
        <v>0</v>
      </c>
      <c r="T402" s="1469"/>
      <c r="U402" s="1469"/>
      <c r="V402" s="1469"/>
      <c r="W402" s="1469"/>
      <c r="X402" s="1469"/>
      <c r="Y402" s="1469"/>
      <c r="Z402" s="1469"/>
    </row>
    <row r="403" spans="1:26" x14ac:dyDescent="0.2">
      <c r="A403" s="1469"/>
      <c r="B403" s="1346">
        <f>'WK6 - Expenditure Program'!C38</f>
        <v>0</v>
      </c>
      <c r="C403" s="1358"/>
      <c r="D403" s="1358"/>
      <c r="E403" s="747"/>
      <c r="F403" s="1358"/>
      <c r="G403" s="1358"/>
      <c r="H403" s="748"/>
      <c r="I403" s="1304">
        <f>'WK6 - Expenditure Program'!G38</f>
        <v>0</v>
      </c>
      <c r="J403" s="945">
        <f>'WK6 - Expenditure Program'!H38</f>
        <v>0</v>
      </c>
      <c r="K403" s="945">
        <f>'WK6 - Expenditure Program'!I38</f>
        <v>0</v>
      </c>
      <c r="L403" s="945">
        <f>'WK6 - Expenditure Program'!J38</f>
        <v>0</v>
      </c>
      <c r="M403" s="945">
        <f>'WK6 - Expenditure Program'!K38</f>
        <v>0</v>
      </c>
      <c r="N403" s="945">
        <f>'WK6 - Expenditure Program'!L38</f>
        <v>0</v>
      </c>
      <c r="O403" s="945">
        <f>'WK6 - Expenditure Program'!M38</f>
        <v>0</v>
      </c>
      <c r="P403" s="945">
        <f>'WK6 - Expenditure Program'!N38</f>
        <v>0</v>
      </c>
      <c r="Q403" s="945">
        <f>'WK6 - Expenditure Program'!O38</f>
        <v>0</v>
      </c>
      <c r="R403" s="945">
        <f>'WK6 - Expenditure Program'!P38</f>
        <v>0</v>
      </c>
      <c r="S403" s="957">
        <f>'WK6 - Expenditure Program'!Q38</f>
        <v>0</v>
      </c>
      <c r="T403" s="1469"/>
      <c r="U403" s="1469"/>
      <c r="V403" s="1469"/>
      <c r="W403" s="1469"/>
      <c r="X403" s="1469"/>
      <c r="Y403" s="1469"/>
      <c r="Z403" s="1469"/>
    </row>
    <row r="404" spans="1:26" x14ac:dyDescent="0.2">
      <c r="A404" s="1469"/>
      <c r="B404" s="1346">
        <f>'WK6 - Expenditure Program'!C39</f>
        <v>0</v>
      </c>
      <c r="C404" s="1358"/>
      <c r="D404" s="1358"/>
      <c r="E404" s="747"/>
      <c r="F404" s="1358"/>
      <c r="G404" s="1358"/>
      <c r="H404" s="748"/>
      <c r="I404" s="1304">
        <f>'WK6 - Expenditure Program'!G39</f>
        <v>0</v>
      </c>
      <c r="J404" s="945">
        <f>'WK6 - Expenditure Program'!H39</f>
        <v>0</v>
      </c>
      <c r="K404" s="945">
        <f>'WK6 - Expenditure Program'!I39</f>
        <v>0</v>
      </c>
      <c r="L404" s="945">
        <f>'WK6 - Expenditure Program'!J39</f>
        <v>0</v>
      </c>
      <c r="M404" s="945">
        <f>'WK6 - Expenditure Program'!K39</f>
        <v>0</v>
      </c>
      <c r="N404" s="945">
        <f>'WK6 - Expenditure Program'!L39</f>
        <v>0</v>
      </c>
      <c r="O404" s="945">
        <f>'WK6 - Expenditure Program'!M39</f>
        <v>0</v>
      </c>
      <c r="P404" s="945">
        <f>'WK6 - Expenditure Program'!N39</f>
        <v>0</v>
      </c>
      <c r="Q404" s="945">
        <f>'WK6 - Expenditure Program'!O39</f>
        <v>0</v>
      </c>
      <c r="R404" s="945">
        <f>'WK6 - Expenditure Program'!P39</f>
        <v>0</v>
      </c>
      <c r="S404" s="957">
        <f>'WK6 - Expenditure Program'!Q39</f>
        <v>0</v>
      </c>
      <c r="T404" s="1469"/>
      <c r="U404" s="1469"/>
      <c r="V404" s="1469"/>
      <c r="W404" s="1469"/>
      <c r="X404" s="1469"/>
      <c r="Y404" s="1469"/>
      <c r="Z404" s="1469"/>
    </row>
    <row r="405" spans="1:26" x14ac:dyDescent="0.2">
      <c r="A405" s="1469"/>
      <c r="B405" s="1346">
        <f>'WK6 - Expenditure Program'!C40</f>
        <v>0</v>
      </c>
      <c r="C405" s="1358"/>
      <c r="D405" s="1358"/>
      <c r="E405" s="747"/>
      <c r="F405" s="1358"/>
      <c r="G405" s="1358"/>
      <c r="H405" s="748"/>
      <c r="I405" s="1304">
        <f>'WK6 - Expenditure Program'!G40</f>
        <v>0</v>
      </c>
      <c r="J405" s="945">
        <f>'WK6 - Expenditure Program'!H40</f>
        <v>0</v>
      </c>
      <c r="K405" s="945">
        <f>'WK6 - Expenditure Program'!I40</f>
        <v>0</v>
      </c>
      <c r="L405" s="945">
        <f>'WK6 - Expenditure Program'!J40</f>
        <v>0</v>
      </c>
      <c r="M405" s="945">
        <f>'WK6 - Expenditure Program'!K40</f>
        <v>0</v>
      </c>
      <c r="N405" s="945">
        <f>'WK6 - Expenditure Program'!L40</f>
        <v>0</v>
      </c>
      <c r="O405" s="945">
        <f>'WK6 - Expenditure Program'!M40</f>
        <v>0</v>
      </c>
      <c r="P405" s="945">
        <f>'WK6 - Expenditure Program'!N40</f>
        <v>0</v>
      </c>
      <c r="Q405" s="945">
        <f>'WK6 - Expenditure Program'!O40</f>
        <v>0</v>
      </c>
      <c r="R405" s="945">
        <f>'WK6 - Expenditure Program'!P40</f>
        <v>0</v>
      </c>
      <c r="S405" s="957">
        <f>'WK6 - Expenditure Program'!Q40</f>
        <v>0</v>
      </c>
      <c r="T405" s="1469"/>
      <c r="U405" s="1469"/>
      <c r="V405" s="1469"/>
      <c r="W405" s="1469"/>
      <c r="X405" s="1469"/>
      <c r="Y405" s="1469"/>
      <c r="Z405" s="1469"/>
    </row>
    <row r="406" spans="1:26" x14ac:dyDescent="0.2">
      <c r="A406" s="1469"/>
      <c r="B406" s="1346">
        <f>'WK6 - Expenditure Program'!C41</f>
        <v>0</v>
      </c>
      <c r="C406" s="1358"/>
      <c r="D406" s="1358"/>
      <c r="E406" s="747"/>
      <c r="F406" s="1358"/>
      <c r="G406" s="1358"/>
      <c r="H406" s="748"/>
      <c r="I406" s="1304">
        <f>'WK6 - Expenditure Program'!G41</f>
        <v>0</v>
      </c>
      <c r="J406" s="945">
        <f>'WK6 - Expenditure Program'!H41</f>
        <v>0</v>
      </c>
      <c r="K406" s="945">
        <f>'WK6 - Expenditure Program'!I41</f>
        <v>0</v>
      </c>
      <c r="L406" s="945">
        <f>'WK6 - Expenditure Program'!J41</f>
        <v>0</v>
      </c>
      <c r="M406" s="945">
        <f>'WK6 - Expenditure Program'!K41</f>
        <v>0</v>
      </c>
      <c r="N406" s="945">
        <f>'WK6 - Expenditure Program'!L41</f>
        <v>0</v>
      </c>
      <c r="O406" s="945">
        <f>'WK6 - Expenditure Program'!M41</f>
        <v>0</v>
      </c>
      <c r="P406" s="945">
        <f>'WK6 - Expenditure Program'!N41</f>
        <v>0</v>
      </c>
      <c r="Q406" s="945">
        <f>'WK6 - Expenditure Program'!O41</f>
        <v>0</v>
      </c>
      <c r="R406" s="945">
        <f>'WK6 - Expenditure Program'!P41</f>
        <v>0</v>
      </c>
      <c r="S406" s="957">
        <f>'WK6 - Expenditure Program'!Q41</f>
        <v>0</v>
      </c>
      <c r="T406" s="1469"/>
      <c r="U406" s="1469"/>
      <c r="V406" s="1469"/>
      <c r="W406" s="1469"/>
      <c r="X406" s="1469"/>
      <c r="Y406" s="1469"/>
      <c r="Z406" s="1469"/>
    </row>
    <row r="407" spans="1:26" x14ac:dyDescent="0.2">
      <c r="A407" s="1469"/>
      <c r="B407" s="1346">
        <f>'WK6 - Expenditure Program'!C42</f>
        <v>0</v>
      </c>
      <c r="C407" s="1358"/>
      <c r="D407" s="1358"/>
      <c r="E407" s="747"/>
      <c r="F407" s="1358"/>
      <c r="G407" s="1358"/>
      <c r="H407" s="748"/>
      <c r="I407" s="1304">
        <f>'WK6 - Expenditure Program'!G42</f>
        <v>0</v>
      </c>
      <c r="J407" s="945">
        <f>'WK6 - Expenditure Program'!H42</f>
        <v>0</v>
      </c>
      <c r="K407" s="945">
        <f>'WK6 - Expenditure Program'!I42</f>
        <v>0</v>
      </c>
      <c r="L407" s="945">
        <f>'WK6 - Expenditure Program'!J42</f>
        <v>0</v>
      </c>
      <c r="M407" s="945">
        <f>'WK6 - Expenditure Program'!K42</f>
        <v>0</v>
      </c>
      <c r="N407" s="945">
        <f>'WK6 - Expenditure Program'!L42</f>
        <v>0</v>
      </c>
      <c r="O407" s="945">
        <f>'WK6 - Expenditure Program'!M42</f>
        <v>0</v>
      </c>
      <c r="P407" s="945">
        <f>'WK6 - Expenditure Program'!N42</f>
        <v>0</v>
      </c>
      <c r="Q407" s="945">
        <f>'WK6 - Expenditure Program'!O42</f>
        <v>0</v>
      </c>
      <c r="R407" s="945">
        <f>'WK6 - Expenditure Program'!P42</f>
        <v>0</v>
      </c>
      <c r="S407" s="957">
        <f>'WK6 - Expenditure Program'!Q42</f>
        <v>0</v>
      </c>
      <c r="T407" s="1469"/>
      <c r="U407" s="1469"/>
      <c r="V407" s="1469"/>
      <c r="W407" s="1469"/>
      <c r="X407" s="1469"/>
      <c r="Y407" s="1469"/>
      <c r="Z407" s="1469"/>
    </row>
    <row r="408" spans="1:26" x14ac:dyDescent="0.2">
      <c r="A408" s="1469"/>
      <c r="B408" s="1346">
        <f>'WK6 - Expenditure Program'!C43</f>
        <v>0</v>
      </c>
      <c r="C408" s="1358"/>
      <c r="D408" s="1358"/>
      <c r="E408" s="747"/>
      <c r="F408" s="1358"/>
      <c r="G408" s="1358"/>
      <c r="H408" s="748"/>
      <c r="I408" s="1304">
        <f>'WK6 - Expenditure Program'!G43</f>
        <v>0</v>
      </c>
      <c r="J408" s="945">
        <f>'WK6 - Expenditure Program'!H43</f>
        <v>0</v>
      </c>
      <c r="K408" s="945">
        <f>'WK6 - Expenditure Program'!I43</f>
        <v>0</v>
      </c>
      <c r="L408" s="945">
        <f>'WK6 - Expenditure Program'!J43</f>
        <v>0</v>
      </c>
      <c r="M408" s="945">
        <f>'WK6 - Expenditure Program'!K43</f>
        <v>0</v>
      </c>
      <c r="N408" s="945">
        <f>'WK6 - Expenditure Program'!L43</f>
        <v>0</v>
      </c>
      <c r="O408" s="945">
        <f>'WK6 - Expenditure Program'!M43</f>
        <v>0</v>
      </c>
      <c r="P408" s="945">
        <f>'WK6 - Expenditure Program'!N43</f>
        <v>0</v>
      </c>
      <c r="Q408" s="945">
        <f>'WK6 - Expenditure Program'!O43</f>
        <v>0</v>
      </c>
      <c r="R408" s="945">
        <f>'WK6 - Expenditure Program'!P43</f>
        <v>0</v>
      </c>
      <c r="S408" s="957">
        <f>'WK6 - Expenditure Program'!Q43</f>
        <v>0</v>
      </c>
      <c r="T408" s="1469"/>
      <c r="U408" s="1469"/>
      <c r="V408" s="1469"/>
      <c r="W408" s="1469"/>
      <c r="X408" s="1469"/>
      <c r="Y408" s="1469"/>
      <c r="Z408" s="1469"/>
    </row>
    <row r="409" spans="1:26" x14ac:dyDescent="0.2">
      <c r="A409" s="1469"/>
      <c r="B409" s="1346">
        <f>'WK6 - Expenditure Program'!C44</f>
        <v>0</v>
      </c>
      <c r="C409" s="1358"/>
      <c r="D409" s="1358"/>
      <c r="E409" s="747"/>
      <c r="F409" s="1358"/>
      <c r="G409" s="1358"/>
      <c r="H409" s="748"/>
      <c r="I409" s="1304">
        <f>'WK6 - Expenditure Program'!G44</f>
        <v>0</v>
      </c>
      <c r="J409" s="945">
        <f>'WK6 - Expenditure Program'!H44</f>
        <v>0</v>
      </c>
      <c r="K409" s="945">
        <f>'WK6 - Expenditure Program'!I44</f>
        <v>0</v>
      </c>
      <c r="L409" s="945">
        <f>'WK6 - Expenditure Program'!J44</f>
        <v>0</v>
      </c>
      <c r="M409" s="945">
        <f>'WK6 - Expenditure Program'!K44</f>
        <v>0</v>
      </c>
      <c r="N409" s="945">
        <f>'WK6 - Expenditure Program'!L44</f>
        <v>0</v>
      </c>
      <c r="O409" s="945">
        <f>'WK6 - Expenditure Program'!M44</f>
        <v>0</v>
      </c>
      <c r="P409" s="945">
        <f>'WK6 - Expenditure Program'!N44</f>
        <v>0</v>
      </c>
      <c r="Q409" s="945">
        <f>'WK6 - Expenditure Program'!O44</f>
        <v>0</v>
      </c>
      <c r="R409" s="945">
        <f>'WK6 - Expenditure Program'!P44</f>
        <v>0</v>
      </c>
      <c r="S409" s="957">
        <f>'WK6 - Expenditure Program'!Q44</f>
        <v>0</v>
      </c>
      <c r="T409" s="1469"/>
      <c r="U409" s="1469"/>
      <c r="V409" s="1469"/>
      <c r="W409" s="1469"/>
      <c r="X409" s="1469"/>
      <c r="Y409" s="1469"/>
      <c r="Z409" s="1469"/>
    </row>
    <row r="410" spans="1:26" x14ac:dyDescent="0.2">
      <c r="A410" s="1469"/>
      <c r="B410" s="1346">
        <f>'WK6 - Expenditure Program'!C45</f>
        <v>0</v>
      </c>
      <c r="C410" s="1358"/>
      <c r="D410" s="1358"/>
      <c r="E410" s="747"/>
      <c r="F410" s="1358"/>
      <c r="G410" s="1358"/>
      <c r="H410" s="748"/>
      <c r="I410" s="1304">
        <f>'WK6 - Expenditure Program'!G45</f>
        <v>0</v>
      </c>
      <c r="J410" s="945">
        <f>'WK6 - Expenditure Program'!H45</f>
        <v>0</v>
      </c>
      <c r="K410" s="945">
        <f>'WK6 - Expenditure Program'!I45</f>
        <v>0</v>
      </c>
      <c r="L410" s="945">
        <f>'WK6 - Expenditure Program'!J45</f>
        <v>0</v>
      </c>
      <c r="M410" s="945">
        <f>'WK6 - Expenditure Program'!K45</f>
        <v>0</v>
      </c>
      <c r="N410" s="945">
        <f>'WK6 - Expenditure Program'!L45</f>
        <v>0</v>
      </c>
      <c r="O410" s="945">
        <f>'WK6 - Expenditure Program'!M45</f>
        <v>0</v>
      </c>
      <c r="P410" s="945">
        <f>'WK6 - Expenditure Program'!N45</f>
        <v>0</v>
      </c>
      <c r="Q410" s="945">
        <f>'WK6 - Expenditure Program'!O45</f>
        <v>0</v>
      </c>
      <c r="R410" s="945">
        <f>'WK6 - Expenditure Program'!P45</f>
        <v>0</v>
      </c>
      <c r="S410" s="957">
        <f>'WK6 - Expenditure Program'!Q45</f>
        <v>0</v>
      </c>
      <c r="T410" s="1469"/>
      <c r="U410" s="1469"/>
      <c r="V410" s="1469"/>
      <c r="W410" s="1469"/>
      <c r="X410" s="1469"/>
      <c r="Y410" s="1469"/>
      <c r="Z410" s="1469"/>
    </row>
    <row r="411" spans="1:26" x14ac:dyDescent="0.2">
      <c r="A411" s="1469"/>
      <c r="B411" s="1346">
        <f>'WK6 - Expenditure Program'!C46</f>
        <v>0</v>
      </c>
      <c r="C411" s="1358"/>
      <c r="D411" s="1358"/>
      <c r="E411" s="747"/>
      <c r="F411" s="1358"/>
      <c r="G411" s="1358"/>
      <c r="H411" s="748"/>
      <c r="I411" s="1304">
        <f>'WK6 - Expenditure Program'!G46</f>
        <v>0</v>
      </c>
      <c r="J411" s="945">
        <f>'WK6 - Expenditure Program'!H46</f>
        <v>0</v>
      </c>
      <c r="K411" s="945">
        <f>'WK6 - Expenditure Program'!I46</f>
        <v>0</v>
      </c>
      <c r="L411" s="945">
        <f>'WK6 - Expenditure Program'!J46</f>
        <v>0</v>
      </c>
      <c r="M411" s="945">
        <f>'WK6 - Expenditure Program'!K46</f>
        <v>0</v>
      </c>
      <c r="N411" s="945">
        <f>'WK6 - Expenditure Program'!L46</f>
        <v>0</v>
      </c>
      <c r="O411" s="945">
        <f>'WK6 - Expenditure Program'!M46</f>
        <v>0</v>
      </c>
      <c r="P411" s="945">
        <f>'WK6 - Expenditure Program'!N46</f>
        <v>0</v>
      </c>
      <c r="Q411" s="945">
        <f>'WK6 - Expenditure Program'!O46</f>
        <v>0</v>
      </c>
      <c r="R411" s="945">
        <f>'WK6 - Expenditure Program'!P46</f>
        <v>0</v>
      </c>
      <c r="S411" s="957">
        <f>'WK6 - Expenditure Program'!Q46</f>
        <v>0</v>
      </c>
      <c r="T411" s="1469"/>
      <c r="U411" s="1469"/>
      <c r="V411" s="1469"/>
      <c r="W411" s="1469"/>
      <c r="X411" s="1469"/>
      <c r="Y411" s="1469"/>
      <c r="Z411" s="1469"/>
    </row>
    <row r="412" spans="1:26" x14ac:dyDescent="0.2">
      <c r="A412" s="1469"/>
      <c r="B412" s="1346">
        <f>'WK6 - Expenditure Program'!C47</f>
        <v>0</v>
      </c>
      <c r="C412" s="1358"/>
      <c r="D412" s="1358"/>
      <c r="E412" s="747"/>
      <c r="F412" s="1358"/>
      <c r="G412" s="1358"/>
      <c r="H412" s="748"/>
      <c r="I412" s="1304">
        <f>'WK6 - Expenditure Program'!G47</f>
        <v>0</v>
      </c>
      <c r="J412" s="945">
        <f>'WK6 - Expenditure Program'!H47</f>
        <v>0</v>
      </c>
      <c r="K412" s="945">
        <f>'WK6 - Expenditure Program'!I47</f>
        <v>0</v>
      </c>
      <c r="L412" s="945">
        <f>'WK6 - Expenditure Program'!J47</f>
        <v>0</v>
      </c>
      <c r="M412" s="945">
        <f>'WK6 - Expenditure Program'!K47</f>
        <v>0</v>
      </c>
      <c r="N412" s="945">
        <f>'WK6 - Expenditure Program'!L47</f>
        <v>0</v>
      </c>
      <c r="O412" s="945">
        <f>'WK6 - Expenditure Program'!M47</f>
        <v>0</v>
      </c>
      <c r="P412" s="945">
        <f>'WK6 - Expenditure Program'!N47</f>
        <v>0</v>
      </c>
      <c r="Q412" s="945">
        <f>'WK6 - Expenditure Program'!O47</f>
        <v>0</v>
      </c>
      <c r="R412" s="945">
        <f>'WK6 - Expenditure Program'!P47</f>
        <v>0</v>
      </c>
      <c r="S412" s="957">
        <f>'WK6 - Expenditure Program'!Q47</f>
        <v>0</v>
      </c>
      <c r="T412" s="1469"/>
      <c r="U412" s="1469"/>
      <c r="V412" s="1469"/>
      <c r="W412" s="1469"/>
      <c r="X412" s="1469"/>
      <c r="Y412" s="1469"/>
      <c r="Z412" s="1469"/>
    </row>
    <row r="413" spans="1:26" x14ac:dyDescent="0.2">
      <c r="A413" s="1469"/>
      <c r="B413" s="1346">
        <f>'WK6 - Expenditure Program'!C48</f>
        <v>0</v>
      </c>
      <c r="C413" s="1358"/>
      <c r="D413" s="1358"/>
      <c r="E413" s="747"/>
      <c r="F413" s="1358"/>
      <c r="G413" s="1358"/>
      <c r="H413" s="748"/>
      <c r="I413" s="1304">
        <f>'WK6 - Expenditure Program'!G48</f>
        <v>0</v>
      </c>
      <c r="J413" s="945">
        <f>'WK6 - Expenditure Program'!H48</f>
        <v>0</v>
      </c>
      <c r="K413" s="945">
        <f>'WK6 - Expenditure Program'!I48</f>
        <v>0</v>
      </c>
      <c r="L413" s="945">
        <f>'WK6 - Expenditure Program'!J48</f>
        <v>0</v>
      </c>
      <c r="M413" s="945">
        <f>'WK6 - Expenditure Program'!K48</f>
        <v>0</v>
      </c>
      <c r="N413" s="945">
        <f>'WK6 - Expenditure Program'!L48</f>
        <v>0</v>
      </c>
      <c r="O413" s="945">
        <f>'WK6 - Expenditure Program'!M48</f>
        <v>0</v>
      </c>
      <c r="P413" s="945">
        <f>'WK6 - Expenditure Program'!N48</f>
        <v>0</v>
      </c>
      <c r="Q413" s="945">
        <f>'WK6 - Expenditure Program'!O48</f>
        <v>0</v>
      </c>
      <c r="R413" s="945">
        <f>'WK6 - Expenditure Program'!P48</f>
        <v>0</v>
      </c>
      <c r="S413" s="957">
        <f>'WK6 - Expenditure Program'!Q48</f>
        <v>0</v>
      </c>
      <c r="T413" s="1469"/>
      <c r="U413" s="1469"/>
      <c r="V413" s="1469"/>
      <c r="W413" s="1469"/>
      <c r="X413" s="1469"/>
      <c r="Y413" s="1469"/>
      <c r="Z413" s="1469"/>
    </row>
    <row r="414" spans="1:26" x14ac:dyDescent="0.2">
      <c r="A414" s="1469"/>
      <c r="B414" s="1302" t="str">
        <f>'WK6 - Expenditure Program'!C49</f>
        <v>Fund new/enhanced service levels (eg, sustainability program)</v>
      </c>
      <c r="C414" s="1358"/>
      <c r="D414" s="1358"/>
      <c r="E414" s="747"/>
      <c r="F414" s="1358"/>
      <c r="G414" s="1358"/>
      <c r="H414" s="748"/>
      <c r="I414" s="1304"/>
      <c r="J414" s="945"/>
      <c r="K414" s="945"/>
      <c r="L414" s="945"/>
      <c r="M414" s="945"/>
      <c r="N414" s="945"/>
      <c r="O414" s="945"/>
      <c r="P414" s="945"/>
      <c r="Q414" s="945"/>
      <c r="R414" s="946"/>
      <c r="S414" s="957">
        <f>SUM('WK6 - Expenditure Program'!Q50:Q64)</f>
        <v>0</v>
      </c>
      <c r="T414" s="1469"/>
      <c r="U414" s="1469"/>
      <c r="V414" s="1469"/>
      <c r="W414" s="1469"/>
      <c r="X414" s="1469"/>
      <c r="Y414" s="1469"/>
      <c r="Z414" s="1469"/>
    </row>
    <row r="415" spans="1:26" x14ac:dyDescent="0.2">
      <c r="A415" s="1469"/>
      <c r="B415" s="1346">
        <f>'WK6 - Expenditure Program'!C50</f>
        <v>0</v>
      </c>
      <c r="C415" s="1358"/>
      <c r="D415" s="1358"/>
      <c r="E415" s="747"/>
      <c r="F415" s="1358"/>
      <c r="G415" s="1358"/>
      <c r="H415" s="748"/>
      <c r="I415" s="1304">
        <f>'WK6 - Expenditure Program'!G50</f>
        <v>0</v>
      </c>
      <c r="J415" s="945">
        <f>'WK6 - Expenditure Program'!H50</f>
        <v>0</v>
      </c>
      <c r="K415" s="945">
        <f>'WK6 - Expenditure Program'!I50</f>
        <v>0</v>
      </c>
      <c r="L415" s="945">
        <f>'WK6 - Expenditure Program'!J50</f>
        <v>0</v>
      </c>
      <c r="M415" s="945">
        <f>'WK6 - Expenditure Program'!K50</f>
        <v>0</v>
      </c>
      <c r="N415" s="945">
        <f>'WK6 - Expenditure Program'!L50</f>
        <v>0</v>
      </c>
      <c r="O415" s="945">
        <f>'WK6 - Expenditure Program'!M50</f>
        <v>0</v>
      </c>
      <c r="P415" s="945">
        <f>'WK6 - Expenditure Program'!N50</f>
        <v>0</v>
      </c>
      <c r="Q415" s="945">
        <f>'WK6 - Expenditure Program'!O50</f>
        <v>0</v>
      </c>
      <c r="R415" s="945">
        <f>'WK6 - Expenditure Program'!P50</f>
        <v>0</v>
      </c>
      <c r="S415" s="957">
        <f>'WK6 - Expenditure Program'!Q50</f>
        <v>0</v>
      </c>
      <c r="T415" s="1469"/>
      <c r="U415" s="1469"/>
      <c r="V415" s="1469"/>
      <c r="W415" s="1469"/>
      <c r="X415" s="1469"/>
      <c r="Y415" s="1469"/>
      <c r="Z415" s="1469"/>
    </row>
    <row r="416" spans="1:26" x14ac:dyDescent="0.2">
      <c r="A416" s="1469"/>
      <c r="B416" s="1346">
        <f>'WK6 - Expenditure Program'!C51</f>
        <v>0</v>
      </c>
      <c r="C416" s="1358"/>
      <c r="D416" s="1358"/>
      <c r="E416" s="747"/>
      <c r="F416" s="1358"/>
      <c r="G416" s="1358"/>
      <c r="H416" s="748"/>
      <c r="I416" s="1304">
        <f>'WK6 - Expenditure Program'!G51</f>
        <v>0</v>
      </c>
      <c r="J416" s="945">
        <f>'WK6 - Expenditure Program'!H51</f>
        <v>0</v>
      </c>
      <c r="K416" s="945">
        <f>'WK6 - Expenditure Program'!I51</f>
        <v>0</v>
      </c>
      <c r="L416" s="945">
        <f>'WK6 - Expenditure Program'!J51</f>
        <v>0</v>
      </c>
      <c r="M416" s="945">
        <f>'WK6 - Expenditure Program'!K51</f>
        <v>0</v>
      </c>
      <c r="N416" s="945">
        <f>'WK6 - Expenditure Program'!L51</f>
        <v>0</v>
      </c>
      <c r="O416" s="945">
        <f>'WK6 - Expenditure Program'!M51</f>
        <v>0</v>
      </c>
      <c r="P416" s="945">
        <f>'WK6 - Expenditure Program'!N51</f>
        <v>0</v>
      </c>
      <c r="Q416" s="945">
        <f>'WK6 - Expenditure Program'!O51</f>
        <v>0</v>
      </c>
      <c r="R416" s="945">
        <f>'WK6 - Expenditure Program'!P51</f>
        <v>0</v>
      </c>
      <c r="S416" s="957">
        <f>'WK6 - Expenditure Program'!Q51</f>
        <v>0</v>
      </c>
      <c r="T416" s="1469"/>
      <c r="U416" s="1469"/>
      <c r="V416" s="1469"/>
      <c r="W416" s="1469"/>
      <c r="X416" s="1469"/>
      <c r="Y416" s="1469"/>
      <c r="Z416" s="1469"/>
    </row>
    <row r="417" spans="1:26" x14ac:dyDescent="0.2">
      <c r="A417" s="1469"/>
      <c r="B417" s="1346">
        <f>'WK6 - Expenditure Program'!C52</f>
        <v>0</v>
      </c>
      <c r="C417" s="1358"/>
      <c r="D417" s="1358"/>
      <c r="E417" s="747"/>
      <c r="F417" s="1358"/>
      <c r="G417" s="1358"/>
      <c r="H417" s="748"/>
      <c r="I417" s="1304">
        <f>'WK6 - Expenditure Program'!G52</f>
        <v>0</v>
      </c>
      <c r="J417" s="945">
        <f>'WK6 - Expenditure Program'!H52</f>
        <v>0</v>
      </c>
      <c r="K417" s="945">
        <f>'WK6 - Expenditure Program'!I52</f>
        <v>0</v>
      </c>
      <c r="L417" s="945">
        <f>'WK6 - Expenditure Program'!J52</f>
        <v>0</v>
      </c>
      <c r="M417" s="945">
        <f>'WK6 - Expenditure Program'!K52</f>
        <v>0</v>
      </c>
      <c r="N417" s="945">
        <f>'WK6 - Expenditure Program'!L52</f>
        <v>0</v>
      </c>
      <c r="O417" s="945">
        <f>'WK6 - Expenditure Program'!M52</f>
        <v>0</v>
      </c>
      <c r="P417" s="945">
        <f>'WK6 - Expenditure Program'!N52</f>
        <v>0</v>
      </c>
      <c r="Q417" s="945">
        <f>'WK6 - Expenditure Program'!O52</f>
        <v>0</v>
      </c>
      <c r="R417" s="945">
        <f>'WK6 - Expenditure Program'!P52</f>
        <v>0</v>
      </c>
      <c r="S417" s="957">
        <f>'WK6 - Expenditure Program'!Q52</f>
        <v>0</v>
      </c>
      <c r="T417" s="1469"/>
      <c r="U417" s="1469"/>
      <c r="V417" s="1469"/>
      <c r="W417" s="1469"/>
      <c r="X417" s="1469"/>
      <c r="Y417" s="1469"/>
      <c r="Z417" s="1469"/>
    </row>
    <row r="418" spans="1:26" x14ac:dyDescent="0.2">
      <c r="A418" s="1469"/>
      <c r="B418" s="1346">
        <f>'WK6 - Expenditure Program'!C53</f>
        <v>0</v>
      </c>
      <c r="C418" s="1358"/>
      <c r="D418" s="1358"/>
      <c r="E418" s="747"/>
      <c r="F418" s="1358"/>
      <c r="G418" s="1358"/>
      <c r="H418" s="748"/>
      <c r="I418" s="1304">
        <f>'WK6 - Expenditure Program'!G53</f>
        <v>0</v>
      </c>
      <c r="J418" s="945">
        <f>'WK6 - Expenditure Program'!H53</f>
        <v>0</v>
      </c>
      <c r="K418" s="945">
        <f>'WK6 - Expenditure Program'!I53</f>
        <v>0</v>
      </c>
      <c r="L418" s="945">
        <f>'WK6 - Expenditure Program'!J53</f>
        <v>0</v>
      </c>
      <c r="M418" s="945">
        <f>'WK6 - Expenditure Program'!K53</f>
        <v>0</v>
      </c>
      <c r="N418" s="945">
        <f>'WK6 - Expenditure Program'!L53</f>
        <v>0</v>
      </c>
      <c r="O418" s="945">
        <f>'WK6 - Expenditure Program'!M53</f>
        <v>0</v>
      </c>
      <c r="P418" s="945">
        <f>'WK6 - Expenditure Program'!N53</f>
        <v>0</v>
      </c>
      <c r="Q418" s="945">
        <f>'WK6 - Expenditure Program'!O53</f>
        <v>0</v>
      </c>
      <c r="R418" s="945">
        <f>'WK6 - Expenditure Program'!P53</f>
        <v>0</v>
      </c>
      <c r="S418" s="957">
        <f>'WK6 - Expenditure Program'!Q53</f>
        <v>0</v>
      </c>
      <c r="T418" s="1469"/>
      <c r="U418" s="1469"/>
      <c r="V418" s="1469"/>
      <c r="W418" s="1469"/>
      <c r="X418" s="1469"/>
      <c r="Y418" s="1469"/>
      <c r="Z418" s="1469"/>
    </row>
    <row r="419" spans="1:26" x14ac:dyDescent="0.2">
      <c r="A419" s="1469"/>
      <c r="B419" s="1346">
        <f>'WK6 - Expenditure Program'!C54</f>
        <v>0</v>
      </c>
      <c r="C419" s="1358"/>
      <c r="D419" s="1358"/>
      <c r="E419" s="747"/>
      <c r="F419" s="1358"/>
      <c r="G419" s="1358"/>
      <c r="H419" s="748"/>
      <c r="I419" s="1304">
        <f>'WK6 - Expenditure Program'!G54</f>
        <v>0</v>
      </c>
      <c r="J419" s="945">
        <f>'WK6 - Expenditure Program'!H54</f>
        <v>0</v>
      </c>
      <c r="K419" s="945">
        <f>'WK6 - Expenditure Program'!I54</f>
        <v>0</v>
      </c>
      <c r="L419" s="945">
        <f>'WK6 - Expenditure Program'!J54</f>
        <v>0</v>
      </c>
      <c r="M419" s="945">
        <f>'WK6 - Expenditure Program'!K54</f>
        <v>0</v>
      </c>
      <c r="N419" s="945">
        <f>'WK6 - Expenditure Program'!L54</f>
        <v>0</v>
      </c>
      <c r="O419" s="945">
        <f>'WK6 - Expenditure Program'!M54</f>
        <v>0</v>
      </c>
      <c r="P419" s="945">
        <f>'WK6 - Expenditure Program'!N54</f>
        <v>0</v>
      </c>
      <c r="Q419" s="945">
        <f>'WK6 - Expenditure Program'!O54</f>
        <v>0</v>
      </c>
      <c r="R419" s="945">
        <f>'WK6 - Expenditure Program'!P54</f>
        <v>0</v>
      </c>
      <c r="S419" s="957">
        <f>'WK6 - Expenditure Program'!Q54</f>
        <v>0</v>
      </c>
      <c r="T419" s="1469"/>
      <c r="U419" s="1469"/>
      <c r="V419" s="1469"/>
      <c r="W419" s="1469"/>
      <c r="X419" s="1469"/>
      <c r="Y419" s="1469"/>
      <c r="Z419" s="1469"/>
    </row>
    <row r="420" spans="1:26" x14ac:dyDescent="0.2">
      <c r="A420" s="1469"/>
      <c r="B420" s="1346">
        <f>'WK6 - Expenditure Program'!C55</f>
        <v>0</v>
      </c>
      <c r="C420" s="1358"/>
      <c r="D420" s="1358"/>
      <c r="E420" s="747"/>
      <c r="F420" s="1358"/>
      <c r="G420" s="1358"/>
      <c r="H420" s="748"/>
      <c r="I420" s="1304">
        <f>'WK6 - Expenditure Program'!G55</f>
        <v>0</v>
      </c>
      <c r="J420" s="945">
        <f>'WK6 - Expenditure Program'!H55</f>
        <v>0</v>
      </c>
      <c r="K420" s="945">
        <f>'WK6 - Expenditure Program'!I55</f>
        <v>0</v>
      </c>
      <c r="L420" s="945">
        <f>'WK6 - Expenditure Program'!J55</f>
        <v>0</v>
      </c>
      <c r="M420" s="945">
        <f>'WK6 - Expenditure Program'!K55</f>
        <v>0</v>
      </c>
      <c r="N420" s="945">
        <f>'WK6 - Expenditure Program'!L55</f>
        <v>0</v>
      </c>
      <c r="O420" s="945">
        <f>'WK6 - Expenditure Program'!M55</f>
        <v>0</v>
      </c>
      <c r="P420" s="945">
        <f>'WK6 - Expenditure Program'!N55</f>
        <v>0</v>
      </c>
      <c r="Q420" s="945">
        <f>'WK6 - Expenditure Program'!O55</f>
        <v>0</v>
      </c>
      <c r="R420" s="945">
        <f>'WK6 - Expenditure Program'!P55</f>
        <v>0</v>
      </c>
      <c r="S420" s="957">
        <f>'WK6 - Expenditure Program'!Q55</f>
        <v>0</v>
      </c>
      <c r="T420" s="1469"/>
      <c r="U420" s="1469"/>
      <c r="V420" s="1469"/>
      <c r="W420" s="1469"/>
      <c r="X420" s="1469"/>
      <c r="Y420" s="1469"/>
      <c r="Z420" s="1469"/>
    </row>
    <row r="421" spans="1:26" x14ac:dyDescent="0.2">
      <c r="A421" s="1469"/>
      <c r="B421" s="1346">
        <f>'WK6 - Expenditure Program'!C56</f>
        <v>0</v>
      </c>
      <c r="C421" s="1358"/>
      <c r="D421" s="1358"/>
      <c r="E421" s="747"/>
      <c r="F421" s="1358"/>
      <c r="G421" s="1358"/>
      <c r="H421" s="748"/>
      <c r="I421" s="1304">
        <f>'WK6 - Expenditure Program'!G56</f>
        <v>0</v>
      </c>
      <c r="J421" s="945">
        <f>'WK6 - Expenditure Program'!H56</f>
        <v>0</v>
      </c>
      <c r="K421" s="945">
        <f>'WK6 - Expenditure Program'!I56</f>
        <v>0</v>
      </c>
      <c r="L421" s="945">
        <f>'WK6 - Expenditure Program'!J56</f>
        <v>0</v>
      </c>
      <c r="M421" s="945">
        <f>'WK6 - Expenditure Program'!K56</f>
        <v>0</v>
      </c>
      <c r="N421" s="945">
        <f>'WK6 - Expenditure Program'!L56</f>
        <v>0</v>
      </c>
      <c r="O421" s="945">
        <f>'WK6 - Expenditure Program'!M56</f>
        <v>0</v>
      </c>
      <c r="P421" s="945">
        <f>'WK6 - Expenditure Program'!N56</f>
        <v>0</v>
      </c>
      <c r="Q421" s="945">
        <f>'WK6 - Expenditure Program'!O56</f>
        <v>0</v>
      </c>
      <c r="R421" s="945">
        <f>'WK6 - Expenditure Program'!P56</f>
        <v>0</v>
      </c>
      <c r="S421" s="957">
        <f>'WK6 - Expenditure Program'!Q56</f>
        <v>0</v>
      </c>
      <c r="T421" s="1469"/>
      <c r="U421" s="1469"/>
      <c r="V421" s="1469"/>
      <c r="W421" s="1469"/>
      <c r="X421" s="1469"/>
      <c r="Y421" s="1469"/>
      <c r="Z421" s="1469"/>
    </row>
    <row r="422" spans="1:26" x14ac:dyDescent="0.2">
      <c r="A422" s="1469"/>
      <c r="B422" s="1346">
        <f>'WK6 - Expenditure Program'!C57</f>
        <v>0</v>
      </c>
      <c r="C422" s="1358"/>
      <c r="D422" s="1358"/>
      <c r="E422" s="747"/>
      <c r="F422" s="1358"/>
      <c r="G422" s="1358"/>
      <c r="H422" s="748"/>
      <c r="I422" s="1304">
        <f>'WK6 - Expenditure Program'!G57</f>
        <v>0</v>
      </c>
      <c r="J422" s="945">
        <f>'WK6 - Expenditure Program'!H57</f>
        <v>0</v>
      </c>
      <c r="K422" s="945">
        <f>'WK6 - Expenditure Program'!I57</f>
        <v>0</v>
      </c>
      <c r="L422" s="945">
        <f>'WK6 - Expenditure Program'!J57</f>
        <v>0</v>
      </c>
      <c r="M422" s="945">
        <f>'WK6 - Expenditure Program'!K57</f>
        <v>0</v>
      </c>
      <c r="N422" s="945">
        <f>'WK6 - Expenditure Program'!L57</f>
        <v>0</v>
      </c>
      <c r="O422" s="945">
        <f>'WK6 - Expenditure Program'!M57</f>
        <v>0</v>
      </c>
      <c r="P422" s="945">
        <f>'WK6 - Expenditure Program'!N57</f>
        <v>0</v>
      </c>
      <c r="Q422" s="945">
        <f>'WK6 - Expenditure Program'!O57</f>
        <v>0</v>
      </c>
      <c r="R422" s="945">
        <f>'WK6 - Expenditure Program'!P57</f>
        <v>0</v>
      </c>
      <c r="S422" s="957">
        <f>'WK6 - Expenditure Program'!Q57</f>
        <v>0</v>
      </c>
      <c r="T422" s="1469"/>
      <c r="U422" s="1469"/>
      <c r="V422" s="1469"/>
      <c r="W422" s="1469"/>
      <c r="X422" s="1469"/>
      <c r="Y422" s="1469"/>
      <c r="Z422" s="1469"/>
    </row>
    <row r="423" spans="1:26" x14ac:dyDescent="0.2">
      <c r="A423" s="1469"/>
      <c r="B423" s="1346">
        <f>'WK6 - Expenditure Program'!C58</f>
        <v>0</v>
      </c>
      <c r="C423" s="1358"/>
      <c r="D423" s="1358"/>
      <c r="E423" s="747"/>
      <c r="F423" s="1358"/>
      <c r="G423" s="1358"/>
      <c r="H423" s="748"/>
      <c r="I423" s="1304">
        <f>'WK6 - Expenditure Program'!G58</f>
        <v>0</v>
      </c>
      <c r="J423" s="945">
        <f>'WK6 - Expenditure Program'!H58</f>
        <v>0</v>
      </c>
      <c r="K423" s="945">
        <f>'WK6 - Expenditure Program'!I58</f>
        <v>0</v>
      </c>
      <c r="L423" s="945">
        <f>'WK6 - Expenditure Program'!J58</f>
        <v>0</v>
      </c>
      <c r="M423" s="945">
        <f>'WK6 - Expenditure Program'!K58</f>
        <v>0</v>
      </c>
      <c r="N423" s="945">
        <f>'WK6 - Expenditure Program'!L58</f>
        <v>0</v>
      </c>
      <c r="O423" s="945">
        <f>'WK6 - Expenditure Program'!M58</f>
        <v>0</v>
      </c>
      <c r="P423" s="945">
        <f>'WK6 - Expenditure Program'!N58</f>
        <v>0</v>
      </c>
      <c r="Q423" s="945">
        <f>'WK6 - Expenditure Program'!O58</f>
        <v>0</v>
      </c>
      <c r="R423" s="945">
        <f>'WK6 - Expenditure Program'!P58</f>
        <v>0</v>
      </c>
      <c r="S423" s="957">
        <f>'WK6 - Expenditure Program'!Q58</f>
        <v>0</v>
      </c>
      <c r="T423" s="1469"/>
      <c r="U423" s="1469"/>
      <c r="V423" s="1469"/>
      <c r="W423" s="1469"/>
      <c r="X423" s="1469"/>
      <c r="Y423" s="1469"/>
      <c r="Z423" s="1469"/>
    </row>
    <row r="424" spans="1:26" x14ac:dyDescent="0.2">
      <c r="A424" s="1469"/>
      <c r="B424" s="1346">
        <f>'WK6 - Expenditure Program'!C59</f>
        <v>0</v>
      </c>
      <c r="C424" s="1358"/>
      <c r="D424" s="1358"/>
      <c r="E424" s="747"/>
      <c r="F424" s="1358"/>
      <c r="G424" s="1358"/>
      <c r="H424" s="748"/>
      <c r="I424" s="1304">
        <f>'WK6 - Expenditure Program'!G59</f>
        <v>0</v>
      </c>
      <c r="J424" s="945">
        <f>'WK6 - Expenditure Program'!H59</f>
        <v>0</v>
      </c>
      <c r="K424" s="945">
        <f>'WK6 - Expenditure Program'!I59</f>
        <v>0</v>
      </c>
      <c r="L424" s="945">
        <f>'WK6 - Expenditure Program'!J59</f>
        <v>0</v>
      </c>
      <c r="M424" s="945">
        <f>'WK6 - Expenditure Program'!K59</f>
        <v>0</v>
      </c>
      <c r="N424" s="945">
        <f>'WK6 - Expenditure Program'!L59</f>
        <v>0</v>
      </c>
      <c r="O424" s="945">
        <f>'WK6 - Expenditure Program'!M59</f>
        <v>0</v>
      </c>
      <c r="P424" s="945">
        <f>'WK6 - Expenditure Program'!N59</f>
        <v>0</v>
      </c>
      <c r="Q424" s="945">
        <f>'WK6 - Expenditure Program'!O59</f>
        <v>0</v>
      </c>
      <c r="R424" s="945">
        <f>'WK6 - Expenditure Program'!P59</f>
        <v>0</v>
      </c>
      <c r="S424" s="957">
        <f>'WK6 - Expenditure Program'!Q59</f>
        <v>0</v>
      </c>
      <c r="T424" s="1469"/>
      <c r="U424" s="1469"/>
      <c r="V424" s="1469"/>
      <c r="W424" s="1469"/>
      <c r="X424" s="1469"/>
      <c r="Y424" s="1469"/>
      <c r="Z424" s="1469"/>
    </row>
    <row r="425" spans="1:26" x14ac:dyDescent="0.2">
      <c r="A425" s="1469"/>
      <c r="B425" s="1346">
        <f>'WK6 - Expenditure Program'!C60</f>
        <v>0</v>
      </c>
      <c r="C425" s="1358"/>
      <c r="D425" s="1358"/>
      <c r="E425" s="747"/>
      <c r="F425" s="1358"/>
      <c r="G425" s="1358"/>
      <c r="H425" s="748"/>
      <c r="I425" s="1304">
        <f>'WK6 - Expenditure Program'!G60</f>
        <v>0</v>
      </c>
      <c r="J425" s="945">
        <f>'WK6 - Expenditure Program'!H60</f>
        <v>0</v>
      </c>
      <c r="K425" s="945">
        <f>'WK6 - Expenditure Program'!I60</f>
        <v>0</v>
      </c>
      <c r="L425" s="945">
        <f>'WK6 - Expenditure Program'!J60</f>
        <v>0</v>
      </c>
      <c r="M425" s="945">
        <f>'WK6 - Expenditure Program'!K60</f>
        <v>0</v>
      </c>
      <c r="N425" s="945">
        <f>'WK6 - Expenditure Program'!L60</f>
        <v>0</v>
      </c>
      <c r="O425" s="945">
        <f>'WK6 - Expenditure Program'!M60</f>
        <v>0</v>
      </c>
      <c r="P425" s="945">
        <f>'WK6 - Expenditure Program'!N60</f>
        <v>0</v>
      </c>
      <c r="Q425" s="945">
        <f>'WK6 - Expenditure Program'!O60</f>
        <v>0</v>
      </c>
      <c r="R425" s="945">
        <f>'WK6 - Expenditure Program'!P60</f>
        <v>0</v>
      </c>
      <c r="S425" s="957">
        <f>'WK6 - Expenditure Program'!Q60</f>
        <v>0</v>
      </c>
      <c r="T425" s="1469"/>
      <c r="U425" s="1469"/>
      <c r="V425" s="1469"/>
      <c r="W425" s="1469"/>
      <c r="X425" s="1469"/>
      <c r="Y425" s="1469"/>
      <c r="Z425" s="1469"/>
    </row>
    <row r="426" spans="1:26" x14ac:dyDescent="0.2">
      <c r="A426" s="1469"/>
      <c r="B426" s="1346">
        <f>'WK6 - Expenditure Program'!C61</f>
        <v>0</v>
      </c>
      <c r="C426" s="1358"/>
      <c r="D426" s="1358"/>
      <c r="E426" s="747"/>
      <c r="F426" s="1358"/>
      <c r="G426" s="1358"/>
      <c r="H426" s="748"/>
      <c r="I426" s="1304">
        <f>'WK6 - Expenditure Program'!G61</f>
        <v>0</v>
      </c>
      <c r="J426" s="945">
        <f>'WK6 - Expenditure Program'!H61</f>
        <v>0</v>
      </c>
      <c r="K426" s="945">
        <f>'WK6 - Expenditure Program'!I61</f>
        <v>0</v>
      </c>
      <c r="L426" s="945">
        <f>'WK6 - Expenditure Program'!J61</f>
        <v>0</v>
      </c>
      <c r="M426" s="945">
        <f>'WK6 - Expenditure Program'!K61</f>
        <v>0</v>
      </c>
      <c r="N426" s="945">
        <f>'WK6 - Expenditure Program'!L61</f>
        <v>0</v>
      </c>
      <c r="O426" s="945">
        <f>'WK6 - Expenditure Program'!M61</f>
        <v>0</v>
      </c>
      <c r="P426" s="945">
        <f>'WK6 - Expenditure Program'!N61</f>
        <v>0</v>
      </c>
      <c r="Q426" s="945">
        <f>'WK6 - Expenditure Program'!O61</f>
        <v>0</v>
      </c>
      <c r="R426" s="945">
        <f>'WK6 - Expenditure Program'!P61</f>
        <v>0</v>
      </c>
      <c r="S426" s="957">
        <f>'WK6 - Expenditure Program'!Q61</f>
        <v>0</v>
      </c>
      <c r="T426" s="1469"/>
      <c r="U426" s="1469"/>
      <c r="V426" s="1469"/>
      <c r="W426" s="1469"/>
      <c r="X426" s="1469"/>
      <c r="Y426" s="1469"/>
      <c r="Z426" s="1469"/>
    </row>
    <row r="427" spans="1:26" x14ac:dyDescent="0.2">
      <c r="A427" s="1469"/>
      <c r="B427" s="1346">
        <f>'WK6 - Expenditure Program'!C62</f>
        <v>0</v>
      </c>
      <c r="C427" s="1358"/>
      <c r="D427" s="1358"/>
      <c r="E427" s="747"/>
      <c r="F427" s="1358"/>
      <c r="G427" s="1358"/>
      <c r="H427" s="748"/>
      <c r="I427" s="1304">
        <f>'WK6 - Expenditure Program'!G62</f>
        <v>0</v>
      </c>
      <c r="J427" s="945">
        <f>'WK6 - Expenditure Program'!H62</f>
        <v>0</v>
      </c>
      <c r="K427" s="945">
        <f>'WK6 - Expenditure Program'!I62</f>
        <v>0</v>
      </c>
      <c r="L427" s="945">
        <f>'WK6 - Expenditure Program'!J62</f>
        <v>0</v>
      </c>
      <c r="M427" s="945">
        <f>'WK6 - Expenditure Program'!K62</f>
        <v>0</v>
      </c>
      <c r="N427" s="945">
        <f>'WK6 - Expenditure Program'!L62</f>
        <v>0</v>
      </c>
      <c r="O427" s="945">
        <f>'WK6 - Expenditure Program'!M62</f>
        <v>0</v>
      </c>
      <c r="P427" s="945">
        <f>'WK6 - Expenditure Program'!N62</f>
        <v>0</v>
      </c>
      <c r="Q427" s="945">
        <f>'WK6 - Expenditure Program'!O62</f>
        <v>0</v>
      </c>
      <c r="R427" s="945">
        <f>'WK6 - Expenditure Program'!P62</f>
        <v>0</v>
      </c>
      <c r="S427" s="957">
        <f>'WK6 - Expenditure Program'!Q62</f>
        <v>0</v>
      </c>
      <c r="T427" s="1469"/>
      <c r="U427" s="1469"/>
      <c r="V427" s="1469"/>
      <c r="W427" s="1469"/>
      <c r="X427" s="1469"/>
      <c r="Y427" s="1469"/>
      <c r="Z427" s="1469"/>
    </row>
    <row r="428" spans="1:26" x14ac:dyDescent="0.2">
      <c r="A428" s="1469"/>
      <c r="B428" s="1346">
        <f>'WK6 - Expenditure Program'!C63</f>
        <v>0</v>
      </c>
      <c r="C428" s="1358"/>
      <c r="D428" s="1358"/>
      <c r="E428" s="747"/>
      <c r="F428" s="1358"/>
      <c r="G428" s="1358"/>
      <c r="H428" s="748"/>
      <c r="I428" s="1304">
        <f>'WK6 - Expenditure Program'!G63</f>
        <v>0</v>
      </c>
      <c r="J428" s="945">
        <f>'WK6 - Expenditure Program'!H63</f>
        <v>0</v>
      </c>
      <c r="K428" s="945">
        <f>'WK6 - Expenditure Program'!I63</f>
        <v>0</v>
      </c>
      <c r="L428" s="945">
        <f>'WK6 - Expenditure Program'!J63</f>
        <v>0</v>
      </c>
      <c r="M428" s="945">
        <f>'WK6 - Expenditure Program'!K63</f>
        <v>0</v>
      </c>
      <c r="N428" s="945">
        <f>'WK6 - Expenditure Program'!L63</f>
        <v>0</v>
      </c>
      <c r="O428" s="945">
        <f>'WK6 - Expenditure Program'!M63</f>
        <v>0</v>
      </c>
      <c r="P428" s="945">
        <f>'WK6 - Expenditure Program'!N63</f>
        <v>0</v>
      </c>
      <c r="Q428" s="945">
        <f>'WK6 - Expenditure Program'!O63</f>
        <v>0</v>
      </c>
      <c r="R428" s="945">
        <f>'WK6 - Expenditure Program'!P63</f>
        <v>0</v>
      </c>
      <c r="S428" s="957">
        <f>'WK6 - Expenditure Program'!Q63</f>
        <v>0</v>
      </c>
      <c r="T428" s="1469"/>
      <c r="U428" s="1469"/>
      <c r="V428" s="1469"/>
      <c r="W428" s="1469"/>
      <c r="X428" s="1469"/>
      <c r="Y428" s="1469"/>
      <c r="Z428" s="1469"/>
    </row>
    <row r="429" spans="1:26" x14ac:dyDescent="0.2">
      <c r="A429" s="1469"/>
      <c r="B429" s="1346">
        <f>'WK6 - Expenditure Program'!C64</f>
        <v>0</v>
      </c>
      <c r="C429" s="1358"/>
      <c r="D429" s="1358"/>
      <c r="E429" s="747"/>
      <c r="F429" s="1358"/>
      <c r="G429" s="1358"/>
      <c r="H429" s="748"/>
      <c r="I429" s="1304">
        <f>'WK6 - Expenditure Program'!G64</f>
        <v>0</v>
      </c>
      <c r="J429" s="945">
        <f>'WK6 - Expenditure Program'!H64</f>
        <v>0</v>
      </c>
      <c r="K429" s="945">
        <f>'WK6 - Expenditure Program'!I64</f>
        <v>0</v>
      </c>
      <c r="L429" s="945">
        <f>'WK6 - Expenditure Program'!J64</f>
        <v>0</v>
      </c>
      <c r="M429" s="945">
        <f>'WK6 - Expenditure Program'!K64</f>
        <v>0</v>
      </c>
      <c r="N429" s="945">
        <f>'WK6 - Expenditure Program'!L64</f>
        <v>0</v>
      </c>
      <c r="O429" s="945">
        <f>'WK6 - Expenditure Program'!M64</f>
        <v>0</v>
      </c>
      <c r="P429" s="945">
        <f>'WK6 - Expenditure Program'!N64</f>
        <v>0</v>
      </c>
      <c r="Q429" s="945">
        <f>'WK6 - Expenditure Program'!O64</f>
        <v>0</v>
      </c>
      <c r="R429" s="945">
        <f>'WK6 - Expenditure Program'!P64</f>
        <v>0</v>
      </c>
      <c r="S429" s="957">
        <f>'WK6 - Expenditure Program'!Q64</f>
        <v>0</v>
      </c>
      <c r="T429" s="1469"/>
      <c r="U429" s="1469"/>
      <c r="V429" s="1469"/>
      <c r="W429" s="1469"/>
      <c r="X429" s="1469"/>
      <c r="Y429" s="1469"/>
      <c r="Z429" s="1469"/>
    </row>
    <row r="430" spans="1:26" ht="12.75" thickBot="1" x14ac:dyDescent="0.25">
      <c r="A430" s="1469"/>
      <c r="B430" s="1302" t="str">
        <f>'WK6 - Expenditure Program'!C65</f>
        <v>Annual total</v>
      </c>
      <c r="C430" s="1358"/>
      <c r="D430" s="1358"/>
      <c r="E430" s="747"/>
      <c r="F430" s="1358"/>
      <c r="G430" s="1358"/>
      <c r="H430" s="748"/>
      <c r="I430" s="1305">
        <f>'WK6 - Expenditure Program'!G65</f>
        <v>0</v>
      </c>
      <c r="J430" s="1306">
        <f>'WK6 - Expenditure Program'!H65</f>
        <v>0</v>
      </c>
      <c r="K430" s="1306">
        <f>'WK6 - Expenditure Program'!I65</f>
        <v>0</v>
      </c>
      <c r="L430" s="1306">
        <f>'WK6 - Expenditure Program'!J65</f>
        <v>0</v>
      </c>
      <c r="M430" s="1306">
        <f>'WK6 - Expenditure Program'!K65</f>
        <v>0</v>
      </c>
      <c r="N430" s="1306">
        <f>'WK6 - Expenditure Program'!L65</f>
        <v>0</v>
      </c>
      <c r="O430" s="1306">
        <f>'WK6 - Expenditure Program'!M65</f>
        <v>0</v>
      </c>
      <c r="P430" s="1306">
        <f>'WK6 - Expenditure Program'!N65</f>
        <v>0</v>
      </c>
      <c r="Q430" s="1306">
        <f>'WK6 - Expenditure Program'!O65</f>
        <v>0</v>
      </c>
      <c r="R430" s="1306">
        <f>'WK6 - Expenditure Program'!P65</f>
        <v>0</v>
      </c>
      <c r="S430" s="957">
        <f>'WK6 - Expenditure Program'!Q65</f>
        <v>0</v>
      </c>
      <c r="T430" s="1469"/>
      <c r="U430" s="1469"/>
      <c r="V430" s="1469"/>
      <c r="W430" s="1469"/>
      <c r="X430" s="1469"/>
      <c r="Y430" s="1469"/>
      <c r="Z430" s="1469"/>
    </row>
    <row r="431" spans="1:26" ht="12.75" thickTop="1" x14ac:dyDescent="0.2">
      <c r="A431" s="1469"/>
      <c r="B431" s="948" t="str">
        <f>'WK6 - Expenditure Program'!C66</f>
        <v>Cumulative totals by year</v>
      </c>
      <c r="C431" s="1358"/>
      <c r="D431" s="1358"/>
      <c r="E431" s="747"/>
      <c r="F431" s="1358"/>
      <c r="G431" s="1358"/>
      <c r="H431" s="748"/>
      <c r="I431" s="1304">
        <f>'WK6 - Expenditure Program'!G66</f>
        <v>0</v>
      </c>
      <c r="J431" s="945">
        <f>'WK6 - Expenditure Program'!H66</f>
        <v>0</v>
      </c>
      <c r="K431" s="945">
        <f>'WK6 - Expenditure Program'!I66</f>
        <v>0</v>
      </c>
      <c r="L431" s="945">
        <f>'WK6 - Expenditure Program'!J66</f>
        <v>0</v>
      </c>
      <c r="M431" s="945">
        <f>'WK6 - Expenditure Program'!K66</f>
        <v>0</v>
      </c>
      <c r="N431" s="945">
        <f>'WK6 - Expenditure Program'!L66</f>
        <v>0</v>
      </c>
      <c r="O431" s="945">
        <f>'WK6 - Expenditure Program'!M66</f>
        <v>0</v>
      </c>
      <c r="P431" s="945">
        <f>'WK6 - Expenditure Program'!N66</f>
        <v>0</v>
      </c>
      <c r="Q431" s="945">
        <f>'WK6 - Expenditure Program'!O66</f>
        <v>0</v>
      </c>
      <c r="R431" s="946">
        <f>'WK6 - Expenditure Program'!P66</f>
        <v>0</v>
      </c>
      <c r="S431" s="856"/>
      <c r="T431" s="1469"/>
      <c r="U431" s="1469"/>
      <c r="V431" s="1469"/>
      <c r="W431" s="1469"/>
      <c r="X431" s="1469"/>
      <c r="Y431" s="1469"/>
      <c r="Z431" s="1469"/>
    </row>
    <row r="432" spans="1:26" x14ac:dyDescent="0.2">
      <c r="A432" s="1469"/>
      <c r="B432" s="857" t="s">
        <v>469</v>
      </c>
      <c r="C432" s="1358"/>
      <c r="D432" s="1358"/>
      <c r="E432" s="747"/>
      <c r="F432" s="1358"/>
      <c r="G432" s="1358"/>
      <c r="H432" s="748"/>
      <c r="I432" s="1303">
        <f>SUM($I398:I429)-I431</f>
        <v>0</v>
      </c>
      <c r="J432" s="932">
        <f>SUM($I398:J429)-J431</f>
        <v>0</v>
      </c>
      <c r="K432" s="932">
        <f>SUM($I398:K429)-K431</f>
        <v>0</v>
      </c>
      <c r="L432" s="932">
        <f>SUM($I398:L429)-L431</f>
        <v>0</v>
      </c>
      <c r="M432" s="932">
        <f>SUM($I398:M429)-M431</f>
        <v>0</v>
      </c>
      <c r="N432" s="932">
        <f>SUM($I398:N429)-N431</f>
        <v>0</v>
      </c>
      <c r="O432" s="932">
        <f>SUM($I398:O429)-O431</f>
        <v>0</v>
      </c>
      <c r="P432" s="932">
        <f>SUM($I398:P429)-P431</f>
        <v>0</v>
      </c>
      <c r="Q432" s="932">
        <f>SUM($I398:Q429)-Q431</f>
        <v>0</v>
      </c>
      <c r="R432" s="932">
        <f>SUM($I398:R429)-R431</f>
        <v>0</v>
      </c>
      <c r="S432" s="960">
        <f>R431-S430</f>
        <v>0</v>
      </c>
      <c r="T432" s="1469"/>
      <c r="U432" s="1469"/>
      <c r="V432" s="1469"/>
      <c r="W432" s="1469"/>
      <c r="X432" s="1469"/>
      <c r="Y432" s="1469"/>
      <c r="Z432" s="1469"/>
    </row>
    <row r="433" spans="1:26" x14ac:dyDescent="0.2">
      <c r="A433" s="1469"/>
      <c r="B433" s="747"/>
      <c r="C433" s="1358"/>
      <c r="D433" s="1358"/>
      <c r="E433" s="747"/>
      <c r="F433" s="1358"/>
      <c r="G433" s="1358"/>
      <c r="H433" s="748"/>
      <c r="I433" s="851"/>
      <c r="J433" s="564"/>
      <c r="K433" s="564"/>
      <c r="L433" s="564"/>
      <c r="M433" s="564"/>
      <c r="N433" s="564"/>
      <c r="O433" s="564"/>
      <c r="P433" s="564"/>
      <c r="Q433" s="564"/>
      <c r="R433" s="852"/>
      <c r="S433" s="755"/>
      <c r="T433" s="1469"/>
      <c r="U433" s="1469"/>
      <c r="V433" s="1469"/>
      <c r="W433" s="1469"/>
      <c r="X433" s="1469"/>
      <c r="Y433" s="1469"/>
      <c r="Z433" s="1469"/>
    </row>
    <row r="434" spans="1:26" x14ac:dyDescent="0.2">
      <c r="A434" s="1469"/>
      <c r="B434" s="947" t="str">
        <f>'WK6 - Expenditure Program'!C68</f>
        <v>Capital expenditure</v>
      </c>
      <c r="C434" s="1358"/>
      <c r="D434" s="1358"/>
      <c r="E434" s="747"/>
      <c r="F434" s="1358"/>
      <c r="G434" s="1358"/>
      <c r="H434" s="748"/>
      <c r="I434" s="851"/>
      <c r="J434" s="564"/>
      <c r="K434" s="564"/>
      <c r="L434" s="564"/>
      <c r="M434" s="564"/>
      <c r="N434" s="564"/>
      <c r="O434" s="564"/>
      <c r="P434" s="564"/>
      <c r="Q434" s="564"/>
      <c r="R434" s="852"/>
      <c r="S434" s="755"/>
      <c r="T434" s="1469"/>
      <c r="U434" s="1469"/>
      <c r="V434" s="1469"/>
      <c r="W434" s="1469"/>
      <c r="X434" s="1469"/>
      <c r="Y434" s="1469"/>
      <c r="Z434" s="1469"/>
    </row>
    <row r="435" spans="1:26" x14ac:dyDescent="0.2">
      <c r="A435" s="1469"/>
      <c r="B435" s="948" t="str">
        <f>'WK6 - Expenditure Program'!C70</f>
        <v>Renewals:</v>
      </c>
      <c r="C435" s="1358"/>
      <c r="D435" s="1358"/>
      <c r="E435" s="747"/>
      <c r="F435" s="1358"/>
      <c r="G435" s="1358"/>
      <c r="H435" s="748"/>
      <c r="I435" s="1304"/>
      <c r="J435" s="945"/>
      <c r="K435" s="945"/>
      <c r="L435" s="945"/>
      <c r="M435" s="945"/>
      <c r="N435" s="945"/>
      <c r="O435" s="945"/>
      <c r="P435" s="945"/>
      <c r="Q435" s="945"/>
      <c r="R435" s="946"/>
      <c r="S435" s="957"/>
      <c r="T435" s="1469"/>
      <c r="U435" s="1469"/>
      <c r="V435" s="1469"/>
      <c r="W435" s="1469"/>
      <c r="X435" s="1469"/>
      <c r="Y435" s="1469"/>
      <c r="Z435" s="1469"/>
    </row>
    <row r="436" spans="1:26" x14ac:dyDescent="0.2">
      <c r="A436" s="1469"/>
      <c r="B436" s="954">
        <f>'WK6 - Expenditure Program'!C71</f>
        <v>0</v>
      </c>
      <c r="C436" s="1358"/>
      <c r="D436" s="1358"/>
      <c r="E436" s="747"/>
      <c r="F436" s="1358"/>
      <c r="G436" s="1358"/>
      <c r="H436" s="748"/>
      <c r="I436" s="1304">
        <f>'WK6 - Expenditure Program'!G71</f>
        <v>0</v>
      </c>
      <c r="J436" s="945">
        <f>'WK6 - Expenditure Program'!H71</f>
        <v>0</v>
      </c>
      <c r="K436" s="945">
        <f>'WK6 - Expenditure Program'!I71</f>
        <v>0</v>
      </c>
      <c r="L436" s="945">
        <f>'WK6 - Expenditure Program'!J71</f>
        <v>0</v>
      </c>
      <c r="M436" s="945">
        <f>'WK6 - Expenditure Program'!K71</f>
        <v>0</v>
      </c>
      <c r="N436" s="945">
        <f>'WK6 - Expenditure Program'!L71</f>
        <v>0</v>
      </c>
      <c r="O436" s="945">
        <f>'WK6 - Expenditure Program'!M71</f>
        <v>0</v>
      </c>
      <c r="P436" s="945">
        <f>'WK6 - Expenditure Program'!N71</f>
        <v>0</v>
      </c>
      <c r="Q436" s="945">
        <f>'WK6 - Expenditure Program'!O71</f>
        <v>0</v>
      </c>
      <c r="R436" s="945">
        <f>'WK6 - Expenditure Program'!P71</f>
        <v>0</v>
      </c>
      <c r="S436" s="957">
        <f>'WK6 - Expenditure Program'!Q71</f>
        <v>0</v>
      </c>
      <c r="T436" s="1469"/>
      <c r="U436" s="1469"/>
      <c r="V436" s="1469"/>
      <c r="W436" s="1469"/>
      <c r="X436" s="1469"/>
      <c r="Y436" s="1469"/>
      <c r="Z436" s="1469"/>
    </row>
    <row r="437" spans="1:26" x14ac:dyDescent="0.2">
      <c r="A437" s="1469"/>
      <c r="B437" s="954">
        <f>'WK6 - Expenditure Program'!C72</f>
        <v>0</v>
      </c>
      <c r="C437" s="1358"/>
      <c r="D437" s="1358"/>
      <c r="E437" s="747"/>
      <c r="F437" s="1358"/>
      <c r="G437" s="1358"/>
      <c r="H437" s="748"/>
      <c r="I437" s="1304">
        <f>'WK6 - Expenditure Program'!G72</f>
        <v>0</v>
      </c>
      <c r="J437" s="945">
        <f>'WK6 - Expenditure Program'!H72</f>
        <v>0</v>
      </c>
      <c r="K437" s="945">
        <f>'WK6 - Expenditure Program'!I72</f>
        <v>0</v>
      </c>
      <c r="L437" s="945">
        <f>'WK6 - Expenditure Program'!J72</f>
        <v>0</v>
      </c>
      <c r="M437" s="945">
        <f>'WK6 - Expenditure Program'!K72</f>
        <v>0</v>
      </c>
      <c r="N437" s="945">
        <f>'WK6 - Expenditure Program'!L72</f>
        <v>0</v>
      </c>
      <c r="O437" s="945">
        <f>'WK6 - Expenditure Program'!M72</f>
        <v>0</v>
      </c>
      <c r="P437" s="945">
        <f>'WK6 - Expenditure Program'!N72</f>
        <v>0</v>
      </c>
      <c r="Q437" s="945">
        <f>'WK6 - Expenditure Program'!O72</f>
        <v>0</v>
      </c>
      <c r="R437" s="945">
        <f>'WK6 - Expenditure Program'!P72</f>
        <v>0</v>
      </c>
      <c r="S437" s="957">
        <f>'WK6 - Expenditure Program'!Q72</f>
        <v>0</v>
      </c>
      <c r="T437" s="1469"/>
      <c r="U437" s="1469"/>
      <c r="V437" s="1469"/>
      <c r="W437" s="1469"/>
      <c r="X437" s="1469"/>
      <c r="Y437" s="1469"/>
      <c r="Z437" s="1469"/>
    </row>
    <row r="438" spans="1:26" x14ac:dyDescent="0.2">
      <c r="A438" s="1469"/>
      <c r="B438" s="954">
        <f>'WK6 - Expenditure Program'!C73</f>
        <v>0</v>
      </c>
      <c r="C438" s="1358"/>
      <c r="D438" s="1358"/>
      <c r="E438" s="747"/>
      <c r="F438" s="1358"/>
      <c r="G438" s="1358"/>
      <c r="H438" s="748"/>
      <c r="I438" s="1304">
        <f>'WK6 - Expenditure Program'!G73</f>
        <v>0</v>
      </c>
      <c r="J438" s="945">
        <f>'WK6 - Expenditure Program'!H73</f>
        <v>0</v>
      </c>
      <c r="K438" s="945">
        <f>'WK6 - Expenditure Program'!I73</f>
        <v>0</v>
      </c>
      <c r="L438" s="945">
        <f>'WK6 - Expenditure Program'!J73</f>
        <v>0</v>
      </c>
      <c r="M438" s="945">
        <f>'WK6 - Expenditure Program'!K73</f>
        <v>0</v>
      </c>
      <c r="N438" s="945">
        <f>'WK6 - Expenditure Program'!L73</f>
        <v>0</v>
      </c>
      <c r="O438" s="945">
        <f>'WK6 - Expenditure Program'!M73</f>
        <v>0</v>
      </c>
      <c r="P438" s="945">
        <f>'WK6 - Expenditure Program'!N73</f>
        <v>0</v>
      </c>
      <c r="Q438" s="945">
        <f>'WK6 - Expenditure Program'!O73</f>
        <v>0</v>
      </c>
      <c r="R438" s="945">
        <f>'WK6 - Expenditure Program'!P73</f>
        <v>0</v>
      </c>
      <c r="S438" s="957">
        <f>'WK6 - Expenditure Program'!Q73</f>
        <v>0</v>
      </c>
      <c r="T438" s="1469"/>
      <c r="U438" s="1469"/>
      <c r="V438" s="1469"/>
      <c r="W438" s="1469"/>
      <c r="X438" s="1469"/>
      <c r="Y438" s="1469"/>
      <c r="Z438" s="1469"/>
    </row>
    <row r="439" spans="1:26" x14ac:dyDescent="0.2">
      <c r="A439" s="1469"/>
      <c r="B439" s="954">
        <f>'WK6 - Expenditure Program'!C74</f>
        <v>0</v>
      </c>
      <c r="C439" s="1358"/>
      <c r="D439" s="1358"/>
      <c r="E439" s="747"/>
      <c r="F439" s="1358"/>
      <c r="G439" s="1358"/>
      <c r="H439" s="748"/>
      <c r="I439" s="1304">
        <f>'WK6 - Expenditure Program'!G74</f>
        <v>0</v>
      </c>
      <c r="J439" s="945">
        <f>'WK6 - Expenditure Program'!H74</f>
        <v>0</v>
      </c>
      <c r="K439" s="945">
        <f>'WK6 - Expenditure Program'!I74</f>
        <v>0</v>
      </c>
      <c r="L439" s="945">
        <f>'WK6 - Expenditure Program'!J74</f>
        <v>0</v>
      </c>
      <c r="M439" s="945">
        <f>'WK6 - Expenditure Program'!K74</f>
        <v>0</v>
      </c>
      <c r="N439" s="945">
        <f>'WK6 - Expenditure Program'!L74</f>
        <v>0</v>
      </c>
      <c r="O439" s="945">
        <f>'WK6 - Expenditure Program'!M74</f>
        <v>0</v>
      </c>
      <c r="P439" s="945">
        <f>'WK6 - Expenditure Program'!N74</f>
        <v>0</v>
      </c>
      <c r="Q439" s="945">
        <f>'WK6 - Expenditure Program'!O74</f>
        <v>0</v>
      </c>
      <c r="R439" s="945">
        <f>'WK6 - Expenditure Program'!P74</f>
        <v>0</v>
      </c>
      <c r="S439" s="957">
        <f>'WK6 - Expenditure Program'!Q74</f>
        <v>0</v>
      </c>
      <c r="T439" s="1469"/>
      <c r="U439" s="1469"/>
      <c r="V439" s="1469"/>
      <c r="W439" s="1469"/>
      <c r="X439" s="1469"/>
      <c r="Y439" s="1469"/>
      <c r="Z439" s="1469"/>
    </row>
    <row r="440" spans="1:26" x14ac:dyDescent="0.2">
      <c r="A440" s="1469"/>
      <c r="B440" s="954">
        <f>'WK6 - Expenditure Program'!C75</f>
        <v>0</v>
      </c>
      <c r="C440" s="1358"/>
      <c r="D440" s="1358"/>
      <c r="E440" s="747"/>
      <c r="F440" s="1358"/>
      <c r="G440" s="1358"/>
      <c r="H440" s="748"/>
      <c r="I440" s="1304">
        <f>'WK6 - Expenditure Program'!G75</f>
        <v>0</v>
      </c>
      <c r="J440" s="945">
        <f>'WK6 - Expenditure Program'!H75</f>
        <v>0</v>
      </c>
      <c r="K440" s="945">
        <f>'WK6 - Expenditure Program'!I75</f>
        <v>0</v>
      </c>
      <c r="L440" s="945">
        <f>'WK6 - Expenditure Program'!J75</f>
        <v>0</v>
      </c>
      <c r="M440" s="945">
        <f>'WK6 - Expenditure Program'!K75</f>
        <v>0</v>
      </c>
      <c r="N440" s="945">
        <f>'WK6 - Expenditure Program'!L75</f>
        <v>0</v>
      </c>
      <c r="O440" s="945">
        <f>'WK6 - Expenditure Program'!M75</f>
        <v>0</v>
      </c>
      <c r="P440" s="945">
        <f>'WK6 - Expenditure Program'!N75</f>
        <v>0</v>
      </c>
      <c r="Q440" s="945">
        <f>'WK6 - Expenditure Program'!O75</f>
        <v>0</v>
      </c>
      <c r="R440" s="945">
        <f>'WK6 - Expenditure Program'!P75</f>
        <v>0</v>
      </c>
      <c r="S440" s="957">
        <f>'WK6 - Expenditure Program'!Q75</f>
        <v>0</v>
      </c>
      <c r="T440" s="1469"/>
      <c r="U440" s="1469"/>
      <c r="V440" s="1469"/>
      <c r="W440" s="1469"/>
      <c r="X440" s="1469"/>
      <c r="Y440" s="1469"/>
      <c r="Z440" s="1469"/>
    </row>
    <row r="441" spans="1:26" x14ac:dyDescent="0.2">
      <c r="A441" s="1469"/>
      <c r="B441" s="954">
        <f>'WK6 - Expenditure Program'!C76</f>
        <v>0</v>
      </c>
      <c r="C441" s="1358"/>
      <c r="D441" s="1358"/>
      <c r="E441" s="747"/>
      <c r="F441" s="1358"/>
      <c r="G441" s="1358"/>
      <c r="H441" s="748"/>
      <c r="I441" s="1304">
        <f>'WK6 - Expenditure Program'!G76</f>
        <v>0</v>
      </c>
      <c r="J441" s="945">
        <f>'WK6 - Expenditure Program'!H76</f>
        <v>0</v>
      </c>
      <c r="K441" s="945">
        <f>'WK6 - Expenditure Program'!I76</f>
        <v>0</v>
      </c>
      <c r="L441" s="945">
        <f>'WK6 - Expenditure Program'!J76</f>
        <v>0</v>
      </c>
      <c r="M441" s="945">
        <f>'WK6 - Expenditure Program'!K76</f>
        <v>0</v>
      </c>
      <c r="N441" s="945">
        <f>'WK6 - Expenditure Program'!L76</f>
        <v>0</v>
      </c>
      <c r="O441" s="945">
        <f>'WK6 - Expenditure Program'!M76</f>
        <v>0</v>
      </c>
      <c r="P441" s="945">
        <f>'WK6 - Expenditure Program'!N76</f>
        <v>0</v>
      </c>
      <c r="Q441" s="945">
        <f>'WK6 - Expenditure Program'!O76</f>
        <v>0</v>
      </c>
      <c r="R441" s="945">
        <f>'WK6 - Expenditure Program'!P76</f>
        <v>0</v>
      </c>
      <c r="S441" s="957">
        <f>'WK6 - Expenditure Program'!Q76</f>
        <v>0</v>
      </c>
      <c r="T441" s="1469"/>
      <c r="U441" s="1469"/>
      <c r="V441" s="1469"/>
      <c r="W441" s="1469"/>
      <c r="X441" s="1469"/>
      <c r="Y441" s="1469"/>
      <c r="Z441" s="1469"/>
    </row>
    <row r="442" spans="1:26" x14ac:dyDescent="0.2">
      <c r="A442" s="1469"/>
      <c r="B442" s="954">
        <f>'WK6 - Expenditure Program'!C77</f>
        <v>0</v>
      </c>
      <c r="C442" s="1358"/>
      <c r="D442" s="1358"/>
      <c r="E442" s="747"/>
      <c r="F442" s="1358"/>
      <c r="G442" s="1358"/>
      <c r="H442" s="748"/>
      <c r="I442" s="1304">
        <f>'WK6 - Expenditure Program'!G77</f>
        <v>0</v>
      </c>
      <c r="J442" s="945">
        <f>'WK6 - Expenditure Program'!H77</f>
        <v>0</v>
      </c>
      <c r="K442" s="945">
        <f>'WK6 - Expenditure Program'!I77</f>
        <v>0</v>
      </c>
      <c r="L442" s="945">
        <f>'WK6 - Expenditure Program'!J77</f>
        <v>0</v>
      </c>
      <c r="M442" s="945">
        <f>'WK6 - Expenditure Program'!K77</f>
        <v>0</v>
      </c>
      <c r="N442" s="945">
        <f>'WK6 - Expenditure Program'!L77</f>
        <v>0</v>
      </c>
      <c r="O442" s="945">
        <f>'WK6 - Expenditure Program'!M77</f>
        <v>0</v>
      </c>
      <c r="P442" s="945">
        <f>'WK6 - Expenditure Program'!N77</f>
        <v>0</v>
      </c>
      <c r="Q442" s="945">
        <f>'WK6 - Expenditure Program'!O77</f>
        <v>0</v>
      </c>
      <c r="R442" s="945">
        <f>'WK6 - Expenditure Program'!P77</f>
        <v>0</v>
      </c>
      <c r="S442" s="957">
        <f>'WK6 - Expenditure Program'!Q77</f>
        <v>0</v>
      </c>
      <c r="T442" s="1469"/>
      <c r="U442" s="1469"/>
      <c r="V442" s="1469"/>
      <c r="W442" s="1469"/>
      <c r="X442" s="1469"/>
      <c r="Y442" s="1469"/>
      <c r="Z442" s="1469"/>
    </row>
    <row r="443" spans="1:26" x14ac:dyDescent="0.2">
      <c r="A443" s="1469"/>
      <c r="B443" s="954">
        <f>'WK6 - Expenditure Program'!C78</f>
        <v>0</v>
      </c>
      <c r="C443" s="1358"/>
      <c r="D443" s="1358"/>
      <c r="E443" s="747"/>
      <c r="F443" s="1358"/>
      <c r="G443" s="1358"/>
      <c r="H443" s="748"/>
      <c r="I443" s="1304">
        <f>'WK6 - Expenditure Program'!G78</f>
        <v>0</v>
      </c>
      <c r="J443" s="945">
        <f>'WK6 - Expenditure Program'!H78</f>
        <v>0</v>
      </c>
      <c r="K443" s="945">
        <f>'WK6 - Expenditure Program'!I78</f>
        <v>0</v>
      </c>
      <c r="L443" s="945">
        <f>'WK6 - Expenditure Program'!J78</f>
        <v>0</v>
      </c>
      <c r="M443" s="945">
        <f>'WK6 - Expenditure Program'!K78</f>
        <v>0</v>
      </c>
      <c r="N443" s="945">
        <f>'WK6 - Expenditure Program'!L78</f>
        <v>0</v>
      </c>
      <c r="O443" s="945">
        <f>'WK6 - Expenditure Program'!M78</f>
        <v>0</v>
      </c>
      <c r="P443" s="945">
        <f>'WK6 - Expenditure Program'!N78</f>
        <v>0</v>
      </c>
      <c r="Q443" s="945">
        <f>'WK6 - Expenditure Program'!O78</f>
        <v>0</v>
      </c>
      <c r="R443" s="945">
        <f>'WK6 - Expenditure Program'!P78</f>
        <v>0</v>
      </c>
      <c r="S443" s="957">
        <f>'WK6 - Expenditure Program'!Q78</f>
        <v>0</v>
      </c>
      <c r="T443" s="1469"/>
      <c r="U443" s="1469"/>
      <c r="V443" s="1469"/>
      <c r="W443" s="1469"/>
      <c r="X443" s="1469"/>
      <c r="Y443" s="1469"/>
      <c r="Z443" s="1469"/>
    </row>
    <row r="444" spans="1:26" x14ac:dyDescent="0.2">
      <c r="A444" s="1469"/>
      <c r="B444" s="954">
        <f>'WK6 - Expenditure Program'!C79</f>
        <v>0</v>
      </c>
      <c r="C444" s="1358"/>
      <c r="D444" s="1358"/>
      <c r="E444" s="747"/>
      <c r="F444" s="1358"/>
      <c r="G444" s="1358"/>
      <c r="H444" s="748"/>
      <c r="I444" s="1304">
        <f>'WK6 - Expenditure Program'!G79</f>
        <v>0</v>
      </c>
      <c r="J444" s="945">
        <f>'WK6 - Expenditure Program'!H79</f>
        <v>0</v>
      </c>
      <c r="K444" s="945">
        <f>'WK6 - Expenditure Program'!I79</f>
        <v>0</v>
      </c>
      <c r="L444" s="945">
        <f>'WK6 - Expenditure Program'!J79</f>
        <v>0</v>
      </c>
      <c r="M444" s="945">
        <f>'WK6 - Expenditure Program'!K79</f>
        <v>0</v>
      </c>
      <c r="N444" s="945">
        <f>'WK6 - Expenditure Program'!L79</f>
        <v>0</v>
      </c>
      <c r="O444" s="945">
        <f>'WK6 - Expenditure Program'!M79</f>
        <v>0</v>
      </c>
      <c r="P444" s="945">
        <f>'WK6 - Expenditure Program'!N79</f>
        <v>0</v>
      </c>
      <c r="Q444" s="945">
        <f>'WK6 - Expenditure Program'!O79</f>
        <v>0</v>
      </c>
      <c r="R444" s="945">
        <f>'WK6 - Expenditure Program'!P79</f>
        <v>0</v>
      </c>
      <c r="S444" s="957">
        <f>'WK6 - Expenditure Program'!Q79</f>
        <v>0</v>
      </c>
      <c r="T444" s="1469"/>
      <c r="U444" s="1469"/>
      <c r="V444" s="1469"/>
      <c r="W444" s="1469"/>
      <c r="X444" s="1469"/>
      <c r="Y444" s="1469"/>
      <c r="Z444" s="1469"/>
    </row>
    <row r="445" spans="1:26" x14ac:dyDescent="0.2">
      <c r="A445" s="1469"/>
      <c r="B445" s="954">
        <f>'WK6 - Expenditure Program'!C80</f>
        <v>0</v>
      </c>
      <c r="C445" s="1358"/>
      <c r="D445" s="1358"/>
      <c r="E445" s="747"/>
      <c r="F445" s="1358"/>
      <c r="G445" s="1358"/>
      <c r="H445" s="748"/>
      <c r="I445" s="1304">
        <f>'WK6 - Expenditure Program'!G80</f>
        <v>0</v>
      </c>
      <c r="J445" s="945">
        <f>'WK6 - Expenditure Program'!H80</f>
        <v>0</v>
      </c>
      <c r="K445" s="945">
        <f>'WK6 - Expenditure Program'!I80</f>
        <v>0</v>
      </c>
      <c r="L445" s="945">
        <f>'WK6 - Expenditure Program'!J80</f>
        <v>0</v>
      </c>
      <c r="M445" s="945">
        <f>'WK6 - Expenditure Program'!K80</f>
        <v>0</v>
      </c>
      <c r="N445" s="945">
        <f>'WK6 - Expenditure Program'!L80</f>
        <v>0</v>
      </c>
      <c r="O445" s="945">
        <f>'WK6 - Expenditure Program'!M80</f>
        <v>0</v>
      </c>
      <c r="P445" s="945">
        <f>'WK6 - Expenditure Program'!N80</f>
        <v>0</v>
      </c>
      <c r="Q445" s="945">
        <f>'WK6 - Expenditure Program'!O80</f>
        <v>0</v>
      </c>
      <c r="R445" s="945">
        <f>'WK6 - Expenditure Program'!P80</f>
        <v>0</v>
      </c>
      <c r="S445" s="957">
        <f>'WK6 - Expenditure Program'!Q80</f>
        <v>0</v>
      </c>
      <c r="T445" s="1469"/>
      <c r="U445" s="1469"/>
      <c r="V445" s="1469"/>
      <c r="W445" s="1469"/>
      <c r="X445" s="1469"/>
      <c r="Y445" s="1469"/>
      <c r="Z445" s="1469"/>
    </row>
    <row r="446" spans="1:26" x14ac:dyDescent="0.2">
      <c r="A446" s="1469"/>
      <c r="B446" s="954">
        <f>'WK6 - Expenditure Program'!C81</f>
        <v>0</v>
      </c>
      <c r="C446" s="1358"/>
      <c r="D446" s="1358"/>
      <c r="E446" s="747"/>
      <c r="F446" s="1358"/>
      <c r="G446" s="1358"/>
      <c r="H446" s="748"/>
      <c r="I446" s="1304">
        <f>'WK6 - Expenditure Program'!G81</f>
        <v>0</v>
      </c>
      <c r="J446" s="945">
        <f>'WK6 - Expenditure Program'!H81</f>
        <v>0</v>
      </c>
      <c r="K446" s="945">
        <f>'WK6 - Expenditure Program'!I81</f>
        <v>0</v>
      </c>
      <c r="L446" s="945">
        <f>'WK6 - Expenditure Program'!J81</f>
        <v>0</v>
      </c>
      <c r="M446" s="945">
        <f>'WK6 - Expenditure Program'!K81</f>
        <v>0</v>
      </c>
      <c r="N446" s="945">
        <f>'WK6 - Expenditure Program'!L81</f>
        <v>0</v>
      </c>
      <c r="O446" s="945">
        <f>'WK6 - Expenditure Program'!M81</f>
        <v>0</v>
      </c>
      <c r="P446" s="945">
        <f>'WK6 - Expenditure Program'!N81</f>
        <v>0</v>
      </c>
      <c r="Q446" s="945">
        <f>'WK6 - Expenditure Program'!O81</f>
        <v>0</v>
      </c>
      <c r="R446" s="945">
        <f>'WK6 - Expenditure Program'!P81</f>
        <v>0</v>
      </c>
      <c r="S446" s="957">
        <f>'WK6 - Expenditure Program'!Q81</f>
        <v>0</v>
      </c>
      <c r="T446" s="1469"/>
      <c r="U446" s="1469"/>
      <c r="V446" s="1469"/>
      <c r="W446" s="1469"/>
      <c r="X446" s="1469"/>
      <c r="Y446" s="1469"/>
      <c r="Z446" s="1469"/>
    </row>
    <row r="447" spans="1:26" x14ac:dyDescent="0.2">
      <c r="A447" s="1469"/>
      <c r="B447" s="954">
        <f>'WK6 - Expenditure Program'!C82</f>
        <v>0</v>
      </c>
      <c r="C447" s="1358"/>
      <c r="D447" s="1358"/>
      <c r="E447" s="747"/>
      <c r="F447" s="1358"/>
      <c r="G447" s="1358"/>
      <c r="H447" s="748"/>
      <c r="I447" s="1304">
        <f>'WK6 - Expenditure Program'!G82</f>
        <v>0</v>
      </c>
      <c r="J447" s="945">
        <f>'WK6 - Expenditure Program'!H82</f>
        <v>0</v>
      </c>
      <c r="K447" s="945">
        <f>'WK6 - Expenditure Program'!I82</f>
        <v>0</v>
      </c>
      <c r="L447" s="945">
        <f>'WK6 - Expenditure Program'!J82</f>
        <v>0</v>
      </c>
      <c r="M447" s="945">
        <f>'WK6 - Expenditure Program'!K82</f>
        <v>0</v>
      </c>
      <c r="N447" s="945">
        <f>'WK6 - Expenditure Program'!L82</f>
        <v>0</v>
      </c>
      <c r="O447" s="945">
        <f>'WK6 - Expenditure Program'!M82</f>
        <v>0</v>
      </c>
      <c r="P447" s="945">
        <f>'WK6 - Expenditure Program'!N82</f>
        <v>0</v>
      </c>
      <c r="Q447" s="945">
        <f>'WK6 - Expenditure Program'!O82</f>
        <v>0</v>
      </c>
      <c r="R447" s="945">
        <f>'WK6 - Expenditure Program'!P82</f>
        <v>0</v>
      </c>
      <c r="S447" s="957">
        <f>'WK6 - Expenditure Program'!Q82</f>
        <v>0</v>
      </c>
      <c r="T447" s="1469"/>
      <c r="U447" s="1469"/>
      <c r="V447" s="1469"/>
      <c r="W447" s="1469"/>
      <c r="X447" s="1469"/>
      <c r="Y447" s="1469"/>
      <c r="Z447" s="1469"/>
    </row>
    <row r="448" spans="1:26" x14ac:dyDescent="0.2">
      <c r="A448" s="1469"/>
      <c r="B448" s="954">
        <f>'WK6 - Expenditure Program'!C83</f>
        <v>0</v>
      </c>
      <c r="C448" s="1358"/>
      <c r="D448" s="1358"/>
      <c r="E448" s="747"/>
      <c r="F448" s="1358"/>
      <c r="G448" s="1358"/>
      <c r="H448" s="748"/>
      <c r="I448" s="1304">
        <f>'WK6 - Expenditure Program'!G83</f>
        <v>0</v>
      </c>
      <c r="J448" s="945">
        <f>'WK6 - Expenditure Program'!H83</f>
        <v>0</v>
      </c>
      <c r="K448" s="945">
        <f>'WK6 - Expenditure Program'!I83</f>
        <v>0</v>
      </c>
      <c r="L448" s="945">
        <f>'WK6 - Expenditure Program'!J83</f>
        <v>0</v>
      </c>
      <c r="M448" s="945">
        <f>'WK6 - Expenditure Program'!K83</f>
        <v>0</v>
      </c>
      <c r="N448" s="945">
        <f>'WK6 - Expenditure Program'!L83</f>
        <v>0</v>
      </c>
      <c r="O448" s="945">
        <f>'WK6 - Expenditure Program'!M83</f>
        <v>0</v>
      </c>
      <c r="P448" s="945">
        <f>'WK6 - Expenditure Program'!N83</f>
        <v>0</v>
      </c>
      <c r="Q448" s="945">
        <f>'WK6 - Expenditure Program'!O83</f>
        <v>0</v>
      </c>
      <c r="R448" s="945">
        <f>'WK6 - Expenditure Program'!P83</f>
        <v>0</v>
      </c>
      <c r="S448" s="957">
        <f>'WK6 - Expenditure Program'!Q83</f>
        <v>0</v>
      </c>
      <c r="T448" s="1469"/>
      <c r="U448" s="1469"/>
      <c r="V448" s="1469"/>
      <c r="W448" s="1469"/>
      <c r="X448" s="1469"/>
      <c r="Y448" s="1469"/>
      <c r="Z448" s="1469"/>
    </row>
    <row r="449" spans="1:26" x14ac:dyDescent="0.2">
      <c r="A449" s="1469"/>
      <c r="B449" s="954">
        <f>'WK6 - Expenditure Program'!C84</f>
        <v>0</v>
      </c>
      <c r="C449" s="1358"/>
      <c r="D449" s="1358"/>
      <c r="E449" s="747"/>
      <c r="F449" s="1358"/>
      <c r="G449" s="1358"/>
      <c r="H449" s="748"/>
      <c r="I449" s="1304">
        <f>'WK6 - Expenditure Program'!G84</f>
        <v>0</v>
      </c>
      <c r="J449" s="945">
        <f>'WK6 - Expenditure Program'!H84</f>
        <v>0</v>
      </c>
      <c r="K449" s="945">
        <f>'WK6 - Expenditure Program'!I84</f>
        <v>0</v>
      </c>
      <c r="L449" s="945">
        <f>'WK6 - Expenditure Program'!J84</f>
        <v>0</v>
      </c>
      <c r="M449" s="945">
        <f>'WK6 - Expenditure Program'!K84</f>
        <v>0</v>
      </c>
      <c r="N449" s="945">
        <f>'WK6 - Expenditure Program'!L84</f>
        <v>0</v>
      </c>
      <c r="O449" s="945">
        <f>'WK6 - Expenditure Program'!M84</f>
        <v>0</v>
      </c>
      <c r="P449" s="945">
        <f>'WK6 - Expenditure Program'!N84</f>
        <v>0</v>
      </c>
      <c r="Q449" s="945">
        <f>'WK6 - Expenditure Program'!O84</f>
        <v>0</v>
      </c>
      <c r="R449" s="945">
        <f>'WK6 - Expenditure Program'!P84</f>
        <v>0</v>
      </c>
      <c r="S449" s="957">
        <f>'WK6 - Expenditure Program'!Q84</f>
        <v>0</v>
      </c>
      <c r="T449" s="1469"/>
      <c r="U449" s="1469"/>
      <c r="V449" s="1469"/>
      <c r="W449" s="1469"/>
      <c r="X449" s="1469"/>
      <c r="Y449" s="1469"/>
      <c r="Z449" s="1469"/>
    </row>
    <row r="450" spans="1:26" x14ac:dyDescent="0.2">
      <c r="A450" s="1469"/>
      <c r="B450" s="954">
        <f>'WK6 - Expenditure Program'!C85</f>
        <v>0</v>
      </c>
      <c r="C450" s="1358"/>
      <c r="D450" s="1358"/>
      <c r="E450" s="747"/>
      <c r="F450" s="1358"/>
      <c r="G450" s="1358"/>
      <c r="H450" s="748"/>
      <c r="I450" s="1304">
        <f>'WK6 - Expenditure Program'!G85</f>
        <v>0</v>
      </c>
      <c r="J450" s="945">
        <f>'WK6 - Expenditure Program'!H85</f>
        <v>0</v>
      </c>
      <c r="K450" s="945">
        <f>'WK6 - Expenditure Program'!I85</f>
        <v>0</v>
      </c>
      <c r="L450" s="945">
        <f>'WK6 - Expenditure Program'!J85</f>
        <v>0</v>
      </c>
      <c r="M450" s="945">
        <f>'WK6 - Expenditure Program'!K85</f>
        <v>0</v>
      </c>
      <c r="N450" s="945">
        <f>'WK6 - Expenditure Program'!L85</f>
        <v>0</v>
      </c>
      <c r="O450" s="945">
        <f>'WK6 - Expenditure Program'!M85</f>
        <v>0</v>
      </c>
      <c r="P450" s="945">
        <f>'WK6 - Expenditure Program'!N85</f>
        <v>0</v>
      </c>
      <c r="Q450" s="945">
        <f>'WK6 - Expenditure Program'!O85</f>
        <v>0</v>
      </c>
      <c r="R450" s="945">
        <f>'WK6 - Expenditure Program'!P85</f>
        <v>0</v>
      </c>
      <c r="S450" s="957">
        <f>'WK6 - Expenditure Program'!Q85</f>
        <v>0</v>
      </c>
      <c r="T450" s="1469"/>
      <c r="U450" s="1469"/>
      <c r="V450" s="1469"/>
      <c r="W450" s="1469"/>
      <c r="X450" s="1469"/>
      <c r="Y450" s="1469"/>
      <c r="Z450" s="1469"/>
    </row>
    <row r="451" spans="1:26" x14ac:dyDescent="0.2">
      <c r="A451" s="1469"/>
      <c r="B451" s="954">
        <f>'WK6 - Expenditure Program'!C86</f>
        <v>0</v>
      </c>
      <c r="C451" s="1358"/>
      <c r="D451" s="1358"/>
      <c r="E451" s="747"/>
      <c r="F451" s="1358"/>
      <c r="G451" s="1358"/>
      <c r="H451" s="748"/>
      <c r="I451" s="1304">
        <f>'WK6 - Expenditure Program'!G86</f>
        <v>0</v>
      </c>
      <c r="J451" s="945">
        <f>'WK6 - Expenditure Program'!H86</f>
        <v>0</v>
      </c>
      <c r="K451" s="945">
        <f>'WK6 - Expenditure Program'!I86</f>
        <v>0</v>
      </c>
      <c r="L451" s="945">
        <f>'WK6 - Expenditure Program'!J86</f>
        <v>0</v>
      </c>
      <c r="M451" s="945">
        <f>'WK6 - Expenditure Program'!K86</f>
        <v>0</v>
      </c>
      <c r="N451" s="945">
        <f>'WK6 - Expenditure Program'!L86</f>
        <v>0</v>
      </c>
      <c r="O451" s="945">
        <f>'WK6 - Expenditure Program'!M86</f>
        <v>0</v>
      </c>
      <c r="P451" s="945">
        <f>'WK6 - Expenditure Program'!N86</f>
        <v>0</v>
      </c>
      <c r="Q451" s="945">
        <f>'WK6 - Expenditure Program'!O86</f>
        <v>0</v>
      </c>
      <c r="R451" s="945">
        <f>'WK6 - Expenditure Program'!P86</f>
        <v>0</v>
      </c>
      <c r="S451" s="957">
        <f>'WK6 - Expenditure Program'!Q86</f>
        <v>0</v>
      </c>
      <c r="T451" s="1469"/>
      <c r="U451" s="1469"/>
      <c r="V451" s="1469"/>
      <c r="W451" s="1469"/>
      <c r="X451" s="1469"/>
      <c r="Y451" s="1469"/>
      <c r="Z451" s="1469"/>
    </row>
    <row r="452" spans="1:26" x14ac:dyDescent="0.2">
      <c r="A452" s="1469"/>
      <c r="B452" s="954">
        <f>'WK6 - Expenditure Program'!C87</f>
        <v>0</v>
      </c>
      <c r="C452" s="1358"/>
      <c r="D452" s="1358"/>
      <c r="E452" s="747"/>
      <c r="F452" s="1358"/>
      <c r="G452" s="1358"/>
      <c r="H452" s="748"/>
      <c r="I452" s="1304">
        <f>'WK6 - Expenditure Program'!G87</f>
        <v>0</v>
      </c>
      <c r="J452" s="945">
        <f>'WK6 - Expenditure Program'!H87</f>
        <v>0</v>
      </c>
      <c r="K452" s="945">
        <f>'WK6 - Expenditure Program'!I87</f>
        <v>0</v>
      </c>
      <c r="L452" s="945">
        <f>'WK6 - Expenditure Program'!J87</f>
        <v>0</v>
      </c>
      <c r="M452" s="945">
        <f>'WK6 - Expenditure Program'!K87</f>
        <v>0</v>
      </c>
      <c r="N452" s="945">
        <f>'WK6 - Expenditure Program'!L87</f>
        <v>0</v>
      </c>
      <c r="O452" s="945">
        <f>'WK6 - Expenditure Program'!M87</f>
        <v>0</v>
      </c>
      <c r="P452" s="945">
        <f>'WK6 - Expenditure Program'!N87</f>
        <v>0</v>
      </c>
      <c r="Q452" s="945">
        <f>'WK6 - Expenditure Program'!O87</f>
        <v>0</v>
      </c>
      <c r="R452" s="945">
        <f>'WK6 - Expenditure Program'!P87</f>
        <v>0</v>
      </c>
      <c r="S452" s="957">
        <f>'WK6 - Expenditure Program'!Q87</f>
        <v>0</v>
      </c>
      <c r="T452" s="1469"/>
      <c r="U452" s="1469"/>
      <c r="V452" s="1469"/>
      <c r="W452" s="1469"/>
      <c r="X452" s="1469"/>
      <c r="Y452" s="1469"/>
      <c r="Z452" s="1469"/>
    </row>
    <row r="453" spans="1:26" x14ac:dyDescent="0.2">
      <c r="A453" s="1469"/>
      <c r="B453" s="954">
        <f>'WK6 - Expenditure Program'!C88</f>
        <v>0</v>
      </c>
      <c r="C453" s="1358"/>
      <c r="D453" s="1358"/>
      <c r="E453" s="747"/>
      <c r="F453" s="1358"/>
      <c r="G453" s="1358"/>
      <c r="H453" s="748"/>
      <c r="I453" s="1304">
        <f>'WK6 - Expenditure Program'!G88</f>
        <v>0</v>
      </c>
      <c r="J453" s="945">
        <f>'WK6 - Expenditure Program'!H88</f>
        <v>0</v>
      </c>
      <c r="K453" s="945">
        <f>'WK6 - Expenditure Program'!I88</f>
        <v>0</v>
      </c>
      <c r="L453" s="945">
        <f>'WK6 - Expenditure Program'!J88</f>
        <v>0</v>
      </c>
      <c r="M453" s="945">
        <f>'WK6 - Expenditure Program'!K88</f>
        <v>0</v>
      </c>
      <c r="N453" s="945">
        <f>'WK6 - Expenditure Program'!L88</f>
        <v>0</v>
      </c>
      <c r="O453" s="945">
        <f>'WK6 - Expenditure Program'!M88</f>
        <v>0</v>
      </c>
      <c r="P453" s="945">
        <f>'WK6 - Expenditure Program'!N88</f>
        <v>0</v>
      </c>
      <c r="Q453" s="945">
        <f>'WK6 - Expenditure Program'!O88</f>
        <v>0</v>
      </c>
      <c r="R453" s="945">
        <f>'WK6 - Expenditure Program'!P88</f>
        <v>0</v>
      </c>
      <c r="S453" s="957">
        <f>'WK6 - Expenditure Program'!Q88</f>
        <v>0</v>
      </c>
      <c r="T453" s="1469"/>
      <c r="U453" s="1469"/>
      <c r="V453" s="1469"/>
      <c r="W453" s="1469"/>
      <c r="X453" s="1469"/>
      <c r="Y453" s="1469"/>
      <c r="Z453" s="1469"/>
    </row>
    <row r="454" spans="1:26" x14ac:dyDescent="0.2">
      <c r="A454" s="1469"/>
      <c r="B454" s="954">
        <f>'WK6 - Expenditure Program'!C89</f>
        <v>0</v>
      </c>
      <c r="C454" s="1358"/>
      <c r="D454" s="1358"/>
      <c r="E454" s="747"/>
      <c r="F454" s="1358"/>
      <c r="G454" s="1358"/>
      <c r="H454" s="748"/>
      <c r="I454" s="1304">
        <f>'WK6 - Expenditure Program'!G89</f>
        <v>0</v>
      </c>
      <c r="J454" s="945">
        <f>'WK6 - Expenditure Program'!H89</f>
        <v>0</v>
      </c>
      <c r="K454" s="945">
        <f>'WK6 - Expenditure Program'!I89</f>
        <v>0</v>
      </c>
      <c r="L454" s="945">
        <f>'WK6 - Expenditure Program'!J89</f>
        <v>0</v>
      </c>
      <c r="M454" s="945">
        <f>'WK6 - Expenditure Program'!K89</f>
        <v>0</v>
      </c>
      <c r="N454" s="945">
        <f>'WK6 - Expenditure Program'!L89</f>
        <v>0</v>
      </c>
      <c r="O454" s="945">
        <f>'WK6 - Expenditure Program'!M89</f>
        <v>0</v>
      </c>
      <c r="P454" s="945">
        <f>'WK6 - Expenditure Program'!N89</f>
        <v>0</v>
      </c>
      <c r="Q454" s="945">
        <f>'WK6 - Expenditure Program'!O89</f>
        <v>0</v>
      </c>
      <c r="R454" s="945">
        <f>'WK6 - Expenditure Program'!P89</f>
        <v>0</v>
      </c>
      <c r="S454" s="957">
        <f>'WK6 - Expenditure Program'!Q89</f>
        <v>0</v>
      </c>
      <c r="T454" s="1469"/>
      <c r="U454" s="1469"/>
      <c r="V454" s="1469"/>
      <c r="W454" s="1469"/>
      <c r="X454" s="1469"/>
      <c r="Y454" s="1469"/>
      <c r="Z454" s="1469"/>
    </row>
    <row r="455" spans="1:26" x14ac:dyDescent="0.2">
      <c r="A455" s="1469"/>
      <c r="B455" s="954">
        <f>'WK6 - Expenditure Program'!C90</f>
        <v>0</v>
      </c>
      <c r="C455" s="1358"/>
      <c r="D455" s="1358"/>
      <c r="E455" s="747"/>
      <c r="F455" s="1358"/>
      <c r="G455" s="1358"/>
      <c r="H455" s="748"/>
      <c r="I455" s="1304">
        <f>'WK6 - Expenditure Program'!G90</f>
        <v>0</v>
      </c>
      <c r="J455" s="945">
        <f>'WK6 - Expenditure Program'!H90</f>
        <v>0</v>
      </c>
      <c r="K455" s="945">
        <f>'WK6 - Expenditure Program'!I90</f>
        <v>0</v>
      </c>
      <c r="L455" s="945">
        <f>'WK6 - Expenditure Program'!J90</f>
        <v>0</v>
      </c>
      <c r="M455" s="945">
        <f>'WK6 - Expenditure Program'!K90</f>
        <v>0</v>
      </c>
      <c r="N455" s="945">
        <f>'WK6 - Expenditure Program'!L90</f>
        <v>0</v>
      </c>
      <c r="O455" s="945">
        <f>'WK6 - Expenditure Program'!M90</f>
        <v>0</v>
      </c>
      <c r="P455" s="945">
        <f>'WK6 - Expenditure Program'!N90</f>
        <v>0</v>
      </c>
      <c r="Q455" s="945">
        <f>'WK6 - Expenditure Program'!O90</f>
        <v>0</v>
      </c>
      <c r="R455" s="945">
        <f>'WK6 - Expenditure Program'!P90</f>
        <v>0</v>
      </c>
      <c r="S455" s="957">
        <f>'WK6 - Expenditure Program'!Q90</f>
        <v>0</v>
      </c>
      <c r="T455" s="1469"/>
      <c r="U455" s="1469"/>
      <c r="V455" s="1469"/>
      <c r="W455" s="1469"/>
      <c r="X455" s="1469"/>
      <c r="Y455" s="1469"/>
      <c r="Z455" s="1469"/>
    </row>
    <row r="456" spans="1:26" x14ac:dyDescent="0.2">
      <c r="A456" s="1469"/>
      <c r="B456" s="954">
        <f>'WK6 - Expenditure Program'!C91</f>
        <v>0</v>
      </c>
      <c r="C456" s="1358"/>
      <c r="D456" s="1358"/>
      <c r="E456" s="747"/>
      <c r="F456" s="1358"/>
      <c r="G456" s="1358"/>
      <c r="H456" s="748"/>
      <c r="I456" s="1304">
        <f>'WK6 - Expenditure Program'!G91</f>
        <v>0</v>
      </c>
      <c r="J456" s="945">
        <f>'WK6 - Expenditure Program'!H91</f>
        <v>0</v>
      </c>
      <c r="K456" s="945">
        <f>'WK6 - Expenditure Program'!I91</f>
        <v>0</v>
      </c>
      <c r="L456" s="945">
        <f>'WK6 - Expenditure Program'!J91</f>
        <v>0</v>
      </c>
      <c r="M456" s="945">
        <f>'WK6 - Expenditure Program'!K91</f>
        <v>0</v>
      </c>
      <c r="N456" s="945">
        <f>'WK6 - Expenditure Program'!L91</f>
        <v>0</v>
      </c>
      <c r="O456" s="945">
        <f>'WK6 - Expenditure Program'!M91</f>
        <v>0</v>
      </c>
      <c r="P456" s="945">
        <f>'WK6 - Expenditure Program'!N91</f>
        <v>0</v>
      </c>
      <c r="Q456" s="945">
        <f>'WK6 - Expenditure Program'!O91</f>
        <v>0</v>
      </c>
      <c r="R456" s="945">
        <f>'WK6 - Expenditure Program'!P91</f>
        <v>0</v>
      </c>
      <c r="S456" s="957">
        <f>'WK6 - Expenditure Program'!Q91</f>
        <v>0</v>
      </c>
      <c r="T456" s="1469"/>
      <c r="U456" s="1469"/>
      <c r="V456" s="1469"/>
      <c r="W456" s="1469"/>
      <c r="X456" s="1469"/>
      <c r="Y456" s="1469"/>
      <c r="Z456" s="1469"/>
    </row>
    <row r="457" spans="1:26" x14ac:dyDescent="0.2">
      <c r="A457" s="1469"/>
      <c r="B457" s="954">
        <f>'WK6 - Expenditure Program'!C92</f>
        <v>0</v>
      </c>
      <c r="C457" s="1358"/>
      <c r="D457" s="1358"/>
      <c r="E457" s="747"/>
      <c r="F457" s="1358"/>
      <c r="G457" s="1358"/>
      <c r="H457" s="748"/>
      <c r="I457" s="1304">
        <f>'WK6 - Expenditure Program'!G92</f>
        <v>0</v>
      </c>
      <c r="J457" s="945">
        <f>'WK6 - Expenditure Program'!H92</f>
        <v>0</v>
      </c>
      <c r="K457" s="945">
        <f>'WK6 - Expenditure Program'!I92</f>
        <v>0</v>
      </c>
      <c r="L457" s="945">
        <f>'WK6 - Expenditure Program'!J92</f>
        <v>0</v>
      </c>
      <c r="M457" s="945">
        <f>'WK6 - Expenditure Program'!K92</f>
        <v>0</v>
      </c>
      <c r="N457" s="945">
        <f>'WK6 - Expenditure Program'!L92</f>
        <v>0</v>
      </c>
      <c r="O457" s="945">
        <f>'WK6 - Expenditure Program'!M92</f>
        <v>0</v>
      </c>
      <c r="P457" s="945">
        <f>'WK6 - Expenditure Program'!N92</f>
        <v>0</v>
      </c>
      <c r="Q457" s="945">
        <f>'WK6 - Expenditure Program'!O92</f>
        <v>0</v>
      </c>
      <c r="R457" s="945">
        <f>'WK6 - Expenditure Program'!P92</f>
        <v>0</v>
      </c>
      <c r="S457" s="957">
        <f>'WK6 - Expenditure Program'!Q92</f>
        <v>0</v>
      </c>
      <c r="T457" s="1469"/>
      <c r="U457" s="1469"/>
      <c r="V457" s="1469"/>
      <c r="W457" s="1469"/>
      <c r="X457" s="1469"/>
      <c r="Y457" s="1469"/>
      <c r="Z457" s="1469"/>
    </row>
    <row r="458" spans="1:26" x14ac:dyDescent="0.2">
      <c r="A458" s="1469"/>
      <c r="B458" s="954">
        <f>'WK6 - Expenditure Program'!C93</f>
        <v>0</v>
      </c>
      <c r="C458" s="1358"/>
      <c r="D458" s="1358"/>
      <c r="E458" s="747"/>
      <c r="F458" s="1358"/>
      <c r="G458" s="1358"/>
      <c r="H458" s="748"/>
      <c r="I458" s="1304">
        <f>'WK6 - Expenditure Program'!G93</f>
        <v>0</v>
      </c>
      <c r="J458" s="945">
        <f>'WK6 - Expenditure Program'!H93</f>
        <v>0</v>
      </c>
      <c r="K458" s="945">
        <f>'WK6 - Expenditure Program'!I93</f>
        <v>0</v>
      </c>
      <c r="L458" s="945">
        <f>'WK6 - Expenditure Program'!J93</f>
        <v>0</v>
      </c>
      <c r="M458" s="945">
        <f>'WK6 - Expenditure Program'!K93</f>
        <v>0</v>
      </c>
      <c r="N458" s="945">
        <f>'WK6 - Expenditure Program'!L93</f>
        <v>0</v>
      </c>
      <c r="O458" s="945">
        <f>'WK6 - Expenditure Program'!M93</f>
        <v>0</v>
      </c>
      <c r="P458" s="945">
        <f>'WK6 - Expenditure Program'!N93</f>
        <v>0</v>
      </c>
      <c r="Q458" s="945">
        <f>'WK6 - Expenditure Program'!O93</f>
        <v>0</v>
      </c>
      <c r="R458" s="945">
        <f>'WK6 - Expenditure Program'!P93</f>
        <v>0</v>
      </c>
      <c r="S458" s="957">
        <f>'WK6 - Expenditure Program'!Q93</f>
        <v>0</v>
      </c>
      <c r="T458" s="1469"/>
      <c r="U458" s="1469"/>
      <c r="V458" s="1469"/>
      <c r="W458" s="1469"/>
      <c r="X458" s="1469"/>
      <c r="Y458" s="1469"/>
      <c r="Z458" s="1469"/>
    </row>
    <row r="459" spans="1:26" x14ac:dyDescent="0.2">
      <c r="A459" s="1469"/>
      <c r="B459" s="954">
        <f>'WK6 - Expenditure Program'!C94</f>
        <v>0</v>
      </c>
      <c r="C459" s="1358"/>
      <c r="D459" s="1358"/>
      <c r="E459" s="747"/>
      <c r="F459" s="1358"/>
      <c r="G459" s="1358"/>
      <c r="H459" s="748"/>
      <c r="I459" s="1304">
        <f>'WK6 - Expenditure Program'!G94</f>
        <v>0</v>
      </c>
      <c r="J459" s="945">
        <f>'WK6 - Expenditure Program'!H94</f>
        <v>0</v>
      </c>
      <c r="K459" s="945">
        <f>'WK6 - Expenditure Program'!I94</f>
        <v>0</v>
      </c>
      <c r="L459" s="945">
        <f>'WK6 - Expenditure Program'!J94</f>
        <v>0</v>
      </c>
      <c r="M459" s="945">
        <f>'WK6 - Expenditure Program'!K94</f>
        <v>0</v>
      </c>
      <c r="N459" s="945">
        <f>'WK6 - Expenditure Program'!L94</f>
        <v>0</v>
      </c>
      <c r="O459" s="945">
        <f>'WK6 - Expenditure Program'!M94</f>
        <v>0</v>
      </c>
      <c r="P459" s="945">
        <f>'WK6 - Expenditure Program'!N94</f>
        <v>0</v>
      </c>
      <c r="Q459" s="945">
        <f>'WK6 - Expenditure Program'!O94</f>
        <v>0</v>
      </c>
      <c r="R459" s="945">
        <f>'WK6 - Expenditure Program'!P94</f>
        <v>0</v>
      </c>
      <c r="S459" s="957">
        <f>'WK6 - Expenditure Program'!Q94</f>
        <v>0</v>
      </c>
      <c r="T459" s="1469"/>
      <c r="U459" s="1469"/>
      <c r="V459" s="1469"/>
      <c r="W459" s="1469"/>
      <c r="X459" s="1469"/>
      <c r="Y459" s="1469"/>
      <c r="Z459" s="1469"/>
    </row>
    <row r="460" spans="1:26" x14ac:dyDescent="0.2">
      <c r="A460" s="1469"/>
      <c r="B460" s="954">
        <f>'WK6 - Expenditure Program'!C95</f>
        <v>0</v>
      </c>
      <c r="C460" s="1358"/>
      <c r="D460" s="1358"/>
      <c r="E460" s="747"/>
      <c r="F460" s="1358"/>
      <c r="G460" s="1358"/>
      <c r="H460" s="748"/>
      <c r="I460" s="1304">
        <f>'WK6 - Expenditure Program'!G95</f>
        <v>0</v>
      </c>
      <c r="J460" s="945">
        <f>'WK6 - Expenditure Program'!H95</f>
        <v>0</v>
      </c>
      <c r="K460" s="945">
        <f>'WK6 - Expenditure Program'!I95</f>
        <v>0</v>
      </c>
      <c r="L460" s="945">
        <f>'WK6 - Expenditure Program'!J95</f>
        <v>0</v>
      </c>
      <c r="M460" s="945">
        <f>'WK6 - Expenditure Program'!K95</f>
        <v>0</v>
      </c>
      <c r="N460" s="945">
        <f>'WK6 - Expenditure Program'!L95</f>
        <v>0</v>
      </c>
      <c r="O460" s="945">
        <f>'WK6 - Expenditure Program'!M95</f>
        <v>0</v>
      </c>
      <c r="P460" s="945">
        <f>'WK6 - Expenditure Program'!N95</f>
        <v>0</v>
      </c>
      <c r="Q460" s="945">
        <f>'WK6 - Expenditure Program'!O95</f>
        <v>0</v>
      </c>
      <c r="R460" s="945">
        <f>'WK6 - Expenditure Program'!P95</f>
        <v>0</v>
      </c>
      <c r="S460" s="957">
        <f>'WK6 - Expenditure Program'!Q95</f>
        <v>0</v>
      </c>
      <c r="T460" s="1469"/>
      <c r="U460" s="1469"/>
      <c r="V460" s="1469"/>
      <c r="W460" s="1469"/>
      <c r="X460" s="1469"/>
      <c r="Y460" s="1469"/>
      <c r="Z460" s="1469"/>
    </row>
    <row r="461" spans="1:26" x14ac:dyDescent="0.2">
      <c r="A461" s="1469"/>
      <c r="B461" s="954">
        <f>'WK6 - Expenditure Program'!C96</f>
        <v>0</v>
      </c>
      <c r="C461" s="1358"/>
      <c r="D461" s="1358"/>
      <c r="E461" s="747"/>
      <c r="F461" s="1358"/>
      <c r="G461" s="1358"/>
      <c r="H461" s="748"/>
      <c r="I461" s="1304">
        <f>'WK6 - Expenditure Program'!G96</f>
        <v>0</v>
      </c>
      <c r="J461" s="945">
        <f>'WK6 - Expenditure Program'!H96</f>
        <v>0</v>
      </c>
      <c r="K461" s="945">
        <f>'WK6 - Expenditure Program'!I96</f>
        <v>0</v>
      </c>
      <c r="L461" s="945">
        <f>'WK6 - Expenditure Program'!J96</f>
        <v>0</v>
      </c>
      <c r="M461" s="945">
        <f>'WK6 - Expenditure Program'!K96</f>
        <v>0</v>
      </c>
      <c r="N461" s="945">
        <f>'WK6 - Expenditure Program'!L96</f>
        <v>0</v>
      </c>
      <c r="O461" s="945">
        <f>'WK6 - Expenditure Program'!M96</f>
        <v>0</v>
      </c>
      <c r="P461" s="945">
        <f>'WK6 - Expenditure Program'!N96</f>
        <v>0</v>
      </c>
      <c r="Q461" s="945">
        <f>'WK6 - Expenditure Program'!O96</f>
        <v>0</v>
      </c>
      <c r="R461" s="945">
        <f>'WK6 - Expenditure Program'!P96</f>
        <v>0</v>
      </c>
      <c r="S461" s="957">
        <f>'WK6 - Expenditure Program'!Q96</f>
        <v>0</v>
      </c>
      <c r="T461" s="1469"/>
      <c r="U461" s="1469"/>
      <c r="V461" s="1469"/>
      <c r="W461" s="1469"/>
      <c r="X461" s="1469"/>
      <c r="Y461" s="1469"/>
      <c r="Z461" s="1469"/>
    </row>
    <row r="462" spans="1:26" x14ac:dyDescent="0.2">
      <c r="A462" s="1469"/>
      <c r="B462" s="954">
        <f>'WK6 - Expenditure Program'!C97</f>
        <v>0</v>
      </c>
      <c r="C462" s="1358"/>
      <c r="D462" s="1358"/>
      <c r="E462" s="747"/>
      <c r="F462" s="1358"/>
      <c r="G462" s="1358"/>
      <c r="H462" s="748"/>
      <c r="I462" s="1304">
        <f>'WK6 - Expenditure Program'!G97</f>
        <v>0</v>
      </c>
      <c r="J462" s="945">
        <f>'WK6 - Expenditure Program'!H97</f>
        <v>0</v>
      </c>
      <c r="K462" s="945">
        <f>'WK6 - Expenditure Program'!I97</f>
        <v>0</v>
      </c>
      <c r="L462" s="945">
        <f>'WK6 - Expenditure Program'!J97</f>
        <v>0</v>
      </c>
      <c r="M462" s="945">
        <f>'WK6 - Expenditure Program'!K97</f>
        <v>0</v>
      </c>
      <c r="N462" s="945">
        <f>'WK6 - Expenditure Program'!L97</f>
        <v>0</v>
      </c>
      <c r="O462" s="945">
        <f>'WK6 - Expenditure Program'!M97</f>
        <v>0</v>
      </c>
      <c r="P462" s="945">
        <f>'WK6 - Expenditure Program'!N97</f>
        <v>0</v>
      </c>
      <c r="Q462" s="945">
        <f>'WK6 - Expenditure Program'!O97</f>
        <v>0</v>
      </c>
      <c r="R462" s="945">
        <f>'WK6 - Expenditure Program'!P97</f>
        <v>0</v>
      </c>
      <c r="S462" s="957">
        <f>'WK6 - Expenditure Program'!Q97</f>
        <v>0</v>
      </c>
      <c r="T462" s="1469"/>
      <c r="U462" s="1469"/>
      <c r="V462" s="1469"/>
      <c r="W462" s="1469"/>
      <c r="X462" s="1469"/>
      <c r="Y462" s="1469"/>
      <c r="Z462" s="1469"/>
    </row>
    <row r="463" spans="1:26" x14ac:dyDescent="0.2">
      <c r="A463" s="1469"/>
      <c r="B463" s="954">
        <f>'WK6 - Expenditure Program'!C98</f>
        <v>0</v>
      </c>
      <c r="C463" s="1358"/>
      <c r="D463" s="1358"/>
      <c r="E463" s="747"/>
      <c r="F463" s="1358"/>
      <c r="G463" s="1358"/>
      <c r="H463" s="748"/>
      <c r="I463" s="1304">
        <f>'WK6 - Expenditure Program'!G98</f>
        <v>0</v>
      </c>
      <c r="J463" s="945">
        <f>'WK6 - Expenditure Program'!H98</f>
        <v>0</v>
      </c>
      <c r="K463" s="945">
        <f>'WK6 - Expenditure Program'!I98</f>
        <v>0</v>
      </c>
      <c r="L463" s="945">
        <f>'WK6 - Expenditure Program'!J98</f>
        <v>0</v>
      </c>
      <c r="M463" s="945">
        <f>'WK6 - Expenditure Program'!K98</f>
        <v>0</v>
      </c>
      <c r="N463" s="945">
        <f>'WK6 - Expenditure Program'!L98</f>
        <v>0</v>
      </c>
      <c r="O463" s="945">
        <f>'WK6 - Expenditure Program'!M98</f>
        <v>0</v>
      </c>
      <c r="P463" s="945">
        <f>'WK6 - Expenditure Program'!N98</f>
        <v>0</v>
      </c>
      <c r="Q463" s="945">
        <f>'WK6 - Expenditure Program'!O98</f>
        <v>0</v>
      </c>
      <c r="R463" s="945">
        <f>'WK6 - Expenditure Program'!P98</f>
        <v>0</v>
      </c>
      <c r="S463" s="957">
        <f>'WK6 - Expenditure Program'!Q98</f>
        <v>0</v>
      </c>
      <c r="T463" s="1469"/>
      <c r="U463" s="1469"/>
      <c r="V463" s="1469"/>
      <c r="W463" s="1469"/>
      <c r="X463" s="1469"/>
      <c r="Y463" s="1469"/>
      <c r="Z463" s="1469"/>
    </row>
    <row r="464" spans="1:26" x14ac:dyDescent="0.2">
      <c r="A464" s="1469"/>
      <c r="B464" s="954">
        <f>'WK6 - Expenditure Program'!C99</f>
        <v>0</v>
      </c>
      <c r="C464" s="1358"/>
      <c r="D464" s="1358"/>
      <c r="E464" s="747"/>
      <c r="F464" s="1358"/>
      <c r="G464" s="1358"/>
      <c r="H464" s="748"/>
      <c r="I464" s="1304">
        <f>'WK6 - Expenditure Program'!G99</f>
        <v>0</v>
      </c>
      <c r="J464" s="945">
        <f>'WK6 - Expenditure Program'!H99</f>
        <v>0</v>
      </c>
      <c r="K464" s="945">
        <f>'WK6 - Expenditure Program'!I99</f>
        <v>0</v>
      </c>
      <c r="L464" s="945">
        <f>'WK6 - Expenditure Program'!J99</f>
        <v>0</v>
      </c>
      <c r="M464" s="945">
        <f>'WK6 - Expenditure Program'!K99</f>
        <v>0</v>
      </c>
      <c r="N464" s="945">
        <f>'WK6 - Expenditure Program'!L99</f>
        <v>0</v>
      </c>
      <c r="O464" s="945">
        <f>'WK6 - Expenditure Program'!M99</f>
        <v>0</v>
      </c>
      <c r="P464" s="945">
        <f>'WK6 - Expenditure Program'!N99</f>
        <v>0</v>
      </c>
      <c r="Q464" s="945">
        <f>'WK6 - Expenditure Program'!O99</f>
        <v>0</v>
      </c>
      <c r="R464" s="945">
        <f>'WK6 - Expenditure Program'!P99</f>
        <v>0</v>
      </c>
      <c r="S464" s="957">
        <f>'WK6 - Expenditure Program'!Q99</f>
        <v>0</v>
      </c>
      <c r="T464" s="1469"/>
      <c r="U464" s="1469"/>
      <c r="V464" s="1469"/>
      <c r="W464" s="1469"/>
      <c r="X464" s="1469"/>
      <c r="Y464" s="1469"/>
      <c r="Z464" s="1469"/>
    </row>
    <row r="465" spans="1:26" x14ac:dyDescent="0.2">
      <c r="A465" s="1469"/>
      <c r="B465" s="954">
        <f>'WK6 - Expenditure Program'!C100</f>
        <v>0</v>
      </c>
      <c r="C465" s="1358"/>
      <c r="D465" s="1358"/>
      <c r="E465" s="747"/>
      <c r="F465" s="1358"/>
      <c r="G465" s="1358"/>
      <c r="H465" s="748"/>
      <c r="I465" s="1304">
        <f>'WK6 - Expenditure Program'!G100</f>
        <v>0</v>
      </c>
      <c r="J465" s="945">
        <f>'WK6 - Expenditure Program'!H100</f>
        <v>0</v>
      </c>
      <c r="K465" s="945">
        <f>'WK6 - Expenditure Program'!I100</f>
        <v>0</v>
      </c>
      <c r="L465" s="945">
        <f>'WK6 - Expenditure Program'!J100</f>
        <v>0</v>
      </c>
      <c r="M465" s="945">
        <f>'WK6 - Expenditure Program'!K100</f>
        <v>0</v>
      </c>
      <c r="N465" s="945">
        <f>'WK6 - Expenditure Program'!L100</f>
        <v>0</v>
      </c>
      <c r="O465" s="945">
        <f>'WK6 - Expenditure Program'!M100</f>
        <v>0</v>
      </c>
      <c r="P465" s="945">
        <f>'WK6 - Expenditure Program'!N100</f>
        <v>0</v>
      </c>
      <c r="Q465" s="945">
        <f>'WK6 - Expenditure Program'!O100</f>
        <v>0</v>
      </c>
      <c r="R465" s="945">
        <f>'WK6 - Expenditure Program'!P100</f>
        <v>0</v>
      </c>
      <c r="S465" s="957">
        <f>'WK6 - Expenditure Program'!Q100</f>
        <v>0</v>
      </c>
      <c r="T465" s="1469"/>
      <c r="U465" s="1469"/>
      <c r="V465" s="1469"/>
      <c r="W465" s="1469"/>
      <c r="X465" s="1469"/>
      <c r="Y465" s="1469"/>
      <c r="Z465" s="1469"/>
    </row>
    <row r="466" spans="1:26" x14ac:dyDescent="0.2">
      <c r="A466" s="1469"/>
      <c r="B466" s="954">
        <f>'WK6 - Expenditure Program'!C101</f>
        <v>0</v>
      </c>
      <c r="C466" s="1358"/>
      <c r="D466" s="1358"/>
      <c r="E466" s="747"/>
      <c r="F466" s="1358"/>
      <c r="G466" s="1358"/>
      <c r="H466" s="748"/>
      <c r="I466" s="1304">
        <f>'WK6 - Expenditure Program'!G101</f>
        <v>0</v>
      </c>
      <c r="J466" s="945">
        <f>'WK6 - Expenditure Program'!H101</f>
        <v>0</v>
      </c>
      <c r="K466" s="945">
        <f>'WK6 - Expenditure Program'!I101</f>
        <v>0</v>
      </c>
      <c r="L466" s="945">
        <f>'WK6 - Expenditure Program'!J101</f>
        <v>0</v>
      </c>
      <c r="M466" s="945">
        <f>'WK6 - Expenditure Program'!K101</f>
        <v>0</v>
      </c>
      <c r="N466" s="945">
        <f>'WK6 - Expenditure Program'!L101</f>
        <v>0</v>
      </c>
      <c r="O466" s="945">
        <f>'WK6 - Expenditure Program'!M101</f>
        <v>0</v>
      </c>
      <c r="P466" s="945">
        <f>'WK6 - Expenditure Program'!N101</f>
        <v>0</v>
      </c>
      <c r="Q466" s="945">
        <f>'WK6 - Expenditure Program'!O101</f>
        <v>0</v>
      </c>
      <c r="R466" s="945">
        <f>'WK6 - Expenditure Program'!P101</f>
        <v>0</v>
      </c>
      <c r="S466" s="957">
        <f>'WK6 - Expenditure Program'!Q101</f>
        <v>0</v>
      </c>
      <c r="T466" s="1469"/>
      <c r="U466" s="1469"/>
      <c r="V466" s="1469"/>
      <c r="W466" s="1469"/>
      <c r="X466" s="1469"/>
      <c r="Y466" s="1469"/>
      <c r="Z466" s="1469"/>
    </row>
    <row r="467" spans="1:26" x14ac:dyDescent="0.2">
      <c r="A467" s="1469"/>
      <c r="B467" s="954">
        <f>'WK6 - Expenditure Program'!C102</f>
        <v>0</v>
      </c>
      <c r="C467" s="1358"/>
      <c r="D467" s="1358"/>
      <c r="E467" s="747"/>
      <c r="F467" s="1358"/>
      <c r="G467" s="1358"/>
      <c r="H467" s="748"/>
      <c r="I467" s="1304">
        <f>'WK6 - Expenditure Program'!G102</f>
        <v>0</v>
      </c>
      <c r="J467" s="945">
        <f>'WK6 - Expenditure Program'!H102</f>
        <v>0</v>
      </c>
      <c r="K467" s="945">
        <f>'WK6 - Expenditure Program'!I102</f>
        <v>0</v>
      </c>
      <c r="L467" s="945">
        <f>'WK6 - Expenditure Program'!J102</f>
        <v>0</v>
      </c>
      <c r="M467" s="945">
        <f>'WK6 - Expenditure Program'!K102</f>
        <v>0</v>
      </c>
      <c r="N467" s="945">
        <f>'WK6 - Expenditure Program'!L102</f>
        <v>0</v>
      </c>
      <c r="O467" s="945">
        <f>'WK6 - Expenditure Program'!M102</f>
        <v>0</v>
      </c>
      <c r="P467" s="945">
        <f>'WK6 - Expenditure Program'!N102</f>
        <v>0</v>
      </c>
      <c r="Q467" s="945">
        <f>'WK6 - Expenditure Program'!O102</f>
        <v>0</v>
      </c>
      <c r="R467" s="945">
        <f>'WK6 - Expenditure Program'!P102</f>
        <v>0</v>
      </c>
      <c r="S467" s="957">
        <f>'WK6 - Expenditure Program'!Q102</f>
        <v>0</v>
      </c>
      <c r="T467" s="1469"/>
      <c r="U467" s="1469"/>
      <c r="V467" s="1469"/>
      <c r="W467" s="1469"/>
      <c r="X467" s="1469"/>
      <c r="Y467" s="1469"/>
      <c r="Z467" s="1469"/>
    </row>
    <row r="468" spans="1:26" x14ac:dyDescent="0.2">
      <c r="A468" s="1469"/>
      <c r="B468" s="954">
        <f>'WK6 - Expenditure Program'!C103</f>
        <v>0</v>
      </c>
      <c r="C468" s="1358"/>
      <c r="D468" s="1358"/>
      <c r="E468" s="747"/>
      <c r="F468" s="1358"/>
      <c r="G468" s="1358"/>
      <c r="H468" s="748"/>
      <c r="I468" s="1304">
        <f>'WK6 - Expenditure Program'!G103</f>
        <v>0</v>
      </c>
      <c r="J468" s="945">
        <f>'WK6 - Expenditure Program'!H103</f>
        <v>0</v>
      </c>
      <c r="K468" s="945">
        <f>'WK6 - Expenditure Program'!I103</f>
        <v>0</v>
      </c>
      <c r="L468" s="945">
        <f>'WK6 - Expenditure Program'!J103</f>
        <v>0</v>
      </c>
      <c r="M468" s="945">
        <f>'WK6 - Expenditure Program'!K103</f>
        <v>0</v>
      </c>
      <c r="N468" s="945">
        <f>'WK6 - Expenditure Program'!L103</f>
        <v>0</v>
      </c>
      <c r="O468" s="945">
        <f>'WK6 - Expenditure Program'!M103</f>
        <v>0</v>
      </c>
      <c r="P468" s="945">
        <f>'WK6 - Expenditure Program'!N103</f>
        <v>0</v>
      </c>
      <c r="Q468" s="945">
        <f>'WK6 - Expenditure Program'!O103</f>
        <v>0</v>
      </c>
      <c r="R468" s="945">
        <f>'WK6 - Expenditure Program'!P103</f>
        <v>0</v>
      </c>
      <c r="S468" s="957">
        <f>'WK6 - Expenditure Program'!Q103</f>
        <v>0</v>
      </c>
      <c r="T468" s="1469"/>
      <c r="U468" s="1469"/>
      <c r="V468" s="1469"/>
      <c r="W468" s="1469"/>
      <c r="X468" s="1469"/>
      <c r="Y468" s="1469"/>
      <c r="Z468" s="1469"/>
    </row>
    <row r="469" spans="1:26" x14ac:dyDescent="0.2">
      <c r="A469" s="1469"/>
      <c r="B469" s="954">
        <f>'WK6 - Expenditure Program'!C104</f>
        <v>0</v>
      </c>
      <c r="C469" s="1358"/>
      <c r="D469" s="1358"/>
      <c r="E469" s="747"/>
      <c r="F469" s="1358"/>
      <c r="G469" s="1358"/>
      <c r="H469" s="748"/>
      <c r="I469" s="1304">
        <f>'WK6 - Expenditure Program'!G104</f>
        <v>0</v>
      </c>
      <c r="J469" s="945">
        <f>'WK6 - Expenditure Program'!H104</f>
        <v>0</v>
      </c>
      <c r="K469" s="945">
        <f>'WK6 - Expenditure Program'!I104</f>
        <v>0</v>
      </c>
      <c r="L469" s="945">
        <f>'WK6 - Expenditure Program'!J104</f>
        <v>0</v>
      </c>
      <c r="M469" s="945">
        <f>'WK6 - Expenditure Program'!K104</f>
        <v>0</v>
      </c>
      <c r="N469" s="945">
        <f>'WK6 - Expenditure Program'!L104</f>
        <v>0</v>
      </c>
      <c r="O469" s="945">
        <f>'WK6 - Expenditure Program'!M104</f>
        <v>0</v>
      </c>
      <c r="P469" s="945">
        <f>'WK6 - Expenditure Program'!N104</f>
        <v>0</v>
      </c>
      <c r="Q469" s="945">
        <f>'WK6 - Expenditure Program'!O104</f>
        <v>0</v>
      </c>
      <c r="R469" s="945">
        <f>'WK6 - Expenditure Program'!P104</f>
        <v>0</v>
      </c>
      <c r="S469" s="957">
        <f>'WK6 - Expenditure Program'!Q104</f>
        <v>0</v>
      </c>
      <c r="T469" s="1469"/>
      <c r="U469" s="1469"/>
      <c r="V469" s="1469"/>
      <c r="W469" s="1469"/>
      <c r="X469" s="1469"/>
      <c r="Y469" s="1469"/>
      <c r="Z469" s="1469"/>
    </row>
    <row r="470" spans="1:26" x14ac:dyDescent="0.2">
      <c r="A470" s="1469"/>
      <c r="B470" s="954">
        <f>'WK6 - Expenditure Program'!C105</f>
        <v>0</v>
      </c>
      <c r="C470" s="1358"/>
      <c r="D470" s="1358"/>
      <c r="E470" s="747"/>
      <c r="F470" s="1358"/>
      <c r="G470" s="1358"/>
      <c r="H470" s="748"/>
      <c r="I470" s="1304">
        <f>'WK6 - Expenditure Program'!G105</f>
        <v>0</v>
      </c>
      <c r="J470" s="945">
        <f>'WK6 - Expenditure Program'!H105</f>
        <v>0</v>
      </c>
      <c r="K470" s="945">
        <f>'WK6 - Expenditure Program'!I105</f>
        <v>0</v>
      </c>
      <c r="L470" s="945">
        <f>'WK6 - Expenditure Program'!J105</f>
        <v>0</v>
      </c>
      <c r="M470" s="945">
        <f>'WK6 - Expenditure Program'!K105</f>
        <v>0</v>
      </c>
      <c r="N470" s="945">
        <f>'WK6 - Expenditure Program'!L105</f>
        <v>0</v>
      </c>
      <c r="O470" s="945">
        <f>'WK6 - Expenditure Program'!M105</f>
        <v>0</v>
      </c>
      <c r="P470" s="945">
        <f>'WK6 - Expenditure Program'!N105</f>
        <v>0</v>
      </c>
      <c r="Q470" s="945">
        <f>'WK6 - Expenditure Program'!O105</f>
        <v>0</v>
      </c>
      <c r="R470" s="945">
        <f>'WK6 - Expenditure Program'!P105</f>
        <v>0</v>
      </c>
      <c r="S470" s="957">
        <f>'WK6 - Expenditure Program'!Q105</f>
        <v>0</v>
      </c>
      <c r="T470" s="1469"/>
      <c r="U470" s="1469"/>
      <c r="V470" s="1469"/>
      <c r="W470" s="1469"/>
      <c r="X470" s="1469"/>
      <c r="Y470" s="1469"/>
      <c r="Z470" s="1469"/>
    </row>
    <row r="471" spans="1:26" x14ac:dyDescent="0.2">
      <c r="A471" s="1469"/>
      <c r="B471" s="954">
        <f>'WK6 - Expenditure Program'!C106</f>
        <v>0</v>
      </c>
      <c r="C471" s="1358"/>
      <c r="D471" s="1358"/>
      <c r="E471" s="747"/>
      <c r="F471" s="1358"/>
      <c r="G471" s="1358"/>
      <c r="H471" s="748"/>
      <c r="I471" s="1304">
        <f>'WK6 - Expenditure Program'!G106</f>
        <v>0</v>
      </c>
      <c r="J471" s="945">
        <f>'WK6 - Expenditure Program'!H106</f>
        <v>0</v>
      </c>
      <c r="K471" s="945">
        <f>'WK6 - Expenditure Program'!I106</f>
        <v>0</v>
      </c>
      <c r="L471" s="945">
        <f>'WK6 - Expenditure Program'!J106</f>
        <v>0</v>
      </c>
      <c r="M471" s="945">
        <f>'WK6 - Expenditure Program'!K106</f>
        <v>0</v>
      </c>
      <c r="N471" s="945">
        <f>'WK6 - Expenditure Program'!L106</f>
        <v>0</v>
      </c>
      <c r="O471" s="945">
        <f>'WK6 - Expenditure Program'!M106</f>
        <v>0</v>
      </c>
      <c r="P471" s="945">
        <f>'WK6 - Expenditure Program'!N106</f>
        <v>0</v>
      </c>
      <c r="Q471" s="945">
        <f>'WK6 - Expenditure Program'!O106</f>
        <v>0</v>
      </c>
      <c r="R471" s="945">
        <f>'WK6 - Expenditure Program'!P106</f>
        <v>0</v>
      </c>
      <c r="S471" s="957">
        <f>'WK6 - Expenditure Program'!Q106</f>
        <v>0</v>
      </c>
      <c r="T471" s="1469"/>
      <c r="U471" s="1469"/>
      <c r="V471" s="1469"/>
      <c r="W471" s="1469"/>
      <c r="X471" s="1469"/>
      <c r="Y471" s="1469"/>
      <c r="Z471" s="1469"/>
    </row>
    <row r="472" spans="1:26" x14ac:dyDescent="0.2">
      <c r="A472" s="1469"/>
      <c r="B472" s="954">
        <f>'WK6 - Expenditure Program'!C107</f>
        <v>0</v>
      </c>
      <c r="C472" s="1358"/>
      <c r="D472" s="1358"/>
      <c r="E472" s="747"/>
      <c r="F472" s="1358"/>
      <c r="G472" s="1358"/>
      <c r="H472" s="748"/>
      <c r="I472" s="1304">
        <f>'WK6 - Expenditure Program'!G107</f>
        <v>0</v>
      </c>
      <c r="J472" s="945">
        <f>'WK6 - Expenditure Program'!H107</f>
        <v>0</v>
      </c>
      <c r="K472" s="945">
        <f>'WK6 - Expenditure Program'!I107</f>
        <v>0</v>
      </c>
      <c r="L472" s="945">
        <f>'WK6 - Expenditure Program'!J107</f>
        <v>0</v>
      </c>
      <c r="M472" s="945">
        <f>'WK6 - Expenditure Program'!K107</f>
        <v>0</v>
      </c>
      <c r="N472" s="945">
        <f>'WK6 - Expenditure Program'!L107</f>
        <v>0</v>
      </c>
      <c r="O472" s="945">
        <f>'WK6 - Expenditure Program'!M107</f>
        <v>0</v>
      </c>
      <c r="P472" s="945">
        <f>'WK6 - Expenditure Program'!N107</f>
        <v>0</v>
      </c>
      <c r="Q472" s="945">
        <f>'WK6 - Expenditure Program'!O107</f>
        <v>0</v>
      </c>
      <c r="R472" s="945">
        <f>'WK6 - Expenditure Program'!P107</f>
        <v>0</v>
      </c>
      <c r="S472" s="957">
        <f>'WK6 - Expenditure Program'!Q107</f>
        <v>0</v>
      </c>
      <c r="T472" s="1469"/>
      <c r="U472" s="1469"/>
      <c r="V472" s="1469"/>
      <c r="W472" s="1469"/>
      <c r="X472" s="1469"/>
      <c r="Y472" s="1469"/>
      <c r="Z472" s="1469"/>
    </row>
    <row r="473" spans="1:26" x14ac:dyDescent="0.2">
      <c r="A473" s="1469"/>
      <c r="B473" s="954">
        <f>'WK6 - Expenditure Program'!C108</f>
        <v>0</v>
      </c>
      <c r="C473" s="1358"/>
      <c r="D473" s="1358"/>
      <c r="E473" s="747"/>
      <c r="F473" s="1358"/>
      <c r="G473" s="1358"/>
      <c r="H473" s="748"/>
      <c r="I473" s="1304">
        <f>'WK6 - Expenditure Program'!G108</f>
        <v>0</v>
      </c>
      <c r="J473" s="945">
        <f>'WK6 - Expenditure Program'!H108</f>
        <v>0</v>
      </c>
      <c r="K473" s="945">
        <f>'WK6 - Expenditure Program'!I108</f>
        <v>0</v>
      </c>
      <c r="L473" s="945">
        <f>'WK6 - Expenditure Program'!J108</f>
        <v>0</v>
      </c>
      <c r="M473" s="945">
        <f>'WK6 - Expenditure Program'!K108</f>
        <v>0</v>
      </c>
      <c r="N473" s="945">
        <f>'WK6 - Expenditure Program'!L108</f>
        <v>0</v>
      </c>
      <c r="O473" s="945">
        <f>'WK6 - Expenditure Program'!M108</f>
        <v>0</v>
      </c>
      <c r="P473" s="945">
        <f>'WK6 - Expenditure Program'!N108</f>
        <v>0</v>
      </c>
      <c r="Q473" s="945">
        <f>'WK6 - Expenditure Program'!O108</f>
        <v>0</v>
      </c>
      <c r="R473" s="945">
        <f>'WK6 - Expenditure Program'!P108</f>
        <v>0</v>
      </c>
      <c r="S473" s="957">
        <f>'WK6 - Expenditure Program'!Q108</f>
        <v>0</v>
      </c>
      <c r="T473" s="1469"/>
      <c r="U473" s="1469"/>
      <c r="V473" s="1469"/>
      <c r="W473" s="1469"/>
      <c r="X473" s="1469"/>
      <c r="Y473" s="1469"/>
      <c r="Z473" s="1469"/>
    </row>
    <row r="474" spans="1:26" x14ac:dyDescent="0.2">
      <c r="A474" s="1469"/>
      <c r="B474" s="954">
        <f>'WK6 - Expenditure Program'!C109</f>
        <v>0</v>
      </c>
      <c r="C474" s="1358"/>
      <c r="D474" s="1358"/>
      <c r="E474" s="747"/>
      <c r="F474" s="1358"/>
      <c r="G474" s="1358"/>
      <c r="H474" s="748"/>
      <c r="I474" s="1304">
        <f>'WK6 - Expenditure Program'!G109</f>
        <v>0</v>
      </c>
      <c r="J474" s="945">
        <f>'WK6 - Expenditure Program'!H109</f>
        <v>0</v>
      </c>
      <c r="K474" s="945">
        <f>'WK6 - Expenditure Program'!I109</f>
        <v>0</v>
      </c>
      <c r="L474" s="945">
        <f>'WK6 - Expenditure Program'!J109</f>
        <v>0</v>
      </c>
      <c r="M474" s="945">
        <f>'WK6 - Expenditure Program'!K109</f>
        <v>0</v>
      </c>
      <c r="N474" s="945">
        <f>'WK6 - Expenditure Program'!L109</f>
        <v>0</v>
      </c>
      <c r="O474" s="945">
        <f>'WK6 - Expenditure Program'!M109</f>
        <v>0</v>
      </c>
      <c r="P474" s="945">
        <f>'WK6 - Expenditure Program'!N109</f>
        <v>0</v>
      </c>
      <c r="Q474" s="945">
        <f>'WK6 - Expenditure Program'!O109</f>
        <v>0</v>
      </c>
      <c r="R474" s="945">
        <f>'WK6 - Expenditure Program'!P109</f>
        <v>0</v>
      </c>
      <c r="S474" s="957">
        <f>'WK6 - Expenditure Program'!Q109</f>
        <v>0</v>
      </c>
      <c r="T474" s="1469"/>
      <c r="U474" s="1469"/>
      <c r="V474" s="1469"/>
      <c r="W474" s="1469"/>
      <c r="X474" s="1469"/>
      <c r="Y474" s="1469"/>
      <c r="Z474" s="1469"/>
    </row>
    <row r="475" spans="1:26" x14ac:dyDescent="0.2">
      <c r="A475" s="1469"/>
      <c r="B475" s="954">
        <f>'WK6 - Expenditure Program'!C110</f>
        <v>0</v>
      </c>
      <c r="C475" s="1358"/>
      <c r="D475" s="1358"/>
      <c r="E475" s="747"/>
      <c r="F475" s="1358"/>
      <c r="G475" s="1358"/>
      <c r="H475" s="748"/>
      <c r="I475" s="1304">
        <f>'WK6 - Expenditure Program'!G110</f>
        <v>0</v>
      </c>
      <c r="J475" s="945">
        <f>'WK6 - Expenditure Program'!H110</f>
        <v>0</v>
      </c>
      <c r="K475" s="945">
        <f>'WK6 - Expenditure Program'!I110</f>
        <v>0</v>
      </c>
      <c r="L475" s="945">
        <f>'WK6 - Expenditure Program'!J110</f>
        <v>0</v>
      </c>
      <c r="M475" s="945">
        <f>'WK6 - Expenditure Program'!K110</f>
        <v>0</v>
      </c>
      <c r="N475" s="945">
        <f>'WK6 - Expenditure Program'!L110</f>
        <v>0</v>
      </c>
      <c r="O475" s="945">
        <f>'WK6 - Expenditure Program'!M110</f>
        <v>0</v>
      </c>
      <c r="P475" s="945">
        <f>'WK6 - Expenditure Program'!N110</f>
        <v>0</v>
      </c>
      <c r="Q475" s="945">
        <f>'WK6 - Expenditure Program'!O110</f>
        <v>0</v>
      </c>
      <c r="R475" s="945">
        <f>'WK6 - Expenditure Program'!P110</f>
        <v>0</v>
      </c>
      <c r="S475" s="957">
        <f>'WK6 - Expenditure Program'!Q110</f>
        <v>0</v>
      </c>
      <c r="T475" s="1469"/>
      <c r="U475" s="1469"/>
      <c r="V475" s="1469"/>
      <c r="W475" s="1469"/>
      <c r="X475" s="1469"/>
      <c r="Y475" s="1469"/>
      <c r="Z475" s="1469"/>
    </row>
    <row r="476" spans="1:26" x14ac:dyDescent="0.2">
      <c r="A476" s="1469"/>
      <c r="B476" s="954">
        <f>'WK6 - Expenditure Program'!C111</f>
        <v>0</v>
      </c>
      <c r="C476" s="1358"/>
      <c r="D476" s="1358"/>
      <c r="E476" s="747"/>
      <c r="F476" s="1358"/>
      <c r="G476" s="1358"/>
      <c r="H476" s="748"/>
      <c r="I476" s="1304">
        <f>'WK6 - Expenditure Program'!G111</f>
        <v>0</v>
      </c>
      <c r="J476" s="945">
        <f>'WK6 - Expenditure Program'!H111</f>
        <v>0</v>
      </c>
      <c r="K476" s="945">
        <f>'WK6 - Expenditure Program'!I111</f>
        <v>0</v>
      </c>
      <c r="L476" s="945">
        <f>'WK6 - Expenditure Program'!J111</f>
        <v>0</v>
      </c>
      <c r="M476" s="945">
        <f>'WK6 - Expenditure Program'!K111</f>
        <v>0</v>
      </c>
      <c r="N476" s="945">
        <f>'WK6 - Expenditure Program'!L111</f>
        <v>0</v>
      </c>
      <c r="O476" s="945">
        <f>'WK6 - Expenditure Program'!M111</f>
        <v>0</v>
      </c>
      <c r="P476" s="945">
        <f>'WK6 - Expenditure Program'!N111</f>
        <v>0</v>
      </c>
      <c r="Q476" s="945">
        <f>'WK6 - Expenditure Program'!O111</f>
        <v>0</v>
      </c>
      <c r="R476" s="945">
        <f>'WK6 - Expenditure Program'!P111</f>
        <v>0</v>
      </c>
      <c r="S476" s="957">
        <f>'WK6 - Expenditure Program'!Q111</f>
        <v>0</v>
      </c>
      <c r="T476" s="1469"/>
      <c r="U476" s="1469"/>
      <c r="V476" s="1469"/>
      <c r="W476" s="1469"/>
      <c r="X476" s="1469"/>
      <c r="Y476" s="1469"/>
      <c r="Z476" s="1469"/>
    </row>
    <row r="477" spans="1:26" x14ac:dyDescent="0.2">
      <c r="A477" s="1469"/>
      <c r="B477" s="954">
        <f>'WK6 - Expenditure Program'!C112</f>
        <v>0</v>
      </c>
      <c r="C477" s="1358"/>
      <c r="D477" s="1358"/>
      <c r="E477" s="747"/>
      <c r="F477" s="1358"/>
      <c r="G477" s="1358"/>
      <c r="H477" s="748"/>
      <c r="I477" s="1304">
        <f>'WK6 - Expenditure Program'!G112</f>
        <v>0</v>
      </c>
      <c r="J477" s="945">
        <f>'WK6 - Expenditure Program'!H112</f>
        <v>0</v>
      </c>
      <c r="K477" s="945">
        <f>'WK6 - Expenditure Program'!I112</f>
        <v>0</v>
      </c>
      <c r="L477" s="945">
        <f>'WK6 - Expenditure Program'!J112</f>
        <v>0</v>
      </c>
      <c r="M477" s="945">
        <f>'WK6 - Expenditure Program'!K112</f>
        <v>0</v>
      </c>
      <c r="N477" s="945">
        <f>'WK6 - Expenditure Program'!L112</f>
        <v>0</v>
      </c>
      <c r="O477" s="945">
        <f>'WK6 - Expenditure Program'!M112</f>
        <v>0</v>
      </c>
      <c r="P477" s="945">
        <f>'WK6 - Expenditure Program'!N112</f>
        <v>0</v>
      </c>
      <c r="Q477" s="945">
        <f>'WK6 - Expenditure Program'!O112</f>
        <v>0</v>
      </c>
      <c r="R477" s="945">
        <f>'WK6 - Expenditure Program'!P112</f>
        <v>0</v>
      </c>
      <c r="S477" s="957">
        <f>'WK6 - Expenditure Program'!Q112</f>
        <v>0</v>
      </c>
      <c r="T477" s="1469"/>
      <c r="U477" s="1469"/>
      <c r="V477" s="1469"/>
      <c r="W477" s="1469"/>
      <c r="X477" s="1469"/>
      <c r="Y477" s="1469"/>
      <c r="Z477" s="1469"/>
    </row>
    <row r="478" spans="1:26" x14ac:dyDescent="0.2">
      <c r="A478" s="1469"/>
      <c r="B478" s="954" t="str">
        <f>'WK6 - Expenditure Program'!C113</f>
        <v>New assets</v>
      </c>
      <c r="C478" s="1358"/>
      <c r="D478" s="1358"/>
      <c r="E478" s="747"/>
      <c r="F478" s="1358"/>
      <c r="G478" s="1358"/>
      <c r="H478" s="748"/>
      <c r="I478" s="1304"/>
      <c r="J478" s="945"/>
      <c r="K478" s="945"/>
      <c r="L478" s="945"/>
      <c r="M478" s="945"/>
      <c r="N478" s="945"/>
      <c r="O478" s="945"/>
      <c r="P478" s="945"/>
      <c r="Q478" s="945"/>
      <c r="R478" s="945"/>
      <c r="S478" s="957"/>
      <c r="T478" s="1469"/>
      <c r="U478" s="1469"/>
      <c r="V478" s="1469"/>
      <c r="W478" s="1469"/>
      <c r="X478" s="1469"/>
      <c r="Y478" s="1469"/>
      <c r="Z478" s="1469"/>
    </row>
    <row r="479" spans="1:26" x14ac:dyDescent="0.2">
      <c r="A479" s="1469"/>
      <c r="B479" s="954">
        <f>'WK6 - Expenditure Program'!C114</f>
        <v>0</v>
      </c>
      <c r="C479" s="1358"/>
      <c r="D479" s="1358"/>
      <c r="E479" s="747"/>
      <c r="F479" s="1358"/>
      <c r="G479" s="1358"/>
      <c r="H479" s="748"/>
      <c r="I479" s="1304">
        <f>'WK6 - Expenditure Program'!G114</f>
        <v>0</v>
      </c>
      <c r="J479" s="945">
        <f>'WK6 - Expenditure Program'!H114</f>
        <v>0</v>
      </c>
      <c r="K479" s="945">
        <f>'WK6 - Expenditure Program'!I114</f>
        <v>0</v>
      </c>
      <c r="L479" s="945">
        <f>'WK6 - Expenditure Program'!J114</f>
        <v>0</v>
      </c>
      <c r="M479" s="945">
        <f>'WK6 - Expenditure Program'!K114</f>
        <v>0</v>
      </c>
      <c r="N479" s="945">
        <f>'WK6 - Expenditure Program'!L114</f>
        <v>0</v>
      </c>
      <c r="O479" s="945">
        <f>'WK6 - Expenditure Program'!M114</f>
        <v>0</v>
      </c>
      <c r="P479" s="945">
        <f>'WK6 - Expenditure Program'!N114</f>
        <v>0</v>
      </c>
      <c r="Q479" s="945">
        <f>'WK6 - Expenditure Program'!O114</f>
        <v>0</v>
      </c>
      <c r="R479" s="945">
        <f>'WK6 - Expenditure Program'!P114</f>
        <v>0</v>
      </c>
      <c r="S479" s="957">
        <f>'WK6 - Expenditure Program'!Q114</f>
        <v>0</v>
      </c>
      <c r="T479" s="1469"/>
      <c r="U479" s="1469"/>
      <c r="V479" s="1469"/>
      <c r="W479" s="1469"/>
      <c r="X479" s="1469"/>
      <c r="Y479" s="1469"/>
      <c r="Z479" s="1469"/>
    </row>
    <row r="480" spans="1:26" x14ac:dyDescent="0.2">
      <c r="A480" s="1469"/>
      <c r="B480" s="954">
        <f>'WK6 - Expenditure Program'!C115</f>
        <v>0</v>
      </c>
      <c r="C480" s="1358"/>
      <c r="D480" s="1358"/>
      <c r="E480" s="747"/>
      <c r="F480" s="1358"/>
      <c r="G480" s="1358"/>
      <c r="H480" s="748"/>
      <c r="I480" s="1304">
        <f>'WK6 - Expenditure Program'!G115</f>
        <v>0</v>
      </c>
      <c r="J480" s="945">
        <f>'WK6 - Expenditure Program'!H115</f>
        <v>0</v>
      </c>
      <c r="K480" s="945">
        <f>'WK6 - Expenditure Program'!I115</f>
        <v>0</v>
      </c>
      <c r="L480" s="945">
        <f>'WK6 - Expenditure Program'!J115</f>
        <v>0</v>
      </c>
      <c r="M480" s="945">
        <f>'WK6 - Expenditure Program'!K115</f>
        <v>0</v>
      </c>
      <c r="N480" s="945">
        <f>'WK6 - Expenditure Program'!L115</f>
        <v>0</v>
      </c>
      <c r="O480" s="945">
        <f>'WK6 - Expenditure Program'!M115</f>
        <v>0</v>
      </c>
      <c r="P480" s="945">
        <f>'WK6 - Expenditure Program'!N115</f>
        <v>0</v>
      </c>
      <c r="Q480" s="945">
        <f>'WK6 - Expenditure Program'!O115</f>
        <v>0</v>
      </c>
      <c r="R480" s="945">
        <f>'WK6 - Expenditure Program'!P115</f>
        <v>0</v>
      </c>
      <c r="S480" s="957">
        <f>'WK6 - Expenditure Program'!Q115</f>
        <v>0</v>
      </c>
      <c r="T480" s="1469"/>
      <c r="U480" s="1469"/>
      <c r="V480" s="1469"/>
      <c r="W480" s="1469"/>
      <c r="X480" s="1469"/>
      <c r="Y480" s="1469"/>
      <c r="Z480" s="1469"/>
    </row>
    <row r="481" spans="1:26" x14ac:dyDescent="0.2">
      <c r="A481" s="1469"/>
      <c r="B481" s="954">
        <f>'WK6 - Expenditure Program'!C116</f>
        <v>0</v>
      </c>
      <c r="C481" s="1358"/>
      <c r="D481" s="1358"/>
      <c r="E481" s="747"/>
      <c r="F481" s="1358"/>
      <c r="G481" s="1358"/>
      <c r="H481" s="748"/>
      <c r="I481" s="1304">
        <f>'WK6 - Expenditure Program'!G116</f>
        <v>0</v>
      </c>
      <c r="J481" s="945">
        <f>'WK6 - Expenditure Program'!H116</f>
        <v>0</v>
      </c>
      <c r="K481" s="945">
        <f>'WK6 - Expenditure Program'!I116</f>
        <v>0</v>
      </c>
      <c r="L481" s="945">
        <f>'WK6 - Expenditure Program'!J116</f>
        <v>0</v>
      </c>
      <c r="M481" s="945">
        <f>'WK6 - Expenditure Program'!K116</f>
        <v>0</v>
      </c>
      <c r="N481" s="945">
        <f>'WK6 - Expenditure Program'!L116</f>
        <v>0</v>
      </c>
      <c r="O481" s="945">
        <f>'WK6 - Expenditure Program'!M116</f>
        <v>0</v>
      </c>
      <c r="P481" s="945">
        <f>'WK6 - Expenditure Program'!N116</f>
        <v>0</v>
      </c>
      <c r="Q481" s="945">
        <f>'WK6 - Expenditure Program'!O116</f>
        <v>0</v>
      </c>
      <c r="R481" s="945">
        <f>'WK6 - Expenditure Program'!P116</f>
        <v>0</v>
      </c>
      <c r="S481" s="957">
        <f>'WK6 - Expenditure Program'!Q116</f>
        <v>0</v>
      </c>
      <c r="T481" s="1469"/>
      <c r="U481" s="1469"/>
      <c r="V481" s="1469"/>
      <c r="W481" s="1469"/>
      <c r="X481" s="1469"/>
      <c r="Y481" s="1469"/>
      <c r="Z481" s="1469"/>
    </row>
    <row r="482" spans="1:26" x14ac:dyDescent="0.2">
      <c r="A482" s="1469"/>
      <c r="B482" s="954">
        <f>'WK6 - Expenditure Program'!C117</f>
        <v>0</v>
      </c>
      <c r="C482" s="1358"/>
      <c r="D482" s="1358"/>
      <c r="E482" s="747"/>
      <c r="F482" s="1358"/>
      <c r="G482" s="1358"/>
      <c r="H482" s="748"/>
      <c r="I482" s="1304">
        <f>'WK6 - Expenditure Program'!G117</f>
        <v>0</v>
      </c>
      <c r="J482" s="945">
        <f>'WK6 - Expenditure Program'!H117</f>
        <v>0</v>
      </c>
      <c r="K482" s="945">
        <f>'WK6 - Expenditure Program'!I117</f>
        <v>0</v>
      </c>
      <c r="L482" s="945">
        <f>'WK6 - Expenditure Program'!J117</f>
        <v>0</v>
      </c>
      <c r="M482" s="945">
        <f>'WK6 - Expenditure Program'!K117</f>
        <v>0</v>
      </c>
      <c r="N482" s="945">
        <f>'WK6 - Expenditure Program'!L117</f>
        <v>0</v>
      </c>
      <c r="O482" s="945">
        <f>'WK6 - Expenditure Program'!M117</f>
        <v>0</v>
      </c>
      <c r="P482" s="945">
        <f>'WK6 - Expenditure Program'!N117</f>
        <v>0</v>
      </c>
      <c r="Q482" s="945">
        <f>'WK6 - Expenditure Program'!O117</f>
        <v>0</v>
      </c>
      <c r="R482" s="945">
        <f>'WK6 - Expenditure Program'!P117</f>
        <v>0</v>
      </c>
      <c r="S482" s="957">
        <f>'WK6 - Expenditure Program'!Q117</f>
        <v>0</v>
      </c>
      <c r="T482" s="1469"/>
      <c r="U482" s="1469"/>
      <c r="V482" s="1469"/>
      <c r="W482" s="1469"/>
      <c r="X482" s="1469"/>
      <c r="Y482" s="1469"/>
      <c r="Z482" s="1469"/>
    </row>
    <row r="483" spans="1:26" x14ac:dyDescent="0.2">
      <c r="A483" s="1469"/>
      <c r="B483" s="954">
        <f>'WK6 - Expenditure Program'!C118</f>
        <v>0</v>
      </c>
      <c r="C483" s="1358"/>
      <c r="D483" s="1358"/>
      <c r="E483" s="747"/>
      <c r="F483" s="1358"/>
      <c r="G483" s="1358"/>
      <c r="H483" s="748"/>
      <c r="I483" s="1304">
        <f>'WK6 - Expenditure Program'!G118</f>
        <v>0</v>
      </c>
      <c r="J483" s="945">
        <f>'WK6 - Expenditure Program'!H118</f>
        <v>0</v>
      </c>
      <c r="K483" s="945">
        <f>'WK6 - Expenditure Program'!I118</f>
        <v>0</v>
      </c>
      <c r="L483" s="945">
        <f>'WK6 - Expenditure Program'!J118</f>
        <v>0</v>
      </c>
      <c r="M483" s="945">
        <f>'WK6 - Expenditure Program'!K118</f>
        <v>0</v>
      </c>
      <c r="N483" s="945">
        <f>'WK6 - Expenditure Program'!L118</f>
        <v>0</v>
      </c>
      <c r="O483" s="945">
        <f>'WK6 - Expenditure Program'!M118</f>
        <v>0</v>
      </c>
      <c r="P483" s="945">
        <f>'WK6 - Expenditure Program'!N118</f>
        <v>0</v>
      </c>
      <c r="Q483" s="945">
        <f>'WK6 - Expenditure Program'!O118</f>
        <v>0</v>
      </c>
      <c r="R483" s="945">
        <f>'WK6 - Expenditure Program'!P118</f>
        <v>0</v>
      </c>
      <c r="S483" s="957">
        <f>'WK6 - Expenditure Program'!Q118</f>
        <v>0</v>
      </c>
      <c r="T483" s="1469"/>
      <c r="U483" s="1469"/>
      <c r="V483" s="1469"/>
      <c r="W483" s="1469"/>
      <c r="X483" s="1469"/>
      <c r="Y483" s="1469"/>
      <c r="Z483" s="1469"/>
    </row>
    <row r="484" spans="1:26" x14ac:dyDescent="0.2">
      <c r="A484" s="1469"/>
      <c r="B484" s="954">
        <f>'WK6 - Expenditure Program'!C119</f>
        <v>0</v>
      </c>
      <c r="C484" s="1358"/>
      <c r="D484" s="1358"/>
      <c r="E484" s="747"/>
      <c r="F484" s="1358"/>
      <c r="G484" s="1358"/>
      <c r="H484" s="748"/>
      <c r="I484" s="1304">
        <f>'WK6 - Expenditure Program'!G119</f>
        <v>0</v>
      </c>
      <c r="J484" s="945">
        <f>'WK6 - Expenditure Program'!H119</f>
        <v>0</v>
      </c>
      <c r="K484" s="945">
        <f>'WK6 - Expenditure Program'!I119</f>
        <v>0</v>
      </c>
      <c r="L484" s="945">
        <f>'WK6 - Expenditure Program'!J119</f>
        <v>0</v>
      </c>
      <c r="M484" s="945">
        <f>'WK6 - Expenditure Program'!K119</f>
        <v>0</v>
      </c>
      <c r="N484" s="945">
        <f>'WK6 - Expenditure Program'!L119</f>
        <v>0</v>
      </c>
      <c r="O484" s="945">
        <f>'WK6 - Expenditure Program'!M119</f>
        <v>0</v>
      </c>
      <c r="P484" s="945">
        <f>'WK6 - Expenditure Program'!N119</f>
        <v>0</v>
      </c>
      <c r="Q484" s="945">
        <f>'WK6 - Expenditure Program'!O119</f>
        <v>0</v>
      </c>
      <c r="R484" s="945">
        <f>'WK6 - Expenditure Program'!P119</f>
        <v>0</v>
      </c>
      <c r="S484" s="957">
        <f>'WK6 - Expenditure Program'!Q119</f>
        <v>0</v>
      </c>
      <c r="T484" s="1469"/>
      <c r="U484" s="1469"/>
      <c r="V484" s="1469"/>
      <c r="W484" s="1469"/>
      <c r="X484" s="1469"/>
      <c r="Y484" s="1469"/>
      <c r="Z484" s="1469"/>
    </row>
    <row r="485" spans="1:26" x14ac:dyDescent="0.2">
      <c r="A485" s="1469"/>
      <c r="B485" s="954">
        <f>'WK6 - Expenditure Program'!C120</f>
        <v>0</v>
      </c>
      <c r="C485" s="1358"/>
      <c r="D485" s="1358"/>
      <c r="E485" s="747"/>
      <c r="F485" s="1358"/>
      <c r="G485" s="1358"/>
      <c r="H485" s="748"/>
      <c r="I485" s="1304">
        <f>'WK6 - Expenditure Program'!G120</f>
        <v>0</v>
      </c>
      <c r="J485" s="945">
        <f>'WK6 - Expenditure Program'!H120</f>
        <v>0</v>
      </c>
      <c r="K485" s="945">
        <f>'WK6 - Expenditure Program'!I120</f>
        <v>0</v>
      </c>
      <c r="L485" s="945">
        <f>'WK6 - Expenditure Program'!J120</f>
        <v>0</v>
      </c>
      <c r="M485" s="945">
        <f>'WK6 - Expenditure Program'!K120</f>
        <v>0</v>
      </c>
      <c r="N485" s="945">
        <f>'WK6 - Expenditure Program'!L120</f>
        <v>0</v>
      </c>
      <c r="O485" s="945">
        <f>'WK6 - Expenditure Program'!M120</f>
        <v>0</v>
      </c>
      <c r="P485" s="945">
        <f>'WK6 - Expenditure Program'!N120</f>
        <v>0</v>
      </c>
      <c r="Q485" s="945">
        <f>'WK6 - Expenditure Program'!O120</f>
        <v>0</v>
      </c>
      <c r="R485" s="945">
        <f>'WK6 - Expenditure Program'!P120</f>
        <v>0</v>
      </c>
      <c r="S485" s="957">
        <f>'WK6 - Expenditure Program'!Q120</f>
        <v>0</v>
      </c>
      <c r="T485" s="1469"/>
      <c r="U485" s="1469"/>
      <c r="V485" s="1469"/>
      <c r="W485" s="1469"/>
      <c r="X485" s="1469"/>
      <c r="Y485" s="1469"/>
      <c r="Z485" s="1469"/>
    </row>
    <row r="486" spans="1:26" x14ac:dyDescent="0.2">
      <c r="A486" s="1469"/>
      <c r="B486" s="954">
        <f>'WK6 - Expenditure Program'!C121</f>
        <v>0</v>
      </c>
      <c r="C486" s="1358"/>
      <c r="D486" s="1358"/>
      <c r="E486" s="747"/>
      <c r="F486" s="1358"/>
      <c r="G486" s="1358"/>
      <c r="H486" s="748"/>
      <c r="I486" s="1304">
        <f>'WK6 - Expenditure Program'!G121</f>
        <v>0</v>
      </c>
      <c r="J486" s="945">
        <f>'WK6 - Expenditure Program'!H121</f>
        <v>0</v>
      </c>
      <c r="K486" s="945">
        <f>'WK6 - Expenditure Program'!I121</f>
        <v>0</v>
      </c>
      <c r="L486" s="945">
        <f>'WK6 - Expenditure Program'!J121</f>
        <v>0</v>
      </c>
      <c r="M486" s="945">
        <f>'WK6 - Expenditure Program'!K121</f>
        <v>0</v>
      </c>
      <c r="N486" s="945">
        <f>'WK6 - Expenditure Program'!L121</f>
        <v>0</v>
      </c>
      <c r="O486" s="945">
        <f>'WK6 - Expenditure Program'!M121</f>
        <v>0</v>
      </c>
      <c r="P486" s="945">
        <f>'WK6 - Expenditure Program'!N121</f>
        <v>0</v>
      </c>
      <c r="Q486" s="945">
        <f>'WK6 - Expenditure Program'!O121</f>
        <v>0</v>
      </c>
      <c r="R486" s="945">
        <f>'WK6 - Expenditure Program'!P121</f>
        <v>0</v>
      </c>
      <c r="S486" s="957">
        <f>'WK6 - Expenditure Program'!Q121</f>
        <v>0</v>
      </c>
      <c r="T486" s="1469"/>
      <c r="U486" s="1469"/>
      <c r="V486" s="1469"/>
      <c r="W486" s="1469"/>
      <c r="X486" s="1469"/>
      <c r="Y486" s="1469"/>
      <c r="Z486" s="1469"/>
    </row>
    <row r="487" spans="1:26" x14ac:dyDescent="0.2">
      <c r="A487" s="1469"/>
      <c r="B487" s="954">
        <f>'WK6 - Expenditure Program'!C122</f>
        <v>0</v>
      </c>
      <c r="C487" s="1358"/>
      <c r="D487" s="1358"/>
      <c r="E487" s="747"/>
      <c r="F487" s="1358"/>
      <c r="G487" s="1358"/>
      <c r="H487" s="748"/>
      <c r="I487" s="1304">
        <f>'WK6 - Expenditure Program'!G122</f>
        <v>0</v>
      </c>
      <c r="J487" s="945">
        <f>'WK6 - Expenditure Program'!H122</f>
        <v>0</v>
      </c>
      <c r="K487" s="945">
        <f>'WK6 - Expenditure Program'!I122</f>
        <v>0</v>
      </c>
      <c r="L487" s="945">
        <f>'WK6 - Expenditure Program'!J122</f>
        <v>0</v>
      </c>
      <c r="M487" s="945">
        <f>'WK6 - Expenditure Program'!K122</f>
        <v>0</v>
      </c>
      <c r="N487" s="945">
        <f>'WK6 - Expenditure Program'!L122</f>
        <v>0</v>
      </c>
      <c r="O487" s="945">
        <f>'WK6 - Expenditure Program'!M122</f>
        <v>0</v>
      </c>
      <c r="P487" s="945">
        <f>'WK6 - Expenditure Program'!N122</f>
        <v>0</v>
      </c>
      <c r="Q487" s="945">
        <f>'WK6 - Expenditure Program'!O122</f>
        <v>0</v>
      </c>
      <c r="R487" s="945">
        <f>'WK6 - Expenditure Program'!P122</f>
        <v>0</v>
      </c>
      <c r="S487" s="957">
        <f>'WK6 - Expenditure Program'!Q122</f>
        <v>0</v>
      </c>
      <c r="T487" s="1469"/>
      <c r="U487" s="1469"/>
      <c r="V487" s="1469"/>
      <c r="W487" s="1469"/>
      <c r="X487" s="1469"/>
      <c r="Y487" s="1469"/>
      <c r="Z487" s="1469"/>
    </row>
    <row r="488" spans="1:26" x14ac:dyDescent="0.2">
      <c r="A488" s="1469"/>
      <c r="B488" s="954">
        <f>'WK6 - Expenditure Program'!C123</f>
        <v>0</v>
      </c>
      <c r="C488" s="1358"/>
      <c r="D488" s="1358"/>
      <c r="E488" s="747"/>
      <c r="F488" s="1358"/>
      <c r="G488" s="1358"/>
      <c r="H488" s="748"/>
      <c r="I488" s="1304">
        <f>'WK6 - Expenditure Program'!G123</f>
        <v>0</v>
      </c>
      <c r="J488" s="945">
        <f>'WK6 - Expenditure Program'!H123</f>
        <v>0</v>
      </c>
      <c r="K488" s="945">
        <f>'WK6 - Expenditure Program'!I123</f>
        <v>0</v>
      </c>
      <c r="L488" s="945">
        <f>'WK6 - Expenditure Program'!J123</f>
        <v>0</v>
      </c>
      <c r="M488" s="945">
        <f>'WK6 - Expenditure Program'!K123</f>
        <v>0</v>
      </c>
      <c r="N488" s="945">
        <f>'WK6 - Expenditure Program'!L123</f>
        <v>0</v>
      </c>
      <c r="O488" s="945">
        <f>'WK6 - Expenditure Program'!M123</f>
        <v>0</v>
      </c>
      <c r="P488" s="945">
        <f>'WK6 - Expenditure Program'!N123</f>
        <v>0</v>
      </c>
      <c r="Q488" s="945">
        <f>'WK6 - Expenditure Program'!O123</f>
        <v>0</v>
      </c>
      <c r="R488" s="945">
        <f>'WK6 - Expenditure Program'!P123</f>
        <v>0</v>
      </c>
      <c r="S488" s="957">
        <f>'WK6 - Expenditure Program'!Q123</f>
        <v>0</v>
      </c>
      <c r="T488" s="1469"/>
      <c r="U488" s="1469"/>
      <c r="V488" s="1469"/>
      <c r="W488" s="1469"/>
      <c r="X488" s="1469"/>
      <c r="Y488" s="1469"/>
      <c r="Z488" s="1469"/>
    </row>
    <row r="489" spans="1:26" x14ac:dyDescent="0.2">
      <c r="A489" s="1469"/>
      <c r="B489" s="954">
        <f>'WK6 - Expenditure Program'!C124</f>
        <v>0</v>
      </c>
      <c r="C489" s="1358"/>
      <c r="D489" s="1358"/>
      <c r="E489" s="747"/>
      <c r="F489" s="1358"/>
      <c r="G489" s="1358"/>
      <c r="H489" s="748"/>
      <c r="I489" s="1304">
        <f>'WK6 - Expenditure Program'!G124</f>
        <v>0</v>
      </c>
      <c r="J489" s="945">
        <f>'WK6 - Expenditure Program'!H124</f>
        <v>0</v>
      </c>
      <c r="K489" s="945">
        <f>'WK6 - Expenditure Program'!I124</f>
        <v>0</v>
      </c>
      <c r="L489" s="945">
        <f>'WK6 - Expenditure Program'!J124</f>
        <v>0</v>
      </c>
      <c r="M489" s="945">
        <f>'WK6 - Expenditure Program'!K124</f>
        <v>0</v>
      </c>
      <c r="N489" s="945">
        <f>'WK6 - Expenditure Program'!L124</f>
        <v>0</v>
      </c>
      <c r="O489" s="945">
        <f>'WK6 - Expenditure Program'!M124</f>
        <v>0</v>
      </c>
      <c r="P489" s="945">
        <f>'WK6 - Expenditure Program'!N124</f>
        <v>0</v>
      </c>
      <c r="Q489" s="945">
        <f>'WK6 - Expenditure Program'!O124</f>
        <v>0</v>
      </c>
      <c r="R489" s="945">
        <f>'WK6 - Expenditure Program'!P124</f>
        <v>0</v>
      </c>
      <c r="S489" s="957">
        <f>'WK6 - Expenditure Program'!Q124</f>
        <v>0</v>
      </c>
      <c r="T489" s="1469"/>
      <c r="U489" s="1469"/>
      <c r="V489" s="1469"/>
      <c r="W489" s="1469"/>
      <c r="X489" s="1469"/>
      <c r="Y489" s="1469"/>
      <c r="Z489" s="1469"/>
    </row>
    <row r="490" spans="1:26" x14ac:dyDescent="0.2">
      <c r="A490" s="1469"/>
      <c r="B490" s="954">
        <f>'WK6 - Expenditure Program'!C125</f>
        <v>0</v>
      </c>
      <c r="C490" s="1358"/>
      <c r="D490" s="1358"/>
      <c r="E490" s="747"/>
      <c r="F490" s="1358"/>
      <c r="G490" s="1358"/>
      <c r="H490" s="748"/>
      <c r="I490" s="1304">
        <f>'WK6 - Expenditure Program'!G125</f>
        <v>0</v>
      </c>
      <c r="J490" s="945">
        <f>'WK6 - Expenditure Program'!H125</f>
        <v>0</v>
      </c>
      <c r="K490" s="945">
        <f>'WK6 - Expenditure Program'!I125</f>
        <v>0</v>
      </c>
      <c r="L490" s="945">
        <f>'WK6 - Expenditure Program'!J125</f>
        <v>0</v>
      </c>
      <c r="M490" s="945">
        <f>'WK6 - Expenditure Program'!K125</f>
        <v>0</v>
      </c>
      <c r="N490" s="945">
        <f>'WK6 - Expenditure Program'!L125</f>
        <v>0</v>
      </c>
      <c r="O490" s="945">
        <f>'WK6 - Expenditure Program'!M125</f>
        <v>0</v>
      </c>
      <c r="P490" s="945">
        <f>'WK6 - Expenditure Program'!N125</f>
        <v>0</v>
      </c>
      <c r="Q490" s="945">
        <f>'WK6 - Expenditure Program'!O125</f>
        <v>0</v>
      </c>
      <c r="R490" s="945">
        <f>'WK6 - Expenditure Program'!P125</f>
        <v>0</v>
      </c>
      <c r="S490" s="957">
        <f>'WK6 - Expenditure Program'!Q125</f>
        <v>0</v>
      </c>
      <c r="T490" s="1469"/>
      <c r="U490" s="1469"/>
      <c r="V490" s="1469"/>
      <c r="W490" s="1469"/>
      <c r="X490" s="1469"/>
      <c r="Y490" s="1469"/>
      <c r="Z490" s="1469"/>
    </row>
    <row r="491" spans="1:26" x14ac:dyDescent="0.2">
      <c r="A491" s="1469"/>
      <c r="B491" s="954">
        <f>'WK6 - Expenditure Program'!C126</f>
        <v>0</v>
      </c>
      <c r="C491" s="1358"/>
      <c r="D491" s="1358"/>
      <c r="E491" s="747"/>
      <c r="F491" s="1358"/>
      <c r="G491" s="1358"/>
      <c r="H491" s="748"/>
      <c r="I491" s="1304">
        <f>'WK6 - Expenditure Program'!G126</f>
        <v>0</v>
      </c>
      <c r="J491" s="945">
        <f>'WK6 - Expenditure Program'!H126</f>
        <v>0</v>
      </c>
      <c r="K491" s="945">
        <f>'WK6 - Expenditure Program'!I126</f>
        <v>0</v>
      </c>
      <c r="L491" s="945">
        <f>'WK6 - Expenditure Program'!J126</f>
        <v>0</v>
      </c>
      <c r="M491" s="945">
        <f>'WK6 - Expenditure Program'!K126</f>
        <v>0</v>
      </c>
      <c r="N491" s="945">
        <f>'WK6 - Expenditure Program'!L126</f>
        <v>0</v>
      </c>
      <c r="O491" s="945">
        <f>'WK6 - Expenditure Program'!M126</f>
        <v>0</v>
      </c>
      <c r="P491" s="945">
        <f>'WK6 - Expenditure Program'!N126</f>
        <v>0</v>
      </c>
      <c r="Q491" s="945">
        <f>'WK6 - Expenditure Program'!O126</f>
        <v>0</v>
      </c>
      <c r="R491" s="945">
        <f>'WK6 - Expenditure Program'!P126</f>
        <v>0</v>
      </c>
      <c r="S491" s="957">
        <f>'WK6 - Expenditure Program'!Q126</f>
        <v>0</v>
      </c>
      <c r="T491" s="1469"/>
      <c r="U491" s="1469"/>
      <c r="V491" s="1469"/>
      <c r="W491" s="1469"/>
      <c r="X491" s="1469"/>
      <c r="Y491" s="1469"/>
      <c r="Z491" s="1469"/>
    </row>
    <row r="492" spans="1:26" x14ac:dyDescent="0.2">
      <c r="A492" s="1469"/>
      <c r="B492" s="954">
        <f>'WK6 - Expenditure Program'!C127</f>
        <v>0</v>
      </c>
      <c r="C492" s="1358"/>
      <c r="D492" s="1358"/>
      <c r="E492" s="747"/>
      <c r="F492" s="1358"/>
      <c r="G492" s="1358"/>
      <c r="H492" s="748"/>
      <c r="I492" s="1304">
        <f>'WK6 - Expenditure Program'!G127</f>
        <v>0</v>
      </c>
      <c r="J492" s="945">
        <f>'WK6 - Expenditure Program'!H127</f>
        <v>0</v>
      </c>
      <c r="K492" s="945">
        <f>'WK6 - Expenditure Program'!I127</f>
        <v>0</v>
      </c>
      <c r="L492" s="945">
        <f>'WK6 - Expenditure Program'!J127</f>
        <v>0</v>
      </c>
      <c r="M492" s="945">
        <f>'WK6 - Expenditure Program'!K127</f>
        <v>0</v>
      </c>
      <c r="N492" s="945">
        <f>'WK6 - Expenditure Program'!L127</f>
        <v>0</v>
      </c>
      <c r="O492" s="945">
        <f>'WK6 - Expenditure Program'!M127</f>
        <v>0</v>
      </c>
      <c r="P492" s="945">
        <f>'WK6 - Expenditure Program'!N127</f>
        <v>0</v>
      </c>
      <c r="Q492" s="945">
        <f>'WK6 - Expenditure Program'!O127</f>
        <v>0</v>
      </c>
      <c r="R492" s="945">
        <f>'WK6 - Expenditure Program'!P127</f>
        <v>0</v>
      </c>
      <c r="S492" s="957">
        <f>'WK6 - Expenditure Program'!Q127</f>
        <v>0</v>
      </c>
      <c r="T492" s="1469"/>
      <c r="U492" s="1469"/>
      <c r="V492" s="1469"/>
      <c r="W492" s="1469"/>
      <c r="X492" s="1469"/>
      <c r="Y492" s="1469"/>
      <c r="Z492" s="1469"/>
    </row>
    <row r="493" spans="1:26" x14ac:dyDescent="0.2">
      <c r="A493" s="1469"/>
      <c r="B493" s="954">
        <f>'WK6 - Expenditure Program'!C128</f>
        <v>0</v>
      </c>
      <c r="C493" s="1358"/>
      <c r="D493" s="1358"/>
      <c r="E493" s="747"/>
      <c r="F493" s="1358"/>
      <c r="G493" s="1358"/>
      <c r="H493" s="748"/>
      <c r="I493" s="1304">
        <f>'WK6 - Expenditure Program'!G128</f>
        <v>0</v>
      </c>
      <c r="J493" s="945">
        <f>'WK6 - Expenditure Program'!H128</f>
        <v>0</v>
      </c>
      <c r="K493" s="945">
        <f>'WK6 - Expenditure Program'!I128</f>
        <v>0</v>
      </c>
      <c r="L493" s="945">
        <f>'WK6 - Expenditure Program'!J128</f>
        <v>0</v>
      </c>
      <c r="M493" s="945">
        <f>'WK6 - Expenditure Program'!K128</f>
        <v>0</v>
      </c>
      <c r="N493" s="945">
        <f>'WK6 - Expenditure Program'!L128</f>
        <v>0</v>
      </c>
      <c r="O493" s="945">
        <f>'WK6 - Expenditure Program'!M128</f>
        <v>0</v>
      </c>
      <c r="P493" s="945">
        <f>'WK6 - Expenditure Program'!N128</f>
        <v>0</v>
      </c>
      <c r="Q493" s="945">
        <f>'WK6 - Expenditure Program'!O128</f>
        <v>0</v>
      </c>
      <c r="R493" s="945">
        <f>'WK6 - Expenditure Program'!P128</f>
        <v>0</v>
      </c>
      <c r="S493" s="957">
        <f>'WK6 - Expenditure Program'!Q128</f>
        <v>0</v>
      </c>
      <c r="T493" s="1469"/>
      <c r="U493" s="1469"/>
      <c r="V493" s="1469"/>
      <c r="W493" s="1469"/>
      <c r="X493" s="1469"/>
      <c r="Y493" s="1469"/>
      <c r="Z493" s="1469"/>
    </row>
    <row r="494" spans="1:26" x14ac:dyDescent="0.2">
      <c r="A494" s="1469"/>
      <c r="B494" s="954">
        <f>'WK6 - Expenditure Program'!C129</f>
        <v>0</v>
      </c>
      <c r="C494" s="1358"/>
      <c r="D494" s="1358"/>
      <c r="E494" s="747"/>
      <c r="F494" s="1358"/>
      <c r="G494" s="1358"/>
      <c r="H494" s="748"/>
      <c r="I494" s="1304">
        <f>'WK6 - Expenditure Program'!G129</f>
        <v>0</v>
      </c>
      <c r="J494" s="945">
        <f>'WK6 - Expenditure Program'!H129</f>
        <v>0</v>
      </c>
      <c r="K494" s="945">
        <f>'WK6 - Expenditure Program'!I129</f>
        <v>0</v>
      </c>
      <c r="L494" s="945">
        <f>'WK6 - Expenditure Program'!J129</f>
        <v>0</v>
      </c>
      <c r="M494" s="945">
        <f>'WK6 - Expenditure Program'!K129</f>
        <v>0</v>
      </c>
      <c r="N494" s="945">
        <f>'WK6 - Expenditure Program'!L129</f>
        <v>0</v>
      </c>
      <c r="O494" s="945">
        <f>'WK6 - Expenditure Program'!M129</f>
        <v>0</v>
      </c>
      <c r="P494" s="945">
        <f>'WK6 - Expenditure Program'!N129</f>
        <v>0</v>
      </c>
      <c r="Q494" s="945">
        <f>'WK6 - Expenditure Program'!O129</f>
        <v>0</v>
      </c>
      <c r="R494" s="945">
        <f>'WK6 - Expenditure Program'!P129</f>
        <v>0</v>
      </c>
      <c r="S494" s="957">
        <f>'WK6 - Expenditure Program'!Q129</f>
        <v>0</v>
      </c>
      <c r="T494" s="1469"/>
      <c r="U494" s="1469"/>
      <c r="V494" s="1469"/>
      <c r="W494" s="1469"/>
      <c r="X494" s="1469"/>
      <c r="Y494" s="1469"/>
      <c r="Z494" s="1469"/>
    </row>
    <row r="495" spans="1:26" x14ac:dyDescent="0.2">
      <c r="A495" s="1469"/>
      <c r="B495" s="954">
        <f>'WK6 - Expenditure Program'!C130</f>
        <v>0</v>
      </c>
      <c r="C495" s="1358"/>
      <c r="D495" s="1358"/>
      <c r="E495" s="747"/>
      <c r="F495" s="1358"/>
      <c r="G495" s="1358"/>
      <c r="H495" s="748"/>
      <c r="I495" s="1304">
        <f>'WK6 - Expenditure Program'!G130</f>
        <v>0</v>
      </c>
      <c r="J495" s="945">
        <f>'WK6 - Expenditure Program'!H130</f>
        <v>0</v>
      </c>
      <c r="K495" s="945">
        <f>'WK6 - Expenditure Program'!I130</f>
        <v>0</v>
      </c>
      <c r="L495" s="945">
        <f>'WK6 - Expenditure Program'!J130</f>
        <v>0</v>
      </c>
      <c r="M495" s="945">
        <f>'WK6 - Expenditure Program'!K130</f>
        <v>0</v>
      </c>
      <c r="N495" s="945">
        <f>'WK6 - Expenditure Program'!L130</f>
        <v>0</v>
      </c>
      <c r="O495" s="945">
        <f>'WK6 - Expenditure Program'!M130</f>
        <v>0</v>
      </c>
      <c r="P495" s="945">
        <f>'WK6 - Expenditure Program'!N130</f>
        <v>0</v>
      </c>
      <c r="Q495" s="945">
        <f>'WK6 - Expenditure Program'!O130</f>
        <v>0</v>
      </c>
      <c r="R495" s="945">
        <f>'WK6 - Expenditure Program'!P130</f>
        <v>0</v>
      </c>
      <c r="S495" s="957">
        <f>'WK6 - Expenditure Program'!Q130</f>
        <v>0</v>
      </c>
      <c r="T495" s="1469"/>
      <c r="U495" s="1469"/>
      <c r="V495" s="1469"/>
      <c r="W495" s="1469"/>
      <c r="X495" s="1469"/>
      <c r="Y495" s="1469"/>
      <c r="Z495" s="1469"/>
    </row>
    <row r="496" spans="1:26" x14ac:dyDescent="0.2">
      <c r="A496" s="1469"/>
      <c r="B496" s="954">
        <f>'WK6 - Expenditure Program'!C131</f>
        <v>0</v>
      </c>
      <c r="C496" s="1358"/>
      <c r="D496" s="1358"/>
      <c r="E496" s="747"/>
      <c r="F496" s="1358"/>
      <c r="G496" s="1358"/>
      <c r="H496" s="748"/>
      <c r="I496" s="1304">
        <f>'WK6 - Expenditure Program'!G131</f>
        <v>0</v>
      </c>
      <c r="J496" s="945">
        <f>'WK6 - Expenditure Program'!H131</f>
        <v>0</v>
      </c>
      <c r="K496" s="945">
        <f>'WK6 - Expenditure Program'!I131</f>
        <v>0</v>
      </c>
      <c r="L496" s="945">
        <f>'WK6 - Expenditure Program'!J131</f>
        <v>0</v>
      </c>
      <c r="M496" s="945">
        <f>'WK6 - Expenditure Program'!K131</f>
        <v>0</v>
      </c>
      <c r="N496" s="945">
        <f>'WK6 - Expenditure Program'!L131</f>
        <v>0</v>
      </c>
      <c r="O496" s="945">
        <f>'WK6 - Expenditure Program'!M131</f>
        <v>0</v>
      </c>
      <c r="P496" s="945">
        <f>'WK6 - Expenditure Program'!N131</f>
        <v>0</v>
      </c>
      <c r="Q496" s="945">
        <f>'WK6 - Expenditure Program'!O131</f>
        <v>0</v>
      </c>
      <c r="R496" s="945">
        <f>'WK6 - Expenditure Program'!P131</f>
        <v>0</v>
      </c>
      <c r="S496" s="957">
        <f>'WK6 - Expenditure Program'!Q131</f>
        <v>0</v>
      </c>
      <c r="T496" s="1469"/>
      <c r="U496" s="1469"/>
      <c r="V496" s="1469"/>
      <c r="W496" s="1469"/>
      <c r="X496" s="1469"/>
      <c r="Y496" s="1469"/>
      <c r="Z496" s="1469"/>
    </row>
    <row r="497" spans="1:26" x14ac:dyDescent="0.2">
      <c r="A497" s="1469"/>
      <c r="B497" s="954">
        <f>'WK6 - Expenditure Program'!C132</f>
        <v>0</v>
      </c>
      <c r="C497" s="1358"/>
      <c r="D497" s="1358"/>
      <c r="E497" s="747"/>
      <c r="F497" s="1358"/>
      <c r="G497" s="1358"/>
      <c r="H497" s="748"/>
      <c r="I497" s="1304">
        <f>'WK6 - Expenditure Program'!G132</f>
        <v>0</v>
      </c>
      <c r="J497" s="945">
        <f>'WK6 - Expenditure Program'!H132</f>
        <v>0</v>
      </c>
      <c r="K497" s="945">
        <f>'WK6 - Expenditure Program'!I132</f>
        <v>0</v>
      </c>
      <c r="L497" s="945">
        <f>'WK6 - Expenditure Program'!J132</f>
        <v>0</v>
      </c>
      <c r="M497" s="945">
        <f>'WK6 - Expenditure Program'!K132</f>
        <v>0</v>
      </c>
      <c r="N497" s="945">
        <f>'WK6 - Expenditure Program'!L132</f>
        <v>0</v>
      </c>
      <c r="O497" s="945">
        <f>'WK6 - Expenditure Program'!M132</f>
        <v>0</v>
      </c>
      <c r="P497" s="945">
        <f>'WK6 - Expenditure Program'!N132</f>
        <v>0</v>
      </c>
      <c r="Q497" s="945">
        <f>'WK6 - Expenditure Program'!O132</f>
        <v>0</v>
      </c>
      <c r="R497" s="945">
        <f>'WK6 - Expenditure Program'!P132</f>
        <v>0</v>
      </c>
      <c r="S497" s="957">
        <f>'WK6 - Expenditure Program'!Q132</f>
        <v>0</v>
      </c>
      <c r="T497" s="1469"/>
      <c r="U497" s="1469"/>
      <c r="V497" s="1469"/>
      <c r="W497" s="1469"/>
      <c r="X497" s="1469"/>
      <c r="Y497" s="1469"/>
      <c r="Z497" s="1469"/>
    </row>
    <row r="498" spans="1:26" x14ac:dyDescent="0.2">
      <c r="A498" s="1469"/>
      <c r="B498" s="954">
        <f>'WK6 - Expenditure Program'!C133</f>
        <v>0</v>
      </c>
      <c r="C498" s="1358"/>
      <c r="D498" s="1358"/>
      <c r="E498" s="747"/>
      <c r="F498" s="1358"/>
      <c r="G498" s="1358"/>
      <c r="H498" s="748"/>
      <c r="I498" s="1304">
        <f>'WK6 - Expenditure Program'!G133</f>
        <v>0</v>
      </c>
      <c r="J498" s="945">
        <f>'WK6 - Expenditure Program'!H133</f>
        <v>0</v>
      </c>
      <c r="K498" s="945">
        <f>'WK6 - Expenditure Program'!I133</f>
        <v>0</v>
      </c>
      <c r="L498" s="945">
        <f>'WK6 - Expenditure Program'!J133</f>
        <v>0</v>
      </c>
      <c r="M498" s="945">
        <f>'WK6 - Expenditure Program'!K133</f>
        <v>0</v>
      </c>
      <c r="N498" s="945">
        <f>'WK6 - Expenditure Program'!L133</f>
        <v>0</v>
      </c>
      <c r="O498" s="945">
        <f>'WK6 - Expenditure Program'!M133</f>
        <v>0</v>
      </c>
      <c r="P498" s="945">
        <f>'WK6 - Expenditure Program'!N133</f>
        <v>0</v>
      </c>
      <c r="Q498" s="945">
        <f>'WK6 - Expenditure Program'!O133</f>
        <v>0</v>
      </c>
      <c r="R498" s="945">
        <f>'WK6 - Expenditure Program'!P133</f>
        <v>0</v>
      </c>
      <c r="S498" s="957">
        <f>'WK6 - Expenditure Program'!Q133</f>
        <v>0</v>
      </c>
      <c r="T498" s="1469"/>
      <c r="U498" s="1469"/>
      <c r="V498" s="1469"/>
      <c r="W498" s="1469"/>
      <c r="X498" s="1469"/>
      <c r="Y498" s="1469"/>
      <c r="Z498" s="1469"/>
    </row>
    <row r="499" spans="1:26" x14ac:dyDescent="0.2">
      <c r="A499" s="1469"/>
      <c r="B499" s="961">
        <f>'WK6 - Expenditure Program'!C134</f>
        <v>0</v>
      </c>
      <c r="C499" s="1358"/>
      <c r="D499" s="1358"/>
      <c r="E499" s="747"/>
      <c r="F499" s="1358"/>
      <c r="G499" s="1358"/>
      <c r="H499" s="748"/>
      <c r="I499" s="1304">
        <f>'WK6 - Expenditure Program'!G134</f>
        <v>0</v>
      </c>
      <c r="J499" s="945">
        <f>'WK6 - Expenditure Program'!H134</f>
        <v>0</v>
      </c>
      <c r="K499" s="945">
        <f>'WK6 - Expenditure Program'!I134</f>
        <v>0</v>
      </c>
      <c r="L499" s="945">
        <f>'WK6 - Expenditure Program'!J134</f>
        <v>0</v>
      </c>
      <c r="M499" s="945">
        <f>'WK6 - Expenditure Program'!K134</f>
        <v>0</v>
      </c>
      <c r="N499" s="945">
        <f>'WK6 - Expenditure Program'!L134</f>
        <v>0</v>
      </c>
      <c r="O499" s="945">
        <f>'WK6 - Expenditure Program'!M134</f>
        <v>0</v>
      </c>
      <c r="P499" s="945">
        <f>'WK6 - Expenditure Program'!N134</f>
        <v>0</v>
      </c>
      <c r="Q499" s="945">
        <f>'WK6 - Expenditure Program'!O134</f>
        <v>0</v>
      </c>
      <c r="R499" s="945">
        <f>'WK6 - Expenditure Program'!P134</f>
        <v>0</v>
      </c>
      <c r="S499" s="957">
        <f>'WK6 - Expenditure Program'!Q134</f>
        <v>0</v>
      </c>
      <c r="T499" s="1469"/>
      <c r="U499" s="1469"/>
      <c r="V499" s="1469"/>
      <c r="W499" s="1469"/>
      <c r="X499" s="1469"/>
      <c r="Y499" s="1469"/>
      <c r="Z499" s="1469"/>
    </row>
    <row r="500" spans="1:26" ht="12.75" thickBot="1" x14ac:dyDescent="0.25">
      <c r="A500" s="1469"/>
      <c r="B500" s="948" t="str">
        <f>'WK6 - Expenditure Program'!C135</f>
        <v>Annual total</v>
      </c>
      <c r="C500" s="1358"/>
      <c r="D500" s="1358"/>
      <c r="E500" s="747"/>
      <c r="F500" s="1358"/>
      <c r="G500" s="1358"/>
      <c r="H500" s="748"/>
      <c r="I500" s="1305">
        <f>'WK6 - Expenditure Program'!G135</f>
        <v>0</v>
      </c>
      <c r="J500" s="1306">
        <f>'WK6 - Expenditure Program'!H135</f>
        <v>0</v>
      </c>
      <c r="K500" s="1306">
        <f>'WK6 - Expenditure Program'!I135</f>
        <v>0</v>
      </c>
      <c r="L500" s="1306">
        <f>'WK6 - Expenditure Program'!J135</f>
        <v>0</v>
      </c>
      <c r="M500" s="1306">
        <f>'WK6 - Expenditure Program'!K135</f>
        <v>0</v>
      </c>
      <c r="N500" s="1306">
        <f>'WK6 - Expenditure Program'!L135</f>
        <v>0</v>
      </c>
      <c r="O500" s="1306">
        <f>'WK6 - Expenditure Program'!M135</f>
        <v>0</v>
      </c>
      <c r="P500" s="1306">
        <f>'WK6 - Expenditure Program'!N135</f>
        <v>0</v>
      </c>
      <c r="Q500" s="1306">
        <f>'WK6 - Expenditure Program'!O135</f>
        <v>0</v>
      </c>
      <c r="R500" s="1306">
        <f>'WK6 - Expenditure Program'!P135</f>
        <v>0</v>
      </c>
      <c r="S500" s="957">
        <f>'WK6 - Expenditure Program'!Q135</f>
        <v>0</v>
      </c>
      <c r="T500" s="1469"/>
      <c r="U500" s="1469"/>
      <c r="V500" s="1469"/>
      <c r="W500" s="1469"/>
      <c r="X500" s="1469"/>
      <c r="Y500" s="1469"/>
      <c r="Z500" s="1469"/>
    </row>
    <row r="501" spans="1:26" ht="12.75" thickTop="1" x14ac:dyDescent="0.2">
      <c r="A501" s="1469"/>
      <c r="B501" s="948" t="str">
        <f>'WK6 - Expenditure Program'!C136</f>
        <v>Cumulative totals by year</v>
      </c>
      <c r="C501" s="1358"/>
      <c r="D501" s="1358"/>
      <c r="E501" s="747"/>
      <c r="F501" s="1358"/>
      <c r="G501" s="1358"/>
      <c r="H501" s="748"/>
      <c r="I501" s="1304">
        <f>'WK6 - Expenditure Program'!G136</f>
        <v>0</v>
      </c>
      <c r="J501" s="945">
        <f>'WK6 - Expenditure Program'!H136</f>
        <v>0</v>
      </c>
      <c r="K501" s="945">
        <f>'WK6 - Expenditure Program'!I136</f>
        <v>0</v>
      </c>
      <c r="L501" s="945">
        <f>'WK6 - Expenditure Program'!J136</f>
        <v>0</v>
      </c>
      <c r="M501" s="945">
        <f>'WK6 - Expenditure Program'!K136</f>
        <v>0</v>
      </c>
      <c r="N501" s="945">
        <f>'WK6 - Expenditure Program'!L136</f>
        <v>0</v>
      </c>
      <c r="O501" s="945">
        <f>'WK6 - Expenditure Program'!M136</f>
        <v>0</v>
      </c>
      <c r="P501" s="945">
        <f>'WK6 - Expenditure Program'!N136</f>
        <v>0</v>
      </c>
      <c r="Q501" s="945">
        <f>'WK6 - Expenditure Program'!O136</f>
        <v>0</v>
      </c>
      <c r="R501" s="946">
        <f>'WK6 - Expenditure Program'!P136</f>
        <v>0</v>
      </c>
      <c r="S501" s="856"/>
      <c r="T501" s="1469"/>
      <c r="U501" s="1469"/>
      <c r="V501" s="1469"/>
      <c r="W501" s="1469"/>
      <c r="X501" s="1469"/>
      <c r="Y501" s="1469"/>
      <c r="Z501" s="1469"/>
    </row>
    <row r="502" spans="1:26" x14ac:dyDescent="0.2">
      <c r="A502" s="1469"/>
      <c r="B502" s="857" t="s">
        <v>469</v>
      </c>
      <c r="C502" s="1358"/>
      <c r="D502" s="1358"/>
      <c r="E502" s="747"/>
      <c r="F502" s="1358"/>
      <c r="G502" s="1358"/>
      <c r="H502" s="748"/>
      <c r="I502" s="932">
        <f t="shared" ref="I502:R502" si="12">SUM(I436:I477,I479:I499)-I500</f>
        <v>0</v>
      </c>
      <c r="J502" s="932">
        <f t="shared" si="12"/>
        <v>0</v>
      </c>
      <c r="K502" s="932">
        <f t="shared" si="12"/>
        <v>0</v>
      </c>
      <c r="L502" s="932">
        <f t="shared" si="12"/>
        <v>0</v>
      </c>
      <c r="M502" s="932">
        <f t="shared" si="12"/>
        <v>0</v>
      </c>
      <c r="N502" s="932">
        <f t="shared" si="12"/>
        <v>0</v>
      </c>
      <c r="O502" s="932">
        <f t="shared" si="12"/>
        <v>0</v>
      </c>
      <c r="P502" s="932">
        <f t="shared" si="12"/>
        <v>0</v>
      </c>
      <c r="Q502" s="932">
        <f t="shared" si="12"/>
        <v>0</v>
      </c>
      <c r="R502" s="932">
        <f t="shared" si="12"/>
        <v>0</v>
      </c>
      <c r="S502" s="960">
        <f>R501-S500</f>
        <v>0</v>
      </c>
      <c r="T502" s="1469"/>
      <c r="U502" s="1469"/>
      <c r="V502" s="1469"/>
      <c r="W502" s="1469"/>
      <c r="X502" s="1469"/>
      <c r="Y502" s="1469"/>
      <c r="Z502" s="1469"/>
    </row>
    <row r="503" spans="1:26" x14ac:dyDescent="0.2">
      <c r="A503" s="1469"/>
      <c r="B503" s="747"/>
      <c r="C503" s="1358"/>
      <c r="D503" s="1358"/>
      <c r="E503" s="747"/>
      <c r="F503" s="1358"/>
      <c r="G503" s="1358"/>
      <c r="H503" s="748"/>
      <c r="I503" s="1303"/>
      <c r="J503" s="932"/>
      <c r="K503" s="932"/>
      <c r="L503" s="932"/>
      <c r="M503" s="932"/>
      <c r="N503" s="932"/>
      <c r="O503" s="932"/>
      <c r="P503" s="932"/>
      <c r="Q503" s="564"/>
      <c r="R503" s="852"/>
      <c r="S503" s="755"/>
      <c r="T503" s="1469"/>
      <c r="U503" s="1469"/>
      <c r="V503" s="1469"/>
      <c r="W503" s="1469"/>
      <c r="X503" s="1469"/>
      <c r="Y503" s="1469"/>
      <c r="Z503" s="1469"/>
    </row>
    <row r="504" spans="1:26" x14ac:dyDescent="0.2">
      <c r="A504" s="1469"/>
      <c r="B504" s="947" t="str">
        <f>'WK6 - Expenditure Program'!C138</f>
        <v>Other uses of proposed SV income (eg, loan principal repayments, transfers to reserves)</v>
      </c>
      <c r="C504" s="1358"/>
      <c r="D504" s="1358"/>
      <c r="E504" s="747"/>
      <c r="F504" s="1358"/>
      <c r="G504" s="1358"/>
      <c r="H504" s="748"/>
      <c r="I504" s="851"/>
      <c r="J504" s="564"/>
      <c r="K504" s="564"/>
      <c r="L504" s="564"/>
      <c r="M504" s="564"/>
      <c r="N504" s="564"/>
      <c r="O504" s="564"/>
      <c r="P504" s="564"/>
      <c r="Q504" s="564"/>
      <c r="R504" s="852"/>
      <c r="S504" s="755"/>
      <c r="T504" s="1469"/>
      <c r="U504" s="1469"/>
      <c r="V504" s="1469"/>
      <c r="W504" s="1469"/>
      <c r="X504" s="1469"/>
      <c r="Y504" s="1469"/>
      <c r="Z504" s="1469"/>
    </row>
    <row r="505" spans="1:26" x14ac:dyDescent="0.2">
      <c r="A505" s="1469"/>
      <c r="B505" s="1347" t="str">
        <f>'WK6 - Expenditure Program'!C140</f>
        <v>Repay loans and restricted funds</v>
      </c>
      <c r="C505" s="1358"/>
      <c r="D505" s="1358"/>
      <c r="E505" s="747"/>
      <c r="F505" s="1358"/>
      <c r="G505" s="1358"/>
      <c r="H505" s="748"/>
      <c r="I505" s="1307">
        <f>'WK6 - Expenditure Program'!G140</f>
        <v>22810026.380200386</v>
      </c>
      <c r="J505" s="697">
        <f>'WK6 - Expenditure Program'!H140</f>
        <v>23380277.039705396</v>
      </c>
      <c r="K505" s="697">
        <f>'WK6 - Expenditure Program'!I140</f>
        <v>23964783.965698034</v>
      </c>
      <c r="L505" s="697">
        <f>'WK6 - Expenditure Program'!J140</f>
        <v>24563903.564840496</v>
      </c>
      <c r="M505" s="697">
        <f>'WK6 - Expenditure Program'!K140</f>
        <v>25178001.15396148</v>
      </c>
      <c r="N505" s="697">
        <f>'WK6 - Expenditure Program'!L140</f>
        <v>25807451.182810515</v>
      </c>
      <c r="O505" s="697">
        <f>'WK6 - Expenditure Program'!M140</f>
        <v>26452637.462380797</v>
      </c>
      <c r="P505" s="697">
        <f>'WK6 - Expenditure Program'!N140</f>
        <v>27113953.398940314</v>
      </c>
      <c r="Q505" s="697">
        <f>'WK6 - Expenditure Program'!O140</f>
        <v>27791802.23391382</v>
      </c>
      <c r="R505" s="827">
        <f>'WK6 - Expenditure Program'!P140</f>
        <v>28486597.289761662</v>
      </c>
      <c r="S505" s="827">
        <f>'WK6 - Expenditure Program'!Q140</f>
        <v>255549433.6722129</v>
      </c>
      <c r="T505" s="1469"/>
      <c r="U505" s="1469"/>
      <c r="V505" s="1469"/>
      <c r="W505" s="1469"/>
      <c r="X505" s="1469"/>
      <c r="Y505" s="1469"/>
      <c r="Z505" s="1469"/>
    </row>
    <row r="506" spans="1:26" x14ac:dyDescent="0.2">
      <c r="A506" s="1469"/>
      <c r="B506" s="1347">
        <f>'WK6 - Expenditure Program'!C141</f>
        <v>0</v>
      </c>
      <c r="C506" s="1358"/>
      <c r="D506" s="1358"/>
      <c r="E506" s="747"/>
      <c r="F506" s="1358"/>
      <c r="G506" s="1358"/>
      <c r="H506" s="748"/>
      <c r="I506" s="1307">
        <f>'WK6 - Expenditure Program'!G141</f>
        <v>0</v>
      </c>
      <c r="J506" s="697">
        <f>'WK6 - Expenditure Program'!H141</f>
        <v>0</v>
      </c>
      <c r="K506" s="697">
        <f>'WK6 - Expenditure Program'!I141</f>
        <v>0</v>
      </c>
      <c r="L506" s="697">
        <f>'WK6 - Expenditure Program'!J141</f>
        <v>0</v>
      </c>
      <c r="M506" s="697">
        <f>'WK6 - Expenditure Program'!K141</f>
        <v>0</v>
      </c>
      <c r="N506" s="697">
        <f>'WK6 - Expenditure Program'!L141</f>
        <v>0</v>
      </c>
      <c r="O506" s="697">
        <f>'WK6 - Expenditure Program'!M141</f>
        <v>0</v>
      </c>
      <c r="P506" s="697">
        <f>'WK6 - Expenditure Program'!N141</f>
        <v>0</v>
      </c>
      <c r="Q506" s="697">
        <f>'WK6 - Expenditure Program'!O141</f>
        <v>0</v>
      </c>
      <c r="R506" s="827">
        <f>'WK6 - Expenditure Program'!P141</f>
        <v>0</v>
      </c>
      <c r="S506" s="827">
        <f>'WK6 - Expenditure Program'!Q141</f>
        <v>0</v>
      </c>
      <c r="T506" s="1469"/>
      <c r="U506" s="1469"/>
      <c r="V506" s="1469"/>
      <c r="W506" s="1469"/>
      <c r="X506" s="1469"/>
      <c r="Y506" s="1469"/>
      <c r="Z506" s="1469"/>
    </row>
    <row r="507" spans="1:26" x14ac:dyDescent="0.2">
      <c r="A507" s="1469"/>
      <c r="B507" s="1347">
        <f>'WK6 - Expenditure Program'!C142</f>
        <v>0</v>
      </c>
      <c r="C507" s="1358"/>
      <c r="D507" s="1358"/>
      <c r="E507" s="747"/>
      <c r="F507" s="1358"/>
      <c r="G507" s="1358"/>
      <c r="H507" s="748"/>
      <c r="I507" s="1307">
        <f>'WK6 - Expenditure Program'!G142</f>
        <v>0</v>
      </c>
      <c r="J507" s="697">
        <f>'WK6 - Expenditure Program'!H142</f>
        <v>0</v>
      </c>
      <c r="K507" s="697">
        <f>'WK6 - Expenditure Program'!I142</f>
        <v>0</v>
      </c>
      <c r="L507" s="697">
        <f>'WK6 - Expenditure Program'!J142</f>
        <v>0</v>
      </c>
      <c r="M507" s="697">
        <f>'WK6 - Expenditure Program'!K142</f>
        <v>0</v>
      </c>
      <c r="N507" s="697">
        <f>'WK6 - Expenditure Program'!L142</f>
        <v>0</v>
      </c>
      <c r="O507" s="697">
        <f>'WK6 - Expenditure Program'!M142</f>
        <v>0</v>
      </c>
      <c r="P507" s="697">
        <f>'WK6 - Expenditure Program'!N142</f>
        <v>0</v>
      </c>
      <c r="Q507" s="697">
        <f>'WK6 - Expenditure Program'!O142</f>
        <v>0</v>
      </c>
      <c r="R507" s="827">
        <f>'WK6 - Expenditure Program'!P142</f>
        <v>0</v>
      </c>
      <c r="S507" s="827">
        <f>'WK6 - Expenditure Program'!Q142</f>
        <v>0</v>
      </c>
      <c r="T507" s="1469"/>
      <c r="U507" s="1469"/>
      <c r="V507" s="1469"/>
      <c r="W507" s="1469"/>
      <c r="X507" s="1469"/>
      <c r="Y507" s="1469"/>
      <c r="Z507" s="1469"/>
    </row>
    <row r="508" spans="1:26" x14ac:dyDescent="0.2">
      <c r="A508" s="1469"/>
      <c r="B508" s="1347">
        <f>'WK6 - Expenditure Program'!C143</f>
        <v>0</v>
      </c>
      <c r="C508" s="1358"/>
      <c r="D508" s="1358"/>
      <c r="E508" s="747"/>
      <c r="F508" s="1358"/>
      <c r="G508" s="1358"/>
      <c r="H508" s="748"/>
      <c r="I508" s="1307">
        <f>'WK6 - Expenditure Program'!G143</f>
        <v>0</v>
      </c>
      <c r="J508" s="697">
        <f>'WK6 - Expenditure Program'!H143</f>
        <v>0</v>
      </c>
      <c r="K508" s="697">
        <f>'WK6 - Expenditure Program'!I143</f>
        <v>0</v>
      </c>
      <c r="L508" s="697">
        <f>'WK6 - Expenditure Program'!J143</f>
        <v>0</v>
      </c>
      <c r="M508" s="697">
        <f>'WK6 - Expenditure Program'!K143</f>
        <v>0</v>
      </c>
      <c r="N508" s="697">
        <f>'WK6 - Expenditure Program'!L143</f>
        <v>0</v>
      </c>
      <c r="O508" s="697">
        <f>'WK6 - Expenditure Program'!M143</f>
        <v>0</v>
      </c>
      <c r="P508" s="697">
        <f>'WK6 - Expenditure Program'!N143</f>
        <v>0</v>
      </c>
      <c r="Q508" s="697">
        <f>'WK6 - Expenditure Program'!O143</f>
        <v>0</v>
      </c>
      <c r="R508" s="827">
        <f>'WK6 - Expenditure Program'!P143</f>
        <v>0</v>
      </c>
      <c r="S508" s="827">
        <f>'WK6 - Expenditure Program'!Q143</f>
        <v>0</v>
      </c>
      <c r="T508" s="1469"/>
      <c r="U508" s="1469"/>
      <c r="V508" s="1469"/>
      <c r="W508" s="1469"/>
      <c r="X508" s="1469"/>
      <c r="Y508" s="1469"/>
      <c r="Z508" s="1469"/>
    </row>
    <row r="509" spans="1:26" x14ac:dyDescent="0.2">
      <c r="A509" s="1469"/>
      <c r="B509" s="1347">
        <f>'WK6 - Expenditure Program'!C144</f>
        <v>0</v>
      </c>
      <c r="C509" s="1358"/>
      <c r="D509" s="1358"/>
      <c r="E509" s="747"/>
      <c r="F509" s="1358"/>
      <c r="G509" s="1358"/>
      <c r="H509" s="748"/>
      <c r="I509" s="1307">
        <f>'WK6 - Expenditure Program'!G144</f>
        <v>0</v>
      </c>
      <c r="J509" s="697">
        <f>'WK6 - Expenditure Program'!H144</f>
        <v>0</v>
      </c>
      <c r="K509" s="697">
        <f>'WK6 - Expenditure Program'!I144</f>
        <v>0</v>
      </c>
      <c r="L509" s="697">
        <f>'WK6 - Expenditure Program'!J144</f>
        <v>0</v>
      </c>
      <c r="M509" s="697">
        <f>'WK6 - Expenditure Program'!K144</f>
        <v>0</v>
      </c>
      <c r="N509" s="697">
        <f>'WK6 - Expenditure Program'!L144</f>
        <v>0</v>
      </c>
      <c r="O509" s="697">
        <f>'WK6 - Expenditure Program'!M144</f>
        <v>0</v>
      </c>
      <c r="P509" s="697">
        <f>'WK6 - Expenditure Program'!N144</f>
        <v>0</v>
      </c>
      <c r="Q509" s="697">
        <f>'WK6 - Expenditure Program'!O144</f>
        <v>0</v>
      </c>
      <c r="R509" s="827">
        <f>'WK6 - Expenditure Program'!P144</f>
        <v>0</v>
      </c>
      <c r="S509" s="827">
        <f>'WK6 - Expenditure Program'!Q144</f>
        <v>0</v>
      </c>
      <c r="T509" s="1469"/>
      <c r="U509" s="1469"/>
      <c r="V509" s="1469"/>
      <c r="W509" s="1469"/>
      <c r="X509" s="1469"/>
      <c r="Y509" s="1469"/>
      <c r="Z509" s="1469"/>
    </row>
    <row r="510" spans="1:26" x14ac:dyDescent="0.2">
      <c r="A510" s="1469"/>
      <c r="B510" s="1347">
        <f>'WK6 - Expenditure Program'!C145</f>
        <v>0</v>
      </c>
      <c r="C510" s="1358"/>
      <c r="D510" s="1358"/>
      <c r="E510" s="747"/>
      <c r="F510" s="1358"/>
      <c r="G510" s="1358"/>
      <c r="H510" s="748"/>
      <c r="I510" s="1307">
        <f>'WK6 - Expenditure Program'!G145</f>
        <v>0</v>
      </c>
      <c r="J510" s="697">
        <f>'WK6 - Expenditure Program'!H145</f>
        <v>0</v>
      </c>
      <c r="K510" s="697">
        <f>'WK6 - Expenditure Program'!I145</f>
        <v>0</v>
      </c>
      <c r="L510" s="697">
        <f>'WK6 - Expenditure Program'!J145</f>
        <v>0</v>
      </c>
      <c r="M510" s="697">
        <f>'WK6 - Expenditure Program'!K145</f>
        <v>0</v>
      </c>
      <c r="N510" s="697">
        <f>'WK6 - Expenditure Program'!L145</f>
        <v>0</v>
      </c>
      <c r="O510" s="697">
        <f>'WK6 - Expenditure Program'!M145</f>
        <v>0</v>
      </c>
      <c r="P510" s="697">
        <f>'WK6 - Expenditure Program'!N145</f>
        <v>0</v>
      </c>
      <c r="Q510" s="697">
        <f>'WK6 - Expenditure Program'!O145</f>
        <v>0</v>
      </c>
      <c r="R510" s="827">
        <f>'WK6 - Expenditure Program'!P145</f>
        <v>0</v>
      </c>
      <c r="S510" s="827">
        <f>'WK6 - Expenditure Program'!Q145</f>
        <v>0</v>
      </c>
      <c r="T510" s="1469"/>
      <c r="U510" s="1469"/>
      <c r="V510" s="1469"/>
      <c r="W510" s="1469"/>
      <c r="X510" s="1469"/>
      <c r="Y510" s="1469"/>
      <c r="Z510" s="1469"/>
    </row>
    <row r="511" spans="1:26" x14ac:dyDescent="0.2">
      <c r="A511" s="1469"/>
      <c r="B511" s="1347">
        <f>'WK6 - Expenditure Program'!C146</f>
        <v>0</v>
      </c>
      <c r="C511" s="1358"/>
      <c r="D511" s="1358"/>
      <c r="E511" s="747"/>
      <c r="F511" s="1358"/>
      <c r="G511" s="1358"/>
      <c r="H511" s="748"/>
      <c r="I511" s="1307">
        <f>'WK6 - Expenditure Program'!G146</f>
        <v>0</v>
      </c>
      <c r="J511" s="697">
        <f>'WK6 - Expenditure Program'!H146</f>
        <v>0</v>
      </c>
      <c r="K511" s="697">
        <f>'WK6 - Expenditure Program'!I146</f>
        <v>0</v>
      </c>
      <c r="L511" s="697">
        <f>'WK6 - Expenditure Program'!J146</f>
        <v>0</v>
      </c>
      <c r="M511" s="697">
        <f>'WK6 - Expenditure Program'!K146</f>
        <v>0</v>
      </c>
      <c r="N511" s="697">
        <f>'WK6 - Expenditure Program'!L146</f>
        <v>0</v>
      </c>
      <c r="O511" s="697">
        <f>'WK6 - Expenditure Program'!M146</f>
        <v>0</v>
      </c>
      <c r="P511" s="697">
        <f>'WK6 - Expenditure Program'!N146</f>
        <v>0</v>
      </c>
      <c r="Q511" s="697">
        <f>'WK6 - Expenditure Program'!O146</f>
        <v>0</v>
      </c>
      <c r="R511" s="827">
        <f>'WK6 - Expenditure Program'!P146</f>
        <v>0</v>
      </c>
      <c r="S511" s="827">
        <f>'WK6 - Expenditure Program'!Q146</f>
        <v>0</v>
      </c>
      <c r="T511" s="1469"/>
      <c r="U511" s="1469"/>
      <c r="V511" s="1469"/>
      <c r="W511" s="1469"/>
      <c r="X511" s="1469"/>
      <c r="Y511" s="1469"/>
      <c r="Z511" s="1469"/>
    </row>
    <row r="512" spans="1:26" x14ac:dyDescent="0.2">
      <c r="A512" s="1469"/>
      <c r="B512" s="1347">
        <f>'WK6 - Expenditure Program'!C147</f>
        <v>0</v>
      </c>
      <c r="C512" s="1358"/>
      <c r="D512" s="1358"/>
      <c r="E512" s="747"/>
      <c r="F512" s="1358"/>
      <c r="G512" s="1358"/>
      <c r="H512" s="748"/>
      <c r="I512" s="1307">
        <f>'WK6 - Expenditure Program'!G147</f>
        <v>0</v>
      </c>
      <c r="J512" s="697">
        <f>'WK6 - Expenditure Program'!H147</f>
        <v>0</v>
      </c>
      <c r="K512" s="697">
        <f>'WK6 - Expenditure Program'!I147</f>
        <v>0</v>
      </c>
      <c r="L512" s="697">
        <f>'WK6 - Expenditure Program'!J147</f>
        <v>0</v>
      </c>
      <c r="M512" s="697">
        <f>'WK6 - Expenditure Program'!K147</f>
        <v>0</v>
      </c>
      <c r="N512" s="697">
        <f>'WK6 - Expenditure Program'!L147</f>
        <v>0</v>
      </c>
      <c r="O512" s="697">
        <f>'WK6 - Expenditure Program'!M147</f>
        <v>0</v>
      </c>
      <c r="P512" s="697">
        <f>'WK6 - Expenditure Program'!N147</f>
        <v>0</v>
      </c>
      <c r="Q512" s="697">
        <f>'WK6 - Expenditure Program'!O147</f>
        <v>0</v>
      </c>
      <c r="R512" s="827">
        <f>'WK6 - Expenditure Program'!P147</f>
        <v>0</v>
      </c>
      <c r="S512" s="827">
        <f>'WK6 - Expenditure Program'!Q147</f>
        <v>0</v>
      </c>
      <c r="T512" s="1469"/>
      <c r="U512" s="1469"/>
      <c r="V512" s="1469"/>
      <c r="W512" s="1469"/>
      <c r="X512" s="1469"/>
      <c r="Y512" s="1469"/>
      <c r="Z512" s="1469"/>
    </row>
    <row r="513" spans="1:26" x14ac:dyDescent="0.2">
      <c r="A513" s="1469"/>
      <c r="B513" s="1347">
        <f>'WK6 - Expenditure Program'!C148</f>
        <v>0</v>
      </c>
      <c r="C513" s="1358"/>
      <c r="D513" s="1358"/>
      <c r="E513" s="747"/>
      <c r="F513" s="1358"/>
      <c r="G513" s="1358"/>
      <c r="H513" s="748"/>
      <c r="I513" s="1307">
        <f>'WK6 - Expenditure Program'!G148</f>
        <v>0</v>
      </c>
      <c r="J513" s="697">
        <f>'WK6 - Expenditure Program'!H148</f>
        <v>0</v>
      </c>
      <c r="K513" s="697">
        <f>'WK6 - Expenditure Program'!I148</f>
        <v>0</v>
      </c>
      <c r="L513" s="697">
        <f>'WK6 - Expenditure Program'!J148</f>
        <v>0</v>
      </c>
      <c r="M513" s="697">
        <f>'WK6 - Expenditure Program'!K148</f>
        <v>0</v>
      </c>
      <c r="N513" s="697">
        <f>'WK6 - Expenditure Program'!L148</f>
        <v>0</v>
      </c>
      <c r="O513" s="697">
        <f>'WK6 - Expenditure Program'!M148</f>
        <v>0</v>
      </c>
      <c r="P513" s="697">
        <f>'WK6 - Expenditure Program'!N148</f>
        <v>0</v>
      </c>
      <c r="Q513" s="697">
        <f>'WK6 - Expenditure Program'!O148</f>
        <v>0</v>
      </c>
      <c r="R513" s="827">
        <f>'WK6 - Expenditure Program'!P148</f>
        <v>0</v>
      </c>
      <c r="S513" s="827">
        <f>'WK6 - Expenditure Program'!Q148</f>
        <v>0</v>
      </c>
      <c r="T513" s="1469"/>
      <c r="U513" s="1469"/>
      <c r="V513" s="1469"/>
      <c r="W513" s="1469"/>
      <c r="X513" s="1469"/>
      <c r="Y513" s="1469"/>
      <c r="Z513" s="1469"/>
    </row>
    <row r="514" spans="1:26" x14ac:dyDescent="0.2">
      <c r="A514" s="1469"/>
      <c r="B514" s="1347" t="str">
        <f>'WK6 - Expenditure Program'!C149</f>
        <v>last</v>
      </c>
      <c r="C514" s="1358"/>
      <c r="D514" s="1358"/>
      <c r="E514" s="747"/>
      <c r="F514" s="1358"/>
      <c r="G514" s="1358"/>
      <c r="H514" s="748"/>
      <c r="I514" s="1307">
        <f>'WK6 - Expenditure Program'!G149</f>
        <v>0</v>
      </c>
      <c r="J514" s="697">
        <f>'WK6 - Expenditure Program'!H149</f>
        <v>0</v>
      </c>
      <c r="K514" s="697">
        <f>'WK6 - Expenditure Program'!I149</f>
        <v>0</v>
      </c>
      <c r="L514" s="697">
        <f>'WK6 - Expenditure Program'!J149</f>
        <v>0</v>
      </c>
      <c r="M514" s="697">
        <f>'WK6 - Expenditure Program'!K149</f>
        <v>0</v>
      </c>
      <c r="N514" s="697">
        <f>'WK6 - Expenditure Program'!L149</f>
        <v>0</v>
      </c>
      <c r="O514" s="697">
        <f>'WK6 - Expenditure Program'!M149</f>
        <v>0</v>
      </c>
      <c r="P514" s="697">
        <f>'WK6 - Expenditure Program'!N149</f>
        <v>0</v>
      </c>
      <c r="Q514" s="697">
        <f>'WK6 - Expenditure Program'!O149</f>
        <v>0</v>
      </c>
      <c r="R514" s="827">
        <f>'WK6 - Expenditure Program'!P149</f>
        <v>0</v>
      </c>
      <c r="S514" s="827">
        <f>'WK6 - Expenditure Program'!Q149</f>
        <v>0</v>
      </c>
      <c r="T514" s="1469"/>
      <c r="U514" s="1469"/>
      <c r="V514" s="1469"/>
      <c r="W514" s="1469"/>
      <c r="X514" s="1469"/>
      <c r="Y514" s="1469"/>
      <c r="Z514" s="1469"/>
    </row>
    <row r="515" spans="1:26" ht="12.75" thickBot="1" x14ac:dyDescent="0.25">
      <c r="A515" s="1469"/>
      <c r="B515" s="948" t="str">
        <f>'WK6 - Expenditure Program'!C150</f>
        <v>Annual total</v>
      </c>
      <c r="C515" s="1358"/>
      <c r="D515" s="1358"/>
      <c r="E515" s="747"/>
      <c r="F515" s="1358"/>
      <c r="G515" s="1358"/>
      <c r="H515" s="748"/>
      <c r="I515" s="1305">
        <f>'WK6 - Expenditure Program'!G150</f>
        <v>22810026.380200386</v>
      </c>
      <c r="J515" s="1306">
        <f>'WK6 - Expenditure Program'!H150</f>
        <v>23380277.039705396</v>
      </c>
      <c r="K515" s="1306">
        <f>'WK6 - Expenditure Program'!I150</f>
        <v>23964783.965698034</v>
      </c>
      <c r="L515" s="1306">
        <f>'WK6 - Expenditure Program'!J150</f>
        <v>24563903.564840496</v>
      </c>
      <c r="M515" s="1306">
        <f>'WK6 - Expenditure Program'!K150</f>
        <v>25178001.15396148</v>
      </c>
      <c r="N515" s="1306">
        <f>'WK6 - Expenditure Program'!L150</f>
        <v>25807451.182810515</v>
      </c>
      <c r="O515" s="1306">
        <f>'WK6 - Expenditure Program'!M150</f>
        <v>26452637.462380797</v>
      </c>
      <c r="P515" s="1306">
        <f>'WK6 - Expenditure Program'!N150</f>
        <v>27113953.398940314</v>
      </c>
      <c r="Q515" s="1306">
        <f>'WK6 - Expenditure Program'!O150</f>
        <v>27791802.23391382</v>
      </c>
      <c r="R515" s="1312">
        <f>'WK6 - Expenditure Program'!P150</f>
        <v>28486597.289761662</v>
      </c>
      <c r="S515" s="827">
        <f>'WK6 - Expenditure Program'!Q150</f>
        <v>255549433.6722129</v>
      </c>
      <c r="T515" s="1469"/>
      <c r="U515" s="1469"/>
      <c r="V515" s="1469"/>
      <c r="W515" s="1469"/>
      <c r="X515" s="1469"/>
      <c r="Y515" s="1469"/>
      <c r="Z515" s="1469"/>
    </row>
    <row r="516" spans="1:26" ht="12.75" thickTop="1" x14ac:dyDescent="0.2">
      <c r="A516" s="1469"/>
      <c r="B516" s="948" t="str">
        <f>'WK6 - Expenditure Program'!C151</f>
        <v>Cumulative totals by year</v>
      </c>
      <c r="C516" s="1358"/>
      <c r="D516" s="1358"/>
      <c r="E516" s="747"/>
      <c r="F516" s="1358"/>
      <c r="G516" s="1358"/>
      <c r="H516" s="748"/>
      <c r="I516" s="1304">
        <f>'WK6 - Expenditure Program'!G151</f>
        <v>22810026.380200386</v>
      </c>
      <c r="J516" s="945">
        <f>'WK6 - Expenditure Program'!H151</f>
        <v>46190303.419905782</v>
      </c>
      <c r="K516" s="945">
        <f>'WK6 - Expenditure Program'!I151</f>
        <v>70155087.385603815</v>
      </c>
      <c r="L516" s="945">
        <f>'WK6 - Expenditure Program'!J151</f>
        <v>94718990.950444311</v>
      </c>
      <c r="M516" s="945">
        <f>'WK6 - Expenditure Program'!K151</f>
        <v>119896992.10440579</v>
      </c>
      <c r="N516" s="945">
        <f>'WK6 - Expenditure Program'!L151</f>
        <v>145704443.28721631</v>
      </c>
      <c r="O516" s="945">
        <f>'WK6 - Expenditure Program'!M151</f>
        <v>172157080.7495971</v>
      </c>
      <c r="P516" s="945">
        <f>'WK6 - Expenditure Program'!N151</f>
        <v>199271034.14853743</v>
      </c>
      <c r="Q516" s="945">
        <f>'WK6 - Expenditure Program'!O151</f>
        <v>227062836.38245124</v>
      </c>
      <c r="R516" s="946">
        <f>'WK6 - Expenditure Program'!P151</f>
        <v>255549433.6722129</v>
      </c>
      <c r="S516" s="856"/>
      <c r="T516" s="1469"/>
      <c r="U516" s="1469"/>
      <c r="V516" s="1469"/>
      <c r="W516" s="1469"/>
      <c r="X516" s="1469"/>
      <c r="Y516" s="1469"/>
      <c r="Z516" s="1469"/>
    </row>
    <row r="517" spans="1:26" x14ac:dyDescent="0.2">
      <c r="A517" s="1469"/>
      <c r="B517" s="857" t="s">
        <v>469</v>
      </c>
      <c r="C517" s="1358"/>
      <c r="D517" s="1358"/>
      <c r="E517" s="747"/>
      <c r="F517" s="1358"/>
      <c r="G517" s="1358"/>
      <c r="H517" s="748"/>
      <c r="I517" s="1303">
        <f t="shared" ref="I517:S517" si="13">I515-SUM(I505:I514)</f>
        <v>0</v>
      </c>
      <c r="J517" s="932">
        <f t="shared" si="13"/>
        <v>0</v>
      </c>
      <c r="K517" s="932">
        <f t="shared" si="13"/>
        <v>0</v>
      </c>
      <c r="L517" s="932">
        <f t="shared" si="13"/>
        <v>0</v>
      </c>
      <c r="M517" s="932">
        <f t="shared" si="13"/>
        <v>0</v>
      </c>
      <c r="N517" s="932">
        <f t="shared" si="13"/>
        <v>0</v>
      </c>
      <c r="O517" s="932">
        <f t="shared" si="13"/>
        <v>0</v>
      </c>
      <c r="P517" s="932">
        <f t="shared" si="13"/>
        <v>0</v>
      </c>
      <c r="Q517" s="932">
        <f t="shared" si="13"/>
        <v>0</v>
      </c>
      <c r="R517" s="932">
        <f t="shared" si="13"/>
        <v>0</v>
      </c>
      <c r="S517" s="960">
        <f t="shared" si="13"/>
        <v>0</v>
      </c>
      <c r="T517" s="1469"/>
      <c r="U517" s="1469"/>
      <c r="V517" s="1469"/>
      <c r="W517" s="1469"/>
      <c r="X517" s="1469"/>
      <c r="Y517" s="1469"/>
      <c r="Z517" s="1469"/>
    </row>
    <row r="518" spans="1:26" x14ac:dyDescent="0.2">
      <c r="A518" s="1469"/>
      <c r="B518" s="747"/>
      <c r="C518" s="1358"/>
      <c r="D518" s="1358"/>
      <c r="E518" s="747"/>
      <c r="F518" s="1358"/>
      <c r="G518" s="1358"/>
      <c r="H518" s="748"/>
      <c r="I518" s="851"/>
      <c r="J518" s="564"/>
      <c r="K518" s="564"/>
      <c r="L518" s="564"/>
      <c r="M518" s="564"/>
      <c r="N518" s="564"/>
      <c r="O518" s="564"/>
      <c r="P518" s="564"/>
      <c r="Q518" s="564"/>
      <c r="R518" s="852"/>
      <c r="S518" s="755"/>
      <c r="T518" s="1469"/>
      <c r="U518" s="1469"/>
      <c r="V518" s="1469"/>
      <c r="W518" s="1469"/>
      <c r="X518" s="1469"/>
      <c r="Y518" s="1469"/>
      <c r="Z518" s="1469"/>
    </row>
    <row r="519" spans="1:26" x14ac:dyDescent="0.2">
      <c r="A519" s="1469"/>
      <c r="B519" s="947" t="str">
        <f>'WK6 - Expenditure Program'!C153</f>
        <v xml:space="preserve">Total   </v>
      </c>
      <c r="C519" s="1358"/>
      <c r="D519" s="1358"/>
      <c r="E519" s="747"/>
      <c r="F519" s="1358"/>
      <c r="G519" s="1358"/>
      <c r="H519" s="748"/>
      <c r="I519" s="851"/>
      <c r="J519" s="564"/>
      <c r="K519" s="564"/>
      <c r="L519" s="564"/>
      <c r="M519" s="564"/>
      <c r="N519" s="564"/>
      <c r="O519" s="564"/>
      <c r="P519" s="564"/>
      <c r="Q519" s="564"/>
      <c r="R519" s="852"/>
      <c r="S519" s="755"/>
      <c r="T519" s="1469"/>
      <c r="U519" s="1469"/>
      <c r="V519" s="1469"/>
      <c r="W519" s="1469"/>
      <c r="X519" s="1469"/>
      <c r="Y519" s="1469"/>
      <c r="Z519" s="1469"/>
    </row>
    <row r="520" spans="1:26" x14ac:dyDescent="0.2">
      <c r="A520" s="1469"/>
      <c r="B520" s="961" t="str">
        <f>'WK6 - Expenditure Program'!C154</f>
        <v>Total use of proposed SV income</v>
      </c>
      <c r="C520" s="1358"/>
      <c r="D520" s="1358"/>
      <c r="E520" s="747"/>
      <c r="F520" s="1358"/>
      <c r="G520" s="1358"/>
      <c r="H520" s="748"/>
      <c r="I520" s="1304">
        <f>'WK6 - Expenditure Program'!G154</f>
        <v>22810026.380200386</v>
      </c>
      <c r="J520" s="945">
        <f>'WK6 - Expenditure Program'!H154</f>
        <v>23380277.039705396</v>
      </c>
      <c r="K520" s="945">
        <f>'WK6 - Expenditure Program'!I154</f>
        <v>23964783.965698034</v>
      </c>
      <c r="L520" s="945">
        <f>'WK6 - Expenditure Program'!J154</f>
        <v>24563903.564840496</v>
      </c>
      <c r="M520" s="945">
        <f>'WK6 - Expenditure Program'!K154</f>
        <v>25178001.15396148</v>
      </c>
      <c r="N520" s="945">
        <f>'WK6 - Expenditure Program'!L154</f>
        <v>25807451.182810515</v>
      </c>
      <c r="O520" s="945">
        <f>'WK6 - Expenditure Program'!M154</f>
        <v>26452637.462380797</v>
      </c>
      <c r="P520" s="945">
        <f>'WK6 - Expenditure Program'!N154</f>
        <v>27113953.398940314</v>
      </c>
      <c r="Q520" s="945">
        <f>'WK6 - Expenditure Program'!O154</f>
        <v>27791802.23391382</v>
      </c>
      <c r="R520" s="946">
        <f>'WK6 - Expenditure Program'!P154</f>
        <v>28486597.289761662</v>
      </c>
      <c r="S520" s="957">
        <f>'WK6 - Expenditure Program'!Q154</f>
        <v>255549433.6722129</v>
      </c>
      <c r="T520" s="1469"/>
      <c r="U520" s="1469"/>
      <c r="V520" s="1469"/>
      <c r="W520" s="1469"/>
      <c r="X520" s="1469"/>
      <c r="Y520" s="1469"/>
      <c r="Z520" s="1469"/>
    </row>
    <row r="521" spans="1:26" x14ac:dyDescent="0.2">
      <c r="A521" s="1469"/>
      <c r="B521" s="961" t="str">
        <f>'WK6 - Expenditure Program'!C155</f>
        <v>Difference between additional SRV income and its uses</v>
      </c>
      <c r="C521" s="1358"/>
      <c r="D521" s="1358"/>
      <c r="E521" s="747"/>
      <c r="F521" s="1358"/>
      <c r="G521" s="1358"/>
      <c r="H521" s="748"/>
      <c r="I521" s="1304">
        <f>'WK6 - Expenditure Program'!G155</f>
        <v>0</v>
      </c>
      <c r="J521" s="945">
        <f>'WK6 - Expenditure Program'!H155</f>
        <v>0</v>
      </c>
      <c r="K521" s="945">
        <f>'WK6 - Expenditure Program'!I155</f>
        <v>0</v>
      </c>
      <c r="L521" s="945">
        <f>'WK6 - Expenditure Program'!J155</f>
        <v>0</v>
      </c>
      <c r="M521" s="945">
        <f>'WK6 - Expenditure Program'!K155</f>
        <v>0</v>
      </c>
      <c r="N521" s="945">
        <f>'WK6 - Expenditure Program'!L155</f>
        <v>0</v>
      </c>
      <c r="O521" s="945">
        <f>'WK6 - Expenditure Program'!M155</f>
        <v>0</v>
      </c>
      <c r="P521" s="945">
        <f>'WK6 - Expenditure Program'!N155</f>
        <v>0</v>
      </c>
      <c r="Q521" s="945">
        <f>'WK6 - Expenditure Program'!O155</f>
        <v>0</v>
      </c>
      <c r="R521" s="946">
        <f>'WK6 - Expenditure Program'!P155</f>
        <v>0</v>
      </c>
      <c r="S521" s="957">
        <f>'WK6 - Expenditure Program'!Q155</f>
        <v>0</v>
      </c>
      <c r="T521" s="1469"/>
      <c r="U521" s="1469"/>
      <c r="V521" s="1469"/>
      <c r="W521" s="1469"/>
      <c r="X521" s="1469"/>
      <c r="Y521" s="1469"/>
      <c r="Z521" s="1469"/>
    </row>
    <row r="522" spans="1:26" x14ac:dyDescent="0.2">
      <c r="A522" s="1469"/>
      <c r="B522" s="857" t="s">
        <v>469</v>
      </c>
      <c r="C522" s="1358"/>
      <c r="D522" s="1358"/>
      <c r="E522" s="747"/>
      <c r="F522" s="1358"/>
      <c r="G522" s="1358"/>
      <c r="H522" s="748"/>
      <c r="I522" s="851"/>
      <c r="J522" s="564"/>
      <c r="K522" s="564"/>
      <c r="L522" s="564"/>
      <c r="M522" s="564"/>
      <c r="N522" s="564"/>
      <c r="O522" s="564"/>
      <c r="P522" s="564"/>
      <c r="Q522" s="564"/>
      <c r="R522" s="852"/>
      <c r="S522" s="755"/>
      <c r="T522" s="1469"/>
      <c r="U522" s="1469"/>
      <c r="V522" s="1469"/>
      <c r="W522" s="1469"/>
      <c r="X522" s="1469"/>
      <c r="Y522" s="1469"/>
      <c r="Z522" s="1469"/>
    </row>
    <row r="523" spans="1:26" x14ac:dyDescent="0.2">
      <c r="A523" s="1469"/>
      <c r="B523" s="857" t="s">
        <v>469</v>
      </c>
      <c r="C523" s="1358"/>
      <c r="D523" s="1358"/>
      <c r="E523" s="747"/>
      <c r="F523" s="1358"/>
      <c r="G523" s="1358"/>
      <c r="H523" s="748"/>
      <c r="I523" s="1303">
        <f t="shared" ref="I523:S523" si="14">I520-I515-I500-I430</f>
        <v>0</v>
      </c>
      <c r="J523" s="932">
        <f t="shared" si="14"/>
        <v>0</v>
      </c>
      <c r="K523" s="932">
        <f t="shared" si="14"/>
        <v>0</v>
      </c>
      <c r="L523" s="932">
        <f t="shared" si="14"/>
        <v>0</v>
      </c>
      <c r="M523" s="932">
        <f t="shared" si="14"/>
        <v>0</v>
      </c>
      <c r="N523" s="932">
        <f t="shared" si="14"/>
        <v>0</v>
      </c>
      <c r="O523" s="932">
        <f t="shared" si="14"/>
        <v>0</v>
      </c>
      <c r="P523" s="932">
        <f t="shared" si="14"/>
        <v>0</v>
      </c>
      <c r="Q523" s="932">
        <f t="shared" si="14"/>
        <v>0</v>
      </c>
      <c r="R523" s="1308">
        <f t="shared" si="14"/>
        <v>0</v>
      </c>
      <c r="S523" s="960">
        <f t="shared" si="14"/>
        <v>0</v>
      </c>
      <c r="T523" s="1469"/>
      <c r="U523" s="1469"/>
      <c r="V523" s="1469"/>
      <c r="W523" s="1469"/>
      <c r="X523" s="1469"/>
      <c r="Y523" s="1469"/>
      <c r="Z523" s="1469"/>
    </row>
    <row r="524" spans="1:26" x14ac:dyDescent="0.2">
      <c r="A524" s="1469"/>
      <c r="B524" s="747"/>
      <c r="C524" s="1358"/>
      <c r="D524" s="1358"/>
      <c r="E524" s="747"/>
      <c r="F524" s="1358"/>
      <c r="G524" s="1358"/>
      <c r="H524" s="748"/>
      <c r="I524" s="1303">
        <f t="shared" ref="I524:S524" si="15">I394-I520-I521</f>
        <v>0</v>
      </c>
      <c r="J524" s="932">
        <f t="shared" si="15"/>
        <v>0</v>
      </c>
      <c r="K524" s="932">
        <f t="shared" si="15"/>
        <v>0</v>
      </c>
      <c r="L524" s="932">
        <f t="shared" si="15"/>
        <v>0</v>
      </c>
      <c r="M524" s="932">
        <f t="shared" si="15"/>
        <v>0</v>
      </c>
      <c r="N524" s="932">
        <f t="shared" si="15"/>
        <v>0</v>
      </c>
      <c r="O524" s="932">
        <f t="shared" si="15"/>
        <v>0</v>
      </c>
      <c r="P524" s="932">
        <f t="shared" si="15"/>
        <v>0</v>
      </c>
      <c r="Q524" s="932">
        <f t="shared" si="15"/>
        <v>0</v>
      </c>
      <c r="R524" s="1308">
        <f t="shared" si="15"/>
        <v>0</v>
      </c>
      <c r="S524" s="960">
        <f t="shared" si="15"/>
        <v>0</v>
      </c>
      <c r="T524" s="1469"/>
      <c r="U524" s="1469"/>
      <c r="V524" s="1469"/>
      <c r="W524" s="1469"/>
      <c r="X524" s="1469"/>
      <c r="Y524" s="1469"/>
      <c r="Z524" s="1469"/>
    </row>
    <row r="525" spans="1:26" x14ac:dyDescent="0.2">
      <c r="A525" s="1469"/>
      <c r="B525" s="751"/>
      <c r="C525" s="752"/>
      <c r="D525" s="752"/>
      <c r="E525" s="751"/>
      <c r="F525" s="752"/>
      <c r="G525" s="752"/>
      <c r="H525" s="753"/>
      <c r="I525" s="751"/>
      <c r="J525" s="752"/>
      <c r="K525" s="752"/>
      <c r="L525" s="752"/>
      <c r="M525" s="752"/>
      <c r="N525" s="752"/>
      <c r="O525" s="752"/>
      <c r="P525" s="752"/>
      <c r="Q525" s="752"/>
      <c r="R525" s="753"/>
      <c r="S525" s="760"/>
      <c r="T525" s="1469"/>
      <c r="U525" s="1469"/>
      <c r="V525" s="1469"/>
      <c r="W525" s="1469"/>
      <c r="X525" s="1469"/>
      <c r="Y525" s="1469"/>
      <c r="Z525" s="1469"/>
    </row>
    <row r="526" spans="1:26" x14ac:dyDescent="0.2">
      <c r="A526" s="1469"/>
      <c r="B526" s="1469"/>
      <c r="C526" s="1469"/>
      <c r="D526" s="1469"/>
      <c r="E526" s="1469"/>
      <c r="F526" s="1469"/>
      <c r="G526" s="1469"/>
      <c r="H526" s="1469"/>
      <c r="I526" s="1469"/>
      <c r="J526" s="1469"/>
      <c r="K526" s="1469"/>
      <c r="L526" s="1469"/>
      <c r="M526" s="1469"/>
      <c r="N526" s="1469"/>
      <c r="O526" s="1469"/>
      <c r="P526" s="1469"/>
      <c r="Q526" s="1469"/>
      <c r="R526" s="1469"/>
      <c r="S526" s="1469"/>
      <c r="T526" s="1469"/>
      <c r="U526" s="1469"/>
      <c r="V526" s="1469"/>
      <c r="W526" s="1469"/>
      <c r="X526" s="1469"/>
      <c r="Y526" s="1469"/>
      <c r="Z526" s="1469"/>
    </row>
    <row r="527" spans="1:26" x14ac:dyDescent="0.2">
      <c r="A527" s="1469"/>
      <c r="B527" s="1469"/>
      <c r="C527" s="1469"/>
      <c r="D527" s="1469"/>
      <c r="E527" s="1469"/>
      <c r="F527" s="1469"/>
      <c r="G527" s="1469"/>
      <c r="H527" s="1469"/>
      <c r="I527" s="1469"/>
      <c r="J527" s="1469"/>
      <c r="K527" s="1469"/>
      <c r="L527" s="1469"/>
      <c r="M527" s="1469"/>
      <c r="N527" s="1469"/>
      <c r="O527" s="1469"/>
      <c r="P527" s="1469"/>
      <c r="Q527" s="1469"/>
      <c r="R527" s="1469"/>
      <c r="S527" s="1469"/>
      <c r="T527" s="1469"/>
      <c r="U527" s="1469"/>
      <c r="V527" s="1469"/>
      <c r="W527" s="1469"/>
      <c r="X527" s="1469"/>
      <c r="Y527" s="1469"/>
      <c r="Z527" s="1469"/>
    </row>
    <row r="528" spans="1:26" x14ac:dyDescent="0.2">
      <c r="A528" s="1469"/>
      <c r="B528" s="1469"/>
      <c r="C528" s="1469"/>
      <c r="D528" s="1469"/>
      <c r="E528" s="1469"/>
      <c r="F528" s="1469"/>
      <c r="G528" s="1469"/>
      <c r="H528" s="1469"/>
      <c r="I528" s="1469"/>
      <c r="J528" s="1469"/>
      <c r="K528" s="1469"/>
      <c r="L528" s="1469"/>
      <c r="M528" s="1469"/>
      <c r="N528" s="1469"/>
      <c r="O528" s="1469"/>
      <c r="P528" s="1469"/>
      <c r="Q528" s="1469"/>
      <c r="R528" s="1469"/>
      <c r="S528" s="1469"/>
      <c r="T528" s="1469"/>
      <c r="U528" s="1469"/>
      <c r="V528" s="1469"/>
      <c r="W528" s="1469"/>
      <c r="X528" s="1469"/>
      <c r="Y528" s="1469"/>
      <c r="Z528" s="1469"/>
    </row>
    <row r="529" spans="1:26" x14ac:dyDescent="0.2">
      <c r="A529" s="1469"/>
      <c r="B529" s="913" t="str">
        <f>'WK7 - Financials'!F5</f>
        <v>WORKSHEET 7</v>
      </c>
      <c r="C529" s="1469"/>
      <c r="D529" s="1469"/>
      <c r="E529" s="1469"/>
      <c r="F529" s="1469"/>
      <c r="G529" s="1469"/>
      <c r="H529" s="1469"/>
      <c r="I529" s="1469"/>
      <c r="J529" s="1469"/>
      <c r="K529" s="1469"/>
      <c r="L529" s="1469"/>
      <c r="M529" s="1469"/>
      <c r="N529" s="1469"/>
      <c r="O529" s="1469"/>
      <c r="P529" s="1469"/>
      <c r="Q529" s="1469"/>
      <c r="R529" s="1469"/>
      <c r="S529" s="1469"/>
      <c r="T529" s="1469"/>
      <c r="U529" s="1469"/>
      <c r="V529" s="1469"/>
      <c r="W529" s="1469"/>
      <c r="X529" s="1469"/>
      <c r="Y529" s="1469"/>
      <c r="Z529" s="1469"/>
    </row>
    <row r="530" spans="1:26" x14ac:dyDescent="0.2">
      <c r="A530" s="1469"/>
      <c r="B530" s="914" t="str">
        <f>'WK7 - Financials'!F7</f>
        <v>FINANCIAL INFORMATION</v>
      </c>
      <c r="C530" s="1469"/>
      <c r="D530" s="1469"/>
      <c r="E530" s="914" t="str">
        <f>'WK7 - Financials'!I75</f>
        <v>$'000 nominal</v>
      </c>
      <c r="F530" s="1469"/>
      <c r="G530" s="1469"/>
      <c r="H530" s="1469"/>
      <c r="I530" s="1469"/>
      <c r="J530" s="1469"/>
      <c r="K530" s="1469"/>
      <c r="L530" s="1469"/>
      <c r="M530" s="1469"/>
      <c r="N530" s="1469"/>
      <c r="O530" s="1469"/>
      <c r="P530" s="1469"/>
      <c r="Q530" s="1469"/>
      <c r="R530" s="1469"/>
      <c r="S530" s="1469"/>
      <c r="T530" s="1469"/>
      <c r="U530" s="1469"/>
      <c r="V530" s="1469"/>
      <c r="W530" s="1469"/>
      <c r="X530" s="1469"/>
      <c r="Y530" s="1469"/>
      <c r="Z530" s="1469"/>
    </row>
    <row r="531" spans="1:26" x14ac:dyDescent="0.2">
      <c r="A531" s="1469"/>
      <c r="B531" s="1288" t="str">
        <f>B$51</f>
        <v>Year number</v>
      </c>
      <c r="C531" s="1187"/>
      <c r="D531" s="1326"/>
      <c r="E531" s="1286" t="str">
        <f t="shared" ref="E531:R531" si="16">E$51</f>
        <v>Hist yr 3</v>
      </c>
      <c r="F531" s="1328" t="str">
        <f t="shared" si="16"/>
        <v>Hist yr 2</v>
      </c>
      <c r="G531" s="963" t="str">
        <f t="shared" si="16"/>
        <v>Hist yr 1</v>
      </c>
      <c r="H531" s="1334" t="str">
        <f t="shared" si="16"/>
        <v>Year 0</v>
      </c>
      <c r="I531" s="1334" t="str">
        <f t="shared" si="16"/>
        <v>Year 1</v>
      </c>
      <c r="J531" s="1334" t="str">
        <f t="shared" si="16"/>
        <v>Year 2</v>
      </c>
      <c r="K531" s="1334" t="str">
        <f t="shared" si="16"/>
        <v>Year 3</v>
      </c>
      <c r="L531" s="1334" t="str">
        <f t="shared" si="16"/>
        <v>Year 4</v>
      </c>
      <c r="M531" s="1334" t="str">
        <f t="shared" si="16"/>
        <v>Year 5</v>
      </c>
      <c r="N531" s="1334" t="str">
        <f t="shared" si="16"/>
        <v>Year 6</v>
      </c>
      <c r="O531" s="1334" t="str">
        <f t="shared" si="16"/>
        <v>Year 7</v>
      </c>
      <c r="P531" s="1334" t="str">
        <f t="shared" si="16"/>
        <v>Year 8</v>
      </c>
      <c r="Q531" s="1334" t="str">
        <f t="shared" si="16"/>
        <v>Year 9</v>
      </c>
      <c r="R531" s="1334" t="str">
        <f t="shared" si="16"/>
        <v>Year 10</v>
      </c>
      <c r="S531" s="1335"/>
      <c r="T531" s="1469"/>
      <c r="U531" s="1469"/>
      <c r="V531" s="1469"/>
      <c r="W531" s="1469"/>
      <c r="X531" s="1469"/>
      <c r="Y531" s="1469"/>
      <c r="Z531" s="1469"/>
    </row>
    <row r="532" spans="1:26" x14ac:dyDescent="0.2">
      <c r="A532" s="1469"/>
      <c r="B532" s="915" t="str">
        <f>B$52</f>
        <v>Financial year</v>
      </c>
      <c r="C532" s="752"/>
      <c r="D532" s="753"/>
      <c r="E532" s="916" t="str">
        <f t="shared" ref="E532:R532" si="17">E$52</f>
        <v>2017-18</v>
      </c>
      <c r="F532" s="917" t="str">
        <f t="shared" si="17"/>
        <v>2018-19</v>
      </c>
      <c r="G532" s="964" t="str">
        <f t="shared" si="17"/>
        <v>2019-20</v>
      </c>
      <c r="H532" s="920" t="str">
        <f t="shared" si="17"/>
        <v>2020-21</v>
      </c>
      <c r="I532" s="920" t="str">
        <f t="shared" si="17"/>
        <v>2021-22</v>
      </c>
      <c r="J532" s="920" t="str">
        <f t="shared" si="17"/>
        <v>2022-23</v>
      </c>
      <c r="K532" s="920" t="str">
        <f t="shared" si="17"/>
        <v>2023-24</v>
      </c>
      <c r="L532" s="920" t="str">
        <f t="shared" si="17"/>
        <v>2024-25</v>
      </c>
      <c r="M532" s="920" t="str">
        <f t="shared" si="17"/>
        <v>2025-26</v>
      </c>
      <c r="N532" s="920" t="str">
        <f t="shared" si="17"/>
        <v>2026-27</v>
      </c>
      <c r="O532" s="920" t="str">
        <f t="shared" si="17"/>
        <v>2027-28</v>
      </c>
      <c r="P532" s="920" t="str">
        <f t="shared" si="17"/>
        <v>2028-29</v>
      </c>
      <c r="Q532" s="920" t="str">
        <f t="shared" si="17"/>
        <v>2029-30</v>
      </c>
      <c r="R532" s="920" t="str">
        <f t="shared" si="17"/>
        <v>2030-31</v>
      </c>
      <c r="S532" s="860"/>
      <c r="T532" s="1469"/>
      <c r="U532" s="1469"/>
      <c r="V532" s="1469"/>
      <c r="W532" s="1469"/>
      <c r="X532" s="1469"/>
      <c r="Y532" s="1469"/>
      <c r="Z532" s="1469"/>
    </row>
    <row r="533" spans="1:26" x14ac:dyDescent="0.2">
      <c r="A533" s="1469"/>
      <c r="B533" s="747"/>
      <c r="C533" s="1358"/>
      <c r="D533" s="1358"/>
      <c r="E533" s="747"/>
      <c r="F533" s="1358"/>
      <c r="G533" s="755"/>
      <c r="H533" s="1358"/>
      <c r="I533" s="1358"/>
      <c r="J533" s="1358"/>
      <c r="K533" s="1358"/>
      <c r="L533" s="1358"/>
      <c r="M533" s="1358"/>
      <c r="N533" s="1358"/>
      <c r="O533" s="1358"/>
      <c r="P533" s="1358"/>
      <c r="Q533" s="1358"/>
      <c r="R533" s="1358"/>
      <c r="S533" s="748"/>
      <c r="T533" s="1469"/>
      <c r="U533" s="1469"/>
      <c r="V533" s="1469"/>
      <c r="W533" s="1469"/>
      <c r="X533" s="1469"/>
      <c r="Y533" s="1469"/>
      <c r="Z533" s="1469"/>
    </row>
    <row r="534" spans="1:26" x14ac:dyDescent="0.2">
      <c r="A534" s="1469"/>
      <c r="B534" s="747"/>
      <c r="C534" s="1358"/>
      <c r="D534" s="1358"/>
      <c r="E534" s="747"/>
      <c r="F534" s="1358"/>
      <c r="G534" s="755"/>
      <c r="H534" s="1358"/>
      <c r="I534" s="1358"/>
      <c r="J534" s="1358"/>
      <c r="K534" s="1358"/>
      <c r="L534" s="1358"/>
      <c r="M534" s="1358"/>
      <c r="N534" s="1358"/>
      <c r="O534" s="1358"/>
      <c r="P534" s="1358"/>
      <c r="Q534" s="1358"/>
      <c r="R534" s="1358"/>
      <c r="S534" s="748"/>
      <c r="T534" s="1469"/>
      <c r="U534" s="1469"/>
      <c r="V534" s="1469"/>
      <c r="W534" s="1469"/>
      <c r="X534" s="1469"/>
      <c r="Y534" s="1469"/>
      <c r="Z534" s="1469"/>
    </row>
    <row r="535" spans="1:26" x14ac:dyDescent="0.2">
      <c r="A535" s="1469"/>
      <c r="B535" s="965" t="str">
        <f>'WK7 - Financials'!C75</f>
        <v>Cash and investments</v>
      </c>
      <c r="C535" s="100"/>
      <c r="D535" s="100"/>
      <c r="E535" s="849"/>
      <c r="F535" s="100"/>
      <c r="G535" s="862"/>
      <c r="H535" s="100"/>
      <c r="I535" s="100"/>
      <c r="J535" s="100"/>
      <c r="K535" s="100"/>
      <c r="L535" s="100"/>
      <c r="M535" s="100"/>
      <c r="N535" s="100"/>
      <c r="O535" s="100"/>
      <c r="P535" s="100"/>
      <c r="Q535" s="100"/>
      <c r="R535" s="100"/>
      <c r="S535" s="850"/>
      <c r="T535" s="1469"/>
      <c r="U535" s="1469"/>
      <c r="V535" s="1469"/>
      <c r="W535" s="1469"/>
      <c r="X535" s="1469"/>
      <c r="Y535" s="1469"/>
      <c r="Z535" s="1469"/>
    </row>
    <row r="536" spans="1:26" x14ac:dyDescent="0.2">
      <c r="A536" s="1469"/>
      <c r="B536" s="953" t="str">
        <f>'WK7 - Financials'!C76</f>
        <v>Source:</v>
      </c>
      <c r="C536" s="966" t="str">
        <f>'WK7 - Financials'!D76</f>
        <v>Note 6a, 6b, 6c</v>
      </c>
      <c r="D536" s="1358"/>
      <c r="E536" s="747"/>
      <c r="F536" s="1358"/>
      <c r="G536" s="755"/>
      <c r="H536" s="1358"/>
      <c r="I536" s="1358"/>
      <c r="J536" s="1358"/>
      <c r="K536" s="1358"/>
      <c r="L536" s="1358"/>
      <c r="M536" s="1358"/>
      <c r="N536" s="1358"/>
      <c r="O536" s="1358"/>
      <c r="P536" s="1358"/>
      <c r="Q536" s="1358"/>
      <c r="R536" s="1358"/>
      <c r="S536" s="748"/>
      <c r="T536" s="1469"/>
      <c r="U536" s="1469"/>
      <c r="V536" s="1469"/>
      <c r="W536" s="1469"/>
      <c r="X536" s="1469"/>
      <c r="Y536" s="1469"/>
      <c r="Z536" s="1469"/>
    </row>
    <row r="537" spans="1:26" x14ac:dyDescent="0.2">
      <c r="A537" s="1469"/>
      <c r="B537" s="182"/>
      <c r="C537" s="1473"/>
      <c r="D537" s="1358"/>
      <c r="E537" s="747"/>
      <c r="F537" s="1358"/>
      <c r="G537" s="755"/>
      <c r="H537" s="1358"/>
      <c r="I537" s="1358"/>
      <c r="J537" s="1358"/>
      <c r="K537" s="1358"/>
      <c r="L537" s="1358"/>
      <c r="M537" s="1358"/>
      <c r="N537" s="1358"/>
      <c r="O537" s="1358"/>
      <c r="P537" s="1358"/>
      <c r="Q537" s="1358"/>
      <c r="R537" s="1358"/>
      <c r="S537" s="748"/>
      <c r="T537" s="1469"/>
      <c r="U537" s="1469"/>
      <c r="V537" s="1469"/>
      <c r="W537" s="1469"/>
      <c r="X537" s="1469"/>
      <c r="Y537" s="1469"/>
      <c r="Z537" s="1469"/>
    </row>
    <row r="538" spans="1:26" x14ac:dyDescent="0.2">
      <c r="A538" s="1469"/>
      <c r="B538" s="947" t="str">
        <f>'WK7 - Financials'!C79</f>
        <v>6a - Cash and cash equivalents</v>
      </c>
      <c r="C538" s="1358"/>
      <c r="D538" s="1358"/>
      <c r="E538" s="747"/>
      <c r="F538" s="1358"/>
      <c r="G538" s="755"/>
      <c r="H538" s="1358"/>
      <c r="I538" s="1358"/>
      <c r="J538" s="1358"/>
      <c r="K538" s="1358"/>
      <c r="L538" s="1358"/>
      <c r="M538" s="1358"/>
      <c r="N538" s="1358"/>
      <c r="O538" s="1358"/>
      <c r="P538" s="1358"/>
      <c r="Q538" s="1358"/>
      <c r="R538" s="1358"/>
      <c r="S538" s="748"/>
      <c r="T538" s="1469"/>
      <c r="U538" s="1469"/>
      <c r="V538" s="1469"/>
      <c r="W538" s="1469"/>
      <c r="X538" s="1469"/>
      <c r="Y538" s="1469"/>
      <c r="Z538" s="1469"/>
    </row>
    <row r="539" spans="1:26" x14ac:dyDescent="0.2">
      <c r="A539" s="1469"/>
      <c r="B539" s="948" t="str">
        <f>'WK7 - Financials'!C80</f>
        <v>Cash on hand and at bank</v>
      </c>
      <c r="C539" s="1358"/>
      <c r="D539" s="1358"/>
      <c r="E539" s="747"/>
      <c r="F539" s="1358"/>
      <c r="G539" s="957">
        <f>'WK7 - Financials'!I80</f>
        <v>12422.351000000001</v>
      </c>
      <c r="H539" s="1358"/>
      <c r="I539" s="1358"/>
      <c r="J539" s="1358"/>
      <c r="K539" s="1358"/>
      <c r="L539" s="1358"/>
      <c r="M539" s="1358"/>
      <c r="N539" s="1358"/>
      <c r="O539" s="1358"/>
      <c r="P539" s="1358"/>
      <c r="Q539" s="1358"/>
      <c r="R539" s="1358"/>
      <c r="S539" s="748"/>
      <c r="T539" s="1469"/>
      <c r="U539" s="1469"/>
      <c r="V539" s="1469"/>
      <c r="W539" s="1469"/>
      <c r="X539" s="1469"/>
      <c r="Y539" s="1469"/>
      <c r="Z539" s="1469"/>
    </row>
    <row r="540" spans="1:26" x14ac:dyDescent="0.2">
      <c r="A540" s="1469"/>
      <c r="B540" s="948" t="str">
        <f>'WK7 - Financials'!C81</f>
        <v>Cash-equivalent assets</v>
      </c>
      <c r="C540" s="1358"/>
      <c r="D540" s="1358"/>
      <c r="E540" s="747"/>
      <c r="F540" s="1358"/>
      <c r="G540" s="957">
        <f>'WK7 - Financials'!I81</f>
        <v>8684.9609999999993</v>
      </c>
      <c r="H540" s="1358"/>
      <c r="I540" s="1358"/>
      <c r="J540" s="1358"/>
      <c r="K540" s="1358"/>
      <c r="L540" s="1358"/>
      <c r="M540" s="1358"/>
      <c r="N540" s="1358"/>
      <c r="O540" s="1358"/>
      <c r="P540" s="1358"/>
      <c r="Q540" s="1358"/>
      <c r="R540" s="1358"/>
      <c r="S540" s="748"/>
      <c r="T540" s="1469"/>
      <c r="U540" s="1469"/>
      <c r="V540" s="1469"/>
      <c r="W540" s="1469"/>
      <c r="X540" s="1469"/>
      <c r="Y540" s="1469"/>
      <c r="Z540" s="1469"/>
    </row>
    <row r="541" spans="1:26" x14ac:dyDescent="0.2">
      <c r="A541" s="1469"/>
      <c r="B541" s="948" t="str">
        <f>'WK7 - Financials'!C82</f>
        <v>Total</v>
      </c>
      <c r="C541" s="1358"/>
      <c r="D541" s="1358"/>
      <c r="E541" s="747"/>
      <c r="F541" s="1358"/>
      <c r="G541" s="957">
        <f>'WK7 - Financials'!I82</f>
        <v>21107.311999999998</v>
      </c>
      <c r="H541" s="1358"/>
      <c r="I541" s="1358"/>
      <c r="J541" s="1358"/>
      <c r="K541" s="1358"/>
      <c r="L541" s="1358"/>
      <c r="M541" s="1358"/>
      <c r="N541" s="1358"/>
      <c r="O541" s="1358"/>
      <c r="P541" s="1358"/>
      <c r="Q541" s="1358"/>
      <c r="R541" s="1358"/>
      <c r="S541" s="748"/>
      <c r="T541" s="1469"/>
      <c r="U541" s="1469"/>
      <c r="V541" s="1469"/>
      <c r="W541" s="1469"/>
      <c r="X541" s="1469"/>
      <c r="Y541" s="1469"/>
      <c r="Z541" s="1469"/>
    </row>
    <row r="542" spans="1:26" x14ac:dyDescent="0.2">
      <c r="A542" s="1469"/>
      <c r="B542" s="747"/>
      <c r="C542" s="1358"/>
      <c r="D542" s="1358"/>
      <c r="E542" s="747"/>
      <c r="F542" s="1358"/>
      <c r="G542" s="755"/>
      <c r="H542" s="1358"/>
      <c r="I542" s="1358"/>
      <c r="J542" s="1358"/>
      <c r="K542" s="1358"/>
      <c r="L542" s="1358"/>
      <c r="M542" s="1358"/>
      <c r="N542" s="1358"/>
      <c r="O542" s="1358"/>
      <c r="P542" s="1358"/>
      <c r="Q542" s="1358"/>
      <c r="R542" s="1358"/>
      <c r="S542" s="748"/>
      <c r="T542" s="1469"/>
      <c r="U542" s="1469"/>
      <c r="V542" s="1469"/>
      <c r="W542" s="1469"/>
      <c r="X542" s="1469"/>
      <c r="Y542" s="1469"/>
      <c r="Z542" s="1469"/>
    </row>
    <row r="543" spans="1:26" x14ac:dyDescent="0.2">
      <c r="A543" s="1469"/>
      <c r="B543" s="947" t="str">
        <f>'WK7 - Financials'!C84</f>
        <v>6b - Investments</v>
      </c>
      <c r="C543" s="1358"/>
      <c r="D543" s="1358"/>
      <c r="E543" s="747"/>
      <c r="F543" s="1358"/>
      <c r="G543" s="755"/>
      <c r="H543" s="1358"/>
      <c r="I543" s="1358"/>
      <c r="J543" s="1358"/>
      <c r="K543" s="1358"/>
      <c r="L543" s="1358"/>
      <c r="M543" s="1358"/>
      <c r="N543" s="1358"/>
      <c r="O543" s="1358"/>
      <c r="P543" s="1358"/>
      <c r="Q543" s="1358"/>
      <c r="R543" s="1358"/>
      <c r="S543" s="748"/>
      <c r="T543" s="1469"/>
      <c r="U543" s="1469"/>
      <c r="V543" s="1469"/>
      <c r="W543" s="1469"/>
      <c r="X543" s="1469"/>
      <c r="Y543" s="1469"/>
      <c r="Z543" s="1469"/>
    </row>
    <row r="544" spans="1:26" x14ac:dyDescent="0.2">
      <c r="A544" s="1469"/>
      <c r="B544" s="948" t="str">
        <f>'WK7 - Financials'!C85</f>
        <v>Current</v>
      </c>
      <c r="C544" s="1358"/>
      <c r="D544" s="1358"/>
      <c r="E544" s="747"/>
      <c r="F544" s="1358"/>
      <c r="G544" s="957">
        <f>'WK7 - Financials'!I85</f>
        <v>17792.947700000001</v>
      </c>
      <c r="H544" s="1358"/>
      <c r="I544" s="1358"/>
      <c r="J544" s="1358"/>
      <c r="K544" s="1358"/>
      <c r="L544" s="1358"/>
      <c r="M544" s="1358"/>
      <c r="N544" s="1358"/>
      <c r="O544" s="1358"/>
      <c r="P544" s="1358"/>
      <c r="Q544" s="1358"/>
      <c r="R544" s="1358"/>
      <c r="S544" s="748"/>
      <c r="T544" s="1469"/>
      <c r="U544" s="1469"/>
      <c r="V544" s="1469"/>
      <c r="W544" s="1469"/>
      <c r="X544" s="1469"/>
      <c r="Y544" s="1469"/>
      <c r="Z544" s="1469"/>
    </row>
    <row r="545" spans="1:26" x14ac:dyDescent="0.2">
      <c r="A545" s="1469"/>
      <c r="B545" s="948" t="str">
        <f>'WK7 - Financials'!C86</f>
        <v>Non-current</v>
      </c>
      <c r="C545" s="1358"/>
      <c r="D545" s="1358"/>
      <c r="E545" s="747"/>
      <c r="F545" s="1358"/>
      <c r="G545" s="957">
        <f>'WK7 - Financials'!I86</f>
        <v>55467.245000000003</v>
      </c>
      <c r="H545" s="1358"/>
      <c r="I545" s="1358"/>
      <c r="J545" s="1358"/>
      <c r="K545" s="1358"/>
      <c r="L545" s="1358"/>
      <c r="M545" s="1358"/>
      <c r="N545" s="1358"/>
      <c r="O545" s="1358"/>
      <c r="P545" s="1358"/>
      <c r="Q545" s="1358"/>
      <c r="R545" s="1358"/>
      <c r="S545" s="748"/>
      <c r="T545" s="1469"/>
      <c r="U545" s="1469"/>
      <c r="V545" s="1469"/>
      <c r="W545" s="1469"/>
      <c r="X545" s="1469"/>
      <c r="Y545" s="1469"/>
      <c r="Z545" s="1469"/>
    </row>
    <row r="546" spans="1:26" x14ac:dyDescent="0.2">
      <c r="A546" s="1469"/>
      <c r="B546" s="948" t="str">
        <f>'WK7 - Financials'!C87</f>
        <v>Total</v>
      </c>
      <c r="C546" s="1358"/>
      <c r="D546" s="1358"/>
      <c r="E546" s="747"/>
      <c r="F546" s="1358"/>
      <c r="G546" s="957">
        <f>'WK7 - Financials'!I87</f>
        <v>73260.1927</v>
      </c>
      <c r="H546" s="1358"/>
      <c r="I546" s="1358"/>
      <c r="J546" s="1358"/>
      <c r="K546" s="1358"/>
      <c r="L546" s="1358"/>
      <c r="M546" s="1358"/>
      <c r="N546" s="1358"/>
      <c r="O546" s="1358"/>
      <c r="P546" s="1358"/>
      <c r="Q546" s="1358"/>
      <c r="R546" s="1358"/>
      <c r="S546" s="748"/>
      <c r="T546" s="1469"/>
      <c r="U546" s="1469"/>
      <c r="V546" s="1469"/>
      <c r="W546" s="1469"/>
      <c r="X546" s="1469"/>
      <c r="Y546" s="1469"/>
      <c r="Z546" s="1469"/>
    </row>
    <row r="547" spans="1:26" x14ac:dyDescent="0.2">
      <c r="A547" s="1469"/>
      <c r="B547" s="747"/>
      <c r="C547" s="1358"/>
      <c r="D547" s="1358"/>
      <c r="E547" s="747"/>
      <c r="F547" s="1358"/>
      <c r="G547" s="755"/>
      <c r="H547" s="1358"/>
      <c r="I547" s="1358"/>
      <c r="J547" s="1358"/>
      <c r="K547" s="1358"/>
      <c r="L547" s="1358"/>
      <c r="M547" s="1358"/>
      <c r="N547" s="1358"/>
      <c r="O547" s="1358"/>
      <c r="P547" s="1358"/>
      <c r="Q547" s="1358"/>
      <c r="R547" s="1358"/>
      <c r="S547" s="748"/>
      <c r="T547" s="1469"/>
      <c r="U547" s="1469"/>
      <c r="V547" s="1469"/>
      <c r="W547" s="1469"/>
      <c r="X547" s="1469"/>
      <c r="Y547" s="1469"/>
      <c r="Z547" s="1469"/>
    </row>
    <row r="548" spans="1:26" x14ac:dyDescent="0.2">
      <c r="A548" s="1469"/>
      <c r="B548" s="948" t="str">
        <f>'WK7 - Financials'!C89</f>
        <v>Total cash, cash equivalents, and investments</v>
      </c>
      <c r="C548" s="1358"/>
      <c r="D548" s="1358"/>
      <c r="E548" s="747"/>
      <c r="F548" s="1358"/>
      <c r="G548" s="957">
        <f>'WK7 - Financials'!I89</f>
        <v>94367.50469999999</v>
      </c>
      <c r="H548" s="1358"/>
      <c r="I548" s="1358"/>
      <c r="J548" s="1358"/>
      <c r="K548" s="1358"/>
      <c r="L548" s="1358"/>
      <c r="M548" s="1358"/>
      <c r="N548" s="1358"/>
      <c r="O548" s="1358"/>
      <c r="P548" s="1358"/>
      <c r="Q548" s="1358"/>
      <c r="R548" s="1358"/>
      <c r="S548" s="748"/>
      <c r="T548" s="1469"/>
      <c r="U548" s="1469"/>
      <c r="V548" s="1469"/>
      <c r="W548" s="1469"/>
      <c r="X548" s="1469"/>
      <c r="Y548" s="1469"/>
      <c r="Z548" s="1469"/>
    </row>
    <row r="549" spans="1:26" x14ac:dyDescent="0.2">
      <c r="A549" s="1469"/>
      <c r="B549" s="857" t="s">
        <v>469</v>
      </c>
      <c r="C549" s="1358"/>
      <c r="D549" s="1358"/>
      <c r="E549" s="747"/>
      <c r="F549" s="1358"/>
      <c r="G549" s="960">
        <f>G548-SUM(G539:G540,G544:G545)</f>
        <v>0</v>
      </c>
      <c r="H549" s="1358"/>
      <c r="I549" s="1358"/>
      <c r="J549" s="1358"/>
      <c r="K549" s="1358"/>
      <c r="L549" s="1358"/>
      <c r="M549" s="1358"/>
      <c r="N549" s="1358"/>
      <c r="O549" s="1358"/>
      <c r="P549" s="1358"/>
      <c r="Q549" s="1358"/>
      <c r="R549" s="1358"/>
      <c r="S549" s="748"/>
      <c r="T549" s="1469"/>
      <c r="U549" s="1469"/>
      <c r="V549" s="1469"/>
      <c r="W549" s="1469"/>
      <c r="X549" s="1469"/>
      <c r="Y549" s="1469"/>
      <c r="Z549" s="1469"/>
    </row>
    <row r="550" spans="1:26" x14ac:dyDescent="0.2">
      <c r="A550" s="1469"/>
      <c r="B550" s="947" t="str">
        <f>'WK7 - Financials'!C91</f>
        <v>6c Restricted cash, cash equivalents, and investments</v>
      </c>
      <c r="C550" s="1358"/>
      <c r="D550" s="1358"/>
      <c r="E550" s="747"/>
      <c r="F550" s="1358"/>
      <c r="G550" s="755"/>
      <c r="H550" s="1358"/>
      <c r="I550" s="1358"/>
      <c r="J550" s="1358"/>
      <c r="K550" s="1358"/>
      <c r="L550" s="1358"/>
      <c r="M550" s="1358"/>
      <c r="N550" s="1358"/>
      <c r="O550" s="1358"/>
      <c r="P550" s="1358"/>
      <c r="Q550" s="1358"/>
      <c r="R550" s="1358"/>
      <c r="S550" s="748"/>
      <c r="T550" s="1469"/>
      <c r="U550" s="1469"/>
      <c r="V550" s="1469"/>
      <c r="W550" s="1469"/>
      <c r="X550" s="1469"/>
      <c r="Y550" s="1469"/>
      <c r="Z550" s="1469"/>
    </row>
    <row r="551" spans="1:26" x14ac:dyDescent="0.2">
      <c r="A551" s="1469"/>
      <c r="B551" s="948" t="str">
        <f>'WK7 - Financials'!C92</f>
        <v>External restrictions</v>
      </c>
      <c r="C551" s="1358"/>
      <c r="D551" s="1358"/>
      <c r="E551" s="747"/>
      <c r="F551" s="1358"/>
      <c r="G551" s="957">
        <f>'WK7 - Financials'!I92</f>
        <v>160569.234</v>
      </c>
      <c r="H551" s="1358"/>
      <c r="I551" s="1358"/>
      <c r="J551" s="1358"/>
      <c r="K551" s="1358"/>
      <c r="L551" s="1358"/>
      <c r="M551" s="1358"/>
      <c r="N551" s="1358"/>
      <c r="O551" s="1358"/>
      <c r="P551" s="1358"/>
      <c r="Q551" s="1358"/>
      <c r="R551" s="1358"/>
      <c r="S551" s="748"/>
      <c r="T551" s="1469"/>
      <c r="U551" s="1469"/>
      <c r="V551" s="1469"/>
      <c r="W551" s="1469"/>
      <c r="X551" s="1469"/>
      <c r="Y551" s="1469"/>
      <c r="Z551" s="1469"/>
    </row>
    <row r="552" spans="1:26" x14ac:dyDescent="0.2">
      <c r="A552" s="1469"/>
      <c r="B552" s="948" t="str">
        <f>'WK7 - Financials'!C93</f>
        <v>Internal restrictions</v>
      </c>
      <c r="C552" s="1358"/>
      <c r="D552" s="1358"/>
      <c r="E552" s="747"/>
      <c r="F552" s="1358"/>
      <c r="G552" s="957">
        <f>'WK7 - Financials'!I93</f>
        <v>109199.558</v>
      </c>
      <c r="H552" s="1358"/>
      <c r="I552" s="1358"/>
      <c r="J552" s="1358"/>
      <c r="K552" s="1358"/>
      <c r="L552" s="1358"/>
      <c r="M552" s="1358"/>
      <c r="N552" s="1358"/>
      <c r="O552" s="1358"/>
      <c r="P552" s="1358"/>
      <c r="Q552" s="1358"/>
      <c r="R552" s="1358"/>
      <c r="S552" s="748"/>
      <c r="T552" s="1469"/>
      <c r="U552" s="1469"/>
      <c r="V552" s="1469"/>
      <c r="W552" s="1469"/>
      <c r="X552" s="1469"/>
      <c r="Y552" s="1469"/>
      <c r="Z552" s="1469"/>
    </row>
    <row r="553" spans="1:26" x14ac:dyDescent="0.2">
      <c r="A553" s="1469"/>
      <c r="B553" s="948" t="str">
        <f>'WK7 - Financials'!C94</f>
        <v>Unrestricted</v>
      </c>
      <c r="C553" s="1358"/>
      <c r="D553" s="1358"/>
      <c r="E553" s="747"/>
      <c r="F553" s="1358"/>
      <c r="G553" s="957">
        <f>'WK7 - Financials'!I94</f>
        <v>-175401.28700000001</v>
      </c>
      <c r="H553" s="1358"/>
      <c r="I553" s="1358"/>
      <c r="J553" s="1358"/>
      <c r="K553" s="1358"/>
      <c r="L553" s="1358"/>
      <c r="M553" s="1358"/>
      <c r="N553" s="1358"/>
      <c r="O553" s="1358"/>
      <c r="P553" s="1358"/>
      <c r="Q553" s="1358"/>
      <c r="R553" s="1358"/>
      <c r="S553" s="748"/>
      <c r="T553" s="1469"/>
      <c r="U553" s="1469"/>
      <c r="V553" s="1469"/>
      <c r="W553" s="1469"/>
      <c r="X553" s="1469"/>
      <c r="Y553" s="1469"/>
      <c r="Z553" s="1469"/>
    </row>
    <row r="554" spans="1:26" x14ac:dyDescent="0.2">
      <c r="A554" s="1469"/>
      <c r="B554" s="948" t="str">
        <f>'WK7 - Financials'!C95</f>
        <v>Total</v>
      </c>
      <c r="C554" s="1358"/>
      <c r="D554" s="1358"/>
      <c r="E554" s="747"/>
      <c r="F554" s="1358"/>
      <c r="G554" s="957">
        <f>'WK7 - Financials'!I95</f>
        <v>94367.505000000005</v>
      </c>
      <c r="H554" s="1358"/>
      <c r="I554" s="1358"/>
      <c r="J554" s="1358"/>
      <c r="K554" s="1358"/>
      <c r="L554" s="1358"/>
      <c r="M554" s="1358"/>
      <c r="N554" s="1358"/>
      <c r="O554" s="1358"/>
      <c r="P554" s="1358"/>
      <c r="Q554" s="1358"/>
      <c r="R554" s="1358"/>
      <c r="S554" s="748"/>
      <c r="T554" s="1469"/>
      <c r="U554" s="1469"/>
      <c r="V554" s="1469"/>
      <c r="W554" s="1469"/>
      <c r="X554" s="1469"/>
      <c r="Y554" s="1469"/>
      <c r="Z554" s="1469"/>
    </row>
    <row r="555" spans="1:26" x14ac:dyDescent="0.2">
      <c r="A555" s="1469"/>
      <c r="B555" s="747"/>
      <c r="C555" s="1358"/>
      <c r="D555" s="1358"/>
      <c r="E555" s="747"/>
      <c r="F555" s="1358"/>
      <c r="G555" s="960">
        <f>G554-G548</f>
        <v>3.0000001424923539E-4</v>
      </c>
      <c r="H555" s="1358"/>
      <c r="I555" s="1358"/>
      <c r="J555" s="1358"/>
      <c r="K555" s="1358"/>
      <c r="L555" s="1358"/>
      <c r="M555" s="1358"/>
      <c r="N555" s="1358"/>
      <c r="O555" s="1358"/>
      <c r="P555" s="1358"/>
      <c r="Q555" s="1358"/>
      <c r="R555" s="1358"/>
      <c r="S555" s="748"/>
      <c r="T555" s="1469"/>
      <c r="U555" s="1469"/>
      <c r="V555" s="1469"/>
      <c r="W555" s="1469"/>
      <c r="X555" s="1469"/>
      <c r="Y555" s="1469"/>
      <c r="Z555" s="1469"/>
    </row>
    <row r="556" spans="1:26" x14ac:dyDescent="0.2">
      <c r="A556" s="1469"/>
      <c r="B556" s="747"/>
      <c r="C556" s="1358"/>
      <c r="D556" s="1358"/>
      <c r="E556" s="747"/>
      <c r="F556" s="1358"/>
      <c r="G556" s="755"/>
      <c r="H556" s="1358"/>
      <c r="I556" s="1358"/>
      <c r="J556" s="1358"/>
      <c r="K556" s="1358"/>
      <c r="L556" s="1358"/>
      <c r="M556" s="1358"/>
      <c r="N556" s="1358"/>
      <c r="O556" s="1358"/>
      <c r="P556" s="1358"/>
      <c r="Q556" s="1358"/>
      <c r="R556" s="1358"/>
      <c r="S556" s="748"/>
      <c r="T556" s="1469"/>
      <c r="U556" s="1469"/>
      <c r="V556" s="1469"/>
      <c r="W556" s="1469"/>
      <c r="X556" s="1469"/>
      <c r="Y556" s="1469"/>
      <c r="Z556" s="1469"/>
    </row>
    <row r="557" spans="1:26" x14ac:dyDescent="0.2">
      <c r="A557" s="1469"/>
      <c r="B557" s="965" t="str">
        <f>'WK7 - Financials'!C101</f>
        <v>Balance sheet extract (General fund) - historical and forecasts for SV scenario</v>
      </c>
      <c r="C557" s="100"/>
      <c r="D557" s="100"/>
      <c r="E557" s="849"/>
      <c r="F557" s="100"/>
      <c r="G557" s="1270" t="str">
        <f>'WK7 - Financials'!I102</f>
        <v>Actual</v>
      </c>
      <c r="H557" s="1271" t="str">
        <f>'WK7 - Financials'!J102</f>
        <v>Forecast</v>
      </c>
      <c r="I557" s="1271" t="str">
        <f>'WK7 - Financials'!K102</f>
        <v>Forecast</v>
      </c>
      <c r="J557" s="1271" t="str">
        <f>'WK7 - Financials'!L102</f>
        <v>Forecast</v>
      </c>
      <c r="K557" s="1271" t="str">
        <f>'WK7 - Financials'!M102</f>
        <v>Forecast</v>
      </c>
      <c r="L557" s="1271" t="str">
        <f>'WK7 - Financials'!N102</f>
        <v>Forecast</v>
      </c>
      <c r="M557" s="1271" t="str">
        <f>'WK7 - Financials'!O102</f>
        <v>Forecast</v>
      </c>
      <c r="N557" s="1271" t="str">
        <f>'WK7 - Financials'!P102</f>
        <v>Forecast</v>
      </c>
      <c r="O557" s="1271" t="str">
        <f>'WK7 - Financials'!Q102</f>
        <v>Forecast</v>
      </c>
      <c r="P557" s="1271" t="str">
        <f>'WK7 - Financials'!R102</f>
        <v>Forecast</v>
      </c>
      <c r="Q557" s="1271" t="str">
        <f>'WK7 - Financials'!S102</f>
        <v>Forecast</v>
      </c>
      <c r="R557" s="1271" t="str">
        <f>'WK7 - Financials'!T102</f>
        <v>Forecast</v>
      </c>
      <c r="S557" s="850"/>
      <c r="T557" s="1469"/>
      <c r="U557" s="1469"/>
      <c r="V557" s="1469"/>
      <c r="W557" s="1469"/>
      <c r="X557" s="1469"/>
      <c r="Y557" s="1469"/>
      <c r="Z557" s="1469"/>
    </row>
    <row r="558" spans="1:26" x14ac:dyDescent="0.2">
      <c r="A558" s="1469"/>
      <c r="B558" s="948" t="str">
        <f>'WK7 - Financials'!C102</f>
        <v>Sources:</v>
      </c>
      <c r="C558" s="967" t="str">
        <f>'WK7 - Financials'!D102</f>
        <v>Notes to financial statements and Council's Long Term Financial Plan (LTFP)</v>
      </c>
      <c r="D558" s="1358"/>
      <c r="E558" s="747"/>
      <c r="F558" s="1358"/>
      <c r="G558" s="755"/>
      <c r="H558" s="1358"/>
      <c r="I558" s="1358"/>
      <c r="J558" s="1358"/>
      <c r="K558" s="1358"/>
      <c r="L558" s="1358"/>
      <c r="M558" s="1358"/>
      <c r="N558" s="1358"/>
      <c r="O558" s="1358"/>
      <c r="P558" s="1358"/>
      <c r="Q558" s="1358"/>
      <c r="R558" s="1358"/>
      <c r="S558" s="748"/>
      <c r="T558" s="1469"/>
      <c r="U558" s="1469"/>
      <c r="V558" s="1469"/>
      <c r="W558" s="1469"/>
      <c r="X558" s="1469"/>
      <c r="Y558" s="1469"/>
      <c r="Z558" s="1469"/>
    </row>
    <row r="559" spans="1:26" x14ac:dyDescent="0.2">
      <c r="A559" s="1469"/>
      <c r="B559" s="747"/>
      <c r="C559" s="1358"/>
      <c r="D559" s="1358"/>
      <c r="E559" s="747"/>
      <c r="F559" s="1358"/>
      <c r="G559" s="755"/>
      <c r="H559" s="1358"/>
      <c r="I559" s="1358"/>
      <c r="J559" s="1358"/>
      <c r="K559" s="1358"/>
      <c r="L559" s="1358"/>
      <c r="M559" s="1358"/>
      <c r="N559" s="1358"/>
      <c r="O559" s="1358"/>
      <c r="P559" s="1358"/>
      <c r="Q559" s="1358"/>
      <c r="R559" s="1358"/>
      <c r="S559" s="748"/>
      <c r="T559" s="1469"/>
      <c r="U559" s="1469"/>
      <c r="V559" s="1469"/>
      <c r="W559" s="1469"/>
      <c r="X559" s="1469"/>
      <c r="Y559" s="1469"/>
      <c r="Z559" s="1469"/>
    </row>
    <row r="560" spans="1:26" x14ac:dyDescent="0.2">
      <c r="A560" s="1469"/>
      <c r="B560" s="947" t="str">
        <f>'WK7 - Financials'!C105</f>
        <v>Assets</v>
      </c>
      <c r="C560" s="1358"/>
      <c r="D560" s="1358"/>
      <c r="E560" s="747"/>
      <c r="F560" s="1358"/>
      <c r="G560" s="755"/>
      <c r="H560" s="1358"/>
      <c r="I560" s="1358"/>
      <c r="J560" s="1358"/>
      <c r="K560" s="1358"/>
      <c r="L560" s="1358"/>
      <c r="M560" s="1358"/>
      <c r="N560" s="1358"/>
      <c r="O560" s="1358"/>
      <c r="P560" s="1358"/>
      <c r="Q560" s="1358"/>
      <c r="R560" s="1358"/>
      <c r="S560" s="748"/>
      <c r="T560" s="1469"/>
      <c r="U560" s="1469"/>
      <c r="V560" s="1469"/>
      <c r="W560" s="1469"/>
      <c r="X560" s="1469"/>
      <c r="Y560" s="1469"/>
      <c r="Z560" s="1469"/>
    </row>
    <row r="561" spans="1:26" x14ac:dyDescent="0.2">
      <c r="A561" s="1469"/>
      <c r="B561" s="948" t="str">
        <f>'WK7 - Financials'!C106</f>
        <v>Cash &amp; Cash Equivalents</v>
      </c>
      <c r="C561" s="967" t="str">
        <f>'WK7 - Financials'!E106</f>
        <v>Current</v>
      </c>
      <c r="D561" s="1358"/>
      <c r="E561" s="747"/>
      <c r="F561" s="1358"/>
      <c r="G561" s="957">
        <f>'WK7 - Financials'!I106</f>
        <v>21107.311999999998</v>
      </c>
      <c r="H561" s="955">
        <f>'WK7 - Financials'!J106</f>
        <v>21011</v>
      </c>
      <c r="I561" s="955">
        <f>'WK7 - Financials'!K106</f>
        <v>20105</v>
      </c>
      <c r="J561" s="955">
        <f>'WK7 - Financials'!L106</f>
        <v>20236</v>
      </c>
      <c r="K561" s="955">
        <f>'WK7 - Financials'!M106</f>
        <v>19643</v>
      </c>
      <c r="L561" s="955">
        <f>'WK7 - Financials'!N106</f>
        <v>19101</v>
      </c>
      <c r="M561" s="955">
        <f>'WK7 - Financials'!O106</f>
        <v>19549</v>
      </c>
      <c r="N561" s="955">
        <f>'WK7 - Financials'!P106</f>
        <v>19738</v>
      </c>
      <c r="O561" s="955">
        <f>'WK7 - Financials'!Q106</f>
        <v>19870</v>
      </c>
      <c r="P561" s="955">
        <f>'WK7 - Financials'!R106</f>
        <v>20087</v>
      </c>
      <c r="Q561" s="955">
        <f>'WK7 - Financials'!S106</f>
        <v>20276</v>
      </c>
      <c r="R561" s="955">
        <f>'WK7 - Financials'!T106</f>
        <v>19139</v>
      </c>
      <c r="S561" s="748"/>
      <c r="T561" s="1469"/>
      <c r="U561" s="1469"/>
      <c r="V561" s="1469"/>
      <c r="W561" s="1469"/>
      <c r="X561" s="1469"/>
      <c r="Y561" s="1469"/>
      <c r="Z561" s="1469"/>
    </row>
    <row r="562" spans="1:26" x14ac:dyDescent="0.2">
      <c r="A562" s="1469"/>
      <c r="B562" s="948" t="str">
        <f>'WK7 - Financials'!C107</f>
        <v>Receivables</v>
      </c>
      <c r="C562" s="967" t="str">
        <f>'WK7 - Financials'!E107</f>
        <v>Current</v>
      </c>
      <c r="D562" s="1358"/>
      <c r="E562" s="747"/>
      <c r="F562" s="1358"/>
      <c r="G562" s="957">
        <f>'WK7 - Financials'!I107</f>
        <v>56332.913</v>
      </c>
      <c r="H562" s="955">
        <f>'WK7 - Financials'!J107</f>
        <v>49827.686609999997</v>
      </c>
      <c r="I562" s="955">
        <f>'WK7 - Financials'!K107</f>
        <v>51800.224870000005</v>
      </c>
      <c r="J562" s="955">
        <f>'WK7 - Financials'!L107</f>
        <v>52372.921459999998</v>
      </c>
      <c r="K562" s="955">
        <f>'WK7 - Financials'!M107</f>
        <v>53157.913110000001</v>
      </c>
      <c r="L562" s="955">
        <f>'WK7 - Financials'!N107</f>
        <v>53949.406590000006</v>
      </c>
      <c r="M562" s="955">
        <f>'WK7 - Financials'!O107</f>
        <v>54747.563649999996</v>
      </c>
      <c r="N562" s="955">
        <f>'WK7 - Financials'!P107</f>
        <v>55552.546040000001</v>
      </c>
      <c r="O562" s="955">
        <f>'WK7 - Financials'!Q107</f>
        <v>56364.522530000002</v>
      </c>
      <c r="P562" s="955">
        <f>'WK7 - Financials'!R107</f>
        <v>57183.663879999993</v>
      </c>
      <c r="Q562" s="955">
        <f>'WK7 - Financials'!S107</f>
        <v>58010.145870000008</v>
      </c>
      <c r="R562" s="955">
        <f>'WK7 - Financials'!T107</f>
        <v>58844.150260000002</v>
      </c>
      <c r="S562" s="748"/>
      <c r="T562" s="1469"/>
      <c r="U562" s="1469"/>
      <c r="V562" s="1469"/>
      <c r="W562" s="1469"/>
      <c r="X562" s="1469"/>
      <c r="Y562" s="1469"/>
      <c r="Z562" s="1469"/>
    </row>
    <row r="563" spans="1:26" x14ac:dyDescent="0.2">
      <c r="A563" s="1469"/>
      <c r="B563" s="948" t="str">
        <f>'WK7 - Financials'!C108</f>
        <v>Receivables</v>
      </c>
      <c r="C563" s="967" t="str">
        <f>'WK7 - Financials'!E108</f>
        <v>Non-current</v>
      </c>
      <c r="D563" s="1358"/>
      <c r="E563" s="747"/>
      <c r="F563" s="1358"/>
      <c r="G563" s="957">
        <f>'WK7 - Financials'!I108</f>
        <v>23123.011999999999</v>
      </c>
      <c r="H563" s="955">
        <f>'WK7 - Financials'!J108</f>
        <v>21930.670969999999</v>
      </c>
      <c r="I563" s="955">
        <f>'WK7 - Financials'!K108</f>
        <v>20738.330935809216</v>
      </c>
      <c r="J563" s="955">
        <f>'WK7 - Financials'!L108</f>
        <v>19476.31212552579</v>
      </c>
      <c r="K563" s="955">
        <f>'WK7 - Financials'!M108</f>
        <v>18140.542603545327</v>
      </c>
      <c r="L563" s="955">
        <f>'WK7 - Financials'!N108</f>
        <v>16726.712475727185</v>
      </c>
      <c r="M563" s="955">
        <f>'WK7 - Financials'!O108</f>
        <v>15230.259983412045</v>
      </c>
      <c r="N563" s="955">
        <f>'WK7 - Financials'!P108</f>
        <v>13646.356784792248</v>
      </c>
      <c r="O563" s="955">
        <f>'WK7 - Financials'!Q108</f>
        <v>11969.892376144853</v>
      </c>
      <c r="P563" s="955">
        <f>'WK7 - Financials'!R108</f>
        <v>10195.457602662138</v>
      </c>
      <c r="Q563" s="955">
        <f>'WK7 - Financials'!S108</f>
        <v>8317.3272056768456</v>
      </c>
      <c r="R563" s="955">
        <f>'WK7 - Financials'!T108</f>
        <v>6329.4413499703014</v>
      </c>
      <c r="S563" s="748"/>
      <c r="T563" s="1469"/>
      <c r="U563" s="1469"/>
      <c r="V563" s="1469"/>
      <c r="W563" s="1469"/>
      <c r="X563" s="1469"/>
      <c r="Y563" s="1469"/>
      <c r="Z563" s="1469"/>
    </row>
    <row r="564" spans="1:26" x14ac:dyDescent="0.2">
      <c r="A564" s="1469"/>
      <c r="B564" s="948" t="str">
        <f>'WK7 - Financials'!C109</f>
        <v>Investments</v>
      </c>
      <c r="C564" s="967" t="str">
        <f>'WK7 - Financials'!E109</f>
        <v>Current</v>
      </c>
      <c r="D564" s="1358"/>
      <c r="E564" s="747"/>
      <c r="F564" s="1358"/>
      <c r="G564" s="957">
        <f>'WK7 - Financials'!I109</f>
        <v>18536</v>
      </c>
      <c r="H564" s="955">
        <f>'WK7 - Financials'!J109</f>
        <v>38536</v>
      </c>
      <c r="I564" s="955">
        <f>'WK7 - Financials'!K109</f>
        <v>43536</v>
      </c>
      <c r="J564" s="955">
        <f>'WK7 - Financials'!L109</f>
        <v>48536</v>
      </c>
      <c r="K564" s="955">
        <f>'WK7 - Financials'!M109</f>
        <v>50536</v>
      </c>
      <c r="L564" s="955">
        <f>'WK7 - Financials'!N109</f>
        <v>51536</v>
      </c>
      <c r="M564" s="955">
        <f>'WK7 - Financials'!O109</f>
        <v>55536</v>
      </c>
      <c r="N564" s="955">
        <f>'WK7 - Financials'!P109</f>
        <v>54536</v>
      </c>
      <c r="O564" s="955">
        <f>'WK7 - Financials'!Q109</f>
        <v>58536</v>
      </c>
      <c r="P564" s="955">
        <f>'WK7 - Financials'!R109</f>
        <v>57536</v>
      </c>
      <c r="Q564" s="955">
        <f>'WK7 - Financials'!S109</f>
        <v>56536</v>
      </c>
      <c r="R564" s="955">
        <f>'WK7 - Financials'!T109</f>
        <v>57536</v>
      </c>
      <c r="S564" s="748"/>
      <c r="T564" s="1469"/>
      <c r="U564" s="1469"/>
      <c r="V564" s="1469"/>
      <c r="W564" s="1469"/>
      <c r="X564" s="1469"/>
      <c r="Y564" s="1469"/>
      <c r="Z564" s="1469"/>
    </row>
    <row r="565" spans="1:26" x14ac:dyDescent="0.2">
      <c r="A565" s="1469"/>
      <c r="B565" s="948" t="str">
        <f>'WK7 - Financials'!C110</f>
        <v>Investments</v>
      </c>
      <c r="C565" s="967" t="str">
        <f>'WK7 - Financials'!E110</f>
        <v>Non-current</v>
      </c>
      <c r="D565" s="1358"/>
      <c r="E565" s="747"/>
      <c r="F565" s="1358"/>
      <c r="G565" s="957">
        <f>'WK7 - Financials'!I110</f>
        <v>55467.245000000003</v>
      </c>
      <c r="H565" s="955">
        <f>'WK7 - Financials'!J110</f>
        <v>100467</v>
      </c>
      <c r="I565" s="955">
        <f>'WK7 - Financials'!K110</f>
        <v>115467</v>
      </c>
      <c r="J565" s="955">
        <f>'WK7 - Financials'!L110</f>
        <v>131467</v>
      </c>
      <c r="K565" s="955">
        <f>'WK7 - Financials'!M110</f>
        <v>151467</v>
      </c>
      <c r="L565" s="955">
        <f>'WK7 - Financials'!N110</f>
        <v>171467</v>
      </c>
      <c r="M565" s="955">
        <f>'WK7 - Financials'!O110</f>
        <v>186467</v>
      </c>
      <c r="N565" s="955">
        <f>'WK7 - Financials'!P110</f>
        <v>206467</v>
      </c>
      <c r="O565" s="955">
        <f>'WK7 - Financials'!Q110</f>
        <v>221467</v>
      </c>
      <c r="P565" s="955">
        <f>'WK7 - Financials'!R110</f>
        <v>241467</v>
      </c>
      <c r="Q565" s="955">
        <f>'WK7 - Financials'!S110</f>
        <v>261467</v>
      </c>
      <c r="R565" s="955">
        <f>'WK7 - Financials'!T110</f>
        <v>281467</v>
      </c>
      <c r="S565" s="748"/>
      <c r="T565" s="1469"/>
      <c r="U565" s="1469"/>
      <c r="V565" s="1469"/>
      <c r="W565" s="1469"/>
      <c r="X565" s="1469"/>
      <c r="Y565" s="1469"/>
      <c r="Z565" s="1469"/>
    </row>
    <row r="566" spans="1:26" x14ac:dyDescent="0.2">
      <c r="A566" s="1469"/>
      <c r="B566" s="857" t="s">
        <v>469</v>
      </c>
      <c r="C566" s="1358"/>
      <c r="D566" s="1358"/>
      <c r="E566" s="747"/>
      <c r="F566" s="1358"/>
      <c r="G566" s="960">
        <f>SUM(G561:G565)-SUM('WK7 - Financials'!I106:I110)</f>
        <v>0</v>
      </c>
      <c r="H566" s="959">
        <f>SUM(H561:H565)-SUM('WK7 - Financials'!J106:J110)</f>
        <v>0</v>
      </c>
      <c r="I566" s="959">
        <f>SUM(I561:I565)-SUM('WK7 - Financials'!K106:K110)</f>
        <v>0</v>
      </c>
      <c r="J566" s="959">
        <f>SUM(J561:J565)-SUM('WK7 - Financials'!L106:L110)</f>
        <v>0</v>
      </c>
      <c r="K566" s="959">
        <f>SUM(K561:K565)-SUM('WK7 - Financials'!M106:M110)</f>
        <v>0</v>
      </c>
      <c r="L566" s="959">
        <f>SUM(L561:L565)-SUM('WK7 - Financials'!N106:N110)</f>
        <v>0</v>
      </c>
      <c r="M566" s="959">
        <f>SUM(M561:M565)-SUM('WK7 - Financials'!O106:O110)</f>
        <v>0</v>
      </c>
      <c r="N566" s="959">
        <f>SUM(N561:N565)-SUM('WK7 - Financials'!P106:P110)</f>
        <v>0</v>
      </c>
      <c r="O566" s="959">
        <f>SUM(O561:O565)-SUM('WK7 - Financials'!Q106:Q110)</f>
        <v>0</v>
      </c>
      <c r="P566" s="959">
        <f>SUM(P561:P565)-SUM('WK7 - Financials'!R106:R110)</f>
        <v>0</v>
      </c>
      <c r="Q566" s="959">
        <f>SUM(Q561:Q565)-SUM('WK7 - Financials'!S106:S110)</f>
        <v>0</v>
      </c>
      <c r="R566" s="959">
        <f>SUM(R561:R565)-SUM('WK7 - Financials'!T106:T110)</f>
        <v>0</v>
      </c>
      <c r="S566" s="748"/>
      <c r="T566" s="1469"/>
      <c r="U566" s="1469"/>
      <c r="V566" s="1469"/>
      <c r="W566" s="1469"/>
      <c r="X566" s="1469"/>
      <c r="Y566" s="1469"/>
      <c r="Z566" s="1469"/>
    </row>
    <row r="567" spans="1:26" x14ac:dyDescent="0.2">
      <c r="A567" s="1469"/>
      <c r="B567" s="947" t="str">
        <f>'WK7 - Financials'!C112</f>
        <v>Liabilities</v>
      </c>
      <c r="C567" s="1358"/>
      <c r="D567" s="1358"/>
      <c r="E567" s="747"/>
      <c r="F567" s="1358"/>
      <c r="G567" s="856"/>
      <c r="H567" s="854"/>
      <c r="I567" s="854"/>
      <c r="J567" s="854"/>
      <c r="K567" s="854"/>
      <c r="L567" s="854"/>
      <c r="M567" s="854"/>
      <c r="N567" s="854"/>
      <c r="O567" s="854"/>
      <c r="P567" s="854"/>
      <c r="Q567" s="854"/>
      <c r="R567" s="854"/>
      <c r="S567" s="748"/>
      <c r="T567" s="1469"/>
      <c r="U567" s="1469"/>
      <c r="V567" s="1469"/>
      <c r="W567" s="1469"/>
      <c r="X567" s="1469"/>
      <c r="Y567" s="1469"/>
      <c r="Z567" s="1469"/>
    </row>
    <row r="568" spans="1:26" x14ac:dyDescent="0.2">
      <c r="A568" s="1469"/>
      <c r="B568" s="948" t="str">
        <f>'WK7 - Financials'!C113</f>
        <v>Payables</v>
      </c>
      <c r="C568" s="967" t="str">
        <f>'WK7 - Financials'!E113</f>
        <v>Current</v>
      </c>
      <c r="D568" s="1358"/>
      <c r="E568" s="747"/>
      <c r="F568" s="1358"/>
      <c r="G568" s="957">
        <f>'WK7 - Financials'!I113</f>
        <v>67346</v>
      </c>
      <c r="H568" s="955">
        <f>'WK7 - Financials'!J113</f>
        <v>61663.914409999998</v>
      </c>
      <c r="I568" s="955">
        <f>'WK7 - Financials'!K113</f>
        <v>56445.757239999999</v>
      </c>
      <c r="J568" s="955">
        <f>'WK7 - Financials'!L113</f>
        <v>53154.309549999998</v>
      </c>
      <c r="K568" s="955">
        <f>'WK7 - Financials'!M113</f>
        <v>49300.491870000005</v>
      </c>
      <c r="L568" s="955">
        <f>'WK7 - Financials'!N113</f>
        <v>48325.873180000002</v>
      </c>
      <c r="M568" s="955">
        <f>'WK7 - Financials'!O113</f>
        <v>48191.5625</v>
      </c>
      <c r="N568" s="955">
        <f>'WK7 - Financials'!P113</f>
        <v>48029.02981</v>
      </c>
      <c r="O568" s="955">
        <f>'WK7 - Financials'!Q113</f>
        <v>47869.356129999993</v>
      </c>
      <c r="P568" s="955">
        <f>'WK7 - Financials'!R113</f>
        <v>47712.593439999997</v>
      </c>
      <c r="Q568" s="955">
        <f>'WK7 - Financials'!S113</f>
        <v>47558.796759999997</v>
      </c>
      <c r="R568" s="955">
        <f>'WK7 - Financials'!T113</f>
        <v>47408.020069999999</v>
      </c>
      <c r="S568" s="748"/>
      <c r="T568" s="1469"/>
      <c r="U568" s="1469"/>
      <c r="V568" s="1469"/>
      <c r="W568" s="1469"/>
      <c r="X568" s="1469"/>
      <c r="Y568" s="1469"/>
      <c r="Z568" s="1469"/>
    </row>
    <row r="569" spans="1:26" x14ac:dyDescent="0.2">
      <c r="A569" s="1469"/>
      <c r="B569" s="948" t="str">
        <f>'WK7 - Financials'!C114</f>
        <v>Payables</v>
      </c>
      <c r="C569" s="967" t="str">
        <f>'WK7 - Financials'!E114</f>
        <v>Non-current</v>
      </c>
      <c r="D569" s="1358"/>
      <c r="E569" s="747"/>
      <c r="F569" s="1358"/>
      <c r="G569" s="957">
        <f>'WK7 - Financials'!I114</f>
        <v>0</v>
      </c>
      <c r="H569" s="955">
        <f>'WK7 - Financials'!J114</f>
        <v>0</v>
      </c>
      <c r="I569" s="955">
        <f>'WK7 - Financials'!K114</f>
        <v>0</v>
      </c>
      <c r="J569" s="955">
        <f>'WK7 - Financials'!L114</f>
        <v>0</v>
      </c>
      <c r="K569" s="955">
        <f>'WK7 - Financials'!M114</f>
        <v>0</v>
      </c>
      <c r="L569" s="955">
        <f>'WK7 - Financials'!N114</f>
        <v>0</v>
      </c>
      <c r="M569" s="955">
        <f>'WK7 - Financials'!O114</f>
        <v>0</v>
      </c>
      <c r="N569" s="955">
        <f>'WK7 - Financials'!P114</f>
        <v>0</v>
      </c>
      <c r="O569" s="955">
        <f>'WK7 - Financials'!Q114</f>
        <v>0</v>
      </c>
      <c r="P569" s="955">
        <f>'WK7 - Financials'!R114</f>
        <v>0</v>
      </c>
      <c r="Q569" s="955">
        <f>'WK7 - Financials'!S114</f>
        <v>0</v>
      </c>
      <c r="R569" s="955">
        <f>'WK7 - Financials'!T114</f>
        <v>0</v>
      </c>
      <c r="S569" s="748"/>
      <c r="T569" s="1469"/>
      <c r="U569" s="1469"/>
      <c r="V569" s="1469"/>
      <c r="W569" s="1469"/>
      <c r="X569" s="1469"/>
      <c r="Y569" s="1469"/>
      <c r="Z569" s="1469"/>
    </row>
    <row r="570" spans="1:26" x14ac:dyDescent="0.2">
      <c r="A570" s="1469"/>
      <c r="B570" s="948" t="str">
        <f>'WK7 - Financials'!C115</f>
        <v>Borrowing</v>
      </c>
      <c r="C570" s="967" t="str">
        <f>'WK7 - Financials'!E115</f>
        <v>Current</v>
      </c>
      <c r="D570" s="1358"/>
      <c r="E570" s="747"/>
      <c r="F570" s="1358"/>
      <c r="G570" s="957">
        <f>'WK7 - Financials'!I115</f>
        <v>7455.7020000000002</v>
      </c>
      <c r="H570" s="955">
        <f>'WK7 - Financials'!J115</f>
        <v>15015.109708482865</v>
      </c>
      <c r="I570" s="955">
        <f>'WK7 - Financials'!K115</f>
        <v>14650.488071816198</v>
      </c>
      <c r="J570" s="955">
        <f>'WK7 - Financials'!L115</f>
        <v>12897.22795318606</v>
      </c>
      <c r="K570" s="955">
        <f>'WK7 - Financials'!M115</f>
        <v>12639.115638482866</v>
      </c>
      <c r="L570" s="955">
        <f>'WK7 - Financials'!N115</f>
        <v>12578.448986047555</v>
      </c>
      <c r="M570" s="955">
        <f>'WK7 - Financials'!O115</f>
        <v>12517.782351663991</v>
      </c>
      <c r="N570" s="955">
        <f>'WK7 - Financials'!P115</f>
        <v>12458.403821663991</v>
      </c>
      <c r="O570" s="955">
        <f>'WK7 - Financials'!Q115</f>
        <v>12396.44900166399</v>
      </c>
      <c r="P570" s="955">
        <f>'WK7 - Financials'!R115</f>
        <v>12335.782331663991</v>
      </c>
      <c r="Q570" s="955">
        <f>'WK7 - Financials'!S115</f>
        <v>12238.237891663994</v>
      </c>
      <c r="R570" s="955">
        <f>'WK7 - Financials'!T115</f>
        <v>11530.579561663992</v>
      </c>
      <c r="S570" s="748"/>
      <c r="T570" s="1469"/>
      <c r="U570" s="1469"/>
      <c r="V570" s="1469"/>
      <c r="W570" s="1469"/>
      <c r="X570" s="1469"/>
      <c r="Y570" s="1469"/>
      <c r="Z570" s="1469"/>
    </row>
    <row r="571" spans="1:26" x14ac:dyDescent="0.2">
      <c r="A571" s="1469"/>
      <c r="B571" s="948" t="str">
        <f>'WK7 - Financials'!C116</f>
        <v>Borrowing</v>
      </c>
      <c r="C571" s="967" t="str">
        <f>'WK7 - Financials'!E116</f>
        <v>Non-current</v>
      </c>
      <c r="D571" s="1358"/>
      <c r="E571" s="747"/>
      <c r="F571" s="1358"/>
      <c r="G571" s="957">
        <f>'WK7 - Financials'!I116</f>
        <v>16307.973</v>
      </c>
      <c r="H571" s="955">
        <f>'WK7 - Financials'!J116</f>
        <v>150690.66716774745</v>
      </c>
      <c r="I571" s="955">
        <f>'WK7 - Financials'!K116</f>
        <v>138575.89392063199</v>
      </c>
      <c r="J571" s="955">
        <f>'WK7 - Financials'!L116</f>
        <v>127903.57656509841</v>
      </c>
      <c r="K571" s="955">
        <f>'WK7 - Financials'!M116</f>
        <v>117311.77359638455</v>
      </c>
      <c r="L571" s="955">
        <f>'WK7 - Financials'!N116</f>
        <v>106616.33833508637</v>
      </c>
      <c r="M571" s="955">
        <f>'WK7 - Financials'!O116</f>
        <v>95815.962391605644</v>
      </c>
      <c r="N571" s="955">
        <f>'WK7 - Financials'!P116</f>
        <v>84906.013180973721</v>
      </c>
      <c r="O571" s="955">
        <f>'WK7 - Financials'!Q116</f>
        <v>73887.640361847953</v>
      </c>
      <c r="P571" s="955">
        <f>'WK7 - Financials'!R116</f>
        <v>62748.627822488677</v>
      </c>
      <c r="Q571" s="955">
        <f>'WK7 - Financials'!S116</f>
        <v>51524.797378931464</v>
      </c>
      <c r="R571" s="955">
        <f>'WK7 - Financials'!T116</f>
        <v>40786.739959081024</v>
      </c>
      <c r="S571" s="748"/>
      <c r="T571" s="1469"/>
      <c r="U571" s="1469"/>
      <c r="V571" s="1469"/>
      <c r="W571" s="1469"/>
      <c r="X571" s="1469"/>
      <c r="Y571" s="1469"/>
      <c r="Z571" s="1469"/>
    </row>
    <row r="572" spans="1:26" x14ac:dyDescent="0.2">
      <c r="A572" s="1469"/>
      <c r="B572" s="857" t="s">
        <v>469</v>
      </c>
      <c r="C572" s="1358"/>
      <c r="D572" s="1358"/>
      <c r="E572" s="747"/>
      <c r="F572" s="1358"/>
      <c r="G572" s="960">
        <f>SUM(G568:G571)-SUM('WK7 - Financials'!I113:I116)</f>
        <v>0</v>
      </c>
      <c r="H572" s="959">
        <f>SUM(H568:H571)-SUM('WK7 - Financials'!J113:J116)</f>
        <v>0</v>
      </c>
      <c r="I572" s="959">
        <f>SUM(I568:I571)-SUM('WK7 - Financials'!K113:K116)</f>
        <v>0</v>
      </c>
      <c r="J572" s="959">
        <f>SUM(J568:J571)-SUM('WK7 - Financials'!L113:L116)</f>
        <v>0</v>
      </c>
      <c r="K572" s="959">
        <f>SUM(K568:K571)-SUM('WK7 - Financials'!M113:M116)</f>
        <v>0</v>
      </c>
      <c r="L572" s="959">
        <f>SUM(L568:L571)-SUM('WK7 - Financials'!N113:N116)</f>
        <v>0</v>
      </c>
      <c r="M572" s="959">
        <f>SUM(M568:M571)-SUM('WK7 - Financials'!O113:O116)</f>
        <v>0</v>
      </c>
      <c r="N572" s="959">
        <f>SUM(N568:N571)-SUM('WK7 - Financials'!P113:P116)</f>
        <v>0</v>
      </c>
      <c r="O572" s="959">
        <f>SUM(O568:O571)-SUM('WK7 - Financials'!Q113:Q116)</f>
        <v>0</v>
      </c>
      <c r="P572" s="959">
        <f>SUM(P568:P571)-SUM('WK7 - Financials'!R113:R116)</f>
        <v>0</v>
      </c>
      <c r="Q572" s="959">
        <f>SUM(Q568:Q571)-SUM('WK7 - Financials'!S113:S116)</f>
        <v>0</v>
      </c>
      <c r="R572" s="959">
        <f>SUM(R568:R571)-SUM('WK7 - Financials'!T113:T116)</f>
        <v>0</v>
      </c>
      <c r="S572" s="748"/>
      <c r="T572" s="1469"/>
      <c r="U572" s="1469"/>
      <c r="V572" s="1469"/>
      <c r="W572" s="1469"/>
      <c r="X572" s="1469"/>
      <c r="Y572" s="1469"/>
      <c r="Z572" s="1469"/>
    </row>
    <row r="573" spans="1:26" x14ac:dyDescent="0.2">
      <c r="A573" s="1469"/>
      <c r="B573" s="751"/>
      <c r="C573" s="752"/>
      <c r="D573" s="752"/>
      <c r="E573" s="751"/>
      <c r="F573" s="752"/>
      <c r="G573" s="760"/>
      <c r="H573" s="752"/>
      <c r="I573" s="752"/>
      <c r="J573" s="752"/>
      <c r="K573" s="752"/>
      <c r="L573" s="752"/>
      <c r="M573" s="752"/>
      <c r="N573" s="752"/>
      <c r="O573" s="752"/>
      <c r="P573" s="752"/>
      <c r="Q573" s="752"/>
      <c r="R573" s="752"/>
      <c r="S573" s="753"/>
      <c r="T573" s="1469"/>
      <c r="U573" s="1469"/>
      <c r="V573" s="1469"/>
      <c r="W573" s="1469"/>
      <c r="X573" s="1469"/>
      <c r="Y573" s="1469"/>
      <c r="Z573" s="1469"/>
    </row>
    <row r="574" spans="1:26" x14ac:dyDescent="0.2">
      <c r="A574" s="1469"/>
      <c r="B574" s="1469"/>
      <c r="C574" s="1469"/>
      <c r="D574" s="1469"/>
      <c r="E574" s="1469"/>
      <c r="F574" s="1469"/>
      <c r="G574" s="1469"/>
      <c r="H574" s="1469"/>
      <c r="I574" s="1469"/>
      <c r="J574" s="1469"/>
      <c r="K574" s="1469"/>
      <c r="L574" s="1469"/>
      <c r="M574" s="1469"/>
      <c r="N574" s="1469"/>
      <c r="O574" s="1469"/>
      <c r="P574" s="1469"/>
      <c r="Q574" s="1469"/>
      <c r="R574" s="1469"/>
      <c r="S574" s="1469"/>
      <c r="T574" s="1469"/>
      <c r="U574" s="1469"/>
      <c r="V574" s="1469"/>
      <c r="W574" s="1469"/>
      <c r="X574" s="1469"/>
      <c r="Y574" s="1469"/>
      <c r="Z574" s="1469"/>
    </row>
    <row r="575" spans="1:26" x14ac:dyDescent="0.2">
      <c r="A575" s="1469"/>
      <c r="B575" s="1469"/>
      <c r="C575" s="1469"/>
      <c r="D575" s="1469"/>
      <c r="E575" s="1469"/>
      <c r="F575" s="1469"/>
      <c r="G575" s="1469"/>
      <c r="H575" s="1469"/>
      <c r="I575" s="1469"/>
      <c r="J575" s="1469"/>
      <c r="K575" s="1469"/>
      <c r="L575" s="1469"/>
      <c r="M575" s="1469"/>
      <c r="N575" s="1469"/>
      <c r="O575" s="1469"/>
      <c r="P575" s="1469"/>
      <c r="Q575" s="1469"/>
      <c r="R575" s="1469"/>
      <c r="S575" s="1469"/>
      <c r="T575" s="1469"/>
      <c r="U575" s="1469"/>
      <c r="V575" s="1469"/>
      <c r="W575" s="1469"/>
      <c r="X575" s="1469"/>
      <c r="Y575" s="1469"/>
      <c r="Z575" s="1469"/>
    </row>
    <row r="576" spans="1:26" x14ac:dyDescent="0.2">
      <c r="A576" s="1469"/>
      <c r="B576" s="1469"/>
      <c r="C576" s="1469"/>
      <c r="D576" s="1469"/>
      <c r="E576" s="1469"/>
      <c r="F576" s="1469"/>
      <c r="G576" s="1469"/>
      <c r="H576" s="1469"/>
      <c r="I576" s="1469"/>
      <c r="J576" s="1469"/>
      <c r="K576" s="1469"/>
      <c r="L576" s="1469"/>
      <c r="M576" s="1469"/>
      <c r="N576" s="1469"/>
      <c r="O576" s="1469"/>
      <c r="P576" s="1469"/>
      <c r="Q576" s="1469"/>
      <c r="R576" s="1469"/>
      <c r="S576" s="1469"/>
      <c r="T576" s="1469"/>
      <c r="U576" s="1469"/>
      <c r="V576" s="1469"/>
      <c r="W576" s="1469"/>
      <c r="X576" s="1469"/>
      <c r="Y576" s="1469"/>
      <c r="Z576" s="1469"/>
    </row>
    <row r="577" spans="1:26" x14ac:dyDescent="0.2">
      <c r="A577" s="1469"/>
      <c r="B577" s="913" t="str">
        <f>'WK8 - LTFP'!I5</f>
        <v>WORKSHEET 8</v>
      </c>
      <c r="C577" s="1469"/>
      <c r="D577" s="1469"/>
      <c r="E577" s="1469"/>
      <c r="F577" s="1469"/>
      <c r="G577" s="1469"/>
      <c r="H577" s="1469"/>
      <c r="I577" s="1469"/>
      <c r="J577" s="1469"/>
      <c r="K577" s="1469"/>
      <c r="L577" s="1469"/>
      <c r="M577" s="1469"/>
      <c r="N577" s="1469"/>
      <c r="O577" s="1469"/>
      <c r="P577" s="1469"/>
      <c r="Q577" s="1469"/>
      <c r="R577" s="1469"/>
      <c r="S577" s="1469"/>
      <c r="T577" s="1469"/>
      <c r="U577" s="1469"/>
      <c r="V577" s="1469"/>
      <c r="W577" s="1469"/>
      <c r="X577" s="1469"/>
      <c r="Y577" s="1469"/>
      <c r="Z577" s="1469"/>
    </row>
    <row r="578" spans="1:26" x14ac:dyDescent="0.2">
      <c r="A578" s="1469"/>
      <c r="B578" s="914" t="str">
        <f>'WK8 - LTFP'!I7</f>
        <v>LONG TERM FINANCIAL PLAN - SV SCENARIO AND BASE CASE</v>
      </c>
      <c r="C578" s="1469"/>
      <c r="D578" s="1469"/>
      <c r="E578" s="1469"/>
      <c r="F578" s="914" t="str">
        <f>'WK8 - LTFP'!F19</f>
        <v>$ nominal per year</v>
      </c>
      <c r="G578" s="1469"/>
      <c r="H578" s="1469"/>
      <c r="I578" s="1469"/>
      <c r="J578" s="1469"/>
      <c r="K578" s="1469"/>
      <c r="L578" s="1469"/>
      <c r="M578" s="1469"/>
      <c r="N578" s="1469"/>
      <c r="O578" s="1469"/>
      <c r="P578" s="1469"/>
      <c r="Q578" s="1469"/>
      <c r="R578" s="1469"/>
      <c r="S578" s="1469"/>
      <c r="T578" s="1469"/>
      <c r="U578" s="1469"/>
      <c r="V578" s="1469"/>
      <c r="W578" s="1469"/>
      <c r="X578" s="1469"/>
      <c r="Y578" s="1469"/>
      <c r="Z578" s="1469"/>
    </row>
    <row r="579" spans="1:26" x14ac:dyDescent="0.2">
      <c r="A579" s="1469"/>
      <c r="B579" s="1288" t="str">
        <f>B$51</f>
        <v>Year number</v>
      </c>
      <c r="C579" s="1187"/>
      <c r="D579" s="1187"/>
      <c r="E579" s="1286" t="str">
        <f t="shared" ref="E579:R579" si="18">E$51</f>
        <v>Hist yr 3</v>
      </c>
      <c r="F579" s="1328" t="str">
        <f t="shared" si="18"/>
        <v>Hist yr 2</v>
      </c>
      <c r="G579" s="1329" t="str">
        <f t="shared" si="18"/>
        <v>Hist yr 1</v>
      </c>
      <c r="H579" s="1327" t="str">
        <f t="shared" si="18"/>
        <v>Year 0</v>
      </c>
      <c r="I579" s="1263" t="str">
        <f t="shared" si="18"/>
        <v>Year 1</v>
      </c>
      <c r="J579" s="1263" t="str">
        <f t="shared" si="18"/>
        <v>Year 2</v>
      </c>
      <c r="K579" s="1263" t="str">
        <f t="shared" si="18"/>
        <v>Year 3</v>
      </c>
      <c r="L579" s="1263" t="str">
        <f t="shared" si="18"/>
        <v>Year 4</v>
      </c>
      <c r="M579" s="1263" t="str">
        <f t="shared" si="18"/>
        <v>Year 5</v>
      </c>
      <c r="N579" s="1263" t="str">
        <f t="shared" si="18"/>
        <v>Year 6</v>
      </c>
      <c r="O579" s="1263" t="str">
        <f t="shared" si="18"/>
        <v>Year 7</v>
      </c>
      <c r="P579" s="1263" t="str">
        <f t="shared" si="18"/>
        <v>Year 8</v>
      </c>
      <c r="Q579" s="1263" t="str">
        <f t="shared" si="18"/>
        <v>Year 9</v>
      </c>
      <c r="R579" s="1332" t="str">
        <f t="shared" si="18"/>
        <v>Year 10</v>
      </c>
      <c r="S579" s="1336" t="str">
        <f>'WK8 - LTFP'!Q17</f>
        <v>Sum of 10 years</v>
      </c>
      <c r="T579" s="1337"/>
      <c r="U579" s="1338" t="str">
        <f>'WK8 - LTFP'!S17</f>
        <v xml:space="preserve">  Change over 10 years</v>
      </c>
      <c r="V579" s="1339"/>
      <c r="W579" s="1340" t="s">
        <v>469</v>
      </c>
      <c r="X579" s="1326"/>
      <c r="Y579" s="1469"/>
      <c r="Z579" s="1469"/>
    </row>
    <row r="580" spans="1:26" x14ac:dyDescent="0.2">
      <c r="A580" s="1469"/>
      <c r="B580" s="948" t="str">
        <f>B$52</f>
        <v>Financial year</v>
      </c>
      <c r="C580" s="1358"/>
      <c r="D580" s="1358"/>
      <c r="E580" s="968" t="str">
        <f t="shared" ref="E580:R580" si="19">E$52</f>
        <v>2017-18</v>
      </c>
      <c r="F580" s="969" t="str">
        <f t="shared" si="19"/>
        <v>2018-19</v>
      </c>
      <c r="G580" s="970" t="str">
        <f t="shared" si="19"/>
        <v>2019-20</v>
      </c>
      <c r="H580" s="971" t="str">
        <f t="shared" si="19"/>
        <v>2020-21</v>
      </c>
      <c r="I580" s="972" t="str">
        <f t="shared" si="19"/>
        <v>2021-22</v>
      </c>
      <c r="J580" s="972" t="str">
        <f t="shared" si="19"/>
        <v>2022-23</v>
      </c>
      <c r="K580" s="972" t="str">
        <f t="shared" si="19"/>
        <v>2023-24</v>
      </c>
      <c r="L580" s="972" t="str">
        <f t="shared" si="19"/>
        <v>2024-25</v>
      </c>
      <c r="M580" s="972" t="str">
        <f t="shared" si="19"/>
        <v>2025-26</v>
      </c>
      <c r="N580" s="972" t="str">
        <f t="shared" si="19"/>
        <v>2026-27</v>
      </c>
      <c r="O580" s="972" t="str">
        <f t="shared" si="19"/>
        <v>2027-28</v>
      </c>
      <c r="P580" s="972" t="str">
        <f t="shared" si="19"/>
        <v>2028-29</v>
      </c>
      <c r="Q580" s="972" t="str">
        <f t="shared" si="19"/>
        <v>2029-30</v>
      </c>
      <c r="R580" s="973" t="str">
        <f t="shared" si="19"/>
        <v>2030-31</v>
      </c>
      <c r="S580" s="848"/>
      <c r="T580" s="752"/>
      <c r="U580" s="974" t="str">
        <f>'WK8 - LTFP'!S18</f>
        <v>$</v>
      </c>
      <c r="V580" s="975" t="str">
        <f>'WK8 - LTFP'!T18</f>
        <v>%</v>
      </c>
      <c r="W580" s="752"/>
      <c r="X580" s="753"/>
      <c r="Y580" s="1469"/>
      <c r="Z580" s="1469"/>
    </row>
    <row r="581" spans="1:26" x14ac:dyDescent="0.2">
      <c r="A581" s="1469"/>
      <c r="B581" s="1258"/>
      <c r="C581" s="1187"/>
      <c r="D581" s="1187"/>
      <c r="E581" s="1258"/>
      <c r="F581" s="1187"/>
      <c r="G581" s="1326"/>
      <c r="H581" s="1258"/>
      <c r="I581" s="1187"/>
      <c r="J581" s="1187"/>
      <c r="K581" s="1187"/>
      <c r="L581" s="1187"/>
      <c r="M581" s="1187"/>
      <c r="N581" s="1187"/>
      <c r="O581" s="1187"/>
      <c r="P581" s="1187"/>
      <c r="Q581" s="1187"/>
      <c r="R581" s="1326"/>
      <c r="S581" s="747"/>
      <c r="T581" s="1358"/>
      <c r="U581" s="1358"/>
      <c r="V581" s="748"/>
      <c r="W581" s="1358"/>
      <c r="X581" s="748"/>
      <c r="Y581" s="1469"/>
      <c r="Z581" s="1469"/>
    </row>
    <row r="582" spans="1:26" x14ac:dyDescent="0.2">
      <c r="A582" s="1469"/>
      <c r="B582" s="965" t="str">
        <f>'WK8 - LTFP'!C16</f>
        <v>SCENARIO 1: Proposed additional SV income and expenditure</v>
      </c>
      <c r="C582" s="100"/>
      <c r="D582" s="100"/>
      <c r="E582" s="849"/>
      <c r="F582" s="100"/>
      <c r="G582" s="850"/>
      <c r="H582" s="849"/>
      <c r="I582" s="100"/>
      <c r="J582" s="100"/>
      <c r="K582" s="100"/>
      <c r="L582" s="100"/>
      <c r="M582" s="100"/>
      <c r="N582" s="100"/>
      <c r="O582" s="100"/>
      <c r="P582" s="100"/>
      <c r="Q582" s="100"/>
      <c r="R582" s="850"/>
      <c r="S582" s="849"/>
      <c r="T582" s="100"/>
      <c r="U582" s="100"/>
      <c r="V582" s="850"/>
      <c r="W582" s="1358"/>
      <c r="X582" s="748"/>
      <c r="Y582" s="1469"/>
      <c r="Z582" s="1469"/>
    </row>
    <row r="583" spans="1:26" x14ac:dyDescent="0.2">
      <c r="A583" s="1469"/>
      <c r="B583" s="954" t="str">
        <f>'WK8 - LTFP'!C25</f>
        <v>Grants &amp; Contributions Op Purposes</v>
      </c>
      <c r="C583" s="1358"/>
      <c r="D583" s="1358"/>
      <c r="E583" s="747"/>
      <c r="F583" s="1358"/>
      <c r="G583" s="748"/>
      <c r="H583" s="954">
        <f>'WK8 - LTFP'!F25</f>
        <v>49133845.979999997</v>
      </c>
      <c r="I583" s="955">
        <f>'WK8 - LTFP'!G25</f>
        <v>49133845.979999997</v>
      </c>
      <c r="J583" s="955">
        <f>'WK8 - LTFP'!H25</f>
        <v>49133845.979999997</v>
      </c>
      <c r="K583" s="955">
        <f>'WK8 - LTFP'!I25</f>
        <v>49133845.979999997</v>
      </c>
      <c r="L583" s="955">
        <f>'WK8 - LTFP'!J25</f>
        <v>49133845.979999997</v>
      </c>
      <c r="M583" s="955">
        <f>'WK8 - LTFP'!K25</f>
        <v>49133845.979999997</v>
      </c>
      <c r="N583" s="955">
        <f>'WK8 - LTFP'!L25</f>
        <v>49133845.979999997</v>
      </c>
      <c r="O583" s="955">
        <f>'WK8 - LTFP'!M25</f>
        <v>49133845.979999997</v>
      </c>
      <c r="P583" s="955">
        <f>'WK8 - LTFP'!N25</f>
        <v>49133845.979999997</v>
      </c>
      <c r="Q583" s="955">
        <f>'WK8 - LTFP'!O25</f>
        <v>49133845.979999997</v>
      </c>
      <c r="R583" s="956">
        <f>'WK8 - LTFP'!P25</f>
        <v>49133845.979999997</v>
      </c>
      <c r="S583" s="954">
        <f>'WK8 - LTFP'!Q25</f>
        <v>491338459.80000007</v>
      </c>
      <c r="T583" s="854"/>
      <c r="U583" s="955">
        <f>'WK8 - LTFP'!S25</f>
        <v>0</v>
      </c>
      <c r="V583" s="1464">
        <f>'WK8 - LTFP'!T25</f>
        <v>0</v>
      </c>
      <c r="W583" s="959">
        <f t="shared" ref="W583:W589" si="20">R583-H583-U583</f>
        <v>0</v>
      </c>
      <c r="X583" s="748"/>
      <c r="Y583" s="1469"/>
      <c r="Z583" s="1469"/>
    </row>
    <row r="584" spans="1:26" x14ac:dyDescent="0.2">
      <c r="A584" s="1469"/>
      <c r="B584" s="954" t="str">
        <f>'WK8 - LTFP'!C26</f>
        <v>Grants &amp; Contributions Capital Purposes</v>
      </c>
      <c r="C584" s="1358"/>
      <c r="D584" s="1358"/>
      <c r="E584" s="747"/>
      <c r="F584" s="1358"/>
      <c r="G584" s="748"/>
      <c r="H584" s="954">
        <f>'WK8 - LTFP'!F26</f>
        <v>26969492</v>
      </c>
      <c r="I584" s="955">
        <f>'WK8 - LTFP'!G26</f>
        <v>26969492</v>
      </c>
      <c r="J584" s="955">
        <f>'WK8 - LTFP'!H26</f>
        <v>26969492</v>
      </c>
      <c r="K584" s="955">
        <f>'WK8 - LTFP'!I26</f>
        <v>26969492</v>
      </c>
      <c r="L584" s="955">
        <f>'WK8 - LTFP'!J26</f>
        <v>26969492</v>
      </c>
      <c r="M584" s="955">
        <f>'WK8 - LTFP'!K26</f>
        <v>26969492</v>
      </c>
      <c r="N584" s="955">
        <f>'WK8 - LTFP'!L26</f>
        <v>26969492</v>
      </c>
      <c r="O584" s="955">
        <f>'WK8 - LTFP'!M26</f>
        <v>26969492</v>
      </c>
      <c r="P584" s="955">
        <f>'WK8 - LTFP'!N26</f>
        <v>26969492</v>
      </c>
      <c r="Q584" s="955">
        <f>'WK8 - LTFP'!O26</f>
        <v>26969492</v>
      </c>
      <c r="R584" s="956">
        <f>'WK8 - LTFP'!P26</f>
        <v>26969492</v>
      </c>
      <c r="S584" s="954">
        <f>'WK8 - LTFP'!Q26</f>
        <v>269694920</v>
      </c>
      <c r="T584" s="854"/>
      <c r="U584" s="955">
        <f>'WK8 - LTFP'!S26</f>
        <v>0</v>
      </c>
      <c r="V584" s="1464">
        <f>'WK8 - LTFP'!T26</f>
        <v>0</v>
      </c>
      <c r="W584" s="959">
        <f t="shared" si="20"/>
        <v>0</v>
      </c>
      <c r="X584" s="748"/>
      <c r="Y584" s="1469"/>
      <c r="Z584" s="1469"/>
    </row>
    <row r="585" spans="1:26" x14ac:dyDescent="0.2">
      <c r="A585" s="1469"/>
      <c r="B585" s="954" t="str">
        <f>'WK8 - LTFP'!C31&amp;", "&amp;'WK8 - LTFP'!C30&amp;" &amp; "&amp;'WK8 - LTFP'!C31</f>
        <v>Net gains from disposal of assets, Fair value gains &amp; Net gains from disposal of assets</v>
      </c>
      <c r="C585" s="1358"/>
      <c r="D585" s="1358"/>
      <c r="E585" s="747"/>
      <c r="F585" s="1358"/>
      <c r="G585" s="748"/>
      <c r="H585" s="954">
        <f>SUM('WK8 - LTFP'!F29:F31)</f>
        <v>0</v>
      </c>
      <c r="I585" s="955">
        <f>SUM('WK8 - LTFP'!G29:G31)</f>
        <v>0</v>
      </c>
      <c r="J585" s="955">
        <f>SUM('WK8 - LTFP'!H29:H31)</f>
        <v>0</v>
      </c>
      <c r="K585" s="955">
        <f>SUM('WK8 - LTFP'!I29:I31)</f>
        <v>0</v>
      </c>
      <c r="L585" s="955">
        <f>SUM('WK8 - LTFP'!J29:J31)</f>
        <v>0</v>
      </c>
      <c r="M585" s="955">
        <f>SUM('WK8 - LTFP'!K29:K31)</f>
        <v>0</v>
      </c>
      <c r="N585" s="955">
        <f>SUM('WK8 - LTFP'!L29:L31)</f>
        <v>0</v>
      </c>
      <c r="O585" s="955">
        <f>SUM('WK8 - LTFP'!M29:M31)</f>
        <v>0</v>
      </c>
      <c r="P585" s="955">
        <f>SUM('WK8 - LTFP'!N29:N31)</f>
        <v>0</v>
      </c>
      <c r="Q585" s="955">
        <f>SUM('WK8 - LTFP'!O29:O31)</f>
        <v>0</v>
      </c>
      <c r="R585" s="956">
        <f>SUM('WK8 - LTFP'!P29:P31)</f>
        <v>0</v>
      </c>
      <c r="S585" s="954">
        <f>SUM('WK8 - LTFP'!Q29:Q31)</f>
        <v>0</v>
      </c>
      <c r="T585" s="854"/>
      <c r="U585" s="955">
        <f>SUM('WK8 - LTFP'!S29:S31)</f>
        <v>0</v>
      </c>
      <c r="V585" s="1464"/>
      <c r="W585" s="959">
        <f t="shared" si="20"/>
        <v>0</v>
      </c>
      <c r="X585" s="748"/>
      <c r="Y585" s="1469"/>
      <c r="Z585" s="1469"/>
    </row>
    <row r="586" spans="1:26" x14ac:dyDescent="0.2">
      <c r="A586" s="1469"/>
      <c r="B586" s="1294" t="s">
        <v>795</v>
      </c>
      <c r="C586" s="1358"/>
      <c r="D586" s="1358"/>
      <c r="E586" s="747"/>
      <c r="F586" s="1358"/>
      <c r="G586" s="748"/>
      <c r="H586" s="954">
        <f>SUM('WK8 - LTFP'!F21:F24,'WK8 - LTFP'!F27:F27)</f>
        <v>338868768.5</v>
      </c>
      <c r="I586" s="955">
        <f>SUM('WK8 - LTFP'!G21:G24,'WK8 - LTFP'!G27:G27)</f>
        <v>378208456.84000009</v>
      </c>
      <c r="J586" s="955">
        <f>SUM('WK8 - LTFP'!H21:H24,'WK8 - LTFP'!H27:H27)</f>
        <v>384661753.06000006</v>
      </c>
      <c r="K586" s="955">
        <f>SUM('WK8 - LTFP'!I21:I24,'WK8 - LTFP'!I27:I27)</f>
        <v>391236727.34000003</v>
      </c>
      <c r="L586" s="955">
        <f>SUM('WK8 - LTFP'!J21:J24,'WK8 - LTFP'!J27:J27)</f>
        <v>397950589.35000002</v>
      </c>
      <c r="M586" s="955">
        <f>SUM('WK8 - LTFP'!K21:K24,'WK8 - LTFP'!K27:K27)</f>
        <v>404295640.17000008</v>
      </c>
      <c r="N586" s="955">
        <f>SUM('WK8 - LTFP'!L21:L24,'WK8 - LTFP'!L27:L27)</f>
        <v>410781298.66000003</v>
      </c>
      <c r="O586" s="955">
        <f>SUM('WK8 - LTFP'!M21:M24,'WK8 - LTFP'!M27:M27)</f>
        <v>417410989.95999992</v>
      </c>
      <c r="P586" s="955">
        <f>SUM('WK8 - LTFP'!N21:N24,'WK8 - LTFP'!N27:N27)</f>
        <v>424188224.34000003</v>
      </c>
      <c r="Q586" s="955">
        <f>SUM('WK8 - LTFP'!O21:O24,'WK8 - LTFP'!O27:O27)</f>
        <v>431116599.38</v>
      </c>
      <c r="R586" s="956">
        <f>SUM('WK8 - LTFP'!P21:P24,'WK8 - LTFP'!P27:P27)</f>
        <v>438199802.17000002</v>
      </c>
      <c r="S586" s="954">
        <f>SUM('WK8 - LTFP'!Q21:Q24,'WK8 - LTFP'!Q27:Q27)</f>
        <v>4078050081.27</v>
      </c>
      <c r="T586" s="854"/>
      <c r="U586" s="955">
        <f>SUM('WK8 - LTFP'!S21:S24,'WK8 - LTFP'!S27:S27)</f>
        <v>99331033.670000002</v>
      </c>
      <c r="V586" s="1464">
        <f>SUM('WK8 - LTFP'!T21:T24,'WK8 - LTFP'!T27:T27)</f>
        <v>0.7913097489173383</v>
      </c>
      <c r="W586" s="959">
        <f t="shared" si="20"/>
        <v>0</v>
      </c>
      <c r="X586" s="748"/>
      <c r="Y586" s="1469"/>
      <c r="Z586" s="1469"/>
    </row>
    <row r="587" spans="1:26" x14ac:dyDescent="0.2">
      <c r="A587" s="1469"/>
      <c r="B587" s="954" t="str">
        <f>'WK8 - LTFP'!C33</f>
        <v>Total Income Continuing Operations</v>
      </c>
      <c r="C587" s="1358"/>
      <c r="D587" s="1358"/>
      <c r="E587" s="747"/>
      <c r="F587" s="1358"/>
      <c r="G587" s="748"/>
      <c r="H587" s="954">
        <f>'WK8 - LTFP'!F33</f>
        <v>414972106.48000002</v>
      </c>
      <c r="I587" s="955">
        <f>'WK8 - LTFP'!G33</f>
        <v>454311794.82000011</v>
      </c>
      <c r="J587" s="955">
        <f>'WK8 - LTFP'!H33</f>
        <v>460765091.04000008</v>
      </c>
      <c r="K587" s="955">
        <f>'WK8 - LTFP'!I33</f>
        <v>467340065.32000005</v>
      </c>
      <c r="L587" s="955">
        <f>'WK8 - LTFP'!J33</f>
        <v>474053927.33000004</v>
      </c>
      <c r="M587" s="955">
        <f>'WK8 - LTFP'!K33</f>
        <v>480398978.1500001</v>
      </c>
      <c r="N587" s="955">
        <f>'WK8 - LTFP'!L33</f>
        <v>486884636.64000005</v>
      </c>
      <c r="O587" s="955">
        <f>'WK8 - LTFP'!M33</f>
        <v>493514327.93999994</v>
      </c>
      <c r="P587" s="955">
        <f>'WK8 - LTFP'!N33</f>
        <v>500291562.32000005</v>
      </c>
      <c r="Q587" s="955">
        <f>'WK8 - LTFP'!O33</f>
        <v>507219937.36000001</v>
      </c>
      <c r="R587" s="956">
        <f>'WK8 - LTFP'!P33</f>
        <v>514303140.15000004</v>
      </c>
      <c r="S587" s="954">
        <f>'WK8 - LTFP'!Q33</f>
        <v>4839083461.0699997</v>
      </c>
      <c r="T587" s="854"/>
      <c r="U587" s="955">
        <f>'WK8 - LTFP'!S33</f>
        <v>99331033.670000017</v>
      </c>
      <c r="V587" s="1464">
        <f>'WK8 - LTFP'!T33</f>
        <v>0.23936797707338764</v>
      </c>
      <c r="W587" s="959">
        <f t="shared" si="20"/>
        <v>0</v>
      </c>
      <c r="X587" s="748"/>
      <c r="Y587" s="1469"/>
      <c r="Z587" s="1469"/>
    </row>
    <row r="588" spans="1:26" x14ac:dyDescent="0.2">
      <c r="A588" s="1469"/>
      <c r="B588" s="954" t="str">
        <f>'WK8 - LTFP'!C35</f>
        <v>Income excluding capital grants and contributions</v>
      </c>
      <c r="C588" s="1358"/>
      <c r="D588" s="1358"/>
      <c r="E588" s="747"/>
      <c r="F588" s="1358"/>
      <c r="G588" s="748"/>
      <c r="H588" s="954">
        <f>'WK8 - LTFP'!F35</f>
        <v>388002614.48000002</v>
      </c>
      <c r="I588" s="955">
        <f>'WK8 - LTFP'!G35</f>
        <v>427342302.82000011</v>
      </c>
      <c r="J588" s="955">
        <f>'WK8 - LTFP'!H35</f>
        <v>433795599.04000008</v>
      </c>
      <c r="K588" s="955">
        <f>'WK8 - LTFP'!I35</f>
        <v>440370573.32000005</v>
      </c>
      <c r="L588" s="955">
        <f>'WK8 - LTFP'!J35</f>
        <v>447084435.33000004</v>
      </c>
      <c r="M588" s="955">
        <f>'WK8 - LTFP'!K35</f>
        <v>453429486.1500001</v>
      </c>
      <c r="N588" s="955">
        <f>'WK8 - LTFP'!L35</f>
        <v>459915144.64000005</v>
      </c>
      <c r="O588" s="955">
        <f>'WK8 - LTFP'!M35</f>
        <v>466544835.93999994</v>
      </c>
      <c r="P588" s="955">
        <f>'WK8 - LTFP'!N35</f>
        <v>473322070.32000005</v>
      </c>
      <c r="Q588" s="955">
        <f>'WK8 - LTFP'!O35</f>
        <v>480250445.36000001</v>
      </c>
      <c r="R588" s="956">
        <f>'WK8 - LTFP'!P35</f>
        <v>487333648.15000004</v>
      </c>
      <c r="S588" s="954">
        <f>'WK8 - LTFP'!Q35</f>
        <v>4569388541.0700006</v>
      </c>
      <c r="T588" s="854"/>
      <c r="U588" s="955">
        <f>'WK8 - LTFP'!S35</f>
        <v>99331033.670000017</v>
      </c>
      <c r="V588" s="1464">
        <f>'WK8 - LTFP'!T35</f>
        <v>0.25600609367832011</v>
      </c>
      <c r="W588" s="959">
        <f t="shared" si="20"/>
        <v>0</v>
      </c>
      <c r="X588" s="748"/>
      <c r="Y588" s="1469"/>
      <c r="Z588" s="1469"/>
    </row>
    <row r="589" spans="1:26" x14ac:dyDescent="0.2">
      <c r="A589" s="1469"/>
      <c r="B589" s="948" t="str">
        <f>'WK8 - LTFP'!C37</f>
        <v>Income excluding capital grants and contributions, net gains from asset disposals, profit on joint ventures and fair value gains</v>
      </c>
      <c r="C589" s="1358"/>
      <c r="D589" s="1358"/>
      <c r="E589" s="747"/>
      <c r="F589" s="1358"/>
      <c r="G589" s="748"/>
      <c r="H589" s="954">
        <f>'WK8 - LTFP'!F37</f>
        <v>388002614.48000002</v>
      </c>
      <c r="I589" s="955">
        <f>'WK8 - LTFP'!G37</f>
        <v>427342302.82000011</v>
      </c>
      <c r="J589" s="955">
        <f>'WK8 - LTFP'!H37</f>
        <v>433795599.04000008</v>
      </c>
      <c r="K589" s="955">
        <f>'WK8 - LTFP'!I37</f>
        <v>440370573.32000005</v>
      </c>
      <c r="L589" s="955">
        <f>'WK8 - LTFP'!J37</f>
        <v>447084435.33000004</v>
      </c>
      <c r="M589" s="955">
        <f>'WK8 - LTFP'!K37</f>
        <v>453429486.1500001</v>
      </c>
      <c r="N589" s="955">
        <f>'WK8 - LTFP'!L37</f>
        <v>459915144.64000005</v>
      </c>
      <c r="O589" s="955">
        <f>'WK8 - LTFP'!M37</f>
        <v>466544835.93999994</v>
      </c>
      <c r="P589" s="955">
        <f>'WK8 - LTFP'!N37</f>
        <v>473322070.32000005</v>
      </c>
      <c r="Q589" s="955">
        <f>'WK8 - LTFP'!O37</f>
        <v>480250445.36000001</v>
      </c>
      <c r="R589" s="956">
        <f>'WK8 - LTFP'!P37</f>
        <v>487333648.15000004</v>
      </c>
      <c r="S589" s="954">
        <f>'WK8 - LTFP'!Q37</f>
        <v>4569388541.0700006</v>
      </c>
      <c r="T589" s="854"/>
      <c r="U589" s="955">
        <f>'WK8 - LTFP'!S37</f>
        <v>99331033.670000017</v>
      </c>
      <c r="V589" s="1464">
        <f>'WK8 - LTFP'!T37</f>
        <v>0.25600609367832011</v>
      </c>
      <c r="W589" s="959">
        <f t="shared" si="20"/>
        <v>0</v>
      </c>
      <c r="X589" s="748"/>
      <c r="Y589" s="1469"/>
      <c r="Z589" s="1469"/>
    </row>
    <row r="590" spans="1:26" x14ac:dyDescent="0.2">
      <c r="A590" s="1469"/>
      <c r="B590" s="948"/>
      <c r="C590" s="1358"/>
      <c r="D590" s="1358"/>
      <c r="E590" s="747"/>
      <c r="F590" s="1358"/>
      <c r="G590" s="748"/>
      <c r="H590" s="954"/>
      <c r="I590" s="955"/>
      <c r="J590" s="955"/>
      <c r="K590" s="955"/>
      <c r="L590" s="955"/>
      <c r="M590" s="955"/>
      <c r="N590" s="955"/>
      <c r="O590" s="955"/>
      <c r="P590" s="955"/>
      <c r="Q590" s="955"/>
      <c r="R590" s="956"/>
      <c r="S590" s="954"/>
      <c r="T590" s="854"/>
      <c r="U590" s="955"/>
      <c r="V590" s="1464"/>
      <c r="W590" s="959"/>
      <c r="X590" s="748"/>
      <c r="Y590" s="1469"/>
      <c r="Z590" s="1469"/>
    </row>
    <row r="591" spans="1:26" x14ac:dyDescent="0.2">
      <c r="A591" s="1469"/>
      <c r="B591" s="954" t="str">
        <f>'WK8 - LTFP'!C50&amp;", "&amp;'WK8 - LTFP'!C48&amp;" &amp; "&amp;'WK8 - LTFP'!C49</f>
        <v>Net loss from disposal of assets, Net loss on joint ventures &amp; Fair value losses</v>
      </c>
      <c r="C591" s="1358"/>
      <c r="D591" s="1358"/>
      <c r="E591" s="747"/>
      <c r="F591" s="1358"/>
      <c r="G591" s="748"/>
      <c r="H591" s="954">
        <f>SUM('WK8 - LTFP'!F48:F50)</f>
        <v>0</v>
      </c>
      <c r="I591" s="955">
        <f>SUM('WK8 - LTFP'!G48:G50)</f>
        <v>0</v>
      </c>
      <c r="J591" s="955">
        <f>SUM('WK8 - LTFP'!H48:H50)</f>
        <v>0</v>
      </c>
      <c r="K591" s="955">
        <f>SUM('WK8 - LTFP'!I48:I50)</f>
        <v>0</v>
      </c>
      <c r="L591" s="955">
        <f>SUM('WK8 - LTFP'!J48:J50)</f>
        <v>0</v>
      </c>
      <c r="M591" s="955">
        <f>SUM('WK8 - LTFP'!K48:K50)</f>
        <v>0</v>
      </c>
      <c r="N591" s="955">
        <f>SUM('WK8 - LTFP'!L48:L50)</f>
        <v>0</v>
      </c>
      <c r="O591" s="955">
        <f>SUM('WK8 - LTFP'!M48:M50)</f>
        <v>0</v>
      </c>
      <c r="P591" s="955">
        <f>SUM('WK8 - LTFP'!N48:N50)</f>
        <v>0</v>
      </c>
      <c r="Q591" s="955">
        <f>SUM('WK8 - LTFP'!O48:O50)</f>
        <v>0</v>
      </c>
      <c r="R591" s="956">
        <f>SUM('WK8 - LTFP'!P48:P50)</f>
        <v>0</v>
      </c>
      <c r="S591" s="954">
        <f>SUM('WK8 - LTFP'!Q48:Q50)</f>
        <v>0</v>
      </c>
      <c r="T591" s="854"/>
      <c r="U591" s="955">
        <f>SUM('WK8 - LTFP'!S48:S50)</f>
        <v>0</v>
      </c>
      <c r="V591" s="1464"/>
      <c r="W591" s="959">
        <f>R591-H591-U591</f>
        <v>0</v>
      </c>
      <c r="X591" s="748"/>
      <c r="Y591" s="1469"/>
      <c r="Z591" s="1469"/>
    </row>
    <row r="592" spans="1:26" x14ac:dyDescent="0.2">
      <c r="A592" s="1469"/>
      <c r="B592" s="948" t="str">
        <f>'WK8 - LTFP'!C52</f>
        <v>Total expenses continuing operations</v>
      </c>
      <c r="C592" s="1358"/>
      <c r="D592" s="1358"/>
      <c r="E592" s="747"/>
      <c r="F592" s="1358"/>
      <c r="G592" s="748"/>
      <c r="H592" s="954">
        <f>'WK8 - LTFP'!F52</f>
        <v>487193414.88</v>
      </c>
      <c r="I592" s="955">
        <f>'WK8 - LTFP'!G52</f>
        <v>411495424.54000002</v>
      </c>
      <c r="J592" s="955">
        <f>'WK8 - LTFP'!H52</f>
        <v>419400898.02000004</v>
      </c>
      <c r="K592" s="955">
        <f>'WK8 - LTFP'!I52</f>
        <v>427111282.00585771</v>
      </c>
      <c r="L592" s="955">
        <f>'WK8 - LTFP'!J52</f>
        <v>434928550.61492306</v>
      </c>
      <c r="M592" s="955">
        <f>'WK8 - LTFP'!K52</f>
        <v>442209446.54835701</v>
      </c>
      <c r="N592" s="955">
        <f>'WK8 - LTFP'!L52</f>
        <v>448782900.05120575</v>
      </c>
      <c r="O592" s="955">
        <f>'WK8 - LTFP'!M52</f>
        <v>455426847.94271195</v>
      </c>
      <c r="P592" s="955">
        <f>'WK8 - LTFP'!N52</f>
        <v>462134635.01247841</v>
      </c>
      <c r="Q592" s="955">
        <f>'WK8 - LTFP'!O52</f>
        <v>468916530.44828051</v>
      </c>
      <c r="R592" s="956">
        <f>'WK8 - LTFP'!P52</f>
        <v>475769778.74198723</v>
      </c>
      <c r="S592" s="954">
        <f>'WK8 - LTFP'!Q52</f>
        <v>4446176293.9258022</v>
      </c>
      <c r="T592" s="854"/>
      <c r="U592" s="955">
        <f>'WK8 - LTFP'!S52</f>
        <v>-11423636.138012744</v>
      </c>
      <c r="V592" s="1464">
        <f>'WK8 - LTFP'!T52</f>
        <v>-2.3447845946001727E-2</v>
      </c>
      <c r="W592" s="959">
        <f>R592-H592-U592</f>
        <v>-2.2351741790771484E-8</v>
      </c>
      <c r="X592" s="748"/>
      <c r="Y592" s="1469"/>
      <c r="Z592" s="1469"/>
    </row>
    <row r="593" spans="1:26" x14ac:dyDescent="0.2">
      <c r="A593" s="1469"/>
      <c r="B593" s="948"/>
      <c r="C593" s="1358"/>
      <c r="D593" s="1358"/>
      <c r="E593" s="747"/>
      <c r="F593" s="1358"/>
      <c r="G593" s="748"/>
      <c r="H593" s="954"/>
      <c r="I593" s="955"/>
      <c r="J593" s="955"/>
      <c r="K593" s="955"/>
      <c r="L593" s="955"/>
      <c r="M593" s="955"/>
      <c r="N593" s="955"/>
      <c r="O593" s="955"/>
      <c r="P593" s="955"/>
      <c r="Q593" s="955"/>
      <c r="R593" s="956"/>
      <c r="S593" s="954"/>
      <c r="T593" s="854"/>
      <c r="U593" s="955"/>
      <c r="V593" s="1464"/>
      <c r="W593" s="959"/>
      <c r="X593" s="748"/>
      <c r="Y593" s="1469"/>
      <c r="Z593" s="1469"/>
    </row>
    <row r="594" spans="1:26" x14ac:dyDescent="0.2">
      <c r="A594" s="1469"/>
      <c r="B594" s="961" t="str">
        <f>'WK8 - LTFP'!C58</f>
        <v>Operating result from continuing operations</v>
      </c>
      <c r="C594" s="1358"/>
      <c r="D594" s="1358"/>
      <c r="E594" s="747"/>
      <c r="F594" s="1358"/>
      <c r="G594" s="748"/>
      <c r="H594" s="954">
        <f>'WK8 - LTFP'!F58</f>
        <v>-72221308.399999976</v>
      </c>
      <c r="I594" s="955">
        <f>'WK8 - LTFP'!G58</f>
        <v>42816370.280000091</v>
      </c>
      <c r="J594" s="955">
        <f>'WK8 - LTFP'!H58</f>
        <v>41364193.020000041</v>
      </c>
      <c r="K594" s="955">
        <f>'WK8 - LTFP'!I58</f>
        <v>40228783.314142346</v>
      </c>
      <c r="L594" s="955">
        <f>'WK8 - LTFP'!J58</f>
        <v>39125376.715076983</v>
      </c>
      <c r="M594" s="955">
        <f>'WK8 - LTFP'!K58</f>
        <v>38189531.601643085</v>
      </c>
      <c r="N594" s="955">
        <f>'WK8 - LTFP'!L58</f>
        <v>38101736.588794291</v>
      </c>
      <c r="O594" s="955">
        <f>'WK8 - LTFP'!M58</f>
        <v>38087479.997287989</v>
      </c>
      <c r="P594" s="955">
        <f>'WK8 - LTFP'!N58</f>
        <v>38156927.307521641</v>
      </c>
      <c r="Q594" s="955">
        <f>'WK8 - LTFP'!O58</f>
        <v>38303406.911719501</v>
      </c>
      <c r="R594" s="956">
        <f>'WK8 - LTFP'!P58</f>
        <v>38533361.408012807</v>
      </c>
      <c r="S594" s="954">
        <f>'WK8 - LTFP'!Q58</f>
        <v>392907167.14419878</v>
      </c>
      <c r="T594" s="854"/>
      <c r="U594" s="955">
        <f>'WK8 - LTFP'!S58</f>
        <v>110754669.80801278</v>
      </c>
      <c r="V594" s="1464">
        <f>'WK8 - LTFP'!T58</f>
        <v>-1.5335456011762425</v>
      </c>
      <c r="W594" s="959">
        <f>R594-H594-U594</f>
        <v>0</v>
      </c>
      <c r="X594" s="748"/>
      <c r="Y594" s="1469"/>
      <c r="Z594" s="1469"/>
    </row>
    <row r="595" spans="1:26" x14ac:dyDescent="0.2">
      <c r="A595" s="1469"/>
      <c r="B595" s="961" t="str">
        <f>'WK8 - LTFP'!C59</f>
        <v>Net operating result before capital grants &amp; contributions</v>
      </c>
      <c r="C595" s="1358"/>
      <c r="D595" s="1358"/>
      <c r="E595" s="747"/>
      <c r="F595" s="1358"/>
      <c r="G595" s="748"/>
      <c r="H595" s="954">
        <f>'WK8 - LTFP'!F59</f>
        <v>-99190800.399999976</v>
      </c>
      <c r="I595" s="955">
        <f>'WK8 - LTFP'!G59</f>
        <v>15846878.280000091</v>
      </c>
      <c r="J595" s="955">
        <f>'WK8 - LTFP'!H59</f>
        <v>14394701.020000041</v>
      </c>
      <c r="K595" s="955">
        <f>'WK8 - LTFP'!I59</f>
        <v>13259291.314142346</v>
      </c>
      <c r="L595" s="955">
        <f>'WK8 - LTFP'!J59</f>
        <v>12155884.715076983</v>
      </c>
      <c r="M595" s="955">
        <f>'WK8 - LTFP'!K59</f>
        <v>11220039.601643085</v>
      </c>
      <c r="N595" s="955">
        <f>'WK8 - LTFP'!L59</f>
        <v>11132244.588794291</v>
      </c>
      <c r="O595" s="955">
        <f>'WK8 - LTFP'!M59</f>
        <v>11117987.997287989</v>
      </c>
      <c r="P595" s="955">
        <f>'WK8 - LTFP'!N59</f>
        <v>11187435.307521641</v>
      </c>
      <c r="Q595" s="955">
        <f>'WK8 - LTFP'!O59</f>
        <v>11333914.911719501</v>
      </c>
      <c r="R595" s="956">
        <f>'WK8 - LTFP'!P59</f>
        <v>11563869.408012807</v>
      </c>
      <c r="S595" s="954">
        <f>'WK8 - LTFP'!Q59</f>
        <v>123212247.14419878</v>
      </c>
      <c r="T595" s="854"/>
      <c r="U595" s="955">
        <f>'WK8 - LTFP'!S59</f>
        <v>110754669.80801278</v>
      </c>
      <c r="V595" s="1464">
        <f>'WK8 - LTFP'!T59</f>
        <v>-1.1165820757709382</v>
      </c>
      <c r="W595" s="959"/>
      <c r="X595" s="748"/>
      <c r="Y595" s="1469"/>
      <c r="Z595" s="1469"/>
    </row>
    <row r="596" spans="1:26" x14ac:dyDescent="0.2">
      <c r="A596" s="1469"/>
      <c r="B596" s="1314" t="str">
        <f>'WK8 - LTFP'!C60</f>
        <v>Net operating result before capital grants &amp; contributions, gains/losses on asset disposals, gains/losses on joint ventures and fair value adjustments</v>
      </c>
      <c r="C596" s="1473"/>
      <c r="D596" s="1473"/>
      <c r="E596" s="182"/>
      <c r="F596" s="1473"/>
      <c r="G596" s="791"/>
      <c r="H596" s="1315">
        <f>'WK8 - LTFP'!F60</f>
        <v>-99190800.399999976</v>
      </c>
      <c r="I596" s="1316">
        <f>'WK8 - LTFP'!G60</f>
        <v>15846878.280000091</v>
      </c>
      <c r="J596" s="1316">
        <f>'WK8 - LTFP'!H60</f>
        <v>14394701.020000041</v>
      </c>
      <c r="K596" s="1316">
        <f>'WK8 - LTFP'!I60</f>
        <v>13259291.314142346</v>
      </c>
      <c r="L596" s="1316">
        <f>'WK8 - LTFP'!J60</f>
        <v>12155884.715076983</v>
      </c>
      <c r="M596" s="1316">
        <f>'WK8 - LTFP'!K60</f>
        <v>11220039.601643085</v>
      </c>
      <c r="N596" s="1316">
        <f>'WK8 - LTFP'!L60</f>
        <v>11132244.588794291</v>
      </c>
      <c r="O596" s="1316">
        <f>'WK8 - LTFP'!M60</f>
        <v>11117987.997287989</v>
      </c>
      <c r="P596" s="1316">
        <f>'WK8 - LTFP'!N60</f>
        <v>11187435.307521641</v>
      </c>
      <c r="Q596" s="1316">
        <f>'WK8 - LTFP'!O60</f>
        <v>11333914.911719501</v>
      </c>
      <c r="R596" s="1317">
        <f>'WK8 - LTFP'!P60</f>
        <v>11563869.408012807</v>
      </c>
      <c r="S596" s="1315">
        <f>'WK8 - LTFP'!Q60</f>
        <v>123212247.14419878</v>
      </c>
      <c r="T596" s="1318"/>
      <c r="U596" s="1316">
        <f>'WK8 - LTFP'!S60</f>
        <v>110754669.80801278</v>
      </c>
      <c r="V596" s="1465">
        <f>'WK8 - LTFP'!T60</f>
        <v>-1.1165820757709382</v>
      </c>
      <c r="W596" s="959">
        <f>R596-H596-U596</f>
        <v>0</v>
      </c>
      <c r="X596" s="748"/>
      <c r="Y596" s="1469"/>
      <c r="Z596" s="1469"/>
    </row>
    <row r="597" spans="1:26" x14ac:dyDescent="0.2">
      <c r="A597" s="1469"/>
      <c r="B597" s="857" t="s">
        <v>469</v>
      </c>
      <c r="C597" s="1358"/>
      <c r="D597" s="1358"/>
      <c r="E597" s="747"/>
      <c r="F597" s="1358"/>
      <c r="G597" s="748"/>
      <c r="H597" s="958">
        <f t="shared" ref="H597:S597" si="21">H587-SUM(H583:H586)</f>
        <v>0</v>
      </c>
      <c r="I597" s="959">
        <f t="shared" si="21"/>
        <v>0</v>
      </c>
      <c r="J597" s="959">
        <f t="shared" si="21"/>
        <v>0</v>
      </c>
      <c r="K597" s="959">
        <f t="shared" si="21"/>
        <v>0</v>
      </c>
      <c r="L597" s="959">
        <f t="shared" si="21"/>
        <v>0</v>
      </c>
      <c r="M597" s="959">
        <f t="shared" si="21"/>
        <v>0</v>
      </c>
      <c r="N597" s="959">
        <f t="shared" si="21"/>
        <v>0</v>
      </c>
      <c r="O597" s="959">
        <f t="shared" si="21"/>
        <v>0</v>
      </c>
      <c r="P597" s="959">
        <f t="shared" si="21"/>
        <v>0</v>
      </c>
      <c r="Q597" s="959">
        <f t="shared" si="21"/>
        <v>0</v>
      </c>
      <c r="R597" s="962">
        <f t="shared" si="21"/>
        <v>0</v>
      </c>
      <c r="S597" s="958">
        <f t="shared" si="21"/>
        <v>0</v>
      </c>
      <c r="T597" s="1358"/>
      <c r="U597" s="959">
        <f>U587-SUM(U583:U586)</f>
        <v>0</v>
      </c>
      <c r="V597" s="748"/>
      <c r="W597" s="1358"/>
      <c r="X597" s="748"/>
      <c r="Y597" s="1469"/>
      <c r="Z597" s="1469"/>
    </row>
    <row r="598" spans="1:26" x14ac:dyDescent="0.2">
      <c r="A598" s="1469"/>
      <c r="B598" s="857" t="s">
        <v>469</v>
      </c>
      <c r="C598" s="1358"/>
      <c r="D598" s="1358"/>
      <c r="E598" s="747"/>
      <c r="F598" s="1358"/>
      <c r="G598" s="748"/>
      <c r="H598" s="958">
        <f t="shared" ref="H598:S598" si="22">H587-H592-H594</f>
        <v>0</v>
      </c>
      <c r="I598" s="959">
        <f t="shared" si="22"/>
        <v>0</v>
      </c>
      <c r="J598" s="959">
        <f t="shared" si="22"/>
        <v>0</v>
      </c>
      <c r="K598" s="959">
        <f t="shared" si="22"/>
        <v>0</v>
      </c>
      <c r="L598" s="959">
        <f t="shared" si="22"/>
        <v>0</v>
      </c>
      <c r="M598" s="959">
        <f t="shared" si="22"/>
        <v>0</v>
      </c>
      <c r="N598" s="959">
        <f t="shared" si="22"/>
        <v>0</v>
      </c>
      <c r="O598" s="959">
        <f t="shared" si="22"/>
        <v>0</v>
      </c>
      <c r="P598" s="959">
        <f t="shared" si="22"/>
        <v>0</v>
      </c>
      <c r="Q598" s="959">
        <f t="shared" si="22"/>
        <v>0</v>
      </c>
      <c r="R598" s="962">
        <f t="shared" si="22"/>
        <v>0</v>
      </c>
      <c r="S598" s="958">
        <f t="shared" si="22"/>
        <v>-1.3113021850585938E-6</v>
      </c>
      <c r="T598" s="861"/>
      <c r="U598" s="959">
        <f>U587-U592-U594</f>
        <v>0</v>
      </c>
      <c r="V598" s="1466"/>
      <c r="W598" s="959"/>
      <c r="X598" s="748"/>
      <c r="Y598" s="1469"/>
      <c r="Z598" s="1469"/>
    </row>
    <row r="599" spans="1:26" x14ac:dyDescent="0.2">
      <c r="A599" s="1469"/>
      <c r="B599" s="857" t="s">
        <v>469</v>
      </c>
      <c r="C599" s="1358"/>
      <c r="D599" s="1358"/>
      <c r="E599" s="747"/>
      <c r="F599" s="1358"/>
      <c r="G599" s="748"/>
      <c r="H599" s="958">
        <f t="shared" ref="H599:S599" si="23">H586+H583-H592+H591-H596</f>
        <v>0</v>
      </c>
      <c r="I599" s="959">
        <f t="shared" si="23"/>
        <v>0</v>
      </c>
      <c r="J599" s="959">
        <f t="shared" si="23"/>
        <v>0</v>
      </c>
      <c r="K599" s="959">
        <f t="shared" si="23"/>
        <v>0</v>
      </c>
      <c r="L599" s="959">
        <f t="shared" si="23"/>
        <v>0</v>
      </c>
      <c r="M599" s="959">
        <f t="shared" si="23"/>
        <v>0</v>
      </c>
      <c r="N599" s="959">
        <f t="shared" si="23"/>
        <v>0</v>
      </c>
      <c r="O599" s="959">
        <f t="shared" si="23"/>
        <v>0</v>
      </c>
      <c r="P599" s="959">
        <f t="shared" si="23"/>
        <v>0</v>
      </c>
      <c r="Q599" s="959">
        <f t="shared" si="23"/>
        <v>0</v>
      </c>
      <c r="R599" s="962">
        <f t="shared" si="23"/>
        <v>0</v>
      </c>
      <c r="S599" s="958">
        <f t="shared" si="23"/>
        <v>-1.3113021850585938E-6</v>
      </c>
      <c r="T599" s="858"/>
      <c r="U599" s="959">
        <f>R596-H596-U596</f>
        <v>0</v>
      </c>
      <c r="V599" s="1467">
        <f>R596/H596-1-V596</f>
        <v>0</v>
      </c>
      <c r="W599" s="1358"/>
      <c r="X599" s="748"/>
      <c r="Y599" s="1469"/>
      <c r="Z599" s="1469"/>
    </row>
    <row r="600" spans="1:26" x14ac:dyDescent="0.2">
      <c r="A600" s="1469"/>
      <c r="B600" s="965" t="str">
        <f>'WK8 - LTFP'!C69</f>
        <v>SCENARIO 2: Base case -  no SV income or expenditure</v>
      </c>
      <c r="C600" s="100"/>
      <c r="D600" s="100"/>
      <c r="E600" s="849"/>
      <c r="F600" s="100"/>
      <c r="G600" s="850"/>
      <c r="H600" s="849"/>
      <c r="I600" s="100"/>
      <c r="J600" s="100"/>
      <c r="K600" s="100"/>
      <c r="L600" s="100"/>
      <c r="M600" s="100"/>
      <c r="N600" s="100"/>
      <c r="O600" s="100"/>
      <c r="P600" s="100"/>
      <c r="Q600" s="100"/>
      <c r="R600" s="850"/>
      <c r="S600" s="849"/>
      <c r="T600" s="100"/>
      <c r="U600" s="100"/>
      <c r="V600" s="850"/>
      <c r="W600" s="1358"/>
      <c r="X600" s="748"/>
      <c r="Y600" s="1469"/>
      <c r="Z600" s="1469"/>
    </row>
    <row r="601" spans="1:26" x14ac:dyDescent="0.2">
      <c r="A601" s="1469"/>
      <c r="B601" s="954" t="str">
        <f>'WK8 - LTFP'!C78</f>
        <v>Grants &amp; Contributions Op Purposes</v>
      </c>
      <c r="C601" s="1358"/>
      <c r="D601" s="1358"/>
      <c r="E601" s="747"/>
      <c r="F601" s="1358"/>
      <c r="G601" s="748"/>
      <c r="H601" s="954">
        <f>'WK8 - LTFP'!F78</f>
        <v>49133845.979999997</v>
      </c>
      <c r="I601" s="955">
        <f>'WK8 - LTFP'!G78</f>
        <v>49133845.979999997</v>
      </c>
      <c r="J601" s="955">
        <f>'WK8 - LTFP'!H78</f>
        <v>49133845.979999997</v>
      </c>
      <c r="K601" s="955">
        <f>'WK8 - LTFP'!I78</f>
        <v>49133845.979999997</v>
      </c>
      <c r="L601" s="955">
        <f>'WK8 - LTFP'!J78</f>
        <v>49133845.979999997</v>
      </c>
      <c r="M601" s="955">
        <f>'WK8 - LTFP'!K78</f>
        <v>49133845.979999997</v>
      </c>
      <c r="N601" s="955">
        <f>'WK8 - LTFP'!L78</f>
        <v>49133845.979999997</v>
      </c>
      <c r="O601" s="955">
        <f>'WK8 - LTFP'!M78</f>
        <v>49133845.979999997</v>
      </c>
      <c r="P601" s="955">
        <f>'WK8 - LTFP'!N78</f>
        <v>49133845.979999997</v>
      </c>
      <c r="Q601" s="955">
        <f>'WK8 - LTFP'!O78</f>
        <v>49133845.979999997</v>
      </c>
      <c r="R601" s="956">
        <f>'WK8 - LTFP'!P78</f>
        <v>49133845.979999997</v>
      </c>
      <c r="S601" s="954">
        <f>'WK8 - LTFP'!Q78</f>
        <v>491338459.80000007</v>
      </c>
      <c r="T601" s="854"/>
      <c r="U601" s="955">
        <f>'WK8 - LTFP'!S78</f>
        <v>0</v>
      </c>
      <c r="V601" s="1464">
        <f>'WK8 - LTFP'!T78</f>
        <v>0</v>
      </c>
      <c r="W601" s="959"/>
      <c r="X601" s="748"/>
      <c r="Y601" s="1469"/>
      <c r="Z601" s="1469"/>
    </row>
    <row r="602" spans="1:26" x14ac:dyDescent="0.2">
      <c r="A602" s="1469"/>
      <c r="B602" s="954" t="str">
        <f>'WK8 - LTFP'!C79</f>
        <v>Grants &amp; Contributions Capital Purposes</v>
      </c>
      <c r="C602" s="1358"/>
      <c r="D602" s="1358"/>
      <c r="E602" s="747"/>
      <c r="F602" s="1358"/>
      <c r="G602" s="748"/>
      <c r="H602" s="954">
        <f>'WK8 - LTFP'!F79</f>
        <v>26969492</v>
      </c>
      <c r="I602" s="955">
        <f>'WK8 - LTFP'!G79</f>
        <v>26969492</v>
      </c>
      <c r="J602" s="955">
        <f>'WK8 - LTFP'!H79</f>
        <v>26969492</v>
      </c>
      <c r="K602" s="955">
        <f>'WK8 - LTFP'!I79</f>
        <v>26969492</v>
      </c>
      <c r="L602" s="955">
        <f>'WK8 - LTFP'!J79</f>
        <v>26969492</v>
      </c>
      <c r="M602" s="955">
        <f>'WK8 - LTFP'!K79</f>
        <v>26969492</v>
      </c>
      <c r="N602" s="955">
        <f>'WK8 - LTFP'!L79</f>
        <v>26969492</v>
      </c>
      <c r="O602" s="955">
        <f>'WK8 - LTFP'!M79</f>
        <v>26969492</v>
      </c>
      <c r="P602" s="955">
        <f>'WK8 - LTFP'!N79</f>
        <v>26969492</v>
      </c>
      <c r="Q602" s="955">
        <f>'WK8 - LTFP'!O79</f>
        <v>26969492</v>
      </c>
      <c r="R602" s="956">
        <f>'WK8 - LTFP'!P79</f>
        <v>26969492</v>
      </c>
      <c r="S602" s="954">
        <f>'WK8 - LTFP'!Q79</f>
        <v>269694920</v>
      </c>
      <c r="T602" s="854"/>
      <c r="U602" s="955">
        <f>'WK8 - LTFP'!S79</f>
        <v>0</v>
      </c>
      <c r="V602" s="1464">
        <f>'WK8 - LTFP'!T79</f>
        <v>0</v>
      </c>
      <c r="W602" s="959"/>
      <c r="X602" s="748"/>
      <c r="Y602" s="1469"/>
      <c r="Z602" s="1469"/>
    </row>
    <row r="603" spans="1:26" x14ac:dyDescent="0.2">
      <c r="A603" s="1469"/>
      <c r="B603" s="954" t="str">
        <f>B585</f>
        <v>Net gains from disposal of assets, Fair value gains &amp; Net gains from disposal of assets</v>
      </c>
      <c r="C603" s="1358"/>
      <c r="D603" s="1358"/>
      <c r="E603" s="747"/>
      <c r="F603" s="1358"/>
      <c r="G603" s="748"/>
      <c r="H603" s="954">
        <f>SUM('WK8 - LTFP'!F82:F84)</f>
        <v>0</v>
      </c>
      <c r="I603" s="955">
        <f>SUM('WK8 - LTFP'!G82:G84)</f>
        <v>0</v>
      </c>
      <c r="J603" s="955">
        <f>SUM('WK8 - LTFP'!H82:H84)</f>
        <v>0</v>
      </c>
      <c r="K603" s="955">
        <f>SUM('WK8 - LTFP'!I82:I84)</f>
        <v>0</v>
      </c>
      <c r="L603" s="955">
        <f>SUM('WK8 - LTFP'!J82:J84)</f>
        <v>0</v>
      </c>
      <c r="M603" s="955">
        <f>SUM('WK8 - LTFP'!K82:K84)</f>
        <v>0</v>
      </c>
      <c r="N603" s="955">
        <f>SUM('WK8 - LTFP'!L82:L84)</f>
        <v>0</v>
      </c>
      <c r="O603" s="955">
        <f>SUM('WK8 - LTFP'!M82:M84)</f>
        <v>0</v>
      </c>
      <c r="P603" s="955">
        <f>SUM('WK8 - LTFP'!N82:N84)</f>
        <v>0</v>
      </c>
      <c r="Q603" s="955">
        <f>SUM('WK8 - LTFP'!O82:O84)</f>
        <v>0</v>
      </c>
      <c r="R603" s="956">
        <f>SUM('WK8 - LTFP'!P82:P84)</f>
        <v>0</v>
      </c>
      <c r="S603" s="954">
        <f>SUM('WK8 - LTFP'!Q82:Q84)</f>
        <v>0</v>
      </c>
      <c r="T603" s="854"/>
      <c r="U603" s="955">
        <f>SUM('WK8 - LTFP'!S82:S84)</f>
        <v>0</v>
      </c>
      <c r="V603" s="1464"/>
      <c r="W603" s="959"/>
      <c r="X603" s="748"/>
      <c r="Y603" s="1469"/>
      <c r="Z603" s="1469"/>
    </row>
    <row r="604" spans="1:26" x14ac:dyDescent="0.2">
      <c r="A604" s="1469"/>
      <c r="B604" s="954" t="str">
        <f>B586</f>
        <v>All other income</v>
      </c>
      <c r="C604" s="1358"/>
      <c r="D604" s="1358"/>
      <c r="E604" s="747"/>
      <c r="F604" s="1358"/>
      <c r="G604" s="748"/>
      <c r="H604" s="954">
        <f>SUM('WK8 - LTFP'!F74:F77,'WK8 - LTFP'!F80:F80)</f>
        <v>338868768.5</v>
      </c>
      <c r="I604" s="955">
        <f>SUM('WK8 - LTFP'!G74:G77,'WK8 - LTFP'!G80:G80)</f>
        <v>355398430.38</v>
      </c>
      <c r="J604" s="955">
        <f>SUM('WK8 - LTFP'!H74:H77,'WK8 - LTFP'!H80:H80)</f>
        <v>361281475.92000002</v>
      </c>
      <c r="K604" s="955">
        <f>SUM('WK8 - LTFP'!I74:I77,'WK8 - LTFP'!I80:I80)</f>
        <v>367271943.26999998</v>
      </c>
      <c r="L604" s="955">
        <f>SUM('WK8 - LTFP'!J74:J77,'WK8 - LTFP'!J80:J80)</f>
        <v>373386685.69999999</v>
      </c>
      <c r="M604" s="955">
        <f>SUM('WK8 - LTFP'!K74:K77,'WK8 - LTFP'!K80:K80)</f>
        <v>379117638.90999997</v>
      </c>
      <c r="N604" s="955">
        <f>SUM('WK8 - LTFP'!L74:L77,'WK8 - LTFP'!L80:L80)</f>
        <v>384973847.40000004</v>
      </c>
      <c r="O604" s="955">
        <f>SUM('WK8 - LTFP'!M74:M77,'WK8 - LTFP'!M80:M80)</f>
        <v>390958352.43000001</v>
      </c>
      <c r="P604" s="955">
        <f>SUM('WK8 - LTFP'!N74:N77,'WK8 - LTFP'!N80:N80)</f>
        <v>397074270.88</v>
      </c>
      <c r="Q604" s="955">
        <f>SUM('WK8 - LTFP'!O74:O77,'WK8 - LTFP'!O80:O80)</f>
        <v>403324797.08999991</v>
      </c>
      <c r="R604" s="956">
        <f>SUM('WK8 - LTFP'!P74:P77,'WK8 - LTFP'!P80:P80)</f>
        <v>409713204.80999994</v>
      </c>
      <c r="S604" s="954">
        <f>SUM('WK8 - LTFP'!Q74:Q77,'WK8 - LTFP'!Q80:Q80)</f>
        <v>3822500646.7899995</v>
      </c>
      <c r="T604" s="854"/>
      <c r="U604" s="955">
        <f>SUM('WK8 - LTFP'!S74:S77,'WK8 - LTFP'!S80:S80)</f>
        <v>70844436.309999973</v>
      </c>
      <c r="V604" s="1464">
        <f>SUM('WK8 - LTFP'!T74:T77,'WK8 - LTFP'!T80:T80)</f>
        <v>0.63045277268962696</v>
      </c>
      <c r="W604" s="959"/>
      <c r="X604" s="748"/>
      <c r="Y604" s="1469"/>
      <c r="Z604" s="1469"/>
    </row>
    <row r="605" spans="1:26" x14ac:dyDescent="0.2">
      <c r="A605" s="1469"/>
      <c r="B605" s="954" t="str">
        <f>'WK8 - LTFP'!C86</f>
        <v>Total Income Continuing Operations</v>
      </c>
      <c r="C605" s="1358"/>
      <c r="D605" s="1358"/>
      <c r="E605" s="747"/>
      <c r="F605" s="1358"/>
      <c r="G605" s="748"/>
      <c r="H605" s="954">
        <f>'WK8 - LTFP'!F86</f>
        <v>414972106.48000002</v>
      </c>
      <c r="I605" s="955">
        <f>'WK8 - LTFP'!G86</f>
        <v>431501768.36000001</v>
      </c>
      <c r="J605" s="955">
        <f>'WK8 - LTFP'!H86</f>
        <v>437384813.90000004</v>
      </c>
      <c r="K605" s="955">
        <f>'WK8 - LTFP'!I86</f>
        <v>443375281.25</v>
      </c>
      <c r="L605" s="955">
        <f>'WK8 - LTFP'!J86</f>
        <v>449490023.68000001</v>
      </c>
      <c r="M605" s="955">
        <f>'WK8 - LTFP'!K86</f>
        <v>455220976.88999999</v>
      </c>
      <c r="N605" s="955">
        <f>'WK8 - LTFP'!L86</f>
        <v>461077185.38000005</v>
      </c>
      <c r="O605" s="955">
        <f>'WK8 - LTFP'!M86</f>
        <v>467061690.41000003</v>
      </c>
      <c r="P605" s="955">
        <f>'WK8 - LTFP'!N86</f>
        <v>473177608.86000001</v>
      </c>
      <c r="Q605" s="955">
        <f>'WK8 - LTFP'!O86</f>
        <v>479428135.06999993</v>
      </c>
      <c r="R605" s="956">
        <f>'WK8 - LTFP'!P86</f>
        <v>485816542.78999996</v>
      </c>
      <c r="S605" s="954">
        <f>'WK8 - LTFP'!Q86</f>
        <v>4583534026.5900002</v>
      </c>
      <c r="T605" s="854"/>
      <c r="U605" s="955">
        <f>'WK8 - LTFP'!S86</f>
        <v>70844436.309999943</v>
      </c>
      <c r="V605" s="1464">
        <f>'WK8 - LTFP'!T86</f>
        <v>0.17072095980363047</v>
      </c>
      <c r="W605" s="959">
        <f>R605-H605-U605</f>
        <v>0</v>
      </c>
      <c r="X605" s="748"/>
      <c r="Y605" s="1469"/>
      <c r="Z605" s="1469"/>
    </row>
    <row r="606" spans="1:26" x14ac:dyDescent="0.2">
      <c r="A606" s="1469"/>
      <c r="B606" s="948" t="str">
        <f>'WK8 - LTFP'!C88</f>
        <v>Income excluding capital grants and contributions</v>
      </c>
      <c r="C606" s="1358"/>
      <c r="D606" s="1358"/>
      <c r="E606" s="747"/>
      <c r="F606" s="1358"/>
      <c r="G606" s="748"/>
      <c r="H606" s="954">
        <f>'WK8 - LTFP'!F88</f>
        <v>388002614.48000002</v>
      </c>
      <c r="I606" s="955">
        <f>'WK8 - LTFP'!G88</f>
        <v>404532276.36000001</v>
      </c>
      <c r="J606" s="955">
        <f>'WK8 - LTFP'!H88</f>
        <v>410415321.90000004</v>
      </c>
      <c r="K606" s="955">
        <f>'WK8 - LTFP'!I88</f>
        <v>416405789.25</v>
      </c>
      <c r="L606" s="955">
        <f>'WK8 - LTFP'!J88</f>
        <v>422520531.68000001</v>
      </c>
      <c r="M606" s="955">
        <f>'WK8 - LTFP'!K88</f>
        <v>428251484.88999999</v>
      </c>
      <c r="N606" s="955">
        <f>'WK8 - LTFP'!L88</f>
        <v>434107693.38000005</v>
      </c>
      <c r="O606" s="955">
        <f>'WK8 - LTFP'!M88</f>
        <v>440092198.41000003</v>
      </c>
      <c r="P606" s="955">
        <f>'WK8 - LTFP'!N88</f>
        <v>446208116.86000001</v>
      </c>
      <c r="Q606" s="955">
        <f>'WK8 - LTFP'!O88</f>
        <v>452458643.06999993</v>
      </c>
      <c r="R606" s="956">
        <f>'WK8 - LTFP'!P88</f>
        <v>458847050.78999996</v>
      </c>
      <c r="S606" s="954">
        <f>'WK8 - LTFP'!Q88</f>
        <v>4313839106.5900002</v>
      </c>
      <c r="T606" s="854"/>
      <c r="U606" s="955">
        <f>'WK8 - LTFP'!S88</f>
        <v>70844436.309999943</v>
      </c>
      <c r="V606" s="1464">
        <f>'WK8 - LTFP'!T88</f>
        <v>0.18258752303755851</v>
      </c>
      <c r="W606" s="959">
        <f>R606-H606-U606</f>
        <v>0</v>
      </c>
      <c r="X606" s="748"/>
      <c r="Y606" s="1469"/>
      <c r="Z606" s="1469"/>
    </row>
    <row r="607" spans="1:26" x14ac:dyDescent="0.2">
      <c r="A607" s="1469"/>
      <c r="B607" s="948" t="str">
        <f>'WK8 - LTFP'!C90</f>
        <v>Income excluding capital grants and contributions, net gains from asset disposals, profit on joint ventures and fair value gains</v>
      </c>
      <c r="C607" s="1358"/>
      <c r="D607" s="1358"/>
      <c r="E607" s="747"/>
      <c r="F607" s="1358"/>
      <c r="G607" s="748"/>
      <c r="H607" s="954">
        <f>'WK8 - LTFP'!F90</f>
        <v>388002614.48000002</v>
      </c>
      <c r="I607" s="955">
        <f>'WK8 - LTFP'!G90</f>
        <v>404532276.36000001</v>
      </c>
      <c r="J607" s="955">
        <f>'WK8 - LTFP'!H90</f>
        <v>410415321.90000004</v>
      </c>
      <c r="K607" s="955">
        <f>'WK8 - LTFP'!I90</f>
        <v>416405789.25</v>
      </c>
      <c r="L607" s="955">
        <f>'WK8 - LTFP'!J90</f>
        <v>422520531.68000001</v>
      </c>
      <c r="M607" s="955">
        <f>'WK8 - LTFP'!K90</f>
        <v>428251484.88999999</v>
      </c>
      <c r="N607" s="955">
        <f>'WK8 - LTFP'!L90</f>
        <v>434107693.38000005</v>
      </c>
      <c r="O607" s="955">
        <f>'WK8 - LTFP'!M90</f>
        <v>440092198.41000003</v>
      </c>
      <c r="P607" s="955">
        <f>'WK8 - LTFP'!N90</f>
        <v>446208116.86000001</v>
      </c>
      <c r="Q607" s="955">
        <f>'WK8 - LTFP'!O90</f>
        <v>452458643.06999993</v>
      </c>
      <c r="R607" s="956">
        <f>'WK8 - LTFP'!P90</f>
        <v>458847050.78999996</v>
      </c>
      <c r="S607" s="954">
        <f>'WK8 - LTFP'!Q90</f>
        <v>4313839106.5900002</v>
      </c>
      <c r="T607" s="854"/>
      <c r="U607" s="955">
        <f>'WK8 - LTFP'!S90</f>
        <v>70844436.309999943</v>
      </c>
      <c r="V607" s="1464">
        <f>'WK8 - LTFP'!T90</f>
        <v>0.18258752303755851</v>
      </c>
      <c r="W607" s="959">
        <f>R607-H607-U607</f>
        <v>0</v>
      </c>
      <c r="X607" s="748"/>
      <c r="Y607" s="1469"/>
      <c r="Z607" s="1469"/>
    </row>
    <row r="608" spans="1:26" x14ac:dyDescent="0.2">
      <c r="A608" s="1469"/>
      <c r="B608" s="948"/>
      <c r="C608" s="1358"/>
      <c r="D608" s="1358"/>
      <c r="E608" s="747"/>
      <c r="F608" s="1358"/>
      <c r="G608" s="748"/>
      <c r="H608" s="954"/>
      <c r="I608" s="955"/>
      <c r="J608" s="955"/>
      <c r="K608" s="955"/>
      <c r="L608" s="955"/>
      <c r="M608" s="955"/>
      <c r="N608" s="955"/>
      <c r="O608" s="955"/>
      <c r="P608" s="955"/>
      <c r="Q608" s="955"/>
      <c r="R608" s="956"/>
      <c r="S608" s="954"/>
      <c r="T608" s="854"/>
      <c r="U608" s="955"/>
      <c r="V608" s="1464"/>
      <c r="W608" s="959"/>
      <c r="X608" s="748"/>
      <c r="Y608" s="1469"/>
      <c r="Z608" s="1469"/>
    </row>
    <row r="609" spans="1:26" x14ac:dyDescent="0.2">
      <c r="A609" s="1469"/>
      <c r="B609" s="954" t="str">
        <f>B591</f>
        <v>Net loss from disposal of assets, Net loss on joint ventures &amp; Fair value losses</v>
      </c>
      <c r="C609" s="1358"/>
      <c r="D609" s="1358"/>
      <c r="E609" s="747"/>
      <c r="F609" s="1358"/>
      <c r="G609" s="748"/>
      <c r="H609" s="954">
        <f>SUM('WK8 - LTFP'!F101:F103)</f>
        <v>0</v>
      </c>
      <c r="I609" s="955">
        <f>SUM('WK8 - LTFP'!G101:G103)</f>
        <v>0</v>
      </c>
      <c r="J609" s="955">
        <f>SUM('WK8 - LTFP'!H101:H103)</f>
        <v>0</v>
      </c>
      <c r="K609" s="955">
        <f>SUM('WK8 - LTFP'!I101:I103)</f>
        <v>0</v>
      </c>
      <c r="L609" s="955">
        <f>SUM('WK8 - LTFP'!J101:J103)</f>
        <v>0</v>
      </c>
      <c r="M609" s="955">
        <f>SUM('WK8 - LTFP'!K101:K103)</f>
        <v>0</v>
      </c>
      <c r="N609" s="955">
        <f>SUM('WK8 - LTFP'!L101:L103)</f>
        <v>0</v>
      </c>
      <c r="O609" s="955">
        <f>SUM('WK8 - LTFP'!M101:M103)</f>
        <v>0</v>
      </c>
      <c r="P609" s="955">
        <f>SUM('WK8 - LTFP'!N101:N103)</f>
        <v>0</v>
      </c>
      <c r="Q609" s="955">
        <f>SUM('WK8 - LTFP'!O101:O103)</f>
        <v>0</v>
      </c>
      <c r="R609" s="956">
        <f>SUM('WK8 - LTFP'!P101:P103)</f>
        <v>0</v>
      </c>
      <c r="S609" s="954">
        <f>SUM('WK8 - LTFP'!Q101:Q103)</f>
        <v>0</v>
      </c>
      <c r="T609" s="854"/>
      <c r="U609" s="955">
        <f>SUM('WK8 - LTFP'!S101:S103)</f>
        <v>0</v>
      </c>
      <c r="V609" s="1464"/>
      <c r="W609" s="959"/>
      <c r="X609" s="748"/>
      <c r="Y609" s="1469"/>
      <c r="Z609" s="1469"/>
    </row>
    <row r="610" spans="1:26" x14ac:dyDescent="0.2">
      <c r="A610" s="1469"/>
      <c r="B610" s="948" t="str">
        <f>'WK8 - LTFP'!C105</f>
        <v>Total expenses continuing operations</v>
      </c>
      <c r="C610" s="1358"/>
      <c r="D610" s="1358"/>
      <c r="E610" s="747"/>
      <c r="F610" s="1358"/>
      <c r="G610" s="748"/>
      <c r="H610" s="954">
        <f>'WK8 - LTFP'!F105</f>
        <v>487193414.88</v>
      </c>
      <c r="I610" s="955">
        <f>'WK8 - LTFP'!G105</f>
        <v>411495424.54000002</v>
      </c>
      <c r="J610" s="955">
        <f>'WK8 - LTFP'!H105</f>
        <v>419400898.02000004</v>
      </c>
      <c r="K610" s="955">
        <f>'WK8 - LTFP'!I105</f>
        <v>427111282.00585771</v>
      </c>
      <c r="L610" s="955">
        <f>'WK8 - LTFP'!J105</f>
        <v>434928550.61492306</v>
      </c>
      <c r="M610" s="955">
        <f>'WK8 - LTFP'!K105</f>
        <v>442209446.54835701</v>
      </c>
      <c r="N610" s="955">
        <f>'WK8 - LTFP'!L105</f>
        <v>448782900.05120575</v>
      </c>
      <c r="O610" s="955">
        <f>'WK8 - LTFP'!M105</f>
        <v>455426847.94271195</v>
      </c>
      <c r="P610" s="955">
        <f>'WK8 - LTFP'!N105</f>
        <v>462134635.01247841</v>
      </c>
      <c r="Q610" s="955">
        <f>'WK8 - LTFP'!O105</f>
        <v>468916530.44828051</v>
      </c>
      <c r="R610" s="956">
        <f>'WK8 - LTFP'!P105</f>
        <v>475769778.74198723</v>
      </c>
      <c r="S610" s="954">
        <f>'WK8 - LTFP'!Q105</f>
        <v>4446176293.9258013</v>
      </c>
      <c r="T610" s="854"/>
      <c r="U610" s="955">
        <f>'WK8 - LTFP'!S105</f>
        <v>-11423636.138012767</v>
      </c>
      <c r="V610" s="1464">
        <f>'WK8 - LTFP'!T105</f>
        <v>-2.3447845946001772E-2</v>
      </c>
      <c r="W610" s="959">
        <f>R610-H610-U610</f>
        <v>0</v>
      </c>
      <c r="X610" s="748"/>
      <c r="Y610" s="1469"/>
      <c r="Z610" s="1469"/>
    </row>
    <row r="611" spans="1:26" x14ac:dyDescent="0.2">
      <c r="A611" s="1469"/>
      <c r="B611" s="948"/>
      <c r="C611" s="1358"/>
      <c r="D611" s="1358"/>
      <c r="E611" s="747"/>
      <c r="F611" s="1358"/>
      <c r="G611" s="748"/>
      <c r="H611" s="954"/>
      <c r="I611" s="955"/>
      <c r="J611" s="955"/>
      <c r="K611" s="955"/>
      <c r="L611" s="955"/>
      <c r="M611" s="955"/>
      <c r="N611" s="955"/>
      <c r="O611" s="955"/>
      <c r="P611" s="955"/>
      <c r="Q611" s="955"/>
      <c r="R611" s="956"/>
      <c r="S611" s="954"/>
      <c r="T611" s="854"/>
      <c r="U611" s="955"/>
      <c r="V611" s="1464"/>
      <c r="W611" s="959"/>
      <c r="X611" s="748"/>
      <c r="Y611" s="1469"/>
      <c r="Z611" s="1469"/>
    </row>
    <row r="612" spans="1:26" x14ac:dyDescent="0.2">
      <c r="A612" s="1469"/>
      <c r="B612" s="961" t="str">
        <f>'WK8 - LTFP'!C111</f>
        <v>Operating result from continuing operations</v>
      </c>
      <c r="C612" s="1358"/>
      <c r="D612" s="1358"/>
      <c r="E612" s="747"/>
      <c r="F612" s="1358"/>
      <c r="G612" s="748"/>
      <c r="H612" s="954">
        <f>'WK8 - LTFP'!F111</f>
        <v>-72221308.399999976</v>
      </c>
      <c r="I612" s="955">
        <f>'WK8 - LTFP'!G111</f>
        <v>20006343.819999993</v>
      </c>
      <c r="J612" s="955">
        <f>'WK8 - LTFP'!H111</f>
        <v>17983915.879999995</v>
      </c>
      <c r="K612" s="955">
        <f>'WK8 - LTFP'!I111</f>
        <v>16263999.244142294</v>
      </c>
      <c r="L612" s="955">
        <f>'WK8 - LTFP'!J111</f>
        <v>14561473.065076947</v>
      </c>
      <c r="M612" s="955">
        <f>'WK8 - LTFP'!K111</f>
        <v>13011530.341642976</v>
      </c>
      <c r="N612" s="955">
        <f>'WK8 - LTFP'!L111</f>
        <v>12294285.328794301</v>
      </c>
      <c r="O612" s="955">
        <f>'WK8 - LTFP'!M111</f>
        <v>11634842.467288077</v>
      </c>
      <c r="P612" s="955">
        <f>'WK8 - LTFP'!N111</f>
        <v>11042973.847521603</v>
      </c>
      <c r="Q612" s="955">
        <f>'WK8 - LTFP'!O111</f>
        <v>10511604.62171942</v>
      </c>
      <c r="R612" s="956">
        <f>'WK8 - LTFP'!P111</f>
        <v>10046764.048012733</v>
      </c>
      <c r="S612" s="954">
        <f>'WK8 - LTFP'!Q111</f>
        <v>137357732.66419834</v>
      </c>
      <c r="T612" s="854"/>
      <c r="U612" s="955">
        <f>'WK8 - LTFP'!S111</f>
        <v>82268072.44801271</v>
      </c>
      <c r="V612" s="1464">
        <f>'WK8 - LTFP'!T111</f>
        <v>-1.1391108008230537</v>
      </c>
      <c r="W612" s="959">
        <f>R612-H612-U612</f>
        <v>0</v>
      </c>
      <c r="X612" s="748"/>
      <c r="Y612" s="1469"/>
      <c r="Z612" s="1469"/>
    </row>
    <row r="613" spans="1:26" x14ac:dyDescent="0.2">
      <c r="A613" s="1469"/>
      <c r="B613" s="961" t="str">
        <f>'WK8 - LTFP'!C112</f>
        <v>Net operating result before capital grants &amp; contributions</v>
      </c>
      <c r="C613" s="1358"/>
      <c r="D613" s="1358"/>
      <c r="E613" s="747"/>
      <c r="F613" s="1358"/>
      <c r="G613" s="748"/>
      <c r="H613" s="954">
        <f>'WK8 - LTFP'!F112</f>
        <v>-99190800.399999976</v>
      </c>
      <c r="I613" s="955">
        <f>'WK8 - LTFP'!G112</f>
        <v>-6963148.1800000072</v>
      </c>
      <c r="J613" s="955">
        <f>'WK8 - LTFP'!H112</f>
        <v>-8985576.1200000048</v>
      </c>
      <c r="K613" s="955">
        <f>'WK8 - LTFP'!I112</f>
        <v>-10705492.755857706</v>
      </c>
      <c r="L613" s="955">
        <f>'WK8 - LTFP'!J112</f>
        <v>-12408018.934923053</v>
      </c>
      <c r="M613" s="955">
        <f>'WK8 - LTFP'!K112</f>
        <v>-13957961.658357024</v>
      </c>
      <c r="N613" s="955">
        <f>'WK8 - LTFP'!L112</f>
        <v>-14675206.671205699</v>
      </c>
      <c r="O613" s="955">
        <f>'WK8 - LTFP'!M112</f>
        <v>-15334649.532711923</v>
      </c>
      <c r="P613" s="955">
        <f>'WK8 - LTFP'!N112</f>
        <v>-15926518.152478397</v>
      </c>
      <c r="Q613" s="955">
        <f>'WK8 - LTFP'!O112</f>
        <v>-16457887.37828058</v>
      </c>
      <c r="R613" s="956">
        <f>'WK8 - LTFP'!P112</f>
        <v>-16922727.951987267</v>
      </c>
      <c r="S613" s="954">
        <f>'WK8 - LTFP'!Q112</f>
        <v>-132337187.33580166</v>
      </c>
      <c r="T613" s="854"/>
      <c r="U613" s="955">
        <f>'WK8 - LTFP'!S112</f>
        <v>82268072.44801271</v>
      </c>
      <c r="V613" s="1464">
        <f>'WK8 - LTFP'!T112</f>
        <v>-0.82939216254184722</v>
      </c>
      <c r="W613" s="959"/>
      <c r="X613" s="748"/>
      <c r="Y613" s="1469"/>
      <c r="Z613" s="1469"/>
    </row>
    <row r="614" spans="1:26" x14ac:dyDescent="0.2">
      <c r="A614" s="1469"/>
      <c r="B614" s="976" t="str">
        <f>'WK8 - LTFP'!C113</f>
        <v>Net operating result before capital grants &amp; contributions, gains/losses on asset disposals, gains/losses on joint ventures and fair value adjustments</v>
      </c>
      <c r="C614" s="1358"/>
      <c r="D614" s="1358"/>
      <c r="E614" s="747"/>
      <c r="F614" s="1358"/>
      <c r="G614" s="748"/>
      <c r="H614" s="977">
        <f>'WK8 - LTFP'!F113</f>
        <v>-99190800.399999976</v>
      </c>
      <c r="I614" s="978">
        <f>'WK8 - LTFP'!G113</f>
        <v>-6963148.1800000072</v>
      </c>
      <c r="J614" s="978">
        <f>'WK8 - LTFP'!H113</f>
        <v>-8985576.1200000048</v>
      </c>
      <c r="K614" s="978">
        <f>'WK8 - LTFP'!I113</f>
        <v>-10705492.755857706</v>
      </c>
      <c r="L614" s="978">
        <f>'WK8 - LTFP'!J113</f>
        <v>-12408018.934923053</v>
      </c>
      <c r="M614" s="978">
        <f>'WK8 - LTFP'!K113</f>
        <v>-13957961.658357024</v>
      </c>
      <c r="N614" s="978">
        <f>'WK8 - LTFP'!L113</f>
        <v>-14675206.671205699</v>
      </c>
      <c r="O614" s="978">
        <f>'WK8 - LTFP'!M113</f>
        <v>-15334649.532711923</v>
      </c>
      <c r="P614" s="978">
        <f>'WK8 - LTFP'!N113</f>
        <v>-15926518.152478397</v>
      </c>
      <c r="Q614" s="978">
        <f>'WK8 - LTFP'!O113</f>
        <v>-16457887.37828058</v>
      </c>
      <c r="R614" s="979">
        <f>'WK8 - LTFP'!P113</f>
        <v>-16922727.951987267</v>
      </c>
      <c r="S614" s="977">
        <f>'WK8 - LTFP'!Q113</f>
        <v>-132337187.33580166</v>
      </c>
      <c r="T614" s="861"/>
      <c r="U614" s="978">
        <f>'WK8 - LTFP'!S113</f>
        <v>82268072.44801271</v>
      </c>
      <c r="V614" s="1466">
        <f>'WK8 - LTFP'!T113</f>
        <v>-0.82939216254184722</v>
      </c>
      <c r="W614" s="959">
        <f>R614-H614-U614</f>
        <v>0</v>
      </c>
      <c r="X614" s="748"/>
      <c r="Y614" s="1469"/>
      <c r="Z614" s="1469"/>
    </row>
    <row r="615" spans="1:26" x14ac:dyDescent="0.2">
      <c r="A615" s="1469"/>
      <c r="B615" s="857" t="s">
        <v>469</v>
      </c>
      <c r="C615" s="1358"/>
      <c r="D615" s="1358"/>
      <c r="E615" s="747"/>
      <c r="F615" s="1358"/>
      <c r="G615" s="748"/>
      <c r="H615" s="958">
        <f t="shared" ref="H615:S615" si="24">H605-SUM(H601:H604)</f>
        <v>0</v>
      </c>
      <c r="I615" s="959">
        <f t="shared" si="24"/>
        <v>0</v>
      </c>
      <c r="J615" s="959">
        <f t="shared" si="24"/>
        <v>0</v>
      </c>
      <c r="K615" s="959">
        <f t="shared" si="24"/>
        <v>0</v>
      </c>
      <c r="L615" s="959">
        <f t="shared" si="24"/>
        <v>0</v>
      </c>
      <c r="M615" s="959">
        <f t="shared" si="24"/>
        <v>0</v>
      </c>
      <c r="N615" s="959">
        <f t="shared" si="24"/>
        <v>0</v>
      </c>
      <c r="O615" s="959">
        <f t="shared" si="24"/>
        <v>0</v>
      </c>
      <c r="P615" s="959">
        <f t="shared" si="24"/>
        <v>0</v>
      </c>
      <c r="Q615" s="959">
        <f t="shared" si="24"/>
        <v>0</v>
      </c>
      <c r="R615" s="962">
        <f t="shared" si="24"/>
        <v>0</v>
      </c>
      <c r="S615" s="958">
        <f t="shared" si="24"/>
        <v>0</v>
      </c>
      <c r="T615" s="1358"/>
      <c r="U615" s="959">
        <f>U605-SUM(U601:U604)</f>
        <v>0</v>
      </c>
      <c r="V615" s="748"/>
      <c r="W615" s="1358"/>
      <c r="X615" s="748"/>
      <c r="Y615" s="1469"/>
      <c r="Z615" s="1469"/>
    </row>
    <row r="616" spans="1:26" x14ac:dyDescent="0.2">
      <c r="A616" s="1469"/>
      <c r="B616" s="857" t="s">
        <v>469</v>
      </c>
      <c r="C616" s="1358"/>
      <c r="D616" s="1358"/>
      <c r="E616" s="747"/>
      <c r="F616" s="1358"/>
      <c r="G616" s="748"/>
      <c r="H616" s="958">
        <f t="shared" ref="H616:S616" si="25">H605-H610-H612</f>
        <v>0</v>
      </c>
      <c r="I616" s="959">
        <f t="shared" si="25"/>
        <v>0</v>
      </c>
      <c r="J616" s="959">
        <f t="shared" si="25"/>
        <v>0</v>
      </c>
      <c r="K616" s="959">
        <f t="shared" si="25"/>
        <v>0</v>
      </c>
      <c r="L616" s="959">
        <f t="shared" si="25"/>
        <v>0</v>
      </c>
      <c r="M616" s="959">
        <f t="shared" si="25"/>
        <v>0</v>
      </c>
      <c r="N616" s="959">
        <f t="shared" si="25"/>
        <v>0</v>
      </c>
      <c r="O616" s="959">
        <f t="shared" si="25"/>
        <v>0</v>
      </c>
      <c r="P616" s="959">
        <f t="shared" si="25"/>
        <v>0</v>
      </c>
      <c r="Q616" s="959">
        <f t="shared" si="25"/>
        <v>0</v>
      </c>
      <c r="R616" s="962">
        <f t="shared" si="25"/>
        <v>0</v>
      </c>
      <c r="S616" s="958">
        <f t="shared" si="25"/>
        <v>5.3644180297851563E-7</v>
      </c>
      <c r="T616" s="861"/>
      <c r="U616" s="959">
        <f>U605-U610-U612</f>
        <v>0</v>
      </c>
      <c r="V616" s="1466"/>
      <c r="W616" s="1358"/>
      <c r="X616" s="748"/>
      <c r="Y616" s="1469"/>
      <c r="Z616" s="1469"/>
    </row>
    <row r="617" spans="1:26" x14ac:dyDescent="0.2">
      <c r="A617" s="1469"/>
      <c r="B617" s="857" t="s">
        <v>469</v>
      </c>
      <c r="C617" s="1358"/>
      <c r="D617" s="1358"/>
      <c r="E617" s="747"/>
      <c r="F617" s="1358"/>
      <c r="G617" s="748"/>
      <c r="H617" s="958">
        <f t="shared" ref="H617:S617" si="26">H604+H601-H610+H609-H614</f>
        <v>0</v>
      </c>
      <c r="I617" s="959">
        <f t="shared" si="26"/>
        <v>0</v>
      </c>
      <c r="J617" s="959">
        <f t="shared" si="26"/>
        <v>0</v>
      </c>
      <c r="K617" s="959">
        <f t="shared" si="26"/>
        <v>0</v>
      </c>
      <c r="L617" s="959">
        <f t="shared" si="26"/>
        <v>0</v>
      </c>
      <c r="M617" s="959">
        <f t="shared" si="26"/>
        <v>0</v>
      </c>
      <c r="N617" s="959">
        <f t="shared" si="26"/>
        <v>0</v>
      </c>
      <c r="O617" s="959">
        <f t="shared" si="26"/>
        <v>0</v>
      </c>
      <c r="P617" s="959">
        <f t="shared" si="26"/>
        <v>0</v>
      </c>
      <c r="Q617" s="959">
        <f t="shared" si="26"/>
        <v>0</v>
      </c>
      <c r="R617" s="962">
        <f t="shared" si="26"/>
        <v>0</v>
      </c>
      <c r="S617" s="958">
        <f t="shared" si="26"/>
        <v>-4.1723251342773438E-7</v>
      </c>
      <c r="T617" s="858"/>
      <c r="U617" s="959">
        <f>R614-H614-U614</f>
        <v>0</v>
      </c>
      <c r="V617" s="1467">
        <f>R614/H614-1-V614</f>
        <v>0</v>
      </c>
      <c r="W617" s="1358"/>
      <c r="X617" s="748"/>
      <c r="Y617" s="1469"/>
      <c r="Z617" s="1469"/>
    </row>
    <row r="618" spans="1:26" x14ac:dyDescent="0.2">
      <c r="A618" s="1469"/>
      <c r="B618" s="965" t="str">
        <f>'WK8 - LTFP'!C122</f>
        <v xml:space="preserve">SCENARIO 3: Hybrid case  - SV expenditure but no SV income </v>
      </c>
      <c r="C618" s="100"/>
      <c r="D618" s="100"/>
      <c r="E618" s="849"/>
      <c r="F618" s="100"/>
      <c r="G618" s="850"/>
      <c r="H618" s="849"/>
      <c r="I618" s="100"/>
      <c r="J618" s="100"/>
      <c r="K618" s="100"/>
      <c r="L618" s="100"/>
      <c r="M618" s="100"/>
      <c r="N618" s="100"/>
      <c r="O618" s="100"/>
      <c r="P618" s="100"/>
      <c r="Q618" s="100"/>
      <c r="R618" s="850"/>
      <c r="S618" s="849"/>
      <c r="T618" s="100"/>
      <c r="U618" s="100"/>
      <c r="V618" s="850"/>
      <c r="W618" s="1358"/>
      <c r="X618" s="748"/>
      <c r="Y618" s="1469"/>
      <c r="Z618" s="1469"/>
    </row>
    <row r="619" spans="1:26" x14ac:dyDescent="0.2">
      <c r="A619" s="1469"/>
      <c r="B619" s="954" t="str">
        <f>'WK8 - LTFP'!C139</f>
        <v>Total Income Continuing Operations</v>
      </c>
      <c r="C619" s="1358"/>
      <c r="D619" s="1358"/>
      <c r="E619" s="747"/>
      <c r="F619" s="1358"/>
      <c r="G619" s="748"/>
      <c r="H619" s="954">
        <f>'WK8 - LTFP'!F139</f>
        <v>414972106.48000002</v>
      </c>
      <c r="I619" s="955">
        <f>'WK8 - LTFP'!G139</f>
        <v>431501768.36000001</v>
      </c>
      <c r="J619" s="955">
        <f>'WK8 - LTFP'!H139</f>
        <v>437384813.90000004</v>
      </c>
      <c r="K619" s="955">
        <f>'WK8 - LTFP'!I139</f>
        <v>443375281.25</v>
      </c>
      <c r="L619" s="955">
        <f>'WK8 - LTFP'!J139</f>
        <v>449490023.68000001</v>
      </c>
      <c r="M619" s="955">
        <f>'WK8 - LTFP'!K139</f>
        <v>455220976.88999999</v>
      </c>
      <c r="N619" s="955">
        <f>'WK8 - LTFP'!L139</f>
        <v>461077185.38000005</v>
      </c>
      <c r="O619" s="955">
        <f>'WK8 - LTFP'!M139</f>
        <v>467061690.41000003</v>
      </c>
      <c r="P619" s="955">
        <f>'WK8 - LTFP'!N139</f>
        <v>473177608.86000001</v>
      </c>
      <c r="Q619" s="955">
        <f>'WK8 - LTFP'!O139</f>
        <v>479428135.06999993</v>
      </c>
      <c r="R619" s="956">
        <f>'WK8 - LTFP'!P139</f>
        <v>485816542.78999996</v>
      </c>
      <c r="S619" s="954">
        <f>'WK8 - LTFP'!Q139</f>
        <v>4583534026.5900002</v>
      </c>
      <c r="T619" s="854"/>
      <c r="U619" s="955">
        <f>'WK8 - LTFP'!S139</f>
        <v>70844436.309999943</v>
      </c>
      <c r="V619" s="1464">
        <f>'WK8 - LTFP'!T139</f>
        <v>0.17072095980363047</v>
      </c>
      <c r="W619" s="959">
        <f>R619-H619-U619</f>
        <v>0</v>
      </c>
      <c r="X619" s="748"/>
      <c r="Y619" s="1469"/>
      <c r="Z619" s="1469"/>
    </row>
    <row r="620" spans="1:26" x14ac:dyDescent="0.2">
      <c r="A620" s="1469"/>
      <c r="B620" s="948" t="str">
        <f>'WK8 - LTFP'!C141</f>
        <v>Income excluding capital grants and contributions</v>
      </c>
      <c r="C620" s="1358"/>
      <c r="D620" s="1358"/>
      <c r="E620" s="747"/>
      <c r="F620" s="1358"/>
      <c r="G620" s="748"/>
      <c r="H620" s="954">
        <f>'WK8 - LTFP'!F141</f>
        <v>388002614.48000002</v>
      </c>
      <c r="I620" s="955">
        <f>'WK8 - LTFP'!G141</f>
        <v>404532276.36000001</v>
      </c>
      <c r="J620" s="955">
        <f>'WK8 - LTFP'!H141</f>
        <v>410415321.90000004</v>
      </c>
      <c r="K620" s="955">
        <f>'WK8 - LTFP'!I141</f>
        <v>416405789.25</v>
      </c>
      <c r="L620" s="955">
        <f>'WK8 - LTFP'!J141</f>
        <v>422520531.68000001</v>
      </c>
      <c r="M620" s="955">
        <f>'WK8 - LTFP'!K141</f>
        <v>428251484.88999999</v>
      </c>
      <c r="N620" s="955">
        <f>'WK8 - LTFP'!L141</f>
        <v>434107693.38000005</v>
      </c>
      <c r="O620" s="955">
        <f>'WK8 - LTFP'!M141</f>
        <v>440092198.41000003</v>
      </c>
      <c r="P620" s="955">
        <f>'WK8 - LTFP'!N141</f>
        <v>446208116.86000001</v>
      </c>
      <c r="Q620" s="955">
        <f>'WK8 - LTFP'!O141</f>
        <v>452458643.06999993</v>
      </c>
      <c r="R620" s="956">
        <f>'WK8 - LTFP'!P141</f>
        <v>458847050.78999996</v>
      </c>
      <c r="S620" s="954">
        <f>'WK8 - LTFP'!Q141</f>
        <v>4313839106.5900002</v>
      </c>
      <c r="T620" s="854"/>
      <c r="U620" s="955">
        <f>'WK8 - LTFP'!S141</f>
        <v>70844436.309999943</v>
      </c>
      <c r="V620" s="1464">
        <f>'WK8 - LTFP'!T141</f>
        <v>0.18258752303755851</v>
      </c>
      <c r="W620" s="959">
        <f>R620-H620-U620</f>
        <v>0</v>
      </c>
      <c r="X620" s="855"/>
      <c r="Y620" s="1469"/>
      <c r="Z620" s="1469"/>
    </row>
    <row r="621" spans="1:26" x14ac:dyDescent="0.2">
      <c r="A621" s="1469"/>
      <c r="B621" s="948" t="str">
        <f>'WK8 - LTFP'!C143</f>
        <v>Income excluding capital grants and contributions, net gains from asset disposals, profit on joint ventures and fair value gains</v>
      </c>
      <c r="C621" s="1358"/>
      <c r="D621" s="1358"/>
      <c r="E621" s="747"/>
      <c r="F621" s="1358"/>
      <c r="G621" s="748"/>
      <c r="H621" s="954">
        <f>'WK8 - LTFP'!F143</f>
        <v>388002614.48000002</v>
      </c>
      <c r="I621" s="955">
        <f>'WK8 - LTFP'!G143</f>
        <v>404532276.36000001</v>
      </c>
      <c r="J621" s="955">
        <f>'WK8 - LTFP'!H143</f>
        <v>410415321.90000004</v>
      </c>
      <c r="K621" s="955">
        <f>'WK8 - LTFP'!I143</f>
        <v>416405789.25</v>
      </c>
      <c r="L621" s="955">
        <f>'WK8 - LTFP'!J143</f>
        <v>422520531.68000001</v>
      </c>
      <c r="M621" s="955">
        <f>'WK8 - LTFP'!K143</f>
        <v>428251484.88999999</v>
      </c>
      <c r="N621" s="955">
        <f>'WK8 - LTFP'!L143</f>
        <v>434107693.38000005</v>
      </c>
      <c r="O621" s="955">
        <f>'WK8 - LTFP'!M143</f>
        <v>440092198.41000003</v>
      </c>
      <c r="P621" s="955">
        <f>'WK8 - LTFP'!N143</f>
        <v>446208116.86000001</v>
      </c>
      <c r="Q621" s="955">
        <f>'WK8 - LTFP'!O143</f>
        <v>452458643.06999993</v>
      </c>
      <c r="R621" s="956">
        <f>'WK8 - LTFP'!P143</f>
        <v>458847050.78999996</v>
      </c>
      <c r="S621" s="954">
        <f>'WK8 - LTFP'!Q143</f>
        <v>4313839106.5900002</v>
      </c>
      <c r="T621" s="854"/>
      <c r="U621" s="955">
        <f>'WK8 - LTFP'!S143</f>
        <v>70844436.309999943</v>
      </c>
      <c r="V621" s="1464">
        <f>'WK8 - LTFP'!T143</f>
        <v>0.18258752303755851</v>
      </c>
      <c r="W621" s="959">
        <f>R621-H621-U621</f>
        <v>0</v>
      </c>
      <c r="X621" s="748"/>
      <c r="Y621" s="1469"/>
      <c r="Z621" s="1469"/>
    </row>
    <row r="622" spans="1:26" x14ac:dyDescent="0.2">
      <c r="A622" s="1469"/>
      <c r="B622" s="948"/>
      <c r="C622" s="1358"/>
      <c r="D622" s="1358"/>
      <c r="E622" s="747"/>
      <c r="F622" s="1358"/>
      <c r="G622" s="748"/>
      <c r="H622" s="954"/>
      <c r="I622" s="955"/>
      <c r="J622" s="955"/>
      <c r="K622" s="955"/>
      <c r="L622" s="955"/>
      <c r="M622" s="955"/>
      <c r="N622" s="955"/>
      <c r="O622" s="955"/>
      <c r="P622" s="955"/>
      <c r="Q622" s="955"/>
      <c r="R622" s="956"/>
      <c r="S622" s="954"/>
      <c r="T622" s="854"/>
      <c r="U622" s="955"/>
      <c r="V622" s="1464"/>
      <c r="W622" s="959"/>
      <c r="X622" s="748"/>
      <c r="Y622" s="1469"/>
      <c r="Z622" s="1469"/>
    </row>
    <row r="623" spans="1:26" x14ac:dyDescent="0.2">
      <c r="A623" s="1469"/>
      <c r="B623" s="948" t="str">
        <f>'WK8 - LTFP'!C158</f>
        <v>Total expenses continuing operations</v>
      </c>
      <c r="C623" s="1358"/>
      <c r="D623" s="1358"/>
      <c r="E623" s="747"/>
      <c r="F623" s="1358"/>
      <c r="G623" s="748"/>
      <c r="H623" s="954">
        <f>'WK8 - LTFP'!F158</f>
        <v>487193414.88</v>
      </c>
      <c r="I623" s="955">
        <f>'WK8 - LTFP'!G158</f>
        <v>411495424.54000002</v>
      </c>
      <c r="J623" s="955">
        <f>'WK8 - LTFP'!H158</f>
        <v>419400898.02000004</v>
      </c>
      <c r="K623" s="955">
        <f>'WK8 - LTFP'!I158</f>
        <v>427111282.00585771</v>
      </c>
      <c r="L623" s="955">
        <f>'WK8 - LTFP'!J158</f>
        <v>434928550.61492306</v>
      </c>
      <c r="M623" s="955">
        <f>'WK8 - LTFP'!K158</f>
        <v>442209446.54835701</v>
      </c>
      <c r="N623" s="955">
        <f>'WK8 - LTFP'!L158</f>
        <v>448782900.05120575</v>
      </c>
      <c r="O623" s="955">
        <f>'WK8 - LTFP'!M158</f>
        <v>455426847.94271195</v>
      </c>
      <c r="P623" s="955">
        <f>'WK8 - LTFP'!N158</f>
        <v>462134635.01247841</v>
      </c>
      <c r="Q623" s="955">
        <f>'WK8 - LTFP'!O158</f>
        <v>468916530.44828051</v>
      </c>
      <c r="R623" s="956">
        <f>'WK8 - LTFP'!P158</f>
        <v>475769778.74198723</v>
      </c>
      <c r="S623" s="954">
        <f>'WK8 - LTFP'!Q158</f>
        <v>4446176293.9258013</v>
      </c>
      <c r="T623" s="854"/>
      <c r="U623" s="955">
        <f>'WK8 - LTFP'!S158</f>
        <v>-11423636.138012767</v>
      </c>
      <c r="V623" s="1464">
        <f>'WK8 - LTFP'!T158</f>
        <v>-2.3447845946001772E-2</v>
      </c>
      <c r="W623" s="959">
        <f>R623-H623-U623</f>
        <v>0</v>
      </c>
      <c r="X623" s="748"/>
      <c r="Y623" s="1469"/>
      <c r="Z623" s="1469"/>
    </row>
    <row r="624" spans="1:26" x14ac:dyDescent="0.2">
      <c r="A624" s="1469"/>
      <c r="B624" s="948"/>
      <c r="C624" s="1358"/>
      <c r="D624" s="1358"/>
      <c r="E624" s="747"/>
      <c r="F624" s="1358"/>
      <c r="G624" s="748"/>
      <c r="H624" s="954"/>
      <c r="I624" s="955"/>
      <c r="J624" s="955"/>
      <c r="K624" s="955"/>
      <c r="L624" s="955"/>
      <c r="M624" s="955"/>
      <c r="N624" s="955"/>
      <c r="O624" s="955"/>
      <c r="P624" s="955"/>
      <c r="Q624" s="955"/>
      <c r="R624" s="956"/>
      <c r="S624" s="954"/>
      <c r="T624" s="854"/>
      <c r="U624" s="955"/>
      <c r="V624" s="1464"/>
      <c r="W624" s="959"/>
      <c r="X624" s="748"/>
      <c r="Y624" s="1469"/>
      <c r="Z624" s="1469"/>
    </row>
    <row r="625" spans="1:26" x14ac:dyDescent="0.2">
      <c r="A625" s="1469"/>
      <c r="B625" s="961" t="str">
        <f>'WK8 - LTFP'!C164</f>
        <v>Operating result from continuing operations</v>
      </c>
      <c r="C625" s="1358"/>
      <c r="D625" s="1358"/>
      <c r="E625" s="747"/>
      <c r="F625" s="1358"/>
      <c r="G625" s="748"/>
      <c r="H625" s="954">
        <f>'WK8 - LTFP'!F164</f>
        <v>-72221308.399999976</v>
      </c>
      <c r="I625" s="955">
        <f>'WK8 - LTFP'!G164</f>
        <v>20006343.819999993</v>
      </c>
      <c r="J625" s="955">
        <f>'WK8 - LTFP'!H164</f>
        <v>17983915.879999995</v>
      </c>
      <c r="K625" s="955">
        <f>'WK8 - LTFP'!I164</f>
        <v>16263999.244142294</v>
      </c>
      <c r="L625" s="955">
        <f>'WK8 - LTFP'!J164</f>
        <v>14561473.065076947</v>
      </c>
      <c r="M625" s="955">
        <f>'WK8 - LTFP'!K164</f>
        <v>13011530.341642976</v>
      </c>
      <c r="N625" s="955">
        <f>'WK8 - LTFP'!L164</f>
        <v>12294285.328794301</v>
      </c>
      <c r="O625" s="955">
        <f>'WK8 - LTFP'!M164</f>
        <v>11634842.467288077</v>
      </c>
      <c r="P625" s="955">
        <f>'WK8 - LTFP'!N164</f>
        <v>11042973.847521603</v>
      </c>
      <c r="Q625" s="955">
        <f>'WK8 - LTFP'!O164</f>
        <v>10511604.62171942</v>
      </c>
      <c r="R625" s="956">
        <f>'WK8 - LTFP'!P164</f>
        <v>10046764.048012733</v>
      </c>
      <c r="S625" s="954">
        <f>'WK8 - LTFP'!Q164</f>
        <v>137357732.66419834</v>
      </c>
      <c r="T625" s="854"/>
      <c r="U625" s="955">
        <f>'WK8 - LTFP'!S164</f>
        <v>82268072.44801271</v>
      </c>
      <c r="V625" s="1464">
        <f>'WK8 - LTFP'!T164</f>
        <v>-1.1391108008230537</v>
      </c>
      <c r="W625" s="959">
        <f>R625-H625-U625</f>
        <v>0</v>
      </c>
      <c r="X625" s="748"/>
      <c r="Y625" s="1469"/>
      <c r="Z625" s="1469"/>
    </row>
    <row r="626" spans="1:26" x14ac:dyDescent="0.2">
      <c r="A626" s="1469"/>
      <c r="B626" s="961" t="str">
        <f>'WK8 - LTFP'!C165</f>
        <v>Net operating result before capital grants &amp; contributions</v>
      </c>
      <c r="C626" s="1358"/>
      <c r="D626" s="1358"/>
      <c r="E626" s="747"/>
      <c r="F626" s="1358"/>
      <c r="G626" s="748"/>
      <c r="H626" s="954">
        <f>'WK8 - LTFP'!F165</f>
        <v>-99190800.399999976</v>
      </c>
      <c r="I626" s="955">
        <f>'WK8 - LTFP'!G165</f>
        <v>-6963148.1800000072</v>
      </c>
      <c r="J626" s="955">
        <f>'WK8 - LTFP'!H165</f>
        <v>-8985576.1200000048</v>
      </c>
      <c r="K626" s="955">
        <f>'WK8 - LTFP'!I165</f>
        <v>-10705492.755857706</v>
      </c>
      <c r="L626" s="955">
        <f>'WK8 - LTFP'!J165</f>
        <v>-12408018.934923053</v>
      </c>
      <c r="M626" s="955">
        <f>'WK8 - LTFP'!K165</f>
        <v>-13957961.658357024</v>
      </c>
      <c r="N626" s="955">
        <f>'WK8 - LTFP'!L165</f>
        <v>-14675206.671205699</v>
      </c>
      <c r="O626" s="955">
        <f>'WK8 - LTFP'!M165</f>
        <v>-15334649.532711923</v>
      </c>
      <c r="P626" s="955">
        <f>'WK8 - LTFP'!N165</f>
        <v>-15926518.152478397</v>
      </c>
      <c r="Q626" s="955">
        <f>'WK8 - LTFP'!O165</f>
        <v>-16457887.37828058</v>
      </c>
      <c r="R626" s="956">
        <f>'WK8 - LTFP'!P165</f>
        <v>-16922727.951987267</v>
      </c>
      <c r="S626" s="954">
        <f>'WK8 - LTFP'!Q165</f>
        <v>-132337187.33580166</v>
      </c>
      <c r="T626" s="854"/>
      <c r="U626" s="955">
        <f>'WK8 - LTFP'!S165</f>
        <v>82268072.44801271</v>
      </c>
      <c r="V626" s="1464">
        <f>'WK8 - LTFP'!T165</f>
        <v>-0.82939216254184722</v>
      </c>
      <c r="W626" s="959"/>
      <c r="X626" s="748"/>
      <c r="Y626" s="1469"/>
      <c r="Z626" s="1469"/>
    </row>
    <row r="627" spans="1:26" x14ac:dyDescent="0.2">
      <c r="A627" s="1469"/>
      <c r="B627" s="976" t="str">
        <f>'WK8 - LTFP'!C166</f>
        <v>Net operating result before capital grants &amp; contributions, gains/losses on asset disposals, gains/losses on joint ventures and fair value adjustments</v>
      </c>
      <c r="C627" s="1358"/>
      <c r="D627" s="1358"/>
      <c r="E627" s="747"/>
      <c r="F627" s="1358"/>
      <c r="G627" s="748"/>
      <c r="H627" s="977">
        <f>'WK8 - LTFP'!F166</f>
        <v>-99190800.399999976</v>
      </c>
      <c r="I627" s="978">
        <f>'WK8 - LTFP'!G166</f>
        <v>-6963148.1800000072</v>
      </c>
      <c r="J627" s="978">
        <f>'WK8 - LTFP'!H166</f>
        <v>-8985576.1200000048</v>
      </c>
      <c r="K627" s="978">
        <f>'WK8 - LTFP'!I166</f>
        <v>-10705492.755857706</v>
      </c>
      <c r="L627" s="978">
        <f>'WK8 - LTFP'!J166</f>
        <v>-12408018.934923053</v>
      </c>
      <c r="M627" s="978">
        <f>'WK8 - LTFP'!K166</f>
        <v>-13957961.658357024</v>
      </c>
      <c r="N627" s="978">
        <f>'WK8 - LTFP'!L166</f>
        <v>-14675206.671205699</v>
      </c>
      <c r="O627" s="978">
        <f>'WK8 - LTFP'!M166</f>
        <v>-15334649.532711923</v>
      </c>
      <c r="P627" s="978">
        <f>'WK8 - LTFP'!N166</f>
        <v>-15926518.152478397</v>
      </c>
      <c r="Q627" s="978">
        <f>'WK8 - LTFP'!O166</f>
        <v>-16457887.37828058</v>
      </c>
      <c r="R627" s="979">
        <f>'WK8 - LTFP'!P166</f>
        <v>-16922727.951987267</v>
      </c>
      <c r="S627" s="977">
        <f>'WK8 - LTFP'!Q166</f>
        <v>-132337187.33580166</v>
      </c>
      <c r="T627" s="861"/>
      <c r="U627" s="978">
        <f>'WK8 - LTFP'!S166</f>
        <v>82268072.44801271</v>
      </c>
      <c r="V627" s="1466">
        <f>'WK8 - LTFP'!T166</f>
        <v>-0.82939216254184722</v>
      </c>
      <c r="W627" s="959">
        <f>R627-H627-U627</f>
        <v>0</v>
      </c>
      <c r="X627" s="748"/>
      <c r="Y627" s="1469"/>
      <c r="Z627" s="1469"/>
    </row>
    <row r="628" spans="1:26" x14ac:dyDescent="0.2">
      <c r="A628" s="1469"/>
      <c r="B628" s="857" t="s">
        <v>469</v>
      </c>
      <c r="C628" s="1358"/>
      <c r="D628" s="1358"/>
      <c r="E628" s="747"/>
      <c r="F628" s="1358"/>
      <c r="G628" s="748"/>
      <c r="H628" s="958">
        <f t="shared" ref="H628:S628" si="27">H621-H623-H627+H591</f>
        <v>0</v>
      </c>
      <c r="I628" s="959">
        <f t="shared" si="27"/>
        <v>0</v>
      </c>
      <c r="J628" s="959">
        <f t="shared" si="27"/>
        <v>0</v>
      </c>
      <c r="K628" s="959">
        <f t="shared" si="27"/>
        <v>0</v>
      </c>
      <c r="L628" s="959">
        <f t="shared" si="27"/>
        <v>0</v>
      </c>
      <c r="M628" s="959">
        <f t="shared" si="27"/>
        <v>0</v>
      </c>
      <c r="N628" s="959">
        <f t="shared" si="27"/>
        <v>0</v>
      </c>
      <c r="O628" s="959">
        <f t="shared" si="27"/>
        <v>0</v>
      </c>
      <c r="P628" s="959">
        <f t="shared" si="27"/>
        <v>0</v>
      </c>
      <c r="Q628" s="959">
        <f t="shared" si="27"/>
        <v>0</v>
      </c>
      <c r="R628" s="959">
        <f t="shared" si="27"/>
        <v>0</v>
      </c>
      <c r="S628" s="958">
        <f t="shared" si="27"/>
        <v>5.3644180297851563E-7</v>
      </c>
      <c r="T628" s="858"/>
      <c r="U628" s="959">
        <f>R627-H627-U627</f>
        <v>0</v>
      </c>
      <c r="V628" s="1467">
        <f>R627/H627-1-V627</f>
        <v>0</v>
      </c>
      <c r="W628" s="1358"/>
      <c r="X628" s="748"/>
      <c r="Y628" s="1469"/>
      <c r="Z628" s="1469"/>
    </row>
    <row r="629" spans="1:26" x14ac:dyDescent="0.2">
      <c r="A629" s="1469"/>
      <c r="B629" s="747"/>
      <c r="C629" s="1358"/>
      <c r="D629" s="1358"/>
      <c r="E629" s="747"/>
      <c r="F629" s="1358"/>
      <c r="G629" s="748"/>
      <c r="H629" s="853"/>
      <c r="I629" s="854"/>
      <c r="J629" s="854"/>
      <c r="K629" s="854"/>
      <c r="L629" s="854"/>
      <c r="M629" s="854"/>
      <c r="N629" s="854"/>
      <c r="O629" s="854"/>
      <c r="P629" s="854"/>
      <c r="Q629" s="854"/>
      <c r="R629" s="854"/>
      <c r="S629" s="853"/>
      <c r="T629" s="854"/>
      <c r="U629" s="854"/>
      <c r="V629" s="1591"/>
      <c r="W629" s="858"/>
      <c r="X629" s="748"/>
      <c r="Y629" s="1469"/>
      <c r="Z629" s="1469"/>
    </row>
    <row r="630" spans="1:26" x14ac:dyDescent="0.2">
      <c r="A630" s="1469"/>
      <c r="B630" s="965" t="str">
        <f>'WK8 - LTFP'!C175</f>
        <v>Difference between Scenario 1 (with proposed SV income and expenditure) and Scenario 2 (base case - no SV income or expenditure)</v>
      </c>
      <c r="C630" s="100"/>
      <c r="D630" s="100"/>
      <c r="E630" s="849"/>
      <c r="F630" s="100"/>
      <c r="G630" s="850"/>
      <c r="H630" s="849"/>
      <c r="I630" s="100"/>
      <c r="J630" s="100"/>
      <c r="K630" s="100"/>
      <c r="L630" s="100"/>
      <c r="M630" s="100"/>
      <c r="N630" s="100"/>
      <c r="O630" s="100"/>
      <c r="P630" s="100"/>
      <c r="Q630" s="100"/>
      <c r="R630" s="100"/>
      <c r="S630" s="849"/>
      <c r="T630" s="100"/>
      <c r="U630" s="100"/>
      <c r="V630" s="850"/>
      <c r="W630" s="1358"/>
      <c r="X630" s="748"/>
      <c r="Y630" s="1469"/>
      <c r="Z630" s="1469"/>
    </row>
    <row r="631" spans="1:26" x14ac:dyDescent="0.2">
      <c r="A631" s="1469"/>
      <c r="B631" s="954" t="str">
        <f>'WK8 - LTFP'!C192</f>
        <v>Total Income Continuing Operations</v>
      </c>
      <c r="C631" s="1358"/>
      <c r="D631" s="1358"/>
      <c r="E631" s="747"/>
      <c r="F631" s="1358"/>
      <c r="G631" s="748"/>
      <c r="H631" s="954">
        <f>'WK8 - LTFP'!F192</f>
        <v>0</v>
      </c>
      <c r="I631" s="955">
        <f>'WK8 - LTFP'!G192</f>
        <v>22810026.460000098</v>
      </c>
      <c r="J631" s="955">
        <f>'WK8 - LTFP'!H192</f>
        <v>23380277.140000045</v>
      </c>
      <c r="K631" s="955">
        <f>'WK8 - LTFP'!I192</f>
        <v>23964784.070000052</v>
      </c>
      <c r="L631" s="955">
        <f>'WK8 - LTFP'!J192</f>
        <v>24563903.650000036</v>
      </c>
      <c r="M631" s="955">
        <f>'WK8 - LTFP'!K192</f>
        <v>25178001.26000011</v>
      </c>
      <c r="N631" s="955">
        <f>'WK8 - LTFP'!L192</f>
        <v>25807451.25999999</v>
      </c>
      <c r="O631" s="955">
        <f>'WK8 - LTFP'!M192</f>
        <v>26452637.529999912</v>
      </c>
      <c r="P631" s="955">
        <f>'WK8 - LTFP'!N192</f>
        <v>27113953.460000038</v>
      </c>
      <c r="Q631" s="955">
        <f>'WK8 - LTFP'!O192</f>
        <v>27791802.290000081</v>
      </c>
      <c r="R631" s="955">
        <f>'WK8 - LTFP'!P192</f>
        <v>28486597.360000074</v>
      </c>
      <c r="S631" s="954">
        <f>'WK8 - LTFP'!Q192</f>
        <v>255549434.47999954</v>
      </c>
      <c r="T631" s="854"/>
      <c r="U631" s="854"/>
      <c r="V631" s="1591"/>
      <c r="W631" s="858"/>
      <c r="X631" s="748"/>
      <c r="Y631" s="1469"/>
      <c r="Z631" s="1469"/>
    </row>
    <row r="632" spans="1:26" x14ac:dyDescent="0.2">
      <c r="A632" s="1469"/>
      <c r="B632" s="948" t="str">
        <f>'WK8 - LTFP'!C196</f>
        <v>Income excluding capital grants and contributions, net gains from asset disposals, profit on joint ventures and fair value gains</v>
      </c>
      <c r="C632" s="1358"/>
      <c r="D632" s="1358"/>
      <c r="E632" s="747"/>
      <c r="F632" s="1358"/>
      <c r="G632" s="748"/>
      <c r="H632" s="954">
        <f>'WK8 - LTFP'!F196</f>
        <v>0</v>
      </c>
      <c r="I632" s="955">
        <f>'WK8 - LTFP'!G196</f>
        <v>22810026.460000098</v>
      </c>
      <c r="J632" s="955">
        <f>'WK8 - LTFP'!H196</f>
        <v>23380277.140000045</v>
      </c>
      <c r="K632" s="955">
        <f>'WK8 - LTFP'!I196</f>
        <v>23964784.070000052</v>
      </c>
      <c r="L632" s="955">
        <f>'WK8 - LTFP'!J196</f>
        <v>24563903.650000036</v>
      </c>
      <c r="M632" s="955">
        <f>'WK8 - LTFP'!K196</f>
        <v>25178001.26000011</v>
      </c>
      <c r="N632" s="955">
        <f>'WK8 - LTFP'!L196</f>
        <v>25807451.25999999</v>
      </c>
      <c r="O632" s="955">
        <f>'WK8 - LTFP'!M196</f>
        <v>26452637.529999912</v>
      </c>
      <c r="P632" s="955">
        <f>'WK8 - LTFP'!N196</f>
        <v>27113953.460000038</v>
      </c>
      <c r="Q632" s="955">
        <f>'WK8 - LTFP'!O196</f>
        <v>27791802.290000081</v>
      </c>
      <c r="R632" s="955">
        <f>'WK8 - LTFP'!P196</f>
        <v>28486597.360000074</v>
      </c>
      <c r="S632" s="954">
        <f>'WK8 - LTFP'!Q196</f>
        <v>255549434.4800005</v>
      </c>
      <c r="T632" s="854"/>
      <c r="U632" s="854"/>
      <c r="V632" s="1591"/>
      <c r="W632" s="858"/>
      <c r="X632" s="748"/>
      <c r="Y632" s="1469"/>
      <c r="Z632" s="1469"/>
    </row>
    <row r="633" spans="1:26" x14ac:dyDescent="0.2">
      <c r="A633" s="1469"/>
      <c r="B633" s="948" t="str">
        <f>'WK8 - LTFP'!C211</f>
        <v>Total expenses continuing operations</v>
      </c>
      <c r="C633" s="1358"/>
      <c r="D633" s="1358"/>
      <c r="E633" s="747"/>
      <c r="F633" s="1358"/>
      <c r="G633" s="748"/>
      <c r="H633" s="954">
        <f>'WK8 - LTFP'!F211</f>
        <v>0</v>
      </c>
      <c r="I633" s="955">
        <f>'WK8 - LTFP'!G211</f>
        <v>0</v>
      </c>
      <c r="J633" s="955">
        <f>'WK8 - LTFP'!H211</f>
        <v>0</v>
      </c>
      <c r="K633" s="955">
        <f>'WK8 - LTFP'!I211</f>
        <v>0</v>
      </c>
      <c r="L633" s="955">
        <f>'WK8 - LTFP'!J211</f>
        <v>0</v>
      </c>
      <c r="M633" s="955">
        <f>'WK8 - LTFP'!K211</f>
        <v>0</v>
      </c>
      <c r="N633" s="955">
        <f>'WK8 - LTFP'!L211</f>
        <v>0</v>
      </c>
      <c r="O633" s="955">
        <f>'WK8 - LTFP'!M211</f>
        <v>0</v>
      </c>
      <c r="P633" s="955">
        <f>'WK8 - LTFP'!N211</f>
        <v>0</v>
      </c>
      <c r="Q633" s="955">
        <f>'WK8 - LTFP'!O211</f>
        <v>0</v>
      </c>
      <c r="R633" s="955">
        <f>'WK8 - LTFP'!P211</f>
        <v>0</v>
      </c>
      <c r="S633" s="954">
        <f>'WK8 - LTFP'!Q211</f>
        <v>0</v>
      </c>
      <c r="T633" s="854"/>
      <c r="U633" s="854"/>
      <c r="V633" s="1591"/>
      <c r="W633" s="858"/>
      <c r="X633" s="748"/>
      <c r="Y633" s="1469"/>
      <c r="Z633" s="1469"/>
    </row>
    <row r="634" spans="1:26" x14ac:dyDescent="0.2">
      <c r="A634" s="1469"/>
      <c r="B634" s="961" t="str">
        <f>'WK8 - LTFP'!C215</f>
        <v>Operating result from continuing operations</v>
      </c>
      <c r="C634" s="1358"/>
      <c r="D634" s="1358"/>
      <c r="E634" s="747"/>
      <c r="F634" s="1358"/>
      <c r="G634" s="748"/>
      <c r="H634" s="954">
        <f>'WK8 - LTFP'!F215</f>
        <v>0</v>
      </c>
      <c r="I634" s="955">
        <f>'WK8 - LTFP'!G215</f>
        <v>22810026.460000098</v>
      </c>
      <c r="J634" s="955">
        <f>'WK8 - LTFP'!H215</f>
        <v>23380277.140000045</v>
      </c>
      <c r="K634" s="955">
        <f>'WK8 - LTFP'!I215</f>
        <v>23964784.070000052</v>
      </c>
      <c r="L634" s="955">
        <f>'WK8 - LTFP'!J215</f>
        <v>24563903.650000036</v>
      </c>
      <c r="M634" s="955">
        <f>'WK8 - LTFP'!K215</f>
        <v>25178001.26000011</v>
      </c>
      <c r="N634" s="955">
        <f>'WK8 - LTFP'!L215</f>
        <v>25807451.25999999</v>
      </c>
      <c r="O634" s="955">
        <f>'WK8 - LTFP'!M215</f>
        <v>26452637.529999912</v>
      </c>
      <c r="P634" s="955">
        <f>'WK8 - LTFP'!N215</f>
        <v>27113953.460000038</v>
      </c>
      <c r="Q634" s="955">
        <f>'WK8 - LTFP'!O215</f>
        <v>27791802.290000081</v>
      </c>
      <c r="R634" s="955">
        <f>'WK8 - LTFP'!P215</f>
        <v>28486597.360000074</v>
      </c>
      <c r="S634" s="954">
        <f>'WK8 - LTFP'!Q215</f>
        <v>255549434.48000044</v>
      </c>
      <c r="T634" s="854"/>
      <c r="U634" s="854"/>
      <c r="V634" s="1591"/>
      <c r="W634" s="858"/>
      <c r="X634" s="748"/>
      <c r="Y634" s="1469"/>
      <c r="Z634" s="1469"/>
    </row>
    <row r="635" spans="1:26" x14ac:dyDescent="0.2">
      <c r="A635" s="1469"/>
      <c r="B635" s="976" t="str">
        <f>'WK8 - LTFP'!C217</f>
        <v>Net operating result before capital grants &amp; contributions, gains/losses on asset disposals, gains/losses on joint ventures and fair value adjustments</v>
      </c>
      <c r="C635" s="1358"/>
      <c r="D635" s="1358"/>
      <c r="E635" s="747"/>
      <c r="F635" s="1358"/>
      <c r="G635" s="748"/>
      <c r="H635" s="977">
        <f>'WK8 - LTFP'!F217</f>
        <v>0</v>
      </c>
      <c r="I635" s="978">
        <f>'WK8 - LTFP'!G217</f>
        <v>22810026.460000098</v>
      </c>
      <c r="J635" s="978">
        <f>'WK8 - LTFP'!H217</f>
        <v>23380277.140000045</v>
      </c>
      <c r="K635" s="978">
        <f>'WK8 - LTFP'!I217</f>
        <v>23964784.070000052</v>
      </c>
      <c r="L635" s="978">
        <f>'WK8 - LTFP'!J217</f>
        <v>24563903.650000036</v>
      </c>
      <c r="M635" s="978">
        <f>'WK8 - LTFP'!K217</f>
        <v>25178001.26000011</v>
      </c>
      <c r="N635" s="978">
        <f>'WK8 - LTFP'!L217</f>
        <v>25807451.25999999</v>
      </c>
      <c r="O635" s="978">
        <f>'WK8 - LTFP'!M217</f>
        <v>26452637.529999912</v>
      </c>
      <c r="P635" s="978">
        <f>'WK8 - LTFP'!N217</f>
        <v>27113953.460000038</v>
      </c>
      <c r="Q635" s="978">
        <f>'WK8 - LTFP'!O217</f>
        <v>27791802.290000081</v>
      </c>
      <c r="R635" s="978">
        <f>'WK8 - LTFP'!P217</f>
        <v>28486597.360000074</v>
      </c>
      <c r="S635" s="977">
        <f>'WK8 - LTFP'!Q217</f>
        <v>255549434.48000044</v>
      </c>
      <c r="T635" s="854"/>
      <c r="U635" s="854"/>
      <c r="V635" s="1591"/>
      <c r="W635" s="858"/>
      <c r="X635" s="748"/>
      <c r="Y635" s="1469"/>
      <c r="Z635" s="1469"/>
    </row>
    <row r="636" spans="1:26" x14ac:dyDescent="0.2">
      <c r="A636" s="1469"/>
      <c r="B636" s="857" t="s">
        <v>469</v>
      </c>
      <c r="C636" s="1358"/>
      <c r="D636" s="1358"/>
      <c r="E636" s="747"/>
      <c r="F636" s="1358"/>
      <c r="G636" s="748"/>
      <c r="H636" s="959">
        <f t="shared" ref="H636:S636" si="28">H589-H607-H631</f>
        <v>0</v>
      </c>
      <c r="I636" s="959">
        <f t="shared" si="28"/>
        <v>0</v>
      </c>
      <c r="J636" s="959">
        <f t="shared" si="28"/>
        <v>0</v>
      </c>
      <c r="K636" s="959">
        <f t="shared" si="28"/>
        <v>0</v>
      </c>
      <c r="L636" s="959">
        <f t="shared" si="28"/>
        <v>0</v>
      </c>
      <c r="M636" s="959">
        <f t="shared" si="28"/>
        <v>0</v>
      </c>
      <c r="N636" s="959">
        <f t="shared" si="28"/>
        <v>0</v>
      </c>
      <c r="O636" s="959">
        <f t="shared" si="28"/>
        <v>0</v>
      </c>
      <c r="P636" s="959">
        <f t="shared" si="28"/>
        <v>0</v>
      </c>
      <c r="Q636" s="959">
        <f t="shared" si="28"/>
        <v>0</v>
      </c>
      <c r="R636" s="959">
        <f t="shared" si="28"/>
        <v>0</v>
      </c>
      <c r="S636" s="958">
        <f t="shared" si="28"/>
        <v>9.5367431640625E-7</v>
      </c>
      <c r="T636" s="858"/>
      <c r="U636" s="858"/>
      <c r="V636" s="1592"/>
      <c r="W636" s="1358"/>
      <c r="X636" s="748"/>
      <c r="Y636" s="1469"/>
      <c r="Z636" s="1469"/>
    </row>
    <row r="637" spans="1:26" x14ac:dyDescent="0.2">
      <c r="A637" s="1469"/>
      <c r="B637" s="857" t="s">
        <v>469</v>
      </c>
      <c r="C637" s="1358"/>
      <c r="D637" s="1358"/>
      <c r="E637" s="747"/>
      <c r="F637" s="1358"/>
      <c r="G637" s="748"/>
      <c r="H637" s="959">
        <f t="shared" ref="H637:S637" si="29">H596-H614-H635</f>
        <v>0</v>
      </c>
      <c r="I637" s="959">
        <f t="shared" si="29"/>
        <v>0</v>
      </c>
      <c r="J637" s="959">
        <f t="shared" si="29"/>
        <v>0</v>
      </c>
      <c r="K637" s="959">
        <f t="shared" si="29"/>
        <v>0</v>
      </c>
      <c r="L637" s="959">
        <f t="shared" si="29"/>
        <v>0</v>
      </c>
      <c r="M637" s="959">
        <f t="shared" si="29"/>
        <v>0</v>
      </c>
      <c r="N637" s="959">
        <f t="shared" si="29"/>
        <v>0</v>
      </c>
      <c r="O637" s="959">
        <f t="shared" si="29"/>
        <v>0</v>
      </c>
      <c r="P637" s="959">
        <f t="shared" si="29"/>
        <v>0</v>
      </c>
      <c r="Q637" s="959">
        <f t="shared" si="29"/>
        <v>0</v>
      </c>
      <c r="R637" s="959">
        <f t="shared" si="29"/>
        <v>0</v>
      </c>
      <c r="S637" s="958">
        <f t="shared" si="29"/>
        <v>0</v>
      </c>
      <c r="T637" s="858"/>
      <c r="U637" s="858"/>
      <c r="V637" s="1592"/>
      <c r="W637" s="1358"/>
      <c r="X637" s="748"/>
      <c r="Y637" s="1469"/>
      <c r="Z637" s="1469"/>
    </row>
    <row r="638" spans="1:26" x14ac:dyDescent="0.2">
      <c r="A638" s="1469"/>
      <c r="B638" s="751"/>
      <c r="C638" s="752"/>
      <c r="D638" s="752"/>
      <c r="E638" s="751"/>
      <c r="F638" s="752"/>
      <c r="G638" s="753"/>
      <c r="H638" s="751"/>
      <c r="I638" s="752"/>
      <c r="J638" s="752"/>
      <c r="K638" s="752"/>
      <c r="L638" s="752"/>
      <c r="M638" s="752"/>
      <c r="N638" s="752"/>
      <c r="O638" s="752"/>
      <c r="P638" s="752"/>
      <c r="Q638" s="752"/>
      <c r="R638" s="753"/>
      <c r="S638" s="751"/>
      <c r="T638" s="752"/>
      <c r="U638" s="752"/>
      <c r="V638" s="753"/>
      <c r="W638" s="752"/>
      <c r="X638" s="753"/>
      <c r="Y638" s="1469"/>
      <c r="Z638" s="1469"/>
    </row>
    <row r="639" spans="1:26" x14ac:dyDescent="0.2">
      <c r="A639" s="1469"/>
      <c r="B639" s="1258"/>
      <c r="C639" s="1187"/>
      <c r="D639" s="1187"/>
      <c r="E639" s="1341"/>
      <c r="F639" s="1342"/>
      <c r="G639" s="1343"/>
      <c r="H639" s="1187"/>
      <c r="I639" s="1187"/>
      <c r="J639" s="1187"/>
      <c r="K639" s="1187"/>
      <c r="L639" s="1187"/>
      <c r="M639" s="1187"/>
      <c r="N639" s="1187"/>
      <c r="O639" s="1187"/>
      <c r="P639" s="1187"/>
      <c r="Q639" s="1187"/>
      <c r="R639" s="1326"/>
      <c r="S639" s="1258"/>
      <c r="T639" s="1187"/>
      <c r="U639" s="1187"/>
      <c r="V639" s="1187"/>
      <c r="W639" s="1258"/>
      <c r="X639" s="1326"/>
      <c r="Y639" s="1469"/>
      <c r="Z639" s="1469"/>
    </row>
    <row r="640" spans="1:26" x14ac:dyDescent="0.2">
      <c r="A640" s="1469"/>
      <c r="B640" s="965" t="str">
        <f>'WK8 - LTFP'!C226</f>
        <v>Key assumptions</v>
      </c>
      <c r="C640" s="1348" t="str">
        <f>'WK8 - LTFP'!D231</f>
        <v>% pa</v>
      </c>
      <c r="D640" s="100"/>
      <c r="E640" s="849"/>
      <c r="F640" s="100"/>
      <c r="G640" s="850"/>
      <c r="H640" s="100"/>
      <c r="I640" s="100"/>
      <c r="J640" s="100"/>
      <c r="K640" s="100"/>
      <c r="L640" s="100"/>
      <c r="M640" s="100"/>
      <c r="N640" s="100"/>
      <c r="O640" s="100"/>
      <c r="P640" s="100"/>
      <c r="Q640" s="100"/>
      <c r="R640" s="850"/>
      <c r="S640" s="747"/>
      <c r="T640" s="1358"/>
      <c r="U640" s="1358"/>
      <c r="V640" s="1358"/>
      <c r="W640" s="747"/>
      <c r="X640" s="748"/>
      <c r="Y640" s="1469"/>
      <c r="Z640" s="1469"/>
    </row>
    <row r="641" spans="1:26" x14ac:dyDescent="0.2">
      <c r="A641" s="1469"/>
      <c r="B641" s="749"/>
      <c r="C641" s="2"/>
      <c r="D641" s="1358"/>
      <c r="E641" s="749"/>
      <c r="F641" s="2"/>
      <c r="G641" s="868"/>
      <c r="H641" s="1358"/>
      <c r="I641" s="1358"/>
      <c r="J641" s="1358"/>
      <c r="K641" s="1358"/>
      <c r="L641" s="1358"/>
      <c r="M641" s="1358"/>
      <c r="N641" s="1358"/>
      <c r="O641" s="1358"/>
      <c r="P641" s="1358"/>
      <c r="Q641" s="1358"/>
      <c r="R641" s="748"/>
      <c r="S641" s="747"/>
      <c r="T641" s="1358"/>
      <c r="U641" s="1358"/>
      <c r="V641" s="1358"/>
      <c r="W641" s="747"/>
      <c r="X641" s="748"/>
      <c r="Y641" s="1469"/>
      <c r="Z641" s="1469"/>
    </row>
    <row r="642" spans="1:26" x14ac:dyDescent="0.2">
      <c r="A642" s="1469"/>
      <c r="B642" s="543" t="str">
        <f>'WK8 - LTFP'!C230</f>
        <v>Growth in labour costs</v>
      </c>
      <c r="C642" s="1358"/>
      <c r="D642" s="1358"/>
      <c r="E642" s="749"/>
      <c r="F642" s="2"/>
      <c r="G642" s="868"/>
      <c r="H642" s="1358"/>
      <c r="I642" s="1358"/>
      <c r="J642" s="1358"/>
      <c r="K642" s="1358"/>
      <c r="L642" s="1358"/>
      <c r="M642" s="1358"/>
      <c r="N642" s="1358"/>
      <c r="O642" s="1358"/>
      <c r="P642" s="1358"/>
      <c r="Q642" s="1358"/>
      <c r="R642" s="748"/>
      <c r="S642" s="747"/>
      <c r="T642" s="1358"/>
      <c r="U642" s="1358"/>
      <c r="V642" s="1358"/>
      <c r="W642" s="747"/>
      <c r="X642" s="748"/>
      <c r="Y642" s="1469"/>
      <c r="Z642" s="1469"/>
    </row>
    <row r="643" spans="1:26" x14ac:dyDescent="0.2">
      <c r="A643" s="1469"/>
      <c r="B643" s="542" t="str">
        <f>'WK8 - LTFP'!C231</f>
        <v>Scenario 1: Proposed (with SV)</v>
      </c>
      <c r="C643" s="80"/>
      <c r="D643" s="1358"/>
      <c r="E643" s="749"/>
      <c r="F643" s="2"/>
      <c r="G643" s="868"/>
      <c r="H643" s="1358"/>
      <c r="I643" s="1545">
        <f>'WK8 - LTFP'!G231</f>
        <v>-0.32556381250723476</v>
      </c>
      <c r="J643" s="1545">
        <f>'WK8 - LTFP'!H231</f>
        <v>2.4999999999999911E-2</v>
      </c>
      <c r="K643" s="1545">
        <f>'WK8 - LTFP'!I231</f>
        <v>2.499999999170055E-2</v>
      </c>
      <c r="L643" s="1545">
        <f>'WK8 - LTFP'!J231</f>
        <v>2.5000000029149261E-2</v>
      </c>
      <c r="M643" s="1545">
        <f>'WK8 - LTFP'!K231</f>
        <v>2.49999999936803E-2</v>
      </c>
      <c r="N643" s="1545">
        <f>'WK8 - LTFP'!L231</f>
        <v>1.9999999997533768E-2</v>
      </c>
      <c r="O643" s="1545">
        <f>'WK8 - LTFP'!M231</f>
        <v>2.0000000012089236E-2</v>
      </c>
      <c r="P643" s="1545">
        <f>'WK8 - LTFP'!N231</f>
        <v>1.9999999990518269E-2</v>
      </c>
      <c r="Q643" s="1545">
        <f>'WK8 - LTFP'!O231</f>
        <v>1.9999999988380424E-2</v>
      </c>
      <c r="R643" s="1464">
        <f>'WK8 - LTFP'!P231</f>
        <v>2.0000000004556595E-2</v>
      </c>
      <c r="S643" s="747"/>
      <c r="T643" s="1358"/>
      <c r="U643" s="1358"/>
      <c r="V643" s="1358"/>
      <c r="W643" s="747"/>
      <c r="X643" s="748"/>
      <c r="Y643" s="1469"/>
      <c r="Z643" s="1469"/>
    </row>
    <row r="644" spans="1:26" x14ac:dyDescent="0.2">
      <c r="A644" s="1469"/>
      <c r="B644" s="542" t="str">
        <f>'WK8 - LTFP'!C232</f>
        <v>Scenario 2 - Base case (no SV)</v>
      </c>
      <c r="C644" s="866"/>
      <c r="D644" s="1358"/>
      <c r="E644" s="749"/>
      <c r="F644" s="2"/>
      <c r="G644" s="868"/>
      <c r="H644" s="1358"/>
      <c r="I644" s="1545">
        <f>'WK8 - LTFP'!G232</f>
        <v>-0.32556381250723476</v>
      </c>
      <c r="J644" s="1545">
        <f>'WK8 - LTFP'!H232</f>
        <v>2.4999999999999911E-2</v>
      </c>
      <c r="K644" s="1545">
        <f>'WK8 - LTFP'!I232</f>
        <v>2.499999999170055E-2</v>
      </c>
      <c r="L644" s="1545">
        <f>'WK8 - LTFP'!J232</f>
        <v>2.5000000029149261E-2</v>
      </c>
      <c r="M644" s="1545">
        <f>'WK8 - LTFP'!K232</f>
        <v>2.49999999936803E-2</v>
      </c>
      <c r="N644" s="1545">
        <f>'WK8 - LTFP'!L232</f>
        <v>1.9999999997533768E-2</v>
      </c>
      <c r="O644" s="1545">
        <f>'WK8 - LTFP'!M232</f>
        <v>2.0000000012089236E-2</v>
      </c>
      <c r="P644" s="1545">
        <f>'WK8 - LTFP'!N232</f>
        <v>1.9999999990518269E-2</v>
      </c>
      <c r="Q644" s="1545">
        <f>'WK8 - LTFP'!O232</f>
        <v>1.9999999988380424E-2</v>
      </c>
      <c r="R644" s="1464">
        <f>'WK8 - LTFP'!P232</f>
        <v>2.0000000004556595E-2</v>
      </c>
      <c r="S644" s="747"/>
      <c r="T644" s="1358"/>
      <c r="U644" s="1358"/>
      <c r="V644" s="1358"/>
      <c r="W644" s="747"/>
      <c r="X644" s="748"/>
      <c r="Y644" s="1469"/>
      <c r="Z644" s="1469"/>
    </row>
    <row r="645" spans="1:26" x14ac:dyDescent="0.2">
      <c r="A645" s="1469"/>
      <c r="B645" s="543" t="str">
        <f>'WK8 - LTFP'!C233</f>
        <v>Growth in employee numbers</v>
      </c>
      <c r="C645" s="1358"/>
      <c r="D645" s="1358"/>
      <c r="E645" s="749"/>
      <c r="F645" s="2"/>
      <c r="G645" s="868"/>
      <c r="H645" s="1358"/>
      <c r="I645" s="1358"/>
      <c r="J645" s="1358"/>
      <c r="K645" s="1358"/>
      <c r="L645" s="1358"/>
      <c r="M645" s="1358"/>
      <c r="N645" s="1358"/>
      <c r="O645" s="1358"/>
      <c r="P645" s="1358"/>
      <c r="Q645" s="1358"/>
      <c r="R645" s="748"/>
      <c r="S645" s="747"/>
      <c r="T645" s="1358"/>
      <c r="U645" s="1358"/>
      <c r="V645" s="1358"/>
      <c r="W645" s="747"/>
      <c r="X645" s="748"/>
      <c r="Y645" s="1469"/>
      <c r="Z645" s="1469"/>
    </row>
    <row r="646" spans="1:26" x14ac:dyDescent="0.2">
      <c r="A646" s="1469"/>
      <c r="B646" s="542" t="str">
        <f>'WK8 - LTFP'!C234</f>
        <v>Scenario 1: Proposed (with SV)</v>
      </c>
      <c r="C646" s="80"/>
      <c r="D646" s="1358"/>
      <c r="E646" s="749"/>
      <c r="F646" s="2"/>
      <c r="G646" s="868"/>
      <c r="H646" s="1358"/>
      <c r="I646" s="1545">
        <f>'WK8 - LTFP'!G234</f>
        <v>0</v>
      </c>
      <c r="J646" s="1545">
        <f>'WK8 - LTFP'!H234</f>
        <v>0</v>
      </c>
      <c r="K646" s="1545">
        <f>'WK8 - LTFP'!I234</f>
        <v>0</v>
      </c>
      <c r="L646" s="1545">
        <f>'WK8 - LTFP'!J234</f>
        <v>0</v>
      </c>
      <c r="M646" s="1545">
        <f>'WK8 - LTFP'!K234</f>
        <v>0</v>
      </c>
      <c r="N646" s="1545">
        <f>'WK8 - LTFP'!L234</f>
        <v>0</v>
      </c>
      <c r="O646" s="1545">
        <f>'WK8 - LTFP'!M234</f>
        <v>0</v>
      </c>
      <c r="P646" s="1545">
        <f>'WK8 - LTFP'!N234</f>
        <v>0</v>
      </c>
      <c r="Q646" s="1545">
        <f>'WK8 - LTFP'!O234</f>
        <v>0</v>
      </c>
      <c r="R646" s="1464">
        <f>'WK8 - LTFP'!P234</f>
        <v>0</v>
      </c>
      <c r="S646" s="747"/>
      <c r="T646" s="1358"/>
      <c r="U646" s="1358"/>
      <c r="V646" s="1358"/>
      <c r="W646" s="747"/>
      <c r="X646" s="748"/>
      <c r="Y646" s="1469"/>
      <c r="Z646" s="1469"/>
    </row>
    <row r="647" spans="1:26" x14ac:dyDescent="0.2">
      <c r="A647" s="1469"/>
      <c r="B647" s="542" t="str">
        <f>'WK8 - LTFP'!C235</f>
        <v>Scenario 2 - Base case (no SV)</v>
      </c>
      <c r="C647" s="866"/>
      <c r="D647" s="1358"/>
      <c r="E647" s="749"/>
      <c r="F647" s="2"/>
      <c r="G647" s="868"/>
      <c r="H647" s="1358"/>
      <c r="I647" s="1545">
        <f>'WK8 - LTFP'!G235</f>
        <v>0</v>
      </c>
      <c r="J647" s="1545">
        <f>'WK8 - LTFP'!H235</f>
        <v>0</v>
      </c>
      <c r="K647" s="1545">
        <f>'WK8 - LTFP'!I235</f>
        <v>0</v>
      </c>
      <c r="L647" s="1545">
        <f>'WK8 - LTFP'!J235</f>
        <v>0</v>
      </c>
      <c r="M647" s="1545">
        <f>'WK8 - LTFP'!K235</f>
        <v>0</v>
      </c>
      <c r="N647" s="1545">
        <f>'WK8 - LTFP'!L235</f>
        <v>0</v>
      </c>
      <c r="O647" s="1545">
        <f>'WK8 - LTFP'!M235</f>
        <v>0</v>
      </c>
      <c r="P647" s="1545">
        <f>'WK8 - LTFP'!N235</f>
        <v>0</v>
      </c>
      <c r="Q647" s="1545">
        <f>'WK8 - LTFP'!O235</f>
        <v>0</v>
      </c>
      <c r="R647" s="1464">
        <f>'WK8 - LTFP'!P235</f>
        <v>0</v>
      </c>
      <c r="S647" s="747"/>
      <c r="T647" s="1358"/>
      <c r="U647" s="1358"/>
      <c r="V647" s="1358"/>
      <c r="W647" s="747"/>
      <c r="X647" s="748"/>
      <c r="Y647" s="1469"/>
      <c r="Z647" s="1469"/>
    </row>
    <row r="648" spans="1:26" x14ac:dyDescent="0.2">
      <c r="A648" s="1469"/>
      <c r="B648" s="543" t="str">
        <f>'WK8 - LTFP'!C236</f>
        <v>Growth in assessment numbers</v>
      </c>
      <c r="C648" s="1358"/>
      <c r="D648" s="1358"/>
      <c r="E648" s="749"/>
      <c r="F648" s="2"/>
      <c r="G648" s="868"/>
      <c r="H648" s="1358"/>
      <c r="I648" s="1358"/>
      <c r="J648" s="1358"/>
      <c r="K648" s="1358"/>
      <c r="L648" s="1358"/>
      <c r="M648" s="1358"/>
      <c r="N648" s="1358"/>
      <c r="O648" s="1358"/>
      <c r="P648" s="1358"/>
      <c r="Q648" s="1358"/>
      <c r="R648" s="748"/>
      <c r="S648" s="747"/>
      <c r="T648" s="1358"/>
      <c r="U648" s="1358"/>
      <c r="V648" s="1358"/>
      <c r="W648" s="747"/>
      <c r="X648" s="748"/>
      <c r="Y648" s="1469"/>
      <c r="Z648" s="1469"/>
    </row>
    <row r="649" spans="1:26" x14ac:dyDescent="0.2">
      <c r="A649" s="1469"/>
      <c r="B649" s="542" t="str">
        <f>'WK8 - LTFP'!C237</f>
        <v>Scenario 1: Proposed (with SV)</v>
      </c>
      <c r="C649" s="80"/>
      <c r="D649" s="1358"/>
      <c r="E649" s="749"/>
      <c r="F649" s="2"/>
      <c r="G649" s="868"/>
      <c r="H649" s="1358"/>
      <c r="I649" s="1545">
        <f>'WK8 - LTFP'!G237</f>
        <v>0</v>
      </c>
      <c r="J649" s="1545">
        <f>'WK8 - LTFP'!H237</f>
        <v>0</v>
      </c>
      <c r="K649" s="1545">
        <f>'WK8 - LTFP'!I237</f>
        <v>0</v>
      </c>
      <c r="L649" s="1545">
        <f>'WK8 - LTFP'!J237</f>
        <v>0</v>
      </c>
      <c r="M649" s="1545">
        <f>'WK8 - LTFP'!K237</f>
        <v>0</v>
      </c>
      <c r="N649" s="1545">
        <f>'WK8 - LTFP'!L237</f>
        <v>0</v>
      </c>
      <c r="O649" s="1545">
        <f>'WK8 - LTFP'!M237</f>
        <v>0</v>
      </c>
      <c r="P649" s="1545">
        <f>'WK8 - LTFP'!N237</f>
        <v>0</v>
      </c>
      <c r="Q649" s="1545">
        <f>'WK8 - LTFP'!O237</f>
        <v>0</v>
      </c>
      <c r="R649" s="1464">
        <f>'WK8 - LTFP'!P237</f>
        <v>0</v>
      </c>
      <c r="S649" s="747"/>
      <c r="T649" s="1358"/>
      <c r="U649" s="1358"/>
      <c r="V649" s="1358"/>
      <c r="W649" s="747"/>
      <c r="X649" s="748"/>
      <c r="Y649" s="1469"/>
      <c r="Z649" s="1469"/>
    </row>
    <row r="650" spans="1:26" x14ac:dyDescent="0.2">
      <c r="A650" s="1469"/>
      <c r="B650" s="542" t="str">
        <f>'WK8 - LTFP'!C238</f>
        <v>Scenario 2 - Base case (no SV)</v>
      </c>
      <c r="C650" s="866"/>
      <c r="D650" s="1358"/>
      <c r="E650" s="749"/>
      <c r="F650" s="2"/>
      <c r="G650" s="868"/>
      <c r="H650" s="1358"/>
      <c r="I650" s="1545">
        <f>'WK8 - LTFP'!G238</f>
        <v>0</v>
      </c>
      <c r="J650" s="1545">
        <f>'WK8 - LTFP'!H238</f>
        <v>0</v>
      </c>
      <c r="K650" s="1545">
        <f>'WK8 - LTFP'!I238</f>
        <v>0</v>
      </c>
      <c r="L650" s="1545">
        <f>'WK8 - LTFP'!J238</f>
        <v>0</v>
      </c>
      <c r="M650" s="1545">
        <f>'WK8 - LTFP'!K238</f>
        <v>0</v>
      </c>
      <c r="N650" s="1545">
        <f>'WK8 - LTFP'!L238</f>
        <v>0</v>
      </c>
      <c r="O650" s="1545">
        <f>'WK8 - LTFP'!M238</f>
        <v>0</v>
      </c>
      <c r="P650" s="1545">
        <f>'WK8 - LTFP'!N238</f>
        <v>0</v>
      </c>
      <c r="Q650" s="1545">
        <f>'WK8 - LTFP'!O238</f>
        <v>0</v>
      </c>
      <c r="R650" s="1464">
        <f>'WK8 - LTFP'!P238</f>
        <v>0</v>
      </c>
      <c r="S650" s="747"/>
      <c r="T650" s="1358"/>
      <c r="U650" s="1358"/>
      <c r="V650" s="1358"/>
      <c r="W650" s="747"/>
      <c r="X650" s="748"/>
      <c r="Y650" s="1469"/>
      <c r="Z650" s="1469"/>
    </row>
    <row r="651" spans="1:26" x14ac:dyDescent="0.2">
      <c r="A651" s="1469"/>
      <c r="B651" s="543" t="str">
        <f>'WK8 - LTFP'!C239</f>
        <v>Inflation rate applied to Materials &amp; Contracts</v>
      </c>
      <c r="C651" s="1358"/>
      <c r="D651" s="1358"/>
      <c r="E651" s="749"/>
      <c r="F651" s="2"/>
      <c r="G651" s="868"/>
      <c r="H651" s="1358"/>
      <c r="I651" s="1358"/>
      <c r="J651" s="1358"/>
      <c r="K651" s="1358"/>
      <c r="L651" s="1358"/>
      <c r="M651" s="1358"/>
      <c r="N651" s="1358"/>
      <c r="O651" s="1358"/>
      <c r="P651" s="1358"/>
      <c r="Q651" s="1358"/>
      <c r="R651" s="748"/>
      <c r="S651" s="747"/>
      <c r="T651" s="1358"/>
      <c r="U651" s="1358"/>
      <c r="V651" s="1358"/>
      <c r="W651" s="747"/>
      <c r="X651" s="748"/>
      <c r="Y651" s="1469"/>
      <c r="Z651" s="1469"/>
    </row>
    <row r="652" spans="1:26" x14ac:dyDescent="0.2">
      <c r="A652" s="1469"/>
      <c r="B652" s="542" t="str">
        <f>'WK8 - LTFP'!C240</f>
        <v>Scenario 1: Proposed (with SV)</v>
      </c>
      <c r="C652" s="80"/>
      <c r="D652" s="1358"/>
      <c r="E652" s="749"/>
      <c r="F652" s="2"/>
      <c r="G652" s="868"/>
      <c r="H652" s="1358"/>
      <c r="I652" s="1545">
        <f>'WK8 - LTFP'!G240</f>
        <v>5.0000000000000001E-3</v>
      </c>
      <c r="J652" s="1545">
        <f>'WK8 - LTFP'!H240</f>
        <v>5.0000000000000001E-3</v>
      </c>
      <c r="K652" s="1545">
        <f>'WK8 - LTFP'!I240</f>
        <v>5.0000000000000001E-3</v>
      </c>
      <c r="L652" s="1545">
        <f>'WK8 - LTFP'!J240</f>
        <v>5.0000000000000001E-3</v>
      </c>
      <c r="M652" s="1545">
        <f>'WK8 - LTFP'!K240</f>
        <v>5.0000000000000001E-3</v>
      </c>
      <c r="N652" s="1545">
        <f>'WK8 - LTFP'!L240</f>
        <v>5.0000000000000001E-3</v>
      </c>
      <c r="O652" s="1545">
        <f>'WK8 - LTFP'!M240</f>
        <v>5.0000000000000001E-3</v>
      </c>
      <c r="P652" s="1545">
        <f>'WK8 - LTFP'!N240</f>
        <v>5.0000000000000001E-3</v>
      </c>
      <c r="Q652" s="1545">
        <f>'WK8 - LTFP'!O240</f>
        <v>5.0000000000000001E-3</v>
      </c>
      <c r="R652" s="1464">
        <f>'WK8 - LTFP'!P240</f>
        <v>5.0000000000000001E-3</v>
      </c>
      <c r="S652" s="747"/>
      <c r="T652" s="1358"/>
      <c r="U652" s="1358"/>
      <c r="V652" s="1358"/>
      <c r="W652" s="747"/>
      <c r="X652" s="748"/>
      <c r="Y652" s="1469"/>
      <c r="Z652" s="1469"/>
    </row>
    <row r="653" spans="1:26" x14ac:dyDescent="0.2">
      <c r="A653" s="1469"/>
      <c r="B653" s="542" t="str">
        <f>'WK8 - LTFP'!C241</f>
        <v>Scenario 2 - Base case (no SV)</v>
      </c>
      <c r="C653" s="866"/>
      <c r="D653" s="1358"/>
      <c r="E653" s="749"/>
      <c r="F653" s="2"/>
      <c r="G653" s="868"/>
      <c r="H653" s="1358"/>
      <c r="I653" s="1545">
        <f>'WK8 - LTFP'!G241</f>
        <v>5.0000000000000001E-3</v>
      </c>
      <c r="J653" s="1545">
        <f>'WK8 - LTFP'!H241</f>
        <v>5.0000000000000001E-3</v>
      </c>
      <c r="K653" s="1545">
        <f>'WK8 - LTFP'!I241</f>
        <v>5.0000000000000001E-3</v>
      </c>
      <c r="L653" s="1545">
        <f>'WK8 - LTFP'!J241</f>
        <v>5.0000000000000001E-3</v>
      </c>
      <c r="M653" s="1545">
        <f>'WK8 - LTFP'!K241</f>
        <v>5.0000000000000001E-3</v>
      </c>
      <c r="N653" s="1545">
        <f>'WK8 - LTFP'!L241</f>
        <v>5.0000000000000001E-3</v>
      </c>
      <c r="O653" s="1545">
        <f>'WK8 - LTFP'!M241</f>
        <v>5.0000000000000001E-3</v>
      </c>
      <c r="P653" s="1545">
        <f>'WK8 - LTFP'!N241</f>
        <v>5.0000000000000001E-3</v>
      </c>
      <c r="Q653" s="1545">
        <f>'WK8 - LTFP'!O241</f>
        <v>5.0000000000000001E-3</v>
      </c>
      <c r="R653" s="1464">
        <f>'WK8 - LTFP'!P241</f>
        <v>5.0000000000000001E-3</v>
      </c>
      <c r="S653" s="747"/>
      <c r="T653" s="1358"/>
      <c r="U653" s="1358"/>
      <c r="V653" s="1358"/>
      <c r="W653" s="747"/>
      <c r="X653" s="748"/>
      <c r="Y653" s="1469"/>
      <c r="Z653" s="1469"/>
    </row>
    <row r="654" spans="1:26" x14ac:dyDescent="0.2">
      <c r="A654" s="1469"/>
      <c r="B654" s="543" t="str">
        <f>'WK8 - LTFP'!C242</f>
        <v>Planned operating cost savings</v>
      </c>
      <c r="C654" s="1358"/>
      <c r="D654" s="1358"/>
      <c r="E654" s="749"/>
      <c r="F654" s="2"/>
      <c r="G654" s="868"/>
      <c r="H654" s="1358"/>
      <c r="I654" s="1358"/>
      <c r="J654" s="1358"/>
      <c r="K654" s="1358"/>
      <c r="L654" s="1358"/>
      <c r="M654" s="1358"/>
      <c r="N654" s="1358"/>
      <c r="O654" s="1358"/>
      <c r="P654" s="1358"/>
      <c r="Q654" s="1358"/>
      <c r="R654" s="748"/>
      <c r="S654" s="747"/>
      <c r="T654" s="1358"/>
      <c r="U654" s="1358"/>
      <c r="V654" s="1358"/>
      <c r="W654" s="747"/>
      <c r="X654" s="748"/>
      <c r="Y654" s="1469"/>
      <c r="Z654" s="1469"/>
    </row>
    <row r="655" spans="1:26" x14ac:dyDescent="0.2">
      <c r="A655" s="1469"/>
      <c r="B655" s="961" t="str">
        <f>'WK8 - LTFP'!C243</f>
        <v>Scenario 1: Proposed (with SV)</v>
      </c>
      <c r="C655" s="80"/>
      <c r="D655" s="1358"/>
      <c r="E655" s="749"/>
      <c r="F655" s="2"/>
      <c r="G655" s="868"/>
      <c r="H655" s="1358"/>
      <c r="I655" s="1545" t="str">
        <f>'WK8 - LTFP'!G243</f>
        <v>Part of reduced inflation rate</v>
      </c>
      <c r="J655" s="1545" t="str">
        <f>'WK8 - LTFP'!H243</f>
        <v>Part of reduced inflation rate</v>
      </c>
      <c r="K655" s="1545" t="str">
        <f>'WK8 - LTFP'!I243</f>
        <v>Part of reduced inflation rate</v>
      </c>
      <c r="L655" s="1545" t="str">
        <f>'WK8 - LTFP'!J243</f>
        <v>Part of reduced inflation rate</v>
      </c>
      <c r="M655" s="1545" t="str">
        <f>'WK8 - LTFP'!K243</f>
        <v>Part of reduced inflation rate</v>
      </c>
      <c r="N655" s="1545" t="str">
        <f>'WK8 - LTFP'!L243</f>
        <v>Part of reduced inflation rate</v>
      </c>
      <c r="O655" s="1545" t="str">
        <f>'WK8 - LTFP'!M243</f>
        <v>Part of reduced inflation rate</v>
      </c>
      <c r="P655" s="1545" t="str">
        <f>'WK8 - LTFP'!N243</f>
        <v>Part of reduced inflation rate</v>
      </c>
      <c r="Q655" s="1545" t="str">
        <f>'WK8 - LTFP'!O243</f>
        <v>Part of reduced inflation rate</v>
      </c>
      <c r="R655" s="1464" t="str">
        <f>'WK8 - LTFP'!P243</f>
        <v>Part of reduced inflation rate</v>
      </c>
      <c r="S655" s="747"/>
      <c r="T655" s="1358"/>
      <c r="U655" s="1358"/>
      <c r="V655" s="1358"/>
      <c r="W655" s="747"/>
      <c r="X655" s="748"/>
      <c r="Y655" s="1469"/>
      <c r="Z655" s="1469"/>
    </row>
    <row r="656" spans="1:26" x14ac:dyDescent="0.2">
      <c r="A656" s="1469"/>
      <c r="B656" s="961" t="str">
        <f>'WK8 - LTFP'!C244</f>
        <v>Scenario 2 - Base case (no SV)</v>
      </c>
      <c r="C656" s="866"/>
      <c r="D656" s="1358"/>
      <c r="E656" s="749"/>
      <c r="F656" s="2"/>
      <c r="G656" s="868"/>
      <c r="H656" s="1358"/>
      <c r="I656" s="1545" t="str">
        <f>'WK8 - LTFP'!G244</f>
        <v>Part of reduced inflation rate</v>
      </c>
      <c r="J656" s="1545" t="str">
        <f>'WK8 - LTFP'!H244</f>
        <v>Part of reduced inflation rate</v>
      </c>
      <c r="K656" s="1545" t="str">
        <f>'WK8 - LTFP'!I244</f>
        <v>Part of reduced inflation rate</v>
      </c>
      <c r="L656" s="1545" t="str">
        <f>'WK8 - LTFP'!J244</f>
        <v>Part of reduced inflation rate</v>
      </c>
      <c r="M656" s="1545" t="str">
        <f>'WK8 - LTFP'!K244</f>
        <v>Part of reduced inflation rate</v>
      </c>
      <c r="N656" s="1545" t="str">
        <f>'WK8 - LTFP'!L244</f>
        <v>Part of reduced inflation rate</v>
      </c>
      <c r="O656" s="1545" t="str">
        <f>'WK8 - LTFP'!M244</f>
        <v>Part of reduced inflation rate</v>
      </c>
      <c r="P656" s="1545" t="str">
        <f>'WK8 - LTFP'!N244</f>
        <v>Part of reduced inflation rate</v>
      </c>
      <c r="Q656" s="1545" t="str">
        <f>'WK8 - LTFP'!O244</f>
        <v>Part of reduced inflation rate</v>
      </c>
      <c r="R656" s="1464" t="str">
        <f>'WK8 - LTFP'!P244</f>
        <v>Part of reduced inflation rate</v>
      </c>
      <c r="S656" s="747"/>
      <c r="T656" s="1358"/>
      <c r="U656" s="1358"/>
      <c r="V656" s="1358"/>
      <c r="W656" s="747"/>
      <c r="X656" s="748"/>
      <c r="Y656" s="1469"/>
      <c r="Z656" s="1469"/>
    </row>
    <row r="657" spans="1:26" x14ac:dyDescent="0.2">
      <c r="A657" s="1469"/>
      <c r="B657" s="751"/>
      <c r="C657" s="752"/>
      <c r="D657" s="752"/>
      <c r="E657" s="869"/>
      <c r="F657" s="867"/>
      <c r="G657" s="870"/>
      <c r="H657" s="752"/>
      <c r="I657" s="752"/>
      <c r="J657" s="752"/>
      <c r="K657" s="752"/>
      <c r="L657" s="752"/>
      <c r="M657" s="752"/>
      <c r="N657" s="752"/>
      <c r="O657" s="752"/>
      <c r="P657" s="752"/>
      <c r="Q657" s="752"/>
      <c r="R657" s="753"/>
      <c r="S657" s="751"/>
      <c r="T657" s="752"/>
      <c r="U657" s="752"/>
      <c r="V657" s="752"/>
      <c r="W657" s="751"/>
      <c r="X657" s="753"/>
      <c r="Y657" s="1469"/>
      <c r="Z657" s="1469"/>
    </row>
    <row r="658" spans="1:26" x14ac:dyDescent="0.2">
      <c r="A658" s="1469"/>
      <c r="B658" s="1469"/>
      <c r="C658" s="1469"/>
      <c r="D658" s="1469"/>
      <c r="E658" s="1469"/>
      <c r="F658" s="1469"/>
      <c r="G658" s="1469"/>
      <c r="H658" s="1469"/>
      <c r="I658" s="1469"/>
      <c r="J658" s="1469"/>
      <c r="K658" s="1469"/>
      <c r="L658" s="1469"/>
      <c r="M658" s="1469"/>
      <c r="N658" s="1469"/>
      <c r="O658" s="1469"/>
      <c r="P658" s="1469"/>
      <c r="Q658" s="1469"/>
      <c r="R658" s="1469"/>
      <c r="S658" s="1469"/>
      <c r="T658" s="1469"/>
      <c r="U658" s="1469"/>
      <c r="V658" s="1469"/>
      <c r="W658" s="1469"/>
      <c r="X658" s="1469"/>
      <c r="Y658" s="1469"/>
      <c r="Z658" s="1469"/>
    </row>
    <row r="659" spans="1:26" x14ac:dyDescent="0.2">
      <c r="A659" s="1469"/>
      <c r="B659" s="1469"/>
      <c r="C659" s="1469"/>
      <c r="D659" s="1469"/>
      <c r="E659" s="1469"/>
      <c r="F659" s="1469"/>
      <c r="G659" s="1469"/>
      <c r="H659" s="1469"/>
      <c r="I659" s="1469"/>
      <c r="J659" s="1469"/>
      <c r="K659" s="1469"/>
      <c r="L659" s="1469"/>
      <c r="M659" s="1469"/>
      <c r="N659" s="1469"/>
      <c r="O659" s="1469"/>
      <c r="P659" s="1469"/>
      <c r="Q659" s="1469"/>
      <c r="R659" s="1469"/>
      <c r="S659" s="1469"/>
      <c r="T659" s="1469"/>
      <c r="U659" s="1469"/>
      <c r="V659" s="1469"/>
      <c r="W659" s="1469"/>
      <c r="X659" s="1469"/>
      <c r="Y659" s="1469"/>
      <c r="Z659" s="1469"/>
    </row>
    <row r="660" spans="1:26" x14ac:dyDescent="0.2">
      <c r="A660" s="1469"/>
      <c r="B660" s="1469"/>
      <c r="C660" s="1469"/>
      <c r="D660" s="1469"/>
      <c r="E660" s="1469"/>
      <c r="F660" s="1469"/>
      <c r="G660" s="1469"/>
      <c r="H660" s="1469"/>
      <c r="I660" s="1469"/>
      <c r="J660" s="1469"/>
      <c r="K660" s="1469"/>
      <c r="L660" s="1469"/>
      <c r="M660" s="1469"/>
      <c r="N660" s="1469"/>
      <c r="O660" s="1469"/>
      <c r="P660" s="1469"/>
      <c r="Q660" s="1469"/>
      <c r="R660" s="1469"/>
      <c r="S660" s="1469"/>
      <c r="T660" s="1469"/>
      <c r="U660" s="1469"/>
      <c r="V660" s="1469"/>
      <c r="W660" s="1469"/>
      <c r="X660" s="1469"/>
      <c r="Y660" s="1469"/>
      <c r="Z660" s="1469"/>
    </row>
    <row r="661" spans="1:26" x14ac:dyDescent="0.2">
      <c r="A661" s="1469"/>
      <c r="B661" s="913" t="str">
        <f>'WK9 - Ratios'!F5</f>
        <v>WORKSHEET 9</v>
      </c>
      <c r="C661" s="1469"/>
      <c r="D661" s="1469"/>
      <c r="E661" s="1469"/>
      <c r="F661" s="1469"/>
      <c r="G661" s="1469"/>
      <c r="H661" s="1469"/>
      <c r="I661" s="1469"/>
      <c r="J661" s="1469"/>
      <c r="K661" s="1469"/>
      <c r="L661" s="1469"/>
      <c r="M661" s="1469"/>
      <c r="N661" s="1469"/>
      <c r="O661" s="1469"/>
      <c r="P661" s="1469"/>
      <c r="Q661" s="1469"/>
      <c r="R661" s="1469"/>
      <c r="S661" s="1469"/>
      <c r="T661" s="1469"/>
      <c r="U661" s="1469"/>
      <c r="V661" s="1469"/>
      <c r="W661" s="1469"/>
      <c r="X661" s="1469"/>
      <c r="Y661" s="1469"/>
      <c r="Z661" s="1469"/>
    </row>
    <row r="662" spans="1:26" x14ac:dyDescent="0.2">
      <c r="A662" s="1469"/>
      <c r="B662" s="914" t="str">
        <f>'WK9 - Ratios'!F7</f>
        <v>FINANCIAL RATIOS</v>
      </c>
      <c r="C662" s="1469"/>
      <c r="D662" s="1469"/>
      <c r="E662" s="1469"/>
      <c r="F662" s="1469"/>
      <c r="G662" s="1469"/>
      <c r="H662" s="1469"/>
      <c r="I662" s="1469"/>
      <c r="J662" s="1469"/>
      <c r="K662" s="1469"/>
      <c r="L662" s="1469"/>
      <c r="M662" s="1469"/>
      <c r="N662" s="1469"/>
      <c r="O662" s="1469"/>
      <c r="P662" s="1469"/>
      <c r="Q662" s="1469"/>
      <c r="R662" s="1469"/>
      <c r="S662" s="1469"/>
      <c r="T662" s="1469"/>
      <c r="U662" s="1469"/>
      <c r="V662" s="1469"/>
      <c r="W662" s="1469"/>
      <c r="X662" s="1469"/>
      <c r="Y662" s="1469"/>
      <c r="Z662" s="1469"/>
    </row>
    <row r="663" spans="1:26" x14ac:dyDescent="0.2">
      <c r="A663" s="1469"/>
      <c r="B663" s="1341"/>
      <c r="C663" s="1187"/>
      <c r="D663" s="1326"/>
      <c r="E663" s="1187"/>
      <c r="F663" s="1344" t="str">
        <f>'WK9 - Ratios'!H15</f>
        <v>Historical ratios</v>
      </c>
      <c r="G663" s="1326"/>
      <c r="H663" s="1258"/>
      <c r="I663" s="1187"/>
      <c r="J663" s="1187"/>
      <c r="K663" s="1187"/>
      <c r="L663" s="1344" t="str">
        <f>'WK9 - Ratios'!N15</f>
        <v>Forecast ratios</v>
      </c>
      <c r="M663" s="1187"/>
      <c r="N663" s="1187"/>
      <c r="O663" s="1187"/>
      <c r="P663" s="1187"/>
      <c r="Q663" s="1187"/>
      <c r="R663" s="1326"/>
      <c r="S663" s="1469"/>
      <c r="T663" s="784" t="s">
        <v>703</v>
      </c>
      <c r="U663" s="1469"/>
      <c r="V663" s="1469"/>
      <c r="W663" s="1469"/>
      <c r="X663" s="1469"/>
      <c r="Y663" s="1469"/>
      <c r="Z663" s="1469"/>
    </row>
    <row r="664" spans="1:26" x14ac:dyDescent="0.2">
      <c r="A664" s="1469"/>
      <c r="B664" s="948" t="str">
        <f>B$51</f>
        <v>Year number</v>
      </c>
      <c r="C664" s="1358"/>
      <c r="D664" s="748"/>
      <c r="E664" s="1263" t="str">
        <f t="shared" ref="E664:R664" si="30">E$51</f>
        <v>Hist yr 3</v>
      </c>
      <c r="F664" s="1263" t="str">
        <f t="shared" si="30"/>
        <v>Hist yr 2</v>
      </c>
      <c r="G664" s="1332" t="str">
        <f t="shared" si="30"/>
        <v>Hist yr 1</v>
      </c>
      <c r="H664" s="1327" t="str">
        <f t="shared" si="30"/>
        <v>Year 0</v>
      </c>
      <c r="I664" s="1263" t="str">
        <f t="shared" si="30"/>
        <v>Year 1</v>
      </c>
      <c r="J664" s="1263" t="str">
        <f t="shared" si="30"/>
        <v>Year 2</v>
      </c>
      <c r="K664" s="1263" t="str">
        <f t="shared" si="30"/>
        <v>Year 3</v>
      </c>
      <c r="L664" s="1263" t="str">
        <f t="shared" si="30"/>
        <v>Year 4</v>
      </c>
      <c r="M664" s="1263" t="str">
        <f t="shared" si="30"/>
        <v>Year 5</v>
      </c>
      <c r="N664" s="1263" t="str">
        <f t="shared" si="30"/>
        <v>Year 6</v>
      </c>
      <c r="O664" s="1263" t="str">
        <f t="shared" si="30"/>
        <v>Year 7</v>
      </c>
      <c r="P664" s="1263" t="str">
        <f t="shared" si="30"/>
        <v>Year 8</v>
      </c>
      <c r="Q664" s="1263" t="str">
        <f t="shared" si="30"/>
        <v>Year 9</v>
      </c>
      <c r="R664" s="1332" t="str">
        <f t="shared" si="30"/>
        <v>Year 10</v>
      </c>
      <c r="S664" s="1469"/>
      <c r="T664" s="178"/>
      <c r="U664" s="1469"/>
      <c r="V664" s="1469"/>
      <c r="W664" s="1469"/>
      <c r="X664" s="1469"/>
      <c r="Y664" s="1469"/>
      <c r="Z664" s="1469"/>
    </row>
    <row r="665" spans="1:26" x14ac:dyDescent="0.2">
      <c r="A665" s="1469"/>
      <c r="B665" s="915" t="str">
        <f>B$52</f>
        <v>Financial year</v>
      </c>
      <c r="C665" s="752"/>
      <c r="D665" s="753"/>
      <c r="E665" s="920" t="str">
        <f t="shared" ref="E665:R665" si="31">E$52</f>
        <v>2017-18</v>
      </c>
      <c r="F665" s="920" t="str">
        <f t="shared" si="31"/>
        <v>2018-19</v>
      </c>
      <c r="G665" s="936" t="str">
        <f t="shared" si="31"/>
        <v>2019-20</v>
      </c>
      <c r="H665" s="919" t="str">
        <f t="shared" si="31"/>
        <v>2020-21</v>
      </c>
      <c r="I665" s="920" t="str">
        <f t="shared" si="31"/>
        <v>2021-22</v>
      </c>
      <c r="J665" s="920" t="str">
        <f t="shared" si="31"/>
        <v>2022-23</v>
      </c>
      <c r="K665" s="920" t="str">
        <f t="shared" si="31"/>
        <v>2023-24</v>
      </c>
      <c r="L665" s="920" t="str">
        <f t="shared" si="31"/>
        <v>2024-25</v>
      </c>
      <c r="M665" s="920" t="str">
        <f t="shared" si="31"/>
        <v>2025-26</v>
      </c>
      <c r="N665" s="920" t="str">
        <f t="shared" si="31"/>
        <v>2026-27</v>
      </c>
      <c r="O665" s="920" t="str">
        <f t="shared" si="31"/>
        <v>2027-28</v>
      </c>
      <c r="P665" s="920" t="str">
        <f t="shared" si="31"/>
        <v>2028-29</v>
      </c>
      <c r="Q665" s="920" t="str">
        <f t="shared" si="31"/>
        <v>2029-30</v>
      </c>
      <c r="R665" s="936" t="str">
        <f t="shared" si="31"/>
        <v>2030-31</v>
      </c>
      <c r="S665" s="1469"/>
      <c r="T665" s="178"/>
      <c r="U665" s="1469"/>
      <c r="V665" s="1469"/>
      <c r="W665" s="1358"/>
      <c r="X665" s="1469"/>
      <c r="Y665" s="1469"/>
      <c r="Z665" s="1469"/>
    </row>
    <row r="666" spans="1:26" x14ac:dyDescent="0.2">
      <c r="A666" s="1469"/>
      <c r="B666" s="747"/>
      <c r="C666" s="1358"/>
      <c r="D666" s="748"/>
      <c r="E666" s="1358"/>
      <c r="F666" s="1358"/>
      <c r="G666" s="748"/>
      <c r="H666" s="747"/>
      <c r="I666" s="1358"/>
      <c r="J666" s="1358"/>
      <c r="K666" s="1358"/>
      <c r="L666" s="1358"/>
      <c r="M666" s="1358"/>
      <c r="N666" s="1358"/>
      <c r="O666" s="1358"/>
      <c r="P666" s="1358"/>
      <c r="Q666" s="1358"/>
      <c r="R666" s="748"/>
      <c r="S666" s="1469"/>
      <c r="T666" s="980" t="str">
        <f>B669</f>
        <v>Operating Performance Ratio</v>
      </c>
      <c r="U666" s="1469"/>
      <c r="V666" s="1469"/>
      <c r="W666" s="1358"/>
      <c r="X666" s="1469"/>
      <c r="Y666" s="1469"/>
      <c r="Z666" s="1469"/>
    </row>
    <row r="667" spans="1:26" x14ac:dyDescent="0.2">
      <c r="A667" s="1469"/>
      <c r="B667" s="965" t="str">
        <f>'WK9 - Ratios'!C19</f>
        <v>1. Sustainability</v>
      </c>
      <c r="C667" s="100"/>
      <c r="D667" s="100"/>
      <c r="E667" s="849"/>
      <c r="F667" s="100"/>
      <c r="G667" s="850"/>
      <c r="H667" s="849"/>
      <c r="I667" s="100"/>
      <c r="J667" s="100"/>
      <c r="K667" s="100"/>
      <c r="L667" s="100"/>
      <c r="M667" s="100"/>
      <c r="N667" s="100"/>
      <c r="O667" s="100"/>
      <c r="P667" s="100"/>
      <c r="Q667" s="100"/>
      <c r="R667" s="850"/>
      <c r="S667" s="747"/>
      <c r="T667" s="967" t="str">
        <f>'WK9 - Ratios'!D21</f>
        <v>Net continuing operating result</v>
      </c>
      <c r="U667" s="1358"/>
      <c r="V667" s="1358"/>
      <c r="W667" s="1358"/>
      <c r="X667" s="1469"/>
      <c r="Y667" s="1469"/>
      <c r="Z667" s="1469"/>
    </row>
    <row r="668" spans="1:26" x14ac:dyDescent="0.2">
      <c r="A668" s="1469"/>
      <c r="B668" s="747"/>
      <c r="C668" s="1358"/>
      <c r="D668" s="748"/>
      <c r="E668" s="1358"/>
      <c r="F668" s="1358"/>
      <c r="G668" s="748"/>
      <c r="H668" s="747"/>
      <c r="I668" s="1358"/>
      <c r="J668" s="1358"/>
      <c r="K668" s="1358"/>
      <c r="L668" s="1358"/>
      <c r="M668" s="1358"/>
      <c r="N668" s="1358"/>
      <c r="O668" s="1358"/>
      <c r="P668" s="1358"/>
      <c r="Q668" s="1358"/>
      <c r="R668" s="748"/>
      <c r="S668" s="1469"/>
      <c r="T668" s="981" t="str">
        <f>'WK9 - Ratios'!D22</f>
        <v>(excl capital grants and contributions)</v>
      </c>
      <c r="U668" s="808"/>
      <c r="V668" s="808"/>
      <c r="W668" s="1358"/>
      <c r="X668" s="1469"/>
      <c r="Y668" s="1469"/>
      <c r="Z668" s="1469"/>
    </row>
    <row r="669" spans="1:26" x14ac:dyDescent="0.2">
      <c r="A669" s="1469"/>
      <c r="B669" s="947" t="str">
        <f>'WK9 - Ratios'!C21</f>
        <v>Operating Performance Ratio</v>
      </c>
      <c r="C669" s="1358"/>
      <c r="D669" s="748"/>
      <c r="E669" s="1358"/>
      <c r="F669" s="1358"/>
      <c r="G669" s="748"/>
      <c r="H669" s="747"/>
      <c r="I669" s="1358"/>
      <c r="J669" s="1358"/>
      <c r="K669" s="1358"/>
      <c r="L669" s="1358"/>
      <c r="M669" s="1358"/>
      <c r="N669" s="1358"/>
      <c r="O669" s="1358"/>
      <c r="P669" s="1358"/>
      <c r="Q669" s="1358"/>
      <c r="R669" s="748"/>
      <c r="S669" s="1469"/>
      <c r="T669" s="982" t="str">
        <f>'WK9 - Ratios'!D23</f>
        <v>Total continuing operating revenue</v>
      </c>
      <c r="U669" s="1469"/>
      <c r="V669" s="1469"/>
      <c r="W669" s="1358"/>
      <c r="X669" s="1469"/>
      <c r="Y669" s="1469"/>
      <c r="Z669" s="1469"/>
    </row>
    <row r="670" spans="1:26" x14ac:dyDescent="0.2">
      <c r="A670" s="1469"/>
      <c r="B670" s="948" t="str">
        <f>B$582</f>
        <v>SCENARIO 1: Proposed additional SV income and expenditure</v>
      </c>
      <c r="C670" s="1358"/>
      <c r="D670" s="748"/>
      <c r="E670" s="1593">
        <f>'WK9 - Ratios'!G22</f>
        <v>-8.7949162780627199E-2</v>
      </c>
      <c r="F670" s="1593">
        <f>'WK9 - Ratios'!H22</f>
        <v>-8.3273408619030737E-2</v>
      </c>
      <c r="G670" s="1594">
        <f>'WK9 - Ratios'!I22</f>
        <v>-0.18381395926906652</v>
      </c>
      <c r="H670" s="1595">
        <f>'WK9 - Ratios'!J22</f>
        <v>-0.25564467016011011</v>
      </c>
      <c r="I670" s="1593">
        <f>'WK9 - Ratios'!K22</f>
        <v>3.7082400163587173E-2</v>
      </c>
      <c r="J670" s="1593">
        <f>'WK9 - Ratios'!L22</f>
        <v>3.3183142133889447E-2</v>
      </c>
      <c r="K670" s="1593">
        <f>'WK9 - Ratios'!M22</f>
        <v>3.0109394490597213E-2</v>
      </c>
      <c r="L670" s="1593">
        <f>'WK9 - Ratios'!N22</f>
        <v>2.7189237098143516E-2</v>
      </c>
      <c r="M670" s="1593">
        <f>'WK9 - Ratios'!O22</f>
        <v>2.4744838931651122E-2</v>
      </c>
      <c r="N670" s="1593">
        <f>'WK9 - Ratios'!P22</f>
        <v>2.4204996766323251E-2</v>
      </c>
      <c r="O670" s="1593">
        <f>'WK9 - Ratios'!Q22</f>
        <v>2.3830481318879757E-2</v>
      </c>
      <c r="P670" s="1593">
        <f>'WK9 - Ratios'!R22</f>
        <v>2.3635989126723211E-2</v>
      </c>
      <c r="Q670" s="1593">
        <f>'WK9 - Ratios'!S22</f>
        <v>2.3600009164433982E-2</v>
      </c>
      <c r="R670" s="1594">
        <f>'WK9 - Ratios'!T22</f>
        <v>2.3728854865472944E-2</v>
      </c>
      <c r="S670" s="1469"/>
      <c r="T670" s="982" t="str">
        <f>'WK9 - Ratios'!D24</f>
        <v>(excl. capital grants and contributions)</v>
      </c>
      <c r="U670" s="1469"/>
      <c r="V670" s="1469"/>
      <c r="W670" s="1358"/>
      <c r="X670" s="1469"/>
      <c r="Y670" s="1469"/>
      <c r="Z670" s="1469"/>
    </row>
    <row r="671" spans="1:26" x14ac:dyDescent="0.2">
      <c r="A671" s="1469"/>
      <c r="B671" s="948" t="str">
        <f>B$600</f>
        <v>SCENARIO 2: Base case -  no SV income or expenditure</v>
      </c>
      <c r="C671" s="1358"/>
      <c r="D671" s="748"/>
      <c r="E671" s="1593">
        <f>'WK9 - Ratios'!G23</f>
        <v>-8.7949162780627199E-2</v>
      </c>
      <c r="F671" s="1593">
        <f>'WK9 - Ratios'!H23</f>
        <v>-8.3273408619030737E-2</v>
      </c>
      <c r="G671" s="1594">
        <f>'WK9 - Ratios'!I23</f>
        <v>-0.18381395926906652</v>
      </c>
      <c r="H671" s="1595">
        <f>'WK9 - Ratios'!J23</f>
        <v>-0.25564467016011011</v>
      </c>
      <c r="I671" s="1593">
        <f>'WK9 - Ratios'!K23</f>
        <v>-1.7212837113158765E-2</v>
      </c>
      <c r="J671" s="1593">
        <f>'WK9 - Ratios'!L23</f>
        <v>-2.1893861268145808E-2</v>
      </c>
      <c r="K671" s="1593">
        <f>'WK9 - Ratios'!M23</f>
        <v>-2.5709279342968946E-2</v>
      </c>
      <c r="L671" s="1593">
        <f>'WK9 - Ratios'!N23</f>
        <v>-2.936666506024466E-2</v>
      </c>
      <c r="M671" s="1593">
        <f>'WK9 - Ratios'!O23</f>
        <v>-3.2592908958487897E-2</v>
      </c>
      <c r="N671" s="1593">
        <f>'WK9 - Ratios'!P23</f>
        <v>-3.3805451723150241E-2</v>
      </c>
      <c r="O671" s="1593">
        <f>'WK9 - Ratios'!Q23</f>
        <v>-3.4844174898155798E-2</v>
      </c>
      <c r="P671" s="1593">
        <f>'WK9 - Ratios'!R23</f>
        <v>-3.5693026528863928E-2</v>
      </c>
      <c r="Q671" s="1593">
        <f>'WK9 - Ratios'!S23</f>
        <v>-3.6374346319503016E-2</v>
      </c>
      <c r="R671" s="1594">
        <f>'WK9 - Ratios'!T23</f>
        <v>-3.6880977926852306E-2</v>
      </c>
      <c r="S671" s="1469"/>
      <c r="T671" s="1469"/>
      <c r="U671" s="1469"/>
      <c r="V671" s="1469"/>
      <c r="W671" s="1358"/>
      <c r="X671" s="1469"/>
      <c r="Y671" s="1469"/>
      <c r="Z671" s="1469"/>
    </row>
    <row r="672" spans="1:26" x14ac:dyDescent="0.2">
      <c r="A672" s="1469"/>
      <c r="B672" s="948" t="str">
        <f>B$618</f>
        <v xml:space="preserve">SCENARIO 3: Hybrid case  - SV expenditure but no SV income </v>
      </c>
      <c r="C672" s="1358"/>
      <c r="D672" s="748"/>
      <c r="E672" s="1593">
        <f>'WK9 - Ratios'!G24</f>
        <v>-8.7949162780627199E-2</v>
      </c>
      <c r="F672" s="1593">
        <f>'WK9 - Ratios'!H24</f>
        <v>-8.3273408619030737E-2</v>
      </c>
      <c r="G672" s="1594">
        <f>'WK9 - Ratios'!I24</f>
        <v>-0.18381395926906652</v>
      </c>
      <c r="H672" s="1595">
        <f>'WK9 - Ratios'!J24</f>
        <v>-0.25564467016011011</v>
      </c>
      <c r="I672" s="1593">
        <f>'WK9 - Ratios'!K24</f>
        <v>-1.7212837113158765E-2</v>
      </c>
      <c r="J672" s="1593">
        <f>'WK9 - Ratios'!L24</f>
        <v>-2.1893861268145808E-2</v>
      </c>
      <c r="K672" s="1593">
        <f>'WK9 - Ratios'!M24</f>
        <v>-2.5709279342968946E-2</v>
      </c>
      <c r="L672" s="1593">
        <f>'WK9 - Ratios'!N24</f>
        <v>-2.936666506024466E-2</v>
      </c>
      <c r="M672" s="1593">
        <f>'WK9 - Ratios'!O24</f>
        <v>-3.2592908958487897E-2</v>
      </c>
      <c r="N672" s="1593">
        <f>'WK9 - Ratios'!P24</f>
        <v>-3.3805451723150241E-2</v>
      </c>
      <c r="O672" s="1593">
        <f>'WK9 - Ratios'!Q24</f>
        <v>-3.4844174898155798E-2</v>
      </c>
      <c r="P672" s="1593">
        <f>'WK9 - Ratios'!R24</f>
        <v>-3.5693026528863928E-2</v>
      </c>
      <c r="Q672" s="1593">
        <f>'WK9 - Ratios'!S24</f>
        <v>-3.6374346319503016E-2</v>
      </c>
      <c r="R672" s="1594">
        <f>'WK9 - Ratios'!T24</f>
        <v>-3.6880977926852306E-2</v>
      </c>
      <c r="S672" s="1469"/>
      <c r="T672" s="980" t="str">
        <f>B674</f>
        <v>Own Source Revenue Ratio</v>
      </c>
      <c r="U672" s="1469"/>
      <c r="V672" s="1469"/>
      <c r="W672" s="1358"/>
      <c r="X672" s="1469"/>
      <c r="Y672" s="1469"/>
      <c r="Z672" s="1469"/>
    </row>
    <row r="673" spans="1:26" x14ac:dyDescent="0.2">
      <c r="A673" s="1469"/>
      <c r="B673" s="747"/>
      <c r="C673" s="1358"/>
      <c r="D673" s="748"/>
      <c r="E673" s="1596"/>
      <c r="F673" s="1596"/>
      <c r="G673" s="1597"/>
      <c r="H673" s="1598"/>
      <c r="I673" s="1596"/>
      <c r="J673" s="1596"/>
      <c r="K673" s="1596"/>
      <c r="L673" s="1596"/>
      <c r="M673" s="1596"/>
      <c r="N673" s="1596"/>
      <c r="O673" s="1596"/>
      <c r="P673" s="1596"/>
      <c r="Q673" s="1596"/>
      <c r="R673" s="1597"/>
      <c r="S673" s="1469"/>
      <c r="T673" s="982" t="str">
        <f>'WK9 - Ratios'!D27</f>
        <v>Total continuing operating revenue</v>
      </c>
      <c r="U673" s="1469"/>
      <c r="V673" s="1469"/>
      <c r="W673" s="1358"/>
      <c r="X673" s="1469"/>
      <c r="Y673" s="1469"/>
      <c r="Z673" s="1469"/>
    </row>
    <row r="674" spans="1:26" x14ac:dyDescent="0.2">
      <c r="A674" s="1469"/>
      <c r="B674" s="947" t="str">
        <f>'WK9 - Ratios'!C27</f>
        <v>Own Source Revenue Ratio</v>
      </c>
      <c r="C674" s="1358"/>
      <c r="D674" s="748"/>
      <c r="E674" s="1596"/>
      <c r="F674" s="1596"/>
      <c r="G674" s="1597"/>
      <c r="H674" s="1598"/>
      <c r="I674" s="1596"/>
      <c r="J674" s="1596"/>
      <c r="K674" s="1596"/>
      <c r="L674" s="1596"/>
      <c r="M674" s="1596"/>
      <c r="N674" s="1596"/>
      <c r="O674" s="1596"/>
      <c r="P674" s="1596"/>
      <c r="Q674" s="1596"/>
      <c r="R674" s="1597"/>
      <c r="S674" s="1469"/>
      <c r="T674" s="981" t="str">
        <f>'WK9 - Ratios'!D28</f>
        <v>(excl all grants and contributions)</v>
      </c>
      <c r="U674" s="808"/>
      <c r="V674" s="808"/>
      <c r="W674" s="1358"/>
      <c r="X674" s="1469"/>
      <c r="Y674" s="1469"/>
      <c r="Z674" s="1469"/>
    </row>
    <row r="675" spans="1:26" x14ac:dyDescent="0.2">
      <c r="A675" s="1469"/>
      <c r="B675" s="954" t="str">
        <f>B$670</f>
        <v>SCENARIO 1: Proposed additional SV income and expenditure</v>
      </c>
      <c r="C675" s="1358"/>
      <c r="D675" s="748"/>
      <c r="E675" s="1593">
        <f>'WK9 - Ratios'!G28</f>
        <v>0.71675650212376607</v>
      </c>
      <c r="F675" s="1593">
        <f>'WK9 - Ratios'!H28</f>
        <v>0.75890555303965357</v>
      </c>
      <c r="G675" s="1594">
        <f>'WK9 - Ratios'!I28</f>
        <v>0.72342704780291411</v>
      </c>
      <c r="H675" s="1595">
        <f>'WK9 - Ratios'!J28</f>
        <v>0.8166061361917879</v>
      </c>
      <c r="I675" s="1593">
        <f>'WK9 - Ratios'!K28</f>
        <v>0.83248654591908089</v>
      </c>
      <c r="J675" s="1593">
        <f>'WK9 - Ratios'!L28</f>
        <v>0.8348326740460611</v>
      </c>
      <c r="K675" s="1593">
        <f>'WK9 - Ratios'!M28</f>
        <v>0.83715640145706305</v>
      </c>
      <c r="L675" s="1593">
        <f>'WK9 - Ratios'!N28</f>
        <v>0.83946269908861504</v>
      </c>
      <c r="M675" s="1593">
        <f>'WK9 - Ratios'!O28</f>
        <v>0.84158305608169415</v>
      </c>
      <c r="N675" s="1593">
        <f>'WK9 - Ratios'!P28</f>
        <v>0.84369328532280141</v>
      </c>
      <c r="O675" s="1593">
        <f>'WK9 - Ratios'!Q28</f>
        <v>0.84579305266036275</v>
      </c>
      <c r="P675" s="1593">
        <f>'WK9 - Ratios'!R28</f>
        <v>0.84788202777778954</v>
      </c>
      <c r="Q675" s="1593">
        <f>'WK9 - Ratios'!S28</f>
        <v>0.84995988451064064</v>
      </c>
      <c r="R675" s="1594">
        <f>'WK9 - Ratios'!T28</f>
        <v>0.85202630114643285</v>
      </c>
      <c r="S675" s="1469"/>
      <c r="T675" s="982" t="str">
        <f>'WK9 - Ratios'!D29</f>
        <v>Total continuing operating revenue</v>
      </c>
      <c r="U675" s="1469"/>
      <c r="V675" s="1469"/>
      <c r="W675" s="1358"/>
      <c r="X675" s="1469"/>
      <c r="Y675" s="1469"/>
      <c r="Z675" s="1469"/>
    </row>
    <row r="676" spans="1:26" x14ac:dyDescent="0.2">
      <c r="A676" s="1469"/>
      <c r="B676" s="954" t="str">
        <f>B$671</f>
        <v>SCENARIO 2: Base case -  no SV income or expenditure</v>
      </c>
      <c r="C676" s="1358"/>
      <c r="D676" s="748"/>
      <c r="E676" s="1593">
        <f>'WK9 - Ratios'!G29</f>
        <v>0.71675650212376607</v>
      </c>
      <c r="F676" s="1593">
        <f>'WK9 - Ratios'!H29</f>
        <v>0.75890555303965357</v>
      </c>
      <c r="G676" s="1594">
        <f>'WK9 - Ratios'!I29</f>
        <v>0.72342704780291411</v>
      </c>
      <c r="H676" s="1595">
        <f>'WK9 - Ratios'!J29</f>
        <v>0.8166061361917879</v>
      </c>
      <c r="I676" s="1593">
        <f>'WK9 - Ratios'!K29</f>
        <v>0.82363145748105637</v>
      </c>
      <c r="J676" s="1593">
        <f>'WK9 - Ratios'!L29</f>
        <v>0.82600370300602244</v>
      </c>
      <c r="K676" s="1593">
        <f>'WK9 - Ratios'!M29</f>
        <v>0.82835457636374488</v>
      </c>
      <c r="L676" s="1593">
        <f>'WK9 - Ratios'!N29</f>
        <v>0.83068959493930983</v>
      </c>
      <c r="M676" s="1593">
        <f>'WK9 - Ratios'!O29</f>
        <v>0.83282110921178021</v>
      </c>
      <c r="N676" s="1593">
        <f>'WK9 - Ratios'!P29</f>
        <v>0.83494447265422833</v>
      </c>
      <c r="O676" s="1593">
        <f>'WK9 - Ratios'!Q29</f>
        <v>0.83705934453070996</v>
      </c>
      <c r="P676" s="1593">
        <f>'WK9 - Ratios'!R29</f>
        <v>0.83916538619958903</v>
      </c>
      <c r="Q676" s="1593">
        <f>'WK9 - Ratios'!S29</f>
        <v>0.84126226140464533</v>
      </c>
      <c r="R676" s="1594">
        <f>'WK9 - Ratios'!T29</f>
        <v>0.84334963658720741</v>
      </c>
      <c r="S676" s="1469"/>
      <c r="T676" s="982" t="str">
        <f>'WK9 - Ratios'!D30</f>
        <v>(incl. capital grants and contributions)</v>
      </c>
      <c r="U676" s="854"/>
      <c r="V676" s="1542"/>
      <c r="W676" s="1358"/>
      <c r="X676" s="1469"/>
      <c r="Y676" s="1469"/>
      <c r="Z676" s="1469"/>
    </row>
    <row r="677" spans="1:26" x14ac:dyDescent="0.2">
      <c r="A677" s="1469"/>
      <c r="B677" s="747"/>
      <c r="C677" s="1358"/>
      <c r="D677" s="748"/>
      <c r="E677" s="1596"/>
      <c r="F677" s="1596"/>
      <c r="G677" s="1597"/>
      <c r="H677" s="1598"/>
      <c r="I677" s="1596"/>
      <c r="J677" s="1596"/>
      <c r="K677" s="1596"/>
      <c r="L677" s="1596"/>
      <c r="M677" s="1596"/>
      <c r="N677" s="1596"/>
      <c r="O677" s="1596"/>
      <c r="P677" s="1596"/>
      <c r="Q677" s="1596"/>
      <c r="R677" s="1597"/>
      <c r="S677" s="1469"/>
      <c r="T677" s="178"/>
      <c r="U677" s="1469"/>
      <c r="V677" s="1469"/>
      <c r="W677" s="1358"/>
      <c r="X677" s="1469"/>
      <c r="Y677" s="1469"/>
      <c r="Z677" s="1469"/>
    </row>
    <row r="678" spans="1:26" x14ac:dyDescent="0.2">
      <c r="A678" s="1469"/>
      <c r="B678" s="977" t="str">
        <f>'WK9 - Ratios'!C33</f>
        <v>Infrastructure Renewals Ratio</v>
      </c>
      <c r="C678" s="1358"/>
      <c r="D678" s="748"/>
      <c r="E678" s="1596"/>
      <c r="F678" s="1596"/>
      <c r="G678" s="1597"/>
      <c r="H678" s="1598"/>
      <c r="I678" s="1596"/>
      <c r="J678" s="1596"/>
      <c r="K678" s="1596"/>
      <c r="L678" s="1596"/>
      <c r="M678" s="1596"/>
      <c r="N678" s="1596"/>
      <c r="O678" s="1596"/>
      <c r="P678" s="1596"/>
      <c r="Q678" s="1596"/>
      <c r="R678" s="1597"/>
      <c r="S678" s="854"/>
      <c r="T678" s="983" t="str">
        <f>B678</f>
        <v>Infrastructure Renewals Ratio</v>
      </c>
      <c r="U678" s="1469"/>
      <c r="V678" s="1469"/>
      <c r="W678" s="1358"/>
      <c r="X678" s="1469"/>
      <c r="Y678" s="1469"/>
      <c r="Z678" s="1469"/>
    </row>
    <row r="679" spans="1:26" x14ac:dyDescent="0.2">
      <c r="A679" s="1469"/>
      <c r="B679" s="954" t="str">
        <f>B$670</f>
        <v>SCENARIO 1: Proposed additional SV income and expenditure</v>
      </c>
      <c r="C679" s="1358"/>
      <c r="D679" s="748"/>
      <c r="E679" s="1593">
        <f>'WK9 - Ratios'!G33</f>
        <v>1.9698</v>
      </c>
      <c r="F679" s="1593">
        <f>'WK9 - Ratios'!H33</f>
        <v>1.3904000000000001</v>
      </c>
      <c r="G679" s="1594">
        <f>'WK9 - Ratios'!I33</f>
        <v>2.6972</v>
      </c>
      <c r="H679" s="1595">
        <f>'WK9 - Ratios'!J33</f>
        <v>1.0877551005546513</v>
      </c>
      <c r="I679" s="1593">
        <f>'WK9 - Ratios'!K33</f>
        <v>0.73345906468130939</v>
      </c>
      <c r="J679" s="1593">
        <f>'WK9 - Ratios'!L33</f>
        <v>0.93117853924867411</v>
      </c>
      <c r="K679" s="1593">
        <f>'WK9 - Ratios'!M33</f>
        <v>1.0350064927718057</v>
      </c>
      <c r="L679" s="1593">
        <f>'WK9 - Ratios'!N33</f>
        <v>1.0327954945332467</v>
      </c>
      <c r="M679" s="1593">
        <f>'WK9 - Ratios'!O33</f>
        <v>1.030696595666204</v>
      </c>
      <c r="N679" s="1593">
        <f>'WK9 - Ratios'!P33</f>
        <v>1.0287014816640958</v>
      </c>
      <c r="O679" s="1593">
        <f>'WK9 - Ratios'!Q33</f>
        <v>1.0268026405605886</v>
      </c>
      <c r="P679" s="1593">
        <f>'WK9 - Ratios'!R33</f>
        <v>1.0249932678929581</v>
      </c>
      <c r="Q679" s="1593">
        <f>'WK9 - Ratios'!S33</f>
        <v>1.0232671860455718</v>
      </c>
      <c r="R679" s="1594">
        <f>'WK9 - Ratios'!T33</f>
        <v>1.021618773222009</v>
      </c>
      <c r="S679" s="1469"/>
      <c r="T679" s="981" t="str">
        <f>'WK9 - Ratios'!D33</f>
        <v>Asset renewals (building and infrastructure)</v>
      </c>
      <c r="U679" s="808"/>
      <c r="V679" s="808"/>
      <c r="W679" s="808"/>
      <c r="X679" s="808"/>
      <c r="Y679" s="1469"/>
      <c r="Z679" s="1469"/>
    </row>
    <row r="680" spans="1:26" x14ac:dyDescent="0.2">
      <c r="A680" s="1469"/>
      <c r="B680" s="954" t="str">
        <f>B$671</f>
        <v>SCENARIO 2: Base case -  no SV income or expenditure</v>
      </c>
      <c r="C680" s="1358"/>
      <c r="D680" s="748"/>
      <c r="E680" s="1593">
        <f>'WK9 - Ratios'!G34</f>
        <v>1.9698</v>
      </c>
      <c r="F680" s="1593">
        <f>'WK9 - Ratios'!H34</f>
        <v>1.3904000000000001</v>
      </c>
      <c r="G680" s="1594">
        <f>'WK9 - Ratios'!I34</f>
        <v>2.6972</v>
      </c>
      <c r="H680" s="1595">
        <f>'WK9 - Ratios'!J34</f>
        <v>1.0877551005546513</v>
      </c>
      <c r="I680" s="1593">
        <f>'WK9 - Ratios'!K34</f>
        <v>0.73345906468130939</v>
      </c>
      <c r="J680" s="1593">
        <f>'WK9 - Ratios'!L34</f>
        <v>0.93117853924867411</v>
      </c>
      <c r="K680" s="1593">
        <f>'WK9 - Ratios'!M34</f>
        <v>1.0350064927718057</v>
      </c>
      <c r="L680" s="1593">
        <f>'WK9 - Ratios'!N34</f>
        <v>1.0327954945332467</v>
      </c>
      <c r="M680" s="1593">
        <f>'WK9 - Ratios'!O34</f>
        <v>1.030696595666204</v>
      </c>
      <c r="N680" s="1593">
        <f>'WK9 - Ratios'!P34</f>
        <v>1.0287014816640958</v>
      </c>
      <c r="O680" s="1593">
        <f>'WK9 - Ratios'!Q34</f>
        <v>1.0268026405605886</v>
      </c>
      <c r="P680" s="1593">
        <f>'WK9 - Ratios'!R34</f>
        <v>1.0249932678929581</v>
      </c>
      <c r="Q680" s="1593">
        <f>'WK9 - Ratios'!S34</f>
        <v>1.0232671860455718</v>
      </c>
      <c r="R680" s="1594">
        <f>'WK9 - Ratios'!T34</f>
        <v>1.021618773222009</v>
      </c>
      <c r="S680" s="1469"/>
      <c r="T680" s="982" t="str">
        <f>'WK9 - Ratios'!D34</f>
        <v>Depreciation, amortisation and impairment</v>
      </c>
      <c r="U680" s="1469"/>
      <c r="V680" s="1469"/>
      <c r="W680" s="1358"/>
      <c r="X680" s="1469"/>
      <c r="Y680" s="1469"/>
      <c r="Z680" s="1469"/>
    </row>
    <row r="681" spans="1:26" x14ac:dyDescent="0.2">
      <c r="A681" s="1469"/>
      <c r="B681" s="853"/>
      <c r="C681" s="1358"/>
      <c r="D681" s="748"/>
      <c r="E681" s="1596"/>
      <c r="F681" s="1596"/>
      <c r="G681" s="1597"/>
      <c r="H681" s="1598"/>
      <c r="I681" s="1596"/>
      <c r="J681" s="1596"/>
      <c r="K681" s="1596"/>
      <c r="L681" s="1596"/>
      <c r="M681" s="1596"/>
      <c r="N681" s="1596"/>
      <c r="O681" s="1596"/>
      <c r="P681" s="1596"/>
      <c r="Q681" s="1596"/>
      <c r="R681" s="1597"/>
      <c r="S681" s="1469"/>
      <c r="T681" s="982" t="str">
        <f>'WK9 - Ratios'!D35</f>
        <v>(building and infrastructure)</v>
      </c>
      <c r="U681" s="1469"/>
      <c r="V681" s="1469"/>
      <c r="W681" s="1358"/>
      <c r="X681" s="1469"/>
      <c r="Y681" s="1469"/>
      <c r="Z681" s="1469"/>
    </row>
    <row r="682" spans="1:26" x14ac:dyDescent="0.2">
      <c r="A682" s="1469"/>
      <c r="B682" s="853"/>
      <c r="C682" s="1358"/>
      <c r="D682" s="748"/>
      <c r="E682" s="1596"/>
      <c r="F682" s="1596"/>
      <c r="G682" s="1597"/>
      <c r="H682" s="1598"/>
      <c r="I682" s="1596"/>
      <c r="J682" s="1596"/>
      <c r="K682" s="1596"/>
      <c r="L682" s="1596"/>
      <c r="M682" s="1596"/>
      <c r="N682" s="1596"/>
      <c r="O682" s="1596"/>
      <c r="P682" s="1596"/>
      <c r="Q682" s="1596"/>
      <c r="R682" s="1597"/>
      <c r="S682" s="1469"/>
      <c r="T682" s="1469"/>
      <c r="U682" s="1469"/>
      <c r="V682" s="1469"/>
      <c r="W682" s="1358"/>
      <c r="X682" s="1469"/>
      <c r="Y682" s="1469"/>
      <c r="Z682" s="1469"/>
    </row>
    <row r="683" spans="1:26" x14ac:dyDescent="0.2">
      <c r="A683" s="1469"/>
      <c r="B683" s="965" t="str">
        <f>'WK9 - Ratios'!C37</f>
        <v>2. Effective infrastructure and service management</v>
      </c>
      <c r="C683" s="100"/>
      <c r="D683" s="100"/>
      <c r="E683" s="849"/>
      <c r="F683" s="100"/>
      <c r="G683" s="850"/>
      <c r="H683" s="849"/>
      <c r="I683" s="100"/>
      <c r="J683" s="100"/>
      <c r="K683" s="100"/>
      <c r="L683" s="100"/>
      <c r="M683" s="100"/>
      <c r="N683" s="100"/>
      <c r="O683" s="100"/>
      <c r="P683" s="100"/>
      <c r="Q683" s="100"/>
      <c r="R683" s="850"/>
      <c r="S683" s="747"/>
      <c r="T683" s="1358"/>
      <c r="U683" s="1358"/>
      <c r="V683" s="1358"/>
      <c r="W683" s="1358"/>
      <c r="X683" s="1469"/>
      <c r="Y683" s="1469"/>
      <c r="Z683" s="1469"/>
    </row>
    <row r="684" spans="1:26" x14ac:dyDescent="0.2">
      <c r="A684" s="1469"/>
      <c r="B684" s="853"/>
      <c r="C684" s="1358"/>
      <c r="D684" s="748"/>
      <c r="E684" s="1596"/>
      <c r="F684" s="1596"/>
      <c r="G684" s="1597"/>
      <c r="H684" s="1598"/>
      <c r="I684" s="1596"/>
      <c r="J684" s="1596"/>
      <c r="K684" s="1596"/>
      <c r="L684" s="1596"/>
      <c r="M684" s="1596"/>
      <c r="N684" s="1596"/>
      <c r="O684" s="1596"/>
      <c r="P684" s="1596"/>
      <c r="Q684" s="1596"/>
      <c r="R684" s="1597"/>
      <c r="S684" s="854"/>
      <c r="T684" s="983" t="str">
        <f>B685</f>
        <v>Infrastructure Backlog Ratio</v>
      </c>
      <c r="U684" s="854"/>
      <c r="V684" s="1542"/>
      <c r="W684" s="1358"/>
      <c r="X684" s="1469"/>
      <c r="Y684" s="1469"/>
      <c r="Z684" s="1469"/>
    </row>
    <row r="685" spans="1:26" x14ac:dyDescent="0.2">
      <c r="A685" s="1469"/>
      <c r="B685" s="977" t="str">
        <f>'WK9 - Ratios'!C39</f>
        <v>Infrastructure Backlog Ratio</v>
      </c>
      <c r="C685" s="1358"/>
      <c r="D685" s="748"/>
      <c r="E685" s="1596"/>
      <c r="F685" s="1596"/>
      <c r="G685" s="1597"/>
      <c r="H685" s="1598"/>
      <c r="I685" s="1596"/>
      <c r="J685" s="1596"/>
      <c r="K685" s="1596"/>
      <c r="L685" s="1596"/>
      <c r="M685" s="1596"/>
      <c r="N685" s="1596"/>
      <c r="O685" s="1596"/>
      <c r="P685" s="1596"/>
      <c r="Q685" s="1596"/>
      <c r="R685" s="1597"/>
      <c r="S685" s="1469"/>
      <c r="T685" s="981" t="str">
        <f>'WK9 - Ratios'!D40</f>
        <v>Estimated cost to bring assets to satisfactory condition</v>
      </c>
      <c r="U685" s="808"/>
      <c r="V685" s="808"/>
      <c r="W685" s="808"/>
      <c r="X685" s="808"/>
      <c r="Y685" s="1469"/>
      <c r="Z685" s="1469"/>
    </row>
    <row r="686" spans="1:26" x14ac:dyDescent="0.2">
      <c r="A686" s="1469"/>
      <c r="B686" s="954" t="str">
        <f>B$670</f>
        <v>SCENARIO 1: Proposed additional SV income and expenditure</v>
      </c>
      <c r="C686" s="1358"/>
      <c r="D686" s="748"/>
      <c r="E686" s="1593">
        <f>'WK9 - Ratios'!G40</f>
        <v>3.7999999999999999E-2</v>
      </c>
      <c r="F686" s="1593">
        <f>'WK9 - Ratios'!H40</f>
        <v>3.6999999999999998E-2</v>
      </c>
      <c r="G686" s="1594">
        <f>'WK9 - Ratios'!I40</f>
        <v>3.1800000000000002E-2</v>
      </c>
      <c r="H686" s="1595">
        <f>'WK9 - Ratios'!J40</f>
        <v>3.2023256775467385E-2</v>
      </c>
      <c r="I686" s="1593">
        <f>'WK9 - Ratios'!K40</f>
        <v>3.2290168171039857E-2</v>
      </c>
      <c r="J686" s="1593">
        <f>'WK9 - Ratios'!L40</f>
        <v>3.2361105547390731E-2</v>
      </c>
      <c r="K686" s="1593">
        <f>'WK9 - Ratios'!M40</f>
        <v>3.2324006464651681E-2</v>
      </c>
      <c r="L686" s="1593">
        <f>'WK9 - Ratios'!N40</f>
        <v>3.228840258228767E-2</v>
      </c>
      <c r="M686" s="1593">
        <f>'WK9 - Ratios'!O40</f>
        <v>3.2254284304364028E-2</v>
      </c>
      <c r="N686" s="1593">
        <f>'WK9 - Ratios'!P40</f>
        <v>3.2189422550047725E-2</v>
      </c>
      <c r="O686" s="1593">
        <f>'WK9 - Ratios'!Q40</f>
        <v>3.2158022106988239E-2</v>
      </c>
      <c r="P686" s="1593">
        <f>'WK9 - Ratios'!R40</f>
        <v>3.2128332521707118E-2</v>
      </c>
      <c r="Q686" s="1593">
        <f>'WK9 - Ratios'!S40</f>
        <v>3.2100097699709618E-2</v>
      </c>
      <c r="R686" s="1594">
        <f>'WK9 - Ratios'!T40</f>
        <v>3.2073305374565889E-2</v>
      </c>
      <c r="S686" s="1469"/>
      <c r="T686" s="982" t="str">
        <f>'WK9 - Ratios'!D41</f>
        <v>Total (WDV)b of infrastructure, buildings, other</v>
      </c>
      <c r="U686" s="1469"/>
      <c r="V686" s="1469"/>
      <c r="W686" s="1358"/>
      <c r="X686" s="1469"/>
      <c r="Y686" s="1469"/>
      <c r="Z686" s="1469"/>
    </row>
    <row r="687" spans="1:26" x14ac:dyDescent="0.2">
      <c r="A687" s="1469"/>
      <c r="B687" s="954" t="str">
        <f>B$671</f>
        <v>SCENARIO 2: Base case -  no SV income or expenditure</v>
      </c>
      <c r="C687" s="1358"/>
      <c r="D687" s="748"/>
      <c r="E687" s="1593">
        <f>'WK9 - Ratios'!G41</f>
        <v>3.7999999999999999E-2</v>
      </c>
      <c r="F687" s="1593">
        <f>'WK9 - Ratios'!H41</f>
        <v>3.6999999999999998E-2</v>
      </c>
      <c r="G687" s="1594">
        <f>'WK9 - Ratios'!I41</f>
        <v>3.1800000000000002E-2</v>
      </c>
      <c r="H687" s="1595">
        <f>'WK9 - Ratios'!J41</f>
        <v>3.2023256775467385E-2</v>
      </c>
      <c r="I687" s="1593">
        <f>'WK9 - Ratios'!K41</f>
        <v>3.2290168171039857E-2</v>
      </c>
      <c r="J687" s="1593">
        <f>'WK9 - Ratios'!L41</f>
        <v>3.2361105547390731E-2</v>
      </c>
      <c r="K687" s="1593">
        <f>'WK9 - Ratios'!M41</f>
        <v>3.2324006464651681E-2</v>
      </c>
      <c r="L687" s="1593">
        <f>'WK9 - Ratios'!N41</f>
        <v>3.228840258228767E-2</v>
      </c>
      <c r="M687" s="1593">
        <f>'WK9 - Ratios'!O41</f>
        <v>3.2254284304364028E-2</v>
      </c>
      <c r="N687" s="1593">
        <f>'WK9 - Ratios'!P41</f>
        <v>3.2189422550047725E-2</v>
      </c>
      <c r="O687" s="1593">
        <f>'WK9 - Ratios'!Q41</f>
        <v>3.2158022106988239E-2</v>
      </c>
      <c r="P687" s="1593">
        <f>'WK9 - Ratios'!R41</f>
        <v>3.2128332521707118E-2</v>
      </c>
      <c r="Q687" s="1593">
        <f>'WK9 - Ratios'!S41</f>
        <v>3.2100097699709618E-2</v>
      </c>
      <c r="R687" s="1594">
        <f>'WK9 - Ratios'!T41</f>
        <v>3.2073305374565889E-2</v>
      </c>
      <c r="S687" s="1469"/>
      <c r="T687" s="982" t="str">
        <f>'WK9 - Ratios'!D42</f>
        <v xml:space="preserve">  structures, depreciable land, and improvement assets</v>
      </c>
      <c r="U687" s="1469"/>
      <c r="V687" s="1469"/>
      <c r="W687" s="1358"/>
      <c r="X687" s="1469"/>
      <c r="Y687" s="1469"/>
      <c r="Z687" s="1469"/>
    </row>
    <row r="688" spans="1:26" x14ac:dyDescent="0.2">
      <c r="A688" s="1469"/>
      <c r="B688" s="747"/>
      <c r="C688" s="1358"/>
      <c r="D688" s="748"/>
      <c r="E688" s="1596"/>
      <c r="F688" s="1596"/>
      <c r="G688" s="1597"/>
      <c r="H688" s="1598"/>
      <c r="I688" s="1596"/>
      <c r="J688" s="1596"/>
      <c r="K688" s="1596"/>
      <c r="L688" s="1596"/>
      <c r="M688" s="1596"/>
      <c r="N688" s="1596"/>
      <c r="O688" s="1596"/>
      <c r="P688" s="1596"/>
      <c r="Q688" s="1596"/>
      <c r="R688" s="1597"/>
      <c r="S688" s="1469"/>
      <c r="T688" s="178"/>
      <c r="U688" s="1469"/>
      <c r="V688" s="1469"/>
      <c r="W688" s="1358"/>
      <c r="X688" s="1469"/>
      <c r="Y688" s="1469"/>
      <c r="Z688" s="1469"/>
    </row>
    <row r="689" spans="1:26" x14ac:dyDescent="0.2">
      <c r="A689" s="1469"/>
      <c r="B689" s="747"/>
      <c r="C689" s="1358"/>
      <c r="D689" s="748"/>
      <c r="E689" s="1596"/>
      <c r="F689" s="1596"/>
      <c r="G689" s="1597"/>
      <c r="H689" s="1598"/>
      <c r="I689" s="1596"/>
      <c r="J689" s="1596"/>
      <c r="K689" s="1596"/>
      <c r="L689" s="1596"/>
      <c r="M689" s="1596"/>
      <c r="N689" s="1596"/>
      <c r="O689" s="1596"/>
      <c r="P689" s="1596"/>
      <c r="Q689" s="1596"/>
      <c r="R689" s="1597"/>
      <c r="S689" s="1469"/>
      <c r="T689" s="983" t="str">
        <f>B690</f>
        <v>Asset Maintenance Ratio</v>
      </c>
      <c r="U689" s="1469"/>
      <c r="V689" s="1469"/>
      <c r="W689" s="1358"/>
      <c r="X689" s="1469"/>
      <c r="Y689" s="1469"/>
      <c r="Z689" s="1469"/>
    </row>
    <row r="690" spans="1:26" x14ac:dyDescent="0.2">
      <c r="A690" s="1469"/>
      <c r="B690" s="977" t="str">
        <f>'WK9 - Ratios'!C45</f>
        <v>Asset Maintenance Ratio</v>
      </c>
      <c r="C690" s="1358"/>
      <c r="D690" s="748"/>
      <c r="E690" s="1596"/>
      <c r="F690" s="1596"/>
      <c r="G690" s="1597"/>
      <c r="H690" s="1598"/>
      <c r="I690" s="1596"/>
      <c r="J690" s="1596"/>
      <c r="K690" s="1596"/>
      <c r="L690" s="1596"/>
      <c r="M690" s="1596"/>
      <c r="N690" s="1596"/>
      <c r="O690" s="1596"/>
      <c r="P690" s="1596"/>
      <c r="Q690" s="1596"/>
      <c r="R690" s="1597"/>
      <c r="S690" s="1469"/>
      <c r="T690" s="981" t="str">
        <f>'WK9 - Ratios'!D46</f>
        <v>Actual asset maintenance</v>
      </c>
      <c r="U690" s="808"/>
      <c r="V690" s="563"/>
      <c r="W690" s="1358"/>
      <c r="X690" s="1469"/>
      <c r="Y690" s="1469"/>
      <c r="Z690" s="1469"/>
    </row>
    <row r="691" spans="1:26" x14ac:dyDescent="0.2">
      <c r="A691" s="1469"/>
      <c r="B691" s="954" t="str">
        <f>B$670</f>
        <v>SCENARIO 1: Proposed additional SV income and expenditure</v>
      </c>
      <c r="C691" s="1358"/>
      <c r="D691" s="748"/>
      <c r="E691" s="1593">
        <f>'WK9 - Ratios'!G46</f>
        <v>1.2057</v>
      </c>
      <c r="F691" s="1593">
        <f>'WK9 - Ratios'!H46</f>
        <v>0.81479999999999997</v>
      </c>
      <c r="G691" s="1594">
        <f>'WK9 - Ratios'!I46</f>
        <v>1.1389</v>
      </c>
      <c r="H691" s="1595">
        <f>'WK9 - Ratios'!J46</f>
        <v>1.1286933717241172</v>
      </c>
      <c r="I691" s="1593">
        <f>'WK9 - Ratios'!K46</f>
        <v>1.1286030712512451</v>
      </c>
      <c r="J691" s="1593">
        <f>'WK9 - Ratios'!L46</f>
        <v>1.1286021561177122</v>
      </c>
      <c r="K691" s="1593">
        <f>'WK9 - Ratios'!M46</f>
        <v>1.1286021561177122</v>
      </c>
      <c r="L691" s="1593">
        <f>'WK9 - Ratios'!N46</f>
        <v>1.1286021561177122</v>
      </c>
      <c r="M691" s="1593">
        <f>'WK9 - Ratios'!O46</f>
        <v>1.1286021561177122</v>
      </c>
      <c r="N691" s="1593">
        <f>'WK9 - Ratios'!P46</f>
        <v>1.1297319497480856</v>
      </c>
      <c r="O691" s="1593">
        <f>'WK9 - Ratios'!Q46</f>
        <v>1.1297408138213869</v>
      </c>
      <c r="P691" s="1593">
        <f>'WK9 - Ratios'!R46</f>
        <v>1.1297408138213869</v>
      </c>
      <c r="Q691" s="1593">
        <f>'WK9 - Ratios'!S46</f>
        <v>1.1297408138213869</v>
      </c>
      <c r="R691" s="1594">
        <f>'WK9 - Ratios'!T46</f>
        <v>1.1297408138213869</v>
      </c>
      <c r="S691" s="1469"/>
      <c r="T691" s="982" t="str">
        <f>'WK9 - Ratios'!D47</f>
        <v>Required asset maintenance</v>
      </c>
      <c r="U691" s="1469"/>
      <c r="V691" s="1469"/>
      <c r="W691" s="1358"/>
      <c r="X691" s="1469"/>
      <c r="Y691" s="1469"/>
      <c r="Z691" s="1469"/>
    </row>
    <row r="692" spans="1:26" x14ac:dyDescent="0.2">
      <c r="A692" s="1469"/>
      <c r="B692" s="954" t="str">
        <f>B$671</f>
        <v>SCENARIO 2: Base case -  no SV income or expenditure</v>
      </c>
      <c r="C692" s="1358"/>
      <c r="D692" s="748"/>
      <c r="E692" s="1593">
        <f>'WK9 - Ratios'!G47</f>
        <v>1.2057</v>
      </c>
      <c r="F692" s="1593">
        <f>'WK9 - Ratios'!H47</f>
        <v>0.81479999999999997</v>
      </c>
      <c r="G692" s="1594">
        <f>'WK9 - Ratios'!I47</f>
        <v>1.1389</v>
      </c>
      <c r="H692" s="1595">
        <f>'WK9 - Ratios'!J47</f>
        <v>1.1286933717241172</v>
      </c>
      <c r="I692" s="1593">
        <f>'WK9 - Ratios'!K47</f>
        <v>1.1286030712512451</v>
      </c>
      <c r="J692" s="1593">
        <f>'WK9 - Ratios'!L47</f>
        <v>1.1286021561177122</v>
      </c>
      <c r="K692" s="1593">
        <f>'WK9 - Ratios'!M47</f>
        <v>1.1286021561177122</v>
      </c>
      <c r="L692" s="1593">
        <f>'WK9 - Ratios'!N47</f>
        <v>1.1286021561177122</v>
      </c>
      <c r="M692" s="1593">
        <f>'WK9 - Ratios'!O47</f>
        <v>1.1286021561177122</v>
      </c>
      <c r="N692" s="1593">
        <f>'WK9 - Ratios'!P47</f>
        <v>1.1297319497480856</v>
      </c>
      <c r="O692" s="1593">
        <f>'WK9 - Ratios'!Q47</f>
        <v>1.1297408138213869</v>
      </c>
      <c r="P692" s="1593">
        <f>'WK9 - Ratios'!R47</f>
        <v>1.1297408138213869</v>
      </c>
      <c r="Q692" s="1593">
        <f>'WK9 - Ratios'!S47</f>
        <v>1.1297408138213869</v>
      </c>
      <c r="R692" s="1594">
        <f>'WK9 - Ratios'!T47</f>
        <v>1.1297408138213869</v>
      </c>
      <c r="S692" s="1469"/>
      <c r="T692" s="1469"/>
      <c r="U692" s="1469"/>
      <c r="V692" s="1469"/>
      <c r="W692" s="1358"/>
      <c r="X692" s="1469"/>
      <c r="Y692" s="1469"/>
      <c r="Z692" s="1469"/>
    </row>
    <row r="693" spans="1:26" x14ac:dyDescent="0.2">
      <c r="A693" s="1469"/>
      <c r="B693" s="747"/>
      <c r="C693" s="1358"/>
      <c r="D693" s="748"/>
      <c r="E693" s="1596"/>
      <c r="F693" s="1596"/>
      <c r="G693" s="1597"/>
      <c r="H693" s="1598"/>
      <c r="I693" s="1596"/>
      <c r="J693" s="1596"/>
      <c r="K693" s="1596"/>
      <c r="L693" s="1596"/>
      <c r="M693" s="1596"/>
      <c r="N693" s="1596"/>
      <c r="O693" s="1596"/>
      <c r="P693" s="1596"/>
      <c r="Q693" s="1596"/>
      <c r="R693" s="1597"/>
      <c r="S693" s="1469"/>
      <c r="T693" s="983" t="str">
        <f>B694</f>
        <v>Debt Service Ratio</v>
      </c>
      <c r="U693" s="1469"/>
      <c r="V693" s="1469"/>
      <c r="W693" s="1358"/>
      <c r="X693" s="1469"/>
      <c r="Y693" s="1469"/>
      <c r="Z693" s="1469"/>
    </row>
    <row r="694" spans="1:26" x14ac:dyDescent="0.2">
      <c r="A694" s="1469"/>
      <c r="B694" s="977" t="str">
        <f>'WK9 - Ratios'!C50</f>
        <v>Debt Service Ratio</v>
      </c>
      <c r="C694" s="1358"/>
      <c r="D694" s="748"/>
      <c r="E694" s="1596"/>
      <c r="F694" s="1596"/>
      <c r="G694" s="1597"/>
      <c r="H694" s="1598"/>
      <c r="I694" s="1596"/>
      <c r="J694" s="1596"/>
      <c r="K694" s="1596"/>
      <c r="L694" s="1596"/>
      <c r="M694" s="1596"/>
      <c r="N694" s="1596"/>
      <c r="O694" s="1596"/>
      <c r="P694" s="1596"/>
      <c r="Q694" s="1596"/>
      <c r="R694" s="1597"/>
      <c r="S694" s="1469"/>
      <c r="T694" s="982" t="str">
        <f>'WK9 - Ratios'!D51</f>
        <v>Cost of debt service</v>
      </c>
      <c r="U694" s="1469"/>
      <c r="V694" s="1469"/>
      <c r="W694" s="1358"/>
      <c r="X694" s="1469"/>
      <c r="Y694" s="1469"/>
      <c r="Z694" s="1469"/>
    </row>
    <row r="695" spans="1:26" x14ac:dyDescent="0.2">
      <c r="A695" s="1469"/>
      <c r="B695" s="954" t="str">
        <f>B$670</f>
        <v>SCENARIO 1: Proposed additional SV income and expenditure</v>
      </c>
      <c r="C695" s="1358"/>
      <c r="D695" s="748"/>
      <c r="E695" s="1593">
        <f>'WK9 - Ratios'!G52</f>
        <v>2.160375052753925E-2</v>
      </c>
      <c r="F695" s="1593">
        <f>'WK9 - Ratios'!H52</f>
        <v>1.4510220961833865E-2</v>
      </c>
      <c r="G695" s="1594">
        <f>'WK9 - Ratios'!I52</f>
        <v>2.3993896228988079E-2</v>
      </c>
      <c r="H695" s="1595" t="str">
        <f>'WK9 - Ratios'!J52</f>
        <v>1.38370218854175%
This ratio differs to the OLG Debt Service Cover Ratio</v>
      </c>
      <c r="I695" s="1593">
        <f>'WK9 - Ratios'!K52</f>
        <v>3.51678715975665E-2</v>
      </c>
      <c r="J695" s="1593">
        <f>'WK9 - Ratios'!L52</f>
        <v>3.406144678936978E-2</v>
      </c>
      <c r="K695" s="1593">
        <f>'WK9 - Ratios'!M52</f>
        <v>2.9631640349848276E-2</v>
      </c>
      <c r="L695" s="1593">
        <f>'WK9 - Ratios'!N52</f>
        <v>2.8768221463945736E-2</v>
      </c>
      <c r="M695" s="1593">
        <f>'WK9 - Ratios'!O52</f>
        <v>2.8341835563755059E-2</v>
      </c>
      <c r="N695" s="1593">
        <f>'WK9 - Ratios'!P52</f>
        <v>2.793030403878655E-2</v>
      </c>
      <c r="O695" s="1593">
        <f>'WK9 - Ratios'!Q52</f>
        <v>2.7533773288811448E-2</v>
      </c>
      <c r="P695" s="1593">
        <f>'WK9 - Ratios'!R52</f>
        <v>2.7015338949212282E-2</v>
      </c>
      <c r="Q695" s="1593">
        <f>'WK9 - Ratios'!S52</f>
        <v>2.6912642261370814E-2</v>
      </c>
      <c r="R695" s="1594">
        <f>'WK9 - Ratios'!T52</f>
        <v>2.5546360033005019E-2</v>
      </c>
      <c r="S695" s="1469"/>
      <c r="T695" s="981" t="str">
        <f>'WK9 - Ratios'!D52</f>
        <v>(interest expense and principal repayments)</v>
      </c>
      <c r="U695" s="808"/>
      <c r="V695" s="808"/>
      <c r="W695" s="808"/>
      <c r="X695" s="1469"/>
      <c r="Y695" s="1469"/>
      <c r="Z695" s="1469"/>
    </row>
    <row r="696" spans="1:26" x14ac:dyDescent="0.2">
      <c r="A696" s="1469"/>
      <c r="B696" s="954" t="str">
        <f>B$671</f>
        <v>SCENARIO 2: Base case -  no SV income or expenditure</v>
      </c>
      <c r="C696" s="1358"/>
      <c r="D696" s="748"/>
      <c r="E696" s="1593">
        <f>'WK9 - Ratios'!G53</f>
        <v>2.160375052753925E-2</v>
      </c>
      <c r="F696" s="1593">
        <f>'WK9 - Ratios'!H53</f>
        <v>1.4510220961833865E-2</v>
      </c>
      <c r="G696" s="1594">
        <f>'WK9 - Ratios'!I53</f>
        <v>2.3993896228988079E-2</v>
      </c>
      <c r="H696" s="1595" t="str">
        <f>'WK9 - Ratios'!J53</f>
        <v>1.38370218854175%
This ratio differs to the OLG Debt Service Cover Ratio</v>
      </c>
      <c r="I696" s="1593">
        <f>'WK9 - Ratios'!K53</f>
        <v>3.7150853249612738E-2</v>
      </c>
      <c r="J696" s="1593">
        <f>'WK9 - Ratios'!L53</f>
        <v>3.6001837469810484E-2</v>
      </c>
      <c r="K696" s="1593">
        <f>'WK9 - Ratios'!M53</f>
        <v>3.1336986147040537E-2</v>
      </c>
      <c r="L696" s="1593">
        <f>'WK9 - Ratios'!N53</f>
        <v>3.0440707810141621E-2</v>
      </c>
      <c r="M696" s="1593">
        <f>'WK9 - Ratios'!O53</f>
        <v>3.0008124640880453E-2</v>
      </c>
      <c r="N696" s="1593">
        <f>'WK9 - Ratios'!P53</f>
        <v>2.9590744457489281E-2</v>
      </c>
      <c r="O696" s="1593">
        <f>'WK9 - Ratios'!Q53</f>
        <v>2.9188746785895767E-2</v>
      </c>
      <c r="P696" s="1593">
        <f>'WK9 - Ratios'!R53</f>
        <v>2.8656933118609455E-2</v>
      </c>
      <c r="Q696" s="1593">
        <f>'WK9 - Ratios'!S53</f>
        <v>2.8565723364550894E-2</v>
      </c>
      <c r="R696" s="1594">
        <f>'WK9 - Ratios'!T53</f>
        <v>2.7132354474989285E-2</v>
      </c>
      <c r="S696" s="1469"/>
      <c r="T696" s="982" t="str">
        <f>'WK9 - Ratios'!D53</f>
        <v>Total continuing operating revenue</v>
      </c>
      <c r="U696" s="1469"/>
      <c r="V696" s="1469"/>
      <c r="W696" s="1358"/>
      <c r="X696" s="1469"/>
      <c r="Y696" s="1469"/>
      <c r="Z696" s="1469"/>
    </row>
    <row r="697" spans="1:26" x14ac:dyDescent="0.2">
      <c r="A697" s="1469"/>
      <c r="B697" s="751"/>
      <c r="C697" s="752"/>
      <c r="D697" s="753"/>
      <c r="E697" s="752"/>
      <c r="F697" s="752"/>
      <c r="G697" s="753"/>
      <c r="H697" s="751"/>
      <c r="I697" s="752"/>
      <c r="J697" s="752"/>
      <c r="K697" s="752"/>
      <c r="L697" s="752"/>
      <c r="M697" s="752"/>
      <c r="N697" s="752"/>
      <c r="O697" s="752"/>
      <c r="P697" s="752"/>
      <c r="Q697" s="752"/>
      <c r="R697" s="753"/>
      <c r="S697" s="1469"/>
      <c r="T697" s="982" t="str">
        <f>'WK9 - Ratios'!D54</f>
        <v>(excl capital grants and contributions)</v>
      </c>
      <c r="U697" s="1469"/>
      <c r="V697" s="1469"/>
      <c r="W697" s="1358"/>
      <c r="X697" s="1469"/>
      <c r="Y697" s="1469"/>
      <c r="Z697" s="1469"/>
    </row>
    <row r="698" spans="1:26" x14ac:dyDescent="0.2">
      <c r="A698" s="1469"/>
      <c r="B698" s="1469"/>
      <c r="C698" s="1469"/>
      <c r="D698" s="1469"/>
      <c r="E698" s="1469"/>
      <c r="F698" s="1469"/>
      <c r="G698" s="1469"/>
      <c r="H698" s="1469"/>
      <c r="I698" s="1469"/>
      <c r="J698" s="1469"/>
      <c r="K698" s="1469"/>
      <c r="L698" s="1469"/>
      <c r="M698" s="1469"/>
      <c r="N698" s="1469"/>
      <c r="O698" s="1469"/>
      <c r="P698" s="1469"/>
      <c r="Q698" s="1469"/>
      <c r="R698" s="1469"/>
      <c r="S698" s="1469"/>
      <c r="T698" s="1469"/>
      <c r="U698" s="1469"/>
      <c r="V698" s="1469"/>
      <c r="W698" s="1358"/>
      <c r="X698" s="1469"/>
      <c r="Y698" s="1469"/>
      <c r="Z698" s="1469"/>
    </row>
    <row r="699" spans="1:26" x14ac:dyDescent="0.2">
      <c r="A699" s="1469"/>
      <c r="B699" s="1469"/>
      <c r="C699" s="1469"/>
      <c r="D699" s="1469"/>
      <c r="E699" s="1469"/>
      <c r="F699" s="1469"/>
      <c r="G699" s="1469"/>
      <c r="H699" s="1469"/>
      <c r="I699" s="1469"/>
      <c r="J699" s="1469"/>
      <c r="K699" s="1469"/>
      <c r="L699" s="1469"/>
      <c r="M699" s="1469"/>
      <c r="N699" s="1469"/>
      <c r="O699" s="1469"/>
      <c r="P699" s="1469"/>
      <c r="Q699" s="1469"/>
      <c r="R699" s="1469"/>
      <c r="S699" s="1469"/>
      <c r="T699" s="1469"/>
      <c r="U699" s="1469"/>
      <c r="V699" s="1469"/>
      <c r="W699" s="1358"/>
      <c r="X699" s="1469"/>
      <c r="Y699" s="1469"/>
      <c r="Z699" s="1469"/>
    </row>
    <row r="700" spans="1:26" ht="12.75" thickBot="1" x14ac:dyDescent="0.25">
      <c r="A700" s="1469"/>
      <c r="B700" s="590" t="s">
        <v>921</v>
      </c>
      <c r="C700" s="1469"/>
      <c r="D700" s="1469"/>
      <c r="E700" s="1469"/>
      <c r="F700" s="1469"/>
      <c r="G700" s="1469"/>
      <c r="H700" s="1469"/>
      <c r="I700" s="1469"/>
      <c r="J700" s="1469"/>
      <c r="K700" s="1469"/>
      <c r="L700" s="1469"/>
      <c r="M700" s="1469"/>
      <c r="N700" s="1469"/>
      <c r="O700" s="1469"/>
      <c r="P700" s="1469"/>
      <c r="Q700" s="1469"/>
      <c r="R700" s="1469"/>
      <c r="S700" s="1469"/>
      <c r="T700" s="1469"/>
      <c r="U700" s="1469"/>
      <c r="V700" s="1469"/>
      <c r="W700" s="1358"/>
      <c r="X700" s="1469"/>
      <c r="Y700" s="1469"/>
      <c r="Z700" s="1469"/>
    </row>
    <row r="701" spans="1:26" x14ac:dyDescent="0.2">
      <c r="A701" s="1469"/>
      <c r="B701" s="1599" t="s">
        <v>148</v>
      </c>
      <c r="C701" s="1562"/>
      <c r="D701" s="1562"/>
      <c r="E701" s="1562"/>
      <c r="F701" s="1562"/>
      <c r="G701" s="1562"/>
      <c r="H701" s="1562"/>
      <c r="I701" s="1562"/>
      <c r="J701" s="1562"/>
      <c r="K701" s="1562"/>
      <c r="L701" s="1600"/>
      <c r="M701" s="1469"/>
      <c r="N701" s="1469"/>
      <c r="O701" s="1469"/>
      <c r="P701" s="1469"/>
      <c r="Q701" s="1469"/>
      <c r="R701" s="1469"/>
      <c r="S701" s="1469"/>
      <c r="T701" s="1469"/>
      <c r="U701" s="1469"/>
      <c r="V701" s="1469"/>
      <c r="W701" s="1358"/>
      <c r="X701" s="1469"/>
      <c r="Y701" s="1469"/>
      <c r="Z701" s="1469"/>
    </row>
    <row r="702" spans="1:26" x14ac:dyDescent="0.2">
      <c r="A702" s="1469"/>
      <c r="B702" s="1571" t="s">
        <v>922</v>
      </c>
      <c r="C702" s="1358"/>
      <c r="D702" s="1358"/>
      <c r="E702" s="1358"/>
      <c r="F702" s="1358"/>
      <c r="G702" s="1358"/>
      <c r="H702" s="1358"/>
      <c r="I702" s="1358"/>
      <c r="J702" s="1358"/>
      <c r="K702" s="1358"/>
      <c r="L702" s="1572"/>
      <c r="M702" s="1469"/>
      <c r="N702" s="1469"/>
      <c r="O702" s="1469"/>
      <c r="P702" s="1469"/>
      <c r="Q702" s="1469"/>
      <c r="R702" s="1469"/>
      <c r="S702" s="1469"/>
      <c r="T702" s="1469"/>
      <c r="U702" s="1469"/>
      <c r="V702" s="1469"/>
      <c r="W702" s="1358"/>
      <c r="X702" s="1469"/>
      <c r="Y702" s="1469"/>
      <c r="Z702" s="1469"/>
    </row>
    <row r="703" spans="1:26" x14ac:dyDescent="0.2">
      <c r="A703" s="1469"/>
      <c r="B703" s="1571" t="s">
        <v>149</v>
      </c>
      <c r="C703" s="1358" t="s">
        <v>150</v>
      </c>
      <c r="D703" s="1358" t="s">
        <v>180</v>
      </c>
      <c r="E703" s="1358" t="s">
        <v>273</v>
      </c>
      <c r="F703" s="1358" t="s">
        <v>15</v>
      </c>
      <c r="G703" s="1358" t="s">
        <v>152</v>
      </c>
      <c r="H703" s="1358" t="s">
        <v>16</v>
      </c>
      <c r="I703" s="1358" t="s">
        <v>153</v>
      </c>
      <c r="J703" s="1358" t="s">
        <v>923</v>
      </c>
      <c r="K703" s="1358" t="s">
        <v>155</v>
      </c>
      <c r="L703" s="1572" t="s">
        <v>232</v>
      </c>
      <c r="M703" s="1469"/>
      <c r="N703" s="1469"/>
      <c r="O703" s="1469"/>
      <c r="P703" s="1469"/>
      <c r="Q703" s="1469"/>
      <c r="R703" s="1469"/>
      <c r="S703" s="1469"/>
      <c r="T703" s="1469"/>
      <c r="U703" s="1469"/>
      <c r="V703" s="1469"/>
      <c r="W703" s="1358"/>
      <c r="X703" s="1469"/>
      <c r="Y703" s="1469"/>
      <c r="Z703" s="1469"/>
    </row>
    <row r="704" spans="1:26" x14ac:dyDescent="0.2">
      <c r="A704" s="1469"/>
      <c r="B704" s="1571" t="s">
        <v>157</v>
      </c>
      <c r="C704" s="1601" t="s">
        <v>924</v>
      </c>
      <c r="D704" s="794" t="s">
        <v>924</v>
      </c>
      <c r="E704" s="794" t="s">
        <v>924</v>
      </c>
      <c r="F704" s="794" t="s">
        <v>924</v>
      </c>
      <c r="G704" s="794" t="s">
        <v>924</v>
      </c>
      <c r="H704" s="794" t="s">
        <v>924</v>
      </c>
      <c r="I704" s="794" t="s">
        <v>924</v>
      </c>
      <c r="J704" s="794" t="s">
        <v>924</v>
      </c>
      <c r="K704" s="794" t="s">
        <v>924</v>
      </c>
      <c r="L704" s="1602" t="s">
        <v>924</v>
      </c>
      <c r="M704" s="1469"/>
      <c r="N704" s="1469"/>
      <c r="O704" s="1469"/>
      <c r="P704" s="1469"/>
      <c r="Q704" s="1469"/>
      <c r="R704" s="1469"/>
      <c r="S704" s="1469"/>
      <c r="T704" s="1469"/>
      <c r="U704" s="1469"/>
      <c r="V704" s="1469"/>
      <c r="W704" s="1358"/>
      <c r="X704" s="1469"/>
      <c r="Y704" s="1469"/>
      <c r="Z704" s="1469"/>
    </row>
    <row r="705" spans="1:26" x14ac:dyDescent="0.2">
      <c r="A705" s="1469"/>
      <c r="B705" s="1571" t="s">
        <v>157</v>
      </c>
      <c r="C705" s="1601" t="s">
        <v>924</v>
      </c>
      <c r="D705" s="794" t="s">
        <v>924</v>
      </c>
      <c r="E705" s="794" t="s">
        <v>924</v>
      </c>
      <c r="F705" s="794" t="s">
        <v>924</v>
      </c>
      <c r="G705" s="794" t="s">
        <v>924</v>
      </c>
      <c r="H705" s="794" t="s">
        <v>924</v>
      </c>
      <c r="I705" s="794" t="s">
        <v>924</v>
      </c>
      <c r="J705" s="794" t="s">
        <v>924</v>
      </c>
      <c r="K705" s="794" t="s">
        <v>924</v>
      </c>
      <c r="L705" s="1602" t="s">
        <v>924</v>
      </c>
      <c r="M705" s="1469"/>
      <c r="N705" s="1469"/>
      <c r="O705" s="1469"/>
      <c r="P705" s="1469"/>
      <c r="Q705" s="1469"/>
      <c r="R705" s="1469"/>
      <c r="S705" s="1469"/>
      <c r="T705" s="1469"/>
      <c r="U705" s="1469"/>
      <c r="V705" s="1469"/>
      <c r="W705" s="1358"/>
      <c r="X705" s="1469"/>
      <c r="Y705" s="1469"/>
      <c r="Z705" s="1469"/>
    </row>
    <row r="706" spans="1:26" x14ac:dyDescent="0.2">
      <c r="A706" s="1469"/>
      <c r="B706" s="1571" t="s">
        <v>157</v>
      </c>
      <c r="C706" s="1601" t="s">
        <v>924</v>
      </c>
      <c r="D706" s="794" t="s">
        <v>924</v>
      </c>
      <c r="E706" s="794" t="s">
        <v>924</v>
      </c>
      <c r="F706" s="794" t="s">
        <v>924</v>
      </c>
      <c r="G706" s="794" t="s">
        <v>924</v>
      </c>
      <c r="H706" s="794" t="s">
        <v>924</v>
      </c>
      <c r="I706" s="794" t="s">
        <v>924</v>
      </c>
      <c r="J706" s="794" t="s">
        <v>924</v>
      </c>
      <c r="K706" s="794" t="s">
        <v>924</v>
      </c>
      <c r="L706" s="1602" t="s">
        <v>924</v>
      </c>
      <c r="M706" s="1469"/>
      <c r="N706" s="1469"/>
      <c r="O706" s="1469"/>
      <c r="P706" s="1469"/>
      <c r="Q706" s="1469"/>
      <c r="R706" s="1469"/>
      <c r="S706" s="1469"/>
      <c r="T706" s="1469"/>
      <c r="U706" s="1469"/>
      <c r="V706" s="1469"/>
      <c r="W706" s="1358"/>
      <c r="X706" s="1469"/>
      <c r="Y706" s="1469"/>
      <c r="Z706" s="1469"/>
    </row>
    <row r="707" spans="1:26" x14ac:dyDescent="0.2">
      <c r="A707" s="1469"/>
      <c r="B707" s="1571" t="s">
        <v>157</v>
      </c>
      <c r="C707" s="1601" t="s">
        <v>924</v>
      </c>
      <c r="D707" s="794" t="s">
        <v>924</v>
      </c>
      <c r="E707" s="794" t="s">
        <v>924</v>
      </c>
      <c r="F707" s="794" t="s">
        <v>924</v>
      </c>
      <c r="G707" s="794" t="s">
        <v>924</v>
      </c>
      <c r="H707" s="794" t="s">
        <v>924</v>
      </c>
      <c r="I707" s="794" t="s">
        <v>924</v>
      </c>
      <c r="J707" s="794" t="s">
        <v>924</v>
      </c>
      <c r="K707" s="794" t="s">
        <v>924</v>
      </c>
      <c r="L707" s="1602" t="s">
        <v>924</v>
      </c>
      <c r="M707" s="1469"/>
      <c r="N707" s="1469"/>
      <c r="O707" s="1469"/>
      <c r="P707" s="1469"/>
      <c r="Q707" s="1469"/>
      <c r="R707" s="1469"/>
      <c r="S707" s="1469"/>
      <c r="T707" s="1469"/>
      <c r="U707" s="1469"/>
      <c r="V707" s="1469"/>
      <c r="W707" s="1358"/>
      <c r="X707" s="1469"/>
      <c r="Y707" s="1469"/>
      <c r="Z707" s="1469"/>
    </row>
    <row r="708" spans="1:26" x14ac:dyDescent="0.2">
      <c r="A708" s="1469"/>
      <c r="B708" s="1571" t="s">
        <v>157</v>
      </c>
      <c r="C708" s="1601" t="s">
        <v>924</v>
      </c>
      <c r="D708" s="794" t="s">
        <v>924</v>
      </c>
      <c r="E708" s="794" t="s">
        <v>924</v>
      </c>
      <c r="F708" s="794" t="s">
        <v>924</v>
      </c>
      <c r="G708" s="794" t="s">
        <v>924</v>
      </c>
      <c r="H708" s="794" t="s">
        <v>924</v>
      </c>
      <c r="I708" s="794" t="s">
        <v>924</v>
      </c>
      <c r="J708" s="794" t="s">
        <v>924</v>
      </c>
      <c r="K708" s="794" t="s">
        <v>924</v>
      </c>
      <c r="L708" s="1602" t="s">
        <v>924</v>
      </c>
      <c r="M708" s="1469"/>
      <c r="N708" s="1469"/>
      <c r="O708" s="1469"/>
      <c r="P708" s="1469"/>
      <c r="Q708" s="1469"/>
      <c r="R708" s="1469"/>
      <c r="S708" s="1469"/>
      <c r="T708" s="1469"/>
      <c r="U708" s="1469"/>
      <c r="V708" s="1469"/>
      <c r="W708" s="1358"/>
      <c r="X708" s="1469"/>
      <c r="Y708" s="1469"/>
      <c r="Z708" s="1469"/>
    </row>
    <row r="709" spans="1:26" x14ac:dyDescent="0.2">
      <c r="A709" s="1469"/>
      <c r="B709" s="1571" t="s">
        <v>157</v>
      </c>
      <c r="C709" s="1601" t="s">
        <v>924</v>
      </c>
      <c r="D709" s="794" t="s">
        <v>924</v>
      </c>
      <c r="E709" s="794" t="s">
        <v>924</v>
      </c>
      <c r="F709" s="794" t="s">
        <v>924</v>
      </c>
      <c r="G709" s="794" t="s">
        <v>924</v>
      </c>
      <c r="H709" s="794" t="s">
        <v>924</v>
      </c>
      <c r="I709" s="794" t="s">
        <v>924</v>
      </c>
      <c r="J709" s="794" t="s">
        <v>924</v>
      </c>
      <c r="K709" s="794" t="s">
        <v>924</v>
      </c>
      <c r="L709" s="1602" t="s">
        <v>924</v>
      </c>
      <c r="M709" s="1469"/>
      <c r="N709" s="1469"/>
      <c r="O709" s="1469"/>
      <c r="P709" s="1469"/>
      <c r="Q709" s="1469"/>
      <c r="R709" s="1469"/>
      <c r="S709" s="1469"/>
      <c r="T709" s="1469"/>
      <c r="U709" s="1469"/>
      <c r="V709" s="1469"/>
      <c r="W709" s="1358"/>
      <c r="X709" s="1469"/>
      <c r="Y709" s="1469"/>
      <c r="Z709" s="1469"/>
    </row>
    <row r="710" spans="1:26" x14ac:dyDescent="0.2">
      <c r="A710" s="1469"/>
      <c r="B710" s="1571" t="s">
        <v>157</v>
      </c>
      <c r="C710" s="1601" t="s">
        <v>924</v>
      </c>
      <c r="D710" s="794" t="s">
        <v>924</v>
      </c>
      <c r="E710" s="794" t="s">
        <v>924</v>
      </c>
      <c r="F710" s="794" t="s">
        <v>924</v>
      </c>
      <c r="G710" s="794" t="s">
        <v>924</v>
      </c>
      <c r="H710" s="794" t="s">
        <v>924</v>
      </c>
      <c r="I710" s="794" t="s">
        <v>924</v>
      </c>
      <c r="J710" s="794" t="s">
        <v>924</v>
      </c>
      <c r="K710" s="794" t="s">
        <v>924</v>
      </c>
      <c r="L710" s="1602" t="s">
        <v>924</v>
      </c>
      <c r="M710" s="1469"/>
      <c r="N710" s="1469"/>
      <c r="O710" s="1469"/>
      <c r="P710" s="1469"/>
      <c r="Q710" s="1469"/>
      <c r="R710" s="1469"/>
      <c r="S710" s="1469"/>
      <c r="T710" s="1469"/>
      <c r="U710" s="1469"/>
      <c r="V710" s="1469"/>
      <c r="W710" s="1358"/>
      <c r="X710" s="1469"/>
      <c r="Y710" s="1469"/>
      <c r="Z710" s="1469"/>
    </row>
    <row r="711" spans="1:26" x14ac:dyDescent="0.2">
      <c r="A711" s="1469"/>
      <c r="B711" s="1571" t="s">
        <v>157</v>
      </c>
      <c r="C711" s="1601" t="s">
        <v>924</v>
      </c>
      <c r="D711" s="794" t="s">
        <v>924</v>
      </c>
      <c r="E711" s="794" t="s">
        <v>924</v>
      </c>
      <c r="F711" s="794" t="s">
        <v>924</v>
      </c>
      <c r="G711" s="794" t="s">
        <v>924</v>
      </c>
      <c r="H711" s="794" t="s">
        <v>924</v>
      </c>
      <c r="I711" s="794" t="s">
        <v>924</v>
      </c>
      <c r="J711" s="794" t="s">
        <v>924</v>
      </c>
      <c r="K711" s="794" t="s">
        <v>924</v>
      </c>
      <c r="L711" s="1602" t="s">
        <v>924</v>
      </c>
      <c r="M711" s="1469"/>
      <c r="N711" s="1469"/>
      <c r="O711" s="1469"/>
      <c r="P711" s="1469"/>
      <c r="Q711" s="1469"/>
      <c r="R711" s="1469"/>
      <c r="S711" s="1469"/>
      <c r="T711" s="1469"/>
      <c r="U711" s="1469"/>
      <c r="V711" s="1469"/>
      <c r="W711" s="1358"/>
      <c r="X711" s="1469"/>
      <c r="Y711" s="1469"/>
      <c r="Z711" s="1469"/>
    </row>
    <row r="712" spans="1:26" x14ac:dyDescent="0.2">
      <c r="A712" s="1469"/>
      <c r="B712" s="1571" t="s">
        <v>157</v>
      </c>
      <c r="C712" s="1601" t="s">
        <v>924</v>
      </c>
      <c r="D712" s="794" t="s">
        <v>924</v>
      </c>
      <c r="E712" s="794" t="s">
        <v>924</v>
      </c>
      <c r="F712" s="794" t="s">
        <v>924</v>
      </c>
      <c r="G712" s="794" t="s">
        <v>924</v>
      </c>
      <c r="H712" s="794" t="s">
        <v>924</v>
      </c>
      <c r="I712" s="794" t="s">
        <v>924</v>
      </c>
      <c r="J712" s="794" t="s">
        <v>924</v>
      </c>
      <c r="K712" s="794" t="s">
        <v>924</v>
      </c>
      <c r="L712" s="1602" t="s">
        <v>924</v>
      </c>
      <c r="M712" s="1469"/>
      <c r="N712" s="1469"/>
      <c r="O712" s="1469"/>
      <c r="P712" s="1469"/>
      <c r="Q712" s="1469"/>
      <c r="R712" s="1469"/>
      <c r="S712" s="1469"/>
      <c r="T712" s="1469"/>
      <c r="U712" s="1469"/>
      <c r="V712" s="1469"/>
      <c r="W712" s="1358"/>
      <c r="X712" s="1469"/>
      <c r="Y712" s="1469"/>
      <c r="Z712" s="1469"/>
    </row>
    <row r="713" spans="1:26" x14ac:dyDescent="0.2">
      <c r="A713" s="1469"/>
      <c r="B713" s="1571" t="s">
        <v>157</v>
      </c>
      <c r="C713" s="1601" t="s">
        <v>924</v>
      </c>
      <c r="D713" s="794" t="s">
        <v>924</v>
      </c>
      <c r="E713" s="794" t="s">
        <v>924</v>
      </c>
      <c r="F713" s="794" t="s">
        <v>924</v>
      </c>
      <c r="G713" s="794" t="s">
        <v>924</v>
      </c>
      <c r="H713" s="794" t="s">
        <v>924</v>
      </c>
      <c r="I713" s="794" t="s">
        <v>924</v>
      </c>
      <c r="J713" s="794" t="s">
        <v>924</v>
      </c>
      <c r="K713" s="794" t="s">
        <v>924</v>
      </c>
      <c r="L713" s="1602" t="s">
        <v>924</v>
      </c>
      <c r="M713" s="1469"/>
      <c r="N713" s="1469"/>
      <c r="O713" s="1469"/>
      <c r="P713" s="1469"/>
      <c r="Q713" s="1469"/>
      <c r="R713" s="1469"/>
      <c r="S713" s="1469"/>
      <c r="T713" s="1469"/>
      <c r="U713" s="1469"/>
      <c r="V713" s="1469"/>
      <c r="W713" s="1358"/>
      <c r="X713" s="1469"/>
      <c r="Y713" s="1469"/>
      <c r="Z713" s="1469"/>
    </row>
    <row r="714" spans="1:26" x14ac:dyDescent="0.2">
      <c r="A714" s="1469"/>
      <c r="B714" s="1571" t="s">
        <v>157</v>
      </c>
      <c r="C714" s="1601" t="s">
        <v>924</v>
      </c>
      <c r="D714" s="794" t="s">
        <v>924</v>
      </c>
      <c r="E714" s="794" t="s">
        <v>924</v>
      </c>
      <c r="F714" s="794" t="s">
        <v>924</v>
      </c>
      <c r="G714" s="794" t="s">
        <v>924</v>
      </c>
      <c r="H714" s="794" t="s">
        <v>924</v>
      </c>
      <c r="I714" s="794" t="s">
        <v>924</v>
      </c>
      <c r="J714" s="794" t="s">
        <v>924</v>
      </c>
      <c r="K714" s="794" t="s">
        <v>924</v>
      </c>
      <c r="L714" s="1602" t="s">
        <v>924</v>
      </c>
      <c r="M714" s="1469"/>
      <c r="N714" s="1469"/>
      <c r="O714" s="1469"/>
      <c r="P714" s="1469"/>
      <c r="Q714" s="1469"/>
      <c r="R714" s="1469"/>
      <c r="S714" s="1469"/>
      <c r="T714" s="1469"/>
      <c r="U714" s="1469"/>
      <c r="V714" s="1469"/>
      <c r="W714" s="1358"/>
      <c r="X714" s="1469"/>
      <c r="Y714" s="1469"/>
      <c r="Z714" s="1469"/>
    </row>
    <row r="715" spans="1:26" x14ac:dyDescent="0.2">
      <c r="A715" s="1469"/>
      <c r="B715" s="1571" t="s">
        <v>157</v>
      </c>
      <c r="C715" s="1601" t="s">
        <v>924</v>
      </c>
      <c r="D715" s="794" t="s">
        <v>924</v>
      </c>
      <c r="E715" s="794" t="s">
        <v>924</v>
      </c>
      <c r="F715" s="794" t="s">
        <v>924</v>
      </c>
      <c r="G715" s="794" t="s">
        <v>924</v>
      </c>
      <c r="H715" s="794" t="s">
        <v>924</v>
      </c>
      <c r="I715" s="794" t="s">
        <v>924</v>
      </c>
      <c r="J715" s="794" t="s">
        <v>924</v>
      </c>
      <c r="K715" s="794" t="s">
        <v>924</v>
      </c>
      <c r="L715" s="1602" t="s">
        <v>924</v>
      </c>
      <c r="M715" s="1469"/>
      <c r="N715" s="1469"/>
      <c r="O715" s="1469"/>
      <c r="P715" s="1469"/>
      <c r="Q715" s="1469"/>
      <c r="R715" s="1469"/>
      <c r="S715" s="1469"/>
      <c r="T715" s="1469"/>
      <c r="U715" s="1469"/>
      <c r="V715" s="1469"/>
      <c r="W715" s="1358"/>
      <c r="X715" s="1469"/>
      <c r="Y715" s="1469"/>
      <c r="Z715" s="1469"/>
    </row>
    <row r="716" spans="1:26" x14ac:dyDescent="0.2">
      <c r="A716" s="1469"/>
      <c r="B716" s="1571" t="s">
        <v>157</v>
      </c>
      <c r="C716" s="1601" t="s">
        <v>924</v>
      </c>
      <c r="D716" s="794" t="s">
        <v>924</v>
      </c>
      <c r="E716" s="794" t="s">
        <v>924</v>
      </c>
      <c r="F716" s="794" t="s">
        <v>924</v>
      </c>
      <c r="G716" s="794" t="s">
        <v>924</v>
      </c>
      <c r="H716" s="794" t="s">
        <v>924</v>
      </c>
      <c r="I716" s="794" t="s">
        <v>924</v>
      </c>
      <c r="J716" s="794" t="s">
        <v>924</v>
      </c>
      <c r="K716" s="794" t="s">
        <v>924</v>
      </c>
      <c r="L716" s="1602" t="s">
        <v>924</v>
      </c>
      <c r="M716" s="1469"/>
      <c r="N716" s="1469"/>
      <c r="O716" s="1469"/>
      <c r="P716" s="1469"/>
      <c r="Q716" s="1469"/>
      <c r="R716" s="1469"/>
      <c r="S716" s="1469"/>
      <c r="T716" s="1469"/>
      <c r="U716" s="1469"/>
      <c r="V716" s="1469"/>
      <c r="W716" s="1358"/>
      <c r="X716" s="1469"/>
      <c r="Y716" s="1469"/>
      <c r="Z716" s="1469"/>
    </row>
    <row r="717" spans="1:26" x14ac:dyDescent="0.2">
      <c r="A717" s="1469"/>
      <c r="B717" s="1571" t="s">
        <v>157</v>
      </c>
      <c r="C717" s="1601" t="s">
        <v>924</v>
      </c>
      <c r="D717" s="794" t="s">
        <v>924</v>
      </c>
      <c r="E717" s="794" t="s">
        <v>924</v>
      </c>
      <c r="F717" s="794" t="s">
        <v>924</v>
      </c>
      <c r="G717" s="794" t="s">
        <v>924</v>
      </c>
      <c r="H717" s="794" t="s">
        <v>924</v>
      </c>
      <c r="I717" s="794" t="s">
        <v>924</v>
      </c>
      <c r="J717" s="794" t="s">
        <v>924</v>
      </c>
      <c r="K717" s="794" t="s">
        <v>924</v>
      </c>
      <c r="L717" s="1602" t="s">
        <v>924</v>
      </c>
      <c r="M717" s="1469"/>
      <c r="N717" s="1469"/>
      <c r="O717" s="1469"/>
      <c r="P717" s="1469"/>
      <c r="Q717" s="1469"/>
      <c r="R717" s="1469"/>
      <c r="S717" s="1469"/>
      <c r="T717" s="1469"/>
      <c r="U717" s="1469"/>
      <c r="V717" s="1469"/>
      <c r="W717" s="1358"/>
      <c r="X717" s="1469"/>
      <c r="Y717" s="1469"/>
      <c r="Z717" s="1469"/>
    </row>
    <row r="718" spans="1:26" x14ac:dyDescent="0.2">
      <c r="A718" s="1469"/>
      <c r="B718" s="1571" t="s">
        <v>157</v>
      </c>
      <c r="C718" s="1601" t="s">
        <v>924</v>
      </c>
      <c r="D718" s="794" t="s">
        <v>924</v>
      </c>
      <c r="E718" s="794" t="s">
        <v>924</v>
      </c>
      <c r="F718" s="794" t="s">
        <v>924</v>
      </c>
      <c r="G718" s="794" t="s">
        <v>924</v>
      </c>
      <c r="H718" s="794" t="s">
        <v>924</v>
      </c>
      <c r="I718" s="794" t="s">
        <v>924</v>
      </c>
      <c r="J718" s="794" t="s">
        <v>924</v>
      </c>
      <c r="K718" s="794" t="s">
        <v>924</v>
      </c>
      <c r="L718" s="1602" t="s">
        <v>924</v>
      </c>
      <c r="M718" s="1469"/>
      <c r="N718" s="1469"/>
      <c r="O718" s="1469"/>
      <c r="P718" s="1469"/>
      <c r="Q718" s="1469"/>
      <c r="R718" s="1469"/>
      <c r="S718" s="1469"/>
      <c r="T718" s="1469"/>
      <c r="U718" s="1469"/>
      <c r="V718" s="1469"/>
      <c r="W718" s="1358"/>
      <c r="X718" s="1469"/>
      <c r="Y718" s="1469"/>
      <c r="Z718" s="1469"/>
    </row>
    <row r="719" spans="1:26" x14ac:dyDescent="0.2">
      <c r="A719" s="1469"/>
      <c r="B719" s="1571" t="s">
        <v>157</v>
      </c>
      <c r="C719" s="1601" t="s">
        <v>924</v>
      </c>
      <c r="D719" s="794" t="s">
        <v>924</v>
      </c>
      <c r="E719" s="794" t="s">
        <v>924</v>
      </c>
      <c r="F719" s="794" t="s">
        <v>924</v>
      </c>
      <c r="G719" s="794" t="s">
        <v>924</v>
      </c>
      <c r="H719" s="794" t="s">
        <v>924</v>
      </c>
      <c r="I719" s="794" t="s">
        <v>924</v>
      </c>
      <c r="J719" s="794" t="s">
        <v>924</v>
      </c>
      <c r="K719" s="794" t="s">
        <v>924</v>
      </c>
      <c r="L719" s="1602" t="s">
        <v>924</v>
      </c>
      <c r="M719" s="1469"/>
      <c r="N719" s="1469"/>
      <c r="O719" s="1469"/>
      <c r="P719" s="1469"/>
      <c r="Q719" s="1469"/>
      <c r="R719" s="1469"/>
      <c r="S719" s="1469"/>
      <c r="T719" s="1469"/>
      <c r="U719" s="1469"/>
      <c r="V719" s="1469"/>
      <c r="W719" s="1358"/>
      <c r="X719" s="1469"/>
      <c r="Y719" s="1469"/>
      <c r="Z719" s="1469"/>
    </row>
    <row r="720" spans="1:26" x14ac:dyDescent="0.2">
      <c r="A720" s="1469"/>
      <c r="B720" s="1571" t="s">
        <v>157</v>
      </c>
      <c r="C720" s="1601" t="s">
        <v>924</v>
      </c>
      <c r="D720" s="794" t="s">
        <v>924</v>
      </c>
      <c r="E720" s="794" t="s">
        <v>924</v>
      </c>
      <c r="F720" s="794" t="s">
        <v>924</v>
      </c>
      <c r="G720" s="794" t="s">
        <v>924</v>
      </c>
      <c r="H720" s="794" t="s">
        <v>924</v>
      </c>
      <c r="I720" s="794" t="s">
        <v>924</v>
      </c>
      <c r="J720" s="794" t="s">
        <v>924</v>
      </c>
      <c r="K720" s="794" t="s">
        <v>924</v>
      </c>
      <c r="L720" s="1602" t="s">
        <v>924</v>
      </c>
      <c r="M720" s="1469"/>
      <c r="N720" s="1469"/>
      <c r="O720" s="1469"/>
      <c r="P720" s="1469"/>
      <c r="Q720" s="1469"/>
      <c r="R720" s="1469"/>
      <c r="S720" s="1469"/>
      <c r="T720" s="1469"/>
      <c r="U720" s="1469"/>
      <c r="V720" s="1469"/>
      <c r="W720" s="1358"/>
      <c r="X720" s="1469"/>
      <c r="Y720" s="1469"/>
      <c r="Z720" s="1469"/>
    </row>
    <row r="721" spans="1:26" x14ac:dyDescent="0.2">
      <c r="A721" s="1469"/>
      <c r="B721" s="1571" t="s">
        <v>157</v>
      </c>
      <c r="C721" s="1601" t="s">
        <v>924</v>
      </c>
      <c r="D721" s="794" t="s">
        <v>924</v>
      </c>
      <c r="E721" s="794" t="s">
        <v>924</v>
      </c>
      <c r="F721" s="794" t="s">
        <v>924</v>
      </c>
      <c r="G721" s="794" t="s">
        <v>924</v>
      </c>
      <c r="H721" s="794" t="s">
        <v>924</v>
      </c>
      <c r="I721" s="794" t="s">
        <v>924</v>
      </c>
      <c r="J721" s="794" t="s">
        <v>924</v>
      </c>
      <c r="K721" s="794" t="s">
        <v>924</v>
      </c>
      <c r="L721" s="1602" t="s">
        <v>924</v>
      </c>
      <c r="M721" s="1469"/>
      <c r="N721" s="1469"/>
      <c r="O721" s="1469"/>
      <c r="P721" s="1469"/>
      <c r="Q721" s="1469"/>
      <c r="R721" s="1469"/>
      <c r="S721" s="1469"/>
      <c r="T721" s="1469"/>
      <c r="U721" s="1469"/>
      <c r="V721" s="1469"/>
      <c r="W721" s="1358"/>
      <c r="X721" s="1469"/>
      <c r="Y721" s="1469"/>
      <c r="Z721" s="1469"/>
    </row>
    <row r="722" spans="1:26" x14ac:dyDescent="0.2">
      <c r="A722" s="1469"/>
      <c r="B722" s="1571" t="s">
        <v>157</v>
      </c>
      <c r="C722" s="1601" t="s">
        <v>924</v>
      </c>
      <c r="D722" s="794" t="s">
        <v>924</v>
      </c>
      <c r="E722" s="794" t="s">
        <v>924</v>
      </c>
      <c r="F722" s="794" t="s">
        <v>924</v>
      </c>
      <c r="G722" s="794" t="s">
        <v>924</v>
      </c>
      <c r="H722" s="794" t="s">
        <v>924</v>
      </c>
      <c r="I722" s="794" t="s">
        <v>924</v>
      </c>
      <c r="J722" s="794" t="s">
        <v>924</v>
      </c>
      <c r="K722" s="794" t="s">
        <v>924</v>
      </c>
      <c r="L722" s="1602" t="s">
        <v>924</v>
      </c>
      <c r="M722" s="1469"/>
      <c r="N722" s="1469"/>
      <c r="O722" s="1469"/>
      <c r="P722" s="1469"/>
      <c r="Q722" s="1469"/>
      <c r="R722" s="1469"/>
      <c r="S722" s="1469"/>
      <c r="T722" s="1469"/>
      <c r="U722" s="1469"/>
      <c r="V722" s="1469"/>
      <c r="W722" s="1358"/>
      <c r="X722" s="1469"/>
      <c r="Y722" s="1469"/>
      <c r="Z722" s="1469"/>
    </row>
    <row r="723" spans="1:26" x14ac:dyDescent="0.2">
      <c r="A723" s="1469"/>
      <c r="B723" s="1571" t="s">
        <v>157</v>
      </c>
      <c r="C723" s="1601" t="s">
        <v>924</v>
      </c>
      <c r="D723" s="794" t="s">
        <v>924</v>
      </c>
      <c r="E723" s="794" t="s">
        <v>924</v>
      </c>
      <c r="F723" s="794" t="s">
        <v>924</v>
      </c>
      <c r="G723" s="794" t="s">
        <v>924</v>
      </c>
      <c r="H723" s="794" t="s">
        <v>924</v>
      </c>
      <c r="I723" s="794" t="s">
        <v>924</v>
      </c>
      <c r="J723" s="794" t="s">
        <v>924</v>
      </c>
      <c r="K723" s="794" t="s">
        <v>924</v>
      </c>
      <c r="L723" s="1602" t="s">
        <v>924</v>
      </c>
      <c r="M723" s="1469"/>
      <c r="N723" s="1469"/>
      <c r="O723" s="1469"/>
      <c r="P723" s="1469"/>
      <c r="Q723" s="1469"/>
      <c r="R723" s="1469"/>
      <c r="S723" s="1469"/>
      <c r="T723" s="1469"/>
      <c r="U723" s="1469"/>
      <c r="V723" s="1469"/>
      <c r="W723" s="1358"/>
      <c r="X723" s="1469"/>
      <c r="Y723" s="1469"/>
      <c r="Z723" s="1469"/>
    </row>
    <row r="724" spans="1:26" x14ac:dyDescent="0.2">
      <c r="A724" s="1469"/>
      <c r="B724" s="1571" t="s">
        <v>265</v>
      </c>
      <c r="C724" s="1601" t="s">
        <v>924</v>
      </c>
      <c r="D724" s="794" t="s">
        <v>924</v>
      </c>
      <c r="E724" s="794" t="s">
        <v>924</v>
      </c>
      <c r="F724" s="794" t="s">
        <v>924</v>
      </c>
      <c r="G724" s="794" t="s">
        <v>924</v>
      </c>
      <c r="H724" s="794" t="s">
        <v>924</v>
      </c>
      <c r="I724" s="794" t="s">
        <v>924</v>
      </c>
      <c r="J724" s="794" t="s">
        <v>924</v>
      </c>
      <c r="K724" s="794" t="s">
        <v>924</v>
      </c>
      <c r="L724" s="1602" t="s">
        <v>924</v>
      </c>
      <c r="M724" s="1469"/>
      <c r="N724" s="1469"/>
      <c r="O724" s="1469"/>
      <c r="P724" s="1469"/>
      <c r="Q724" s="1469"/>
      <c r="R724" s="1469"/>
      <c r="S724" s="1469"/>
      <c r="T724" s="1469"/>
      <c r="U724" s="1469"/>
      <c r="V724" s="1469"/>
      <c r="W724" s="1358"/>
      <c r="X724" s="1469"/>
      <c r="Y724" s="1469"/>
      <c r="Z724" s="1469"/>
    </row>
    <row r="725" spans="1:26" x14ac:dyDescent="0.2">
      <c r="A725" s="1469"/>
      <c r="B725" s="1571" t="s">
        <v>159</v>
      </c>
      <c r="C725" s="1601" t="s">
        <v>924</v>
      </c>
      <c r="D725" s="794" t="s">
        <v>924</v>
      </c>
      <c r="E725" s="794" t="s">
        <v>924</v>
      </c>
      <c r="F725" s="794" t="s">
        <v>924</v>
      </c>
      <c r="G725" s="794" t="s">
        <v>924</v>
      </c>
      <c r="H725" s="794" t="s">
        <v>924</v>
      </c>
      <c r="I725" s="794" t="s">
        <v>924</v>
      </c>
      <c r="J725" s="794" t="s">
        <v>924</v>
      </c>
      <c r="K725" s="794" t="s">
        <v>924</v>
      </c>
      <c r="L725" s="1602" t="s">
        <v>924</v>
      </c>
      <c r="M725" s="1469"/>
      <c r="N725" s="1469"/>
      <c r="O725" s="1469"/>
      <c r="P725" s="1469"/>
      <c r="Q725" s="1469"/>
      <c r="R725" s="1469"/>
      <c r="S725" s="1469"/>
      <c r="T725" s="1469"/>
      <c r="U725" s="1469"/>
      <c r="V725" s="1469"/>
      <c r="W725" s="1358"/>
      <c r="X725" s="1469"/>
      <c r="Y725" s="1469"/>
      <c r="Z725" s="1469"/>
    </row>
    <row r="726" spans="1:26" x14ac:dyDescent="0.2">
      <c r="A726" s="1469"/>
      <c r="B726" s="1571" t="s">
        <v>159</v>
      </c>
      <c r="C726" s="1601" t="s">
        <v>924</v>
      </c>
      <c r="D726" s="794" t="s">
        <v>924</v>
      </c>
      <c r="E726" s="794" t="s">
        <v>924</v>
      </c>
      <c r="F726" s="794" t="s">
        <v>924</v>
      </c>
      <c r="G726" s="794" t="s">
        <v>924</v>
      </c>
      <c r="H726" s="794" t="s">
        <v>924</v>
      </c>
      <c r="I726" s="794" t="s">
        <v>924</v>
      </c>
      <c r="J726" s="794" t="s">
        <v>924</v>
      </c>
      <c r="K726" s="794" t="s">
        <v>924</v>
      </c>
      <c r="L726" s="1602" t="s">
        <v>924</v>
      </c>
      <c r="M726" s="1469"/>
      <c r="N726" s="1469"/>
      <c r="O726" s="1469"/>
      <c r="P726" s="1469"/>
      <c r="Q726" s="1469"/>
      <c r="R726" s="1469"/>
      <c r="S726" s="1469"/>
      <c r="T726" s="1469"/>
      <c r="U726" s="1469"/>
      <c r="V726" s="1469"/>
      <c r="W726" s="1358"/>
      <c r="X726" s="1469"/>
      <c r="Y726" s="1469"/>
      <c r="Z726" s="1469"/>
    </row>
    <row r="727" spans="1:26" x14ac:dyDescent="0.2">
      <c r="A727" s="1469"/>
      <c r="B727" s="1571" t="s">
        <v>159</v>
      </c>
      <c r="C727" s="1601" t="s">
        <v>924</v>
      </c>
      <c r="D727" s="794" t="s">
        <v>924</v>
      </c>
      <c r="E727" s="794" t="s">
        <v>924</v>
      </c>
      <c r="F727" s="794" t="s">
        <v>924</v>
      </c>
      <c r="G727" s="794" t="s">
        <v>924</v>
      </c>
      <c r="H727" s="794" t="s">
        <v>924</v>
      </c>
      <c r="I727" s="794" t="s">
        <v>924</v>
      </c>
      <c r="J727" s="794" t="s">
        <v>924</v>
      </c>
      <c r="K727" s="794" t="s">
        <v>924</v>
      </c>
      <c r="L727" s="1602" t="s">
        <v>924</v>
      </c>
      <c r="M727" s="1469"/>
      <c r="N727" s="1469"/>
      <c r="O727" s="1469"/>
      <c r="P727" s="1469"/>
      <c r="Q727" s="1469"/>
      <c r="R727" s="1469"/>
      <c r="S727" s="1469"/>
      <c r="T727" s="1469"/>
      <c r="U727" s="1469"/>
      <c r="V727" s="1469"/>
      <c r="W727" s="1358"/>
      <c r="X727" s="1469"/>
      <c r="Y727" s="1469"/>
      <c r="Z727" s="1469"/>
    </row>
    <row r="728" spans="1:26" x14ac:dyDescent="0.2">
      <c r="A728" s="1469"/>
      <c r="B728" s="1571" t="s">
        <v>159</v>
      </c>
      <c r="C728" s="1601" t="s">
        <v>924</v>
      </c>
      <c r="D728" s="794" t="s">
        <v>924</v>
      </c>
      <c r="E728" s="794" t="s">
        <v>924</v>
      </c>
      <c r="F728" s="794" t="s">
        <v>924</v>
      </c>
      <c r="G728" s="794" t="s">
        <v>924</v>
      </c>
      <c r="H728" s="794" t="s">
        <v>924</v>
      </c>
      <c r="I728" s="794" t="s">
        <v>924</v>
      </c>
      <c r="J728" s="794" t="s">
        <v>924</v>
      </c>
      <c r="K728" s="794" t="s">
        <v>924</v>
      </c>
      <c r="L728" s="1602" t="s">
        <v>924</v>
      </c>
      <c r="M728" s="1469"/>
      <c r="N728" s="1469"/>
      <c r="O728" s="1469"/>
      <c r="P728" s="1469"/>
      <c r="Q728" s="1469"/>
      <c r="R728" s="1469"/>
      <c r="S728" s="1469"/>
      <c r="T728" s="1469"/>
      <c r="U728" s="1469"/>
      <c r="V728" s="1469"/>
      <c r="W728" s="1358"/>
      <c r="X728" s="1469"/>
      <c r="Y728" s="1469"/>
      <c r="Z728" s="1469"/>
    </row>
    <row r="729" spans="1:26" x14ac:dyDescent="0.2">
      <c r="A729" s="1469"/>
      <c r="B729" s="1571" t="s">
        <v>159</v>
      </c>
      <c r="C729" s="1601" t="s">
        <v>924</v>
      </c>
      <c r="D729" s="794" t="s">
        <v>924</v>
      </c>
      <c r="E729" s="794" t="s">
        <v>924</v>
      </c>
      <c r="F729" s="794" t="s">
        <v>924</v>
      </c>
      <c r="G729" s="794" t="s">
        <v>924</v>
      </c>
      <c r="H729" s="794" t="s">
        <v>924</v>
      </c>
      <c r="I729" s="794" t="s">
        <v>924</v>
      </c>
      <c r="J729" s="794" t="s">
        <v>924</v>
      </c>
      <c r="K729" s="794" t="s">
        <v>924</v>
      </c>
      <c r="L729" s="1602" t="s">
        <v>924</v>
      </c>
      <c r="M729" s="1469"/>
      <c r="N729" s="1469"/>
      <c r="O729" s="1469"/>
      <c r="P729" s="1469"/>
      <c r="Q729" s="1469"/>
      <c r="R729" s="1469"/>
      <c r="S729" s="1469"/>
      <c r="T729" s="1469"/>
      <c r="U729" s="1469"/>
      <c r="V729" s="1469"/>
      <c r="W729" s="1358"/>
      <c r="X729" s="1469"/>
      <c r="Y729" s="1469"/>
      <c r="Z729" s="1469"/>
    </row>
    <row r="730" spans="1:26" x14ac:dyDescent="0.2">
      <c r="A730" s="1469"/>
      <c r="B730" s="1571" t="s">
        <v>159</v>
      </c>
      <c r="C730" s="1601" t="s">
        <v>924</v>
      </c>
      <c r="D730" s="794" t="s">
        <v>924</v>
      </c>
      <c r="E730" s="794" t="s">
        <v>924</v>
      </c>
      <c r="F730" s="794" t="s">
        <v>924</v>
      </c>
      <c r="G730" s="794" t="s">
        <v>924</v>
      </c>
      <c r="H730" s="794" t="s">
        <v>924</v>
      </c>
      <c r="I730" s="794" t="s">
        <v>924</v>
      </c>
      <c r="J730" s="794" t="s">
        <v>924</v>
      </c>
      <c r="K730" s="794" t="s">
        <v>924</v>
      </c>
      <c r="L730" s="1602" t="s">
        <v>924</v>
      </c>
      <c r="M730" s="1469"/>
      <c r="N730" s="1469"/>
      <c r="O730" s="1469"/>
      <c r="P730" s="1469"/>
      <c r="Q730" s="1469"/>
      <c r="R730" s="1469"/>
      <c r="S730" s="1469"/>
      <c r="T730" s="1469"/>
      <c r="U730" s="1469"/>
      <c r="V730" s="1469"/>
      <c r="W730" s="1358"/>
      <c r="X730" s="1469"/>
      <c r="Y730" s="1469"/>
      <c r="Z730" s="1469"/>
    </row>
    <row r="731" spans="1:26" x14ac:dyDescent="0.2">
      <c r="A731" s="1469"/>
      <c r="B731" s="1571" t="s">
        <v>159</v>
      </c>
      <c r="C731" s="1601" t="s">
        <v>924</v>
      </c>
      <c r="D731" s="794" t="s">
        <v>924</v>
      </c>
      <c r="E731" s="794" t="s">
        <v>924</v>
      </c>
      <c r="F731" s="794" t="s">
        <v>924</v>
      </c>
      <c r="G731" s="794" t="s">
        <v>924</v>
      </c>
      <c r="H731" s="794" t="s">
        <v>924</v>
      </c>
      <c r="I731" s="794" t="s">
        <v>924</v>
      </c>
      <c r="J731" s="794" t="s">
        <v>924</v>
      </c>
      <c r="K731" s="794" t="s">
        <v>924</v>
      </c>
      <c r="L731" s="1602" t="s">
        <v>924</v>
      </c>
      <c r="M731" s="1469"/>
      <c r="N731" s="1469"/>
      <c r="O731" s="1469"/>
      <c r="P731" s="1469"/>
      <c r="Q731" s="1469"/>
      <c r="R731" s="1469"/>
      <c r="S731" s="1469"/>
      <c r="T731" s="1469"/>
      <c r="U731" s="1469"/>
      <c r="V731" s="1469"/>
      <c r="W731" s="1358"/>
      <c r="X731" s="1469"/>
      <c r="Y731" s="1469"/>
      <c r="Z731" s="1469"/>
    </row>
    <row r="732" spans="1:26" x14ac:dyDescent="0.2">
      <c r="A732" s="1469"/>
      <c r="B732" s="1571" t="s">
        <v>159</v>
      </c>
      <c r="C732" s="1601" t="s">
        <v>924</v>
      </c>
      <c r="D732" s="794" t="s">
        <v>924</v>
      </c>
      <c r="E732" s="794" t="s">
        <v>924</v>
      </c>
      <c r="F732" s="794" t="s">
        <v>924</v>
      </c>
      <c r="G732" s="794" t="s">
        <v>924</v>
      </c>
      <c r="H732" s="794" t="s">
        <v>924</v>
      </c>
      <c r="I732" s="794" t="s">
        <v>924</v>
      </c>
      <c r="J732" s="794" t="s">
        <v>924</v>
      </c>
      <c r="K732" s="794" t="s">
        <v>924</v>
      </c>
      <c r="L732" s="1602" t="s">
        <v>924</v>
      </c>
      <c r="M732" s="1469"/>
      <c r="N732" s="1469"/>
      <c r="O732" s="1469"/>
      <c r="P732" s="1469"/>
      <c r="Q732" s="1469"/>
      <c r="R732" s="1469"/>
      <c r="S732" s="1469"/>
      <c r="T732" s="1469"/>
      <c r="U732" s="1469"/>
      <c r="V732" s="1469"/>
      <c r="W732" s="1358"/>
      <c r="X732" s="1469"/>
      <c r="Y732" s="1469"/>
      <c r="Z732" s="1469"/>
    </row>
    <row r="733" spans="1:26" x14ac:dyDescent="0.2">
      <c r="A733" s="1469"/>
      <c r="B733" s="1571" t="s">
        <v>159</v>
      </c>
      <c r="C733" s="1601" t="s">
        <v>924</v>
      </c>
      <c r="D733" s="794" t="s">
        <v>924</v>
      </c>
      <c r="E733" s="794" t="s">
        <v>924</v>
      </c>
      <c r="F733" s="794" t="s">
        <v>924</v>
      </c>
      <c r="G733" s="794" t="s">
        <v>924</v>
      </c>
      <c r="H733" s="794" t="s">
        <v>924</v>
      </c>
      <c r="I733" s="794" t="s">
        <v>924</v>
      </c>
      <c r="J733" s="794" t="s">
        <v>924</v>
      </c>
      <c r="K733" s="794" t="s">
        <v>924</v>
      </c>
      <c r="L733" s="1602" t="s">
        <v>924</v>
      </c>
      <c r="M733" s="1469"/>
      <c r="N733" s="1469"/>
      <c r="O733" s="1469"/>
      <c r="P733" s="1469"/>
      <c r="Q733" s="1469"/>
      <c r="R733" s="1469"/>
      <c r="S733" s="1469"/>
      <c r="T733" s="1469"/>
      <c r="U733" s="1469"/>
      <c r="V733" s="1469"/>
      <c r="W733" s="1358"/>
      <c r="X733" s="1469"/>
      <c r="Y733" s="1469"/>
      <c r="Z733" s="1469"/>
    </row>
    <row r="734" spans="1:26" x14ac:dyDescent="0.2">
      <c r="A734" s="1469"/>
      <c r="B734" s="1571" t="s">
        <v>159</v>
      </c>
      <c r="C734" s="1601" t="s">
        <v>924</v>
      </c>
      <c r="D734" s="794" t="s">
        <v>924</v>
      </c>
      <c r="E734" s="794" t="s">
        <v>924</v>
      </c>
      <c r="F734" s="794" t="s">
        <v>924</v>
      </c>
      <c r="G734" s="794" t="s">
        <v>924</v>
      </c>
      <c r="H734" s="794" t="s">
        <v>924</v>
      </c>
      <c r="I734" s="794" t="s">
        <v>924</v>
      </c>
      <c r="J734" s="794" t="s">
        <v>924</v>
      </c>
      <c r="K734" s="794" t="s">
        <v>924</v>
      </c>
      <c r="L734" s="1602" t="s">
        <v>924</v>
      </c>
      <c r="M734" s="1469"/>
      <c r="N734" s="1469"/>
      <c r="O734" s="1469"/>
      <c r="P734" s="1469"/>
      <c r="Q734" s="1469"/>
      <c r="R734" s="1469"/>
      <c r="S734" s="1469"/>
      <c r="T734" s="1469"/>
      <c r="U734" s="1469"/>
      <c r="V734" s="1469"/>
      <c r="W734" s="1358"/>
      <c r="X734" s="1469"/>
      <c r="Y734" s="1469"/>
      <c r="Z734" s="1469"/>
    </row>
    <row r="735" spans="1:26" x14ac:dyDescent="0.2">
      <c r="A735" s="1469"/>
      <c r="B735" s="1571" t="s">
        <v>159</v>
      </c>
      <c r="C735" s="1601" t="s">
        <v>924</v>
      </c>
      <c r="D735" s="794" t="s">
        <v>924</v>
      </c>
      <c r="E735" s="794" t="s">
        <v>924</v>
      </c>
      <c r="F735" s="794" t="s">
        <v>924</v>
      </c>
      <c r="G735" s="794" t="s">
        <v>924</v>
      </c>
      <c r="H735" s="794" t="s">
        <v>924</v>
      </c>
      <c r="I735" s="794" t="s">
        <v>924</v>
      </c>
      <c r="J735" s="794" t="s">
        <v>924</v>
      </c>
      <c r="K735" s="794" t="s">
        <v>924</v>
      </c>
      <c r="L735" s="1602" t="s">
        <v>924</v>
      </c>
      <c r="M735" s="1469"/>
      <c r="N735" s="1469"/>
      <c r="O735" s="1469"/>
      <c r="P735" s="1469"/>
      <c r="Q735" s="1469"/>
      <c r="R735" s="1469"/>
      <c r="S735" s="1469"/>
      <c r="T735" s="1469"/>
      <c r="U735" s="1469"/>
      <c r="V735" s="1469"/>
      <c r="W735" s="1358"/>
      <c r="X735" s="1469"/>
      <c r="Y735" s="1469"/>
      <c r="Z735" s="1469"/>
    </row>
    <row r="736" spans="1:26" x14ac:dyDescent="0.2">
      <c r="A736" s="1469"/>
      <c r="B736" s="1571" t="s">
        <v>159</v>
      </c>
      <c r="C736" s="1601" t="s">
        <v>924</v>
      </c>
      <c r="D736" s="794" t="s">
        <v>924</v>
      </c>
      <c r="E736" s="794" t="s">
        <v>924</v>
      </c>
      <c r="F736" s="794" t="s">
        <v>924</v>
      </c>
      <c r="G736" s="794" t="s">
        <v>924</v>
      </c>
      <c r="H736" s="794" t="s">
        <v>924</v>
      </c>
      <c r="I736" s="794" t="s">
        <v>924</v>
      </c>
      <c r="J736" s="794" t="s">
        <v>924</v>
      </c>
      <c r="K736" s="794" t="s">
        <v>924</v>
      </c>
      <c r="L736" s="1602" t="s">
        <v>924</v>
      </c>
      <c r="M736" s="1469"/>
      <c r="N736" s="1469"/>
      <c r="O736" s="1469"/>
      <c r="P736" s="1469"/>
      <c r="Q736" s="1469"/>
      <c r="R736" s="1469"/>
      <c r="S736" s="1469"/>
      <c r="T736" s="1469"/>
      <c r="U736" s="1469"/>
      <c r="V736" s="1469"/>
      <c r="W736" s="1358"/>
      <c r="X736" s="1469"/>
      <c r="Y736" s="1469"/>
      <c r="Z736" s="1469"/>
    </row>
    <row r="737" spans="1:26" x14ac:dyDescent="0.2">
      <c r="A737" s="1469"/>
      <c r="B737" s="1571" t="s">
        <v>159</v>
      </c>
      <c r="C737" s="1601" t="s">
        <v>924</v>
      </c>
      <c r="D737" s="794" t="s">
        <v>924</v>
      </c>
      <c r="E737" s="794" t="s">
        <v>924</v>
      </c>
      <c r="F737" s="794" t="s">
        <v>924</v>
      </c>
      <c r="G737" s="794" t="s">
        <v>924</v>
      </c>
      <c r="H737" s="794" t="s">
        <v>924</v>
      </c>
      <c r="I737" s="794" t="s">
        <v>924</v>
      </c>
      <c r="J737" s="794" t="s">
        <v>924</v>
      </c>
      <c r="K737" s="794" t="s">
        <v>924</v>
      </c>
      <c r="L737" s="1602" t="s">
        <v>924</v>
      </c>
      <c r="M737" s="1469"/>
      <c r="N737" s="1469"/>
      <c r="O737" s="1469"/>
      <c r="P737" s="1469"/>
      <c r="Q737" s="1469"/>
      <c r="R737" s="1469"/>
      <c r="S737" s="1469"/>
      <c r="T737" s="1469"/>
      <c r="U737" s="1469"/>
      <c r="V737" s="1469"/>
      <c r="W737" s="1358"/>
      <c r="X737" s="1469"/>
      <c r="Y737" s="1469"/>
      <c r="Z737" s="1469"/>
    </row>
    <row r="738" spans="1:26" x14ac:dyDescent="0.2">
      <c r="A738" s="1469"/>
      <c r="B738" s="1571" t="s">
        <v>159</v>
      </c>
      <c r="C738" s="1601" t="s">
        <v>924</v>
      </c>
      <c r="D738" s="794" t="s">
        <v>924</v>
      </c>
      <c r="E738" s="794" t="s">
        <v>924</v>
      </c>
      <c r="F738" s="794" t="s">
        <v>924</v>
      </c>
      <c r="G738" s="794" t="s">
        <v>924</v>
      </c>
      <c r="H738" s="794" t="s">
        <v>924</v>
      </c>
      <c r="I738" s="794" t="s">
        <v>924</v>
      </c>
      <c r="J738" s="794" t="s">
        <v>924</v>
      </c>
      <c r="K738" s="794" t="s">
        <v>924</v>
      </c>
      <c r="L738" s="1602" t="s">
        <v>924</v>
      </c>
      <c r="M738" s="1469"/>
      <c r="N738" s="1469"/>
      <c r="O738" s="1469"/>
      <c r="P738" s="1469"/>
      <c r="Q738" s="1469"/>
      <c r="R738" s="1469"/>
      <c r="S738" s="1469"/>
      <c r="T738" s="1469"/>
      <c r="U738" s="1469"/>
      <c r="V738" s="1469"/>
      <c r="W738" s="1358"/>
      <c r="X738" s="1469"/>
      <c r="Y738" s="1469"/>
      <c r="Z738" s="1469"/>
    </row>
    <row r="739" spans="1:26" x14ac:dyDescent="0.2">
      <c r="A739" s="1469"/>
      <c r="B739" s="1571" t="s">
        <v>159</v>
      </c>
      <c r="C739" s="1601" t="s">
        <v>924</v>
      </c>
      <c r="D739" s="794" t="s">
        <v>924</v>
      </c>
      <c r="E739" s="794" t="s">
        <v>924</v>
      </c>
      <c r="F739" s="794" t="s">
        <v>924</v>
      </c>
      <c r="G739" s="794" t="s">
        <v>924</v>
      </c>
      <c r="H739" s="794" t="s">
        <v>924</v>
      </c>
      <c r="I739" s="794" t="s">
        <v>924</v>
      </c>
      <c r="J739" s="794" t="s">
        <v>924</v>
      </c>
      <c r="K739" s="794" t="s">
        <v>924</v>
      </c>
      <c r="L739" s="1602" t="s">
        <v>924</v>
      </c>
      <c r="M739" s="1469"/>
      <c r="N739" s="1469"/>
      <c r="O739" s="1469"/>
      <c r="P739" s="1469"/>
      <c r="Q739" s="1469"/>
      <c r="R739" s="1469"/>
      <c r="S739" s="1469"/>
      <c r="T739" s="1469"/>
      <c r="U739" s="1469"/>
      <c r="V739" s="1469"/>
      <c r="W739" s="1358"/>
      <c r="X739" s="1469"/>
      <c r="Y739" s="1469"/>
      <c r="Z739" s="1469"/>
    </row>
    <row r="740" spans="1:26" x14ac:dyDescent="0.2">
      <c r="A740" s="1469"/>
      <c r="B740" s="1571" t="s">
        <v>159</v>
      </c>
      <c r="C740" s="1601" t="s">
        <v>924</v>
      </c>
      <c r="D740" s="794" t="s">
        <v>924</v>
      </c>
      <c r="E740" s="794" t="s">
        <v>924</v>
      </c>
      <c r="F740" s="794" t="s">
        <v>924</v>
      </c>
      <c r="G740" s="794" t="s">
        <v>924</v>
      </c>
      <c r="H740" s="794" t="s">
        <v>924</v>
      </c>
      <c r="I740" s="794" t="s">
        <v>924</v>
      </c>
      <c r="J740" s="794" t="s">
        <v>924</v>
      </c>
      <c r="K740" s="794" t="s">
        <v>924</v>
      </c>
      <c r="L740" s="1602" t="s">
        <v>924</v>
      </c>
      <c r="M740" s="1469"/>
      <c r="N740" s="1469"/>
      <c r="O740" s="1469"/>
      <c r="P740" s="1469"/>
      <c r="Q740" s="1469"/>
      <c r="R740" s="1469"/>
      <c r="S740" s="1469"/>
      <c r="T740" s="1469"/>
      <c r="U740" s="1469"/>
      <c r="V740" s="1469"/>
      <c r="W740" s="1358"/>
      <c r="X740" s="1469"/>
      <c r="Y740" s="1469"/>
      <c r="Z740" s="1469"/>
    </row>
    <row r="741" spans="1:26" x14ac:dyDescent="0.2">
      <c r="A741" s="1469"/>
      <c r="B741" s="1571" t="s">
        <v>159</v>
      </c>
      <c r="C741" s="1601" t="s">
        <v>924</v>
      </c>
      <c r="D741" s="794" t="s">
        <v>924</v>
      </c>
      <c r="E741" s="794" t="s">
        <v>924</v>
      </c>
      <c r="F741" s="794" t="s">
        <v>924</v>
      </c>
      <c r="G741" s="794" t="s">
        <v>924</v>
      </c>
      <c r="H741" s="794" t="s">
        <v>924</v>
      </c>
      <c r="I741" s="794" t="s">
        <v>924</v>
      </c>
      <c r="J741" s="794" t="s">
        <v>924</v>
      </c>
      <c r="K741" s="794" t="s">
        <v>924</v>
      </c>
      <c r="L741" s="1602" t="s">
        <v>924</v>
      </c>
      <c r="M741" s="1469"/>
      <c r="N741" s="1469"/>
      <c r="O741" s="1469"/>
      <c r="P741" s="1469"/>
      <c r="Q741" s="1469"/>
      <c r="R741" s="1469"/>
      <c r="S741" s="1469"/>
      <c r="T741" s="1469"/>
      <c r="U741" s="1469"/>
      <c r="V741" s="1469"/>
      <c r="W741" s="1358"/>
      <c r="X741" s="1469"/>
      <c r="Y741" s="1469"/>
      <c r="Z741" s="1469"/>
    </row>
    <row r="742" spans="1:26" x14ac:dyDescent="0.2">
      <c r="A742" s="1469"/>
      <c r="B742" s="1571" t="s">
        <v>159</v>
      </c>
      <c r="C742" s="1601" t="s">
        <v>924</v>
      </c>
      <c r="D742" s="794" t="s">
        <v>924</v>
      </c>
      <c r="E742" s="794" t="s">
        <v>924</v>
      </c>
      <c r="F742" s="794" t="s">
        <v>924</v>
      </c>
      <c r="G742" s="794" t="s">
        <v>924</v>
      </c>
      <c r="H742" s="794" t="s">
        <v>924</v>
      </c>
      <c r="I742" s="794" t="s">
        <v>924</v>
      </c>
      <c r="J742" s="794" t="s">
        <v>924</v>
      </c>
      <c r="K742" s="794" t="s">
        <v>924</v>
      </c>
      <c r="L742" s="1602" t="s">
        <v>924</v>
      </c>
      <c r="M742" s="1469"/>
      <c r="N742" s="1469"/>
      <c r="O742" s="1469"/>
      <c r="P742" s="1469"/>
      <c r="Q742" s="1469"/>
      <c r="R742" s="1469"/>
      <c r="S742" s="1469"/>
      <c r="T742" s="1469"/>
      <c r="U742" s="1469"/>
      <c r="V742" s="1469"/>
      <c r="W742" s="1358"/>
      <c r="X742" s="1469"/>
      <c r="Y742" s="1469"/>
      <c r="Z742" s="1469"/>
    </row>
    <row r="743" spans="1:26" x14ac:dyDescent="0.2">
      <c r="A743" s="1469"/>
      <c r="B743" s="1571" t="s">
        <v>159</v>
      </c>
      <c r="C743" s="1601" t="s">
        <v>924</v>
      </c>
      <c r="D743" s="794" t="s">
        <v>924</v>
      </c>
      <c r="E743" s="794" t="s">
        <v>924</v>
      </c>
      <c r="F743" s="794" t="s">
        <v>924</v>
      </c>
      <c r="G743" s="794" t="s">
        <v>924</v>
      </c>
      <c r="H743" s="794" t="s">
        <v>924</v>
      </c>
      <c r="I743" s="794" t="s">
        <v>924</v>
      </c>
      <c r="J743" s="794" t="s">
        <v>924</v>
      </c>
      <c r="K743" s="794" t="s">
        <v>924</v>
      </c>
      <c r="L743" s="1602" t="s">
        <v>924</v>
      </c>
      <c r="M743" s="1469"/>
      <c r="N743" s="1469"/>
      <c r="O743" s="1469"/>
      <c r="P743" s="1469"/>
      <c r="Q743" s="1469"/>
      <c r="R743" s="1469"/>
      <c r="S743" s="1469"/>
      <c r="T743" s="1469"/>
      <c r="U743" s="1469"/>
      <c r="V743" s="1469"/>
      <c r="W743" s="1358"/>
      <c r="X743" s="1469"/>
      <c r="Y743" s="1469"/>
      <c r="Z743" s="1469"/>
    </row>
    <row r="744" spans="1:26" x14ac:dyDescent="0.2">
      <c r="A744" s="1469"/>
      <c r="B744" s="1571" t="s">
        <v>159</v>
      </c>
      <c r="C744" s="1601" t="s">
        <v>924</v>
      </c>
      <c r="D744" s="794" t="s">
        <v>924</v>
      </c>
      <c r="E744" s="794" t="s">
        <v>924</v>
      </c>
      <c r="F744" s="794" t="s">
        <v>924</v>
      </c>
      <c r="G744" s="794" t="s">
        <v>924</v>
      </c>
      <c r="H744" s="794" t="s">
        <v>924</v>
      </c>
      <c r="I744" s="794" t="s">
        <v>924</v>
      </c>
      <c r="J744" s="794" t="s">
        <v>924</v>
      </c>
      <c r="K744" s="794" t="s">
        <v>924</v>
      </c>
      <c r="L744" s="1602" t="s">
        <v>924</v>
      </c>
      <c r="M744" s="1469"/>
      <c r="N744" s="1469"/>
      <c r="O744" s="1469"/>
      <c r="P744" s="1469"/>
      <c r="Q744" s="1469"/>
      <c r="R744" s="1469"/>
      <c r="S744" s="1469"/>
      <c r="T744" s="1469"/>
      <c r="U744" s="1469"/>
      <c r="V744" s="1469"/>
      <c r="W744" s="1358"/>
      <c r="X744" s="1469"/>
      <c r="Y744" s="1469"/>
      <c r="Z744" s="1469"/>
    </row>
    <row r="745" spans="1:26" x14ac:dyDescent="0.2">
      <c r="A745" s="1469"/>
      <c r="B745" s="1571" t="s">
        <v>159</v>
      </c>
      <c r="C745" s="1601" t="s">
        <v>924</v>
      </c>
      <c r="D745" s="794" t="s">
        <v>924</v>
      </c>
      <c r="E745" s="794" t="s">
        <v>924</v>
      </c>
      <c r="F745" s="794" t="s">
        <v>924</v>
      </c>
      <c r="G745" s="794" t="s">
        <v>924</v>
      </c>
      <c r="H745" s="794" t="s">
        <v>924</v>
      </c>
      <c r="I745" s="794" t="s">
        <v>924</v>
      </c>
      <c r="J745" s="794" t="s">
        <v>924</v>
      </c>
      <c r="K745" s="794" t="s">
        <v>924</v>
      </c>
      <c r="L745" s="1602" t="s">
        <v>924</v>
      </c>
      <c r="M745" s="1469"/>
      <c r="N745" s="1469"/>
      <c r="O745" s="1469"/>
      <c r="P745" s="1469"/>
      <c r="Q745" s="1469"/>
      <c r="R745" s="1469"/>
      <c r="S745" s="1469"/>
      <c r="T745" s="1469"/>
      <c r="U745" s="1469"/>
      <c r="V745" s="1469"/>
      <c r="W745" s="1358"/>
      <c r="X745" s="1469"/>
      <c r="Y745" s="1469"/>
      <c r="Z745" s="1469"/>
    </row>
    <row r="746" spans="1:26" x14ac:dyDescent="0.2">
      <c r="A746" s="1469"/>
      <c r="B746" s="1571" t="s">
        <v>159</v>
      </c>
      <c r="C746" s="1601" t="s">
        <v>924</v>
      </c>
      <c r="D746" s="794" t="s">
        <v>924</v>
      </c>
      <c r="E746" s="794" t="s">
        <v>924</v>
      </c>
      <c r="F746" s="794" t="s">
        <v>924</v>
      </c>
      <c r="G746" s="794" t="s">
        <v>924</v>
      </c>
      <c r="H746" s="794" t="s">
        <v>924</v>
      </c>
      <c r="I746" s="794" t="s">
        <v>924</v>
      </c>
      <c r="J746" s="794" t="s">
        <v>924</v>
      </c>
      <c r="K746" s="794" t="s">
        <v>924</v>
      </c>
      <c r="L746" s="1602" t="s">
        <v>924</v>
      </c>
      <c r="M746" s="1469"/>
      <c r="N746" s="1469"/>
      <c r="O746" s="1469"/>
      <c r="P746" s="1469"/>
      <c r="Q746" s="1469"/>
      <c r="R746" s="1469"/>
      <c r="S746" s="1469"/>
      <c r="T746" s="1469"/>
      <c r="U746" s="1469"/>
      <c r="V746" s="1469"/>
      <c r="W746" s="1358"/>
      <c r="X746" s="1469"/>
      <c r="Y746" s="1469"/>
      <c r="Z746" s="1469"/>
    </row>
    <row r="747" spans="1:26" x14ac:dyDescent="0.2">
      <c r="A747" s="1469"/>
      <c r="B747" s="1571" t="s">
        <v>159</v>
      </c>
      <c r="C747" s="1601" t="s">
        <v>924</v>
      </c>
      <c r="D747" s="794" t="s">
        <v>924</v>
      </c>
      <c r="E747" s="794" t="s">
        <v>924</v>
      </c>
      <c r="F747" s="794" t="s">
        <v>924</v>
      </c>
      <c r="G747" s="794" t="s">
        <v>924</v>
      </c>
      <c r="H747" s="794" t="s">
        <v>924</v>
      </c>
      <c r="I747" s="794" t="s">
        <v>924</v>
      </c>
      <c r="J747" s="794" t="s">
        <v>924</v>
      </c>
      <c r="K747" s="794" t="s">
        <v>924</v>
      </c>
      <c r="L747" s="1602" t="s">
        <v>924</v>
      </c>
      <c r="M747" s="1469"/>
      <c r="N747" s="1469"/>
      <c r="O747" s="1469"/>
      <c r="P747" s="1469"/>
      <c r="Q747" s="1469"/>
      <c r="R747" s="1469"/>
      <c r="S747" s="1469"/>
      <c r="T747" s="1469"/>
      <c r="U747" s="1469"/>
      <c r="V747" s="1469"/>
      <c r="W747" s="1358"/>
      <c r="X747" s="1469"/>
      <c r="Y747" s="1469"/>
      <c r="Z747" s="1469"/>
    </row>
    <row r="748" spans="1:26" x14ac:dyDescent="0.2">
      <c r="A748" s="1469"/>
      <c r="B748" s="1571" t="s">
        <v>159</v>
      </c>
      <c r="C748" s="1601" t="s">
        <v>924</v>
      </c>
      <c r="D748" s="794" t="s">
        <v>924</v>
      </c>
      <c r="E748" s="794" t="s">
        <v>924</v>
      </c>
      <c r="F748" s="794" t="s">
        <v>924</v>
      </c>
      <c r="G748" s="794" t="s">
        <v>924</v>
      </c>
      <c r="H748" s="794" t="s">
        <v>924</v>
      </c>
      <c r="I748" s="794" t="s">
        <v>924</v>
      </c>
      <c r="J748" s="794" t="s">
        <v>924</v>
      </c>
      <c r="K748" s="794" t="s">
        <v>924</v>
      </c>
      <c r="L748" s="1602" t="s">
        <v>924</v>
      </c>
      <c r="M748" s="1469"/>
      <c r="N748" s="1469"/>
      <c r="O748" s="1469"/>
      <c r="P748" s="1469"/>
      <c r="Q748" s="1469"/>
      <c r="R748" s="1469"/>
      <c r="S748" s="1469"/>
      <c r="T748" s="1469"/>
      <c r="U748" s="1469"/>
      <c r="V748" s="1469"/>
      <c r="W748" s="1358"/>
      <c r="X748" s="1469"/>
      <c r="Y748" s="1469"/>
      <c r="Z748" s="1469"/>
    </row>
    <row r="749" spans="1:26" x14ac:dyDescent="0.2">
      <c r="A749" s="1469"/>
      <c r="B749" s="1571" t="s">
        <v>159</v>
      </c>
      <c r="C749" s="1601" t="s">
        <v>924</v>
      </c>
      <c r="D749" s="794" t="s">
        <v>924</v>
      </c>
      <c r="E749" s="794" t="s">
        <v>924</v>
      </c>
      <c r="F749" s="794" t="s">
        <v>924</v>
      </c>
      <c r="G749" s="794" t="s">
        <v>924</v>
      </c>
      <c r="H749" s="794" t="s">
        <v>924</v>
      </c>
      <c r="I749" s="794" t="s">
        <v>924</v>
      </c>
      <c r="J749" s="794" t="s">
        <v>924</v>
      </c>
      <c r="K749" s="794" t="s">
        <v>924</v>
      </c>
      <c r="L749" s="1602" t="s">
        <v>924</v>
      </c>
      <c r="M749" s="1469"/>
      <c r="N749" s="1469"/>
      <c r="O749" s="1469"/>
      <c r="P749" s="1469"/>
      <c r="Q749" s="1469"/>
      <c r="R749" s="1469"/>
      <c r="S749" s="1469"/>
      <c r="T749" s="1469"/>
      <c r="U749" s="1469"/>
      <c r="V749" s="1469"/>
      <c r="W749" s="1358"/>
      <c r="X749" s="1469"/>
      <c r="Y749" s="1469"/>
      <c r="Z749" s="1469"/>
    </row>
    <row r="750" spans="1:26" x14ac:dyDescent="0.2">
      <c r="A750" s="1469"/>
      <c r="B750" s="1571" t="s">
        <v>264</v>
      </c>
      <c r="C750" s="1601" t="s">
        <v>924</v>
      </c>
      <c r="D750" s="794" t="s">
        <v>924</v>
      </c>
      <c r="E750" s="794" t="s">
        <v>924</v>
      </c>
      <c r="F750" s="794" t="s">
        <v>924</v>
      </c>
      <c r="G750" s="794" t="s">
        <v>924</v>
      </c>
      <c r="H750" s="794" t="s">
        <v>924</v>
      </c>
      <c r="I750" s="794" t="s">
        <v>924</v>
      </c>
      <c r="J750" s="794" t="s">
        <v>924</v>
      </c>
      <c r="K750" s="794" t="s">
        <v>924</v>
      </c>
      <c r="L750" s="1602" t="s">
        <v>924</v>
      </c>
      <c r="M750" s="1469"/>
      <c r="N750" s="1469"/>
      <c r="O750" s="1469"/>
      <c r="P750" s="1469"/>
      <c r="Q750" s="1469"/>
      <c r="R750" s="1469"/>
      <c r="S750" s="1469"/>
      <c r="T750" s="1469"/>
      <c r="U750" s="1469"/>
      <c r="V750" s="1469"/>
      <c r="W750" s="1358"/>
      <c r="X750" s="1469"/>
      <c r="Y750" s="1469"/>
      <c r="Z750" s="1469"/>
    </row>
    <row r="751" spans="1:26" x14ac:dyDescent="0.2">
      <c r="A751" s="1469"/>
      <c r="B751" s="1571" t="s">
        <v>156</v>
      </c>
      <c r="C751" s="1601" t="s">
        <v>924</v>
      </c>
      <c r="D751" s="794" t="s">
        <v>924</v>
      </c>
      <c r="E751" s="794" t="s">
        <v>924</v>
      </c>
      <c r="F751" s="794" t="s">
        <v>924</v>
      </c>
      <c r="G751" s="794" t="s">
        <v>924</v>
      </c>
      <c r="H751" s="794" t="s">
        <v>924</v>
      </c>
      <c r="I751" s="794" t="s">
        <v>924</v>
      </c>
      <c r="J751" s="794" t="s">
        <v>924</v>
      </c>
      <c r="K751" s="794" t="s">
        <v>924</v>
      </c>
      <c r="L751" s="1602" t="s">
        <v>924</v>
      </c>
      <c r="M751" s="1469"/>
      <c r="N751" s="1469"/>
      <c r="O751" s="1469"/>
      <c r="P751" s="1469"/>
      <c r="Q751" s="1469"/>
      <c r="R751" s="1469"/>
      <c r="S751" s="1469"/>
      <c r="T751" s="1469"/>
      <c r="U751" s="1469"/>
      <c r="V751" s="1469"/>
      <c r="W751" s="1358"/>
      <c r="X751" s="1469"/>
      <c r="Y751" s="1469"/>
      <c r="Z751" s="1469"/>
    </row>
    <row r="752" spans="1:26" x14ac:dyDescent="0.2">
      <c r="A752" s="1469"/>
      <c r="B752" s="1571" t="s">
        <v>156</v>
      </c>
      <c r="C752" s="1601" t="s">
        <v>924</v>
      </c>
      <c r="D752" s="794" t="s">
        <v>924</v>
      </c>
      <c r="E752" s="794" t="s">
        <v>924</v>
      </c>
      <c r="F752" s="794" t="s">
        <v>924</v>
      </c>
      <c r="G752" s="794" t="s">
        <v>924</v>
      </c>
      <c r="H752" s="794" t="s">
        <v>924</v>
      </c>
      <c r="I752" s="794" t="s">
        <v>924</v>
      </c>
      <c r="J752" s="794" t="s">
        <v>924</v>
      </c>
      <c r="K752" s="794" t="s">
        <v>924</v>
      </c>
      <c r="L752" s="1602" t="s">
        <v>924</v>
      </c>
      <c r="M752" s="1469"/>
      <c r="N752" s="1469"/>
      <c r="O752" s="1469"/>
      <c r="P752" s="1469"/>
      <c r="Q752" s="1469"/>
      <c r="R752" s="1469"/>
      <c r="S752" s="1469"/>
      <c r="T752" s="1469"/>
      <c r="U752" s="1469"/>
      <c r="V752" s="1469"/>
      <c r="W752" s="1358"/>
      <c r="X752" s="1469"/>
      <c r="Y752" s="1469"/>
      <c r="Z752" s="1469"/>
    </row>
    <row r="753" spans="1:26" x14ac:dyDescent="0.2">
      <c r="A753" s="1469"/>
      <c r="B753" s="1571" t="s">
        <v>156</v>
      </c>
      <c r="C753" s="1601" t="s">
        <v>924</v>
      </c>
      <c r="D753" s="794" t="s">
        <v>924</v>
      </c>
      <c r="E753" s="794" t="s">
        <v>924</v>
      </c>
      <c r="F753" s="794" t="s">
        <v>924</v>
      </c>
      <c r="G753" s="794" t="s">
        <v>924</v>
      </c>
      <c r="H753" s="794" t="s">
        <v>924</v>
      </c>
      <c r="I753" s="794" t="s">
        <v>924</v>
      </c>
      <c r="J753" s="794" t="s">
        <v>924</v>
      </c>
      <c r="K753" s="794" t="s">
        <v>924</v>
      </c>
      <c r="L753" s="1602" t="s">
        <v>924</v>
      </c>
      <c r="M753" s="1469"/>
      <c r="N753" s="1469"/>
      <c r="O753" s="1469"/>
      <c r="P753" s="1469"/>
      <c r="Q753" s="1469"/>
      <c r="R753" s="1469"/>
      <c r="S753" s="1469"/>
      <c r="T753" s="1469"/>
      <c r="U753" s="1469"/>
      <c r="V753" s="1469"/>
      <c r="W753" s="1358"/>
      <c r="X753" s="1469"/>
      <c r="Y753" s="1469"/>
      <c r="Z753" s="1469"/>
    </row>
    <row r="754" spans="1:26" x14ac:dyDescent="0.2">
      <c r="A754" s="1469"/>
      <c r="B754" s="1571" t="s">
        <v>156</v>
      </c>
      <c r="C754" s="1601" t="s">
        <v>924</v>
      </c>
      <c r="D754" s="794" t="s">
        <v>924</v>
      </c>
      <c r="E754" s="794" t="s">
        <v>924</v>
      </c>
      <c r="F754" s="794" t="s">
        <v>924</v>
      </c>
      <c r="G754" s="794" t="s">
        <v>924</v>
      </c>
      <c r="H754" s="794" t="s">
        <v>924</v>
      </c>
      <c r="I754" s="794" t="s">
        <v>924</v>
      </c>
      <c r="J754" s="794" t="s">
        <v>924</v>
      </c>
      <c r="K754" s="794" t="s">
        <v>924</v>
      </c>
      <c r="L754" s="1602" t="s">
        <v>924</v>
      </c>
      <c r="M754" s="1469"/>
      <c r="N754" s="1469"/>
      <c r="O754" s="1469"/>
      <c r="P754" s="1469"/>
      <c r="Q754" s="1469"/>
      <c r="R754" s="1469"/>
      <c r="S754" s="1469"/>
      <c r="T754" s="1469"/>
      <c r="U754" s="1469"/>
      <c r="V754" s="1469"/>
      <c r="W754" s="1358"/>
      <c r="X754" s="1469"/>
      <c r="Y754" s="1469"/>
      <c r="Z754" s="1469"/>
    </row>
    <row r="755" spans="1:26" x14ac:dyDescent="0.2">
      <c r="A755" s="1469"/>
      <c r="B755" s="1571" t="s">
        <v>156</v>
      </c>
      <c r="C755" s="1601" t="s">
        <v>924</v>
      </c>
      <c r="D755" s="794" t="s">
        <v>924</v>
      </c>
      <c r="E755" s="794" t="s">
        <v>924</v>
      </c>
      <c r="F755" s="794" t="s">
        <v>924</v>
      </c>
      <c r="G755" s="794" t="s">
        <v>924</v>
      </c>
      <c r="H755" s="794" t="s">
        <v>924</v>
      </c>
      <c r="I755" s="794" t="s">
        <v>924</v>
      </c>
      <c r="J755" s="794" t="s">
        <v>924</v>
      </c>
      <c r="K755" s="794" t="s">
        <v>924</v>
      </c>
      <c r="L755" s="1602" t="s">
        <v>924</v>
      </c>
      <c r="M755" s="1469"/>
      <c r="N755" s="1469"/>
      <c r="O755" s="1469"/>
      <c r="P755" s="1469"/>
      <c r="Q755" s="1469"/>
      <c r="R755" s="1469"/>
      <c r="S755" s="1469"/>
      <c r="T755" s="1469"/>
      <c r="U755" s="1469"/>
      <c r="V755" s="1469"/>
      <c r="W755" s="1358"/>
      <c r="X755" s="1469"/>
      <c r="Y755" s="1469"/>
      <c r="Z755" s="1469"/>
    </row>
    <row r="756" spans="1:26" x14ac:dyDescent="0.2">
      <c r="A756" s="1469"/>
      <c r="B756" s="1571" t="s">
        <v>156</v>
      </c>
      <c r="C756" s="1601" t="s">
        <v>924</v>
      </c>
      <c r="D756" s="794" t="s">
        <v>924</v>
      </c>
      <c r="E756" s="794" t="s">
        <v>924</v>
      </c>
      <c r="F756" s="794" t="s">
        <v>924</v>
      </c>
      <c r="G756" s="794" t="s">
        <v>924</v>
      </c>
      <c r="H756" s="794" t="s">
        <v>924</v>
      </c>
      <c r="I756" s="794" t="s">
        <v>924</v>
      </c>
      <c r="J756" s="794" t="s">
        <v>924</v>
      </c>
      <c r="K756" s="794" t="s">
        <v>924</v>
      </c>
      <c r="L756" s="1602" t="s">
        <v>924</v>
      </c>
      <c r="M756" s="1469"/>
      <c r="N756" s="1469"/>
      <c r="O756" s="1469"/>
      <c r="P756" s="1469"/>
      <c r="Q756" s="1469"/>
      <c r="R756" s="1469"/>
      <c r="S756" s="1469"/>
      <c r="T756" s="1469"/>
      <c r="U756" s="1469"/>
      <c r="V756" s="1469"/>
      <c r="W756" s="1358"/>
      <c r="X756" s="1469"/>
      <c r="Y756" s="1469"/>
      <c r="Z756" s="1469"/>
    </row>
    <row r="757" spans="1:26" x14ac:dyDescent="0.2">
      <c r="A757" s="1469"/>
      <c r="B757" s="1571" t="s">
        <v>156</v>
      </c>
      <c r="C757" s="1601" t="s">
        <v>924</v>
      </c>
      <c r="D757" s="794" t="s">
        <v>924</v>
      </c>
      <c r="E757" s="794" t="s">
        <v>924</v>
      </c>
      <c r="F757" s="794" t="s">
        <v>924</v>
      </c>
      <c r="G757" s="794" t="s">
        <v>924</v>
      </c>
      <c r="H757" s="794" t="s">
        <v>924</v>
      </c>
      <c r="I757" s="794" t="s">
        <v>924</v>
      </c>
      <c r="J757" s="794" t="s">
        <v>924</v>
      </c>
      <c r="K757" s="794" t="s">
        <v>924</v>
      </c>
      <c r="L757" s="1602" t="s">
        <v>924</v>
      </c>
      <c r="M757" s="1469"/>
      <c r="N757" s="1469"/>
      <c r="O757" s="1469"/>
      <c r="P757" s="1469"/>
      <c r="Q757" s="1469"/>
      <c r="R757" s="1469"/>
      <c r="S757" s="1469"/>
      <c r="T757" s="1469"/>
      <c r="U757" s="1469"/>
      <c r="V757" s="1469"/>
      <c r="W757" s="1358"/>
      <c r="X757" s="1469"/>
      <c r="Y757" s="1469"/>
      <c r="Z757" s="1469"/>
    </row>
    <row r="758" spans="1:26" x14ac:dyDescent="0.2">
      <c r="A758" s="1469"/>
      <c r="B758" s="1571" t="s">
        <v>156</v>
      </c>
      <c r="C758" s="1601" t="s">
        <v>924</v>
      </c>
      <c r="D758" s="794" t="s">
        <v>924</v>
      </c>
      <c r="E758" s="794" t="s">
        <v>924</v>
      </c>
      <c r="F758" s="794" t="s">
        <v>924</v>
      </c>
      <c r="G758" s="794" t="s">
        <v>924</v>
      </c>
      <c r="H758" s="794" t="s">
        <v>924</v>
      </c>
      <c r="I758" s="794" t="s">
        <v>924</v>
      </c>
      <c r="J758" s="794" t="s">
        <v>924</v>
      </c>
      <c r="K758" s="794" t="s">
        <v>924</v>
      </c>
      <c r="L758" s="1602" t="s">
        <v>924</v>
      </c>
      <c r="M758" s="1469"/>
      <c r="N758" s="1469"/>
      <c r="O758" s="1469"/>
      <c r="P758" s="1469"/>
      <c r="Q758" s="1469"/>
      <c r="R758" s="1469"/>
      <c r="S758" s="1469"/>
      <c r="T758" s="1469"/>
      <c r="U758" s="1469"/>
      <c r="V758" s="1469"/>
      <c r="W758" s="1358"/>
      <c r="X758" s="1469"/>
      <c r="Y758" s="1469"/>
      <c r="Z758" s="1469"/>
    </row>
    <row r="759" spans="1:26" x14ac:dyDescent="0.2">
      <c r="A759" s="1469"/>
      <c r="B759" s="1571" t="s">
        <v>156</v>
      </c>
      <c r="C759" s="1601" t="s">
        <v>924</v>
      </c>
      <c r="D759" s="794" t="s">
        <v>924</v>
      </c>
      <c r="E759" s="794" t="s">
        <v>924</v>
      </c>
      <c r="F759" s="794" t="s">
        <v>924</v>
      </c>
      <c r="G759" s="794" t="s">
        <v>924</v>
      </c>
      <c r="H759" s="794" t="s">
        <v>924</v>
      </c>
      <c r="I759" s="794" t="s">
        <v>924</v>
      </c>
      <c r="J759" s="794" t="s">
        <v>924</v>
      </c>
      <c r="K759" s="794" t="s">
        <v>924</v>
      </c>
      <c r="L759" s="1602" t="s">
        <v>924</v>
      </c>
      <c r="M759" s="1469"/>
      <c r="N759" s="1469"/>
      <c r="O759" s="1469"/>
      <c r="P759" s="1469"/>
      <c r="Q759" s="1469"/>
      <c r="R759" s="1469"/>
      <c r="S759" s="1469"/>
      <c r="T759" s="1469"/>
      <c r="U759" s="1469"/>
      <c r="V759" s="1469"/>
      <c r="W759" s="1358"/>
      <c r="X759" s="1469"/>
      <c r="Y759" s="1469"/>
      <c r="Z759" s="1469"/>
    </row>
    <row r="760" spans="1:26" x14ac:dyDescent="0.2">
      <c r="A760" s="1469"/>
      <c r="B760" s="1571" t="s">
        <v>156</v>
      </c>
      <c r="C760" s="1601" t="s">
        <v>924</v>
      </c>
      <c r="D760" s="794" t="s">
        <v>924</v>
      </c>
      <c r="E760" s="794" t="s">
        <v>924</v>
      </c>
      <c r="F760" s="794" t="s">
        <v>924</v>
      </c>
      <c r="G760" s="794" t="s">
        <v>924</v>
      </c>
      <c r="H760" s="794" t="s">
        <v>924</v>
      </c>
      <c r="I760" s="794" t="s">
        <v>924</v>
      </c>
      <c r="J760" s="794" t="s">
        <v>924</v>
      </c>
      <c r="K760" s="794" t="s">
        <v>924</v>
      </c>
      <c r="L760" s="1602" t="s">
        <v>924</v>
      </c>
      <c r="M760" s="1469"/>
      <c r="N760" s="1469"/>
      <c r="O760" s="1469"/>
      <c r="P760" s="1469"/>
      <c r="Q760" s="1469"/>
      <c r="R760" s="1469"/>
      <c r="S760" s="1469"/>
      <c r="T760" s="1469"/>
      <c r="U760" s="1469"/>
      <c r="V760" s="1469"/>
      <c r="W760" s="1358"/>
      <c r="X760" s="1469"/>
      <c r="Y760" s="1469"/>
      <c r="Z760" s="1469"/>
    </row>
    <row r="761" spans="1:26" x14ac:dyDescent="0.2">
      <c r="A761" s="1469"/>
      <c r="B761" s="1571" t="s">
        <v>266</v>
      </c>
      <c r="C761" s="1601" t="s">
        <v>924</v>
      </c>
      <c r="D761" s="794" t="s">
        <v>924</v>
      </c>
      <c r="E761" s="794" t="s">
        <v>924</v>
      </c>
      <c r="F761" s="794" t="s">
        <v>924</v>
      </c>
      <c r="G761" s="794" t="s">
        <v>924</v>
      </c>
      <c r="H761" s="794" t="s">
        <v>924</v>
      </c>
      <c r="I761" s="794" t="s">
        <v>924</v>
      </c>
      <c r="J761" s="794" t="s">
        <v>924</v>
      </c>
      <c r="K761" s="794" t="s">
        <v>924</v>
      </c>
      <c r="L761" s="1602" t="s">
        <v>924</v>
      </c>
      <c r="M761" s="1469"/>
      <c r="N761" s="1469"/>
      <c r="O761" s="1469"/>
      <c r="P761" s="1469"/>
      <c r="Q761" s="1469"/>
      <c r="R761" s="1469"/>
      <c r="S761" s="1469"/>
      <c r="T761" s="1469"/>
      <c r="U761" s="1469"/>
      <c r="V761" s="1469"/>
      <c r="W761" s="1358"/>
      <c r="X761" s="1469"/>
      <c r="Y761" s="1469"/>
      <c r="Z761" s="1469"/>
    </row>
    <row r="762" spans="1:26" x14ac:dyDescent="0.2">
      <c r="A762" s="1469"/>
      <c r="B762" s="1571" t="s">
        <v>158</v>
      </c>
      <c r="C762" s="1601" t="s">
        <v>924</v>
      </c>
      <c r="D762" s="794" t="s">
        <v>924</v>
      </c>
      <c r="E762" s="794" t="s">
        <v>924</v>
      </c>
      <c r="F762" s="794" t="s">
        <v>924</v>
      </c>
      <c r="G762" s="794" t="s">
        <v>924</v>
      </c>
      <c r="H762" s="794" t="s">
        <v>924</v>
      </c>
      <c r="I762" s="794" t="s">
        <v>924</v>
      </c>
      <c r="J762" s="794" t="s">
        <v>924</v>
      </c>
      <c r="K762" s="794" t="s">
        <v>924</v>
      </c>
      <c r="L762" s="1602" t="s">
        <v>924</v>
      </c>
      <c r="M762" s="1469"/>
      <c r="N762" s="1469"/>
      <c r="O762" s="1469"/>
      <c r="P762" s="1469"/>
      <c r="Q762" s="1469"/>
      <c r="R762" s="1469"/>
      <c r="S762" s="1469"/>
      <c r="T762" s="1469"/>
      <c r="U762" s="1469"/>
      <c r="V762" s="1469"/>
      <c r="W762" s="1358"/>
      <c r="X762" s="1469"/>
      <c r="Y762" s="1469"/>
      <c r="Z762" s="1469"/>
    </row>
    <row r="763" spans="1:26" x14ac:dyDescent="0.2">
      <c r="A763" s="1469"/>
      <c r="B763" s="1571" t="s">
        <v>158</v>
      </c>
      <c r="C763" s="1601" t="s">
        <v>924</v>
      </c>
      <c r="D763" s="794" t="s">
        <v>924</v>
      </c>
      <c r="E763" s="794" t="s">
        <v>924</v>
      </c>
      <c r="F763" s="794" t="s">
        <v>924</v>
      </c>
      <c r="G763" s="794" t="s">
        <v>924</v>
      </c>
      <c r="H763" s="794" t="s">
        <v>924</v>
      </c>
      <c r="I763" s="794" t="s">
        <v>924</v>
      </c>
      <c r="J763" s="794" t="s">
        <v>924</v>
      </c>
      <c r="K763" s="794" t="s">
        <v>924</v>
      </c>
      <c r="L763" s="1602" t="s">
        <v>924</v>
      </c>
      <c r="M763" s="1469"/>
      <c r="N763" s="1469"/>
      <c r="O763" s="1469"/>
      <c r="P763" s="1469"/>
      <c r="Q763" s="1469"/>
      <c r="R763" s="1469"/>
      <c r="S763" s="1469"/>
      <c r="T763" s="1469"/>
      <c r="U763" s="1469"/>
      <c r="V763" s="1469"/>
      <c r="W763" s="1358"/>
      <c r="X763" s="1469"/>
      <c r="Y763" s="1469"/>
      <c r="Z763" s="1469"/>
    </row>
    <row r="764" spans="1:26" x14ac:dyDescent="0.2">
      <c r="A764" s="1469"/>
      <c r="B764" s="1571" t="s">
        <v>158</v>
      </c>
      <c r="C764" s="1601" t="s">
        <v>924</v>
      </c>
      <c r="D764" s="794" t="s">
        <v>924</v>
      </c>
      <c r="E764" s="794" t="s">
        <v>924</v>
      </c>
      <c r="F764" s="794" t="s">
        <v>924</v>
      </c>
      <c r="G764" s="794" t="s">
        <v>924</v>
      </c>
      <c r="H764" s="794" t="s">
        <v>924</v>
      </c>
      <c r="I764" s="794" t="s">
        <v>924</v>
      </c>
      <c r="J764" s="794" t="s">
        <v>924</v>
      </c>
      <c r="K764" s="794" t="s">
        <v>924</v>
      </c>
      <c r="L764" s="1602" t="s">
        <v>924</v>
      </c>
      <c r="M764" s="1469"/>
      <c r="N764" s="1469"/>
      <c r="O764" s="1469"/>
      <c r="P764" s="1469"/>
      <c r="Q764" s="1469"/>
      <c r="R764" s="1469"/>
      <c r="S764" s="1469"/>
      <c r="T764" s="1469"/>
      <c r="U764" s="1469"/>
      <c r="V764" s="1469"/>
      <c r="W764" s="1358"/>
      <c r="X764" s="1469"/>
      <c r="Y764" s="1469"/>
      <c r="Z764" s="1469"/>
    </row>
    <row r="765" spans="1:26" x14ac:dyDescent="0.2">
      <c r="A765" s="1469"/>
      <c r="B765" s="1571" t="s">
        <v>158</v>
      </c>
      <c r="C765" s="1601" t="s">
        <v>924</v>
      </c>
      <c r="D765" s="794" t="s">
        <v>924</v>
      </c>
      <c r="E765" s="794" t="s">
        <v>924</v>
      </c>
      <c r="F765" s="794" t="s">
        <v>924</v>
      </c>
      <c r="G765" s="794" t="s">
        <v>924</v>
      </c>
      <c r="H765" s="794" t="s">
        <v>924</v>
      </c>
      <c r="I765" s="794" t="s">
        <v>924</v>
      </c>
      <c r="J765" s="794" t="s">
        <v>924</v>
      </c>
      <c r="K765" s="794" t="s">
        <v>924</v>
      </c>
      <c r="L765" s="1602" t="s">
        <v>924</v>
      </c>
      <c r="M765" s="1469"/>
      <c r="N765" s="1469"/>
      <c r="O765" s="1469"/>
      <c r="P765" s="1469"/>
      <c r="Q765" s="1469"/>
      <c r="R765" s="1469"/>
      <c r="S765" s="1469"/>
      <c r="T765" s="1469"/>
      <c r="U765" s="1469"/>
      <c r="V765" s="1469"/>
      <c r="W765" s="1358"/>
      <c r="X765" s="1469"/>
      <c r="Y765" s="1469"/>
      <c r="Z765" s="1469"/>
    </row>
    <row r="766" spans="1:26" x14ac:dyDescent="0.2">
      <c r="A766" s="1469"/>
      <c r="B766" s="1571" t="s">
        <v>158</v>
      </c>
      <c r="C766" s="1601" t="s">
        <v>924</v>
      </c>
      <c r="D766" s="794" t="s">
        <v>924</v>
      </c>
      <c r="E766" s="794" t="s">
        <v>924</v>
      </c>
      <c r="F766" s="794" t="s">
        <v>924</v>
      </c>
      <c r="G766" s="794" t="s">
        <v>924</v>
      </c>
      <c r="H766" s="794" t="s">
        <v>924</v>
      </c>
      <c r="I766" s="794" t="s">
        <v>924</v>
      </c>
      <c r="J766" s="794" t="s">
        <v>924</v>
      </c>
      <c r="K766" s="794" t="s">
        <v>924</v>
      </c>
      <c r="L766" s="1602" t="s">
        <v>924</v>
      </c>
      <c r="M766" s="1469"/>
      <c r="N766" s="1469"/>
      <c r="O766" s="1469"/>
      <c r="P766" s="1469"/>
      <c r="Q766" s="1469"/>
      <c r="R766" s="1469"/>
      <c r="S766" s="1469"/>
      <c r="T766" s="1469"/>
      <c r="U766" s="1469"/>
      <c r="V766" s="1469"/>
      <c r="W766" s="1358"/>
      <c r="X766" s="1469"/>
      <c r="Y766" s="1469"/>
      <c r="Z766" s="1469"/>
    </row>
    <row r="767" spans="1:26" x14ac:dyDescent="0.2">
      <c r="A767" s="1469"/>
      <c r="B767" s="1571" t="s">
        <v>158</v>
      </c>
      <c r="C767" s="1601" t="s">
        <v>924</v>
      </c>
      <c r="D767" s="794" t="s">
        <v>924</v>
      </c>
      <c r="E767" s="794" t="s">
        <v>924</v>
      </c>
      <c r="F767" s="794" t="s">
        <v>924</v>
      </c>
      <c r="G767" s="794" t="s">
        <v>924</v>
      </c>
      <c r="H767" s="794" t="s">
        <v>924</v>
      </c>
      <c r="I767" s="794" t="s">
        <v>924</v>
      </c>
      <c r="J767" s="794" t="s">
        <v>924</v>
      </c>
      <c r="K767" s="794" t="s">
        <v>924</v>
      </c>
      <c r="L767" s="1602" t="s">
        <v>924</v>
      </c>
      <c r="M767" s="1469"/>
      <c r="N767" s="1469"/>
      <c r="O767" s="1469"/>
      <c r="P767" s="1469"/>
      <c r="Q767" s="1469"/>
      <c r="R767" s="1469"/>
      <c r="S767" s="1469"/>
      <c r="T767" s="1469"/>
      <c r="U767" s="1469"/>
      <c r="V767" s="1469"/>
      <c r="W767" s="1358"/>
      <c r="X767" s="1469"/>
      <c r="Y767" s="1469"/>
      <c r="Z767" s="1469"/>
    </row>
    <row r="768" spans="1:26" x14ac:dyDescent="0.2">
      <c r="A768" s="1469"/>
      <c r="B768" s="1571" t="s">
        <v>158</v>
      </c>
      <c r="C768" s="1601" t="s">
        <v>924</v>
      </c>
      <c r="D768" s="794" t="s">
        <v>924</v>
      </c>
      <c r="E768" s="794" t="s">
        <v>924</v>
      </c>
      <c r="F768" s="794" t="s">
        <v>924</v>
      </c>
      <c r="G768" s="794" t="s">
        <v>924</v>
      </c>
      <c r="H768" s="794" t="s">
        <v>924</v>
      </c>
      <c r="I768" s="794" t="s">
        <v>924</v>
      </c>
      <c r="J768" s="794" t="s">
        <v>924</v>
      </c>
      <c r="K768" s="794" t="s">
        <v>924</v>
      </c>
      <c r="L768" s="1602" t="s">
        <v>924</v>
      </c>
      <c r="M768" s="1469"/>
      <c r="N768" s="1469"/>
      <c r="O768" s="1469"/>
      <c r="P768" s="1469"/>
      <c r="Q768" s="1469"/>
      <c r="R768" s="1469"/>
      <c r="S768" s="1469"/>
      <c r="T768" s="1469"/>
      <c r="U768" s="1469"/>
      <c r="V768" s="1469"/>
      <c r="W768" s="1358"/>
      <c r="X768" s="1469"/>
      <c r="Y768" s="1469"/>
      <c r="Z768" s="1469"/>
    </row>
    <row r="769" spans="1:26" x14ac:dyDescent="0.2">
      <c r="A769" s="1469"/>
      <c r="B769" s="1571" t="s">
        <v>158</v>
      </c>
      <c r="C769" s="1601" t="s">
        <v>924</v>
      </c>
      <c r="D769" s="794" t="s">
        <v>924</v>
      </c>
      <c r="E769" s="794" t="s">
        <v>924</v>
      </c>
      <c r="F769" s="794" t="s">
        <v>924</v>
      </c>
      <c r="G769" s="794" t="s">
        <v>924</v>
      </c>
      <c r="H769" s="794" t="s">
        <v>924</v>
      </c>
      <c r="I769" s="794" t="s">
        <v>924</v>
      </c>
      <c r="J769" s="794" t="s">
        <v>924</v>
      </c>
      <c r="K769" s="794" t="s">
        <v>924</v>
      </c>
      <c r="L769" s="1602" t="s">
        <v>924</v>
      </c>
      <c r="M769" s="1469"/>
      <c r="N769" s="1469"/>
      <c r="O769" s="1469"/>
      <c r="P769" s="1469"/>
      <c r="Q769" s="1469"/>
      <c r="R769" s="1469"/>
      <c r="S769" s="1469"/>
      <c r="T769" s="1469"/>
      <c r="U769" s="1469"/>
      <c r="V769" s="1469"/>
      <c r="W769" s="1358"/>
      <c r="X769" s="1469"/>
      <c r="Y769" s="1469"/>
      <c r="Z769" s="1469"/>
    </row>
    <row r="770" spans="1:26" x14ac:dyDescent="0.2">
      <c r="A770" s="1469"/>
      <c r="B770" s="1571" t="s">
        <v>158</v>
      </c>
      <c r="C770" s="1601" t="s">
        <v>924</v>
      </c>
      <c r="D770" s="794" t="s">
        <v>924</v>
      </c>
      <c r="E770" s="794" t="s">
        <v>924</v>
      </c>
      <c r="F770" s="794" t="s">
        <v>924</v>
      </c>
      <c r="G770" s="794" t="s">
        <v>924</v>
      </c>
      <c r="H770" s="794" t="s">
        <v>924</v>
      </c>
      <c r="I770" s="794" t="s">
        <v>924</v>
      </c>
      <c r="J770" s="794" t="s">
        <v>924</v>
      </c>
      <c r="K770" s="794" t="s">
        <v>924</v>
      </c>
      <c r="L770" s="1602" t="s">
        <v>924</v>
      </c>
      <c r="M770" s="1469"/>
      <c r="N770" s="1469"/>
      <c r="O770" s="1469"/>
      <c r="P770" s="1469"/>
      <c r="Q770" s="1469"/>
      <c r="R770" s="1469"/>
      <c r="S770" s="1469"/>
      <c r="T770" s="1469"/>
      <c r="U770" s="1469"/>
      <c r="V770" s="1469"/>
      <c r="W770" s="1358"/>
      <c r="X770" s="1469"/>
      <c r="Y770" s="1469"/>
      <c r="Z770" s="1469"/>
    </row>
    <row r="771" spans="1:26" x14ac:dyDescent="0.2">
      <c r="A771" s="1469"/>
      <c r="B771" s="1571" t="s">
        <v>158</v>
      </c>
      <c r="C771" s="1601" t="s">
        <v>924</v>
      </c>
      <c r="D771" s="794" t="s">
        <v>924</v>
      </c>
      <c r="E771" s="794" t="s">
        <v>924</v>
      </c>
      <c r="F771" s="794" t="s">
        <v>924</v>
      </c>
      <c r="G771" s="794" t="s">
        <v>924</v>
      </c>
      <c r="H771" s="794" t="s">
        <v>924</v>
      </c>
      <c r="I771" s="794" t="s">
        <v>924</v>
      </c>
      <c r="J771" s="794" t="s">
        <v>924</v>
      </c>
      <c r="K771" s="794" t="s">
        <v>924</v>
      </c>
      <c r="L771" s="1602" t="s">
        <v>924</v>
      </c>
      <c r="M771" s="1469"/>
      <c r="N771" s="1469"/>
      <c r="O771" s="1469"/>
      <c r="P771" s="1469"/>
      <c r="Q771" s="1469"/>
      <c r="R771" s="1469"/>
      <c r="S771" s="1469"/>
      <c r="T771" s="1469"/>
      <c r="U771" s="1469"/>
      <c r="V771" s="1469"/>
      <c r="W771" s="1358"/>
      <c r="X771" s="1469"/>
      <c r="Y771" s="1469"/>
      <c r="Z771" s="1469"/>
    </row>
    <row r="772" spans="1:26" x14ac:dyDescent="0.2">
      <c r="A772" s="1469"/>
      <c r="B772" s="1571" t="s">
        <v>267</v>
      </c>
      <c r="C772" s="1601" t="s">
        <v>924</v>
      </c>
      <c r="D772" s="794" t="s">
        <v>924</v>
      </c>
      <c r="E772" s="794" t="s">
        <v>924</v>
      </c>
      <c r="F772" s="794" t="s">
        <v>924</v>
      </c>
      <c r="G772" s="794" t="s">
        <v>924</v>
      </c>
      <c r="H772" s="794" t="s">
        <v>924</v>
      </c>
      <c r="I772" s="794" t="s">
        <v>924</v>
      </c>
      <c r="J772" s="794" t="s">
        <v>924</v>
      </c>
      <c r="K772" s="794" t="s">
        <v>924</v>
      </c>
      <c r="L772" s="1602" t="s">
        <v>924</v>
      </c>
      <c r="M772" s="1469"/>
      <c r="N772" s="1469"/>
      <c r="O772" s="1469"/>
      <c r="P772" s="1469"/>
      <c r="Q772" s="1469"/>
      <c r="R772" s="1469"/>
      <c r="S772" s="1469"/>
      <c r="T772" s="1469"/>
      <c r="U772" s="1469"/>
      <c r="V772" s="1469"/>
      <c r="W772" s="1358"/>
      <c r="X772" s="1469"/>
      <c r="Y772" s="1469"/>
      <c r="Z772" s="1469"/>
    </row>
    <row r="773" spans="1:26" ht="12.75" thickBot="1" x14ac:dyDescent="0.25">
      <c r="A773" s="1469"/>
      <c r="B773" s="1579" t="s">
        <v>160</v>
      </c>
      <c r="C773" s="1603" t="s">
        <v>924</v>
      </c>
      <c r="D773" s="1604" t="s">
        <v>924</v>
      </c>
      <c r="E773" s="1604" t="s">
        <v>924</v>
      </c>
      <c r="F773" s="1604" t="s">
        <v>924</v>
      </c>
      <c r="G773" s="1604" t="s">
        <v>924</v>
      </c>
      <c r="H773" s="1604" t="s">
        <v>924</v>
      </c>
      <c r="I773" s="1604" t="s">
        <v>924</v>
      </c>
      <c r="J773" s="1604" t="s">
        <v>924</v>
      </c>
      <c r="K773" s="1604" t="s">
        <v>924</v>
      </c>
      <c r="L773" s="1605" t="s">
        <v>924</v>
      </c>
      <c r="M773" s="1469"/>
      <c r="N773" s="1469"/>
      <c r="O773" s="1469"/>
      <c r="P773" s="1469"/>
      <c r="Q773" s="1469"/>
      <c r="R773" s="1469"/>
      <c r="S773" s="1469"/>
      <c r="T773" s="1469"/>
      <c r="U773" s="1469"/>
      <c r="V773" s="1469"/>
      <c r="W773" s="1358"/>
      <c r="X773" s="1469"/>
      <c r="Y773" s="1469"/>
      <c r="Z773" s="1469"/>
    </row>
    <row r="774" spans="1:26" x14ac:dyDescent="0.2">
      <c r="A774" s="1469"/>
      <c r="B774" s="1469"/>
      <c r="C774" s="1469"/>
      <c r="D774" s="1469"/>
      <c r="E774" s="1469"/>
      <c r="F774" s="1469"/>
      <c r="G774" s="1469"/>
      <c r="H774" s="1469"/>
      <c r="I774" s="1469"/>
      <c r="J774" s="1469"/>
      <c r="K774" s="1469"/>
      <c r="L774" s="1469"/>
      <c r="M774" s="1469"/>
      <c r="N774" s="1469"/>
      <c r="O774" s="1469"/>
      <c r="P774" s="1469"/>
      <c r="Q774" s="1469"/>
      <c r="R774" s="1469"/>
      <c r="S774" s="1469"/>
      <c r="T774" s="1469"/>
      <c r="U774" s="1469"/>
      <c r="V774" s="1469"/>
      <c r="W774" s="1358"/>
      <c r="X774" s="1469"/>
      <c r="Y774" s="1469"/>
      <c r="Z774" s="1469"/>
    </row>
    <row r="775" spans="1:26" x14ac:dyDescent="0.2">
      <c r="A775" s="1469"/>
      <c r="B775" s="1469"/>
      <c r="C775" s="1469"/>
      <c r="D775" s="1469"/>
      <c r="E775" s="1469"/>
      <c r="F775" s="1469"/>
      <c r="G775" s="1469"/>
      <c r="H775" s="1469"/>
      <c r="I775" s="1469"/>
      <c r="J775" s="1469"/>
      <c r="K775" s="1469"/>
      <c r="L775" s="1469"/>
      <c r="M775" s="1469"/>
      <c r="N775" s="1469"/>
      <c r="O775" s="1469"/>
      <c r="P775" s="1469"/>
      <c r="Q775" s="1469"/>
      <c r="R775" s="1469"/>
      <c r="S775" s="1469"/>
      <c r="T775" s="1469"/>
      <c r="U775" s="1469"/>
      <c r="V775" s="1469"/>
      <c r="W775" s="1358"/>
      <c r="X775" s="1469"/>
      <c r="Y775" s="1469"/>
      <c r="Z775" s="1469"/>
    </row>
    <row r="776" spans="1:26" x14ac:dyDescent="0.2">
      <c r="A776" s="1469"/>
      <c r="B776" s="1469"/>
      <c r="C776" s="1469"/>
      <c r="D776" s="1469"/>
      <c r="E776" s="1469"/>
      <c r="F776" s="1469"/>
      <c r="G776" s="1469"/>
      <c r="H776" s="1469"/>
      <c r="I776" s="1469"/>
      <c r="J776" s="1469"/>
      <c r="K776" s="1469"/>
      <c r="L776" s="1469"/>
      <c r="M776" s="1469"/>
      <c r="N776" s="1469"/>
      <c r="O776" s="1469"/>
      <c r="P776" s="1469"/>
      <c r="Q776" s="1469"/>
      <c r="R776" s="1469"/>
      <c r="S776" s="1469"/>
      <c r="T776" s="1469"/>
      <c r="U776" s="1469"/>
      <c r="V776" s="1469"/>
      <c r="W776" s="1358"/>
      <c r="X776" s="1469"/>
      <c r="Y776" s="1469"/>
      <c r="Z776" s="1469"/>
    </row>
    <row r="777" spans="1:26" x14ac:dyDescent="0.2">
      <c r="A777" s="1469"/>
      <c r="B777" s="1469" t="str">
        <f>'WK3 - Notional GI Yr1 YIELD'!H5</f>
        <v>WORKSHEET 3</v>
      </c>
      <c r="D777" s="1469" t="s">
        <v>925</v>
      </c>
      <c r="E777" s="1469"/>
      <c r="F777" s="1469"/>
      <c r="G777" s="1469"/>
      <c r="H777" s="1469"/>
      <c r="I777" s="1469"/>
      <c r="J777" s="1469"/>
      <c r="K777" s="1469"/>
      <c r="L777" s="1469"/>
      <c r="M777" s="1469"/>
      <c r="N777" s="1469"/>
      <c r="O777" s="1469"/>
      <c r="P777" s="1469"/>
      <c r="Q777" s="1469"/>
      <c r="R777" s="1469"/>
      <c r="S777" s="1469"/>
      <c r="T777" s="1469"/>
      <c r="U777" s="1469"/>
      <c r="V777" s="1469"/>
      <c r="W777" s="1358"/>
      <c r="X777" s="1469"/>
      <c r="Y777" s="1469"/>
      <c r="Z777" s="1469"/>
    </row>
    <row r="778" spans="1:26" x14ac:dyDescent="0.2">
      <c r="A778" s="1469"/>
      <c r="B778" s="1341" t="str">
        <f>'WK3 - Notional GI Yr1 YIELD'!H7</f>
        <v>CALCULATION OF NOTIONAL GENERAL INCOME 2021-22</v>
      </c>
      <c r="C778" s="1187"/>
      <c r="D778" s="1187"/>
      <c r="E778" s="1187"/>
      <c r="F778" s="1187"/>
      <c r="G778" s="1187"/>
      <c r="H778" s="1187"/>
      <c r="I778" s="1187"/>
      <c r="J778" s="1187"/>
      <c r="K778" s="1187"/>
      <c r="L778" s="1326"/>
      <c r="M778" s="1469"/>
      <c r="N778" s="1469"/>
      <c r="O778" s="1469"/>
      <c r="P778" s="1469"/>
      <c r="Q778" s="1469"/>
      <c r="R778" s="1469"/>
      <c r="S778" s="1469"/>
      <c r="T778" s="1469"/>
      <c r="U778" s="1469"/>
      <c r="V778" s="1469"/>
      <c r="W778" s="1358"/>
      <c r="X778" s="1469"/>
      <c r="Y778" s="1469"/>
      <c r="Z778" s="1469"/>
    </row>
    <row r="779" spans="1:26" ht="48" x14ac:dyDescent="0.2">
      <c r="A779" s="1469"/>
      <c r="B779" s="1349" t="str">
        <f>'WK3 - Notional GI Yr1 YIELD'!C18</f>
        <v>Rating Category   (s514-518)</v>
      </c>
      <c r="C779" s="1350" t="str">
        <f>'WK3 - Notional GI Yr1 YIELD'!D18</f>
        <v xml:space="preserve">Name of 
sub-category </v>
      </c>
      <c r="D779" s="1352" t="str">
        <f>'WK3 - Notional GI Yr1 YIELD'!E18</f>
        <v>Number of Assessments</v>
      </c>
      <c r="E779" s="1352" t="str">
        <f>'WK3 - Notional GI Yr1 YIELD'!F18</f>
        <v>Ad valorem rate
(cents)</v>
      </c>
      <c r="F779" s="1352" t="str">
        <f>'WK3 - Notional GI Yr1 YIELD'!G18</f>
        <v>Base Amount
$</v>
      </c>
      <c r="G779" s="1352" t="str">
        <f>'WK3 - Notional GI Yr1 YIELD'!H18</f>
        <v>Base Amount
%</v>
      </c>
      <c r="H779" s="1352" t="str">
        <f>'WK3 - Notional GI Yr1 YIELD'!I18</f>
        <v>Minimum
Amount
$</v>
      </c>
      <c r="I779" s="1352" t="str">
        <f>'WK3 - Notional GI Yr1 YIELD'!J18</f>
        <v>Number on Minimum</v>
      </c>
      <c r="J779" s="1352" t="str">
        <f>'WK3 - Notional GI Yr1 YIELD'!K18</f>
        <v>Land Value as at
start of year
$</v>
      </c>
      <c r="K779" s="1352" t="str">
        <f>'WK3 - Notional GI Yr1 YIELD'!L18</f>
        <v>Land Value of Land on Minimum $</v>
      </c>
      <c r="L779" s="1353" t="str">
        <f>'WK3 - Notional GI Yr1 YIELD'!M18</f>
        <v>Notional General
Income</v>
      </c>
      <c r="M779" s="1469"/>
      <c r="N779" s="1469"/>
      <c r="O779" s="1469"/>
      <c r="P779" s="1469"/>
      <c r="Q779" s="1469"/>
      <c r="R779" s="1469"/>
      <c r="S779" s="1469"/>
      <c r="T779" s="1469"/>
      <c r="U779" s="1469"/>
      <c r="V779" s="1469"/>
      <c r="W779" s="1358"/>
      <c r="X779" s="1469"/>
      <c r="Y779" s="1469"/>
      <c r="Z779" s="1469"/>
    </row>
    <row r="780" spans="1:26" x14ac:dyDescent="0.2">
      <c r="A780" s="1469"/>
      <c r="B780" s="1392" t="str">
        <f>'WK3 - Notional GI Yr1 YIELD'!D64</f>
        <v>Total Residential</v>
      </c>
      <c r="C780" s="1358"/>
      <c r="D780" s="697">
        <f>'WK3 - Notional GI Yr1 YIELD'!E64</f>
        <v>135138</v>
      </c>
      <c r="E780" s="697"/>
      <c r="F780" s="697"/>
      <c r="G780" s="697"/>
      <c r="H780" s="697"/>
      <c r="I780" s="697">
        <f>'WK3 - Notional GI Yr1 YIELD'!J64</f>
        <v>15947</v>
      </c>
      <c r="J780" s="697"/>
      <c r="K780" s="1443"/>
      <c r="L780" s="827"/>
      <c r="M780" s="1469"/>
      <c r="N780" s="1469"/>
      <c r="O780" s="1469"/>
      <c r="P780" s="1469"/>
      <c r="Q780" s="1469"/>
      <c r="R780" s="1469"/>
      <c r="S780" s="1469"/>
      <c r="T780" s="1469"/>
      <c r="U780" s="1469"/>
      <c r="V780" s="1469"/>
      <c r="W780" s="1358"/>
      <c r="X780" s="1469"/>
      <c r="Y780" s="1469"/>
      <c r="Z780" s="1469"/>
    </row>
    <row r="781" spans="1:26" x14ac:dyDescent="0.2">
      <c r="A781" s="1469"/>
      <c r="B781" s="1392" t="str">
        <f>'WK3 - Notional GI Yr1 YIELD'!D155</f>
        <v>Total Business</v>
      </c>
      <c r="C781" s="1358"/>
      <c r="D781" s="697">
        <f>'WK3 - Notional GI Yr1 YIELD'!E155</f>
        <v>6616</v>
      </c>
      <c r="E781" s="697"/>
      <c r="F781" s="697"/>
      <c r="G781" s="697"/>
      <c r="H781" s="697"/>
      <c r="I781" s="697">
        <f>'WK3 - Notional GI Yr1 YIELD'!J155</f>
        <v>1723</v>
      </c>
      <c r="J781" s="1443"/>
      <c r="K781" s="1443"/>
      <c r="L781" s="827"/>
      <c r="M781" s="1469"/>
      <c r="N781" s="1469"/>
      <c r="O781" s="1469"/>
      <c r="P781" s="1469"/>
      <c r="Q781" s="1469"/>
      <c r="R781" s="1469"/>
      <c r="S781" s="1469"/>
      <c r="T781" s="1469"/>
      <c r="U781" s="1469"/>
      <c r="V781" s="1469"/>
      <c r="W781" s="1358"/>
      <c r="X781" s="1469"/>
      <c r="Y781" s="1469"/>
      <c r="Z781" s="1469"/>
    </row>
    <row r="782" spans="1:26" x14ac:dyDescent="0.2">
      <c r="A782" s="1469"/>
      <c r="B782" s="1392" t="str">
        <f>'WK3 - Notional GI Yr1 YIELD'!D201</f>
        <v>Total Farmland</v>
      </c>
      <c r="C782" s="1358"/>
      <c r="D782" s="697">
        <f>'WK3 - Notional GI Yr1 YIELD'!E201</f>
        <v>431</v>
      </c>
      <c r="E782" s="697"/>
      <c r="F782" s="697"/>
      <c r="G782" s="697"/>
      <c r="H782" s="697"/>
      <c r="I782" s="697">
        <f>'WK3 - Notional GI Yr1 YIELD'!J201</f>
        <v>18</v>
      </c>
      <c r="J782" s="1443"/>
      <c r="K782" s="1443"/>
      <c r="L782" s="827"/>
      <c r="M782" s="1469"/>
      <c r="N782" s="1469"/>
      <c r="O782" s="1469"/>
      <c r="P782" s="1469"/>
      <c r="Q782" s="1469"/>
      <c r="R782" s="1469"/>
      <c r="S782" s="1469"/>
      <c r="T782" s="1469"/>
      <c r="U782" s="1469"/>
      <c r="V782" s="1469"/>
      <c r="W782" s="1358"/>
      <c r="X782" s="1469"/>
      <c r="Y782" s="1469"/>
      <c r="Z782" s="1469"/>
    </row>
    <row r="783" spans="1:26" ht="12.75" thickBot="1" x14ac:dyDescent="0.25">
      <c r="A783" s="1469"/>
      <c r="B783" s="1392" t="str">
        <f>'WK3 - Notional GI Yr1 YIELD'!D247</f>
        <v>Total Mining</v>
      </c>
      <c r="C783" s="1358"/>
      <c r="D783" s="697">
        <f>'WK3 - Notional GI Yr1 YIELD'!E247</f>
        <v>5</v>
      </c>
      <c r="E783" s="697"/>
      <c r="F783" s="697"/>
      <c r="G783" s="697"/>
      <c r="H783" s="697"/>
      <c r="I783" s="1606">
        <f>'WK3 - Notional GI Yr1 YIELD'!J247</f>
        <v>0</v>
      </c>
      <c r="J783" s="1443"/>
      <c r="K783" s="1443"/>
      <c r="L783" s="827"/>
      <c r="M783" s="1469"/>
      <c r="N783" s="1469"/>
      <c r="O783" s="1469"/>
      <c r="P783" s="1469"/>
      <c r="Q783" s="1469"/>
      <c r="R783" s="1469"/>
      <c r="S783" s="1469"/>
      <c r="T783" s="1469"/>
      <c r="U783" s="1469"/>
      <c r="V783" s="1469"/>
      <c r="W783" s="1358"/>
      <c r="X783" s="1469"/>
      <c r="Y783" s="1469"/>
      <c r="Z783" s="1469"/>
    </row>
    <row r="784" spans="1:26" ht="12.75" thickTop="1" x14ac:dyDescent="0.2">
      <c r="A784" s="1469"/>
      <c r="B784" s="1392" t="str">
        <f>'WK3 - Notional GI Yr1 YIELD'!C248</f>
        <v>Total Assessments:</v>
      </c>
      <c r="C784" s="1358"/>
      <c r="D784" s="697">
        <f>'WK3 - Notional GI Yr1 YIELD'!E248</f>
        <v>142190</v>
      </c>
      <c r="E784" s="697"/>
      <c r="F784" s="697"/>
      <c r="G784" s="697"/>
      <c r="H784" s="697"/>
      <c r="I784" s="697">
        <f>SUM(I780:I783)</f>
        <v>17688</v>
      </c>
      <c r="J784" s="1443"/>
      <c r="K784" s="1443"/>
      <c r="L784" s="827"/>
      <c r="M784" s="1469"/>
      <c r="N784" s="1469"/>
      <c r="O784" s="1469"/>
      <c r="P784" s="1469"/>
      <c r="Q784" s="1469"/>
      <c r="R784" s="1469"/>
      <c r="S784" s="1469"/>
      <c r="T784" s="1469"/>
      <c r="U784" s="1469"/>
      <c r="V784" s="1469"/>
      <c r="W784" s="1358"/>
      <c r="X784" s="1469"/>
      <c r="Y784" s="1469"/>
      <c r="Z784" s="1469"/>
    </row>
    <row r="785" spans="1:26" x14ac:dyDescent="0.2">
      <c r="A785" s="1469"/>
      <c r="B785" s="1607" t="s">
        <v>469</v>
      </c>
      <c r="C785" s="752"/>
      <c r="D785" s="1608">
        <f>SUM(D780:D783)-D784</f>
        <v>0</v>
      </c>
      <c r="E785" s="1608"/>
      <c r="F785" s="1608"/>
      <c r="G785" s="1608"/>
      <c r="H785" s="1608"/>
      <c r="I785" s="1608">
        <f>SUM(I780:I783)-I784</f>
        <v>0</v>
      </c>
      <c r="J785" s="1608"/>
      <c r="K785" s="1608"/>
      <c r="L785" s="1609"/>
      <c r="M785" s="1469"/>
      <c r="N785" s="1469"/>
      <c r="O785" s="1469"/>
      <c r="P785" s="1469"/>
      <c r="Q785" s="1469"/>
      <c r="R785" s="1469"/>
      <c r="S785" s="1469"/>
      <c r="T785" s="1469"/>
      <c r="U785" s="1469"/>
      <c r="V785" s="1469"/>
      <c r="W785" s="1358"/>
      <c r="X785" s="1469"/>
      <c r="Y785" s="1469"/>
      <c r="Z785" s="1469"/>
    </row>
    <row r="786" spans="1:26" x14ac:dyDescent="0.2">
      <c r="A786" s="1190"/>
      <c r="B786" s="1610" t="s">
        <v>926</v>
      </c>
      <c r="C786" s="1190"/>
      <c r="D786" s="1190"/>
      <c r="E786" s="1190"/>
      <c r="F786" s="1190"/>
      <c r="G786" s="1190"/>
      <c r="H786" s="1190"/>
      <c r="I786" s="1190"/>
      <c r="J786" s="1190"/>
      <c r="K786" s="1190"/>
      <c r="L786" s="1190"/>
      <c r="M786" s="1190"/>
      <c r="N786" s="1190"/>
      <c r="O786" s="1190"/>
      <c r="P786" s="1190"/>
      <c r="Q786" s="1190"/>
      <c r="R786" s="1190"/>
      <c r="S786" s="1190"/>
      <c r="T786" s="1190"/>
      <c r="U786" s="1190"/>
      <c r="V786" s="1190"/>
      <c r="W786" s="1611"/>
      <c r="X786" s="1190"/>
      <c r="Y786" s="1190"/>
      <c r="Z786" s="1190"/>
    </row>
    <row r="787" spans="1:26" x14ac:dyDescent="0.2">
      <c r="A787" s="1469"/>
      <c r="B787" s="1469"/>
      <c r="C787" s="1469"/>
      <c r="D787" s="1469"/>
      <c r="E787" s="1469"/>
      <c r="F787" s="1469"/>
      <c r="G787" s="1469"/>
      <c r="H787" s="1469"/>
      <c r="I787" s="1469"/>
      <c r="J787" s="1469"/>
      <c r="K787" s="1469"/>
      <c r="L787" s="1469"/>
      <c r="M787" s="1469"/>
      <c r="N787" s="1469"/>
      <c r="O787" s="1469"/>
      <c r="P787" s="1469"/>
      <c r="Q787" s="1469"/>
      <c r="R787" s="1469"/>
      <c r="S787" s="1469"/>
      <c r="T787" s="1469"/>
      <c r="U787" s="1469"/>
      <c r="V787" s="1469"/>
      <c r="W787" s="1358"/>
      <c r="X787" s="1469"/>
      <c r="Y787" s="1469"/>
      <c r="Z787" s="1469"/>
    </row>
    <row r="788" spans="1:26" x14ac:dyDescent="0.2">
      <c r="A788" s="1469"/>
      <c r="B788" s="1469" t="str">
        <f>'WK2 - Notional General Income'!H5</f>
        <v>WORKSHEET 2</v>
      </c>
      <c r="C788" s="1469"/>
      <c r="D788" s="1469"/>
      <c r="E788" s="1469"/>
      <c r="F788" s="1469"/>
      <c r="G788" s="1469"/>
      <c r="H788" s="1469"/>
      <c r="I788" s="1469"/>
      <c r="J788" s="1469"/>
      <c r="K788" s="1469"/>
      <c r="L788" s="1469"/>
      <c r="M788" s="1469"/>
      <c r="N788" s="1469"/>
      <c r="O788" s="1469"/>
      <c r="P788" s="1469"/>
      <c r="Q788" s="1469"/>
      <c r="R788" s="1469"/>
      <c r="S788" s="1469"/>
      <c r="T788" s="1469"/>
      <c r="U788" s="1469"/>
      <c r="V788" s="1469"/>
      <c r="W788" s="1358"/>
      <c r="X788" s="1469"/>
      <c r="Y788" s="1469"/>
      <c r="Z788" s="1469"/>
    </row>
    <row r="789" spans="1:26" x14ac:dyDescent="0.2">
      <c r="A789" s="1469"/>
      <c r="B789" s="95" t="str">
        <f>'WK2 - Notional General Income'!H7</f>
        <v>CALCULATION OF NOTIONAL GENERAL INCOME 2020-21</v>
      </c>
      <c r="C789" s="1469"/>
      <c r="D789" s="1469"/>
      <c r="E789" s="1469"/>
      <c r="F789" s="1469"/>
      <c r="G789" s="1469"/>
      <c r="H789" s="1469"/>
      <c r="I789" s="1469"/>
      <c r="J789" s="1469"/>
      <c r="K789" s="1469"/>
      <c r="L789" s="1469"/>
      <c r="M789" s="1469"/>
      <c r="N789" s="1469"/>
      <c r="O789" s="1469"/>
      <c r="P789" s="1469"/>
      <c r="Q789" s="1469"/>
      <c r="R789" s="1469"/>
      <c r="S789" s="1469"/>
      <c r="T789" s="1469"/>
      <c r="U789" s="1469"/>
      <c r="V789" s="1469"/>
      <c r="W789" s="1358"/>
      <c r="X789" s="1469"/>
      <c r="Y789" s="1469"/>
      <c r="Z789" s="1469"/>
    </row>
    <row r="790" spans="1:26" ht="48" x14ac:dyDescent="0.2">
      <c r="A790" s="1469"/>
      <c r="B790" s="1349" t="str">
        <f>'WK2 - Notional General Income'!C18</f>
        <v>Rating Category   (s514-518)</v>
      </c>
      <c r="C790" s="1350" t="str">
        <f>'WK2 - Notional General Income'!D18</f>
        <v xml:space="preserve">Name of 
sub-category </v>
      </c>
      <c r="D790" s="1352" t="str">
        <f>'WK2 - Notional General Income'!E18</f>
        <v>Number of Assessments</v>
      </c>
      <c r="E790" s="1352" t="str">
        <f>'WK2 - Notional General Income'!F18</f>
        <v>Ad Valorem Rate (cents)</v>
      </c>
      <c r="F790" s="1352" t="str">
        <f>'WK2 - Notional General Income'!G18</f>
        <v xml:space="preserve">Base Amount
</v>
      </c>
      <c r="G790" s="1352" t="str">
        <f>'WK2 - Notional General Income'!H18</f>
        <v>Base Amount %</v>
      </c>
      <c r="H790" s="1352" t="str">
        <f>'WK2 - Notional General Income'!I18&amp;" - Weighted Average"</f>
        <v>Minimum
Amount
 - Weighted Average</v>
      </c>
      <c r="I790" s="1352" t="str">
        <f>'WK2 - Notional General Income'!J18</f>
        <v>Number on Minimum</v>
      </c>
      <c r="J790" s="1352" t="str">
        <f>'WK2 - Notional General Income'!K18</f>
        <v xml:space="preserve">Land Value
(see note above)
</v>
      </c>
      <c r="K790" s="1352" t="str">
        <f>'WK2 - Notional General Income'!L18</f>
        <v>Land Value of Land on Minimum</v>
      </c>
      <c r="L790" s="1353" t="str">
        <f>'WK2 - Notional General Income'!M18</f>
        <v>Notional General 
Income</v>
      </c>
      <c r="M790" s="1469"/>
      <c r="N790" s="1469"/>
      <c r="O790" s="1469"/>
      <c r="P790" s="1469"/>
      <c r="Q790" s="1469"/>
      <c r="R790" s="1469"/>
      <c r="S790" s="1469"/>
      <c r="T790" s="1469"/>
      <c r="U790" s="1469"/>
      <c r="V790" s="1469"/>
      <c r="W790" s="1358"/>
      <c r="X790" s="1469"/>
      <c r="Y790" s="1469"/>
      <c r="Z790" s="1469"/>
    </row>
    <row r="791" spans="1:26" x14ac:dyDescent="0.2">
      <c r="A791" s="1469"/>
      <c r="B791" s="1612" t="str">
        <f>'WK2 - Notional General Income'!$C$19</f>
        <v>Gosford</v>
      </c>
      <c r="C791" s="1613"/>
      <c r="D791" s="1614"/>
      <c r="E791" s="1613"/>
      <c r="F791" s="1613"/>
      <c r="G791" s="1613"/>
      <c r="H791" s="1613"/>
      <c r="I791" s="1614"/>
      <c r="J791" s="1615"/>
      <c r="K791" s="1615"/>
      <c r="L791" s="1616"/>
      <c r="M791" s="1469"/>
      <c r="N791" s="1469"/>
      <c r="O791" s="1636" t="s">
        <v>450</v>
      </c>
      <c r="P791" s="1469"/>
      <c r="Q791" s="1469"/>
      <c r="R791" s="1469"/>
      <c r="S791" s="1469"/>
      <c r="T791" s="1469"/>
      <c r="U791" s="1469"/>
      <c r="V791" s="1469"/>
      <c r="W791" s="1358"/>
      <c r="X791" s="1469"/>
      <c r="Y791" s="1469"/>
      <c r="Z791" s="1469"/>
    </row>
    <row r="792" spans="1:26" x14ac:dyDescent="0.2">
      <c r="A792" s="1469"/>
      <c r="B792" s="1392" t="str">
        <f>'WK2 - Notional General Income'!C$20</f>
        <v>Residential</v>
      </c>
      <c r="C792" s="1358"/>
      <c r="D792" s="697">
        <f>SUMIF('WK2 - Notional General Income'!$Q$20:$Q$246,$O792,'WK2 - Notional General Income'!E$20:E$246)</f>
        <v>69926</v>
      </c>
      <c r="E792" s="1358"/>
      <c r="F792" s="1358"/>
      <c r="G792" s="1358"/>
      <c r="H792" s="1358"/>
      <c r="I792" s="697">
        <f>SUMIF('WK2 - Notional General Income'!$Q$20:$Q$246,$O792,'WK2 - Notional General Income'!J$20:J$246)</f>
        <v>13351</v>
      </c>
      <c r="J792" s="1443">
        <f>SUMIF('WK2 - Notional General Income'!$Q$20:$Q$246,$O792,'WK2 - Notional General Income'!K$20:K$246)</f>
        <v>28699858572</v>
      </c>
      <c r="K792" s="1443">
        <f>SUMIF('WK2 - Notional General Income'!$Q$20:$Q$246,$O792,'WK2 - Notional General Income'!L$20:L$246)</f>
        <v>1645268588</v>
      </c>
      <c r="L792" s="827">
        <f>SUMIF('WK2 - Notional General Income'!$Q$20:$Q$246,$O792,'WK2 - Notional General Income'!M$20:M$246)</f>
        <v>71075023.683396801</v>
      </c>
      <c r="M792" s="1469"/>
      <c r="N792" s="1469"/>
      <c r="O792" s="1636" t="str">
        <f>B791&amp;B792</f>
        <v>GosfordResidential</v>
      </c>
      <c r="P792" s="1469"/>
      <c r="Q792" s="1469"/>
      <c r="R792" s="1469"/>
      <c r="S792" s="1469"/>
      <c r="T792" s="1469"/>
      <c r="U792" s="1469"/>
      <c r="V792" s="1469"/>
      <c r="W792" s="1358"/>
      <c r="X792" s="1469"/>
      <c r="Y792" s="1469"/>
      <c r="Z792" s="1469"/>
    </row>
    <row r="793" spans="1:26" x14ac:dyDescent="0.2">
      <c r="A793" s="1469"/>
      <c r="B793" s="1392" t="str">
        <f>'WK2 - Notional General Income'!C$66</f>
        <v>Business</v>
      </c>
      <c r="C793" s="1358"/>
      <c r="D793" s="697">
        <f>SUMIF('WK2 - Notional General Income'!$Q$20:$Q$246,$O793,'WK2 - Notional General Income'!E$20:E$246)</f>
        <v>3518</v>
      </c>
      <c r="E793" s="1358"/>
      <c r="F793" s="1358"/>
      <c r="G793" s="1358"/>
      <c r="H793" s="1358"/>
      <c r="I793" s="697">
        <f>SUMIF('WK2 - Notional General Income'!$Q$20:$Q$246,$O793,'WK2 - Notional General Income'!J$20:J$246)</f>
        <v>1111</v>
      </c>
      <c r="J793" s="1443">
        <f>SUMIF('WK2 - Notional General Income'!$Q$20:$Q$246,$O793,'WK2 - Notional General Income'!K$20:K$246)</f>
        <v>2141478709</v>
      </c>
      <c r="K793" s="1443">
        <f>SUMIF('WK2 - Notional General Income'!$Q$20:$Q$246,$O793,'WK2 - Notional General Income'!L$20:L$246)</f>
        <v>69293143</v>
      </c>
      <c r="L793" s="827">
        <f>SUMIF('WK2 - Notional General Income'!$Q$20:$Q$246,$O793,'WK2 - Notional General Income'!M$20:M$246)</f>
        <v>9262061.2675368804</v>
      </c>
      <c r="M793" s="1469"/>
      <c r="N793" s="1469"/>
      <c r="O793" s="1636" t="str">
        <f>B791&amp;B793</f>
        <v>GosfordBusiness</v>
      </c>
      <c r="P793" s="1469"/>
      <c r="Q793" s="1469"/>
      <c r="R793" s="1469"/>
      <c r="S793" s="1469"/>
      <c r="T793" s="1469"/>
      <c r="U793" s="1469"/>
      <c r="V793" s="1469"/>
      <c r="W793" s="1358"/>
      <c r="X793" s="1469"/>
      <c r="Y793" s="1469"/>
      <c r="Z793" s="1469"/>
    </row>
    <row r="794" spans="1:26" x14ac:dyDescent="0.2">
      <c r="A794" s="1469"/>
      <c r="B794" s="1392" t="str">
        <f>'WK2 - Notional General Income'!C$157</f>
        <v>Farmland</v>
      </c>
      <c r="C794" s="1358"/>
      <c r="D794" s="697">
        <f>SUMIF('WK2 - Notional General Income'!$Q$20:$Q$246,$O794,'WK2 - Notional General Income'!E$20:E$246)</f>
        <v>303</v>
      </c>
      <c r="E794" s="1358"/>
      <c r="F794" s="1358"/>
      <c r="G794" s="1358"/>
      <c r="H794" s="1358"/>
      <c r="I794" s="697">
        <f>SUMIF('WK2 - Notional General Income'!$Q$20:$Q$246,$O794,'WK2 - Notional General Income'!J$20:J$246)</f>
        <v>21</v>
      </c>
      <c r="J794" s="1443">
        <f>SUMIF('WK2 - Notional General Income'!$Q$20:$Q$246,$O794,'WK2 - Notional General Income'!K$20:K$246)</f>
        <v>336832520</v>
      </c>
      <c r="K794" s="1443">
        <f>SUMIF('WK2 - Notional General Income'!$Q$20:$Q$246,$O794,'WK2 - Notional General Income'!L$20:L$246)</f>
        <v>3850700</v>
      </c>
      <c r="L794" s="827">
        <f>SUMIF('WK2 - Notional General Income'!$Q$20:$Q$246,$O794,'WK2 - Notional General Income'!M$20:M$246)</f>
        <v>409097.74944300001</v>
      </c>
      <c r="M794" s="1469"/>
      <c r="N794" s="1469"/>
      <c r="O794" s="1636" t="str">
        <f>B791&amp;B794</f>
        <v>GosfordFarmland</v>
      </c>
      <c r="P794" s="1469"/>
      <c r="Q794" s="1469"/>
      <c r="R794" s="1469"/>
      <c r="S794" s="1469"/>
      <c r="T794" s="1469"/>
      <c r="U794" s="1469"/>
      <c r="V794" s="1469"/>
      <c r="W794" s="1358"/>
      <c r="X794" s="1469"/>
      <c r="Y794" s="1469"/>
      <c r="Z794" s="1469"/>
    </row>
    <row r="795" spans="1:26" x14ac:dyDescent="0.2">
      <c r="A795" s="1469"/>
      <c r="B795" s="1392" t="str">
        <f>'WK2 - Notional General Income'!C$203</f>
        <v>Mining</v>
      </c>
      <c r="C795" s="1358"/>
      <c r="D795" s="697">
        <f>SUMIF('WK2 - Notional General Income'!$Q$20:$Q$246,$O795,'WK2 - Notional General Income'!E$20:E$246)</f>
        <v>0</v>
      </c>
      <c r="E795" s="1358"/>
      <c r="F795" s="1358"/>
      <c r="G795" s="1358"/>
      <c r="H795" s="1358"/>
      <c r="I795" s="697">
        <f>SUMIF('WK2 - Notional General Income'!$Q$20:$Q$246,$O795,'WK2 - Notional General Income'!J$20:J$246)</f>
        <v>0</v>
      </c>
      <c r="J795" s="1443">
        <f>SUMIF('WK2 - Notional General Income'!$Q$20:$Q$246,$O795,'WK2 - Notional General Income'!K$20:K$246)</f>
        <v>0</v>
      </c>
      <c r="K795" s="1443">
        <f>SUMIF('WK2 - Notional General Income'!$Q$20:$Q$246,$O795,'WK2 - Notional General Income'!L$20:L$246)</f>
        <v>0</v>
      </c>
      <c r="L795" s="827">
        <f>SUMIF('WK2 - Notional General Income'!$Q$20:$Q$246,$O795,'WK2 - Notional General Income'!M$20:M$246)</f>
        <v>0</v>
      </c>
      <c r="M795" s="1469"/>
      <c r="N795" s="1469"/>
      <c r="O795" s="1636" t="str">
        <f>B791&amp;B795</f>
        <v>GosfordMining</v>
      </c>
      <c r="P795" s="1469"/>
      <c r="Q795" s="1469"/>
      <c r="R795" s="1469"/>
      <c r="S795" s="1469"/>
      <c r="T795" s="1469"/>
      <c r="U795" s="1469"/>
      <c r="V795" s="1469"/>
      <c r="W795" s="1358"/>
      <c r="X795" s="1469"/>
      <c r="Y795" s="1469"/>
      <c r="Z795" s="1469"/>
    </row>
    <row r="796" spans="1:26" x14ac:dyDescent="0.2">
      <c r="A796" s="1469"/>
      <c r="B796" s="1612" t="str">
        <f>'WK2 - Notional General Income'!$C$28</f>
        <v>Wyong</v>
      </c>
      <c r="C796" s="1613"/>
      <c r="D796" s="1614"/>
      <c r="E796" s="1613"/>
      <c r="F796" s="1613"/>
      <c r="G796" s="1613"/>
      <c r="H796" s="1613"/>
      <c r="I796" s="1614"/>
      <c r="J796" s="1615"/>
      <c r="K796" s="1615"/>
      <c r="L796" s="1616"/>
      <c r="M796" s="1469"/>
      <c r="N796" s="1469"/>
      <c r="O796" s="1636"/>
      <c r="P796" s="1469"/>
      <c r="Q796" s="1469"/>
      <c r="R796" s="1469"/>
      <c r="S796" s="1469"/>
      <c r="T796" s="1469"/>
      <c r="U796" s="1469"/>
      <c r="V796" s="1469"/>
      <c r="W796" s="1358"/>
      <c r="X796" s="1469"/>
      <c r="Y796" s="1469"/>
      <c r="Z796" s="1469"/>
    </row>
    <row r="797" spans="1:26" x14ac:dyDescent="0.2">
      <c r="A797" s="1469"/>
      <c r="B797" s="1392" t="str">
        <f>B792</f>
        <v>Residential</v>
      </c>
      <c r="C797" s="1358"/>
      <c r="D797" s="697">
        <f>SUMIF('WK2 - Notional General Income'!$Q$20:$Q$246,$O797,'WK2 - Notional General Income'!E$20:E$246)</f>
        <v>64793</v>
      </c>
      <c r="E797" s="1358"/>
      <c r="F797" s="1358"/>
      <c r="G797" s="1358"/>
      <c r="H797" s="1358"/>
      <c r="I797" s="697">
        <f>SUMIF('WK2 - Notional General Income'!$Q$20:$Q$246,$O797,'WK2 - Notional General Income'!J$20:J$246)</f>
        <v>3413</v>
      </c>
      <c r="J797" s="1443">
        <f>SUMIF('WK2 - Notional General Income'!$Q$20:$Q$246,$O797,'WK2 - Notional General Income'!K$20:K$246)</f>
        <v>20000759833</v>
      </c>
      <c r="K797" s="1443">
        <f>SUMIF('WK2 - Notional General Income'!$Q$20:$Q$246,$O797,'WK2 - Notional General Income'!L$20:L$246)</f>
        <v>156249208</v>
      </c>
      <c r="L797" s="827">
        <f>SUMIF('WK2 - Notional General Income'!$Q$20:$Q$246,$O797,'WK2 - Notional General Income'!M$20:M$246)</f>
        <v>77680664.757993758</v>
      </c>
      <c r="M797" s="1469"/>
      <c r="N797" s="1469"/>
      <c r="O797" s="1636" t="str">
        <f>B796&amp;B797</f>
        <v>WyongResidential</v>
      </c>
      <c r="P797" s="1469"/>
      <c r="Q797" s="1469"/>
      <c r="R797" s="1469"/>
      <c r="S797" s="1469"/>
      <c r="T797" s="1469"/>
      <c r="U797" s="1469"/>
      <c r="V797" s="1469"/>
      <c r="W797" s="1358"/>
      <c r="X797" s="1469"/>
      <c r="Y797" s="1469"/>
      <c r="Z797" s="1469"/>
    </row>
    <row r="798" spans="1:26" x14ac:dyDescent="0.2">
      <c r="A798" s="1469"/>
      <c r="B798" s="1392" t="str">
        <f>B793</f>
        <v>Business</v>
      </c>
      <c r="C798" s="1358"/>
      <c r="D798" s="697">
        <f>SUMIF('WK2 - Notional General Income'!$Q$20:$Q$246,$O798,'WK2 - Notional General Income'!E$20:E$246)</f>
        <v>3012</v>
      </c>
      <c r="E798" s="1358"/>
      <c r="F798" s="1358"/>
      <c r="G798" s="1358"/>
      <c r="H798" s="1358"/>
      <c r="I798" s="697">
        <f>SUMIF('WK2 - Notional General Income'!$Q$20:$Q$246,$O798,'WK2 - Notional General Income'!J$20:J$246)</f>
        <v>244</v>
      </c>
      <c r="J798" s="1443">
        <f>SUMIF('WK2 - Notional General Income'!$Q$20:$Q$246,$O798,'WK2 - Notional General Income'!K$20:K$246)</f>
        <v>1376569593</v>
      </c>
      <c r="K798" s="1443">
        <f>SUMIF('WK2 - Notional General Income'!$Q$20:$Q$246,$O798,'WK2 - Notional General Income'!L$20:L$246)</f>
        <v>4624774</v>
      </c>
      <c r="L798" s="827">
        <f>SUMIF('WK2 - Notional General Income'!$Q$20:$Q$246,$O798,'WK2 - Notional General Income'!M$20:M$246)</f>
        <v>12097907.200299431</v>
      </c>
      <c r="M798" s="1469"/>
      <c r="N798" s="1469"/>
      <c r="O798" s="1636" t="str">
        <f>B796&amp;B798</f>
        <v>WyongBusiness</v>
      </c>
      <c r="P798" s="1469"/>
      <c r="Q798" s="1469"/>
      <c r="R798" s="1469"/>
      <c r="S798" s="1469"/>
      <c r="T798" s="1469"/>
      <c r="U798" s="1469"/>
      <c r="V798" s="1469"/>
      <c r="W798" s="1358"/>
      <c r="X798" s="1469"/>
      <c r="Y798" s="1469"/>
      <c r="Z798" s="1469"/>
    </row>
    <row r="799" spans="1:26" x14ac:dyDescent="0.2">
      <c r="A799" s="1469"/>
      <c r="B799" s="1392" t="str">
        <f>B794</f>
        <v>Farmland</v>
      </c>
      <c r="C799" s="1358"/>
      <c r="D799" s="697">
        <f>SUMIF('WK2 - Notional General Income'!$Q$20:$Q$246,$O799,'WK2 - Notional General Income'!E$20:E$246)</f>
        <v>130</v>
      </c>
      <c r="E799" s="1358"/>
      <c r="F799" s="1358"/>
      <c r="G799" s="1358"/>
      <c r="H799" s="1358"/>
      <c r="I799" s="697">
        <f>SUMIF('WK2 - Notional General Income'!$Q$20:$Q$246,$O799,'WK2 - Notional General Income'!J$20:J$246)</f>
        <v>0</v>
      </c>
      <c r="J799" s="1443">
        <f>SUMIF('WK2 - Notional General Income'!$Q$20:$Q$246,$O799,'WK2 - Notional General Income'!K$20:K$246)</f>
        <v>154328000</v>
      </c>
      <c r="K799" s="1443">
        <f>SUMIF('WK2 - Notional General Income'!$Q$20:$Q$246,$O799,'WK2 - Notional General Income'!L$20:L$246)</f>
        <v>0</v>
      </c>
      <c r="L799" s="827">
        <f>SUMIF('WK2 - Notional General Income'!$Q$20:$Q$246,$O799,'WK2 - Notional General Income'!M$20:M$246)</f>
        <v>378228.60567999998</v>
      </c>
      <c r="M799" s="1469"/>
      <c r="N799" s="1469"/>
      <c r="O799" s="1636" t="str">
        <f>B796&amp;B799</f>
        <v>WyongFarmland</v>
      </c>
      <c r="P799" s="1469"/>
      <c r="Q799" s="1469"/>
      <c r="R799" s="1469"/>
      <c r="S799" s="1469"/>
      <c r="T799" s="1469"/>
      <c r="U799" s="1469"/>
      <c r="V799" s="1469"/>
      <c r="W799" s="1358"/>
      <c r="X799" s="1469"/>
      <c r="Y799" s="1469"/>
      <c r="Z799" s="1469"/>
    </row>
    <row r="800" spans="1:26" x14ac:dyDescent="0.2">
      <c r="A800" s="1469"/>
      <c r="B800" s="1392" t="str">
        <f>B795</f>
        <v>Mining</v>
      </c>
      <c r="C800" s="1358"/>
      <c r="D800" s="697">
        <f>SUMIF('WK2 - Notional General Income'!$Q$20:$Q$246,$O800,'WK2 - Notional General Income'!E$20:E$246)</f>
        <v>5</v>
      </c>
      <c r="E800" s="1358"/>
      <c r="F800" s="1358"/>
      <c r="G800" s="1358"/>
      <c r="H800" s="1358"/>
      <c r="I800" s="697">
        <f>SUMIF('WK2 - Notional General Income'!$Q$20:$Q$246,$O800,'WK2 - Notional General Income'!J$20:J$246)</f>
        <v>0</v>
      </c>
      <c r="J800" s="1443">
        <f>SUMIF('WK2 - Notional General Income'!$Q$20:$Q$246,$O800,'WK2 - Notional General Income'!K$20:K$246)</f>
        <v>13875000</v>
      </c>
      <c r="K800" s="1443">
        <f>SUMIF('WK2 - Notional General Income'!$Q$20:$Q$246,$O800,'WK2 - Notional General Income'!L$20:L$246)</f>
        <v>0</v>
      </c>
      <c r="L800" s="827">
        <f>SUMIF('WK2 - Notional General Income'!$Q$20:$Q$246,$O800,'WK2 - Notional General Income'!M$20:M$246)</f>
        <v>2063812.59375</v>
      </c>
      <c r="M800" s="1469"/>
      <c r="N800" s="1469"/>
      <c r="O800" s="1636" t="str">
        <f>B796&amp;B800</f>
        <v>WyongMining</v>
      </c>
      <c r="P800" s="1469"/>
      <c r="Q800" s="1469"/>
      <c r="R800" s="1469"/>
      <c r="S800" s="1469"/>
      <c r="T800" s="1469"/>
      <c r="U800" s="1469"/>
      <c r="V800" s="1469"/>
      <c r="W800" s="1358"/>
      <c r="X800" s="1469"/>
      <c r="Y800" s="1469"/>
      <c r="Z800" s="1469"/>
    </row>
    <row r="801" spans="1:26" x14ac:dyDescent="0.2">
      <c r="A801" s="1469"/>
      <c r="B801" s="1612" t="str">
        <f>'WK2 - Notional General Income'!$C$37</f>
        <v>.</v>
      </c>
      <c r="C801" s="1613"/>
      <c r="D801" s="1614"/>
      <c r="E801" s="1613"/>
      <c r="F801" s="1613"/>
      <c r="G801" s="1613"/>
      <c r="H801" s="1613"/>
      <c r="I801" s="1614"/>
      <c r="J801" s="1615"/>
      <c r="K801" s="1615"/>
      <c r="L801" s="1616"/>
      <c r="M801" s="1469"/>
      <c r="N801" s="1469"/>
      <c r="O801" s="1636"/>
      <c r="P801" s="1469"/>
      <c r="Q801" s="1469"/>
      <c r="R801" s="1469"/>
      <c r="S801" s="1469"/>
      <c r="T801" s="1469"/>
      <c r="U801" s="1469"/>
      <c r="V801" s="1469"/>
      <c r="W801" s="1358"/>
      <c r="X801" s="1469"/>
      <c r="Y801" s="1469"/>
      <c r="Z801" s="1469"/>
    </row>
    <row r="802" spans="1:26" x14ac:dyDescent="0.2">
      <c r="A802" s="1469"/>
      <c r="B802" s="1392" t="str">
        <f>B797</f>
        <v>Residential</v>
      </c>
      <c r="C802" s="1358"/>
      <c r="D802" s="697">
        <f>SUMIF('WK2 - Notional General Income'!$Q$20:$Q$246,$O802,'WK2 - Notional General Income'!E$20:E$246)</f>
        <v>0</v>
      </c>
      <c r="E802" s="1358"/>
      <c r="F802" s="1358"/>
      <c r="G802" s="1358"/>
      <c r="H802" s="1358"/>
      <c r="I802" s="697">
        <f>SUMIF('WK2 - Notional General Income'!$Q$20:$Q$246,$O802,'WK2 - Notional General Income'!J$20:J$246)</f>
        <v>0</v>
      </c>
      <c r="J802" s="1443">
        <f>SUMIF('WK2 - Notional General Income'!$Q$20:$Q$246,$O802,'WK2 - Notional General Income'!K$20:K$246)</f>
        <v>0</v>
      </c>
      <c r="K802" s="1443">
        <f>SUMIF('WK2 - Notional General Income'!$Q$20:$Q$246,$O802,'WK2 - Notional General Income'!L$20:L$246)</f>
        <v>0</v>
      </c>
      <c r="L802" s="827">
        <f>SUMIF('WK2 - Notional General Income'!$Q$20:$Q$246,$O802,'WK2 - Notional General Income'!M$20:M$246)</f>
        <v>0</v>
      </c>
      <c r="M802" s="1469"/>
      <c r="N802" s="1469"/>
      <c r="O802" s="1636" t="str">
        <f>B801&amp;B802</f>
        <v>.Residential</v>
      </c>
      <c r="P802" s="1469"/>
      <c r="Q802" s="1469"/>
      <c r="R802" s="1469"/>
      <c r="S802" s="1469"/>
      <c r="T802" s="1469"/>
      <c r="U802" s="1469"/>
      <c r="V802" s="1469"/>
      <c r="W802" s="1358"/>
      <c r="X802" s="1469"/>
      <c r="Y802" s="1469"/>
      <c r="Z802" s="1469"/>
    </row>
    <row r="803" spans="1:26" x14ac:dyDescent="0.2">
      <c r="A803" s="1469"/>
      <c r="B803" s="1392" t="str">
        <f>B798</f>
        <v>Business</v>
      </c>
      <c r="C803" s="1358"/>
      <c r="D803" s="697">
        <f>SUMIF('WK2 - Notional General Income'!$Q$20:$Q$246,$O803,'WK2 - Notional General Income'!E$20:E$246)</f>
        <v>0</v>
      </c>
      <c r="E803" s="1358"/>
      <c r="F803" s="1358"/>
      <c r="G803" s="1358"/>
      <c r="H803" s="1358"/>
      <c r="I803" s="697">
        <f>SUMIF('WK2 - Notional General Income'!$Q$20:$Q$246,$O803,'WK2 - Notional General Income'!J$20:J$246)</f>
        <v>0</v>
      </c>
      <c r="J803" s="1443">
        <f>SUMIF('WK2 - Notional General Income'!$Q$20:$Q$246,$O803,'WK2 - Notional General Income'!K$20:K$246)</f>
        <v>0</v>
      </c>
      <c r="K803" s="1443">
        <f>SUMIF('WK2 - Notional General Income'!$Q$20:$Q$246,$O803,'WK2 - Notional General Income'!L$20:L$246)</f>
        <v>0</v>
      </c>
      <c r="L803" s="827">
        <f>SUMIF('WK2 - Notional General Income'!$Q$20:$Q$246,$O803,'WK2 - Notional General Income'!M$20:M$246)</f>
        <v>0</v>
      </c>
      <c r="M803" s="1469"/>
      <c r="N803" s="1469"/>
      <c r="O803" s="1636" t="str">
        <f>B801&amp;B803</f>
        <v>.Business</v>
      </c>
      <c r="P803" s="1469"/>
      <c r="Q803" s="1469"/>
      <c r="R803" s="1469"/>
      <c r="S803" s="1469"/>
      <c r="T803" s="1469"/>
      <c r="U803" s="1469"/>
      <c r="V803" s="1469"/>
      <c r="W803" s="1358"/>
      <c r="X803" s="1469"/>
      <c r="Y803" s="1469"/>
      <c r="Z803" s="1469"/>
    </row>
    <row r="804" spans="1:26" x14ac:dyDescent="0.2">
      <c r="A804" s="1469"/>
      <c r="B804" s="1392" t="str">
        <f>B799</f>
        <v>Farmland</v>
      </c>
      <c r="C804" s="1358"/>
      <c r="D804" s="697">
        <f>SUMIF('WK2 - Notional General Income'!$Q$20:$Q$246,$O804,'WK2 - Notional General Income'!E$20:E$246)</f>
        <v>0</v>
      </c>
      <c r="E804" s="1358"/>
      <c r="F804" s="1358"/>
      <c r="G804" s="1358"/>
      <c r="H804" s="1358"/>
      <c r="I804" s="697">
        <f>SUMIF('WK2 - Notional General Income'!$Q$20:$Q$246,$O804,'WK2 - Notional General Income'!J$20:J$246)</f>
        <v>0</v>
      </c>
      <c r="J804" s="1443">
        <f>SUMIF('WK2 - Notional General Income'!$Q$20:$Q$246,$O804,'WK2 - Notional General Income'!K$20:K$246)</f>
        <v>0</v>
      </c>
      <c r="K804" s="1443">
        <f>SUMIF('WK2 - Notional General Income'!$Q$20:$Q$246,$O804,'WK2 - Notional General Income'!L$20:L$246)</f>
        <v>0</v>
      </c>
      <c r="L804" s="827">
        <f>SUMIF('WK2 - Notional General Income'!$Q$20:$Q$246,$O804,'WK2 - Notional General Income'!M$20:M$246)</f>
        <v>0</v>
      </c>
      <c r="M804" s="1469"/>
      <c r="N804" s="1469"/>
      <c r="O804" s="1636" t="str">
        <f>B801&amp;B804</f>
        <v>.Farmland</v>
      </c>
      <c r="P804" s="1469"/>
      <c r="Q804" s="1469"/>
      <c r="R804" s="1469"/>
      <c r="S804" s="1469"/>
      <c r="T804" s="1469"/>
      <c r="U804" s="1469"/>
      <c r="V804" s="1469"/>
      <c r="W804" s="1358"/>
      <c r="X804" s="1469"/>
      <c r="Y804" s="1469"/>
      <c r="Z804" s="1469"/>
    </row>
    <row r="805" spans="1:26" x14ac:dyDescent="0.2">
      <c r="A805" s="1469"/>
      <c r="B805" s="1392" t="str">
        <f>B800</f>
        <v>Mining</v>
      </c>
      <c r="C805" s="1358"/>
      <c r="D805" s="697">
        <f>SUMIF('WK2 - Notional General Income'!$Q$20:$Q$246,$O805,'WK2 - Notional General Income'!E$20:E$246)</f>
        <v>0</v>
      </c>
      <c r="E805" s="1358"/>
      <c r="F805" s="1358"/>
      <c r="G805" s="1358"/>
      <c r="H805" s="1358"/>
      <c r="I805" s="697">
        <f>SUMIF('WK2 - Notional General Income'!$Q$20:$Q$246,$O805,'WK2 - Notional General Income'!J$20:J$246)</f>
        <v>0</v>
      </c>
      <c r="J805" s="1443">
        <f>SUMIF('WK2 - Notional General Income'!$Q$20:$Q$246,$O805,'WK2 - Notional General Income'!K$20:K$246)</f>
        <v>0</v>
      </c>
      <c r="K805" s="1443">
        <f>SUMIF('WK2 - Notional General Income'!$Q$20:$Q$246,$O805,'WK2 - Notional General Income'!L$20:L$246)</f>
        <v>0</v>
      </c>
      <c r="L805" s="827">
        <f>SUMIF('WK2 - Notional General Income'!$Q$20:$Q$246,$O805,'WK2 - Notional General Income'!M$20:M$246)</f>
        <v>0</v>
      </c>
      <c r="M805" s="1469"/>
      <c r="N805" s="1469"/>
      <c r="O805" s="1636" t="str">
        <f>B801&amp;B805</f>
        <v>.Mining</v>
      </c>
      <c r="P805" s="1469"/>
      <c r="Q805" s="1469"/>
      <c r="R805" s="1469"/>
      <c r="S805" s="1469"/>
      <c r="T805" s="1469"/>
      <c r="U805" s="1469"/>
      <c r="V805" s="1469"/>
      <c r="W805" s="1358"/>
      <c r="X805" s="1469"/>
      <c r="Y805" s="1469"/>
      <c r="Z805" s="1469"/>
    </row>
    <row r="806" spans="1:26" x14ac:dyDescent="0.2">
      <c r="A806" s="1469"/>
      <c r="B806" s="1612" t="str">
        <f>'WK2 - Notional General Income'!$C$46</f>
        <v>.</v>
      </c>
      <c r="C806" s="1613"/>
      <c r="D806" s="1614"/>
      <c r="E806" s="1613"/>
      <c r="F806" s="1613"/>
      <c r="G806" s="1613"/>
      <c r="H806" s="1613"/>
      <c r="I806" s="1614"/>
      <c r="J806" s="1615"/>
      <c r="K806" s="1615"/>
      <c r="L806" s="1616"/>
      <c r="M806" s="1469"/>
      <c r="N806" s="1469"/>
      <c r="O806" s="1636"/>
      <c r="P806" s="1469"/>
      <c r="Q806" s="1469"/>
      <c r="R806" s="1469"/>
      <c r="S806" s="1469"/>
      <c r="T806" s="1469"/>
      <c r="U806" s="1469"/>
      <c r="V806" s="1469"/>
      <c r="W806" s="1358"/>
      <c r="X806" s="1469"/>
      <c r="Y806" s="1469"/>
      <c r="Z806" s="1469"/>
    </row>
    <row r="807" spans="1:26" x14ac:dyDescent="0.2">
      <c r="A807" s="1469"/>
      <c r="B807" s="1392" t="str">
        <f>B802</f>
        <v>Residential</v>
      </c>
      <c r="C807" s="1358"/>
      <c r="D807" s="697">
        <f>SUMIF('WK2 - Notional General Income'!$Q$20:$Q$246,$O807,'WK2 - Notional General Income'!E$20:E$246)</f>
        <v>0</v>
      </c>
      <c r="E807" s="1358"/>
      <c r="F807" s="1358"/>
      <c r="G807" s="1358"/>
      <c r="H807" s="1358"/>
      <c r="I807" s="697">
        <f>SUMIF('WK2 - Notional General Income'!$Q$20:$Q$246,$O807,'WK2 - Notional General Income'!J$20:J$246)</f>
        <v>0</v>
      </c>
      <c r="J807" s="1443">
        <f>SUMIF('WK2 - Notional General Income'!$Q$20:$Q$246,$O807,'WK2 - Notional General Income'!K$20:K$246)</f>
        <v>0</v>
      </c>
      <c r="K807" s="1443">
        <f>SUMIF('WK2 - Notional General Income'!$Q$20:$Q$246,$O807,'WK2 - Notional General Income'!L$20:L$246)</f>
        <v>0</v>
      </c>
      <c r="L807" s="827">
        <f>SUMIF('WK2 - Notional General Income'!$Q$20:$Q$246,$O807,'WK2 - Notional General Income'!M$20:M$246)</f>
        <v>0</v>
      </c>
      <c r="M807" s="1469"/>
      <c r="N807" s="1469"/>
      <c r="O807" s="1636" t="str">
        <f>B806&amp;B807</f>
        <v>.Residential</v>
      </c>
      <c r="P807" s="1469"/>
      <c r="Q807" s="1469"/>
      <c r="R807" s="1469"/>
      <c r="S807" s="1469"/>
      <c r="T807" s="1469"/>
      <c r="U807" s="1469"/>
      <c r="V807" s="1469"/>
      <c r="W807" s="1358"/>
      <c r="X807" s="1469"/>
      <c r="Y807" s="1469"/>
      <c r="Z807" s="1469"/>
    </row>
    <row r="808" spans="1:26" x14ac:dyDescent="0.2">
      <c r="A808" s="1469"/>
      <c r="B808" s="1392" t="str">
        <f>B803</f>
        <v>Business</v>
      </c>
      <c r="C808" s="1358"/>
      <c r="D808" s="697">
        <f>SUMIF('WK2 - Notional General Income'!$Q$20:$Q$246,$O808,'WK2 - Notional General Income'!E$20:E$246)</f>
        <v>0</v>
      </c>
      <c r="E808" s="1358"/>
      <c r="F808" s="1358"/>
      <c r="G808" s="1358"/>
      <c r="H808" s="1358"/>
      <c r="I808" s="697">
        <f>SUMIF('WK2 - Notional General Income'!$Q$20:$Q$246,$O808,'WK2 - Notional General Income'!J$20:J$246)</f>
        <v>0</v>
      </c>
      <c r="J808" s="1443">
        <f>SUMIF('WK2 - Notional General Income'!$Q$20:$Q$246,$O808,'WK2 - Notional General Income'!K$20:K$246)</f>
        <v>0</v>
      </c>
      <c r="K808" s="1443">
        <f>SUMIF('WK2 - Notional General Income'!$Q$20:$Q$246,$O808,'WK2 - Notional General Income'!L$20:L$246)</f>
        <v>0</v>
      </c>
      <c r="L808" s="827">
        <f>SUMIF('WK2 - Notional General Income'!$Q$20:$Q$246,$O808,'WK2 - Notional General Income'!M$20:M$246)</f>
        <v>0</v>
      </c>
      <c r="M808" s="1469"/>
      <c r="N808" s="1469"/>
      <c r="O808" s="1636" t="str">
        <f>B806&amp;B808</f>
        <v>.Business</v>
      </c>
      <c r="P808" s="1469"/>
      <c r="Q808" s="1469"/>
      <c r="R808" s="1469"/>
      <c r="S808" s="1469"/>
      <c r="T808" s="1469"/>
      <c r="U808" s="1469"/>
      <c r="V808" s="1469"/>
      <c r="W808" s="1358"/>
      <c r="X808" s="1469"/>
      <c r="Y808" s="1469"/>
      <c r="Z808" s="1469"/>
    </row>
    <row r="809" spans="1:26" x14ac:dyDescent="0.2">
      <c r="A809" s="1469"/>
      <c r="B809" s="1392" t="str">
        <f>B804</f>
        <v>Farmland</v>
      </c>
      <c r="C809" s="1358"/>
      <c r="D809" s="697">
        <f>SUMIF('WK2 - Notional General Income'!$Q$20:$Q$246,$O809,'WK2 - Notional General Income'!E$20:E$246)</f>
        <v>0</v>
      </c>
      <c r="E809" s="1358"/>
      <c r="F809" s="1358"/>
      <c r="G809" s="1358"/>
      <c r="H809" s="1358"/>
      <c r="I809" s="697">
        <f>SUMIF('WK2 - Notional General Income'!$Q$20:$Q$246,$O809,'WK2 - Notional General Income'!J$20:J$246)</f>
        <v>0</v>
      </c>
      <c r="J809" s="1443">
        <f>SUMIF('WK2 - Notional General Income'!$Q$20:$Q$246,$O809,'WK2 - Notional General Income'!K$20:K$246)</f>
        <v>0</v>
      </c>
      <c r="K809" s="1443">
        <f>SUMIF('WK2 - Notional General Income'!$Q$20:$Q$246,$O809,'WK2 - Notional General Income'!L$20:L$246)</f>
        <v>0</v>
      </c>
      <c r="L809" s="827">
        <f>SUMIF('WK2 - Notional General Income'!$Q$20:$Q$246,$O809,'WK2 - Notional General Income'!M$20:M$246)</f>
        <v>0</v>
      </c>
      <c r="M809" s="1469"/>
      <c r="N809" s="1469"/>
      <c r="O809" s="1636" t="str">
        <f>B806&amp;B809</f>
        <v>.Farmland</v>
      </c>
      <c r="P809" s="1469"/>
      <c r="Q809" s="1469"/>
      <c r="R809" s="1469"/>
      <c r="S809" s="1469"/>
      <c r="T809" s="1469"/>
      <c r="U809" s="1469"/>
      <c r="V809" s="1469"/>
      <c r="W809" s="1358"/>
      <c r="X809" s="1469"/>
      <c r="Y809" s="1469"/>
      <c r="Z809" s="1469"/>
    </row>
    <row r="810" spans="1:26" x14ac:dyDescent="0.2">
      <c r="A810" s="1469"/>
      <c r="B810" s="1392" t="str">
        <f>B805</f>
        <v>Mining</v>
      </c>
      <c r="C810" s="1358"/>
      <c r="D810" s="697">
        <f>SUMIF('WK2 - Notional General Income'!$Q$20:$Q$246,$O810,'WK2 - Notional General Income'!E$20:E$246)</f>
        <v>0</v>
      </c>
      <c r="E810" s="1358"/>
      <c r="F810" s="1358"/>
      <c r="G810" s="1358"/>
      <c r="H810" s="1358"/>
      <c r="I810" s="697">
        <f>SUMIF('WK2 - Notional General Income'!$Q$20:$Q$246,$O810,'WK2 - Notional General Income'!J$20:J$246)</f>
        <v>0</v>
      </c>
      <c r="J810" s="1443">
        <f>SUMIF('WK2 - Notional General Income'!$Q$20:$Q$246,$O810,'WK2 - Notional General Income'!K$20:K$246)</f>
        <v>0</v>
      </c>
      <c r="K810" s="1443">
        <f>SUMIF('WK2 - Notional General Income'!$Q$20:$Q$246,$O810,'WK2 - Notional General Income'!L$20:L$246)</f>
        <v>0</v>
      </c>
      <c r="L810" s="827">
        <f>SUMIF('WK2 - Notional General Income'!$Q$20:$Q$246,$O810,'WK2 - Notional General Income'!M$20:M$246)</f>
        <v>0</v>
      </c>
      <c r="M810" s="1469"/>
      <c r="N810" s="1469"/>
      <c r="O810" s="1636" t="str">
        <f>B806&amp;B810</f>
        <v>.Mining</v>
      </c>
      <c r="P810" s="1469"/>
      <c r="Q810" s="1469"/>
      <c r="R810" s="1469"/>
      <c r="S810" s="1469"/>
      <c r="T810" s="1469"/>
      <c r="U810" s="1469"/>
      <c r="V810" s="1469"/>
      <c r="W810" s="1358"/>
      <c r="X810" s="1469"/>
      <c r="Y810" s="1469"/>
      <c r="Z810" s="1469"/>
    </row>
    <row r="811" spans="1:26" x14ac:dyDescent="0.2">
      <c r="A811" s="1469"/>
      <c r="B811" s="1612" t="str">
        <f>'WK2 - Notional General Income'!$C$55</f>
        <v>.</v>
      </c>
      <c r="C811" s="1613"/>
      <c r="D811" s="1614"/>
      <c r="E811" s="1613"/>
      <c r="F811" s="1613"/>
      <c r="G811" s="1613"/>
      <c r="H811" s="1613"/>
      <c r="I811" s="1614"/>
      <c r="J811" s="1615"/>
      <c r="K811" s="1615"/>
      <c r="L811" s="1616"/>
      <c r="M811" s="1469"/>
      <c r="N811" s="1469"/>
      <c r="O811" s="1636"/>
      <c r="P811" s="1469"/>
      <c r="Q811" s="1469"/>
      <c r="R811" s="1469"/>
      <c r="S811" s="1469"/>
      <c r="T811" s="1469"/>
      <c r="U811" s="1469"/>
      <c r="V811" s="1469"/>
      <c r="W811" s="1358"/>
      <c r="X811" s="1469"/>
      <c r="Y811" s="1469"/>
      <c r="Z811" s="1469"/>
    </row>
    <row r="812" spans="1:26" x14ac:dyDescent="0.2">
      <c r="A812" s="1469"/>
      <c r="B812" s="1392" t="str">
        <f>B807</f>
        <v>Residential</v>
      </c>
      <c r="C812" s="1358"/>
      <c r="D812" s="697">
        <f>SUMIF('WK2 - Notional General Income'!$Q$20:$Q$246,$O812,'WK2 - Notional General Income'!E$20:E$246)</f>
        <v>0</v>
      </c>
      <c r="E812" s="1358"/>
      <c r="F812" s="1358"/>
      <c r="G812" s="1358"/>
      <c r="H812" s="1358"/>
      <c r="I812" s="697">
        <f>SUMIF('WK2 - Notional General Income'!$Q$20:$Q$246,$O812,'WK2 - Notional General Income'!J$20:J$246)</f>
        <v>0</v>
      </c>
      <c r="J812" s="1443">
        <f>SUMIF('WK2 - Notional General Income'!$Q$20:$Q$246,$O812,'WK2 - Notional General Income'!K$20:K$246)</f>
        <v>0</v>
      </c>
      <c r="K812" s="1443">
        <f>SUMIF('WK2 - Notional General Income'!$Q$20:$Q$246,$O812,'WK2 - Notional General Income'!L$20:L$246)</f>
        <v>0</v>
      </c>
      <c r="L812" s="827">
        <f>SUMIF('WK2 - Notional General Income'!$Q$20:$Q$246,$O812,'WK2 - Notional General Income'!M$20:M$246)</f>
        <v>0</v>
      </c>
      <c r="M812" s="1469"/>
      <c r="N812" s="1469"/>
      <c r="O812" s="1636" t="str">
        <f>B811&amp;B812</f>
        <v>.Residential</v>
      </c>
      <c r="P812" s="1469"/>
      <c r="Q812" s="1469"/>
      <c r="R812" s="1469"/>
      <c r="S812" s="1469"/>
      <c r="T812" s="1469"/>
      <c r="U812" s="1469"/>
      <c r="V812" s="1469"/>
      <c r="W812" s="1358"/>
      <c r="X812" s="1469"/>
      <c r="Y812" s="1469"/>
      <c r="Z812" s="1469"/>
    </row>
    <row r="813" spans="1:26" x14ac:dyDescent="0.2">
      <c r="A813" s="1469"/>
      <c r="B813" s="1392" t="str">
        <f>B808</f>
        <v>Business</v>
      </c>
      <c r="C813" s="1358"/>
      <c r="D813" s="697">
        <f>SUMIF('WK2 - Notional General Income'!$Q$20:$Q$246,$O813,'WK2 - Notional General Income'!E$20:E$246)</f>
        <v>0</v>
      </c>
      <c r="E813" s="1358"/>
      <c r="F813" s="1358"/>
      <c r="G813" s="1358"/>
      <c r="H813" s="1358"/>
      <c r="I813" s="697">
        <f>SUMIF('WK2 - Notional General Income'!$Q$20:$Q$246,$O813,'WK2 - Notional General Income'!J$20:J$246)</f>
        <v>0</v>
      </c>
      <c r="J813" s="1443">
        <f>SUMIF('WK2 - Notional General Income'!$Q$20:$Q$246,$O813,'WK2 - Notional General Income'!K$20:K$246)</f>
        <v>0</v>
      </c>
      <c r="K813" s="1443">
        <f>SUMIF('WK2 - Notional General Income'!$Q$20:$Q$246,$O813,'WK2 - Notional General Income'!L$20:L$246)</f>
        <v>0</v>
      </c>
      <c r="L813" s="827">
        <f>SUMIF('WK2 - Notional General Income'!$Q$20:$Q$246,$O813,'WK2 - Notional General Income'!M$20:M$246)</f>
        <v>0</v>
      </c>
      <c r="M813" s="1469"/>
      <c r="N813" s="1469"/>
      <c r="O813" s="1636" t="str">
        <f>B811&amp;B813</f>
        <v>.Business</v>
      </c>
      <c r="P813" s="1469"/>
      <c r="Q813" s="1469"/>
      <c r="R813" s="1469"/>
      <c r="S813" s="1469"/>
      <c r="T813" s="1469"/>
      <c r="U813" s="1469"/>
      <c r="V813" s="1469"/>
      <c r="W813" s="1358"/>
      <c r="X813" s="1469"/>
      <c r="Y813" s="1469"/>
      <c r="Z813" s="1469"/>
    </row>
    <row r="814" spans="1:26" x14ac:dyDescent="0.2">
      <c r="A814" s="1469"/>
      <c r="B814" s="1392" t="str">
        <f>B809</f>
        <v>Farmland</v>
      </c>
      <c r="C814" s="1358"/>
      <c r="D814" s="697">
        <f>SUMIF('WK2 - Notional General Income'!$Q$20:$Q$246,$O814,'WK2 - Notional General Income'!E$20:E$246)</f>
        <v>0</v>
      </c>
      <c r="E814" s="1358"/>
      <c r="F814" s="1358"/>
      <c r="G814" s="1358"/>
      <c r="H814" s="1358"/>
      <c r="I814" s="697">
        <f>SUMIF('WK2 - Notional General Income'!$Q$20:$Q$246,$O814,'WK2 - Notional General Income'!J$20:J$246)</f>
        <v>0</v>
      </c>
      <c r="J814" s="1443">
        <f>SUMIF('WK2 - Notional General Income'!$Q$20:$Q$246,$O814,'WK2 - Notional General Income'!K$20:K$246)</f>
        <v>0</v>
      </c>
      <c r="K814" s="1443">
        <f>SUMIF('WK2 - Notional General Income'!$Q$20:$Q$246,$O814,'WK2 - Notional General Income'!L$20:L$246)</f>
        <v>0</v>
      </c>
      <c r="L814" s="827">
        <f>SUMIF('WK2 - Notional General Income'!$Q$20:$Q$246,$O814,'WK2 - Notional General Income'!M$20:M$246)</f>
        <v>0</v>
      </c>
      <c r="M814" s="1469"/>
      <c r="N814" s="1469"/>
      <c r="O814" s="1636" t="str">
        <f>B811&amp;B814</f>
        <v>.Farmland</v>
      </c>
      <c r="P814" s="1469"/>
      <c r="Q814" s="1469"/>
      <c r="R814" s="1469"/>
      <c r="S814" s="1469"/>
      <c r="T814" s="1469"/>
      <c r="U814" s="1469"/>
      <c r="V814" s="1469"/>
      <c r="W814" s="1358"/>
      <c r="X814" s="1469"/>
      <c r="Y814" s="1469"/>
      <c r="Z814" s="1469"/>
    </row>
    <row r="815" spans="1:26" x14ac:dyDescent="0.2">
      <c r="A815" s="1469"/>
      <c r="B815" s="1393" t="str">
        <f>B810</f>
        <v>Mining</v>
      </c>
      <c r="C815" s="752"/>
      <c r="D815" s="1441">
        <f>SUMIF('WK2 - Notional General Income'!$Q$20:$Q$246,$O815,'WK2 - Notional General Income'!E$20:E$246)</f>
        <v>0</v>
      </c>
      <c r="E815" s="752"/>
      <c r="F815" s="752"/>
      <c r="G815" s="752"/>
      <c r="H815" s="752"/>
      <c r="I815" s="1441">
        <f>SUMIF('WK2 - Notional General Income'!$Q$20:$Q$246,$O815,'WK2 - Notional General Income'!J$20:J$246)</f>
        <v>0</v>
      </c>
      <c r="J815" s="1444">
        <f>SUMIF('WK2 - Notional General Income'!$Q$20:$Q$246,$O815,'WK2 - Notional General Income'!K$20:K$246)</f>
        <v>0</v>
      </c>
      <c r="K815" s="1444">
        <f>SUMIF('WK2 - Notional General Income'!$Q$20:$Q$246,$O815,'WK2 - Notional General Income'!L$20:L$246)</f>
        <v>0</v>
      </c>
      <c r="L815" s="1442">
        <f>SUMIF('WK2 - Notional General Income'!$Q$20:$Q$246,$O815,'WK2 - Notional General Income'!M$20:M$246)</f>
        <v>0</v>
      </c>
      <c r="M815" s="1469"/>
      <c r="N815" s="1469"/>
      <c r="O815" s="1636" t="str">
        <f>B811&amp;B815</f>
        <v>.Mining</v>
      </c>
      <c r="P815" s="1469"/>
      <c r="Q815" s="1469"/>
      <c r="R815" s="1469"/>
      <c r="S815" s="1469"/>
      <c r="T815" s="1469"/>
      <c r="U815" s="1469"/>
      <c r="V815" s="1469"/>
      <c r="W815" s="1358"/>
      <c r="X815" s="1469"/>
      <c r="Y815" s="1469"/>
      <c r="Z815" s="1469"/>
    </row>
    <row r="816" spans="1:26" x14ac:dyDescent="0.2">
      <c r="A816" s="1469"/>
      <c r="B816" s="1617" t="str">
        <f>'WK2 - Notional General Income'!D64</f>
        <v>Total Residential</v>
      </c>
      <c r="C816" s="1187"/>
      <c r="D816" s="1618">
        <f>'WK2 - Notional General Income'!E64</f>
        <v>134719</v>
      </c>
      <c r="E816" s="1187"/>
      <c r="F816" s="1187"/>
      <c r="G816" s="1187"/>
      <c r="H816" s="1187"/>
      <c r="I816" s="1618">
        <f>'WK2 - Notional General Income'!J64</f>
        <v>16764</v>
      </c>
      <c r="J816" s="1619">
        <f>'WK2 - Notional General Income'!K64</f>
        <v>48700618405</v>
      </c>
      <c r="K816" s="1619">
        <f>'WK2 - Notional General Income'!L64</f>
        <v>1801517796</v>
      </c>
      <c r="L816" s="1620">
        <f>'WK2 - Notional General Income'!M64</f>
        <v>148755688.44139057</v>
      </c>
      <c r="M816" s="1469"/>
      <c r="N816" s="1469"/>
      <c r="O816" s="1469"/>
      <c r="P816" s="1469"/>
      <c r="Q816" s="1469"/>
      <c r="R816" s="1469"/>
      <c r="S816" s="1469"/>
      <c r="T816" s="1469"/>
      <c r="U816" s="1469"/>
      <c r="V816" s="1469"/>
      <c r="W816" s="1358"/>
      <c r="X816" s="1469"/>
      <c r="Y816" s="1469"/>
      <c r="Z816" s="1469"/>
    </row>
    <row r="817" spans="1:26" x14ac:dyDescent="0.2">
      <c r="A817" s="1469"/>
      <c r="B817" s="1392" t="str">
        <f>'WK2 - Notional General Income'!D155</f>
        <v>Total Business</v>
      </c>
      <c r="C817" s="1358"/>
      <c r="D817" s="854">
        <f>'WK2 - Notional General Income'!E155</f>
        <v>6530</v>
      </c>
      <c r="E817" s="1358"/>
      <c r="F817" s="1358"/>
      <c r="G817" s="1358"/>
      <c r="H817" s="1358"/>
      <c r="I817" s="854">
        <f>'WK2 - Notional General Income'!J155</f>
        <v>1355</v>
      </c>
      <c r="J817" s="1445">
        <f>'WK2 - Notional General Income'!K155</f>
        <v>3518048302</v>
      </c>
      <c r="K817" s="1445">
        <f>'WK2 - Notional General Income'!L155</f>
        <v>73917917</v>
      </c>
      <c r="L817" s="855">
        <f>'WK2 - Notional General Income'!M155</f>
        <v>21359968.467836309</v>
      </c>
      <c r="M817" s="1469"/>
      <c r="N817" s="1469"/>
      <c r="O817" s="1469"/>
      <c r="P817" s="1469"/>
      <c r="Q817" s="1469"/>
      <c r="R817" s="1469"/>
      <c r="S817" s="1469"/>
      <c r="T817" s="1469"/>
      <c r="U817" s="1469"/>
      <c r="V817" s="1469"/>
      <c r="W817" s="1358"/>
      <c r="X817" s="1469"/>
      <c r="Y817" s="1469"/>
      <c r="Z817" s="1469"/>
    </row>
    <row r="818" spans="1:26" x14ac:dyDescent="0.2">
      <c r="A818" s="1469"/>
      <c r="B818" s="1392" t="str">
        <f>'WK2 - Notional General Income'!D201</f>
        <v>Total Farmland</v>
      </c>
      <c r="C818" s="1358"/>
      <c r="D818" s="854">
        <f>'WK2 - Notional General Income'!E201</f>
        <v>433</v>
      </c>
      <c r="E818" s="1358"/>
      <c r="F818" s="1358"/>
      <c r="G818" s="1358"/>
      <c r="H818" s="1358"/>
      <c r="I818" s="854">
        <f>'WK2 - Notional General Income'!J201</f>
        <v>21</v>
      </c>
      <c r="J818" s="1445">
        <f>'WK2 - Notional General Income'!K201</f>
        <v>491160520</v>
      </c>
      <c r="K818" s="1445">
        <f>'WK2 - Notional General Income'!L201</f>
        <v>3850700</v>
      </c>
      <c r="L818" s="855">
        <f>'WK2 - Notional General Income'!M201</f>
        <v>787326.35512299999</v>
      </c>
      <c r="M818" s="1469"/>
      <c r="N818" s="1469"/>
      <c r="O818" s="1469"/>
      <c r="P818" s="1469"/>
      <c r="Q818" s="1469"/>
      <c r="R818" s="1469"/>
      <c r="S818" s="1469"/>
      <c r="T818" s="1469"/>
      <c r="U818" s="1469"/>
      <c r="V818" s="1469"/>
      <c r="W818" s="1358"/>
      <c r="X818" s="1469"/>
      <c r="Y818" s="1469"/>
      <c r="Z818" s="1469"/>
    </row>
    <row r="819" spans="1:26" x14ac:dyDescent="0.2">
      <c r="A819" s="1469"/>
      <c r="B819" s="1392" t="str">
        <f>'WK2 - Notional General Income'!D247</f>
        <v>Total Mining</v>
      </c>
      <c r="C819" s="1358"/>
      <c r="D819" s="854">
        <f>'WK2 - Notional General Income'!E247</f>
        <v>5</v>
      </c>
      <c r="E819" s="1358"/>
      <c r="F819" s="1358"/>
      <c r="G819" s="1358"/>
      <c r="H819" s="1358"/>
      <c r="I819" s="854">
        <f>'WK2 - Notional General Income'!J247</f>
        <v>0</v>
      </c>
      <c r="J819" s="1445">
        <f>'WK2 - Notional General Income'!K247</f>
        <v>13875000</v>
      </c>
      <c r="K819" s="1445">
        <f>'WK2 - Notional General Income'!L247</f>
        <v>0</v>
      </c>
      <c r="L819" s="855">
        <f>'WK2 - Notional General Income'!M247</f>
        <v>2063812.59375</v>
      </c>
      <c r="M819" s="1469"/>
      <c r="N819" s="1469"/>
      <c r="O819" s="1469"/>
      <c r="P819" s="1469"/>
      <c r="Q819" s="1469"/>
      <c r="R819" s="1469"/>
      <c r="S819" s="1469"/>
      <c r="T819" s="1469"/>
      <c r="U819" s="1469"/>
      <c r="V819" s="1469"/>
      <c r="W819" s="1358"/>
      <c r="X819" s="1469"/>
      <c r="Y819" s="1469"/>
      <c r="Z819" s="1469"/>
    </row>
    <row r="820" spans="1:26" x14ac:dyDescent="0.2">
      <c r="A820" s="1469"/>
      <c r="B820" s="751" t="str">
        <f>'WK2 - Notional General Income'!C248</f>
        <v>Total Assessments:</v>
      </c>
      <c r="C820" s="752"/>
      <c r="D820" s="1287">
        <f>SUM(D792:D815)</f>
        <v>141687</v>
      </c>
      <c r="E820" s="752"/>
      <c r="F820" s="752"/>
      <c r="G820" s="752"/>
      <c r="H820" s="752"/>
      <c r="I820" s="1287">
        <f>SUM(I792:I815)</f>
        <v>18140</v>
      </c>
      <c r="J820" s="1446">
        <f>SUM(J792:J815)</f>
        <v>52723702227</v>
      </c>
      <c r="K820" s="1446">
        <f>SUM(K792:K815)</f>
        <v>1879286413</v>
      </c>
      <c r="L820" s="1351">
        <f>SUM(L792:L815)</f>
        <v>172966795.85809988</v>
      </c>
      <c r="M820" s="1469"/>
      <c r="N820" s="1469"/>
      <c r="O820" s="1469"/>
      <c r="P820" s="1469"/>
      <c r="Q820" s="1469"/>
      <c r="R820" s="1469"/>
      <c r="S820" s="1469"/>
      <c r="T820" s="1469"/>
      <c r="U820" s="1469"/>
      <c r="V820" s="1469"/>
      <c r="W820" s="1358"/>
      <c r="X820" s="1469"/>
      <c r="Y820" s="1469"/>
      <c r="Z820" s="1469"/>
    </row>
    <row r="821" spans="1:26" x14ac:dyDescent="0.2">
      <c r="A821" s="1469"/>
      <c r="B821" s="1469"/>
      <c r="C821" s="1469"/>
      <c r="D821" s="1469"/>
      <c r="E821" s="1469"/>
      <c r="F821" s="1469"/>
      <c r="G821" s="1469"/>
      <c r="H821" s="1469"/>
      <c r="I821" s="1469"/>
      <c r="J821" s="1469"/>
      <c r="K821" s="1469"/>
      <c r="L821" s="1469"/>
      <c r="M821" s="1469"/>
      <c r="N821" s="1469"/>
      <c r="O821" s="1469"/>
      <c r="P821" s="1469"/>
      <c r="Q821" s="1469"/>
      <c r="R821" s="1469"/>
      <c r="S821" s="1469"/>
      <c r="T821" s="1469"/>
      <c r="U821" s="1469"/>
      <c r="V821" s="1469"/>
      <c r="W821" s="1358"/>
      <c r="X821" s="1469"/>
      <c r="Y821" s="1469"/>
      <c r="Z821" s="1469"/>
    </row>
    <row r="822" spans="1:26" x14ac:dyDescent="0.2">
      <c r="A822" s="1469"/>
      <c r="B822" s="1469"/>
      <c r="C822" s="1469"/>
      <c r="D822" s="1469"/>
      <c r="E822" s="1469"/>
      <c r="F822" s="1469"/>
      <c r="G822" s="1469"/>
      <c r="H822" s="1469"/>
      <c r="I822" s="1469"/>
      <c r="J822" s="1469"/>
      <c r="K822" s="1469"/>
      <c r="L822" s="1469"/>
      <c r="M822" s="1469"/>
      <c r="N822" s="1469"/>
      <c r="O822" s="1469"/>
      <c r="P822" s="1469"/>
      <c r="Q822" s="1469"/>
      <c r="R822" s="1469"/>
      <c r="S822" s="1469"/>
      <c r="T822" s="1469"/>
      <c r="U822" s="1469"/>
      <c r="V822" s="1469"/>
      <c r="W822" s="1358"/>
      <c r="X822" s="1469"/>
      <c r="Y822" s="1469"/>
      <c r="Z822" s="1469"/>
    </row>
    <row r="823" spans="1:26" x14ac:dyDescent="0.2">
      <c r="A823" s="1469"/>
      <c r="B823" s="1469"/>
      <c r="C823" s="1469"/>
      <c r="D823" s="1469"/>
      <c r="E823" s="1469"/>
      <c r="F823" s="1469"/>
      <c r="G823" s="1469"/>
      <c r="H823" s="1469"/>
      <c r="I823" s="1469"/>
      <c r="J823" s="1469"/>
      <c r="K823" s="1469"/>
      <c r="L823" s="1469"/>
      <c r="M823" s="1469"/>
      <c r="N823" s="1469"/>
      <c r="O823" s="1469"/>
      <c r="P823" s="1469"/>
      <c r="Q823" s="1469"/>
      <c r="R823" s="1469"/>
      <c r="S823" s="1469"/>
      <c r="T823" s="1469"/>
      <c r="U823" s="1469"/>
      <c r="V823" s="1469"/>
      <c r="W823" s="1358"/>
      <c r="X823" s="1469"/>
      <c r="Y823" s="1469"/>
      <c r="Z823" s="1469"/>
    </row>
    <row r="824" spans="1:26" x14ac:dyDescent="0.2">
      <c r="A824" s="1469"/>
      <c r="B824" s="1469"/>
      <c r="C824" s="1469"/>
      <c r="D824" s="1469"/>
      <c r="E824" s="1469"/>
      <c r="F824" s="1469"/>
      <c r="G824" s="1469"/>
      <c r="H824" s="1469"/>
      <c r="I824" s="1469"/>
      <c r="J824" s="1469"/>
      <c r="K824" s="1469"/>
      <c r="L824" s="1469"/>
      <c r="M824" s="1469"/>
      <c r="N824" s="1469"/>
      <c r="O824" s="1469"/>
      <c r="P824" s="1469"/>
      <c r="Q824" s="1469"/>
      <c r="R824" s="1469"/>
      <c r="S824" s="1469"/>
      <c r="T824" s="1469"/>
      <c r="U824" s="1469"/>
      <c r="V824" s="1469"/>
      <c r="W824" s="1358"/>
      <c r="X824" s="1469"/>
      <c r="Y824" s="1469"/>
      <c r="Z824" s="1469"/>
    </row>
    <row r="825" spans="1:26" x14ac:dyDescent="0.2">
      <c r="A825" s="1469"/>
      <c r="B825" s="1469" t="s">
        <v>214</v>
      </c>
      <c r="C825" s="1469"/>
      <c r="D825" s="1469"/>
      <c r="E825" s="1469"/>
      <c r="F825" s="1469"/>
      <c r="G825" s="1469"/>
      <c r="H825" s="1469"/>
      <c r="I825" s="1469"/>
      <c r="J825" s="1469"/>
      <c r="K825" s="1469"/>
      <c r="L825" s="1469"/>
      <c r="M825" s="1469"/>
      <c r="N825" s="1469"/>
      <c r="O825" s="1469"/>
      <c r="P825" s="1469"/>
      <c r="Q825" s="1469"/>
      <c r="R825" s="1469"/>
      <c r="S825" s="1469"/>
      <c r="T825" s="1469"/>
      <c r="U825" s="1469"/>
      <c r="V825" s="1469"/>
      <c r="W825" s="1358"/>
      <c r="X825" s="1469"/>
      <c r="Y825" s="1469"/>
      <c r="Z825" s="1469"/>
    </row>
    <row r="826" spans="1:26" x14ac:dyDescent="0.2">
      <c r="A826" s="1469"/>
      <c r="B826" s="95" t="s">
        <v>702</v>
      </c>
      <c r="C826" s="180"/>
      <c r="D826" s="1262" t="str">
        <f>'WK5a(2)'!H21</f>
        <v>$ nominal per year</v>
      </c>
      <c r="E826" s="1469"/>
      <c r="F826" s="1469"/>
      <c r="G826" s="1469"/>
      <c r="H826" s="1469"/>
      <c r="I826" s="697"/>
      <c r="J826" s="697"/>
      <c r="K826" s="697"/>
      <c r="L826" s="697"/>
      <c r="M826" s="697"/>
      <c r="N826" s="697"/>
      <c r="O826" s="697"/>
      <c r="P826" s="697"/>
      <c r="Q826" s="697"/>
      <c r="R826" s="697"/>
      <c r="S826" s="1469"/>
      <c r="T826" s="1469"/>
      <c r="U826" s="1469"/>
      <c r="V826" s="1469"/>
      <c r="W826" s="1358"/>
      <c r="X826" s="1469"/>
      <c r="Y826" s="1469"/>
      <c r="Z826" s="1469"/>
    </row>
    <row r="827" spans="1:26" x14ac:dyDescent="0.2">
      <c r="A827" s="1469"/>
      <c r="B827" s="1288" t="str">
        <f>B$51</f>
        <v>Year number</v>
      </c>
      <c r="C827" s="1187"/>
      <c r="D827" s="1326"/>
      <c r="E827" s="1286" t="str">
        <f t="shared" ref="E827:R827" si="32">E$51</f>
        <v>Hist yr 3</v>
      </c>
      <c r="F827" s="1328" t="str">
        <f t="shared" si="32"/>
        <v>Hist yr 2</v>
      </c>
      <c r="G827" s="1329" t="str">
        <f t="shared" si="32"/>
        <v>Hist yr 1</v>
      </c>
      <c r="H827" s="1327" t="str">
        <f t="shared" si="32"/>
        <v>Year 0</v>
      </c>
      <c r="I827" s="1263" t="str">
        <f t="shared" si="32"/>
        <v>Year 1</v>
      </c>
      <c r="J827" s="1263" t="str">
        <f t="shared" si="32"/>
        <v>Year 2</v>
      </c>
      <c r="K827" s="1263" t="str">
        <f t="shared" si="32"/>
        <v>Year 3</v>
      </c>
      <c r="L827" s="1263" t="str">
        <f t="shared" si="32"/>
        <v>Year 4</v>
      </c>
      <c r="M827" s="1263" t="str">
        <f t="shared" si="32"/>
        <v>Year 5</v>
      </c>
      <c r="N827" s="1263" t="str">
        <f t="shared" si="32"/>
        <v>Year 6</v>
      </c>
      <c r="O827" s="1263" t="str">
        <f t="shared" si="32"/>
        <v>Year 7</v>
      </c>
      <c r="P827" s="1286" t="str">
        <f t="shared" si="32"/>
        <v>Year 8</v>
      </c>
      <c r="Q827" s="1328" t="str">
        <f t="shared" si="32"/>
        <v>Year 9</v>
      </c>
      <c r="R827" s="1329" t="str">
        <f t="shared" si="32"/>
        <v>Year 10</v>
      </c>
      <c r="S827" s="1469"/>
      <c r="T827" s="1469"/>
      <c r="U827" s="1469"/>
      <c r="V827" s="1469"/>
      <c r="W827" s="1358"/>
      <c r="X827" s="1469"/>
      <c r="Y827" s="1469"/>
      <c r="Z827" s="1469"/>
    </row>
    <row r="828" spans="1:26" x14ac:dyDescent="0.2">
      <c r="A828" s="1469"/>
      <c r="B828" s="915" t="str">
        <f>B$52</f>
        <v>Financial year</v>
      </c>
      <c r="C828" s="752"/>
      <c r="D828" s="753"/>
      <c r="E828" s="916" t="str">
        <f t="shared" ref="E828:R828" si="33">E$52</f>
        <v>2017-18</v>
      </c>
      <c r="F828" s="917" t="str">
        <f t="shared" si="33"/>
        <v>2018-19</v>
      </c>
      <c r="G828" s="918" t="str">
        <f t="shared" si="33"/>
        <v>2019-20</v>
      </c>
      <c r="H828" s="919" t="str">
        <f t="shared" si="33"/>
        <v>2020-21</v>
      </c>
      <c r="I828" s="920" t="str">
        <f t="shared" si="33"/>
        <v>2021-22</v>
      </c>
      <c r="J828" s="920" t="str">
        <f t="shared" si="33"/>
        <v>2022-23</v>
      </c>
      <c r="K828" s="920" t="str">
        <f t="shared" si="33"/>
        <v>2023-24</v>
      </c>
      <c r="L828" s="920" t="str">
        <f t="shared" si="33"/>
        <v>2024-25</v>
      </c>
      <c r="M828" s="920" t="str">
        <f t="shared" si="33"/>
        <v>2025-26</v>
      </c>
      <c r="N828" s="920" t="str">
        <f t="shared" si="33"/>
        <v>2026-27</v>
      </c>
      <c r="O828" s="920" t="str">
        <f t="shared" si="33"/>
        <v>2027-28</v>
      </c>
      <c r="P828" s="916" t="str">
        <f t="shared" si="33"/>
        <v>2028-29</v>
      </c>
      <c r="Q828" s="917" t="str">
        <f t="shared" si="33"/>
        <v>2029-30</v>
      </c>
      <c r="R828" s="918" t="str">
        <f t="shared" si="33"/>
        <v>2030-31</v>
      </c>
      <c r="S828" s="1469"/>
      <c r="T828" s="1469"/>
      <c r="U828" s="1469"/>
      <c r="V828" s="1469"/>
      <c r="W828" s="1358"/>
      <c r="X828" s="1469"/>
      <c r="Y828" s="1469"/>
      <c r="Z828" s="1469"/>
    </row>
    <row r="829" spans="1:26" x14ac:dyDescent="0.2">
      <c r="A829" s="1469"/>
      <c r="B829" s="1458" t="str">
        <f>'WK5a(1) - Impact on Rates'!F3</f>
        <v>Gosford</v>
      </c>
      <c r="C829" s="100"/>
      <c r="D829" s="100"/>
      <c r="E829" s="849"/>
      <c r="F829" s="100"/>
      <c r="G829" s="850"/>
      <c r="H829" s="849"/>
      <c r="I829" s="100"/>
      <c r="J829" s="100"/>
      <c r="K829" s="100"/>
      <c r="L829" s="100"/>
      <c r="M829" s="100"/>
      <c r="N829" s="100"/>
      <c r="O829" s="100"/>
      <c r="P829" s="849"/>
      <c r="Q829" s="100"/>
      <c r="R829" s="850"/>
      <c r="S829" s="1469"/>
      <c r="T829" s="1469"/>
      <c r="U829" s="1469"/>
      <c r="V829" s="1469"/>
      <c r="W829" s="1358"/>
      <c r="X829" s="1469"/>
      <c r="Y829" s="1469"/>
      <c r="Z829" s="1469"/>
    </row>
    <row r="830" spans="1:26" x14ac:dyDescent="0.2">
      <c r="A830" s="1469"/>
      <c r="B830" s="961"/>
      <c r="C830" s="1261"/>
      <c r="D830" s="1358"/>
      <c r="E830" s="747"/>
      <c r="F830" s="1358"/>
      <c r="G830" s="748"/>
      <c r="H830" s="961"/>
      <c r="I830" s="1295"/>
      <c r="J830" s="1295"/>
      <c r="K830" s="1295"/>
      <c r="L830" s="1295"/>
      <c r="M830" s="1295"/>
      <c r="N830" s="1295"/>
      <c r="O830" s="1295"/>
      <c r="P830" s="1358"/>
      <c r="Q830" s="1358"/>
      <c r="R830" s="748"/>
      <c r="S830" s="1469"/>
      <c r="T830" s="1469"/>
      <c r="U830" s="1469"/>
      <c r="V830" s="1469"/>
      <c r="W830" s="1358"/>
      <c r="X830" s="1469"/>
      <c r="Y830" s="1469"/>
      <c r="Z830" s="1469"/>
    </row>
    <row r="831" spans="1:26" x14ac:dyDescent="0.2">
      <c r="A831" s="1469"/>
      <c r="B831" s="947" t="str">
        <f>'WK5a(1) - Impact on Rates'!C21</f>
        <v>Minimum Rates - with proposed special variation</v>
      </c>
      <c r="C831" s="1261"/>
      <c r="D831" s="1358"/>
      <c r="E831" s="747"/>
      <c r="F831" s="1358"/>
      <c r="G831" s="748"/>
      <c r="H831" s="961"/>
      <c r="I831" s="1295"/>
      <c r="J831" s="1295"/>
      <c r="K831" s="1295"/>
      <c r="L831" s="1295"/>
      <c r="M831" s="1295"/>
      <c r="N831" s="1295"/>
      <c r="O831" s="1295"/>
      <c r="P831" s="1358"/>
      <c r="Q831" s="1358"/>
      <c r="R831" s="748"/>
      <c r="S831" s="1469"/>
      <c r="T831" s="1469"/>
      <c r="U831" s="1469"/>
      <c r="V831" s="1469"/>
      <c r="W831" s="1358"/>
      <c r="X831" s="1469"/>
      <c r="Y831" s="1469"/>
      <c r="Z831" s="1469"/>
    </row>
    <row r="832" spans="1:26" x14ac:dyDescent="0.2">
      <c r="A832" s="1469"/>
      <c r="B832" s="961" t="str">
        <f>'WK5a(1) - Impact on Rates'!C24</f>
        <v>Residential</v>
      </c>
      <c r="C832" s="1261" t="s">
        <v>256</v>
      </c>
      <c r="D832" s="1358"/>
      <c r="E832" s="747"/>
      <c r="F832" s="1358"/>
      <c r="G832" s="748"/>
      <c r="H832" s="961">
        <f>IFERROR(AVERAGE('WK5a(1) - Impact on Rates'!E24:E28),0)</f>
        <v>418.5</v>
      </c>
      <c r="I832" s="1295">
        <f>IFERROR(AVERAGE('WK5a(1) - Impact on Rates'!F24:F28),0)</f>
        <v>565</v>
      </c>
      <c r="J832" s="1295">
        <f>IFERROR(AVERAGE('WK5a(1) - Impact on Rates'!G24:G28),0)</f>
        <v>579.13</v>
      </c>
      <c r="K832" s="1295">
        <f>IFERROR(AVERAGE('WK5a(1) - Impact on Rates'!H24:H28),0)</f>
        <v>593.61</v>
      </c>
      <c r="L832" s="1295">
        <f>IFERROR(AVERAGE('WK5a(1) - Impact on Rates'!I24:I28),0)</f>
        <v>608.45000000000005</v>
      </c>
      <c r="M832" s="1295">
        <f>IFERROR(AVERAGE('WK5a(1) - Impact on Rates'!J24:J28),0)</f>
        <v>623.66</v>
      </c>
      <c r="N832" s="1295">
        <f>IFERROR(AVERAGE('WK5a(1) - Impact on Rates'!K24:K28),0)</f>
        <v>639.25</v>
      </c>
      <c r="O832" s="1295">
        <f>IFERROR(AVERAGE('WK5a(1) - Impact on Rates'!L24:L28),0)</f>
        <v>655.23</v>
      </c>
      <c r="P832" s="1358"/>
      <c r="Q832" s="1358"/>
      <c r="R832" s="748"/>
      <c r="S832" s="1469"/>
      <c r="T832" s="1469"/>
      <c r="U832" s="1469"/>
      <c r="V832" s="1469"/>
      <c r="W832" s="1358"/>
      <c r="X832" s="1469"/>
      <c r="Y832" s="1469"/>
      <c r="Z832" s="1469"/>
    </row>
    <row r="833" spans="1:26" x14ac:dyDescent="0.2">
      <c r="A833" s="1469"/>
      <c r="B833" s="961" t="str">
        <f>'WK5a(1) - Impact on Rates'!C33</f>
        <v>Business</v>
      </c>
      <c r="C833" s="1261" t="s">
        <v>256</v>
      </c>
      <c r="D833" s="1358"/>
      <c r="E833" s="747"/>
      <c r="F833" s="1358"/>
      <c r="G833" s="748"/>
      <c r="H833" s="961">
        <f>IFERROR(AVERAGE('WK5a(1) - Impact on Rates'!E33:E46),0)</f>
        <v>554</v>
      </c>
      <c r="I833" s="1295">
        <f>IFERROR(AVERAGE('WK5a(1) - Impact on Rates'!F33:F46),0)</f>
        <v>565</v>
      </c>
      <c r="J833" s="1295">
        <f>IFERROR(AVERAGE('WK5a(1) - Impact on Rates'!G33:G46),0)</f>
        <v>579.13</v>
      </c>
      <c r="K833" s="1295">
        <f>IFERROR(AVERAGE('WK5a(1) - Impact on Rates'!H33:H46),0)</f>
        <v>593.61</v>
      </c>
      <c r="L833" s="1295">
        <f>IFERROR(AVERAGE('WK5a(1) - Impact on Rates'!I33:I46),0)</f>
        <v>608.45000000000005</v>
      </c>
      <c r="M833" s="1295">
        <f>IFERROR(AVERAGE('WK5a(1) - Impact on Rates'!J33:J46),0)</f>
        <v>623.66</v>
      </c>
      <c r="N833" s="1295">
        <f>IFERROR(AVERAGE('WK5a(1) - Impact on Rates'!K33:K46),0)</f>
        <v>639.25</v>
      </c>
      <c r="O833" s="1295">
        <f>IFERROR(AVERAGE('WK5a(1) - Impact on Rates'!L33:L46),0)</f>
        <v>655.23</v>
      </c>
      <c r="P833" s="1358"/>
      <c r="Q833" s="1358"/>
      <c r="R833" s="748"/>
      <c r="S833" s="1469"/>
      <c r="T833" s="1469"/>
      <c r="U833" s="1469"/>
      <c r="V833" s="1469"/>
      <c r="W833" s="1358"/>
      <c r="X833" s="1469"/>
      <c r="Y833" s="1469"/>
      <c r="Z833" s="1469"/>
    </row>
    <row r="834" spans="1:26" x14ac:dyDescent="0.2">
      <c r="A834" s="1469"/>
      <c r="B834" s="961" t="str">
        <f>'WK5a(1) - Impact on Rates'!C51</f>
        <v>Farmland</v>
      </c>
      <c r="C834" s="1261" t="s">
        <v>256</v>
      </c>
      <c r="D834" s="1358"/>
      <c r="E834" s="747"/>
      <c r="F834" s="1358"/>
      <c r="G834" s="748"/>
      <c r="H834" s="961">
        <f>IFERROR(AVERAGE('WK5a(1) - Impact on Rates'!E51:E55),0)</f>
        <v>554</v>
      </c>
      <c r="I834" s="1295">
        <f>IFERROR(AVERAGE('WK5a(1) - Impact on Rates'!F51:F55),0)</f>
        <v>565</v>
      </c>
      <c r="J834" s="1295">
        <f>IFERROR(AVERAGE('WK5a(1) - Impact on Rates'!G51:G55),0)</f>
        <v>579.13</v>
      </c>
      <c r="K834" s="1295">
        <f>IFERROR(AVERAGE('WK5a(1) - Impact on Rates'!H51:H55),0)</f>
        <v>593.61</v>
      </c>
      <c r="L834" s="1295">
        <f>IFERROR(AVERAGE('WK5a(1) - Impact on Rates'!I51:I55),0)</f>
        <v>608.45000000000005</v>
      </c>
      <c r="M834" s="1295">
        <f>IFERROR(AVERAGE('WK5a(1) - Impact on Rates'!J51:J55),0)</f>
        <v>623.66</v>
      </c>
      <c r="N834" s="1295">
        <f>IFERROR(AVERAGE('WK5a(1) - Impact on Rates'!K51:K55),0)</f>
        <v>639.25</v>
      </c>
      <c r="O834" s="1295">
        <f>IFERROR(AVERAGE('WK5a(1) - Impact on Rates'!L51:L55),0)</f>
        <v>655.23</v>
      </c>
      <c r="P834" s="1358"/>
      <c r="Q834" s="1358"/>
      <c r="R834" s="748"/>
      <c r="S834" s="1469"/>
      <c r="T834" s="1469"/>
      <c r="U834" s="1469"/>
      <c r="V834" s="1469"/>
      <c r="W834" s="1358"/>
      <c r="X834" s="1469"/>
      <c r="Y834" s="1469"/>
      <c r="Z834" s="1469"/>
    </row>
    <row r="835" spans="1:26" x14ac:dyDescent="0.2">
      <c r="A835" s="1469"/>
      <c r="B835" s="961" t="str">
        <f>'WK5a(1) - Impact on Rates'!C60</f>
        <v>Mining</v>
      </c>
      <c r="C835" s="1261" t="s">
        <v>256</v>
      </c>
      <c r="D835" s="1358"/>
      <c r="E835" s="747"/>
      <c r="F835" s="1358"/>
      <c r="G835" s="748"/>
      <c r="H835" s="961">
        <f>IFERROR(AVERAGE('WK5a(1) - Impact on Rates'!E60:E68),0)</f>
        <v>0</v>
      </c>
      <c r="I835" s="1295">
        <f>IFERROR(AVERAGE('WK5a(1) - Impact on Rates'!F60:F68),0)</f>
        <v>0</v>
      </c>
      <c r="J835" s="1295">
        <f>IFERROR(AVERAGE('WK5a(1) - Impact on Rates'!G60:G68),0)</f>
        <v>0</v>
      </c>
      <c r="K835" s="1295">
        <f>IFERROR(AVERAGE('WK5a(1) - Impact on Rates'!H60:H68),0)</f>
        <v>0</v>
      </c>
      <c r="L835" s="1295">
        <f>IFERROR(AVERAGE('WK5a(1) - Impact on Rates'!I60:I68),0)</f>
        <v>0</v>
      </c>
      <c r="M835" s="1295">
        <f>IFERROR(AVERAGE('WK5a(1) - Impact on Rates'!J60:J68),0)</f>
        <v>0</v>
      </c>
      <c r="N835" s="1295">
        <f>IFERROR(AVERAGE('WK5a(1) - Impact on Rates'!K60:K68),0)</f>
        <v>0</v>
      </c>
      <c r="O835" s="1295">
        <f>IFERROR(AVERAGE('WK5a(1) - Impact on Rates'!L60:L68),0)</f>
        <v>0</v>
      </c>
      <c r="P835" s="1358"/>
      <c r="Q835" s="1358"/>
      <c r="R835" s="748"/>
      <c r="S835" s="1469"/>
      <c r="T835" s="1469"/>
      <c r="U835" s="1469"/>
      <c r="V835" s="1469"/>
      <c r="W835" s="1358"/>
      <c r="X835" s="1469"/>
      <c r="Y835" s="1469"/>
      <c r="Z835" s="1469"/>
    </row>
    <row r="836" spans="1:26" x14ac:dyDescent="0.2">
      <c r="A836" s="1469"/>
      <c r="B836" s="1285"/>
      <c r="C836" s="1358"/>
      <c r="D836" s="1358"/>
      <c r="E836" s="747"/>
      <c r="F836" s="1358"/>
      <c r="G836" s="748"/>
      <c r="H836" s="747"/>
      <c r="I836" s="1358"/>
      <c r="J836" s="1358"/>
      <c r="K836" s="1358"/>
      <c r="L836" s="1358"/>
      <c r="M836" s="1358"/>
      <c r="N836" s="1358"/>
      <c r="O836" s="1358"/>
      <c r="P836" s="1358"/>
      <c r="Q836" s="1358"/>
      <c r="R836" s="748"/>
      <c r="S836" s="1469"/>
      <c r="T836" s="1469"/>
      <c r="U836" s="1469"/>
      <c r="V836" s="1469"/>
      <c r="W836" s="1358"/>
      <c r="X836" s="1469"/>
      <c r="Y836" s="1469"/>
      <c r="Z836" s="1469"/>
    </row>
    <row r="837" spans="1:26" x14ac:dyDescent="0.2">
      <c r="A837" s="1469"/>
      <c r="B837" s="947" t="str">
        <f>'WK5a(1) - Impact on Rates'!C72</f>
        <v>Average Ordinary and Special Rates - with proposed special variation</v>
      </c>
      <c r="C837" s="1358"/>
      <c r="D837" s="1358"/>
      <c r="E837" s="747"/>
      <c r="F837" s="1358"/>
      <c r="G837" s="748"/>
      <c r="H837" s="747"/>
      <c r="I837" s="1358"/>
      <c r="J837" s="1358"/>
      <c r="K837" s="1358"/>
      <c r="L837" s="1358"/>
      <c r="M837" s="1358"/>
      <c r="N837" s="1358"/>
      <c r="O837" s="748"/>
      <c r="P837" s="1358"/>
      <c r="Q837" s="1358"/>
      <c r="R837" s="748"/>
      <c r="S837" s="1469"/>
      <c r="T837" s="1469"/>
      <c r="U837" s="1469"/>
      <c r="V837" s="1469"/>
      <c r="W837" s="1358"/>
      <c r="X837" s="1469"/>
      <c r="Y837" s="1469"/>
      <c r="Z837" s="1469"/>
    </row>
    <row r="838" spans="1:26" x14ac:dyDescent="0.2">
      <c r="A838" s="1469"/>
      <c r="B838" s="948" t="str">
        <f>'WK5a(1) - Impact on Rates'!C75</f>
        <v>Residential</v>
      </c>
      <c r="C838" s="967" t="str">
        <f>'WK5a(1) - Impact on Rates'!D93</f>
        <v>TOTAL AVERAGE</v>
      </c>
      <c r="D838" s="1358"/>
      <c r="E838" s="747"/>
      <c r="F838" s="1358"/>
      <c r="G838" s="748"/>
      <c r="H838" s="949">
        <f>'WK5a(1) - Impact on Rates'!E93</f>
        <v>1016.4319950146842</v>
      </c>
      <c r="I838" s="950">
        <f>'WK5a(1) - Impact on Rates'!F93</f>
        <v>1439.6396073760084</v>
      </c>
      <c r="J838" s="950">
        <f>'WK5a(1) - Impact on Rates'!G93</f>
        <v>1475.6305155389402</v>
      </c>
      <c r="K838" s="950">
        <f>'WK5a(1) - Impact on Rates'!H93</f>
        <v>1512.5212785023259</v>
      </c>
      <c r="L838" s="950">
        <f>'WK5a(1) - Impact on Rates'!I93</f>
        <v>1550.3343103792697</v>
      </c>
      <c r="M838" s="950">
        <f>'WK5a(1) - Impact on Rates'!J93</f>
        <v>1589.0926681601554</v>
      </c>
      <c r="N838" s="950">
        <f>'WK5a(1) - Impact on Rates'!K93</f>
        <v>1628.8199848748609</v>
      </c>
      <c r="O838" s="951">
        <f>'WK5a(1) - Impact on Rates'!L93</f>
        <v>1669.5404845752121</v>
      </c>
      <c r="P838" s="1358"/>
      <c r="Q838" s="1358"/>
      <c r="R838" s="748"/>
      <c r="S838" s="1469"/>
      <c r="T838" s="1469"/>
      <c r="U838" s="1469"/>
      <c r="V838" s="1469"/>
      <c r="W838" s="1358"/>
      <c r="X838" s="1469"/>
      <c r="Y838" s="1469"/>
      <c r="Z838" s="1469"/>
    </row>
    <row r="839" spans="1:26" x14ac:dyDescent="0.2">
      <c r="A839" s="1469"/>
      <c r="B839" s="948" t="str">
        <f>'WK5a(1) - Impact on Rates'!C94</f>
        <v>Business</v>
      </c>
      <c r="C839" s="967" t="str">
        <f>'WK5a(1) - Impact on Rates'!D131</f>
        <v>TOTAL AVERAGE</v>
      </c>
      <c r="D839" s="1358"/>
      <c r="E839" s="747"/>
      <c r="F839" s="1358"/>
      <c r="G839" s="748"/>
      <c r="H839" s="949">
        <f>'WK5a(1) - Impact on Rates'!E131</f>
        <v>3103.6807858526608</v>
      </c>
      <c r="I839" s="950">
        <f>'WK5a(1) - Impact on Rates'!F131</f>
        <v>4660.7347445833911</v>
      </c>
      <c r="J839" s="950">
        <f>'WK5a(1) - Impact on Rates'!G131</f>
        <v>4777.2563185890258</v>
      </c>
      <c r="K839" s="950">
        <f>'WK5a(1) - Impact on Rates'!H131</f>
        <v>4896.6959882418814</v>
      </c>
      <c r="L839" s="950">
        <f>'WK5a(1) - Impact on Rates'!I131</f>
        <v>5019.0987681970882</v>
      </c>
      <c r="M839" s="950">
        <f>'WK5a(1) - Impact on Rates'!J131</f>
        <v>5144.582589585666</v>
      </c>
      <c r="N839" s="950">
        <f>'WK5a(1) - Impact on Rates'!K131</f>
        <v>5273.198507838747</v>
      </c>
      <c r="O839" s="951">
        <f>'WK5a(1) - Impact on Rates'!L131</f>
        <v>5405.0230375139972</v>
      </c>
      <c r="P839" s="1358"/>
      <c r="Q839" s="1358"/>
      <c r="R839" s="748"/>
      <c r="S839" s="1469"/>
      <c r="T839" s="1469"/>
      <c r="U839" s="1469"/>
      <c r="V839" s="1469"/>
      <c r="W839" s="1358"/>
      <c r="X839" s="1469"/>
      <c r="Y839" s="1469"/>
      <c r="Z839" s="1469"/>
    </row>
    <row r="840" spans="1:26" x14ac:dyDescent="0.2">
      <c r="A840" s="1469"/>
      <c r="B840" s="948" t="str">
        <f>'WK5a(1) - Impact on Rates'!C132</f>
        <v>Farmland</v>
      </c>
      <c r="C840" s="967" t="str">
        <f>'WK5a(1) - Impact on Rates'!D150</f>
        <v>TOTAL AVERAGE</v>
      </c>
      <c r="D840" s="1358"/>
      <c r="E840" s="747"/>
      <c r="F840" s="1358"/>
      <c r="G840" s="748"/>
      <c r="H840" s="949">
        <f>'WK5a(1) - Impact on Rates'!E150</f>
        <v>1350.157588920792</v>
      </c>
      <c r="I840" s="950">
        <f>'WK5a(1) - Impact on Rates'!F150</f>
        <v>2068.7430213419266</v>
      </c>
      <c r="J840" s="950">
        <f>'WK5a(1) - Impact on Rates'!G150</f>
        <v>2120.46</v>
      </c>
      <c r="K840" s="950">
        <f>'WK5a(1) - Impact on Rates'!H150</f>
        <v>2173.4699999999998</v>
      </c>
      <c r="L840" s="950">
        <f>'WK5a(1) - Impact on Rates'!I150</f>
        <v>2227.81</v>
      </c>
      <c r="M840" s="950">
        <f>'WK5a(1) - Impact on Rates'!J150</f>
        <v>2283.5100000000002</v>
      </c>
      <c r="N840" s="950">
        <f>'WK5a(1) - Impact on Rates'!K150</f>
        <v>2340.59</v>
      </c>
      <c r="O840" s="951">
        <f>'WK5a(1) - Impact on Rates'!L150</f>
        <v>2399.11</v>
      </c>
      <c r="P840" s="1358"/>
      <c r="Q840" s="1358"/>
      <c r="R840" s="748"/>
      <c r="S840" s="1469"/>
      <c r="T840" s="1469"/>
      <c r="U840" s="1469"/>
      <c r="V840" s="1469"/>
      <c r="W840" s="1358"/>
      <c r="X840" s="1469"/>
      <c r="Y840" s="1469"/>
      <c r="Z840" s="1469"/>
    </row>
    <row r="841" spans="1:26" x14ac:dyDescent="0.2">
      <c r="A841" s="1469"/>
      <c r="B841" s="948" t="str">
        <f>'WK5a(1) - Impact on Rates'!C151</f>
        <v>Mining</v>
      </c>
      <c r="C841" s="967" t="str">
        <f>'WK5a(1) - Impact on Rates'!D169</f>
        <v>TOTAL AVERAGE</v>
      </c>
      <c r="D841" s="1358"/>
      <c r="E841" s="747"/>
      <c r="F841" s="1358"/>
      <c r="G841" s="748"/>
      <c r="H841" s="949" t="str">
        <f>'WK5a(1) - Impact on Rates'!E169</f>
        <v>.</v>
      </c>
      <c r="I841" s="950" t="str">
        <f>'WK5a(1) - Impact on Rates'!F169</f>
        <v>.</v>
      </c>
      <c r="J841" s="950" t="str">
        <f>'WK5a(1) - Impact on Rates'!G169</f>
        <v>.</v>
      </c>
      <c r="K841" s="950" t="str">
        <f>'WK5a(1) - Impact on Rates'!H169</f>
        <v>.</v>
      </c>
      <c r="L841" s="950" t="str">
        <f>'WK5a(1) - Impact on Rates'!I169</f>
        <v>.</v>
      </c>
      <c r="M841" s="950" t="str">
        <f>'WK5a(1) - Impact on Rates'!J169</f>
        <v>.</v>
      </c>
      <c r="N841" s="950" t="str">
        <f>'WK5a(1) - Impact on Rates'!K169</f>
        <v>.</v>
      </c>
      <c r="O841" s="951" t="str">
        <f>'WK5a(1) - Impact on Rates'!L169</f>
        <v>.</v>
      </c>
      <c r="P841" s="1358"/>
      <c r="Q841" s="1358"/>
      <c r="R841" s="748"/>
      <c r="S841" s="1469"/>
      <c r="T841" s="1469"/>
      <c r="U841" s="1469"/>
      <c r="V841" s="1469"/>
      <c r="W841" s="1358"/>
      <c r="X841" s="1469"/>
      <c r="Y841" s="1469"/>
      <c r="Z841" s="1469"/>
    </row>
    <row r="842" spans="1:26" x14ac:dyDescent="0.2">
      <c r="A842" s="1469"/>
      <c r="B842" s="747"/>
      <c r="C842" s="1358"/>
      <c r="D842" s="1358"/>
      <c r="E842" s="747"/>
      <c r="F842" s="1358"/>
      <c r="G842" s="748"/>
      <c r="H842" s="851"/>
      <c r="I842" s="564"/>
      <c r="J842" s="564"/>
      <c r="K842" s="564"/>
      <c r="L842" s="564"/>
      <c r="M842" s="564"/>
      <c r="N842" s="564"/>
      <c r="O842" s="852"/>
      <c r="P842" s="1358"/>
      <c r="Q842" s="1358"/>
      <c r="R842" s="748"/>
      <c r="S842" s="1469"/>
      <c r="T842" s="1469"/>
      <c r="U842" s="1469"/>
      <c r="V842" s="1469"/>
      <c r="W842" s="1358"/>
      <c r="X842" s="1469"/>
      <c r="Y842" s="1469"/>
      <c r="Z842" s="1469"/>
    </row>
    <row r="843" spans="1:26" x14ac:dyDescent="0.2">
      <c r="A843" s="1469"/>
      <c r="B843" s="947" t="str">
        <f>'WK5a(1) - Impact on Rates'!C173</f>
        <v>Average Ordinary and Special Rates - without proposed special variation (assumed rate peg only)</v>
      </c>
      <c r="C843" s="1358"/>
      <c r="D843" s="1358"/>
      <c r="E843" s="747"/>
      <c r="F843" s="1358"/>
      <c r="G843" s="748"/>
      <c r="H843" s="851"/>
      <c r="I843" s="564"/>
      <c r="J843" s="564"/>
      <c r="K843" s="564"/>
      <c r="L843" s="564"/>
      <c r="M843" s="564"/>
      <c r="N843" s="564"/>
      <c r="O843" s="852"/>
      <c r="P843" s="1358"/>
      <c r="Q843" s="1358"/>
      <c r="R843" s="748"/>
      <c r="S843" s="1469"/>
      <c r="T843" s="1469"/>
      <c r="U843" s="1469"/>
      <c r="V843" s="1469"/>
      <c r="W843" s="1358"/>
      <c r="X843" s="1469"/>
      <c r="Y843" s="1469"/>
      <c r="Z843" s="1469"/>
    </row>
    <row r="844" spans="1:26" x14ac:dyDescent="0.2">
      <c r="A844" s="1469"/>
      <c r="B844" s="948" t="str">
        <f>'WK5a(1) - Impact on Rates'!C176</f>
        <v>Residential</v>
      </c>
      <c r="C844" s="1358" t="str">
        <f>C838</f>
        <v>TOTAL AVERAGE</v>
      </c>
      <c r="D844" s="1358"/>
      <c r="E844" s="747"/>
      <c r="F844" s="1358"/>
      <c r="G844" s="748"/>
      <c r="H844" s="949">
        <f>'WK5a(1) - Impact on Rates'!E194</f>
        <v>1016.4319950146842</v>
      </c>
      <c r="I844" s="950">
        <f>'WK5a(1) - Impact on Rates'!F194</f>
        <v>1277.2336014953912</v>
      </c>
      <c r="J844" s="950">
        <f>'WK5a(1) - Impact on Rates'!G194</f>
        <v>1309.1644415113724</v>
      </c>
      <c r="K844" s="950">
        <f>'WK5a(1) - Impact on Rates'!H194</f>
        <v>1341.893552552724</v>
      </c>
      <c r="L844" s="950">
        <f>'WK5a(1) - Impact on Rates'!I194</f>
        <v>1375.4408913843783</v>
      </c>
      <c r="M844" s="950">
        <f>'WK5a(1) - Impact on Rates'!J194</f>
        <v>1409.826913615479</v>
      </c>
      <c r="N844" s="950">
        <f>'WK5a(1) - Impact on Rates'!K194</f>
        <v>1445.07258654148</v>
      </c>
      <c r="O844" s="951">
        <f>'WK5a(1) - Impact on Rates'!L194</f>
        <v>1481.1994012727946</v>
      </c>
      <c r="P844" s="1358"/>
      <c r="Q844" s="1358"/>
      <c r="R844" s="748"/>
      <c r="S844" s="1469"/>
      <c r="T844" s="1469"/>
      <c r="U844" s="1469"/>
      <c r="V844" s="1469"/>
      <c r="W844" s="1358"/>
      <c r="X844" s="1469"/>
      <c r="Y844" s="1469"/>
      <c r="Z844" s="1469"/>
    </row>
    <row r="845" spans="1:26" x14ac:dyDescent="0.2">
      <c r="A845" s="1469"/>
      <c r="B845" s="948" t="str">
        <f>'WK5a(1) - Impact on Rates'!C195</f>
        <v>Business</v>
      </c>
      <c r="C845" s="1358" t="str">
        <f>C839</f>
        <v>TOTAL AVERAGE</v>
      </c>
      <c r="D845" s="1358"/>
      <c r="E845" s="747"/>
      <c r="F845" s="1358"/>
      <c r="G845" s="748"/>
      <c r="H845" s="949">
        <f>'WK5a(1) - Impact on Rates'!E232</f>
        <v>3103.6807858526608</v>
      </c>
      <c r="I845" s="950">
        <f>'WK5a(1) - Impact on Rates'!F232</f>
        <v>4134.9482810750278</v>
      </c>
      <c r="J845" s="950">
        <f>'WK5a(1) - Impact on Rates'!G232</f>
        <v>4238.3174188129897</v>
      </c>
      <c r="K845" s="950">
        <f>'WK5a(1) - Impact on Rates'!H232</f>
        <v>4344.2705151175815</v>
      </c>
      <c r="L845" s="950">
        <f>'WK5a(1) - Impact on Rates'!I232</f>
        <v>4452.8754759238527</v>
      </c>
      <c r="M845" s="950">
        <f>'WK5a(1) - Impact on Rates'!J232</f>
        <v>4564.2081494960812</v>
      </c>
      <c r="N845" s="950">
        <f>'WK5a(1) - Impact on Rates'!K232</f>
        <v>4678.3066321388569</v>
      </c>
      <c r="O845" s="951">
        <f>'WK5a(1) - Impact on Rates'!L232</f>
        <v>4795.2669680851059</v>
      </c>
      <c r="P845" s="1358"/>
      <c r="Q845" s="1358"/>
      <c r="R845" s="748"/>
      <c r="S845" s="1469"/>
      <c r="T845" s="1469"/>
      <c r="U845" s="1469"/>
      <c r="V845" s="1469"/>
      <c r="W845" s="1358"/>
      <c r="X845" s="1469"/>
      <c r="Y845" s="1469"/>
      <c r="Z845" s="1469"/>
    </row>
    <row r="846" spans="1:26" x14ac:dyDescent="0.2">
      <c r="A846" s="1469"/>
      <c r="B846" s="948" t="str">
        <f>'WK5a(1) - Impact on Rates'!C233</f>
        <v>Farmland</v>
      </c>
      <c r="C846" s="1358" t="str">
        <f>C840</f>
        <v>TOTAL AVERAGE</v>
      </c>
      <c r="D846" s="1358"/>
      <c r="E846" s="747"/>
      <c r="F846" s="1358"/>
      <c r="G846" s="748"/>
      <c r="H846" s="949">
        <f>'WK5a(1) - Impact on Rates'!E251</f>
        <v>1350.157588920792</v>
      </c>
      <c r="I846" s="950">
        <f>'WK5a(1) - Impact on Rates'!F251</f>
        <v>1835.88</v>
      </c>
      <c r="J846" s="950">
        <f>'WK5a(1) - Impact on Rates'!G251</f>
        <v>1881.77</v>
      </c>
      <c r="K846" s="950">
        <f>'WK5a(1) - Impact on Rates'!H251</f>
        <v>1928.82</v>
      </c>
      <c r="L846" s="950">
        <f>'WK5a(1) - Impact on Rates'!I251</f>
        <v>1977.0400000000002</v>
      </c>
      <c r="M846" s="950">
        <f>'WK5a(1) - Impact on Rates'!J251</f>
        <v>2026.4599999999998</v>
      </c>
      <c r="N846" s="950">
        <f>'WK5a(1) - Impact on Rates'!K251</f>
        <v>2077.13</v>
      </c>
      <c r="O846" s="951">
        <f>'WK5a(1) - Impact on Rates'!L251</f>
        <v>2129.0500000000002</v>
      </c>
      <c r="P846" s="1358"/>
      <c r="Q846" s="1358"/>
      <c r="R846" s="748"/>
      <c r="S846" s="1469"/>
      <c r="T846" s="1469"/>
      <c r="U846" s="1469"/>
      <c r="V846" s="1469"/>
      <c r="W846" s="1358"/>
      <c r="X846" s="1469"/>
      <c r="Y846" s="1469"/>
      <c r="Z846" s="1469"/>
    </row>
    <row r="847" spans="1:26" x14ac:dyDescent="0.2">
      <c r="A847" s="1469"/>
      <c r="B847" s="948" t="str">
        <f>'WK5a(1) - Impact on Rates'!C252</f>
        <v>Mining</v>
      </c>
      <c r="C847" s="1358" t="str">
        <f>C841</f>
        <v>TOTAL AVERAGE</v>
      </c>
      <c r="D847" s="1358"/>
      <c r="E847" s="747"/>
      <c r="F847" s="1358"/>
      <c r="G847" s="748"/>
      <c r="H847" s="949" t="str">
        <f>'WK5a(1) - Impact on Rates'!E270</f>
        <v>.</v>
      </c>
      <c r="I847" s="950" t="str">
        <f>'WK5a(1) - Impact on Rates'!F270</f>
        <v>.</v>
      </c>
      <c r="J847" s="950" t="str">
        <f>'WK5a(1) - Impact on Rates'!G270</f>
        <v>.</v>
      </c>
      <c r="K847" s="950" t="str">
        <f>'WK5a(1) - Impact on Rates'!H270</f>
        <v>.</v>
      </c>
      <c r="L847" s="950" t="str">
        <f>'WK5a(1) - Impact on Rates'!I270</f>
        <v>.</v>
      </c>
      <c r="M847" s="950" t="str">
        <f>'WK5a(1) - Impact on Rates'!J270</f>
        <v>.</v>
      </c>
      <c r="N847" s="950" t="str">
        <f>'WK5a(1) - Impact on Rates'!K270</f>
        <v>.</v>
      </c>
      <c r="O847" s="951" t="str">
        <f>'WK5a(1) - Impact on Rates'!L270</f>
        <v>.</v>
      </c>
      <c r="P847" s="1358"/>
      <c r="Q847" s="1358"/>
      <c r="R847" s="748"/>
      <c r="S847" s="1469"/>
      <c r="T847" s="1469"/>
      <c r="U847" s="1469"/>
      <c r="V847" s="1469"/>
      <c r="W847" s="1358"/>
      <c r="X847" s="1469"/>
      <c r="Y847" s="1469"/>
      <c r="Z847" s="1469"/>
    </row>
    <row r="848" spans="1:26" x14ac:dyDescent="0.2">
      <c r="A848" s="1469"/>
      <c r="B848" s="948"/>
      <c r="C848" s="1358"/>
      <c r="D848" s="1358"/>
      <c r="E848" s="747"/>
      <c r="F848" s="1358"/>
      <c r="G848" s="748"/>
      <c r="H848" s="949"/>
      <c r="I848" s="950"/>
      <c r="J848" s="950"/>
      <c r="K848" s="950"/>
      <c r="L848" s="950"/>
      <c r="M848" s="950"/>
      <c r="N848" s="950"/>
      <c r="O848" s="951"/>
      <c r="P848" s="1358"/>
      <c r="Q848" s="1358"/>
      <c r="R848" s="748"/>
      <c r="S848" s="1469"/>
      <c r="T848" s="1469"/>
      <c r="U848" s="1469"/>
      <c r="V848" s="1469"/>
      <c r="W848" s="1358"/>
      <c r="X848" s="1469"/>
      <c r="Y848" s="1469"/>
      <c r="Z848" s="1469"/>
    </row>
    <row r="849" spans="1:26" x14ac:dyDescent="0.2">
      <c r="A849" s="1469"/>
      <c r="B849" s="1458" t="str">
        <f>'WK5a(2)'!$F$3</f>
        <v>Wyong</v>
      </c>
      <c r="C849" s="100"/>
      <c r="D849" s="100"/>
      <c r="E849" s="849"/>
      <c r="F849" s="100"/>
      <c r="G849" s="850"/>
      <c r="H849" s="849"/>
      <c r="I849" s="100"/>
      <c r="J849" s="100"/>
      <c r="K849" s="100"/>
      <c r="L849" s="100"/>
      <c r="M849" s="100"/>
      <c r="N849" s="100"/>
      <c r="O849" s="100"/>
      <c r="P849" s="849"/>
      <c r="Q849" s="100"/>
      <c r="R849" s="850"/>
      <c r="S849" s="1469"/>
      <c r="T849" s="1469"/>
      <c r="U849" s="1469"/>
      <c r="V849" s="1469"/>
      <c r="W849" s="1358"/>
      <c r="X849" s="1469"/>
      <c r="Y849" s="1469"/>
      <c r="Z849" s="1469"/>
    </row>
    <row r="850" spans="1:26" x14ac:dyDescent="0.2">
      <c r="A850" s="1469"/>
      <c r="B850" s="948"/>
      <c r="C850" s="1358"/>
      <c r="D850" s="1358"/>
      <c r="E850" s="747"/>
      <c r="F850" s="1358"/>
      <c r="G850" s="748"/>
      <c r="H850" s="949"/>
      <c r="I850" s="950"/>
      <c r="J850" s="950"/>
      <c r="K850" s="950"/>
      <c r="L850" s="950"/>
      <c r="M850" s="950"/>
      <c r="N850" s="950"/>
      <c r="O850" s="951"/>
      <c r="P850" s="1358"/>
      <c r="Q850" s="1358"/>
      <c r="R850" s="748"/>
      <c r="S850" s="1469"/>
      <c r="T850" s="1469"/>
      <c r="U850" s="1469"/>
      <c r="V850" s="1469"/>
      <c r="W850" s="1358"/>
      <c r="X850" s="1469"/>
      <c r="Y850" s="1469"/>
      <c r="Z850" s="1469"/>
    </row>
    <row r="851" spans="1:26" x14ac:dyDescent="0.2">
      <c r="A851" s="1469"/>
      <c r="B851" s="947" t="str">
        <f>'WK5a(2)'!C21</f>
        <v>Minimum Rates - with proposed special variation</v>
      </c>
      <c r="C851" s="1261"/>
      <c r="D851" s="1358"/>
      <c r="E851" s="747"/>
      <c r="F851" s="1358"/>
      <c r="G851" s="748"/>
      <c r="H851" s="961"/>
      <c r="I851" s="1295"/>
      <c r="J851" s="1295"/>
      <c r="K851" s="1295"/>
      <c r="L851" s="1295"/>
      <c r="M851" s="1295"/>
      <c r="N851" s="1295"/>
      <c r="O851" s="1295"/>
      <c r="P851" s="1358"/>
      <c r="Q851" s="1358"/>
      <c r="R851" s="748"/>
      <c r="S851" s="1469"/>
      <c r="T851" s="1469"/>
      <c r="U851" s="1469"/>
      <c r="V851" s="1469"/>
      <c r="W851" s="1358"/>
      <c r="X851" s="1469"/>
      <c r="Y851" s="1469"/>
      <c r="Z851" s="1469"/>
    </row>
    <row r="852" spans="1:26" x14ac:dyDescent="0.2">
      <c r="A852" s="1469"/>
      <c r="B852" s="961" t="str">
        <f>'WK5a(2)'!C24</f>
        <v>Residential</v>
      </c>
      <c r="C852" s="1261" t="s">
        <v>256</v>
      </c>
      <c r="D852" s="1358"/>
      <c r="E852" s="747"/>
      <c r="F852" s="1358"/>
      <c r="G852" s="748"/>
      <c r="H852" s="961">
        <f>IFERROR(AVERAGE('WK5a(2)'!E24:E28),0)</f>
        <v>300</v>
      </c>
      <c r="I852" s="1295">
        <f>IFERROR(AVERAGE('WK5a(2)'!F24:F28),0)</f>
        <v>565</v>
      </c>
      <c r="J852" s="1295">
        <f>IFERROR(AVERAGE('WK5a(2)'!G24:G28),0)</f>
        <v>579.13</v>
      </c>
      <c r="K852" s="1295">
        <f>IFERROR(AVERAGE('WK5a(2)'!H24:H28),0)</f>
        <v>593.61</v>
      </c>
      <c r="L852" s="1295">
        <f>IFERROR(AVERAGE('WK5a(2)'!I24:I28),0)</f>
        <v>608.45000000000005</v>
      </c>
      <c r="M852" s="1295">
        <f>IFERROR(AVERAGE('WK5a(2)'!J24:J28),0)</f>
        <v>623.66</v>
      </c>
      <c r="N852" s="1295">
        <f>IFERROR(AVERAGE('WK5a(2)'!K24:K28),0)</f>
        <v>639.25</v>
      </c>
      <c r="O852" s="1295">
        <f>IFERROR(AVERAGE('WK5a(2)'!L24:L28),0)</f>
        <v>655.23</v>
      </c>
      <c r="P852" s="1358"/>
      <c r="Q852" s="1358"/>
      <c r="R852" s="748"/>
      <c r="S852" s="1469"/>
      <c r="T852" s="1469"/>
      <c r="U852" s="1469"/>
      <c r="V852" s="1469"/>
      <c r="W852" s="1358"/>
      <c r="X852" s="1469"/>
      <c r="Y852" s="1469"/>
      <c r="Z852" s="1469"/>
    </row>
    <row r="853" spans="1:26" x14ac:dyDescent="0.2">
      <c r="A853" s="1469"/>
      <c r="B853" s="961" t="str">
        <f>'WK5a(2)'!C33</f>
        <v>Business</v>
      </c>
      <c r="C853" s="1261" t="s">
        <v>256</v>
      </c>
      <c r="D853" s="1358"/>
      <c r="E853" s="747"/>
      <c r="F853" s="1358"/>
      <c r="G853" s="748"/>
      <c r="H853" s="961">
        <f>IFERROR(AVERAGE('WK5a(2)'!E33:E49),0)</f>
        <v>300</v>
      </c>
      <c r="I853" s="1295">
        <f>IFERROR(AVERAGE('WK5a(2)'!F33:F49),0)</f>
        <v>565</v>
      </c>
      <c r="J853" s="1295">
        <f>IFERROR(AVERAGE('WK5a(2)'!G33:G49),0)</f>
        <v>579.13</v>
      </c>
      <c r="K853" s="1295">
        <f>IFERROR(AVERAGE('WK5a(2)'!H33:H49),0)</f>
        <v>593.61</v>
      </c>
      <c r="L853" s="1295">
        <f>IFERROR(AVERAGE('WK5a(2)'!I33:I49),0)</f>
        <v>608.45000000000005</v>
      </c>
      <c r="M853" s="1295">
        <f>IFERROR(AVERAGE('WK5a(2)'!J33:J49),0)</f>
        <v>623.66</v>
      </c>
      <c r="N853" s="1295">
        <f>IFERROR(AVERAGE('WK5a(2)'!K33:K49),0)</f>
        <v>639.25</v>
      </c>
      <c r="O853" s="1295">
        <f>IFERROR(AVERAGE('WK5a(2)'!L33:L49),0)</f>
        <v>655.23</v>
      </c>
      <c r="P853" s="1358"/>
      <c r="Q853" s="1358"/>
      <c r="R853" s="748"/>
      <c r="S853" s="1469"/>
      <c r="T853" s="1469"/>
      <c r="U853" s="1469"/>
      <c r="V853" s="1469"/>
      <c r="W853" s="1358"/>
      <c r="X853" s="1469"/>
      <c r="Y853" s="1469"/>
      <c r="Z853" s="1469"/>
    </row>
    <row r="854" spans="1:26" x14ac:dyDescent="0.2">
      <c r="A854" s="1469"/>
      <c r="B854" s="961" t="str">
        <f>'WK5a(2)'!C51</f>
        <v>Farmland</v>
      </c>
      <c r="C854" s="1261" t="s">
        <v>256</v>
      </c>
      <c r="D854" s="1358"/>
      <c r="E854" s="747"/>
      <c r="F854" s="1358"/>
      <c r="G854" s="748"/>
      <c r="H854" s="961">
        <f>IFERROR(AVERAGE('WK5a(2)'!E51:E58),0)</f>
        <v>300</v>
      </c>
      <c r="I854" s="1295">
        <f>IFERROR(AVERAGE('WK5a(2)'!F51:F58),0)</f>
        <v>565</v>
      </c>
      <c r="J854" s="1295">
        <f>IFERROR(AVERAGE('WK5a(2)'!G51:G58),0)</f>
        <v>579.13</v>
      </c>
      <c r="K854" s="1295">
        <f>IFERROR(AVERAGE('WK5a(2)'!H51:H58),0)</f>
        <v>593.61</v>
      </c>
      <c r="L854" s="1295">
        <f>IFERROR(AVERAGE('WK5a(2)'!I51:I58),0)</f>
        <v>608.45000000000005</v>
      </c>
      <c r="M854" s="1295">
        <f>IFERROR(AVERAGE('WK5a(2)'!J51:J58),0)</f>
        <v>623.66</v>
      </c>
      <c r="N854" s="1295">
        <f>IFERROR(AVERAGE('WK5a(2)'!K51:K58),0)</f>
        <v>639.25</v>
      </c>
      <c r="O854" s="1295">
        <f>IFERROR(AVERAGE('WK5a(2)'!L51:L58),0)</f>
        <v>655.23</v>
      </c>
      <c r="P854" s="1358"/>
      <c r="Q854" s="1358"/>
      <c r="R854" s="748"/>
      <c r="S854" s="1469"/>
      <c r="T854" s="1469"/>
      <c r="U854" s="1469"/>
      <c r="V854" s="1469"/>
      <c r="W854" s="1358"/>
      <c r="X854" s="1469"/>
      <c r="Y854" s="1469"/>
      <c r="Z854" s="1469"/>
    </row>
    <row r="855" spans="1:26" x14ac:dyDescent="0.2">
      <c r="A855" s="1469"/>
      <c r="B855" s="961" t="str">
        <f>'WK5a(2)'!C60</f>
        <v>Mining</v>
      </c>
      <c r="C855" s="1261" t="s">
        <v>256</v>
      </c>
      <c r="D855" s="1358"/>
      <c r="E855" s="747"/>
      <c r="F855" s="1358"/>
      <c r="G855" s="748"/>
      <c r="H855" s="961">
        <f>IFERROR(AVERAGE('WK5a(2)'!E60:E68),0)</f>
        <v>300</v>
      </c>
      <c r="I855" s="1295">
        <f>IFERROR(AVERAGE('WK5a(2)'!F60:F68),0)</f>
        <v>565</v>
      </c>
      <c r="J855" s="1295">
        <f>IFERROR(AVERAGE('WK5a(2)'!G60:G68),0)</f>
        <v>579.13</v>
      </c>
      <c r="K855" s="1295">
        <f>IFERROR(AVERAGE('WK5a(2)'!H60:H68),0)</f>
        <v>593.61</v>
      </c>
      <c r="L855" s="1295">
        <f>IFERROR(AVERAGE('WK5a(2)'!I60:I68),0)</f>
        <v>608.45000000000005</v>
      </c>
      <c r="M855" s="1295">
        <f>IFERROR(AVERAGE('WK5a(2)'!J60:J68),0)</f>
        <v>623.66</v>
      </c>
      <c r="N855" s="1295">
        <f>IFERROR(AVERAGE('WK5a(2)'!K60:K68),0)</f>
        <v>639.25</v>
      </c>
      <c r="O855" s="1295">
        <f>IFERROR(AVERAGE('WK5a(2)'!L60:L68),0)</f>
        <v>655.23</v>
      </c>
      <c r="P855" s="1358"/>
      <c r="Q855" s="1358"/>
      <c r="R855" s="748"/>
      <c r="S855" s="1469"/>
      <c r="T855" s="1469"/>
      <c r="U855" s="1469"/>
      <c r="V855" s="1469"/>
      <c r="W855" s="1358"/>
      <c r="X855" s="1469"/>
      <c r="Y855" s="1469"/>
      <c r="Z855" s="1469"/>
    </row>
    <row r="856" spans="1:26" x14ac:dyDescent="0.2">
      <c r="A856" s="1469"/>
      <c r="B856" s="948"/>
      <c r="C856" s="1358"/>
      <c r="D856" s="1358"/>
      <c r="E856" s="747"/>
      <c r="F856" s="1358"/>
      <c r="G856" s="748"/>
      <c r="H856" s="949"/>
      <c r="I856" s="950"/>
      <c r="J856" s="950"/>
      <c r="K856" s="950"/>
      <c r="L856" s="950"/>
      <c r="M856" s="950"/>
      <c r="N856" s="950"/>
      <c r="O856" s="951"/>
      <c r="P856" s="1358"/>
      <c r="Q856" s="1358"/>
      <c r="R856" s="748"/>
      <c r="S856" s="1469"/>
      <c r="T856" s="1469"/>
      <c r="U856" s="1469"/>
      <c r="V856" s="1469"/>
      <c r="W856" s="1358"/>
      <c r="X856" s="1469"/>
      <c r="Y856" s="1469"/>
      <c r="Z856" s="1469"/>
    </row>
    <row r="857" spans="1:26" x14ac:dyDescent="0.2">
      <c r="A857" s="1469"/>
      <c r="B857" s="947" t="str">
        <f>'WK5a(2)'!C72</f>
        <v>Average Ordinary and Special Rates - with proposed special variation</v>
      </c>
      <c r="C857" s="1358"/>
      <c r="D857" s="1358"/>
      <c r="E857" s="747"/>
      <c r="F857" s="1358"/>
      <c r="G857" s="748"/>
      <c r="H857" s="747"/>
      <c r="I857" s="1358"/>
      <c r="J857" s="1358"/>
      <c r="K857" s="1358"/>
      <c r="L857" s="1358"/>
      <c r="M857" s="1358"/>
      <c r="N857" s="1358"/>
      <c r="O857" s="748"/>
      <c r="P857" s="1358"/>
      <c r="Q857" s="1358"/>
      <c r="R857" s="748"/>
      <c r="S857" s="1469"/>
      <c r="T857" s="1469"/>
      <c r="U857" s="1469"/>
      <c r="V857" s="1469"/>
      <c r="W857" s="1358"/>
      <c r="X857" s="1469"/>
      <c r="Y857" s="1469"/>
      <c r="Z857" s="1469"/>
    </row>
    <row r="858" spans="1:26" x14ac:dyDescent="0.2">
      <c r="A858" s="1469"/>
      <c r="B858" s="948" t="str">
        <f>'WK5a(2)'!C75</f>
        <v>Residential</v>
      </c>
      <c r="C858" s="967" t="str">
        <f>'WK5a(2)'!D93</f>
        <v>TOTAL AVERAGE</v>
      </c>
      <c r="D858" s="1358"/>
      <c r="E858" s="747"/>
      <c r="F858" s="1358"/>
      <c r="G858" s="748"/>
      <c r="H858" s="949">
        <f>'WK5a(2)'!E93</f>
        <v>1198.9052020742017</v>
      </c>
      <c r="I858" s="950">
        <f>'WK5a(2)'!F93</f>
        <v>1085.396827034501</v>
      </c>
      <c r="J858" s="950">
        <f>'WK5a(2)'!G93</f>
        <v>1112.5316853172651</v>
      </c>
      <c r="K858" s="950">
        <f>'WK5a(2)'!H93</f>
        <v>1140.3449774040826</v>
      </c>
      <c r="L858" s="950">
        <f>'WK5a(2)'!I93</f>
        <v>1168.8536018199704</v>
      </c>
      <c r="M858" s="950">
        <f>'WK5a(2)'!J93</f>
        <v>1198.0749418962125</v>
      </c>
      <c r="N858" s="950">
        <f>'WK5a(2)'!K93</f>
        <v>1228.026815512789</v>
      </c>
      <c r="O858" s="951">
        <f>'WK5a(2)'!L93</f>
        <v>1258.7274858583373</v>
      </c>
      <c r="P858" s="1358"/>
      <c r="Q858" s="1358"/>
      <c r="R858" s="748"/>
      <c r="S858" s="1469"/>
      <c r="T858" s="1469"/>
      <c r="U858" s="1469"/>
      <c r="V858" s="1469"/>
      <c r="W858" s="1358"/>
      <c r="X858" s="1469"/>
      <c r="Y858" s="1469"/>
      <c r="Z858" s="1469"/>
    </row>
    <row r="859" spans="1:26" x14ac:dyDescent="0.2">
      <c r="A859" s="1469"/>
      <c r="B859" s="948" t="str">
        <f>'WK5a(2)'!C94</f>
        <v>Business</v>
      </c>
      <c r="C859" s="967" t="str">
        <f>'WK5a(2)'!D131</f>
        <v>TOTAL AVERAGE</v>
      </c>
      <c r="D859" s="1358"/>
      <c r="E859" s="747"/>
      <c r="F859" s="1358"/>
      <c r="G859" s="748"/>
      <c r="H859" s="949">
        <f>'WK5a(2)'!E131</f>
        <v>4294.8754951074734</v>
      </c>
      <c r="I859" s="950">
        <f>'WK5a(2)'!F131</f>
        <v>3543.0378409171858</v>
      </c>
      <c r="J859" s="950">
        <f>'WK5a(2)'!G131</f>
        <v>3631.6127628120898</v>
      </c>
      <c r="K859" s="950">
        <f>'WK5a(2)'!H131</f>
        <v>3722.4013173455978</v>
      </c>
      <c r="L859" s="950">
        <f>'WK5a(2)'!I131</f>
        <v>3815.465574901446</v>
      </c>
      <c r="M859" s="950">
        <f>'WK5a(2)'!J131</f>
        <v>3910.8484099868601</v>
      </c>
      <c r="N859" s="950">
        <f>'WK5a(2)'!K131</f>
        <v>4008.6243791064385</v>
      </c>
      <c r="O859" s="951">
        <f>'WK5a(2)'!L131</f>
        <v>4108.8407358738496</v>
      </c>
      <c r="P859" s="1358"/>
      <c r="Q859" s="1358"/>
      <c r="R859" s="748"/>
      <c r="S859" s="1469"/>
      <c r="T859" s="1469"/>
      <c r="U859" s="1469"/>
      <c r="V859" s="1469"/>
      <c r="W859" s="1358"/>
      <c r="X859" s="1469"/>
      <c r="Y859" s="1469"/>
      <c r="Z859" s="1469"/>
    </row>
    <row r="860" spans="1:26" x14ac:dyDescent="0.2">
      <c r="A860" s="1469"/>
      <c r="B860" s="948" t="str">
        <f>'WK5a(2)'!C132</f>
        <v>Farmland</v>
      </c>
      <c r="C860" s="967" t="str">
        <f>'WK5a(2)'!D150</f>
        <v>TOTAL AVERAGE</v>
      </c>
      <c r="D860" s="1358"/>
      <c r="E860" s="747"/>
      <c r="F860" s="1358"/>
      <c r="G860" s="748"/>
      <c r="H860" s="949">
        <f>'WK5a(2)'!E150</f>
        <v>2909.4508129230767</v>
      </c>
      <c r="I860" s="950">
        <f>'WK5a(2)'!F150</f>
        <v>2174.8802857230767</v>
      </c>
      <c r="J860" s="950">
        <f>'WK5a(2)'!G150</f>
        <v>2229.25</v>
      </c>
      <c r="K860" s="950">
        <f>'WK5a(2)'!H150</f>
        <v>2284.98</v>
      </c>
      <c r="L860" s="950">
        <f>'WK5a(2)'!I150</f>
        <v>2342.11</v>
      </c>
      <c r="M860" s="950">
        <f>'WK5a(2)'!J150</f>
        <v>2400.66</v>
      </c>
      <c r="N860" s="950">
        <f>'WK5a(2)'!K150</f>
        <v>2460.6799999999998</v>
      </c>
      <c r="O860" s="951">
        <f>'WK5a(2)'!L150</f>
        <v>2522.19</v>
      </c>
      <c r="P860" s="1358"/>
      <c r="Q860" s="1358"/>
      <c r="R860" s="748"/>
      <c r="S860" s="1469"/>
      <c r="T860" s="1469"/>
      <c r="U860" s="1469"/>
      <c r="V860" s="1469"/>
      <c r="W860" s="1358"/>
      <c r="X860" s="1469"/>
      <c r="Y860" s="1469"/>
      <c r="Z860" s="1469"/>
    </row>
    <row r="861" spans="1:26" x14ac:dyDescent="0.2">
      <c r="A861" s="1469"/>
      <c r="B861" s="948" t="str">
        <f>'WK5a(2)'!C151</f>
        <v>Mining</v>
      </c>
      <c r="C861" s="967" t="str">
        <f>'WK5a(2)'!D169</f>
        <v>TOTAL AVERAGE</v>
      </c>
      <c r="D861" s="1358"/>
      <c r="E861" s="747"/>
      <c r="F861" s="1358"/>
      <c r="G861" s="748"/>
      <c r="H861" s="949">
        <f>'WK5a(2)'!E169</f>
        <v>412762.51874999999</v>
      </c>
      <c r="I861" s="950">
        <f>'WK5a(2)'!F169</f>
        <v>474676.9895250001</v>
      </c>
      <c r="J861" s="950">
        <f>'WK5a(2)'!G169</f>
        <v>486543.91</v>
      </c>
      <c r="K861" s="950">
        <f>'WK5a(2)'!H169</f>
        <v>498707.50999999995</v>
      </c>
      <c r="L861" s="950">
        <f>'WK5a(2)'!I169</f>
        <v>511175.2</v>
      </c>
      <c r="M861" s="950">
        <f>'WK5a(2)'!J169</f>
        <v>523954.57999999996</v>
      </c>
      <c r="N861" s="950">
        <f>'WK5a(2)'!K169</f>
        <v>537053.43999999994</v>
      </c>
      <c r="O861" s="951">
        <f>'WK5a(2)'!L169</f>
        <v>550479.78</v>
      </c>
      <c r="P861" s="1358"/>
      <c r="Q861" s="1358"/>
      <c r="R861" s="748"/>
      <c r="S861" s="1469"/>
      <c r="T861" s="1469"/>
      <c r="U861" s="1469"/>
      <c r="V861" s="1469"/>
      <c r="W861" s="1358"/>
      <c r="X861" s="1469"/>
      <c r="Y861" s="1469"/>
      <c r="Z861" s="1469"/>
    </row>
    <row r="862" spans="1:26" x14ac:dyDescent="0.2">
      <c r="A862" s="1469"/>
      <c r="B862" s="747"/>
      <c r="C862" s="1358"/>
      <c r="D862" s="1358"/>
      <c r="E862" s="747"/>
      <c r="F862" s="1358"/>
      <c r="G862" s="748"/>
      <c r="H862" s="851"/>
      <c r="I862" s="564"/>
      <c r="J862" s="564"/>
      <c r="K862" s="564"/>
      <c r="L862" s="564"/>
      <c r="M862" s="564"/>
      <c r="N862" s="564"/>
      <c r="O862" s="852"/>
      <c r="P862" s="1358"/>
      <c r="Q862" s="1358"/>
      <c r="R862" s="748"/>
      <c r="S862" s="1469"/>
      <c r="T862" s="1469"/>
      <c r="U862" s="1469"/>
      <c r="V862" s="1469"/>
      <c r="W862" s="1358"/>
      <c r="X862" s="1469"/>
      <c r="Y862" s="1469"/>
      <c r="Z862" s="1469"/>
    </row>
    <row r="863" spans="1:26" x14ac:dyDescent="0.2">
      <c r="A863" s="1469"/>
      <c r="B863" s="947" t="str">
        <f>'WK5a(2)'!C173</f>
        <v>Average Ordinary and Special Rates - without proposed special variation (assumed rate peg only)</v>
      </c>
      <c r="C863" s="1358"/>
      <c r="D863" s="1358"/>
      <c r="E863" s="747"/>
      <c r="F863" s="1358"/>
      <c r="G863" s="748"/>
      <c r="H863" s="851"/>
      <c r="I863" s="564"/>
      <c r="J863" s="564"/>
      <c r="K863" s="564"/>
      <c r="L863" s="564"/>
      <c r="M863" s="564"/>
      <c r="N863" s="564"/>
      <c r="O863" s="852"/>
      <c r="P863" s="1358"/>
      <c r="Q863" s="1358"/>
      <c r="R863" s="748"/>
      <c r="S863" s="1469"/>
      <c r="T863" s="1469"/>
      <c r="U863" s="1469"/>
      <c r="V863" s="1469"/>
      <c r="W863" s="1358"/>
      <c r="X863" s="1469"/>
      <c r="Y863" s="1469"/>
      <c r="Z863" s="1469"/>
    </row>
    <row r="864" spans="1:26" x14ac:dyDescent="0.2">
      <c r="A864" s="1469"/>
      <c r="B864" s="948" t="str">
        <f>'WK5a(2)'!C176</f>
        <v>Residential</v>
      </c>
      <c r="C864" s="1358" t="str">
        <f>C858</f>
        <v>TOTAL AVERAGE</v>
      </c>
      <c r="D864" s="1358"/>
      <c r="E864" s="747"/>
      <c r="F864" s="1358"/>
      <c r="G864" s="748"/>
      <c r="H864" s="949">
        <f>'WK5a(2)'!E194</f>
        <v>1198.9052020742017</v>
      </c>
      <c r="I864" s="950">
        <f>'WK5a(2)'!F194</f>
        <v>963.09423327594686</v>
      </c>
      <c r="J864" s="950">
        <f>'WK5a(2)'!G194</f>
        <v>987.17158909247416</v>
      </c>
      <c r="K864" s="950">
        <f>'WK5a(2)'!H194</f>
        <v>1011.8508787813577</v>
      </c>
      <c r="L864" s="950">
        <f>'WK5a(2)'!I194</f>
        <v>1037.1471507624201</v>
      </c>
      <c r="M864" s="950">
        <f>'WK5a(2)'!J194</f>
        <v>1063.0758295929661</v>
      </c>
      <c r="N864" s="950">
        <f>'WK5a(2)'!K194</f>
        <v>1089.6527253443187</v>
      </c>
      <c r="O864" s="951">
        <f>'WK5a(2)'!L194</f>
        <v>1116.8940434394983</v>
      </c>
      <c r="P864" s="1358"/>
      <c r="Q864" s="1358"/>
      <c r="R864" s="748"/>
      <c r="S864" s="1469"/>
      <c r="T864" s="1469"/>
      <c r="U864" s="1469"/>
      <c r="V864" s="1469"/>
      <c r="W864" s="1358"/>
      <c r="X864" s="1469"/>
      <c r="Y864" s="1469"/>
      <c r="Z864" s="1469"/>
    </row>
    <row r="865" spans="1:26" x14ac:dyDescent="0.2">
      <c r="A865" s="1469"/>
      <c r="B865" s="948" t="str">
        <f>'WK5a(2)'!C195</f>
        <v>Business</v>
      </c>
      <c r="C865" s="1358" t="str">
        <f>C859</f>
        <v>TOTAL AVERAGE</v>
      </c>
      <c r="D865" s="1358"/>
      <c r="E865" s="747"/>
      <c r="F865" s="1358"/>
      <c r="G865" s="748"/>
      <c r="H865" s="949">
        <f>'WK5a(2)'!E232</f>
        <v>4294.8754951074734</v>
      </c>
      <c r="I865" s="950">
        <f>'WK5a(2)'!F232</f>
        <v>3148.1226412614983</v>
      </c>
      <c r="J865" s="950">
        <f>'WK5a(2)'!G232</f>
        <v>3226.8323948751645</v>
      </c>
      <c r="K865" s="950">
        <f>'WK5a(2)'!H232</f>
        <v>3307.4969940867286</v>
      </c>
      <c r="L865" s="950">
        <f>'WK5a(2)'!I232</f>
        <v>3390.1890505913261</v>
      </c>
      <c r="M865" s="950">
        <f>'WK5a(2)'!J232</f>
        <v>3474.9436727989491</v>
      </c>
      <c r="N865" s="950">
        <f>'WK5a(2)'!K232</f>
        <v>3561.8158278580818</v>
      </c>
      <c r="O865" s="951">
        <f>'WK5a(2)'!L232</f>
        <v>3650.8647503285147</v>
      </c>
      <c r="P865" s="1358"/>
      <c r="Q865" s="1358"/>
      <c r="R865" s="748"/>
      <c r="S865" s="1469"/>
      <c r="T865" s="1469"/>
      <c r="U865" s="1469"/>
      <c r="V865" s="1469"/>
      <c r="W865" s="1358"/>
      <c r="X865" s="1469"/>
      <c r="Y865" s="1469"/>
      <c r="Z865" s="1469"/>
    </row>
    <row r="866" spans="1:26" x14ac:dyDescent="0.2">
      <c r="A866" s="1469"/>
      <c r="B866" s="948" t="str">
        <f>'WK5a(2)'!C233</f>
        <v>Farmland</v>
      </c>
      <c r="C866" s="1358" t="str">
        <f>C860</f>
        <v>TOTAL AVERAGE</v>
      </c>
      <c r="D866" s="1358"/>
      <c r="E866" s="747"/>
      <c r="F866" s="1358"/>
      <c r="G866" s="748"/>
      <c r="H866" s="949">
        <f>'WK5a(2)'!E251</f>
        <v>2909.4508129230767</v>
      </c>
      <c r="I866" s="950">
        <f>'WK5a(2)'!F251</f>
        <v>1926.73</v>
      </c>
      <c r="J866" s="950">
        <f>'WK5a(2)'!G251</f>
        <v>1974.9</v>
      </c>
      <c r="K866" s="950">
        <f>'WK5a(2)'!H251</f>
        <v>2024.2699999999998</v>
      </c>
      <c r="L866" s="950">
        <f>'WK5a(2)'!I251</f>
        <v>2074.88</v>
      </c>
      <c r="M866" s="950">
        <f>'WK5a(2)'!J251</f>
        <v>2126.75</v>
      </c>
      <c r="N866" s="950">
        <f>'WK5a(2)'!K251</f>
        <v>2179.92</v>
      </c>
      <c r="O866" s="951">
        <f>'WK5a(2)'!L251</f>
        <v>2234.41</v>
      </c>
      <c r="P866" s="1358"/>
      <c r="Q866" s="1358"/>
      <c r="R866" s="748"/>
      <c r="S866" s="1469"/>
      <c r="T866" s="1469"/>
      <c r="U866" s="1469"/>
      <c r="V866" s="1469"/>
      <c r="W866" s="1358"/>
      <c r="X866" s="1469"/>
      <c r="Y866" s="1469"/>
      <c r="Z866" s="1469"/>
    </row>
    <row r="867" spans="1:26" x14ac:dyDescent="0.2">
      <c r="A867" s="1469"/>
      <c r="B867" s="948" t="str">
        <f>'WK5a(2)'!C252</f>
        <v>Mining</v>
      </c>
      <c r="C867" s="1358" t="str">
        <f>C861</f>
        <v>TOTAL AVERAGE</v>
      </c>
      <c r="D867" s="1358"/>
      <c r="E867" s="747"/>
      <c r="F867" s="1358"/>
      <c r="G867" s="748"/>
      <c r="H867" s="949">
        <f>'WK5a(2)'!E270</f>
        <v>412762.51874999999</v>
      </c>
      <c r="I867" s="950">
        <f>'WK5a(2)'!F270</f>
        <v>421017.85</v>
      </c>
      <c r="J867" s="950">
        <f>'WK5a(2)'!G270</f>
        <v>431543.3</v>
      </c>
      <c r="K867" s="950">
        <f>'WK5a(2)'!H270</f>
        <v>442331.88</v>
      </c>
      <c r="L867" s="950">
        <f>'WK5a(2)'!I270</f>
        <v>453390.18</v>
      </c>
      <c r="M867" s="950">
        <f>'WK5a(2)'!J270</f>
        <v>464724.93</v>
      </c>
      <c r="N867" s="950">
        <f>'WK5a(2)'!K270</f>
        <v>476343.05999999994</v>
      </c>
      <c r="O867" s="951">
        <f>'WK5a(2)'!L270</f>
        <v>488251.63</v>
      </c>
      <c r="P867" s="1358"/>
      <c r="Q867" s="1358"/>
      <c r="R867" s="748"/>
      <c r="S867" s="1469"/>
      <c r="T867" s="1469"/>
      <c r="U867" s="1469"/>
      <c r="V867" s="1469"/>
      <c r="W867" s="1358"/>
      <c r="X867" s="1469"/>
      <c r="Y867" s="1469"/>
      <c r="Z867" s="1469"/>
    </row>
    <row r="868" spans="1:26" x14ac:dyDescent="0.2">
      <c r="A868" s="1469"/>
      <c r="B868" s="948"/>
      <c r="C868" s="1358"/>
      <c r="D868" s="1358"/>
      <c r="E868" s="747"/>
      <c r="F868" s="1358"/>
      <c r="G868" s="748"/>
      <c r="H868" s="949"/>
      <c r="I868" s="950"/>
      <c r="J868" s="950"/>
      <c r="K868" s="950"/>
      <c r="L868" s="950"/>
      <c r="M868" s="950"/>
      <c r="N868" s="950"/>
      <c r="O868" s="951"/>
      <c r="P868" s="1358"/>
      <c r="Q868" s="1358"/>
      <c r="R868" s="748"/>
      <c r="S868" s="1469"/>
      <c r="T868" s="1469"/>
      <c r="U868" s="1469"/>
      <c r="V868" s="1469"/>
      <c r="W868" s="1358"/>
      <c r="X868" s="1469"/>
      <c r="Y868" s="1469"/>
      <c r="Z868" s="1469"/>
    </row>
    <row r="869" spans="1:26" x14ac:dyDescent="0.2">
      <c r="A869" s="1469"/>
      <c r="B869" s="1458" t="str">
        <f>'WK5a(3)'!$F$3</f>
        <v>.</v>
      </c>
      <c r="C869" s="100"/>
      <c r="D869" s="100"/>
      <c r="E869" s="849"/>
      <c r="F869" s="100"/>
      <c r="G869" s="850"/>
      <c r="H869" s="849"/>
      <c r="I869" s="100"/>
      <c r="J869" s="100"/>
      <c r="K869" s="100"/>
      <c r="L869" s="100"/>
      <c r="M869" s="100"/>
      <c r="N869" s="100"/>
      <c r="O869" s="100"/>
      <c r="P869" s="849"/>
      <c r="Q869" s="100"/>
      <c r="R869" s="850"/>
      <c r="S869" s="1469"/>
      <c r="T869" s="1469"/>
      <c r="U869" s="1469"/>
      <c r="V869" s="1469"/>
      <c r="W869" s="1358"/>
      <c r="X869" s="1469"/>
      <c r="Y869" s="1469"/>
      <c r="Z869" s="1469"/>
    </row>
    <row r="870" spans="1:26" x14ac:dyDescent="0.2">
      <c r="A870" s="1469"/>
      <c r="B870" s="948"/>
      <c r="C870" s="1358"/>
      <c r="D870" s="1358"/>
      <c r="E870" s="747"/>
      <c r="F870" s="1358"/>
      <c r="G870" s="748"/>
      <c r="H870" s="949"/>
      <c r="I870" s="950"/>
      <c r="J870" s="950"/>
      <c r="K870" s="950"/>
      <c r="L870" s="950"/>
      <c r="M870" s="950"/>
      <c r="N870" s="950"/>
      <c r="O870" s="951"/>
      <c r="P870" s="1358"/>
      <c r="Q870" s="1358"/>
      <c r="R870" s="748"/>
      <c r="S870" s="1469"/>
      <c r="T870" s="1469"/>
      <c r="U870" s="1469"/>
      <c r="V870" s="1469"/>
      <c r="W870" s="1358"/>
      <c r="X870" s="1469"/>
      <c r="Y870" s="1469"/>
      <c r="Z870" s="1469"/>
    </row>
    <row r="871" spans="1:26" x14ac:dyDescent="0.2">
      <c r="A871" s="1469"/>
      <c r="B871" s="947" t="str">
        <f>'WK5a(3)'!C21</f>
        <v>Minimum Rates - with proposed special variation</v>
      </c>
      <c r="C871" s="1261"/>
      <c r="D871" s="1358"/>
      <c r="E871" s="747"/>
      <c r="F871" s="1358"/>
      <c r="G871" s="748"/>
      <c r="H871" s="961"/>
      <c r="I871" s="1295"/>
      <c r="J871" s="1295"/>
      <c r="K871" s="1295"/>
      <c r="L871" s="1295"/>
      <c r="M871" s="1295"/>
      <c r="N871" s="1295"/>
      <c r="O871" s="1295"/>
      <c r="P871" s="1358"/>
      <c r="Q871" s="1358"/>
      <c r="R871" s="748"/>
      <c r="S871" s="1469"/>
      <c r="T871" s="1469"/>
      <c r="U871" s="1469"/>
      <c r="V871" s="1469"/>
      <c r="W871" s="1358"/>
      <c r="X871" s="1469"/>
      <c r="Y871" s="1469"/>
      <c r="Z871" s="1469"/>
    </row>
    <row r="872" spans="1:26" x14ac:dyDescent="0.2">
      <c r="A872" s="1469"/>
      <c r="B872" s="961" t="str">
        <f>'WK5a(3)'!C24</f>
        <v>Residential</v>
      </c>
      <c r="C872" s="1261" t="s">
        <v>256</v>
      </c>
      <c r="D872" s="1358"/>
      <c r="E872" s="747"/>
      <c r="F872" s="1358"/>
      <c r="G872" s="748"/>
      <c r="H872" s="961">
        <f>IFERROR(AVERAGE('WK5a(3)'!E24:E28),0)</f>
        <v>0</v>
      </c>
      <c r="I872" s="1295">
        <f>IFERROR(AVERAGE('WK5a(3)'!F24:F28),0)</f>
        <v>0</v>
      </c>
      <c r="J872" s="1295">
        <f>IFERROR(AVERAGE('WK5a(3)'!G24:G28),0)</f>
        <v>0</v>
      </c>
      <c r="K872" s="1295">
        <f>IFERROR(AVERAGE('WK5a(3)'!H24:H28),0)</f>
        <v>0</v>
      </c>
      <c r="L872" s="1295">
        <f>IFERROR(AVERAGE('WK5a(3)'!I24:I28),0)</f>
        <v>0</v>
      </c>
      <c r="M872" s="1295">
        <f>IFERROR(AVERAGE('WK5a(3)'!J24:J28),0)</f>
        <v>0</v>
      </c>
      <c r="N872" s="1295">
        <f>IFERROR(AVERAGE('WK5a(3)'!K24:K28),0)</f>
        <v>0</v>
      </c>
      <c r="O872" s="1295">
        <f>IFERROR(AVERAGE('WK5a(3)'!L24:L28),0)</f>
        <v>0</v>
      </c>
      <c r="P872" s="1358"/>
      <c r="Q872" s="1358"/>
      <c r="R872" s="748"/>
      <c r="S872" s="1469"/>
      <c r="T872" s="1469"/>
      <c r="U872" s="1469"/>
      <c r="V872" s="1469"/>
      <c r="W872" s="1358"/>
      <c r="X872" s="1469"/>
      <c r="Y872" s="1469"/>
      <c r="Z872" s="1469"/>
    </row>
    <row r="873" spans="1:26" x14ac:dyDescent="0.2">
      <c r="A873" s="1469"/>
      <c r="B873" s="961" t="str">
        <f>'WK5a(3)'!C33</f>
        <v>Business</v>
      </c>
      <c r="C873" s="1261" t="s">
        <v>256</v>
      </c>
      <c r="D873" s="1358"/>
      <c r="E873" s="747"/>
      <c r="F873" s="1358"/>
      <c r="G873" s="748"/>
      <c r="H873" s="961">
        <f>IFERROR(AVERAGE('WK5a(3)'!E33:E46),0)</f>
        <v>0</v>
      </c>
      <c r="I873" s="1295">
        <f>IFERROR(AVERAGE('WK5a(3)'!F33:F46),0)</f>
        <v>0</v>
      </c>
      <c r="J873" s="1295">
        <f>IFERROR(AVERAGE('WK5a(3)'!G33:G46),0)</f>
        <v>0</v>
      </c>
      <c r="K873" s="1295">
        <f>IFERROR(AVERAGE('WK5a(3)'!H33:H46),0)</f>
        <v>0</v>
      </c>
      <c r="L873" s="1295">
        <f>IFERROR(AVERAGE('WK5a(3)'!I33:I46),0)</f>
        <v>0</v>
      </c>
      <c r="M873" s="1295">
        <f>IFERROR(AVERAGE('WK5a(3)'!J33:J46),0)</f>
        <v>0</v>
      </c>
      <c r="N873" s="1295">
        <f>IFERROR(AVERAGE('WK5a(3)'!K33:K46),0)</f>
        <v>0</v>
      </c>
      <c r="O873" s="1295">
        <f>IFERROR(AVERAGE('WK5a(3)'!L33:L46),0)</f>
        <v>0</v>
      </c>
      <c r="P873" s="1358"/>
      <c r="Q873" s="1358"/>
      <c r="R873" s="748"/>
      <c r="S873" s="1469"/>
      <c r="T873" s="1469"/>
      <c r="U873" s="1469"/>
      <c r="V873" s="1469"/>
      <c r="W873" s="1358"/>
      <c r="X873" s="1469"/>
      <c r="Y873" s="1469"/>
      <c r="Z873" s="1469"/>
    </row>
    <row r="874" spans="1:26" x14ac:dyDescent="0.2">
      <c r="A874" s="1469"/>
      <c r="B874" s="961" t="str">
        <f>'WK5a(3)'!C51</f>
        <v>Farmland</v>
      </c>
      <c r="C874" s="1261" t="s">
        <v>256</v>
      </c>
      <c r="D874" s="1358"/>
      <c r="E874" s="747"/>
      <c r="F874" s="1358"/>
      <c r="G874" s="748"/>
      <c r="H874" s="961">
        <f>IFERROR(AVERAGE('WK5a(3)'!E51:E55),0)</f>
        <v>0</v>
      </c>
      <c r="I874" s="1295">
        <f>IFERROR(AVERAGE('WK5a(3)'!F51:F55),0)</f>
        <v>0</v>
      </c>
      <c r="J874" s="1295">
        <f>IFERROR(AVERAGE('WK5a(3)'!G51:G55),0)</f>
        <v>0</v>
      </c>
      <c r="K874" s="1295">
        <f>IFERROR(AVERAGE('WK5a(3)'!H51:H55),0)</f>
        <v>0</v>
      </c>
      <c r="L874" s="1295">
        <f>IFERROR(AVERAGE('WK5a(3)'!I51:I55),0)</f>
        <v>0</v>
      </c>
      <c r="M874" s="1295">
        <f>IFERROR(AVERAGE('WK5a(3)'!J51:J55),0)</f>
        <v>0</v>
      </c>
      <c r="N874" s="1295">
        <f>IFERROR(AVERAGE('WK5a(3)'!K51:K55),0)</f>
        <v>0</v>
      </c>
      <c r="O874" s="1295">
        <f>IFERROR(AVERAGE('WK5a(3)'!L51:L55),0)</f>
        <v>0</v>
      </c>
      <c r="P874" s="1358"/>
      <c r="Q874" s="1358"/>
      <c r="R874" s="748"/>
      <c r="S874" s="1469"/>
      <c r="T874" s="1469"/>
      <c r="U874" s="1469"/>
      <c r="V874" s="1469"/>
      <c r="W874" s="1358"/>
      <c r="X874" s="1469"/>
      <c r="Y874" s="1469"/>
      <c r="Z874" s="1469"/>
    </row>
    <row r="875" spans="1:26" x14ac:dyDescent="0.2">
      <c r="A875" s="1469"/>
      <c r="B875" s="961" t="str">
        <f>'WK5a(3)'!C60</f>
        <v>Mining</v>
      </c>
      <c r="C875" s="1261" t="s">
        <v>256</v>
      </c>
      <c r="D875" s="1358"/>
      <c r="E875" s="747"/>
      <c r="F875" s="1358"/>
      <c r="G875" s="748"/>
      <c r="H875" s="961">
        <f>IFERROR(AVERAGE('WK5a(3)'!E60:E68),0)</f>
        <v>0</v>
      </c>
      <c r="I875" s="1295">
        <f>IFERROR(AVERAGE('WK5a(3)'!F60:F68),0)</f>
        <v>0</v>
      </c>
      <c r="J875" s="1295">
        <f>IFERROR(AVERAGE('WK5a(3)'!G60:G68),0)</f>
        <v>0</v>
      </c>
      <c r="K875" s="1295">
        <f>IFERROR(AVERAGE('WK5a(3)'!H60:H68),0)</f>
        <v>0</v>
      </c>
      <c r="L875" s="1295">
        <f>IFERROR(AVERAGE('WK5a(3)'!I60:I68),0)</f>
        <v>0</v>
      </c>
      <c r="M875" s="1295">
        <f>IFERROR(AVERAGE('WK5a(3)'!J60:J68),0)</f>
        <v>0</v>
      </c>
      <c r="N875" s="1295">
        <f>IFERROR(AVERAGE('WK5a(3)'!K60:K68),0)</f>
        <v>0</v>
      </c>
      <c r="O875" s="1295">
        <f>IFERROR(AVERAGE('WK5a(3)'!L60:L68),0)</f>
        <v>0</v>
      </c>
      <c r="P875" s="1358"/>
      <c r="Q875" s="1358"/>
      <c r="R875" s="748"/>
      <c r="S875" s="1469"/>
      <c r="T875" s="1469"/>
      <c r="U875" s="1469"/>
      <c r="V875" s="1469"/>
      <c r="W875" s="1358"/>
      <c r="X875" s="1469"/>
      <c r="Y875" s="1469"/>
      <c r="Z875" s="1469"/>
    </row>
    <row r="876" spans="1:26" x14ac:dyDescent="0.2">
      <c r="A876" s="1469"/>
      <c r="B876" s="948"/>
      <c r="C876" s="1358"/>
      <c r="D876" s="1358"/>
      <c r="E876" s="747"/>
      <c r="F876" s="1358"/>
      <c r="G876" s="748"/>
      <c r="H876" s="949"/>
      <c r="I876" s="950"/>
      <c r="J876" s="950"/>
      <c r="K876" s="950"/>
      <c r="L876" s="950"/>
      <c r="M876" s="950"/>
      <c r="N876" s="950"/>
      <c r="O876" s="951"/>
      <c r="P876" s="1358"/>
      <c r="Q876" s="1358"/>
      <c r="R876" s="748"/>
      <c r="S876" s="1469"/>
      <c r="T876" s="1469"/>
      <c r="U876" s="1469"/>
      <c r="V876" s="1469"/>
      <c r="W876" s="1358"/>
      <c r="X876" s="1469"/>
      <c r="Y876" s="1469"/>
      <c r="Z876" s="1469"/>
    </row>
    <row r="877" spans="1:26" x14ac:dyDescent="0.2">
      <c r="A877" s="1469"/>
      <c r="B877" s="947" t="str">
        <f>'WK5a(3)'!C72</f>
        <v>Average Ordinary and Special Rates - with proposed special variation</v>
      </c>
      <c r="C877" s="1358"/>
      <c r="D877" s="1358"/>
      <c r="E877" s="747"/>
      <c r="F877" s="1358"/>
      <c r="G877" s="748"/>
      <c r="H877" s="747"/>
      <c r="I877" s="1358"/>
      <c r="J877" s="1358"/>
      <c r="K877" s="1358"/>
      <c r="L877" s="1358"/>
      <c r="M877" s="1358"/>
      <c r="N877" s="1358"/>
      <c r="O877" s="748"/>
      <c r="P877" s="1358"/>
      <c r="Q877" s="1358"/>
      <c r="R877" s="748"/>
      <c r="S877" s="1469"/>
      <c r="T877" s="1469"/>
      <c r="U877" s="1469"/>
      <c r="V877" s="1469"/>
      <c r="W877" s="1358"/>
      <c r="X877" s="1469"/>
      <c r="Y877" s="1469"/>
      <c r="Z877" s="1469"/>
    </row>
    <row r="878" spans="1:26" x14ac:dyDescent="0.2">
      <c r="A878" s="1469"/>
      <c r="B878" s="948" t="str">
        <f>'WK5a(3)'!C75</f>
        <v>Residential</v>
      </c>
      <c r="C878" s="967" t="str">
        <f>'WK5a(3)'!D93</f>
        <v>TOTAL AVERAGE</v>
      </c>
      <c r="D878" s="1358"/>
      <c r="E878" s="747"/>
      <c r="F878" s="1358"/>
      <c r="G878" s="748"/>
      <c r="H878" s="949" t="str">
        <f>'WK5a(3)'!E93</f>
        <v>.</v>
      </c>
      <c r="I878" s="950" t="str">
        <f>'WK5a(3)'!F93</f>
        <v>.</v>
      </c>
      <c r="J878" s="950" t="str">
        <f>'WK5a(3)'!G93</f>
        <v>.</v>
      </c>
      <c r="K878" s="950" t="str">
        <f>'WK5a(3)'!H93</f>
        <v>.</v>
      </c>
      <c r="L878" s="950" t="str">
        <f>'WK5a(3)'!I93</f>
        <v>.</v>
      </c>
      <c r="M878" s="950" t="str">
        <f>'WK5a(3)'!J93</f>
        <v>.</v>
      </c>
      <c r="N878" s="950" t="str">
        <f>'WK5a(3)'!K93</f>
        <v>.</v>
      </c>
      <c r="O878" s="951" t="str">
        <f>'WK5a(3)'!L93</f>
        <v>.</v>
      </c>
      <c r="P878" s="1358"/>
      <c r="Q878" s="1358"/>
      <c r="R878" s="748"/>
      <c r="S878" s="1469"/>
      <c r="T878" s="1469"/>
      <c r="U878" s="1469"/>
      <c r="V878" s="1469"/>
      <c r="W878" s="1358"/>
      <c r="X878" s="1469"/>
      <c r="Y878" s="1469"/>
      <c r="Z878" s="1469"/>
    </row>
    <row r="879" spans="1:26" x14ac:dyDescent="0.2">
      <c r="A879" s="1469"/>
      <c r="B879" s="948" t="str">
        <f>'WK5a(3)'!C94</f>
        <v>Business</v>
      </c>
      <c r="C879" s="967" t="str">
        <f>'WK5a(3)'!D131</f>
        <v>TOTAL AVERAGE</v>
      </c>
      <c r="D879" s="1358"/>
      <c r="E879" s="747"/>
      <c r="F879" s="1358"/>
      <c r="G879" s="748"/>
      <c r="H879" s="949" t="str">
        <f>'WK5a(3)'!E131</f>
        <v>.</v>
      </c>
      <c r="I879" s="950" t="str">
        <f>'WK5a(3)'!F131</f>
        <v>.</v>
      </c>
      <c r="J879" s="950" t="str">
        <f>'WK5a(3)'!G131</f>
        <v>.</v>
      </c>
      <c r="K879" s="950" t="str">
        <f>'WK5a(3)'!H131</f>
        <v>.</v>
      </c>
      <c r="L879" s="950" t="str">
        <f>'WK5a(3)'!I131</f>
        <v>.</v>
      </c>
      <c r="M879" s="950" t="str">
        <f>'WK5a(3)'!J131</f>
        <v>.</v>
      </c>
      <c r="N879" s="950" t="str">
        <f>'WK5a(3)'!K131</f>
        <v>.</v>
      </c>
      <c r="O879" s="951" t="str">
        <f>'WK5a(3)'!L131</f>
        <v>.</v>
      </c>
      <c r="P879" s="1358"/>
      <c r="Q879" s="1358"/>
      <c r="R879" s="748"/>
      <c r="S879" s="1469"/>
      <c r="T879" s="1469"/>
      <c r="U879" s="1469"/>
      <c r="V879" s="1469"/>
      <c r="W879" s="1358"/>
      <c r="X879" s="1469"/>
      <c r="Y879" s="1469"/>
      <c r="Z879" s="1469"/>
    </row>
    <row r="880" spans="1:26" x14ac:dyDescent="0.2">
      <c r="A880" s="1469"/>
      <c r="B880" s="948" t="str">
        <f>'WK5a(3)'!C132</f>
        <v>Farmland</v>
      </c>
      <c r="C880" s="967" t="str">
        <f>'WK5a(3)'!D150</f>
        <v>TOTAL AVERAGE</v>
      </c>
      <c r="D880" s="1358"/>
      <c r="E880" s="747"/>
      <c r="F880" s="1358"/>
      <c r="G880" s="748"/>
      <c r="H880" s="949" t="str">
        <f>'WK5a(3)'!E150</f>
        <v>.</v>
      </c>
      <c r="I880" s="950" t="str">
        <f>'WK5a(3)'!F150</f>
        <v>.</v>
      </c>
      <c r="J880" s="950" t="str">
        <f>'WK5a(3)'!G150</f>
        <v>.</v>
      </c>
      <c r="K880" s="950" t="str">
        <f>'WK5a(3)'!H150</f>
        <v>.</v>
      </c>
      <c r="L880" s="950" t="str">
        <f>'WK5a(3)'!I150</f>
        <v>.</v>
      </c>
      <c r="M880" s="950" t="str">
        <f>'WK5a(3)'!J150</f>
        <v>.</v>
      </c>
      <c r="N880" s="950" t="str">
        <f>'WK5a(3)'!K150</f>
        <v>.</v>
      </c>
      <c r="O880" s="951" t="str">
        <f>'WK5a(3)'!L150</f>
        <v>.</v>
      </c>
      <c r="P880" s="1358"/>
      <c r="Q880" s="1358"/>
      <c r="R880" s="748"/>
      <c r="S880" s="1469"/>
      <c r="T880" s="1469"/>
      <c r="U880" s="1469"/>
      <c r="V880" s="1469"/>
      <c r="W880" s="1358"/>
      <c r="X880" s="1469"/>
      <c r="Y880" s="1469"/>
      <c r="Z880" s="1469"/>
    </row>
    <row r="881" spans="1:26" x14ac:dyDescent="0.2">
      <c r="A881" s="1469"/>
      <c r="B881" s="948" t="str">
        <f>'WK5a(3)'!C151</f>
        <v>Mining</v>
      </c>
      <c r="C881" s="967" t="str">
        <f>'WK5a(3)'!D169</f>
        <v>TOTAL AVERAGE</v>
      </c>
      <c r="D881" s="1358"/>
      <c r="E881" s="747"/>
      <c r="F881" s="1358"/>
      <c r="G881" s="748"/>
      <c r="H881" s="949" t="str">
        <f>'WK5a(3)'!E169</f>
        <v>.</v>
      </c>
      <c r="I881" s="950" t="str">
        <f>'WK5a(3)'!F169</f>
        <v>.</v>
      </c>
      <c r="J881" s="950" t="str">
        <f>'WK5a(3)'!G169</f>
        <v>.</v>
      </c>
      <c r="K881" s="950" t="str">
        <f>'WK5a(3)'!H169</f>
        <v>.</v>
      </c>
      <c r="L881" s="950" t="str">
        <f>'WK5a(3)'!I169</f>
        <v>.</v>
      </c>
      <c r="M881" s="950" t="str">
        <f>'WK5a(3)'!J169</f>
        <v>.</v>
      </c>
      <c r="N881" s="950" t="str">
        <f>'WK5a(3)'!K169</f>
        <v>.</v>
      </c>
      <c r="O881" s="951" t="str">
        <f>'WK5a(3)'!L169</f>
        <v>.</v>
      </c>
      <c r="P881" s="1358"/>
      <c r="Q881" s="1358"/>
      <c r="R881" s="748"/>
      <c r="S881" s="1469"/>
      <c r="T881" s="1469"/>
      <c r="U881" s="1469"/>
      <c r="V881" s="1469"/>
      <c r="W881" s="1358"/>
      <c r="X881" s="1469"/>
      <c r="Y881" s="1469"/>
      <c r="Z881" s="1469"/>
    </row>
    <row r="882" spans="1:26" x14ac:dyDescent="0.2">
      <c r="A882" s="1469"/>
      <c r="B882" s="747"/>
      <c r="C882" s="1358"/>
      <c r="D882" s="1358"/>
      <c r="E882" s="747"/>
      <c r="F882" s="1358"/>
      <c r="G882" s="748"/>
      <c r="H882" s="851"/>
      <c r="I882" s="564"/>
      <c r="J882" s="564"/>
      <c r="K882" s="564"/>
      <c r="L882" s="564"/>
      <c r="M882" s="564"/>
      <c r="N882" s="564"/>
      <c r="O882" s="852"/>
      <c r="P882" s="1358"/>
      <c r="Q882" s="1358"/>
      <c r="R882" s="748"/>
      <c r="S882" s="1469"/>
      <c r="T882" s="1469"/>
      <c r="U882" s="1469"/>
      <c r="V882" s="1469"/>
      <c r="W882" s="1358"/>
      <c r="X882" s="1469"/>
      <c r="Y882" s="1469"/>
      <c r="Z882" s="1469"/>
    </row>
    <row r="883" spans="1:26" x14ac:dyDescent="0.2">
      <c r="A883" s="1469"/>
      <c r="B883" s="947" t="str">
        <f>'WK5a(3)'!C173</f>
        <v>Average Ordinary and Special Rates - without proposed special variation (assumed rate peg only)</v>
      </c>
      <c r="C883" s="1358"/>
      <c r="D883" s="1358"/>
      <c r="E883" s="747"/>
      <c r="F883" s="1358"/>
      <c r="G883" s="748"/>
      <c r="H883" s="851"/>
      <c r="I883" s="564"/>
      <c r="J883" s="564"/>
      <c r="K883" s="564"/>
      <c r="L883" s="564"/>
      <c r="M883" s="564"/>
      <c r="N883" s="564"/>
      <c r="O883" s="852"/>
      <c r="P883" s="1358"/>
      <c r="Q883" s="1358"/>
      <c r="R883" s="748"/>
      <c r="S883" s="1469"/>
      <c r="T883" s="1469"/>
      <c r="U883" s="1469"/>
      <c r="V883" s="1469"/>
      <c r="W883" s="1358"/>
      <c r="X883" s="1469"/>
      <c r="Y883" s="1469"/>
      <c r="Z883" s="1469"/>
    </row>
    <row r="884" spans="1:26" x14ac:dyDescent="0.2">
      <c r="A884" s="1469"/>
      <c r="B884" s="948" t="str">
        <f>'WK5a(3)'!C176</f>
        <v>Residential</v>
      </c>
      <c r="C884" s="1358" t="str">
        <f>C878</f>
        <v>TOTAL AVERAGE</v>
      </c>
      <c r="D884" s="1358"/>
      <c r="E884" s="747"/>
      <c r="F884" s="1358"/>
      <c r="G884" s="748"/>
      <c r="H884" s="949" t="str">
        <f>'WK5a(3)'!E194</f>
        <v>.</v>
      </c>
      <c r="I884" s="950" t="str">
        <f>'WK5a(3)'!F194</f>
        <v>.</v>
      </c>
      <c r="J884" s="950" t="str">
        <f>'WK5a(3)'!G194</f>
        <v>.</v>
      </c>
      <c r="K884" s="950" t="str">
        <f>'WK5a(3)'!H194</f>
        <v>.</v>
      </c>
      <c r="L884" s="950" t="str">
        <f>'WK5a(3)'!I194</f>
        <v>.</v>
      </c>
      <c r="M884" s="950" t="str">
        <f>'WK5a(3)'!J194</f>
        <v>.</v>
      </c>
      <c r="N884" s="950" t="str">
        <f>'WK5a(3)'!K194</f>
        <v>.</v>
      </c>
      <c r="O884" s="951" t="str">
        <f>'WK5a(3)'!L194</f>
        <v>.</v>
      </c>
      <c r="P884" s="1358"/>
      <c r="Q884" s="1358"/>
      <c r="R884" s="748"/>
      <c r="S884" s="1469"/>
      <c r="T884" s="1469"/>
      <c r="U884" s="1469"/>
      <c r="V884" s="1469"/>
      <c r="W884" s="1358"/>
      <c r="X884" s="1469"/>
      <c r="Y884" s="1469"/>
      <c r="Z884" s="1469"/>
    </row>
    <row r="885" spans="1:26" x14ac:dyDescent="0.2">
      <c r="A885" s="1469"/>
      <c r="B885" s="948" t="str">
        <f>'WK5a(3)'!C195</f>
        <v>Business</v>
      </c>
      <c r="C885" s="1358" t="str">
        <f>C879</f>
        <v>TOTAL AVERAGE</v>
      </c>
      <c r="D885" s="1358"/>
      <c r="E885" s="747"/>
      <c r="F885" s="1358"/>
      <c r="G885" s="748"/>
      <c r="H885" s="949" t="str">
        <f>'WK5a(3)'!E232</f>
        <v>.</v>
      </c>
      <c r="I885" s="950" t="str">
        <f>'WK5a(3)'!F232</f>
        <v>.</v>
      </c>
      <c r="J885" s="950" t="str">
        <f>'WK5a(3)'!G232</f>
        <v>.</v>
      </c>
      <c r="K885" s="950" t="str">
        <f>'WK5a(3)'!H232</f>
        <v>.</v>
      </c>
      <c r="L885" s="950" t="str">
        <f>'WK5a(3)'!I232</f>
        <v>.</v>
      </c>
      <c r="M885" s="950" t="str">
        <f>'WK5a(3)'!J232</f>
        <v>.</v>
      </c>
      <c r="N885" s="950" t="str">
        <f>'WK5a(3)'!K232</f>
        <v>.</v>
      </c>
      <c r="O885" s="951" t="str">
        <f>'WK5a(3)'!L232</f>
        <v>.</v>
      </c>
      <c r="P885" s="1358"/>
      <c r="Q885" s="1358"/>
      <c r="R885" s="748"/>
      <c r="S885" s="1469"/>
      <c r="T885" s="1469"/>
      <c r="U885" s="1469"/>
      <c r="V885" s="1469"/>
      <c r="W885" s="1358"/>
      <c r="X885" s="1469"/>
      <c r="Y885" s="1469"/>
      <c r="Z885" s="1469"/>
    </row>
    <row r="886" spans="1:26" x14ac:dyDescent="0.2">
      <c r="A886" s="1469"/>
      <c r="B886" s="948" t="str">
        <f>'WK5a(3)'!C233</f>
        <v>Farmland</v>
      </c>
      <c r="C886" s="1358" t="str">
        <f>C880</f>
        <v>TOTAL AVERAGE</v>
      </c>
      <c r="D886" s="1358"/>
      <c r="E886" s="747"/>
      <c r="F886" s="1358"/>
      <c r="G886" s="748"/>
      <c r="H886" s="949" t="str">
        <f>'WK5a(3)'!E251</f>
        <v>.</v>
      </c>
      <c r="I886" s="950" t="str">
        <f>'WK5a(3)'!F251</f>
        <v>.</v>
      </c>
      <c r="J886" s="950" t="str">
        <f>'WK5a(3)'!G251</f>
        <v>.</v>
      </c>
      <c r="K886" s="950" t="str">
        <f>'WK5a(3)'!H251</f>
        <v>.</v>
      </c>
      <c r="L886" s="950" t="str">
        <f>'WK5a(3)'!I251</f>
        <v>.</v>
      </c>
      <c r="M886" s="950" t="str">
        <f>'WK5a(3)'!J251</f>
        <v>.</v>
      </c>
      <c r="N886" s="950" t="str">
        <f>'WK5a(3)'!K251</f>
        <v>.</v>
      </c>
      <c r="O886" s="951" t="str">
        <f>'WK5a(3)'!L251</f>
        <v>.</v>
      </c>
      <c r="P886" s="1358"/>
      <c r="Q886" s="1358"/>
      <c r="R886" s="748"/>
      <c r="S886" s="1469"/>
      <c r="T886" s="1469"/>
      <c r="U886" s="1469"/>
      <c r="V886" s="1469"/>
      <c r="W886" s="1358"/>
      <c r="X886" s="1469"/>
      <c r="Y886" s="1469"/>
      <c r="Z886" s="1469"/>
    </row>
    <row r="887" spans="1:26" x14ac:dyDescent="0.2">
      <c r="A887" s="1469"/>
      <c r="B887" s="948" t="str">
        <f>'WK5a(3)'!C252</f>
        <v>Mining</v>
      </c>
      <c r="C887" s="1358" t="str">
        <f>C881</f>
        <v>TOTAL AVERAGE</v>
      </c>
      <c r="D887" s="1358"/>
      <c r="E887" s="747"/>
      <c r="F887" s="1358"/>
      <c r="G887" s="748"/>
      <c r="H887" s="949" t="str">
        <f>'WK5a(3)'!E270</f>
        <v>.</v>
      </c>
      <c r="I887" s="950" t="str">
        <f>'WK5a(3)'!F270</f>
        <v>.</v>
      </c>
      <c r="J887" s="950" t="str">
        <f>'WK5a(3)'!G270</f>
        <v>.</v>
      </c>
      <c r="K887" s="950" t="str">
        <f>'WK5a(3)'!H270</f>
        <v>.</v>
      </c>
      <c r="L887" s="950" t="str">
        <f>'WK5a(3)'!I270</f>
        <v>.</v>
      </c>
      <c r="M887" s="950" t="str">
        <f>'WK5a(3)'!J270</f>
        <v>.</v>
      </c>
      <c r="N887" s="950" t="str">
        <f>'WK5a(3)'!K270</f>
        <v>.</v>
      </c>
      <c r="O887" s="951" t="str">
        <f>'WK5a(3)'!L270</f>
        <v>.</v>
      </c>
      <c r="P887" s="1358"/>
      <c r="Q887" s="1358"/>
      <c r="R887" s="748"/>
      <c r="S887" s="1469"/>
      <c r="T887" s="1469"/>
      <c r="U887" s="1469"/>
      <c r="V887" s="1469"/>
      <c r="W887" s="1358"/>
      <c r="X887" s="1469"/>
      <c r="Y887" s="1469"/>
      <c r="Z887" s="1469"/>
    </row>
    <row r="888" spans="1:26" x14ac:dyDescent="0.2">
      <c r="A888" s="1469"/>
      <c r="B888" s="948"/>
      <c r="C888" s="1358"/>
      <c r="D888" s="1358"/>
      <c r="E888" s="747"/>
      <c r="F888" s="1358"/>
      <c r="G888" s="748"/>
      <c r="H888" s="949"/>
      <c r="I888" s="950"/>
      <c r="J888" s="950"/>
      <c r="K888" s="950"/>
      <c r="L888" s="950"/>
      <c r="M888" s="950"/>
      <c r="N888" s="950"/>
      <c r="O888" s="951"/>
      <c r="P888" s="1358"/>
      <c r="Q888" s="1358"/>
      <c r="R888" s="748"/>
      <c r="S888" s="1469"/>
      <c r="T888" s="1469"/>
      <c r="U888" s="1469"/>
      <c r="V888" s="1469"/>
      <c r="W888" s="1358"/>
      <c r="X888" s="1469"/>
      <c r="Y888" s="1469"/>
      <c r="Z888" s="1469"/>
    </row>
    <row r="889" spans="1:26" x14ac:dyDescent="0.2">
      <c r="A889" s="1469"/>
      <c r="B889" s="1458" t="str">
        <f>'Wk5a(4)'!$F$3</f>
        <v>.</v>
      </c>
      <c r="C889" s="100"/>
      <c r="D889" s="100"/>
      <c r="E889" s="849"/>
      <c r="F889" s="100"/>
      <c r="G889" s="850"/>
      <c r="H889" s="849"/>
      <c r="I889" s="100"/>
      <c r="J889" s="100"/>
      <c r="K889" s="100"/>
      <c r="L889" s="100"/>
      <c r="M889" s="100"/>
      <c r="N889" s="100"/>
      <c r="O889" s="100"/>
      <c r="P889" s="849"/>
      <c r="Q889" s="100"/>
      <c r="R889" s="850"/>
      <c r="S889" s="1469"/>
      <c r="T889" s="1469"/>
      <c r="U889" s="1469"/>
      <c r="V889" s="1469"/>
      <c r="W889" s="1358"/>
      <c r="X889" s="1469"/>
      <c r="Y889" s="1469"/>
      <c r="Z889" s="1469"/>
    </row>
    <row r="890" spans="1:26" x14ac:dyDescent="0.2">
      <c r="A890" s="1469"/>
      <c r="B890" s="948"/>
      <c r="C890" s="1358"/>
      <c r="D890" s="1358"/>
      <c r="E890" s="747"/>
      <c r="F890" s="1358"/>
      <c r="G890" s="748"/>
      <c r="H890" s="949"/>
      <c r="I890" s="950"/>
      <c r="J890" s="950"/>
      <c r="K890" s="950"/>
      <c r="L890" s="950"/>
      <c r="M890" s="950"/>
      <c r="N890" s="950"/>
      <c r="O890" s="951"/>
      <c r="P890" s="1358"/>
      <c r="Q890" s="1358"/>
      <c r="R890" s="748"/>
      <c r="S890" s="1469"/>
      <c r="T890" s="1469"/>
      <c r="U890" s="1469"/>
      <c r="V890" s="1469"/>
      <c r="W890" s="1358"/>
      <c r="X890" s="1469"/>
      <c r="Y890" s="1469"/>
      <c r="Z890" s="1469"/>
    </row>
    <row r="891" spans="1:26" x14ac:dyDescent="0.2">
      <c r="A891" s="1469"/>
      <c r="B891" s="947" t="str">
        <f>'Wk5a(4)'!C21</f>
        <v>Minimum Rates - with proposed special variation</v>
      </c>
      <c r="C891" s="1261"/>
      <c r="D891" s="1358"/>
      <c r="E891" s="747"/>
      <c r="F891" s="1358"/>
      <c r="G891" s="748"/>
      <c r="H891" s="961"/>
      <c r="I891" s="1295"/>
      <c r="J891" s="1295"/>
      <c r="K891" s="1295"/>
      <c r="L891" s="1295"/>
      <c r="M891" s="1295"/>
      <c r="N891" s="1295"/>
      <c r="O891" s="1295"/>
      <c r="P891" s="1358"/>
      <c r="Q891" s="1358"/>
      <c r="R891" s="748"/>
      <c r="S891" s="1469"/>
      <c r="T891" s="1469"/>
      <c r="U891" s="1469"/>
      <c r="V891" s="1469"/>
      <c r="W891" s="1358"/>
      <c r="X891" s="1469"/>
      <c r="Y891" s="1469"/>
      <c r="Z891" s="1469"/>
    </row>
    <row r="892" spans="1:26" x14ac:dyDescent="0.2">
      <c r="A892" s="1469"/>
      <c r="B892" s="961" t="str">
        <f>'Wk5a(4)'!C24</f>
        <v>Residential</v>
      </c>
      <c r="C892" s="1261" t="s">
        <v>256</v>
      </c>
      <c r="D892" s="1358"/>
      <c r="E892" s="747"/>
      <c r="F892" s="1358"/>
      <c r="G892" s="748"/>
      <c r="H892" s="961">
        <f>IFERROR(AVERAGE('Wk5a(4)'!E24:E28),0)</f>
        <v>0</v>
      </c>
      <c r="I892" s="1295">
        <f>IFERROR(AVERAGE('Wk5a(4)'!F24:F28),0)</f>
        <v>0</v>
      </c>
      <c r="J892" s="1295">
        <f>IFERROR(AVERAGE('Wk5a(4)'!G24:G28),0)</f>
        <v>0</v>
      </c>
      <c r="K892" s="1295">
        <f>IFERROR(AVERAGE('Wk5a(4)'!H24:H28),0)</f>
        <v>0</v>
      </c>
      <c r="L892" s="1295">
        <f>IFERROR(AVERAGE('Wk5a(4)'!I24:I28),0)</f>
        <v>0</v>
      </c>
      <c r="M892" s="1295">
        <f>IFERROR(AVERAGE('Wk5a(4)'!J24:J28),0)</f>
        <v>0</v>
      </c>
      <c r="N892" s="1295">
        <f>IFERROR(AVERAGE('Wk5a(4)'!K24:K28),0)</f>
        <v>0</v>
      </c>
      <c r="O892" s="1295">
        <f>IFERROR(AVERAGE('Wk5a(4)'!L24:L28),0)</f>
        <v>0</v>
      </c>
      <c r="P892" s="1358"/>
      <c r="Q892" s="1358"/>
      <c r="R892" s="748"/>
      <c r="S892" s="1469"/>
      <c r="T892" s="1469"/>
      <c r="U892" s="1469"/>
      <c r="V892" s="1469"/>
      <c r="W892" s="1358"/>
      <c r="X892" s="1469"/>
      <c r="Y892" s="1469"/>
      <c r="Z892" s="1469"/>
    </row>
    <row r="893" spans="1:26" x14ac:dyDescent="0.2">
      <c r="A893" s="1469"/>
      <c r="B893" s="961" t="str">
        <f>'Wk5a(4)'!C33</f>
        <v>Business</v>
      </c>
      <c r="C893" s="1261" t="s">
        <v>256</v>
      </c>
      <c r="D893" s="1358"/>
      <c r="E893" s="747"/>
      <c r="F893" s="1358"/>
      <c r="G893" s="748"/>
      <c r="H893" s="961">
        <f>IFERROR(AVERAGE('Wk5a(4)'!E33:E46),0)</f>
        <v>0</v>
      </c>
      <c r="I893" s="1295">
        <f>IFERROR(AVERAGE('Wk5a(4)'!F33:F46),0)</f>
        <v>0</v>
      </c>
      <c r="J893" s="1295">
        <f>IFERROR(AVERAGE('Wk5a(4)'!G33:G46),0)</f>
        <v>0</v>
      </c>
      <c r="K893" s="1295">
        <f>IFERROR(AVERAGE('Wk5a(4)'!H33:H46),0)</f>
        <v>0</v>
      </c>
      <c r="L893" s="1295">
        <f>IFERROR(AVERAGE('Wk5a(4)'!I33:I46),0)</f>
        <v>0</v>
      </c>
      <c r="M893" s="1295">
        <f>IFERROR(AVERAGE('Wk5a(4)'!J33:J46),0)</f>
        <v>0</v>
      </c>
      <c r="N893" s="1295">
        <f>IFERROR(AVERAGE('Wk5a(4)'!K33:K46),0)</f>
        <v>0</v>
      </c>
      <c r="O893" s="1295">
        <f>IFERROR(AVERAGE('Wk5a(4)'!L33:L46),0)</f>
        <v>0</v>
      </c>
      <c r="P893" s="1358"/>
      <c r="Q893" s="1358"/>
      <c r="R893" s="748"/>
      <c r="S893" s="1469"/>
      <c r="T893" s="1469"/>
      <c r="U893" s="1469"/>
      <c r="V893" s="1469"/>
      <c r="W893" s="1358"/>
      <c r="X893" s="1469"/>
      <c r="Y893" s="1469"/>
      <c r="Z893" s="1469"/>
    </row>
    <row r="894" spans="1:26" x14ac:dyDescent="0.2">
      <c r="A894" s="1469"/>
      <c r="B894" s="961" t="str">
        <f>'Wk5a(4)'!C51</f>
        <v>Farmland</v>
      </c>
      <c r="C894" s="1261" t="s">
        <v>256</v>
      </c>
      <c r="D894" s="1358"/>
      <c r="E894" s="747"/>
      <c r="F894" s="1358"/>
      <c r="G894" s="748"/>
      <c r="H894" s="961">
        <f>IFERROR(AVERAGE('Wk5a(4)'!E51:E55),0)</f>
        <v>0</v>
      </c>
      <c r="I894" s="1295">
        <f>IFERROR(AVERAGE('Wk5a(4)'!F51:F55),0)</f>
        <v>0</v>
      </c>
      <c r="J894" s="1295">
        <f>IFERROR(AVERAGE('Wk5a(4)'!G51:G55),0)</f>
        <v>0</v>
      </c>
      <c r="K894" s="1295">
        <f>IFERROR(AVERAGE('Wk5a(4)'!H51:H55),0)</f>
        <v>0</v>
      </c>
      <c r="L894" s="1295">
        <f>IFERROR(AVERAGE('Wk5a(4)'!I51:I55),0)</f>
        <v>0</v>
      </c>
      <c r="M894" s="1295">
        <f>IFERROR(AVERAGE('Wk5a(4)'!J51:J55),0)</f>
        <v>0</v>
      </c>
      <c r="N894" s="1295">
        <f>IFERROR(AVERAGE('Wk5a(4)'!K51:K55),0)</f>
        <v>0</v>
      </c>
      <c r="O894" s="1295">
        <f>IFERROR(AVERAGE('Wk5a(4)'!L51:L55),0)</f>
        <v>0</v>
      </c>
      <c r="P894" s="1358"/>
      <c r="Q894" s="1358"/>
      <c r="R894" s="748"/>
      <c r="S894" s="1469"/>
      <c r="T894" s="1469"/>
      <c r="U894" s="1469"/>
      <c r="V894" s="1469"/>
      <c r="W894" s="1358"/>
      <c r="X894" s="1469"/>
      <c r="Y894" s="1469"/>
      <c r="Z894" s="1469"/>
    </row>
    <row r="895" spans="1:26" x14ac:dyDescent="0.2">
      <c r="A895" s="1469"/>
      <c r="B895" s="961" t="str">
        <f>'Wk5a(4)'!C60</f>
        <v>Mining</v>
      </c>
      <c r="C895" s="1261" t="s">
        <v>256</v>
      </c>
      <c r="D895" s="1358"/>
      <c r="E895" s="747"/>
      <c r="F895" s="1358"/>
      <c r="G895" s="748"/>
      <c r="H895" s="961">
        <f>IFERROR(AVERAGE('Wk5a(4)'!E60:E68),0)</f>
        <v>0</v>
      </c>
      <c r="I895" s="1295">
        <f>IFERROR(AVERAGE('Wk5a(4)'!F60:F68),0)</f>
        <v>0</v>
      </c>
      <c r="J895" s="1295">
        <f>IFERROR(AVERAGE('Wk5a(4)'!G60:G68),0)</f>
        <v>0</v>
      </c>
      <c r="K895" s="1295">
        <f>IFERROR(AVERAGE('Wk5a(4)'!H60:H68),0)</f>
        <v>0</v>
      </c>
      <c r="L895" s="1295">
        <f>IFERROR(AVERAGE('Wk5a(4)'!I60:I68),0)</f>
        <v>0</v>
      </c>
      <c r="M895" s="1295">
        <f>IFERROR(AVERAGE('Wk5a(4)'!J60:J68),0)</f>
        <v>0</v>
      </c>
      <c r="N895" s="1295">
        <f>IFERROR(AVERAGE('Wk5a(4)'!K60:K68),0)</f>
        <v>0</v>
      </c>
      <c r="O895" s="1295">
        <f>IFERROR(AVERAGE('Wk5a(4)'!L60:L68),0)</f>
        <v>0</v>
      </c>
      <c r="P895" s="1358"/>
      <c r="Q895" s="1358"/>
      <c r="R895" s="748"/>
      <c r="S895" s="1469"/>
      <c r="T895" s="1469"/>
      <c r="U895" s="1469"/>
      <c r="V895" s="1469"/>
      <c r="W895" s="1358"/>
      <c r="X895" s="1469"/>
      <c r="Y895" s="1469"/>
      <c r="Z895" s="1469"/>
    </row>
    <row r="896" spans="1:26" x14ac:dyDescent="0.2">
      <c r="A896" s="1469"/>
      <c r="B896" s="948"/>
      <c r="C896" s="1358"/>
      <c r="D896" s="1358"/>
      <c r="E896" s="747"/>
      <c r="F896" s="1358"/>
      <c r="G896" s="748"/>
      <c r="H896" s="949"/>
      <c r="I896" s="950"/>
      <c r="J896" s="950"/>
      <c r="K896" s="950"/>
      <c r="L896" s="950"/>
      <c r="M896" s="950"/>
      <c r="N896" s="950"/>
      <c r="O896" s="951"/>
      <c r="P896" s="1358"/>
      <c r="Q896" s="1358"/>
      <c r="R896" s="748"/>
      <c r="S896" s="1469"/>
      <c r="T896" s="1469"/>
      <c r="U896" s="1469"/>
      <c r="V896" s="1469"/>
      <c r="W896" s="1358"/>
      <c r="X896" s="1469"/>
      <c r="Y896" s="1469"/>
      <c r="Z896" s="1469"/>
    </row>
    <row r="897" spans="1:26" x14ac:dyDescent="0.2">
      <c r="A897" s="1469"/>
      <c r="B897" s="947" t="str">
        <f>'Wk5a(4)'!C72</f>
        <v>Average Ordinary and Special Rates - with proposed special variation</v>
      </c>
      <c r="C897" s="1358"/>
      <c r="D897" s="1358"/>
      <c r="E897" s="747"/>
      <c r="F897" s="1358"/>
      <c r="G897" s="748"/>
      <c r="H897" s="747"/>
      <c r="I897" s="1358"/>
      <c r="J897" s="1358"/>
      <c r="K897" s="1358"/>
      <c r="L897" s="1358"/>
      <c r="M897" s="1358"/>
      <c r="N897" s="1358"/>
      <c r="O897" s="748"/>
      <c r="P897" s="1358"/>
      <c r="Q897" s="1358"/>
      <c r="R897" s="748"/>
      <c r="S897" s="1469"/>
      <c r="T897" s="1469"/>
      <c r="U897" s="1469"/>
      <c r="V897" s="1469"/>
      <c r="W897" s="1358"/>
      <c r="X897" s="1469"/>
      <c r="Y897" s="1469"/>
      <c r="Z897" s="1469"/>
    </row>
    <row r="898" spans="1:26" x14ac:dyDescent="0.2">
      <c r="A898" s="1469"/>
      <c r="B898" s="948" t="str">
        <f>'Wk5a(4)'!C75</f>
        <v>Residential</v>
      </c>
      <c r="C898" s="967" t="str">
        <f>'Wk5a(4)'!D93</f>
        <v>TOTAL AVERAGE</v>
      </c>
      <c r="D898" s="1358"/>
      <c r="E898" s="747"/>
      <c r="F898" s="1358"/>
      <c r="G898" s="748"/>
      <c r="H898" s="949" t="str">
        <f>'Wk5a(4)'!E93</f>
        <v>.</v>
      </c>
      <c r="I898" s="950" t="str">
        <f>'Wk5a(4)'!F93</f>
        <v>.</v>
      </c>
      <c r="J898" s="950" t="str">
        <f>'Wk5a(4)'!G93</f>
        <v>.</v>
      </c>
      <c r="K898" s="950" t="str">
        <f>'Wk5a(4)'!H93</f>
        <v>.</v>
      </c>
      <c r="L898" s="950" t="str">
        <f>'Wk5a(4)'!I93</f>
        <v>.</v>
      </c>
      <c r="M898" s="950" t="str">
        <f>'Wk5a(4)'!J93</f>
        <v>.</v>
      </c>
      <c r="N898" s="950" t="str">
        <f>'Wk5a(4)'!K93</f>
        <v>.</v>
      </c>
      <c r="O898" s="951" t="str">
        <f>'Wk5a(4)'!L93</f>
        <v>.</v>
      </c>
      <c r="P898" s="1358"/>
      <c r="Q898" s="1358"/>
      <c r="R898" s="748"/>
      <c r="S898" s="1469"/>
      <c r="T898" s="1469"/>
      <c r="U898" s="1469"/>
      <c r="V898" s="1469"/>
      <c r="W898" s="1358"/>
      <c r="X898" s="1469"/>
      <c r="Y898" s="1469"/>
      <c r="Z898" s="1469"/>
    </row>
    <row r="899" spans="1:26" x14ac:dyDescent="0.2">
      <c r="A899" s="1469"/>
      <c r="B899" s="948" t="str">
        <f>'Wk5a(4)'!C94</f>
        <v>Business</v>
      </c>
      <c r="C899" s="967" t="str">
        <f>'Wk5a(4)'!D131</f>
        <v>TOTAL AVERAGE</v>
      </c>
      <c r="D899" s="1358"/>
      <c r="E899" s="747"/>
      <c r="F899" s="1358"/>
      <c r="G899" s="748"/>
      <c r="H899" s="949" t="str">
        <f>'Wk5a(4)'!E131</f>
        <v>.</v>
      </c>
      <c r="I899" s="950" t="str">
        <f>'Wk5a(4)'!F131</f>
        <v>.</v>
      </c>
      <c r="J899" s="950" t="str">
        <f>'Wk5a(4)'!G131</f>
        <v>.</v>
      </c>
      <c r="K899" s="950" t="str">
        <f>'Wk5a(4)'!H131</f>
        <v>.</v>
      </c>
      <c r="L899" s="950" t="str">
        <f>'Wk5a(4)'!I131</f>
        <v>.</v>
      </c>
      <c r="M899" s="950" t="str">
        <f>'Wk5a(4)'!J131</f>
        <v>.</v>
      </c>
      <c r="N899" s="950" t="str">
        <f>'Wk5a(4)'!K131</f>
        <v>.</v>
      </c>
      <c r="O899" s="951" t="str">
        <f>'Wk5a(4)'!L131</f>
        <v>.</v>
      </c>
      <c r="P899" s="1358"/>
      <c r="Q899" s="1358"/>
      <c r="R899" s="748"/>
      <c r="S899" s="1469"/>
      <c r="T899" s="1469"/>
      <c r="U899" s="1469"/>
      <c r="V899" s="1469"/>
      <c r="W899" s="1358"/>
      <c r="X899" s="1469"/>
      <c r="Y899" s="1469"/>
      <c r="Z899" s="1469"/>
    </row>
    <row r="900" spans="1:26" x14ac:dyDescent="0.2">
      <c r="A900" s="1469"/>
      <c r="B900" s="948" t="str">
        <f>'Wk5a(4)'!C132</f>
        <v>Farmland</v>
      </c>
      <c r="C900" s="967" t="str">
        <f>'Wk5a(4)'!D150</f>
        <v>TOTAL AVERAGE</v>
      </c>
      <c r="D900" s="1358"/>
      <c r="E900" s="747"/>
      <c r="F900" s="1358"/>
      <c r="G900" s="748"/>
      <c r="H900" s="949" t="str">
        <f>'Wk5a(4)'!E150</f>
        <v>.</v>
      </c>
      <c r="I900" s="950" t="str">
        <f>'Wk5a(4)'!F150</f>
        <v>.</v>
      </c>
      <c r="J900" s="950" t="str">
        <f>'Wk5a(4)'!G150</f>
        <v>.</v>
      </c>
      <c r="K900" s="950" t="str">
        <f>'Wk5a(4)'!H150</f>
        <v>.</v>
      </c>
      <c r="L900" s="950" t="str">
        <f>'Wk5a(4)'!I150</f>
        <v>.</v>
      </c>
      <c r="M900" s="950" t="str">
        <f>'Wk5a(4)'!J150</f>
        <v>.</v>
      </c>
      <c r="N900" s="950" t="str">
        <f>'Wk5a(4)'!K150</f>
        <v>.</v>
      </c>
      <c r="O900" s="951" t="str">
        <f>'Wk5a(4)'!L150</f>
        <v>.</v>
      </c>
      <c r="P900" s="1358"/>
      <c r="Q900" s="1358"/>
      <c r="R900" s="748"/>
      <c r="S900" s="1469"/>
      <c r="T900" s="1469"/>
      <c r="U900" s="1469"/>
      <c r="V900" s="1469"/>
      <c r="W900" s="1358"/>
      <c r="X900" s="1469"/>
      <c r="Y900" s="1469"/>
      <c r="Z900" s="1469"/>
    </row>
    <row r="901" spans="1:26" x14ac:dyDescent="0.2">
      <c r="A901" s="1469"/>
      <c r="B901" s="948" t="str">
        <f>'Wk5a(4)'!C151</f>
        <v>Mining</v>
      </c>
      <c r="C901" s="967" t="str">
        <f>'Wk5a(4)'!D169</f>
        <v>TOTAL AVERAGE</v>
      </c>
      <c r="D901" s="1358"/>
      <c r="E901" s="747"/>
      <c r="F901" s="1358"/>
      <c r="G901" s="748"/>
      <c r="H901" s="949" t="str">
        <f>'Wk5a(4)'!E169</f>
        <v>.</v>
      </c>
      <c r="I901" s="950" t="str">
        <f>'Wk5a(4)'!F169</f>
        <v>.</v>
      </c>
      <c r="J901" s="950" t="str">
        <f>'Wk5a(4)'!G169</f>
        <v>.</v>
      </c>
      <c r="K901" s="950" t="str">
        <f>'Wk5a(4)'!H169</f>
        <v>.</v>
      </c>
      <c r="L901" s="950" t="str">
        <f>'Wk5a(4)'!I169</f>
        <v>.</v>
      </c>
      <c r="M901" s="950" t="str">
        <f>'Wk5a(4)'!J169</f>
        <v>.</v>
      </c>
      <c r="N901" s="950" t="str">
        <f>'Wk5a(4)'!K169</f>
        <v>.</v>
      </c>
      <c r="O901" s="951" t="str">
        <f>'Wk5a(4)'!L169</f>
        <v>.</v>
      </c>
      <c r="P901" s="1358"/>
      <c r="Q901" s="1358"/>
      <c r="R901" s="748"/>
      <c r="S901" s="1469"/>
      <c r="T901" s="1469"/>
      <c r="U901" s="1469"/>
      <c r="V901" s="1469"/>
      <c r="W901" s="1358"/>
      <c r="X901" s="1469"/>
      <c r="Y901" s="1469"/>
      <c r="Z901" s="1469"/>
    </row>
    <row r="902" spans="1:26" x14ac:dyDescent="0.2">
      <c r="A902" s="1469"/>
      <c r="B902" s="747"/>
      <c r="C902" s="1358"/>
      <c r="D902" s="1358"/>
      <c r="E902" s="747"/>
      <c r="F902" s="1358"/>
      <c r="G902" s="748"/>
      <c r="H902" s="851"/>
      <c r="I902" s="564"/>
      <c r="J902" s="564"/>
      <c r="K902" s="564"/>
      <c r="L902" s="564"/>
      <c r="M902" s="564"/>
      <c r="N902" s="564"/>
      <c r="O902" s="852"/>
      <c r="P902" s="1358"/>
      <c r="Q902" s="1358"/>
      <c r="R902" s="748"/>
      <c r="S902" s="1469"/>
      <c r="T902" s="1469"/>
      <c r="U902" s="1469"/>
      <c r="V902" s="1469"/>
      <c r="W902" s="1358"/>
      <c r="X902" s="1469"/>
      <c r="Y902" s="1469"/>
      <c r="Z902" s="1469"/>
    </row>
    <row r="903" spans="1:26" x14ac:dyDescent="0.2">
      <c r="A903" s="1469"/>
      <c r="B903" s="947" t="str">
        <f>'Wk5a(4)'!C173</f>
        <v>Average Ordinary and Special Rates - without proposed special variation (assumed rate peg only)</v>
      </c>
      <c r="C903" s="1358"/>
      <c r="D903" s="1358"/>
      <c r="E903" s="747"/>
      <c r="F903" s="1358"/>
      <c r="G903" s="748"/>
      <c r="H903" s="851"/>
      <c r="I903" s="564"/>
      <c r="J903" s="564"/>
      <c r="K903" s="564"/>
      <c r="L903" s="564"/>
      <c r="M903" s="564"/>
      <c r="N903" s="564"/>
      <c r="O903" s="852"/>
      <c r="P903" s="1358"/>
      <c r="Q903" s="1358"/>
      <c r="R903" s="748"/>
      <c r="S903" s="1469"/>
      <c r="T903" s="1469"/>
      <c r="U903" s="1469"/>
      <c r="V903" s="1469"/>
      <c r="W903" s="1358"/>
      <c r="X903" s="1469"/>
      <c r="Y903" s="1469"/>
      <c r="Z903" s="1469"/>
    </row>
    <row r="904" spans="1:26" x14ac:dyDescent="0.2">
      <c r="A904" s="1469"/>
      <c r="B904" s="948" t="str">
        <f>'Wk5a(4)'!C176</f>
        <v>Residential</v>
      </c>
      <c r="C904" s="1358" t="str">
        <f>C898</f>
        <v>TOTAL AVERAGE</v>
      </c>
      <c r="D904" s="1358"/>
      <c r="E904" s="747"/>
      <c r="F904" s="1358"/>
      <c r="G904" s="748"/>
      <c r="H904" s="949" t="str">
        <f>'Wk5a(4)'!E194</f>
        <v>.</v>
      </c>
      <c r="I904" s="950" t="str">
        <f>'Wk5a(4)'!F194</f>
        <v>.</v>
      </c>
      <c r="J904" s="950" t="str">
        <f>'Wk5a(4)'!G194</f>
        <v>.</v>
      </c>
      <c r="K904" s="950" t="str">
        <f>'Wk5a(4)'!H194</f>
        <v>.</v>
      </c>
      <c r="L904" s="950" t="str">
        <f>'Wk5a(4)'!I194</f>
        <v>.</v>
      </c>
      <c r="M904" s="950" t="str">
        <f>'Wk5a(4)'!J194</f>
        <v>.</v>
      </c>
      <c r="N904" s="950" t="str">
        <f>'Wk5a(4)'!K194</f>
        <v>.</v>
      </c>
      <c r="O904" s="951" t="str">
        <f>'Wk5a(4)'!L194</f>
        <v>.</v>
      </c>
      <c r="P904" s="1358"/>
      <c r="Q904" s="1358"/>
      <c r="R904" s="748"/>
      <c r="S904" s="1469"/>
      <c r="T904" s="1469"/>
      <c r="U904" s="1469"/>
      <c r="V904" s="1469"/>
      <c r="W904" s="1358"/>
      <c r="X904" s="1469"/>
      <c r="Y904" s="1469"/>
      <c r="Z904" s="1469"/>
    </row>
    <row r="905" spans="1:26" x14ac:dyDescent="0.2">
      <c r="A905" s="1469"/>
      <c r="B905" s="948" t="str">
        <f>'Wk5a(4)'!C195</f>
        <v>Business</v>
      </c>
      <c r="C905" s="1358" t="str">
        <f>C899</f>
        <v>TOTAL AVERAGE</v>
      </c>
      <c r="D905" s="1358"/>
      <c r="E905" s="747"/>
      <c r="F905" s="1358"/>
      <c r="G905" s="748"/>
      <c r="H905" s="949" t="str">
        <f>'Wk5a(4)'!E232</f>
        <v>.</v>
      </c>
      <c r="I905" s="950" t="str">
        <f>'Wk5a(4)'!F232</f>
        <v>.</v>
      </c>
      <c r="J905" s="950" t="str">
        <f>'Wk5a(4)'!G232</f>
        <v>.</v>
      </c>
      <c r="K905" s="950" t="str">
        <f>'Wk5a(4)'!H232</f>
        <v>.</v>
      </c>
      <c r="L905" s="950" t="str">
        <f>'Wk5a(4)'!I232</f>
        <v>.</v>
      </c>
      <c r="M905" s="950" t="str">
        <f>'Wk5a(4)'!J232</f>
        <v>.</v>
      </c>
      <c r="N905" s="950" t="str">
        <f>'Wk5a(4)'!K232</f>
        <v>.</v>
      </c>
      <c r="O905" s="951" t="str">
        <f>'Wk5a(4)'!L232</f>
        <v>.</v>
      </c>
      <c r="P905" s="1358"/>
      <c r="Q905" s="1358"/>
      <c r="R905" s="748"/>
      <c r="S905" s="1469"/>
      <c r="T905" s="1469"/>
      <c r="U905" s="1469"/>
      <c r="V905" s="1469"/>
      <c r="W905" s="1358"/>
      <c r="X905" s="1469"/>
      <c r="Y905" s="1469"/>
      <c r="Z905" s="1469"/>
    </row>
    <row r="906" spans="1:26" x14ac:dyDescent="0.2">
      <c r="A906" s="1469"/>
      <c r="B906" s="948" t="str">
        <f>'Wk5a(4)'!C233</f>
        <v>Farmland</v>
      </c>
      <c r="C906" s="1358" t="str">
        <f>C900</f>
        <v>TOTAL AVERAGE</v>
      </c>
      <c r="D906" s="1358"/>
      <c r="E906" s="747"/>
      <c r="F906" s="1358"/>
      <c r="G906" s="748"/>
      <c r="H906" s="949" t="str">
        <f>'Wk5a(4)'!E251</f>
        <v>.</v>
      </c>
      <c r="I906" s="950" t="str">
        <f>'Wk5a(4)'!F251</f>
        <v>.</v>
      </c>
      <c r="J906" s="950" t="str">
        <f>'Wk5a(4)'!G251</f>
        <v>.</v>
      </c>
      <c r="K906" s="950" t="str">
        <f>'Wk5a(4)'!H251</f>
        <v>.</v>
      </c>
      <c r="L906" s="950" t="str">
        <f>'Wk5a(4)'!I251</f>
        <v>.</v>
      </c>
      <c r="M906" s="950" t="str">
        <f>'Wk5a(4)'!J251</f>
        <v>.</v>
      </c>
      <c r="N906" s="950" t="str">
        <f>'Wk5a(4)'!K251</f>
        <v>.</v>
      </c>
      <c r="O906" s="951" t="str">
        <f>'Wk5a(4)'!L251</f>
        <v>.</v>
      </c>
      <c r="P906" s="1358"/>
      <c r="Q906" s="1358"/>
      <c r="R906" s="748"/>
      <c r="S906" s="1469"/>
      <c r="T906" s="1469"/>
      <c r="U906" s="1469"/>
      <c r="V906" s="1469"/>
      <c r="W906" s="1358"/>
      <c r="X906" s="1469"/>
      <c r="Y906" s="1469"/>
      <c r="Z906" s="1469"/>
    </row>
    <row r="907" spans="1:26" x14ac:dyDescent="0.2">
      <c r="A907" s="1469"/>
      <c r="B907" s="948" t="str">
        <f>'Wk5a(4)'!C252</f>
        <v>Mining</v>
      </c>
      <c r="C907" s="1358" t="str">
        <f>C901</f>
        <v>TOTAL AVERAGE</v>
      </c>
      <c r="D907" s="1358"/>
      <c r="E907" s="747"/>
      <c r="F907" s="1358"/>
      <c r="G907" s="748"/>
      <c r="H907" s="949" t="str">
        <f>'Wk5a(4)'!E270</f>
        <v>.</v>
      </c>
      <c r="I907" s="950" t="str">
        <f>'Wk5a(4)'!F270</f>
        <v>.</v>
      </c>
      <c r="J907" s="950" t="str">
        <f>'Wk5a(4)'!G270</f>
        <v>.</v>
      </c>
      <c r="K907" s="950" t="str">
        <f>'Wk5a(4)'!H270</f>
        <v>.</v>
      </c>
      <c r="L907" s="950" t="str">
        <f>'Wk5a(4)'!I270</f>
        <v>.</v>
      </c>
      <c r="M907" s="950" t="str">
        <f>'Wk5a(4)'!J270</f>
        <v>.</v>
      </c>
      <c r="N907" s="950" t="str">
        <f>'Wk5a(4)'!K270</f>
        <v>.</v>
      </c>
      <c r="O907" s="951" t="str">
        <f>'Wk5a(4)'!L270</f>
        <v>.</v>
      </c>
      <c r="P907" s="1358"/>
      <c r="Q907" s="1358"/>
      <c r="R907" s="748"/>
      <c r="S907" s="1469"/>
      <c r="T907" s="1469"/>
      <c r="U907" s="1469"/>
      <c r="V907" s="1469"/>
      <c r="W907" s="1358"/>
      <c r="X907" s="1469"/>
      <c r="Y907" s="1469"/>
      <c r="Z907" s="1469"/>
    </row>
    <row r="908" spans="1:26" x14ac:dyDescent="0.2">
      <c r="A908" s="1469"/>
      <c r="B908" s="948"/>
      <c r="C908" s="1358"/>
      <c r="D908" s="1358"/>
      <c r="E908" s="747"/>
      <c r="F908" s="1358"/>
      <c r="G908" s="748"/>
      <c r="H908" s="949"/>
      <c r="I908" s="950"/>
      <c r="J908" s="950"/>
      <c r="K908" s="950"/>
      <c r="L908" s="950"/>
      <c r="M908" s="950"/>
      <c r="N908" s="950"/>
      <c r="O908" s="951"/>
      <c r="P908" s="1358"/>
      <c r="Q908" s="1358"/>
      <c r="R908" s="748"/>
      <c r="S908" s="1469"/>
      <c r="T908" s="1469"/>
      <c r="U908" s="1469"/>
      <c r="V908" s="1469"/>
      <c r="W908" s="1358"/>
      <c r="X908" s="1469"/>
      <c r="Y908" s="1469"/>
      <c r="Z908" s="1469"/>
    </row>
    <row r="909" spans="1:26" x14ac:dyDescent="0.2">
      <c r="A909" s="1469"/>
      <c r="B909" s="1458" t="str">
        <f>'WK5a(5)'!$F$3</f>
        <v>.</v>
      </c>
      <c r="C909" s="100"/>
      <c r="D909" s="100"/>
      <c r="E909" s="849"/>
      <c r="F909" s="100"/>
      <c r="G909" s="850"/>
      <c r="H909" s="849"/>
      <c r="I909" s="100"/>
      <c r="J909" s="100"/>
      <c r="K909" s="100"/>
      <c r="L909" s="100"/>
      <c r="M909" s="100"/>
      <c r="N909" s="100"/>
      <c r="O909" s="100"/>
      <c r="P909" s="849"/>
      <c r="Q909" s="100"/>
      <c r="R909" s="850"/>
      <c r="S909" s="1469"/>
      <c r="T909" s="1469"/>
      <c r="U909" s="1469"/>
      <c r="V909" s="1469"/>
      <c r="W909" s="1358"/>
      <c r="X909" s="1469"/>
      <c r="Y909" s="1469"/>
      <c r="Z909" s="1469"/>
    </row>
    <row r="910" spans="1:26" x14ac:dyDescent="0.2">
      <c r="A910" s="1469"/>
      <c r="B910" s="948"/>
      <c r="C910" s="1358"/>
      <c r="D910" s="1358"/>
      <c r="E910" s="747"/>
      <c r="F910" s="1358"/>
      <c r="G910" s="748"/>
      <c r="H910" s="949"/>
      <c r="I910" s="950"/>
      <c r="J910" s="950"/>
      <c r="K910" s="950"/>
      <c r="L910" s="950"/>
      <c r="M910" s="950"/>
      <c r="N910" s="950"/>
      <c r="O910" s="951"/>
      <c r="P910" s="1358"/>
      <c r="Q910" s="1358"/>
      <c r="R910" s="748"/>
      <c r="S910" s="1469"/>
      <c r="T910" s="1469"/>
      <c r="U910" s="1469"/>
      <c r="V910" s="1469"/>
      <c r="W910" s="1358"/>
      <c r="X910" s="1469"/>
      <c r="Y910" s="1469"/>
      <c r="Z910" s="1469"/>
    </row>
    <row r="911" spans="1:26" x14ac:dyDescent="0.2">
      <c r="A911" s="1469"/>
      <c r="B911" s="947" t="str">
        <f>'WK5a(5)'!C21</f>
        <v>Minimum Rates - with proposed special variation</v>
      </c>
      <c r="C911" s="1261"/>
      <c r="D911" s="1358"/>
      <c r="E911" s="747"/>
      <c r="F911" s="1358"/>
      <c r="G911" s="748"/>
      <c r="H911" s="961"/>
      <c r="I911" s="1295"/>
      <c r="J911" s="1295"/>
      <c r="K911" s="1295"/>
      <c r="L911" s="1295"/>
      <c r="M911" s="1295"/>
      <c r="N911" s="1295"/>
      <c r="O911" s="1295"/>
      <c r="P911" s="1358"/>
      <c r="Q911" s="1358"/>
      <c r="R911" s="748"/>
      <c r="S911" s="1469"/>
      <c r="T911" s="1469"/>
      <c r="U911" s="1469"/>
      <c r="V911" s="1469"/>
      <c r="W911" s="1358"/>
      <c r="X911" s="1469"/>
      <c r="Y911" s="1469"/>
      <c r="Z911" s="1469"/>
    </row>
    <row r="912" spans="1:26" x14ac:dyDescent="0.2">
      <c r="A912" s="1469"/>
      <c r="B912" s="961" t="str">
        <f>'WK5a(5)'!C24</f>
        <v>Residential</v>
      </c>
      <c r="C912" s="1261" t="s">
        <v>256</v>
      </c>
      <c r="D912" s="1358"/>
      <c r="E912" s="747"/>
      <c r="F912" s="1358"/>
      <c r="G912" s="748"/>
      <c r="H912" s="961">
        <f>IFERROR(AVERAGE('WK5a(5)'!E24:E28),0)</f>
        <v>0</v>
      </c>
      <c r="I912" s="1295">
        <f>IFERROR(AVERAGE('WK5a(5)'!F24:F28),0)</f>
        <v>0</v>
      </c>
      <c r="J912" s="1295">
        <f>IFERROR(AVERAGE('WK5a(5)'!G24:G28),0)</f>
        <v>0</v>
      </c>
      <c r="K912" s="1295">
        <f>IFERROR(AVERAGE('WK5a(5)'!H24:H28),0)</f>
        <v>0</v>
      </c>
      <c r="L912" s="1295">
        <f>IFERROR(AVERAGE('WK5a(5)'!I24:I28),0)</f>
        <v>0</v>
      </c>
      <c r="M912" s="1295">
        <f>IFERROR(AVERAGE('WK5a(5)'!J24:J28),0)</f>
        <v>0</v>
      </c>
      <c r="N912" s="1295">
        <f>IFERROR(AVERAGE('WK5a(5)'!K24:K28),0)</f>
        <v>0</v>
      </c>
      <c r="O912" s="1295">
        <f>IFERROR(AVERAGE('WK5a(5)'!L24:L28),0)</f>
        <v>0</v>
      </c>
      <c r="P912" s="1358"/>
      <c r="Q912" s="1358"/>
      <c r="R912" s="748"/>
      <c r="S912" s="1469"/>
      <c r="T912" s="1469"/>
      <c r="U912" s="1469"/>
      <c r="V912" s="1469"/>
      <c r="W912" s="1358"/>
      <c r="X912" s="1469"/>
      <c r="Y912" s="1469"/>
      <c r="Z912" s="1469"/>
    </row>
    <row r="913" spans="1:26" x14ac:dyDescent="0.2">
      <c r="A913" s="1469"/>
      <c r="B913" s="961" t="str">
        <f>'WK5a(5)'!C33</f>
        <v>Business</v>
      </c>
      <c r="C913" s="1261" t="s">
        <v>256</v>
      </c>
      <c r="D913" s="1358"/>
      <c r="E913" s="747"/>
      <c r="F913" s="1358"/>
      <c r="G913" s="748"/>
      <c r="H913" s="961">
        <f>IFERROR(AVERAGE('WK5a(5)'!E33:E46),0)</f>
        <v>0</v>
      </c>
      <c r="I913" s="1295">
        <f>IFERROR(AVERAGE('WK5a(5)'!F33:F46),0)</f>
        <v>0</v>
      </c>
      <c r="J913" s="1295">
        <f>IFERROR(AVERAGE('WK5a(5)'!G33:G46),0)</f>
        <v>0</v>
      </c>
      <c r="K913" s="1295">
        <f>IFERROR(AVERAGE('WK5a(5)'!H33:H46),0)</f>
        <v>0</v>
      </c>
      <c r="L913" s="1295">
        <f>IFERROR(AVERAGE('WK5a(5)'!I33:I46),0)</f>
        <v>0</v>
      </c>
      <c r="M913" s="1295">
        <f>IFERROR(AVERAGE('WK5a(5)'!J33:J46),0)</f>
        <v>0</v>
      </c>
      <c r="N913" s="1295">
        <f>IFERROR(AVERAGE('WK5a(5)'!K33:K46),0)</f>
        <v>0</v>
      </c>
      <c r="O913" s="1295">
        <f>IFERROR(AVERAGE('WK5a(5)'!L33:L46),0)</f>
        <v>0</v>
      </c>
      <c r="P913" s="1358"/>
      <c r="Q913" s="1358"/>
      <c r="R913" s="748"/>
      <c r="S913" s="1469"/>
      <c r="T913" s="1469"/>
      <c r="U913" s="1469"/>
      <c r="V913" s="1469"/>
      <c r="W913" s="1358"/>
      <c r="X913" s="1469"/>
      <c r="Y913" s="1469"/>
      <c r="Z913" s="1469"/>
    </row>
    <row r="914" spans="1:26" x14ac:dyDescent="0.2">
      <c r="A914" s="1469"/>
      <c r="B914" s="961" t="str">
        <f>'WK5a(5)'!C51</f>
        <v>Farmland</v>
      </c>
      <c r="C914" s="1261" t="s">
        <v>256</v>
      </c>
      <c r="D914" s="1358"/>
      <c r="E914" s="747"/>
      <c r="F914" s="1358"/>
      <c r="G914" s="748"/>
      <c r="H914" s="961">
        <f>IFERROR(AVERAGE('WK5a(5)'!E51:E55),0)</f>
        <v>0</v>
      </c>
      <c r="I914" s="1295">
        <f>IFERROR(AVERAGE('WK5a(5)'!F51:F55),0)</f>
        <v>0</v>
      </c>
      <c r="J914" s="1295">
        <f>IFERROR(AVERAGE('WK5a(5)'!G51:G55),0)</f>
        <v>0</v>
      </c>
      <c r="K914" s="1295">
        <f>IFERROR(AVERAGE('WK5a(5)'!H51:H55),0)</f>
        <v>0</v>
      </c>
      <c r="L914" s="1295">
        <f>IFERROR(AVERAGE('WK5a(5)'!I51:I55),0)</f>
        <v>0</v>
      </c>
      <c r="M914" s="1295">
        <f>IFERROR(AVERAGE('WK5a(5)'!J51:J55),0)</f>
        <v>0</v>
      </c>
      <c r="N914" s="1295">
        <f>IFERROR(AVERAGE('WK5a(5)'!K51:K55),0)</f>
        <v>0</v>
      </c>
      <c r="O914" s="1295">
        <f>IFERROR(AVERAGE('WK5a(5)'!L51:L55),0)</f>
        <v>0</v>
      </c>
      <c r="P914" s="1358"/>
      <c r="Q914" s="1358"/>
      <c r="R914" s="748"/>
      <c r="S914" s="1469"/>
      <c r="T914" s="1469"/>
      <c r="U914" s="1469"/>
      <c r="V914" s="1469"/>
      <c r="W914" s="1358"/>
      <c r="X914" s="1469"/>
      <c r="Y914" s="1469"/>
      <c r="Z914" s="1469"/>
    </row>
    <row r="915" spans="1:26" x14ac:dyDescent="0.2">
      <c r="A915" s="1469"/>
      <c r="B915" s="961" t="str">
        <f>'WK5a(5)'!C60</f>
        <v>Mining</v>
      </c>
      <c r="C915" s="1261" t="s">
        <v>256</v>
      </c>
      <c r="D915" s="1358"/>
      <c r="E915" s="747"/>
      <c r="F915" s="1358"/>
      <c r="G915" s="748"/>
      <c r="H915" s="961">
        <f>IFERROR(AVERAGE('WK5a(5)'!E60:E68),0)</f>
        <v>0</v>
      </c>
      <c r="I915" s="1295">
        <f>IFERROR(AVERAGE('WK5a(5)'!F60:F68),0)</f>
        <v>0</v>
      </c>
      <c r="J915" s="1295">
        <f>IFERROR(AVERAGE('WK5a(5)'!G60:G68),0)</f>
        <v>0</v>
      </c>
      <c r="K915" s="1295">
        <f>IFERROR(AVERAGE('WK5a(5)'!H60:H68),0)</f>
        <v>0</v>
      </c>
      <c r="L915" s="1295">
        <f>IFERROR(AVERAGE('WK5a(5)'!I60:I68),0)</f>
        <v>0</v>
      </c>
      <c r="M915" s="1295">
        <f>IFERROR(AVERAGE('WK5a(5)'!J60:J68),0)</f>
        <v>0</v>
      </c>
      <c r="N915" s="1295">
        <f>IFERROR(AVERAGE('WK5a(5)'!K60:K68),0)</f>
        <v>0</v>
      </c>
      <c r="O915" s="1295">
        <f>IFERROR(AVERAGE('WK5a(5)'!L60:L68),0)</f>
        <v>0</v>
      </c>
      <c r="P915" s="1358"/>
      <c r="Q915" s="1358"/>
      <c r="R915" s="748"/>
      <c r="S915" s="1469"/>
      <c r="T915" s="1469"/>
      <c r="U915" s="1469"/>
      <c r="V915" s="1469"/>
      <c r="W915" s="1358"/>
      <c r="X915" s="1469"/>
      <c r="Y915" s="1469"/>
      <c r="Z915" s="1469"/>
    </row>
    <row r="916" spans="1:26" x14ac:dyDescent="0.2">
      <c r="A916" s="1469"/>
      <c r="B916" s="948"/>
      <c r="C916" s="1358"/>
      <c r="D916" s="1358"/>
      <c r="E916" s="747"/>
      <c r="F916" s="1358"/>
      <c r="G916" s="748"/>
      <c r="H916" s="949"/>
      <c r="I916" s="950"/>
      <c r="J916" s="950"/>
      <c r="K916" s="950"/>
      <c r="L916" s="950"/>
      <c r="M916" s="950"/>
      <c r="N916" s="950"/>
      <c r="O916" s="951"/>
      <c r="P916" s="1358"/>
      <c r="Q916" s="1358"/>
      <c r="R916" s="748"/>
      <c r="S916" s="1469"/>
      <c r="T916" s="1469"/>
      <c r="U916" s="1469"/>
      <c r="V916" s="1469"/>
      <c r="W916" s="1358"/>
      <c r="X916" s="1469"/>
      <c r="Y916" s="1469"/>
      <c r="Z916" s="1469"/>
    </row>
    <row r="917" spans="1:26" x14ac:dyDescent="0.2">
      <c r="A917" s="1469"/>
      <c r="B917" s="947" t="str">
        <f>'WK5a(5)'!C72</f>
        <v>Average Ordinary and Special Rates - with proposed special variation</v>
      </c>
      <c r="C917" s="1358"/>
      <c r="D917" s="1358"/>
      <c r="E917" s="747"/>
      <c r="F917" s="1358"/>
      <c r="G917" s="748"/>
      <c r="H917" s="747"/>
      <c r="I917" s="1358"/>
      <c r="J917" s="1358"/>
      <c r="K917" s="1358"/>
      <c r="L917" s="1358"/>
      <c r="M917" s="1358"/>
      <c r="N917" s="1358"/>
      <c r="O917" s="748"/>
      <c r="P917" s="1358"/>
      <c r="Q917" s="1358"/>
      <c r="R917" s="748"/>
      <c r="S917" s="1469"/>
      <c r="T917" s="1469"/>
      <c r="U917" s="1469"/>
      <c r="V917" s="1469"/>
      <c r="W917" s="1358"/>
      <c r="X917" s="1469"/>
      <c r="Y917" s="1469"/>
      <c r="Z917" s="1469"/>
    </row>
    <row r="918" spans="1:26" x14ac:dyDescent="0.2">
      <c r="A918" s="1469"/>
      <c r="B918" s="948" t="str">
        <f>'WK5a(5)'!C75</f>
        <v>Residential</v>
      </c>
      <c r="C918" s="967" t="str">
        <f>'WK5a(5)'!D93</f>
        <v>TOTAL AVERAGE</v>
      </c>
      <c r="D918" s="1358"/>
      <c r="E918" s="747"/>
      <c r="F918" s="1358"/>
      <c r="G918" s="748"/>
      <c r="H918" s="949" t="str">
        <f>'WK5a(5)'!E93</f>
        <v>.</v>
      </c>
      <c r="I918" s="950" t="str">
        <f>'WK5a(5)'!F93</f>
        <v>.</v>
      </c>
      <c r="J918" s="950" t="str">
        <f>'WK5a(5)'!G93</f>
        <v>.</v>
      </c>
      <c r="K918" s="950" t="str">
        <f>'WK5a(5)'!H93</f>
        <v>.</v>
      </c>
      <c r="L918" s="950" t="str">
        <f>'WK5a(5)'!I93</f>
        <v>.</v>
      </c>
      <c r="M918" s="950" t="str">
        <f>'WK5a(5)'!J93</f>
        <v>.</v>
      </c>
      <c r="N918" s="950" t="str">
        <f>'WK5a(5)'!K93</f>
        <v>.</v>
      </c>
      <c r="O918" s="951" t="str">
        <f>'WK5a(5)'!L93</f>
        <v>.</v>
      </c>
      <c r="P918" s="1358"/>
      <c r="Q918" s="1358"/>
      <c r="R918" s="748"/>
      <c r="S918" s="1469"/>
      <c r="T918" s="1469"/>
      <c r="U918" s="1469"/>
      <c r="V918" s="1469"/>
      <c r="W918" s="1358"/>
      <c r="X918" s="1469"/>
      <c r="Y918" s="1469"/>
      <c r="Z918" s="1469"/>
    </row>
    <row r="919" spans="1:26" x14ac:dyDescent="0.2">
      <c r="A919" s="1469"/>
      <c r="B919" s="948" t="str">
        <f>'WK5a(5)'!C94</f>
        <v>Business</v>
      </c>
      <c r="C919" s="967" t="str">
        <f>'WK5a(5)'!D131</f>
        <v>TOTAL AVERAGE</v>
      </c>
      <c r="D919" s="1358"/>
      <c r="E919" s="747"/>
      <c r="F919" s="1358"/>
      <c r="G919" s="748"/>
      <c r="H919" s="949" t="str">
        <f>'WK5a(5)'!E131</f>
        <v>.</v>
      </c>
      <c r="I919" s="950" t="str">
        <f>'WK5a(5)'!F131</f>
        <v>.</v>
      </c>
      <c r="J919" s="950" t="str">
        <f>'WK5a(5)'!G131</f>
        <v>.</v>
      </c>
      <c r="K919" s="950" t="str">
        <f>'WK5a(5)'!H131</f>
        <v>.</v>
      </c>
      <c r="L919" s="950" t="str">
        <f>'WK5a(5)'!I131</f>
        <v>.</v>
      </c>
      <c r="M919" s="950" t="str">
        <f>'WK5a(5)'!J131</f>
        <v>.</v>
      </c>
      <c r="N919" s="950" t="str">
        <f>'WK5a(5)'!K131</f>
        <v>.</v>
      </c>
      <c r="O919" s="951" t="str">
        <f>'WK5a(5)'!L131</f>
        <v>.</v>
      </c>
      <c r="P919" s="1358"/>
      <c r="Q919" s="1358"/>
      <c r="R919" s="748"/>
      <c r="S919" s="1469"/>
      <c r="T919" s="1469"/>
      <c r="U919" s="1469"/>
      <c r="V919" s="1469"/>
      <c r="W919" s="1358"/>
      <c r="X919" s="1469"/>
      <c r="Y919" s="1469"/>
      <c r="Z919" s="1469"/>
    </row>
    <row r="920" spans="1:26" x14ac:dyDescent="0.2">
      <c r="A920" s="1469"/>
      <c r="B920" s="948" t="str">
        <f>'WK5a(5)'!C132</f>
        <v>Farmland</v>
      </c>
      <c r="C920" s="967" t="str">
        <f>'WK5a(5)'!D150</f>
        <v>TOTAL AVERAGE</v>
      </c>
      <c r="D920" s="1358"/>
      <c r="E920" s="747"/>
      <c r="F920" s="1358"/>
      <c r="G920" s="748"/>
      <c r="H920" s="949" t="str">
        <f>'WK5a(5)'!E150</f>
        <v>.</v>
      </c>
      <c r="I920" s="950" t="str">
        <f>'WK5a(5)'!F150</f>
        <v>.</v>
      </c>
      <c r="J920" s="950" t="str">
        <f>'WK5a(5)'!G150</f>
        <v>.</v>
      </c>
      <c r="K920" s="950" t="str">
        <f>'WK5a(5)'!H150</f>
        <v>.</v>
      </c>
      <c r="L920" s="950" t="str">
        <f>'WK5a(5)'!I150</f>
        <v>.</v>
      </c>
      <c r="M920" s="950" t="str">
        <f>'WK5a(5)'!J150</f>
        <v>.</v>
      </c>
      <c r="N920" s="950" t="str">
        <f>'WK5a(5)'!K150</f>
        <v>.</v>
      </c>
      <c r="O920" s="951" t="str">
        <f>'WK5a(5)'!L150</f>
        <v>.</v>
      </c>
      <c r="P920" s="1358"/>
      <c r="Q920" s="1358"/>
      <c r="R920" s="748"/>
      <c r="S920" s="1469"/>
      <c r="T920" s="1469"/>
      <c r="U920" s="1469"/>
      <c r="V920" s="1469"/>
      <c r="W920" s="1358"/>
      <c r="X920" s="1469"/>
      <c r="Y920" s="1469"/>
      <c r="Z920" s="1469"/>
    </row>
    <row r="921" spans="1:26" x14ac:dyDescent="0.2">
      <c r="A921" s="1469"/>
      <c r="B921" s="948" t="str">
        <f>'WK5a(5)'!C151</f>
        <v>Mining</v>
      </c>
      <c r="C921" s="967" t="str">
        <f>'WK5a(5)'!D169</f>
        <v>TOTAL AVERAGE</v>
      </c>
      <c r="D921" s="1358"/>
      <c r="E921" s="747"/>
      <c r="F921" s="1358"/>
      <c r="G921" s="748"/>
      <c r="H921" s="949" t="str">
        <f>'WK5a(5)'!E169</f>
        <v>.</v>
      </c>
      <c r="I921" s="950" t="str">
        <f>'WK5a(5)'!F169</f>
        <v>.</v>
      </c>
      <c r="J921" s="950" t="str">
        <f>'WK5a(5)'!G169</f>
        <v>.</v>
      </c>
      <c r="K921" s="950" t="str">
        <f>'WK5a(5)'!H169</f>
        <v>.</v>
      </c>
      <c r="L921" s="950" t="str">
        <f>'WK5a(5)'!I169</f>
        <v>.</v>
      </c>
      <c r="M921" s="950" t="str">
        <f>'WK5a(5)'!J169</f>
        <v>.</v>
      </c>
      <c r="N921" s="950" t="str">
        <f>'WK5a(5)'!K169</f>
        <v>.</v>
      </c>
      <c r="O921" s="951" t="str">
        <f>'WK5a(5)'!L169</f>
        <v>.</v>
      </c>
      <c r="P921" s="1358"/>
      <c r="Q921" s="1358"/>
      <c r="R921" s="748"/>
      <c r="S921" s="1469"/>
      <c r="T921" s="1469"/>
      <c r="U921" s="1469"/>
      <c r="V921" s="1469"/>
      <c r="W921" s="1358"/>
      <c r="X921" s="1469"/>
      <c r="Y921" s="1469"/>
      <c r="Z921" s="1469"/>
    </row>
    <row r="922" spans="1:26" x14ac:dyDescent="0.2">
      <c r="A922" s="1469"/>
      <c r="B922" s="747"/>
      <c r="C922" s="1358"/>
      <c r="D922" s="1358"/>
      <c r="E922" s="747"/>
      <c r="F922" s="1358"/>
      <c r="G922" s="748"/>
      <c r="H922" s="851"/>
      <c r="I922" s="564"/>
      <c r="J922" s="564"/>
      <c r="K922" s="564"/>
      <c r="L922" s="564"/>
      <c r="M922" s="564"/>
      <c r="N922" s="564"/>
      <c r="O922" s="852"/>
      <c r="P922" s="1358"/>
      <c r="Q922" s="1358"/>
      <c r="R922" s="748"/>
      <c r="S922" s="1469"/>
      <c r="T922" s="1469"/>
      <c r="U922" s="1469"/>
      <c r="V922" s="1469"/>
      <c r="W922" s="1358"/>
      <c r="X922" s="1469"/>
      <c r="Y922" s="1469"/>
      <c r="Z922" s="1469"/>
    </row>
    <row r="923" spans="1:26" x14ac:dyDescent="0.2">
      <c r="A923" s="1469"/>
      <c r="B923" s="947" t="str">
        <f>'WK5a(5)'!C173</f>
        <v>Average Ordinary and Special Rates - without proposed special variation (assumed rate peg only)</v>
      </c>
      <c r="C923" s="1358"/>
      <c r="D923" s="1358"/>
      <c r="E923" s="747"/>
      <c r="F923" s="1358"/>
      <c r="G923" s="748"/>
      <c r="H923" s="851"/>
      <c r="I923" s="564"/>
      <c r="J923" s="564"/>
      <c r="K923" s="564"/>
      <c r="L923" s="564"/>
      <c r="M923" s="564"/>
      <c r="N923" s="564"/>
      <c r="O923" s="852"/>
      <c r="P923" s="1358"/>
      <c r="Q923" s="1358"/>
      <c r="R923" s="748"/>
      <c r="S923" s="1469"/>
      <c r="T923" s="1469"/>
      <c r="U923" s="1469"/>
      <c r="V923" s="1469"/>
      <c r="W923" s="1358"/>
      <c r="X923" s="1469"/>
      <c r="Y923" s="1469"/>
      <c r="Z923" s="1469"/>
    </row>
    <row r="924" spans="1:26" x14ac:dyDescent="0.2">
      <c r="A924" s="1469"/>
      <c r="B924" s="948" t="str">
        <f>'WK5a(5)'!C176</f>
        <v>Residential</v>
      </c>
      <c r="C924" s="1358" t="str">
        <f>C918</f>
        <v>TOTAL AVERAGE</v>
      </c>
      <c r="D924" s="1358"/>
      <c r="E924" s="747"/>
      <c r="F924" s="1358"/>
      <c r="G924" s="748"/>
      <c r="H924" s="949" t="str">
        <f>'WK5a(5)'!E194</f>
        <v>.</v>
      </c>
      <c r="I924" s="950" t="str">
        <f>'WK5a(5)'!F194</f>
        <v>.</v>
      </c>
      <c r="J924" s="950" t="str">
        <f>'WK5a(5)'!G194</f>
        <v>.</v>
      </c>
      <c r="K924" s="950" t="str">
        <f>'WK5a(5)'!H194</f>
        <v>.</v>
      </c>
      <c r="L924" s="950" t="str">
        <f>'WK5a(5)'!I194</f>
        <v>.</v>
      </c>
      <c r="M924" s="950" t="str">
        <f>'WK5a(5)'!J194</f>
        <v>.</v>
      </c>
      <c r="N924" s="950" t="str">
        <f>'WK5a(5)'!K194</f>
        <v>.</v>
      </c>
      <c r="O924" s="951" t="str">
        <f>'WK5a(5)'!L194</f>
        <v>.</v>
      </c>
      <c r="P924" s="1358"/>
      <c r="Q924" s="1358"/>
      <c r="R924" s="748"/>
      <c r="S924" s="1469"/>
      <c r="T924" s="1469"/>
      <c r="U924" s="1469"/>
      <c r="V924" s="1469"/>
      <c r="W924" s="1358"/>
      <c r="X924" s="1469"/>
      <c r="Y924" s="1469"/>
      <c r="Z924" s="1469"/>
    </row>
    <row r="925" spans="1:26" x14ac:dyDescent="0.2">
      <c r="A925" s="1469"/>
      <c r="B925" s="948" t="str">
        <f>'WK5a(5)'!C195</f>
        <v>Business</v>
      </c>
      <c r="C925" s="1358" t="str">
        <f>C919</f>
        <v>TOTAL AVERAGE</v>
      </c>
      <c r="D925" s="1358"/>
      <c r="E925" s="747"/>
      <c r="F925" s="1358"/>
      <c r="G925" s="748"/>
      <c r="H925" s="949" t="str">
        <f>'WK5a(5)'!E232</f>
        <v>.</v>
      </c>
      <c r="I925" s="950" t="str">
        <f>'WK5a(5)'!F232</f>
        <v>.</v>
      </c>
      <c r="J925" s="950" t="str">
        <f>'WK5a(5)'!G232</f>
        <v>.</v>
      </c>
      <c r="K925" s="950" t="str">
        <f>'WK5a(5)'!H232</f>
        <v>.</v>
      </c>
      <c r="L925" s="950" t="str">
        <f>'WK5a(5)'!I232</f>
        <v>.</v>
      </c>
      <c r="M925" s="950" t="str">
        <f>'WK5a(5)'!J232</f>
        <v>.</v>
      </c>
      <c r="N925" s="950" t="str">
        <f>'WK5a(5)'!K232</f>
        <v>.</v>
      </c>
      <c r="O925" s="951" t="str">
        <f>'WK5a(5)'!L232</f>
        <v>.</v>
      </c>
      <c r="P925" s="1358"/>
      <c r="Q925" s="1358"/>
      <c r="R925" s="748"/>
      <c r="S925" s="1469"/>
      <c r="T925" s="1469"/>
      <c r="U925" s="1469"/>
      <c r="V925" s="1469"/>
      <c r="W925" s="1358"/>
      <c r="X925" s="1469"/>
      <c r="Y925" s="1469"/>
      <c r="Z925" s="1469"/>
    </row>
    <row r="926" spans="1:26" x14ac:dyDescent="0.2">
      <c r="A926" s="1469"/>
      <c r="B926" s="948" t="str">
        <f>'WK5a(5)'!C233</f>
        <v>Farmland</v>
      </c>
      <c r="C926" s="1358" t="str">
        <f>C920</f>
        <v>TOTAL AVERAGE</v>
      </c>
      <c r="D926" s="1358"/>
      <c r="E926" s="747"/>
      <c r="F926" s="1358"/>
      <c r="G926" s="748"/>
      <c r="H926" s="949" t="str">
        <f>'WK5a(5)'!E251</f>
        <v>.</v>
      </c>
      <c r="I926" s="950" t="str">
        <f>'WK5a(5)'!F251</f>
        <v>.</v>
      </c>
      <c r="J926" s="950" t="str">
        <f>'WK5a(5)'!G251</f>
        <v>.</v>
      </c>
      <c r="K926" s="950" t="str">
        <f>'WK5a(5)'!H251</f>
        <v>.</v>
      </c>
      <c r="L926" s="950" t="str">
        <f>'WK5a(5)'!I251</f>
        <v>.</v>
      </c>
      <c r="M926" s="950" t="str">
        <f>'WK5a(5)'!J251</f>
        <v>.</v>
      </c>
      <c r="N926" s="950" t="str">
        <f>'WK5a(5)'!K251</f>
        <v>.</v>
      </c>
      <c r="O926" s="951" t="str">
        <f>'WK5a(5)'!L251</f>
        <v>.</v>
      </c>
      <c r="P926" s="1358"/>
      <c r="Q926" s="1358"/>
      <c r="R926" s="748"/>
      <c r="S926" s="1469"/>
      <c r="T926" s="1469"/>
      <c r="U926" s="1469"/>
      <c r="V926" s="1469"/>
      <c r="W926" s="1358"/>
      <c r="X926" s="1469"/>
      <c r="Y926" s="1469"/>
      <c r="Z926" s="1469"/>
    </row>
    <row r="927" spans="1:26" x14ac:dyDescent="0.2">
      <c r="A927" s="1469"/>
      <c r="B927" s="948" t="str">
        <f>'WK5a(5)'!C252</f>
        <v>Mining</v>
      </c>
      <c r="C927" s="1358" t="str">
        <f>C921</f>
        <v>TOTAL AVERAGE</v>
      </c>
      <c r="D927" s="1358"/>
      <c r="E927" s="747"/>
      <c r="F927" s="1358"/>
      <c r="G927" s="748"/>
      <c r="H927" s="949" t="str">
        <f>'WK5a(5)'!E270</f>
        <v>.</v>
      </c>
      <c r="I927" s="950" t="str">
        <f>'WK5a(5)'!F270</f>
        <v>.</v>
      </c>
      <c r="J927" s="950" t="str">
        <f>'WK5a(5)'!G270</f>
        <v>.</v>
      </c>
      <c r="K927" s="950" t="str">
        <f>'WK5a(5)'!H270</f>
        <v>.</v>
      </c>
      <c r="L927" s="950" t="str">
        <f>'WK5a(5)'!I270</f>
        <v>.</v>
      </c>
      <c r="M927" s="950" t="str">
        <f>'WK5a(5)'!J270</f>
        <v>.</v>
      </c>
      <c r="N927" s="950" t="str">
        <f>'WK5a(5)'!K270</f>
        <v>.</v>
      </c>
      <c r="O927" s="951" t="str">
        <f>'WK5a(5)'!L270</f>
        <v>.</v>
      </c>
      <c r="P927" s="1358"/>
      <c r="Q927" s="1358"/>
      <c r="R927" s="748"/>
      <c r="S927" s="1469"/>
      <c r="T927" s="1469"/>
      <c r="U927" s="1469"/>
      <c r="V927" s="1469"/>
      <c r="W927" s="1358"/>
      <c r="X927" s="1469"/>
      <c r="Y927" s="1469"/>
      <c r="Z927" s="1469"/>
    </row>
    <row r="928" spans="1:26" x14ac:dyDescent="0.2">
      <c r="A928" s="1469"/>
      <c r="B928" s="751"/>
      <c r="C928" s="752"/>
      <c r="D928" s="752"/>
      <c r="E928" s="751"/>
      <c r="F928" s="752"/>
      <c r="G928" s="753"/>
      <c r="H928" s="751"/>
      <c r="I928" s="752"/>
      <c r="J928" s="752"/>
      <c r="K928" s="752"/>
      <c r="L928" s="752"/>
      <c r="M928" s="752"/>
      <c r="N928" s="752"/>
      <c r="O928" s="753"/>
      <c r="P928" s="752"/>
      <c r="Q928" s="752"/>
      <c r="R928" s="753"/>
      <c r="S928" s="1469"/>
      <c r="T928" s="1469"/>
      <c r="U928" s="1469"/>
      <c r="V928" s="1469"/>
      <c r="W928" s="1358"/>
      <c r="X928" s="1469"/>
      <c r="Y928" s="1469"/>
      <c r="Z928" s="1469"/>
    </row>
    <row r="929" spans="1:26" x14ac:dyDescent="0.2">
      <c r="A929" s="1469"/>
      <c r="B929" s="1469"/>
      <c r="C929" s="1469"/>
      <c r="D929" s="1469"/>
      <c r="E929" s="1469"/>
      <c r="F929" s="1469"/>
      <c r="G929" s="1469"/>
      <c r="H929" s="1469"/>
      <c r="I929" s="1469"/>
      <c r="J929" s="1469"/>
      <c r="K929" s="1469"/>
      <c r="L929" s="1469"/>
      <c r="M929" s="1469"/>
      <c r="N929" s="1469"/>
      <c r="O929" s="1469"/>
      <c r="P929" s="1469"/>
      <c r="Q929" s="1469"/>
      <c r="R929" s="1469"/>
      <c r="S929" s="1469"/>
      <c r="T929" s="1469"/>
      <c r="U929" s="1469"/>
      <c r="V929" s="1469"/>
      <c r="W929" s="1358"/>
      <c r="X929" s="1469"/>
      <c r="Y929" s="1469"/>
      <c r="Z929" s="1469"/>
    </row>
    <row r="930" spans="1:26" x14ac:dyDescent="0.2">
      <c r="A930" s="86"/>
      <c r="B930" s="86"/>
      <c r="C930" s="86"/>
      <c r="D930" s="86"/>
      <c r="E930" s="86"/>
      <c r="F930" s="86"/>
      <c r="G930" s="86"/>
      <c r="H930" s="86"/>
      <c r="I930" s="86"/>
      <c r="J930" s="86"/>
      <c r="K930" s="86"/>
      <c r="L930" s="86"/>
      <c r="M930" s="86"/>
      <c r="N930" s="86"/>
      <c r="O930" s="86"/>
      <c r="P930" s="86"/>
      <c r="Q930" s="86"/>
      <c r="R930" s="86"/>
      <c r="S930" s="86"/>
      <c r="T930" s="86"/>
      <c r="U930" s="86"/>
      <c r="V930" s="86"/>
      <c r="W930" s="1621"/>
      <c r="X930" s="86"/>
      <c r="Y930" s="86"/>
      <c r="Z930" s="86"/>
    </row>
    <row r="931" spans="1:26" x14ac:dyDescent="0.2">
      <c r="B931" s="1262" t="s">
        <v>927</v>
      </c>
      <c r="C931" s="272"/>
      <c r="D931" s="180"/>
      <c r="E931" s="1469"/>
      <c r="F931" s="1469"/>
      <c r="G931" s="1469"/>
      <c r="H931" s="1469"/>
      <c r="I931" s="697"/>
      <c r="J931" s="697"/>
      <c r="K931" s="697"/>
      <c r="L931" s="697"/>
      <c r="M931" s="697"/>
      <c r="N931" s="697"/>
      <c r="O931" s="697"/>
      <c r="P931" s="697"/>
      <c r="Q931" s="697"/>
      <c r="R931" s="697"/>
    </row>
    <row r="932" spans="1:26" x14ac:dyDescent="0.2">
      <c r="B932" s="95" t="s">
        <v>702</v>
      </c>
      <c r="C932" s="180"/>
      <c r="D932" s="1262" t="str">
        <f>'WK5a(2)'!H21</f>
        <v>$ nominal per year</v>
      </c>
      <c r="E932" s="1469"/>
      <c r="F932" s="1469"/>
      <c r="G932" s="1469"/>
      <c r="H932" s="1469"/>
      <c r="I932" s="697"/>
      <c r="J932" s="697"/>
      <c r="K932" s="697"/>
      <c r="L932" s="697"/>
      <c r="M932" s="697"/>
      <c r="N932" s="697"/>
      <c r="O932" s="697"/>
      <c r="P932" s="697"/>
      <c r="Q932" s="697"/>
      <c r="R932" s="697"/>
    </row>
    <row r="933" spans="1:26" x14ac:dyDescent="0.2">
      <c r="B933" s="1288" t="str">
        <f>B$51</f>
        <v>Year number</v>
      </c>
      <c r="C933" s="1187"/>
      <c r="D933" s="1326"/>
      <c r="E933" s="1286" t="str">
        <f t="shared" ref="E933:R933" si="34">E$51</f>
        <v>Hist yr 3</v>
      </c>
      <c r="F933" s="1328" t="str">
        <f t="shared" si="34"/>
        <v>Hist yr 2</v>
      </c>
      <c r="G933" s="1329" t="str">
        <f t="shared" si="34"/>
        <v>Hist yr 1</v>
      </c>
      <c r="H933" s="1327" t="str">
        <f t="shared" si="34"/>
        <v>Year 0</v>
      </c>
      <c r="I933" s="1263" t="str">
        <f t="shared" si="34"/>
        <v>Year 1</v>
      </c>
      <c r="J933" s="1263" t="str">
        <f t="shared" si="34"/>
        <v>Year 2</v>
      </c>
      <c r="K933" s="1263" t="str">
        <f t="shared" si="34"/>
        <v>Year 3</v>
      </c>
      <c r="L933" s="1263" t="str">
        <f t="shared" si="34"/>
        <v>Year 4</v>
      </c>
      <c r="M933" s="1263" t="str">
        <f t="shared" si="34"/>
        <v>Year 5</v>
      </c>
      <c r="N933" s="1263" t="str">
        <f t="shared" si="34"/>
        <v>Year 6</v>
      </c>
      <c r="O933" s="1263" t="str">
        <f t="shared" si="34"/>
        <v>Year 7</v>
      </c>
      <c r="P933" s="1286" t="str">
        <f t="shared" si="34"/>
        <v>Year 8</v>
      </c>
      <c r="Q933" s="1328" t="str">
        <f t="shared" si="34"/>
        <v>Year 9</v>
      </c>
      <c r="R933" s="1329" t="str">
        <f t="shared" si="34"/>
        <v>Year 10</v>
      </c>
    </row>
    <row r="934" spans="1:26" x14ac:dyDescent="0.2">
      <c r="B934" s="915" t="str">
        <f>B$52</f>
        <v>Financial year</v>
      </c>
      <c r="C934" s="752"/>
      <c r="D934" s="753"/>
      <c r="E934" s="916" t="str">
        <f t="shared" ref="E934:R934" si="35">E$52</f>
        <v>2017-18</v>
      </c>
      <c r="F934" s="917" t="str">
        <f t="shared" si="35"/>
        <v>2018-19</v>
      </c>
      <c r="G934" s="918" t="str">
        <f t="shared" si="35"/>
        <v>2019-20</v>
      </c>
      <c r="H934" s="919" t="str">
        <f t="shared" si="35"/>
        <v>2020-21</v>
      </c>
      <c r="I934" s="920" t="str">
        <f t="shared" si="35"/>
        <v>2021-22</v>
      </c>
      <c r="J934" s="920" t="str">
        <f t="shared" si="35"/>
        <v>2022-23</v>
      </c>
      <c r="K934" s="920" t="str">
        <f t="shared" si="35"/>
        <v>2023-24</v>
      </c>
      <c r="L934" s="920" t="str">
        <f t="shared" si="35"/>
        <v>2024-25</v>
      </c>
      <c r="M934" s="920" t="str">
        <f t="shared" si="35"/>
        <v>2025-26</v>
      </c>
      <c r="N934" s="920" t="str">
        <f t="shared" si="35"/>
        <v>2026-27</v>
      </c>
      <c r="O934" s="920" t="str">
        <f t="shared" si="35"/>
        <v>2027-28</v>
      </c>
      <c r="P934" s="916" t="str">
        <f t="shared" si="35"/>
        <v>2028-29</v>
      </c>
      <c r="Q934" s="917" t="str">
        <f t="shared" si="35"/>
        <v>2029-30</v>
      </c>
      <c r="R934" s="918" t="str">
        <f t="shared" si="35"/>
        <v>2030-31</v>
      </c>
    </row>
    <row r="935" spans="1:26" x14ac:dyDescent="0.2">
      <c r="B935" s="1622" t="str">
        <f>'WK5a(1) - Impact on Rates'!F3</f>
        <v>Gosford</v>
      </c>
      <c r="C935" s="100"/>
      <c r="D935" s="100"/>
      <c r="E935" s="849"/>
      <c r="F935" s="100"/>
      <c r="G935" s="850"/>
      <c r="H935" s="849"/>
      <c r="I935" s="100"/>
      <c r="J935" s="100"/>
      <c r="K935" s="100"/>
      <c r="L935" s="100"/>
      <c r="M935" s="100"/>
      <c r="N935" s="100"/>
      <c r="O935" s="100"/>
      <c r="P935" s="849"/>
      <c r="Q935" s="100"/>
      <c r="R935" s="850"/>
    </row>
    <row r="936" spans="1:26" x14ac:dyDescent="0.2">
      <c r="B936" s="947" t="str">
        <f>'WK5a(1) - Impact on Rates'!C21</f>
        <v>Minimum Rates - with proposed special variation</v>
      </c>
      <c r="C936" s="1261" t="str">
        <f>'WK5a(1) - Impact on Rates'!D22</f>
        <v>Sub-category or Special Rate name</v>
      </c>
      <c r="D936" s="1358"/>
      <c r="E936" s="747"/>
      <c r="F936" s="1358"/>
      <c r="G936" s="748"/>
      <c r="H936" s="747"/>
      <c r="I936" s="1358"/>
      <c r="J936" s="1358"/>
      <c r="K936" s="1358"/>
      <c r="L936" s="1358"/>
      <c r="M936" s="1358"/>
      <c r="N936" s="1358"/>
      <c r="O936" s="1358"/>
      <c r="P936" s="747"/>
      <c r="Q936" s="1358"/>
      <c r="R936" s="748"/>
    </row>
    <row r="937" spans="1:26" x14ac:dyDescent="0.2">
      <c r="B937" s="961" t="str">
        <f>'WK5a(1) - Impact on Rates'!C24</f>
        <v>Residential</v>
      </c>
      <c r="C937" s="1261" t="str">
        <f>'WK5a(1) - Impact on Rates'!D24</f>
        <v>Ordinary</v>
      </c>
      <c r="D937" s="1358"/>
      <c r="E937" s="747"/>
      <c r="F937" s="1358"/>
      <c r="G937" s="748"/>
      <c r="H937" s="961">
        <f>'WK5a(1) - Impact on Rates'!E24</f>
        <v>554</v>
      </c>
      <c r="I937" s="1295">
        <f>'WK5a(1) - Impact on Rates'!F24</f>
        <v>565</v>
      </c>
      <c r="J937" s="1295">
        <f>'WK5a(1) - Impact on Rates'!G24</f>
        <v>579.13</v>
      </c>
      <c r="K937" s="1295">
        <f>'WK5a(1) - Impact on Rates'!H24</f>
        <v>593.61</v>
      </c>
      <c r="L937" s="1295">
        <f>'WK5a(1) - Impact on Rates'!I24</f>
        <v>608.45000000000005</v>
      </c>
      <c r="M937" s="1295">
        <f>'WK5a(1) - Impact on Rates'!J24</f>
        <v>623.66</v>
      </c>
      <c r="N937" s="1295">
        <f>'WK5a(1) - Impact on Rates'!K24</f>
        <v>639.25</v>
      </c>
      <c r="O937" s="1295">
        <f>'WK5a(1) - Impact on Rates'!L24</f>
        <v>655.23</v>
      </c>
      <c r="P937" s="747"/>
      <c r="Q937" s="1358"/>
      <c r="R937" s="748"/>
    </row>
    <row r="938" spans="1:26" x14ac:dyDescent="0.2">
      <c r="B938" s="961" t="str">
        <f>'WK5a(1) - Impact on Rates'!C25</f>
        <v>Residential</v>
      </c>
      <c r="C938" s="1261" t="str">
        <f>'WK5a(1) - Impact on Rates'!D25</f>
        <v>Flood</v>
      </c>
      <c r="D938" s="1358"/>
      <c r="E938" s="747"/>
      <c r="F938" s="1358"/>
      <c r="G938" s="748"/>
      <c r="H938" s="961">
        <f>'WK5a(1) - Impact on Rates'!E25</f>
        <v>283</v>
      </c>
      <c r="I938" s="1295">
        <f>'WK5a(1) - Impact on Rates'!F25</f>
        <v>565</v>
      </c>
      <c r="J938" s="1295">
        <f>'WK5a(1) - Impact on Rates'!G25</f>
        <v>579.13</v>
      </c>
      <c r="K938" s="1295">
        <f>'WK5a(1) - Impact on Rates'!H25</f>
        <v>593.61</v>
      </c>
      <c r="L938" s="1295">
        <f>'WK5a(1) - Impact on Rates'!I25</f>
        <v>608.45000000000005</v>
      </c>
      <c r="M938" s="1295">
        <f>'WK5a(1) - Impact on Rates'!J25</f>
        <v>623.66</v>
      </c>
      <c r="N938" s="1295">
        <f>'WK5a(1) - Impact on Rates'!K25</f>
        <v>639.25</v>
      </c>
      <c r="O938" s="1295">
        <f>'WK5a(1) - Impact on Rates'!L25</f>
        <v>655.23</v>
      </c>
      <c r="P938" s="747"/>
      <c r="Q938" s="1358"/>
      <c r="R938" s="748"/>
    </row>
    <row r="939" spans="1:26" x14ac:dyDescent="0.2">
      <c r="B939" s="961" t="str">
        <f>'WK5a(1) - Impact on Rates'!C26</f>
        <v>Residential</v>
      </c>
      <c r="C939" s="1261" t="str">
        <f>'WK5a(1) - Impact on Rates'!D26</f>
        <v/>
      </c>
      <c r="D939" s="1358"/>
      <c r="E939" s="747"/>
      <c r="F939" s="1358"/>
      <c r="G939" s="748"/>
      <c r="H939" s="961">
        <f>'WK5a(1) - Impact on Rates'!E26</f>
        <v>0</v>
      </c>
      <c r="I939" s="1295">
        <f>'WK5a(1) - Impact on Rates'!F26</f>
        <v>0</v>
      </c>
      <c r="J939" s="1295">
        <f>'WK5a(1) - Impact on Rates'!G26</f>
        <v>0</v>
      </c>
      <c r="K939" s="1295">
        <f>'WK5a(1) - Impact on Rates'!H26</f>
        <v>0</v>
      </c>
      <c r="L939" s="1295">
        <f>'WK5a(1) - Impact on Rates'!I26</f>
        <v>0</v>
      </c>
      <c r="M939" s="1295">
        <f>'WK5a(1) - Impact on Rates'!J26</f>
        <v>0</v>
      </c>
      <c r="N939" s="1295">
        <f>'WK5a(1) - Impact on Rates'!K26</f>
        <v>0</v>
      </c>
      <c r="O939" s="1295">
        <f>'WK5a(1) - Impact on Rates'!L26</f>
        <v>0</v>
      </c>
      <c r="P939" s="747"/>
      <c r="Q939" s="1358"/>
      <c r="R939" s="748"/>
    </row>
    <row r="940" spans="1:26" x14ac:dyDescent="0.2">
      <c r="B940" s="961" t="str">
        <f>'WK5a(1) - Impact on Rates'!C27</f>
        <v>Residential</v>
      </c>
      <c r="C940" s="1261" t="str">
        <f>'WK5a(1) - Impact on Rates'!D27</f>
        <v/>
      </c>
      <c r="D940" s="1358"/>
      <c r="E940" s="747"/>
      <c r="F940" s="1358"/>
      <c r="G940" s="748"/>
      <c r="H940" s="961">
        <f>'WK5a(1) - Impact on Rates'!E27</f>
        <v>0</v>
      </c>
      <c r="I940" s="1295">
        <f>'WK5a(1) - Impact on Rates'!F27</f>
        <v>0</v>
      </c>
      <c r="J940" s="1295">
        <f>'WK5a(1) - Impact on Rates'!G27</f>
        <v>0</v>
      </c>
      <c r="K940" s="1295">
        <f>'WK5a(1) - Impact on Rates'!H27</f>
        <v>0</v>
      </c>
      <c r="L940" s="1295">
        <f>'WK5a(1) - Impact on Rates'!I27</f>
        <v>0</v>
      </c>
      <c r="M940" s="1295">
        <f>'WK5a(1) - Impact on Rates'!J27</f>
        <v>0</v>
      </c>
      <c r="N940" s="1295">
        <f>'WK5a(1) - Impact on Rates'!K27</f>
        <v>0</v>
      </c>
      <c r="O940" s="1295">
        <f>'WK5a(1) - Impact on Rates'!L27</f>
        <v>0</v>
      </c>
      <c r="P940" s="747"/>
      <c r="Q940" s="1358"/>
      <c r="R940" s="748"/>
    </row>
    <row r="941" spans="1:26" x14ac:dyDescent="0.2">
      <c r="B941" s="961" t="str">
        <f>'WK5a(1) - Impact on Rates'!C28</f>
        <v>Residential</v>
      </c>
      <c r="C941" s="1261" t="str">
        <f>'WK5a(1) - Impact on Rates'!D28</f>
        <v/>
      </c>
      <c r="D941" s="1358"/>
      <c r="E941" s="747"/>
      <c r="F941" s="1358"/>
      <c r="G941" s="748"/>
      <c r="H941" s="961">
        <f>'WK5a(1) - Impact on Rates'!E28</f>
        <v>0</v>
      </c>
      <c r="I941" s="1295">
        <f>'WK5a(1) - Impact on Rates'!F28</f>
        <v>0</v>
      </c>
      <c r="J941" s="1295">
        <f>'WK5a(1) - Impact on Rates'!G28</f>
        <v>0</v>
      </c>
      <c r="K941" s="1295">
        <f>'WK5a(1) - Impact on Rates'!H28</f>
        <v>0</v>
      </c>
      <c r="L941" s="1295">
        <f>'WK5a(1) - Impact on Rates'!I28</f>
        <v>0</v>
      </c>
      <c r="M941" s="1295">
        <f>'WK5a(1) - Impact on Rates'!J28</f>
        <v>0</v>
      </c>
      <c r="N941" s="1295">
        <f>'WK5a(1) - Impact on Rates'!K28</f>
        <v>0</v>
      </c>
      <c r="O941" s="1295">
        <f>'WK5a(1) - Impact on Rates'!L28</f>
        <v>0</v>
      </c>
      <c r="P941" s="747"/>
      <c r="Q941" s="1358"/>
      <c r="R941" s="748"/>
    </row>
    <row r="942" spans="1:26" s="1468" customFormat="1" x14ac:dyDescent="0.2">
      <c r="B942" s="961" t="str">
        <f>'WK5a(1) - Impact on Rates'!C29</f>
        <v>Residential</v>
      </c>
      <c r="C942" s="1261" t="str">
        <f>'WK5a(1) - Impact on Rates'!D29</f>
        <v/>
      </c>
      <c r="D942" s="1358"/>
      <c r="E942" s="747"/>
      <c r="F942" s="1358"/>
      <c r="G942" s="748"/>
      <c r="H942" s="961">
        <f>'WK5a(1) - Impact on Rates'!E29</f>
        <v>0</v>
      </c>
      <c r="I942" s="1295">
        <f>'WK5a(1) - Impact on Rates'!F29</f>
        <v>0</v>
      </c>
      <c r="J942" s="1295">
        <f>'WK5a(1) - Impact on Rates'!G29</f>
        <v>0</v>
      </c>
      <c r="K942" s="1295">
        <f>'WK5a(1) - Impact on Rates'!H29</f>
        <v>0</v>
      </c>
      <c r="L942" s="1295">
        <f>'WK5a(1) - Impact on Rates'!I29</f>
        <v>0</v>
      </c>
      <c r="M942" s="1295">
        <f>'WK5a(1) - Impact on Rates'!J29</f>
        <v>0</v>
      </c>
      <c r="N942" s="1295">
        <f>'WK5a(1) - Impact on Rates'!K29</f>
        <v>0</v>
      </c>
      <c r="O942" s="1295">
        <f>'WK5a(1) - Impact on Rates'!L29</f>
        <v>0</v>
      </c>
      <c r="P942" s="747"/>
      <c r="Q942" s="1358"/>
      <c r="R942" s="748"/>
    </row>
    <row r="943" spans="1:26" s="1468" customFormat="1" x14ac:dyDescent="0.2">
      <c r="B943" s="961" t="str">
        <f>'WK5a(1) - Impact on Rates'!C30</f>
        <v>Residential</v>
      </c>
      <c r="C943" s="1261" t="str">
        <f>'WK5a(1) - Impact on Rates'!D30</f>
        <v/>
      </c>
      <c r="D943" s="1358"/>
      <c r="E943" s="747"/>
      <c r="F943" s="1358"/>
      <c r="G943" s="748"/>
      <c r="H943" s="961">
        <f>'WK5a(1) - Impact on Rates'!E30</f>
        <v>0</v>
      </c>
      <c r="I943" s="1295">
        <f>'WK5a(1) - Impact on Rates'!F30</f>
        <v>0</v>
      </c>
      <c r="J943" s="1295">
        <f>'WK5a(1) - Impact on Rates'!G30</f>
        <v>0</v>
      </c>
      <c r="K943" s="1295">
        <f>'WK5a(1) - Impact on Rates'!H30</f>
        <v>0</v>
      </c>
      <c r="L943" s="1295">
        <f>'WK5a(1) - Impact on Rates'!I30</f>
        <v>0</v>
      </c>
      <c r="M943" s="1295">
        <f>'WK5a(1) - Impact on Rates'!J30</f>
        <v>0</v>
      </c>
      <c r="N943" s="1295">
        <f>'WK5a(1) - Impact on Rates'!K30</f>
        <v>0</v>
      </c>
      <c r="O943" s="1295">
        <f>'WK5a(1) - Impact on Rates'!L30</f>
        <v>0</v>
      </c>
      <c r="P943" s="747"/>
      <c r="Q943" s="1358"/>
      <c r="R943" s="748"/>
    </row>
    <row r="944" spans="1:26" s="1468" customFormat="1" ht="12.75" thickBot="1" x14ac:dyDescent="0.25">
      <c r="B944" s="1369" t="str">
        <f>'WK5a(1) - Impact on Rates'!C31</f>
        <v>Residential</v>
      </c>
      <c r="C944" s="1370" t="str">
        <f>'WK5a(1) - Impact on Rates'!D31</f>
        <v/>
      </c>
      <c r="D944" s="1371"/>
      <c r="E944" s="747"/>
      <c r="F944" s="1358"/>
      <c r="G944" s="748"/>
      <c r="H944" s="1369">
        <f>'WK5a(1) - Impact on Rates'!E31</f>
        <v>0</v>
      </c>
      <c r="I944" s="1372">
        <f>'WK5a(1) - Impact on Rates'!F31</f>
        <v>0</v>
      </c>
      <c r="J944" s="1372">
        <f>'WK5a(1) - Impact on Rates'!G31</f>
        <v>0</v>
      </c>
      <c r="K944" s="1372">
        <f>'WK5a(1) - Impact on Rates'!H31</f>
        <v>0</v>
      </c>
      <c r="L944" s="1372">
        <f>'WK5a(1) - Impact on Rates'!I31</f>
        <v>0</v>
      </c>
      <c r="M944" s="1372">
        <f>'WK5a(1) - Impact on Rates'!J31</f>
        <v>0</v>
      </c>
      <c r="N944" s="1372">
        <f>'WK5a(1) - Impact on Rates'!K31</f>
        <v>0</v>
      </c>
      <c r="O944" s="1373">
        <f>'WK5a(1) - Impact on Rates'!L31</f>
        <v>0</v>
      </c>
      <c r="P944" s="747"/>
      <c r="Q944" s="1358"/>
      <c r="R944" s="748"/>
    </row>
    <row r="945" spans="2:18" ht="12.75" thickTop="1" x14ac:dyDescent="0.2">
      <c r="B945" s="961" t="str">
        <f>'WK5a(1) - Impact on Rates'!C33</f>
        <v>Business</v>
      </c>
      <c r="C945" s="1261" t="str">
        <f>'WK5a(1) - Impact on Rates'!D33</f>
        <v>Ordinary</v>
      </c>
      <c r="D945" s="1358"/>
      <c r="E945" s="747"/>
      <c r="F945" s="1358"/>
      <c r="G945" s="748"/>
      <c r="H945" s="961">
        <f>'WK5a(1) - Impact on Rates'!E33</f>
        <v>554</v>
      </c>
      <c r="I945" s="1295">
        <f>'WK5a(1) - Impact on Rates'!F33</f>
        <v>565</v>
      </c>
      <c r="J945" s="1295">
        <f>'WK5a(1) - Impact on Rates'!G33</f>
        <v>579.13</v>
      </c>
      <c r="K945" s="1295">
        <f>'WK5a(1) - Impact on Rates'!H33</f>
        <v>593.61</v>
      </c>
      <c r="L945" s="1295">
        <f>'WK5a(1) - Impact on Rates'!I33</f>
        <v>608.45000000000005</v>
      </c>
      <c r="M945" s="1295">
        <f>'WK5a(1) - Impact on Rates'!J33</f>
        <v>623.66</v>
      </c>
      <c r="N945" s="1295">
        <f>'WK5a(1) - Impact on Rates'!K33</f>
        <v>639.25</v>
      </c>
      <c r="O945" s="1295">
        <f>'WK5a(1) - Impact on Rates'!L33</f>
        <v>655.23</v>
      </c>
      <c r="P945" s="747"/>
      <c r="Q945" s="1358"/>
      <c r="R945" s="748"/>
    </row>
    <row r="946" spans="2:18" x14ac:dyDescent="0.2">
      <c r="B946" s="961" t="str">
        <f>'WK5a(1) - Impact on Rates'!C34</f>
        <v>Business</v>
      </c>
      <c r="C946" s="1261" t="str">
        <f>'WK5a(1) - Impact on Rates'!D34</f>
        <v>Business LRA</v>
      </c>
      <c r="D946" s="1358"/>
      <c r="E946" s="747"/>
      <c r="F946" s="1358"/>
      <c r="G946" s="748"/>
      <c r="H946" s="961">
        <f>'WK5a(1) - Impact on Rates'!E34</f>
        <v>554</v>
      </c>
      <c r="I946" s="1295">
        <f>'WK5a(1) - Impact on Rates'!F34</f>
        <v>565</v>
      </c>
      <c r="J946" s="1295">
        <f>'WK5a(1) - Impact on Rates'!G34</f>
        <v>579.13</v>
      </c>
      <c r="K946" s="1295">
        <f>'WK5a(1) - Impact on Rates'!H34</f>
        <v>593.61</v>
      </c>
      <c r="L946" s="1295">
        <f>'WK5a(1) - Impact on Rates'!I34</f>
        <v>608.45000000000005</v>
      </c>
      <c r="M946" s="1295">
        <f>'WK5a(1) - Impact on Rates'!J34</f>
        <v>623.66</v>
      </c>
      <c r="N946" s="1295">
        <f>'WK5a(1) - Impact on Rates'!K34</f>
        <v>639.25</v>
      </c>
      <c r="O946" s="1295">
        <f>'WK5a(1) - Impact on Rates'!L34</f>
        <v>655.23</v>
      </c>
      <c r="P946" s="747"/>
      <c r="Q946" s="1358"/>
      <c r="R946" s="748"/>
    </row>
    <row r="947" spans="2:18" x14ac:dyDescent="0.2">
      <c r="B947" s="961" t="str">
        <f>'WK5a(1) - Impact on Rates'!C35</f>
        <v>Business</v>
      </c>
      <c r="C947" s="1261" t="str">
        <f>'WK5a(1) - Impact on Rates'!D35</f>
        <v>Business MRA</v>
      </c>
      <c r="D947" s="1358"/>
      <c r="E947" s="747"/>
      <c r="F947" s="1358"/>
      <c r="G947" s="748"/>
      <c r="H947" s="961">
        <f>'WK5a(1) - Impact on Rates'!E35</f>
        <v>554</v>
      </c>
      <c r="I947" s="1295">
        <f>'WK5a(1) - Impact on Rates'!F35</f>
        <v>565</v>
      </c>
      <c r="J947" s="1295">
        <f>'WK5a(1) - Impact on Rates'!G35</f>
        <v>579.13</v>
      </c>
      <c r="K947" s="1295">
        <f>'WK5a(1) - Impact on Rates'!H35</f>
        <v>593.61</v>
      </c>
      <c r="L947" s="1295">
        <f>'WK5a(1) - Impact on Rates'!I35</f>
        <v>608.45000000000005</v>
      </c>
      <c r="M947" s="1295">
        <f>'WK5a(1) - Impact on Rates'!J35</f>
        <v>623.66</v>
      </c>
      <c r="N947" s="1295">
        <f>'WK5a(1) - Impact on Rates'!K35</f>
        <v>639.25</v>
      </c>
      <c r="O947" s="1295">
        <f>'WK5a(1) - Impact on Rates'!L35</f>
        <v>655.23</v>
      </c>
      <c r="P947" s="747"/>
      <c r="Q947" s="1358"/>
      <c r="R947" s="748"/>
    </row>
    <row r="948" spans="2:18" x14ac:dyDescent="0.2">
      <c r="B948" s="961" t="str">
        <f>'WK5a(1) - Impact on Rates'!C36</f>
        <v>Business</v>
      </c>
      <c r="C948" s="1261" t="str">
        <f>'WK5a(1) - Impact on Rates'!D36</f>
        <v/>
      </c>
      <c r="D948" s="1358"/>
      <c r="E948" s="747"/>
      <c r="F948" s="1358"/>
      <c r="G948" s="748"/>
      <c r="H948" s="961">
        <f>'WK5a(1) - Impact on Rates'!E36</f>
        <v>0</v>
      </c>
      <c r="I948" s="1295">
        <f>'WK5a(1) - Impact on Rates'!F36</f>
        <v>0</v>
      </c>
      <c r="J948" s="1295">
        <f>'WK5a(1) - Impact on Rates'!G36</f>
        <v>0</v>
      </c>
      <c r="K948" s="1295">
        <f>'WK5a(1) - Impact on Rates'!H36</f>
        <v>0</v>
      </c>
      <c r="L948" s="1295">
        <f>'WK5a(1) - Impact on Rates'!I36</f>
        <v>0</v>
      </c>
      <c r="M948" s="1295">
        <f>'WK5a(1) - Impact on Rates'!J36</f>
        <v>0</v>
      </c>
      <c r="N948" s="1295">
        <f>'WK5a(1) - Impact on Rates'!K36</f>
        <v>0</v>
      </c>
      <c r="O948" s="1295">
        <f>'WK5a(1) - Impact on Rates'!L36</f>
        <v>0</v>
      </c>
      <c r="P948" s="747"/>
      <c r="Q948" s="1358"/>
      <c r="R948" s="748"/>
    </row>
    <row r="949" spans="2:18" x14ac:dyDescent="0.2">
      <c r="B949" s="961" t="str">
        <f>'WK5a(1) - Impact on Rates'!C37</f>
        <v>Business</v>
      </c>
      <c r="C949" s="1261" t="str">
        <f>'WK5a(1) - Impact on Rates'!D37</f>
        <v/>
      </c>
      <c r="D949" s="1358"/>
      <c r="E949" s="747"/>
      <c r="F949" s="1358"/>
      <c r="G949" s="748"/>
      <c r="H949" s="961">
        <f>'WK5a(1) - Impact on Rates'!E37</f>
        <v>0</v>
      </c>
      <c r="I949" s="1295">
        <f>'WK5a(1) - Impact on Rates'!F37</f>
        <v>0</v>
      </c>
      <c r="J949" s="1295">
        <f>'WK5a(1) - Impact on Rates'!G37</f>
        <v>0</v>
      </c>
      <c r="K949" s="1295">
        <f>'WK5a(1) - Impact on Rates'!H37</f>
        <v>0</v>
      </c>
      <c r="L949" s="1295">
        <f>'WK5a(1) - Impact on Rates'!I37</f>
        <v>0</v>
      </c>
      <c r="M949" s="1295">
        <f>'WK5a(1) - Impact on Rates'!J37</f>
        <v>0</v>
      </c>
      <c r="N949" s="1295">
        <f>'WK5a(1) - Impact on Rates'!K37</f>
        <v>0</v>
      </c>
      <c r="O949" s="1295">
        <f>'WK5a(1) - Impact on Rates'!L37</f>
        <v>0</v>
      </c>
      <c r="P949" s="747"/>
      <c r="Q949" s="1358"/>
      <c r="R949" s="748"/>
    </row>
    <row r="950" spans="2:18" x14ac:dyDescent="0.2">
      <c r="B950" s="961" t="str">
        <f>'WK5a(1) - Impact on Rates'!C38</f>
        <v>Business</v>
      </c>
      <c r="C950" s="1261" t="str">
        <f>'WK5a(1) - Impact on Rates'!D38</f>
        <v/>
      </c>
      <c r="D950" s="1358"/>
      <c r="E950" s="747"/>
      <c r="F950" s="1358"/>
      <c r="G950" s="748"/>
      <c r="H950" s="961">
        <f>'WK5a(1) - Impact on Rates'!E38</f>
        <v>0</v>
      </c>
      <c r="I950" s="1295">
        <f>'WK5a(1) - Impact on Rates'!F38</f>
        <v>0</v>
      </c>
      <c r="J950" s="1295">
        <f>'WK5a(1) - Impact on Rates'!G38</f>
        <v>0</v>
      </c>
      <c r="K950" s="1295">
        <f>'WK5a(1) - Impact on Rates'!H38</f>
        <v>0</v>
      </c>
      <c r="L950" s="1295">
        <f>'WK5a(1) - Impact on Rates'!I38</f>
        <v>0</v>
      </c>
      <c r="M950" s="1295">
        <f>'WK5a(1) - Impact on Rates'!J38</f>
        <v>0</v>
      </c>
      <c r="N950" s="1295">
        <f>'WK5a(1) - Impact on Rates'!K38</f>
        <v>0</v>
      </c>
      <c r="O950" s="1295">
        <f>'WK5a(1) - Impact on Rates'!L38</f>
        <v>0</v>
      </c>
      <c r="P950" s="747"/>
      <c r="Q950" s="1358"/>
      <c r="R950" s="748"/>
    </row>
    <row r="951" spans="2:18" x14ac:dyDescent="0.2">
      <c r="B951" s="961" t="str">
        <f>'WK5a(1) - Impact on Rates'!C39</f>
        <v>Business</v>
      </c>
      <c r="C951" s="1261" t="str">
        <f>'WK5a(1) - Impact on Rates'!D39</f>
        <v/>
      </c>
      <c r="D951" s="1358"/>
      <c r="E951" s="747"/>
      <c r="F951" s="1358"/>
      <c r="G951" s="748"/>
      <c r="H951" s="961">
        <f>'WK5a(1) - Impact on Rates'!E39</f>
        <v>0</v>
      </c>
      <c r="I951" s="1295">
        <f>'WK5a(1) - Impact on Rates'!F39</f>
        <v>0</v>
      </c>
      <c r="J951" s="1295">
        <f>'WK5a(1) - Impact on Rates'!G39</f>
        <v>0</v>
      </c>
      <c r="K951" s="1295">
        <f>'WK5a(1) - Impact on Rates'!H39</f>
        <v>0</v>
      </c>
      <c r="L951" s="1295">
        <f>'WK5a(1) - Impact on Rates'!I39</f>
        <v>0</v>
      </c>
      <c r="M951" s="1295">
        <f>'WK5a(1) - Impact on Rates'!J39</f>
        <v>0</v>
      </c>
      <c r="N951" s="1295">
        <f>'WK5a(1) - Impact on Rates'!K39</f>
        <v>0</v>
      </c>
      <c r="O951" s="1295">
        <f>'WK5a(1) - Impact on Rates'!L39</f>
        <v>0</v>
      </c>
      <c r="P951" s="747"/>
      <c r="Q951" s="1358"/>
      <c r="R951" s="748"/>
    </row>
    <row r="952" spans="2:18" x14ac:dyDescent="0.2">
      <c r="B952" s="961" t="str">
        <f>'WK5a(1) - Impact on Rates'!C40</f>
        <v>Business</v>
      </c>
      <c r="C952" s="1261" t="str">
        <f>'WK5a(1) - Impact on Rates'!D40</f>
        <v/>
      </c>
      <c r="D952" s="1358"/>
      <c r="E952" s="747"/>
      <c r="F952" s="1358"/>
      <c r="G952" s="748"/>
      <c r="H952" s="961">
        <f>'WK5a(1) - Impact on Rates'!E40</f>
        <v>0</v>
      </c>
      <c r="I952" s="1295">
        <f>'WK5a(1) - Impact on Rates'!F40</f>
        <v>0</v>
      </c>
      <c r="J952" s="1295">
        <f>'WK5a(1) - Impact on Rates'!G40</f>
        <v>0</v>
      </c>
      <c r="K952" s="1295">
        <f>'WK5a(1) - Impact on Rates'!H40</f>
        <v>0</v>
      </c>
      <c r="L952" s="1295">
        <f>'WK5a(1) - Impact on Rates'!I40</f>
        <v>0</v>
      </c>
      <c r="M952" s="1295">
        <f>'WK5a(1) - Impact on Rates'!J40</f>
        <v>0</v>
      </c>
      <c r="N952" s="1295">
        <f>'WK5a(1) - Impact on Rates'!K40</f>
        <v>0</v>
      </c>
      <c r="O952" s="1295">
        <f>'WK5a(1) - Impact on Rates'!L40</f>
        <v>0</v>
      </c>
      <c r="P952" s="747"/>
      <c r="Q952" s="1358"/>
      <c r="R952" s="748"/>
    </row>
    <row r="953" spans="2:18" x14ac:dyDescent="0.2">
      <c r="B953" s="961" t="str">
        <f>'WK5a(1) - Impact on Rates'!C41</f>
        <v>Business</v>
      </c>
      <c r="C953" s="1261" t="str">
        <f>'WK5a(1) - Impact on Rates'!D41</f>
        <v/>
      </c>
      <c r="D953" s="1358"/>
      <c r="E953" s="747"/>
      <c r="F953" s="1358"/>
      <c r="G953" s="748"/>
      <c r="H953" s="961">
        <f>'WK5a(1) - Impact on Rates'!E41</f>
        <v>0</v>
      </c>
      <c r="I953" s="1295">
        <f>'WK5a(1) - Impact on Rates'!F41</f>
        <v>0</v>
      </c>
      <c r="J953" s="1295">
        <f>'WK5a(1) - Impact on Rates'!G41</f>
        <v>0</v>
      </c>
      <c r="K953" s="1295">
        <f>'WK5a(1) - Impact on Rates'!H41</f>
        <v>0</v>
      </c>
      <c r="L953" s="1295">
        <f>'WK5a(1) - Impact on Rates'!I41</f>
        <v>0</v>
      </c>
      <c r="M953" s="1295">
        <f>'WK5a(1) - Impact on Rates'!J41</f>
        <v>0</v>
      </c>
      <c r="N953" s="1295">
        <f>'WK5a(1) - Impact on Rates'!K41</f>
        <v>0</v>
      </c>
      <c r="O953" s="1295">
        <f>'WK5a(1) - Impact on Rates'!L41</f>
        <v>0</v>
      </c>
      <c r="P953" s="747"/>
      <c r="Q953" s="1358"/>
      <c r="R953" s="748"/>
    </row>
    <row r="954" spans="2:18" x14ac:dyDescent="0.2">
      <c r="B954" s="961" t="str">
        <f>'WK5a(1) - Impact on Rates'!C42</f>
        <v>Business</v>
      </c>
      <c r="C954" s="1261" t="str">
        <f>'WK5a(1) - Impact on Rates'!D42</f>
        <v/>
      </c>
      <c r="D954" s="1358"/>
      <c r="E954" s="747"/>
      <c r="F954" s="1358"/>
      <c r="G954" s="748"/>
      <c r="H954" s="961">
        <f>'WK5a(1) - Impact on Rates'!E42</f>
        <v>0</v>
      </c>
      <c r="I954" s="1295">
        <f>'WK5a(1) - Impact on Rates'!F42</f>
        <v>0</v>
      </c>
      <c r="J954" s="1295">
        <f>'WK5a(1) - Impact on Rates'!G42</f>
        <v>0</v>
      </c>
      <c r="K954" s="1295">
        <f>'WK5a(1) - Impact on Rates'!H42</f>
        <v>0</v>
      </c>
      <c r="L954" s="1295">
        <f>'WK5a(1) - Impact on Rates'!I42</f>
        <v>0</v>
      </c>
      <c r="M954" s="1295">
        <f>'WK5a(1) - Impact on Rates'!J42</f>
        <v>0</v>
      </c>
      <c r="N954" s="1295">
        <f>'WK5a(1) - Impact on Rates'!K42</f>
        <v>0</v>
      </c>
      <c r="O954" s="1295">
        <f>'WK5a(1) - Impact on Rates'!L42</f>
        <v>0</v>
      </c>
      <c r="P954" s="747"/>
      <c r="Q954" s="1358"/>
      <c r="R954" s="748"/>
    </row>
    <row r="955" spans="2:18" x14ac:dyDescent="0.2">
      <c r="B955" s="961" t="str">
        <f>'WK5a(1) - Impact on Rates'!C43</f>
        <v>Business</v>
      </c>
      <c r="C955" s="1261" t="str">
        <f>'WK5a(1) - Impact on Rates'!D43</f>
        <v/>
      </c>
      <c r="D955" s="1358"/>
      <c r="E955" s="747"/>
      <c r="F955" s="1358"/>
      <c r="G955" s="748"/>
      <c r="H955" s="961">
        <f>'WK5a(1) - Impact on Rates'!E43</f>
        <v>0</v>
      </c>
      <c r="I955" s="1295">
        <f>'WK5a(1) - Impact on Rates'!F43</f>
        <v>0</v>
      </c>
      <c r="J955" s="1295">
        <f>'WK5a(1) - Impact on Rates'!G43</f>
        <v>0</v>
      </c>
      <c r="K955" s="1295">
        <f>'WK5a(1) - Impact on Rates'!H43</f>
        <v>0</v>
      </c>
      <c r="L955" s="1295">
        <f>'WK5a(1) - Impact on Rates'!I43</f>
        <v>0</v>
      </c>
      <c r="M955" s="1295">
        <f>'WK5a(1) - Impact on Rates'!J43</f>
        <v>0</v>
      </c>
      <c r="N955" s="1295">
        <f>'WK5a(1) - Impact on Rates'!K43</f>
        <v>0</v>
      </c>
      <c r="O955" s="1295">
        <f>'WK5a(1) - Impact on Rates'!L43</f>
        <v>0</v>
      </c>
      <c r="P955" s="747"/>
      <c r="Q955" s="1358"/>
      <c r="R955" s="748"/>
    </row>
    <row r="956" spans="2:18" x14ac:dyDescent="0.2">
      <c r="B956" s="961" t="str">
        <f>'WK5a(1) - Impact on Rates'!C44</f>
        <v>Business</v>
      </c>
      <c r="C956" s="1261" t="str">
        <f>'WK5a(1) - Impact on Rates'!D44</f>
        <v/>
      </c>
      <c r="D956" s="1358"/>
      <c r="E956" s="747"/>
      <c r="F956" s="1358"/>
      <c r="G956" s="748"/>
      <c r="H956" s="961">
        <f>'WK5a(1) - Impact on Rates'!E44</f>
        <v>0</v>
      </c>
      <c r="I956" s="1295">
        <f>'WK5a(1) - Impact on Rates'!F44</f>
        <v>0</v>
      </c>
      <c r="J956" s="1295">
        <f>'WK5a(1) - Impact on Rates'!G44</f>
        <v>0</v>
      </c>
      <c r="K956" s="1295">
        <f>'WK5a(1) - Impact on Rates'!H44</f>
        <v>0</v>
      </c>
      <c r="L956" s="1295">
        <f>'WK5a(1) - Impact on Rates'!I44</f>
        <v>0</v>
      </c>
      <c r="M956" s="1295">
        <f>'WK5a(1) - Impact on Rates'!J44</f>
        <v>0</v>
      </c>
      <c r="N956" s="1295">
        <f>'WK5a(1) - Impact on Rates'!K44</f>
        <v>0</v>
      </c>
      <c r="O956" s="1295">
        <f>'WK5a(1) - Impact on Rates'!L44</f>
        <v>0</v>
      </c>
      <c r="P956" s="747"/>
      <c r="Q956" s="1358"/>
      <c r="R956" s="748"/>
    </row>
    <row r="957" spans="2:18" x14ac:dyDescent="0.2">
      <c r="B957" s="961" t="str">
        <f>'WK5a(1) - Impact on Rates'!C45</f>
        <v>Business</v>
      </c>
      <c r="C957" s="1261" t="str">
        <f>'WK5a(1) - Impact on Rates'!D45</f>
        <v/>
      </c>
      <c r="D957" s="1358"/>
      <c r="E957" s="747"/>
      <c r="F957" s="1358"/>
      <c r="G957" s="748"/>
      <c r="H957" s="961">
        <f>'WK5a(1) - Impact on Rates'!E45</f>
        <v>0</v>
      </c>
      <c r="I957" s="1295">
        <f>'WK5a(1) - Impact on Rates'!F45</f>
        <v>0</v>
      </c>
      <c r="J957" s="1295">
        <f>'WK5a(1) - Impact on Rates'!G45</f>
        <v>0</v>
      </c>
      <c r="K957" s="1295">
        <f>'WK5a(1) - Impact on Rates'!H45</f>
        <v>0</v>
      </c>
      <c r="L957" s="1295">
        <f>'WK5a(1) - Impact on Rates'!I45</f>
        <v>0</v>
      </c>
      <c r="M957" s="1295">
        <f>'WK5a(1) - Impact on Rates'!J45</f>
        <v>0</v>
      </c>
      <c r="N957" s="1295">
        <f>'WK5a(1) - Impact on Rates'!K45</f>
        <v>0</v>
      </c>
      <c r="O957" s="1295">
        <f>'WK5a(1) - Impact on Rates'!L45</f>
        <v>0</v>
      </c>
      <c r="P957" s="747"/>
      <c r="Q957" s="1358"/>
      <c r="R957" s="748"/>
    </row>
    <row r="958" spans="2:18" s="1468" customFormat="1" x14ac:dyDescent="0.2">
      <c r="B958" s="961" t="str">
        <f>'WK5a(1) - Impact on Rates'!C46</f>
        <v>Business</v>
      </c>
      <c r="C958" s="1261" t="str">
        <f>'WK5a(1) - Impact on Rates'!D46</f>
        <v/>
      </c>
      <c r="D958" s="1358"/>
      <c r="E958" s="747"/>
      <c r="F958" s="1358"/>
      <c r="G958" s="748"/>
      <c r="H958" s="961">
        <f>'WK5a(1) - Impact on Rates'!E46</f>
        <v>0</v>
      </c>
      <c r="I958" s="1295">
        <f>'WK5a(1) - Impact on Rates'!F46</f>
        <v>0</v>
      </c>
      <c r="J958" s="1295">
        <f>'WK5a(1) - Impact on Rates'!G46</f>
        <v>0</v>
      </c>
      <c r="K958" s="1295">
        <f>'WK5a(1) - Impact on Rates'!H46</f>
        <v>0</v>
      </c>
      <c r="L958" s="1295">
        <f>'WK5a(1) - Impact on Rates'!I46</f>
        <v>0</v>
      </c>
      <c r="M958" s="1295">
        <f>'WK5a(1) - Impact on Rates'!J46</f>
        <v>0</v>
      </c>
      <c r="N958" s="1295">
        <f>'WK5a(1) - Impact on Rates'!K46</f>
        <v>0</v>
      </c>
      <c r="O958" s="1295">
        <f>'WK5a(1) - Impact on Rates'!L46</f>
        <v>0</v>
      </c>
      <c r="P958" s="747"/>
      <c r="Q958" s="1358"/>
      <c r="R958" s="748"/>
    </row>
    <row r="959" spans="2:18" s="1468" customFormat="1" x14ac:dyDescent="0.2">
      <c r="B959" s="961" t="str">
        <f>'WK5a(1) - Impact on Rates'!C47</f>
        <v>Business</v>
      </c>
      <c r="C959" s="1261" t="str">
        <f>'WK5a(1) - Impact on Rates'!D47</f>
        <v/>
      </c>
      <c r="D959" s="1358"/>
      <c r="E959" s="747"/>
      <c r="F959" s="1358"/>
      <c r="G959" s="748"/>
      <c r="H959" s="961">
        <f>'WK5a(1) - Impact on Rates'!E47</f>
        <v>0</v>
      </c>
      <c r="I959" s="1295">
        <f>'WK5a(1) - Impact on Rates'!F47</f>
        <v>0</v>
      </c>
      <c r="J959" s="1295">
        <f>'WK5a(1) - Impact on Rates'!G47</f>
        <v>0</v>
      </c>
      <c r="K959" s="1295">
        <f>'WK5a(1) - Impact on Rates'!H47</f>
        <v>0</v>
      </c>
      <c r="L959" s="1295">
        <f>'WK5a(1) - Impact on Rates'!I47</f>
        <v>0</v>
      </c>
      <c r="M959" s="1295">
        <f>'WK5a(1) - Impact on Rates'!J47</f>
        <v>0</v>
      </c>
      <c r="N959" s="1295">
        <f>'WK5a(1) - Impact on Rates'!K47</f>
        <v>0</v>
      </c>
      <c r="O959" s="1295">
        <f>'WK5a(1) - Impact on Rates'!L47</f>
        <v>0</v>
      </c>
      <c r="P959" s="747"/>
      <c r="Q959" s="1358"/>
      <c r="R959" s="748"/>
    </row>
    <row r="960" spans="2:18" s="1468" customFormat="1" x14ac:dyDescent="0.2">
      <c r="B960" s="961" t="str">
        <f>'WK5a(1) - Impact on Rates'!C48</f>
        <v>Business</v>
      </c>
      <c r="C960" s="1261" t="str">
        <f>'WK5a(1) - Impact on Rates'!D48</f>
        <v/>
      </c>
      <c r="D960" s="1358"/>
      <c r="E960" s="747"/>
      <c r="F960" s="1358"/>
      <c r="G960" s="748"/>
      <c r="H960" s="961">
        <f>'WK5a(1) - Impact on Rates'!E48</f>
        <v>0</v>
      </c>
      <c r="I960" s="1295">
        <f>'WK5a(1) - Impact on Rates'!F48</f>
        <v>0</v>
      </c>
      <c r="J960" s="1295">
        <f>'WK5a(1) - Impact on Rates'!G48</f>
        <v>0</v>
      </c>
      <c r="K960" s="1295">
        <f>'WK5a(1) - Impact on Rates'!H48</f>
        <v>0</v>
      </c>
      <c r="L960" s="1295">
        <f>'WK5a(1) - Impact on Rates'!I48</f>
        <v>0</v>
      </c>
      <c r="M960" s="1295">
        <f>'WK5a(1) - Impact on Rates'!J48</f>
        <v>0</v>
      </c>
      <c r="N960" s="1295">
        <f>'WK5a(1) - Impact on Rates'!K48</f>
        <v>0</v>
      </c>
      <c r="O960" s="1295">
        <f>'WK5a(1) - Impact on Rates'!L48</f>
        <v>0</v>
      </c>
      <c r="P960" s="747"/>
      <c r="Q960" s="1358"/>
      <c r="R960" s="748"/>
    </row>
    <row r="961" spans="2:18" ht="12.75" thickBot="1" x14ac:dyDescent="0.25">
      <c r="B961" s="1369" t="str">
        <f>'WK5a(1) - Impact on Rates'!C49</f>
        <v>Business</v>
      </c>
      <c r="C961" s="1370" t="str">
        <f>'WK5a(1) - Impact on Rates'!D49</f>
        <v/>
      </c>
      <c r="D961" s="1371"/>
      <c r="E961" s="747"/>
      <c r="F961" s="1358"/>
      <c r="G961" s="748"/>
      <c r="H961" s="1369">
        <f>'WK5a(1) - Impact on Rates'!E49</f>
        <v>0</v>
      </c>
      <c r="I961" s="1372">
        <f>'WK5a(1) - Impact on Rates'!F49</f>
        <v>0</v>
      </c>
      <c r="J961" s="1372">
        <f>'WK5a(1) - Impact on Rates'!G49</f>
        <v>0</v>
      </c>
      <c r="K961" s="1372">
        <f>'WK5a(1) - Impact on Rates'!H49</f>
        <v>0</v>
      </c>
      <c r="L961" s="1372">
        <f>'WK5a(1) - Impact on Rates'!I49</f>
        <v>0</v>
      </c>
      <c r="M961" s="1372">
        <f>'WK5a(1) - Impact on Rates'!J49</f>
        <v>0</v>
      </c>
      <c r="N961" s="1372">
        <f>'WK5a(1) - Impact on Rates'!K49</f>
        <v>0</v>
      </c>
      <c r="O961" s="1373">
        <f>'WK5a(1) - Impact on Rates'!L49</f>
        <v>0</v>
      </c>
      <c r="P961" s="747"/>
      <c r="Q961" s="1358"/>
      <c r="R961" s="748"/>
    </row>
    <row r="962" spans="2:18" ht="12.75" thickTop="1" x14ac:dyDescent="0.2">
      <c r="B962" s="961" t="str">
        <f>'WK5a(1) - Impact on Rates'!C51</f>
        <v>Farmland</v>
      </c>
      <c r="C962" s="1261" t="str">
        <f>'WK5a(1) - Impact on Rates'!D51</f>
        <v>Ordinary</v>
      </c>
      <c r="D962" s="1358"/>
      <c r="E962" s="747"/>
      <c r="F962" s="1358"/>
      <c r="G962" s="748"/>
      <c r="H962" s="961">
        <f>'WK5a(1) - Impact on Rates'!E51</f>
        <v>554</v>
      </c>
      <c r="I962" s="1295">
        <f>'WK5a(1) - Impact on Rates'!F51</f>
        <v>565</v>
      </c>
      <c r="J962" s="1295">
        <f>'WK5a(1) - Impact on Rates'!G51</f>
        <v>579.13</v>
      </c>
      <c r="K962" s="1295">
        <f>'WK5a(1) - Impact on Rates'!H51</f>
        <v>593.61</v>
      </c>
      <c r="L962" s="1295">
        <f>'WK5a(1) - Impact on Rates'!I51</f>
        <v>608.45000000000005</v>
      </c>
      <c r="M962" s="1295">
        <f>'WK5a(1) - Impact on Rates'!J51</f>
        <v>623.66</v>
      </c>
      <c r="N962" s="1295">
        <f>'WK5a(1) - Impact on Rates'!K51</f>
        <v>639.25</v>
      </c>
      <c r="O962" s="1295">
        <f>'WK5a(1) - Impact on Rates'!L51</f>
        <v>655.23</v>
      </c>
      <c r="P962" s="747"/>
      <c r="Q962" s="1358"/>
      <c r="R962" s="748"/>
    </row>
    <row r="963" spans="2:18" x14ac:dyDescent="0.2">
      <c r="B963" s="961" t="str">
        <f>'WK5a(1) - Impact on Rates'!C52</f>
        <v>Farmland</v>
      </c>
      <c r="C963" s="1261" t="str">
        <f>'WK5a(1) - Impact on Rates'!D52</f>
        <v/>
      </c>
      <c r="D963" s="1358"/>
      <c r="E963" s="747"/>
      <c r="F963" s="1358"/>
      <c r="G963" s="748"/>
      <c r="H963" s="961">
        <f>'WK5a(1) - Impact on Rates'!E52</f>
        <v>0</v>
      </c>
      <c r="I963" s="1295">
        <f>'WK5a(1) - Impact on Rates'!F52</f>
        <v>0</v>
      </c>
      <c r="J963" s="1295">
        <f>'WK5a(1) - Impact on Rates'!G52</f>
        <v>0</v>
      </c>
      <c r="K963" s="1295">
        <f>'WK5a(1) - Impact on Rates'!H52</f>
        <v>0</v>
      </c>
      <c r="L963" s="1295">
        <f>'WK5a(1) - Impact on Rates'!I52</f>
        <v>0</v>
      </c>
      <c r="M963" s="1295">
        <f>'WK5a(1) - Impact on Rates'!J52</f>
        <v>0</v>
      </c>
      <c r="N963" s="1295">
        <f>'WK5a(1) - Impact on Rates'!K52</f>
        <v>0</v>
      </c>
      <c r="O963" s="1295">
        <f>'WK5a(1) - Impact on Rates'!L52</f>
        <v>0</v>
      </c>
      <c r="P963" s="747"/>
      <c r="Q963" s="1358"/>
      <c r="R963" s="748"/>
    </row>
    <row r="964" spans="2:18" s="1468" customFormat="1" x14ac:dyDescent="0.2">
      <c r="B964" s="961" t="str">
        <f>'WK5a(1) - Impact on Rates'!C53</f>
        <v>Farmland</v>
      </c>
      <c r="C964" s="1261" t="str">
        <f>'WK5a(1) - Impact on Rates'!D53</f>
        <v/>
      </c>
      <c r="D964" s="1358"/>
      <c r="E964" s="747"/>
      <c r="F964" s="1358"/>
      <c r="G964" s="748"/>
      <c r="H964" s="961">
        <f>'WK5a(1) - Impact on Rates'!E53</f>
        <v>0</v>
      </c>
      <c r="I964" s="1295">
        <f>'WK5a(1) - Impact on Rates'!F53</f>
        <v>0</v>
      </c>
      <c r="J964" s="1295">
        <f>'WK5a(1) - Impact on Rates'!G53</f>
        <v>0</v>
      </c>
      <c r="K964" s="1295">
        <f>'WK5a(1) - Impact on Rates'!H53</f>
        <v>0</v>
      </c>
      <c r="L964" s="1295">
        <f>'WK5a(1) - Impact on Rates'!I53</f>
        <v>0</v>
      </c>
      <c r="M964" s="1295">
        <f>'WK5a(1) - Impact on Rates'!J53</f>
        <v>0</v>
      </c>
      <c r="N964" s="1295">
        <f>'WK5a(1) - Impact on Rates'!K53</f>
        <v>0</v>
      </c>
      <c r="O964" s="1295">
        <f>'WK5a(1) - Impact on Rates'!L53</f>
        <v>0</v>
      </c>
      <c r="P964" s="747"/>
      <c r="Q964" s="1358"/>
      <c r="R964" s="748"/>
    </row>
    <row r="965" spans="2:18" s="1468" customFormat="1" x14ac:dyDescent="0.2">
      <c r="B965" s="961" t="str">
        <f>'WK5a(1) - Impact on Rates'!C54</f>
        <v>Farmland</v>
      </c>
      <c r="C965" s="1261" t="str">
        <f>'WK5a(1) - Impact on Rates'!D54</f>
        <v/>
      </c>
      <c r="D965" s="1358"/>
      <c r="E965" s="747"/>
      <c r="F965" s="1358"/>
      <c r="G965" s="748"/>
      <c r="H965" s="961">
        <f>'WK5a(1) - Impact on Rates'!E54</f>
        <v>0</v>
      </c>
      <c r="I965" s="1295">
        <f>'WK5a(1) - Impact on Rates'!F54</f>
        <v>0</v>
      </c>
      <c r="J965" s="1295">
        <f>'WK5a(1) - Impact on Rates'!G54</f>
        <v>0</v>
      </c>
      <c r="K965" s="1295">
        <f>'WK5a(1) - Impact on Rates'!H54</f>
        <v>0</v>
      </c>
      <c r="L965" s="1295">
        <f>'WK5a(1) - Impact on Rates'!I54</f>
        <v>0</v>
      </c>
      <c r="M965" s="1295">
        <f>'WK5a(1) - Impact on Rates'!J54</f>
        <v>0</v>
      </c>
      <c r="N965" s="1295">
        <f>'WK5a(1) - Impact on Rates'!K54</f>
        <v>0</v>
      </c>
      <c r="O965" s="1295">
        <f>'WK5a(1) - Impact on Rates'!L54</f>
        <v>0</v>
      </c>
      <c r="P965" s="747"/>
      <c r="Q965" s="1358"/>
      <c r="R965" s="748"/>
    </row>
    <row r="966" spans="2:18" s="1468" customFormat="1" x14ac:dyDescent="0.2">
      <c r="B966" s="961" t="str">
        <f>'WK5a(1) - Impact on Rates'!C55</f>
        <v>Farmland</v>
      </c>
      <c r="C966" s="1261" t="str">
        <f>'WK5a(1) - Impact on Rates'!D55</f>
        <v/>
      </c>
      <c r="D966" s="1358"/>
      <c r="E966" s="747"/>
      <c r="F966" s="1358"/>
      <c r="G966" s="748"/>
      <c r="H966" s="961">
        <f>'WK5a(1) - Impact on Rates'!E55</f>
        <v>0</v>
      </c>
      <c r="I966" s="1295">
        <f>'WK5a(1) - Impact on Rates'!F55</f>
        <v>0</v>
      </c>
      <c r="J966" s="1295">
        <f>'WK5a(1) - Impact on Rates'!G55</f>
        <v>0</v>
      </c>
      <c r="K966" s="1295">
        <f>'WK5a(1) - Impact on Rates'!H55</f>
        <v>0</v>
      </c>
      <c r="L966" s="1295">
        <f>'WK5a(1) - Impact on Rates'!I55</f>
        <v>0</v>
      </c>
      <c r="M966" s="1295">
        <f>'WK5a(1) - Impact on Rates'!J55</f>
        <v>0</v>
      </c>
      <c r="N966" s="1295">
        <f>'WK5a(1) - Impact on Rates'!K55</f>
        <v>0</v>
      </c>
      <c r="O966" s="1295">
        <f>'WK5a(1) - Impact on Rates'!L55</f>
        <v>0</v>
      </c>
      <c r="P966" s="747"/>
      <c r="Q966" s="1358"/>
      <c r="R966" s="748"/>
    </row>
    <row r="967" spans="2:18" x14ac:dyDescent="0.2">
      <c r="B967" s="961" t="str">
        <f>'WK5a(1) - Impact on Rates'!C56</f>
        <v>Farmland</v>
      </c>
      <c r="C967" s="1261" t="str">
        <f>'WK5a(1) - Impact on Rates'!D56</f>
        <v/>
      </c>
      <c r="D967" s="1358"/>
      <c r="E967" s="747"/>
      <c r="F967" s="1358"/>
      <c r="G967" s="748"/>
      <c r="H967" s="961">
        <f>'WK5a(1) - Impact on Rates'!E56</f>
        <v>0</v>
      </c>
      <c r="I967" s="1295">
        <f>'WK5a(1) - Impact on Rates'!F56</f>
        <v>0</v>
      </c>
      <c r="J967" s="1295">
        <f>'WK5a(1) - Impact on Rates'!G56</f>
        <v>0</v>
      </c>
      <c r="K967" s="1295">
        <f>'WK5a(1) - Impact on Rates'!H56</f>
        <v>0</v>
      </c>
      <c r="L967" s="1295">
        <f>'WK5a(1) - Impact on Rates'!I56</f>
        <v>0</v>
      </c>
      <c r="M967" s="1295">
        <f>'WK5a(1) - Impact on Rates'!J56</f>
        <v>0</v>
      </c>
      <c r="N967" s="1295">
        <f>'WK5a(1) - Impact on Rates'!K56</f>
        <v>0</v>
      </c>
      <c r="O967" s="1295">
        <f>'WK5a(1) - Impact on Rates'!L56</f>
        <v>0</v>
      </c>
      <c r="P967" s="747"/>
      <c r="Q967" s="1358"/>
      <c r="R967" s="748"/>
    </row>
    <row r="968" spans="2:18" x14ac:dyDescent="0.2">
      <c r="B968" s="961" t="str">
        <f>'WK5a(1) - Impact on Rates'!C57</f>
        <v>Farmland</v>
      </c>
      <c r="C968" s="1261" t="str">
        <f>'WK5a(1) - Impact on Rates'!D57</f>
        <v/>
      </c>
      <c r="D968" s="1358"/>
      <c r="E968" s="747"/>
      <c r="F968" s="1358"/>
      <c r="G968" s="748"/>
      <c r="H968" s="961">
        <f>'WK5a(1) - Impact on Rates'!E57</f>
        <v>0</v>
      </c>
      <c r="I968" s="1295">
        <f>'WK5a(1) - Impact on Rates'!F57</f>
        <v>0</v>
      </c>
      <c r="J968" s="1295">
        <f>'WK5a(1) - Impact on Rates'!G57</f>
        <v>0</v>
      </c>
      <c r="K968" s="1295">
        <f>'WK5a(1) - Impact on Rates'!H57</f>
        <v>0</v>
      </c>
      <c r="L968" s="1295">
        <f>'WK5a(1) - Impact on Rates'!I57</f>
        <v>0</v>
      </c>
      <c r="M968" s="1295">
        <f>'WK5a(1) - Impact on Rates'!J57</f>
        <v>0</v>
      </c>
      <c r="N968" s="1295">
        <f>'WK5a(1) - Impact on Rates'!K57</f>
        <v>0</v>
      </c>
      <c r="O968" s="1295">
        <f>'WK5a(1) - Impact on Rates'!L57</f>
        <v>0</v>
      </c>
      <c r="P968" s="747"/>
      <c r="Q968" s="1358"/>
      <c r="R968" s="748"/>
    </row>
    <row r="969" spans="2:18" ht="12.75" thickBot="1" x14ac:dyDescent="0.25">
      <c r="B969" s="1369" t="str">
        <f>'WK5a(1) - Impact on Rates'!C58</f>
        <v>Farmland</v>
      </c>
      <c r="C969" s="1370" t="str">
        <f>'WK5a(1) - Impact on Rates'!D58</f>
        <v/>
      </c>
      <c r="D969" s="1371"/>
      <c r="E969" s="747"/>
      <c r="F969" s="1358"/>
      <c r="G969" s="748"/>
      <c r="H969" s="1369">
        <f>'WK5a(1) - Impact on Rates'!E58</f>
        <v>0</v>
      </c>
      <c r="I969" s="1372">
        <f>'WK5a(1) - Impact on Rates'!F58</f>
        <v>0</v>
      </c>
      <c r="J969" s="1372">
        <f>'WK5a(1) - Impact on Rates'!G58</f>
        <v>0</v>
      </c>
      <c r="K969" s="1372">
        <f>'WK5a(1) - Impact on Rates'!H58</f>
        <v>0</v>
      </c>
      <c r="L969" s="1372">
        <f>'WK5a(1) - Impact on Rates'!I58</f>
        <v>0</v>
      </c>
      <c r="M969" s="1372">
        <f>'WK5a(1) - Impact on Rates'!J58</f>
        <v>0</v>
      </c>
      <c r="N969" s="1372">
        <f>'WK5a(1) - Impact on Rates'!K58</f>
        <v>0</v>
      </c>
      <c r="O969" s="1373">
        <f>'WK5a(1) - Impact on Rates'!L58</f>
        <v>0</v>
      </c>
      <c r="P969" s="747"/>
      <c r="Q969" s="1358"/>
      <c r="R969" s="748"/>
    </row>
    <row r="970" spans="2:18" ht="12.75" thickTop="1" x14ac:dyDescent="0.2">
      <c r="B970" s="961" t="str">
        <f>'WK5a(1) - Impact on Rates'!C60</f>
        <v>Mining</v>
      </c>
      <c r="C970" s="1261" t="str">
        <f>'WK5a(1) - Impact on Rates'!D60</f>
        <v/>
      </c>
      <c r="D970" s="1358"/>
      <c r="E970" s="747"/>
      <c r="F970" s="1358"/>
      <c r="G970" s="748"/>
      <c r="H970" s="961">
        <f>'WK5a(1) - Impact on Rates'!E60</f>
        <v>0</v>
      </c>
      <c r="I970" s="1295">
        <f>'WK5a(1) - Impact on Rates'!F60</f>
        <v>0</v>
      </c>
      <c r="J970" s="1295">
        <f>'WK5a(1) - Impact on Rates'!G60</f>
        <v>0</v>
      </c>
      <c r="K970" s="1295">
        <f>'WK5a(1) - Impact on Rates'!H60</f>
        <v>0</v>
      </c>
      <c r="L970" s="1295">
        <f>'WK5a(1) - Impact on Rates'!I60</f>
        <v>0</v>
      </c>
      <c r="M970" s="1295">
        <f>'WK5a(1) - Impact on Rates'!J60</f>
        <v>0</v>
      </c>
      <c r="N970" s="1295">
        <f>'WK5a(1) - Impact on Rates'!K60</f>
        <v>0</v>
      </c>
      <c r="O970" s="1295">
        <f>'WK5a(1) - Impact on Rates'!L60</f>
        <v>0</v>
      </c>
      <c r="P970" s="747"/>
      <c r="Q970" s="1358"/>
      <c r="R970" s="748"/>
    </row>
    <row r="971" spans="2:18" x14ac:dyDescent="0.2">
      <c r="B971" s="961" t="str">
        <f>'WK5a(1) - Impact on Rates'!C61</f>
        <v>Mining</v>
      </c>
      <c r="C971" s="1261" t="str">
        <f>'WK5a(1) - Impact on Rates'!D61</f>
        <v/>
      </c>
      <c r="D971" s="1358"/>
      <c r="E971" s="747"/>
      <c r="F971" s="1358"/>
      <c r="G971" s="748"/>
      <c r="H971" s="961">
        <f>'WK5a(1) - Impact on Rates'!E61</f>
        <v>0</v>
      </c>
      <c r="I971" s="1295">
        <f>'WK5a(1) - Impact on Rates'!F61</f>
        <v>0</v>
      </c>
      <c r="J971" s="1295">
        <f>'WK5a(1) - Impact on Rates'!G61</f>
        <v>0</v>
      </c>
      <c r="K971" s="1295">
        <f>'WK5a(1) - Impact on Rates'!H61</f>
        <v>0</v>
      </c>
      <c r="L971" s="1295">
        <f>'WK5a(1) - Impact on Rates'!I61</f>
        <v>0</v>
      </c>
      <c r="M971" s="1295">
        <f>'WK5a(1) - Impact on Rates'!J61</f>
        <v>0</v>
      </c>
      <c r="N971" s="1295">
        <f>'WK5a(1) - Impact on Rates'!K61</f>
        <v>0</v>
      </c>
      <c r="O971" s="1295">
        <f>'WK5a(1) - Impact on Rates'!L61</f>
        <v>0</v>
      </c>
      <c r="P971" s="747"/>
      <c r="Q971" s="1358"/>
      <c r="R971" s="748"/>
    </row>
    <row r="972" spans="2:18" s="1468" customFormat="1" x14ac:dyDescent="0.2">
      <c r="B972" s="961" t="str">
        <f>'WK5a(1) - Impact on Rates'!C62</f>
        <v>Mining</v>
      </c>
      <c r="C972" s="1261" t="str">
        <f>'WK5a(1) - Impact on Rates'!D62</f>
        <v/>
      </c>
      <c r="D972" s="1358"/>
      <c r="E972" s="747"/>
      <c r="F972" s="1358"/>
      <c r="G972" s="748"/>
      <c r="H972" s="961">
        <f>'WK5a(1) - Impact on Rates'!E62</f>
        <v>0</v>
      </c>
      <c r="I972" s="1295">
        <f>'WK5a(1) - Impact on Rates'!F62</f>
        <v>0</v>
      </c>
      <c r="J972" s="1295">
        <f>'WK5a(1) - Impact on Rates'!G62</f>
        <v>0</v>
      </c>
      <c r="K972" s="1295">
        <f>'WK5a(1) - Impact on Rates'!H62</f>
        <v>0</v>
      </c>
      <c r="L972" s="1295">
        <f>'WK5a(1) - Impact on Rates'!I62</f>
        <v>0</v>
      </c>
      <c r="M972" s="1295">
        <f>'WK5a(1) - Impact on Rates'!J62</f>
        <v>0</v>
      </c>
      <c r="N972" s="1295">
        <f>'WK5a(1) - Impact on Rates'!K62</f>
        <v>0</v>
      </c>
      <c r="O972" s="1295">
        <f>'WK5a(1) - Impact on Rates'!L62</f>
        <v>0</v>
      </c>
      <c r="P972" s="747"/>
      <c r="Q972" s="1358"/>
      <c r="R972" s="748"/>
    </row>
    <row r="973" spans="2:18" s="1468" customFormat="1" x14ac:dyDescent="0.2">
      <c r="B973" s="961" t="str">
        <f>'WK5a(1) - Impact on Rates'!C63</f>
        <v>Mining</v>
      </c>
      <c r="C973" s="1261" t="str">
        <f>'WK5a(1) - Impact on Rates'!D63</f>
        <v/>
      </c>
      <c r="D973" s="1358"/>
      <c r="E973" s="747"/>
      <c r="F973" s="1358"/>
      <c r="G973" s="748"/>
      <c r="H973" s="961">
        <f>'WK5a(1) - Impact on Rates'!E63</f>
        <v>0</v>
      </c>
      <c r="I973" s="1295">
        <f>'WK5a(1) - Impact on Rates'!F63</f>
        <v>0</v>
      </c>
      <c r="J973" s="1295">
        <f>'WK5a(1) - Impact on Rates'!G63</f>
        <v>0</v>
      </c>
      <c r="K973" s="1295">
        <f>'WK5a(1) - Impact on Rates'!H63</f>
        <v>0</v>
      </c>
      <c r="L973" s="1295">
        <f>'WK5a(1) - Impact on Rates'!I63</f>
        <v>0</v>
      </c>
      <c r="M973" s="1295">
        <f>'WK5a(1) - Impact on Rates'!J63</f>
        <v>0</v>
      </c>
      <c r="N973" s="1295">
        <f>'WK5a(1) - Impact on Rates'!K63</f>
        <v>0</v>
      </c>
      <c r="O973" s="1295">
        <f>'WK5a(1) - Impact on Rates'!L63</f>
        <v>0</v>
      </c>
      <c r="P973" s="747"/>
      <c r="Q973" s="1358"/>
      <c r="R973" s="748"/>
    </row>
    <row r="974" spans="2:18" s="1468" customFormat="1" x14ac:dyDescent="0.2">
      <c r="B974" s="961" t="str">
        <f>'WK5a(1) - Impact on Rates'!C64</f>
        <v>Mining</v>
      </c>
      <c r="C974" s="1261" t="str">
        <f>'WK5a(1) - Impact on Rates'!D64</f>
        <v/>
      </c>
      <c r="D974" s="1358"/>
      <c r="E974" s="747"/>
      <c r="F974" s="1358"/>
      <c r="G974" s="748"/>
      <c r="H974" s="961">
        <f>'WK5a(1) - Impact on Rates'!E64</f>
        <v>0</v>
      </c>
      <c r="I974" s="1295">
        <f>'WK5a(1) - Impact on Rates'!F64</f>
        <v>0</v>
      </c>
      <c r="J974" s="1295">
        <f>'WK5a(1) - Impact on Rates'!G64</f>
        <v>0</v>
      </c>
      <c r="K974" s="1295">
        <f>'WK5a(1) - Impact on Rates'!H64</f>
        <v>0</v>
      </c>
      <c r="L974" s="1295">
        <f>'WK5a(1) - Impact on Rates'!I64</f>
        <v>0</v>
      </c>
      <c r="M974" s="1295">
        <f>'WK5a(1) - Impact on Rates'!J64</f>
        <v>0</v>
      </c>
      <c r="N974" s="1295">
        <f>'WK5a(1) - Impact on Rates'!K64</f>
        <v>0</v>
      </c>
      <c r="O974" s="1295">
        <f>'WK5a(1) - Impact on Rates'!L64</f>
        <v>0</v>
      </c>
      <c r="P974" s="747"/>
      <c r="Q974" s="1358"/>
      <c r="R974" s="748"/>
    </row>
    <row r="975" spans="2:18" x14ac:dyDescent="0.2">
      <c r="B975" s="961" t="str">
        <f>'WK5a(1) - Impact on Rates'!C65</f>
        <v>Mining</v>
      </c>
      <c r="C975" s="1261" t="str">
        <f>'WK5a(1) - Impact on Rates'!D65</f>
        <v/>
      </c>
      <c r="D975" s="1358"/>
      <c r="E975" s="747"/>
      <c r="F975" s="1358"/>
      <c r="G975" s="748"/>
      <c r="H975" s="961">
        <f>'WK5a(1) - Impact on Rates'!E65</f>
        <v>0</v>
      </c>
      <c r="I975" s="1295">
        <f>'WK5a(1) - Impact on Rates'!F65</f>
        <v>0</v>
      </c>
      <c r="J975" s="1295">
        <f>'WK5a(1) - Impact on Rates'!G65</f>
        <v>0</v>
      </c>
      <c r="K975" s="1295">
        <f>'WK5a(1) - Impact on Rates'!H65</f>
        <v>0</v>
      </c>
      <c r="L975" s="1295">
        <f>'WK5a(1) - Impact on Rates'!I65</f>
        <v>0</v>
      </c>
      <c r="M975" s="1295">
        <f>'WK5a(1) - Impact on Rates'!J65</f>
        <v>0</v>
      </c>
      <c r="N975" s="1295">
        <f>'WK5a(1) - Impact on Rates'!K65</f>
        <v>0</v>
      </c>
      <c r="O975" s="1295">
        <f>'WK5a(1) - Impact on Rates'!L65</f>
        <v>0</v>
      </c>
      <c r="P975" s="747"/>
      <c r="Q975" s="1358"/>
      <c r="R975" s="748"/>
    </row>
    <row r="976" spans="2:18" x14ac:dyDescent="0.2">
      <c r="B976" s="961" t="str">
        <f>'WK5a(1) - Impact on Rates'!C66</f>
        <v>Mining</v>
      </c>
      <c r="C976" s="1261" t="str">
        <f>'WK5a(1) - Impact on Rates'!D66</f>
        <v/>
      </c>
      <c r="D976" s="1358"/>
      <c r="E976" s="747"/>
      <c r="F976" s="1358"/>
      <c r="G976" s="748"/>
      <c r="H976" s="961">
        <f>'WK5a(1) - Impact on Rates'!E66</f>
        <v>0</v>
      </c>
      <c r="I976" s="1295">
        <f>'WK5a(1) - Impact on Rates'!F66</f>
        <v>0</v>
      </c>
      <c r="J976" s="1295">
        <f>'WK5a(1) - Impact on Rates'!G66</f>
        <v>0</v>
      </c>
      <c r="K976" s="1295">
        <f>'WK5a(1) - Impact on Rates'!H66</f>
        <v>0</v>
      </c>
      <c r="L976" s="1295">
        <f>'WK5a(1) - Impact on Rates'!I66</f>
        <v>0</v>
      </c>
      <c r="M976" s="1295">
        <f>'WK5a(1) - Impact on Rates'!J66</f>
        <v>0</v>
      </c>
      <c r="N976" s="1295">
        <f>'WK5a(1) - Impact on Rates'!K66</f>
        <v>0</v>
      </c>
      <c r="O976" s="1295">
        <f>'WK5a(1) - Impact on Rates'!L66</f>
        <v>0</v>
      </c>
      <c r="P976" s="747"/>
      <c r="Q976" s="1358"/>
      <c r="R976" s="748"/>
    </row>
    <row r="977" spans="2:18" x14ac:dyDescent="0.2">
      <c r="B977" s="961" t="str">
        <f>'WK5a(1) - Impact on Rates'!C67</f>
        <v>Mining</v>
      </c>
      <c r="C977" s="1261" t="str">
        <f>'WK5a(1) - Impact on Rates'!D67</f>
        <v/>
      </c>
      <c r="D977" s="1358"/>
      <c r="E977" s="747"/>
      <c r="F977" s="1358"/>
      <c r="G977" s="748"/>
      <c r="H977" s="961">
        <f>'WK5a(1) - Impact on Rates'!E67</f>
        <v>0</v>
      </c>
      <c r="I977" s="1295">
        <f>'WK5a(1) - Impact on Rates'!F67</f>
        <v>0</v>
      </c>
      <c r="J977" s="1295">
        <f>'WK5a(1) - Impact on Rates'!G67</f>
        <v>0</v>
      </c>
      <c r="K977" s="1295">
        <f>'WK5a(1) - Impact on Rates'!H67</f>
        <v>0</v>
      </c>
      <c r="L977" s="1295">
        <f>'WK5a(1) - Impact on Rates'!I67</f>
        <v>0</v>
      </c>
      <c r="M977" s="1295">
        <f>'WK5a(1) - Impact on Rates'!J67</f>
        <v>0</v>
      </c>
      <c r="N977" s="1295">
        <f>'WK5a(1) - Impact on Rates'!K67</f>
        <v>0</v>
      </c>
      <c r="O977" s="1295">
        <f>'WK5a(1) - Impact on Rates'!L67</f>
        <v>0</v>
      </c>
      <c r="P977" s="747"/>
      <c r="Q977" s="1358"/>
      <c r="R977" s="748"/>
    </row>
    <row r="978" spans="2:18" x14ac:dyDescent="0.2">
      <c r="B978" s="1285"/>
      <c r="C978" s="1358"/>
      <c r="D978" s="1358"/>
      <c r="E978" s="747"/>
      <c r="F978" s="1358"/>
      <c r="G978" s="748"/>
      <c r="H978" s="747"/>
      <c r="I978" s="1358"/>
      <c r="J978" s="1358"/>
      <c r="K978" s="1358"/>
      <c r="L978" s="1358"/>
      <c r="M978" s="1358"/>
      <c r="N978" s="1358"/>
      <c r="O978" s="1358"/>
      <c r="P978" s="1358"/>
      <c r="Q978" s="1358"/>
      <c r="R978" s="748"/>
    </row>
    <row r="979" spans="2:18" x14ac:dyDescent="0.2">
      <c r="B979" s="1622" t="str">
        <f>'WK5a(2)'!$F$3</f>
        <v>Wyong</v>
      </c>
      <c r="C979" s="1623"/>
      <c r="D979" s="1623"/>
      <c r="E979" s="1623"/>
      <c r="F979" s="1623"/>
      <c r="G979" s="1623"/>
      <c r="H979" s="1623"/>
      <c r="I979" s="1623"/>
      <c r="J979" s="1623"/>
      <c r="K979" s="1623"/>
      <c r="L979" s="1623"/>
      <c r="M979" s="1623"/>
      <c r="N979" s="1623"/>
      <c r="O979" s="1623"/>
      <c r="P979" s="1623"/>
      <c r="Q979" s="1623"/>
      <c r="R979" s="850"/>
    </row>
    <row r="980" spans="2:18" x14ac:dyDescent="0.2">
      <c r="B980" s="947" t="str">
        <f>'WK5a(2)'!C21</f>
        <v>Minimum Rates - with proposed special variation</v>
      </c>
      <c r="C980" s="1261" t="str">
        <f>'WK5a(2)'!D22</f>
        <v>Sub-category or Special Rate name</v>
      </c>
      <c r="D980" s="1358"/>
      <c r="E980" s="747"/>
      <c r="F980" s="1358"/>
      <c r="G980" s="748"/>
      <c r="H980" s="747"/>
      <c r="I980" s="1358"/>
      <c r="J980" s="1358"/>
      <c r="K980" s="1358"/>
      <c r="L980" s="1358"/>
      <c r="M980" s="1358"/>
      <c r="N980" s="1358"/>
      <c r="O980" s="1358"/>
      <c r="P980" s="747"/>
      <c r="Q980" s="1358"/>
      <c r="R980" s="748"/>
    </row>
    <row r="981" spans="2:18" x14ac:dyDescent="0.2">
      <c r="B981" s="961" t="str">
        <f>'WK5a(2)'!C24</f>
        <v>Residential</v>
      </c>
      <c r="C981" s="1261" t="str">
        <f>'WK5a(2)'!D24</f>
        <v>Ordinary</v>
      </c>
      <c r="D981" s="1358"/>
      <c r="E981" s="747"/>
      <c r="F981" s="1358"/>
      <c r="G981" s="748"/>
      <c r="H981" s="961">
        <f>'WK5a(2)'!E24</f>
        <v>300</v>
      </c>
      <c r="I981" s="1295">
        <f>'WK5a(2)'!F24</f>
        <v>565</v>
      </c>
      <c r="J981" s="1295">
        <f>'WK5a(2)'!G24</f>
        <v>579.13</v>
      </c>
      <c r="K981" s="1295">
        <f>'WK5a(2)'!H24</f>
        <v>593.61</v>
      </c>
      <c r="L981" s="1295">
        <f>'WK5a(2)'!I24</f>
        <v>608.45000000000005</v>
      </c>
      <c r="M981" s="1295">
        <f>'WK5a(2)'!J24</f>
        <v>623.66</v>
      </c>
      <c r="N981" s="1295">
        <f>'WK5a(2)'!K24</f>
        <v>639.25</v>
      </c>
      <c r="O981" s="1295">
        <f>'WK5a(2)'!L24</f>
        <v>655.23</v>
      </c>
      <c r="P981" s="747"/>
      <c r="Q981" s="1358"/>
      <c r="R981" s="748"/>
    </row>
    <row r="982" spans="2:18" x14ac:dyDescent="0.2">
      <c r="B982" s="961" t="str">
        <f>'WK5a(2)'!C25</f>
        <v>Residential</v>
      </c>
      <c r="C982" s="1261" t="str">
        <f>'WK5a(2)'!D25</f>
        <v/>
      </c>
      <c r="D982" s="1358"/>
      <c r="E982" s="747"/>
      <c r="F982" s="1358"/>
      <c r="G982" s="748"/>
      <c r="H982" s="961">
        <f>'WK5a(2)'!E25</f>
        <v>0</v>
      </c>
      <c r="I982" s="1295">
        <f>'WK5a(2)'!F25</f>
        <v>0</v>
      </c>
      <c r="J982" s="1295">
        <f>'WK5a(2)'!G25</f>
        <v>0</v>
      </c>
      <c r="K982" s="1295">
        <f>'WK5a(2)'!H25</f>
        <v>0</v>
      </c>
      <c r="L982" s="1295">
        <f>'WK5a(2)'!I25</f>
        <v>0</v>
      </c>
      <c r="M982" s="1295">
        <f>'WK5a(2)'!J25</f>
        <v>0</v>
      </c>
      <c r="N982" s="1295">
        <f>'WK5a(2)'!K25</f>
        <v>0</v>
      </c>
      <c r="O982" s="1295">
        <f>'WK5a(2)'!L25</f>
        <v>0</v>
      </c>
      <c r="P982" s="747"/>
      <c r="Q982" s="1358"/>
      <c r="R982" s="748"/>
    </row>
    <row r="983" spans="2:18" x14ac:dyDescent="0.2">
      <c r="B983" s="961" t="str">
        <f>'WK5a(2)'!C26</f>
        <v>Residential</v>
      </c>
      <c r="C983" s="1261" t="str">
        <f>'WK5a(2)'!D26</f>
        <v/>
      </c>
      <c r="D983" s="1358"/>
      <c r="E983" s="747"/>
      <c r="F983" s="1358"/>
      <c r="G983" s="748"/>
      <c r="H983" s="961">
        <f>'WK5a(2)'!E26</f>
        <v>0</v>
      </c>
      <c r="I983" s="1295">
        <f>'WK5a(2)'!F26</f>
        <v>0</v>
      </c>
      <c r="J983" s="1295">
        <f>'WK5a(2)'!G26</f>
        <v>0</v>
      </c>
      <c r="K983" s="1295">
        <f>'WK5a(2)'!H26</f>
        <v>0</v>
      </c>
      <c r="L983" s="1295">
        <f>'WK5a(2)'!I26</f>
        <v>0</v>
      </c>
      <c r="M983" s="1295">
        <f>'WK5a(2)'!J26</f>
        <v>0</v>
      </c>
      <c r="N983" s="1295">
        <f>'WK5a(2)'!K26</f>
        <v>0</v>
      </c>
      <c r="O983" s="1295">
        <f>'WK5a(2)'!L26</f>
        <v>0</v>
      </c>
      <c r="P983" s="747"/>
      <c r="Q983" s="1358"/>
      <c r="R983" s="748"/>
    </row>
    <row r="984" spans="2:18" s="1468" customFormat="1" x14ac:dyDescent="0.2">
      <c r="B984" s="961" t="str">
        <f>'WK5a(2)'!C27</f>
        <v>Residential</v>
      </c>
      <c r="C984" s="1261" t="str">
        <f>'WK5a(2)'!D27</f>
        <v/>
      </c>
      <c r="D984" s="1358"/>
      <c r="E984" s="747"/>
      <c r="F984" s="1358"/>
      <c r="G984" s="748"/>
      <c r="H984" s="961">
        <f>'WK5a(2)'!E27</f>
        <v>0</v>
      </c>
      <c r="I984" s="1295">
        <f>'WK5a(2)'!F27</f>
        <v>0</v>
      </c>
      <c r="J984" s="1295">
        <f>'WK5a(2)'!G27</f>
        <v>0</v>
      </c>
      <c r="K984" s="1295">
        <f>'WK5a(2)'!H27</f>
        <v>0</v>
      </c>
      <c r="L984" s="1295">
        <f>'WK5a(2)'!I27</f>
        <v>0</v>
      </c>
      <c r="M984" s="1295">
        <f>'WK5a(2)'!J27</f>
        <v>0</v>
      </c>
      <c r="N984" s="1295">
        <f>'WK5a(2)'!K27</f>
        <v>0</v>
      </c>
      <c r="O984" s="1295">
        <f>'WK5a(2)'!L27</f>
        <v>0</v>
      </c>
      <c r="P984" s="747"/>
      <c r="Q984" s="1358"/>
      <c r="R984" s="748"/>
    </row>
    <row r="985" spans="2:18" s="1468" customFormat="1" x14ac:dyDescent="0.2">
      <c r="B985" s="961" t="str">
        <f>'WK5a(2)'!C28</f>
        <v>Residential</v>
      </c>
      <c r="C985" s="1261" t="str">
        <f>'WK5a(2)'!D28</f>
        <v/>
      </c>
      <c r="D985" s="1358"/>
      <c r="E985" s="747"/>
      <c r="F985" s="1358"/>
      <c r="G985" s="748"/>
      <c r="H985" s="961">
        <f>'WK5a(2)'!E28</f>
        <v>0</v>
      </c>
      <c r="I985" s="1295">
        <f>'WK5a(2)'!F28</f>
        <v>0</v>
      </c>
      <c r="J985" s="1295">
        <f>'WK5a(2)'!G28</f>
        <v>0</v>
      </c>
      <c r="K985" s="1295">
        <f>'WK5a(2)'!H28</f>
        <v>0</v>
      </c>
      <c r="L985" s="1295">
        <f>'WK5a(2)'!I28</f>
        <v>0</v>
      </c>
      <c r="M985" s="1295">
        <f>'WK5a(2)'!J28</f>
        <v>0</v>
      </c>
      <c r="N985" s="1295">
        <f>'WK5a(2)'!K28</f>
        <v>0</v>
      </c>
      <c r="O985" s="1295">
        <f>'WK5a(2)'!L28</f>
        <v>0</v>
      </c>
      <c r="P985" s="747"/>
      <c r="Q985" s="1358"/>
      <c r="R985" s="748"/>
    </row>
    <row r="986" spans="2:18" s="1468" customFormat="1" x14ac:dyDescent="0.2">
      <c r="B986" s="961" t="str">
        <f>'WK5a(2)'!C29</f>
        <v>Residential</v>
      </c>
      <c r="C986" s="1261" t="str">
        <f>'WK5a(2)'!D29</f>
        <v/>
      </c>
      <c r="D986" s="1358"/>
      <c r="E986" s="747"/>
      <c r="F986" s="1358"/>
      <c r="G986" s="748"/>
      <c r="H986" s="961">
        <f>'WK5a(2)'!E29</f>
        <v>0</v>
      </c>
      <c r="I986" s="1295">
        <f>'WK5a(2)'!F29</f>
        <v>0</v>
      </c>
      <c r="J986" s="1295">
        <f>'WK5a(2)'!G29</f>
        <v>0</v>
      </c>
      <c r="K986" s="1295">
        <f>'WK5a(2)'!H29</f>
        <v>0</v>
      </c>
      <c r="L986" s="1295">
        <f>'WK5a(2)'!I29</f>
        <v>0</v>
      </c>
      <c r="M986" s="1295">
        <f>'WK5a(2)'!J29</f>
        <v>0</v>
      </c>
      <c r="N986" s="1295">
        <f>'WK5a(2)'!K29</f>
        <v>0</v>
      </c>
      <c r="O986" s="1295">
        <f>'WK5a(2)'!L29</f>
        <v>0</v>
      </c>
      <c r="P986" s="747"/>
      <c r="Q986" s="1358"/>
      <c r="R986" s="748"/>
    </row>
    <row r="987" spans="2:18" x14ac:dyDescent="0.2">
      <c r="B987" s="961" t="str">
        <f>'WK5a(2)'!C30</f>
        <v>Residential</v>
      </c>
      <c r="C987" s="1261" t="str">
        <f>'WK5a(2)'!D30</f>
        <v/>
      </c>
      <c r="D987" s="1358"/>
      <c r="E987" s="747"/>
      <c r="F987" s="1358"/>
      <c r="G987" s="748"/>
      <c r="H987" s="961">
        <f>'WK5a(2)'!E30</f>
        <v>0</v>
      </c>
      <c r="I987" s="1295">
        <f>'WK5a(2)'!F30</f>
        <v>0</v>
      </c>
      <c r="J987" s="1295">
        <f>'WK5a(2)'!G30</f>
        <v>0</v>
      </c>
      <c r="K987" s="1295">
        <f>'WK5a(2)'!H30</f>
        <v>0</v>
      </c>
      <c r="L987" s="1295">
        <f>'WK5a(2)'!I30</f>
        <v>0</v>
      </c>
      <c r="M987" s="1295">
        <f>'WK5a(2)'!J30</f>
        <v>0</v>
      </c>
      <c r="N987" s="1295">
        <f>'WK5a(2)'!K30</f>
        <v>0</v>
      </c>
      <c r="O987" s="1295">
        <f>'WK5a(2)'!L30</f>
        <v>0</v>
      </c>
      <c r="P987" s="747"/>
      <c r="Q987" s="1358"/>
      <c r="R987" s="748"/>
    </row>
    <row r="988" spans="2:18" ht="12.75" thickBot="1" x14ac:dyDescent="0.25">
      <c r="B988" s="1369" t="str">
        <f>'WK5a(2)'!C31</f>
        <v>Residential</v>
      </c>
      <c r="C988" s="1370" t="str">
        <f>'WK5a(2)'!D31</f>
        <v/>
      </c>
      <c r="D988" s="1371"/>
      <c r="E988" s="747"/>
      <c r="F988" s="1358"/>
      <c r="G988" s="748"/>
      <c r="H988" s="1369">
        <f>'WK5a(2)'!E31</f>
        <v>0</v>
      </c>
      <c r="I988" s="1372">
        <f>'WK5a(2)'!F31</f>
        <v>0</v>
      </c>
      <c r="J988" s="1372">
        <f>'WK5a(2)'!G31</f>
        <v>0</v>
      </c>
      <c r="K988" s="1372">
        <f>'WK5a(2)'!H31</f>
        <v>0</v>
      </c>
      <c r="L988" s="1372">
        <f>'WK5a(2)'!I31</f>
        <v>0</v>
      </c>
      <c r="M988" s="1372">
        <f>'WK5a(2)'!J31</f>
        <v>0</v>
      </c>
      <c r="N988" s="1372">
        <f>'WK5a(2)'!K31</f>
        <v>0</v>
      </c>
      <c r="O988" s="1373">
        <f>'WK5a(2)'!L31</f>
        <v>0</v>
      </c>
      <c r="P988" s="747"/>
      <c r="Q988" s="1358"/>
      <c r="R988" s="748"/>
    </row>
    <row r="989" spans="2:18" ht="12.75" thickTop="1" x14ac:dyDescent="0.2">
      <c r="B989" s="961" t="str">
        <f>'WK5a(2)'!C33</f>
        <v>Business</v>
      </c>
      <c r="C989" s="1261" t="str">
        <f>'WK5a(2)'!D33</f>
        <v>Ordinary</v>
      </c>
      <c r="D989" s="1358"/>
      <c r="E989" s="747"/>
      <c r="F989" s="1358"/>
      <c r="G989" s="748"/>
      <c r="H989" s="961">
        <f>'WK5a(2)'!E33</f>
        <v>300</v>
      </c>
      <c r="I989" s="1295">
        <f>'WK5a(2)'!F33</f>
        <v>565</v>
      </c>
      <c r="J989" s="1295">
        <f>'WK5a(2)'!G33</f>
        <v>579.13</v>
      </c>
      <c r="K989" s="1295">
        <f>'WK5a(2)'!H33</f>
        <v>593.61</v>
      </c>
      <c r="L989" s="1295">
        <f>'WK5a(2)'!I33</f>
        <v>608.45000000000005</v>
      </c>
      <c r="M989" s="1295">
        <f>'WK5a(2)'!J33</f>
        <v>623.66</v>
      </c>
      <c r="N989" s="1295">
        <f>'WK5a(2)'!K33</f>
        <v>639.25</v>
      </c>
      <c r="O989" s="1295">
        <f>'WK5a(2)'!L33</f>
        <v>655.23</v>
      </c>
      <c r="P989" s="747"/>
      <c r="Q989" s="1358"/>
      <c r="R989" s="748"/>
    </row>
    <row r="990" spans="2:18" x14ac:dyDescent="0.2">
      <c r="B990" s="961" t="str">
        <f>'WK5a(2)'!C34</f>
        <v>Business</v>
      </c>
      <c r="C990" s="1261" t="str">
        <f>'WK5a(2)'!D34</f>
        <v>Local Retail</v>
      </c>
      <c r="D990" s="1358"/>
      <c r="E990" s="747"/>
      <c r="F990" s="1358"/>
      <c r="G990" s="748"/>
      <c r="H990" s="961">
        <f>'WK5a(2)'!E34</f>
        <v>300</v>
      </c>
      <c r="I990" s="1295">
        <f>'WK5a(2)'!F34</f>
        <v>565</v>
      </c>
      <c r="J990" s="1295">
        <f>'WK5a(2)'!G34</f>
        <v>579.13</v>
      </c>
      <c r="K990" s="1295">
        <f>'WK5a(2)'!H34</f>
        <v>593.61</v>
      </c>
      <c r="L990" s="1295">
        <f>'WK5a(2)'!I34</f>
        <v>608.45000000000005</v>
      </c>
      <c r="M990" s="1295">
        <f>'WK5a(2)'!J34</f>
        <v>623.66</v>
      </c>
      <c r="N990" s="1295">
        <f>'WK5a(2)'!K34</f>
        <v>639.25</v>
      </c>
      <c r="O990" s="1295">
        <f>'WK5a(2)'!L34</f>
        <v>655.23</v>
      </c>
      <c r="P990" s="747"/>
      <c r="Q990" s="1358"/>
      <c r="R990" s="748"/>
    </row>
    <row r="991" spans="2:18" x14ac:dyDescent="0.2">
      <c r="B991" s="961" t="str">
        <f>'WK5a(2)'!C35</f>
        <v>Business</v>
      </c>
      <c r="C991" s="1261" t="str">
        <f>'WK5a(2)'!D35</f>
        <v>Major Retail</v>
      </c>
      <c r="D991" s="1358"/>
      <c r="E991" s="747"/>
      <c r="F991" s="1358"/>
      <c r="G991" s="748"/>
      <c r="H991" s="961">
        <f>'WK5a(2)'!E35</f>
        <v>300</v>
      </c>
      <c r="I991" s="1295">
        <f>'WK5a(2)'!F35</f>
        <v>565</v>
      </c>
      <c r="J991" s="1295">
        <f>'WK5a(2)'!G35</f>
        <v>579.13</v>
      </c>
      <c r="K991" s="1295">
        <f>'WK5a(2)'!H35</f>
        <v>593.61</v>
      </c>
      <c r="L991" s="1295">
        <f>'WK5a(2)'!I35</f>
        <v>608.45000000000005</v>
      </c>
      <c r="M991" s="1295">
        <f>'WK5a(2)'!J35</f>
        <v>623.66</v>
      </c>
      <c r="N991" s="1295">
        <f>'WK5a(2)'!K35</f>
        <v>639.25</v>
      </c>
      <c r="O991" s="1295">
        <f>'WK5a(2)'!L35</f>
        <v>655.23</v>
      </c>
      <c r="P991" s="747"/>
      <c r="Q991" s="1358"/>
      <c r="R991" s="748"/>
    </row>
    <row r="992" spans="2:18" x14ac:dyDescent="0.2">
      <c r="B992" s="961" t="str">
        <f>'WK5a(2)'!C36</f>
        <v>Business</v>
      </c>
      <c r="C992" s="1261" t="str">
        <f>'WK5a(2)'!D36</f>
        <v/>
      </c>
      <c r="D992" s="1358"/>
      <c r="E992" s="747"/>
      <c r="F992" s="1358"/>
      <c r="G992" s="748"/>
      <c r="H992" s="961">
        <f>'WK5a(2)'!E36</f>
        <v>0</v>
      </c>
      <c r="I992" s="1295">
        <f>'WK5a(2)'!F36</f>
        <v>0</v>
      </c>
      <c r="J992" s="1295">
        <f>'WK5a(2)'!G36</f>
        <v>0</v>
      </c>
      <c r="K992" s="1295">
        <f>'WK5a(2)'!H36</f>
        <v>0</v>
      </c>
      <c r="L992" s="1295">
        <f>'WK5a(2)'!I36</f>
        <v>0</v>
      </c>
      <c r="M992" s="1295">
        <f>'WK5a(2)'!J36</f>
        <v>0</v>
      </c>
      <c r="N992" s="1295">
        <f>'WK5a(2)'!K36</f>
        <v>0</v>
      </c>
      <c r="O992" s="1295">
        <f>'WK5a(2)'!L36</f>
        <v>0</v>
      </c>
      <c r="P992" s="747"/>
      <c r="Q992" s="1358"/>
      <c r="R992" s="748"/>
    </row>
    <row r="993" spans="2:18" x14ac:dyDescent="0.2">
      <c r="B993" s="961" t="str">
        <f>'WK5a(2)'!C37</f>
        <v>Business</v>
      </c>
      <c r="C993" s="1261" t="str">
        <f>'WK5a(2)'!D37</f>
        <v/>
      </c>
      <c r="D993" s="1358"/>
      <c r="E993" s="747"/>
      <c r="F993" s="1358"/>
      <c r="G993" s="748"/>
      <c r="H993" s="961">
        <f>'WK5a(2)'!E37</f>
        <v>0</v>
      </c>
      <c r="I993" s="1295">
        <f>'WK5a(2)'!F37</f>
        <v>0</v>
      </c>
      <c r="J993" s="1295">
        <f>'WK5a(2)'!G37</f>
        <v>0</v>
      </c>
      <c r="K993" s="1295">
        <f>'WK5a(2)'!H37</f>
        <v>0</v>
      </c>
      <c r="L993" s="1295">
        <f>'WK5a(2)'!I37</f>
        <v>0</v>
      </c>
      <c r="M993" s="1295">
        <f>'WK5a(2)'!J37</f>
        <v>0</v>
      </c>
      <c r="N993" s="1295">
        <f>'WK5a(2)'!K37</f>
        <v>0</v>
      </c>
      <c r="O993" s="1295">
        <f>'WK5a(2)'!L37</f>
        <v>0</v>
      </c>
      <c r="P993" s="747"/>
      <c r="Q993" s="1358"/>
      <c r="R993" s="748"/>
    </row>
    <row r="994" spans="2:18" x14ac:dyDescent="0.2">
      <c r="B994" s="961" t="str">
        <f>'WK5a(2)'!C38</f>
        <v>Business</v>
      </c>
      <c r="C994" s="1261" t="str">
        <f>'WK5a(2)'!D38</f>
        <v/>
      </c>
      <c r="D994" s="1358"/>
      <c r="E994" s="747"/>
      <c r="F994" s="1358"/>
      <c r="G994" s="748"/>
      <c r="H994" s="961">
        <f>'WK5a(2)'!E38</f>
        <v>0</v>
      </c>
      <c r="I994" s="1295">
        <f>'WK5a(2)'!F38</f>
        <v>0</v>
      </c>
      <c r="J994" s="1295">
        <f>'WK5a(2)'!G38</f>
        <v>0</v>
      </c>
      <c r="K994" s="1295">
        <f>'WK5a(2)'!H38</f>
        <v>0</v>
      </c>
      <c r="L994" s="1295">
        <f>'WK5a(2)'!I38</f>
        <v>0</v>
      </c>
      <c r="M994" s="1295">
        <f>'WK5a(2)'!J38</f>
        <v>0</v>
      </c>
      <c r="N994" s="1295">
        <f>'WK5a(2)'!K38</f>
        <v>0</v>
      </c>
      <c r="O994" s="1295">
        <f>'WK5a(2)'!L38</f>
        <v>0</v>
      </c>
      <c r="P994" s="747"/>
      <c r="Q994" s="1358"/>
      <c r="R994" s="748"/>
    </row>
    <row r="995" spans="2:18" x14ac:dyDescent="0.2">
      <c r="B995" s="961" t="str">
        <f>'WK5a(2)'!C39</f>
        <v>Business</v>
      </c>
      <c r="C995" s="1261" t="str">
        <f>'WK5a(2)'!D39</f>
        <v/>
      </c>
      <c r="D995" s="1358"/>
      <c r="E995" s="747"/>
      <c r="F995" s="1358"/>
      <c r="G995" s="748"/>
      <c r="H995" s="961">
        <f>'WK5a(2)'!E39</f>
        <v>0</v>
      </c>
      <c r="I995" s="1295">
        <f>'WK5a(2)'!F39</f>
        <v>0</v>
      </c>
      <c r="J995" s="1295">
        <f>'WK5a(2)'!G39</f>
        <v>0</v>
      </c>
      <c r="K995" s="1295">
        <f>'WK5a(2)'!H39</f>
        <v>0</v>
      </c>
      <c r="L995" s="1295">
        <f>'WK5a(2)'!I39</f>
        <v>0</v>
      </c>
      <c r="M995" s="1295">
        <f>'WK5a(2)'!J39</f>
        <v>0</v>
      </c>
      <c r="N995" s="1295">
        <f>'WK5a(2)'!K39</f>
        <v>0</v>
      </c>
      <c r="O995" s="1295">
        <f>'WK5a(2)'!L39</f>
        <v>0</v>
      </c>
      <c r="P995" s="747"/>
      <c r="Q995" s="1358"/>
      <c r="R995" s="748"/>
    </row>
    <row r="996" spans="2:18" x14ac:dyDescent="0.2">
      <c r="B996" s="961" t="str">
        <f>'WK5a(2)'!C40</f>
        <v>Business</v>
      </c>
      <c r="C996" s="1261" t="str">
        <f>'WK5a(2)'!D40</f>
        <v/>
      </c>
      <c r="D996" s="1358"/>
      <c r="E996" s="747"/>
      <c r="F996" s="1358"/>
      <c r="G996" s="748"/>
      <c r="H996" s="961">
        <f>'WK5a(2)'!E40</f>
        <v>0</v>
      </c>
      <c r="I996" s="1295">
        <f>'WK5a(2)'!F40</f>
        <v>0</v>
      </c>
      <c r="J996" s="1295">
        <f>'WK5a(2)'!G40</f>
        <v>0</v>
      </c>
      <c r="K996" s="1295">
        <f>'WK5a(2)'!H40</f>
        <v>0</v>
      </c>
      <c r="L996" s="1295">
        <f>'WK5a(2)'!I40</f>
        <v>0</v>
      </c>
      <c r="M996" s="1295">
        <f>'WK5a(2)'!J40</f>
        <v>0</v>
      </c>
      <c r="N996" s="1295">
        <f>'WK5a(2)'!K40</f>
        <v>0</v>
      </c>
      <c r="O996" s="1295">
        <f>'WK5a(2)'!L40</f>
        <v>0</v>
      </c>
      <c r="P996" s="747"/>
      <c r="Q996" s="1358"/>
      <c r="R996" s="748"/>
    </row>
    <row r="997" spans="2:18" x14ac:dyDescent="0.2">
      <c r="B997" s="961" t="str">
        <f>'WK5a(2)'!C41</f>
        <v>Business</v>
      </c>
      <c r="C997" s="1261" t="str">
        <f>'WK5a(2)'!D41</f>
        <v/>
      </c>
      <c r="D997" s="1358"/>
      <c r="E997" s="747"/>
      <c r="F997" s="1358"/>
      <c r="G997" s="748"/>
      <c r="H997" s="961">
        <f>'WK5a(2)'!E41</f>
        <v>0</v>
      </c>
      <c r="I997" s="1295">
        <f>'WK5a(2)'!F41</f>
        <v>0</v>
      </c>
      <c r="J997" s="1295">
        <f>'WK5a(2)'!G41</f>
        <v>0</v>
      </c>
      <c r="K997" s="1295">
        <f>'WK5a(2)'!H41</f>
        <v>0</v>
      </c>
      <c r="L997" s="1295">
        <f>'WK5a(2)'!I41</f>
        <v>0</v>
      </c>
      <c r="M997" s="1295">
        <f>'WK5a(2)'!J41</f>
        <v>0</v>
      </c>
      <c r="N997" s="1295">
        <f>'WK5a(2)'!K41</f>
        <v>0</v>
      </c>
      <c r="O997" s="1295">
        <f>'WK5a(2)'!L41</f>
        <v>0</v>
      </c>
      <c r="P997" s="747"/>
      <c r="Q997" s="1358"/>
      <c r="R997" s="748"/>
    </row>
    <row r="998" spans="2:18" s="1468" customFormat="1" x14ac:dyDescent="0.2">
      <c r="B998" s="961" t="str">
        <f>'WK5a(2)'!C42</f>
        <v>Business</v>
      </c>
      <c r="C998" s="1261" t="str">
        <f>'WK5a(2)'!D42</f>
        <v/>
      </c>
      <c r="D998" s="1358"/>
      <c r="E998" s="747"/>
      <c r="F998" s="1358"/>
      <c r="G998" s="748"/>
      <c r="H998" s="961">
        <f>'WK5a(2)'!E42</f>
        <v>0</v>
      </c>
      <c r="I998" s="1295">
        <f>'WK5a(2)'!F42</f>
        <v>0</v>
      </c>
      <c r="J998" s="1295">
        <f>'WK5a(2)'!G42</f>
        <v>0</v>
      </c>
      <c r="K998" s="1295">
        <f>'WK5a(2)'!H42</f>
        <v>0</v>
      </c>
      <c r="L998" s="1295">
        <f>'WK5a(2)'!I42</f>
        <v>0</v>
      </c>
      <c r="M998" s="1295">
        <f>'WK5a(2)'!J42</f>
        <v>0</v>
      </c>
      <c r="N998" s="1295">
        <f>'WK5a(2)'!K42</f>
        <v>0</v>
      </c>
      <c r="O998" s="1295">
        <f>'WK5a(2)'!L42</f>
        <v>0</v>
      </c>
      <c r="P998" s="747"/>
      <c r="Q998" s="1358"/>
      <c r="R998" s="748"/>
    </row>
    <row r="999" spans="2:18" s="1468" customFormat="1" x14ac:dyDescent="0.2">
      <c r="B999" s="961" t="str">
        <f>'WK5a(2)'!C43</f>
        <v>Business</v>
      </c>
      <c r="C999" s="1261" t="str">
        <f>'WK5a(2)'!D43</f>
        <v/>
      </c>
      <c r="D999" s="1358"/>
      <c r="E999" s="747"/>
      <c r="F999" s="1358"/>
      <c r="G999" s="748"/>
      <c r="H999" s="961">
        <f>'WK5a(2)'!E43</f>
        <v>0</v>
      </c>
      <c r="I999" s="1295">
        <f>'WK5a(2)'!F43</f>
        <v>0</v>
      </c>
      <c r="J999" s="1295">
        <f>'WK5a(2)'!G43</f>
        <v>0</v>
      </c>
      <c r="K999" s="1295">
        <f>'WK5a(2)'!H43</f>
        <v>0</v>
      </c>
      <c r="L999" s="1295">
        <f>'WK5a(2)'!I43</f>
        <v>0</v>
      </c>
      <c r="M999" s="1295">
        <f>'WK5a(2)'!J43</f>
        <v>0</v>
      </c>
      <c r="N999" s="1295">
        <f>'WK5a(2)'!K43</f>
        <v>0</v>
      </c>
      <c r="O999" s="1295">
        <f>'WK5a(2)'!L43</f>
        <v>0</v>
      </c>
      <c r="P999" s="747"/>
      <c r="Q999" s="1358"/>
      <c r="R999" s="748"/>
    </row>
    <row r="1000" spans="2:18" s="1468" customFormat="1" x14ac:dyDescent="0.2">
      <c r="B1000" s="961" t="str">
        <f>'WK5a(2)'!C44</f>
        <v>Business</v>
      </c>
      <c r="C1000" s="1261" t="str">
        <f>'WK5a(2)'!D44</f>
        <v/>
      </c>
      <c r="D1000" s="1358"/>
      <c r="E1000" s="747"/>
      <c r="F1000" s="1358"/>
      <c r="G1000" s="748"/>
      <c r="H1000" s="961">
        <f>'WK5a(2)'!E44</f>
        <v>0</v>
      </c>
      <c r="I1000" s="1295">
        <f>'WK5a(2)'!F44</f>
        <v>0</v>
      </c>
      <c r="J1000" s="1295">
        <f>'WK5a(2)'!G44</f>
        <v>0</v>
      </c>
      <c r="K1000" s="1295">
        <f>'WK5a(2)'!H44</f>
        <v>0</v>
      </c>
      <c r="L1000" s="1295">
        <f>'WK5a(2)'!I44</f>
        <v>0</v>
      </c>
      <c r="M1000" s="1295">
        <f>'WK5a(2)'!J44</f>
        <v>0</v>
      </c>
      <c r="N1000" s="1295">
        <f>'WK5a(2)'!K44</f>
        <v>0</v>
      </c>
      <c r="O1000" s="1295">
        <f>'WK5a(2)'!L44</f>
        <v>0</v>
      </c>
      <c r="P1000" s="747"/>
      <c r="Q1000" s="1358"/>
      <c r="R1000" s="748"/>
    </row>
    <row r="1001" spans="2:18" x14ac:dyDescent="0.2">
      <c r="B1001" s="961" t="str">
        <f>'WK5a(2)'!C45</f>
        <v>Business</v>
      </c>
      <c r="C1001" s="1261" t="str">
        <f>'WK5a(2)'!D45</f>
        <v/>
      </c>
      <c r="D1001" s="1358"/>
      <c r="E1001" s="747"/>
      <c r="F1001" s="1358"/>
      <c r="G1001" s="748"/>
      <c r="H1001" s="961">
        <f>'WK5a(2)'!E45</f>
        <v>0</v>
      </c>
      <c r="I1001" s="1295">
        <f>'WK5a(2)'!F45</f>
        <v>0</v>
      </c>
      <c r="J1001" s="1295">
        <f>'WK5a(2)'!G45</f>
        <v>0</v>
      </c>
      <c r="K1001" s="1295">
        <f>'WK5a(2)'!H45</f>
        <v>0</v>
      </c>
      <c r="L1001" s="1295">
        <f>'WK5a(2)'!I45</f>
        <v>0</v>
      </c>
      <c r="M1001" s="1295">
        <f>'WK5a(2)'!J45</f>
        <v>0</v>
      </c>
      <c r="N1001" s="1295">
        <f>'WK5a(2)'!K45</f>
        <v>0</v>
      </c>
      <c r="O1001" s="1295">
        <f>'WK5a(2)'!L45</f>
        <v>0</v>
      </c>
      <c r="P1001" s="747"/>
      <c r="Q1001" s="1358"/>
      <c r="R1001" s="748"/>
    </row>
    <row r="1002" spans="2:18" x14ac:dyDescent="0.2">
      <c r="B1002" s="961" t="str">
        <f>'WK5a(2)'!C46</f>
        <v>Business</v>
      </c>
      <c r="C1002" s="1261" t="str">
        <f>'WK5a(2)'!D46</f>
        <v/>
      </c>
      <c r="D1002" s="1358"/>
      <c r="E1002" s="747"/>
      <c r="F1002" s="1358"/>
      <c r="G1002" s="748"/>
      <c r="H1002" s="961">
        <f>'WK5a(2)'!E46</f>
        <v>0</v>
      </c>
      <c r="I1002" s="1295">
        <f>'WK5a(2)'!F46</f>
        <v>0</v>
      </c>
      <c r="J1002" s="1295">
        <f>'WK5a(2)'!G46</f>
        <v>0</v>
      </c>
      <c r="K1002" s="1295">
        <f>'WK5a(2)'!H46</f>
        <v>0</v>
      </c>
      <c r="L1002" s="1295">
        <f>'WK5a(2)'!I46</f>
        <v>0</v>
      </c>
      <c r="M1002" s="1295">
        <f>'WK5a(2)'!J46</f>
        <v>0</v>
      </c>
      <c r="N1002" s="1295">
        <f>'WK5a(2)'!K46</f>
        <v>0</v>
      </c>
      <c r="O1002" s="1295">
        <f>'WK5a(2)'!L46</f>
        <v>0</v>
      </c>
      <c r="P1002" s="747"/>
      <c r="Q1002" s="1358"/>
      <c r="R1002" s="748"/>
    </row>
    <row r="1003" spans="2:18" x14ac:dyDescent="0.2">
      <c r="B1003" s="961" t="str">
        <f>'WK5a(2)'!C47</f>
        <v>Business</v>
      </c>
      <c r="C1003" s="1261" t="str">
        <f>'WK5a(2)'!D47</f>
        <v/>
      </c>
      <c r="D1003" s="1358"/>
      <c r="E1003" s="747"/>
      <c r="F1003" s="1358"/>
      <c r="G1003" s="748"/>
      <c r="H1003" s="961">
        <f>'WK5a(2)'!E47</f>
        <v>0</v>
      </c>
      <c r="I1003" s="1295">
        <f>'WK5a(2)'!F47</f>
        <v>0</v>
      </c>
      <c r="J1003" s="1295">
        <f>'WK5a(2)'!G47</f>
        <v>0</v>
      </c>
      <c r="K1003" s="1295">
        <f>'WK5a(2)'!H47</f>
        <v>0</v>
      </c>
      <c r="L1003" s="1295">
        <f>'WK5a(2)'!I47</f>
        <v>0</v>
      </c>
      <c r="M1003" s="1295">
        <f>'WK5a(2)'!J47</f>
        <v>0</v>
      </c>
      <c r="N1003" s="1295">
        <f>'WK5a(2)'!K47</f>
        <v>0</v>
      </c>
      <c r="O1003" s="1295">
        <f>'WK5a(2)'!L47</f>
        <v>0</v>
      </c>
      <c r="P1003" s="747"/>
      <c r="Q1003" s="1358"/>
      <c r="R1003" s="748"/>
    </row>
    <row r="1004" spans="2:18" x14ac:dyDescent="0.2">
      <c r="B1004" s="961" t="str">
        <f>'WK5a(2)'!C48</f>
        <v>Business</v>
      </c>
      <c r="C1004" s="1261" t="str">
        <f>'WK5a(2)'!D48</f>
        <v/>
      </c>
      <c r="D1004" s="1358"/>
      <c r="E1004" s="747"/>
      <c r="F1004" s="1358"/>
      <c r="G1004" s="748"/>
      <c r="H1004" s="961">
        <f>'WK5a(2)'!E48</f>
        <v>0</v>
      </c>
      <c r="I1004" s="1295">
        <f>'WK5a(2)'!F48</f>
        <v>0</v>
      </c>
      <c r="J1004" s="1295">
        <f>'WK5a(2)'!G48</f>
        <v>0</v>
      </c>
      <c r="K1004" s="1295">
        <f>'WK5a(2)'!H48</f>
        <v>0</v>
      </c>
      <c r="L1004" s="1295">
        <f>'WK5a(2)'!I48</f>
        <v>0</v>
      </c>
      <c r="M1004" s="1295">
        <f>'WK5a(2)'!J48</f>
        <v>0</v>
      </c>
      <c r="N1004" s="1295">
        <f>'WK5a(2)'!K48</f>
        <v>0</v>
      </c>
      <c r="O1004" s="1295">
        <f>'WK5a(2)'!L48</f>
        <v>0</v>
      </c>
      <c r="P1004" s="747"/>
      <c r="Q1004" s="1358"/>
      <c r="R1004" s="748"/>
    </row>
    <row r="1005" spans="2:18" ht="12.75" thickBot="1" x14ac:dyDescent="0.25">
      <c r="B1005" s="1369" t="str">
        <f>'WK5a(2)'!C49</f>
        <v>Business</v>
      </c>
      <c r="C1005" s="1370" t="str">
        <f>'WK5a(2)'!D49</f>
        <v/>
      </c>
      <c r="D1005" s="1371"/>
      <c r="E1005" s="747"/>
      <c r="F1005" s="1358"/>
      <c r="G1005" s="748"/>
      <c r="H1005" s="1369">
        <f>'WK5a(2)'!E49</f>
        <v>0</v>
      </c>
      <c r="I1005" s="1372">
        <f>'WK5a(2)'!F49</f>
        <v>0</v>
      </c>
      <c r="J1005" s="1372">
        <f>'WK5a(2)'!G49</f>
        <v>0</v>
      </c>
      <c r="K1005" s="1372">
        <f>'WK5a(2)'!H49</f>
        <v>0</v>
      </c>
      <c r="L1005" s="1372">
        <f>'WK5a(2)'!I49</f>
        <v>0</v>
      </c>
      <c r="M1005" s="1372">
        <f>'WK5a(2)'!J49</f>
        <v>0</v>
      </c>
      <c r="N1005" s="1372">
        <f>'WK5a(2)'!K49</f>
        <v>0</v>
      </c>
      <c r="O1005" s="1373">
        <f>'WK5a(2)'!L49</f>
        <v>0</v>
      </c>
      <c r="P1005" s="747"/>
      <c r="Q1005" s="1358"/>
      <c r="R1005" s="748"/>
    </row>
    <row r="1006" spans="2:18" ht="12.75" thickTop="1" x14ac:dyDescent="0.2">
      <c r="B1006" s="961" t="str">
        <f>'WK5a(2)'!C51</f>
        <v>Farmland</v>
      </c>
      <c r="C1006" s="1261" t="str">
        <f>'WK5a(2)'!D51</f>
        <v>Ordinary</v>
      </c>
      <c r="D1006" s="1358"/>
      <c r="E1006" s="747"/>
      <c r="F1006" s="1358"/>
      <c r="G1006" s="748"/>
      <c r="H1006" s="961">
        <f>'WK5a(2)'!E51</f>
        <v>300</v>
      </c>
      <c r="I1006" s="1295">
        <f>'WK5a(2)'!F51</f>
        <v>565</v>
      </c>
      <c r="J1006" s="1295">
        <f>'WK5a(2)'!G51</f>
        <v>579.13</v>
      </c>
      <c r="K1006" s="1295">
        <f>'WK5a(2)'!H51</f>
        <v>593.61</v>
      </c>
      <c r="L1006" s="1295">
        <f>'WK5a(2)'!I51</f>
        <v>608.45000000000005</v>
      </c>
      <c r="M1006" s="1295">
        <f>'WK5a(2)'!J51</f>
        <v>623.66</v>
      </c>
      <c r="N1006" s="1295">
        <f>'WK5a(2)'!K51</f>
        <v>639.25</v>
      </c>
      <c r="O1006" s="1295">
        <f>'WK5a(2)'!L51</f>
        <v>655.23</v>
      </c>
      <c r="P1006" s="747"/>
      <c r="Q1006" s="1358"/>
      <c r="R1006" s="748"/>
    </row>
    <row r="1007" spans="2:18" x14ac:dyDescent="0.2">
      <c r="B1007" s="961" t="str">
        <f>'WK5a(2)'!C52</f>
        <v>Farmland</v>
      </c>
      <c r="C1007" s="1261" t="str">
        <f>'WK5a(2)'!D52</f>
        <v/>
      </c>
      <c r="D1007" s="1358"/>
      <c r="E1007" s="747"/>
      <c r="F1007" s="1358"/>
      <c r="G1007" s="748"/>
      <c r="H1007" s="961">
        <f>'WK5a(2)'!E52</f>
        <v>0</v>
      </c>
      <c r="I1007" s="1295">
        <f>'WK5a(2)'!F52</f>
        <v>0</v>
      </c>
      <c r="J1007" s="1295">
        <f>'WK5a(2)'!G52</f>
        <v>0</v>
      </c>
      <c r="K1007" s="1295">
        <f>'WK5a(2)'!H52</f>
        <v>0</v>
      </c>
      <c r="L1007" s="1295">
        <f>'WK5a(2)'!I52</f>
        <v>0</v>
      </c>
      <c r="M1007" s="1295">
        <f>'WK5a(2)'!J52</f>
        <v>0</v>
      </c>
      <c r="N1007" s="1295">
        <f>'WK5a(2)'!K52</f>
        <v>0</v>
      </c>
      <c r="O1007" s="1295">
        <f>'WK5a(2)'!L52</f>
        <v>0</v>
      </c>
      <c r="P1007" s="747"/>
      <c r="Q1007" s="1358"/>
      <c r="R1007" s="748"/>
    </row>
    <row r="1008" spans="2:18" s="1468" customFormat="1" x14ac:dyDescent="0.2">
      <c r="B1008" s="961" t="str">
        <f>'WK5a(2)'!C53</f>
        <v>Farmland</v>
      </c>
      <c r="C1008" s="1261" t="str">
        <f>'WK5a(2)'!D53</f>
        <v/>
      </c>
      <c r="D1008" s="1358"/>
      <c r="E1008" s="747"/>
      <c r="F1008" s="1358"/>
      <c r="G1008" s="748"/>
      <c r="H1008" s="961">
        <f>'WK5a(2)'!E53</f>
        <v>0</v>
      </c>
      <c r="I1008" s="1295">
        <f>'WK5a(2)'!F53</f>
        <v>0</v>
      </c>
      <c r="J1008" s="1295">
        <f>'WK5a(2)'!G53</f>
        <v>0</v>
      </c>
      <c r="K1008" s="1295">
        <f>'WK5a(2)'!H53</f>
        <v>0</v>
      </c>
      <c r="L1008" s="1295">
        <f>'WK5a(2)'!I53</f>
        <v>0</v>
      </c>
      <c r="M1008" s="1295">
        <f>'WK5a(2)'!J53</f>
        <v>0</v>
      </c>
      <c r="N1008" s="1295">
        <f>'WK5a(2)'!K53</f>
        <v>0</v>
      </c>
      <c r="O1008" s="1295">
        <f>'WK5a(2)'!L53</f>
        <v>0</v>
      </c>
      <c r="P1008" s="747"/>
      <c r="Q1008" s="1358"/>
      <c r="R1008" s="748"/>
    </row>
    <row r="1009" spans="2:18" s="1468" customFormat="1" x14ac:dyDescent="0.2">
      <c r="B1009" s="961" t="str">
        <f>'WK5a(2)'!C54</f>
        <v>Farmland</v>
      </c>
      <c r="C1009" s="1261" t="str">
        <f>'WK5a(2)'!D54</f>
        <v/>
      </c>
      <c r="D1009" s="1358"/>
      <c r="E1009" s="747"/>
      <c r="F1009" s="1358"/>
      <c r="G1009" s="748"/>
      <c r="H1009" s="961">
        <f>'WK5a(2)'!E54</f>
        <v>0</v>
      </c>
      <c r="I1009" s="1295">
        <f>'WK5a(2)'!F54</f>
        <v>0</v>
      </c>
      <c r="J1009" s="1295">
        <f>'WK5a(2)'!G54</f>
        <v>0</v>
      </c>
      <c r="K1009" s="1295">
        <f>'WK5a(2)'!H54</f>
        <v>0</v>
      </c>
      <c r="L1009" s="1295">
        <f>'WK5a(2)'!I54</f>
        <v>0</v>
      </c>
      <c r="M1009" s="1295">
        <f>'WK5a(2)'!J54</f>
        <v>0</v>
      </c>
      <c r="N1009" s="1295">
        <f>'WK5a(2)'!K54</f>
        <v>0</v>
      </c>
      <c r="O1009" s="1295">
        <f>'WK5a(2)'!L54</f>
        <v>0</v>
      </c>
      <c r="P1009" s="747"/>
      <c r="Q1009" s="1358"/>
      <c r="R1009" s="748"/>
    </row>
    <row r="1010" spans="2:18" s="1468" customFormat="1" x14ac:dyDescent="0.2">
      <c r="B1010" s="961" t="str">
        <f>'WK5a(2)'!C55</f>
        <v>Farmland</v>
      </c>
      <c r="C1010" s="1261" t="str">
        <f>'WK5a(2)'!D55</f>
        <v/>
      </c>
      <c r="D1010" s="1358"/>
      <c r="E1010" s="747"/>
      <c r="F1010" s="1358"/>
      <c r="G1010" s="748"/>
      <c r="H1010" s="961">
        <f>'WK5a(2)'!E55</f>
        <v>0</v>
      </c>
      <c r="I1010" s="1295">
        <f>'WK5a(2)'!F55</f>
        <v>0</v>
      </c>
      <c r="J1010" s="1295">
        <f>'WK5a(2)'!G55</f>
        <v>0</v>
      </c>
      <c r="K1010" s="1295">
        <f>'WK5a(2)'!H55</f>
        <v>0</v>
      </c>
      <c r="L1010" s="1295">
        <f>'WK5a(2)'!I55</f>
        <v>0</v>
      </c>
      <c r="M1010" s="1295">
        <f>'WK5a(2)'!J55</f>
        <v>0</v>
      </c>
      <c r="N1010" s="1295">
        <f>'WK5a(2)'!K55</f>
        <v>0</v>
      </c>
      <c r="O1010" s="1295">
        <f>'WK5a(2)'!L55</f>
        <v>0</v>
      </c>
      <c r="P1010" s="747"/>
      <c r="Q1010" s="1358"/>
      <c r="R1010" s="748"/>
    </row>
    <row r="1011" spans="2:18" x14ac:dyDescent="0.2">
      <c r="B1011" s="961" t="str">
        <f>'WK5a(2)'!C56</f>
        <v>Farmland</v>
      </c>
      <c r="C1011" s="1261" t="str">
        <f>'WK5a(2)'!D56</f>
        <v/>
      </c>
      <c r="D1011" s="1358"/>
      <c r="E1011" s="747"/>
      <c r="F1011" s="1358"/>
      <c r="G1011" s="748"/>
      <c r="H1011" s="961">
        <f>'WK5a(2)'!E56</f>
        <v>0</v>
      </c>
      <c r="I1011" s="1295">
        <f>'WK5a(2)'!F56</f>
        <v>0</v>
      </c>
      <c r="J1011" s="1295">
        <f>'WK5a(2)'!G56</f>
        <v>0</v>
      </c>
      <c r="K1011" s="1295">
        <f>'WK5a(2)'!H56</f>
        <v>0</v>
      </c>
      <c r="L1011" s="1295">
        <f>'WK5a(2)'!I56</f>
        <v>0</v>
      </c>
      <c r="M1011" s="1295">
        <f>'WK5a(2)'!J56</f>
        <v>0</v>
      </c>
      <c r="N1011" s="1295">
        <f>'WK5a(2)'!K56</f>
        <v>0</v>
      </c>
      <c r="O1011" s="1295">
        <f>'WK5a(2)'!L56</f>
        <v>0</v>
      </c>
      <c r="P1011" s="747"/>
      <c r="Q1011" s="1358"/>
      <c r="R1011" s="748"/>
    </row>
    <row r="1012" spans="2:18" x14ac:dyDescent="0.2">
      <c r="B1012" s="961" t="str">
        <f>'WK5a(2)'!C57</f>
        <v>Farmland</v>
      </c>
      <c r="C1012" s="1261" t="str">
        <f>'WK5a(2)'!D57</f>
        <v/>
      </c>
      <c r="D1012" s="1358"/>
      <c r="E1012" s="747"/>
      <c r="F1012" s="1358"/>
      <c r="G1012" s="748"/>
      <c r="H1012" s="961">
        <f>'WK5a(2)'!E57</f>
        <v>0</v>
      </c>
      <c r="I1012" s="1295">
        <f>'WK5a(2)'!F57</f>
        <v>0</v>
      </c>
      <c r="J1012" s="1295">
        <f>'WK5a(2)'!G57</f>
        <v>0</v>
      </c>
      <c r="K1012" s="1295">
        <f>'WK5a(2)'!H57</f>
        <v>0</v>
      </c>
      <c r="L1012" s="1295">
        <f>'WK5a(2)'!I57</f>
        <v>0</v>
      </c>
      <c r="M1012" s="1295">
        <f>'WK5a(2)'!J57</f>
        <v>0</v>
      </c>
      <c r="N1012" s="1295">
        <f>'WK5a(2)'!K57</f>
        <v>0</v>
      </c>
      <c r="O1012" s="1295">
        <f>'WK5a(2)'!L57</f>
        <v>0</v>
      </c>
      <c r="P1012" s="747"/>
      <c r="Q1012" s="1358"/>
      <c r="R1012" s="748"/>
    </row>
    <row r="1013" spans="2:18" ht="12.75" thickBot="1" x14ac:dyDescent="0.25">
      <c r="B1013" s="1369" t="str">
        <f>'WK5a(2)'!C58</f>
        <v>Farmland</v>
      </c>
      <c r="C1013" s="1370" t="str">
        <f>'WK5a(2)'!D58</f>
        <v/>
      </c>
      <c r="D1013" s="1371"/>
      <c r="E1013" s="747"/>
      <c r="F1013" s="1358"/>
      <c r="G1013" s="748"/>
      <c r="H1013" s="1369">
        <f>'WK5a(2)'!E58</f>
        <v>0</v>
      </c>
      <c r="I1013" s="1372">
        <f>'WK5a(2)'!F58</f>
        <v>0</v>
      </c>
      <c r="J1013" s="1372">
        <f>'WK5a(2)'!G58</f>
        <v>0</v>
      </c>
      <c r="K1013" s="1372">
        <f>'WK5a(2)'!H58</f>
        <v>0</v>
      </c>
      <c r="L1013" s="1372">
        <f>'WK5a(2)'!I58</f>
        <v>0</v>
      </c>
      <c r="M1013" s="1372">
        <f>'WK5a(2)'!J58</f>
        <v>0</v>
      </c>
      <c r="N1013" s="1372">
        <f>'WK5a(2)'!K58</f>
        <v>0</v>
      </c>
      <c r="O1013" s="1373">
        <f>'WK5a(2)'!L58</f>
        <v>0</v>
      </c>
      <c r="P1013" s="747"/>
      <c r="Q1013" s="1358"/>
      <c r="R1013" s="748"/>
    </row>
    <row r="1014" spans="2:18" ht="12.75" thickTop="1" x14ac:dyDescent="0.2">
      <c r="B1014" s="961" t="str">
        <f>'WK5a(2)'!C60</f>
        <v>Mining</v>
      </c>
      <c r="C1014" s="1261" t="str">
        <f>'WK5a(2)'!D60</f>
        <v>Ordinary</v>
      </c>
      <c r="D1014" s="1358"/>
      <c r="E1014" s="747"/>
      <c r="F1014" s="1358"/>
      <c r="G1014" s="748"/>
      <c r="H1014" s="961">
        <f>'WK5a(2)'!E60</f>
        <v>300</v>
      </c>
      <c r="I1014" s="1295">
        <f>'WK5a(2)'!F60</f>
        <v>565</v>
      </c>
      <c r="J1014" s="1295">
        <f>'WK5a(2)'!G60</f>
        <v>579.13</v>
      </c>
      <c r="K1014" s="1295">
        <f>'WK5a(2)'!H60</f>
        <v>593.61</v>
      </c>
      <c r="L1014" s="1295">
        <f>'WK5a(2)'!I60</f>
        <v>608.45000000000005</v>
      </c>
      <c r="M1014" s="1295">
        <f>'WK5a(2)'!J60</f>
        <v>623.66</v>
      </c>
      <c r="N1014" s="1295">
        <f>'WK5a(2)'!K60</f>
        <v>639.25</v>
      </c>
      <c r="O1014" s="1295">
        <f>'WK5a(2)'!L60</f>
        <v>655.23</v>
      </c>
      <c r="P1014" s="747"/>
      <c r="Q1014" s="1358"/>
      <c r="R1014" s="748"/>
    </row>
    <row r="1015" spans="2:18" x14ac:dyDescent="0.2">
      <c r="B1015" s="961" t="str">
        <f>'WK5a(2)'!C61</f>
        <v>Mining</v>
      </c>
      <c r="C1015" s="1261" t="str">
        <f>'WK5a(2)'!D61</f>
        <v/>
      </c>
      <c r="D1015" s="1358"/>
      <c r="E1015" s="747"/>
      <c r="F1015" s="1358"/>
      <c r="G1015" s="748"/>
      <c r="H1015" s="961">
        <f>'WK5a(2)'!E61</f>
        <v>0</v>
      </c>
      <c r="I1015" s="1295">
        <f>'WK5a(2)'!F61</f>
        <v>0</v>
      </c>
      <c r="J1015" s="1295">
        <f>'WK5a(2)'!G61</f>
        <v>0</v>
      </c>
      <c r="K1015" s="1295">
        <f>'WK5a(2)'!H61</f>
        <v>0</v>
      </c>
      <c r="L1015" s="1295">
        <f>'WK5a(2)'!I61</f>
        <v>0</v>
      </c>
      <c r="M1015" s="1295">
        <f>'WK5a(2)'!J61</f>
        <v>0</v>
      </c>
      <c r="N1015" s="1295">
        <f>'WK5a(2)'!K61</f>
        <v>0</v>
      </c>
      <c r="O1015" s="1295">
        <f>'WK5a(2)'!L61</f>
        <v>0</v>
      </c>
      <c r="P1015" s="747"/>
      <c r="Q1015" s="1358"/>
      <c r="R1015" s="748"/>
    </row>
    <row r="1016" spans="2:18" s="1468" customFormat="1" x14ac:dyDescent="0.2">
      <c r="B1016" s="961" t="str">
        <f>'WK5a(2)'!C62</f>
        <v>Mining</v>
      </c>
      <c r="C1016" s="1261" t="str">
        <f>'WK5a(2)'!D62</f>
        <v/>
      </c>
      <c r="D1016" s="1358"/>
      <c r="E1016" s="747"/>
      <c r="F1016" s="1358"/>
      <c r="G1016" s="748"/>
      <c r="H1016" s="961">
        <f>'WK5a(2)'!E62</f>
        <v>0</v>
      </c>
      <c r="I1016" s="1295">
        <f>'WK5a(2)'!F62</f>
        <v>0</v>
      </c>
      <c r="J1016" s="1295">
        <f>'WK5a(2)'!G62</f>
        <v>0</v>
      </c>
      <c r="K1016" s="1295">
        <f>'WK5a(2)'!H62</f>
        <v>0</v>
      </c>
      <c r="L1016" s="1295">
        <f>'WK5a(2)'!I62</f>
        <v>0</v>
      </c>
      <c r="M1016" s="1295">
        <f>'WK5a(2)'!J62</f>
        <v>0</v>
      </c>
      <c r="N1016" s="1295">
        <f>'WK5a(2)'!K62</f>
        <v>0</v>
      </c>
      <c r="O1016" s="1295">
        <f>'WK5a(2)'!L62</f>
        <v>0</v>
      </c>
      <c r="P1016" s="747"/>
      <c r="Q1016" s="1358"/>
      <c r="R1016" s="748"/>
    </row>
    <row r="1017" spans="2:18" s="1468" customFormat="1" x14ac:dyDescent="0.2">
      <c r="B1017" s="961" t="str">
        <f>'WK5a(2)'!C63</f>
        <v>Mining</v>
      </c>
      <c r="C1017" s="1261" t="str">
        <f>'WK5a(2)'!D63</f>
        <v/>
      </c>
      <c r="D1017" s="1358"/>
      <c r="E1017" s="747"/>
      <c r="F1017" s="1358"/>
      <c r="G1017" s="748"/>
      <c r="H1017" s="961">
        <f>'WK5a(2)'!E63</f>
        <v>0</v>
      </c>
      <c r="I1017" s="1295">
        <f>'WK5a(2)'!F63</f>
        <v>0</v>
      </c>
      <c r="J1017" s="1295">
        <f>'WK5a(2)'!G63</f>
        <v>0</v>
      </c>
      <c r="K1017" s="1295">
        <f>'WK5a(2)'!H63</f>
        <v>0</v>
      </c>
      <c r="L1017" s="1295">
        <f>'WK5a(2)'!I63</f>
        <v>0</v>
      </c>
      <c r="M1017" s="1295">
        <f>'WK5a(2)'!J63</f>
        <v>0</v>
      </c>
      <c r="N1017" s="1295">
        <f>'WK5a(2)'!K63</f>
        <v>0</v>
      </c>
      <c r="O1017" s="1295">
        <f>'WK5a(2)'!L63</f>
        <v>0</v>
      </c>
      <c r="P1017" s="747"/>
      <c r="Q1017" s="1358"/>
      <c r="R1017" s="748"/>
    </row>
    <row r="1018" spans="2:18" s="1468" customFormat="1" x14ac:dyDescent="0.2">
      <c r="B1018" s="961" t="str">
        <f>'WK5a(2)'!C64</f>
        <v>Mining</v>
      </c>
      <c r="C1018" s="1261" t="str">
        <f>'WK5a(2)'!D64</f>
        <v/>
      </c>
      <c r="D1018" s="1358"/>
      <c r="E1018" s="747"/>
      <c r="F1018" s="1358"/>
      <c r="G1018" s="748"/>
      <c r="H1018" s="961">
        <f>'WK5a(2)'!E64</f>
        <v>0</v>
      </c>
      <c r="I1018" s="1295">
        <f>'WK5a(2)'!F64</f>
        <v>0</v>
      </c>
      <c r="J1018" s="1295">
        <f>'WK5a(2)'!G64</f>
        <v>0</v>
      </c>
      <c r="K1018" s="1295">
        <f>'WK5a(2)'!H64</f>
        <v>0</v>
      </c>
      <c r="L1018" s="1295">
        <f>'WK5a(2)'!I64</f>
        <v>0</v>
      </c>
      <c r="M1018" s="1295">
        <f>'WK5a(2)'!J64</f>
        <v>0</v>
      </c>
      <c r="N1018" s="1295">
        <f>'WK5a(2)'!K64</f>
        <v>0</v>
      </c>
      <c r="O1018" s="1295">
        <f>'WK5a(2)'!L64</f>
        <v>0</v>
      </c>
      <c r="P1018" s="747"/>
      <c r="Q1018" s="1358"/>
      <c r="R1018" s="748"/>
    </row>
    <row r="1019" spans="2:18" x14ac:dyDescent="0.2">
      <c r="B1019" s="961" t="str">
        <f>'WK5a(2)'!C65</f>
        <v>Mining</v>
      </c>
      <c r="C1019" s="1261" t="str">
        <f>'WK5a(2)'!D65</f>
        <v/>
      </c>
      <c r="D1019" s="1358"/>
      <c r="E1019" s="747"/>
      <c r="F1019" s="1358"/>
      <c r="G1019" s="748"/>
      <c r="H1019" s="961">
        <f>'WK5a(2)'!E65</f>
        <v>0</v>
      </c>
      <c r="I1019" s="1295">
        <f>'WK5a(2)'!F65</f>
        <v>0</v>
      </c>
      <c r="J1019" s="1295">
        <f>'WK5a(2)'!G65</f>
        <v>0</v>
      </c>
      <c r="K1019" s="1295">
        <f>'WK5a(2)'!H65</f>
        <v>0</v>
      </c>
      <c r="L1019" s="1295">
        <f>'WK5a(2)'!I65</f>
        <v>0</v>
      </c>
      <c r="M1019" s="1295">
        <f>'WK5a(2)'!J65</f>
        <v>0</v>
      </c>
      <c r="N1019" s="1295">
        <f>'WK5a(2)'!K65</f>
        <v>0</v>
      </c>
      <c r="O1019" s="1295">
        <f>'WK5a(2)'!L65</f>
        <v>0</v>
      </c>
      <c r="P1019" s="747"/>
      <c r="Q1019" s="1358"/>
      <c r="R1019" s="748"/>
    </row>
    <row r="1020" spans="2:18" x14ac:dyDescent="0.2">
      <c r="B1020" s="961" t="str">
        <f>'WK5a(2)'!C66</f>
        <v>Mining</v>
      </c>
      <c r="C1020" s="1261" t="str">
        <f>'WK5a(2)'!D66</f>
        <v/>
      </c>
      <c r="D1020" s="1358"/>
      <c r="E1020" s="747"/>
      <c r="F1020" s="1358"/>
      <c r="G1020" s="748"/>
      <c r="H1020" s="961">
        <f>'WK5a(2)'!E66</f>
        <v>0</v>
      </c>
      <c r="I1020" s="1295">
        <f>'WK5a(2)'!F66</f>
        <v>0</v>
      </c>
      <c r="J1020" s="1295">
        <f>'WK5a(2)'!G66</f>
        <v>0</v>
      </c>
      <c r="K1020" s="1295">
        <f>'WK5a(2)'!H66</f>
        <v>0</v>
      </c>
      <c r="L1020" s="1295">
        <f>'WK5a(2)'!I66</f>
        <v>0</v>
      </c>
      <c r="M1020" s="1295">
        <f>'WK5a(2)'!J66</f>
        <v>0</v>
      </c>
      <c r="N1020" s="1295">
        <f>'WK5a(2)'!K66</f>
        <v>0</v>
      </c>
      <c r="O1020" s="1295">
        <f>'WK5a(2)'!L66</f>
        <v>0</v>
      </c>
      <c r="P1020" s="747"/>
      <c r="Q1020" s="1358"/>
      <c r="R1020" s="748"/>
    </row>
    <row r="1021" spans="2:18" x14ac:dyDescent="0.2">
      <c r="B1021" s="961" t="str">
        <f>'WK5a(2)'!C67</f>
        <v>Mining</v>
      </c>
      <c r="C1021" s="1261" t="str">
        <f>'WK5a(2)'!D67</f>
        <v/>
      </c>
      <c r="D1021" s="1358"/>
      <c r="E1021" s="747"/>
      <c r="F1021" s="1358"/>
      <c r="G1021" s="748"/>
      <c r="H1021" s="961">
        <f>'WK5a(2)'!E67</f>
        <v>0</v>
      </c>
      <c r="I1021" s="1295">
        <f>'WK5a(2)'!F67</f>
        <v>0</v>
      </c>
      <c r="J1021" s="1295">
        <f>'WK5a(2)'!G67</f>
        <v>0</v>
      </c>
      <c r="K1021" s="1295">
        <f>'WK5a(2)'!H67</f>
        <v>0</v>
      </c>
      <c r="L1021" s="1295">
        <f>'WK5a(2)'!I67</f>
        <v>0</v>
      </c>
      <c r="M1021" s="1295">
        <f>'WK5a(2)'!J67</f>
        <v>0</v>
      </c>
      <c r="N1021" s="1295">
        <f>'WK5a(2)'!K67</f>
        <v>0</v>
      </c>
      <c r="O1021" s="1295">
        <f>'WK5a(2)'!L67</f>
        <v>0</v>
      </c>
      <c r="P1021" s="747"/>
      <c r="Q1021" s="1358"/>
      <c r="R1021" s="748"/>
    </row>
    <row r="1023" spans="2:18" x14ac:dyDescent="0.2">
      <c r="B1023" s="1622" t="str">
        <f>'WK5a(3)'!$F$3</f>
        <v>.</v>
      </c>
      <c r="C1023" s="1623"/>
      <c r="D1023" s="1623"/>
      <c r="E1023" s="1623"/>
      <c r="F1023" s="1623"/>
      <c r="G1023" s="1623"/>
      <c r="H1023" s="1623"/>
      <c r="I1023" s="1623"/>
      <c r="J1023" s="1623"/>
      <c r="K1023" s="1623"/>
      <c r="L1023" s="1623"/>
      <c r="M1023" s="1623"/>
      <c r="N1023" s="1623"/>
      <c r="O1023" s="1623"/>
      <c r="P1023" s="1623"/>
      <c r="Q1023" s="1623"/>
      <c r="R1023" s="850"/>
    </row>
    <row r="1024" spans="2:18" x14ac:dyDescent="0.2">
      <c r="B1024" s="947" t="str">
        <f>'WK5a(3)'!C21</f>
        <v>Minimum Rates - with proposed special variation</v>
      </c>
      <c r="C1024" s="1261" t="str">
        <f>'WK5a(3)'!D22</f>
        <v>Sub-category or Special Rate name</v>
      </c>
      <c r="D1024" s="1358"/>
      <c r="E1024" s="747"/>
      <c r="F1024" s="1358"/>
      <c r="G1024" s="748"/>
      <c r="H1024" s="747"/>
      <c r="I1024" s="1358"/>
      <c r="J1024" s="1358"/>
      <c r="K1024" s="1358"/>
      <c r="L1024" s="1358"/>
      <c r="M1024" s="1358"/>
      <c r="N1024" s="1358"/>
      <c r="O1024" s="1358"/>
      <c r="P1024" s="747"/>
      <c r="Q1024" s="1358"/>
      <c r="R1024" s="748"/>
    </row>
    <row r="1025" spans="2:18" x14ac:dyDescent="0.2">
      <c r="B1025" s="961" t="str">
        <f>'WK5a(3)'!C24</f>
        <v>Residential</v>
      </c>
      <c r="C1025" s="1261" t="str">
        <f>'WK5a(3)'!D24</f>
        <v/>
      </c>
      <c r="D1025" s="1358"/>
      <c r="E1025" s="747"/>
      <c r="F1025" s="1358"/>
      <c r="G1025" s="748"/>
      <c r="H1025" s="961">
        <f>'WK5a(3)'!E24</f>
        <v>0</v>
      </c>
      <c r="I1025" s="1295">
        <f>'WK5a(3)'!F24</f>
        <v>0</v>
      </c>
      <c r="J1025" s="1295">
        <f>'WK5a(3)'!G24</f>
        <v>0</v>
      </c>
      <c r="K1025" s="1295">
        <f>'WK5a(3)'!H24</f>
        <v>0</v>
      </c>
      <c r="L1025" s="1295">
        <f>'WK5a(3)'!I24</f>
        <v>0</v>
      </c>
      <c r="M1025" s="1295">
        <f>'WK5a(3)'!J24</f>
        <v>0</v>
      </c>
      <c r="N1025" s="1295">
        <f>'WK5a(3)'!K24</f>
        <v>0</v>
      </c>
      <c r="O1025" s="1295">
        <f>'WK5a(3)'!L24</f>
        <v>0</v>
      </c>
      <c r="P1025" s="747"/>
      <c r="Q1025" s="1358"/>
      <c r="R1025" s="748"/>
    </row>
    <row r="1026" spans="2:18" x14ac:dyDescent="0.2">
      <c r="B1026" s="961" t="str">
        <f>'WK5a(3)'!C25</f>
        <v>Residential</v>
      </c>
      <c r="C1026" s="1261" t="str">
        <f>'WK5a(3)'!D25</f>
        <v/>
      </c>
      <c r="D1026" s="1358"/>
      <c r="E1026" s="747"/>
      <c r="F1026" s="1358"/>
      <c r="G1026" s="748"/>
      <c r="H1026" s="961">
        <f>'WK5a(3)'!E25</f>
        <v>0</v>
      </c>
      <c r="I1026" s="1295">
        <f>'WK5a(3)'!F25</f>
        <v>0</v>
      </c>
      <c r="J1026" s="1295">
        <f>'WK5a(3)'!G25</f>
        <v>0</v>
      </c>
      <c r="K1026" s="1295">
        <f>'WK5a(3)'!H25</f>
        <v>0</v>
      </c>
      <c r="L1026" s="1295">
        <f>'WK5a(3)'!I25</f>
        <v>0</v>
      </c>
      <c r="M1026" s="1295">
        <f>'WK5a(3)'!J25</f>
        <v>0</v>
      </c>
      <c r="N1026" s="1295">
        <f>'WK5a(3)'!K25</f>
        <v>0</v>
      </c>
      <c r="O1026" s="1295">
        <f>'WK5a(3)'!L25</f>
        <v>0</v>
      </c>
      <c r="P1026" s="747"/>
      <c r="Q1026" s="1358"/>
      <c r="R1026" s="748"/>
    </row>
    <row r="1027" spans="2:18" x14ac:dyDescent="0.2">
      <c r="B1027" s="961" t="str">
        <f>'WK5a(3)'!C26</f>
        <v>Residential</v>
      </c>
      <c r="C1027" s="1261" t="str">
        <f>'WK5a(3)'!D26</f>
        <v/>
      </c>
      <c r="D1027" s="1358"/>
      <c r="E1027" s="747"/>
      <c r="F1027" s="1358"/>
      <c r="G1027" s="748"/>
      <c r="H1027" s="961">
        <f>'WK5a(3)'!E26</f>
        <v>0</v>
      </c>
      <c r="I1027" s="1295">
        <f>'WK5a(3)'!F26</f>
        <v>0</v>
      </c>
      <c r="J1027" s="1295">
        <f>'WK5a(3)'!G26</f>
        <v>0</v>
      </c>
      <c r="K1027" s="1295">
        <f>'WK5a(3)'!H26</f>
        <v>0</v>
      </c>
      <c r="L1027" s="1295">
        <f>'WK5a(3)'!I26</f>
        <v>0</v>
      </c>
      <c r="M1027" s="1295">
        <f>'WK5a(3)'!J26</f>
        <v>0</v>
      </c>
      <c r="N1027" s="1295">
        <f>'WK5a(3)'!K26</f>
        <v>0</v>
      </c>
      <c r="O1027" s="1295">
        <f>'WK5a(3)'!L26</f>
        <v>0</v>
      </c>
      <c r="P1027" s="747"/>
      <c r="Q1027" s="1358"/>
      <c r="R1027" s="748"/>
    </row>
    <row r="1028" spans="2:18" x14ac:dyDescent="0.2">
      <c r="B1028" s="961" t="str">
        <f>'WK5a(3)'!C27</f>
        <v>Residential</v>
      </c>
      <c r="C1028" s="1261" t="str">
        <f>'WK5a(3)'!D27</f>
        <v/>
      </c>
      <c r="D1028" s="1358"/>
      <c r="E1028" s="747"/>
      <c r="F1028" s="1358"/>
      <c r="G1028" s="748"/>
      <c r="H1028" s="961">
        <f>'WK5a(3)'!E27</f>
        <v>0</v>
      </c>
      <c r="I1028" s="1295">
        <f>'WK5a(3)'!F27</f>
        <v>0</v>
      </c>
      <c r="J1028" s="1295">
        <f>'WK5a(3)'!G27</f>
        <v>0</v>
      </c>
      <c r="K1028" s="1295">
        <f>'WK5a(3)'!H27</f>
        <v>0</v>
      </c>
      <c r="L1028" s="1295">
        <f>'WK5a(3)'!I27</f>
        <v>0</v>
      </c>
      <c r="M1028" s="1295">
        <f>'WK5a(3)'!J27</f>
        <v>0</v>
      </c>
      <c r="N1028" s="1295">
        <f>'WK5a(3)'!K27</f>
        <v>0</v>
      </c>
      <c r="O1028" s="1295">
        <f>'WK5a(3)'!L27</f>
        <v>0</v>
      </c>
      <c r="P1028" s="747"/>
      <c r="Q1028" s="1358"/>
      <c r="R1028" s="748"/>
    </row>
    <row r="1029" spans="2:18" s="1468" customFormat="1" x14ac:dyDescent="0.2">
      <c r="B1029" s="961" t="str">
        <f>'WK5a(3)'!C28</f>
        <v>Residential</v>
      </c>
      <c r="C1029" s="1261" t="str">
        <f>'WK5a(3)'!D28</f>
        <v/>
      </c>
      <c r="D1029" s="1358"/>
      <c r="E1029" s="747"/>
      <c r="F1029" s="1358"/>
      <c r="G1029" s="748"/>
      <c r="H1029" s="961">
        <f>'WK5a(3)'!E28</f>
        <v>0</v>
      </c>
      <c r="I1029" s="1295">
        <f>'WK5a(3)'!F28</f>
        <v>0</v>
      </c>
      <c r="J1029" s="1295">
        <f>'WK5a(3)'!G28</f>
        <v>0</v>
      </c>
      <c r="K1029" s="1295">
        <f>'WK5a(3)'!H28</f>
        <v>0</v>
      </c>
      <c r="L1029" s="1295">
        <f>'WK5a(3)'!I28</f>
        <v>0</v>
      </c>
      <c r="M1029" s="1295">
        <f>'WK5a(3)'!J28</f>
        <v>0</v>
      </c>
      <c r="N1029" s="1295">
        <f>'WK5a(3)'!K28</f>
        <v>0</v>
      </c>
      <c r="O1029" s="1295">
        <f>'WK5a(3)'!L28</f>
        <v>0</v>
      </c>
      <c r="P1029" s="747"/>
      <c r="Q1029" s="1358"/>
      <c r="R1029" s="748"/>
    </row>
    <row r="1030" spans="2:18" s="1468" customFormat="1" x14ac:dyDescent="0.2">
      <c r="B1030" s="961" t="str">
        <f>'WK5a(3)'!C29</f>
        <v>Residential</v>
      </c>
      <c r="C1030" s="1261" t="str">
        <f>'WK5a(3)'!D29</f>
        <v/>
      </c>
      <c r="D1030" s="1358"/>
      <c r="E1030" s="747"/>
      <c r="F1030" s="1358"/>
      <c r="G1030" s="748"/>
      <c r="H1030" s="961">
        <f>'WK5a(3)'!E29</f>
        <v>0</v>
      </c>
      <c r="I1030" s="1295">
        <f>'WK5a(3)'!F29</f>
        <v>0</v>
      </c>
      <c r="J1030" s="1295">
        <f>'WK5a(3)'!G29</f>
        <v>0</v>
      </c>
      <c r="K1030" s="1295">
        <f>'WK5a(3)'!H29</f>
        <v>0</v>
      </c>
      <c r="L1030" s="1295">
        <f>'WK5a(3)'!I29</f>
        <v>0</v>
      </c>
      <c r="M1030" s="1295">
        <f>'WK5a(3)'!J29</f>
        <v>0</v>
      </c>
      <c r="N1030" s="1295">
        <f>'WK5a(3)'!K29</f>
        <v>0</v>
      </c>
      <c r="O1030" s="1295">
        <f>'WK5a(3)'!L29</f>
        <v>0</v>
      </c>
      <c r="P1030" s="747"/>
      <c r="Q1030" s="1358"/>
      <c r="R1030" s="748"/>
    </row>
    <row r="1031" spans="2:18" s="1468" customFormat="1" x14ac:dyDescent="0.2">
      <c r="B1031" s="961" t="str">
        <f>'WK5a(3)'!C30</f>
        <v>Residential</v>
      </c>
      <c r="C1031" s="1261" t="str">
        <f>'WK5a(3)'!D30</f>
        <v/>
      </c>
      <c r="D1031" s="1358"/>
      <c r="E1031" s="747"/>
      <c r="F1031" s="1358"/>
      <c r="G1031" s="748"/>
      <c r="H1031" s="961">
        <f>'WK5a(3)'!E30</f>
        <v>0</v>
      </c>
      <c r="I1031" s="1295">
        <f>'WK5a(3)'!F30</f>
        <v>0</v>
      </c>
      <c r="J1031" s="1295">
        <f>'WK5a(3)'!G30</f>
        <v>0</v>
      </c>
      <c r="K1031" s="1295">
        <f>'WK5a(3)'!H30</f>
        <v>0</v>
      </c>
      <c r="L1031" s="1295">
        <f>'WK5a(3)'!I30</f>
        <v>0</v>
      </c>
      <c r="M1031" s="1295">
        <f>'WK5a(3)'!J30</f>
        <v>0</v>
      </c>
      <c r="N1031" s="1295">
        <f>'WK5a(3)'!K30</f>
        <v>0</v>
      </c>
      <c r="O1031" s="1295">
        <f>'WK5a(3)'!L30</f>
        <v>0</v>
      </c>
      <c r="P1031" s="747"/>
      <c r="Q1031" s="1358"/>
      <c r="R1031" s="748"/>
    </row>
    <row r="1032" spans="2:18" ht="12.75" thickBot="1" x14ac:dyDescent="0.25">
      <c r="B1032" s="1369" t="str">
        <f>'WK5a(3)'!C31</f>
        <v>Residential</v>
      </c>
      <c r="C1032" s="1370" t="str">
        <f>'WK5a(3)'!D31</f>
        <v/>
      </c>
      <c r="D1032" s="1371"/>
      <c r="E1032" s="747"/>
      <c r="F1032" s="1358"/>
      <c r="G1032" s="748"/>
      <c r="H1032" s="1369">
        <f>'WK5a(3)'!E31</f>
        <v>0</v>
      </c>
      <c r="I1032" s="1372">
        <f>'WK5a(3)'!F31</f>
        <v>0</v>
      </c>
      <c r="J1032" s="1372">
        <f>'WK5a(3)'!G31</f>
        <v>0</v>
      </c>
      <c r="K1032" s="1372">
        <f>'WK5a(3)'!H31</f>
        <v>0</v>
      </c>
      <c r="L1032" s="1372">
        <f>'WK5a(3)'!I31</f>
        <v>0</v>
      </c>
      <c r="M1032" s="1372">
        <f>'WK5a(3)'!J31</f>
        <v>0</v>
      </c>
      <c r="N1032" s="1372">
        <f>'WK5a(3)'!K31</f>
        <v>0</v>
      </c>
      <c r="O1032" s="1373">
        <f>'WK5a(3)'!L31</f>
        <v>0</v>
      </c>
      <c r="P1032" s="747"/>
      <c r="Q1032" s="1358"/>
      <c r="R1032" s="748"/>
    </row>
    <row r="1033" spans="2:18" ht="12.75" thickTop="1" x14ac:dyDescent="0.2">
      <c r="B1033" s="961" t="str">
        <f>'WK5a(3)'!C33</f>
        <v>Business</v>
      </c>
      <c r="C1033" s="1261" t="str">
        <f>'WK5a(3)'!D33</f>
        <v/>
      </c>
      <c r="D1033" s="1358"/>
      <c r="E1033" s="747"/>
      <c r="F1033" s="1358"/>
      <c r="G1033" s="748"/>
      <c r="H1033" s="961">
        <f>'WK5a(3)'!E33</f>
        <v>0</v>
      </c>
      <c r="I1033" s="1295">
        <f>'WK5a(3)'!F33</f>
        <v>0</v>
      </c>
      <c r="J1033" s="1295">
        <f>'WK5a(3)'!G33</f>
        <v>0</v>
      </c>
      <c r="K1033" s="1295">
        <f>'WK5a(3)'!H33</f>
        <v>0</v>
      </c>
      <c r="L1033" s="1295">
        <f>'WK5a(3)'!I33</f>
        <v>0</v>
      </c>
      <c r="M1033" s="1295">
        <f>'WK5a(3)'!J33</f>
        <v>0</v>
      </c>
      <c r="N1033" s="1295">
        <f>'WK5a(3)'!K33</f>
        <v>0</v>
      </c>
      <c r="O1033" s="1295">
        <f>'WK5a(3)'!L33</f>
        <v>0</v>
      </c>
      <c r="P1033" s="747"/>
      <c r="Q1033" s="1358"/>
      <c r="R1033" s="748"/>
    </row>
    <row r="1034" spans="2:18" x14ac:dyDescent="0.2">
      <c r="B1034" s="961" t="str">
        <f>'WK5a(3)'!C34</f>
        <v>Business</v>
      </c>
      <c r="C1034" s="1261" t="str">
        <f>'WK5a(3)'!D34</f>
        <v/>
      </c>
      <c r="D1034" s="1358"/>
      <c r="E1034" s="747"/>
      <c r="F1034" s="1358"/>
      <c r="G1034" s="748"/>
      <c r="H1034" s="961">
        <f>'WK5a(3)'!E34</f>
        <v>0</v>
      </c>
      <c r="I1034" s="1295">
        <f>'WK5a(3)'!F34</f>
        <v>0</v>
      </c>
      <c r="J1034" s="1295">
        <f>'WK5a(3)'!G34</f>
        <v>0</v>
      </c>
      <c r="K1034" s="1295">
        <f>'WK5a(3)'!H34</f>
        <v>0</v>
      </c>
      <c r="L1034" s="1295">
        <f>'WK5a(3)'!I34</f>
        <v>0</v>
      </c>
      <c r="M1034" s="1295">
        <f>'WK5a(3)'!J34</f>
        <v>0</v>
      </c>
      <c r="N1034" s="1295">
        <f>'WK5a(3)'!K34</f>
        <v>0</v>
      </c>
      <c r="O1034" s="1295">
        <f>'WK5a(3)'!L34</f>
        <v>0</v>
      </c>
      <c r="P1034" s="747"/>
      <c r="Q1034" s="1358"/>
      <c r="R1034" s="748"/>
    </row>
    <row r="1035" spans="2:18" x14ac:dyDescent="0.2">
      <c r="B1035" s="961" t="str">
        <f>'WK5a(3)'!C35</f>
        <v>Business</v>
      </c>
      <c r="C1035" s="1261" t="str">
        <f>'WK5a(3)'!D35</f>
        <v/>
      </c>
      <c r="D1035" s="1358"/>
      <c r="E1035" s="747"/>
      <c r="F1035" s="1358"/>
      <c r="G1035" s="748"/>
      <c r="H1035" s="961">
        <f>'WK5a(3)'!E35</f>
        <v>0</v>
      </c>
      <c r="I1035" s="1295">
        <f>'WK5a(3)'!F35</f>
        <v>0</v>
      </c>
      <c r="J1035" s="1295">
        <f>'WK5a(3)'!G35</f>
        <v>0</v>
      </c>
      <c r="K1035" s="1295">
        <f>'WK5a(3)'!H35</f>
        <v>0</v>
      </c>
      <c r="L1035" s="1295">
        <f>'WK5a(3)'!I35</f>
        <v>0</v>
      </c>
      <c r="M1035" s="1295">
        <f>'WK5a(3)'!J35</f>
        <v>0</v>
      </c>
      <c r="N1035" s="1295">
        <f>'WK5a(3)'!K35</f>
        <v>0</v>
      </c>
      <c r="O1035" s="1295">
        <f>'WK5a(3)'!L35</f>
        <v>0</v>
      </c>
      <c r="P1035" s="747"/>
      <c r="Q1035" s="1358"/>
      <c r="R1035" s="748"/>
    </row>
    <row r="1036" spans="2:18" x14ac:dyDescent="0.2">
      <c r="B1036" s="961" t="str">
        <f>'WK5a(3)'!C36</f>
        <v>Business</v>
      </c>
      <c r="C1036" s="1261" t="str">
        <f>'WK5a(3)'!D36</f>
        <v/>
      </c>
      <c r="D1036" s="1358"/>
      <c r="E1036" s="747"/>
      <c r="F1036" s="1358"/>
      <c r="G1036" s="748"/>
      <c r="H1036" s="961">
        <f>'WK5a(3)'!E36</f>
        <v>0</v>
      </c>
      <c r="I1036" s="1295">
        <f>'WK5a(3)'!F36</f>
        <v>0</v>
      </c>
      <c r="J1036" s="1295">
        <f>'WK5a(3)'!G36</f>
        <v>0</v>
      </c>
      <c r="K1036" s="1295">
        <f>'WK5a(3)'!H36</f>
        <v>0</v>
      </c>
      <c r="L1036" s="1295">
        <f>'WK5a(3)'!I36</f>
        <v>0</v>
      </c>
      <c r="M1036" s="1295">
        <f>'WK5a(3)'!J36</f>
        <v>0</v>
      </c>
      <c r="N1036" s="1295">
        <f>'WK5a(3)'!K36</f>
        <v>0</v>
      </c>
      <c r="O1036" s="1295">
        <f>'WK5a(3)'!L36</f>
        <v>0</v>
      </c>
      <c r="P1036" s="747"/>
      <c r="Q1036" s="1358"/>
      <c r="R1036" s="748"/>
    </row>
    <row r="1037" spans="2:18" x14ac:dyDescent="0.2">
      <c r="B1037" s="961" t="str">
        <f>'WK5a(3)'!C37</f>
        <v>Business</v>
      </c>
      <c r="C1037" s="1261" t="str">
        <f>'WK5a(3)'!D37</f>
        <v/>
      </c>
      <c r="D1037" s="1358"/>
      <c r="E1037" s="747"/>
      <c r="F1037" s="1358"/>
      <c r="G1037" s="748"/>
      <c r="H1037" s="961">
        <f>'WK5a(3)'!E37</f>
        <v>0</v>
      </c>
      <c r="I1037" s="1295">
        <f>'WK5a(3)'!F37</f>
        <v>0</v>
      </c>
      <c r="J1037" s="1295">
        <f>'WK5a(3)'!G37</f>
        <v>0</v>
      </c>
      <c r="K1037" s="1295">
        <f>'WK5a(3)'!H37</f>
        <v>0</v>
      </c>
      <c r="L1037" s="1295">
        <f>'WK5a(3)'!I37</f>
        <v>0</v>
      </c>
      <c r="M1037" s="1295">
        <f>'WK5a(3)'!J37</f>
        <v>0</v>
      </c>
      <c r="N1037" s="1295">
        <f>'WK5a(3)'!K37</f>
        <v>0</v>
      </c>
      <c r="O1037" s="1295">
        <f>'WK5a(3)'!L37</f>
        <v>0</v>
      </c>
      <c r="P1037" s="747"/>
      <c r="Q1037" s="1358"/>
      <c r="R1037" s="748"/>
    </row>
    <row r="1038" spans="2:18" x14ac:dyDescent="0.2">
      <c r="B1038" s="961" t="str">
        <f>'WK5a(3)'!C38</f>
        <v>Business</v>
      </c>
      <c r="C1038" s="1261" t="str">
        <f>'WK5a(3)'!D38</f>
        <v/>
      </c>
      <c r="D1038" s="1358"/>
      <c r="E1038" s="747"/>
      <c r="F1038" s="1358"/>
      <c r="G1038" s="748"/>
      <c r="H1038" s="961">
        <f>'WK5a(3)'!E38</f>
        <v>0</v>
      </c>
      <c r="I1038" s="1295">
        <f>'WK5a(3)'!F38</f>
        <v>0</v>
      </c>
      <c r="J1038" s="1295">
        <f>'WK5a(3)'!G38</f>
        <v>0</v>
      </c>
      <c r="K1038" s="1295">
        <f>'WK5a(3)'!H38</f>
        <v>0</v>
      </c>
      <c r="L1038" s="1295">
        <f>'WK5a(3)'!I38</f>
        <v>0</v>
      </c>
      <c r="M1038" s="1295">
        <f>'WK5a(3)'!J38</f>
        <v>0</v>
      </c>
      <c r="N1038" s="1295">
        <f>'WK5a(3)'!K38</f>
        <v>0</v>
      </c>
      <c r="O1038" s="1295">
        <f>'WK5a(3)'!L38</f>
        <v>0</v>
      </c>
      <c r="P1038" s="747"/>
      <c r="Q1038" s="1358"/>
      <c r="R1038" s="748"/>
    </row>
    <row r="1039" spans="2:18" s="1468" customFormat="1" x14ac:dyDescent="0.2">
      <c r="B1039" s="961" t="str">
        <f>'WK5a(3)'!C39</f>
        <v>Business</v>
      </c>
      <c r="C1039" s="1261" t="str">
        <f>'WK5a(3)'!D39</f>
        <v/>
      </c>
      <c r="D1039" s="1358"/>
      <c r="E1039" s="747"/>
      <c r="F1039" s="1358"/>
      <c r="G1039" s="748"/>
      <c r="H1039" s="961">
        <f>'WK5a(3)'!E39</f>
        <v>0</v>
      </c>
      <c r="I1039" s="1295">
        <f>'WK5a(3)'!F39</f>
        <v>0</v>
      </c>
      <c r="J1039" s="1295">
        <f>'WK5a(3)'!G39</f>
        <v>0</v>
      </c>
      <c r="K1039" s="1295">
        <f>'WK5a(3)'!H39</f>
        <v>0</v>
      </c>
      <c r="L1039" s="1295">
        <f>'WK5a(3)'!I39</f>
        <v>0</v>
      </c>
      <c r="M1039" s="1295">
        <f>'WK5a(3)'!J39</f>
        <v>0</v>
      </c>
      <c r="N1039" s="1295">
        <f>'WK5a(3)'!K39</f>
        <v>0</v>
      </c>
      <c r="O1039" s="1295">
        <f>'WK5a(3)'!L39</f>
        <v>0</v>
      </c>
      <c r="P1039" s="747"/>
      <c r="Q1039" s="1358"/>
      <c r="R1039" s="748"/>
    </row>
    <row r="1040" spans="2:18" s="1468" customFormat="1" x14ac:dyDescent="0.2">
      <c r="B1040" s="961" t="str">
        <f>'WK5a(3)'!C40</f>
        <v>Business</v>
      </c>
      <c r="C1040" s="1261" t="str">
        <f>'WK5a(3)'!D40</f>
        <v/>
      </c>
      <c r="D1040" s="1358"/>
      <c r="E1040" s="747"/>
      <c r="F1040" s="1358"/>
      <c r="G1040" s="748"/>
      <c r="H1040" s="961">
        <f>'WK5a(3)'!E40</f>
        <v>0</v>
      </c>
      <c r="I1040" s="1295">
        <f>'WK5a(3)'!F40</f>
        <v>0</v>
      </c>
      <c r="J1040" s="1295">
        <f>'WK5a(3)'!G40</f>
        <v>0</v>
      </c>
      <c r="K1040" s="1295">
        <f>'WK5a(3)'!H40</f>
        <v>0</v>
      </c>
      <c r="L1040" s="1295">
        <f>'WK5a(3)'!I40</f>
        <v>0</v>
      </c>
      <c r="M1040" s="1295">
        <f>'WK5a(3)'!J40</f>
        <v>0</v>
      </c>
      <c r="N1040" s="1295">
        <f>'WK5a(3)'!K40</f>
        <v>0</v>
      </c>
      <c r="O1040" s="1295">
        <f>'WK5a(3)'!L40</f>
        <v>0</v>
      </c>
      <c r="P1040" s="747"/>
      <c r="Q1040" s="1358"/>
      <c r="R1040" s="748"/>
    </row>
    <row r="1041" spans="2:18" s="1468" customFormat="1" x14ac:dyDescent="0.2">
      <c r="B1041" s="961" t="str">
        <f>'WK5a(3)'!C41</f>
        <v>Business</v>
      </c>
      <c r="C1041" s="1261" t="str">
        <f>'WK5a(3)'!D41</f>
        <v/>
      </c>
      <c r="D1041" s="1358"/>
      <c r="E1041" s="747"/>
      <c r="F1041" s="1358"/>
      <c r="G1041" s="748"/>
      <c r="H1041" s="961">
        <f>'WK5a(3)'!E41</f>
        <v>0</v>
      </c>
      <c r="I1041" s="1295">
        <f>'WK5a(3)'!F41</f>
        <v>0</v>
      </c>
      <c r="J1041" s="1295">
        <f>'WK5a(3)'!G41</f>
        <v>0</v>
      </c>
      <c r="K1041" s="1295">
        <f>'WK5a(3)'!H41</f>
        <v>0</v>
      </c>
      <c r="L1041" s="1295">
        <f>'WK5a(3)'!I41</f>
        <v>0</v>
      </c>
      <c r="M1041" s="1295">
        <f>'WK5a(3)'!J41</f>
        <v>0</v>
      </c>
      <c r="N1041" s="1295">
        <f>'WK5a(3)'!K41</f>
        <v>0</v>
      </c>
      <c r="O1041" s="1295">
        <f>'WK5a(3)'!L41</f>
        <v>0</v>
      </c>
      <c r="P1041" s="747"/>
      <c r="Q1041" s="1358"/>
      <c r="R1041" s="748"/>
    </row>
    <row r="1042" spans="2:18" x14ac:dyDescent="0.2">
      <c r="B1042" s="961" t="str">
        <f>'WK5a(3)'!C42</f>
        <v>Business</v>
      </c>
      <c r="C1042" s="1261" t="str">
        <f>'WK5a(3)'!D42</f>
        <v/>
      </c>
      <c r="D1042" s="1358"/>
      <c r="E1042" s="747"/>
      <c r="F1042" s="1358"/>
      <c r="G1042" s="748"/>
      <c r="H1042" s="961">
        <f>'WK5a(3)'!E42</f>
        <v>0</v>
      </c>
      <c r="I1042" s="1295">
        <f>'WK5a(3)'!F42</f>
        <v>0</v>
      </c>
      <c r="J1042" s="1295">
        <f>'WK5a(3)'!G42</f>
        <v>0</v>
      </c>
      <c r="K1042" s="1295">
        <f>'WK5a(3)'!H42</f>
        <v>0</v>
      </c>
      <c r="L1042" s="1295">
        <f>'WK5a(3)'!I42</f>
        <v>0</v>
      </c>
      <c r="M1042" s="1295">
        <f>'WK5a(3)'!J42</f>
        <v>0</v>
      </c>
      <c r="N1042" s="1295">
        <f>'WK5a(3)'!K42</f>
        <v>0</v>
      </c>
      <c r="O1042" s="1295">
        <f>'WK5a(3)'!L42</f>
        <v>0</v>
      </c>
      <c r="P1042" s="747"/>
      <c r="Q1042" s="1358"/>
      <c r="R1042" s="748"/>
    </row>
    <row r="1043" spans="2:18" x14ac:dyDescent="0.2">
      <c r="B1043" s="961" t="str">
        <f>'WK5a(3)'!C43</f>
        <v>Business</v>
      </c>
      <c r="C1043" s="1261" t="str">
        <f>'WK5a(3)'!D43</f>
        <v/>
      </c>
      <c r="D1043" s="1358"/>
      <c r="E1043" s="747"/>
      <c r="F1043" s="1358"/>
      <c r="G1043" s="748"/>
      <c r="H1043" s="961">
        <f>'WK5a(3)'!E43</f>
        <v>0</v>
      </c>
      <c r="I1043" s="1295">
        <f>'WK5a(3)'!F43</f>
        <v>0</v>
      </c>
      <c r="J1043" s="1295">
        <f>'WK5a(3)'!G43</f>
        <v>0</v>
      </c>
      <c r="K1043" s="1295">
        <f>'WK5a(3)'!H43</f>
        <v>0</v>
      </c>
      <c r="L1043" s="1295">
        <f>'WK5a(3)'!I43</f>
        <v>0</v>
      </c>
      <c r="M1043" s="1295">
        <f>'WK5a(3)'!J43</f>
        <v>0</v>
      </c>
      <c r="N1043" s="1295">
        <f>'WK5a(3)'!K43</f>
        <v>0</v>
      </c>
      <c r="O1043" s="1295">
        <f>'WK5a(3)'!L43</f>
        <v>0</v>
      </c>
      <c r="P1043" s="747"/>
      <c r="Q1043" s="1358"/>
      <c r="R1043" s="748"/>
    </row>
    <row r="1044" spans="2:18" x14ac:dyDescent="0.2">
      <c r="B1044" s="961" t="str">
        <f>'WK5a(3)'!C44</f>
        <v>Business</v>
      </c>
      <c r="C1044" s="1261" t="str">
        <f>'WK5a(3)'!D44</f>
        <v/>
      </c>
      <c r="D1044" s="1358"/>
      <c r="E1044" s="747"/>
      <c r="F1044" s="1358"/>
      <c r="G1044" s="748"/>
      <c r="H1044" s="961">
        <f>'WK5a(3)'!E44</f>
        <v>0</v>
      </c>
      <c r="I1044" s="1295">
        <f>'WK5a(3)'!F44</f>
        <v>0</v>
      </c>
      <c r="J1044" s="1295">
        <f>'WK5a(3)'!G44</f>
        <v>0</v>
      </c>
      <c r="K1044" s="1295">
        <f>'WK5a(3)'!H44</f>
        <v>0</v>
      </c>
      <c r="L1044" s="1295">
        <f>'WK5a(3)'!I44</f>
        <v>0</v>
      </c>
      <c r="M1044" s="1295">
        <f>'WK5a(3)'!J44</f>
        <v>0</v>
      </c>
      <c r="N1044" s="1295">
        <f>'WK5a(3)'!K44</f>
        <v>0</v>
      </c>
      <c r="O1044" s="1295">
        <f>'WK5a(3)'!L44</f>
        <v>0</v>
      </c>
      <c r="P1044" s="747"/>
      <c r="Q1044" s="1358"/>
      <c r="R1044" s="748"/>
    </row>
    <row r="1045" spans="2:18" x14ac:dyDescent="0.2">
      <c r="B1045" s="961" t="str">
        <f>'WK5a(3)'!C45</f>
        <v>Business</v>
      </c>
      <c r="C1045" s="1261" t="str">
        <f>'WK5a(3)'!D45</f>
        <v/>
      </c>
      <c r="D1045" s="1358"/>
      <c r="E1045" s="747"/>
      <c r="F1045" s="1358"/>
      <c r="G1045" s="748"/>
      <c r="H1045" s="961">
        <f>'WK5a(3)'!E45</f>
        <v>0</v>
      </c>
      <c r="I1045" s="1295">
        <f>'WK5a(3)'!F45</f>
        <v>0</v>
      </c>
      <c r="J1045" s="1295">
        <f>'WK5a(3)'!G45</f>
        <v>0</v>
      </c>
      <c r="K1045" s="1295">
        <f>'WK5a(3)'!H45</f>
        <v>0</v>
      </c>
      <c r="L1045" s="1295">
        <f>'WK5a(3)'!I45</f>
        <v>0</v>
      </c>
      <c r="M1045" s="1295">
        <f>'WK5a(3)'!J45</f>
        <v>0</v>
      </c>
      <c r="N1045" s="1295">
        <f>'WK5a(3)'!K45</f>
        <v>0</v>
      </c>
      <c r="O1045" s="1295">
        <f>'WK5a(3)'!L45</f>
        <v>0</v>
      </c>
      <c r="P1045" s="747"/>
      <c r="Q1045" s="1358"/>
      <c r="R1045" s="748"/>
    </row>
    <row r="1046" spans="2:18" x14ac:dyDescent="0.2">
      <c r="B1046" s="961" t="str">
        <f>'WK5a(3)'!C46</f>
        <v>Business</v>
      </c>
      <c r="C1046" s="1261" t="str">
        <f>'WK5a(3)'!D46</f>
        <v/>
      </c>
      <c r="D1046" s="1358"/>
      <c r="E1046" s="747"/>
      <c r="F1046" s="1358"/>
      <c r="G1046" s="748"/>
      <c r="H1046" s="961">
        <f>'WK5a(3)'!E46</f>
        <v>0</v>
      </c>
      <c r="I1046" s="1295">
        <f>'WK5a(3)'!F46</f>
        <v>0</v>
      </c>
      <c r="J1046" s="1295">
        <f>'WK5a(3)'!G46</f>
        <v>0</v>
      </c>
      <c r="K1046" s="1295">
        <f>'WK5a(3)'!H46</f>
        <v>0</v>
      </c>
      <c r="L1046" s="1295">
        <f>'WK5a(3)'!I46</f>
        <v>0</v>
      </c>
      <c r="M1046" s="1295">
        <f>'WK5a(3)'!J46</f>
        <v>0</v>
      </c>
      <c r="N1046" s="1295">
        <f>'WK5a(3)'!K46</f>
        <v>0</v>
      </c>
      <c r="O1046" s="1295">
        <f>'WK5a(3)'!L46</f>
        <v>0</v>
      </c>
      <c r="P1046" s="747"/>
      <c r="Q1046" s="1358"/>
      <c r="R1046" s="748"/>
    </row>
    <row r="1047" spans="2:18" x14ac:dyDescent="0.2">
      <c r="B1047" s="961" t="str">
        <f>'WK5a(3)'!C47</f>
        <v>Business</v>
      </c>
      <c r="C1047" s="1261" t="str">
        <f>'WK5a(3)'!D47</f>
        <v/>
      </c>
      <c r="D1047" s="1358"/>
      <c r="E1047" s="747"/>
      <c r="F1047" s="1358"/>
      <c r="G1047" s="748"/>
      <c r="H1047" s="961">
        <f>'WK5a(3)'!E47</f>
        <v>0</v>
      </c>
      <c r="I1047" s="1295">
        <f>'WK5a(3)'!F47</f>
        <v>0</v>
      </c>
      <c r="J1047" s="1295">
        <f>'WK5a(3)'!G47</f>
        <v>0</v>
      </c>
      <c r="K1047" s="1295">
        <f>'WK5a(3)'!H47</f>
        <v>0</v>
      </c>
      <c r="L1047" s="1295">
        <f>'WK5a(3)'!I47</f>
        <v>0</v>
      </c>
      <c r="M1047" s="1295">
        <f>'WK5a(3)'!J47</f>
        <v>0</v>
      </c>
      <c r="N1047" s="1295">
        <f>'WK5a(3)'!K47</f>
        <v>0</v>
      </c>
      <c r="O1047" s="1295">
        <f>'WK5a(3)'!L47</f>
        <v>0</v>
      </c>
      <c r="P1047" s="747"/>
      <c r="Q1047" s="1358"/>
      <c r="R1047" s="748"/>
    </row>
    <row r="1048" spans="2:18" x14ac:dyDescent="0.2">
      <c r="B1048" s="961" t="str">
        <f>'WK5a(3)'!C48</f>
        <v>Business</v>
      </c>
      <c r="C1048" s="1261" t="str">
        <f>'WK5a(3)'!D48</f>
        <v/>
      </c>
      <c r="D1048" s="1358"/>
      <c r="E1048" s="747"/>
      <c r="F1048" s="1358"/>
      <c r="G1048" s="748"/>
      <c r="H1048" s="961">
        <f>'WK5a(3)'!E48</f>
        <v>0</v>
      </c>
      <c r="I1048" s="1295">
        <f>'WK5a(3)'!F48</f>
        <v>0</v>
      </c>
      <c r="J1048" s="1295">
        <f>'WK5a(3)'!G48</f>
        <v>0</v>
      </c>
      <c r="K1048" s="1295">
        <f>'WK5a(3)'!H48</f>
        <v>0</v>
      </c>
      <c r="L1048" s="1295">
        <f>'WK5a(3)'!I48</f>
        <v>0</v>
      </c>
      <c r="M1048" s="1295">
        <f>'WK5a(3)'!J48</f>
        <v>0</v>
      </c>
      <c r="N1048" s="1295">
        <f>'WK5a(3)'!K48</f>
        <v>0</v>
      </c>
      <c r="O1048" s="1295">
        <f>'WK5a(3)'!L48</f>
        <v>0</v>
      </c>
      <c r="P1048" s="747"/>
      <c r="Q1048" s="1358"/>
      <c r="R1048" s="748"/>
    </row>
    <row r="1049" spans="2:18" ht="12.75" thickBot="1" x14ac:dyDescent="0.25">
      <c r="B1049" s="1369" t="str">
        <f>'WK5a(3)'!C49</f>
        <v>Business</v>
      </c>
      <c r="C1049" s="1370" t="str">
        <f>'WK5a(3)'!D49</f>
        <v/>
      </c>
      <c r="D1049" s="1371"/>
      <c r="E1049" s="747"/>
      <c r="F1049" s="1358"/>
      <c r="G1049" s="748"/>
      <c r="H1049" s="1369">
        <f>'WK5a(3)'!E49</f>
        <v>0</v>
      </c>
      <c r="I1049" s="1372">
        <f>'WK5a(3)'!F49</f>
        <v>0</v>
      </c>
      <c r="J1049" s="1372">
        <f>'WK5a(3)'!G49</f>
        <v>0</v>
      </c>
      <c r="K1049" s="1372">
        <f>'WK5a(3)'!H49</f>
        <v>0</v>
      </c>
      <c r="L1049" s="1372">
        <f>'WK5a(3)'!I49</f>
        <v>0</v>
      </c>
      <c r="M1049" s="1372">
        <f>'WK5a(3)'!J49</f>
        <v>0</v>
      </c>
      <c r="N1049" s="1372">
        <f>'WK5a(3)'!K49</f>
        <v>0</v>
      </c>
      <c r="O1049" s="1373">
        <f>'WK5a(3)'!L49</f>
        <v>0</v>
      </c>
      <c r="P1049" s="747"/>
      <c r="Q1049" s="1358"/>
      <c r="R1049" s="748"/>
    </row>
    <row r="1050" spans="2:18" ht="12.75" thickTop="1" x14ac:dyDescent="0.2">
      <c r="B1050" s="961" t="str">
        <f>'WK5a(3)'!C51</f>
        <v>Farmland</v>
      </c>
      <c r="C1050" s="1261" t="str">
        <f>'WK5a(3)'!D51</f>
        <v/>
      </c>
      <c r="D1050" s="1358"/>
      <c r="E1050" s="747"/>
      <c r="F1050" s="1358"/>
      <c r="G1050" s="748"/>
      <c r="H1050" s="961">
        <f>'WK5a(3)'!E51</f>
        <v>0</v>
      </c>
      <c r="I1050" s="1295">
        <f>'WK5a(3)'!F51</f>
        <v>0</v>
      </c>
      <c r="J1050" s="1295">
        <f>'WK5a(3)'!G51</f>
        <v>0</v>
      </c>
      <c r="K1050" s="1295">
        <f>'WK5a(3)'!H51</f>
        <v>0</v>
      </c>
      <c r="L1050" s="1295">
        <f>'WK5a(3)'!I51</f>
        <v>0</v>
      </c>
      <c r="M1050" s="1295">
        <f>'WK5a(3)'!J51</f>
        <v>0</v>
      </c>
      <c r="N1050" s="1295">
        <f>'WK5a(3)'!K51</f>
        <v>0</v>
      </c>
      <c r="O1050" s="1295">
        <f>'WK5a(3)'!L51</f>
        <v>0</v>
      </c>
      <c r="P1050" s="747"/>
      <c r="Q1050" s="1358"/>
      <c r="R1050" s="748"/>
    </row>
    <row r="1051" spans="2:18" x14ac:dyDescent="0.2">
      <c r="B1051" s="961" t="str">
        <f>'WK5a(3)'!C52</f>
        <v>Farmland</v>
      </c>
      <c r="C1051" s="1261" t="str">
        <f>'WK5a(3)'!D52</f>
        <v/>
      </c>
      <c r="D1051" s="1358"/>
      <c r="E1051" s="747"/>
      <c r="F1051" s="1358"/>
      <c r="G1051" s="748"/>
      <c r="H1051" s="961">
        <f>'WK5a(3)'!E52</f>
        <v>0</v>
      </c>
      <c r="I1051" s="1295">
        <f>'WK5a(3)'!F52</f>
        <v>0</v>
      </c>
      <c r="J1051" s="1295">
        <f>'WK5a(3)'!G52</f>
        <v>0</v>
      </c>
      <c r="K1051" s="1295">
        <f>'WK5a(3)'!H52</f>
        <v>0</v>
      </c>
      <c r="L1051" s="1295">
        <f>'WK5a(3)'!I52</f>
        <v>0</v>
      </c>
      <c r="M1051" s="1295">
        <f>'WK5a(3)'!J52</f>
        <v>0</v>
      </c>
      <c r="N1051" s="1295">
        <f>'WK5a(3)'!K52</f>
        <v>0</v>
      </c>
      <c r="O1051" s="1295">
        <f>'WK5a(3)'!L52</f>
        <v>0</v>
      </c>
      <c r="P1051" s="747"/>
      <c r="Q1051" s="1358"/>
      <c r="R1051" s="748"/>
    </row>
    <row r="1052" spans="2:18" s="1468" customFormat="1" x14ac:dyDescent="0.2">
      <c r="B1052" s="961" t="str">
        <f>'WK5a(3)'!C53</f>
        <v>Farmland</v>
      </c>
      <c r="C1052" s="1261" t="str">
        <f>'WK5a(3)'!D53</f>
        <v/>
      </c>
      <c r="D1052" s="1358"/>
      <c r="E1052" s="747"/>
      <c r="F1052" s="1358"/>
      <c r="G1052" s="748"/>
      <c r="H1052" s="961">
        <f>'WK5a(3)'!E53</f>
        <v>0</v>
      </c>
      <c r="I1052" s="1295">
        <f>'WK5a(3)'!F53</f>
        <v>0</v>
      </c>
      <c r="J1052" s="1295">
        <f>'WK5a(3)'!G53</f>
        <v>0</v>
      </c>
      <c r="K1052" s="1295">
        <f>'WK5a(3)'!H53</f>
        <v>0</v>
      </c>
      <c r="L1052" s="1295">
        <f>'WK5a(3)'!I53</f>
        <v>0</v>
      </c>
      <c r="M1052" s="1295">
        <f>'WK5a(3)'!J53</f>
        <v>0</v>
      </c>
      <c r="N1052" s="1295">
        <f>'WK5a(3)'!K53</f>
        <v>0</v>
      </c>
      <c r="O1052" s="1295">
        <f>'WK5a(3)'!L53</f>
        <v>0</v>
      </c>
      <c r="P1052" s="747"/>
      <c r="Q1052" s="1358"/>
      <c r="R1052" s="748"/>
    </row>
    <row r="1053" spans="2:18" s="1468" customFormat="1" x14ac:dyDescent="0.2">
      <c r="B1053" s="961" t="str">
        <f>'WK5a(3)'!C54</f>
        <v>Farmland</v>
      </c>
      <c r="C1053" s="1261" t="str">
        <f>'WK5a(3)'!D54</f>
        <v/>
      </c>
      <c r="D1053" s="1358"/>
      <c r="E1053" s="747"/>
      <c r="F1053" s="1358"/>
      <c r="G1053" s="748"/>
      <c r="H1053" s="961">
        <f>'WK5a(3)'!E54</f>
        <v>0</v>
      </c>
      <c r="I1053" s="1295">
        <f>'WK5a(3)'!F54</f>
        <v>0</v>
      </c>
      <c r="J1053" s="1295">
        <f>'WK5a(3)'!G54</f>
        <v>0</v>
      </c>
      <c r="K1053" s="1295">
        <f>'WK5a(3)'!H54</f>
        <v>0</v>
      </c>
      <c r="L1053" s="1295">
        <f>'WK5a(3)'!I54</f>
        <v>0</v>
      </c>
      <c r="M1053" s="1295">
        <f>'WK5a(3)'!J54</f>
        <v>0</v>
      </c>
      <c r="N1053" s="1295">
        <f>'WK5a(3)'!K54</f>
        <v>0</v>
      </c>
      <c r="O1053" s="1295">
        <f>'WK5a(3)'!L54</f>
        <v>0</v>
      </c>
      <c r="P1053" s="747"/>
      <c r="Q1053" s="1358"/>
      <c r="R1053" s="748"/>
    </row>
    <row r="1054" spans="2:18" s="1468" customFormat="1" x14ac:dyDescent="0.2">
      <c r="B1054" s="961" t="str">
        <f>'WK5a(3)'!C55</f>
        <v>Farmland</v>
      </c>
      <c r="C1054" s="1261" t="str">
        <f>'WK5a(3)'!D55</f>
        <v/>
      </c>
      <c r="D1054" s="1358"/>
      <c r="E1054" s="747"/>
      <c r="F1054" s="1358"/>
      <c r="G1054" s="748"/>
      <c r="H1054" s="961">
        <f>'WK5a(3)'!E55</f>
        <v>0</v>
      </c>
      <c r="I1054" s="1295">
        <f>'WK5a(3)'!F55</f>
        <v>0</v>
      </c>
      <c r="J1054" s="1295">
        <f>'WK5a(3)'!G55</f>
        <v>0</v>
      </c>
      <c r="K1054" s="1295">
        <f>'WK5a(3)'!H55</f>
        <v>0</v>
      </c>
      <c r="L1054" s="1295">
        <f>'WK5a(3)'!I55</f>
        <v>0</v>
      </c>
      <c r="M1054" s="1295">
        <f>'WK5a(3)'!J55</f>
        <v>0</v>
      </c>
      <c r="N1054" s="1295">
        <f>'WK5a(3)'!K55</f>
        <v>0</v>
      </c>
      <c r="O1054" s="1295">
        <f>'WK5a(3)'!L55</f>
        <v>0</v>
      </c>
      <c r="P1054" s="747"/>
      <c r="Q1054" s="1358"/>
      <c r="R1054" s="748"/>
    </row>
    <row r="1055" spans="2:18" x14ac:dyDescent="0.2">
      <c r="B1055" s="961" t="str">
        <f>'WK5a(3)'!C56</f>
        <v>Farmland</v>
      </c>
      <c r="C1055" s="1261" t="str">
        <f>'WK5a(3)'!D56</f>
        <v/>
      </c>
      <c r="D1055" s="1358"/>
      <c r="E1055" s="747"/>
      <c r="F1055" s="1358"/>
      <c r="G1055" s="748"/>
      <c r="H1055" s="961">
        <f>'WK5a(3)'!E56</f>
        <v>0</v>
      </c>
      <c r="I1055" s="1295">
        <f>'WK5a(3)'!F56</f>
        <v>0</v>
      </c>
      <c r="J1055" s="1295">
        <f>'WK5a(3)'!G56</f>
        <v>0</v>
      </c>
      <c r="K1055" s="1295">
        <f>'WK5a(3)'!H56</f>
        <v>0</v>
      </c>
      <c r="L1055" s="1295">
        <f>'WK5a(3)'!I56</f>
        <v>0</v>
      </c>
      <c r="M1055" s="1295">
        <f>'WK5a(3)'!J56</f>
        <v>0</v>
      </c>
      <c r="N1055" s="1295">
        <f>'WK5a(3)'!K56</f>
        <v>0</v>
      </c>
      <c r="O1055" s="1295">
        <f>'WK5a(3)'!L56</f>
        <v>0</v>
      </c>
      <c r="P1055" s="747"/>
      <c r="Q1055" s="1358"/>
      <c r="R1055" s="748"/>
    </row>
    <row r="1056" spans="2:18" x14ac:dyDescent="0.2">
      <c r="B1056" s="961" t="str">
        <f>'WK5a(3)'!C57</f>
        <v>Farmland</v>
      </c>
      <c r="C1056" s="1261" t="str">
        <f>'WK5a(3)'!D57</f>
        <v/>
      </c>
      <c r="D1056" s="1358"/>
      <c r="E1056" s="747"/>
      <c r="F1056" s="1358"/>
      <c r="G1056" s="748"/>
      <c r="H1056" s="961">
        <f>'WK5a(3)'!E57</f>
        <v>0</v>
      </c>
      <c r="I1056" s="1295">
        <f>'WK5a(3)'!F57</f>
        <v>0</v>
      </c>
      <c r="J1056" s="1295">
        <f>'WK5a(3)'!G57</f>
        <v>0</v>
      </c>
      <c r="K1056" s="1295">
        <f>'WK5a(3)'!H57</f>
        <v>0</v>
      </c>
      <c r="L1056" s="1295">
        <f>'WK5a(3)'!I57</f>
        <v>0</v>
      </c>
      <c r="M1056" s="1295">
        <f>'WK5a(3)'!J57</f>
        <v>0</v>
      </c>
      <c r="N1056" s="1295">
        <f>'WK5a(3)'!K57</f>
        <v>0</v>
      </c>
      <c r="O1056" s="1295">
        <f>'WK5a(3)'!L57</f>
        <v>0</v>
      </c>
      <c r="P1056" s="747"/>
      <c r="Q1056" s="1358"/>
      <c r="R1056" s="748"/>
    </row>
    <row r="1057" spans="2:18" ht="12.75" thickBot="1" x14ac:dyDescent="0.25">
      <c r="B1057" s="1369" t="str">
        <f>'WK5a(3)'!C58</f>
        <v>Farmland</v>
      </c>
      <c r="C1057" s="1370" t="str">
        <f>'WK5a(3)'!D58</f>
        <v/>
      </c>
      <c r="D1057" s="1371"/>
      <c r="E1057" s="747"/>
      <c r="F1057" s="1358"/>
      <c r="G1057" s="748"/>
      <c r="H1057" s="1369">
        <f>'WK5a(3)'!E58</f>
        <v>0</v>
      </c>
      <c r="I1057" s="1372">
        <f>'WK5a(3)'!F58</f>
        <v>0</v>
      </c>
      <c r="J1057" s="1372">
        <f>'WK5a(3)'!G58</f>
        <v>0</v>
      </c>
      <c r="K1057" s="1372">
        <f>'WK5a(3)'!H58</f>
        <v>0</v>
      </c>
      <c r="L1057" s="1372">
        <f>'WK5a(3)'!I58</f>
        <v>0</v>
      </c>
      <c r="M1057" s="1372">
        <f>'WK5a(3)'!J58</f>
        <v>0</v>
      </c>
      <c r="N1057" s="1372">
        <f>'WK5a(3)'!K58</f>
        <v>0</v>
      </c>
      <c r="O1057" s="1373">
        <f>'WK5a(3)'!L58</f>
        <v>0</v>
      </c>
      <c r="P1057" s="747"/>
      <c r="Q1057" s="1358"/>
      <c r="R1057" s="748"/>
    </row>
    <row r="1058" spans="2:18" ht="12.75" thickTop="1" x14ac:dyDescent="0.2">
      <c r="B1058" s="961" t="str">
        <f>'WK5a(3)'!C60</f>
        <v>Mining</v>
      </c>
      <c r="C1058" s="1261" t="str">
        <f>'WK5a(3)'!D60</f>
        <v/>
      </c>
      <c r="D1058" s="1358"/>
      <c r="E1058" s="747"/>
      <c r="F1058" s="1358"/>
      <c r="G1058" s="748"/>
      <c r="H1058" s="961">
        <f>'WK5a(3)'!E60</f>
        <v>0</v>
      </c>
      <c r="I1058" s="1295">
        <f>'WK5a(3)'!F60</f>
        <v>0</v>
      </c>
      <c r="J1058" s="1295">
        <f>'WK5a(3)'!G60</f>
        <v>0</v>
      </c>
      <c r="K1058" s="1295">
        <f>'WK5a(3)'!H60</f>
        <v>0</v>
      </c>
      <c r="L1058" s="1295">
        <f>'WK5a(3)'!I60</f>
        <v>0</v>
      </c>
      <c r="M1058" s="1295">
        <f>'WK5a(3)'!J60</f>
        <v>0</v>
      </c>
      <c r="N1058" s="1295">
        <f>'WK5a(3)'!K60</f>
        <v>0</v>
      </c>
      <c r="O1058" s="1295">
        <f>'WK5a(3)'!L60</f>
        <v>0</v>
      </c>
      <c r="P1058" s="747"/>
      <c r="Q1058" s="1358"/>
      <c r="R1058" s="748"/>
    </row>
    <row r="1059" spans="2:18" x14ac:dyDescent="0.2">
      <c r="B1059" s="961" t="str">
        <f>'WK5a(3)'!C61</f>
        <v>Mining</v>
      </c>
      <c r="C1059" s="1261" t="str">
        <f>'WK5a(3)'!D61</f>
        <v/>
      </c>
      <c r="D1059" s="1358"/>
      <c r="E1059" s="747"/>
      <c r="F1059" s="1358"/>
      <c r="G1059" s="748"/>
      <c r="H1059" s="961">
        <f>'WK5a(3)'!E61</f>
        <v>0</v>
      </c>
      <c r="I1059" s="1295">
        <f>'WK5a(3)'!F61</f>
        <v>0</v>
      </c>
      <c r="J1059" s="1295">
        <f>'WK5a(3)'!G61</f>
        <v>0</v>
      </c>
      <c r="K1059" s="1295">
        <f>'WK5a(3)'!H61</f>
        <v>0</v>
      </c>
      <c r="L1059" s="1295">
        <f>'WK5a(3)'!I61</f>
        <v>0</v>
      </c>
      <c r="M1059" s="1295">
        <f>'WK5a(3)'!J61</f>
        <v>0</v>
      </c>
      <c r="N1059" s="1295">
        <f>'WK5a(3)'!K61</f>
        <v>0</v>
      </c>
      <c r="O1059" s="1295">
        <f>'WK5a(3)'!L61</f>
        <v>0</v>
      </c>
      <c r="P1059" s="747"/>
      <c r="Q1059" s="1358"/>
      <c r="R1059" s="748"/>
    </row>
    <row r="1060" spans="2:18" x14ac:dyDescent="0.2">
      <c r="B1060" s="961" t="str">
        <f>'WK5a(3)'!C62</f>
        <v>Mining</v>
      </c>
      <c r="C1060" s="1261" t="str">
        <f>'WK5a(3)'!D62</f>
        <v/>
      </c>
      <c r="D1060" s="1358"/>
      <c r="E1060" s="747"/>
      <c r="F1060" s="1358"/>
      <c r="G1060" s="748"/>
      <c r="H1060" s="961">
        <f>'WK5a(3)'!E62</f>
        <v>0</v>
      </c>
      <c r="I1060" s="1295">
        <f>'WK5a(3)'!F62</f>
        <v>0</v>
      </c>
      <c r="J1060" s="1295">
        <f>'WK5a(3)'!G62</f>
        <v>0</v>
      </c>
      <c r="K1060" s="1295">
        <f>'WK5a(3)'!H62</f>
        <v>0</v>
      </c>
      <c r="L1060" s="1295">
        <f>'WK5a(3)'!I62</f>
        <v>0</v>
      </c>
      <c r="M1060" s="1295">
        <f>'WK5a(3)'!J62</f>
        <v>0</v>
      </c>
      <c r="N1060" s="1295">
        <f>'WK5a(3)'!K62</f>
        <v>0</v>
      </c>
      <c r="O1060" s="1295">
        <f>'WK5a(3)'!L62</f>
        <v>0</v>
      </c>
      <c r="P1060" s="747"/>
      <c r="Q1060" s="1358"/>
      <c r="R1060" s="748"/>
    </row>
    <row r="1061" spans="2:18" s="1468" customFormat="1" x14ac:dyDescent="0.2">
      <c r="B1061" s="961" t="str">
        <f>'WK5a(3)'!C63</f>
        <v>Mining</v>
      </c>
      <c r="C1061" s="1261" t="str">
        <f>'WK5a(3)'!D63</f>
        <v/>
      </c>
      <c r="D1061" s="1358"/>
      <c r="E1061" s="747"/>
      <c r="F1061" s="1358"/>
      <c r="G1061" s="748"/>
      <c r="H1061" s="961">
        <f>'WK5a(3)'!E63</f>
        <v>0</v>
      </c>
      <c r="I1061" s="1295">
        <f>'WK5a(3)'!F63</f>
        <v>0</v>
      </c>
      <c r="J1061" s="1295">
        <f>'WK5a(3)'!G63</f>
        <v>0</v>
      </c>
      <c r="K1061" s="1295">
        <f>'WK5a(3)'!H63</f>
        <v>0</v>
      </c>
      <c r="L1061" s="1295">
        <f>'WK5a(3)'!I63</f>
        <v>0</v>
      </c>
      <c r="M1061" s="1295">
        <f>'WK5a(3)'!J63</f>
        <v>0</v>
      </c>
      <c r="N1061" s="1295">
        <f>'WK5a(3)'!K63</f>
        <v>0</v>
      </c>
      <c r="O1061" s="1295">
        <f>'WK5a(3)'!L63</f>
        <v>0</v>
      </c>
      <c r="P1061" s="747"/>
      <c r="Q1061" s="1358"/>
      <c r="R1061" s="748"/>
    </row>
    <row r="1062" spans="2:18" s="1468" customFormat="1" x14ac:dyDescent="0.2">
      <c r="B1062" s="961" t="str">
        <f>'WK5a(3)'!C64</f>
        <v>Mining</v>
      </c>
      <c r="C1062" s="1261" t="str">
        <f>'WK5a(3)'!D64</f>
        <v/>
      </c>
      <c r="D1062" s="1358"/>
      <c r="E1062" s="747"/>
      <c r="F1062" s="1358"/>
      <c r="G1062" s="748"/>
      <c r="H1062" s="961">
        <f>'WK5a(3)'!E64</f>
        <v>0</v>
      </c>
      <c r="I1062" s="1295">
        <f>'WK5a(3)'!F64</f>
        <v>0</v>
      </c>
      <c r="J1062" s="1295">
        <f>'WK5a(3)'!G64</f>
        <v>0</v>
      </c>
      <c r="K1062" s="1295">
        <f>'WK5a(3)'!H64</f>
        <v>0</v>
      </c>
      <c r="L1062" s="1295">
        <f>'WK5a(3)'!I64</f>
        <v>0</v>
      </c>
      <c r="M1062" s="1295">
        <f>'WK5a(3)'!J64</f>
        <v>0</v>
      </c>
      <c r="N1062" s="1295">
        <f>'WK5a(3)'!K64</f>
        <v>0</v>
      </c>
      <c r="O1062" s="1295">
        <f>'WK5a(3)'!L64</f>
        <v>0</v>
      </c>
      <c r="P1062" s="747"/>
      <c r="Q1062" s="1358"/>
      <c r="R1062" s="748"/>
    </row>
    <row r="1063" spans="2:18" x14ac:dyDescent="0.2">
      <c r="B1063" s="961" t="str">
        <f>'WK5a(3)'!C65</f>
        <v>Mining</v>
      </c>
      <c r="C1063" s="1261" t="str">
        <f>'WK5a(3)'!D65</f>
        <v/>
      </c>
      <c r="D1063" s="1358"/>
      <c r="E1063" s="747"/>
      <c r="F1063" s="1358"/>
      <c r="G1063" s="748"/>
      <c r="H1063" s="961">
        <f>'WK5a(3)'!E65</f>
        <v>0</v>
      </c>
      <c r="I1063" s="1295">
        <f>'WK5a(3)'!F65</f>
        <v>0</v>
      </c>
      <c r="J1063" s="1295">
        <f>'WK5a(3)'!G65</f>
        <v>0</v>
      </c>
      <c r="K1063" s="1295">
        <f>'WK5a(3)'!H65</f>
        <v>0</v>
      </c>
      <c r="L1063" s="1295">
        <f>'WK5a(3)'!I65</f>
        <v>0</v>
      </c>
      <c r="M1063" s="1295">
        <f>'WK5a(3)'!J65</f>
        <v>0</v>
      </c>
      <c r="N1063" s="1295">
        <f>'WK5a(3)'!K65</f>
        <v>0</v>
      </c>
      <c r="O1063" s="1295">
        <f>'WK5a(3)'!L65</f>
        <v>0</v>
      </c>
      <c r="P1063" s="747"/>
      <c r="Q1063" s="1358"/>
      <c r="R1063" s="748"/>
    </row>
    <row r="1064" spans="2:18" x14ac:dyDescent="0.2">
      <c r="B1064" s="961" t="str">
        <f>'WK5a(3)'!C66</f>
        <v>Mining</v>
      </c>
      <c r="C1064" s="1261" t="str">
        <f>'WK5a(3)'!D66</f>
        <v/>
      </c>
      <c r="D1064" s="1358"/>
      <c r="E1064" s="747"/>
      <c r="F1064" s="1358"/>
      <c r="G1064" s="748"/>
      <c r="H1064" s="961">
        <f>'WK5a(3)'!E66</f>
        <v>0</v>
      </c>
      <c r="I1064" s="1295">
        <f>'WK5a(3)'!F66</f>
        <v>0</v>
      </c>
      <c r="J1064" s="1295">
        <f>'WK5a(3)'!G66</f>
        <v>0</v>
      </c>
      <c r="K1064" s="1295">
        <f>'WK5a(3)'!H66</f>
        <v>0</v>
      </c>
      <c r="L1064" s="1295">
        <f>'WK5a(3)'!I66</f>
        <v>0</v>
      </c>
      <c r="M1064" s="1295">
        <f>'WK5a(3)'!J66</f>
        <v>0</v>
      </c>
      <c r="N1064" s="1295">
        <f>'WK5a(3)'!K66</f>
        <v>0</v>
      </c>
      <c r="O1064" s="1295">
        <f>'WK5a(3)'!L66</f>
        <v>0</v>
      </c>
      <c r="P1064" s="747"/>
      <c r="Q1064" s="1358"/>
      <c r="R1064" s="748"/>
    </row>
    <row r="1065" spans="2:18" x14ac:dyDescent="0.2">
      <c r="B1065" s="961" t="str">
        <f>'WK5a(3)'!C67</f>
        <v>Mining</v>
      </c>
      <c r="C1065" s="1261" t="str">
        <f>'WK5a(3)'!D67</f>
        <v/>
      </c>
      <c r="D1065" s="1358"/>
      <c r="E1065" s="747"/>
      <c r="F1065" s="1358"/>
      <c r="G1065" s="748"/>
      <c r="H1065" s="961">
        <f>'WK5a(3)'!E67</f>
        <v>0</v>
      </c>
      <c r="I1065" s="1295">
        <f>'WK5a(3)'!F67</f>
        <v>0</v>
      </c>
      <c r="J1065" s="1295">
        <f>'WK5a(3)'!G67</f>
        <v>0</v>
      </c>
      <c r="K1065" s="1295">
        <f>'WK5a(3)'!H67</f>
        <v>0</v>
      </c>
      <c r="L1065" s="1295">
        <f>'WK5a(3)'!I67</f>
        <v>0</v>
      </c>
      <c r="M1065" s="1295">
        <f>'WK5a(3)'!J67</f>
        <v>0</v>
      </c>
      <c r="N1065" s="1295">
        <f>'WK5a(3)'!K67</f>
        <v>0</v>
      </c>
      <c r="O1065" s="1295">
        <f>'WK5a(3)'!L67</f>
        <v>0</v>
      </c>
      <c r="P1065" s="747"/>
      <c r="Q1065" s="1358"/>
      <c r="R1065" s="748"/>
    </row>
    <row r="1067" spans="2:18" x14ac:dyDescent="0.2">
      <c r="B1067" s="1622" t="str">
        <f>'Wk5a(4)'!$F$3</f>
        <v>.</v>
      </c>
      <c r="C1067" s="1623"/>
      <c r="D1067" s="1623"/>
      <c r="E1067" s="1623"/>
      <c r="F1067" s="1623"/>
      <c r="G1067" s="1623"/>
      <c r="H1067" s="1623"/>
      <c r="I1067" s="1623"/>
      <c r="J1067" s="1623"/>
      <c r="K1067" s="1623"/>
      <c r="L1067" s="1623"/>
      <c r="M1067" s="1623"/>
      <c r="N1067" s="1623"/>
      <c r="O1067" s="1623"/>
      <c r="P1067" s="1623"/>
      <c r="Q1067" s="1623"/>
      <c r="R1067" s="850"/>
    </row>
    <row r="1068" spans="2:18" x14ac:dyDescent="0.2">
      <c r="B1068" s="947" t="str">
        <f>'Wk5a(4)'!C21</f>
        <v>Minimum Rates - with proposed special variation</v>
      </c>
      <c r="C1068" s="1261" t="str">
        <f>'Wk5a(4)'!D22</f>
        <v>Sub-category or Special Rate name</v>
      </c>
      <c r="D1068" s="1358"/>
      <c r="E1068" s="747"/>
      <c r="F1068" s="1358"/>
      <c r="G1068" s="748"/>
      <c r="H1068" s="747"/>
      <c r="I1068" s="1358"/>
      <c r="J1068" s="1358"/>
      <c r="K1068" s="1358"/>
      <c r="L1068" s="1358"/>
      <c r="M1068" s="1358"/>
      <c r="N1068" s="1358"/>
      <c r="O1068" s="1358"/>
      <c r="P1068" s="747"/>
      <c r="Q1068" s="1358"/>
      <c r="R1068" s="748"/>
    </row>
    <row r="1069" spans="2:18" x14ac:dyDescent="0.2">
      <c r="B1069" s="961" t="str">
        <f>'Wk5a(4)'!C24</f>
        <v>Residential</v>
      </c>
      <c r="C1069" s="1261" t="str">
        <f>'Wk5a(4)'!D24</f>
        <v/>
      </c>
      <c r="D1069" s="1358"/>
      <c r="E1069" s="747"/>
      <c r="F1069" s="1358"/>
      <c r="G1069" s="748"/>
      <c r="H1069" s="961">
        <f>'Wk5a(4)'!E24</f>
        <v>0</v>
      </c>
      <c r="I1069" s="1295">
        <f>'Wk5a(4)'!F24</f>
        <v>0</v>
      </c>
      <c r="J1069" s="1295">
        <f>'Wk5a(4)'!G24</f>
        <v>0</v>
      </c>
      <c r="K1069" s="1295">
        <f>'Wk5a(4)'!H24</f>
        <v>0</v>
      </c>
      <c r="L1069" s="1295">
        <f>'Wk5a(4)'!I24</f>
        <v>0</v>
      </c>
      <c r="M1069" s="1295">
        <f>'Wk5a(4)'!J24</f>
        <v>0</v>
      </c>
      <c r="N1069" s="1295">
        <f>'Wk5a(4)'!K24</f>
        <v>0</v>
      </c>
      <c r="O1069" s="1295">
        <f>'Wk5a(4)'!L24</f>
        <v>0</v>
      </c>
      <c r="P1069" s="747"/>
      <c r="Q1069" s="1358"/>
      <c r="R1069" s="748"/>
    </row>
    <row r="1070" spans="2:18" x14ac:dyDescent="0.2">
      <c r="B1070" s="961" t="str">
        <f>'Wk5a(4)'!C25</f>
        <v>Residential</v>
      </c>
      <c r="C1070" s="1261" t="str">
        <f>'Wk5a(4)'!D25</f>
        <v/>
      </c>
      <c r="D1070" s="1358"/>
      <c r="E1070" s="747"/>
      <c r="F1070" s="1358"/>
      <c r="G1070" s="748"/>
      <c r="H1070" s="961">
        <f>'Wk5a(4)'!E25</f>
        <v>0</v>
      </c>
      <c r="I1070" s="1295">
        <f>'Wk5a(4)'!F25</f>
        <v>0</v>
      </c>
      <c r="J1070" s="1295">
        <f>'Wk5a(4)'!G25</f>
        <v>0</v>
      </c>
      <c r="K1070" s="1295">
        <f>'Wk5a(4)'!H25</f>
        <v>0</v>
      </c>
      <c r="L1070" s="1295">
        <f>'Wk5a(4)'!I25</f>
        <v>0</v>
      </c>
      <c r="M1070" s="1295">
        <f>'Wk5a(4)'!J25</f>
        <v>0</v>
      </c>
      <c r="N1070" s="1295">
        <f>'Wk5a(4)'!K25</f>
        <v>0</v>
      </c>
      <c r="O1070" s="1295">
        <f>'Wk5a(4)'!L25</f>
        <v>0</v>
      </c>
      <c r="P1070" s="747"/>
      <c r="Q1070" s="1358"/>
      <c r="R1070" s="748"/>
    </row>
    <row r="1071" spans="2:18" x14ac:dyDescent="0.2">
      <c r="B1071" s="961" t="str">
        <f>'Wk5a(4)'!C26</f>
        <v>Residential</v>
      </c>
      <c r="C1071" s="1261" t="str">
        <f>'Wk5a(4)'!D26</f>
        <v/>
      </c>
      <c r="D1071" s="1358"/>
      <c r="E1071" s="747"/>
      <c r="F1071" s="1358"/>
      <c r="G1071" s="748"/>
      <c r="H1071" s="961">
        <f>'Wk5a(4)'!E26</f>
        <v>0</v>
      </c>
      <c r="I1071" s="1295">
        <f>'Wk5a(4)'!F26</f>
        <v>0</v>
      </c>
      <c r="J1071" s="1295">
        <f>'Wk5a(4)'!G26</f>
        <v>0</v>
      </c>
      <c r="K1071" s="1295">
        <f>'Wk5a(4)'!H26</f>
        <v>0</v>
      </c>
      <c r="L1071" s="1295">
        <f>'Wk5a(4)'!I26</f>
        <v>0</v>
      </c>
      <c r="M1071" s="1295">
        <f>'Wk5a(4)'!J26</f>
        <v>0</v>
      </c>
      <c r="N1071" s="1295">
        <f>'Wk5a(4)'!K26</f>
        <v>0</v>
      </c>
      <c r="O1071" s="1295">
        <f>'Wk5a(4)'!L26</f>
        <v>0</v>
      </c>
      <c r="P1071" s="747"/>
      <c r="Q1071" s="1358"/>
      <c r="R1071" s="748"/>
    </row>
    <row r="1072" spans="2:18" x14ac:dyDescent="0.2">
      <c r="B1072" s="961" t="str">
        <f>'Wk5a(4)'!C27</f>
        <v>Residential</v>
      </c>
      <c r="C1072" s="1261" t="str">
        <f>'Wk5a(4)'!D27</f>
        <v/>
      </c>
      <c r="D1072" s="1358"/>
      <c r="E1072" s="747"/>
      <c r="F1072" s="1358"/>
      <c r="G1072" s="748"/>
      <c r="H1072" s="961">
        <f>'Wk5a(4)'!E27</f>
        <v>0</v>
      </c>
      <c r="I1072" s="1295">
        <f>'Wk5a(4)'!F27</f>
        <v>0</v>
      </c>
      <c r="J1072" s="1295">
        <f>'Wk5a(4)'!G27</f>
        <v>0</v>
      </c>
      <c r="K1072" s="1295">
        <f>'Wk5a(4)'!H27</f>
        <v>0</v>
      </c>
      <c r="L1072" s="1295">
        <f>'Wk5a(4)'!I27</f>
        <v>0</v>
      </c>
      <c r="M1072" s="1295">
        <f>'Wk5a(4)'!J27</f>
        <v>0</v>
      </c>
      <c r="N1072" s="1295">
        <f>'Wk5a(4)'!K27</f>
        <v>0</v>
      </c>
      <c r="O1072" s="1295">
        <f>'Wk5a(4)'!L27</f>
        <v>0</v>
      </c>
      <c r="P1072" s="747"/>
      <c r="Q1072" s="1358"/>
      <c r="R1072" s="748"/>
    </row>
    <row r="1073" spans="2:18" s="1468" customFormat="1" x14ac:dyDescent="0.2">
      <c r="B1073" s="961" t="str">
        <f>'Wk5a(4)'!C28</f>
        <v>Residential</v>
      </c>
      <c r="C1073" s="1261" t="str">
        <f>'Wk5a(4)'!D28</f>
        <v/>
      </c>
      <c r="D1073" s="1358"/>
      <c r="E1073" s="747"/>
      <c r="F1073" s="1358"/>
      <c r="G1073" s="748"/>
      <c r="H1073" s="961">
        <f>'Wk5a(4)'!E28</f>
        <v>0</v>
      </c>
      <c r="I1073" s="1295">
        <f>'Wk5a(4)'!F28</f>
        <v>0</v>
      </c>
      <c r="J1073" s="1295">
        <f>'Wk5a(4)'!G28</f>
        <v>0</v>
      </c>
      <c r="K1073" s="1295">
        <f>'Wk5a(4)'!H28</f>
        <v>0</v>
      </c>
      <c r="L1073" s="1295">
        <f>'Wk5a(4)'!I28</f>
        <v>0</v>
      </c>
      <c r="M1073" s="1295">
        <f>'Wk5a(4)'!J28</f>
        <v>0</v>
      </c>
      <c r="N1073" s="1295">
        <f>'Wk5a(4)'!K28</f>
        <v>0</v>
      </c>
      <c r="O1073" s="1295">
        <f>'Wk5a(4)'!L28</f>
        <v>0</v>
      </c>
      <c r="P1073" s="747"/>
      <c r="Q1073" s="1358"/>
      <c r="R1073" s="748"/>
    </row>
    <row r="1074" spans="2:18" s="1468" customFormat="1" x14ac:dyDescent="0.2">
      <c r="B1074" s="961" t="str">
        <f>'Wk5a(4)'!C29</f>
        <v>Residential</v>
      </c>
      <c r="C1074" s="1261" t="str">
        <f>'Wk5a(4)'!D29</f>
        <v/>
      </c>
      <c r="D1074" s="1358"/>
      <c r="E1074" s="747"/>
      <c r="F1074" s="1358"/>
      <c r="G1074" s="748"/>
      <c r="H1074" s="961">
        <f>'Wk5a(4)'!E29</f>
        <v>0</v>
      </c>
      <c r="I1074" s="1295">
        <f>'Wk5a(4)'!F29</f>
        <v>0</v>
      </c>
      <c r="J1074" s="1295">
        <f>'Wk5a(4)'!G29</f>
        <v>0</v>
      </c>
      <c r="K1074" s="1295">
        <f>'Wk5a(4)'!H29</f>
        <v>0</v>
      </c>
      <c r="L1074" s="1295">
        <f>'Wk5a(4)'!I29</f>
        <v>0</v>
      </c>
      <c r="M1074" s="1295">
        <f>'Wk5a(4)'!J29</f>
        <v>0</v>
      </c>
      <c r="N1074" s="1295">
        <f>'Wk5a(4)'!K29</f>
        <v>0</v>
      </c>
      <c r="O1074" s="1295">
        <f>'Wk5a(4)'!L29</f>
        <v>0</v>
      </c>
      <c r="P1074" s="747"/>
      <c r="Q1074" s="1358"/>
      <c r="R1074" s="748"/>
    </row>
    <row r="1075" spans="2:18" s="1468" customFormat="1" x14ac:dyDescent="0.2">
      <c r="B1075" s="961" t="str">
        <f>'Wk5a(4)'!C30</f>
        <v>Residential</v>
      </c>
      <c r="C1075" s="1261" t="str">
        <f>'Wk5a(4)'!D30</f>
        <v/>
      </c>
      <c r="D1075" s="1358"/>
      <c r="E1075" s="747"/>
      <c r="F1075" s="1358"/>
      <c r="G1075" s="748"/>
      <c r="H1075" s="961">
        <f>'Wk5a(4)'!E30</f>
        <v>0</v>
      </c>
      <c r="I1075" s="1295">
        <f>'Wk5a(4)'!F30</f>
        <v>0</v>
      </c>
      <c r="J1075" s="1295">
        <f>'Wk5a(4)'!G30</f>
        <v>0</v>
      </c>
      <c r="K1075" s="1295">
        <f>'Wk5a(4)'!H30</f>
        <v>0</v>
      </c>
      <c r="L1075" s="1295">
        <f>'Wk5a(4)'!I30</f>
        <v>0</v>
      </c>
      <c r="M1075" s="1295">
        <f>'Wk5a(4)'!J30</f>
        <v>0</v>
      </c>
      <c r="N1075" s="1295">
        <f>'Wk5a(4)'!K30</f>
        <v>0</v>
      </c>
      <c r="O1075" s="1295">
        <f>'Wk5a(4)'!L30</f>
        <v>0</v>
      </c>
      <c r="P1075" s="747"/>
      <c r="Q1075" s="1358"/>
      <c r="R1075" s="748"/>
    </row>
    <row r="1076" spans="2:18" ht="12.75" thickBot="1" x14ac:dyDescent="0.25">
      <c r="B1076" s="1369" t="str">
        <f>'Wk5a(4)'!C31</f>
        <v>Residential</v>
      </c>
      <c r="C1076" s="1370" t="str">
        <f>'Wk5a(4)'!D31</f>
        <v/>
      </c>
      <c r="D1076" s="1371"/>
      <c r="E1076" s="747"/>
      <c r="F1076" s="1358"/>
      <c r="G1076" s="748"/>
      <c r="H1076" s="1369">
        <f>'Wk5a(4)'!E31</f>
        <v>0</v>
      </c>
      <c r="I1076" s="1372">
        <f>'Wk5a(4)'!F31</f>
        <v>0</v>
      </c>
      <c r="J1076" s="1372">
        <f>'Wk5a(4)'!G31</f>
        <v>0</v>
      </c>
      <c r="K1076" s="1372">
        <f>'Wk5a(4)'!H31</f>
        <v>0</v>
      </c>
      <c r="L1076" s="1372">
        <f>'Wk5a(4)'!I31</f>
        <v>0</v>
      </c>
      <c r="M1076" s="1372">
        <f>'Wk5a(4)'!J31</f>
        <v>0</v>
      </c>
      <c r="N1076" s="1372">
        <f>'Wk5a(4)'!K31</f>
        <v>0</v>
      </c>
      <c r="O1076" s="1373">
        <f>'Wk5a(4)'!L31</f>
        <v>0</v>
      </c>
      <c r="P1076" s="747"/>
      <c r="Q1076" s="1358"/>
      <c r="R1076" s="748"/>
    </row>
    <row r="1077" spans="2:18" ht="12.75" thickTop="1" x14ac:dyDescent="0.2">
      <c r="B1077" s="961" t="str">
        <f>'Wk5a(4)'!C33</f>
        <v>Business</v>
      </c>
      <c r="C1077" s="1261" t="str">
        <f>'Wk5a(4)'!D33</f>
        <v/>
      </c>
      <c r="D1077" s="1358"/>
      <c r="E1077" s="747"/>
      <c r="F1077" s="1358"/>
      <c r="G1077" s="748"/>
      <c r="H1077" s="961">
        <f>'Wk5a(4)'!E33</f>
        <v>0</v>
      </c>
      <c r="I1077" s="1295">
        <f>'Wk5a(4)'!F33</f>
        <v>0</v>
      </c>
      <c r="J1077" s="1295">
        <f>'Wk5a(4)'!G33</f>
        <v>0</v>
      </c>
      <c r="K1077" s="1295">
        <f>'Wk5a(4)'!H33</f>
        <v>0</v>
      </c>
      <c r="L1077" s="1295">
        <f>'Wk5a(4)'!I33</f>
        <v>0</v>
      </c>
      <c r="M1077" s="1295">
        <f>'Wk5a(4)'!J33</f>
        <v>0</v>
      </c>
      <c r="N1077" s="1295">
        <f>'Wk5a(4)'!K33</f>
        <v>0</v>
      </c>
      <c r="O1077" s="1295">
        <f>'Wk5a(4)'!L33</f>
        <v>0</v>
      </c>
      <c r="P1077" s="747"/>
      <c r="Q1077" s="1358"/>
      <c r="R1077" s="748"/>
    </row>
    <row r="1078" spans="2:18" x14ac:dyDescent="0.2">
      <c r="B1078" s="961" t="str">
        <f>'Wk5a(4)'!C34</f>
        <v>Business</v>
      </c>
      <c r="C1078" s="1261" t="str">
        <f>'Wk5a(4)'!D34</f>
        <v/>
      </c>
      <c r="D1078" s="1358"/>
      <c r="E1078" s="747"/>
      <c r="F1078" s="1358"/>
      <c r="G1078" s="748"/>
      <c r="H1078" s="961">
        <f>'Wk5a(4)'!E34</f>
        <v>0</v>
      </c>
      <c r="I1078" s="1295">
        <f>'Wk5a(4)'!F34</f>
        <v>0</v>
      </c>
      <c r="J1078" s="1295">
        <f>'Wk5a(4)'!G34</f>
        <v>0</v>
      </c>
      <c r="K1078" s="1295">
        <f>'Wk5a(4)'!H34</f>
        <v>0</v>
      </c>
      <c r="L1078" s="1295">
        <f>'Wk5a(4)'!I34</f>
        <v>0</v>
      </c>
      <c r="M1078" s="1295">
        <f>'Wk5a(4)'!J34</f>
        <v>0</v>
      </c>
      <c r="N1078" s="1295">
        <f>'Wk5a(4)'!K34</f>
        <v>0</v>
      </c>
      <c r="O1078" s="1295">
        <f>'Wk5a(4)'!L34</f>
        <v>0</v>
      </c>
      <c r="P1078" s="747"/>
      <c r="Q1078" s="1358"/>
      <c r="R1078" s="748"/>
    </row>
    <row r="1079" spans="2:18" x14ac:dyDescent="0.2">
      <c r="B1079" s="961" t="str">
        <f>'Wk5a(4)'!C35</f>
        <v>Business</v>
      </c>
      <c r="C1079" s="1261" t="str">
        <f>'Wk5a(4)'!D35</f>
        <v/>
      </c>
      <c r="D1079" s="1358"/>
      <c r="E1079" s="747"/>
      <c r="F1079" s="1358"/>
      <c r="G1079" s="748"/>
      <c r="H1079" s="961">
        <f>'Wk5a(4)'!E35</f>
        <v>0</v>
      </c>
      <c r="I1079" s="1295">
        <f>'Wk5a(4)'!F35</f>
        <v>0</v>
      </c>
      <c r="J1079" s="1295">
        <f>'Wk5a(4)'!G35</f>
        <v>0</v>
      </c>
      <c r="K1079" s="1295">
        <f>'Wk5a(4)'!H35</f>
        <v>0</v>
      </c>
      <c r="L1079" s="1295">
        <f>'Wk5a(4)'!I35</f>
        <v>0</v>
      </c>
      <c r="M1079" s="1295">
        <f>'Wk5a(4)'!J35</f>
        <v>0</v>
      </c>
      <c r="N1079" s="1295">
        <f>'Wk5a(4)'!K35</f>
        <v>0</v>
      </c>
      <c r="O1079" s="1295">
        <f>'Wk5a(4)'!L35</f>
        <v>0</v>
      </c>
      <c r="P1079" s="747"/>
      <c r="Q1079" s="1358"/>
      <c r="R1079" s="748"/>
    </row>
    <row r="1080" spans="2:18" x14ac:dyDescent="0.2">
      <c r="B1080" s="961" t="str">
        <f>'Wk5a(4)'!C36</f>
        <v>Business</v>
      </c>
      <c r="C1080" s="1261" t="str">
        <f>'Wk5a(4)'!D36</f>
        <v/>
      </c>
      <c r="D1080" s="1358"/>
      <c r="E1080" s="747"/>
      <c r="F1080" s="1358"/>
      <c r="G1080" s="748"/>
      <c r="H1080" s="961">
        <f>'Wk5a(4)'!E36</f>
        <v>0</v>
      </c>
      <c r="I1080" s="1295">
        <f>'Wk5a(4)'!F36</f>
        <v>0</v>
      </c>
      <c r="J1080" s="1295">
        <f>'Wk5a(4)'!G36</f>
        <v>0</v>
      </c>
      <c r="K1080" s="1295">
        <f>'Wk5a(4)'!H36</f>
        <v>0</v>
      </c>
      <c r="L1080" s="1295">
        <f>'Wk5a(4)'!I36</f>
        <v>0</v>
      </c>
      <c r="M1080" s="1295">
        <f>'Wk5a(4)'!J36</f>
        <v>0</v>
      </c>
      <c r="N1080" s="1295">
        <f>'Wk5a(4)'!K36</f>
        <v>0</v>
      </c>
      <c r="O1080" s="1295">
        <f>'Wk5a(4)'!L36</f>
        <v>0</v>
      </c>
      <c r="P1080" s="747"/>
      <c r="Q1080" s="1358"/>
      <c r="R1080" s="748"/>
    </row>
    <row r="1081" spans="2:18" x14ac:dyDescent="0.2">
      <c r="B1081" s="961" t="str">
        <f>'Wk5a(4)'!C37</f>
        <v>Business</v>
      </c>
      <c r="C1081" s="1261" t="str">
        <f>'Wk5a(4)'!D37</f>
        <v/>
      </c>
      <c r="D1081" s="1358"/>
      <c r="E1081" s="747"/>
      <c r="F1081" s="1358"/>
      <c r="G1081" s="748"/>
      <c r="H1081" s="961">
        <f>'Wk5a(4)'!E37</f>
        <v>0</v>
      </c>
      <c r="I1081" s="1295">
        <f>'Wk5a(4)'!F37</f>
        <v>0</v>
      </c>
      <c r="J1081" s="1295">
        <f>'Wk5a(4)'!G37</f>
        <v>0</v>
      </c>
      <c r="K1081" s="1295">
        <f>'Wk5a(4)'!H37</f>
        <v>0</v>
      </c>
      <c r="L1081" s="1295">
        <f>'Wk5a(4)'!I37</f>
        <v>0</v>
      </c>
      <c r="M1081" s="1295">
        <f>'Wk5a(4)'!J37</f>
        <v>0</v>
      </c>
      <c r="N1081" s="1295">
        <f>'Wk5a(4)'!K37</f>
        <v>0</v>
      </c>
      <c r="O1081" s="1295">
        <f>'Wk5a(4)'!L37</f>
        <v>0</v>
      </c>
      <c r="P1081" s="747"/>
      <c r="Q1081" s="1358"/>
      <c r="R1081" s="748"/>
    </row>
    <row r="1082" spans="2:18" x14ac:dyDescent="0.2">
      <c r="B1082" s="961" t="str">
        <f>'Wk5a(4)'!C38</f>
        <v>Business</v>
      </c>
      <c r="C1082" s="1261" t="str">
        <f>'Wk5a(4)'!D38</f>
        <v/>
      </c>
      <c r="D1082" s="1358"/>
      <c r="E1082" s="747"/>
      <c r="F1082" s="1358"/>
      <c r="G1082" s="748"/>
      <c r="H1082" s="961">
        <f>'Wk5a(4)'!E38</f>
        <v>0</v>
      </c>
      <c r="I1082" s="1295">
        <f>'Wk5a(4)'!F38</f>
        <v>0</v>
      </c>
      <c r="J1082" s="1295">
        <f>'Wk5a(4)'!G38</f>
        <v>0</v>
      </c>
      <c r="K1082" s="1295">
        <f>'Wk5a(4)'!H38</f>
        <v>0</v>
      </c>
      <c r="L1082" s="1295">
        <f>'Wk5a(4)'!I38</f>
        <v>0</v>
      </c>
      <c r="M1082" s="1295">
        <f>'Wk5a(4)'!J38</f>
        <v>0</v>
      </c>
      <c r="N1082" s="1295">
        <f>'Wk5a(4)'!K38</f>
        <v>0</v>
      </c>
      <c r="O1082" s="1295">
        <f>'Wk5a(4)'!L38</f>
        <v>0</v>
      </c>
      <c r="P1082" s="747"/>
      <c r="Q1082" s="1358"/>
      <c r="R1082" s="748"/>
    </row>
    <row r="1083" spans="2:18" s="1468" customFormat="1" x14ac:dyDescent="0.2">
      <c r="B1083" s="961" t="str">
        <f>'Wk5a(4)'!C39</f>
        <v>Business</v>
      </c>
      <c r="C1083" s="1261" t="str">
        <f>'Wk5a(4)'!D39</f>
        <v/>
      </c>
      <c r="D1083" s="1358"/>
      <c r="E1083" s="747"/>
      <c r="F1083" s="1358"/>
      <c r="G1083" s="748"/>
      <c r="H1083" s="961">
        <f>'Wk5a(4)'!E39</f>
        <v>0</v>
      </c>
      <c r="I1083" s="1295">
        <f>'Wk5a(4)'!F39</f>
        <v>0</v>
      </c>
      <c r="J1083" s="1295">
        <f>'Wk5a(4)'!G39</f>
        <v>0</v>
      </c>
      <c r="K1083" s="1295">
        <f>'Wk5a(4)'!H39</f>
        <v>0</v>
      </c>
      <c r="L1083" s="1295">
        <f>'Wk5a(4)'!I39</f>
        <v>0</v>
      </c>
      <c r="M1083" s="1295">
        <f>'Wk5a(4)'!J39</f>
        <v>0</v>
      </c>
      <c r="N1083" s="1295">
        <f>'Wk5a(4)'!K39</f>
        <v>0</v>
      </c>
      <c r="O1083" s="1295">
        <f>'Wk5a(4)'!L39</f>
        <v>0</v>
      </c>
      <c r="P1083" s="747"/>
      <c r="Q1083" s="1358"/>
      <c r="R1083" s="748"/>
    </row>
    <row r="1084" spans="2:18" s="1468" customFormat="1" x14ac:dyDescent="0.2">
      <c r="B1084" s="961" t="str">
        <f>'Wk5a(4)'!C40</f>
        <v>Business</v>
      </c>
      <c r="C1084" s="1261" t="str">
        <f>'Wk5a(4)'!D40</f>
        <v/>
      </c>
      <c r="D1084" s="1358"/>
      <c r="E1084" s="747"/>
      <c r="F1084" s="1358"/>
      <c r="G1084" s="748"/>
      <c r="H1084" s="961">
        <f>'Wk5a(4)'!E40</f>
        <v>0</v>
      </c>
      <c r="I1084" s="1295">
        <f>'Wk5a(4)'!F40</f>
        <v>0</v>
      </c>
      <c r="J1084" s="1295">
        <f>'Wk5a(4)'!G40</f>
        <v>0</v>
      </c>
      <c r="K1084" s="1295">
        <f>'Wk5a(4)'!H40</f>
        <v>0</v>
      </c>
      <c r="L1084" s="1295">
        <f>'Wk5a(4)'!I40</f>
        <v>0</v>
      </c>
      <c r="M1084" s="1295">
        <f>'Wk5a(4)'!J40</f>
        <v>0</v>
      </c>
      <c r="N1084" s="1295">
        <f>'Wk5a(4)'!K40</f>
        <v>0</v>
      </c>
      <c r="O1084" s="1295">
        <f>'Wk5a(4)'!L40</f>
        <v>0</v>
      </c>
      <c r="P1084" s="747"/>
      <c r="Q1084" s="1358"/>
      <c r="R1084" s="748"/>
    </row>
    <row r="1085" spans="2:18" s="1468" customFormat="1" x14ac:dyDescent="0.2">
      <c r="B1085" s="961" t="str">
        <f>'Wk5a(4)'!C41</f>
        <v>Business</v>
      </c>
      <c r="C1085" s="1261" t="str">
        <f>'Wk5a(4)'!D41</f>
        <v/>
      </c>
      <c r="D1085" s="1358"/>
      <c r="E1085" s="747"/>
      <c r="F1085" s="1358"/>
      <c r="G1085" s="748"/>
      <c r="H1085" s="961">
        <f>'Wk5a(4)'!E41</f>
        <v>0</v>
      </c>
      <c r="I1085" s="1295">
        <f>'Wk5a(4)'!F41</f>
        <v>0</v>
      </c>
      <c r="J1085" s="1295">
        <f>'Wk5a(4)'!G41</f>
        <v>0</v>
      </c>
      <c r="K1085" s="1295">
        <f>'Wk5a(4)'!H41</f>
        <v>0</v>
      </c>
      <c r="L1085" s="1295">
        <f>'Wk5a(4)'!I41</f>
        <v>0</v>
      </c>
      <c r="M1085" s="1295">
        <f>'Wk5a(4)'!J41</f>
        <v>0</v>
      </c>
      <c r="N1085" s="1295">
        <f>'Wk5a(4)'!K41</f>
        <v>0</v>
      </c>
      <c r="O1085" s="1295">
        <f>'Wk5a(4)'!L41</f>
        <v>0</v>
      </c>
      <c r="P1085" s="747"/>
      <c r="Q1085" s="1358"/>
      <c r="R1085" s="748"/>
    </row>
    <row r="1086" spans="2:18" x14ac:dyDescent="0.2">
      <c r="B1086" s="961" t="str">
        <f>'Wk5a(4)'!C42</f>
        <v>Business</v>
      </c>
      <c r="C1086" s="1261" t="str">
        <f>'Wk5a(4)'!D42</f>
        <v/>
      </c>
      <c r="D1086" s="1358"/>
      <c r="E1086" s="747"/>
      <c r="F1086" s="1358"/>
      <c r="G1086" s="748"/>
      <c r="H1086" s="961">
        <f>'Wk5a(4)'!E42</f>
        <v>0</v>
      </c>
      <c r="I1086" s="1295">
        <f>'Wk5a(4)'!F42</f>
        <v>0</v>
      </c>
      <c r="J1086" s="1295">
        <f>'Wk5a(4)'!G42</f>
        <v>0</v>
      </c>
      <c r="K1086" s="1295">
        <f>'Wk5a(4)'!H42</f>
        <v>0</v>
      </c>
      <c r="L1086" s="1295">
        <f>'Wk5a(4)'!I42</f>
        <v>0</v>
      </c>
      <c r="M1086" s="1295">
        <f>'Wk5a(4)'!J42</f>
        <v>0</v>
      </c>
      <c r="N1086" s="1295">
        <f>'Wk5a(4)'!K42</f>
        <v>0</v>
      </c>
      <c r="O1086" s="1295">
        <f>'Wk5a(4)'!L42</f>
        <v>0</v>
      </c>
      <c r="P1086" s="747"/>
      <c r="Q1086" s="1358"/>
      <c r="R1086" s="748"/>
    </row>
    <row r="1087" spans="2:18" x14ac:dyDescent="0.2">
      <c r="B1087" s="961" t="str">
        <f>'Wk5a(4)'!C43</f>
        <v>Business</v>
      </c>
      <c r="C1087" s="1261" t="str">
        <f>'Wk5a(4)'!D43</f>
        <v/>
      </c>
      <c r="D1087" s="1358"/>
      <c r="E1087" s="747"/>
      <c r="F1087" s="1358"/>
      <c r="G1087" s="748"/>
      <c r="H1087" s="961">
        <f>'Wk5a(4)'!E43</f>
        <v>0</v>
      </c>
      <c r="I1087" s="1295">
        <f>'Wk5a(4)'!F43</f>
        <v>0</v>
      </c>
      <c r="J1087" s="1295">
        <f>'Wk5a(4)'!G43</f>
        <v>0</v>
      </c>
      <c r="K1087" s="1295">
        <f>'Wk5a(4)'!H43</f>
        <v>0</v>
      </c>
      <c r="L1087" s="1295">
        <f>'Wk5a(4)'!I43</f>
        <v>0</v>
      </c>
      <c r="M1087" s="1295">
        <f>'Wk5a(4)'!J43</f>
        <v>0</v>
      </c>
      <c r="N1087" s="1295">
        <f>'Wk5a(4)'!K43</f>
        <v>0</v>
      </c>
      <c r="O1087" s="1295">
        <f>'Wk5a(4)'!L43</f>
        <v>0</v>
      </c>
      <c r="P1087" s="747"/>
      <c r="Q1087" s="1358"/>
      <c r="R1087" s="748"/>
    </row>
    <row r="1088" spans="2:18" x14ac:dyDescent="0.2">
      <c r="B1088" s="961" t="str">
        <f>'Wk5a(4)'!C44</f>
        <v>Business</v>
      </c>
      <c r="C1088" s="1261" t="str">
        <f>'Wk5a(4)'!D44</f>
        <v/>
      </c>
      <c r="D1088" s="1358"/>
      <c r="E1088" s="747"/>
      <c r="F1088" s="1358"/>
      <c r="G1088" s="748"/>
      <c r="H1088" s="961">
        <f>'Wk5a(4)'!E44</f>
        <v>0</v>
      </c>
      <c r="I1088" s="1295">
        <f>'Wk5a(4)'!F44</f>
        <v>0</v>
      </c>
      <c r="J1088" s="1295">
        <f>'Wk5a(4)'!G44</f>
        <v>0</v>
      </c>
      <c r="K1088" s="1295">
        <f>'Wk5a(4)'!H44</f>
        <v>0</v>
      </c>
      <c r="L1088" s="1295">
        <f>'Wk5a(4)'!I44</f>
        <v>0</v>
      </c>
      <c r="M1088" s="1295">
        <f>'Wk5a(4)'!J44</f>
        <v>0</v>
      </c>
      <c r="N1088" s="1295">
        <f>'Wk5a(4)'!K44</f>
        <v>0</v>
      </c>
      <c r="O1088" s="1295">
        <f>'Wk5a(4)'!L44</f>
        <v>0</v>
      </c>
      <c r="P1088" s="747"/>
      <c r="Q1088" s="1358"/>
      <c r="R1088" s="748"/>
    </row>
    <row r="1089" spans="2:18" x14ac:dyDescent="0.2">
      <c r="B1089" s="961" t="str">
        <f>'Wk5a(4)'!C45</f>
        <v>Business</v>
      </c>
      <c r="C1089" s="1261" t="str">
        <f>'Wk5a(4)'!D45</f>
        <v/>
      </c>
      <c r="D1089" s="1358"/>
      <c r="E1089" s="747"/>
      <c r="F1089" s="1358"/>
      <c r="G1089" s="748"/>
      <c r="H1089" s="961">
        <f>'Wk5a(4)'!E45</f>
        <v>0</v>
      </c>
      <c r="I1089" s="1295">
        <f>'Wk5a(4)'!F45</f>
        <v>0</v>
      </c>
      <c r="J1089" s="1295">
        <f>'Wk5a(4)'!G45</f>
        <v>0</v>
      </c>
      <c r="K1089" s="1295">
        <f>'Wk5a(4)'!H45</f>
        <v>0</v>
      </c>
      <c r="L1089" s="1295">
        <f>'Wk5a(4)'!I45</f>
        <v>0</v>
      </c>
      <c r="M1089" s="1295">
        <f>'Wk5a(4)'!J45</f>
        <v>0</v>
      </c>
      <c r="N1089" s="1295">
        <f>'Wk5a(4)'!K45</f>
        <v>0</v>
      </c>
      <c r="O1089" s="1295">
        <f>'Wk5a(4)'!L45</f>
        <v>0</v>
      </c>
      <c r="P1089" s="747"/>
      <c r="Q1089" s="1358"/>
      <c r="R1089" s="748"/>
    </row>
    <row r="1090" spans="2:18" x14ac:dyDescent="0.2">
      <c r="B1090" s="961" t="str">
        <f>'Wk5a(4)'!C46</f>
        <v>Business</v>
      </c>
      <c r="C1090" s="1261" t="str">
        <f>'Wk5a(4)'!D46</f>
        <v/>
      </c>
      <c r="D1090" s="1358"/>
      <c r="E1090" s="747"/>
      <c r="F1090" s="1358"/>
      <c r="G1090" s="748"/>
      <c r="H1090" s="961">
        <f>'Wk5a(4)'!E46</f>
        <v>0</v>
      </c>
      <c r="I1090" s="1295">
        <f>'Wk5a(4)'!F46</f>
        <v>0</v>
      </c>
      <c r="J1090" s="1295">
        <f>'Wk5a(4)'!G46</f>
        <v>0</v>
      </c>
      <c r="K1090" s="1295">
        <f>'Wk5a(4)'!H46</f>
        <v>0</v>
      </c>
      <c r="L1090" s="1295">
        <f>'Wk5a(4)'!I46</f>
        <v>0</v>
      </c>
      <c r="M1090" s="1295">
        <f>'Wk5a(4)'!J46</f>
        <v>0</v>
      </c>
      <c r="N1090" s="1295">
        <f>'Wk5a(4)'!K46</f>
        <v>0</v>
      </c>
      <c r="O1090" s="1295">
        <f>'Wk5a(4)'!L46</f>
        <v>0</v>
      </c>
      <c r="P1090" s="747"/>
      <c r="Q1090" s="1358"/>
      <c r="R1090" s="748"/>
    </row>
    <row r="1091" spans="2:18" x14ac:dyDescent="0.2">
      <c r="B1091" s="961" t="str">
        <f>'Wk5a(4)'!C47</f>
        <v>Business</v>
      </c>
      <c r="C1091" s="1261" t="str">
        <f>'Wk5a(4)'!D47</f>
        <v/>
      </c>
      <c r="D1091" s="1358"/>
      <c r="E1091" s="747"/>
      <c r="F1091" s="1358"/>
      <c r="G1091" s="748"/>
      <c r="H1091" s="961">
        <f>'Wk5a(4)'!E47</f>
        <v>0</v>
      </c>
      <c r="I1091" s="1295">
        <f>'Wk5a(4)'!F47</f>
        <v>0</v>
      </c>
      <c r="J1091" s="1295">
        <f>'Wk5a(4)'!G47</f>
        <v>0</v>
      </c>
      <c r="K1091" s="1295">
        <f>'Wk5a(4)'!H47</f>
        <v>0</v>
      </c>
      <c r="L1091" s="1295">
        <f>'Wk5a(4)'!I47</f>
        <v>0</v>
      </c>
      <c r="M1091" s="1295">
        <f>'Wk5a(4)'!J47</f>
        <v>0</v>
      </c>
      <c r="N1091" s="1295">
        <f>'Wk5a(4)'!K47</f>
        <v>0</v>
      </c>
      <c r="O1091" s="1295">
        <f>'Wk5a(4)'!L47</f>
        <v>0</v>
      </c>
      <c r="P1091" s="747"/>
      <c r="Q1091" s="1358"/>
      <c r="R1091" s="748"/>
    </row>
    <row r="1092" spans="2:18" x14ac:dyDescent="0.2">
      <c r="B1092" s="961" t="str">
        <f>'Wk5a(4)'!C48</f>
        <v>Business</v>
      </c>
      <c r="C1092" s="1261" t="str">
        <f>'Wk5a(4)'!D48</f>
        <v/>
      </c>
      <c r="D1092" s="1358"/>
      <c r="E1092" s="747"/>
      <c r="F1092" s="1358"/>
      <c r="G1092" s="748"/>
      <c r="H1092" s="961">
        <f>'Wk5a(4)'!E48</f>
        <v>0</v>
      </c>
      <c r="I1092" s="1295">
        <f>'Wk5a(4)'!F48</f>
        <v>0</v>
      </c>
      <c r="J1092" s="1295">
        <f>'Wk5a(4)'!G48</f>
        <v>0</v>
      </c>
      <c r="K1092" s="1295">
        <f>'Wk5a(4)'!H48</f>
        <v>0</v>
      </c>
      <c r="L1092" s="1295">
        <f>'Wk5a(4)'!I48</f>
        <v>0</v>
      </c>
      <c r="M1092" s="1295">
        <f>'Wk5a(4)'!J48</f>
        <v>0</v>
      </c>
      <c r="N1092" s="1295">
        <f>'Wk5a(4)'!K48</f>
        <v>0</v>
      </c>
      <c r="O1092" s="1295">
        <f>'Wk5a(4)'!L48</f>
        <v>0</v>
      </c>
      <c r="P1092" s="747"/>
      <c r="Q1092" s="1358"/>
      <c r="R1092" s="748"/>
    </row>
    <row r="1093" spans="2:18" ht="12.75" thickBot="1" x14ac:dyDescent="0.25">
      <c r="B1093" s="1369" t="str">
        <f>'Wk5a(4)'!C49</f>
        <v>Business</v>
      </c>
      <c r="C1093" s="1370" t="str">
        <f>'Wk5a(4)'!D49</f>
        <v/>
      </c>
      <c r="D1093" s="1371"/>
      <c r="E1093" s="747"/>
      <c r="F1093" s="1358"/>
      <c r="G1093" s="748"/>
      <c r="H1093" s="1369">
        <f>'Wk5a(4)'!E49</f>
        <v>0</v>
      </c>
      <c r="I1093" s="1372">
        <f>'Wk5a(4)'!F49</f>
        <v>0</v>
      </c>
      <c r="J1093" s="1372">
        <f>'Wk5a(4)'!G49</f>
        <v>0</v>
      </c>
      <c r="K1093" s="1372">
        <f>'Wk5a(4)'!H49</f>
        <v>0</v>
      </c>
      <c r="L1093" s="1372">
        <f>'Wk5a(4)'!I49</f>
        <v>0</v>
      </c>
      <c r="M1093" s="1372">
        <f>'Wk5a(4)'!J49</f>
        <v>0</v>
      </c>
      <c r="N1093" s="1372">
        <f>'Wk5a(4)'!K49</f>
        <v>0</v>
      </c>
      <c r="O1093" s="1373">
        <f>'Wk5a(4)'!L49</f>
        <v>0</v>
      </c>
      <c r="P1093" s="747"/>
      <c r="Q1093" s="1358"/>
      <c r="R1093" s="748"/>
    </row>
    <row r="1094" spans="2:18" ht="12.75" thickTop="1" x14ac:dyDescent="0.2">
      <c r="B1094" s="961" t="str">
        <f>'Wk5a(4)'!C51</f>
        <v>Farmland</v>
      </c>
      <c r="C1094" s="1261" t="str">
        <f>'Wk5a(4)'!D51</f>
        <v/>
      </c>
      <c r="D1094" s="1358"/>
      <c r="E1094" s="747"/>
      <c r="F1094" s="1358"/>
      <c r="G1094" s="748"/>
      <c r="H1094" s="961">
        <f>'Wk5a(4)'!E51</f>
        <v>0</v>
      </c>
      <c r="I1094" s="1295">
        <f>'Wk5a(4)'!F51</f>
        <v>0</v>
      </c>
      <c r="J1094" s="1295">
        <f>'Wk5a(4)'!G51</f>
        <v>0</v>
      </c>
      <c r="K1094" s="1295">
        <f>'Wk5a(4)'!H51</f>
        <v>0</v>
      </c>
      <c r="L1094" s="1295">
        <f>'Wk5a(4)'!I51</f>
        <v>0</v>
      </c>
      <c r="M1094" s="1295">
        <f>'Wk5a(4)'!J51</f>
        <v>0</v>
      </c>
      <c r="N1094" s="1295">
        <f>'Wk5a(4)'!K51</f>
        <v>0</v>
      </c>
      <c r="O1094" s="1295">
        <f>'Wk5a(4)'!L51</f>
        <v>0</v>
      </c>
      <c r="P1094" s="747"/>
      <c r="Q1094" s="1358"/>
      <c r="R1094" s="748"/>
    </row>
    <row r="1095" spans="2:18" s="1468" customFormat="1" x14ac:dyDescent="0.2">
      <c r="B1095" s="961" t="str">
        <f>'Wk5a(4)'!C52</f>
        <v>Farmland</v>
      </c>
      <c r="C1095" s="1261" t="str">
        <f>'Wk5a(4)'!D52</f>
        <v/>
      </c>
      <c r="D1095" s="1358"/>
      <c r="E1095" s="747"/>
      <c r="F1095" s="1358"/>
      <c r="G1095" s="748"/>
      <c r="H1095" s="961">
        <f>'Wk5a(4)'!E52</f>
        <v>0</v>
      </c>
      <c r="I1095" s="1295">
        <f>'Wk5a(4)'!F52</f>
        <v>0</v>
      </c>
      <c r="J1095" s="1295">
        <f>'Wk5a(4)'!G52</f>
        <v>0</v>
      </c>
      <c r="K1095" s="1295">
        <f>'Wk5a(4)'!H52</f>
        <v>0</v>
      </c>
      <c r="L1095" s="1295">
        <f>'Wk5a(4)'!I52</f>
        <v>0</v>
      </c>
      <c r="M1095" s="1295">
        <f>'Wk5a(4)'!J52</f>
        <v>0</v>
      </c>
      <c r="N1095" s="1295">
        <f>'Wk5a(4)'!K52</f>
        <v>0</v>
      </c>
      <c r="O1095" s="1295">
        <f>'Wk5a(4)'!L52</f>
        <v>0</v>
      </c>
      <c r="P1095" s="747"/>
      <c r="Q1095" s="1358"/>
      <c r="R1095" s="748"/>
    </row>
    <row r="1096" spans="2:18" s="1468" customFormat="1" x14ac:dyDescent="0.2">
      <c r="B1096" s="961" t="str">
        <f>'Wk5a(4)'!C53</f>
        <v>Farmland</v>
      </c>
      <c r="C1096" s="1261" t="str">
        <f>'Wk5a(4)'!D53</f>
        <v/>
      </c>
      <c r="D1096" s="1358"/>
      <c r="E1096" s="747"/>
      <c r="F1096" s="1358"/>
      <c r="G1096" s="748"/>
      <c r="H1096" s="961">
        <f>'Wk5a(4)'!E53</f>
        <v>0</v>
      </c>
      <c r="I1096" s="1295">
        <f>'Wk5a(4)'!F53</f>
        <v>0</v>
      </c>
      <c r="J1096" s="1295">
        <f>'Wk5a(4)'!G53</f>
        <v>0</v>
      </c>
      <c r="K1096" s="1295">
        <f>'Wk5a(4)'!H53</f>
        <v>0</v>
      </c>
      <c r="L1096" s="1295">
        <f>'Wk5a(4)'!I53</f>
        <v>0</v>
      </c>
      <c r="M1096" s="1295">
        <f>'Wk5a(4)'!J53</f>
        <v>0</v>
      </c>
      <c r="N1096" s="1295">
        <f>'Wk5a(4)'!K53</f>
        <v>0</v>
      </c>
      <c r="O1096" s="1295">
        <f>'Wk5a(4)'!L53</f>
        <v>0</v>
      </c>
      <c r="P1096" s="747"/>
      <c r="Q1096" s="1358"/>
      <c r="R1096" s="748"/>
    </row>
    <row r="1097" spans="2:18" s="1468" customFormat="1" x14ac:dyDescent="0.2">
      <c r="B1097" s="961" t="str">
        <f>'Wk5a(4)'!C54</f>
        <v>Farmland</v>
      </c>
      <c r="C1097" s="1261" t="str">
        <f>'Wk5a(4)'!D54</f>
        <v/>
      </c>
      <c r="D1097" s="1358"/>
      <c r="E1097" s="747"/>
      <c r="F1097" s="1358"/>
      <c r="G1097" s="748"/>
      <c r="H1097" s="961">
        <f>'Wk5a(4)'!E54</f>
        <v>0</v>
      </c>
      <c r="I1097" s="1295">
        <f>'Wk5a(4)'!F54</f>
        <v>0</v>
      </c>
      <c r="J1097" s="1295">
        <f>'Wk5a(4)'!G54</f>
        <v>0</v>
      </c>
      <c r="K1097" s="1295">
        <f>'Wk5a(4)'!H54</f>
        <v>0</v>
      </c>
      <c r="L1097" s="1295">
        <f>'Wk5a(4)'!I54</f>
        <v>0</v>
      </c>
      <c r="M1097" s="1295">
        <f>'Wk5a(4)'!J54</f>
        <v>0</v>
      </c>
      <c r="N1097" s="1295">
        <f>'Wk5a(4)'!K54</f>
        <v>0</v>
      </c>
      <c r="O1097" s="1295">
        <f>'Wk5a(4)'!L54</f>
        <v>0</v>
      </c>
      <c r="P1097" s="747"/>
      <c r="Q1097" s="1358"/>
      <c r="R1097" s="748"/>
    </row>
    <row r="1098" spans="2:18" x14ac:dyDescent="0.2">
      <c r="B1098" s="961" t="str">
        <f>'Wk5a(4)'!C55</f>
        <v>Farmland</v>
      </c>
      <c r="C1098" s="1261" t="str">
        <f>'Wk5a(4)'!D55</f>
        <v/>
      </c>
      <c r="D1098" s="1358"/>
      <c r="E1098" s="747"/>
      <c r="F1098" s="1358"/>
      <c r="G1098" s="748"/>
      <c r="H1098" s="961">
        <f>'Wk5a(4)'!E55</f>
        <v>0</v>
      </c>
      <c r="I1098" s="1295">
        <f>'Wk5a(4)'!F55</f>
        <v>0</v>
      </c>
      <c r="J1098" s="1295">
        <f>'Wk5a(4)'!G55</f>
        <v>0</v>
      </c>
      <c r="K1098" s="1295">
        <f>'Wk5a(4)'!H55</f>
        <v>0</v>
      </c>
      <c r="L1098" s="1295">
        <f>'Wk5a(4)'!I55</f>
        <v>0</v>
      </c>
      <c r="M1098" s="1295">
        <f>'Wk5a(4)'!J55</f>
        <v>0</v>
      </c>
      <c r="N1098" s="1295">
        <f>'Wk5a(4)'!K55</f>
        <v>0</v>
      </c>
      <c r="O1098" s="1295">
        <f>'Wk5a(4)'!L55</f>
        <v>0</v>
      </c>
      <c r="P1098" s="747"/>
      <c r="Q1098" s="1358"/>
      <c r="R1098" s="748"/>
    </row>
    <row r="1099" spans="2:18" x14ac:dyDescent="0.2">
      <c r="B1099" s="961" t="str">
        <f>'Wk5a(4)'!C56</f>
        <v>Farmland</v>
      </c>
      <c r="C1099" s="1261" t="str">
        <f>'Wk5a(4)'!D56</f>
        <v/>
      </c>
      <c r="D1099" s="1358"/>
      <c r="E1099" s="747"/>
      <c r="F1099" s="1358"/>
      <c r="G1099" s="748"/>
      <c r="H1099" s="961">
        <f>'Wk5a(4)'!E56</f>
        <v>0</v>
      </c>
      <c r="I1099" s="1295">
        <f>'Wk5a(4)'!F56</f>
        <v>0</v>
      </c>
      <c r="J1099" s="1295">
        <f>'Wk5a(4)'!G56</f>
        <v>0</v>
      </c>
      <c r="K1099" s="1295">
        <f>'Wk5a(4)'!H56</f>
        <v>0</v>
      </c>
      <c r="L1099" s="1295">
        <f>'Wk5a(4)'!I56</f>
        <v>0</v>
      </c>
      <c r="M1099" s="1295">
        <f>'Wk5a(4)'!J56</f>
        <v>0</v>
      </c>
      <c r="N1099" s="1295">
        <f>'Wk5a(4)'!K56</f>
        <v>0</v>
      </c>
      <c r="O1099" s="1295">
        <f>'Wk5a(4)'!L56</f>
        <v>0</v>
      </c>
      <c r="P1099" s="747"/>
      <c r="Q1099" s="1358"/>
      <c r="R1099" s="748"/>
    </row>
    <row r="1100" spans="2:18" x14ac:dyDescent="0.2">
      <c r="B1100" s="961" t="str">
        <f>'Wk5a(4)'!C57</f>
        <v>Farmland</v>
      </c>
      <c r="C1100" s="1261" t="str">
        <f>'Wk5a(4)'!D57</f>
        <v/>
      </c>
      <c r="D1100" s="1358"/>
      <c r="E1100" s="747"/>
      <c r="F1100" s="1358"/>
      <c r="G1100" s="748"/>
      <c r="H1100" s="961">
        <f>'Wk5a(4)'!E57</f>
        <v>0</v>
      </c>
      <c r="I1100" s="1295">
        <f>'Wk5a(4)'!F57</f>
        <v>0</v>
      </c>
      <c r="J1100" s="1295">
        <f>'Wk5a(4)'!G57</f>
        <v>0</v>
      </c>
      <c r="K1100" s="1295">
        <f>'Wk5a(4)'!H57</f>
        <v>0</v>
      </c>
      <c r="L1100" s="1295">
        <f>'Wk5a(4)'!I57</f>
        <v>0</v>
      </c>
      <c r="M1100" s="1295">
        <f>'Wk5a(4)'!J57</f>
        <v>0</v>
      </c>
      <c r="N1100" s="1295">
        <f>'Wk5a(4)'!K57</f>
        <v>0</v>
      </c>
      <c r="O1100" s="1295">
        <f>'Wk5a(4)'!L57</f>
        <v>0</v>
      </c>
      <c r="P1100" s="747"/>
      <c r="Q1100" s="1358"/>
      <c r="R1100" s="748"/>
    </row>
    <row r="1101" spans="2:18" ht="12.75" thickBot="1" x14ac:dyDescent="0.25">
      <c r="B1101" s="1369" t="str">
        <f>'Wk5a(4)'!C58</f>
        <v>Farmland</v>
      </c>
      <c r="C1101" s="1370" t="str">
        <f>'Wk5a(4)'!D58</f>
        <v/>
      </c>
      <c r="D1101" s="1371"/>
      <c r="E1101" s="747"/>
      <c r="F1101" s="1358"/>
      <c r="G1101" s="748"/>
      <c r="H1101" s="1369">
        <f>'Wk5a(4)'!E58</f>
        <v>0</v>
      </c>
      <c r="I1101" s="1372">
        <f>'Wk5a(4)'!F58</f>
        <v>0</v>
      </c>
      <c r="J1101" s="1372">
        <f>'Wk5a(4)'!G58</f>
        <v>0</v>
      </c>
      <c r="K1101" s="1372">
        <f>'Wk5a(4)'!H58</f>
        <v>0</v>
      </c>
      <c r="L1101" s="1372">
        <f>'Wk5a(4)'!I58</f>
        <v>0</v>
      </c>
      <c r="M1101" s="1372">
        <f>'Wk5a(4)'!J58</f>
        <v>0</v>
      </c>
      <c r="N1101" s="1372">
        <f>'Wk5a(4)'!K58</f>
        <v>0</v>
      </c>
      <c r="O1101" s="1373">
        <f>'Wk5a(4)'!L58</f>
        <v>0</v>
      </c>
      <c r="P1101" s="747"/>
      <c r="Q1101" s="1358"/>
      <c r="R1101" s="748"/>
    </row>
    <row r="1102" spans="2:18" ht="12.75" thickTop="1" x14ac:dyDescent="0.2">
      <c r="B1102" s="961" t="str">
        <f>'Wk5a(4)'!C60</f>
        <v>Mining</v>
      </c>
      <c r="C1102" s="1261" t="str">
        <f>'Wk5a(4)'!D60</f>
        <v/>
      </c>
      <c r="D1102" s="1358"/>
      <c r="E1102" s="747"/>
      <c r="F1102" s="1358"/>
      <c r="G1102" s="748"/>
      <c r="H1102" s="961">
        <f>'Wk5a(4)'!E60</f>
        <v>0</v>
      </c>
      <c r="I1102" s="1295">
        <f>'Wk5a(4)'!F60</f>
        <v>0</v>
      </c>
      <c r="J1102" s="1295">
        <f>'Wk5a(4)'!G60</f>
        <v>0</v>
      </c>
      <c r="K1102" s="1295">
        <f>'Wk5a(4)'!H60</f>
        <v>0</v>
      </c>
      <c r="L1102" s="1295">
        <f>'Wk5a(4)'!I60</f>
        <v>0</v>
      </c>
      <c r="M1102" s="1295">
        <f>'Wk5a(4)'!J60</f>
        <v>0</v>
      </c>
      <c r="N1102" s="1295">
        <f>'Wk5a(4)'!K60</f>
        <v>0</v>
      </c>
      <c r="O1102" s="1295">
        <f>'Wk5a(4)'!L60</f>
        <v>0</v>
      </c>
      <c r="P1102" s="747"/>
      <c r="Q1102" s="1358"/>
      <c r="R1102" s="748"/>
    </row>
    <row r="1103" spans="2:18" x14ac:dyDescent="0.2">
      <c r="B1103" s="961" t="str">
        <f>'Wk5a(4)'!C61</f>
        <v>Mining</v>
      </c>
      <c r="C1103" s="1261" t="str">
        <f>'Wk5a(4)'!D61</f>
        <v/>
      </c>
      <c r="D1103" s="1358"/>
      <c r="E1103" s="747"/>
      <c r="F1103" s="1358"/>
      <c r="G1103" s="748"/>
      <c r="H1103" s="961">
        <f>'Wk5a(4)'!E61</f>
        <v>0</v>
      </c>
      <c r="I1103" s="1295">
        <f>'Wk5a(4)'!F61</f>
        <v>0</v>
      </c>
      <c r="J1103" s="1295">
        <f>'Wk5a(4)'!G61</f>
        <v>0</v>
      </c>
      <c r="K1103" s="1295">
        <f>'Wk5a(4)'!H61</f>
        <v>0</v>
      </c>
      <c r="L1103" s="1295">
        <f>'Wk5a(4)'!I61</f>
        <v>0</v>
      </c>
      <c r="M1103" s="1295">
        <f>'Wk5a(4)'!J61</f>
        <v>0</v>
      </c>
      <c r="N1103" s="1295">
        <f>'Wk5a(4)'!K61</f>
        <v>0</v>
      </c>
      <c r="O1103" s="1295">
        <f>'Wk5a(4)'!L61</f>
        <v>0</v>
      </c>
      <c r="P1103" s="747"/>
      <c r="Q1103" s="1358"/>
      <c r="R1103" s="748"/>
    </row>
    <row r="1104" spans="2:18" s="1468" customFormat="1" x14ac:dyDescent="0.2">
      <c r="B1104" s="961" t="str">
        <f>'Wk5a(4)'!C62</f>
        <v>Mining</v>
      </c>
      <c r="C1104" s="1261" t="str">
        <f>'Wk5a(4)'!D62</f>
        <v/>
      </c>
      <c r="D1104" s="1358"/>
      <c r="E1104" s="747"/>
      <c r="F1104" s="1358"/>
      <c r="G1104" s="748"/>
      <c r="H1104" s="961">
        <f>'Wk5a(4)'!E62</f>
        <v>0</v>
      </c>
      <c r="I1104" s="1295">
        <f>'Wk5a(4)'!F62</f>
        <v>0</v>
      </c>
      <c r="J1104" s="1295">
        <f>'Wk5a(4)'!G62</f>
        <v>0</v>
      </c>
      <c r="K1104" s="1295">
        <f>'Wk5a(4)'!H62</f>
        <v>0</v>
      </c>
      <c r="L1104" s="1295">
        <f>'Wk5a(4)'!I62</f>
        <v>0</v>
      </c>
      <c r="M1104" s="1295">
        <f>'Wk5a(4)'!J62</f>
        <v>0</v>
      </c>
      <c r="N1104" s="1295">
        <f>'Wk5a(4)'!K62</f>
        <v>0</v>
      </c>
      <c r="O1104" s="1295">
        <f>'Wk5a(4)'!L62</f>
        <v>0</v>
      </c>
      <c r="P1104" s="747"/>
      <c r="Q1104" s="1358"/>
      <c r="R1104" s="748"/>
    </row>
    <row r="1105" spans="2:18" s="1468" customFormat="1" x14ac:dyDescent="0.2">
      <c r="B1105" s="961" t="str">
        <f>'Wk5a(4)'!C63</f>
        <v>Mining</v>
      </c>
      <c r="C1105" s="1261" t="str">
        <f>'Wk5a(4)'!D63</f>
        <v/>
      </c>
      <c r="D1105" s="1358"/>
      <c r="E1105" s="747"/>
      <c r="F1105" s="1358"/>
      <c r="G1105" s="748"/>
      <c r="H1105" s="961">
        <f>'Wk5a(4)'!E63</f>
        <v>0</v>
      </c>
      <c r="I1105" s="1295">
        <f>'Wk5a(4)'!F63</f>
        <v>0</v>
      </c>
      <c r="J1105" s="1295">
        <f>'Wk5a(4)'!G63</f>
        <v>0</v>
      </c>
      <c r="K1105" s="1295">
        <f>'Wk5a(4)'!H63</f>
        <v>0</v>
      </c>
      <c r="L1105" s="1295">
        <f>'Wk5a(4)'!I63</f>
        <v>0</v>
      </c>
      <c r="M1105" s="1295">
        <f>'Wk5a(4)'!J63</f>
        <v>0</v>
      </c>
      <c r="N1105" s="1295">
        <f>'Wk5a(4)'!K63</f>
        <v>0</v>
      </c>
      <c r="O1105" s="1295">
        <f>'Wk5a(4)'!L63</f>
        <v>0</v>
      </c>
      <c r="P1105" s="747"/>
      <c r="Q1105" s="1358"/>
      <c r="R1105" s="748"/>
    </row>
    <row r="1106" spans="2:18" x14ac:dyDescent="0.2">
      <c r="B1106" s="961" t="str">
        <f>'Wk5a(4)'!C64</f>
        <v>Mining</v>
      </c>
      <c r="C1106" s="1261" t="str">
        <f>'Wk5a(4)'!D64</f>
        <v/>
      </c>
      <c r="D1106" s="1358"/>
      <c r="E1106" s="747"/>
      <c r="F1106" s="1358"/>
      <c r="G1106" s="748"/>
      <c r="H1106" s="961">
        <f>'Wk5a(4)'!E64</f>
        <v>0</v>
      </c>
      <c r="I1106" s="1295">
        <f>'Wk5a(4)'!F64</f>
        <v>0</v>
      </c>
      <c r="J1106" s="1295">
        <f>'Wk5a(4)'!G64</f>
        <v>0</v>
      </c>
      <c r="K1106" s="1295">
        <f>'Wk5a(4)'!H64</f>
        <v>0</v>
      </c>
      <c r="L1106" s="1295">
        <f>'Wk5a(4)'!I64</f>
        <v>0</v>
      </c>
      <c r="M1106" s="1295">
        <f>'Wk5a(4)'!J64</f>
        <v>0</v>
      </c>
      <c r="N1106" s="1295">
        <f>'Wk5a(4)'!K64</f>
        <v>0</v>
      </c>
      <c r="O1106" s="1295">
        <f>'Wk5a(4)'!L64</f>
        <v>0</v>
      </c>
      <c r="P1106" s="747"/>
      <c r="Q1106" s="1358"/>
      <c r="R1106" s="748"/>
    </row>
    <row r="1107" spans="2:18" x14ac:dyDescent="0.2">
      <c r="B1107" s="961" t="str">
        <f>'Wk5a(4)'!C65</f>
        <v>Mining</v>
      </c>
      <c r="C1107" s="1261" t="str">
        <f>'Wk5a(4)'!D65</f>
        <v/>
      </c>
      <c r="D1107" s="1358"/>
      <c r="E1107" s="747"/>
      <c r="F1107" s="1358"/>
      <c r="G1107" s="748"/>
      <c r="H1107" s="961">
        <f>'Wk5a(4)'!E65</f>
        <v>0</v>
      </c>
      <c r="I1107" s="1295">
        <f>'Wk5a(4)'!F65</f>
        <v>0</v>
      </c>
      <c r="J1107" s="1295">
        <f>'Wk5a(4)'!G65</f>
        <v>0</v>
      </c>
      <c r="K1107" s="1295">
        <f>'Wk5a(4)'!H65</f>
        <v>0</v>
      </c>
      <c r="L1107" s="1295">
        <f>'Wk5a(4)'!I65</f>
        <v>0</v>
      </c>
      <c r="M1107" s="1295">
        <f>'Wk5a(4)'!J65</f>
        <v>0</v>
      </c>
      <c r="N1107" s="1295">
        <f>'Wk5a(4)'!K65</f>
        <v>0</v>
      </c>
      <c r="O1107" s="1295">
        <f>'Wk5a(4)'!L65</f>
        <v>0</v>
      </c>
      <c r="P1107" s="747"/>
      <c r="Q1107" s="1358"/>
      <c r="R1107" s="748"/>
    </row>
    <row r="1108" spans="2:18" x14ac:dyDescent="0.2">
      <c r="B1108" s="961" t="str">
        <f>'Wk5a(4)'!C66</f>
        <v>Mining</v>
      </c>
      <c r="C1108" s="1261" t="str">
        <f>'Wk5a(4)'!D66</f>
        <v/>
      </c>
      <c r="D1108" s="1358"/>
      <c r="E1108" s="747"/>
      <c r="F1108" s="1358"/>
      <c r="G1108" s="748"/>
      <c r="H1108" s="961">
        <f>'Wk5a(4)'!E66</f>
        <v>0</v>
      </c>
      <c r="I1108" s="1295">
        <f>'Wk5a(4)'!F66</f>
        <v>0</v>
      </c>
      <c r="J1108" s="1295">
        <f>'Wk5a(4)'!G66</f>
        <v>0</v>
      </c>
      <c r="K1108" s="1295">
        <f>'Wk5a(4)'!H66</f>
        <v>0</v>
      </c>
      <c r="L1108" s="1295">
        <f>'Wk5a(4)'!I66</f>
        <v>0</v>
      </c>
      <c r="M1108" s="1295">
        <f>'Wk5a(4)'!J66</f>
        <v>0</v>
      </c>
      <c r="N1108" s="1295">
        <f>'Wk5a(4)'!K66</f>
        <v>0</v>
      </c>
      <c r="O1108" s="1295">
        <f>'Wk5a(4)'!L66</f>
        <v>0</v>
      </c>
      <c r="P1108" s="747"/>
      <c r="Q1108" s="1358"/>
      <c r="R1108" s="748"/>
    </row>
    <row r="1109" spans="2:18" x14ac:dyDescent="0.2">
      <c r="B1109" s="961" t="str">
        <f>'Wk5a(4)'!C67</f>
        <v>Mining</v>
      </c>
      <c r="C1109" s="1261" t="str">
        <f>'Wk5a(4)'!D67</f>
        <v/>
      </c>
      <c r="D1109" s="1358"/>
      <c r="E1109" s="747"/>
      <c r="F1109" s="1358"/>
      <c r="G1109" s="748"/>
      <c r="H1109" s="961">
        <f>'Wk5a(4)'!E67</f>
        <v>0</v>
      </c>
      <c r="I1109" s="1295">
        <f>'Wk5a(4)'!F67</f>
        <v>0</v>
      </c>
      <c r="J1109" s="1295">
        <f>'Wk5a(4)'!G67</f>
        <v>0</v>
      </c>
      <c r="K1109" s="1295">
        <f>'Wk5a(4)'!H67</f>
        <v>0</v>
      </c>
      <c r="L1109" s="1295">
        <f>'Wk5a(4)'!I67</f>
        <v>0</v>
      </c>
      <c r="M1109" s="1295">
        <f>'Wk5a(4)'!J67</f>
        <v>0</v>
      </c>
      <c r="N1109" s="1295">
        <f>'Wk5a(4)'!K67</f>
        <v>0</v>
      </c>
      <c r="O1109" s="1295">
        <f>'Wk5a(4)'!L67</f>
        <v>0</v>
      </c>
      <c r="P1109" s="747"/>
      <c r="Q1109" s="1358"/>
      <c r="R1109" s="748"/>
    </row>
    <row r="1111" spans="2:18" x14ac:dyDescent="0.2">
      <c r="B1111" s="1622" t="str">
        <f>'WK5a(5)'!$F$3</f>
        <v>.</v>
      </c>
      <c r="C1111" s="1623"/>
      <c r="D1111" s="1623"/>
      <c r="E1111" s="1623"/>
      <c r="F1111" s="1623"/>
      <c r="G1111" s="1623"/>
      <c r="H1111" s="1623"/>
      <c r="I1111" s="1623"/>
      <c r="J1111" s="1623"/>
      <c r="K1111" s="1623"/>
      <c r="L1111" s="1623"/>
      <c r="M1111" s="1623"/>
      <c r="N1111" s="1623"/>
      <c r="O1111" s="1623"/>
      <c r="P1111" s="1623"/>
      <c r="Q1111" s="1623"/>
      <c r="R1111" s="850"/>
    </row>
    <row r="1112" spans="2:18" x14ac:dyDescent="0.2">
      <c r="B1112" s="947" t="str">
        <f>'WK5a(5)'!C21</f>
        <v>Minimum Rates - with proposed special variation</v>
      </c>
      <c r="C1112" s="1261" t="str">
        <f>'WK5a(5)'!D22</f>
        <v>Sub-category or Special Rate name</v>
      </c>
      <c r="D1112" s="1358"/>
      <c r="E1112" s="747"/>
      <c r="F1112" s="1358"/>
      <c r="G1112" s="748"/>
      <c r="H1112" s="747"/>
      <c r="I1112" s="1358"/>
      <c r="J1112" s="1358"/>
      <c r="K1112" s="1358"/>
      <c r="L1112" s="1358"/>
      <c r="M1112" s="1358"/>
      <c r="N1112" s="1358"/>
      <c r="O1112" s="1358"/>
      <c r="P1112" s="747"/>
      <c r="Q1112" s="1358"/>
      <c r="R1112" s="748"/>
    </row>
    <row r="1113" spans="2:18" x14ac:dyDescent="0.2">
      <c r="B1113" s="961" t="str">
        <f>'WK5a(5)'!C24</f>
        <v>Residential</v>
      </c>
      <c r="C1113" s="1261" t="str">
        <f>'WK5a(5)'!D24</f>
        <v/>
      </c>
      <c r="D1113" s="1358"/>
      <c r="E1113" s="747"/>
      <c r="F1113" s="1358"/>
      <c r="G1113" s="748"/>
      <c r="H1113" s="961">
        <f>'WK5a(5)'!E24</f>
        <v>0</v>
      </c>
      <c r="I1113" s="1295">
        <f>'WK5a(5)'!F24</f>
        <v>0</v>
      </c>
      <c r="J1113" s="1295">
        <f>'WK5a(5)'!G24</f>
        <v>0</v>
      </c>
      <c r="K1113" s="1295">
        <f>'WK5a(5)'!H24</f>
        <v>0</v>
      </c>
      <c r="L1113" s="1295">
        <f>'WK5a(5)'!I24</f>
        <v>0</v>
      </c>
      <c r="M1113" s="1295">
        <f>'WK5a(5)'!J24</f>
        <v>0</v>
      </c>
      <c r="N1113" s="1295">
        <f>'WK5a(5)'!K24</f>
        <v>0</v>
      </c>
      <c r="O1113" s="1295">
        <f>'WK5a(5)'!L24</f>
        <v>0</v>
      </c>
      <c r="P1113" s="747"/>
      <c r="Q1113" s="1358"/>
      <c r="R1113" s="748"/>
    </row>
    <row r="1114" spans="2:18" x14ac:dyDescent="0.2">
      <c r="B1114" s="961" t="str">
        <f>'WK5a(5)'!C25</f>
        <v>Residential</v>
      </c>
      <c r="C1114" s="1261" t="str">
        <f>'WK5a(5)'!D25</f>
        <v/>
      </c>
      <c r="D1114" s="1358"/>
      <c r="E1114" s="747"/>
      <c r="F1114" s="1358"/>
      <c r="G1114" s="748"/>
      <c r="H1114" s="961">
        <f>'WK5a(5)'!E25</f>
        <v>0</v>
      </c>
      <c r="I1114" s="1295">
        <f>'WK5a(5)'!F25</f>
        <v>0</v>
      </c>
      <c r="J1114" s="1295">
        <f>'WK5a(5)'!G25</f>
        <v>0</v>
      </c>
      <c r="K1114" s="1295">
        <f>'WK5a(5)'!H25</f>
        <v>0</v>
      </c>
      <c r="L1114" s="1295">
        <f>'WK5a(5)'!I25</f>
        <v>0</v>
      </c>
      <c r="M1114" s="1295">
        <f>'WK5a(5)'!J25</f>
        <v>0</v>
      </c>
      <c r="N1114" s="1295">
        <f>'WK5a(5)'!K25</f>
        <v>0</v>
      </c>
      <c r="O1114" s="1295">
        <f>'WK5a(5)'!L25</f>
        <v>0</v>
      </c>
      <c r="P1114" s="747"/>
      <c r="Q1114" s="1358"/>
      <c r="R1114" s="748"/>
    </row>
    <row r="1115" spans="2:18" x14ac:dyDescent="0.2">
      <c r="B1115" s="961" t="str">
        <f>'WK5a(5)'!C26</f>
        <v>Residential</v>
      </c>
      <c r="C1115" s="1261" t="str">
        <f>'WK5a(5)'!D26</f>
        <v/>
      </c>
      <c r="D1115" s="1358"/>
      <c r="E1115" s="747"/>
      <c r="F1115" s="1358"/>
      <c r="G1115" s="748"/>
      <c r="H1115" s="961">
        <f>'WK5a(5)'!E26</f>
        <v>0</v>
      </c>
      <c r="I1115" s="1295">
        <f>'WK5a(5)'!F26</f>
        <v>0</v>
      </c>
      <c r="J1115" s="1295">
        <f>'WK5a(5)'!G26</f>
        <v>0</v>
      </c>
      <c r="K1115" s="1295">
        <f>'WK5a(5)'!H26</f>
        <v>0</v>
      </c>
      <c r="L1115" s="1295">
        <f>'WK5a(5)'!I26</f>
        <v>0</v>
      </c>
      <c r="M1115" s="1295">
        <f>'WK5a(5)'!J26</f>
        <v>0</v>
      </c>
      <c r="N1115" s="1295">
        <f>'WK5a(5)'!K26</f>
        <v>0</v>
      </c>
      <c r="O1115" s="1295">
        <f>'WK5a(5)'!L26</f>
        <v>0</v>
      </c>
      <c r="P1115" s="747"/>
      <c r="Q1115" s="1358"/>
      <c r="R1115" s="748"/>
    </row>
    <row r="1116" spans="2:18" x14ac:dyDescent="0.2">
      <c r="B1116" s="961" t="str">
        <f>'WK5a(5)'!C27</f>
        <v>Residential</v>
      </c>
      <c r="C1116" s="1261" t="str">
        <f>'WK5a(5)'!D27</f>
        <v/>
      </c>
      <c r="D1116" s="1358"/>
      <c r="E1116" s="747"/>
      <c r="F1116" s="1358"/>
      <c r="G1116" s="748"/>
      <c r="H1116" s="961">
        <f>'WK5a(5)'!E27</f>
        <v>0</v>
      </c>
      <c r="I1116" s="1295">
        <f>'WK5a(5)'!F27</f>
        <v>0</v>
      </c>
      <c r="J1116" s="1295">
        <f>'WK5a(5)'!G27</f>
        <v>0</v>
      </c>
      <c r="K1116" s="1295">
        <f>'WK5a(5)'!H27</f>
        <v>0</v>
      </c>
      <c r="L1116" s="1295">
        <f>'WK5a(5)'!I27</f>
        <v>0</v>
      </c>
      <c r="M1116" s="1295">
        <f>'WK5a(5)'!J27</f>
        <v>0</v>
      </c>
      <c r="N1116" s="1295">
        <f>'WK5a(5)'!K27</f>
        <v>0</v>
      </c>
      <c r="O1116" s="1295">
        <f>'WK5a(5)'!L27</f>
        <v>0</v>
      </c>
      <c r="P1116" s="747"/>
      <c r="Q1116" s="1358"/>
      <c r="R1116" s="748"/>
    </row>
    <row r="1117" spans="2:18" s="1468" customFormat="1" x14ac:dyDescent="0.2">
      <c r="B1117" s="961" t="str">
        <f>'WK5a(5)'!C28</f>
        <v>Residential</v>
      </c>
      <c r="C1117" s="1261" t="str">
        <f>'WK5a(5)'!D28</f>
        <v/>
      </c>
      <c r="D1117" s="1358"/>
      <c r="E1117" s="747"/>
      <c r="F1117" s="1358"/>
      <c r="G1117" s="748"/>
      <c r="H1117" s="961">
        <f>'WK5a(5)'!E28</f>
        <v>0</v>
      </c>
      <c r="I1117" s="1295">
        <f>'WK5a(5)'!F28</f>
        <v>0</v>
      </c>
      <c r="J1117" s="1295">
        <f>'WK5a(5)'!G28</f>
        <v>0</v>
      </c>
      <c r="K1117" s="1295">
        <f>'WK5a(5)'!H28</f>
        <v>0</v>
      </c>
      <c r="L1117" s="1295">
        <f>'WK5a(5)'!I28</f>
        <v>0</v>
      </c>
      <c r="M1117" s="1295">
        <f>'WK5a(5)'!J28</f>
        <v>0</v>
      </c>
      <c r="N1117" s="1295">
        <f>'WK5a(5)'!K28</f>
        <v>0</v>
      </c>
      <c r="O1117" s="1295">
        <f>'WK5a(5)'!L28</f>
        <v>0</v>
      </c>
      <c r="P1117" s="747"/>
      <c r="Q1117" s="1358"/>
      <c r="R1117" s="748"/>
    </row>
    <row r="1118" spans="2:18" s="1468" customFormat="1" x14ac:dyDescent="0.2">
      <c r="B1118" s="961" t="str">
        <f>'WK5a(5)'!C29</f>
        <v>Residential</v>
      </c>
      <c r="C1118" s="1261" t="str">
        <f>'WK5a(5)'!D29</f>
        <v/>
      </c>
      <c r="D1118" s="1358"/>
      <c r="E1118" s="747"/>
      <c r="F1118" s="1358"/>
      <c r="G1118" s="748"/>
      <c r="H1118" s="961">
        <f>'WK5a(5)'!E29</f>
        <v>0</v>
      </c>
      <c r="I1118" s="1295">
        <f>'WK5a(5)'!F29</f>
        <v>0</v>
      </c>
      <c r="J1118" s="1295">
        <f>'WK5a(5)'!G29</f>
        <v>0</v>
      </c>
      <c r="K1118" s="1295">
        <f>'WK5a(5)'!H29</f>
        <v>0</v>
      </c>
      <c r="L1118" s="1295">
        <f>'WK5a(5)'!I29</f>
        <v>0</v>
      </c>
      <c r="M1118" s="1295">
        <f>'WK5a(5)'!J29</f>
        <v>0</v>
      </c>
      <c r="N1118" s="1295">
        <f>'WK5a(5)'!K29</f>
        <v>0</v>
      </c>
      <c r="O1118" s="1295">
        <f>'WK5a(5)'!L29</f>
        <v>0</v>
      </c>
      <c r="P1118" s="747"/>
      <c r="Q1118" s="1358"/>
      <c r="R1118" s="748"/>
    </row>
    <row r="1119" spans="2:18" s="1468" customFormat="1" x14ac:dyDescent="0.2">
      <c r="B1119" s="961" t="str">
        <f>'WK5a(5)'!C30</f>
        <v>Residential</v>
      </c>
      <c r="C1119" s="1261" t="str">
        <f>'WK5a(5)'!D30</f>
        <v/>
      </c>
      <c r="D1119" s="1358"/>
      <c r="E1119" s="747"/>
      <c r="F1119" s="1358"/>
      <c r="G1119" s="748"/>
      <c r="H1119" s="961">
        <f>'WK5a(5)'!E30</f>
        <v>0</v>
      </c>
      <c r="I1119" s="1295">
        <f>'WK5a(5)'!F30</f>
        <v>0</v>
      </c>
      <c r="J1119" s="1295">
        <f>'WK5a(5)'!G30</f>
        <v>0</v>
      </c>
      <c r="K1119" s="1295">
        <f>'WK5a(5)'!H30</f>
        <v>0</v>
      </c>
      <c r="L1119" s="1295">
        <f>'WK5a(5)'!I30</f>
        <v>0</v>
      </c>
      <c r="M1119" s="1295">
        <f>'WK5a(5)'!J30</f>
        <v>0</v>
      </c>
      <c r="N1119" s="1295">
        <f>'WK5a(5)'!K30</f>
        <v>0</v>
      </c>
      <c r="O1119" s="1295">
        <f>'WK5a(5)'!L30</f>
        <v>0</v>
      </c>
      <c r="P1119" s="747"/>
      <c r="Q1119" s="1358"/>
      <c r="R1119" s="748"/>
    </row>
    <row r="1120" spans="2:18" ht="12.75" thickBot="1" x14ac:dyDescent="0.25">
      <c r="B1120" s="1369" t="str">
        <f>'WK5a(5)'!C31</f>
        <v>Residential</v>
      </c>
      <c r="C1120" s="1370" t="str">
        <f>'WK5a(5)'!D31</f>
        <v/>
      </c>
      <c r="D1120" s="1371"/>
      <c r="E1120" s="747"/>
      <c r="F1120" s="1358"/>
      <c r="G1120" s="748"/>
      <c r="H1120" s="1369">
        <f>'WK5a(5)'!E31</f>
        <v>0</v>
      </c>
      <c r="I1120" s="1372">
        <f>'WK5a(5)'!F31</f>
        <v>0</v>
      </c>
      <c r="J1120" s="1372">
        <f>'WK5a(5)'!G31</f>
        <v>0</v>
      </c>
      <c r="K1120" s="1372">
        <f>'WK5a(5)'!H31</f>
        <v>0</v>
      </c>
      <c r="L1120" s="1372">
        <f>'WK5a(5)'!I31</f>
        <v>0</v>
      </c>
      <c r="M1120" s="1372">
        <f>'WK5a(5)'!J31</f>
        <v>0</v>
      </c>
      <c r="N1120" s="1372">
        <f>'WK5a(5)'!K31</f>
        <v>0</v>
      </c>
      <c r="O1120" s="1373">
        <f>'WK5a(5)'!L31</f>
        <v>0</v>
      </c>
      <c r="P1120" s="747"/>
      <c r="Q1120" s="1358"/>
      <c r="R1120" s="748"/>
    </row>
    <row r="1121" spans="2:18" ht="12.75" thickTop="1" x14ac:dyDescent="0.2">
      <c r="B1121" s="961" t="str">
        <f>'WK5a(5)'!C33</f>
        <v>Business</v>
      </c>
      <c r="C1121" s="1261" t="str">
        <f>'WK5a(5)'!D33</f>
        <v/>
      </c>
      <c r="D1121" s="1358"/>
      <c r="E1121" s="747"/>
      <c r="F1121" s="1358"/>
      <c r="G1121" s="748"/>
      <c r="H1121" s="961">
        <f>'WK5a(5)'!E33</f>
        <v>0</v>
      </c>
      <c r="I1121" s="1295">
        <f>'WK5a(5)'!F33</f>
        <v>0</v>
      </c>
      <c r="J1121" s="1295">
        <f>'WK5a(5)'!G33</f>
        <v>0</v>
      </c>
      <c r="K1121" s="1295">
        <f>'WK5a(5)'!H33</f>
        <v>0</v>
      </c>
      <c r="L1121" s="1295">
        <f>'WK5a(5)'!I33</f>
        <v>0</v>
      </c>
      <c r="M1121" s="1295">
        <f>'WK5a(5)'!J33</f>
        <v>0</v>
      </c>
      <c r="N1121" s="1295">
        <f>'WK5a(5)'!K33</f>
        <v>0</v>
      </c>
      <c r="O1121" s="1295">
        <f>'WK5a(5)'!L33</f>
        <v>0</v>
      </c>
      <c r="P1121" s="747"/>
      <c r="Q1121" s="1358"/>
      <c r="R1121" s="748"/>
    </row>
    <row r="1122" spans="2:18" x14ac:dyDescent="0.2">
      <c r="B1122" s="961" t="str">
        <f>'WK5a(5)'!C34</f>
        <v>Business</v>
      </c>
      <c r="C1122" s="1261" t="str">
        <f>'WK5a(5)'!D34</f>
        <v/>
      </c>
      <c r="D1122" s="1358"/>
      <c r="E1122" s="747"/>
      <c r="F1122" s="1358"/>
      <c r="G1122" s="748"/>
      <c r="H1122" s="961">
        <f>'WK5a(5)'!E34</f>
        <v>0</v>
      </c>
      <c r="I1122" s="1295">
        <f>'WK5a(5)'!F34</f>
        <v>0</v>
      </c>
      <c r="J1122" s="1295">
        <f>'WK5a(5)'!G34</f>
        <v>0</v>
      </c>
      <c r="K1122" s="1295">
        <f>'WK5a(5)'!H34</f>
        <v>0</v>
      </c>
      <c r="L1122" s="1295">
        <f>'WK5a(5)'!I34</f>
        <v>0</v>
      </c>
      <c r="M1122" s="1295">
        <f>'WK5a(5)'!J34</f>
        <v>0</v>
      </c>
      <c r="N1122" s="1295">
        <f>'WK5a(5)'!K34</f>
        <v>0</v>
      </c>
      <c r="O1122" s="1295">
        <f>'WK5a(5)'!L34</f>
        <v>0</v>
      </c>
      <c r="P1122" s="747"/>
      <c r="Q1122" s="1358"/>
      <c r="R1122" s="748"/>
    </row>
    <row r="1123" spans="2:18" x14ac:dyDescent="0.2">
      <c r="B1123" s="961" t="str">
        <f>'WK5a(5)'!C35</f>
        <v>Business</v>
      </c>
      <c r="C1123" s="1261" t="str">
        <f>'WK5a(5)'!D35</f>
        <v/>
      </c>
      <c r="D1123" s="1358"/>
      <c r="E1123" s="747"/>
      <c r="F1123" s="1358"/>
      <c r="G1123" s="748"/>
      <c r="H1123" s="961">
        <f>'WK5a(5)'!E35</f>
        <v>0</v>
      </c>
      <c r="I1123" s="1295">
        <f>'WK5a(5)'!F35</f>
        <v>0</v>
      </c>
      <c r="J1123" s="1295">
        <f>'WK5a(5)'!G35</f>
        <v>0</v>
      </c>
      <c r="K1123" s="1295">
        <f>'WK5a(5)'!H35</f>
        <v>0</v>
      </c>
      <c r="L1123" s="1295">
        <f>'WK5a(5)'!I35</f>
        <v>0</v>
      </c>
      <c r="M1123" s="1295">
        <f>'WK5a(5)'!J35</f>
        <v>0</v>
      </c>
      <c r="N1123" s="1295">
        <f>'WK5a(5)'!K35</f>
        <v>0</v>
      </c>
      <c r="O1123" s="1295">
        <f>'WK5a(5)'!L35</f>
        <v>0</v>
      </c>
      <c r="P1123" s="747"/>
      <c r="Q1123" s="1358"/>
      <c r="R1123" s="748"/>
    </row>
    <row r="1124" spans="2:18" x14ac:dyDescent="0.2">
      <c r="B1124" s="961" t="str">
        <f>'WK5a(5)'!C36</f>
        <v>Business</v>
      </c>
      <c r="C1124" s="1261" t="str">
        <f>'WK5a(5)'!D36</f>
        <v/>
      </c>
      <c r="D1124" s="1358"/>
      <c r="E1124" s="747"/>
      <c r="F1124" s="1358"/>
      <c r="G1124" s="748"/>
      <c r="H1124" s="961">
        <f>'WK5a(5)'!E36</f>
        <v>0</v>
      </c>
      <c r="I1124" s="1295">
        <f>'WK5a(5)'!F36</f>
        <v>0</v>
      </c>
      <c r="J1124" s="1295">
        <f>'WK5a(5)'!G36</f>
        <v>0</v>
      </c>
      <c r="K1124" s="1295">
        <f>'WK5a(5)'!H36</f>
        <v>0</v>
      </c>
      <c r="L1124" s="1295">
        <f>'WK5a(5)'!I36</f>
        <v>0</v>
      </c>
      <c r="M1124" s="1295">
        <f>'WK5a(5)'!J36</f>
        <v>0</v>
      </c>
      <c r="N1124" s="1295">
        <f>'WK5a(5)'!K36</f>
        <v>0</v>
      </c>
      <c r="O1124" s="1295">
        <f>'WK5a(5)'!L36</f>
        <v>0</v>
      </c>
      <c r="P1124" s="747"/>
      <c r="Q1124" s="1358"/>
      <c r="R1124" s="748"/>
    </row>
    <row r="1125" spans="2:18" x14ac:dyDescent="0.2">
      <c r="B1125" s="961" t="str">
        <f>'WK5a(5)'!C37</f>
        <v>Business</v>
      </c>
      <c r="C1125" s="1261" t="str">
        <f>'WK5a(5)'!D37</f>
        <v/>
      </c>
      <c r="D1125" s="1358"/>
      <c r="E1125" s="747"/>
      <c r="F1125" s="1358"/>
      <c r="G1125" s="748"/>
      <c r="H1125" s="961">
        <f>'WK5a(5)'!E37</f>
        <v>0</v>
      </c>
      <c r="I1125" s="1295">
        <f>'WK5a(5)'!F37</f>
        <v>0</v>
      </c>
      <c r="J1125" s="1295">
        <f>'WK5a(5)'!G37</f>
        <v>0</v>
      </c>
      <c r="K1125" s="1295">
        <f>'WK5a(5)'!H37</f>
        <v>0</v>
      </c>
      <c r="L1125" s="1295">
        <f>'WK5a(5)'!I37</f>
        <v>0</v>
      </c>
      <c r="M1125" s="1295">
        <f>'WK5a(5)'!J37</f>
        <v>0</v>
      </c>
      <c r="N1125" s="1295">
        <f>'WK5a(5)'!K37</f>
        <v>0</v>
      </c>
      <c r="O1125" s="1295">
        <f>'WK5a(5)'!L37</f>
        <v>0</v>
      </c>
      <c r="P1125" s="747"/>
      <c r="Q1125" s="1358"/>
      <c r="R1125" s="748"/>
    </row>
    <row r="1126" spans="2:18" x14ac:dyDescent="0.2">
      <c r="B1126" s="961" t="str">
        <f>'WK5a(5)'!C38</f>
        <v>Business</v>
      </c>
      <c r="C1126" s="1261" t="str">
        <f>'WK5a(5)'!D38</f>
        <v/>
      </c>
      <c r="D1126" s="1358"/>
      <c r="E1126" s="747"/>
      <c r="F1126" s="1358"/>
      <c r="G1126" s="748"/>
      <c r="H1126" s="961">
        <f>'WK5a(5)'!E38</f>
        <v>0</v>
      </c>
      <c r="I1126" s="1295">
        <f>'WK5a(5)'!F38</f>
        <v>0</v>
      </c>
      <c r="J1126" s="1295">
        <f>'WK5a(5)'!G38</f>
        <v>0</v>
      </c>
      <c r="K1126" s="1295">
        <f>'WK5a(5)'!H38</f>
        <v>0</v>
      </c>
      <c r="L1126" s="1295">
        <f>'WK5a(5)'!I38</f>
        <v>0</v>
      </c>
      <c r="M1126" s="1295">
        <f>'WK5a(5)'!J38</f>
        <v>0</v>
      </c>
      <c r="N1126" s="1295">
        <f>'WK5a(5)'!K38</f>
        <v>0</v>
      </c>
      <c r="O1126" s="1295">
        <f>'WK5a(5)'!L38</f>
        <v>0</v>
      </c>
      <c r="P1126" s="747"/>
      <c r="Q1126" s="1358"/>
      <c r="R1126" s="748"/>
    </row>
    <row r="1127" spans="2:18" s="1468" customFormat="1" x14ac:dyDescent="0.2">
      <c r="B1127" s="961" t="str">
        <f>'WK5a(5)'!C39</f>
        <v>Business</v>
      </c>
      <c r="C1127" s="1261" t="str">
        <f>'WK5a(5)'!D39</f>
        <v/>
      </c>
      <c r="D1127" s="1358"/>
      <c r="E1127" s="747"/>
      <c r="F1127" s="1358"/>
      <c r="G1127" s="748"/>
      <c r="H1127" s="961">
        <f>'WK5a(5)'!E39</f>
        <v>0</v>
      </c>
      <c r="I1127" s="1295">
        <f>'WK5a(5)'!F39</f>
        <v>0</v>
      </c>
      <c r="J1127" s="1295">
        <f>'WK5a(5)'!G39</f>
        <v>0</v>
      </c>
      <c r="K1127" s="1295">
        <f>'WK5a(5)'!H39</f>
        <v>0</v>
      </c>
      <c r="L1127" s="1295">
        <f>'WK5a(5)'!I39</f>
        <v>0</v>
      </c>
      <c r="M1127" s="1295">
        <f>'WK5a(5)'!J39</f>
        <v>0</v>
      </c>
      <c r="N1127" s="1295">
        <f>'WK5a(5)'!K39</f>
        <v>0</v>
      </c>
      <c r="O1127" s="1295">
        <f>'WK5a(5)'!L39</f>
        <v>0</v>
      </c>
      <c r="P1127" s="747"/>
      <c r="Q1127" s="1358"/>
      <c r="R1127" s="748"/>
    </row>
    <row r="1128" spans="2:18" s="1468" customFormat="1" x14ac:dyDescent="0.2">
      <c r="B1128" s="961" t="str">
        <f>'WK5a(5)'!C40</f>
        <v>Business</v>
      </c>
      <c r="C1128" s="1261" t="str">
        <f>'WK5a(5)'!D40</f>
        <v/>
      </c>
      <c r="D1128" s="1358"/>
      <c r="E1128" s="747"/>
      <c r="F1128" s="1358"/>
      <c r="G1128" s="748"/>
      <c r="H1128" s="961">
        <f>'WK5a(5)'!E40</f>
        <v>0</v>
      </c>
      <c r="I1128" s="1295">
        <f>'WK5a(5)'!F40</f>
        <v>0</v>
      </c>
      <c r="J1128" s="1295">
        <f>'WK5a(5)'!G40</f>
        <v>0</v>
      </c>
      <c r="K1128" s="1295">
        <f>'WK5a(5)'!H40</f>
        <v>0</v>
      </c>
      <c r="L1128" s="1295">
        <f>'WK5a(5)'!I40</f>
        <v>0</v>
      </c>
      <c r="M1128" s="1295">
        <f>'WK5a(5)'!J40</f>
        <v>0</v>
      </c>
      <c r="N1128" s="1295">
        <f>'WK5a(5)'!K40</f>
        <v>0</v>
      </c>
      <c r="O1128" s="1295">
        <f>'WK5a(5)'!L40</f>
        <v>0</v>
      </c>
      <c r="P1128" s="747"/>
      <c r="Q1128" s="1358"/>
      <c r="R1128" s="748"/>
    </row>
    <row r="1129" spans="2:18" s="1468" customFormat="1" x14ac:dyDescent="0.2">
      <c r="B1129" s="961" t="str">
        <f>'WK5a(5)'!C41</f>
        <v>Business</v>
      </c>
      <c r="C1129" s="1261" t="str">
        <f>'WK5a(5)'!D41</f>
        <v/>
      </c>
      <c r="D1129" s="1358"/>
      <c r="E1129" s="747"/>
      <c r="F1129" s="1358"/>
      <c r="G1129" s="748"/>
      <c r="H1129" s="961">
        <f>'WK5a(5)'!E41</f>
        <v>0</v>
      </c>
      <c r="I1129" s="1295">
        <f>'WK5a(5)'!F41</f>
        <v>0</v>
      </c>
      <c r="J1129" s="1295">
        <f>'WK5a(5)'!G41</f>
        <v>0</v>
      </c>
      <c r="K1129" s="1295">
        <f>'WK5a(5)'!H41</f>
        <v>0</v>
      </c>
      <c r="L1129" s="1295">
        <f>'WK5a(5)'!I41</f>
        <v>0</v>
      </c>
      <c r="M1129" s="1295">
        <f>'WK5a(5)'!J41</f>
        <v>0</v>
      </c>
      <c r="N1129" s="1295">
        <f>'WK5a(5)'!K41</f>
        <v>0</v>
      </c>
      <c r="O1129" s="1295">
        <f>'WK5a(5)'!L41</f>
        <v>0</v>
      </c>
      <c r="P1129" s="747"/>
      <c r="Q1129" s="1358"/>
      <c r="R1129" s="748"/>
    </row>
    <row r="1130" spans="2:18" x14ac:dyDescent="0.2">
      <c r="B1130" s="961" t="str">
        <f>'WK5a(5)'!C42</f>
        <v>Business</v>
      </c>
      <c r="C1130" s="1261" t="str">
        <f>'WK5a(5)'!D42</f>
        <v/>
      </c>
      <c r="D1130" s="1358"/>
      <c r="E1130" s="747"/>
      <c r="F1130" s="1358"/>
      <c r="G1130" s="748"/>
      <c r="H1130" s="961">
        <f>'WK5a(5)'!E42</f>
        <v>0</v>
      </c>
      <c r="I1130" s="1295">
        <f>'WK5a(5)'!F42</f>
        <v>0</v>
      </c>
      <c r="J1130" s="1295">
        <f>'WK5a(5)'!G42</f>
        <v>0</v>
      </c>
      <c r="K1130" s="1295">
        <f>'WK5a(5)'!H42</f>
        <v>0</v>
      </c>
      <c r="L1130" s="1295">
        <f>'WK5a(5)'!I42</f>
        <v>0</v>
      </c>
      <c r="M1130" s="1295">
        <f>'WK5a(5)'!J42</f>
        <v>0</v>
      </c>
      <c r="N1130" s="1295">
        <f>'WK5a(5)'!K42</f>
        <v>0</v>
      </c>
      <c r="O1130" s="1295">
        <f>'WK5a(5)'!L42</f>
        <v>0</v>
      </c>
      <c r="P1130" s="747"/>
      <c r="Q1130" s="1358"/>
      <c r="R1130" s="748"/>
    </row>
    <row r="1131" spans="2:18" x14ac:dyDescent="0.2">
      <c r="B1131" s="961" t="str">
        <f>'WK5a(5)'!C43</f>
        <v>Business</v>
      </c>
      <c r="C1131" s="1261" t="str">
        <f>'WK5a(5)'!D43</f>
        <v/>
      </c>
      <c r="D1131" s="1358"/>
      <c r="E1131" s="747"/>
      <c r="F1131" s="1358"/>
      <c r="G1131" s="748"/>
      <c r="H1131" s="961">
        <f>'WK5a(5)'!E43</f>
        <v>0</v>
      </c>
      <c r="I1131" s="1295">
        <f>'WK5a(5)'!F43</f>
        <v>0</v>
      </c>
      <c r="J1131" s="1295">
        <f>'WK5a(5)'!G43</f>
        <v>0</v>
      </c>
      <c r="K1131" s="1295">
        <f>'WK5a(5)'!H43</f>
        <v>0</v>
      </c>
      <c r="L1131" s="1295">
        <f>'WK5a(5)'!I43</f>
        <v>0</v>
      </c>
      <c r="M1131" s="1295">
        <f>'WK5a(5)'!J43</f>
        <v>0</v>
      </c>
      <c r="N1131" s="1295">
        <f>'WK5a(5)'!K43</f>
        <v>0</v>
      </c>
      <c r="O1131" s="1295">
        <f>'WK5a(5)'!L43</f>
        <v>0</v>
      </c>
      <c r="P1131" s="747"/>
      <c r="Q1131" s="1358"/>
      <c r="R1131" s="748"/>
    </row>
    <row r="1132" spans="2:18" x14ac:dyDescent="0.2">
      <c r="B1132" s="961" t="str">
        <f>'WK5a(5)'!C44</f>
        <v>Business</v>
      </c>
      <c r="C1132" s="1261" t="str">
        <f>'WK5a(5)'!D44</f>
        <v/>
      </c>
      <c r="D1132" s="1358"/>
      <c r="E1132" s="747"/>
      <c r="F1132" s="1358"/>
      <c r="G1132" s="748"/>
      <c r="H1132" s="961">
        <f>'WK5a(5)'!E44</f>
        <v>0</v>
      </c>
      <c r="I1132" s="1295">
        <f>'WK5a(5)'!F44</f>
        <v>0</v>
      </c>
      <c r="J1132" s="1295">
        <f>'WK5a(5)'!G44</f>
        <v>0</v>
      </c>
      <c r="K1132" s="1295">
        <f>'WK5a(5)'!H44</f>
        <v>0</v>
      </c>
      <c r="L1132" s="1295">
        <f>'WK5a(5)'!I44</f>
        <v>0</v>
      </c>
      <c r="M1132" s="1295">
        <f>'WK5a(5)'!J44</f>
        <v>0</v>
      </c>
      <c r="N1132" s="1295">
        <f>'WK5a(5)'!K44</f>
        <v>0</v>
      </c>
      <c r="O1132" s="1295">
        <f>'WK5a(5)'!L44</f>
        <v>0</v>
      </c>
      <c r="P1132" s="747"/>
      <c r="Q1132" s="1358"/>
      <c r="R1132" s="748"/>
    </row>
    <row r="1133" spans="2:18" x14ac:dyDescent="0.2">
      <c r="B1133" s="961" t="str">
        <f>'WK5a(5)'!C45</f>
        <v>Business</v>
      </c>
      <c r="C1133" s="1261" t="str">
        <f>'WK5a(5)'!D45</f>
        <v/>
      </c>
      <c r="D1133" s="1358"/>
      <c r="E1133" s="747"/>
      <c r="F1133" s="1358"/>
      <c r="G1133" s="748"/>
      <c r="H1133" s="961">
        <f>'WK5a(5)'!E45</f>
        <v>0</v>
      </c>
      <c r="I1133" s="1295">
        <f>'WK5a(5)'!F45</f>
        <v>0</v>
      </c>
      <c r="J1133" s="1295">
        <f>'WK5a(5)'!G45</f>
        <v>0</v>
      </c>
      <c r="K1133" s="1295">
        <f>'WK5a(5)'!H45</f>
        <v>0</v>
      </c>
      <c r="L1133" s="1295">
        <f>'WK5a(5)'!I45</f>
        <v>0</v>
      </c>
      <c r="M1133" s="1295">
        <f>'WK5a(5)'!J45</f>
        <v>0</v>
      </c>
      <c r="N1133" s="1295">
        <f>'WK5a(5)'!K45</f>
        <v>0</v>
      </c>
      <c r="O1133" s="1295">
        <f>'WK5a(5)'!L45</f>
        <v>0</v>
      </c>
      <c r="P1133" s="747"/>
      <c r="Q1133" s="1358"/>
      <c r="R1133" s="748"/>
    </row>
    <row r="1134" spans="2:18" x14ac:dyDescent="0.2">
      <c r="B1134" s="961" t="str">
        <f>'WK5a(5)'!C46</f>
        <v>Business</v>
      </c>
      <c r="C1134" s="1261" t="str">
        <f>'WK5a(5)'!D46</f>
        <v/>
      </c>
      <c r="D1134" s="1358"/>
      <c r="E1134" s="747"/>
      <c r="F1134" s="1358"/>
      <c r="G1134" s="748"/>
      <c r="H1134" s="961">
        <f>'WK5a(5)'!E46</f>
        <v>0</v>
      </c>
      <c r="I1134" s="1295">
        <f>'WK5a(5)'!F46</f>
        <v>0</v>
      </c>
      <c r="J1134" s="1295">
        <f>'WK5a(5)'!G46</f>
        <v>0</v>
      </c>
      <c r="K1134" s="1295">
        <f>'WK5a(5)'!H46</f>
        <v>0</v>
      </c>
      <c r="L1134" s="1295">
        <f>'WK5a(5)'!I46</f>
        <v>0</v>
      </c>
      <c r="M1134" s="1295">
        <f>'WK5a(5)'!J46</f>
        <v>0</v>
      </c>
      <c r="N1134" s="1295">
        <f>'WK5a(5)'!K46</f>
        <v>0</v>
      </c>
      <c r="O1134" s="1295">
        <f>'WK5a(5)'!L46</f>
        <v>0</v>
      </c>
      <c r="P1134" s="747"/>
      <c r="Q1134" s="1358"/>
      <c r="R1134" s="748"/>
    </row>
    <row r="1135" spans="2:18" x14ac:dyDescent="0.2">
      <c r="B1135" s="961" t="str">
        <f>'WK5a(5)'!C47</f>
        <v>Business</v>
      </c>
      <c r="C1135" s="1261" t="str">
        <f>'WK5a(5)'!D47</f>
        <v/>
      </c>
      <c r="D1135" s="1358"/>
      <c r="E1135" s="747"/>
      <c r="F1135" s="1358"/>
      <c r="G1135" s="748"/>
      <c r="H1135" s="961">
        <f>'WK5a(5)'!E47</f>
        <v>0</v>
      </c>
      <c r="I1135" s="1295">
        <f>'WK5a(5)'!F47</f>
        <v>0</v>
      </c>
      <c r="J1135" s="1295">
        <f>'WK5a(5)'!G47</f>
        <v>0</v>
      </c>
      <c r="K1135" s="1295">
        <f>'WK5a(5)'!H47</f>
        <v>0</v>
      </c>
      <c r="L1135" s="1295">
        <f>'WK5a(5)'!I47</f>
        <v>0</v>
      </c>
      <c r="M1135" s="1295">
        <f>'WK5a(5)'!J47</f>
        <v>0</v>
      </c>
      <c r="N1135" s="1295">
        <f>'WK5a(5)'!K47</f>
        <v>0</v>
      </c>
      <c r="O1135" s="1295">
        <f>'WK5a(5)'!L47</f>
        <v>0</v>
      </c>
      <c r="P1135" s="747"/>
      <c r="Q1135" s="1358"/>
      <c r="R1135" s="748"/>
    </row>
    <row r="1136" spans="2:18" x14ac:dyDescent="0.2">
      <c r="B1136" s="961" t="str">
        <f>'WK5a(5)'!C48</f>
        <v>Business</v>
      </c>
      <c r="C1136" s="1261" t="str">
        <f>'WK5a(5)'!D48</f>
        <v/>
      </c>
      <c r="D1136" s="1358"/>
      <c r="E1136" s="747"/>
      <c r="F1136" s="1358"/>
      <c r="G1136" s="748"/>
      <c r="H1136" s="961">
        <f>'WK5a(5)'!E48</f>
        <v>0</v>
      </c>
      <c r="I1136" s="1295">
        <f>'WK5a(5)'!F48</f>
        <v>0</v>
      </c>
      <c r="J1136" s="1295">
        <f>'WK5a(5)'!G48</f>
        <v>0</v>
      </c>
      <c r="K1136" s="1295">
        <f>'WK5a(5)'!H48</f>
        <v>0</v>
      </c>
      <c r="L1136" s="1295">
        <f>'WK5a(5)'!I48</f>
        <v>0</v>
      </c>
      <c r="M1136" s="1295">
        <f>'WK5a(5)'!J48</f>
        <v>0</v>
      </c>
      <c r="N1136" s="1295">
        <f>'WK5a(5)'!K48</f>
        <v>0</v>
      </c>
      <c r="O1136" s="1295">
        <f>'WK5a(5)'!L48</f>
        <v>0</v>
      </c>
      <c r="P1136" s="747"/>
      <c r="Q1136" s="1358"/>
      <c r="R1136" s="748"/>
    </row>
    <row r="1137" spans="2:18" ht="12.75" thickBot="1" x14ac:dyDescent="0.25">
      <c r="B1137" s="1369" t="str">
        <f>'WK5a(5)'!C49</f>
        <v>Business</v>
      </c>
      <c r="C1137" s="1370" t="str">
        <f>'WK5a(5)'!D49</f>
        <v/>
      </c>
      <c r="D1137" s="1371"/>
      <c r="E1137" s="747"/>
      <c r="F1137" s="1358"/>
      <c r="G1137" s="748"/>
      <c r="H1137" s="1369">
        <f>'WK5a(5)'!E49</f>
        <v>0</v>
      </c>
      <c r="I1137" s="1372">
        <f>'WK5a(5)'!F49</f>
        <v>0</v>
      </c>
      <c r="J1137" s="1372">
        <f>'WK5a(5)'!G49</f>
        <v>0</v>
      </c>
      <c r="K1137" s="1372">
        <f>'WK5a(5)'!H49</f>
        <v>0</v>
      </c>
      <c r="L1137" s="1372">
        <f>'WK5a(5)'!I49</f>
        <v>0</v>
      </c>
      <c r="M1137" s="1372">
        <f>'WK5a(5)'!J49</f>
        <v>0</v>
      </c>
      <c r="N1137" s="1372">
        <f>'WK5a(5)'!K49</f>
        <v>0</v>
      </c>
      <c r="O1137" s="1373">
        <f>'WK5a(5)'!L49</f>
        <v>0</v>
      </c>
      <c r="P1137" s="747"/>
      <c r="Q1137" s="1358"/>
      <c r="R1137" s="748"/>
    </row>
    <row r="1138" spans="2:18" ht="12.75" thickTop="1" x14ac:dyDescent="0.2">
      <c r="B1138" s="961" t="str">
        <f>'WK5a(5)'!C51</f>
        <v>Farmland</v>
      </c>
      <c r="C1138" s="1261" t="str">
        <f>'WK5a(5)'!D51</f>
        <v/>
      </c>
      <c r="D1138" s="1358"/>
      <c r="E1138" s="747"/>
      <c r="F1138" s="1358"/>
      <c r="G1138" s="748"/>
      <c r="H1138" s="961">
        <f>'WK5a(5)'!E51</f>
        <v>0</v>
      </c>
      <c r="I1138" s="1295">
        <f>'WK5a(5)'!F51</f>
        <v>0</v>
      </c>
      <c r="J1138" s="1295">
        <f>'WK5a(5)'!G51</f>
        <v>0</v>
      </c>
      <c r="K1138" s="1295">
        <f>'WK5a(5)'!H51</f>
        <v>0</v>
      </c>
      <c r="L1138" s="1295">
        <f>'WK5a(5)'!I51</f>
        <v>0</v>
      </c>
      <c r="M1138" s="1295">
        <f>'WK5a(5)'!J51</f>
        <v>0</v>
      </c>
      <c r="N1138" s="1295">
        <f>'WK5a(5)'!K51</f>
        <v>0</v>
      </c>
      <c r="O1138" s="1295">
        <f>'WK5a(5)'!L51</f>
        <v>0</v>
      </c>
      <c r="P1138" s="747"/>
      <c r="Q1138" s="1358"/>
      <c r="R1138" s="748"/>
    </row>
    <row r="1139" spans="2:18" x14ac:dyDescent="0.2">
      <c r="B1139" s="961" t="str">
        <f>'WK5a(5)'!C52</f>
        <v>Farmland</v>
      </c>
      <c r="C1139" s="1261" t="str">
        <f>'WK5a(5)'!D52</f>
        <v/>
      </c>
      <c r="D1139" s="1358"/>
      <c r="E1139" s="747"/>
      <c r="F1139" s="1358"/>
      <c r="G1139" s="748"/>
      <c r="H1139" s="961">
        <f>'WK5a(5)'!E52</f>
        <v>0</v>
      </c>
      <c r="I1139" s="1295">
        <f>'WK5a(5)'!F52</f>
        <v>0</v>
      </c>
      <c r="J1139" s="1295">
        <f>'WK5a(5)'!G52</f>
        <v>0</v>
      </c>
      <c r="K1139" s="1295">
        <f>'WK5a(5)'!H52</f>
        <v>0</v>
      </c>
      <c r="L1139" s="1295">
        <f>'WK5a(5)'!I52</f>
        <v>0</v>
      </c>
      <c r="M1139" s="1295">
        <f>'WK5a(5)'!J52</f>
        <v>0</v>
      </c>
      <c r="N1139" s="1295">
        <f>'WK5a(5)'!K52</f>
        <v>0</v>
      </c>
      <c r="O1139" s="1295">
        <f>'WK5a(5)'!L52</f>
        <v>0</v>
      </c>
      <c r="P1139" s="747"/>
      <c r="Q1139" s="1358"/>
      <c r="R1139" s="748"/>
    </row>
    <row r="1140" spans="2:18" s="1468" customFormat="1" x14ac:dyDescent="0.2">
      <c r="B1140" s="961" t="str">
        <f>'WK5a(5)'!C53</f>
        <v>Farmland</v>
      </c>
      <c r="C1140" s="1261" t="str">
        <f>'WK5a(5)'!D53</f>
        <v/>
      </c>
      <c r="D1140" s="1358"/>
      <c r="E1140" s="747"/>
      <c r="F1140" s="1358"/>
      <c r="G1140" s="748"/>
      <c r="H1140" s="961">
        <f>'WK5a(5)'!E53</f>
        <v>0</v>
      </c>
      <c r="I1140" s="1295">
        <f>'WK5a(5)'!F53</f>
        <v>0</v>
      </c>
      <c r="J1140" s="1295">
        <f>'WK5a(5)'!G53</f>
        <v>0</v>
      </c>
      <c r="K1140" s="1295">
        <f>'WK5a(5)'!H53</f>
        <v>0</v>
      </c>
      <c r="L1140" s="1295">
        <f>'WK5a(5)'!I53</f>
        <v>0</v>
      </c>
      <c r="M1140" s="1295">
        <f>'WK5a(5)'!J53</f>
        <v>0</v>
      </c>
      <c r="N1140" s="1295">
        <f>'WK5a(5)'!K53</f>
        <v>0</v>
      </c>
      <c r="O1140" s="1295">
        <f>'WK5a(5)'!L53</f>
        <v>0</v>
      </c>
      <c r="P1140" s="747"/>
      <c r="Q1140" s="1358"/>
      <c r="R1140" s="748"/>
    </row>
    <row r="1141" spans="2:18" s="1468" customFormat="1" x14ac:dyDescent="0.2">
      <c r="B1141" s="961" t="str">
        <f>'WK5a(5)'!C54</f>
        <v>Farmland</v>
      </c>
      <c r="C1141" s="1261" t="str">
        <f>'WK5a(5)'!D54</f>
        <v/>
      </c>
      <c r="D1141" s="1358"/>
      <c r="E1141" s="747"/>
      <c r="F1141" s="1358"/>
      <c r="G1141" s="748"/>
      <c r="H1141" s="961">
        <f>'WK5a(5)'!E54</f>
        <v>0</v>
      </c>
      <c r="I1141" s="1295">
        <f>'WK5a(5)'!F54</f>
        <v>0</v>
      </c>
      <c r="J1141" s="1295">
        <f>'WK5a(5)'!G54</f>
        <v>0</v>
      </c>
      <c r="K1141" s="1295">
        <f>'WK5a(5)'!H54</f>
        <v>0</v>
      </c>
      <c r="L1141" s="1295">
        <f>'WK5a(5)'!I54</f>
        <v>0</v>
      </c>
      <c r="M1141" s="1295">
        <f>'WK5a(5)'!J54</f>
        <v>0</v>
      </c>
      <c r="N1141" s="1295">
        <f>'WK5a(5)'!K54</f>
        <v>0</v>
      </c>
      <c r="O1141" s="1295">
        <f>'WK5a(5)'!L54</f>
        <v>0</v>
      </c>
      <c r="P1141" s="747"/>
      <c r="Q1141" s="1358"/>
      <c r="R1141" s="748"/>
    </row>
    <row r="1142" spans="2:18" s="1468" customFormat="1" x14ac:dyDescent="0.2">
      <c r="B1142" s="961" t="str">
        <f>'WK5a(5)'!C55</f>
        <v>Farmland</v>
      </c>
      <c r="C1142" s="1261" t="str">
        <f>'WK5a(5)'!D55</f>
        <v/>
      </c>
      <c r="D1142" s="1358"/>
      <c r="E1142" s="747"/>
      <c r="F1142" s="1358"/>
      <c r="G1142" s="748"/>
      <c r="H1142" s="961">
        <f>'WK5a(5)'!E55</f>
        <v>0</v>
      </c>
      <c r="I1142" s="1295">
        <f>'WK5a(5)'!F55</f>
        <v>0</v>
      </c>
      <c r="J1142" s="1295">
        <f>'WK5a(5)'!G55</f>
        <v>0</v>
      </c>
      <c r="K1142" s="1295">
        <f>'WK5a(5)'!H55</f>
        <v>0</v>
      </c>
      <c r="L1142" s="1295">
        <f>'WK5a(5)'!I55</f>
        <v>0</v>
      </c>
      <c r="M1142" s="1295">
        <f>'WK5a(5)'!J55</f>
        <v>0</v>
      </c>
      <c r="N1142" s="1295">
        <f>'WK5a(5)'!K55</f>
        <v>0</v>
      </c>
      <c r="O1142" s="1295">
        <f>'WK5a(5)'!L55</f>
        <v>0</v>
      </c>
      <c r="P1142" s="747"/>
      <c r="Q1142" s="1358"/>
      <c r="R1142" s="748"/>
    </row>
    <row r="1143" spans="2:18" x14ac:dyDescent="0.2">
      <c r="B1143" s="961" t="str">
        <f>'WK5a(5)'!C56</f>
        <v>Farmland</v>
      </c>
      <c r="C1143" s="1261" t="str">
        <f>'WK5a(5)'!D56</f>
        <v/>
      </c>
      <c r="D1143" s="1358"/>
      <c r="E1143" s="747"/>
      <c r="F1143" s="1358"/>
      <c r="G1143" s="748"/>
      <c r="H1143" s="961">
        <f>'WK5a(5)'!E56</f>
        <v>0</v>
      </c>
      <c r="I1143" s="1295">
        <f>'WK5a(5)'!F56</f>
        <v>0</v>
      </c>
      <c r="J1143" s="1295">
        <f>'WK5a(5)'!G56</f>
        <v>0</v>
      </c>
      <c r="K1143" s="1295">
        <f>'WK5a(5)'!H56</f>
        <v>0</v>
      </c>
      <c r="L1143" s="1295">
        <f>'WK5a(5)'!I56</f>
        <v>0</v>
      </c>
      <c r="M1143" s="1295">
        <f>'WK5a(5)'!J56</f>
        <v>0</v>
      </c>
      <c r="N1143" s="1295">
        <f>'WK5a(5)'!K56</f>
        <v>0</v>
      </c>
      <c r="O1143" s="1295">
        <f>'WK5a(5)'!L56</f>
        <v>0</v>
      </c>
      <c r="P1143" s="747"/>
      <c r="Q1143" s="1358"/>
      <c r="R1143" s="748"/>
    </row>
    <row r="1144" spans="2:18" x14ac:dyDescent="0.2">
      <c r="B1144" s="961" t="str">
        <f>'WK5a(5)'!C57</f>
        <v>Farmland</v>
      </c>
      <c r="C1144" s="1261" t="str">
        <f>'WK5a(5)'!D57</f>
        <v/>
      </c>
      <c r="D1144" s="1358"/>
      <c r="E1144" s="747"/>
      <c r="F1144" s="1358"/>
      <c r="G1144" s="748"/>
      <c r="H1144" s="961">
        <f>'WK5a(5)'!E57</f>
        <v>0</v>
      </c>
      <c r="I1144" s="1295">
        <f>'WK5a(5)'!F57</f>
        <v>0</v>
      </c>
      <c r="J1144" s="1295">
        <f>'WK5a(5)'!G57</f>
        <v>0</v>
      </c>
      <c r="K1144" s="1295">
        <f>'WK5a(5)'!H57</f>
        <v>0</v>
      </c>
      <c r="L1144" s="1295">
        <f>'WK5a(5)'!I57</f>
        <v>0</v>
      </c>
      <c r="M1144" s="1295">
        <f>'WK5a(5)'!J57</f>
        <v>0</v>
      </c>
      <c r="N1144" s="1295">
        <f>'WK5a(5)'!K57</f>
        <v>0</v>
      </c>
      <c r="O1144" s="1295">
        <f>'WK5a(5)'!L57</f>
        <v>0</v>
      </c>
      <c r="P1144" s="747"/>
      <c r="Q1144" s="1358"/>
      <c r="R1144" s="748"/>
    </row>
    <row r="1145" spans="2:18" ht="12.75" thickBot="1" x14ac:dyDescent="0.25">
      <c r="B1145" s="1369" t="str">
        <f>'WK5a(5)'!C58</f>
        <v>Farmland</v>
      </c>
      <c r="C1145" s="1370" t="str">
        <f>'WK5a(5)'!D58</f>
        <v/>
      </c>
      <c r="D1145" s="1371"/>
      <c r="E1145" s="747"/>
      <c r="F1145" s="1358"/>
      <c r="G1145" s="748"/>
      <c r="H1145" s="1369">
        <f>'WK5a(5)'!E58</f>
        <v>0</v>
      </c>
      <c r="I1145" s="1372">
        <f>'WK5a(5)'!F58</f>
        <v>0</v>
      </c>
      <c r="J1145" s="1372">
        <f>'WK5a(5)'!G58</f>
        <v>0</v>
      </c>
      <c r="K1145" s="1372">
        <f>'WK5a(5)'!H58</f>
        <v>0</v>
      </c>
      <c r="L1145" s="1372">
        <f>'WK5a(5)'!I58</f>
        <v>0</v>
      </c>
      <c r="M1145" s="1372">
        <f>'WK5a(5)'!J58</f>
        <v>0</v>
      </c>
      <c r="N1145" s="1372">
        <f>'WK5a(5)'!K58</f>
        <v>0</v>
      </c>
      <c r="O1145" s="1373">
        <f>'WK5a(5)'!L58</f>
        <v>0</v>
      </c>
      <c r="P1145" s="747"/>
      <c r="Q1145" s="1358"/>
      <c r="R1145" s="748"/>
    </row>
    <row r="1146" spans="2:18" ht="12.75" thickTop="1" x14ac:dyDescent="0.2">
      <c r="B1146" s="961" t="str">
        <f>'WK5a(5)'!C60</f>
        <v>Mining</v>
      </c>
      <c r="C1146" s="1261" t="str">
        <f>'WK5a(5)'!D60</f>
        <v/>
      </c>
      <c r="D1146" s="1358"/>
      <c r="E1146" s="747"/>
      <c r="F1146" s="1358"/>
      <c r="G1146" s="748"/>
      <c r="H1146" s="961">
        <f>'WK5a(5)'!E60</f>
        <v>0</v>
      </c>
      <c r="I1146" s="1295">
        <f>'WK5a(5)'!F60</f>
        <v>0</v>
      </c>
      <c r="J1146" s="1295">
        <f>'WK5a(5)'!G60</f>
        <v>0</v>
      </c>
      <c r="K1146" s="1295">
        <f>'WK5a(5)'!H60</f>
        <v>0</v>
      </c>
      <c r="L1146" s="1295">
        <f>'WK5a(5)'!I60</f>
        <v>0</v>
      </c>
      <c r="M1146" s="1295">
        <f>'WK5a(5)'!J60</f>
        <v>0</v>
      </c>
      <c r="N1146" s="1295">
        <f>'WK5a(5)'!K60</f>
        <v>0</v>
      </c>
      <c r="O1146" s="1295">
        <f>'WK5a(5)'!L60</f>
        <v>0</v>
      </c>
      <c r="P1146" s="747"/>
      <c r="Q1146" s="1358"/>
      <c r="R1146" s="748"/>
    </row>
    <row r="1147" spans="2:18" x14ac:dyDescent="0.2">
      <c r="B1147" s="961" t="str">
        <f>'WK5a(5)'!C61</f>
        <v>Mining</v>
      </c>
      <c r="C1147" s="1261" t="str">
        <f>'WK5a(5)'!D61</f>
        <v/>
      </c>
      <c r="D1147" s="1358"/>
      <c r="E1147" s="747"/>
      <c r="F1147" s="1358"/>
      <c r="G1147" s="748"/>
      <c r="H1147" s="961">
        <f>'WK5a(5)'!E61</f>
        <v>0</v>
      </c>
      <c r="I1147" s="1295">
        <f>'WK5a(5)'!F61</f>
        <v>0</v>
      </c>
      <c r="J1147" s="1295">
        <f>'WK5a(5)'!G61</f>
        <v>0</v>
      </c>
      <c r="K1147" s="1295">
        <f>'WK5a(5)'!H61</f>
        <v>0</v>
      </c>
      <c r="L1147" s="1295">
        <f>'WK5a(5)'!I61</f>
        <v>0</v>
      </c>
      <c r="M1147" s="1295">
        <f>'WK5a(5)'!J61</f>
        <v>0</v>
      </c>
      <c r="N1147" s="1295">
        <f>'WK5a(5)'!K61</f>
        <v>0</v>
      </c>
      <c r="O1147" s="1295">
        <f>'WK5a(5)'!L61</f>
        <v>0</v>
      </c>
      <c r="P1147" s="747"/>
      <c r="Q1147" s="1358"/>
      <c r="R1147" s="748"/>
    </row>
    <row r="1148" spans="2:18" s="1468" customFormat="1" x14ac:dyDescent="0.2">
      <c r="B1148" s="961" t="str">
        <f>'WK5a(5)'!C62</f>
        <v>Mining</v>
      </c>
      <c r="C1148" s="1261" t="str">
        <f>'WK5a(5)'!D62</f>
        <v/>
      </c>
      <c r="D1148" s="1358"/>
      <c r="E1148" s="747"/>
      <c r="F1148" s="1358"/>
      <c r="G1148" s="748"/>
      <c r="H1148" s="961">
        <f>'WK5a(5)'!E62</f>
        <v>0</v>
      </c>
      <c r="I1148" s="1295">
        <f>'WK5a(5)'!F62</f>
        <v>0</v>
      </c>
      <c r="J1148" s="1295">
        <f>'WK5a(5)'!G62</f>
        <v>0</v>
      </c>
      <c r="K1148" s="1295">
        <f>'WK5a(5)'!H62</f>
        <v>0</v>
      </c>
      <c r="L1148" s="1295">
        <f>'WK5a(5)'!I62</f>
        <v>0</v>
      </c>
      <c r="M1148" s="1295">
        <f>'WK5a(5)'!J62</f>
        <v>0</v>
      </c>
      <c r="N1148" s="1295">
        <f>'WK5a(5)'!K62</f>
        <v>0</v>
      </c>
      <c r="O1148" s="1295">
        <f>'WK5a(5)'!L62</f>
        <v>0</v>
      </c>
      <c r="P1148" s="747"/>
      <c r="Q1148" s="1358"/>
      <c r="R1148" s="748"/>
    </row>
    <row r="1149" spans="2:18" s="1468" customFormat="1" x14ac:dyDescent="0.2">
      <c r="B1149" s="961" t="str">
        <f>'WK5a(5)'!C63</f>
        <v>Mining</v>
      </c>
      <c r="C1149" s="1261" t="str">
        <f>'WK5a(5)'!D63</f>
        <v/>
      </c>
      <c r="D1149" s="1358"/>
      <c r="E1149" s="747"/>
      <c r="F1149" s="1358"/>
      <c r="G1149" s="748"/>
      <c r="H1149" s="961">
        <f>'WK5a(5)'!E63</f>
        <v>0</v>
      </c>
      <c r="I1149" s="1295">
        <f>'WK5a(5)'!F63</f>
        <v>0</v>
      </c>
      <c r="J1149" s="1295">
        <f>'WK5a(5)'!G63</f>
        <v>0</v>
      </c>
      <c r="K1149" s="1295">
        <f>'WK5a(5)'!H63</f>
        <v>0</v>
      </c>
      <c r="L1149" s="1295">
        <f>'WK5a(5)'!I63</f>
        <v>0</v>
      </c>
      <c r="M1149" s="1295">
        <f>'WK5a(5)'!J63</f>
        <v>0</v>
      </c>
      <c r="N1149" s="1295">
        <f>'WK5a(5)'!K63</f>
        <v>0</v>
      </c>
      <c r="O1149" s="1295">
        <f>'WK5a(5)'!L63</f>
        <v>0</v>
      </c>
      <c r="P1149" s="747"/>
      <c r="Q1149" s="1358"/>
      <c r="R1149" s="748"/>
    </row>
    <row r="1150" spans="2:18" s="1468" customFormat="1" x14ac:dyDescent="0.2">
      <c r="B1150" s="961" t="str">
        <f>'WK5a(5)'!C64</f>
        <v>Mining</v>
      </c>
      <c r="C1150" s="1261" t="str">
        <f>'WK5a(5)'!D64</f>
        <v/>
      </c>
      <c r="D1150" s="1358"/>
      <c r="E1150" s="747"/>
      <c r="F1150" s="1358"/>
      <c r="G1150" s="748"/>
      <c r="H1150" s="961">
        <f>'WK5a(5)'!E64</f>
        <v>0</v>
      </c>
      <c r="I1150" s="1295">
        <f>'WK5a(5)'!F64</f>
        <v>0</v>
      </c>
      <c r="J1150" s="1295">
        <f>'WK5a(5)'!G64</f>
        <v>0</v>
      </c>
      <c r="K1150" s="1295">
        <f>'WK5a(5)'!H64</f>
        <v>0</v>
      </c>
      <c r="L1150" s="1295">
        <f>'WK5a(5)'!I64</f>
        <v>0</v>
      </c>
      <c r="M1150" s="1295">
        <f>'WK5a(5)'!J64</f>
        <v>0</v>
      </c>
      <c r="N1150" s="1295">
        <f>'WK5a(5)'!K64</f>
        <v>0</v>
      </c>
      <c r="O1150" s="1295">
        <f>'WK5a(5)'!L64</f>
        <v>0</v>
      </c>
      <c r="P1150" s="747"/>
      <c r="Q1150" s="1358"/>
      <c r="R1150" s="748"/>
    </row>
    <row r="1151" spans="2:18" x14ac:dyDescent="0.2">
      <c r="B1151" s="961" t="str">
        <f>'WK5a(5)'!C65</f>
        <v>Mining</v>
      </c>
      <c r="C1151" s="1261" t="str">
        <f>'WK5a(5)'!D65</f>
        <v/>
      </c>
      <c r="D1151" s="1358"/>
      <c r="E1151" s="747"/>
      <c r="F1151" s="1358"/>
      <c r="G1151" s="748"/>
      <c r="H1151" s="961">
        <f>'WK5a(5)'!E65</f>
        <v>0</v>
      </c>
      <c r="I1151" s="1295">
        <f>'WK5a(5)'!F65</f>
        <v>0</v>
      </c>
      <c r="J1151" s="1295">
        <f>'WK5a(5)'!G65</f>
        <v>0</v>
      </c>
      <c r="K1151" s="1295">
        <f>'WK5a(5)'!H65</f>
        <v>0</v>
      </c>
      <c r="L1151" s="1295">
        <f>'WK5a(5)'!I65</f>
        <v>0</v>
      </c>
      <c r="M1151" s="1295">
        <f>'WK5a(5)'!J65</f>
        <v>0</v>
      </c>
      <c r="N1151" s="1295">
        <f>'WK5a(5)'!K65</f>
        <v>0</v>
      </c>
      <c r="O1151" s="1295">
        <f>'WK5a(5)'!L65</f>
        <v>0</v>
      </c>
      <c r="P1151" s="747"/>
      <c r="Q1151" s="1358"/>
      <c r="R1151" s="748"/>
    </row>
    <row r="1152" spans="2:18" x14ac:dyDescent="0.2">
      <c r="B1152" s="961" t="str">
        <f>'WK5a(5)'!C66</f>
        <v>Mining</v>
      </c>
      <c r="C1152" s="1261" t="str">
        <f>'WK5a(5)'!D66</f>
        <v/>
      </c>
      <c r="D1152" s="1358"/>
      <c r="E1152" s="747"/>
      <c r="F1152" s="1358"/>
      <c r="G1152" s="748"/>
      <c r="H1152" s="961">
        <f>'WK5a(5)'!E66</f>
        <v>0</v>
      </c>
      <c r="I1152" s="1295">
        <f>'WK5a(5)'!F66</f>
        <v>0</v>
      </c>
      <c r="J1152" s="1295">
        <f>'WK5a(5)'!G66</f>
        <v>0</v>
      </c>
      <c r="K1152" s="1295">
        <f>'WK5a(5)'!H66</f>
        <v>0</v>
      </c>
      <c r="L1152" s="1295">
        <f>'WK5a(5)'!I66</f>
        <v>0</v>
      </c>
      <c r="M1152" s="1295">
        <f>'WK5a(5)'!J66</f>
        <v>0</v>
      </c>
      <c r="N1152" s="1295">
        <f>'WK5a(5)'!K66</f>
        <v>0</v>
      </c>
      <c r="O1152" s="1295">
        <f>'WK5a(5)'!L66</f>
        <v>0</v>
      </c>
      <c r="P1152" s="747"/>
      <c r="Q1152" s="1358"/>
      <c r="R1152" s="748"/>
    </row>
    <row r="1153" spans="1:26" x14ac:dyDescent="0.2">
      <c r="B1153" s="961" t="str">
        <f>'WK5a(5)'!C67</f>
        <v>Mining</v>
      </c>
      <c r="C1153" s="1261" t="str">
        <f>'WK5a(5)'!D67</f>
        <v/>
      </c>
      <c r="D1153" s="1358"/>
      <c r="E1153" s="747"/>
      <c r="F1153" s="1358"/>
      <c r="G1153" s="748"/>
      <c r="H1153" s="961">
        <f>'WK5a(5)'!E67</f>
        <v>0</v>
      </c>
      <c r="I1153" s="1295">
        <f>'WK5a(5)'!F67</f>
        <v>0</v>
      </c>
      <c r="J1153" s="1295">
        <f>'WK5a(5)'!G67</f>
        <v>0</v>
      </c>
      <c r="K1153" s="1295">
        <f>'WK5a(5)'!H67</f>
        <v>0</v>
      </c>
      <c r="L1153" s="1295">
        <f>'WK5a(5)'!I67</f>
        <v>0</v>
      </c>
      <c r="M1153" s="1295">
        <f>'WK5a(5)'!J67</f>
        <v>0</v>
      </c>
      <c r="N1153" s="1295">
        <f>'WK5a(5)'!K67</f>
        <v>0</v>
      </c>
      <c r="O1153" s="1295">
        <f>'WK5a(5)'!L67</f>
        <v>0</v>
      </c>
      <c r="P1153" s="747"/>
      <c r="Q1153" s="1358"/>
      <c r="R1153" s="748"/>
    </row>
    <row r="1154" spans="1:26" x14ac:dyDescent="0.2">
      <c r="B1154" s="1624"/>
      <c r="C1154" s="1625"/>
      <c r="D1154" s="752"/>
      <c r="E1154" s="751"/>
      <c r="F1154" s="752"/>
      <c r="G1154" s="753"/>
      <c r="H1154" s="1624"/>
      <c r="I1154" s="1626"/>
      <c r="J1154" s="1626"/>
      <c r="K1154" s="1626"/>
      <c r="L1154" s="1626"/>
      <c r="M1154" s="1626"/>
      <c r="N1154" s="1626"/>
      <c r="O1154" s="1626"/>
      <c r="P1154" s="751"/>
      <c r="Q1154" s="752"/>
      <c r="R1154" s="753"/>
    </row>
    <row r="1160" spans="1:26" x14ac:dyDescent="0.2">
      <c r="A1160" s="1469"/>
      <c r="B1160" s="1469" t="str">
        <f>'WK2 - Notional General Income'!H5</f>
        <v>WORKSHEET 2</v>
      </c>
      <c r="C1160" s="1469"/>
      <c r="D1160" s="1469"/>
      <c r="E1160" s="1469"/>
      <c r="F1160" s="1469"/>
      <c r="G1160" s="1469"/>
      <c r="H1160" s="1469"/>
      <c r="I1160" s="1627"/>
      <c r="J1160" s="1469"/>
      <c r="K1160" s="1469"/>
      <c r="L1160" s="1469"/>
      <c r="M1160" s="1469"/>
      <c r="N1160" s="1469"/>
      <c r="O1160" s="1469"/>
      <c r="P1160" s="1469"/>
      <c r="Q1160" s="1469"/>
      <c r="R1160" s="1469"/>
      <c r="S1160" s="1469"/>
      <c r="T1160" s="1469"/>
      <c r="U1160" s="1469"/>
      <c r="V1160" s="1469"/>
      <c r="W1160" s="1358"/>
      <c r="X1160" s="1469"/>
      <c r="Y1160" s="1469"/>
      <c r="Z1160" s="1469"/>
    </row>
    <row r="1161" spans="1:26" x14ac:dyDescent="0.2">
      <c r="A1161" s="1469"/>
      <c r="B1161" s="95" t="str">
        <f>'WK2 - Notional General Income'!H7</f>
        <v>CALCULATION OF NOTIONAL GENERAL INCOME 2020-21</v>
      </c>
      <c r="C1161" s="1469"/>
      <c r="D1161" s="1469"/>
      <c r="E1161" s="1469"/>
      <c r="F1161" s="95" t="str">
        <f>'WK2 - Notional General Income'!$C$19</f>
        <v>Gosford</v>
      </c>
      <c r="G1161" s="1469"/>
      <c r="H1161" s="1469"/>
      <c r="I1161" s="1469"/>
      <c r="J1161" s="1469"/>
      <c r="K1161" s="1469"/>
      <c r="L1161" s="1469"/>
      <c r="M1161" s="1469"/>
      <c r="N1161" s="1469"/>
      <c r="O1161" s="1469"/>
      <c r="P1161" s="1469"/>
      <c r="Q1161" s="1469"/>
      <c r="R1161" s="1469"/>
      <c r="S1161" s="1469"/>
      <c r="T1161" s="1469"/>
      <c r="U1161" s="1469"/>
      <c r="V1161" s="1469"/>
      <c r="W1161" s="1358"/>
      <c r="X1161" s="1469"/>
      <c r="Y1161" s="1469"/>
      <c r="Z1161" s="1469"/>
    </row>
    <row r="1162" spans="1:26" ht="48" x14ac:dyDescent="0.2">
      <c r="A1162" s="1469"/>
      <c r="B1162" s="1349" t="str">
        <f>'WK2 - Notional General Income'!C18</f>
        <v>Rating Category   (s514-518)</v>
      </c>
      <c r="C1162" s="1350" t="s">
        <v>928</v>
      </c>
      <c r="D1162" s="1350" t="str">
        <f>'WK2 - Notional General Income'!D18</f>
        <v xml:space="preserve">Name of 
sub-category </v>
      </c>
      <c r="E1162" s="1352" t="str">
        <f>'WK2 - Notional General Income'!E18</f>
        <v>Number of Assessments</v>
      </c>
      <c r="F1162" s="1352" t="str">
        <f>'WK2 - Notional General Income'!F18</f>
        <v>Ad Valorem Rate (cents)</v>
      </c>
      <c r="G1162" s="1352" t="str">
        <f>'WK2 - Notional General Income'!G18</f>
        <v xml:space="preserve">Base Amount
</v>
      </c>
      <c r="H1162" s="1352" t="str">
        <f>'WK2 - Notional General Income'!H18</f>
        <v>Base Amount %</v>
      </c>
      <c r="I1162" s="1352" t="str">
        <f>'WK2 - Notional General Income'!I18</f>
        <v xml:space="preserve">Minimum
Amount
</v>
      </c>
      <c r="J1162" s="1352" t="str">
        <f>'WK2 - Notional General Income'!J18</f>
        <v>Number on Minimum</v>
      </c>
      <c r="K1162" s="1352" t="str">
        <f>'WK2 - Notional General Income'!K18</f>
        <v xml:space="preserve">Land Value
(see note above)
</v>
      </c>
      <c r="L1162" s="1352" t="str">
        <f>'WK2 - Notional General Income'!L18</f>
        <v>Land Value of Land on Minimum</v>
      </c>
      <c r="M1162" s="1352" t="str">
        <f>'WK2 - Notional General Income'!M18</f>
        <v>Notional General 
Income</v>
      </c>
      <c r="N1162" s="1628"/>
      <c r="O1162" s="1326" t="s">
        <v>929</v>
      </c>
      <c r="P1162" s="1541"/>
      <c r="Q1162" s="1469"/>
      <c r="R1162" s="1469"/>
      <c r="S1162" s="1469"/>
      <c r="T1162" s="1469"/>
      <c r="U1162" s="1469"/>
      <c r="V1162" s="1469"/>
      <c r="W1162" s="1469"/>
      <c r="X1162" s="1469"/>
      <c r="Y1162" s="1469"/>
      <c r="Z1162" s="1469"/>
    </row>
    <row r="1163" spans="1:26" ht="24" x14ac:dyDescent="0.2">
      <c r="A1163" s="1469"/>
      <c r="B1163" s="1376" t="str">
        <f>'WK2 - Notional General Income'!C20</f>
        <v>Residential</v>
      </c>
      <c r="C1163" s="1375" t="str">
        <f>'WK2 - Notional General Income'!C$19</f>
        <v>Gosford</v>
      </c>
      <c r="D1163" s="1377" t="str">
        <f>'WK2 - Notional General Income'!C$19&amp;" - "&amp;'WK2 - Notional General Income'!D20</f>
        <v>Gosford - Ordinary</v>
      </c>
      <c r="E1163" s="697">
        <f>'WK2 - Notional General Income'!E20</f>
        <v>69892</v>
      </c>
      <c r="F1163" s="697">
        <f>'WK2 - Notional General Income'!F20</f>
        <v>0.23539499999999999</v>
      </c>
      <c r="G1163" s="697">
        <f>'WK2 - Notional General Income'!G20</f>
        <v>0</v>
      </c>
      <c r="H1163" s="1629" t="str">
        <f>'WK2 - Notional General Income'!H20</f>
        <v>.</v>
      </c>
      <c r="I1163" s="697">
        <f>'WK2 - Notional General Income'!I20</f>
        <v>554</v>
      </c>
      <c r="J1163" s="697">
        <f>'WK2 - Notional General Income'!J20</f>
        <v>13324</v>
      </c>
      <c r="K1163" s="697">
        <f>'WK2 - Notional General Income'!K20</f>
        <v>28696811672</v>
      </c>
      <c r="L1163" s="697">
        <f>'WK2 - Notional General Income'!L20</f>
        <v>1644245688</v>
      </c>
      <c r="M1163" s="697">
        <f>'WK2 - Notional General Income'!M20</f>
        <v>71061883.698036805</v>
      </c>
      <c r="N1163" s="1376"/>
      <c r="O1163" s="855">
        <f t="shared" ref="O1163:O1202" si="36">J1163*I1163</f>
        <v>7381496</v>
      </c>
      <c r="P1163" s="1375"/>
      <c r="Q1163" s="1358"/>
      <c r="R1163" s="1358"/>
      <c r="S1163" s="1358"/>
      <c r="T1163" s="1358"/>
      <c r="U1163" s="1358"/>
      <c r="V1163" s="1358"/>
      <c r="W1163" s="1358"/>
      <c r="X1163" s="1358"/>
      <c r="Y1163" s="1358"/>
      <c r="Z1163" s="1358"/>
    </row>
    <row r="1164" spans="1:26" ht="24" x14ac:dyDescent="0.2">
      <c r="A1164" s="1469"/>
      <c r="B1164" s="1376" t="str">
        <f>'WK2 - Notional General Income'!C21</f>
        <v>Residential</v>
      </c>
      <c r="C1164" s="1375" t="str">
        <f>'WK2 - Notional General Income'!C$19</f>
        <v>Gosford</v>
      </c>
      <c r="D1164" s="1377" t="str">
        <f>'WK2 - Notional General Income'!C$19&amp;" - "&amp;'WK2 - Notional General Income'!D21</f>
        <v>Gosford - Flood</v>
      </c>
      <c r="E1164" s="697">
        <f>'WK2 - Notional General Income'!E21</f>
        <v>34</v>
      </c>
      <c r="F1164" s="697">
        <f>'WK2 - Notional General Income'!F21</f>
        <v>0.27168900000000001</v>
      </c>
      <c r="G1164" s="697">
        <f>'WK2 - Notional General Income'!G21</f>
        <v>0</v>
      </c>
      <c r="H1164" s="1629" t="str">
        <f>'WK2 - Notional General Income'!H21</f>
        <v>.</v>
      </c>
      <c r="I1164" s="697">
        <f>'WK2 - Notional General Income'!I21</f>
        <v>283</v>
      </c>
      <c r="J1164" s="697">
        <f>'WK2 - Notional General Income'!J21</f>
        <v>27</v>
      </c>
      <c r="K1164" s="697">
        <f>'WK2 - Notional General Income'!K21</f>
        <v>3046900</v>
      </c>
      <c r="L1164" s="697">
        <f>'WK2 - Notional General Income'!L21</f>
        <v>1022900</v>
      </c>
      <c r="M1164" s="697">
        <f>'WK2 - Notional General Income'!M21</f>
        <v>13139.985359999999</v>
      </c>
      <c r="N1164" s="1376"/>
      <c r="O1164" s="855">
        <f t="shared" si="36"/>
        <v>7641</v>
      </c>
      <c r="P1164" s="1375"/>
      <c r="Q1164" s="1358"/>
      <c r="R1164" s="1358"/>
      <c r="S1164" s="1358"/>
      <c r="T1164" s="1358"/>
      <c r="U1164" s="1358"/>
      <c r="V1164" s="1358"/>
      <c r="W1164" s="1358"/>
      <c r="X1164" s="1358"/>
      <c r="Y1164" s="1358"/>
      <c r="Z1164" s="1358"/>
    </row>
    <row r="1165" spans="1:26" x14ac:dyDescent="0.2">
      <c r="A1165" s="1469"/>
      <c r="B1165" s="1376" t="str">
        <f>'WK2 - Notional General Income'!C22</f>
        <v>Residential</v>
      </c>
      <c r="C1165" s="1375" t="str">
        <f>'WK2 - Notional General Income'!C$19</f>
        <v>Gosford</v>
      </c>
      <c r="D1165" s="1377" t="str">
        <f>'WK2 - Notional General Income'!C$19&amp;" - "&amp;'WK2 - Notional General Income'!D22</f>
        <v xml:space="preserve">Gosford - </v>
      </c>
      <c r="E1165" s="697">
        <f>'WK2 - Notional General Income'!E22</f>
        <v>0</v>
      </c>
      <c r="F1165" s="697">
        <f>'WK2 - Notional General Income'!F22</f>
        <v>0</v>
      </c>
      <c r="G1165" s="697">
        <f>'WK2 - Notional General Income'!G22</f>
        <v>0</v>
      </c>
      <c r="H1165" s="1629" t="str">
        <f>'WK2 - Notional General Income'!H22</f>
        <v>.</v>
      </c>
      <c r="I1165" s="697">
        <f>'WK2 - Notional General Income'!I22</f>
        <v>0</v>
      </c>
      <c r="J1165" s="697">
        <f>'WK2 - Notional General Income'!J22</f>
        <v>0</v>
      </c>
      <c r="K1165" s="697">
        <f>'WK2 - Notional General Income'!K22</f>
        <v>0</v>
      </c>
      <c r="L1165" s="697">
        <f>'WK2 - Notional General Income'!L22</f>
        <v>0</v>
      </c>
      <c r="M1165" s="697" t="str">
        <f>'WK2 - Notional General Income'!M22</f>
        <v>.</v>
      </c>
      <c r="N1165" s="1376"/>
      <c r="O1165" s="855">
        <f t="shared" si="36"/>
        <v>0</v>
      </c>
      <c r="P1165" s="1375"/>
      <c r="Q1165" s="1358"/>
      <c r="R1165" s="1358"/>
      <c r="S1165" s="1358"/>
      <c r="T1165" s="1358"/>
      <c r="U1165" s="1358"/>
      <c r="V1165" s="1358"/>
      <c r="W1165" s="1358"/>
      <c r="X1165" s="1358"/>
      <c r="Y1165" s="1358"/>
      <c r="Z1165" s="1358"/>
    </row>
    <row r="1166" spans="1:26" x14ac:dyDescent="0.2">
      <c r="A1166" s="1469"/>
      <c r="B1166" s="1376" t="str">
        <f>'WK2 - Notional General Income'!C23</f>
        <v>Residential</v>
      </c>
      <c r="C1166" s="1375" t="str">
        <f>'WK2 - Notional General Income'!C$19</f>
        <v>Gosford</v>
      </c>
      <c r="D1166" s="1377" t="str">
        <f>'WK2 - Notional General Income'!C$19&amp;" - "&amp;'WK2 - Notional General Income'!D23</f>
        <v xml:space="preserve">Gosford - </v>
      </c>
      <c r="E1166" s="697">
        <f>'WK2 - Notional General Income'!E23</f>
        <v>0</v>
      </c>
      <c r="F1166" s="697">
        <f>'WK2 - Notional General Income'!F23</f>
        <v>0</v>
      </c>
      <c r="G1166" s="697">
        <f>'WK2 - Notional General Income'!G23</f>
        <v>0</v>
      </c>
      <c r="H1166" s="1629" t="str">
        <f>'WK2 - Notional General Income'!H23</f>
        <v>.</v>
      </c>
      <c r="I1166" s="697">
        <f>'WK2 - Notional General Income'!I23</f>
        <v>0</v>
      </c>
      <c r="J1166" s="697">
        <f>'WK2 - Notional General Income'!J23</f>
        <v>0</v>
      </c>
      <c r="K1166" s="697">
        <f>'WK2 - Notional General Income'!K23</f>
        <v>0</v>
      </c>
      <c r="L1166" s="697">
        <f>'WK2 - Notional General Income'!L23</f>
        <v>0</v>
      </c>
      <c r="M1166" s="697" t="str">
        <f>'WK2 - Notional General Income'!M23</f>
        <v>.</v>
      </c>
      <c r="N1166" s="1376"/>
      <c r="O1166" s="855">
        <f t="shared" si="36"/>
        <v>0</v>
      </c>
      <c r="P1166" s="1375"/>
      <c r="Q1166" s="1358"/>
      <c r="R1166" s="1358"/>
      <c r="S1166" s="1358"/>
      <c r="T1166" s="1358"/>
      <c r="U1166" s="1358"/>
      <c r="V1166" s="1358"/>
      <c r="W1166" s="1358"/>
      <c r="X1166" s="1358"/>
      <c r="Y1166" s="1358"/>
      <c r="Z1166" s="1358"/>
    </row>
    <row r="1167" spans="1:26" x14ac:dyDescent="0.2">
      <c r="A1167" s="1469"/>
      <c r="B1167" s="1376" t="str">
        <f>'WK2 - Notional General Income'!C24</f>
        <v>Residential</v>
      </c>
      <c r="C1167" s="1375" t="str">
        <f>'WK2 - Notional General Income'!C$19</f>
        <v>Gosford</v>
      </c>
      <c r="D1167" s="1377" t="str">
        <f>'WK2 - Notional General Income'!C$19&amp;" - "&amp;'WK2 - Notional General Income'!D24</f>
        <v xml:space="preserve">Gosford - </v>
      </c>
      <c r="E1167" s="697">
        <f>'WK2 - Notional General Income'!E24</f>
        <v>0</v>
      </c>
      <c r="F1167" s="697">
        <f>'WK2 - Notional General Income'!F24</f>
        <v>0</v>
      </c>
      <c r="G1167" s="697">
        <f>'WK2 - Notional General Income'!G24</f>
        <v>0</v>
      </c>
      <c r="H1167" s="1629" t="str">
        <f>'WK2 - Notional General Income'!H24</f>
        <v>.</v>
      </c>
      <c r="I1167" s="697">
        <f>'WK2 - Notional General Income'!I24</f>
        <v>0</v>
      </c>
      <c r="J1167" s="697">
        <f>'WK2 - Notional General Income'!J24</f>
        <v>0</v>
      </c>
      <c r="K1167" s="697">
        <f>'WK2 - Notional General Income'!K24</f>
        <v>0</v>
      </c>
      <c r="L1167" s="697">
        <f>'WK2 - Notional General Income'!L24</f>
        <v>0</v>
      </c>
      <c r="M1167" s="697" t="str">
        <f>'WK2 - Notional General Income'!M24</f>
        <v>.</v>
      </c>
      <c r="N1167" s="1376"/>
      <c r="O1167" s="855">
        <f t="shared" si="36"/>
        <v>0</v>
      </c>
      <c r="P1167" s="1375"/>
      <c r="Q1167" s="1358"/>
      <c r="R1167" s="1358"/>
      <c r="S1167" s="1358"/>
      <c r="T1167" s="1358"/>
      <c r="U1167" s="1358"/>
      <c r="V1167" s="1358"/>
      <c r="W1167" s="1358"/>
      <c r="X1167" s="1358"/>
      <c r="Y1167" s="1358"/>
      <c r="Z1167" s="1358"/>
    </row>
    <row r="1168" spans="1:26" x14ac:dyDescent="0.2">
      <c r="A1168" s="1469"/>
      <c r="B1168" s="1376" t="str">
        <f>'WK2 - Notional General Income'!C25</f>
        <v>Residential</v>
      </c>
      <c r="C1168" s="1375" t="str">
        <f>'WK2 - Notional General Income'!C$19</f>
        <v>Gosford</v>
      </c>
      <c r="D1168" s="1377" t="str">
        <f>'WK2 - Notional General Income'!C$19&amp;" - "&amp;'WK2 - Notional General Income'!D25</f>
        <v xml:space="preserve">Gosford - </v>
      </c>
      <c r="E1168" s="697">
        <f>'WK2 - Notional General Income'!E25</f>
        <v>0</v>
      </c>
      <c r="F1168" s="697">
        <f>'WK2 - Notional General Income'!F25</f>
        <v>0</v>
      </c>
      <c r="G1168" s="697">
        <f>'WK2 - Notional General Income'!G25</f>
        <v>0</v>
      </c>
      <c r="H1168" s="1629" t="str">
        <f>'WK2 - Notional General Income'!H25</f>
        <v>.</v>
      </c>
      <c r="I1168" s="697">
        <f>'WK2 - Notional General Income'!I25</f>
        <v>0</v>
      </c>
      <c r="J1168" s="697">
        <f>'WK2 - Notional General Income'!J25</f>
        <v>0</v>
      </c>
      <c r="K1168" s="697">
        <f>'WK2 - Notional General Income'!K25</f>
        <v>0</v>
      </c>
      <c r="L1168" s="697">
        <f>'WK2 - Notional General Income'!L25</f>
        <v>0</v>
      </c>
      <c r="M1168" s="697" t="str">
        <f>'WK2 - Notional General Income'!M25</f>
        <v>.</v>
      </c>
      <c r="N1168" s="1376"/>
      <c r="O1168" s="855">
        <f t="shared" si="36"/>
        <v>0</v>
      </c>
      <c r="P1168" s="1375"/>
      <c r="Q1168" s="1358"/>
      <c r="R1168" s="1358"/>
      <c r="S1168" s="1358"/>
      <c r="T1168" s="1358"/>
      <c r="U1168" s="1358"/>
      <c r="V1168" s="1358"/>
      <c r="W1168" s="1358"/>
      <c r="X1168" s="1358"/>
      <c r="Y1168" s="1358"/>
      <c r="Z1168" s="1358"/>
    </row>
    <row r="1169" spans="1:26" x14ac:dyDescent="0.2">
      <c r="A1169" s="1469"/>
      <c r="B1169" s="1376" t="str">
        <f>'WK2 - Notional General Income'!C26</f>
        <v>Residential</v>
      </c>
      <c r="C1169" s="1375" t="str">
        <f>'WK2 - Notional General Income'!C$19</f>
        <v>Gosford</v>
      </c>
      <c r="D1169" s="1377" t="str">
        <f>'WK2 - Notional General Income'!C$19&amp;" - "&amp;'WK2 - Notional General Income'!D26</f>
        <v xml:space="preserve">Gosford - </v>
      </c>
      <c r="E1169" s="697">
        <f>'WK2 - Notional General Income'!E26</f>
        <v>0</v>
      </c>
      <c r="F1169" s="697">
        <f>'WK2 - Notional General Income'!F26</f>
        <v>0</v>
      </c>
      <c r="G1169" s="697">
        <f>'WK2 - Notional General Income'!G26</f>
        <v>0</v>
      </c>
      <c r="H1169" s="1629" t="str">
        <f>'WK2 - Notional General Income'!H26</f>
        <v>.</v>
      </c>
      <c r="I1169" s="697">
        <f>'WK2 - Notional General Income'!I26</f>
        <v>0</v>
      </c>
      <c r="J1169" s="697">
        <f>'WK2 - Notional General Income'!J26</f>
        <v>0</v>
      </c>
      <c r="K1169" s="697">
        <f>'WK2 - Notional General Income'!K26</f>
        <v>0</v>
      </c>
      <c r="L1169" s="697">
        <f>'WK2 - Notional General Income'!L26</f>
        <v>0</v>
      </c>
      <c r="M1169" s="697" t="str">
        <f>'WK2 - Notional General Income'!M26</f>
        <v>.</v>
      </c>
      <c r="N1169" s="1376"/>
      <c r="O1169" s="855">
        <f t="shared" si="36"/>
        <v>0</v>
      </c>
      <c r="P1169" s="1375"/>
      <c r="Q1169" s="1358"/>
      <c r="R1169" s="1358"/>
      <c r="S1169" s="1358"/>
      <c r="T1169" s="1358"/>
      <c r="U1169" s="1358"/>
      <c r="V1169" s="1358"/>
      <c r="W1169" s="1358"/>
      <c r="X1169" s="1358"/>
      <c r="Y1169" s="1358"/>
      <c r="Z1169" s="1358"/>
    </row>
    <row r="1170" spans="1:26" ht="12.75" thickBot="1" x14ac:dyDescent="0.25">
      <c r="A1170" s="1469"/>
      <c r="B1170" s="1630" t="str">
        <f>'WK2 - Notional General Income'!C27</f>
        <v>Residential</v>
      </c>
      <c r="C1170" s="1631" t="str">
        <f>'WK2 - Notional General Income'!C$19</f>
        <v>Gosford</v>
      </c>
      <c r="D1170" s="1632" t="str">
        <f>'WK2 - Notional General Income'!C$19&amp;" - "&amp;'WK2 - Notional General Income'!D27</f>
        <v xml:space="preserve">Gosford - </v>
      </c>
      <c r="E1170" s="1606">
        <f>'WK2 - Notional General Income'!E27</f>
        <v>0</v>
      </c>
      <c r="F1170" s="1606">
        <f>'WK2 - Notional General Income'!F27</f>
        <v>0</v>
      </c>
      <c r="G1170" s="1606">
        <f>'WK2 - Notional General Income'!G27</f>
        <v>0</v>
      </c>
      <c r="H1170" s="1633" t="str">
        <f>'WK2 - Notional General Income'!H27</f>
        <v>.</v>
      </c>
      <c r="I1170" s="1606">
        <f>'WK2 - Notional General Income'!I27</f>
        <v>0</v>
      </c>
      <c r="J1170" s="1606">
        <f>'WK2 - Notional General Income'!J27</f>
        <v>0</v>
      </c>
      <c r="K1170" s="1606">
        <f>'WK2 - Notional General Income'!K27</f>
        <v>0</v>
      </c>
      <c r="L1170" s="1606">
        <f>'WK2 - Notional General Income'!L27</f>
        <v>0</v>
      </c>
      <c r="M1170" s="1606" t="str">
        <f>'WK2 - Notional General Income'!M27</f>
        <v>.</v>
      </c>
      <c r="N1170" s="1376"/>
      <c r="O1170" s="855">
        <f t="shared" si="36"/>
        <v>0</v>
      </c>
      <c r="P1170" s="1375"/>
      <c r="Q1170" s="1358"/>
      <c r="R1170" s="1358"/>
      <c r="S1170" s="1358"/>
      <c r="T1170" s="1358"/>
      <c r="U1170" s="1358"/>
      <c r="V1170" s="1358"/>
      <c r="W1170" s="1358"/>
      <c r="X1170" s="1358"/>
      <c r="Y1170" s="1358"/>
      <c r="Z1170" s="1358"/>
    </row>
    <row r="1171" spans="1:26" ht="24.75" thickTop="1" x14ac:dyDescent="0.2">
      <c r="A1171" s="1469"/>
      <c r="B1171" s="1376" t="str">
        <f>'WK2 - Notional General Income'!C29</f>
        <v>Residential</v>
      </c>
      <c r="C1171" s="1375" t="str">
        <f>'WK2 - Notional General Income'!C$28</f>
        <v>Wyong</v>
      </c>
      <c r="D1171" s="1377" t="str">
        <f>'WK2 - Notional General Income'!C$28&amp;" - "&amp;'WK2 - Notional General Income'!D29</f>
        <v>Wyong - Ordinary</v>
      </c>
      <c r="E1171" s="697">
        <f>'WK2 - Notional General Income'!E29</f>
        <v>64793</v>
      </c>
      <c r="F1171" s="697">
        <f>'WK2 - Notional General Income'!F29</f>
        <v>0.38628699999999999</v>
      </c>
      <c r="G1171" s="697">
        <f>'WK2 - Notional General Income'!G29</f>
        <v>0</v>
      </c>
      <c r="H1171" s="1629" t="str">
        <f>'WK2 - Notional General Income'!H29</f>
        <v>.</v>
      </c>
      <c r="I1171" s="697">
        <f>'WK2 - Notional General Income'!I29</f>
        <v>300</v>
      </c>
      <c r="J1171" s="697">
        <f>'WK2 - Notional General Income'!J29</f>
        <v>3413</v>
      </c>
      <c r="K1171" s="697">
        <f>'WK2 - Notional General Income'!K29</f>
        <v>20000759833</v>
      </c>
      <c r="L1171" s="697">
        <f>'WK2 - Notional General Income'!L29</f>
        <v>156249208</v>
      </c>
      <c r="M1171" s="697">
        <f>'WK2 - Notional General Income'!M29</f>
        <v>77680664.757993758</v>
      </c>
      <c r="N1171" s="1376"/>
      <c r="O1171" s="855">
        <f t="shared" si="36"/>
        <v>1023900</v>
      </c>
      <c r="P1171" s="1375"/>
      <c r="Q1171" s="1358"/>
      <c r="R1171" s="1358"/>
      <c r="S1171" s="1358"/>
      <c r="T1171" s="1358"/>
      <c r="U1171" s="1358"/>
      <c r="V1171" s="1358"/>
      <c r="W1171" s="1358"/>
      <c r="X1171" s="1358"/>
      <c r="Y1171" s="1358"/>
      <c r="Z1171" s="1358"/>
    </row>
    <row r="1172" spans="1:26" x14ac:dyDescent="0.2">
      <c r="A1172" s="1469"/>
      <c r="B1172" s="1376" t="str">
        <f>'WK2 - Notional General Income'!C30</f>
        <v>Residential</v>
      </c>
      <c r="C1172" s="1375" t="str">
        <f>'WK2 - Notional General Income'!C$28</f>
        <v>Wyong</v>
      </c>
      <c r="D1172" s="1377" t="str">
        <f>'WK2 - Notional General Income'!C$28&amp;" - "&amp;'WK2 - Notional General Income'!D30</f>
        <v xml:space="preserve">Wyong - </v>
      </c>
      <c r="E1172" s="697">
        <f>'WK2 - Notional General Income'!E30</f>
        <v>0</v>
      </c>
      <c r="F1172" s="697">
        <f>'WK2 - Notional General Income'!F30</f>
        <v>0</v>
      </c>
      <c r="G1172" s="697">
        <f>'WK2 - Notional General Income'!G30</f>
        <v>0</v>
      </c>
      <c r="H1172" s="1629" t="str">
        <f>'WK2 - Notional General Income'!H30</f>
        <v>.</v>
      </c>
      <c r="I1172" s="697">
        <f>'WK2 - Notional General Income'!I30</f>
        <v>0</v>
      </c>
      <c r="J1172" s="697">
        <f>'WK2 - Notional General Income'!J30</f>
        <v>0</v>
      </c>
      <c r="K1172" s="697">
        <f>'WK2 - Notional General Income'!K30</f>
        <v>0</v>
      </c>
      <c r="L1172" s="697">
        <f>'WK2 - Notional General Income'!L30</f>
        <v>0</v>
      </c>
      <c r="M1172" s="697" t="str">
        <f>'WK2 - Notional General Income'!M30</f>
        <v>.</v>
      </c>
      <c r="N1172" s="1376"/>
      <c r="O1172" s="855">
        <f t="shared" si="36"/>
        <v>0</v>
      </c>
      <c r="P1172" s="1375"/>
      <c r="Q1172" s="1358"/>
      <c r="R1172" s="1358"/>
      <c r="S1172" s="1358"/>
      <c r="T1172" s="1358"/>
      <c r="U1172" s="1358"/>
      <c r="V1172" s="1358"/>
      <c r="W1172" s="1358"/>
      <c r="X1172" s="1358"/>
      <c r="Y1172" s="1358"/>
      <c r="Z1172" s="1358"/>
    </row>
    <row r="1173" spans="1:26" x14ac:dyDescent="0.2">
      <c r="A1173" s="1469"/>
      <c r="B1173" s="1376" t="str">
        <f>'WK2 - Notional General Income'!C31</f>
        <v>Residential</v>
      </c>
      <c r="C1173" s="1375" t="str">
        <f>'WK2 - Notional General Income'!C$28</f>
        <v>Wyong</v>
      </c>
      <c r="D1173" s="1377" t="str">
        <f>'WK2 - Notional General Income'!C$28&amp;" - "&amp;'WK2 - Notional General Income'!D31</f>
        <v xml:space="preserve">Wyong - </v>
      </c>
      <c r="E1173" s="697">
        <f>'WK2 - Notional General Income'!E31</f>
        <v>0</v>
      </c>
      <c r="F1173" s="697">
        <f>'WK2 - Notional General Income'!F31</f>
        <v>0</v>
      </c>
      <c r="G1173" s="697">
        <f>'WK2 - Notional General Income'!G31</f>
        <v>0</v>
      </c>
      <c r="H1173" s="1629" t="str">
        <f>'WK2 - Notional General Income'!H31</f>
        <v>.</v>
      </c>
      <c r="I1173" s="697">
        <f>'WK2 - Notional General Income'!I31</f>
        <v>0</v>
      </c>
      <c r="J1173" s="697">
        <f>'WK2 - Notional General Income'!J31</f>
        <v>0</v>
      </c>
      <c r="K1173" s="697">
        <f>'WK2 - Notional General Income'!K31</f>
        <v>0</v>
      </c>
      <c r="L1173" s="697">
        <f>'WK2 - Notional General Income'!L31</f>
        <v>0</v>
      </c>
      <c r="M1173" s="697" t="str">
        <f>'WK2 - Notional General Income'!M31</f>
        <v>.</v>
      </c>
      <c r="N1173" s="1376"/>
      <c r="O1173" s="855">
        <f t="shared" si="36"/>
        <v>0</v>
      </c>
      <c r="P1173" s="1375"/>
      <c r="Q1173" s="1358"/>
      <c r="R1173" s="1358"/>
      <c r="S1173" s="1358"/>
      <c r="T1173" s="1358"/>
      <c r="U1173" s="1358"/>
      <c r="V1173" s="1358"/>
      <c r="W1173" s="1358"/>
      <c r="X1173" s="1358"/>
      <c r="Y1173" s="1358"/>
      <c r="Z1173" s="1358"/>
    </row>
    <row r="1174" spans="1:26" x14ac:dyDescent="0.2">
      <c r="A1174" s="1469"/>
      <c r="B1174" s="1376" t="str">
        <f>'WK2 - Notional General Income'!C32</f>
        <v>Residential</v>
      </c>
      <c r="C1174" s="1375" t="str">
        <f>'WK2 - Notional General Income'!C$28</f>
        <v>Wyong</v>
      </c>
      <c r="D1174" s="1377" t="str">
        <f>'WK2 - Notional General Income'!C$28&amp;" - "&amp;'WK2 - Notional General Income'!D32</f>
        <v xml:space="preserve">Wyong - </v>
      </c>
      <c r="E1174" s="697">
        <f>'WK2 - Notional General Income'!E32</f>
        <v>0</v>
      </c>
      <c r="F1174" s="697">
        <f>'WK2 - Notional General Income'!F32</f>
        <v>0</v>
      </c>
      <c r="G1174" s="697">
        <f>'WK2 - Notional General Income'!G32</f>
        <v>0</v>
      </c>
      <c r="H1174" s="1629" t="str">
        <f>'WK2 - Notional General Income'!H32</f>
        <v>.</v>
      </c>
      <c r="I1174" s="697">
        <f>'WK2 - Notional General Income'!I32</f>
        <v>0</v>
      </c>
      <c r="J1174" s="697">
        <f>'WK2 - Notional General Income'!J32</f>
        <v>0</v>
      </c>
      <c r="K1174" s="697">
        <f>'WK2 - Notional General Income'!K32</f>
        <v>0</v>
      </c>
      <c r="L1174" s="697">
        <f>'WK2 - Notional General Income'!L32</f>
        <v>0</v>
      </c>
      <c r="M1174" s="697" t="str">
        <f>'WK2 - Notional General Income'!M32</f>
        <v>.</v>
      </c>
      <c r="N1174" s="1376"/>
      <c r="O1174" s="855">
        <f t="shared" si="36"/>
        <v>0</v>
      </c>
      <c r="P1174" s="1375"/>
      <c r="Q1174" s="1358"/>
      <c r="R1174" s="1358"/>
      <c r="S1174" s="1358"/>
      <c r="T1174" s="1358"/>
      <c r="U1174" s="1358"/>
      <c r="V1174" s="1358"/>
      <c r="W1174" s="1358"/>
      <c r="X1174" s="1358"/>
      <c r="Y1174" s="1358"/>
      <c r="Z1174" s="1358"/>
    </row>
    <row r="1175" spans="1:26" x14ac:dyDescent="0.2">
      <c r="A1175" s="1469"/>
      <c r="B1175" s="1376" t="str">
        <f>'WK2 - Notional General Income'!C33</f>
        <v>Residential</v>
      </c>
      <c r="C1175" s="1375" t="str">
        <f>'WK2 - Notional General Income'!C$28</f>
        <v>Wyong</v>
      </c>
      <c r="D1175" s="1377" t="str">
        <f>'WK2 - Notional General Income'!C$28&amp;" - "&amp;'WK2 - Notional General Income'!D33</f>
        <v xml:space="preserve">Wyong - </v>
      </c>
      <c r="E1175" s="697">
        <f>'WK2 - Notional General Income'!E33</f>
        <v>0</v>
      </c>
      <c r="F1175" s="697">
        <f>'WK2 - Notional General Income'!F33</f>
        <v>0</v>
      </c>
      <c r="G1175" s="697">
        <f>'WK2 - Notional General Income'!G33</f>
        <v>0</v>
      </c>
      <c r="H1175" s="1629" t="str">
        <f>'WK2 - Notional General Income'!H33</f>
        <v>.</v>
      </c>
      <c r="I1175" s="697">
        <f>'WK2 - Notional General Income'!I33</f>
        <v>0</v>
      </c>
      <c r="J1175" s="697">
        <f>'WK2 - Notional General Income'!J33</f>
        <v>0</v>
      </c>
      <c r="K1175" s="697">
        <f>'WK2 - Notional General Income'!K33</f>
        <v>0</v>
      </c>
      <c r="L1175" s="697">
        <f>'WK2 - Notional General Income'!L33</f>
        <v>0</v>
      </c>
      <c r="M1175" s="697" t="str">
        <f>'WK2 - Notional General Income'!M33</f>
        <v>.</v>
      </c>
      <c r="N1175" s="1376"/>
      <c r="O1175" s="855">
        <f t="shared" si="36"/>
        <v>0</v>
      </c>
      <c r="P1175" s="1375"/>
      <c r="Q1175" s="1358"/>
      <c r="R1175" s="1358"/>
      <c r="S1175" s="1358"/>
      <c r="T1175" s="1358"/>
      <c r="U1175" s="1358"/>
      <c r="V1175" s="1358"/>
      <c r="W1175" s="1358"/>
      <c r="X1175" s="1358"/>
      <c r="Y1175" s="1358"/>
      <c r="Z1175" s="1358"/>
    </row>
    <row r="1176" spans="1:26" x14ac:dyDescent="0.2">
      <c r="A1176" s="1469"/>
      <c r="B1176" s="1376" t="str">
        <f>'WK2 - Notional General Income'!C34</f>
        <v>Residential</v>
      </c>
      <c r="C1176" s="1375" t="str">
        <f>'WK2 - Notional General Income'!C$28</f>
        <v>Wyong</v>
      </c>
      <c r="D1176" s="1377" t="str">
        <f>'WK2 - Notional General Income'!C$28&amp;" - "&amp;'WK2 - Notional General Income'!D34</f>
        <v xml:space="preserve">Wyong - </v>
      </c>
      <c r="E1176" s="697">
        <f>'WK2 - Notional General Income'!E34</f>
        <v>0</v>
      </c>
      <c r="F1176" s="697">
        <f>'WK2 - Notional General Income'!F34</f>
        <v>0</v>
      </c>
      <c r="G1176" s="697">
        <f>'WK2 - Notional General Income'!G34</f>
        <v>0</v>
      </c>
      <c r="H1176" s="1629" t="str">
        <f>'WK2 - Notional General Income'!H34</f>
        <v>.</v>
      </c>
      <c r="I1176" s="697">
        <f>'WK2 - Notional General Income'!I34</f>
        <v>0</v>
      </c>
      <c r="J1176" s="697">
        <f>'WK2 - Notional General Income'!J34</f>
        <v>0</v>
      </c>
      <c r="K1176" s="697">
        <f>'WK2 - Notional General Income'!K34</f>
        <v>0</v>
      </c>
      <c r="L1176" s="697">
        <f>'WK2 - Notional General Income'!L34</f>
        <v>0</v>
      </c>
      <c r="M1176" s="697" t="str">
        <f>'WK2 - Notional General Income'!M34</f>
        <v>.</v>
      </c>
      <c r="N1176" s="1376"/>
      <c r="O1176" s="855">
        <f t="shared" si="36"/>
        <v>0</v>
      </c>
      <c r="P1176" s="1375"/>
      <c r="Q1176" s="1358"/>
      <c r="R1176" s="1358"/>
      <c r="S1176" s="1358"/>
      <c r="T1176" s="1358"/>
      <c r="U1176" s="1358"/>
      <c r="V1176" s="1358"/>
      <c r="W1176" s="1358"/>
      <c r="X1176" s="1358"/>
      <c r="Y1176" s="1358"/>
      <c r="Z1176" s="1358"/>
    </row>
    <row r="1177" spans="1:26" x14ac:dyDescent="0.2">
      <c r="A1177" s="1469"/>
      <c r="B1177" s="1376" t="str">
        <f>'WK2 - Notional General Income'!C35</f>
        <v>Residential</v>
      </c>
      <c r="C1177" s="1375" t="str">
        <f>'WK2 - Notional General Income'!C$28</f>
        <v>Wyong</v>
      </c>
      <c r="D1177" s="1377" t="str">
        <f>'WK2 - Notional General Income'!C$28&amp;" - "&amp;'WK2 - Notional General Income'!D35</f>
        <v xml:space="preserve">Wyong - </v>
      </c>
      <c r="E1177" s="697">
        <f>'WK2 - Notional General Income'!E35</f>
        <v>0</v>
      </c>
      <c r="F1177" s="697">
        <f>'WK2 - Notional General Income'!F35</f>
        <v>0</v>
      </c>
      <c r="G1177" s="697">
        <f>'WK2 - Notional General Income'!G35</f>
        <v>0</v>
      </c>
      <c r="H1177" s="1629" t="str">
        <f>'WK2 - Notional General Income'!H35</f>
        <v>.</v>
      </c>
      <c r="I1177" s="697">
        <f>'WK2 - Notional General Income'!I35</f>
        <v>0</v>
      </c>
      <c r="J1177" s="697">
        <f>'WK2 - Notional General Income'!J35</f>
        <v>0</v>
      </c>
      <c r="K1177" s="697">
        <f>'WK2 - Notional General Income'!K35</f>
        <v>0</v>
      </c>
      <c r="L1177" s="697">
        <f>'WK2 - Notional General Income'!L35</f>
        <v>0</v>
      </c>
      <c r="M1177" s="697" t="str">
        <f>'WK2 - Notional General Income'!M35</f>
        <v>.</v>
      </c>
      <c r="N1177" s="1376"/>
      <c r="O1177" s="855">
        <f t="shared" si="36"/>
        <v>0</v>
      </c>
      <c r="P1177" s="1375"/>
      <c r="Q1177" s="1358"/>
      <c r="R1177" s="1358"/>
      <c r="S1177" s="1358"/>
      <c r="T1177" s="1358"/>
      <c r="U1177" s="1358"/>
      <c r="V1177" s="1358"/>
      <c r="W1177" s="1358"/>
      <c r="X1177" s="1358"/>
      <c r="Y1177" s="1358"/>
      <c r="Z1177" s="1358"/>
    </row>
    <row r="1178" spans="1:26" ht="12.75" thickBot="1" x14ac:dyDescent="0.25">
      <c r="A1178" s="1469"/>
      <c r="B1178" s="1630" t="str">
        <f>'WK2 - Notional General Income'!C36</f>
        <v>Residential</v>
      </c>
      <c r="C1178" s="1631" t="str">
        <f>'WK2 - Notional General Income'!C$28</f>
        <v>Wyong</v>
      </c>
      <c r="D1178" s="1632" t="str">
        <f>'WK2 - Notional General Income'!C$28&amp;" - "&amp;'WK2 - Notional General Income'!D36</f>
        <v xml:space="preserve">Wyong - </v>
      </c>
      <c r="E1178" s="1606">
        <f>'WK2 - Notional General Income'!E36</f>
        <v>0</v>
      </c>
      <c r="F1178" s="1606">
        <f>'WK2 - Notional General Income'!F36</f>
        <v>0</v>
      </c>
      <c r="G1178" s="1606">
        <f>'WK2 - Notional General Income'!G36</f>
        <v>0</v>
      </c>
      <c r="H1178" s="1633" t="str">
        <f>'WK2 - Notional General Income'!H36</f>
        <v>.</v>
      </c>
      <c r="I1178" s="1606">
        <f>'WK2 - Notional General Income'!I36</f>
        <v>0</v>
      </c>
      <c r="J1178" s="1606">
        <f>'WK2 - Notional General Income'!J36</f>
        <v>0</v>
      </c>
      <c r="K1178" s="1606">
        <f>'WK2 - Notional General Income'!K36</f>
        <v>0</v>
      </c>
      <c r="L1178" s="1606">
        <f>'WK2 - Notional General Income'!L36</f>
        <v>0</v>
      </c>
      <c r="M1178" s="1606" t="str">
        <f>'WK2 - Notional General Income'!M36</f>
        <v>.</v>
      </c>
      <c r="N1178" s="1376"/>
      <c r="O1178" s="855">
        <f t="shared" si="36"/>
        <v>0</v>
      </c>
      <c r="P1178" s="1375"/>
      <c r="Q1178" s="1358"/>
      <c r="R1178" s="1358"/>
      <c r="S1178" s="1358"/>
      <c r="T1178" s="1358"/>
      <c r="U1178" s="1358"/>
      <c r="V1178" s="1358"/>
      <c r="W1178" s="1358"/>
      <c r="X1178" s="1358"/>
      <c r="Y1178" s="1358"/>
      <c r="Z1178" s="1358"/>
    </row>
    <row r="1179" spans="1:26" ht="12.75" thickTop="1" x14ac:dyDescent="0.2">
      <c r="A1179" s="1469"/>
      <c r="B1179" s="1376" t="str">
        <f>'WK2 - Notional General Income'!C38</f>
        <v>Residential</v>
      </c>
      <c r="C1179" s="1375" t="str">
        <f>'WK2 - Notional General Income'!C$37</f>
        <v>.</v>
      </c>
      <c r="D1179" s="1377" t="str">
        <f>'WK2 - Notional General Income'!C$37&amp;" - "&amp;'WK2 - Notional General Income'!D38</f>
        <v xml:space="preserve">. - </v>
      </c>
      <c r="E1179" s="697">
        <f>'WK2 - Notional General Income'!E38</f>
        <v>0</v>
      </c>
      <c r="F1179" s="697">
        <f>'WK2 - Notional General Income'!F38</f>
        <v>0</v>
      </c>
      <c r="G1179" s="697">
        <f>'WK2 - Notional General Income'!G38</f>
        <v>0</v>
      </c>
      <c r="H1179" s="1629" t="str">
        <f>'WK2 - Notional General Income'!H38</f>
        <v>.</v>
      </c>
      <c r="I1179" s="697">
        <f>'WK2 - Notional General Income'!I38</f>
        <v>0</v>
      </c>
      <c r="J1179" s="697">
        <f>'WK2 - Notional General Income'!J38</f>
        <v>0</v>
      </c>
      <c r="K1179" s="697">
        <f>'WK2 - Notional General Income'!K38</f>
        <v>0</v>
      </c>
      <c r="L1179" s="697">
        <f>'WK2 - Notional General Income'!L38</f>
        <v>0</v>
      </c>
      <c r="M1179" s="697" t="str">
        <f>'WK2 - Notional General Income'!M38</f>
        <v>.</v>
      </c>
      <c r="N1179" s="1376"/>
      <c r="O1179" s="855">
        <f t="shared" si="36"/>
        <v>0</v>
      </c>
      <c r="P1179" s="1375"/>
      <c r="Q1179" s="1358"/>
      <c r="R1179" s="1358"/>
      <c r="S1179" s="1358"/>
      <c r="T1179" s="1358"/>
      <c r="U1179" s="1358"/>
      <c r="V1179" s="1358"/>
      <c r="W1179" s="1358"/>
      <c r="X1179" s="1358"/>
      <c r="Y1179" s="1358"/>
      <c r="Z1179" s="1358"/>
    </row>
    <row r="1180" spans="1:26" x14ac:dyDescent="0.2">
      <c r="A1180" s="1469"/>
      <c r="B1180" s="1376" t="str">
        <f>'WK2 - Notional General Income'!C39</f>
        <v>Residential</v>
      </c>
      <c r="C1180" s="1375" t="str">
        <f>'WK2 - Notional General Income'!C$37</f>
        <v>.</v>
      </c>
      <c r="D1180" s="1377" t="str">
        <f>'WK2 - Notional General Income'!C$37&amp;" - "&amp;'WK2 - Notional General Income'!D39</f>
        <v xml:space="preserve">. - </v>
      </c>
      <c r="E1180" s="697">
        <f>'WK2 - Notional General Income'!E39</f>
        <v>0</v>
      </c>
      <c r="F1180" s="697">
        <f>'WK2 - Notional General Income'!F39</f>
        <v>0</v>
      </c>
      <c r="G1180" s="697">
        <f>'WK2 - Notional General Income'!G39</f>
        <v>0</v>
      </c>
      <c r="H1180" s="1629" t="str">
        <f>'WK2 - Notional General Income'!H39</f>
        <v>.</v>
      </c>
      <c r="I1180" s="697">
        <f>'WK2 - Notional General Income'!I39</f>
        <v>0</v>
      </c>
      <c r="J1180" s="697">
        <f>'WK2 - Notional General Income'!J39</f>
        <v>0</v>
      </c>
      <c r="K1180" s="697">
        <f>'WK2 - Notional General Income'!K39</f>
        <v>0</v>
      </c>
      <c r="L1180" s="697">
        <f>'WK2 - Notional General Income'!L39</f>
        <v>0</v>
      </c>
      <c r="M1180" s="697" t="str">
        <f>'WK2 - Notional General Income'!M39</f>
        <v>.</v>
      </c>
      <c r="N1180" s="1376"/>
      <c r="O1180" s="855">
        <f t="shared" si="36"/>
        <v>0</v>
      </c>
      <c r="P1180" s="1375"/>
      <c r="Q1180" s="1358"/>
      <c r="R1180" s="1358"/>
      <c r="S1180" s="1358"/>
      <c r="T1180" s="1358"/>
      <c r="U1180" s="1358"/>
      <c r="V1180" s="1358"/>
      <c r="W1180" s="1358"/>
      <c r="X1180" s="1358"/>
      <c r="Y1180" s="1358"/>
      <c r="Z1180" s="1358"/>
    </row>
    <row r="1181" spans="1:26" x14ac:dyDescent="0.2">
      <c r="A1181" s="1469"/>
      <c r="B1181" s="1376" t="str">
        <f>'WK2 - Notional General Income'!C40</f>
        <v>Residential</v>
      </c>
      <c r="C1181" s="1375" t="str">
        <f>'WK2 - Notional General Income'!C$37</f>
        <v>.</v>
      </c>
      <c r="D1181" s="1377" t="str">
        <f>'WK2 - Notional General Income'!C$37&amp;" - "&amp;'WK2 - Notional General Income'!D40</f>
        <v xml:space="preserve">. - </v>
      </c>
      <c r="E1181" s="697">
        <f>'WK2 - Notional General Income'!E40</f>
        <v>0</v>
      </c>
      <c r="F1181" s="697">
        <f>'WK2 - Notional General Income'!F40</f>
        <v>0</v>
      </c>
      <c r="G1181" s="697">
        <f>'WK2 - Notional General Income'!G40</f>
        <v>0</v>
      </c>
      <c r="H1181" s="1629" t="str">
        <f>'WK2 - Notional General Income'!H40</f>
        <v>.</v>
      </c>
      <c r="I1181" s="697">
        <f>'WK2 - Notional General Income'!I40</f>
        <v>0</v>
      </c>
      <c r="J1181" s="697">
        <f>'WK2 - Notional General Income'!J40</f>
        <v>0</v>
      </c>
      <c r="K1181" s="697">
        <f>'WK2 - Notional General Income'!K40</f>
        <v>0</v>
      </c>
      <c r="L1181" s="697">
        <f>'WK2 - Notional General Income'!L40</f>
        <v>0</v>
      </c>
      <c r="M1181" s="697" t="str">
        <f>'WK2 - Notional General Income'!M40</f>
        <v>.</v>
      </c>
      <c r="N1181" s="1376"/>
      <c r="O1181" s="855">
        <f t="shared" si="36"/>
        <v>0</v>
      </c>
      <c r="P1181" s="1375"/>
      <c r="Q1181" s="1358"/>
      <c r="R1181" s="1358"/>
      <c r="S1181" s="1358"/>
      <c r="T1181" s="1358"/>
      <c r="U1181" s="1358"/>
      <c r="V1181" s="1358"/>
      <c r="W1181" s="1358"/>
      <c r="X1181" s="1358"/>
      <c r="Y1181" s="1358"/>
      <c r="Z1181" s="1358"/>
    </row>
    <row r="1182" spans="1:26" x14ac:dyDescent="0.2">
      <c r="A1182" s="1469"/>
      <c r="B1182" s="1376" t="str">
        <f>'WK2 - Notional General Income'!C41</f>
        <v>Residential</v>
      </c>
      <c r="C1182" s="1375" t="str">
        <f>'WK2 - Notional General Income'!C$37</f>
        <v>.</v>
      </c>
      <c r="D1182" s="1377" t="str">
        <f>'WK2 - Notional General Income'!C$37&amp;" - "&amp;'WK2 - Notional General Income'!D41</f>
        <v xml:space="preserve">. - </v>
      </c>
      <c r="E1182" s="697">
        <f>'WK2 - Notional General Income'!E41</f>
        <v>0</v>
      </c>
      <c r="F1182" s="697">
        <f>'WK2 - Notional General Income'!F41</f>
        <v>0</v>
      </c>
      <c r="G1182" s="697">
        <f>'WK2 - Notional General Income'!G41</f>
        <v>0</v>
      </c>
      <c r="H1182" s="1629" t="str">
        <f>'WK2 - Notional General Income'!H41</f>
        <v>.</v>
      </c>
      <c r="I1182" s="697">
        <f>'WK2 - Notional General Income'!I41</f>
        <v>0</v>
      </c>
      <c r="J1182" s="697">
        <f>'WK2 - Notional General Income'!J41</f>
        <v>0</v>
      </c>
      <c r="K1182" s="697">
        <f>'WK2 - Notional General Income'!K41</f>
        <v>0</v>
      </c>
      <c r="L1182" s="697">
        <f>'WK2 - Notional General Income'!L41</f>
        <v>0</v>
      </c>
      <c r="M1182" s="697" t="str">
        <f>'WK2 - Notional General Income'!M41</f>
        <v>.</v>
      </c>
      <c r="N1182" s="1376"/>
      <c r="O1182" s="855">
        <f t="shared" si="36"/>
        <v>0</v>
      </c>
      <c r="P1182" s="1375"/>
      <c r="Q1182" s="1358"/>
      <c r="R1182" s="1358"/>
      <c r="S1182" s="1358"/>
      <c r="T1182" s="1358"/>
      <c r="U1182" s="1358"/>
      <c r="V1182" s="1358"/>
      <c r="W1182" s="1358"/>
      <c r="X1182" s="1358"/>
      <c r="Y1182" s="1358"/>
      <c r="Z1182" s="1358"/>
    </row>
    <row r="1183" spans="1:26" x14ac:dyDescent="0.2">
      <c r="A1183" s="1469"/>
      <c r="B1183" s="1376" t="str">
        <f>'WK2 - Notional General Income'!C42</f>
        <v>Residential</v>
      </c>
      <c r="C1183" s="1375" t="str">
        <f>'WK2 - Notional General Income'!C$37</f>
        <v>.</v>
      </c>
      <c r="D1183" s="1377" t="str">
        <f>'WK2 - Notional General Income'!C$37&amp;" - "&amp;'WK2 - Notional General Income'!D42</f>
        <v xml:space="preserve">. - </v>
      </c>
      <c r="E1183" s="697">
        <f>'WK2 - Notional General Income'!E42</f>
        <v>0</v>
      </c>
      <c r="F1183" s="697">
        <f>'WK2 - Notional General Income'!F42</f>
        <v>0</v>
      </c>
      <c r="G1183" s="697">
        <f>'WK2 - Notional General Income'!G42</f>
        <v>0</v>
      </c>
      <c r="H1183" s="1629" t="str">
        <f>'WK2 - Notional General Income'!H42</f>
        <v>.</v>
      </c>
      <c r="I1183" s="697">
        <f>'WK2 - Notional General Income'!I42</f>
        <v>0</v>
      </c>
      <c r="J1183" s="697">
        <f>'WK2 - Notional General Income'!J42</f>
        <v>0</v>
      </c>
      <c r="K1183" s="697">
        <f>'WK2 - Notional General Income'!K42</f>
        <v>0</v>
      </c>
      <c r="L1183" s="697">
        <f>'WK2 - Notional General Income'!L42</f>
        <v>0</v>
      </c>
      <c r="M1183" s="697" t="str">
        <f>'WK2 - Notional General Income'!M42</f>
        <v>.</v>
      </c>
      <c r="N1183" s="1376"/>
      <c r="O1183" s="855">
        <f t="shared" si="36"/>
        <v>0</v>
      </c>
      <c r="P1183" s="1375"/>
      <c r="Q1183" s="1358"/>
      <c r="R1183" s="1358"/>
      <c r="S1183" s="1358"/>
      <c r="T1183" s="1358"/>
      <c r="U1183" s="1358"/>
      <c r="V1183" s="1358"/>
      <c r="W1183" s="1358"/>
      <c r="X1183" s="1358"/>
      <c r="Y1183" s="1358"/>
      <c r="Z1183" s="1358"/>
    </row>
    <row r="1184" spans="1:26" x14ac:dyDescent="0.2">
      <c r="A1184" s="1469"/>
      <c r="B1184" s="1376" t="str">
        <f>'WK2 - Notional General Income'!C43</f>
        <v>Residential</v>
      </c>
      <c r="C1184" s="1375" t="str">
        <f>'WK2 - Notional General Income'!C$37</f>
        <v>.</v>
      </c>
      <c r="D1184" s="1377" t="str">
        <f>'WK2 - Notional General Income'!C$37&amp;" - "&amp;'WK2 - Notional General Income'!D43</f>
        <v xml:space="preserve">. - </v>
      </c>
      <c r="E1184" s="697">
        <f>'WK2 - Notional General Income'!E43</f>
        <v>0</v>
      </c>
      <c r="F1184" s="697">
        <f>'WK2 - Notional General Income'!F43</f>
        <v>0</v>
      </c>
      <c r="G1184" s="697">
        <f>'WK2 - Notional General Income'!G43</f>
        <v>0</v>
      </c>
      <c r="H1184" s="1629" t="str">
        <f>'WK2 - Notional General Income'!H43</f>
        <v>.</v>
      </c>
      <c r="I1184" s="697">
        <f>'WK2 - Notional General Income'!I43</f>
        <v>0</v>
      </c>
      <c r="J1184" s="697">
        <f>'WK2 - Notional General Income'!J43</f>
        <v>0</v>
      </c>
      <c r="K1184" s="697">
        <f>'WK2 - Notional General Income'!K43</f>
        <v>0</v>
      </c>
      <c r="L1184" s="697">
        <f>'WK2 - Notional General Income'!L43</f>
        <v>0</v>
      </c>
      <c r="M1184" s="697" t="str">
        <f>'WK2 - Notional General Income'!M43</f>
        <v>.</v>
      </c>
      <c r="N1184" s="1376"/>
      <c r="O1184" s="855">
        <f t="shared" si="36"/>
        <v>0</v>
      </c>
      <c r="P1184" s="1375"/>
      <c r="Q1184" s="1358"/>
      <c r="R1184" s="1358"/>
      <c r="S1184" s="1358"/>
      <c r="T1184" s="1358"/>
      <c r="U1184" s="1358"/>
      <c r="V1184" s="1358"/>
      <c r="W1184" s="1358"/>
      <c r="X1184" s="1358"/>
      <c r="Y1184" s="1358"/>
      <c r="Z1184" s="1358"/>
    </row>
    <row r="1185" spans="1:26" x14ac:dyDescent="0.2">
      <c r="A1185" s="1469"/>
      <c r="B1185" s="1376" t="str">
        <f>'WK2 - Notional General Income'!C44</f>
        <v>Residential</v>
      </c>
      <c r="C1185" s="1375" t="str">
        <f>'WK2 - Notional General Income'!C$37</f>
        <v>.</v>
      </c>
      <c r="D1185" s="1377" t="str">
        <f>'WK2 - Notional General Income'!C$37&amp;" - "&amp;'WK2 - Notional General Income'!D44</f>
        <v xml:space="preserve">. - </v>
      </c>
      <c r="E1185" s="697">
        <f>'WK2 - Notional General Income'!E44</f>
        <v>0</v>
      </c>
      <c r="F1185" s="697">
        <f>'WK2 - Notional General Income'!F44</f>
        <v>0</v>
      </c>
      <c r="G1185" s="697">
        <f>'WK2 - Notional General Income'!G44</f>
        <v>0</v>
      </c>
      <c r="H1185" s="1629" t="str">
        <f>'WK2 - Notional General Income'!H44</f>
        <v>.</v>
      </c>
      <c r="I1185" s="697">
        <f>'WK2 - Notional General Income'!I44</f>
        <v>0</v>
      </c>
      <c r="J1185" s="697">
        <f>'WK2 - Notional General Income'!J44</f>
        <v>0</v>
      </c>
      <c r="K1185" s="697">
        <f>'WK2 - Notional General Income'!K44</f>
        <v>0</v>
      </c>
      <c r="L1185" s="697">
        <f>'WK2 - Notional General Income'!L44</f>
        <v>0</v>
      </c>
      <c r="M1185" s="697" t="str">
        <f>'WK2 - Notional General Income'!M44</f>
        <v>.</v>
      </c>
      <c r="N1185" s="1376"/>
      <c r="O1185" s="855">
        <f t="shared" si="36"/>
        <v>0</v>
      </c>
      <c r="P1185" s="1375"/>
      <c r="Q1185" s="1358"/>
      <c r="R1185" s="1358"/>
      <c r="S1185" s="1358"/>
      <c r="T1185" s="1358"/>
      <c r="U1185" s="1358"/>
      <c r="V1185" s="1358"/>
      <c r="W1185" s="1358"/>
      <c r="X1185" s="1358"/>
      <c r="Y1185" s="1358"/>
      <c r="Z1185" s="1358"/>
    </row>
    <row r="1186" spans="1:26" ht="12.75" thickBot="1" x14ac:dyDescent="0.25">
      <c r="A1186" s="1469"/>
      <c r="B1186" s="1630" t="str">
        <f>'WK2 - Notional General Income'!C45</f>
        <v>Residential</v>
      </c>
      <c r="C1186" s="1631" t="str">
        <f>'WK2 - Notional General Income'!C$37</f>
        <v>.</v>
      </c>
      <c r="D1186" s="1632" t="str">
        <f>'WK2 - Notional General Income'!C$37&amp;" - "&amp;'WK2 - Notional General Income'!D45</f>
        <v xml:space="preserve">. - </v>
      </c>
      <c r="E1186" s="1606">
        <f>'WK2 - Notional General Income'!E45</f>
        <v>0</v>
      </c>
      <c r="F1186" s="1606">
        <f>'WK2 - Notional General Income'!F45</f>
        <v>0</v>
      </c>
      <c r="G1186" s="1606">
        <f>'WK2 - Notional General Income'!G45</f>
        <v>0</v>
      </c>
      <c r="H1186" s="1633" t="str">
        <f>'WK2 - Notional General Income'!H45</f>
        <v>.</v>
      </c>
      <c r="I1186" s="1606">
        <f>'WK2 - Notional General Income'!I45</f>
        <v>0</v>
      </c>
      <c r="J1186" s="1606">
        <f>'WK2 - Notional General Income'!J45</f>
        <v>0</v>
      </c>
      <c r="K1186" s="1606">
        <f>'WK2 - Notional General Income'!K45</f>
        <v>0</v>
      </c>
      <c r="L1186" s="1606">
        <f>'WK2 - Notional General Income'!L45</f>
        <v>0</v>
      </c>
      <c r="M1186" s="1606" t="str">
        <f>'WK2 - Notional General Income'!M45</f>
        <v>.</v>
      </c>
      <c r="N1186" s="1376"/>
      <c r="O1186" s="855">
        <f t="shared" si="36"/>
        <v>0</v>
      </c>
      <c r="P1186" s="1375"/>
      <c r="Q1186" s="1358"/>
      <c r="R1186" s="1358"/>
      <c r="S1186" s="1358"/>
      <c r="T1186" s="1358"/>
      <c r="U1186" s="1358"/>
      <c r="V1186" s="1358"/>
      <c r="W1186" s="1358"/>
      <c r="X1186" s="1358"/>
      <c r="Y1186" s="1358"/>
      <c r="Z1186" s="1358"/>
    </row>
    <row r="1187" spans="1:26" ht="12.75" thickTop="1" x14ac:dyDescent="0.2">
      <c r="A1187" s="1469"/>
      <c r="B1187" s="1376" t="str">
        <f>'WK2 - Notional General Income'!C47</f>
        <v>Residential</v>
      </c>
      <c r="C1187" s="1375" t="str">
        <f>'WK2 - Notional General Income'!C$46</f>
        <v>.</v>
      </c>
      <c r="D1187" s="1377" t="str">
        <f>'WK2 - Notional General Income'!C$46&amp;" - "&amp;'WK2 - Notional General Income'!D47</f>
        <v xml:space="preserve">. - </v>
      </c>
      <c r="E1187" s="697">
        <f>'WK2 - Notional General Income'!E47</f>
        <v>0</v>
      </c>
      <c r="F1187" s="697">
        <f>'WK2 - Notional General Income'!F47</f>
        <v>0</v>
      </c>
      <c r="G1187" s="697">
        <f>'WK2 - Notional General Income'!G47</f>
        <v>0</v>
      </c>
      <c r="H1187" s="1629" t="str">
        <f>'WK2 - Notional General Income'!H47</f>
        <v>.</v>
      </c>
      <c r="I1187" s="697">
        <f>'WK2 - Notional General Income'!I47</f>
        <v>0</v>
      </c>
      <c r="J1187" s="697">
        <f>'WK2 - Notional General Income'!J47</f>
        <v>0</v>
      </c>
      <c r="K1187" s="697">
        <f>'WK2 - Notional General Income'!K47</f>
        <v>0</v>
      </c>
      <c r="L1187" s="697">
        <f>'WK2 - Notional General Income'!L47</f>
        <v>0</v>
      </c>
      <c r="M1187" s="697" t="str">
        <f>'WK2 - Notional General Income'!M47</f>
        <v>.</v>
      </c>
      <c r="N1187" s="1376"/>
      <c r="O1187" s="855">
        <f t="shared" si="36"/>
        <v>0</v>
      </c>
      <c r="P1187" s="1375"/>
      <c r="Q1187" s="1358"/>
      <c r="R1187" s="1358"/>
      <c r="S1187" s="1358"/>
      <c r="T1187" s="1358"/>
      <c r="U1187" s="1358"/>
      <c r="V1187" s="1358"/>
      <c r="W1187" s="1358"/>
      <c r="X1187" s="1358"/>
      <c r="Y1187" s="1358"/>
      <c r="Z1187" s="1358"/>
    </row>
    <row r="1188" spans="1:26" x14ac:dyDescent="0.2">
      <c r="A1188" s="1469"/>
      <c r="B1188" s="1376" t="str">
        <f>'WK2 - Notional General Income'!C48</f>
        <v>Residential</v>
      </c>
      <c r="C1188" s="1375" t="str">
        <f>'WK2 - Notional General Income'!C$46</f>
        <v>.</v>
      </c>
      <c r="D1188" s="1377" t="str">
        <f>'WK2 - Notional General Income'!C$46&amp;" - "&amp;'WK2 - Notional General Income'!D48</f>
        <v xml:space="preserve">. - </v>
      </c>
      <c r="E1188" s="697">
        <f>'WK2 - Notional General Income'!E48</f>
        <v>0</v>
      </c>
      <c r="F1188" s="697">
        <f>'WK2 - Notional General Income'!F48</f>
        <v>0</v>
      </c>
      <c r="G1188" s="697">
        <f>'WK2 - Notional General Income'!G48</f>
        <v>0</v>
      </c>
      <c r="H1188" s="1629" t="str">
        <f>'WK2 - Notional General Income'!H48</f>
        <v>.</v>
      </c>
      <c r="I1188" s="697">
        <f>'WK2 - Notional General Income'!I48</f>
        <v>0</v>
      </c>
      <c r="J1188" s="697">
        <f>'WK2 - Notional General Income'!J48</f>
        <v>0</v>
      </c>
      <c r="K1188" s="697">
        <f>'WK2 - Notional General Income'!K48</f>
        <v>0</v>
      </c>
      <c r="L1188" s="697">
        <f>'WK2 - Notional General Income'!L48</f>
        <v>0</v>
      </c>
      <c r="M1188" s="697" t="str">
        <f>'WK2 - Notional General Income'!M48</f>
        <v>.</v>
      </c>
      <c r="N1188" s="1376"/>
      <c r="O1188" s="855">
        <f t="shared" si="36"/>
        <v>0</v>
      </c>
      <c r="P1188" s="1375"/>
      <c r="Q1188" s="1358"/>
      <c r="R1188" s="1358"/>
      <c r="S1188" s="1358"/>
      <c r="T1188" s="1358"/>
      <c r="U1188" s="1358"/>
      <c r="V1188" s="1358"/>
      <c r="W1188" s="1358"/>
      <c r="X1188" s="1358"/>
      <c r="Y1188" s="1358"/>
      <c r="Z1188" s="1358"/>
    </row>
    <row r="1189" spans="1:26" x14ac:dyDescent="0.2">
      <c r="A1189" s="1469"/>
      <c r="B1189" s="1376" t="str">
        <f>'WK2 - Notional General Income'!C49</f>
        <v>Residential</v>
      </c>
      <c r="C1189" s="1375" t="str">
        <f>'WK2 - Notional General Income'!C$46</f>
        <v>.</v>
      </c>
      <c r="D1189" s="1377" t="str">
        <f>'WK2 - Notional General Income'!C$46&amp;" - "&amp;'WK2 - Notional General Income'!D49</f>
        <v xml:space="preserve">. - </v>
      </c>
      <c r="E1189" s="697">
        <f>'WK2 - Notional General Income'!E49</f>
        <v>0</v>
      </c>
      <c r="F1189" s="697">
        <f>'WK2 - Notional General Income'!F49</f>
        <v>0</v>
      </c>
      <c r="G1189" s="697">
        <f>'WK2 - Notional General Income'!G49</f>
        <v>0</v>
      </c>
      <c r="H1189" s="1629" t="str">
        <f>'WK2 - Notional General Income'!H49</f>
        <v>.</v>
      </c>
      <c r="I1189" s="697">
        <f>'WK2 - Notional General Income'!I49</f>
        <v>0</v>
      </c>
      <c r="J1189" s="697">
        <f>'WK2 - Notional General Income'!J49</f>
        <v>0</v>
      </c>
      <c r="K1189" s="697">
        <f>'WK2 - Notional General Income'!K49</f>
        <v>0</v>
      </c>
      <c r="L1189" s="697">
        <f>'WK2 - Notional General Income'!L49</f>
        <v>0</v>
      </c>
      <c r="M1189" s="697" t="str">
        <f>'WK2 - Notional General Income'!M49</f>
        <v>.</v>
      </c>
      <c r="N1189" s="1376"/>
      <c r="O1189" s="855">
        <f t="shared" si="36"/>
        <v>0</v>
      </c>
      <c r="P1189" s="1375"/>
      <c r="Q1189" s="1358"/>
      <c r="R1189" s="1358"/>
      <c r="S1189" s="1358"/>
      <c r="T1189" s="1358"/>
      <c r="U1189" s="1358"/>
      <c r="V1189" s="1358"/>
      <c r="W1189" s="1358"/>
      <c r="X1189" s="1358"/>
      <c r="Y1189" s="1358"/>
      <c r="Z1189" s="1358"/>
    </row>
    <row r="1190" spans="1:26" x14ac:dyDescent="0.2">
      <c r="A1190" s="1469"/>
      <c r="B1190" s="1376" t="str">
        <f>'WK2 - Notional General Income'!C50</f>
        <v>Residential</v>
      </c>
      <c r="C1190" s="1375" t="str">
        <f>'WK2 - Notional General Income'!C$46</f>
        <v>.</v>
      </c>
      <c r="D1190" s="1377" t="str">
        <f>'WK2 - Notional General Income'!C$46&amp;" - "&amp;'WK2 - Notional General Income'!D50</f>
        <v xml:space="preserve">. - </v>
      </c>
      <c r="E1190" s="697">
        <f>'WK2 - Notional General Income'!E50</f>
        <v>0</v>
      </c>
      <c r="F1190" s="697">
        <f>'WK2 - Notional General Income'!F50</f>
        <v>0</v>
      </c>
      <c r="G1190" s="697">
        <f>'WK2 - Notional General Income'!G50</f>
        <v>0</v>
      </c>
      <c r="H1190" s="1629" t="str">
        <f>'WK2 - Notional General Income'!H50</f>
        <v>.</v>
      </c>
      <c r="I1190" s="697">
        <f>'WK2 - Notional General Income'!I50</f>
        <v>0</v>
      </c>
      <c r="J1190" s="697">
        <f>'WK2 - Notional General Income'!J50</f>
        <v>0</v>
      </c>
      <c r="K1190" s="697">
        <f>'WK2 - Notional General Income'!K50</f>
        <v>0</v>
      </c>
      <c r="L1190" s="697">
        <f>'WK2 - Notional General Income'!L50</f>
        <v>0</v>
      </c>
      <c r="M1190" s="697" t="str">
        <f>'WK2 - Notional General Income'!M50</f>
        <v>.</v>
      </c>
      <c r="N1190" s="1376"/>
      <c r="O1190" s="855">
        <f t="shared" si="36"/>
        <v>0</v>
      </c>
      <c r="P1190" s="1375"/>
      <c r="Q1190" s="1358"/>
      <c r="R1190" s="1358"/>
      <c r="S1190" s="1358"/>
      <c r="T1190" s="1358"/>
      <c r="U1190" s="1358"/>
      <c r="V1190" s="1358"/>
      <c r="W1190" s="1358"/>
      <c r="X1190" s="1358"/>
      <c r="Y1190" s="1358"/>
      <c r="Z1190" s="1358"/>
    </row>
    <row r="1191" spans="1:26" x14ac:dyDescent="0.2">
      <c r="A1191" s="1469"/>
      <c r="B1191" s="1376" t="str">
        <f>'WK2 - Notional General Income'!C51</f>
        <v>Residential</v>
      </c>
      <c r="C1191" s="1375" t="str">
        <f>'WK2 - Notional General Income'!C$46</f>
        <v>.</v>
      </c>
      <c r="D1191" s="1377" t="str">
        <f>'WK2 - Notional General Income'!C$46&amp;" - "&amp;'WK2 - Notional General Income'!D51</f>
        <v xml:space="preserve">. - </v>
      </c>
      <c r="E1191" s="697">
        <f>'WK2 - Notional General Income'!E51</f>
        <v>0</v>
      </c>
      <c r="F1191" s="697">
        <f>'WK2 - Notional General Income'!F51</f>
        <v>0</v>
      </c>
      <c r="G1191" s="697">
        <f>'WK2 - Notional General Income'!G51</f>
        <v>0</v>
      </c>
      <c r="H1191" s="1629" t="str">
        <f>'WK2 - Notional General Income'!H51</f>
        <v>.</v>
      </c>
      <c r="I1191" s="697">
        <f>'WK2 - Notional General Income'!I51</f>
        <v>0</v>
      </c>
      <c r="J1191" s="697">
        <f>'WK2 - Notional General Income'!J51</f>
        <v>0</v>
      </c>
      <c r="K1191" s="697">
        <f>'WK2 - Notional General Income'!K51</f>
        <v>0</v>
      </c>
      <c r="L1191" s="697">
        <f>'WK2 - Notional General Income'!L51</f>
        <v>0</v>
      </c>
      <c r="M1191" s="697" t="str">
        <f>'WK2 - Notional General Income'!M51</f>
        <v>.</v>
      </c>
      <c r="N1191" s="1376"/>
      <c r="O1191" s="855">
        <f t="shared" si="36"/>
        <v>0</v>
      </c>
      <c r="P1191" s="1375"/>
      <c r="Q1191" s="1358"/>
      <c r="R1191" s="1358"/>
      <c r="S1191" s="1358"/>
      <c r="T1191" s="1358"/>
      <c r="U1191" s="1358"/>
      <c r="V1191" s="1358"/>
      <c r="W1191" s="1358"/>
      <c r="X1191" s="1358"/>
      <c r="Y1191" s="1358"/>
      <c r="Z1191" s="1358"/>
    </row>
    <row r="1192" spans="1:26" x14ac:dyDescent="0.2">
      <c r="A1192" s="1469"/>
      <c r="B1192" s="1376" t="str">
        <f>'WK2 - Notional General Income'!C52</f>
        <v>Residential</v>
      </c>
      <c r="C1192" s="1375" t="str">
        <f>'WK2 - Notional General Income'!C$46</f>
        <v>.</v>
      </c>
      <c r="D1192" s="1377" t="str">
        <f>'WK2 - Notional General Income'!C$46&amp;" - "&amp;'WK2 - Notional General Income'!D52</f>
        <v xml:space="preserve">. - </v>
      </c>
      <c r="E1192" s="697">
        <f>'WK2 - Notional General Income'!E52</f>
        <v>0</v>
      </c>
      <c r="F1192" s="697">
        <f>'WK2 - Notional General Income'!F52</f>
        <v>0</v>
      </c>
      <c r="G1192" s="697">
        <f>'WK2 - Notional General Income'!G52</f>
        <v>0</v>
      </c>
      <c r="H1192" s="1629" t="str">
        <f>'WK2 - Notional General Income'!H52</f>
        <v>.</v>
      </c>
      <c r="I1192" s="697">
        <f>'WK2 - Notional General Income'!I52</f>
        <v>0</v>
      </c>
      <c r="J1192" s="697">
        <f>'WK2 - Notional General Income'!J52</f>
        <v>0</v>
      </c>
      <c r="K1192" s="697">
        <f>'WK2 - Notional General Income'!K52</f>
        <v>0</v>
      </c>
      <c r="L1192" s="697">
        <f>'WK2 - Notional General Income'!L52</f>
        <v>0</v>
      </c>
      <c r="M1192" s="697" t="str">
        <f>'WK2 - Notional General Income'!M52</f>
        <v>.</v>
      </c>
      <c r="N1192" s="1376"/>
      <c r="O1192" s="855">
        <f t="shared" si="36"/>
        <v>0</v>
      </c>
      <c r="P1192" s="1375"/>
      <c r="Q1192" s="1358"/>
      <c r="R1192" s="1358"/>
      <c r="S1192" s="1358"/>
      <c r="T1192" s="1358"/>
      <c r="U1192" s="1358"/>
      <c r="V1192" s="1358"/>
      <c r="W1192" s="1358"/>
      <c r="X1192" s="1358"/>
      <c r="Y1192" s="1358"/>
      <c r="Z1192" s="1358"/>
    </row>
    <row r="1193" spans="1:26" x14ac:dyDescent="0.2">
      <c r="A1193" s="1469"/>
      <c r="B1193" s="1376" t="str">
        <f>'WK2 - Notional General Income'!C53</f>
        <v>Residential</v>
      </c>
      <c r="C1193" s="1375" t="str">
        <f>'WK2 - Notional General Income'!C$46</f>
        <v>.</v>
      </c>
      <c r="D1193" s="1377" t="str">
        <f>'WK2 - Notional General Income'!C$46&amp;" - "&amp;'WK2 - Notional General Income'!D53</f>
        <v xml:space="preserve">. - </v>
      </c>
      <c r="E1193" s="697">
        <f>'WK2 - Notional General Income'!E53</f>
        <v>0</v>
      </c>
      <c r="F1193" s="697">
        <f>'WK2 - Notional General Income'!F53</f>
        <v>0</v>
      </c>
      <c r="G1193" s="697">
        <f>'WK2 - Notional General Income'!G53</f>
        <v>0</v>
      </c>
      <c r="H1193" s="1629" t="str">
        <f>'WK2 - Notional General Income'!H53</f>
        <v>.</v>
      </c>
      <c r="I1193" s="697">
        <f>'WK2 - Notional General Income'!I53</f>
        <v>0</v>
      </c>
      <c r="J1193" s="697">
        <f>'WK2 - Notional General Income'!J53</f>
        <v>0</v>
      </c>
      <c r="K1193" s="697">
        <f>'WK2 - Notional General Income'!K53</f>
        <v>0</v>
      </c>
      <c r="L1193" s="697">
        <f>'WK2 - Notional General Income'!L53</f>
        <v>0</v>
      </c>
      <c r="M1193" s="697" t="str">
        <f>'WK2 - Notional General Income'!M53</f>
        <v>.</v>
      </c>
      <c r="N1193" s="1376"/>
      <c r="O1193" s="855">
        <f t="shared" si="36"/>
        <v>0</v>
      </c>
      <c r="P1193" s="1375"/>
      <c r="Q1193" s="1358"/>
      <c r="R1193" s="1358"/>
      <c r="S1193" s="1358"/>
      <c r="T1193" s="1358"/>
      <c r="U1193" s="1358"/>
      <c r="V1193" s="1358"/>
      <c r="W1193" s="1358"/>
      <c r="X1193" s="1358"/>
      <c r="Y1193" s="1358"/>
      <c r="Z1193" s="1358"/>
    </row>
    <row r="1194" spans="1:26" ht="12.75" thickBot="1" x14ac:dyDescent="0.25">
      <c r="A1194" s="1469"/>
      <c r="B1194" s="1630" t="str">
        <f>'WK2 - Notional General Income'!C54</f>
        <v>Residential</v>
      </c>
      <c r="C1194" s="1631" t="str">
        <f>'WK2 - Notional General Income'!C$46</f>
        <v>.</v>
      </c>
      <c r="D1194" s="1632" t="str">
        <f>'WK2 - Notional General Income'!C$46&amp;" - "&amp;'WK2 - Notional General Income'!D54</f>
        <v xml:space="preserve">. - </v>
      </c>
      <c r="E1194" s="1606">
        <f>'WK2 - Notional General Income'!E54</f>
        <v>0</v>
      </c>
      <c r="F1194" s="1606">
        <f>'WK2 - Notional General Income'!F54</f>
        <v>0</v>
      </c>
      <c r="G1194" s="1606">
        <f>'WK2 - Notional General Income'!G54</f>
        <v>0</v>
      </c>
      <c r="H1194" s="1633" t="str">
        <f>'WK2 - Notional General Income'!H54</f>
        <v>.</v>
      </c>
      <c r="I1194" s="1606">
        <f>'WK2 - Notional General Income'!I54</f>
        <v>0</v>
      </c>
      <c r="J1194" s="1606">
        <f>'WK2 - Notional General Income'!J54</f>
        <v>0</v>
      </c>
      <c r="K1194" s="1606">
        <f>'WK2 - Notional General Income'!K54</f>
        <v>0</v>
      </c>
      <c r="L1194" s="1606">
        <f>'WK2 - Notional General Income'!L54</f>
        <v>0</v>
      </c>
      <c r="M1194" s="1606" t="str">
        <f>'WK2 - Notional General Income'!M54</f>
        <v>.</v>
      </c>
      <c r="N1194" s="1376"/>
      <c r="O1194" s="855">
        <f t="shared" si="36"/>
        <v>0</v>
      </c>
      <c r="P1194" s="1375"/>
      <c r="Q1194" s="1358"/>
      <c r="R1194" s="1358"/>
      <c r="S1194" s="1358"/>
      <c r="T1194" s="1358"/>
      <c r="U1194" s="1358"/>
      <c r="V1194" s="1358"/>
      <c r="W1194" s="1358"/>
      <c r="X1194" s="1358"/>
      <c r="Y1194" s="1358"/>
      <c r="Z1194" s="1358"/>
    </row>
    <row r="1195" spans="1:26" ht="12.75" thickTop="1" x14ac:dyDescent="0.2">
      <c r="A1195" s="1469"/>
      <c r="B1195" s="1376" t="str">
        <f>'WK2 - Notional General Income'!C56</f>
        <v>Residential</v>
      </c>
      <c r="C1195" s="1375" t="str">
        <f>'WK2 - Notional General Income'!C$55</f>
        <v>.</v>
      </c>
      <c r="D1195" s="1377" t="str">
        <f>'WK2 - Notional General Income'!C$55&amp;" - "&amp;'WK2 - Notional General Income'!D56</f>
        <v xml:space="preserve">. - </v>
      </c>
      <c r="E1195" s="697">
        <f>'WK2 - Notional General Income'!E56</f>
        <v>0</v>
      </c>
      <c r="F1195" s="697">
        <f>'WK2 - Notional General Income'!F56</f>
        <v>0</v>
      </c>
      <c r="G1195" s="697">
        <f>'WK2 - Notional General Income'!G56</f>
        <v>0</v>
      </c>
      <c r="H1195" s="1629" t="str">
        <f>'WK2 - Notional General Income'!H56</f>
        <v>.</v>
      </c>
      <c r="I1195" s="697">
        <f>'WK2 - Notional General Income'!I56</f>
        <v>0</v>
      </c>
      <c r="J1195" s="697">
        <f>'WK2 - Notional General Income'!J56</f>
        <v>0</v>
      </c>
      <c r="K1195" s="697">
        <f>'WK2 - Notional General Income'!K56</f>
        <v>0</v>
      </c>
      <c r="L1195" s="697">
        <f>'WK2 - Notional General Income'!L56</f>
        <v>0</v>
      </c>
      <c r="M1195" s="697" t="str">
        <f>'WK2 - Notional General Income'!M56</f>
        <v>.</v>
      </c>
      <c r="N1195" s="1376"/>
      <c r="O1195" s="855">
        <f t="shared" si="36"/>
        <v>0</v>
      </c>
      <c r="P1195" s="1375"/>
      <c r="Q1195" s="1358"/>
      <c r="R1195" s="1358"/>
      <c r="S1195" s="1358"/>
      <c r="T1195" s="1358"/>
      <c r="U1195" s="1358"/>
      <c r="V1195" s="1358"/>
      <c r="W1195" s="1358"/>
      <c r="X1195" s="1358"/>
      <c r="Y1195" s="1358"/>
      <c r="Z1195" s="1358"/>
    </row>
    <row r="1196" spans="1:26" x14ac:dyDescent="0.2">
      <c r="A1196" s="1469"/>
      <c r="B1196" s="1376" t="str">
        <f>'WK2 - Notional General Income'!C57</f>
        <v>Residential</v>
      </c>
      <c r="C1196" s="1375" t="str">
        <f>'WK2 - Notional General Income'!C$55</f>
        <v>.</v>
      </c>
      <c r="D1196" s="1377" t="str">
        <f>'WK2 - Notional General Income'!C$55&amp;" - "&amp;'WK2 - Notional General Income'!D57</f>
        <v xml:space="preserve">. - </v>
      </c>
      <c r="E1196" s="697">
        <f>'WK2 - Notional General Income'!E57</f>
        <v>0</v>
      </c>
      <c r="F1196" s="697">
        <f>'WK2 - Notional General Income'!F57</f>
        <v>0</v>
      </c>
      <c r="G1196" s="697">
        <f>'WK2 - Notional General Income'!G57</f>
        <v>0</v>
      </c>
      <c r="H1196" s="1629" t="str">
        <f>'WK2 - Notional General Income'!H57</f>
        <v>.</v>
      </c>
      <c r="I1196" s="697">
        <f>'WK2 - Notional General Income'!I57</f>
        <v>0</v>
      </c>
      <c r="J1196" s="697">
        <f>'WK2 - Notional General Income'!J57</f>
        <v>0</v>
      </c>
      <c r="K1196" s="697">
        <f>'WK2 - Notional General Income'!K57</f>
        <v>0</v>
      </c>
      <c r="L1196" s="697">
        <f>'WK2 - Notional General Income'!L57</f>
        <v>0</v>
      </c>
      <c r="M1196" s="697" t="str">
        <f>'WK2 - Notional General Income'!M57</f>
        <v>.</v>
      </c>
      <c r="N1196" s="1376"/>
      <c r="O1196" s="855">
        <f t="shared" si="36"/>
        <v>0</v>
      </c>
      <c r="P1196" s="1375"/>
      <c r="Q1196" s="1358"/>
      <c r="R1196" s="1358"/>
      <c r="S1196" s="1358"/>
      <c r="T1196" s="1358"/>
      <c r="U1196" s="1358"/>
      <c r="V1196" s="1358"/>
      <c r="W1196" s="1358"/>
      <c r="X1196" s="1358"/>
      <c r="Y1196" s="1358"/>
      <c r="Z1196" s="1358"/>
    </row>
    <row r="1197" spans="1:26" x14ac:dyDescent="0.2">
      <c r="A1197" s="1469"/>
      <c r="B1197" s="1376" t="str">
        <f>'WK2 - Notional General Income'!C58</f>
        <v>Residential</v>
      </c>
      <c r="C1197" s="1375" t="str">
        <f>'WK2 - Notional General Income'!C$55</f>
        <v>.</v>
      </c>
      <c r="D1197" s="1377" t="str">
        <f>'WK2 - Notional General Income'!C$55&amp;" - "&amp;'WK2 - Notional General Income'!D58</f>
        <v xml:space="preserve">. - </v>
      </c>
      <c r="E1197" s="697">
        <f>'WK2 - Notional General Income'!E58</f>
        <v>0</v>
      </c>
      <c r="F1197" s="697">
        <f>'WK2 - Notional General Income'!F58</f>
        <v>0</v>
      </c>
      <c r="G1197" s="697">
        <f>'WK2 - Notional General Income'!G58</f>
        <v>0</v>
      </c>
      <c r="H1197" s="1629" t="str">
        <f>'WK2 - Notional General Income'!H58</f>
        <v>.</v>
      </c>
      <c r="I1197" s="697">
        <f>'WK2 - Notional General Income'!I58</f>
        <v>0</v>
      </c>
      <c r="J1197" s="697">
        <f>'WK2 - Notional General Income'!J58</f>
        <v>0</v>
      </c>
      <c r="K1197" s="697">
        <f>'WK2 - Notional General Income'!K58</f>
        <v>0</v>
      </c>
      <c r="L1197" s="697">
        <f>'WK2 - Notional General Income'!L58</f>
        <v>0</v>
      </c>
      <c r="M1197" s="697" t="str">
        <f>'WK2 - Notional General Income'!M58</f>
        <v>.</v>
      </c>
      <c r="N1197" s="1376"/>
      <c r="O1197" s="855">
        <f t="shared" si="36"/>
        <v>0</v>
      </c>
      <c r="P1197" s="1375"/>
      <c r="Q1197" s="1358"/>
      <c r="R1197" s="1358"/>
      <c r="S1197" s="1358"/>
      <c r="T1197" s="1358"/>
      <c r="U1197" s="1358"/>
      <c r="V1197" s="1358"/>
      <c r="W1197" s="1358"/>
      <c r="X1197" s="1358"/>
      <c r="Y1197" s="1358"/>
      <c r="Z1197" s="1358"/>
    </row>
    <row r="1198" spans="1:26" x14ac:dyDescent="0.2">
      <c r="A1198" s="1469"/>
      <c r="B1198" s="1376" t="str">
        <f>'WK2 - Notional General Income'!C59</f>
        <v>Residential</v>
      </c>
      <c r="C1198" s="1375" t="str">
        <f>'WK2 - Notional General Income'!C$55</f>
        <v>.</v>
      </c>
      <c r="D1198" s="1377" t="str">
        <f>'WK2 - Notional General Income'!C$55&amp;" - "&amp;'WK2 - Notional General Income'!D59</f>
        <v xml:space="preserve">. - </v>
      </c>
      <c r="E1198" s="697">
        <f>'WK2 - Notional General Income'!E59</f>
        <v>0</v>
      </c>
      <c r="F1198" s="697">
        <f>'WK2 - Notional General Income'!F59</f>
        <v>0</v>
      </c>
      <c r="G1198" s="697">
        <f>'WK2 - Notional General Income'!G59</f>
        <v>0</v>
      </c>
      <c r="H1198" s="1629" t="str">
        <f>'WK2 - Notional General Income'!H59</f>
        <v>.</v>
      </c>
      <c r="I1198" s="697">
        <f>'WK2 - Notional General Income'!I59</f>
        <v>0</v>
      </c>
      <c r="J1198" s="697">
        <f>'WK2 - Notional General Income'!J59</f>
        <v>0</v>
      </c>
      <c r="K1198" s="697">
        <f>'WK2 - Notional General Income'!K59</f>
        <v>0</v>
      </c>
      <c r="L1198" s="697">
        <f>'WK2 - Notional General Income'!L59</f>
        <v>0</v>
      </c>
      <c r="M1198" s="697" t="str">
        <f>'WK2 - Notional General Income'!M59</f>
        <v>.</v>
      </c>
      <c r="N1198" s="1376"/>
      <c r="O1198" s="855">
        <f t="shared" si="36"/>
        <v>0</v>
      </c>
      <c r="P1198" s="1375"/>
      <c r="Q1198" s="1358"/>
      <c r="R1198" s="1358"/>
      <c r="S1198" s="1358"/>
      <c r="T1198" s="1358"/>
      <c r="U1198" s="1358"/>
      <c r="V1198" s="1358"/>
      <c r="W1198" s="1358"/>
      <c r="X1198" s="1358"/>
      <c r="Y1198" s="1358"/>
      <c r="Z1198" s="1358"/>
    </row>
    <row r="1199" spans="1:26" x14ac:dyDescent="0.2">
      <c r="A1199" s="1469"/>
      <c r="B1199" s="1376" t="str">
        <f>'WK2 - Notional General Income'!C60</f>
        <v>Residential</v>
      </c>
      <c r="C1199" s="1375" t="str">
        <f>'WK2 - Notional General Income'!C$55</f>
        <v>.</v>
      </c>
      <c r="D1199" s="1377" t="str">
        <f>'WK2 - Notional General Income'!C$55&amp;" - "&amp;'WK2 - Notional General Income'!D60</f>
        <v xml:space="preserve">. - </v>
      </c>
      <c r="E1199" s="697">
        <f>'WK2 - Notional General Income'!E60</f>
        <v>0</v>
      </c>
      <c r="F1199" s="697">
        <f>'WK2 - Notional General Income'!F60</f>
        <v>0</v>
      </c>
      <c r="G1199" s="697">
        <f>'WK2 - Notional General Income'!G60</f>
        <v>0</v>
      </c>
      <c r="H1199" s="1629" t="str">
        <f>'WK2 - Notional General Income'!H60</f>
        <v>.</v>
      </c>
      <c r="I1199" s="697">
        <f>'WK2 - Notional General Income'!I60</f>
        <v>0</v>
      </c>
      <c r="J1199" s="697">
        <f>'WK2 - Notional General Income'!J60</f>
        <v>0</v>
      </c>
      <c r="K1199" s="697">
        <f>'WK2 - Notional General Income'!K60</f>
        <v>0</v>
      </c>
      <c r="L1199" s="697">
        <f>'WK2 - Notional General Income'!L60</f>
        <v>0</v>
      </c>
      <c r="M1199" s="697" t="str">
        <f>'WK2 - Notional General Income'!M60</f>
        <v>.</v>
      </c>
      <c r="N1199" s="1376"/>
      <c r="O1199" s="855">
        <f t="shared" si="36"/>
        <v>0</v>
      </c>
      <c r="P1199" s="1375"/>
      <c r="Q1199" s="1358"/>
      <c r="R1199" s="1358"/>
      <c r="S1199" s="1358"/>
      <c r="T1199" s="1358"/>
      <c r="U1199" s="1358"/>
      <c r="V1199" s="1358"/>
      <c r="W1199" s="1358"/>
      <c r="X1199" s="1358"/>
      <c r="Y1199" s="1358"/>
      <c r="Z1199" s="1358"/>
    </row>
    <row r="1200" spans="1:26" x14ac:dyDescent="0.2">
      <c r="A1200" s="1469"/>
      <c r="B1200" s="1376" t="str">
        <f>'WK2 - Notional General Income'!C61</f>
        <v>Residential</v>
      </c>
      <c r="C1200" s="1375" t="str">
        <f>'WK2 - Notional General Income'!C$55</f>
        <v>.</v>
      </c>
      <c r="D1200" s="1377" t="str">
        <f>'WK2 - Notional General Income'!C$55&amp;" - "&amp;'WK2 - Notional General Income'!D61</f>
        <v xml:space="preserve">. - </v>
      </c>
      <c r="E1200" s="697">
        <f>'WK2 - Notional General Income'!E61</f>
        <v>0</v>
      </c>
      <c r="F1200" s="697">
        <f>'WK2 - Notional General Income'!F61</f>
        <v>0</v>
      </c>
      <c r="G1200" s="697">
        <f>'WK2 - Notional General Income'!G61</f>
        <v>0</v>
      </c>
      <c r="H1200" s="1629" t="str">
        <f>'WK2 - Notional General Income'!H61</f>
        <v>.</v>
      </c>
      <c r="I1200" s="697">
        <f>'WK2 - Notional General Income'!I61</f>
        <v>0</v>
      </c>
      <c r="J1200" s="697">
        <f>'WK2 - Notional General Income'!J61</f>
        <v>0</v>
      </c>
      <c r="K1200" s="697">
        <f>'WK2 - Notional General Income'!K61</f>
        <v>0</v>
      </c>
      <c r="L1200" s="697">
        <f>'WK2 - Notional General Income'!L61</f>
        <v>0</v>
      </c>
      <c r="M1200" s="697" t="str">
        <f>'WK2 - Notional General Income'!M61</f>
        <v>.</v>
      </c>
      <c r="N1200" s="1376"/>
      <c r="O1200" s="855">
        <f t="shared" si="36"/>
        <v>0</v>
      </c>
      <c r="P1200" s="1375"/>
      <c r="Q1200" s="1358"/>
      <c r="R1200" s="1358"/>
      <c r="S1200" s="1358"/>
      <c r="T1200" s="1358"/>
      <c r="U1200" s="1358"/>
      <c r="V1200" s="1358"/>
      <c r="W1200" s="1358"/>
      <c r="X1200" s="1358"/>
      <c r="Y1200" s="1358"/>
      <c r="Z1200" s="1358"/>
    </row>
    <row r="1201" spans="1:26" x14ac:dyDescent="0.2">
      <c r="A1201" s="1469"/>
      <c r="B1201" s="1376" t="str">
        <f>'WK2 - Notional General Income'!C62</f>
        <v>Residential</v>
      </c>
      <c r="C1201" s="1375" t="str">
        <f>'WK2 - Notional General Income'!C$55</f>
        <v>.</v>
      </c>
      <c r="D1201" s="1377" t="str">
        <f>'WK2 - Notional General Income'!C$55&amp;" - "&amp;'WK2 - Notional General Income'!D62</f>
        <v xml:space="preserve">. - </v>
      </c>
      <c r="E1201" s="697">
        <f>'WK2 - Notional General Income'!E62</f>
        <v>0</v>
      </c>
      <c r="F1201" s="697">
        <f>'WK2 - Notional General Income'!F62</f>
        <v>0</v>
      </c>
      <c r="G1201" s="697">
        <f>'WK2 - Notional General Income'!G62</f>
        <v>0</v>
      </c>
      <c r="H1201" s="1629" t="str">
        <f>'WK2 - Notional General Income'!H62</f>
        <v>.</v>
      </c>
      <c r="I1201" s="697">
        <f>'WK2 - Notional General Income'!I62</f>
        <v>0</v>
      </c>
      <c r="J1201" s="697">
        <f>'WK2 - Notional General Income'!J62</f>
        <v>0</v>
      </c>
      <c r="K1201" s="697">
        <f>'WK2 - Notional General Income'!K62</f>
        <v>0</v>
      </c>
      <c r="L1201" s="697">
        <f>'WK2 - Notional General Income'!L62</f>
        <v>0</v>
      </c>
      <c r="M1201" s="697" t="str">
        <f>'WK2 - Notional General Income'!M62</f>
        <v>.</v>
      </c>
      <c r="N1201" s="1376"/>
      <c r="O1201" s="855">
        <f t="shared" si="36"/>
        <v>0</v>
      </c>
      <c r="P1201" s="1375"/>
      <c r="Q1201" s="1358"/>
      <c r="R1201" s="1358"/>
      <c r="S1201" s="1358"/>
      <c r="T1201" s="1358"/>
      <c r="U1201" s="1358"/>
      <c r="V1201" s="1358"/>
      <c r="W1201" s="1358"/>
      <c r="X1201" s="1358"/>
      <c r="Y1201" s="1358"/>
      <c r="Z1201" s="1358"/>
    </row>
    <row r="1202" spans="1:26" x14ac:dyDescent="0.2">
      <c r="A1202" s="1469"/>
      <c r="B1202" s="1376" t="str">
        <f>'WK2 - Notional General Income'!C63</f>
        <v>Residential</v>
      </c>
      <c r="C1202" s="1375" t="str">
        <f>'WK2 - Notional General Income'!C$55</f>
        <v>.</v>
      </c>
      <c r="D1202" s="1377" t="str">
        <f>'WK2 - Notional General Income'!C$55&amp;" - "&amp;'WK2 - Notional General Income'!D63</f>
        <v xml:space="preserve">. - </v>
      </c>
      <c r="E1202" s="697">
        <f>'WK2 - Notional General Income'!E63</f>
        <v>0</v>
      </c>
      <c r="F1202" s="697">
        <f>'WK2 - Notional General Income'!F63</f>
        <v>0</v>
      </c>
      <c r="G1202" s="697">
        <f>'WK2 - Notional General Income'!G63</f>
        <v>0</v>
      </c>
      <c r="H1202" s="1629" t="str">
        <f>'WK2 - Notional General Income'!H63</f>
        <v>.</v>
      </c>
      <c r="I1202" s="697">
        <f>'WK2 - Notional General Income'!I63</f>
        <v>0</v>
      </c>
      <c r="J1202" s="697">
        <f>'WK2 - Notional General Income'!J63</f>
        <v>0</v>
      </c>
      <c r="K1202" s="697">
        <f>'WK2 - Notional General Income'!K63</f>
        <v>0</v>
      </c>
      <c r="L1202" s="697">
        <f>'WK2 - Notional General Income'!L63</f>
        <v>0</v>
      </c>
      <c r="M1202" s="697" t="str">
        <f>'WK2 - Notional General Income'!M63</f>
        <v>.</v>
      </c>
      <c r="N1202" s="1376"/>
      <c r="O1202" s="855">
        <f t="shared" si="36"/>
        <v>0</v>
      </c>
      <c r="P1202" s="1375"/>
      <c r="Q1202" s="1358"/>
      <c r="R1202" s="1358"/>
      <c r="S1202" s="1358"/>
      <c r="T1202" s="1358"/>
      <c r="U1202" s="1358"/>
      <c r="V1202" s="1358"/>
      <c r="W1202" s="1358"/>
      <c r="X1202" s="1358"/>
      <c r="Y1202" s="1358"/>
      <c r="Z1202" s="1358"/>
    </row>
    <row r="1203" spans="1:26" x14ac:dyDescent="0.2">
      <c r="A1203" s="1469"/>
      <c r="B1203" s="1289" t="str">
        <f>'WK2 - Notional General Income'!D64</f>
        <v>Total Residential</v>
      </c>
      <c r="C1203" s="1290"/>
      <c r="D1203" s="1378"/>
      <c r="E1203" s="1379">
        <f>SUM(E1163:E1202)</f>
        <v>134719</v>
      </c>
      <c r="F1203" s="1379"/>
      <c r="G1203" s="1379"/>
      <c r="H1203" s="1379"/>
      <c r="I1203" s="1379"/>
      <c r="J1203" s="1379">
        <f>SUM(J1163:J1202)</f>
        <v>16764</v>
      </c>
      <c r="K1203" s="1379">
        <f>SUM(K1163:K1202)</f>
        <v>48700618405</v>
      </c>
      <c r="L1203" s="1379">
        <f>SUM(L1163:L1202)</f>
        <v>1801517796</v>
      </c>
      <c r="M1203" s="1379">
        <f>SUM(M1163:M1202)</f>
        <v>148755688.44139057</v>
      </c>
      <c r="N1203" s="747"/>
      <c r="O1203" s="855"/>
      <c r="P1203" s="1469"/>
      <c r="Q1203" s="1469"/>
      <c r="R1203" s="1469"/>
      <c r="S1203" s="1469"/>
      <c r="T1203" s="1469"/>
      <c r="U1203" s="1469"/>
      <c r="V1203" s="1469"/>
      <c r="W1203" s="1469"/>
      <c r="X1203" s="1469"/>
      <c r="Y1203" s="1469"/>
      <c r="Z1203" s="1469"/>
    </row>
    <row r="1204" spans="1:26" ht="24" x14ac:dyDescent="0.2">
      <c r="A1204" s="1469"/>
      <c r="B1204" s="1376" t="str">
        <f>'WK2 - Notional General Income'!C66</f>
        <v>Business</v>
      </c>
      <c r="C1204" s="1375" t="str">
        <f>'WK2 - Notional General Income'!C$19</f>
        <v>Gosford</v>
      </c>
      <c r="D1204" s="1377" t="str">
        <f>'WK2 - Notional General Income'!C$65&amp;" - "&amp;'WK2 - Notional General Income'!D66</f>
        <v>Gosford - Ordinary</v>
      </c>
      <c r="E1204" s="697">
        <f>'WK2 - Notional General Income'!E66</f>
        <v>3518</v>
      </c>
      <c r="F1204" s="697">
        <f>'WK2 - Notional General Income'!F66</f>
        <v>0.41726799999999997</v>
      </c>
      <c r="G1204" s="697">
        <f>'WK2 - Notional General Income'!G66</f>
        <v>0</v>
      </c>
      <c r="H1204" s="1629" t="str">
        <f>'WK2 - Notional General Income'!H66</f>
        <v>.</v>
      </c>
      <c r="I1204" s="697">
        <f>'WK2 - Notional General Income'!I66</f>
        <v>554</v>
      </c>
      <c r="J1204" s="697">
        <f>'WK2 - Notional General Income'!J66</f>
        <v>1111</v>
      </c>
      <c r="K1204" s="697">
        <f>'WK2 - Notional General Income'!K66</f>
        <v>2141478709</v>
      </c>
      <c r="L1204" s="697">
        <f>'WK2 - Notional General Income'!L66</f>
        <v>69293143</v>
      </c>
      <c r="M1204" s="697">
        <f>'WK2 - Notional General Income'!M66</f>
        <v>9262061.2675368804</v>
      </c>
      <c r="N1204" s="1376"/>
      <c r="O1204" s="855">
        <f t="shared" ref="O1204:O1235" si="37">J1204*I1204</f>
        <v>615494</v>
      </c>
      <c r="P1204" s="1375"/>
      <c r="Q1204" s="1358"/>
      <c r="R1204" s="1358"/>
      <c r="S1204" s="1358"/>
      <c r="T1204" s="1358"/>
      <c r="U1204" s="1358"/>
      <c r="V1204" s="1358"/>
      <c r="W1204" s="1358"/>
      <c r="X1204" s="1358"/>
      <c r="Y1204" s="1358"/>
      <c r="Z1204" s="1358"/>
    </row>
    <row r="1205" spans="1:26" ht="36" x14ac:dyDescent="0.2">
      <c r="A1205" s="1469"/>
      <c r="B1205" s="1376" t="str">
        <f>'WK2 - Notional General Income'!C67</f>
        <v>Business</v>
      </c>
      <c r="C1205" s="1375" t="str">
        <f>'WK2 - Notional General Income'!C$19</f>
        <v>Gosford</v>
      </c>
      <c r="D1205" s="1377" t="str">
        <f>'WK2 - Notional General Income'!C$65&amp;" - "&amp;'WK2 - Notional General Income'!D67</f>
        <v>Gosford - Business LRA</v>
      </c>
      <c r="E1205" s="697">
        <f>'WK2 - Notional General Income'!E67</f>
        <v>0</v>
      </c>
      <c r="F1205" s="697">
        <f>'WK2 - Notional General Income'!F67</f>
        <v>0</v>
      </c>
      <c r="G1205" s="697">
        <f>'WK2 - Notional General Income'!G67</f>
        <v>0</v>
      </c>
      <c r="H1205" s="1629" t="str">
        <f>'WK2 - Notional General Income'!H67</f>
        <v>.</v>
      </c>
      <c r="I1205" s="697">
        <f>'WK2 - Notional General Income'!I67</f>
        <v>0</v>
      </c>
      <c r="J1205" s="697">
        <f>'WK2 - Notional General Income'!J67</f>
        <v>0</v>
      </c>
      <c r="K1205" s="697">
        <f>'WK2 - Notional General Income'!K67</f>
        <v>0</v>
      </c>
      <c r="L1205" s="697">
        <f>'WK2 - Notional General Income'!L67</f>
        <v>0</v>
      </c>
      <c r="M1205" s="697" t="str">
        <f>'WK2 - Notional General Income'!M67</f>
        <v>.</v>
      </c>
      <c r="N1205" s="1376"/>
      <c r="O1205" s="855">
        <f t="shared" si="37"/>
        <v>0</v>
      </c>
      <c r="P1205" s="1375"/>
      <c r="Q1205" s="1358"/>
      <c r="R1205" s="1358"/>
      <c r="S1205" s="1358"/>
      <c r="T1205" s="1358"/>
      <c r="U1205" s="1358"/>
      <c r="V1205" s="1358"/>
      <c r="W1205" s="1358"/>
      <c r="X1205" s="1358"/>
      <c r="Y1205" s="1358"/>
      <c r="Z1205" s="1358"/>
    </row>
    <row r="1206" spans="1:26" ht="36" x14ac:dyDescent="0.2">
      <c r="A1206" s="1469"/>
      <c r="B1206" s="1376" t="str">
        <f>'WK2 - Notional General Income'!C68</f>
        <v>Business</v>
      </c>
      <c r="C1206" s="1375" t="str">
        <f>'WK2 - Notional General Income'!C$19</f>
        <v>Gosford</v>
      </c>
      <c r="D1206" s="1377" t="str">
        <f>'WK2 - Notional General Income'!C$65&amp;" - "&amp;'WK2 - Notional General Income'!D68</f>
        <v>Gosford - Business MRA</v>
      </c>
      <c r="E1206" s="697">
        <f>'WK2 - Notional General Income'!E68</f>
        <v>0</v>
      </c>
      <c r="F1206" s="697">
        <f>'WK2 - Notional General Income'!F68</f>
        <v>0</v>
      </c>
      <c r="G1206" s="697">
        <f>'WK2 - Notional General Income'!G68</f>
        <v>0</v>
      </c>
      <c r="H1206" s="1629" t="str">
        <f>'WK2 - Notional General Income'!H68</f>
        <v>.</v>
      </c>
      <c r="I1206" s="697">
        <f>'WK2 - Notional General Income'!I68</f>
        <v>0</v>
      </c>
      <c r="J1206" s="697">
        <f>'WK2 - Notional General Income'!J68</f>
        <v>0</v>
      </c>
      <c r="K1206" s="697">
        <f>'WK2 - Notional General Income'!K68</f>
        <v>0</v>
      </c>
      <c r="L1206" s="697">
        <f>'WK2 - Notional General Income'!L68</f>
        <v>0</v>
      </c>
      <c r="M1206" s="697" t="str">
        <f>'WK2 - Notional General Income'!M68</f>
        <v>.</v>
      </c>
      <c r="N1206" s="1376"/>
      <c r="O1206" s="855">
        <f t="shared" si="37"/>
        <v>0</v>
      </c>
      <c r="P1206" s="1375"/>
      <c r="Q1206" s="1358"/>
      <c r="R1206" s="1358"/>
      <c r="S1206" s="1358"/>
      <c r="T1206" s="1358"/>
      <c r="U1206" s="1358"/>
      <c r="V1206" s="1358"/>
      <c r="W1206" s="1358"/>
      <c r="X1206" s="1358"/>
      <c r="Y1206" s="1358"/>
      <c r="Z1206" s="1358"/>
    </row>
    <row r="1207" spans="1:26" x14ac:dyDescent="0.2">
      <c r="A1207" s="1469"/>
      <c r="B1207" s="1376" t="str">
        <f>'WK2 - Notional General Income'!C69</f>
        <v>Business</v>
      </c>
      <c r="C1207" s="1375" t="str">
        <f>'WK2 - Notional General Income'!C$19</f>
        <v>Gosford</v>
      </c>
      <c r="D1207" s="1377" t="str">
        <f>'WK2 - Notional General Income'!C$65&amp;" - "&amp;'WK2 - Notional General Income'!D69</f>
        <v xml:space="preserve">Gosford - </v>
      </c>
      <c r="E1207" s="697">
        <f>'WK2 - Notional General Income'!E69</f>
        <v>0</v>
      </c>
      <c r="F1207" s="697">
        <f>'WK2 - Notional General Income'!F69</f>
        <v>0</v>
      </c>
      <c r="G1207" s="697">
        <f>'WK2 - Notional General Income'!G69</f>
        <v>0</v>
      </c>
      <c r="H1207" s="1629" t="str">
        <f>'WK2 - Notional General Income'!H69</f>
        <v>.</v>
      </c>
      <c r="I1207" s="697">
        <f>'WK2 - Notional General Income'!I69</f>
        <v>0</v>
      </c>
      <c r="J1207" s="697">
        <f>'WK2 - Notional General Income'!J69</f>
        <v>0</v>
      </c>
      <c r="K1207" s="697">
        <f>'WK2 - Notional General Income'!K69</f>
        <v>0</v>
      </c>
      <c r="L1207" s="697">
        <f>'WK2 - Notional General Income'!L69</f>
        <v>0</v>
      </c>
      <c r="M1207" s="697" t="str">
        <f>'WK2 - Notional General Income'!M69</f>
        <v>.</v>
      </c>
      <c r="N1207" s="1376"/>
      <c r="O1207" s="855">
        <f t="shared" si="37"/>
        <v>0</v>
      </c>
      <c r="P1207" s="1375"/>
      <c r="Q1207" s="1358"/>
      <c r="R1207" s="1358"/>
      <c r="S1207" s="1358"/>
      <c r="T1207" s="1358"/>
      <c r="U1207" s="1358"/>
      <c r="V1207" s="1358"/>
      <c r="W1207" s="1358"/>
      <c r="X1207" s="1358"/>
      <c r="Y1207" s="1358"/>
      <c r="Z1207" s="1358"/>
    </row>
    <row r="1208" spans="1:26" x14ac:dyDescent="0.2">
      <c r="A1208" s="1469"/>
      <c r="B1208" s="1376" t="str">
        <f>'WK2 - Notional General Income'!C70</f>
        <v>Business</v>
      </c>
      <c r="C1208" s="1375" t="str">
        <f>'WK2 - Notional General Income'!C$19</f>
        <v>Gosford</v>
      </c>
      <c r="D1208" s="1377" t="str">
        <f>'WK2 - Notional General Income'!C$65&amp;" - "&amp;'WK2 - Notional General Income'!D70</f>
        <v xml:space="preserve">Gosford - </v>
      </c>
      <c r="E1208" s="697">
        <f>'WK2 - Notional General Income'!E70</f>
        <v>0</v>
      </c>
      <c r="F1208" s="697">
        <f>'WK2 - Notional General Income'!F70</f>
        <v>0</v>
      </c>
      <c r="G1208" s="697">
        <f>'WK2 - Notional General Income'!G70</f>
        <v>0</v>
      </c>
      <c r="H1208" s="1629" t="str">
        <f>'WK2 - Notional General Income'!H70</f>
        <v>.</v>
      </c>
      <c r="I1208" s="697">
        <f>'WK2 - Notional General Income'!I70</f>
        <v>0</v>
      </c>
      <c r="J1208" s="697">
        <f>'WK2 - Notional General Income'!J70</f>
        <v>0</v>
      </c>
      <c r="K1208" s="697">
        <f>'WK2 - Notional General Income'!K70</f>
        <v>0</v>
      </c>
      <c r="L1208" s="697">
        <f>'WK2 - Notional General Income'!L70</f>
        <v>0</v>
      </c>
      <c r="M1208" s="697" t="str">
        <f>'WK2 - Notional General Income'!M70</f>
        <v>.</v>
      </c>
      <c r="N1208" s="1376"/>
      <c r="O1208" s="855">
        <f t="shared" si="37"/>
        <v>0</v>
      </c>
      <c r="P1208" s="1375"/>
      <c r="Q1208" s="1358"/>
      <c r="R1208" s="1358"/>
      <c r="S1208" s="1358"/>
      <c r="T1208" s="1358"/>
      <c r="U1208" s="1358"/>
      <c r="V1208" s="1358"/>
      <c r="W1208" s="1358"/>
      <c r="X1208" s="1358"/>
      <c r="Y1208" s="1358"/>
      <c r="Z1208" s="1358"/>
    </row>
    <row r="1209" spans="1:26" x14ac:dyDescent="0.2">
      <c r="A1209" s="1469"/>
      <c r="B1209" s="1376" t="str">
        <f>'WK2 - Notional General Income'!C71</f>
        <v>Business</v>
      </c>
      <c r="C1209" s="1375" t="str">
        <f>'WK2 - Notional General Income'!C$19</f>
        <v>Gosford</v>
      </c>
      <c r="D1209" s="1377" t="str">
        <f>'WK2 - Notional General Income'!C$65&amp;" - "&amp;'WK2 - Notional General Income'!D71</f>
        <v xml:space="preserve">Gosford - </v>
      </c>
      <c r="E1209" s="697">
        <f>'WK2 - Notional General Income'!E71</f>
        <v>0</v>
      </c>
      <c r="F1209" s="697">
        <f>'WK2 - Notional General Income'!F71</f>
        <v>0</v>
      </c>
      <c r="G1209" s="697">
        <f>'WK2 - Notional General Income'!G71</f>
        <v>0</v>
      </c>
      <c r="H1209" s="1629" t="str">
        <f>'WK2 - Notional General Income'!H71</f>
        <v>.</v>
      </c>
      <c r="I1209" s="697">
        <f>'WK2 - Notional General Income'!I71</f>
        <v>0</v>
      </c>
      <c r="J1209" s="697">
        <f>'WK2 - Notional General Income'!J71</f>
        <v>0</v>
      </c>
      <c r="K1209" s="697">
        <f>'WK2 - Notional General Income'!K71</f>
        <v>0</v>
      </c>
      <c r="L1209" s="697">
        <f>'WK2 - Notional General Income'!L71</f>
        <v>0</v>
      </c>
      <c r="M1209" s="697" t="str">
        <f>'WK2 - Notional General Income'!M71</f>
        <v>.</v>
      </c>
      <c r="N1209" s="1376"/>
      <c r="O1209" s="855">
        <f t="shared" si="37"/>
        <v>0</v>
      </c>
      <c r="P1209" s="1375"/>
      <c r="Q1209" s="1358"/>
      <c r="R1209" s="1358"/>
      <c r="S1209" s="1358"/>
      <c r="T1209" s="1358"/>
      <c r="U1209" s="1358"/>
      <c r="V1209" s="1358"/>
      <c r="W1209" s="1358"/>
      <c r="X1209" s="1358"/>
      <c r="Y1209" s="1358"/>
      <c r="Z1209" s="1358"/>
    </row>
    <row r="1210" spans="1:26" x14ac:dyDescent="0.2">
      <c r="A1210" s="1469"/>
      <c r="B1210" s="1376" t="str">
        <f>'WK2 - Notional General Income'!C72</f>
        <v>Business</v>
      </c>
      <c r="C1210" s="1375" t="str">
        <f>'WK2 - Notional General Income'!C$19</f>
        <v>Gosford</v>
      </c>
      <c r="D1210" s="1377" t="str">
        <f>'WK2 - Notional General Income'!C$65&amp;" - "&amp;'WK2 - Notional General Income'!D72</f>
        <v xml:space="preserve">Gosford - </v>
      </c>
      <c r="E1210" s="697">
        <f>'WK2 - Notional General Income'!E72</f>
        <v>0</v>
      </c>
      <c r="F1210" s="697">
        <f>'WK2 - Notional General Income'!F72</f>
        <v>0</v>
      </c>
      <c r="G1210" s="697">
        <f>'WK2 - Notional General Income'!G72</f>
        <v>0</v>
      </c>
      <c r="H1210" s="1629" t="str">
        <f>'WK2 - Notional General Income'!H72</f>
        <v>.</v>
      </c>
      <c r="I1210" s="697">
        <f>'WK2 - Notional General Income'!I72</f>
        <v>0</v>
      </c>
      <c r="J1210" s="697">
        <f>'WK2 - Notional General Income'!J72</f>
        <v>0</v>
      </c>
      <c r="K1210" s="697">
        <f>'WK2 - Notional General Income'!K72</f>
        <v>0</v>
      </c>
      <c r="L1210" s="697">
        <f>'WK2 - Notional General Income'!L72</f>
        <v>0</v>
      </c>
      <c r="M1210" s="697" t="str">
        <f>'WK2 - Notional General Income'!M72</f>
        <v>.</v>
      </c>
      <c r="N1210" s="1376"/>
      <c r="O1210" s="855">
        <f t="shared" si="37"/>
        <v>0</v>
      </c>
      <c r="P1210" s="1375"/>
      <c r="Q1210" s="1358"/>
      <c r="R1210" s="1358"/>
      <c r="S1210" s="1358"/>
      <c r="T1210" s="1358"/>
      <c r="U1210" s="1358"/>
      <c r="V1210" s="1358"/>
      <c r="W1210" s="1358"/>
      <c r="X1210" s="1358"/>
      <c r="Y1210" s="1358"/>
      <c r="Z1210" s="1358"/>
    </row>
    <row r="1211" spans="1:26" x14ac:dyDescent="0.2">
      <c r="A1211" s="1469"/>
      <c r="B1211" s="1376" t="str">
        <f>'WK2 - Notional General Income'!C73</f>
        <v>Business</v>
      </c>
      <c r="C1211" s="1375" t="str">
        <f>'WK2 - Notional General Income'!C$19</f>
        <v>Gosford</v>
      </c>
      <c r="D1211" s="1377" t="str">
        <f>'WK2 - Notional General Income'!C$65&amp;" - "&amp;'WK2 - Notional General Income'!D73</f>
        <v xml:space="preserve">Gosford - </v>
      </c>
      <c r="E1211" s="697">
        <f>'WK2 - Notional General Income'!E73</f>
        <v>0</v>
      </c>
      <c r="F1211" s="697">
        <f>'WK2 - Notional General Income'!F73</f>
        <v>0</v>
      </c>
      <c r="G1211" s="697">
        <f>'WK2 - Notional General Income'!G73</f>
        <v>0</v>
      </c>
      <c r="H1211" s="1629" t="str">
        <f>'WK2 - Notional General Income'!H73</f>
        <v>.</v>
      </c>
      <c r="I1211" s="697">
        <f>'WK2 - Notional General Income'!I73</f>
        <v>0</v>
      </c>
      <c r="J1211" s="697">
        <f>'WK2 - Notional General Income'!J73</f>
        <v>0</v>
      </c>
      <c r="K1211" s="697">
        <f>'WK2 - Notional General Income'!K73</f>
        <v>0</v>
      </c>
      <c r="L1211" s="697">
        <f>'WK2 - Notional General Income'!L73</f>
        <v>0</v>
      </c>
      <c r="M1211" s="697" t="str">
        <f>'WK2 - Notional General Income'!M73</f>
        <v>.</v>
      </c>
      <c r="N1211" s="1376"/>
      <c r="O1211" s="855">
        <f t="shared" si="37"/>
        <v>0</v>
      </c>
      <c r="P1211" s="1375"/>
      <c r="Q1211" s="1358"/>
      <c r="R1211" s="1358"/>
      <c r="S1211" s="1358"/>
      <c r="T1211" s="1358"/>
      <c r="U1211" s="1358"/>
      <c r="V1211" s="1358"/>
      <c r="W1211" s="1358"/>
      <c r="X1211" s="1358"/>
      <c r="Y1211" s="1358"/>
      <c r="Z1211" s="1358"/>
    </row>
    <row r="1212" spans="1:26" x14ac:dyDescent="0.2">
      <c r="A1212" s="1469"/>
      <c r="B1212" s="1376" t="str">
        <f>'WK2 - Notional General Income'!C74</f>
        <v>Business</v>
      </c>
      <c r="C1212" s="1375" t="str">
        <f>'WK2 - Notional General Income'!C$19</f>
        <v>Gosford</v>
      </c>
      <c r="D1212" s="1377" t="str">
        <f>'WK2 - Notional General Income'!C$65&amp;" - "&amp;'WK2 - Notional General Income'!D74</f>
        <v xml:space="preserve">Gosford - </v>
      </c>
      <c r="E1212" s="697">
        <f>'WK2 - Notional General Income'!E74</f>
        <v>0</v>
      </c>
      <c r="F1212" s="697">
        <f>'WK2 - Notional General Income'!F74</f>
        <v>0</v>
      </c>
      <c r="G1212" s="697">
        <f>'WK2 - Notional General Income'!G74</f>
        <v>0</v>
      </c>
      <c r="H1212" s="1629" t="str">
        <f>'WK2 - Notional General Income'!H74</f>
        <v>.</v>
      </c>
      <c r="I1212" s="697">
        <f>'WK2 - Notional General Income'!I74</f>
        <v>0</v>
      </c>
      <c r="J1212" s="697">
        <f>'WK2 - Notional General Income'!J74</f>
        <v>0</v>
      </c>
      <c r="K1212" s="697">
        <f>'WK2 - Notional General Income'!K74</f>
        <v>0</v>
      </c>
      <c r="L1212" s="697">
        <f>'WK2 - Notional General Income'!L74</f>
        <v>0</v>
      </c>
      <c r="M1212" s="697" t="str">
        <f>'WK2 - Notional General Income'!M74</f>
        <v>.</v>
      </c>
      <c r="N1212" s="1376"/>
      <c r="O1212" s="855">
        <f t="shared" si="37"/>
        <v>0</v>
      </c>
      <c r="P1212" s="1375"/>
      <c r="Q1212" s="1358"/>
      <c r="R1212" s="1358"/>
      <c r="S1212" s="1358"/>
      <c r="T1212" s="1358"/>
      <c r="U1212" s="1358"/>
      <c r="V1212" s="1358"/>
      <c r="W1212" s="1358"/>
      <c r="X1212" s="1358"/>
      <c r="Y1212" s="1358"/>
      <c r="Z1212" s="1358"/>
    </row>
    <row r="1213" spans="1:26" x14ac:dyDescent="0.2">
      <c r="A1213" s="1469"/>
      <c r="B1213" s="1376" t="str">
        <f>'WK2 - Notional General Income'!C75</f>
        <v>Business</v>
      </c>
      <c r="C1213" s="1375" t="str">
        <f>'WK2 - Notional General Income'!C$19</f>
        <v>Gosford</v>
      </c>
      <c r="D1213" s="1377" t="str">
        <f>'WK2 - Notional General Income'!C$65&amp;" - "&amp;'WK2 - Notional General Income'!D75</f>
        <v xml:space="preserve">Gosford - </v>
      </c>
      <c r="E1213" s="697">
        <f>'WK2 - Notional General Income'!E75</f>
        <v>0</v>
      </c>
      <c r="F1213" s="697">
        <f>'WK2 - Notional General Income'!F75</f>
        <v>0</v>
      </c>
      <c r="G1213" s="697">
        <f>'WK2 - Notional General Income'!G75</f>
        <v>0</v>
      </c>
      <c r="H1213" s="1629" t="str">
        <f>'WK2 - Notional General Income'!H75</f>
        <v>.</v>
      </c>
      <c r="I1213" s="697">
        <f>'WK2 - Notional General Income'!I75</f>
        <v>0</v>
      </c>
      <c r="J1213" s="697">
        <f>'WK2 - Notional General Income'!J75</f>
        <v>0</v>
      </c>
      <c r="K1213" s="697">
        <f>'WK2 - Notional General Income'!K75</f>
        <v>0</v>
      </c>
      <c r="L1213" s="697">
        <f>'WK2 - Notional General Income'!L75</f>
        <v>0</v>
      </c>
      <c r="M1213" s="697" t="str">
        <f>'WK2 - Notional General Income'!M75</f>
        <v>.</v>
      </c>
      <c r="N1213" s="1376"/>
      <c r="O1213" s="855">
        <f t="shared" si="37"/>
        <v>0</v>
      </c>
      <c r="P1213" s="1375"/>
      <c r="Q1213" s="1358"/>
      <c r="R1213" s="1358"/>
      <c r="S1213" s="1358"/>
      <c r="T1213" s="1358"/>
      <c r="U1213" s="1358"/>
      <c r="V1213" s="1358"/>
      <c r="W1213" s="1358"/>
      <c r="X1213" s="1358"/>
      <c r="Y1213" s="1358"/>
      <c r="Z1213" s="1358"/>
    </row>
    <row r="1214" spans="1:26" x14ac:dyDescent="0.2">
      <c r="A1214" s="1469"/>
      <c r="B1214" s="1376" t="str">
        <f>'WK2 - Notional General Income'!C76</f>
        <v>Business</v>
      </c>
      <c r="C1214" s="1375" t="str">
        <f>'WK2 - Notional General Income'!C$19</f>
        <v>Gosford</v>
      </c>
      <c r="D1214" s="1377" t="str">
        <f>'WK2 - Notional General Income'!C$65&amp;" - "&amp;'WK2 - Notional General Income'!D76</f>
        <v xml:space="preserve">Gosford - </v>
      </c>
      <c r="E1214" s="697">
        <f>'WK2 - Notional General Income'!E76</f>
        <v>0</v>
      </c>
      <c r="F1214" s="697">
        <f>'WK2 - Notional General Income'!F76</f>
        <v>0</v>
      </c>
      <c r="G1214" s="697">
        <f>'WK2 - Notional General Income'!G76</f>
        <v>0</v>
      </c>
      <c r="H1214" s="1629" t="str">
        <f>'WK2 - Notional General Income'!H76</f>
        <v>.</v>
      </c>
      <c r="I1214" s="697">
        <f>'WK2 - Notional General Income'!I76</f>
        <v>0</v>
      </c>
      <c r="J1214" s="697">
        <f>'WK2 - Notional General Income'!J76</f>
        <v>0</v>
      </c>
      <c r="K1214" s="697">
        <f>'WK2 - Notional General Income'!K76</f>
        <v>0</v>
      </c>
      <c r="L1214" s="697">
        <f>'WK2 - Notional General Income'!L76</f>
        <v>0</v>
      </c>
      <c r="M1214" s="697" t="str">
        <f>'WK2 - Notional General Income'!M76</f>
        <v>.</v>
      </c>
      <c r="N1214" s="1376"/>
      <c r="O1214" s="855">
        <f t="shared" si="37"/>
        <v>0</v>
      </c>
      <c r="P1214" s="1375"/>
      <c r="Q1214" s="1358"/>
      <c r="R1214" s="1358"/>
      <c r="S1214" s="1358"/>
      <c r="T1214" s="1358"/>
      <c r="U1214" s="1358"/>
      <c r="V1214" s="1358"/>
      <c r="W1214" s="1358"/>
      <c r="X1214" s="1358"/>
      <c r="Y1214" s="1358"/>
      <c r="Z1214" s="1358"/>
    </row>
    <row r="1215" spans="1:26" x14ac:dyDescent="0.2">
      <c r="A1215" s="1469"/>
      <c r="B1215" s="1376" t="str">
        <f>'WK2 - Notional General Income'!C77</f>
        <v>Business</v>
      </c>
      <c r="C1215" s="1375" t="str">
        <f>'WK2 - Notional General Income'!C$19</f>
        <v>Gosford</v>
      </c>
      <c r="D1215" s="1377" t="str">
        <f>'WK2 - Notional General Income'!C$65&amp;" - "&amp;'WK2 - Notional General Income'!D77</f>
        <v xml:space="preserve">Gosford - </v>
      </c>
      <c r="E1215" s="697">
        <f>'WK2 - Notional General Income'!E77</f>
        <v>0</v>
      </c>
      <c r="F1215" s="697">
        <f>'WK2 - Notional General Income'!F77</f>
        <v>0</v>
      </c>
      <c r="G1215" s="697">
        <f>'WK2 - Notional General Income'!G77</f>
        <v>0</v>
      </c>
      <c r="H1215" s="1629" t="str">
        <f>'WK2 - Notional General Income'!H77</f>
        <v>.</v>
      </c>
      <c r="I1215" s="697">
        <f>'WK2 - Notional General Income'!I77</f>
        <v>0</v>
      </c>
      <c r="J1215" s="697">
        <f>'WK2 - Notional General Income'!J77</f>
        <v>0</v>
      </c>
      <c r="K1215" s="697">
        <f>'WK2 - Notional General Income'!K77</f>
        <v>0</v>
      </c>
      <c r="L1215" s="697">
        <f>'WK2 - Notional General Income'!L77</f>
        <v>0</v>
      </c>
      <c r="M1215" s="697" t="str">
        <f>'WK2 - Notional General Income'!M77</f>
        <v>.</v>
      </c>
      <c r="N1215" s="1376"/>
      <c r="O1215" s="855">
        <f t="shared" si="37"/>
        <v>0</v>
      </c>
      <c r="P1215" s="1375"/>
      <c r="Q1215" s="1358"/>
      <c r="R1215" s="1358"/>
      <c r="S1215" s="1358"/>
      <c r="T1215" s="1358"/>
      <c r="U1215" s="1358"/>
      <c r="V1215" s="1358"/>
      <c r="W1215" s="1358"/>
      <c r="X1215" s="1358"/>
      <c r="Y1215" s="1358"/>
      <c r="Z1215" s="1358"/>
    </row>
    <row r="1216" spans="1:26" x14ac:dyDescent="0.2">
      <c r="A1216" s="1469"/>
      <c r="B1216" s="1376" t="str">
        <f>'WK2 - Notional General Income'!C78</f>
        <v>Business</v>
      </c>
      <c r="C1216" s="1375" t="str">
        <f>'WK2 - Notional General Income'!C$19</f>
        <v>Gosford</v>
      </c>
      <c r="D1216" s="1377" t="str">
        <f>'WK2 - Notional General Income'!C$65&amp;" - "&amp;'WK2 - Notional General Income'!D78</f>
        <v xml:space="preserve">Gosford - </v>
      </c>
      <c r="E1216" s="697">
        <f>'WK2 - Notional General Income'!E78</f>
        <v>0</v>
      </c>
      <c r="F1216" s="697">
        <f>'WK2 - Notional General Income'!F78</f>
        <v>0</v>
      </c>
      <c r="G1216" s="697">
        <f>'WK2 - Notional General Income'!G78</f>
        <v>0</v>
      </c>
      <c r="H1216" s="1629" t="str">
        <f>'WK2 - Notional General Income'!H78</f>
        <v>.</v>
      </c>
      <c r="I1216" s="697">
        <f>'WK2 - Notional General Income'!I78</f>
        <v>0</v>
      </c>
      <c r="J1216" s="697">
        <f>'WK2 - Notional General Income'!J78</f>
        <v>0</v>
      </c>
      <c r="K1216" s="697">
        <f>'WK2 - Notional General Income'!K78</f>
        <v>0</v>
      </c>
      <c r="L1216" s="697">
        <f>'WK2 - Notional General Income'!L78</f>
        <v>0</v>
      </c>
      <c r="M1216" s="697" t="str">
        <f>'WK2 - Notional General Income'!M78</f>
        <v>.</v>
      </c>
      <c r="N1216" s="1376"/>
      <c r="O1216" s="855">
        <f t="shared" si="37"/>
        <v>0</v>
      </c>
      <c r="P1216" s="1375"/>
      <c r="Q1216" s="1358"/>
      <c r="R1216" s="1358"/>
      <c r="S1216" s="1358"/>
      <c r="T1216" s="1358"/>
      <c r="U1216" s="1358"/>
      <c r="V1216" s="1358"/>
      <c r="W1216" s="1358"/>
      <c r="X1216" s="1358"/>
      <c r="Y1216" s="1358"/>
      <c r="Z1216" s="1358"/>
    </row>
    <row r="1217" spans="1:26" x14ac:dyDescent="0.2">
      <c r="A1217" s="1469"/>
      <c r="B1217" s="1376" t="str">
        <f>'WK2 - Notional General Income'!C79</f>
        <v>Business</v>
      </c>
      <c r="C1217" s="1375" t="str">
        <f>'WK2 - Notional General Income'!C$19</f>
        <v>Gosford</v>
      </c>
      <c r="D1217" s="1377" t="str">
        <f>'WK2 - Notional General Income'!C$65&amp;" - "&amp;'WK2 - Notional General Income'!D79</f>
        <v xml:space="preserve">Gosford - </v>
      </c>
      <c r="E1217" s="697">
        <f>'WK2 - Notional General Income'!E79</f>
        <v>0</v>
      </c>
      <c r="F1217" s="697">
        <f>'WK2 - Notional General Income'!F79</f>
        <v>0</v>
      </c>
      <c r="G1217" s="697">
        <f>'WK2 - Notional General Income'!G79</f>
        <v>0</v>
      </c>
      <c r="H1217" s="1629" t="str">
        <f>'WK2 - Notional General Income'!H79</f>
        <v>.</v>
      </c>
      <c r="I1217" s="697">
        <f>'WK2 - Notional General Income'!I79</f>
        <v>0</v>
      </c>
      <c r="J1217" s="697">
        <f>'WK2 - Notional General Income'!J79</f>
        <v>0</v>
      </c>
      <c r="K1217" s="697">
        <f>'WK2 - Notional General Income'!K79</f>
        <v>0</v>
      </c>
      <c r="L1217" s="697">
        <f>'WK2 - Notional General Income'!L79</f>
        <v>0</v>
      </c>
      <c r="M1217" s="697" t="str">
        <f>'WK2 - Notional General Income'!M79</f>
        <v>.</v>
      </c>
      <c r="N1217" s="1376"/>
      <c r="O1217" s="855">
        <f t="shared" si="37"/>
        <v>0</v>
      </c>
      <c r="P1217" s="1375"/>
      <c r="Q1217" s="1358"/>
      <c r="R1217" s="1358"/>
      <c r="S1217" s="1358"/>
      <c r="T1217" s="1358"/>
      <c r="U1217" s="1358"/>
      <c r="V1217" s="1358"/>
      <c r="W1217" s="1358"/>
      <c r="X1217" s="1358"/>
      <c r="Y1217" s="1358"/>
      <c r="Z1217" s="1358"/>
    </row>
    <row r="1218" spans="1:26" x14ac:dyDescent="0.2">
      <c r="A1218" s="1469"/>
      <c r="B1218" s="1376" t="str">
        <f>'WK2 - Notional General Income'!C80</f>
        <v>Business</v>
      </c>
      <c r="C1218" s="1375" t="str">
        <f>'WK2 - Notional General Income'!C$19</f>
        <v>Gosford</v>
      </c>
      <c r="D1218" s="1377" t="str">
        <f>'WK2 - Notional General Income'!C$65&amp;" - "&amp;'WK2 - Notional General Income'!D80</f>
        <v xml:space="preserve">Gosford - </v>
      </c>
      <c r="E1218" s="697">
        <f>'WK2 - Notional General Income'!E80</f>
        <v>0</v>
      </c>
      <c r="F1218" s="697">
        <f>'WK2 - Notional General Income'!F80</f>
        <v>0</v>
      </c>
      <c r="G1218" s="697">
        <f>'WK2 - Notional General Income'!G80</f>
        <v>0</v>
      </c>
      <c r="H1218" s="1629" t="str">
        <f>'WK2 - Notional General Income'!H80</f>
        <v>.</v>
      </c>
      <c r="I1218" s="697">
        <f>'WK2 - Notional General Income'!I80</f>
        <v>0</v>
      </c>
      <c r="J1218" s="697">
        <f>'WK2 - Notional General Income'!J80</f>
        <v>0</v>
      </c>
      <c r="K1218" s="697">
        <f>'WK2 - Notional General Income'!K80</f>
        <v>0</v>
      </c>
      <c r="L1218" s="697">
        <f>'WK2 - Notional General Income'!L80</f>
        <v>0</v>
      </c>
      <c r="M1218" s="697" t="str">
        <f>'WK2 - Notional General Income'!M80</f>
        <v>.</v>
      </c>
      <c r="N1218" s="1376"/>
      <c r="O1218" s="855">
        <f t="shared" si="37"/>
        <v>0</v>
      </c>
      <c r="P1218" s="1375"/>
      <c r="Q1218" s="1358"/>
      <c r="R1218" s="1358"/>
      <c r="S1218" s="1358"/>
      <c r="T1218" s="1358"/>
      <c r="U1218" s="1358"/>
      <c r="V1218" s="1358"/>
      <c r="W1218" s="1358"/>
      <c r="X1218" s="1358"/>
      <c r="Y1218" s="1358"/>
      <c r="Z1218" s="1358"/>
    </row>
    <row r="1219" spans="1:26" x14ac:dyDescent="0.2">
      <c r="A1219" s="1469"/>
      <c r="B1219" s="1376" t="str">
        <f>'WK2 - Notional General Income'!C81</f>
        <v>Business</v>
      </c>
      <c r="C1219" s="1375" t="str">
        <f>'WK2 - Notional General Income'!C$19</f>
        <v>Gosford</v>
      </c>
      <c r="D1219" s="1377" t="str">
        <f>'WK2 - Notional General Income'!C$65&amp;" - "&amp;'WK2 - Notional General Income'!D81</f>
        <v xml:space="preserve">Gosford - </v>
      </c>
      <c r="E1219" s="697">
        <f>'WK2 - Notional General Income'!E81</f>
        <v>0</v>
      </c>
      <c r="F1219" s="697">
        <f>'WK2 - Notional General Income'!F81</f>
        <v>0</v>
      </c>
      <c r="G1219" s="697">
        <f>'WK2 - Notional General Income'!G81</f>
        <v>0</v>
      </c>
      <c r="H1219" s="1629" t="str">
        <f>'WK2 - Notional General Income'!H81</f>
        <v>.</v>
      </c>
      <c r="I1219" s="697">
        <f>'WK2 - Notional General Income'!I81</f>
        <v>0</v>
      </c>
      <c r="J1219" s="697">
        <f>'WK2 - Notional General Income'!J81</f>
        <v>0</v>
      </c>
      <c r="K1219" s="697">
        <f>'WK2 - Notional General Income'!K81</f>
        <v>0</v>
      </c>
      <c r="L1219" s="697">
        <f>'WK2 - Notional General Income'!L81</f>
        <v>0</v>
      </c>
      <c r="M1219" s="697" t="str">
        <f>'WK2 - Notional General Income'!M81</f>
        <v>.</v>
      </c>
      <c r="N1219" s="1376"/>
      <c r="O1219" s="855">
        <f t="shared" si="37"/>
        <v>0</v>
      </c>
      <c r="P1219" s="1375"/>
      <c r="Q1219" s="1358"/>
      <c r="R1219" s="1358"/>
      <c r="S1219" s="1358"/>
      <c r="T1219" s="1358"/>
      <c r="U1219" s="1358"/>
      <c r="V1219" s="1358"/>
      <c r="W1219" s="1358"/>
      <c r="X1219" s="1358"/>
      <c r="Y1219" s="1358"/>
      <c r="Z1219" s="1358"/>
    </row>
    <row r="1220" spans="1:26" ht="12.75" thickBot="1" x14ac:dyDescent="0.25">
      <c r="A1220" s="1469"/>
      <c r="B1220" s="1630" t="str">
        <f>'WK2 - Notional General Income'!C82</f>
        <v>Business</v>
      </c>
      <c r="C1220" s="1631" t="str">
        <f>'WK2 - Notional General Income'!C$19</f>
        <v>Gosford</v>
      </c>
      <c r="D1220" s="1632" t="str">
        <f>'WK2 - Notional General Income'!C$65&amp;" - "&amp;'WK2 - Notional General Income'!D82</f>
        <v xml:space="preserve">Gosford - </v>
      </c>
      <c r="E1220" s="1606">
        <f>'WK2 - Notional General Income'!E82</f>
        <v>0</v>
      </c>
      <c r="F1220" s="1606">
        <f>'WK2 - Notional General Income'!F82</f>
        <v>0</v>
      </c>
      <c r="G1220" s="1606">
        <f>'WK2 - Notional General Income'!G82</f>
        <v>0</v>
      </c>
      <c r="H1220" s="1633" t="str">
        <f>'WK2 - Notional General Income'!H82</f>
        <v>.</v>
      </c>
      <c r="I1220" s="1606">
        <f>'WK2 - Notional General Income'!I82</f>
        <v>0</v>
      </c>
      <c r="J1220" s="1606">
        <f>'WK2 - Notional General Income'!J82</f>
        <v>0</v>
      </c>
      <c r="K1220" s="1606">
        <f>'WK2 - Notional General Income'!K82</f>
        <v>0</v>
      </c>
      <c r="L1220" s="1606">
        <f>'WK2 - Notional General Income'!L82</f>
        <v>0</v>
      </c>
      <c r="M1220" s="1606" t="str">
        <f>'WK2 - Notional General Income'!M82</f>
        <v>.</v>
      </c>
      <c r="N1220" s="1376"/>
      <c r="O1220" s="855">
        <f t="shared" si="37"/>
        <v>0</v>
      </c>
      <c r="P1220" s="1375"/>
      <c r="Q1220" s="1358"/>
      <c r="R1220" s="1358"/>
      <c r="S1220" s="1358"/>
      <c r="T1220" s="1358"/>
      <c r="U1220" s="1358"/>
      <c r="V1220" s="1358"/>
      <c r="W1220" s="1358"/>
      <c r="X1220" s="1358"/>
      <c r="Y1220" s="1358"/>
      <c r="Z1220" s="1358"/>
    </row>
    <row r="1221" spans="1:26" ht="24.75" thickTop="1" x14ac:dyDescent="0.2">
      <c r="A1221" s="1469"/>
      <c r="B1221" s="1376" t="str">
        <f>'WK2 - Notional General Income'!C84</f>
        <v>Business</v>
      </c>
      <c r="C1221" s="1375" t="str">
        <f>'WK2 - Notional General Income'!C$28</f>
        <v>Wyong</v>
      </c>
      <c r="D1221" s="1377" t="str">
        <f>'WK2 - Notional General Income'!C$83&amp;" - "&amp;'WK2 - Notional General Income'!D84</f>
        <v>Wyong - Ordinary</v>
      </c>
      <c r="E1221" s="697">
        <f>'WK2 - Notional General Income'!E84</f>
        <v>2976</v>
      </c>
      <c r="F1221" s="697">
        <f>'WK2 - Notional General Income'!F84</f>
        <v>0.84202900000000003</v>
      </c>
      <c r="G1221" s="697">
        <f>'WK2 - Notional General Income'!G84</f>
        <v>0</v>
      </c>
      <c r="H1221" s="1629" t="str">
        <f>'WK2 - Notional General Income'!H84</f>
        <v>.</v>
      </c>
      <c r="I1221" s="697">
        <f>'WK2 - Notional General Income'!I84</f>
        <v>300</v>
      </c>
      <c r="J1221" s="697">
        <f>'WK2 - Notional General Income'!J84</f>
        <v>243</v>
      </c>
      <c r="K1221" s="697">
        <f>'WK2 - Notional General Income'!K84</f>
        <v>1258864593</v>
      </c>
      <c r="L1221" s="697">
        <f>'WK2 - Notional General Income'!L84</f>
        <v>4597158</v>
      </c>
      <c r="M1221" s="697">
        <f>'WK2 - Notional General Income'!M84</f>
        <v>10634195.54025615</v>
      </c>
      <c r="N1221" s="1376"/>
      <c r="O1221" s="855">
        <f t="shared" si="37"/>
        <v>72900</v>
      </c>
      <c r="P1221" s="1375"/>
      <c r="Q1221" s="1358"/>
      <c r="R1221" s="1358"/>
      <c r="S1221" s="1358"/>
      <c r="T1221" s="1358"/>
      <c r="U1221" s="1358"/>
      <c r="V1221" s="1358"/>
      <c r="W1221" s="1358"/>
      <c r="X1221" s="1358"/>
      <c r="Y1221" s="1358"/>
      <c r="Z1221" s="1358"/>
    </row>
    <row r="1222" spans="1:26" ht="36" x14ac:dyDescent="0.2">
      <c r="A1222" s="1469"/>
      <c r="B1222" s="1376" t="str">
        <f>'WK2 - Notional General Income'!C85</f>
        <v>Business</v>
      </c>
      <c r="C1222" s="1375" t="str">
        <f>'WK2 - Notional General Income'!C$28</f>
        <v>Wyong</v>
      </c>
      <c r="D1222" s="1377" t="str">
        <f>'WK2 - Notional General Income'!C$83&amp;" - "&amp;'WK2 - Notional General Income'!D85</f>
        <v>Wyong - Local Retail</v>
      </c>
      <c r="E1222" s="697">
        <f>'WK2 - Notional General Income'!E85</f>
        <v>16</v>
      </c>
      <c r="F1222" s="697">
        <f>'WK2 - Notional General Income'!F85</f>
        <v>1.055717</v>
      </c>
      <c r="G1222" s="697">
        <f>'WK2 - Notional General Income'!G85</f>
        <v>0</v>
      </c>
      <c r="H1222" s="1629" t="str">
        <f>'WK2 - Notional General Income'!H85</f>
        <v>.</v>
      </c>
      <c r="I1222" s="697">
        <f>'WK2 - Notional General Income'!I85</f>
        <v>300</v>
      </c>
      <c r="J1222" s="697">
        <f>'WK2 - Notional General Income'!J85</f>
        <v>1</v>
      </c>
      <c r="K1222" s="697">
        <f>'WK2 - Notional General Income'!K85</f>
        <v>12969000</v>
      </c>
      <c r="L1222" s="697">
        <f>'WK2 - Notional General Income'!L85</f>
        <v>27616</v>
      </c>
      <c r="M1222" s="697">
        <f>'WK2 - Notional General Income'!M85</f>
        <v>136924.39092327998</v>
      </c>
      <c r="N1222" s="1376"/>
      <c r="O1222" s="855">
        <f t="shared" si="37"/>
        <v>300</v>
      </c>
      <c r="P1222" s="1375"/>
      <c r="Q1222" s="1358"/>
      <c r="R1222" s="1358"/>
      <c r="S1222" s="1358"/>
      <c r="T1222" s="1358"/>
      <c r="U1222" s="1358"/>
      <c r="V1222" s="1358"/>
      <c r="W1222" s="1358"/>
      <c r="X1222" s="1358"/>
      <c r="Y1222" s="1358"/>
      <c r="Z1222" s="1358"/>
    </row>
    <row r="1223" spans="1:26" ht="36" x14ac:dyDescent="0.2">
      <c r="A1223" s="1469"/>
      <c r="B1223" s="1376" t="str">
        <f>'WK2 - Notional General Income'!C86</f>
        <v>Business</v>
      </c>
      <c r="C1223" s="1375" t="str">
        <f>'WK2 - Notional General Income'!C$28</f>
        <v>Wyong</v>
      </c>
      <c r="D1223" s="1377" t="str">
        <f>'WK2 - Notional General Income'!C$83&amp;" - "&amp;'WK2 - Notional General Income'!D86</f>
        <v>Wyong - Major Retail</v>
      </c>
      <c r="E1223" s="697">
        <f>'WK2 - Notional General Income'!E86</f>
        <v>20</v>
      </c>
      <c r="F1223" s="697">
        <f>'WK2 - Notional General Income'!F86</f>
        <v>1.2667919999999999</v>
      </c>
      <c r="G1223" s="697">
        <f>'WK2 - Notional General Income'!G86</f>
        <v>0</v>
      </c>
      <c r="H1223" s="1629" t="str">
        <f>'WK2 - Notional General Income'!H86</f>
        <v>.</v>
      </c>
      <c r="I1223" s="697">
        <f>'WK2 - Notional General Income'!I86</f>
        <v>300</v>
      </c>
      <c r="J1223" s="697">
        <f>'WK2 - Notional General Income'!J86</f>
        <v>0</v>
      </c>
      <c r="K1223" s="697">
        <f>'WK2 - Notional General Income'!K86</f>
        <v>104736000</v>
      </c>
      <c r="L1223" s="697">
        <f>'WK2 - Notional General Income'!L86</f>
        <v>0</v>
      </c>
      <c r="M1223" s="697">
        <f>'WK2 - Notional General Income'!M86</f>
        <v>1326787.2691199998</v>
      </c>
      <c r="N1223" s="1376"/>
      <c r="O1223" s="855">
        <f t="shared" si="37"/>
        <v>0</v>
      </c>
      <c r="P1223" s="1375"/>
      <c r="Q1223" s="1358"/>
      <c r="R1223" s="1358"/>
      <c r="S1223" s="1358"/>
      <c r="T1223" s="1358"/>
      <c r="U1223" s="1358"/>
      <c r="V1223" s="1358"/>
      <c r="W1223" s="1358"/>
      <c r="X1223" s="1358"/>
      <c r="Y1223" s="1358"/>
      <c r="Z1223" s="1358"/>
    </row>
    <row r="1224" spans="1:26" x14ac:dyDescent="0.2">
      <c r="A1224" s="1469"/>
      <c r="B1224" s="1376" t="str">
        <f>'WK2 - Notional General Income'!C87</f>
        <v>Business</v>
      </c>
      <c r="C1224" s="1375" t="str">
        <f>'WK2 - Notional General Income'!C$28</f>
        <v>Wyong</v>
      </c>
      <c r="D1224" s="1377" t="str">
        <f>'WK2 - Notional General Income'!C$83&amp;" - "&amp;'WK2 - Notional General Income'!D87</f>
        <v xml:space="preserve">Wyong - </v>
      </c>
      <c r="E1224" s="697">
        <f>'WK2 - Notional General Income'!E87</f>
        <v>0</v>
      </c>
      <c r="F1224" s="697">
        <f>'WK2 - Notional General Income'!F87</f>
        <v>0</v>
      </c>
      <c r="G1224" s="697">
        <f>'WK2 - Notional General Income'!G87</f>
        <v>0</v>
      </c>
      <c r="H1224" s="1629" t="str">
        <f>'WK2 - Notional General Income'!H87</f>
        <v>.</v>
      </c>
      <c r="I1224" s="697">
        <f>'WK2 - Notional General Income'!I87</f>
        <v>0</v>
      </c>
      <c r="J1224" s="697">
        <f>'WK2 - Notional General Income'!J87</f>
        <v>0</v>
      </c>
      <c r="K1224" s="697">
        <f>'WK2 - Notional General Income'!K87</f>
        <v>0</v>
      </c>
      <c r="L1224" s="697">
        <f>'WK2 - Notional General Income'!L87</f>
        <v>0</v>
      </c>
      <c r="M1224" s="697" t="str">
        <f>'WK2 - Notional General Income'!M87</f>
        <v>.</v>
      </c>
      <c r="N1224" s="1376"/>
      <c r="O1224" s="855">
        <f t="shared" si="37"/>
        <v>0</v>
      </c>
      <c r="P1224" s="1375"/>
      <c r="Q1224" s="1358"/>
      <c r="R1224" s="1358"/>
      <c r="S1224" s="1358"/>
      <c r="T1224" s="1358"/>
      <c r="U1224" s="1358"/>
      <c r="V1224" s="1358"/>
      <c r="W1224" s="1358"/>
      <c r="X1224" s="1358"/>
      <c r="Y1224" s="1358"/>
      <c r="Z1224" s="1358"/>
    </row>
    <row r="1225" spans="1:26" x14ac:dyDescent="0.2">
      <c r="A1225" s="1469"/>
      <c r="B1225" s="1376" t="str">
        <f>'WK2 - Notional General Income'!C88</f>
        <v>Business</v>
      </c>
      <c r="C1225" s="1375" t="str">
        <f>'WK2 - Notional General Income'!C$28</f>
        <v>Wyong</v>
      </c>
      <c r="D1225" s="1377" t="str">
        <f>'WK2 - Notional General Income'!C$83&amp;" - "&amp;'WK2 - Notional General Income'!D88</f>
        <v xml:space="preserve">Wyong - </v>
      </c>
      <c r="E1225" s="697">
        <f>'WK2 - Notional General Income'!E88</f>
        <v>0</v>
      </c>
      <c r="F1225" s="697">
        <f>'WK2 - Notional General Income'!F88</f>
        <v>0</v>
      </c>
      <c r="G1225" s="697">
        <f>'WK2 - Notional General Income'!G88</f>
        <v>0</v>
      </c>
      <c r="H1225" s="1629" t="str">
        <f>'WK2 - Notional General Income'!H88</f>
        <v>.</v>
      </c>
      <c r="I1225" s="697">
        <f>'WK2 - Notional General Income'!I88</f>
        <v>0</v>
      </c>
      <c r="J1225" s="697">
        <f>'WK2 - Notional General Income'!J88</f>
        <v>0</v>
      </c>
      <c r="K1225" s="697">
        <f>'WK2 - Notional General Income'!K88</f>
        <v>0</v>
      </c>
      <c r="L1225" s="697">
        <f>'WK2 - Notional General Income'!L88</f>
        <v>0</v>
      </c>
      <c r="M1225" s="697" t="str">
        <f>'WK2 - Notional General Income'!M88</f>
        <v>.</v>
      </c>
      <c r="N1225" s="1376"/>
      <c r="O1225" s="855">
        <f t="shared" si="37"/>
        <v>0</v>
      </c>
      <c r="P1225" s="1375"/>
      <c r="Q1225" s="1358"/>
      <c r="R1225" s="1358"/>
      <c r="S1225" s="1358"/>
      <c r="T1225" s="1358"/>
      <c r="U1225" s="1358"/>
      <c r="V1225" s="1358"/>
      <c r="W1225" s="1358"/>
      <c r="X1225" s="1358"/>
      <c r="Y1225" s="1358"/>
      <c r="Z1225" s="1358"/>
    </row>
    <row r="1226" spans="1:26" x14ac:dyDescent="0.2">
      <c r="A1226" s="1469"/>
      <c r="B1226" s="1376" t="str">
        <f>'WK2 - Notional General Income'!C89</f>
        <v>Business</v>
      </c>
      <c r="C1226" s="1375" t="str">
        <f>'WK2 - Notional General Income'!C$28</f>
        <v>Wyong</v>
      </c>
      <c r="D1226" s="1377" t="str">
        <f>'WK2 - Notional General Income'!C$83&amp;" - "&amp;'WK2 - Notional General Income'!D89</f>
        <v xml:space="preserve">Wyong - </v>
      </c>
      <c r="E1226" s="697">
        <f>'WK2 - Notional General Income'!E89</f>
        <v>0</v>
      </c>
      <c r="F1226" s="697">
        <f>'WK2 - Notional General Income'!F89</f>
        <v>0</v>
      </c>
      <c r="G1226" s="697">
        <f>'WK2 - Notional General Income'!G89</f>
        <v>0</v>
      </c>
      <c r="H1226" s="1629" t="str">
        <f>'WK2 - Notional General Income'!H89</f>
        <v>.</v>
      </c>
      <c r="I1226" s="697">
        <f>'WK2 - Notional General Income'!I89</f>
        <v>0</v>
      </c>
      <c r="J1226" s="697">
        <f>'WK2 - Notional General Income'!J89</f>
        <v>0</v>
      </c>
      <c r="K1226" s="697">
        <f>'WK2 - Notional General Income'!K89</f>
        <v>0</v>
      </c>
      <c r="L1226" s="697">
        <f>'WK2 - Notional General Income'!L89</f>
        <v>0</v>
      </c>
      <c r="M1226" s="697" t="str">
        <f>'WK2 - Notional General Income'!M89</f>
        <v>.</v>
      </c>
      <c r="N1226" s="1376"/>
      <c r="O1226" s="855">
        <f t="shared" si="37"/>
        <v>0</v>
      </c>
      <c r="P1226" s="1375"/>
      <c r="Q1226" s="1358"/>
      <c r="R1226" s="1358"/>
      <c r="S1226" s="1358"/>
      <c r="T1226" s="1358"/>
      <c r="U1226" s="1358"/>
      <c r="V1226" s="1358"/>
      <c r="W1226" s="1358"/>
      <c r="X1226" s="1358"/>
      <c r="Y1226" s="1358"/>
      <c r="Z1226" s="1358"/>
    </row>
    <row r="1227" spans="1:26" x14ac:dyDescent="0.2">
      <c r="A1227" s="1469"/>
      <c r="B1227" s="1376" t="str">
        <f>'WK2 - Notional General Income'!C90</f>
        <v>Business</v>
      </c>
      <c r="C1227" s="1375" t="str">
        <f>'WK2 - Notional General Income'!C$28</f>
        <v>Wyong</v>
      </c>
      <c r="D1227" s="1377" t="str">
        <f>'WK2 - Notional General Income'!C$83&amp;" - "&amp;'WK2 - Notional General Income'!D90</f>
        <v xml:space="preserve">Wyong - </v>
      </c>
      <c r="E1227" s="697">
        <f>'WK2 - Notional General Income'!E90</f>
        <v>0</v>
      </c>
      <c r="F1227" s="697">
        <f>'WK2 - Notional General Income'!F90</f>
        <v>0</v>
      </c>
      <c r="G1227" s="697">
        <f>'WK2 - Notional General Income'!G90</f>
        <v>0</v>
      </c>
      <c r="H1227" s="1629" t="str">
        <f>'WK2 - Notional General Income'!H90</f>
        <v>.</v>
      </c>
      <c r="I1227" s="697">
        <f>'WK2 - Notional General Income'!I90</f>
        <v>0</v>
      </c>
      <c r="J1227" s="697">
        <f>'WK2 - Notional General Income'!J90</f>
        <v>0</v>
      </c>
      <c r="K1227" s="697">
        <f>'WK2 - Notional General Income'!K90</f>
        <v>0</v>
      </c>
      <c r="L1227" s="697">
        <f>'WK2 - Notional General Income'!L90</f>
        <v>0</v>
      </c>
      <c r="M1227" s="697" t="str">
        <f>'WK2 - Notional General Income'!M90</f>
        <v>.</v>
      </c>
      <c r="N1227" s="1376"/>
      <c r="O1227" s="855">
        <f t="shared" si="37"/>
        <v>0</v>
      </c>
      <c r="P1227" s="1375"/>
      <c r="Q1227" s="1358"/>
      <c r="R1227" s="1358"/>
      <c r="S1227" s="1358"/>
      <c r="T1227" s="1358"/>
      <c r="U1227" s="1358"/>
      <c r="V1227" s="1358"/>
      <c r="W1227" s="1358"/>
      <c r="X1227" s="1358"/>
      <c r="Y1227" s="1358"/>
      <c r="Z1227" s="1358"/>
    </row>
    <row r="1228" spans="1:26" x14ac:dyDescent="0.2">
      <c r="A1228" s="1469"/>
      <c r="B1228" s="1376" t="str">
        <f>'WK2 - Notional General Income'!C91</f>
        <v>Business</v>
      </c>
      <c r="C1228" s="1375" t="str">
        <f>'WK2 - Notional General Income'!C$28</f>
        <v>Wyong</v>
      </c>
      <c r="D1228" s="1377" t="str">
        <f>'WK2 - Notional General Income'!C$83&amp;" - "&amp;'WK2 - Notional General Income'!D91</f>
        <v xml:space="preserve">Wyong - </v>
      </c>
      <c r="E1228" s="697">
        <f>'WK2 - Notional General Income'!E91</f>
        <v>0</v>
      </c>
      <c r="F1228" s="697">
        <f>'WK2 - Notional General Income'!F91</f>
        <v>0</v>
      </c>
      <c r="G1228" s="697">
        <f>'WK2 - Notional General Income'!G91</f>
        <v>0</v>
      </c>
      <c r="H1228" s="1629" t="str">
        <f>'WK2 - Notional General Income'!H91</f>
        <v>.</v>
      </c>
      <c r="I1228" s="697">
        <f>'WK2 - Notional General Income'!I91</f>
        <v>0</v>
      </c>
      <c r="J1228" s="697">
        <f>'WK2 - Notional General Income'!J91</f>
        <v>0</v>
      </c>
      <c r="K1228" s="697">
        <f>'WK2 - Notional General Income'!K91</f>
        <v>0</v>
      </c>
      <c r="L1228" s="697">
        <f>'WK2 - Notional General Income'!L91</f>
        <v>0</v>
      </c>
      <c r="M1228" s="697" t="str">
        <f>'WK2 - Notional General Income'!M91</f>
        <v>.</v>
      </c>
      <c r="N1228" s="1376"/>
      <c r="O1228" s="855">
        <f t="shared" si="37"/>
        <v>0</v>
      </c>
      <c r="P1228" s="1375"/>
      <c r="Q1228" s="1358"/>
      <c r="R1228" s="1358"/>
      <c r="S1228" s="1358"/>
      <c r="T1228" s="1358"/>
      <c r="U1228" s="1358"/>
      <c r="V1228" s="1358"/>
      <c r="W1228" s="1358"/>
      <c r="X1228" s="1358"/>
      <c r="Y1228" s="1358"/>
      <c r="Z1228" s="1358"/>
    </row>
    <row r="1229" spans="1:26" x14ac:dyDescent="0.2">
      <c r="A1229" s="1469"/>
      <c r="B1229" s="1376" t="str">
        <f>'WK2 - Notional General Income'!C92</f>
        <v>Business</v>
      </c>
      <c r="C1229" s="1375" t="str">
        <f>'WK2 - Notional General Income'!C$28</f>
        <v>Wyong</v>
      </c>
      <c r="D1229" s="1377" t="str">
        <f>'WK2 - Notional General Income'!C$83&amp;" - "&amp;'WK2 - Notional General Income'!D92</f>
        <v xml:space="preserve">Wyong - </v>
      </c>
      <c r="E1229" s="697">
        <f>'WK2 - Notional General Income'!E92</f>
        <v>0</v>
      </c>
      <c r="F1229" s="697">
        <f>'WK2 - Notional General Income'!F92</f>
        <v>0</v>
      </c>
      <c r="G1229" s="697">
        <f>'WK2 - Notional General Income'!G92</f>
        <v>0</v>
      </c>
      <c r="H1229" s="1629" t="str">
        <f>'WK2 - Notional General Income'!H92</f>
        <v>.</v>
      </c>
      <c r="I1229" s="697">
        <f>'WK2 - Notional General Income'!I92</f>
        <v>0</v>
      </c>
      <c r="J1229" s="697">
        <f>'WK2 - Notional General Income'!J92</f>
        <v>0</v>
      </c>
      <c r="K1229" s="697">
        <f>'WK2 - Notional General Income'!K92</f>
        <v>0</v>
      </c>
      <c r="L1229" s="697">
        <f>'WK2 - Notional General Income'!L92</f>
        <v>0</v>
      </c>
      <c r="M1229" s="697" t="str">
        <f>'WK2 - Notional General Income'!M92</f>
        <v>.</v>
      </c>
      <c r="N1229" s="1376"/>
      <c r="O1229" s="855">
        <f t="shared" si="37"/>
        <v>0</v>
      </c>
      <c r="P1229" s="1375"/>
      <c r="Q1229" s="1358"/>
      <c r="R1229" s="1358"/>
      <c r="S1229" s="1358"/>
      <c r="T1229" s="1358"/>
      <c r="U1229" s="1358"/>
      <c r="V1229" s="1358"/>
      <c r="W1229" s="1358"/>
      <c r="X1229" s="1358"/>
      <c r="Y1229" s="1358"/>
      <c r="Z1229" s="1358"/>
    </row>
    <row r="1230" spans="1:26" x14ac:dyDescent="0.2">
      <c r="A1230" s="1469"/>
      <c r="B1230" s="1376" t="str">
        <f>'WK2 - Notional General Income'!C93</f>
        <v>Business</v>
      </c>
      <c r="C1230" s="1375" t="str">
        <f>'WK2 - Notional General Income'!C$28</f>
        <v>Wyong</v>
      </c>
      <c r="D1230" s="1377" t="str">
        <f>'WK2 - Notional General Income'!C$83&amp;" - "&amp;'WK2 - Notional General Income'!D93</f>
        <v xml:space="preserve">Wyong - </v>
      </c>
      <c r="E1230" s="697">
        <f>'WK2 - Notional General Income'!E93</f>
        <v>0</v>
      </c>
      <c r="F1230" s="697">
        <f>'WK2 - Notional General Income'!F93</f>
        <v>0</v>
      </c>
      <c r="G1230" s="697">
        <f>'WK2 - Notional General Income'!G93</f>
        <v>0</v>
      </c>
      <c r="H1230" s="1629" t="str">
        <f>'WK2 - Notional General Income'!H93</f>
        <v>.</v>
      </c>
      <c r="I1230" s="697">
        <f>'WK2 - Notional General Income'!I93</f>
        <v>0</v>
      </c>
      <c r="J1230" s="697">
        <f>'WK2 - Notional General Income'!J93</f>
        <v>0</v>
      </c>
      <c r="K1230" s="697">
        <f>'WK2 - Notional General Income'!K93</f>
        <v>0</v>
      </c>
      <c r="L1230" s="697">
        <f>'WK2 - Notional General Income'!L93</f>
        <v>0</v>
      </c>
      <c r="M1230" s="697" t="str">
        <f>'WK2 - Notional General Income'!M93</f>
        <v>.</v>
      </c>
      <c r="N1230" s="1376"/>
      <c r="O1230" s="855">
        <f t="shared" si="37"/>
        <v>0</v>
      </c>
      <c r="P1230" s="1375"/>
      <c r="Q1230" s="1358"/>
      <c r="R1230" s="1358"/>
      <c r="S1230" s="1358"/>
      <c r="T1230" s="1358"/>
      <c r="U1230" s="1358"/>
      <c r="V1230" s="1358"/>
      <c r="W1230" s="1358"/>
      <c r="X1230" s="1358"/>
      <c r="Y1230" s="1358"/>
      <c r="Z1230" s="1358"/>
    </row>
    <row r="1231" spans="1:26" x14ac:dyDescent="0.2">
      <c r="A1231" s="1469"/>
      <c r="B1231" s="1376" t="str">
        <f>'WK2 - Notional General Income'!C94</f>
        <v>Business</v>
      </c>
      <c r="C1231" s="1375" t="str">
        <f>'WK2 - Notional General Income'!C$28</f>
        <v>Wyong</v>
      </c>
      <c r="D1231" s="1377" t="str">
        <f>'WK2 - Notional General Income'!C$83&amp;" - "&amp;'WK2 - Notional General Income'!D94</f>
        <v xml:space="preserve">Wyong - </v>
      </c>
      <c r="E1231" s="697">
        <f>'WK2 - Notional General Income'!E94</f>
        <v>0</v>
      </c>
      <c r="F1231" s="697">
        <f>'WK2 - Notional General Income'!F94</f>
        <v>0</v>
      </c>
      <c r="G1231" s="697">
        <f>'WK2 - Notional General Income'!G94</f>
        <v>0</v>
      </c>
      <c r="H1231" s="1629" t="str">
        <f>'WK2 - Notional General Income'!H94</f>
        <v>.</v>
      </c>
      <c r="I1231" s="697">
        <f>'WK2 - Notional General Income'!I94</f>
        <v>0</v>
      </c>
      <c r="J1231" s="697">
        <f>'WK2 - Notional General Income'!J94</f>
        <v>0</v>
      </c>
      <c r="K1231" s="697">
        <f>'WK2 - Notional General Income'!K94</f>
        <v>0</v>
      </c>
      <c r="L1231" s="697">
        <f>'WK2 - Notional General Income'!L94</f>
        <v>0</v>
      </c>
      <c r="M1231" s="697" t="str">
        <f>'WK2 - Notional General Income'!M94</f>
        <v>.</v>
      </c>
      <c r="N1231" s="1376"/>
      <c r="O1231" s="855">
        <f t="shared" si="37"/>
        <v>0</v>
      </c>
      <c r="P1231" s="1375"/>
      <c r="Q1231" s="1358"/>
      <c r="R1231" s="1358"/>
      <c r="S1231" s="1358"/>
      <c r="T1231" s="1358"/>
      <c r="U1231" s="1358"/>
      <c r="V1231" s="1358"/>
      <c r="W1231" s="1358"/>
      <c r="X1231" s="1358"/>
      <c r="Y1231" s="1358"/>
      <c r="Z1231" s="1358"/>
    </row>
    <row r="1232" spans="1:26" x14ac:dyDescent="0.2">
      <c r="A1232" s="1469"/>
      <c r="B1232" s="1376" t="str">
        <f>'WK2 - Notional General Income'!C95</f>
        <v>Business</v>
      </c>
      <c r="C1232" s="1375" t="str">
        <f>'WK2 - Notional General Income'!C$28</f>
        <v>Wyong</v>
      </c>
      <c r="D1232" s="1377" t="str">
        <f>'WK2 - Notional General Income'!C$83&amp;" - "&amp;'WK2 - Notional General Income'!D95</f>
        <v xml:space="preserve">Wyong - </v>
      </c>
      <c r="E1232" s="697">
        <f>'WK2 - Notional General Income'!E95</f>
        <v>0</v>
      </c>
      <c r="F1232" s="697">
        <f>'WK2 - Notional General Income'!F95</f>
        <v>0</v>
      </c>
      <c r="G1232" s="697">
        <f>'WK2 - Notional General Income'!G95</f>
        <v>0</v>
      </c>
      <c r="H1232" s="1629" t="str">
        <f>'WK2 - Notional General Income'!H95</f>
        <v>.</v>
      </c>
      <c r="I1232" s="697">
        <f>'WK2 - Notional General Income'!I95</f>
        <v>0</v>
      </c>
      <c r="J1232" s="697">
        <f>'WK2 - Notional General Income'!J95</f>
        <v>0</v>
      </c>
      <c r="K1232" s="697">
        <f>'WK2 - Notional General Income'!K95</f>
        <v>0</v>
      </c>
      <c r="L1232" s="697">
        <f>'WK2 - Notional General Income'!L95</f>
        <v>0</v>
      </c>
      <c r="M1232" s="697" t="str">
        <f>'WK2 - Notional General Income'!M95</f>
        <v>.</v>
      </c>
      <c r="N1232" s="1376"/>
      <c r="O1232" s="855">
        <f t="shared" si="37"/>
        <v>0</v>
      </c>
      <c r="P1232" s="1375"/>
      <c r="Q1232" s="1358"/>
      <c r="R1232" s="1358"/>
      <c r="S1232" s="1358"/>
      <c r="T1232" s="1358"/>
      <c r="U1232" s="1358"/>
      <c r="V1232" s="1358"/>
      <c r="W1232" s="1358"/>
      <c r="X1232" s="1358"/>
      <c r="Y1232" s="1358"/>
      <c r="Z1232" s="1358"/>
    </row>
    <row r="1233" spans="1:26" x14ac:dyDescent="0.2">
      <c r="A1233" s="1469"/>
      <c r="B1233" s="1376" t="str">
        <f>'WK2 - Notional General Income'!C96</f>
        <v>Business</v>
      </c>
      <c r="C1233" s="1375" t="str">
        <f>'WK2 - Notional General Income'!C$28</f>
        <v>Wyong</v>
      </c>
      <c r="D1233" s="1377" t="str">
        <f>'WK2 - Notional General Income'!C$83&amp;" - "&amp;'WK2 - Notional General Income'!D96</f>
        <v xml:space="preserve">Wyong - </v>
      </c>
      <c r="E1233" s="697">
        <f>'WK2 - Notional General Income'!E96</f>
        <v>0</v>
      </c>
      <c r="F1233" s="697">
        <f>'WK2 - Notional General Income'!F96</f>
        <v>0</v>
      </c>
      <c r="G1233" s="697">
        <f>'WK2 - Notional General Income'!G96</f>
        <v>0</v>
      </c>
      <c r="H1233" s="1629" t="str">
        <f>'WK2 - Notional General Income'!H96</f>
        <v>.</v>
      </c>
      <c r="I1233" s="697">
        <f>'WK2 - Notional General Income'!I96</f>
        <v>0</v>
      </c>
      <c r="J1233" s="697">
        <f>'WK2 - Notional General Income'!J96</f>
        <v>0</v>
      </c>
      <c r="K1233" s="697">
        <f>'WK2 - Notional General Income'!K96</f>
        <v>0</v>
      </c>
      <c r="L1233" s="697">
        <f>'WK2 - Notional General Income'!L96</f>
        <v>0</v>
      </c>
      <c r="M1233" s="697" t="str">
        <f>'WK2 - Notional General Income'!M96</f>
        <v>.</v>
      </c>
      <c r="N1233" s="1376"/>
      <c r="O1233" s="855">
        <f t="shared" si="37"/>
        <v>0</v>
      </c>
      <c r="P1233" s="1375"/>
      <c r="Q1233" s="1358"/>
      <c r="R1233" s="1358"/>
      <c r="S1233" s="1358"/>
      <c r="T1233" s="1358"/>
      <c r="U1233" s="1358"/>
      <c r="V1233" s="1358"/>
      <c r="W1233" s="1358"/>
      <c r="X1233" s="1358"/>
      <c r="Y1233" s="1358"/>
      <c r="Z1233" s="1358"/>
    </row>
    <row r="1234" spans="1:26" x14ac:dyDescent="0.2">
      <c r="A1234" s="1469"/>
      <c r="B1234" s="1376" t="str">
        <f>'WK2 - Notional General Income'!C97</f>
        <v>Business</v>
      </c>
      <c r="C1234" s="1375" t="str">
        <f>'WK2 - Notional General Income'!C$28</f>
        <v>Wyong</v>
      </c>
      <c r="D1234" s="1377" t="str">
        <f>'WK2 - Notional General Income'!C$83&amp;" - "&amp;'WK2 - Notional General Income'!D97</f>
        <v xml:space="preserve">Wyong - </v>
      </c>
      <c r="E1234" s="697">
        <f>'WK2 - Notional General Income'!E97</f>
        <v>0</v>
      </c>
      <c r="F1234" s="697">
        <f>'WK2 - Notional General Income'!F97</f>
        <v>0</v>
      </c>
      <c r="G1234" s="697">
        <f>'WK2 - Notional General Income'!G97</f>
        <v>0</v>
      </c>
      <c r="H1234" s="1629" t="str">
        <f>'WK2 - Notional General Income'!H97</f>
        <v>.</v>
      </c>
      <c r="I1234" s="697">
        <f>'WK2 - Notional General Income'!I97</f>
        <v>0</v>
      </c>
      <c r="J1234" s="697">
        <f>'WK2 - Notional General Income'!J97</f>
        <v>0</v>
      </c>
      <c r="K1234" s="697">
        <f>'WK2 - Notional General Income'!K97</f>
        <v>0</v>
      </c>
      <c r="L1234" s="697">
        <f>'WK2 - Notional General Income'!L97</f>
        <v>0</v>
      </c>
      <c r="M1234" s="697" t="str">
        <f>'WK2 - Notional General Income'!M97</f>
        <v>.</v>
      </c>
      <c r="N1234" s="1376"/>
      <c r="O1234" s="855">
        <f t="shared" si="37"/>
        <v>0</v>
      </c>
      <c r="P1234" s="1375"/>
      <c r="Q1234" s="1358"/>
      <c r="R1234" s="1358"/>
      <c r="S1234" s="1358"/>
      <c r="T1234" s="1358"/>
      <c r="U1234" s="1358"/>
      <c r="V1234" s="1358"/>
      <c r="W1234" s="1358"/>
      <c r="X1234" s="1358"/>
      <c r="Y1234" s="1358"/>
      <c r="Z1234" s="1358"/>
    </row>
    <row r="1235" spans="1:26" x14ac:dyDescent="0.2">
      <c r="A1235" s="1469"/>
      <c r="B1235" s="1376" t="str">
        <f>'WK2 - Notional General Income'!C98</f>
        <v>Business</v>
      </c>
      <c r="C1235" s="1375" t="str">
        <f>'WK2 - Notional General Income'!C$28</f>
        <v>Wyong</v>
      </c>
      <c r="D1235" s="1377" t="str">
        <f>'WK2 - Notional General Income'!C$83&amp;" - "&amp;'WK2 - Notional General Income'!D98</f>
        <v xml:space="preserve">Wyong - </v>
      </c>
      <c r="E1235" s="697">
        <f>'WK2 - Notional General Income'!E98</f>
        <v>0</v>
      </c>
      <c r="F1235" s="697">
        <f>'WK2 - Notional General Income'!F98</f>
        <v>0</v>
      </c>
      <c r="G1235" s="697">
        <f>'WK2 - Notional General Income'!G98</f>
        <v>0</v>
      </c>
      <c r="H1235" s="1629" t="str">
        <f>'WK2 - Notional General Income'!H98</f>
        <v>.</v>
      </c>
      <c r="I1235" s="697">
        <f>'WK2 - Notional General Income'!I98</f>
        <v>0</v>
      </c>
      <c r="J1235" s="697">
        <f>'WK2 - Notional General Income'!J98</f>
        <v>0</v>
      </c>
      <c r="K1235" s="697">
        <f>'WK2 - Notional General Income'!K98</f>
        <v>0</v>
      </c>
      <c r="L1235" s="697">
        <f>'WK2 - Notional General Income'!L98</f>
        <v>0</v>
      </c>
      <c r="M1235" s="697" t="str">
        <f>'WK2 - Notional General Income'!M98</f>
        <v>.</v>
      </c>
      <c r="N1235" s="1376"/>
      <c r="O1235" s="855">
        <f t="shared" si="37"/>
        <v>0</v>
      </c>
      <c r="P1235" s="1375"/>
      <c r="Q1235" s="1358"/>
      <c r="R1235" s="1358"/>
      <c r="S1235" s="1358"/>
      <c r="T1235" s="1358"/>
      <c r="U1235" s="1358"/>
      <c r="V1235" s="1358"/>
      <c r="W1235" s="1358"/>
      <c r="X1235" s="1358"/>
      <c r="Y1235" s="1358"/>
      <c r="Z1235" s="1358"/>
    </row>
    <row r="1236" spans="1:26" x14ac:dyDescent="0.2">
      <c r="A1236" s="1469"/>
      <c r="B1236" s="1376" t="str">
        <f>'WK2 - Notional General Income'!C99</f>
        <v>Business</v>
      </c>
      <c r="C1236" s="1375" t="str">
        <f>'WK2 - Notional General Income'!C$28</f>
        <v>Wyong</v>
      </c>
      <c r="D1236" s="1377" t="str">
        <f>'WK2 - Notional General Income'!C$83&amp;" - "&amp;'WK2 - Notional General Income'!D99</f>
        <v xml:space="preserve">Wyong - </v>
      </c>
      <c r="E1236" s="697">
        <f>'WK2 - Notional General Income'!E99</f>
        <v>0</v>
      </c>
      <c r="F1236" s="697">
        <f>'WK2 - Notional General Income'!F99</f>
        <v>0</v>
      </c>
      <c r="G1236" s="697">
        <f>'WK2 - Notional General Income'!G99</f>
        <v>0</v>
      </c>
      <c r="H1236" s="1629" t="str">
        <f>'WK2 - Notional General Income'!H99</f>
        <v>.</v>
      </c>
      <c r="I1236" s="697">
        <f>'WK2 - Notional General Income'!I99</f>
        <v>0</v>
      </c>
      <c r="J1236" s="697">
        <f>'WK2 - Notional General Income'!J99</f>
        <v>0</v>
      </c>
      <c r="K1236" s="697">
        <f>'WK2 - Notional General Income'!K99</f>
        <v>0</v>
      </c>
      <c r="L1236" s="697">
        <f>'WK2 - Notional General Income'!L99</f>
        <v>0</v>
      </c>
      <c r="M1236" s="697" t="str">
        <f>'WK2 - Notional General Income'!M99</f>
        <v>.</v>
      </c>
      <c r="N1236" s="1376"/>
      <c r="O1236" s="855">
        <f t="shared" ref="O1236:O1267" si="38">J1236*I1236</f>
        <v>0</v>
      </c>
      <c r="P1236" s="1375"/>
      <c r="Q1236" s="1358"/>
      <c r="R1236" s="1358"/>
      <c r="S1236" s="1358"/>
      <c r="T1236" s="1358"/>
      <c r="U1236" s="1358"/>
      <c r="V1236" s="1358"/>
      <c r="W1236" s="1358"/>
      <c r="X1236" s="1358"/>
      <c r="Y1236" s="1358"/>
      <c r="Z1236" s="1358"/>
    </row>
    <row r="1237" spans="1:26" ht="12.75" thickBot="1" x14ac:dyDescent="0.25">
      <c r="A1237" s="1469"/>
      <c r="B1237" s="1630" t="str">
        <f>'WK2 - Notional General Income'!C100</f>
        <v>Business</v>
      </c>
      <c r="C1237" s="1631" t="str">
        <f>'WK2 - Notional General Income'!C$28</f>
        <v>Wyong</v>
      </c>
      <c r="D1237" s="1632" t="str">
        <f>'WK2 - Notional General Income'!C$83&amp;" - "&amp;'WK2 - Notional General Income'!D100</f>
        <v xml:space="preserve">Wyong - </v>
      </c>
      <c r="E1237" s="1606">
        <f>'WK2 - Notional General Income'!E100</f>
        <v>0</v>
      </c>
      <c r="F1237" s="1606">
        <f>'WK2 - Notional General Income'!F100</f>
        <v>0</v>
      </c>
      <c r="G1237" s="1606">
        <f>'WK2 - Notional General Income'!G100</f>
        <v>0</v>
      </c>
      <c r="H1237" s="1633" t="str">
        <f>'WK2 - Notional General Income'!H100</f>
        <v>.</v>
      </c>
      <c r="I1237" s="1606">
        <f>'WK2 - Notional General Income'!I100</f>
        <v>0</v>
      </c>
      <c r="J1237" s="1606">
        <f>'WK2 - Notional General Income'!J100</f>
        <v>0</v>
      </c>
      <c r="K1237" s="1606">
        <f>'WK2 - Notional General Income'!K100</f>
        <v>0</v>
      </c>
      <c r="L1237" s="1606">
        <f>'WK2 - Notional General Income'!L100</f>
        <v>0</v>
      </c>
      <c r="M1237" s="1606" t="str">
        <f>'WK2 - Notional General Income'!M100</f>
        <v>.</v>
      </c>
      <c r="N1237" s="1376"/>
      <c r="O1237" s="855">
        <f t="shared" si="38"/>
        <v>0</v>
      </c>
      <c r="P1237" s="1375"/>
      <c r="Q1237" s="1358"/>
      <c r="R1237" s="1358"/>
      <c r="S1237" s="1358"/>
      <c r="T1237" s="1358"/>
      <c r="U1237" s="1358"/>
      <c r="V1237" s="1358"/>
      <c r="W1237" s="1358"/>
      <c r="X1237" s="1358"/>
      <c r="Y1237" s="1358"/>
      <c r="Z1237" s="1358"/>
    </row>
    <row r="1238" spans="1:26" ht="12.75" thickTop="1" x14ac:dyDescent="0.2">
      <c r="A1238" s="1469"/>
      <c r="B1238" s="1376" t="str">
        <f>'WK2 - Notional General Income'!C102</f>
        <v>Business</v>
      </c>
      <c r="C1238" s="1375" t="str">
        <f>'WK2 - Notional General Income'!C$37</f>
        <v>.</v>
      </c>
      <c r="D1238" s="1377" t="str">
        <f>'WK2 - Notional General Income'!C$101&amp;" - "&amp;'WK2 - Notional General Income'!D102</f>
        <v xml:space="preserve">. - </v>
      </c>
      <c r="E1238" s="697">
        <f>'WK2 - Notional General Income'!E102</f>
        <v>0</v>
      </c>
      <c r="F1238" s="697">
        <f>'WK2 - Notional General Income'!F102</f>
        <v>0</v>
      </c>
      <c r="G1238" s="697">
        <f>'WK2 - Notional General Income'!G102</f>
        <v>0</v>
      </c>
      <c r="H1238" s="1629" t="str">
        <f>'WK2 - Notional General Income'!H102</f>
        <v>.</v>
      </c>
      <c r="I1238" s="697">
        <f>'WK2 - Notional General Income'!I102</f>
        <v>0</v>
      </c>
      <c r="J1238" s="697">
        <f>'WK2 - Notional General Income'!J102</f>
        <v>0</v>
      </c>
      <c r="K1238" s="697">
        <f>'WK2 - Notional General Income'!K102</f>
        <v>0</v>
      </c>
      <c r="L1238" s="697">
        <f>'WK2 - Notional General Income'!L102</f>
        <v>0</v>
      </c>
      <c r="M1238" s="697" t="str">
        <f>'WK2 - Notional General Income'!M102</f>
        <v>.</v>
      </c>
      <c r="N1238" s="1376"/>
      <c r="O1238" s="855">
        <f t="shared" si="38"/>
        <v>0</v>
      </c>
      <c r="P1238" s="1375"/>
      <c r="Q1238" s="1358"/>
      <c r="R1238" s="1358"/>
      <c r="S1238" s="1358"/>
      <c r="T1238" s="1358"/>
      <c r="U1238" s="1358"/>
      <c r="V1238" s="1358"/>
      <c r="W1238" s="1358"/>
      <c r="X1238" s="1358"/>
      <c r="Y1238" s="1358"/>
      <c r="Z1238" s="1358"/>
    </row>
    <row r="1239" spans="1:26" x14ac:dyDescent="0.2">
      <c r="A1239" s="1469"/>
      <c r="B1239" s="1376" t="str">
        <f>'WK2 - Notional General Income'!C103</f>
        <v>Business</v>
      </c>
      <c r="C1239" s="1375" t="str">
        <f>'WK2 - Notional General Income'!C$37</f>
        <v>.</v>
      </c>
      <c r="D1239" s="1377" t="str">
        <f>'WK2 - Notional General Income'!C$101&amp;" - "&amp;'WK2 - Notional General Income'!D103</f>
        <v xml:space="preserve">. - </v>
      </c>
      <c r="E1239" s="697">
        <f>'WK2 - Notional General Income'!E103</f>
        <v>0</v>
      </c>
      <c r="F1239" s="697">
        <f>'WK2 - Notional General Income'!F103</f>
        <v>0</v>
      </c>
      <c r="G1239" s="697">
        <f>'WK2 - Notional General Income'!G103</f>
        <v>0</v>
      </c>
      <c r="H1239" s="1629" t="str">
        <f>'WK2 - Notional General Income'!H103</f>
        <v>.</v>
      </c>
      <c r="I1239" s="697">
        <f>'WK2 - Notional General Income'!I103</f>
        <v>0</v>
      </c>
      <c r="J1239" s="697">
        <f>'WK2 - Notional General Income'!J103</f>
        <v>0</v>
      </c>
      <c r="K1239" s="697">
        <f>'WK2 - Notional General Income'!K103</f>
        <v>0</v>
      </c>
      <c r="L1239" s="697">
        <f>'WK2 - Notional General Income'!L103</f>
        <v>0</v>
      </c>
      <c r="M1239" s="697" t="str">
        <f>'WK2 - Notional General Income'!M103</f>
        <v>.</v>
      </c>
      <c r="N1239" s="1376"/>
      <c r="O1239" s="855">
        <f t="shared" si="38"/>
        <v>0</v>
      </c>
      <c r="P1239" s="1375"/>
      <c r="Q1239" s="1358"/>
      <c r="R1239" s="1358"/>
      <c r="S1239" s="1358"/>
      <c r="T1239" s="1358"/>
      <c r="U1239" s="1358"/>
      <c r="V1239" s="1358"/>
      <c r="W1239" s="1358"/>
      <c r="X1239" s="1358"/>
      <c r="Y1239" s="1358"/>
      <c r="Z1239" s="1358"/>
    </row>
    <row r="1240" spans="1:26" x14ac:dyDescent="0.2">
      <c r="A1240" s="1469"/>
      <c r="B1240" s="1376" t="str">
        <f>'WK2 - Notional General Income'!C104</f>
        <v>Business</v>
      </c>
      <c r="C1240" s="1375" t="str">
        <f>'WK2 - Notional General Income'!C$37</f>
        <v>.</v>
      </c>
      <c r="D1240" s="1377" t="str">
        <f>'WK2 - Notional General Income'!C$101&amp;" - "&amp;'WK2 - Notional General Income'!D104</f>
        <v xml:space="preserve">. - </v>
      </c>
      <c r="E1240" s="697">
        <f>'WK2 - Notional General Income'!E104</f>
        <v>0</v>
      </c>
      <c r="F1240" s="697">
        <f>'WK2 - Notional General Income'!F104</f>
        <v>0</v>
      </c>
      <c r="G1240" s="697">
        <f>'WK2 - Notional General Income'!G104</f>
        <v>0</v>
      </c>
      <c r="H1240" s="1629" t="str">
        <f>'WK2 - Notional General Income'!H104</f>
        <v>.</v>
      </c>
      <c r="I1240" s="697">
        <f>'WK2 - Notional General Income'!I104</f>
        <v>0</v>
      </c>
      <c r="J1240" s="697">
        <f>'WK2 - Notional General Income'!J104</f>
        <v>0</v>
      </c>
      <c r="K1240" s="697">
        <f>'WK2 - Notional General Income'!K104</f>
        <v>0</v>
      </c>
      <c r="L1240" s="697">
        <f>'WK2 - Notional General Income'!L104</f>
        <v>0</v>
      </c>
      <c r="M1240" s="697" t="str">
        <f>'WK2 - Notional General Income'!M104</f>
        <v>.</v>
      </c>
      <c r="N1240" s="1376"/>
      <c r="O1240" s="855">
        <f t="shared" si="38"/>
        <v>0</v>
      </c>
      <c r="P1240" s="1375"/>
      <c r="Q1240" s="1358"/>
      <c r="R1240" s="1358"/>
      <c r="S1240" s="1358"/>
      <c r="T1240" s="1358"/>
      <c r="U1240" s="1358"/>
      <c r="V1240" s="1358"/>
      <c r="W1240" s="1358"/>
      <c r="X1240" s="1358"/>
      <c r="Y1240" s="1358"/>
      <c r="Z1240" s="1358"/>
    </row>
    <row r="1241" spans="1:26" x14ac:dyDescent="0.2">
      <c r="A1241" s="1469"/>
      <c r="B1241" s="1376" t="str">
        <f>'WK2 - Notional General Income'!C105</f>
        <v>Business</v>
      </c>
      <c r="C1241" s="1375" t="str">
        <f>'WK2 - Notional General Income'!C$37</f>
        <v>.</v>
      </c>
      <c r="D1241" s="1377" t="str">
        <f>'WK2 - Notional General Income'!C$101&amp;" - "&amp;'WK2 - Notional General Income'!D105</f>
        <v xml:space="preserve">. - </v>
      </c>
      <c r="E1241" s="697">
        <f>'WK2 - Notional General Income'!E105</f>
        <v>0</v>
      </c>
      <c r="F1241" s="697">
        <f>'WK2 - Notional General Income'!F105</f>
        <v>0</v>
      </c>
      <c r="G1241" s="697">
        <f>'WK2 - Notional General Income'!G105</f>
        <v>0</v>
      </c>
      <c r="H1241" s="1629" t="str">
        <f>'WK2 - Notional General Income'!H105</f>
        <v>.</v>
      </c>
      <c r="I1241" s="697">
        <f>'WK2 - Notional General Income'!I105</f>
        <v>0</v>
      </c>
      <c r="J1241" s="697">
        <f>'WK2 - Notional General Income'!J105</f>
        <v>0</v>
      </c>
      <c r="K1241" s="697">
        <f>'WK2 - Notional General Income'!K105</f>
        <v>0</v>
      </c>
      <c r="L1241" s="697">
        <f>'WK2 - Notional General Income'!L105</f>
        <v>0</v>
      </c>
      <c r="M1241" s="697" t="str">
        <f>'WK2 - Notional General Income'!M105</f>
        <v>.</v>
      </c>
      <c r="N1241" s="1376"/>
      <c r="O1241" s="855">
        <f t="shared" si="38"/>
        <v>0</v>
      </c>
      <c r="P1241" s="1375"/>
      <c r="Q1241" s="1358"/>
      <c r="R1241" s="1358"/>
      <c r="S1241" s="1358"/>
      <c r="T1241" s="1358"/>
      <c r="U1241" s="1358"/>
      <c r="V1241" s="1358"/>
      <c r="W1241" s="1358"/>
      <c r="X1241" s="1358"/>
      <c r="Y1241" s="1358"/>
      <c r="Z1241" s="1358"/>
    </row>
    <row r="1242" spans="1:26" x14ac:dyDescent="0.2">
      <c r="A1242" s="1469"/>
      <c r="B1242" s="1376" t="str">
        <f>'WK2 - Notional General Income'!C106</f>
        <v>Business</v>
      </c>
      <c r="C1242" s="1375" t="str">
        <f>'WK2 - Notional General Income'!C$37</f>
        <v>.</v>
      </c>
      <c r="D1242" s="1377" t="str">
        <f>'WK2 - Notional General Income'!C$101&amp;" - "&amp;'WK2 - Notional General Income'!D106</f>
        <v xml:space="preserve">. - </v>
      </c>
      <c r="E1242" s="697">
        <f>'WK2 - Notional General Income'!E106</f>
        <v>0</v>
      </c>
      <c r="F1242" s="697">
        <f>'WK2 - Notional General Income'!F106</f>
        <v>0</v>
      </c>
      <c r="G1242" s="697">
        <f>'WK2 - Notional General Income'!G106</f>
        <v>0</v>
      </c>
      <c r="H1242" s="1629" t="str">
        <f>'WK2 - Notional General Income'!H106</f>
        <v>.</v>
      </c>
      <c r="I1242" s="697">
        <f>'WK2 - Notional General Income'!I106</f>
        <v>0</v>
      </c>
      <c r="J1242" s="697">
        <f>'WK2 - Notional General Income'!J106</f>
        <v>0</v>
      </c>
      <c r="K1242" s="697">
        <f>'WK2 - Notional General Income'!K106</f>
        <v>0</v>
      </c>
      <c r="L1242" s="697">
        <f>'WK2 - Notional General Income'!L106</f>
        <v>0</v>
      </c>
      <c r="M1242" s="697" t="str">
        <f>'WK2 - Notional General Income'!M106</f>
        <v>.</v>
      </c>
      <c r="N1242" s="1376"/>
      <c r="O1242" s="855">
        <f t="shared" si="38"/>
        <v>0</v>
      </c>
      <c r="P1242" s="1375"/>
      <c r="Q1242" s="1358"/>
      <c r="R1242" s="1358"/>
      <c r="S1242" s="1358"/>
      <c r="T1242" s="1358"/>
      <c r="U1242" s="1358"/>
      <c r="V1242" s="1358"/>
      <c r="W1242" s="1358"/>
      <c r="X1242" s="1358"/>
      <c r="Y1242" s="1358"/>
      <c r="Z1242" s="1358"/>
    </row>
    <row r="1243" spans="1:26" x14ac:dyDescent="0.2">
      <c r="A1243" s="1469"/>
      <c r="B1243" s="1376" t="str">
        <f>'WK2 - Notional General Income'!C107</f>
        <v>Business</v>
      </c>
      <c r="C1243" s="1375" t="str">
        <f>'WK2 - Notional General Income'!C$37</f>
        <v>.</v>
      </c>
      <c r="D1243" s="1377" t="str">
        <f>'WK2 - Notional General Income'!C$101&amp;" - "&amp;'WK2 - Notional General Income'!D107</f>
        <v xml:space="preserve">. - </v>
      </c>
      <c r="E1243" s="697">
        <f>'WK2 - Notional General Income'!E107</f>
        <v>0</v>
      </c>
      <c r="F1243" s="697">
        <f>'WK2 - Notional General Income'!F107</f>
        <v>0</v>
      </c>
      <c r="G1243" s="697">
        <f>'WK2 - Notional General Income'!G107</f>
        <v>0</v>
      </c>
      <c r="H1243" s="1629" t="str">
        <f>'WK2 - Notional General Income'!H107</f>
        <v>.</v>
      </c>
      <c r="I1243" s="697">
        <f>'WK2 - Notional General Income'!I107</f>
        <v>0</v>
      </c>
      <c r="J1243" s="697">
        <f>'WK2 - Notional General Income'!J107</f>
        <v>0</v>
      </c>
      <c r="K1243" s="697">
        <f>'WK2 - Notional General Income'!K107</f>
        <v>0</v>
      </c>
      <c r="L1243" s="697">
        <f>'WK2 - Notional General Income'!L107</f>
        <v>0</v>
      </c>
      <c r="M1243" s="697" t="str">
        <f>'WK2 - Notional General Income'!M107</f>
        <v>.</v>
      </c>
      <c r="N1243" s="1376"/>
      <c r="O1243" s="855">
        <f t="shared" si="38"/>
        <v>0</v>
      </c>
      <c r="P1243" s="1375"/>
      <c r="Q1243" s="1358"/>
      <c r="R1243" s="1358"/>
      <c r="S1243" s="1358"/>
      <c r="T1243" s="1358"/>
      <c r="U1243" s="1358"/>
      <c r="V1243" s="1358"/>
      <c r="W1243" s="1358"/>
      <c r="X1243" s="1358"/>
      <c r="Y1243" s="1358"/>
      <c r="Z1243" s="1358"/>
    </row>
    <row r="1244" spans="1:26" x14ac:dyDescent="0.2">
      <c r="A1244" s="1469"/>
      <c r="B1244" s="1376" t="str">
        <f>'WK2 - Notional General Income'!C108</f>
        <v>Business</v>
      </c>
      <c r="C1244" s="1375" t="str">
        <f>'WK2 - Notional General Income'!C$37</f>
        <v>.</v>
      </c>
      <c r="D1244" s="1377" t="str">
        <f>'WK2 - Notional General Income'!C$101&amp;" - "&amp;'WK2 - Notional General Income'!D108</f>
        <v xml:space="preserve">. - </v>
      </c>
      <c r="E1244" s="697">
        <f>'WK2 - Notional General Income'!E108</f>
        <v>0</v>
      </c>
      <c r="F1244" s="697">
        <f>'WK2 - Notional General Income'!F108</f>
        <v>0</v>
      </c>
      <c r="G1244" s="697">
        <f>'WK2 - Notional General Income'!G108</f>
        <v>0</v>
      </c>
      <c r="H1244" s="1629" t="str">
        <f>'WK2 - Notional General Income'!H108</f>
        <v>.</v>
      </c>
      <c r="I1244" s="697">
        <f>'WK2 - Notional General Income'!I108</f>
        <v>0</v>
      </c>
      <c r="J1244" s="697">
        <f>'WK2 - Notional General Income'!J108</f>
        <v>0</v>
      </c>
      <c r="K1244" s="697">
        <f>'WK2 - Notional General Income'!K108</f>
        <v>0</v>
      </c>
      <c r="L1244" s="697">
        <f>'WK2 - Notional General Income'!L108</f>
        <v>0</v>
      </c>
      <c r="M1244" s="697" t="str">
        <f>'WK2 - Notional General Income'!M108</f>
        <v>.</v>
      </c>
      <c r="N1244" s="1376"/>
      <c r="O1244" s="855">
        <f t="shared" si="38"/>
        <v>0</v>
      </c>
      <c r="P1244" s="1375"/>
      <c r="Q1244" s="1358"/>
      <c r="R1244" s="1358"/>
      <c r="S1244" s="1358"/>
      <c r="T1244" s="1358"/>
      <c r="U1244" s="1358"/>
      <c r="V1244" s="1358"/>
      <c r="W1244" s="1358"/>
      <c r="X1244" s="1358"/>
      <c r="Y1244" s="1358"/>
      <c r="Z1244" s="1358"/>
    </row>
    <row r="1245" spans="1:26" x14ac:dyDescent="0.2">
      <c r="A1245" s="1469"/>
      <c r="B1245" s="1376" t="str">
        <f>'WK2 - Notional General Income'!C109</f>
        <v>Business</v>
      </c>
      <c r="C1245" s="1375" t="str">
        <f>'WK2 - Notional General Income'!C$37</f>
        <v>.</v>
      </c>
      <c r="D1245" s="1377" t="str">
        <f>'WK2 - Notional General Income'!C$101&amp;" - "&amp;'WK2 - Notional General Income'!D109</f>
        <v xml:space="preserve">. - </v>
      </c>
      <c r="E1245" s="697">
        <f>'WK2 - Notional General Income'!E109</f>
        <v>0</v>
      </c>
      <c r="F1245" s="697">
        <f>'WK2 - Notional General Income'!F109</f>
        <v>0</v>
      </c>
      <c r="G1245" s="697">
        <f>'WK2 - Notional General Income'!G109</f>
        <v>0</v>
      </c>
      <c r="H1245" s="1629" t="str">
        <f>'WK2 - Notional General Income'!H109</f>
        <v>.</v>
      </c>
      <c r="I1245" s="697">
        <f>'WK2 - Notional General Income'!I109</f>
        <v>0</v>
      </c>
      <c r="J1245" s="697">
        <f>'WK2 - Notional General Income'!J109</f>
        <v>0</v>
      </c>
      <c r="K1245" s="697">
        <f>'WK2 - Notional General Income'!K109</f>
        <v>0</v>
      </c>
      <c r="L1245" s="697">
        <f>'WK2 - Notional General Income'!L109</f>
        <v>0</v>
      </c>
      <c r="M1245" s="697" t="str">
        <f>'WK2 - Notional General Income'!M109</f>
        <v>.</v>
      </c>
      <c r="N1245" s="1376"/>
      <c r="O1245" s="855">
        <f t="shared" si="38"/>
        <v>0</v>
      </c>
      <c r="P1245" s="1375"/>
      <c r="Q1245" s="1358"/>
      <c r="R1245" s="1358"/>
      <c r="S1245" s="1358"/>
      <c r="T1245" s="1358"/>
      <c r="U1245" s="1358"/>
      <c r="V1245" s="1358"/>
      <c r="W1245" s="1358"/>
      <c r="X1245" s="1358"/>
      <c r="Y1245" s="1358"/>
      <c r="Z1245" s="1358"/>
    </row>
    <row r="1246" spans="1:26" x14ac:dyDescent="0.2">
      <c r="A1246" s="1469"/>
      <c r="B1246" s="1376" t="str">
        <f>'WK2 - Notional General Income'!C110</f>
        <v>Business</v>
      </c>
      <c r="C1246" s="1375" t="str">
        <f>'WK2 - Notional General Income'!C$37</f>
        <v>.</v>
      </c>
      <c r="D1246" s="1377" t="str">
        <f>'WK2 - Notional General Income'!C$101&amp;" - "&amp;'WK2 - Notional General Income'!D110</f>
        <v xml:space="preserve">. - </v>
      </c>
      <c r="E1246" s="697">
        <f>'WK2 - Notional General Income'!E110</f>
        <v>0</v>
      </c>
      <c r="F1246" s="697">
        <f>'WK2 - Notional General Income'!F110</f>
        <v>0</v>
      </c>
      <c r="G1246" s="697">
        <f>'WK2 - Notional General Income'!G110</f>
        <v>0</v>
      </c>
      <c r="H1246" s="1629" t="str">
        <f>'WK2 - Notional General Income'!H110</f>
        <v>.</v>
      </c>
      <c r="I1246" s="697">
        <f>'WK2 - Notional General Income'!I110</f>
        <v>0</v>
      </c>
      <c r="J1246" s="697">
        <f>'WK2 - Notional General Income'!J110</f>
        <v>0</v>
      </c>
      <c r="K1246" s="697">
        <f>'WK2 - Notional General Income'!K110</f>
        <v>0</v>
      </c>
      <c r="L1246" s="697">
        <f>'WK2 - Notional General Income'!L110</f>
        <v>0</v>
      </c>
      <c r="M1246" s="697" t="str">
        <f>'WK2 - Notional General Income'!M110</f>
        <v>.</v>
      </c>
      <c r="N1246" s="1376"/>
      <c r="O1246" s="855">
        <f t="shared" si="38"/>
        <v>0</v>
      </c>
      <c r="P1246" s="1375"/>
      <c r="Q1246" s="1358"/>
      <c r="R1246" s="1358"/>
      <c r="S1246" s="1358"/>
      <c r="T1246" s="1358"/>
      <c r="U1246" s="1358"/>
      <c r="V1246" s="1358"/>
      <c r="W1246" s="1358"/>
      <c r="X1246" s="1358"/>
      <c r="Y1246" s="1358"/>
      <c r="Z1246" s="1358"/>
    </row>
    <row r="1247" spans="1:26" x14ac:dyDescent="0.2">
      <c r="A1247" s="1469"/>
      <c r="B1247" s="1376" t="str">
        <f>'WK2 - Notional General Income'!C111</f>
        <v>Business</v>
      </c>
      <c r="C1247" s="1375" t="str">
        <f>'WK2 - Notional General Income'!C$37</f>
        <v>.</v>
      </c>
      <c r="D1247" s="1377" t="str">
        <f>'WK2 - Notional General Income'!C$101&amp;" - "&amp;'WK2 - Notional General Income'!D111</f>
        <v xml:space="preserve">. - </v>
      </c>
      <c r="E1247" s="697">
        <f>'WK2 - Notional General Income'!E111</f>
        <v>0</v>
      </c>
      <c r="F1247" s="697">
        <f>'WK2 - Notional General Income'!F111</f>
        <v>0</v>
      </c>
      <c r="G1247" s="697">
        <f>'WK2 - Notional General Income'!G111</f>
        <v>0</v>
      </c>
      <c r="H1247" s="1629" t="str">
        <f>'WK2 - Notional General Income'!H111</f>
        <v>.</v>
      </c>
      <c r="I1247" s="697">
        <f>'WK2 - Notional General Income'!I111</f>
        <v>0</v>
      </c>
      <c r="J1247" s="697">
        <f>'WK2 - Notional General Income'!J111</f>
        <v>0</v>
      </c>
      <c r="K1247" s="697">
        <f>'WK2 - Notional General Income'!K111</f>
        <v>0</v>
      </c>
      <c r="L1247" s="697">
        <f>'WK2 - Notional General Income'!L111</f>
        <v>0</v>
      </c>
      <c r="M1247" s="697" t="str">
        <f>'WK2 - Notional General Income'!M111</f>
        <v>.</v>
      </c>
      <c r="N1247" s="1376"/>
      <c r="O1247" s="855">
        <f t="shared" si="38"/>
        <v>0</v>
      </c>
      <c r="P1247" s="1375"/>
      <c r="Q1247" s="1358"/>
      <c r="R1247" s="1358"/>
      <c r="S1247" s="1358"/>
      <c r="T1247" s="1358"/>
      <c r="U1247" s="1358"/>
      <c r="V1247" s="1358"/>
      <c r="W1247" s="1358"/>
      <c r="X1247" s="1358"/>
      <c r="Y1247" s="1358"/>
      <c r="Z1247" s="1358"/>
    </row>
    <row r="1248" spans="1:26" x14ac:dyDescent="0.2">
      <c r="A1248" s="1469"/>
      <c r="B1248" s="1376" t="str">
        <f>'WK2 - Notional General Income'!C112</f>
        <v>Business</v>
      </c>
      <c r="C1248" s="1375" t="str">
        <f>'WK2 - Notional General Income'!C$37</f>
        <v>.</v>
      </c>
      <c r="D1248" s="1377" t="str">
        <f>'WK2 - Notional General Income'!C$101&amp;" - "&amp;'WK2 - Notional General Income'!D112</f>
        <v xml:space="preserve">. - </v>
      </c>
      <c r="E1248" s="697">
        <f>'WK2 - Notional General Income'!E112</f>
        <v>0</v>
      </c>
      <c r="F1248" s="697">
        <f>'WK2 - Notional General Income'!F112</f>
        <v>0</v>
      </c>
      <c r="G1248" s="697">
        <f>'WK2 - Notional General Income'!G112</f>
        <v>0</v>
      </c>
      <c r="H1248" s="1629" t="str">
        <f>'WK2 - Notional General Income'!H112</f>
        <v>.</v>
      </c>
      <c r="I1248" s="697">
        <f>'WK2 - Notional General Income'!I112</f>
        <v>0</v>
      </c>
      <c r="J1248" s="697">
        <f>'WK2 - Notional General Income'!J112</f>
        <v>0</v>
      </c>
      <c r="K1248" s="697">
        <f>'WK2 - Notional General Income'!K112</f>
        <v>0</v>
      </c>
      <c r="L1248" s="697">
        <f>'WK2 - Notional General Income'!L112</f>
        <v>0</v>
      </c>
      <c r="M1248" s="697" t="str">
        <f>'WK2 - Notional General Income'!M112</f>
        <v>.</v>
      </c>
      <c r="N1248" s="1376"/>
      <c r="O1248" s="855">
        <f t="shared" si="38"/>
        <v>0</v>
      </c>
      <c r="P1248" s="1375"/>
      <c r="Q1248" s="1358"/>
      <c r="R1248" s="1358"/>
      <c r="S1248" s="1358"/>
      <c r="T1248" s="1358"/>
      <c r="U1248" s="1358"/>
      <c r="V1248" s="1358"/>
      <c r="W1248" s="1358"/>
      <c r="X1248" s="1358"/>
      <c r="Y1248" s="1358"/>
      <c r="Z1248" s="1358"/>
    </row>
    <row r="1249" spans="1:26" x14ac:dyDescent="0.2">
      <c r="A1249" s="1469"/>
      <c r="B1249" s="1376" t="str">
        <f>'WK2 - Notional General Income'!C113</f>
        <v>Business</v>
      </c>
      <c r="C1249" s="1375" t="str">
        <f>'WK2 - Notional General Income'!C$37</f>
        <v>.</v>
      </c>
      <c r="D1249" s="1377" t="str">
        <f>'WK2 - Notional General Income'!C$101&amp;" - "&amp;'WK2 - Notional General Income'!D113</f>
        <v xml:space="preserve">. - </v>
      </c>
      <c r="E1249" s="697">
        <f>'WK2 - Notional General Income'!E113</f>
        <v>0</v>
      </c>
      <c r="F1249" s="697">
        <f>'WK2 - Notional General Income'!F113</f>
        <v>0</v>
      </c>
      <c r="G1249" s="697">
        <f>'WK2 - Notional General Income'!G113</f>
        <v>0</v>
      </c>
      <c r="H1249" s="1629" t="str">
        <f>'WK2 - Notional General Income'!H113</f>
        <v>.</v>
      </c>
      <c r="I1249" s="697">
        <f>'WK2 - Notional General Income'!I113</f>
        <v>0</v>
      </c>
      <c r="J1249" s="697">
        <f>'WK2 - Notional General Income'!J113</f>
        <v>0</v>
      </c>
      <c r="K1249" s="697">
        <f>'WK2 - Notional General Income'!K113</f>
        <v>0</v>
      </c>
      <c r="L1249" s="697">
        <f>'WK2 - Notional General Income'!L113</f>
        <v>0</v>
      </c>
      <c r="M1249" s="697" t="str">
        <f>'WK2 - Notional General Income'!M113</f>
        <v>.</v>
      </c>
      <c r="N1249" s="1376"/>
      <c r="O1249" s="855">
        <f t="shared" si="38"/>
        <v>0</v>
      </c>
      <c r="P1249" s="1375"/>
      <c r="Q1249" s="1358"/>
      <c r="R1249" s="1358"/>
      <c r="S1249" s="1358"/>
      <c r="T1249" s="1358"/>
      <c r="U1249" s="1358"/>
      <c r="V1249" s="1358"/>
      <c r="W1249" s="1358"/>
      <c r="X1249" s="1358"/>
      <c r="Y1249" s="1358"/>
      <c r="Z1249" s="1358"/>
    </row>
    <row r="1250" spans="1:26" x14ac:dyDescent="0.2">
      <c r="A1250" s="1469"/>
      <c r="B1250" s="1376" t="str">
        <f>'WK2 - Notional General Income'!C114</f>
        <v>Business</v>
      </c>
      <c r="C1250" s="1375" t="str">
        <f>'WK2 - Notional General Income'!C$37</f>
        <v>.</v>
      </c>
      <c r="D1250" s="1377" t="str">
        <f>'WK2 - Notional General Income'!C$101&amp;" - "&amp;'WK2 - Notional General Income'!D114</f>
        <v xml:space="preserve">. - </v>
      </c>
      <c r="E1250" s="697">
        <f>'WK2 - Notional General Income'!E114</f>
        <v>0</v>
      </c>
      <c r="F1250" s="697">
        <f>'WK2 - Notional General Income'!F114</f>
        <v>0</v>
      </c>
      <c r="G1250" s="697">
        <f>'WK2 - Notional General Income'!G114</f>
        <v>0</v>
      </c>
      <c r="H1250" s="1629" t="str">
        <f>'WK2 - Notional General Income'!H114</f>
        <v>.</v>
      </c>
      <c r="I1250" s="697">
        <f>'WK2 - Notional General Income'!I114</f>
        <v>0</v>
      </c>
      <c r="J1250" s="697">
        <f>'WK2 - Notional General Income'!J114</f>
        <v>0</v>
      </c>
      <c r="K1250" s="697">
        <f>'WK2 - Notional General Income'!K114</f>
        <v>0</v>
      </c>
      <c r="L1250" s="697">
        <f>'WK2 - Notional General Income'!L114</f>
        <v>0</v>
      </c>
      <c r="M1250" s="697" t="str">
        <f>'WK2 - Notional General Income'!M114</f>
        <v>.</v>
      </c>
      <c r="N1250" s="1376"/>
      <c r="O1250" s="855">
        <f t="shared" si="38"/>
        <v>0</v>
      </c>
      <c r="P1250" s="1375"/>
      <c r="Q1250" s="1358"/>
      <c r="R1250" s="1358"/>
      <c r="S1250" s="1358"/>
      <c r="T1250" s="1358"/>
      <c r="U1250" s="1358"/>
      <c r="V1250" s="1358"/>
      <c r="W1250" s="1358"/>
      <c r="X1250" s="1358"/>
      <c r="Y1250" s="1358"/>
      <c r="Z1250" s="1358"/>
    </row>
    <row r="1251" spans="1:26" x14ac:dyDescent="0.2">
      <c r="A1251" s="1469"/>
      <c r="B1251" s="1376" t="str">
        <f>'WK2 - Notional General Income'!C115</f>
        <v>Business</v>
      </c>
      <c r="C1251" s="1375" t="str">
        <f>'WK2 - Notional General Income'!C$37</f>
        <v>.</v>
      </c>
      <c r="D1251" s="1377" t="str">
        <f>'WK2 - Notional General Income'!C$101&amp;" - "&amp;'WK2 - Notional General Income'!D115</f>
        <v xml:space="preserve">. - </v>
      </c>
      <c r="E1251" s="697">
        <f>'WK2 - Notional General Income'!E115</f>
        <v>0</v>
      </c>
      <c r="F1251" s="697">
        <f>'WK2 - Notional General Income'!F115</f>
        <v>0</v>
      </c>
      <c r="G1251" s="697">
        <f>'WK2 - Notional General Income'!G115</f>
        <v>0</v>
      </c>
      <c r="H1251" s="1629" t="str">
        <f>'WK2 - Notional General Income'!H115</f>
        <v>.</v>
      </c>
      <c r="I1251" s="697">
        <f>'WK2 - Notional General Income'!I115</f>
        <v>0</v>
      </c>
      <c r="J1251" s="697">
        <f>'WK2 - Notional General Income'!J115</f>
        <v>0</v>
      </c>
      <c r="K1251" s="697">
        <f>'WK2 - Notional General Income'!K115</f>
        <v>0</v>
      </c>
      <c r="L1251" s="697">
        <f>'WK2 - Notional General Income'!L115</f>
        <v>0</v>
      </c>
      <c r="M1251" s="697" t="str">
        <f>'WK2 - Notional General Income'!M115</f>
        <v>.</v>
      </c>
      <c r="N1251" s="1376"/>
      <c r="O1251" s="855">
        <f t="shared" si="38"/>
        <v>0</v>
      </c>
      <c r="P1251" s="1375"/>
      <c r="Q1251" s="1358"/>
      <c r="R1251" s="1358"/>
      <c r="S1251" s="1358"/>
      <c r="T1251" s="1358"/>
      <c r="U1251" s="1358"/>
      <c r="V1251" s="1358"/>
      <c r="W1251" s="1358"/>
      <c r="X1251" s="1358"/>
      <c r="Y1251" s="1358"/>
      <c r="Z1251" s="1358"/>
    </row>
    <row r="1252" spans="1:26" x14ac:dyDescent="0.2">
      <c r="A1252" s="1469"/>
      <c r="B1252" s="1376" t="str">
        <f>'WK2 - Notional General Income'!C116</f>
        <v>Business</v>
      </c>
      <c r="C1252" s="1375" t="str">
        <f>'WK2 - Notional General Income'!C$37</f>
        <v>.</v>
      </c>
      <c r="D1252" s="1377" t="str">
        <f>'WK2 - Notional General Income'!C$101&amp;" - "&amp;'WK2 - Notional General Income'!D116</f>
        <v xml:space="preserve">. - </v>
      </c>
      <c r="E1252" s="697">
        <f>'WK2 - Notional General Income'!E116</f>
        <v>0</v>
      </c>
      <c r="F1252" s="697">
        <f>'WK2 - Notional General Income'!F116</f>
        <v>0</v>
      </c>
      <c r="G1252" s="697">
        <f>'WK2 - Notional General Income'!G116</f>
        <v>0</v>
      </c>
      <c r="H1252" s="1629" t="str">
        <f>'WK2 - Notional General Income'!H116</f>
        <v>.</v>
      </c>
      <c r="I1252" s="697">
        <f>'WK2 - Notional General Income'!I116</f>
        <v>0</v>
      </c>
      <c r="J1252" s="697">
        <f>'WK2 - Notional General Income'!J116</f>
        <v>0</v>
      </c>
      <c r="K1252" s="697">
        <f>'WK2 - Notional General Income'!K116</f>
        <v>0</v>
      </c>
      <c r="L1252" s="697">
        <f>'WK2 - Notional General Income'!L116</f>
        <v>0</v>
      </c>
      <c r="M1252" s="697" t="str">
        <f>'WK2 - Notional General Income'!M116</f>
        <v>.</v>
      </c>
      <c r="N1252" s="1376"/>
      <c r="O1252" s="855">
        <f t="shared" si="38"/>
        <v>0</v>
      </c>
      <c r="P1252" s="1375"/>
      <c r="Q1252" s="1358"/>
      <c r="R1252" s="1358"/>
      <c r="S1252" s="1358"/>
      <c r="T1252" s="1358"/>
      <c r="U1252" s="1358"/>
      <c r="V1252" s="1358"/>
      <c r="W1252" s="1358"/>
      <c r="X1252" s="1358"/>
      <c r="Y1252" s="1358"/>
      <c r="Z1252" s="1358"/>
    </row>
    <row r="1253" spans="1:26" x14ac:dyDescent="0.2">
      <c r="A1253" s="1469"/>
      <c r="B1253" s="1376" t="str">
        <f>'WK2 - Notional General Income'!C117</f>
        <v>Business</v>
      </c>
      <c r="C1253" s="1375" t="str">
        <f>'WK2 - Notional General Income'!C$37</f>
        <v>.</v>
      </c>
      <c r="D1253" s="1377" t="str">
        <f>'WK2 - Notional General Income'!C$101&amp;" - "&amp;'WK2 - Notional General Income'!D117</f>
        <v xml:space="preserve">. - </v>
      </c>
      <c r="E1253" s="697">
        <f>'WK2 - Notional General Income'!E117</f>
        <v>0</v>
      </c>
      <c r="F1253" s="697">
        <f>'WK2 - Notional General Income'!F117</f>
        <v>0</v>
      </c>
      <c r="G1253" s="697">
        <f>'WK2 - Notional General Income'!G117</f>
        <v>0</v>
      </c>
      <c r="H1253" s="1629" t="str">
        <f>'WK2 - Notional General Income'!H117</f>
        <v>.</v>
      </c>
      <c r="I1253" s="697">
        <f>'WK2 - Notional General Income'!I117</f>
        <v>0</v>
      </c>
      <c r="J1253" s="697">
        <f>'WK2 - Notional General Income'!J117</f>
        <v>0</v>
      </c>
      <c r="K1253" s="697">
        <f>'WK2 - Notional General Income'!K117</f>
        <v>0</v>
      </c>
      <c r="L1253" s="697">
        <f>'WK2 - Notional General Income'!L117</f>
        <v>0</v>
      </c>
      <c r="M1253" s="697" t="str">
        <f>'WK2 - Notional General Income'!M117</f>
        <v>.</v>
      </c>
      <c r="N1253" s="1376"/>
      <c r="O1253" s="855">
        <f t="shared" si="38"/>
        <v>0</v>
      </c>
      <c r="P1253" s="1375"/>
      <c r="Q1253" s="1358"/>
      <c r="R1253" s="1358"/>
      <c r="S1253" s="1358"/>
      <c r="T1253" s="1358"/>
      <c r="U1253" s="1358"/>
      <c r="V1253" s="1358"/>
      <c r="W1253" s="1358"/>
      <c r="X1253" s="1358"/>
      <c r="Y1253" s="1358"/>
      <c r="Z1253" s="1358"/>
    </row>
    <row r="1254" spans="1:26" ht="12.75" thickBot="1" x14ac:dyDescent="0.25">
      <c r="A1254" s="1469"/>
      <c r="B1254" s="1630" t="str">
        <f>'WK2 - Notional General Income'!C118</f>
        <v>Business</v>
      </c>
      <c r="C1254" s="1631" t="str">
        <f>'WK2 - Notional General Income'!C$37</f>
        <v>.</v>
      </c>
      <c r="D1254" s="1632" t="str">
        <f>'WK2 - Notional General Income'!C$101&amp;" - "&amp;'WK2 - Notional General Income'!D118</f>
        <v xml:space="preserve">. - </v>
      </c>
      <c r="E1254" s="1606">
        <f>'WK2 - Notional General Income'!E118</f>
        <v>0</v>
      </c>
      <c r="F1254" s="1606">
        <f>'WK2 - Notional General Income'!F118</f>
        <v>0</v>
      </c>
      <c r="G1254" s="1606">
        <f>'WK2 - Notional General Income'!G118</f>
        <v>0</v>
      </c>
      <c r="H1254" s="1633" t="str">
        <f>'WK2 - Notional General Income'!H118</f>
        <v>.</v>
      </c>
      <c r="I1254" s="1606">
        <f>'WK2 - Notional General Income'!I118</f>
        <v>0</v>
      </c>
      <c r="J1254" s="1606">
        <f>'WK2 - Notional General Income'!J118</f>
        <v>0</v>
      </c>
      <c r="K1254" s="1606">
        <f>'WK2 - Notional General Income'!K118</f>
        <v>0</v>
      </c>
      <c r="L1254" s="1606">
        <f>'WK2 - Notional General Income'!L118</f>
        <v>0</v>
      </c>
      <c r="M1254" s="1606" t="str">
        <f>'WK2 - Notional General Income'!M118</f>
        <v>.</v>
      </c>
      <c r="N1254" s="1376"/>
      <c r="O1254" s="855">
        <f t="shared" si="38"/>
        <v>0</v>
      </c>
      <c r="P1254" s="1375"/>
      <c r="Q1254" s="1358"/>
      <c r="R1254" s="1358"/>
      <c r="S1254" s="1358"/>
      <c r="T1254" s="1358"/>
      <c r="U1254" s="1358"/>
      <c r="V1254" s="1358"/>
      <c r="W1254" s="1358"/>
      <c r="X1254" s="1358"/>
      <c r="Y1254" s="1358"/>
      <c r="Z1254" s="1358"/>
    </row>
    <row r="1255" spans="1:26" ht="12.75" thickTop="1" x14ac:dyDescent="0.2">
      <c r="A1255" s="1469"/>
      <c r="B1255" s="1376" t="str">
        <f>'WK2 - Notional General Income'!C120</f>
        <v>Business</v>
      </c>
      <c r="C1255" s="1375" t="str">
        <f>'WK2 - Notional General Income'!C$46</f>
        <v>.</v>
      </c>
      <c r="D1255" s="1377" t="str">
        <f>'WK2 - Notional General Income'!C$119&amp;" - "&amp;'WK2 - Notional General Income'!D120</f>
        <v xml:space="preserve">. - </v>
      </c>
      <c r="E1255" s="697">
        <f>'WK2 - Notional General Income'!E120</f>
        <v>0</v>
      </c>
      <c r="F1255" s="697">
        <f>'WK2 - Notional General Income'!F120</f>
        <v>0</v>
      </c>
      <c r="G1255" s="697">
        <f>'WK2 - Notional General Income'!G120</f>
        <v>0</v>
      </c>
      <c r="H1255" s="1629" t="str">
        <f>'WK2 - Notional General Income'!H120</f>
        <v>.</v>
      </c>
      <c r="I1255" s="697">
        <f>'WK2 - Notional General Income'!I120</f>
        <v>0</v>
      </c>
      <c r="J1255" s="697">
        <f>'WK2 - Notional General Income'!J120</f>
        <v>0</v>
      </c>
      <c r="K1255" s="697">
        <f>'WK2 - Notional General Income'!K120</f>
        <v>0</v>
      </c>
      <c r="L1255" s="697">
        <f>'WK2 - Notional General Income'!L120</f>
        <v>0</v>
      </c>
      <c r="M1255" s="697" t="str">
        <f>'WK2 - Notional General Income'!M120</f>
        <v>.</v>
      </c>
      <c r="N1255" s="1376"/>
      <c r="O1255" s="855">
        <f t="shared" si="38"/>
        <v>0</v>
      </c>
      <c r="P1255" s="1375"/>
      <c r="Q1255" s="1358"/>
      <c r="R1255" s="1358"/>
      <c r="S1255" s="1358"/>
      <c r="T1255" s="1358"/>
      <c r="U1255" s="1358"/>
      <c r="V1255" s="1358"/>
      <c r="W1255" s="1358"/>
      <c r="X1255" s="1358"/>
      <c r="Y1255" s="1358"/>
      <c r="Z1255" s="1358"/>
    </row>
    <row r="1256" spans="1:26" x14ac:dyDescent="0.2">
      <c r="A1256" s="1469"/>
      <c r="B1256" s="1376" t="str">
        <f>'WK2 - Notional General Income'!C121</f>
        <v>Business</v>
      </c>
      <c r="C1256" s="1375" t="str">
        <f>'WK2 - Notional General Income'!C$46</f>
        <v>.</v>
      </c>
      <c r="D1256" s="1377" t="str">
        <f>'WK2 - Notional General Income'!C$119&amp;" - "&amp;'WK2 - Notional General Income'!D121</f>
        <v xml:space="preserve">. - </v>
      </c>
      <c r="E1256" s="697">
        <f>'WK2 - Notional General Income'!E121</f>
        <v>0</v>
      </c>
      <c r="F1256" s="697">
        <f>'WK2 - Notional General Income'!F121</f>
        <v>0</v>
      </c>
      <c r="G1256" s="697">
        <f>'WK2 - Notional General Income'!G121</f>
        <v>0</v>
      </c>
      <c r="H1256" s="1629" t="str">
        <f>'WK2 - Notional General Income'!H121</f>
        <v>.</v>
      </c>
      <c r="I1256" s="697">
        <f>'WK2 - Notional General Income'!I121</f>
        <v>0</v>
      </c>
      <c r="J1256" s="697">
        <f>'WK2 - Notional General Income'!J121</f>
        <v>0</v>
      </c>
      <c r="K1256" s="697">
        <f>'WK2 - Notional General Income'!K121</f>
        <v>0</v>
      </c>
      <c r="L1256" s="697">
        <f>'WK2 - Notional General Income'!L121</f>
        <v>0</v>
      </c>
      <c r="M1256" s="697" t="str">
        <f>'WK2 - Notional General Income'!M121</f>
        <v>.</v>
      </c>
      <c r="N1256" s="1376"/>
      <c r="O1256" s="855">
        <f t="shared" si="38"/>
        <v>0</v>
      </c>
      <c r="P1256" s="1375"/>
      <c r="Q1256" s="1358"/>
      <c r="R1256" s="1358"/>
      <c r="S1256" s="1358"/>
      <c r="T1256" s="1358"/>
      <c r="U1256" s="1358"/>
      <c r="V1256" s="1358"/>
      <c r="W1256" s="1358"/>
      <c r="X1256" s="1358"/>
      <c r="Y1256" s="1358"/>
      <c r="Z1256" s="1358"/>
    </row>
    <row r="1257" spans="1:26" x14ac:dyDescent="0.2">
      <c r="A1257" s="1469"/>
      <c r="B1257" s="1376" t="str">
        <f>'WK2 - Notional General Income'!C122</f>
        <v>Business</v>
      </c>
      <c r="C1257" s="1375" t="str">
        <f>'WK2 - Notional General Income'!C$46</f>
        <v>.</v>
      </c>
      <c r="D1257" s="1377" t="str">
        <f>'WK2 - Notional General Income'!C$119&amp;" - "&amp;'WK2 - Notional General Income'!D122</f>
        <v xml:space="preserve">. - </v>
      </c>
      <c r="E1257" s="697">
        <f>'WK2 - Notional General Income'!E122</f>
        <v>0</v>
      </c>
      <c r="F1257" s="697">
        <f>'WK2 - Notional General Income'!F122</f>
        <v>0</v>
      </c>
      <c r="G1257" s="697">
        <f>'WK2 - Notional General Income'!G122</f>
        <v>0</v>
      </c>
      <c r="H1257" s="1629" t="str">
        <f>'WK2 - Notional General Income'!H122</f>
        <v>.</v>
      </c>
      <c r="I1257" s="697">
        <f>'WK2 - Notional General Income'!I122</f>
        <v>0</v>
      </c>
      <c r="J1257" s="697">
        <f>'WK2 - Notional General Income'!J122</f>
        <v>0</v>
      </c>
      <c r="K1257" s="697">
        <f>'WK2 - Notional General Income'!K122</f>
        <v>0</v>
      </c>
      <c r="L1257" s="697">
        <f>'WK2 - Notional General Income'!L122</f>
        <v>0</v>
      </c>
      <c r="M1257" s="697" t="str">
        <f>'WK2 - Notional General Income'!M122</f>
        <v>.</v>
      </c>
      <c r="N1257" s="1376"/>
      <c r="O1257" s="855">
        <f t="shared" si="38"/>
        <v>0</v>
      </c>
      <c r="P1257" s="1375"/>
      <c r="Q1257" s="1358"/>
      <c r="R1257" s="1358"/>
      <c r="S1257" s="1358"/>
      <c r="T1257" s="1358"/>
      <c r="U1257" s="1358"/>
      <c r="V1257" s="1358"/>
      <c r="W1257" s="1358"/>
      <c r="X1257" s="1358"/>
      <c r="Y1257" s="1358"/>
      <c r="Z1257" s="1358"/>
    </row>
    <row r="1258" spans="1:26" x14ac:dyDescent="0.2">
      <c r="A1258" s="1469"/>
      <c r="B1258" s="1376" t="str">
        <f>'WK2 - Notional General Income'!C123</f>
        <v>Business</v>
      </c>
      <c r="C1258" s="1375" t="str">
        <f>'WK2 - Notional General Income'!C$46</f>
        <v>.</v>
      </c>
      <c r="D1258" s="1377" t="str">
        <f>'WK2 - Notional General Income'!C$119&amp;" - "&amp;'WK2 - Notional General Income'!D123</f>
        <v xml:space="preserve">. - </v>
      </c>
      <c r="E1258" s="697">
        <f>'WK2 - Notional General Income'!E123</f>
        <v>0</v>
      </c>
      <c r="F1258" s="697">
        <f>'WK2 - Notional General Income'!F123</f>
        <v>0</v>
      </c>
      <c r="G1258" s="697">
        <f>'WK2 - Notional General Income'!G123</f>
        <v>0</v>
      </c>
      <c r="H1258" s="1629" t="str">
        <f>'WK2 - Notional General Income'!H123</f>
        <v>.</v>
      </c>
      <c r="I1258" s="697">
        <f>'WK2 - Notional General Income'!I123</f>
        <v>0</v>
      </c>
      <c r="J1258" s="697">
        <f>'WK2 - Notional General Income'!J123</f>
        <v>0</v>
      </c>
      <c r="K1258" s="697">
        <f>'WK2 - Notional General Income'!K123</f>
        <v>0</v>
      </c>
      <c r="L1258" s="697">
        <f>'WK2 - Notional General Income'!L123</f>
        <v>0</v>
      </c>
      <c r="M1258" s="697" t="str">
        <f>'WK2 - Notional General Income'!M123</f>
        <v>.</v>
      </c>
      <c r="N1258" s="1376"/>
      <c r="O1258" s="855">
        <f t="shared" si="38"/>
        <v>0</v>
      </c>
      <c r="P1258" s="1375"/>
      <c r="Q1258" s="1358"/>
      <c r="R1258" s="1358"/>
      <c r="S1258" s="1358"/>
      <c r="T1258" s="1358"/>
      <c r="U1258" s="1358"/>
      <c r="V1258" s="1358"/>
      <c r="W1258" s="1358"/>
      <c r="X1258" s="1358"/>
      <c r="Y1258" s="1358"/>
      <c r="Z1258" s="1358"/>
    </row>
    <row r="1259" spans="1:26" x14ac:dyDescent="0.2">
      <c r="A1259" s="1469"/>
      <c r="B1259" s="1376" t="str">
        <f>'WK2 - Notional General Income'!C124</f>
        <v>Business</v>
      </c>
      <c r="C1259" s="1375" t="str">
        <f>'WK2 - Notional General Income'!C$46</f>
        <v>.</v>
      </c>
      <c r="D1259" s="1377" t="str">
        <f>'WK2 - Notional General Income'!C$119&amp;" - "&amp;'WK2 - Notional General Income'!D124</f>
        <v xml:space="preserve">. - </v>
      </c>
      <c r="E1259" s="697">
        <f>'WK2 - Notional General Income'!E124</f>
        <v>0</v>
      </c>
      <c r="F1259" s="697">
        <f>'WK2 - Notional General Income'!F124</f>
        <v>0</v>
      </c>
      <c r="G1259" s="697">
        <f>'WK2 - Notional General Income'!G124</f>
        <v>0</v>
      </c>
      <c r="H1259" s="1629" t="str">
        <f>'WK2 - Notional General Income'!H124</f>
        <v>.</v>
      </c>
      <c r="I1259" s="697">
        <f>'WK2 - Notional General Income'!I124</f>
        <v>0</v>
      </c>
      <c r="J1259" s="697">
        <f>'WK2 - Notional General Income'!J124</f>
        <v>0</v>
      </c>
      <c r="K1259" s="697">
        <f>'WK2 - Notional General Income'!K124</f>
        <v>0</v>
      </c>
      <c r="L1259" s="697">
        <f>'WK2 - Notional General Income'!L124</f>
        <v>0</v>
      </c>
      <c r="M1259" s="697" t="str">
        <f>'WK2 - Notional General Income'!M124</f>
        <v>.</v>
      </c>
      <c r="N1259" s="1376"/>
      <c r="O1259" s="855">
        <f t="shared" si="38"/>
        <v>0</v>
      </c>
      <c r="P1259" s="1375"/>
      <c r="Q1259" s="1358"/>
      <c r="R1259" s="1358"/>
      <c r="S1259" s="1358"/>
      <c r="T1259" s="1358"/>
      <c r="U1259" s="1358"/>
      <c r="V1259" s="1358"/>
      <c r="W1259" s="1358"/>
      <c r="X1259" s="1358"/>
      <c r="Y1259" s="1358"/>
      <c r="Z1259" s="1358"/>
    </row>
    <row r="1260" spans="1:26" x14ac:dyDescent="0.2">
      <c r="A1260" s="1469"/>
      <c r="B1260" s="1376" t="str">
        <f>'WK2 - Notional General Income'!C125</f>
        <v>Business</v>
      </c>
      <c r="C1260" s="1375" t="str">
        <f>'WK2 - Notional General Income'!C$46</f>
        <v>.</v>
      </c>
      <c r="D1260" s="1377" t="str">
        <f>'WK2 - Notional General Income'!C$119&amp;" - "&amp;'WK2 - Notional General Income'!D125</f>
        <v xml:space="preserve">. - </v>
      </c>
      <c r="E1260" s="697">
        <f>'WK2 - Notional General Income'!E125</f>
        <v>0</v>
      </c>
      <c r="F1260" s="697">
        <f>'WK2 - Notional General Income'!F125</f>
        <v>0</v>
      </c>
      <c r="G1260" s="697">
        <f>'WK2 - Notional General Income'!G125</f>
        <v>0</v>
      </c>
      <c r="H1260" s="1629" t="str">
        <f>'WK2 - Notional General Income'!H125</f>
        <v>.</v>
      </c>
      <c r="I1260" s="697">
        <f>'WK2 - Notional General Income'!I125</f>
        <v>0</v>
      </c>
      <c r="J1260" s="697">
        <f>'WK2 - Notional General Income'!J125</f>
        <v>0</v>
      </c>
      <c r="K1260" s="697">
        <f>'WK2 - Notional General Income'!K125</f>
        <v>0</v>
      </c>
      <c r="L1260" s="697">
        <f>'WK2 - Notional General Income'!L125</f>
        <v>0</v>
      </c>
      <c r="M1260" s="697" t="str">
        <f>'WK2 - Notional General Income'!M125</f>
        <v>.</v>
      </c>
      <c r="N1260" s="1376"/>
      <c r="O1260" s="855">
        <f t="shared" si="38"/>
        <v>0</v>
      </c>
      <c r="P1260" s="1375"/>
      <c r="Q1260" s="1358"/>
      <c r="R1260" s="1358"/>
      <c r="S1260" s="1358"/>
      <c r="T1260" s="1358"/>
      <c r="U1260" s="1358"/>
      <c r="V1260" s="1358"/>
      <c r="W1260" s="1358"/>
      <c r="X1260" s="1358"/>
      <c r="Y1260" s="1358"/>
      <c r="Z1260" s="1358"/>
    </row>
    <row r="1261" spans="1:26" x14ac:dyDescent="0.2">
      <c r="A1261" s="1469"/>
      <c r="B1261" s="1376" t="str">
        <f>'WK2 - Notional General Income'!C126</f>
        <v>Business</v>
      </c>
      <c r="C1261" s="1375" t="str">
        <f>'WK2 - Notional General Income'!C$46</f>
        <v>.</v>
      </c>
      <c r="D1261" s="1377" t="str">
        <f>'WK2 - Notional General Income'!C$119&amp;" - "&amp;'WK2 - Notional General Income'!D126</f>
        <v xml:space="preserve">. - </v>
      </c>
      <c r="E1261" s="697">
        <f>'WK2 - Notional General Income'!E126</f>
        <v>0</v>
      </c>
      <c r="F1261" s="697">
        <f>'WK2 - Notional General Income'!F126</f>
        <v>0</v>
      </c>
      <c r="G1261" s="697">
        <f>'WK2 - Notional General Income'!G126</f>
        <v>0</v>
      </c>
      <c r="H1261" s="1629" t="str">
        <f>'WK2 - Notional General Income'!H126</f>
        <v>.</v>
      </c>
      <c r="I1261" s="697">
        <f>'WK2 - Notional General Income'!I126</f>
        <v>0</v>
      </c>
      <c r="J1261" s="697">
        <f>'WK2 - Notional General Income'!J126</f>
        <v>0</v>
      </c>
      <c r="K1261" s="697">
        <f>'WK2 - Notional General Income'!K126</f>
        <v>0</v>
      </c>
      <c r="L1261" s="697">
        <f>'WK2 - Notional General Income'!L126</f>
        <v>0</v>
      </c>
      <c r="M1261" s="697" t="str">
        <f>'WK2 - Notional General Income'!M126</f>
        <v>.</v>
      </c>
      <c r="N1261" s="1376"/>
      <c r="O1261" s="855">
        <f t="shared" si="38"/>
        <v>0</v>
      </c>
      <c r="P1261" s="1375"/>
      <c r="Q1261" s="1358"/>
      <c r="R1261" s="1358"/>
      <c r="S1261" s="1358"/>
      <c r="T1261" s="1358"/>
      <c r="U1261" s="1358"/>
      <c r="V1261" s="1358"/>
      <c r="W1261" s="1358"/>
      <c r="X1261" s="1358"/>
      <c r="Y1261" s="1358"/>
      <c r="Z1261" s="1358"/>
    </row>
    <row r="1262" spans="1:26" x14ac:dyDescent="0.2">
      <c r="A1262" s="1469"/>
      <c r="B1262" s="1376" t="str">
        <f>'WK2 - Notional General Income'!C127</f>
        <v>Business</v>
      </c>
      <c r="C1262" s="1375" t="str">
        <f>'WK2 - Notional General Income'!C$46</f>
        <v>.</v>
      </c>
      <c r="D1262" s="1377" t="str">
        <f>'WK2 - Notional General Income'!C$119&amp;" - "&amp;'WK2 - Notional General Income'!D127</f>
        <v xml:space="preserve">. - </v>
      </c>
      <c r="E1262" s="697">
        <f>'WK2 - Notional General Income'!E127</f>
        <v>0</v>
      </c>
      <c r="F1262" s="697">
        <f>'WK2 - Notional General Income'!F127</f>
        <v>0</v>
      </c>
      <c r="G1262" s="697">
        <f>'WK2 - Notional General Income'!G127</f>
        <v>0</v>
      </c>
      <c r="H1262" s="1629" t="str">
        <f>'WK2 - Notional General Income'!H127</f>
        <v>.</v>
      </c>
      <c r="I1262" s="697">
        <f>'WK2 - Notional General Income'!I127</f>
        <v>0</v>
      </c>
      <c r="J1262" s="697">
        <f>'WK2 - Notional General Income'!J127</f>
        <v>0</v>
      </c>
      <c r="K1262" s="697">
        <f>'WK2 - Notional General Income'!K127</f>
        <v>0</v>
      </c>
      <c r="L1262" s="697">
        <f>'WK2 - Notional General Income'!L127</f>
        <v>0</v>
      </c>
      <c r="M1262" s="697" t="str">
        <f>'WK2 - Notional General Income'!M127</f>
        <v>.</v>
      </c>
      <c r="N1262" s="1376"/>
      <c r="O1262" s="855">
        <f t="shared" si="38"/>
        <v>0</v>
      </c>
      <c r="P1262" s="1375"/>
      <c r="Q1262" s="1358"/>
      <c r="R1262" s="1358"/>
      <c r="S1262" s="1358"/>
      <c r="T1262" s="1358"/>
      <c r="U1262" s="1358"/>
      <c r="V1262" s="1358"/>
      <c r="W1262" s="1358"/>
      <c r="X1262" s="1358"/>
      <c r="Y1262" s="1358"/>
      <c r="Z1262" s="1358"/>
    </row>
    <row r="1263" spans="1:26" x14ac:dyDescent="0.2">
      <c r="A1263" s="1469"/>
      <c r="B1263" s="1376" t="str">
        <f>'WK2 - Notional General Income'!C128</f>
        <v>Business</v>
      </c>
      <c r="C1263" s="1375" t="str">
        <f>'WK2 - Notional General Income'!C$46</f>
        <v>.</v>
      </c>
      <c r="D1263" s="1377" t="str">
        <f>'WK2 - Notional General Income'!C$119&amp;" - "&amp;'WK2 - Notional General Income'!D128</f>
        <v xml:space="preserve">. - </v>
      </c>
      <c r="E1263" s="697">
        <f>'WK2 - Notional General Income'!E128</f>
        <v>0</v>
      </c>
      <c r="F1263" s="697">
        <f>'WK2 - Notional General Income'!F128</f>
        <v>0</v>
      </c>
      <c r="G1263" s="697">
        <f>'WK2 - Notional General Income'!G128</f>
        <v>0</v>
      </c>
      <c r="H1263" s="1629" t="str">
        <f>'WK2 - Notional General Income'!H128</f>
        <v>.</v>
      </c>
      <c r="I1263" s="697">
        <f>'WK2 - Notional General Income'!I128</f>
        <v>0</v>
      </c>
      <c r="J1263" s="697">
        <f>'WK2 - Notional General Income'!J128</f>
        <v>0</v>
      </c>
      <c r="K1263" s="697">
        <f>'WK2 - Notional General Income'!K128</f>
        <v>0</v>
      </c>
      <c r="L1263" s="697">
        <f>'WK2 - Notional General Income'!L128</f>
        <v>0</v>
      </c>
      <c r="M1263" s="697" t="str">
        <f>'WK2 - Notional General Income'!M128</f>
        <v>.</v>
      </c>
      <c r="N1263" s="1376"/>
      <c r="O1263" s="855">
        <f t="shared" si="38"/>
        <v>0</v>
      </c>
      <c r="P1263" s="1375"/>
      <c r="Q1263" s="1358"/>
      <c r="R1263" s="1358"/>
      <c r="S1263" s="1358"/>
      <c r="T1263" s="1358"/>
      <c r="U1263" s="1358"/>
      <c r="V1263" s="1358"/>
      <c r="W1263" s="1358"/>
      <c r="X1263" s="1358"/>
      <c r="Y1263" s="1358"/>
      <c r="Z1263" s="1358"/>
    </row>
    <row r="1264" spans="1:26" x14ac:dyDescent="0.2">
      <c r="A1264" s="1469"/>
      <c r="B1264" s="1376" t="str">
        <f>'WK2 - Notional General Income'!C129</f>
        <v>Business</v>
      </c>
      <c r="C1264" s="1375" t="str">
        <f>'WK2 - Notional General Income'!C$46</f>
        <v>.</v>
      </c>
      <c r="D1264" s="1377" t="str">
        <f>'WK2 - Notional General Income'!C$119&amp;" - "&amp;'WK2 - Notional General Income'!D129</f>
        <v xml:space="preserve">. - </v>
      </c>
      <c r="E1264" s="697">
        <f>'WK2 - Notional General Income'!E129</f>
        <v>0</v>
      </c>
      <c r="F1264" s="697">
        <f>'WK2 - Notional General Income'!F129</f>
        <v>0</v>
      </c>
      <c r="G1264" s="697">
        <f>'WK2 - Notional General Income'!G129</f>
        <v>0</v>
      </c>
      <c r="H1264" s="1629" t="str">
        <f>'WK2 - Notional General Income'!H129</f>
        <v>.</v>
      </c>
      <c r="I1264" s="697">
        <f>'WK2 - Notional General Income'!I129</f>
        <v>0</v>
      </c>
      <c r="J1264" s="697">
        <f>'WK2 - Notional General Income'!J129</f>
        <v>0</v>
      </c>
      <c r="K1264" s="697">
        <f>'WK2 - Notional General Income'!K129</f>
        <v>0</v>
      </c>
      <c r="L1264" s="697">
        <f>'WK2 - Notional General Income'!L129</f>
        <v>0</v>
      </c>
      <c r="M1264" s="697" t="str">
        <f>'WK2 - Notional General Income'!M129</f>
        <v>.</v>
      </c>
      <c r="N1264" s="1376"/>
      <c r="O1264" s="855">
        <f t="shared" si="38"/>
        <v>0</v>
      </c>
      <c r="P1264" s="1375"/>
      <c r="Q1264" s="1358"/>
      <c r="R1264" s="1358"/>
      <c r="S1264" s="1358"/>
      <c r="T1264" s="1358"/>
      <c r="U1264" s="1358"/>
      <c r="V1264" s="1358"/>
      <c r="W1264" s="1358"/>
      <c r="X1264" s="1358"/>
      <c r="Y1264" s="1358"/>
      <c r="Z1264" s="1358"/>
    </row>
    <row r="1265" spans="1:26" x14ac:dyDescent="0.2">
      <c r="A1265" s="1469"/>
      <c r="B1265" s="1376" t="str">
        <f>'WK2 - Notional General Income'!C130</f>
        <v>Business</v>
      </c>
      <c r="C1265" s="1375" t="str">
        <f>'WK2 - Notional General Income'!C$46</f>
        <v>.</v>
      </c>
      <c r="D1265" s="1377" t="str">
        <f>'WK2 - Notional General Income'!C$119&amp;" - "&amp;'WK2 - Notional General Income'!D130</f>
        <v xml:space="preserve">. - </v>
      </c>
      <c r="E1265" s="697">
        <f>'WK2 - Notional General Income'!E130</f>
        <v>0</v>
      </c>
      <c r="F1265" s="697">
        <f>'WK2 - Notional General Income'!F130</f>
        <v>0</v>
      </c>
      <c r="G1265" s="697">
        <f>'WK2 - Notional General Income'!G130</f>
        <v>0</v>
      </c>
      <c r="H1265" s="1629" t="str">
        <f>'WK2 - Notional General Income'!H130</f>
        <v>.</v>
      </c>
      <c r="I1265" s="697">
        <f>'WK2 - Notional General Income'!I130</f>
        <v>0</v>
      </c>
      <c r="J1265" s="697">
        <f>'WK2 - Notional General Income'!J130</f>
        <v>0</v>
      </c>
      <c r="K1265" s="697">
        <f>'WK2 - Notional General Income'!K130</f>
        <v>0</v>
      </c>
      <c r="L1265" s="697">
        <f>'WK2 - Notional General Income'!L130</f>
        <v>0</v>
      </c>
      <c r="M1265" s="697" t="str">
        <f>'WK2 - Notional General Income'!M130</f>
        <v>.</v>
      </c>
      <c r="N1265" s="1376"/>
      <c r="O1265" s="855">
        <f t="shared" si="38"/>
        <v>0</v>
      </c>
      <c r="P1265" s="1375"/>
      <c r="Q1265" s="1358"/>
      <c r="R1265" s="1358"/>
      <c r="S1265" s="1358"/>
      <c r="T1265" s="1358"/>
      <c r="U1265" s="1358"/>
      <c r="V1265" s="1358"/>
      <c r="W1265" s="1358"/>
      <c r="X1265" s="1358"/>
      <c r="Y1265" s="1358"/>
      <c r="Z1265" s="1358"/>
    </row>
    <row r="1266" spans="1:26" x14ac:dyDescent="0.2">
      <c r="A1266" s="1469"/>
      <c r="B1266" s="1376" t="str">
        <f>'WK2 - Notional General Income'!C131</f>
        <v>Business</v>
      </c>
      <c r="C1266" s="1375" t="str">
        <f>'WK2 - Notional General Income'!C$46</f>
        <v>.</v>
      </c>
      <c r="D1266" s="1377" t="str">
        <f>'WK2 - Notional General Income'!C$119&amp;" - "&amp;'WK2 - Notional General Income'!D131</f>
        <v xml:space="preserve">. - </v>
      </c>
      <c r="E1266" s="697">
        <f>'WK2 - Notional General Income'!E131</f>
        <v>0</v>
      </c>
      <c r="F1266" s="697">
        <f>'WK2 - Notional General Income'!F131</f>
        <v>0</v>
      </c>
      <c r="G1266" s="697">
        <f>'WK2 - Notional General Income'!G131</f>
        <v>0</v>
      </c>
      <c r="H1266" s="1629" t="str">
        <f>'WK2 - Notional General Income'!H131</f>
        <v>.</v>
      </c>
      <c r="I1266" s="697">
        <f>'WK2 - Notional General Income'!I131</f>
        <v>0</v>
      </c>
      <c r="J1266" s="697">
        <f>'WK2 - Notional General Income'!J131</f>
        <v>0</v>
      </c>
      <c r="K1266" s="697">
        <f>'WK2 - Notional General Income'!K131</f>
        <v>0</v>
      </c>
      <c r="L1266" s="697">
        <f>'WK2 - Notional General Income'!L131</f>
        <v>0</v>
      </c>
      <c r="M1266" s="697" t="str">
        <f>'WK2 - Notional General Income'!M131</f>
        <v>.</v>
      </c>
      <c r="N1266" s="1376"/>
      <c r="O1266" s="855">
        <f t="shared" si="38"/>
        <v>0</v>
      </c>
      <c r="P1266" s="1375"/>
      <c r="Q1266" s="1358"/>
      <c r="R1266" s="1358"/>
      <c r="S1266" s="1358"/>
      <c r="T1266" s="1358"/>
      <c r="U1266" s="1358"/>
      <c r="V1266" s="1358"/>
      <c r="W1266" s="1358"/>
      <c r="X1266" s="1358"/>
      <c r="Y1266" s="1358"/>
      <c r="Z1266" s="1358"/>
    </row>
    <row r="1267" spans="1:26" x14ac:dyDescent="0.2">
      <c r="A1267" s="1469"/>
      <c r="B1267" s="1376" t="str">
        <f>'WK2 - Notional General Income'!C132</f>
        <v>Business</v>
      </c>
      <c r="C1267" s="1375" t="str">
        <f>'WK2 - Notional General Income'!C$46</f>
        <v>.</v>
      </c>
      <c r="D1267" s="1377" t="str">
        <f>'WK2 - Notional General Income'!C$119&amp;" - "&amp;'WK2 - Notional General Income'!D132</f>
        <v xml:space="preserve">. - </v>
      </c>
      <c r="E1267" s="697">
        <f>'WK2 - Notional General Income'!E132</f>
        <v>0</v>
      </c>
      <c r="F1267" s="697">
        <f>'WK2 - Notional General Income'!F132</f>
        <v>0</v>
      </c>
      <c r="G1267" s="697">
        <f>'WK2 - Notional General Income'!G132</f>
        <v>0</v>
      </c>
      <c r="H1267" s="1629" t="str">
        <f>'WK2 - Notional General Income'!H132</f>
        <v>.</v>
      </c>
      <c r="I1267" s="697">
        <f>'WK2 - Notional General Income'!I132</f>
        <v>0</v>
      </c>
      <c r="J1267" s="697">
        <f>'WK2 - Notional General Income'!J132</f>
        <v>0</v>
      </c>
      <c r="K1267" s="697">
        <f>'WK2 - Notional General Income'!K132</f>
        <v>0</v>
      </c>
      <c r="L1267" s="697">
        <f>'WK2 - Notional General Income'!L132</f>
        <v>0</v>
      </c>
      <c r="M1267" s="697" t="str">
        <f>'WK2 - Notional General Income'!M132</f>
        <v>.</v>
      </c>
      <c r="N1267" s="1376"/>
      <c r="O1267" s="855">
        <f t="shared" si="38"/>
        <v>0</v>
      </c>
      <c r="P1267" s="1375"/>
      <c r="Q1267" s="1358"/>
      <c r="R1267" s="1358"/>
      <c r="S1267" s="1358"/>
      <c r="T1267" s="1358"/>
      <c r="U1267" s="1358"/>
      <c r="V1267" s="1358"/>
      <c r="W1267" s="1358"/>
      <c r="X1267" s="1358"/>
      <c r="Y1267" s="1358"/>
      <c r="Z1267" s="1358"/>
    </row>
    <row r="1268" spans="1:26" x14ac:dyDescent="0.2">
      <c r="A1268" s="1469"/>
      <c r="B1268" s="1376" t="str">
        <f>'WK2 - Notional General Income'!C133</f>
        <v>Business</v>
      </c>
      <c r="C1268" s="1375" t="str">
        <f>'WK2 - Notional General Income'!C$46</f>
        <v>.</v>
      </c>
      <c r="D1268" s="1377" t="str">
        <f>'WK2 - Notional General Income'!C$119&amp;" - "&amp;'WK2 - Notional General Income'!D133</f>
        <v xml:space="preserve">. - </v>
      </c>
      <c r="E1268" s="697">
        <f>'WK2 - Notional General Income'!E133</f>
        <v>0</v>
      </c>
      <c r="F1268" s="697">
        <f>'WK2 - Notional General Income'!F133</f>
        <v>0</v>
      </c>
      <c r="G1268" s="697">
        <f>'WK2 - Notional General Income'!G133</f>
        <v>0</v>
      </c>
      <c r="H1268" s="1629" t="str">
        <f>'WK2 - Notional General Income'!H133</f>
        <v>.</v>
      </c>
      <c r="I1268" s="697">
        <f>'WK2 - Notional General Income'!I133</f>
        <v>0</v>
      </c>
      <c r="J1268" s="697">
        <f>'WK2 - Notional General Income'!J133</f>
        <v>0</v>
      </c>
      <c r="K1268" s="697">
        <f>'WK2 - Notional General Income'!K133</f>
        <v>0</v>
      </c>
      <c r="L1268" s="697">
        <f>'WK2 - Notional General Income'!L133</f>
        <v>0</v>
      </c>
      <c r="M1268" s="697" t="str">
        <f>'WK2 - Notional General Income'!M133</f>
        <v>.</v>
      </c>
      <c r="N1268" s="1376"/>
      <c r="O1268" s="855">
        <f t="shared" ref="O1268:O1288" si="39">J1268*I1268</f>
        <v>0</v>
      </c>
      <c r="P1268" s="1375"/>
      <c r="Q1268" s="1358"/>
      <c r="R1268" s="1358"/>
      <c r="S1268" s="1358"/>
      <c r="T1268" s="1358"/>
      <c r="U1268" s="1358"/>
      <c r="V1268" s="1358"/>
      <c r="W1268" s="1358"/>
      <c r="X1268" s="1358"/>
      <c r="Y1268" s="1358"/>
      <c r="Z1268" s="1358"/>
    </row>
    <row r="1269" spans="1:26" x14ac:dyDescent="0.2">
      <c r="A1269" s="1469"/>
      <c r="B1269" s="1376" t="str">
        <f>'WK2 - Notional General Income'!C134</f>
        <v>Business</v>
      </c>
      <c r="C1269" s="1375" t="str">
        <f>'WK2 - Notional General Income'!C$46</f>
        <v>.</v>
      </c>
      <c r="D1269" s="1377" t="str">
        <f>'WK2 - Notional General Income'!C$119&amp;" - "&amp;'WK2 - Notional General Income'!D134</f>
        <v xml:space="preserve">. - </v>
      </c>
      <c r="E1269" s="697">
        <f>'WK2 - Notional General Income'!E134</f>
        <v>0</v>
      </c>
      <c r="F1269" s="697">
        <f>'WK2 - Notional General Income'!F134</f>
        <v>0</v>
      </c>
      <c r="G1269" s="697">
        <f>'WK2 - Notional General Income'!G134</f>
        <v>0</v>
      </c>
      <c r="H1269" s="1629" t="str">
        <f>'WK2 - Notional General Income'!H134</f>
        <v>.</v>
      </c>
      <c r="I1269" s="697">
        <f>'WK2 - Notional General Income'!I134</f>
        <v>0</v>
      </c>
      <c r="J1269" s="697">
        <f>'WK2 - Notional General Income'!J134</f>
        <v>0</v>
      </c>
      <c r="K1269" s="697">
        <f>'WK2 - Notional General Income'!K134</f>
        <v>0</v>
      </c>
      <c r="L1269" s="697">
        <f>'WK2 - Notional General Income'!L134</f>
        <v>0</v>
      </c>
      <c r="M1269" s="697" t="str">
        <f>'WK2 - Notional General Income'!M134</f>
        <v>.</v>
      </c>
      <c r="N1269" s="1376"/>
      <c r="O1269" s="855">
        <f t="shared" si="39"/>
        <v>0</v>
      </c>
      <c r="P1269" s="1375"/>
      <c r="Q1269" s="1358"/>
      <c r="R1269" s="1358"/>
      <c r="S1269" s="1358"/>
      <c r="T1269" s="1358"/>
      <c r="U1269" s="1358"/>
      <c r="V1269" s="1358"/>
      <c r="W1269" s="1358"/>
      <c r="X1269" s="1358"/>
      <c r="Y1269" s="1358"/>
      <c r="Z1269" s="1358"/>
    </row>
    <row r="1270" spans="1:26" x14ac:dyDescent="0.2">
      <c r="A1270" s="1469"/>
      <c r="B1270" s="1376" t="str">
        <f>'WK2 - Notional General Income'!C135</f>
        <v>Business</v>
      </c>
      <c r="C1270" s="1375" t="str">
        <f>'WK2 - Notional General Income'!C$46</f>
        <v>.</v>
      </c>
      <c r="D1270" s="1377" t="str">
        <f>'WK2 - Notional General Income'!C$119&amp;" - "&amp;'WK2 - Notional General Income'!D135</f>
        <v xml:space="preserve">. - </v>
      </c>
      <c r="E1270" s="697">
        <f>'WK2 - Notional General Income'!E135</f>
        <v>0</v>
      </c>
      <c r="F1270" s="697">
        <f>'WK2 - Notional General Income'!F135</f>
        <v>0</v>
      </c>
      <c r="G1270" s="697">
        <f>'WK2 - Notional General Income'!G135</f>
        <v>0</v>
      </c>
      <c r="H1270" s="1629" t="str">
        <f>'WK2 - Notional General Income'!H135</f>
        <v>.</v>
      </c>
      <c r="I1270" s="697">
        <f>'WK2 - Notional General Income'!I135</f>
        <v>0</v>
      </c>
      <c r="J1270" s="697">
        <f>'WK2 - Notional General Income'!J135</f>
        <v>0</v>
      </c>
      <c r="K1270" s="697">
        <f>'WK2 - Notional General Income'!K135</f>
        <v>0</v>
      </c>
      <c r="L1270" s="697">
        <f>'WK2 - Notional General Income'!L135</f>
        <v>0</v>
      </c>
      <c r="M1270" s="697" t="str">
        <f>'WK2 - Notional General Income'!M135</f>
        <v>.</v>
      </c>
      <c r="N1270" s="1376"/>
      <c r="O1270" s="855">
        <f t="shared" si="39"/>
        <v>0</v>
      </c>
      <c r="P1270" s="1375"/>
      <c r="Q1270" s="1358"/>
      <c r="R1270" s="1358"/>
      <c r="S1270" s="1358"/>
      <c r="T1270" s="1358"/>
      <c r="U1270" s="1358"/>
      <c r="V1270" s="1358"/>
      <c r="W1270" s="1358"/>
      <c r="X1270" s="1358"/>
      <c r="Y1270" s="1358"/>
      <c r="Z1270" s="1358"/>
    </row>
    <row r="1271" spans="1:26" ht="12.75" thickBot="1" x14ac:dyDescent="0.25">
      <c r="A1271" s="1469"/>
      <c r="B1271" s="1630" t="str">
        <f>'WK2 - Notional General Income'!C136</f>
        <v>Business</v>
      </c>
      <c r="C1271" s="1631" t="str">
        <f>'WK2 - Notional General Income'!C$46</f>
        <v>.</v>
      </c>
      <c r="D1271" s="1632" t="str">
        <f>'WK2 - Notional General Income'!C$119&amp;" - "&amp;'WK2 - Notional General Income'!D136</f>
        <v xml:space="preserve">. - </v>
      </c>
      <c r="E1271" s="1606">
        <f>'WK2 - Notional General Income'!E136</f>
        <v>0</v>
      </c>
      <c r="F1271" s="1606">
        <f>'WK2 - Notional General Income'!F136</f>
        <v>0</v>
      </c>
      <c r="G1271" s="1606">
        <f>'WK2 - Notional General Income'!G136</f>
        <v>0</v>
      </c>
      <c r="H1271" s="1633" t="str">
        <f>'WK2 - Notional General Income'!H136</f>
        <v>.</v>
      </c>
      <c r="I1271" s="1606">
        <f>'WK2 - Notional General Income'!I136</f>
        <v>0</v>
      </c>
      <c r="J1271" s="1606">
        <f>'WK2 - Notional General Income'!J136</f>
        <v>0</v>
      </c>
      <c r="K1271" s="1606">
        <f>'WK2 - Notional General Income'!K136</f>
        <v>0</v>
      </c>
      <c r="L1271" s="1606">
        <f>'WK2 - Notional General Income'!L136</f>
        <v>0</v>
      </c>
      <c r="M1271" s="1606" t="str">
        <f>'WK2 - Notional General Income'!M136</f>
        <v>.</v>
      </c>
      <c r="N1271" s="1376"/>
      <c r="O1271" s="855">
        <f t="shared" si="39"/>
        <v>0</v>
      </c>
      <c r="P1271" s="1375"/>
      <c r="Q1271" s="1358"/>
      <c r="R1271" s="1358"/>
      <c r="S1271" s="1358"/>
      <c r="T1271" s="1358"/>
      <c r="U1271" s="1358"/>
      <c r="V1271" s="1358"/>
      <c r="W1271" s="1358"/>
      <c r="X1271" s="1358"/>
      <c r="Y1271" s="1358"/>
      <c r="Z1271" s="1358"/>
    </row>
    <row r="1272" spans="1:26" ht="12.75" thickTop="1" x14ac:dyDescent="0.2">
      <c r="A1272" s="1469"/>
      <c r="B1272" s="1376" t="str">
        <f>'WK2 - Notional General Income'!C138</f>
        <v>Business</v>
      </c>
      <c r="C1272" s="1375" t="str">
        <f>'WK2 - Notional General Income'!C$55</f>
        <v>.</v>
      </c>
      <c r="D1272" s="1377" t="str">
        <f>'WK2 - Notional General Income'!C$137&amp;" - "&amp;'WK2 - Notional General Income'!D138</f>
        <v xml:space="preserve">. - </v>
      </c>
      <c r="E1272" s="697">
        <f>'WK2 - Notional General Income'!E138</f>
        <v>0</v>
      </c>
      <c r="F1272" s="697">
        <f>'WK2 - Notional General Income'!F138</f>
        <v>0</v>
      </c>
      <c r="G1272" s="697">
        <f>'WK2 - Notional General Income'!G138</f>
        <v>0</v>
      </c>
      <c r="H1272" s="1629" t="str">
        <f>'WK2 - Notional General Income'!H138</f>
        <v>.</v>
      </c>
      <c r="I1272" s="697">
        <f>'WK2 - Notional General Income'!I138</f>
        <v>0</v>
      </c>
      <c r="J1272" s="697">
        <f>'WK2 - Notional General Income'!J138</f>
        <v>0</v>
      </c>
      <c r="K1272" s="697">
        <f>'WK2 - Notional General Income'!K138</f>
        <v>0</v>
      </c>
      <c r="L1272" s="697">
        <f>'WK2 - Notional General Income'!L138</f>
        <v>0</v>
      </c>
      <c r="M1272" s="697" t="str">
        <f>'WK2 - Notional General Income'!M138</f>
        <v>.</v>
      </c>
      <c r="N1272" s="1376"/>
      <c r="O1272" s="855">
        <f t="shared" si="39"/>
        <v>0</v>
      </c>
      <c r="P1272" s="1375"/>
      <c r="Q1272" s="1358"/>
      <c r="R1272" s="1358"/>
      <c r="S1272" s="1358"/>
      <c r="T1272" s="1358"/>
      <c r="U1272" s="1358"/>
      <c r="V1272" s="1358"/>
      <c r="W1272" s="1358"/>
      <c r="X1272" s="1358"/>
      <c r="Y1272" s="1358"/>
      <c r="Z1272" s="1358"/>
    </row>
    <row r="1273" spans="1:26" x14ac:dyDescent="0.2">
      <c r="A1273" s="1469"/>
      <c r="B1273" s="1376" t="str">
        <f>'WK2 - Notional General Income'!C139</f>
        <v>Business</v>
      </c>
      <c r="C1273" s="1375" t="str">
        <f>'WK2 - Notional General Income'!C$55</f>
        <v>.</v>
      </c>
      <c r="D1273" s="1377" t="str">
        <f>'WK2 - Notional General Income'!C$137&amp;" - "&amp;'WK2 - Notional General Income'!D139</f>
        <v xml:space="preserve">. - </v>
      </c>
      <c r="E1273" s="697">
        <f>'WK2 - Notional General Income'!E139</f>
        <v>0</v>
      </c>
      <c r="F1273" s="697">
        <f>'WK2 - Notional General Income'!F139</f>
        <v>0</v>
      </c>
      <c r="G1273" s="697">
        <f>'WK2 - Notional General Income'!G139</f>
        <v>0</v>
      </c>
      <c r="H1273" s="1629" t="str">
        <f>'WK2 - Notional General Income'!H139</f>
        <v>.</v>
      </c>
      <c r="I1273" s="697">
        <f>'WK2 - Notional General Income'!I139</f>
        <v>0</v>
      </c>
      <c r="J1273" s="697">
        <f>'WK2 - Notional General Income'!J139</f>
        <v>0</v>
      </c>
      <c r="K1273" s="697">
        <f>'WK2 - Notional General Income'!K139</f>
        <v>0</v>
      </c>
      <c r="L1273" s="697">
        <f>'WK2 - Notional General Income'!L139</f>
        <v>0</v>
      </c>
      <c r="M1273" s="697" t="str">
        <f>'WK2 - Notional General Income'!M139</f>
        <v>.</v>
      </c>
      <c r="N1273" s="1376"/>
      <c r="O1273" s="855">
        <f t="shared" si="39"/>
        <v>0</v>
      </c>
      <c r="P1273" s="1375"/>
      <c r="Q1273" s="1358"/>
      <c r="R1273" s="1358"/>
      <c r="S1273" s="1358"/>
      <c r="T1273" s="1358"/>
      <c r="U1273" s="1358"/>
      <c r="V1273" s="1358"/>
      <c r="W1273" s="1358"/>
      <c r="X1273" s="1358"/>
      <c r="Y1273" s="1358"/>
      <c r="Z1273" s="1358"/>
    </row>
    <row r="1274" spans="1:26" x14ac:dyDescent="0.2">
      <c r="A1274" s="1469"/>
      <c r="B1274" s="1376" t="str">
        <f>'WK2 - Notional General Income'!C140</f>
        <v>Business</v>
      </c>
      <c r="C1274" s="1375" t="str">
        <f>'WK2 - Notional General Income'!C$55</f>
        <v>.</v>
      </c>
      <c r="D1274" s="1377" t="str">
        <f>'WK2 - Notional General Income'!C$137&amp;" - "&amp;'WK2 - Notional General Income'!D140</f>
        <v xml:space="preserve">. - </v>
      </c>
      <c r="E1274" s="697">
        <f>'WK2 - Notional General Income'!E140</f>
        <v>0</v>
      </c>
      <c r="F1274" s="697">
        <f>'WK2 - Notional General Income'!F140</f>
        <v>0</v>
      </c>
      <c r="G1274" s="697">
        <f>'WK2 - Notional General Income'!G140</f>
        <v>0</v>
      </c>
      <c r="H1274" s="1629" t="str">
        <f>'WK2 - Notional General Income'!H140</f>
        <v>.</v>
      </c>
      <c r="I1274" s="697">
        <f>'WK2 - Notional General Income'!I140</f>
        <v>0</v>
      </c>
      <c r="J1274" s="697">
        <f>'WK2 - Notional General Income'!J140</f>
        <v>0</v>
      </c>
      <c r="K1274" s="697">
        <f>'WK2 - Notional General Income'!K140</f>
        <v>0</v>
      </c>
      <c r="L1274" s="697">
        <f>'WK2 - Notional General Income'!L140</f>
        <v>0</v>
      </c>
      <c r="M1274" s="697" t="str">
        <f>'WK2 - Notional General Income'!M140</f>
        <v>.</v>
      </c>
      <c r="N1274" s="1376"/>
      <c r="O1274" s="855">
        <f t="shared" si="39"/>
        <v>0</v>
      </c>
      <c r="P1274" s="1375"/>
      <c r="Q1274" s="1358"/>
      <c r="R1274" s="1358"/>
      <c r="S1274" s="1358"/>
      <c r="T1274" s="1358"/>
      <c r="U1274" s="1358"/>
      <c r="V1274" s="1358"/>
      <c r="W1274" s="1358"/>
      <c r="X1274" s="1358"/>
      <c r="Y1274" s="1358"/>
      <c r="Z1274" s="1358"/>
    </row>
    <row r="1275" spans="1:26" x14ac:dyDescent="0.2">
      <c r="A1275" s="1469"/>
      <c r="B1275" s="1376" t="str">
        <f>'WK2 - Notional General Income'!C141</f>
        <v>Business</v>
      </c>
      <c r="C1275" s="1375" t="str">
        <f>'WK2 - Notional General Income'!C$55</f>
        <v>.</v>
      </c>
      <c r="D1275" s="1377" t="str">
        <f>'WK2 - Notional General Income'!C$137&amp;" - "&amp;'WK2 - Notional General Income'!D141</f>
        <v xml:space="preserve">. - </v>
      </c>
      <c r="E1275" s="697">
        <f>'WK2 - Notional General Income'!E141</f>
        <v>0</v>
      </c>
      <c r="F1275" s="697">
        <f>'WK2 - Notional General Income'!F141</f>
        <v>0</v>
      </c>
      <c r="G1275" s="697">
        <f>'WK2 - Notional General Income'!G141</f>
        <v>0</v>
      </c>
      <c r="H1275" s="1629" t="str">
        <f>'WK2 - Notional General Income'!H141</f>
        <v>.</v>
      </c>
      <c r="I1275" s="697">
        <f>'WK2 - Notional General Income'!I141</f>
        <v>0</v>
      </c>
      <c r="J1275" s="697">
        <f>'WK2 - Notional General Income'!J141</f>
        <v>0</v>
      </c>
      <c r="K1275" s="697">
        <f>'WK2 - Notional General Income'!K141</f>
        <v>0</v>
      </c>
      <c r="L1275" s="697">
        <f>'WK2 - Notional General Income'!L141</f>
        <v>0</v>
      </c>
      <c r="M1275" s="697" t="str">
        <f>'WK2 - Notional General Income'!M141</f>
        <v>.</v>
      </c>
      <c r="N1275" s="1376"/>
      <c r="O1275" s="855">
        <f t="shared" si="39"/>
        <v>0</v>
      </c>
      <c r="P1275" s="1375"/>
      <c r="Q1275" s="1358"/>
      <c r="R1275" s="1358"/>
      <c r="S1275" s="1358"/>
      <c r="T1275" s="1358"/>
      <c r="U1275" s="1358"/>
      <c r="V1275" s="1358"/>
      <c r="W1275" s="1358"/>
      <c r="X1275" s="1358"/>
      <c r="Y1275" s="1358"/>
      <c r="Z1275" s="1358"/>
    </row>
    <row r="1276" spans="1:26" x14ac:dyDescent="0.2">
      <c r="A1276" s="1469"/>
      <c r="B1276" s="1376" t="str">
        <f>'WK2 - Notional General Income'!C142</f>
        <v>Business</v>
      </c>
      <c r="C1276" s="1375" t="str">
        <f>'WK2 - Notional General Income'!C$55</f>
        <v>.</v>
      </c>
      <c r="D1276" s="1377" t="str">
        <f>'WK2 - Notional General Income'!C$137&amp;" - "&amp;'WK2 - Notional General Income'!D142</f>
        <v xml:space="preserve">. - </v>
      </c>
      <c r="E1276" s="697">
        <f>'WK2 - Notional General Income'!E142</f>
        <v>0</v>
      </c>
      <c r="F1276" s="697">
        <f>'WK2 - Notional General Income'!F142</f>
        <v>0</v>
      </c>
      <c r="G1276" s="697">
        <f>'WK2 - Notional General Income'!G142</f>
        <v>0</v>
      </c>
      <c r="H1276" s="1629" t="str">
        <f>'WK2 - Notional General Income'!H142</f>
        <v>.</v>
      </c>
      <c r="I1276" s="697">
        <f>'WK2 - Notional General Income'!I142</f>
        <v>0</v>
      </c>
      <c r="J1276" s="697">
        <f>'WK2 - Notional General Income'!J142</f>
        <v>0</v>
      </c>
      <c r="K1276" s="697">
        <f>'WK2 - Notional General Income'!K142</f>
        <v>0</v>
      </c>
      <c r="L1276" s="697">
        <f>'WK2 - Notional General Income'!L142</f>
        <v>0</v>
      </c>
      <c r="M1276" s="697" t="str">
        <f>'WK2 - Notional General Income'!M142</f>
        <v>.</v>
      </c>
      <c r="N1276" s="1376"/>
      <c r="O1276" s="855">
        <f t="shared" si="39"/>
        <v>0</v>
      </c>
      <c r="P1276" s="1375"/>
      <c r="Q1276" s="1358"/>
      <c r="R1276" s="1358"/>
      <c r="S1276" s="1358"/>
      <c r="T1276" s="1358"/>
      <c r="U1276" s="1358"/>
      <c r="V1276" s="1358"/>
      <c r="W1276" s="1358"/>
      <c r="X1276" s="1358"/>
      <c r="Y1276" s="1358"/>
      <c r="Z1276" s="1358"/>
    </row>
    <row r="1277" spans="1:26" x14ac:dyDescent="0.2">
      <c r="A1277" s="1469"/>
      <c r="B1277" s="1376" t="str">
        <f>'WK2 - Notional General Income'!C143</f>
        <v>Business</v>
      </c>
      <c r="C1277" s="1375" t="str">
        <f>'WK2 - Notional General Income'!C$55</f>
        <v>.</v>
      </c>
      <c r="D1277" s="1377" t="str">
        <f>'WK2 - Notional General Income'!C$137&amp;" - "&amp;'WK2 - Notional General Income'!D143</f>
        <v xml:space="preserve">. - </v>
      </c>
      <c r="E1277" s="697">
        <f>'WK2 - Notional General Income'!E143</f>
        <v>0</v>
      </c>
      <c r="F1277" s="697">
        <f>'WK2 - Notional General Income'!F143</f>
        <v>0</v>
      </c>
      <c r="G1277" s="697">
        <f>'WK2 - Notional General Income'!G143</f>
        <v>0</v>
      </c>
      <c r="H1277" s="1629" t="str">
        <f>'WK2 - Notional General Income'!H143</f>
        <v>.</v>
      </c>
      <c r="I1277" s="697">
        <f>'WK2 - Notional General Income'!I143</f>
        <v>0</v>
      </c>
      <c r="J1277" s="697">
        <f>'WK2 - Notional General Income'!J143</f>
        <v>0</v>
      </c>
      <c r="K1277" s="697">
        <f>'WK2 - Notional General Income'!K143</f>
        <v>0</v>
      </c>
      <c r="L1277" s="697">
        <f>'WK2 - Notional General Income'!L143</f>
        <v>0</v>
      </c>
      <c r="M1277" s="697" t="str">
        <f>'WK2 - Notional General Income'!M143</f>
        <v>.</v>
      </c>
      <c r="N1277" s="1376"/>
      <c r="O1277" s="855">
        <f t="shared" si="39"/>
        <v>0</v>
      </c>
      <c r="P1277" s="1375"/>
      <c r="Q1277" s="1358"/>
      <c r="R1277" s="1358"/>
      <c r="S1277" s="1358"/>
      <c r="T1277" s="1358"/>
      <c r="U1277" s="1358"/>
      <c r="V1277" s="1358"/>
      <c r="W1277" s="1358"/>
      <c r="X1277" s="1358"/>
      <c r="Y1277" s="1358"/>
      <c r="Z1277" s="1358"/>
    </row>
    <row r="1278" spans="1:26" x14ac:dyDescent="0.2">
      <c r="A1278" s="1469"/>
      <c r="B1278" s="1376" t="str">
        <f>'WK2 - Notional General Income'!C144</f>
        <v>Business</v>
      </c>
      <c r="C1278" s="1375" t="str">
        <f>'WK2 - Notional General Income'!C$55</f>
        <v>.</v>
      </c>
      <c r="D1278" s="1377" t="str">
        <f>'WK2 - Notional General Income'!C$137&amp;" - "&amp;'WK2 - Notional General Income'!D144</f>
        <v xml:space="preserve">. - </v>
      </c>
      <c r="E1278" s="697">
        <f>'WK2 - Notional General Income'!E144</f>
        <v>0</v>
      </c>
      <c r="F1278" s="697">
        <f>'WK2 - Notional General Income'!F144</f>
        <v>0</v>
      </c>
      <c r="G1278" s="697">
        <f>'WK2 - Notional General Income'!G144</f>
        <v>0</v>
      </c>
      <c r="H1278" s="1629" t="str">
        <f>'WK2 - Notional General Income'!H144</f>
        <v>.</v>
      </c>
      <c r="I1278" s="697">
        <f>'WK2 - Notional General Income'!I144</f>
        <v>0</v>
      </c>
      <c r="J1278" s="697">
        <f>'WK2 - Notional General Income'!J144</f>
        <v>0</v>
      </c>
      <c r="K1278" s="697">
        <f>'WK2 - Notional General Income'!K144</f>
        <v>0</v>
      </c>
      <c r="L1278" s="697">
        <f>'WK2 - Notional General Income'!L144</f>
        <v>0</v>
      </c>
      <c r="M1278" s="697" t="str">
        <f>'WK2 - Notional General Income'!M144</f>
        <v>.</v>
      </c>
      <c r="N1278" s="1376"/>
      <c r="O1278" s="855">
        <f t="shared" si="39"/>
        <v>0</v>
      </c>
      <c r="P1278" s="1375"/>
      <c r="Q1278" s="1358"/>
      <c r="R1278" s="1358"/>
      <c r="S1278" s="1358"/>
      <c r="T1278" s="1358"/>
      <c r="U1278" s="1358"/>
      <c r="V1278" s="1358"/>
      <c r="W1278" s="1358"/>
      <c r="X1278" s="1358"/>
      <c r="Y1278" s="1358"/>
      <c r="Z1278" s="1358"/>
    </row>
    <row r="1279" spans="1:26" x14ac:dyDescent="0.2">
      <c r="A1279" s="1469"/>
      <c r="B1279" s="1376" t="str">
        <f>'WK2 - Notional General Income'!C145</f>
        <v>Business</v>
      </c>
      <c r="C1279" s="1375" t="str">
        <f>'WK2 - Notional General Income'!C$55</f>
        <v>.</v>
      </c>
      <c r="D1279" s="1377" t="str">
        <f>'WK2 - Notional General Income'!C$137&amp;" - "&amp;'WK2 - Notional General Income'!D145</f>
        <v xml:space="preserve">. - </v>
      </c>
      <c r="E1279" s="697">
        <f>'WK2 - Notional General Income'!E145</f>
        <v>0</v>
      </c>
      <c r="F1279" s="697">
        <f>'WK2 - Notional General Income'!F145</f>
        <v>0</v>
      </c>
      <c r="G1279" s="697">
        <f>'WK2 - Notional General Income'!G145</f>
        <v>0</v>
      </c>
      <c r="H1279" s="1629" t="str">
        <f>'WK2 - Notional General Income'!H145</f>
        <v>.</v>
      </c>
      <c r="I1279" s="697">
        <f>'WK2 - Notional General Income'!I145</f>
        <v>0</v>
      </c>
      <c r="J1279" s="697">
        <f>'WK2 - Notional General Income'!J145</f>
        <v>0</v>
      </c>
      <c r="K1279" s="697">
        <f>'WK2 - Notional General Income'!K145</f>
        <v>0</v>
      </c>
      <c r="L1279" s="697">
        <f>'WK2 - Notional General Income'!L145</f>
        <v>0</v>
      </c>
      <c r="M1279" s="697" t="str">
        <f>'WK2 - Notional General Income'!M145</f>
        <v>.</v>
      </c>
      <c r="N1279" s="1376"/>
      <c r="O1279" s="855">
        <f t="shared" si="39"/>
        <v>0</v>
      </c>
      <c r="P1279" s="1375"/>
      <c r="Q1279" s="1358"/>
      <c r="R1279" s="1358"/>
      <c r="S1279" s="1358"/>
      <c r="T1279" s="1358"/>
      <c r="U1279" s="1358"/>
      <c r="V1279" s="1358"/>
      <c r="W1279" s="1358"/>
      <c r="X1279" s="1358"/>
      <c r="Y1279" s="1358"/>
      <c r="Z1279" s="1358"/>
    </row>
    <row r="1280" spans="1:26" x14ac:dyDescent="0.2">
      <c r="A1280" s="1469"/>
      <c r="B1280" s="1376" t="str">
        <f>'WK2 - Notional General Income'!C146</f>
        <v>Business</v>
      </c>
      <c r="C1280" s="1375" t="str">
        <f>'WK2 - Notional General Income'!C$55</f>
        <v>.</v>
      </c>
      <c r="D1280" s="1377" t="str">
        <f>'WK2 - Notional General Income'!C$137&amp;" - "&amp;'WK2 - Notional General Income'!D146</f>
        <v xml:space="preserve">. - </v>
      </c>
      <c r="E1280" s="697">
        <f>'WK2 - Notional General Income'!E146</f>
        <v>0</v>
      </c>
      <c r="F1280" s="697">
        <f>'WK2 - Notional General Income'!F146</f>
        <v>0</v>
      </c>
      <c r="G1280" s="697">
        <f>'WK2 - Notional General Income'!G146</f>
        <v>0</v>
      </c>
      <c r="H1280" s="1629" t="str">
        <f>'WK2 - Notional General Income'!H146</f>
        <v>.</v>
      </c>
      <c r="I1280" s="697">
        <f>'WK2 - Notional General Income'!I146</f>
        <v>0</v>
      </c>
      <c r="J1280" s="697">
        <f>'WK2 - Notional General Income'!J146</f>
        <v>0</v>
      </c>
      <c r="K1280" s="697">
        <f>'WK2 - Notional General Income'!K146</f>
        <v>0</v>
      </c>
      <c r="L1280" s="697">
        <f>'WK2 - Notional General Income'!L146</f>
        <v>0</v>
      </c>
      <c r="M1280" s="697" t="str">
        <f>'WK2 - Notional General Income'!M146</f>
        <v>.</v>
      </c>
      <c r="N1280" s="1376"/>
      <c r="O1280" s="855">
        <f t="shared" si="39"/>
        <v>0</v>
      </c>
      <c r="P1280" s="1375"/>
      <c r="Q1280" s="1358"/>
      <c r="R1280" s="1358"/>
      <c r="S1280" s="1358"/>
      <c r="T1280" s="1358"/>
      <c r="U1280" s="1358"/>
      <c r="V1280" s="1358"/>
      <c r="W1280" s="1358"/>
      <c r="X1280" s="1358"/>
      <c r="Y1280" s="1358"/>
      <c r="Z1280" s="1358"/>
    </row>
    <row r="1281" spans="1:26" x14ac:dyDescent="0.2">
      <c r="A1281" s="1469"/>
      <c r="B1281" s="1376" t="str">
        <f>'WK2 - Notional General Income'!C147</f>
        <v>Business</v>
      </c>
      <c r="C1281" s="1375" t="str">
        <f>'WK2 - Notional General Income'!C$55</f>
        <v>.</v>
      </c>
      <c r="D1281" s="1377" t="str">
        <f>'WK2 - Notional General Income'!C$137&amp;" - "&amp;'WK2 - Notional General Income'!D147</f>
        <v xml:space="preserve">. - </v>
      </c>
      <c r="E1281" s="697">
        <f>'WK2 - Notional General Income'!E147</f>
        <v>0</v>
      </c>
      <c r="F1281" s="697">
        <f>'WK2 - Notional General Income'!F147</f>
        <v>0</v>
      </c>
      <c r="G1281" s="697">
        <f>'WK2 - Notional General Income'!G147</f>
        <v>0</v>
      </c>
      <c r="H1281" s="1629" t="str">
        <f>'WK2 - Notional General Income'!H147</f>
        <v>.</v>
      </c>
      <c r="I1281" s="697">
        <f>'WK2 - Notional General Income'!I147</f>
        <v>0</v>
      </c>
      <c r="J1281" s="697">
        <f>'WK2 - Notional General Income'!J147</f>
        <v>0</v>
      </c>
      <c r="K1281" s="697">
        <f>'WK2 - Notional General Income'!K147</f>
        <v>0</v>
      </c>
      <c r="L1281" s="697">
        <f>'WK2 - Notional General Income'!L147</f>
        <v>0</v>
      </c>
      <c r="M1281" s="697" t="str">
        <f>'WK2 - Notional General Income'!M147</f>
        <v>.</v>
      </c>
      <c r="N1281" s="1376"/>
      <c r="O1281" s="855">
        <f t="shared" si="39"/>
        <v>0</v>
      </c>
      <c r="P1281" s="1375"/>
      <c r="Q1281" s="1358"/>
      <c r="R1281" s="1358"/>
      <c r="S1281" s="1358"/>
      <c r="T1281" s="1358"/>
      <c r="U1281" s="1358"/>
      <c r="V1281" s="1358"/>
      <c r="W1281" s="1358"/>
      <c r="X1281" s="1358"/>
      <c r="Y1281" s="1358"/>
      <c r="Z1281" s="1358"/>
    </row>
    <row r="1282" spans="1:26" x14ac:dyDescent="0.2">
      <c r="A1282" s="1469"/>
      <c r="B1282" s="1376" t="str">
        <f>'WK2 - Notional General Income'!C148</f>
        <v>Business</v>
      </c>
      <c r="C1282" s="1375" t="str">
        <f>'WK2 - Notional General Income'!C$55</f>
        <v>.</v>
      </c>
      <c r="D1282" s="1377" t="str">
        <f>'WK2 - Notional General Income'!C$137&amp;" - "&amp;'WK2 - Notional General Income'!D148</f>
        <v xml:space="preserve">. - </v>
      </c>
      <c r="E1282" s="697">
        <f>'WK2 - Notional General Income'!E148</f>
        <v>0</v>
      </c>
      <c r="F1282" s="697">
        <f>'WK2 - Notional General Income'!F148</f>
        <v>0</v>
      </c>
      <c r="G1282" s="697">
        <f>'WK2 - Notional General Income'!G148</f>
        <v>0</v>
      </c>
      <c r="H1282" s="1629" t="str">
        <f>'WK2 - Notional General Income'!H148</f>
        <v>.</v>
      </c>
      <c r="I1282" s="697">
        <f>'WK2 - Notional General Income'!I148</f>
        <v>0</v>
      </c>
      <c r="J1282" s="697">
        <f>'WK2 - Notional General Income'!J148</f>
        <v>0</v>
      </c>
      <c r="K1282" s="697">
        <f>'WK2 - Notional General Income'!K148</f>
        <v>0</v>
      </c>
      <c r="L1282" s="697">
        <f>'WK2 - Notional General Income'!L148</f>
        <v>0</v>
      </c>
      <c r="M1282" s="697" t="str">
        <f>'WK2 - Notional General Income'!M148</f>
        <v>.</v>
      </c>
      <c r="N1282" s="1376"/>
      <c r="O1282" s="855">
        <f t="shared" si="39"/>
        <v>0</v>
      </c>
      <c r="P1282" s="1375"/>
      <c r="Q1282" s="1358"/>
      <c r="R1282" s="1358"/>
      <c r="S1282" s="1358"/>
      <c r="T1282" s="1358"/>
      <c r="U1282" s="1358"/>
      <c r="V1282" s="1358"/>
      <c r="W1282" s="1358"/>
      <c r="X1282" s="1358"/>
      <c r="Y1282" s="1358"/>
      <c r="Z1282" s="1358"/>
    </row>
    <row r="1283" spans="1:26" x14ac:dyDescent="0.2">
      <c r="A1283" s="1469"/>
      <c r="B1283" s="1376" t="str">
        <f>'WK2 - Notional General Income'!C149</f>
        <v>Business</v>
      </c>
      <c r="C1283" s="1375" t="str">
        <f>'WK2 - Notional General Income'!C$55</f>
        <v>.</v>
      </c>
      <c r="D1283" s="1377" t="str">
        <f>'WK2 - Notional General Income'!C$137&amp;" - "&amp;'WK2 - Notional General Income'!D149</f>
        <v xml:space="preserve">. - </v>
      </c>
      <c r="E1283" s="697">
        <f>'WK2 - Notional General Income'!E149</f>
        <v>0</v>
      </c>
      <c r="F1283" s="697">
        <f>'WK2 - Notional General Income'!F149</f>
        <v>0</v>
      </c>
      <c r="G1283" s="697">
        <f>'WK2 - Notional General Income'!G149</f>
        <v>0</v>
      </c>
      <c r="H1283" s="1629" t="str">
        <f>'WK2 - Notional General Income'!H149</f>
        <v>.</v>
      </c>
      <c r="I1283" s="697">
        <f>'WK2 - Notional General Income'!I149</f>
        <v>0</v>
      </c>
      <c r="J1283" s="697">
        <f>'WK2 - Notional General Income'!J149</f>
        <v>0</v>
      </c>
      <c r="K1283" s="697">
        <f>'WK2 - Notional General Income'!K149</f>
        <v>0</v>
      </c>
      <c r="L1283" s="697">
        <f>'WK2 - Notional General Income'!L149</f>
        <v>0</v>
      </c>
      <c r="M1283" s="697" t="str">
        <f>'WK2 - Notional General Income'!M149</f>
        <v>.</v>
      </c>
      <c r="N1283" s="1376"/>
      <c r="O1283" s="855">
        <f t="shared" si="39"/>
        <v>0</v>
      </c>
      <c r="P1283" s="1375"/>
      <c r="Q1283" s="1358"/>
      <c r="R1283" s="1358"/>
      <c r="S1283" s="1358"/>
      <c r="T1283" s="1358"/>
      <c r="U1283" s="1358"/>
      <c r="V1283" s="1358"/>
      <c r="W1283" s="1358"/>
      <c r="X1283" s="1358"/>
      <c r="Y1283" s="1358"/>
      <c r="Z1283" s="1358"/>
    </row>
    <row r="1284" spans="1:26" x14ac:dyDescent="0.2">
      <c r="A1284" s="1469"/>
      <c r="B1284" s="1376" t="str">
        <f>'WK2 - Notional General Income'!C150</f>
        <v>Business</v>
      </c>
      <c r="C1284" s="1375" t="str">
        <f>'WK2 - Notional General Income'!C$55</f>
        <v>.</v>
      </c>
      <c r="D1284" s="1377" t="str">
        <f>'WK2 - Notional General Income'!C$137&amp;" - "&amp;'WK2 - Notional General Income'!D150</f>
        <v xml:space="preserve">. - </v>
      </c>
      <c r="E1284" s="697">
        <f>'WK2 - Notional General Income'!E150</f>
        <v>0</v>
      </c>
      <c r="F1284" s="697">
        <f>'WK2 - Notional General Income'!F150</f>
        <v>0</v>
      </c>
      <c r="G1284" s="697">
        <f>'WK2 - Notional General Income'!G150</f>
        <v>0</v>
      </c>
      <c r="H1284" s="1629" t="str">
        <f>'WK2 - Notional General Income'!H150</f>
        <v>.</v>
      </c>
      <c r="I1284" s="697">
        <f>'WK2 - Notional General Income'!I150</f>
        <v>0</v>
      </c>
      <c r="J1284" s="697">
        <f>'WK2 - Notional General Income'!J150</f>
        <v>0</v>
      </c>
      <c r="K1284" s="697">
        <f>'WK2 - Notional General Income'!K150</f>
        <v>0</v>
      </c>
      <c r="L1284" s="697">
        <f>'WK2 - Notional General Income'!L150</f>
        <v>0</v>
      </c>
      <c r="M1284" s="697" t="str">
        <f>'WK2 - Notional General Income'!M150</f>
        <v>.</v>
      </c>
      <c r="N1284" s="1376"/>
      <c r="O1284" s="855">
        <f t="shared" si="39"/>
        <v>0</v>
      </c>
      <c r="P1284" s="1375"/>
      <c r="Q1284" s="1358"/>
      <c r="R1284" s="1358"/>
      <c r="S1284" s="1358"/>
      <c r="T1284" s="1358"/>
      <c r="U1284" s="1358"/>
      <c r="V1284" s="1358"/>
      <c r="W1284" s="1358"/>
      <c r="X1284" s="1358"/>
      <c r="Y1284" s="1358"/>
      <c r="Z1284" s="1358"/>
    </row>
    <row r="1285" spans="1:26" x14ac:dyDescent="0.2">
      <c r="A1285" s="1469"/>
      <c r="B1285" s="1376" t="str">
        <f>'WK2 - Notional General Income'!C151</f>
        <v>Business</v>
      </c>
      <c r="C1285" s="1375" t="str">
        <f>'WK2 - Notional General Income'!C$55</f>
        <v>.</v>
      </c>
      <c r="D1285" s="1377" t="str">
        <f>'WK2 - Notional General Income'!C$137&amp;" - "&amp;'WK2 - Notional General Income'!D151</f>
        <v xml:space="preserve">. - </v>
      </c>
      <c r="E1285" s="697">
        <f>'WK2 - Notional General Income'!E151</f>
        <v>0</v>
      </c>
      <c r="F1285" s="697">
        <f>'WK2 - Notional General Income'!F151</f>
        <v>0</v>
      </c>
      <c r="G1285" s="697">
        <f>'WK2 - Notional General Income'!G151</f>
        <v>0</v>
      </c>
      <c r="H1285" s="1629" t="str">
        <f>'WK2 - Notional General Income'!H151</f>
        <v>.</v>
      </c>
      <c r="I1285" s="697">
        <f>'WK2 - Notional General Income'!I151</f>
        <v>0</v>
      </c>
      <c r="J1285" s="697">
        <f>'WK2 - Notional General Income'!J151</f>
        <v>0</v>
      </c>
      <c r="K1285" s="697">
        <f>'WK2 - Notional General Income'!K151</f>
        <v>0</v>
      </c>
      <c r="L1285" s="697">
        <f>'WK2 - Notional General Income'!L151</f>
        <v>0</v>
      </c>
      <c r="M1285" s="697" t="str">
        <f>'WK2 - Notional General Income'!M151</f>
        <v>.</v>
      </c>
      <c r="N1285" s="1376"/>
      <c r="O1285" s="855">
        <f t="shared" si="39"/>
        <v>0</v>
      </c>
      <c r="P1285" s="1375"/>
      <c r="Q1285" s="1358"/>
      <c r="R1285" s="1358"/>
      <c r="S1285" s="1358"/>
      <c r="T1285" s="1358"/>
      <c r="U1285" s="1358"/>
      <c r="V1285" s="1358"/>
      <c r="W1285" s="1358"/>
      <c r="X1285" s="1358"/>
      <c r="Y1285" s="1358"/>
      <c r="Z1285" s="1358"/>
    </row>
    <row r="1286" spans="1:26" x14ac:dyDescent="0.2">
      <c r="A1286" s="1469"/>
      <c r="B1286" s="1376" t="str">
        <f>'WK2 - Notional General Income'!C152</f>
        <v>Business</v>
      </c>
      <c r="C1286" s="1375" t="str">
        <f>'WK2 - Notional General Income'!C$55</f>
        <v>.</v>
      </c>
      <c r="D1286" s="1377" t="str">
        <f>'WK2 - Notional General Income'!C$137&amp;" - "&amp;'WK2 - Notional General Income'!D152</f>
        <v xml:space="preserve">. - </v>
      </c>
      <c r="E1286" s="697">
        <f>'WK2 - Notional General Income'!E152</f>
        <v>0</v>
      </c>
      <c r="F1286" s="697">
        <f>'WK2 - Notional General Income'!F152</f>
        <v>0</v>
      </c>
      <c r="G1286" s="697">
        <f>'WK2 - Notional General Income'!G152</f>
        <v>0</v>
      </c>
      <c r="H1286" s="1629" t="str">
        <f>'WK2 - Notional General Income'!H152</f>
        <v>.</v>
      </c>
      <c r="I1286" s="697">
        <f>'WK2 - Notional General Income'!I152</f>
        <v>0</v>
      </c>
      <c r="J1286" s="697">
        <f>'WK2 - Notional General Income'!J152</f>
        <v>0</v>
      </c>
      <c r="K1286" s="697">
        <f>'WK2 - Notional General Income'!K152</f>
        <v>0</v>
      </c>
      <c r="L1286" s="697">
        <f>'WK2 - Notional General Income'!L152</f>
        <v>0</v>
      </c>
      <c r="M1286" s="697" t="str">
        <f>'WK2 - Notional General Income'!M152</f>
        <v>.</v>
      </c>
      <c r="N1286" s="1376"/>
      <c r="O1286" s="855">
        <f t="shared" si="39"/>
        <v>0</v>
      </c>
      <c r="P1286" s="1375"/>
      <c r="Q1286" s="1358"/>
      <c r="R1286" s="1358"/>
      <c r="S1286" s="1358"/>
      <c r="T1286" s="1358"/>
      <c r="U1286" s="1358"/>
      <c r="V1286" s="1358"/>
      <c r="W1286" s="1358"/>
      <c r="X1286" s="1358"/>
      <c r="Y1286" s="1358"/>
      <c r="Z1286" s="1358"/>
    </row>
    <row r="1287" spans="1:26" x14ac:dyDescent="0.2">
      <c r="A1287" s="1469"/>
      <c r="B1287" s="1376" t="str">
        <f>'WK2 - Notional General Income'!C153</f>
        <v>Business</v>
      </c>
      <c r="C1287" s="1375" t="str">
        <f>'WK2 - Notional General Income'!C$55</f>
        <v>.</v>
      </c>
      <c r="D1287" s="1377" t="str">
        <f>'WK2 - Notional General Income'!C$137&amp;" - "&amp;'WK2 - Notional General Income'!D153</f>
        <v xml:space="preserve">. - </v>
      </c>
      <c r="E1287" s="697">
        <f>'WK2 - Notional General Income'!E153</f>
        <v>0</v>
      </c>
      <c r="F1287" s="697">
        <f>'WK2 - Notional General Income'!F153</f>
        <v>0</v>
      </c>
      <c r="G1287" s="697">
        <f>'WK2 - Notional General Income'!G153</f>
        <v>0</v>
      </c>
      <c r="H1287" s="1629" t="str">
        <f>'WK2 - Notional General Income'!H153</f>
        <v>.</v>
      </c>
      <c r="I1287" s="697">
        <f>'WK2 - Notional General Income'!I153</f>
        <v>0</v>
      </c>
      <c r="J1287" s="697">
        <f>'WK2 - Notional General Income'!J153</f>
        <v>0</v>
      </c>
      <c r="K1287" s="697">
        <f>'WK2 - Notional General Income'!K153</f>
        <v>0</v>
      </c>
      <c r="L1287" s="697">
        <f>'WK2 - Notional General Income'!L153</f>
        <v>0</v>
      </c>
      <c r="M1287" s="697" t="str">
        <f>'WK2 - Notional General Income'!M153</f>
        <v>.</v>
      </c>
      <c r="N1287" s="1376"/>
      <c r="O1287" s="855">
        <f t="shared" si="39"/>
        <v>0</v>
      </c>
      <c r="P1287" s="1375"/>
      <c r="Q1287" s="1358"/>
      <c r="R1287" s="1358"/>
      <c r="S1287" s="1358"/>
      <c r="T1287" s="1358"/>
      <c r="U1287" s="1358"/>
      <c r="V1287" s="1358"/>
      <c r="W1287" s="1358"/>
      <c r="X1287" s="1358"/>
      <c r="Y1287" s="1358"/>
      <c r="Z1287" s="1358"/>
    </row>
    <row r="1288" spans="1:26" x14ac:dyDescent="0.2">
      <c r="A1288" s="1469"/>
      <c r="B1288" s="1376" t="str">
        <f>'WK2 - Notional General Income'!C154</f>
        <v>Business</v>
      </c>
      <c r="C1288" s="1375" t="str">
        <f>'WK2 - Notional General Income'!C$55</f>
        <v>.</v>
      </c>
      <c r="D1288" s="1377" t="str">
        <f>'WK2 - Notional General Income'!C$137&amp;" - "&amp;'WK2 - Notional General Income'!D154</f>
        <v xml:space="preserve">. - </v>
      </c>
      <c r="E1288" s="697">
        <f>'WK2 - Notional General Income'!E154</f>
        <v>0</v>
      </c>
      <c r="F1288" s="697">
        <f>'WK2 - Notional General Income'!F154</f>
        <v>0</v>
      </c>
      <c r="G1288" s="697">
        <f>'WK2 - Notional General Income'!G154</f>
        <v>0</v>
      </c>
      <c r="H1288" s="1629" t="str">
        <f>'WK2 - Notional General Income'!H154</f>
        <v>.</v>
      </c>
      <c r="I1288" s="697">
        <f>'WK2 - Notional General Income'!I154</f>
        <v>0</v>
      </c>
      <c r="J1288" s="697">
        <f>'WK2 - Notional General Income'!J154</f>
        <v>0</v>
      </c>
      <c r="K1288" s="697">
        <f>'WK2 - Notional General Income'!K154</f>
        <v>0</v>
      </c>
      <c r="L1288" s="697">
        <f>'WK2 - Notional General Income'!L154</f>
        <v>0</v>
      </c>
      <c r="M1288" s="697" t="str">
        <f>'WK2 - Notional General Income'!M154</f>
        <v>.</v>
      </c>
      <c r="N1288" s="1376"/>
      <c r="O1288" s="855">
        <f t="shared" si="39"/>
        <v>0</v>
      </c>
      <c r="P1288" s="1375"/>
      <c r="Q1288" s="1358"/>
      <c r="R1288" s="1358"/>
      <c r="S1288" s="1358"/>
      <c r="T1288" s="1358"/>
      <c r="U1288" s="1358"/>
      <c r="V1288" s="1358"/>
      <c r="W1288" s="1358"/>
      <c r="X1288" s="1358"/>
      <c r="Y1288" s="1358"/>
      <c r="Z1288" s="1358"/>
    </row>
    <row r="1289" spans="1:26" x14ac:dyDescent="0.2">
      <c r="A1289" s="1469"/>
      <c r="B1289" s="1289" t="str">
        <f>'WK2 - Notional General Income'!D155</f>
        <v>Total Business</v>
      </c>
      <c r="C1289" s="1290"/>
      <c r="D1289" s="1378"/>
      <c r="E1289" s="1379">
        <f>SUM(E1204:E1288)</f>
        <v>6530</v>
      </c>
      <c r="F1289" s="1379"/>
      <c r="G1289" s="1379"/>
      <c r="H1289" s="1379"/>
      <c r="I1289" s="1379"/>
      <c r="J1289" s="1379">
        <f>SUM(J1204:J1288)</f>
        <v>1355</v>
      </c>
      <c r="K1289" s="1379">
        <f>SUM(K1204:K1288)</f>
        <v>3518048302</v>
      </c>
      <c r="L1289" s="1379">
        <f>SUM(L1204:L1288)</f>
        <v>73917917</v>
      </c>
      <c r="M1289" s="1379">
        <f>SUM(M1204:M1288)</f>
        <v>21359968.467836309</v>
      </c>
      <c r="N1289" s="747"/>
      <c r="O1289" s="855"/>
      <c r="P1289" s="1469"/>
      <c r="Q1289" s="1469"/>
      <c r="R1289" s="1469"/>
      <c r="S1289" s="1469"/>
      <c r="T1289" s="1469"/>
      <c r="U1289" s="1469"/>
      <c r="V1289" s="1469"/>
      <c r="W1289" s="1469"/>
      <c r="X1289" s="1469"/>
      <c r="Y1289" s="1469"/>
      <c r="Z1289" s="1469"/>
    </row>
    <row r="1290" spans="1:26" x14ac:dyDescent="0.2">
      <c r="A1290" s="1469"/>
      <c r="B1290" s="747" t="str">
        <f>'WK2 - Notional General Income'!C157</f>
        <v>Farmland</v>
      </c>
      <c r="C1290" s="1375" t="str">
        <f>'WK2 - Notional General Income'!C$19</f>
        <v>Gosford</v>
      </c>
      <c r="D1290" s="563" t="str">
        <f>'WK2 - Notional General Income'!C$156&amp;" - "&amp;'WK2 - Notional General Income'!D157</f>
        <v>Gosford - Ordinary</v>
      </c>
      <c r="E1290" s="697">
        <f>'WK2 - Notional General Income'!E157</f>
        <v>303</v>
      </c>
      <c r="F1290" s="697">
        <f>'WK2 - Notional General Income'!F157</f>
        <v>0.119365</v>
      </c>
      <c r="G1290" s="697">
        <f>'WK2 - Notional General Income'!G157</f>
        <v>0</v>
      </c>
      <c r="H1290" s="1629" t="str">
        <f>'WK2 - Notional General Income'!H157</f>
        <v>.</v>
      </c>
      <c r="I1290" s="697">
        <f>'WK2 - Notional General Income'!I157</f>
        <v>554</v>
      </c>
      <c r="J1290" s="697">
        <f>'WK2 - Notional General Income'!J157</f>
        <v>21</v>
      </c>
      <c r="K1290" s="697">
        <f>'WK2 - Notional General Income'!K157</f>
        <v>336832520</v>
      </c>
      <c r="L1290" s="697">
        <f>'WK2 - Notional General Income'!L157</f>
        <v>3850700</v>
      </c>
      <c r="M1290" s="697">
        <f>'WK2 - Notional General Income'!M157</f>
        <v>409097.74944300001</v>
      </c>
      <c r="N1290" s="747"/>
      <c r="O1290" s="855">
        <f t="shared" ref="O1290:O1329" si="40">J1290*I1290</f>
        <v>11634</v>
      </c>
      <c r="P1290" s="1469"/>
      <c r="Q1290" s="1469"/>
      <c r="R1290" s="1469"/>
      <c r="S1290" s="1469"/>
      <c r="T1290" s="1469"/>
      <c r="U1290" s="1469"/>
      <c r="V1290" s="1469"/>
      <c r="W1290" s="1469"/>
      <c r="X1290" s="1469"/>
      <c r="Y1290" s="1469"/>
      <c r="Z1290" s="1469"/>
    </row>
    <row r="1291" spans="1:26" x14ac:dyDescent="0.2">
      <c r="A1291" s="1469"/>
      <c r="B1291" s="747" t="str">
        <f>'WK2 - Notional General Income'!C158</f>
        <v>Farmland</v>
      </c>
      <c r="C1291" s="1375" t="str">
        <f>'WK2 - Notional General Income'!C$19</f>
        <v>Gosford</v>
      </c>
      <c r="D1291" s="563" t="str">
        <f>'WK2 - Notional General Income'!C$156&amp;" - "&amp;'WK2 - Notional General Income'!D158</f>
        <v xml:space="preserve">Gosford - </v>
      </c>
      <c r="E1291" s="697">
        <f>'WK2 - Notional General Income'!E158</f>
        <v>0</v>
      </c>
      <c r="F1291" s="697">
        <f>'WK2 - Notional General Income'!F158</f>
        <v>0</v>
      </c>
      <c r="G1291" s="697">
        <f>'WK2 - Notional General Income'!G158</f>
        <v>0</v>
      </c>
      <c r="H1291" s="1629" t="str">
        <f>'WK2 - Notional General Income'!H158</f>
        <v>.</v>
      </c>
      <c r="I1291" s="697">
        <f>'WK2 - Notional General Income'!I158</f>
        <v>0</v>
      </c>
      <c r="J1291" s="697">
        <f>'WK2 - Notional General Income'!J158</f>
        <v>0</v>
      </c>
      <c r="K1291" s="697">
        <f>'WK2 - Notional General Income'!K158</f>
        <v>0</v>
      </c>
      <c r="L1291" s="697">
        <f>'WK2 - Notional General Income'!L158</f>
        <v>0</v>
      </c>
      <c r="M1291" s="697" t="str">
        <f>'WK2 - Notional General Income'!M158</f>
        <v>.</v>
      </c>
      <c r="N1291" s="747"/>
      <c r="O1291" s="855">
        <f t="shared" si="40"/>
        <v>0</v>
      </c>
      <c r="P1291" s="1469"/>
      <c r="Q1291" s="1469"/>
      <c r="R1291" s="1469"/>
      <c r="S1291" s="1469"/>
      <c r="T1291" s="1469"/>
      <c r="U1291" s="1469"/>
      <c r="V1291" s="1469"/>
      <c r="W1291" s="1469"/>
      <c r="X1291" s="1469"/>
      <c r="Y1291" s="1469"/>
      <c r="Z1291" s="1469"/>
    </row>
    <row r="1292" spans="1:26" x14ac:dyDescent="0.2">
      <c r="A1292" s="1469"/>
      <c r="B1292" s="747" t="str">
        <f>'WK2 - Notional General Income'!C159</f>
        <v>Farmland</v>
      </c>
      <c r="C1292" s="1375" t="str">
        <f>'WK2 - Notional General Income'!C$19</f>
        <v>Gosford</v>
      </c>
      <c r="D1292" s="563" t="str">
        <f>'WK2 - Notional General Income'!C$156&amp;" - "&amp;'WK2 - Notional General Income'!D159</f>
        <v xml:space="preserve">Gosford - </v>
      </c>
      <c r="E1292" s="697">
        <f>'WK2 - Notional General Income'!E159</f>
        <v>0</v>
      </c>
      <c r="F1292" s="697">
        <f>'WK2 - Notional General Income'!F159</f>
        <v>0</v>
      </c>
      <c r="G1292" s="697">
        <f>'WK2 - Notional General Income'!G159</f>
        <v>0</v>
      </c>
      <c r="H1292" s="1629" t="str">
        <f>'WK2 - Notional General Income'!H159</f>
        <v>.</v>
      </c>
      <c r="I1292" s="697">
        <f>'WK2 - Notional General Income'!I159</f>
        <v>0</v>
      </c>
      <c r="J1292" s="697">
        <f>'WK2 - Notional General Income'!J159</f>
        <v>0</v>
      </c>
      <c r="K1292" s="697">
        <f>'WK2 - Notional General Income'!K159</f>
        <v>0</v>
      </c>
      <c r="L1292" s="697">
        <f>'WK2 - Notional General Income'!L159</f>
        <v>0</v>
      </c>
      <c r="M1292" s="697" t="str">
        <f>'WK2 - Notional General Income'!M159</f>
        <v>.</v>
      </c>
      <c r="N1292" s="747"/>
      <c r="O1292" s="855">
        <f t="shared" si="40"/>
        <v>0</v>
      </c>
      <c r="P1292" s="1469"/>
      <c r="Q1292" s="1469"/>
      <c r="R1292" s="1469"/>
      <c r="S1292" s="1469"/>
      <c r="T1292" s="1469"/>
      <c r="U1292" s="1469"/>
      <c r="V1292" s="1469"/>
      <c r="W1292" s="1469"/>
      <c r="X1292" s="1469"/>
      <c r="Y1292" s="1469"/>
      <c r="Z1292" s="1469"/>
    </row>
    <row r="1293" spans="1:26" x14ac:dyDescent="0.2">
      <c r="A1293" s="1469"/>
      <c r="B1293" s="747" t="str">
        <f>'WK2 - Notional General Income'!C160</f>
        <v>Farmland</v>
      </c>
      <c r="C1293" s="1375" t="str">
        <f>'WK2 - Notional General Income'!C$19</f>
        <v>Gosford</v>
      </c>
      <c r="D1293" s="563" t="str">
        <f>'WK2 - Notional General Income'!C$156&amp;" - "&amp;'WK2 - Notional General Income'!D160</f>
        <v xml:space="preserve">Gosford - </v>
      </c>
      <c r="E1293" s="697">
        <f>'WK2 - Notional General Income'!E160</f>
        <v>0</v>
      </c>
      <c r="F1293" s="697">
        <f>'WK2 - Notional General Income'!F160</f>
        <v>0</v>
      </c>
      <c r="G1293" s="697">
        <f>'WK2 - Notional General Income'!G160</f>
        <v>0</v>
      </c>
      <c r="H1293" s="1629" t="str">
        <f>'WK2 - Notional General Income'!H160</f>
        <v>.</v>
      </c>
      <c r="I1293" s="697">
        <f>'WK2 - Notional General Income'!I160</f>
        <v>0</v>
      </c>
      <c r="J1293" s="697">
        <f>'WK2 - Notional General Income'!J160</f>
        <v>0</v>
      </c>
      <c r="K1293" s="697">
        <f>'WK2 - Notional General Income'!K160</f>
        <v>0</v>
      </c>
      <c r="L1293" s="697">
        <f>'WK2 - Notional General Income'!L160</f>
        <v>0</v>
      </c>
      <c r="M1293" s="697" t="str">
        <f>'WK2 - Notional General Income'!M160</f>
        <v>.</v>
      </c>
      <c r="N1293" s="747"/>
      <c r="O1293" s="855">
        <f t="shared" si="40"/>
        <v>0</v>
      </c>
      <c r="P1293" s="1469"/>
      <c r="Q1293" s="1469"/>
      <c r="R1293" s="1469"/>
      <c r="S1293" s="1469"/>
      <c r="T1293" s="1469"/>
      <c r="U1293" s="1469"/>
      <c r="V1293" s="1469"/>
      <c r="W1293" s="1469"/>
      <c r="X1293" s="1469"/>
      <c r="Y1293" s="1469"/>
      <c r="Z1293" s="1469"/>
    </row>
    <row r="1294" spans="1:26" x14ac:dyDescent="0.2">
      <c r="A1294" s="1469"/>
      <c r="B1294" s="747" t="str">
        <f>'WK2 - Notional General Income'!C161</f>
        <v>Farmland</v>
      </c>
      <c r="C1294" s="1358" t="str">
        <f>'WK2 - Notional General Income'!C$19</f>
        <v>Gosford</v>
      </c>
      <c r="D1294" s="563" t="str">
        <f>'WK2 - Notional General Income'!C$156&amp;" - "&amp;'WK2 - Notional General Income'!D161</f>
        <v xml:space="preserve">Gosford - </v>
      </c>
      <c r="E1294" s="697">
        <f>'WK2 - Notional General Income'!E161</f>
        <v>0</v>
      </c>
      <c r="F1294" s="697">
        <f>'WK2 - Notional General Income'!F161</f>
        <v>0</v>
      </c>
      <c r="G1294" s="697">
        <f>'WK2 - Notional General Income'!G161</f>
        <v>0</v>
      </c>
      <c r="H1294" s="1629" t="str">
        <f>'WK2 - Notional General Income'!H161</f>
        <v>.</v>
      </c>
      <c r="I1294" s="697">
        <f>'WK2 - Notional General Income'!I161</f>
        <v>0</v>
      </c>
      <c r="J1294" s="697">
        <f>'WK2 - Notional General Income'!J161</f>
        <v>0</v>
      </c>
      <c r="K1294" s="697">
        <f>'WK2 - Notional General Income'!K161</f>
        <v>0</v>
      </c>
      <c r="L1294" s="697">
        <f>'WK2 - Notional General Income'!L161</f>
        <v>0</v>
      </c>
      <c r="M1294" s="697" t="str">
        <f>'WK2 - Notional General Income'!M161</f>
        <v>.</v>
      </c>
      <c r="N1294" s="747"/>
      <c r="O1294" s="855">
        <f t="shared" si="40"/>
        <v>0</v>
      </c>
      <c r="P1294" s="1469"/>
      <c r="Q1294" s="1469"/>
      <c r="R1294" s="1469"/>
      <c r="S1294" s="1469"/>
      <c r="T1294" s="1469"/>
      <c r="U1294" s="1469"/>
      <c r="V1294" s="1469"/>
      <c r="W1294" s="1469"/>
      <c r="X1294" s="1469"/>
      <c r="Y1294" s="1469"/>
      <c r="Z1294" s="1469"/>
    </row>
    <row r="1295" spans="1:26" x14ac:dyDescent="0.2">
      <c r="A1295" s="1469"/>
      <c r="B1295" s="747" t="str">
        <f>'WK2 - Notional General Income'!C162</f>
        <v>Farmland</v>
      </c>
      <c r="C1295" s="1358" t="str">
        <f>'WK2 - Notional General Income'!C$19</f>
        <v>Gosford</v>
      </c>
      <c r="D1295" s="563" t="str">
        <f>'WK2 - Notional General Income'!C$156&amp;" - "&amp;'WK2 - Notional General Income'!D162</f>
        <v xml:space="preserve">Gosford - </v>
      </c>
      <c r="E1295" s="697">
        <f>'WK2 - Notional General Income'!E162</f>
        <v>0</v>
      </c>
      <c r="F1295" s="697">
        <f>'WK2 - Notional General Income'!F162</f>
        <v>0</v>
      </c>
      <c r="G1295" s="697">
        <f>'WK2 - Notional General Income'!G162</f>
        <v>0</v>
      </c>
      <c r="H1295" s="1629" t="str">
        <f>'WK2 - Notional General Income'!H162</f>
        <v>.</v>
      </c>
      <c r="I1295" s="697">
        <f>'WK2 - Notional General Income'!I162</f>
        <v>0</v>
      </c>
      <c r="J1295" s="697">
        <f>'WK2 - Notional General Income'!J162</f>
        <v>0</v>
      </c>
      <c r="K1295" s="697">
        <f>'WK2 - Notional General Income'!K162</f>
        <v>0</v>
      </c>
      <c r="L1295" s="697">
        <f>'WK2 - Notional General Income'!L162</f>
        <v>0</v>
      </c>
      <c r="M1295" s="697" t="str">
        <f>'WK2 - Notional General Income'!M162</f>
        <v>.</v>
      </c>
      <c r="N1295" s="747"/>
      <c r="O1295" s="855">
        <f t="shared" si="40"/>
        <v>0</v>
      </c>
      <c r="P1295" s="1469"/>
      <c r="Q1295" s="1469"/>
      <c r="R1295" s="1469"/>
      <c r="S1295" s="1469"/>
      <c r="T1295" s="1469"/>
      <c r="U1295" s="1469"/>
      <c r="V1295" s="1469"/>
      <c r="W1295" s="1469"/>
      <c r="X1295" s="1469"/>
      <c r="Y1295" s="1469"/>
      <c r="Z1295" s="1469"/>
    </row>
    <row r="1296" spans="1:26" x14ac:dyDescent="0.2">
      <c r="A1296" s="1469"/>
      <c r="B1296" s="747" t="str">
        <f>'WK2 - Notional General Income'!C163</f>
        <v>Farmland</v>
      </c>
      <c r="C1296" s="1358" t="str">
        <f>'WK2 - Notional General Income'!C$19</f>
        <v>Gosford</v>
      </c>
      <c r="D1296" s="563" t="str">
        <f>'WK2 - Notional General Income'!C$156&amp;" - "&amp;'WK2 - Notional General Income'!D163</f>
        <v xml:space="preserve">Gosford - </v>
      </c>
      <c r="E1296" s="697">
        <f>'WK2 - Notional General Income'!E163</f>
        <v>0</v>
      </c>
      <c r="F1296" s="697">
        <f>'WK2 - Notional General Income'!F163</f>
        <v>0</v>
      </c>
      <c r="G1296" s="697">
        <f>'WK2 - Notional General Income'!G163</f>
        <v>0</v>
      </c>
      <c r="H1296" s="1629" t="str">
        <f>'WK2 - Notional General Income'!H163</f>
        <v>.</v>
      </c>
      <c r="I1296" s="697">
        <f>'WK2 - Notional General Income'!I163</f>
        <v>0</v>
      </c>
      <c r="J1296" s="697">
        <f>'WK2 - Notional General Income'!J163</f>
        <v>0</v>
      </c>
      <c r="K1296" s="697">
        <f>'WK2 - Notional General Income'!K163</f>
        <v>0</v>
      </c>
      <c r="L1296" s="697">
        <f>'WK2 - Notional General Income'!L163</f>
        <v>0</v>
      </c>
      <c r="M1296" s="697" t="str">
        <f>'WK2 - Notional General Income'!M163</f>
        <v>.</v>
      </c>
      <c r="N1296" s="747"/>
      <c r="O1296" s="855">
        <f t="shared" si="40"/>
        <v>0</v>
      </c>
      <c r="P1296" s="1469"/>
      <c r="Q1296" s="1469"/>
      <c r="R1296" s="1469"/>
      <c r="S1296" s="1469"/>
      <c r="T1296" s="1469"/>
      <c r="U1296" s="1469"/>
      <c r="V1296" s="1469"/>
      <c r="W1296" s="1469"/>
      <c r="X1296" s="1469"/>
      <c r="Y1296" s="1469"/>
      <c r="Z1296" s="1469"/>
    </row>
    <row r="1297" spans="1:26" ht="12.75" thickBot="1" x14ac:dyDescent="0.25">
      <c r="A1297" s="1469"/>
      <c r="B1297" s="1630" t="str">
        <f>'WK2 - Notional General Income'!C164</f>
        <v>Farmland</v>
      </c>
      <c r="C1297" s="1631" t="str">
        <f>'WK2 - Notional General Income'!C$19</f>
        <v>Gosford</v>
      </c>
      <c r="D1297" s="1632" t="str">
        <f>'WK2 - Notional General Income'!C$156&amp;" - "&amp;'WK2 - Notional General Income'!D164</f>
        <v xml:space="preserve">Gosford - </v>
      </c>
      <c r="E1297" s="1606">
        <f>'WK2 - Notional General Income'!E164</f>
        <v>0</v>
      </c>
      <c r="F1297" s="1606">
        <f>'WK2 - Notional General Income'!F164</f>
        <v>0</v>
      </c>
      <c r="G1297" s="1606">
        <f>'WK2 - Notional General Income'!G164</f>
        <v>0</v>
      </c>
      <c r="H1297" s="1633" t="str">
        <f>'WK2 - Notional General Income'!H164</f>
        <v>.</v>
      </c>
      <c r="I1297" s="1606">
        <f>'WK2 - Notional General Income'!I164</f>
        <v>0</v>
      </c>
      <c r="J1297" s="1606">
        <f>'WK2 - Notional General Income'!J164</f>
        <v>0</v>
      </c>
      <c r="K1297" s="1606">
        <f>'WK2 - Notional General Income'!K164</f>
        <v>0</v>
      </c>
      <c r="L1297" s="1606">
        <f>'WK2 - Notional General Income'!L164</f>
        <v>0</v>
      </c>
      <c r="M1297" s="1606" t="str">
        <f>'WK2 - Notional General Income'!M164</f>
        <v>.</v>
      </c>
      <c r="N1297" s="747"/>
      <c r="O1297" s="855">
        <f t="shared" si="40"/>
        <v>0</v>
      </c>
      <c r="P1297" s="1469"/>
      <c r="Q1297" s="1469"/>
      <c r="R1297" s="1469"/>
      <c r="S1297" s="1469"/>
      <c r="T1297" s="1469"/>
      <c r="U1297" s="1469"/>
      <c r="V1297" s="1469"/>
      <c r="W1297" s="1469"/>
      <c r="X1297" s="1469"/>
      <c r="Y1297" s="1469"/>
      <c r="Z1297" s="1469"/>
    </row>
    <row r="1298" spans="1:26" ht="12.75" thickTop="1" x14ac:dyDescent="0.2">
      <c r="A1298" s="1469"/>
      <c r="B1298" s="747" t="str">
        <f>'WK2 - Notional General Income'!C166</f>
        <v>Farmland</v>
      </c>
      <c r="C1298" s="1375" t="str">
        <f>'WK2 - Notional General Income'!C$28</f>
        <v>Wyong</v>
      </c>
      <c r="D1298" s="563" t="str">
        <f>'WK2 - Notional General Income'!C$165&amp;" - "&amp;'WK2 - Notional General Income'!D166</f>
        <v>Wyong - Ordinary</v>
      </c>
      <c r="E1298" s="697">
        <f>'WK2 - Notional General Income'!E166</f>
        <v>130</v>
      </c>
      <c r="F1298" s="697">
        <f>'WK2 - Notional General Income'!F166</f>
        <v>0.24508099999999999</v>
      </c>
      <c r="G1298" s="697">
        <f>'WK2 - Notional General Income'!G166</f>
        <v>0</v>
      </c>
      <c r="H1298" s="1629" t="str">
        <f>'WK2 - Notional General Income'!H166</f>
        <v>.</v>
      </c>
      <c r="I1298" s="697">
        <f>'WK2 - Notional General Income'!I166</f>
        <v>300</v>
      </c>
      <c r="J1298" s="697">
        <f>'WK2 - Notional General Income'!J166</f>
        <v>0</v>
      </c>
      <c r="K1298" s="697">
        <f>'WK2 - Notional General Income'!K166</f>
        <v>154328000</v>
      </c>
      <c r="L1298" s="697">
        <f>'WK2 - Notional General Income'!L166</f>
        <v>0</v>
      </c>
      <c r="M1298" s="697">
        <f>'WK2 - Notional General Income'!M166</f>
        <v>378228.60567999998</v>
      </c>
      <c r="N1298" s="747"/>
      <c r="O1298" s="855">
        <f t="shared" si="40"/>
        <v>0</v>
      </c>
      <c r="P1298" s="1469"/>
      <c r="Q1298" s="1469"/>
      <c r="R1298" s="1469"/>
      <c r="S1298" s="1469"/>
      <c r="T1298" s="1469"/>
      <c r="U1298" s="1469"/>
      <c r="V1298" s="1469"/>
      <c r="W1298" s="1469"/>
      <c r="X1298" s="1469"/>
      <c r="Y1298" s="1469"/>
      <c r="Z1298" s="1469"/>
    </row>
    <row r="1299" spans="1:26" x14ac:dyDescent="0.2">
      <c r="A1299" s="1469"/>
      <c r="B1299" s="747" t="str">
        <f>'WK2 - Notional General Income'!C167</f>
        <v>Farmland</v>
      </c>
      <c r="C1299" s="1375" t="str">
        <f>'WK2 - Notional General Income'!C$28</f>
        <v>Wyong</v>
      </c>
      <c r="D1299" s="563" t="str">
        <f>'WK2 - Notional General Income'!C$165&amp;" - "&amp;'WK2 - Notional General Income'!D167</f>
        <v xml:space="preserve">Wyong - </v>
      </c>
      <c r="E1299" s="697">
        <f>'WK2 - Notional General Income'!E167</f>
        <v>0</v>
      </c>
      <c r="F1299" s="697">
        <f>'WK2 - Notional General Income'!F167</f>
        <v>0</v>
      </c>
      <c r="G1299" s="697">
        <f>'WK2 - Notional General Income'!G167</f>
        <v>0</v>
      </c>
      <c r="H1299" s="1629" t="str">
        <f>'WK2 - Notional General Income'!H167</f>
        <v>.</v>
      </c>
      <c r="I1299" s="697">
        <f>'WK2 - Notional General Income'!I167</f>
        <v>0</v>
      </c>
      <c r="J1299" s="697">
        <f>'WK2 - Notional General Income'!J167</f>
        <v>0</v>
      </c>
      <c r="K1299" s="697">
        <f>'WK2 - Notional General Income'!K167</f>
        <v>0</v>
      </c>
      <c r="L1299" s="697">
        <f>'WK2 - Notional General Income'!L167</f>
        <v>0</v>
      </c>
      <c r="M1299" s="697" t="str">
        <f>'WK2 - Notional General Income'!M167</f>
        <v>.</v>
      </c>
      <c r="N1299" s="747"/>
      <c r="O1299" s="855">
        <f t="shared" si="40"/>
        <v>0</v>
      </c>
      <c r="P1299" s="1469"/>
      <c r="Q1299" s="1469"/>
      <c r="R1299" s="1469"/>
      <c r="S1299" s="1469"/>
      <c r="T1299" s="1469"/>
      <c r="U1299" s="1469"/>
      <c r="V1299" s="1469"/>
      <c r="W1299" s="1469"/>
      <c r="X1299" s="1469"/>
      <c r="Y1299" s="1469"/>
      <c r="Z1299" s="1469"/>
    </row>
    <row r="1300" spans="1:26" x14ac:dyDescent="0.2">
      <c r="A1300" s="1469"/>
      <c r="B1300" s="747" t="str">
        <f>'WK2 - Notional General Income'!C168</f>
        <v>Farmland</v>
      </c>
      <c r="C1300" s="1375" t="str">
        <f>'WK2 - Notional General Income'!C$28</f>
        <v>Wyong</v>
      </c>
      <c r="D1300" s="563" t="str">
        <f>'WK2 - Notional General Income'!C$165&amp;" - "&amp;'WK2 - Notional General Income'!D168</f>
        <v xml:space="preserve">Wyong - </v>
      </c>
      <c r="E1300" s="697">
        <f>'WK2 - Notional General Income'!E168</f>
        <v>0</v>
      </c>
      <c r="F1300" s="697">
        <f>'WK2 - Notional General Income'!F168</f>
        <v>0</v>
      </c>
      <c r="G1300" s="697">
        <f>'WK2 - Notional General Income'!G168</f>
        <v>0</v>
      </c>
      <c r="H1300" s="1629" t="str">
        <f>'WK2 - Notional General Income'!H168</f>
        <v>.</v>
      </c>
      <c r="I1300" s="697">
        <f>'WK2 - Notional General Income'!I168</f>
        <v>0</v>
      </c>
      <c r="J1300" s="697">
        <f>'WK2 - Notional General Income'!J168</f>
        <v>0</v>
      </c>
      <c r="K1300" s="697">
        <f>'WK2 - Notional General Income'!K168</f>
        <v>0</v>
      </c>
      <c r="L1300" s="697">
        <f>'WK2 - Notional General Income'!L168</f>
        <v>0</v>
      </c>
      <c r="M1300" s="697" t="str">
        <f>'WK2 - Notional General Income'!M168</f>
        <v>.</v>
      </c>
      <c r="N1300" s="747"/>
      <c r="O1300" s="855">
        <f t="shared" si="40"/>
        <v>0</v>
      </c>
      <c r="P1300" s="1469"/>
      <c r="Q1300" s="1469"/>
      <c r="R1300" s="1469"/>
      <c r="S1300" s="1469"/>
      <c r="T1300" s="1469"/>
      <c r="U1300" s="1469"/>
      <c r="V1300" s="1469"/>
      <c r="W1300" s="1469"/>
      <c r="X1300" s="1469"/>
      <c r="Y1300" s="1469"/>
      <c r="Z1300" s="1469"/>
    </row>
    <row r="1301" spans="1:26" x14ac:dyDescent="0.2">
      <c r="A1301" s="1469"/>
      <c r="B1301" s="747" t="str">
        <f>'WK2 - Notional General Income'!C169</f>
        <v>Farmland</v>
      </c>
      <c r="C1301" s="1375" t="str">
        <f>'WK2 - Notional General Income'!C$28</f>
        <v>Wyong</v>
      </c>
      <c r="D1301" s="563" t="str">
        <f>'WK2 - Notional General Income'!C$165&amp;" - "&amp;'WK2 - Notional General Income'!D169</f>
        <v xml:space="preserve">Wyong - </v>
      </c>
      <c r="E1301" s="697">
        <f>'WK2 - Notional General Income'!E169</f>
        <v>0</v>
      </c>
      <c r="F1301" s="697">
        <f>'WK2 - Notional General Income'!F169</f>
        <v>0</v>
      </c>
      <c r="G1301" s="697">
        <f>'WK2 - Notional General Income'!G169</f>
        <v>0</v>
      </c>
      <c r="H1301" s="1629" t="str">
        <f>'WK2 - Notional General Income'!H169</f>
        <v>.</v>
      </c>
      <c r="I1301" s="697">
        <f>'WK2 - Notional General Income'!I169</f>
        <v>0</v>
      </c>
      <c r="J1301" s="697">
        <f>'WK2 - Notional General Income'!J169</f>
        <v>0</v>
      </c>
      <c r="K1301" s="697">
        <f>'WK2 - Notional General Income'!K169</f>
        <v>0</v>
      </c>
      <c r="L1301" s="697">
        <f>'WK2 - Notional General Income'!L169</f>
        <v>0</v>
      </c>
      <c r="M1301" s="697" t="str">
        <f>'WK2 - Notional General Income'!M169</f>
        <v>.</v>
      </c>
      <c r="N1301" s="747"/>
      <c r="O1301" s="855">
        <f t="shared" si="40"/>
        <v>0</v>
      </c>
      <c r="P1301" s="1469"/>
      <c r="Q1301" s="1469"/>
      <c r="R1301" s="1469"/>
      <c r="S1301" s="1469"/>
      <c r="T1301" s="1469"/>
      <c r="U1301" s="1469"/>
      <c r="V1301" s="1469"/>
      <c r="W1301" s="1469"/>
      <c r="X1301" s="1469"/>
      <c r="Y1301" s="1469"/>
      <c r="Z1301" s="1469"/>
    </row>
    <row r="1302" spans="1:26" x14ac:dyDescent="0.2">
      <c r="A1302" s="1469"/>
      <c r="B1302" s="747" t="str">
        <f>'WK2 - Notional General Income'!C170</f>
        <v>Farmland</v>
      </c>
      <c r="C1302" s="1358" t="str">
        <f>'WK2 - Notional General Income'!C$28</f>
        <v>Wyong</v>
      </c>
      <c r="D1302" s="563" t="str">
        <f>'WK2 - Notional General Income'!C$165&amp;" - "&amp;'WK2 - Notional General Income'!D170</f>
        <v xml:space="preserve">Wyong - </v>
      </c>
      <c r="E1302" s="697">
        <f>'WK2 - Notional General Income'!E170</f>
        <v>0</v>
      </c>
      <c r="F1302" s="697">
        <f>'WK2 - Notional General Income'!F170</f>
        <v>0</v>
      </c>
      <c r="G1302" s="697">
        <f>'WK2 - Notional General Income'!G170</f>
        <v>0</v>
      </c>
      <c r="H1302" s="1629" t="str">
        <f>'WK2 - Notional General Income'!H170</f>
        <v>.</v>
      </c>
      <c r="I1302" s="697">
        <f>'WK2 - Notional General Income'!I170</f>
        <v>0</v>
      </c>
      <c r="J1302" s="697">
        <f>'WK2 - Notional General Income'!J170</f>
        <v>0</v>
      </c>
      <c r="K1302" s="697">
        <f>'WK2 - Notional General Income'!K170</f>
        <v>0</v>
      </c>
      <c r="L1302" s="697">
        <f>'WK2 - Notional General Income'!L170</f>
        <v>0</v>
      </c>
      <c r="M1302" s="697" t="str">
        <f>'WK2 - Notional General Income'!M170</f>
        <v>.</v>
      </c>
      <c r="N1302" s="747"/>
      <c r="O1302" s="855">
        <f t="shared" si="40"/>
        <v>0</v>
      </c>
      <c r="P1302" s="1469"/>
      <c r="Q1302" s="1469"/>
      <c r="R1302" s="1469"/>
      <c r="S1302" s="1469"/>
      <c r="T1302" s="1469"/>
      <c r="U1302" s="1469"/>
      <c r="V1302" s="1469"/>
      <c r="W1302" s="1469"/>
      <c r="X1302" s="1469"/>
      <c r="Y1302" s="1469"/>
      <c r="Z1302" s="1469"/>
    </row>
    <row r="1303" spans="1:26" x14ac:dyDescent="0.2">
      <c r="A1303" s="1469"/>
      <c r="B1303" s="747" t="str">
        <f>'WK2 - Notional General Income'!C171</f>
        <v>Farmland</v>
      </c>
      <c r="C1303" s="1358" t="str">
        <f>'WK2 - Notional General Income'!C$28</f>
        <v>Wyong</v>
      </c>
      <c r="D1303" s="563" t="str">
        <f>'WK2 - Notional General Income'!C$165&amp;" - "&amp;'WK2 - Notional General Income'!D171</f>
        <v xml:space="preserve">Wyong - </v>
      </c>
      <c r="E1303" s="697">
        <f>'WK2 - Notional General Income'!E171</f>
        <v>0</v>
      </c>
      <c r="F1303" s="697">
        <f>'WK2 - Notional General Income'!F171</f>
        <v>0</v>
      </c>
      <c r="G1303" s="697">
        <f>'WK2 - Notional General Income'!G171</f>
        <v>0</v>
      </c>
      <c r="H1303" s="1629" t="str">
        <f>'WK2 - Notional General Income'!H171</f>
        <v>.</v>
      </c>
      <c r="I1303" s="697">
        <f>'WK2 - Notional General Income'!I171</f>
        <v>0</v>
      </c>
      <c r="J1303" s="697">
        <f>'WK2 - Notional General Income'!J171</f>
        <v>0</v>
      </c>
      <c r="K1303" s="697">
        <f>'WK2 - Notional General Income'!K171</f>
        <v>0</v>
      </c>
      <c r="L1303" s="697">
        <f>'WK2 - Notional General Income'!L171</f>
        <v>0</v>
      </c>
      <c r="M1303" s="697" t="str">
        <f>'WK2 - Notional General Income'!M171</f>
        <v>.</v>
      </c>
      <c r="N1303" s="747"/>
      <c r="O1303" s="855">
        <f t="shared" si="40"/>
        <v>0</v>
      </c>
      <c r="P1303" s="1469"/>
      <c r="Q1303" s="1469"/>
      <c r="R1303" s="1469"/>
      <c r="S1303" s="1469"/>
      <c r="T1303" s="1469"/>
      <c r="U1303" s="1469"/>
      <c r="V1303" s="1469"/>
      <c r="W1303" s="1469"/>
      <c r="X1303" s="1469"/>
      <c r="Y1303" s="1469"/>
      <c r="Z1303" s="1469"/>
    </row>
    <row r="1304" spans="1:26" x14ac:dyDescent="0.2">
      <c r="A1304" s="1469"/>
      <c r="B1304" s="747" t="str">
        <f>'WK2 - Notional General Income'!C172</f>
        <v>Farmland</v>
      </c>
      <c r="C1304" s="1358" t="str">
        <f>'WK2 - Notional General Income'!C$28</f>
        <v>Wyong</v>
      </c>
      <c r="D1304" s="563" t="str">
        <f>'WK2 - Notional General Income'!C$165&amp;" - "&amp;'WK2 - Notional General Income'!D172</f>
        <v xml:space="preserve">Wyong - </v>
      </c>
      <c r="E1304" s="697">
        <f>'WK2 - Notional General Income'!E172</f>
        <v>0</v>
      </c>
      <c r="F1304" s="697">
        <f>'WK2 - Notional General Income'!F172</f>
        <v>0</v>
      </c>
      <c r="G1304" s="697">
        <f>'WK2 - Notional General Income'!G172</f>
        <v>0</v>
      </c>
      <c r="H1304" s="1629" t="str">
        <f>'WK2 - Notional General Income'!H172</f>
        <v>.</v>
      </c>
      <c r="I1304" s="697">
        <f>'WK2 - Notional General Income'!I172</f>
        <v>0</v>
      </c>
      <c r="J1304" s="697">
        <f>'WK2 - Notional General Income'!J172</f>
        <v>0</v>
      </c>
      <c r="K1304" s="697">
        <f>'WK2 - Notional General Income'!K172</f>
        <v>0</v>
      </c>
      <c r="L1304" s="697">
        <f>'WK2 - Notional General Income'!L172</f>
        <v>0</v>
      </c>
      <c r="M1304" s="697" t="str">
        <f>'WK2 - Notional General Income'!M172</f>
        <v>.</v>
      </c>
      <c r="N1304" s="747"/>
      <c r="O1304" s="855">
        <f t="shared" si="40"/>
        <v>0</v>
      </c>
      <c r="P1304" s="1469"/>
      <c r="Q1304" s="1469"/>
      <c r="R1304" s="1469"/>
      <c r="S1304" s="1469"/>
      <c r="T1304" s="1469"/>
      <c r="U1304" s="1469"/>
      <c r="V1304" s="1469"/>
      <c r="W1304" s="1469"/>
      <c r="X1304" s="1469"/>
      <c r="Y1304" s="1469"/>
      <c r="Z1304" s="1469"/>
    </row>
    <row r="1305" spans="1:26" ht="12.75" thickBot="1" x14ac:dyDescent="0.25">
      <c r="A1305" s="1469"/>
      <c r="B1305" s="1630" t="str">
        <f>'WK2 - Notional General Income'!C173</f>
        <v>Farmland</v>
      </c>
      <c r="C1305" s="1631" t="str">
        <f>'WK2 - Notional General Income'!C$28</f>
        <v>Wyong</v>
      </c>
      <c r="D1305" s="1632" t="str">
        <f>'WK2 - Notional General Income'!C$165&amp;" - "&amp;'WK2 - Notional General Income'!D173</f>
        <v xml:space="preserve">Wyong - </v>
      </c>
      <c r="E1305" s="1606">
        <f>'WK2 - Notional General Income'!E173</f>
        <v>0</v>
      </c>
      <c r="F1305" s="1606">
        <f>'WK2 - Notional General Income'!F173</f>
        <v>0</v>
      </c>
      <c r="G1305" s="1606">
        <f>'WK2 - Notional General Income'!G173</f>
        <v>0</v>
      </c>
      <c r="H1305" s="1633" t="str">
        <f>'WK2 - Notional General Income'!H173</f>
        <v>.</v>
      </c>
      <c r="I1305" s="1606">
        <f>'WK2 - Notional General Income'!I173</f>
        <v>0</v>
      </c>
      <c r="J1305" s="1606">
        <f>'WK2 - Notional General Income'!J173</f>
        <v>0</v>
      </c>
      <c r="K1305" s="1606">
        <f>'WK2 - Notional General Income'!K173</f>
        <v>0</v>
      </c>
      <c r="L1305" s="1606">
        <f>'WK2 - Notional General Income'!L173</f>
        <v>0</v>
      </c>
      <c r="M1305" s="1606" t="str">
        <f>'WK2 - Notional General Income'!M173</f>
        <v>.</v>
      </c>
      <c r="N1305" s="747"/>
      <c r="O1305" s="855">
        <f t="shared" si="40"/>
        <v>0</v>
      </c>
      <c r="P1305" s="1469"/>
      <c r="Q1305" s="1469"/>
      <c r="R1305" s="1469"/>
      <c r="S1305" s="1469"/>
      <c r="T1305" s="1469"/>
      <c r="U1305" s="1469"/>
      <c r="V1305" s="1469"/>
      <c r="W1305" s="1469"/>
      <c r="X1305" s="1469"/>
      <c r="Y1305" s="1469"/>
      <c r="Z1305" s="1469"/>
    </row>
    <row r="1306" spans="1:26" ht="12.75" thickTop="1" x14ac:dyDescent="0.2">
      <c r="A1306" s="1469"/>
      <c r="B1306" s="747" t="str">
        <f>'WK2 - Notional General Income'!C175</f>
        <v>Farmland</v>
      </c>
      <c r="C1306" s="1375" t="str">
        <f>'WK2 - Notional General Income'!C$37</f>
        <v>.</v>
      </c>
      <c r="D1306" s="563" t="str">
        <f>'WK2 - Notional General Income'!C$174&amp;" - "&amp;'WK2 - Notional General Income'!D175</f>
        <v xml:space="preserve">. - </v>
      </c>
      <c r="E1306" s="697">
        <f>'WK2 - Notional General Income'!E175</f>
        <v>0</v>
      </c>
      <c r="F1306" s="697">
        <f>'WK2 - Notional General Income'!F175</f>
        <v>0</v>
      </c>
      <c r="G1306" s="697">
        <f>'WK2 - Notional General Income'!G175</f>
        <v>0</v>
      </c>
      <c r="H1306" s="1629" t="str">
        <f>'WK2 - Notional General Income'!H175</f>
        <v>.</v>
      </c>
      <c r="I1306" s="697">
        <f>'WK2 - Notional General Income'!I175</f>
        <v>0</v>
      </c>
      <c r="J1306" s="697">
        <f>'WK2 - Notional General Income'!J175</f>
        <v>0</v>
      </c>
      <c r="K1306" s="697">
        <f>'WK2 - Notional General Income'!K175</f>
        <v>0</v>
      </c>
      <c r="L1306" s="697">
        <f>'WK2 - Notional General Income'!L175</f>
        <v>0</v>
      </c>
      <c r="M1306" s="697" t="str">
        <f>'WK2 - Notional General Income'!M175</f>
        <v>.</v>
      </c>
      <c r="N1306" s="747"/>
      <c r="O1306" s="855">
        <f t="shared" si="40"/>
        <v>0</v>
      </c>
      <c r="P1306" s="1469"/>
      <c r="Q1306" s="1469"/>
      <c r="R1306" s="1469"/>
      <c r="S1306" s="1469"/>
      <c r="T1306" s="1469"/>
      <c r="U1306" s="1469"/>
      <c r="V1306" s="1469"/>
      <c r="W1306" s="1469"/>
      <c r="X1306" s="1469"/>
      <c r="Y1306" s="1469"/>
      <c r="Z1306" s="1469"/>
    </row>
    <row r="1307" spans="1:26" x14ac:dyDescent="0.2">
      <c r="A1307" s="1469"/>
      <c r="B1307" s="747" t="str">
        <f>'WK2 - Notional General Income'!C176</f>
        <v>Farmland</v>
      </c>
      <c r="C1307" s="1375" t="str">
        <f>'WK2 - Notional General Income'!C$37</f>
        <v>.</v>
      </c>
      <c r="D1307" s="563" t="str">
        <f>'WK2 - Notional General Income'!C$174&amp;" - "&amp;'WK2 - Notional General Income'!D176</f>
        <v xml:space="preserve">. - </v>
      </c>
      <c r="E1307" s="697">
        <f>'WK2 - Notional General Income'!E176</f>
        <v>0</v>
      </c>
      <c r="F1307" s="697">
        <f>'WK2 - Notional General Income'!F176</f>
        <v>0</v>
      </c>
      <c r="G1307" s="697">
        <f>'WK2 - Notional General Income'!G176</f>
        <v>0</v>
      </c>
      <c r="H1307" s="1629" t="str">
        <f>'WK2 - Notional General Income'!H176</f>
        <v>.</v>
      </c>
      <c r="I1307" s="697">
        <f>'WK2 - Notional General Income'!I176</f>
        <v>0</v>
      </c>
      <c r="J1307" s="697">
        <f>'WK2 - Notional General Income'!J176</f>
        <v>0</v>
      </c>
      <c r="K1307" s="697">
        <f>'WK2 - Notional General Income'!K176</f>
        <v>0</v>
      </c>
      <c r="L1307" s="697">
        <f>'WK2 - Notional General Income'!L176</f>
        <v>0</v>
      </c>
      <c r="M1307" s="697" t="str">
        <f>'WK2 - Notional General Income'!M176</f>
        <v>.</v>
      </c>
      <c r="N1307" s="747"/>
      <c r="O1307" s="855">
        <f t="shared" si="40"/>
        <v>0</v>
      </c>
      <c r="P1307" s="1469"/>
      <c r="Q1307" s="1469"/>
      <c r="R1307" s="1469"/>
      <c r="S1307" s="1469"/>
      <c r="T1307" s="1469"/>
      <c r="U1307" s="1469"/>
      <c r="V1307" s="1469"/>
      <c r="W1307" s="1469"/>
      <c r="X1307" s="1469"/>
      <c r="Y1307" s="1469"/>
      <c r="Z1307" s="1469"/>
    </row>
    <row r="1308" spans="1:26" x14ac:dyDescent="0.2">
      <c r="A1308" s="1469"/>
      <c r="B1308" s="747" t="str">
        <f>'WK2 - Notional General Income'!C177</f>
        <v>Farmland</v>
      </c>
      <c r="C1308" s="1375" t="str">
        <f>'WK2 - Notional General Income'!C$37</f>
        <v>.</v>
      </c>
      <c r="D1308" s="563" t="str">
        <f>'WK2 - Notional General Income'!C$174&amp;" - "&amp;'WK2 - Notional General Income'!D177</f>
        <v xml:space="preserve">. - </v>
      </c>
      <c r="E1308" s="697">
        <f>'WK2 - Notional General Income'!E177</f>
        <v>0</v>
      </c>
      <c r="F1308" s="697">
        <f>'WK2 - Notional General Income'!F177</f>
        <v>0</v>
      </c>
      <c r="G1308" s="697">
        <f>'WK2 - Notional General Income'!G177</f>
        <v>0</v>
      </c>
      <c r="H1308" s="1629" t="str">
        <f>'WK2 - Notional General Income'!H177</f>
        <v>.</v>
      </c>
      <c r="I1308" s="697">
        <f>'WK2 - Notional General Income'!I177</f>
        <v>0</v>
      </c>
      <c r="J1308" s="697">
        <f>'WK2 - Notional General Income'!J177</f>
        <v>0</v>
      </c>
      <c r="K1308" s="697">
        <f>'WK2 - Notional General Income'!K177</f>
        <v>0</v>
      </c>
      <c r="L1308" s="697">
        <f>'WK2 - Notional General Income'!L177</f>
        <v>0</v>
      </c>
      <c r="M1308" s="697" t="str">
        <f>'WK2 - Notional General Income'!M177</f>
        <v>.</v>
      </c>
      <c r="N1308" s="747"/>
      <c r="O1308" s="855">
        <f t="shared" si="40"/>
        <v>0</v>
      </c>
      <c r="P1308" s="1469"/>
      <c r="Q1308" s="1469"/>
      <c r="R1308" s="1469"/>
      <c r="S1308" s="1469"/>
      <c r="T1308" s="1469"/>
      <c r="U1308" s="1469"/>
      <c r="V1308" s="1469"/>
      <c r="W1308" s="1469"/>
      <c r="X1308" s="1469"/>
      <c r="Y1308" s="1469"/>
      <c r="Z1308" s="1469"/>
    </row>
    <row r="1309" spans="1:26" x14ac:dyDescent="0.2">
      <c r="A1309" s="1469"/>
      <c r="B1309" s="747" t="str">
        <f>'WK2 - Notional General Income'!C178</f>
        <v>Farmland</v>
      </c>
      <c r="C1309" s="1375" t="str">
        <f>'WK2 - Notional General Income'!C$37</f>
        <v>.</v>
      </c>
      <c r="D1309" s="563" t="str">
        <f>'WK2 - Notional General Income'!C$174&amp;" - "&amp;'WK2 - Notional General Income'!D178</f>
        <v xml:space="preserve">. - </v>
      </c>
      <c r="E1309" s="697">
        <f>'WK2 - Notional General Income'!E178</f>
        <v>0</v>
      </c>
      <c r="F1309" s="697">
        <f>'WK2 - Notional General Income'!F178</f>
        <v>0</v>
      </c>
      <c r="G1309" s="697">
        <f>'WK2 - Notional General Income'!G178</f>
        <v>0</v>
      </c>
      <c r="H1309" s="1629" t="str">
        <f>'WK2 - Notional General Income'!H178</f>
        <v>.</v>
      </c>
      <c r="I1309" s="697">
        <f>'WK2 - Notional General Income'!I178</f>
        <v>0</v>
      </c>
      <c r="J1309" s="697">
        <f>'WK2 - Notional General Income'!J178</f>
        <v>0</v>
      </c>
      <c r="K1309" s="697">
        <f>'WK2 - Notional General Income'!K178</f>
        <v>0</v>
      </c>
      <c r="L1309" s="697">
        <f>'WK2 - Notional General Income'!L178</f>
        <v>0</v>
      </c>
      <c r="M1309" s="697" t="str">
        <f>'WK2 - Notional General Income'!M178</f>
        <v>.</v>
      </c>
      <c r="N1309" s="747"/>
      <c r="O1309" s="855">
        <f t="shared" si="40"/>
        <v>0</v>
      </c>
      <c r="P1309" s="1469"/>
      <c r="Q1309" s="1469"/>
      <c r="R1309" s="1469"/>
      <c r="S1309" s="1469"/>
      <c r="T1309" s="1469"/>
      <c r="U1309" s="1469"/>
      <c r="V1309" s="1469"/>
      <c r="W1309" s="1469"/>
      <c r="X1309" s="1469"/>
      <c r="Y1309" s="1469"/>
      <c r="Z1309" s="1469"/>
    </row>
    <row r="1310" spans="1:26" x14ac:dyDescent="0.2">
      <c r="A1310" s="1469"/>
      <c r="B1310" s="747" t="str">
        <f>'WK2 - Notional General Income'!C179</f>
        <v>Farmland</v>
      </c>
      <c r="C1310" s="1375" t="str">
        <f>'WK2 - Notional General Income'!C$37</f>
        <v>.</v>
      </c>
      <c r="D1310" s="563" t="str">
        <f>'WK2 - Notional General Income'!C$174&amp;" - "&amp;'WK2 - Notional General Income'!D179</f>
        <v xml:space="preserve">. - </v>
      </c>
      <c r="E1310" s="697">
        <f>'WK2 - Notional General Income'!E179</f>
        <v>0</v>
      </c>
      <c r="F1310" s="697">
        <f>'WK2 - Notional General Income'!F179</f>
        <v>0</v>
      </c>
      <c r="G1310" s="697">
        <f>'WK2 - Notional General Income'!G179</f>
        <v>0</v>
      </c>
      <c r="H1310" s="1629" t="str">
        <f>'WK2 - Notional General Income'!H179</f>
        <v>.</v>
      </c>
      <c r="I1310" s="697">
        <f>'WK2 - Notional General Income'!I179</f>
        <v>0</v>
      </c>
      <c r="J1310" s="697">
        <f>'WK2 - Notional General Income'!J179</f>
        <v>0</v>
      </c>
      <c r="K1310" s="697">
        <f>'WK2 - Notional General Income'!K179</f>
        <v>0</v>
      </c>
      <c r="L1310" s="697">
        <f>'WK2 - Notional General Income'!L179</f>
        <v>0</v>
      </c>
      <c r="M1310" s="697" t="str">
        <f>'WK2 - Notional General Income'!M179</f>
        <v>.</v>
      </c>
      <c r="N1310" s="747"/>
      <c r="O1310" s="855">
        <f t="shared" si="40"/>
        <v>0</v>
      </c>
      <c r="P1310" s="1469"/>
      <c r="Q1310" s="1469"/>
      <c r="R1310" s="1469"/>
      <c r="S1310" s="1469"/>
      <c r="T1310" s="1469"/>
      <c r="U1310" s="1469"/>
      <c r="V1310" s="1469"/>
      <c r="W1310" s="1469"/>
      <c r="X1310" s="1469"/>
      <c r="Y1310" s="1469"/>
      <c r="Z1310" s="1469"/>
    </row>
    <row r="1311" spans="1:26" x14ac:dyDescent="0.2">
      <c r="A1311" s="1469"/>
      <c r="B1311" s="747" t="str">
        <f>'WK2 - Notional General Income'!C180</f>
        <v>Farmland</v>
      </c>
      <c r="C1311" s="1375" t="str">
        <f>'WK2 - Notional General Income'!C$37</f>
        <v>.</v>
      </c>
      <c r="D1311" s="563" t="str">
        <f>'WK2 - Notional General Income'!C$174&amp;" - "&amp;'WK2 - Notional General Income'!D180</f>
        <v xml:space="preserve">. - </v>
      </c>
      <c r="E1311" s="697">
        <f>'WK2 - Notional General Income'!E180</f>
        <v>0</v>
      </c>
      <c r="F1311" s="697">
        <f>'WK2 - Notional General Income'!F180</f>
        <v>0</v>
      </c>
      <c r="G1311" s="697">
        <f>'WK2 - Notional General Income'!G180</f>
        <v>0</v>
      </c>
      <c r="H1311" s="1629" t="str">
        <f>'WK2 - Notional General Income'!H180</f>
        <v>.</v>
      </c>
      <c r="I1311" s="697">
        <f>'WK2 - Notional General Income'!I180</f>
        <v>0</v>
      </c>
      <c r="J1311" s="697">
        <f>'WK2 - Notional General Income'!J180</f>
        <v>0</v>
      </c>
      <c r="K1311" s="697">
        <f>'WK2 - Notional General Income'!K180</f>
        <v>0</v>
      </c>
      <c r="L1311" s="697">
        <f>'WK2 - Notional General Income'!L180</f>
        <v>0</v>
      </c>
      <c r="M1311" s="697" t="str">
        <f>'WK2 - Notional General Income'!M180</f>
        <v>.</v>
      </c>
      <c r="N1311" s="747"/>
      <c r="O1311" s="855">
        <f t="shared" si="40"/>
        <v>0</v>
      </c>
      <c r="P1311" s="1469"/>
      <c r="Q1311" s="1469"/>
      <c r="R1311" s="1469"/>
      <c r="S1311" s="1469"/>
      <c r="T1311" s="1469"/>
      <c r="U1311" s="1469"/>
      <c r="V1311" s="1469"/>
      <c r="W1311" s="1469"/>
      <c r="X1311" s="1469"/>
      <c r="Y1311" s="1469"/>
      <c r="Z1311" s="1469"/>
    </row>
    <row r="1312" spans="1:26" x14ac:dyDescent="0.2">
      <c r="A1312" s="1469"/>
      <c r="B1312" s="747" t="str">
        <f>'WK2 - Notional General Income'!C181</f>
        <v>Farmland</v>
      </c>
      <c r="C1312" s="1375" t="str">
        <f>'WK2 - Notional General Income'!C$37</f>
        <v>.</v>
      </c>
      <c r="D1312" s="563" t="str">
        <f>'WK2 - Notional General Income'!C$174&amp;" - "&amp;'WK2 - Notional General Income'!D181</f>
        <v xml:space="preserve">. - </v>
      </c>
      <c r="E1312" s="697">
        <f>'WK2 - Notional General Income'!E181</f>
        <v>0</v>
      </c>
      <c r="F1312" s="697">
        <f>'WK2 - Notional General Income'!F181</f>
        <v>0</v>
      </c>
      <c r="G1312" s="697">
        <f>'WK2 - Notional General Income'!G181</f>
        <v>0</v>
      </c>
      <c r="H1312" s="1629" t="str">
        <f>'WK2 - Notional General Income'!H181</f>
        <v>.</v>
      </c>
      <c r="I1312" s="697">
        <f>'WK2 - Notional General Income'!I181</f>
        <v>0</v>
      </c>
      <c r="J1312" s="697">
        <f>'WK2 - Notional General Income'!J181</f>
        <v>0</v>
      </c>
      <c r="K1312" s="697">
        <f>'WK2 - Notional General Income'!K181</f>
        <v>0</v>
      </c>
      <c r="L1312" s="697">
        <f>'WK2 - Notional General Income'!L181</f>
        <v>0</v>
      </c>
      <c r="M1312" s="697" t="str">
        <f>'WK2 - Notional General Income'!M181</f>
        <v>.</v>
      </c>
      <c r="N1312" s="747"/>
      <c r="O1312" s="855">
        <f t="shared" si="40"/>
        <v>0</v>
      </c>
      <c r="P1312" s="1469"/>
      <c r="Q1312" s="1469"/>
      <c r="R1312" s="1469"/>
      <c r="S1312" s="1469"/>
      <c r="T1312" s="1469"/>
      <c r="U1312" s="1469"/>
      <c r="V1312" s="1469"/>
      <c r="W1312" s="1469"/>
      <c r="X1312" s="1469"/>
      <c r="Y1312" s="1469"/>
      <c r="Z1312" s="1469"/>
    </row>
    <row r="1313" spans="1:26" ht="12.75" thickBot="1" x14ac:dyDescent="0.25">
      <c r="A1313" s="1469"/>
      <c r="B1313" s="1630" t="str">
        <f>'WK2 - Notional General Income'!C182</f>
        <v>Farmland</v>
      </c>
      <c r="C1313" s="1631" t="str">
        <f>'WK2 - Notional General Income'!C$37</f>
        <v>.</v>
      </c>
      <c r="D1313" s="1632" t="str">
        <f>'WK2 - Notional General Income'!C$174&amp;" - "&amp;'WK2 - Notional General Income'!D182</f>
        <v xml:space="preserve">. - </v>
      </c>
      <c r="E1313" s="1606">
        <f>'WK2 - Notional General Income'!E182</f>
        <v>0</v>
      </c>
      <c r="F1313" s="1606">
        <f>'WK2 - Notional General Income'!F182</f>
        <v>0</v>
      </c>
      <c r="G1313" s="1606">
        <f>'WK2 - Notional General Income'!G182</f>
        <v>0</v>
      </c>
      <c r="H1313" s="1633" t="str">
        <f>'WK2 - Notional General Income'!H182</f>
        <v>.</v>
      </c>
      <c r="I1313" s="1606">
        <f>'WK2 - Notional General Income'!I182</f>
        <v>0</v>
      </c>
      <c r="J1313" s="1606">
        <f>'WK2 - Notional General Income'!J182</f>
        <v>0</v>
      </c>
      <c r="K1313" s="1606">
        <f>'WK2 - Notional General Income'!K182</f>
        <v>0</v>
      </c>
      <c r="L1313" s="1606">
        <f>'WK2 - Notional General Income'!L182</f>
        <v>0</v>
      </c>
      <c r="M1313" s="1606" t="str">
        <f>'WK2 - Notional General Income'!M182</f>
        <v>.</v>
      </c>
      <c r="N1313" s="747"/>
      <c r="O1313" s="855">
        <f t="shared" si="40"/>
        <v>0</v>
      </c>
      <c r="P1313" s="1469"/>
      <c r="Q1313" s="1469"/>
      <c r="R1313" s="1469"/>
      <c r="S1313" s="1469"/>
      <c r="T1313" s="1469"/>
      <c r="U1313" s="1469"/>
      <c r="V1313" s="1469"/>
      <c r="W1313" s="1469"/>
      <c r="X1313" s="1469"/>
      <c r="Y1313" s="1469"/>
      <c r="Z1313" s="1469"/>
    </row>
    <row r="1314" spans="1:26" ht="12.75" thickTop="1" x14ac:dyDescent="0.2">
      <c r="A1314" s="1469"/>
      <c r="B1314" s="747" t="str">
        <f>'WK2 - Notional General Income'!C184</f>
        <v>Farmland</v>
      </c>
      <c r="C1314" s="1375" t="str">
        <f>'WK2 - Notional General Income'!C$46</f>
        <v>.</v>
      </c>
      <c r="D1314" s="563" t="str">
        <f>'WK2 - Notional General Income'!C$183&amp;" - "&amp;'WK2 - Notional General Income'!D184</f>
        <v xml:space="preserve">. - </v>
      </c>
      <c r="E1314" s="697">
        <f>'WK2 - Notional General Income'!E184</f>
        <v>0</v>
      </c>
      <c r="F1314" s="697">
        <f>'WK2 - Notional General Income'!F184</f>
        <v>0</v>
      </c>
      <c r="G1314" s="697">
        <f>'WK2 - Notional General Income'!G184</f>
        <v>0</v>
      </c>
      <c r="H1314" s="1629" t="str">
        <f>'WK2 - Notional General Income'!H184</f>
        <v>.</v>
      </c>
      <c r="I1314" s="697">
        <f>'WK2 - Notional General Income'!I184</f>
        <v>0</v>
      </c>
      <c r="J1314" s="697">
        <f>'WK2 - Notional General Income'!J184</f>
        <v>0</v>
      </c>
      <c r="K1314" s="697">
        <f>'WK2 - Notional General Income'!K184</f>
        <v>0</v>
      </c>
      <c r="L1314" s="697">
        <f>'WK2 - Notional General Income'!L184</f>
        <v>0</v>
      </c>
      <c r="M1314" s="697" t="str">
        <f>'WK2 - Notional General Income'!M184</f>
        <v>.</v>
      </c>
      <c r="N1314" s="747"/>
      <c r="O1314" s="855">
        <f t="shared" si="40"/>
        <v>0</v>
      </c>
      <c r="P1314" s="1469"/>
      <c r="Q1314" s="1469"/>
      <c r="R1314" s="1469"/>
      <c r="S1314" s="1469"/>
      <c r="T1314" s="1469"/>
      <c r="U1314" s="1469"/>
      <c r="V1314" s="1469"/>
      <c r="W1314" s="1469"/>
      <c r="X1314" s="1469"/>
      <c r="Y1314" s="1469"/>
      <c r="Z1314" s="1469"/>
    </row>
    <row r="1315" spans="1:26" x14ac:dyDescent="0.2">
      <c r="A1315" s="1469"/>
      <c r="B1315" s="747" t="str">
        <f>'WK2 - Notional General Income'!C185</f>
        <v>Farmland</v>
      </c>
      <c r="C1315" s="1375" t="str">
        <f>'WK2 - Notional General Income'!C$46</f>
        <v>.</v>
      </c>
      <c r="D1315" s="563" t="str">
        <f>'WK2 - Notional General Income'!C$183&amp;" - "&amp;'WK2 - Notional General Income'!D185</f>
        <v xml:space="preserve">. - </v>
      </c>
      <c r="E1315" s="697">
        <f>'WK2 - Notional General Income'!E185</f>
        <v>0</v>
      </c>
      <c r="F1315" s="697">
        <f>'WK2 - Notional General Income'!F185</f>
        <v>0</v>
      </c>
      <c r="G1315" s="697">
        <f>'WK2 - Notional General Income'!G185</f>
        <v>0</v>
      </c>
      <c r="H1315" s="1629" t="str">
        <f>'WK2 - Notional General Income'!H185</f>
        <v>.</v>
      </c>
      <c r="I1315" s="697">
        <f>'WK2 - Notional General Income'!I185</f>
        <v>0</v>
      </c>
      <c r="J1315" s="697">
        <f>'WK2 - Notional General Income'!J185</f>
        <v>0</v>
      </c>
      <c r="K1315" s="697">
        <f>'WK2 - Notional General Income'!K185</f>
        <v>0</v>
      </c>
      <c r="L1315" s="697">
        <f>'WK2 - Notional General Income'!L185</f>
        <v>0</v>
      </c>
      <c r="M1315" s="697" t="str">
        <f>'WK2 - Notional General Income'!M185</f>
        <v>.</v>
      </c>
      <c r="N1315" s="747"/>
      <c r="O1315" s="855">
        <f t="shared" si="40"/>
        <v>0</v>
      </c>
      <c r="P1315" s="1469"/>
      <c r="Q1315" s="1469"/>
      <c r="R1315" s="1469"/>
      <c r="S1315" s="1469"/>
      <c r="T1315" s="1469"/>
      <c r="U1315" s="1469"/>
      <c r="V1315" s="1469"/>
      <c r="W1315" s="1469"/>
      <c r="X1315" s="1469"/>
      <c r="Y1315" s="1469"/>
      <c r="Z1315" s="1469"/>
    </row>
    <row r="1316" spans="1:26" x14ac:dyDescent="0.2">
      <c r="A1316" s="1469"/>
      <c r="B1316" s="747" t="str">
        <f>'WK2 - Notional General Income'!C186</f>
        <v>Farmland</v>
      </c>
      <c r="C1316" s="1375" t="str">
        <f>'WK2 - Notional General Income'!C$46</f>
        <v>.</v>
      </c>
      <c r="D1316" s="563" t="str">
        <f>'WK2 - Notional General Income'!C$183&amp;" - "&amp;'WK2 - Notional General Income'!D186</f>
        <v xml:space="preserve">. - </v>
      </c>
      <c r="E1316" s="697">
        <f>'WK2 - Notional General Income'!E186</f>
        <v>0</v>
      </c>
      <c r="F1316" s="697">
        <f>'WK2 - Notional General Income'!F186</f>
        <v>0</v>
      </c>
      <c r="G1316" s="697">
        <f>'WK2 - Notional General Income'!G186</f>
        <v>0</v>
      </c>
      <c r="H1316" s="1629" t="str">
        <f>'WK2 - Notional General Income'!H186</f>
        <v>.</v>
      </c>
      <c r="I1316" s="697">
        <f>'WK2 - Notional General Income'!I186</f>
        <v>0</v>
      </c>
      <c r="J1316" s="697">
        <f>'WK2 - Notional General Income'!J186</f>
        <v>0</v>
      </c>
      <c r="K1316" s="697">
        <f>'WK2 - Notional General Income'!K186</f>
        <v>0</v>
      </c>
      <c r="L1316" s="697">
        <f>'WK2 - Notional General Income'!L186</f>
        <v>0</v>
      </c>
      <c r="M1316" s="697" t="str">
        <f>'WK2 - Notional General Income'!M186</f>
        <v>.</v>
      </c>
      <c r="N1316" s="747"/>
      <c r="O1316" s="855">
        <f t="shared" si="40"/>
        <v>0</v>
      </c>
      <c r="P1316" s="1469"/>
      <c r="Q1316" s="1469"/>
      <c r="R1316" s="1469"/>
      <c r="S1316" s="1469"/>
      <c r="T1316" s="1469"/>
      <c r="U1316" s="1469"/>
      <c r="V1316" s="1469"/>
      <c r="W1316" s="1469"/>
      <c r="X1316" s="1469"/>
      <c r="Y1316" s="1469"/>
      <c r="Z1316" s="1469"/>
    </row>
    <row r="1317" spans="1:26" x14ac:dyDescent="0.2">
      <c r="A1317" s="1469"/>
      <c r="B1317" s="747" t="str">
        <f>'WK2 - Notional General Income'!C187</f>
        <v>Farmland</v>
      </c>
      <c r="C1317" s="1375" t="str">
        <f>'WK2 - Notional General Income'!C$46</f>
        <v>.</v>
      </c>
      <c r="D1317" s="563" t="str">
        <f>'WK2 - Notional General Income'!C$183&amp;" - "&amp;'WK2 - Notional General Income'!D187</f>
        <v xml:space="preserve">. - </v>
      </c>
      <c r="E1317" s="697">
        <f>'WK2 - Notional General Income'!E187</f>
        <v>0</v>
      </c>
      <c r="F1317" s="697">
        <f>'WK2 - Notional General Income'!F187</f>
        <v>0</v>
      </c>
      <c r="G1317" s="697">
        <f>'WK2 - Notional General Income'!G187</f>
        <v>0</v>
      </c>
      <c r="H1317" s="1629" t="str">
        <f>'WK2 - Notional General Income'!H187</f>
        <v>.</v>
      </c>
      <c r="I1317" s="697">
        <f>'WK2 - Notional General Income'!I187</f>
        <v>0</v>
      </c>
      <c r="J1317" s="697">
        <f>'WK2 - Notional General Income'!J187</f>
        <v>0</v>
      </c>
      <c r="K1317" s="697">
        <f>'WK2 - Notional General Income'!K187</f>
        <v>0</v>
      </c>
      <c r="L1317" s="697">
        <f>'WK2 - Notional General Income'!L187</f>
        <v>0</v>
      </c>
      <c r="M1317" s="697" t="str">
        <f>'WK2 - Notional General Income'!M187</f>
        <v>.</v>
      </c>
      <c r="N1317" s="747"/>
      <c r="O1317" s="855">
        <f t="shared" si="40"/>
        <v>0</v>
      </c>
      <c r="P1317" s="1469"/>
      <c r="Q1317" s="1469"/>
      <c r="R1317" s="1469"/>
      <c r="S1317" s="1469"/>
      <c r="T1317" s="1469"/>
      <c r="U1317" s="1469"/>
      <c r="V1317" s="1469"/>
      <c r="W1317" s="1469"/>
      <c r="X1317" s="1469"/>
      <c r="Y1317" s="1469"/>
      <c r="Z1317" s="1469"/>
    </row>
    <row r="1318" spans="1:26" x14ac:dyDescent="0.2">
      <c r="A1318" s="1469"/>
      <c r="B1318" s="747" t="str">
        <f>'WK2 - Notional General Income'!C188</f>
        <v>Farmland</v>
      </c>
      <c r="C1318" s="1375" t="str">
        <f>'WK2 - Notional General Income'!C$46</f>
        <v>.</v>
      </c>
      <c r="D1318" s="563" t="str">
        <f>'WK2 - Notional General Income'!C$183&amp;" - "&amp;'WK2 - Notional General Income'!D188</f>
        <v xml:space="preserve">. - </v>
      </c>
      <c r="E1318" s="697">
        <f>'WK2 - Notional General Income'!E188</f>
        <v>0</v>
      </c>
      <c r="F1318" s="697">
        <f>'WK2 - Notional General Income'!F188</f>
        <v>0</v>
      </c>
      <c r="G1318" s="697">
        <f>'WK2 - Notional General Income'!G188</f>
        <v>0</v>
      </c>
      <c r="H1318" s="1629" t="str">
        <f>'WK2 - Notional General Income'!H188</f>
        <v>.</v>
      </c>
      <c r="I1318" s="697">
        <f>'WK2 - Notional General Income'!I188</f>
        <v>0</v>
      </c>
      <c r="J1318" s="697">
        <f>'WK2 - Notional General Income'!J188</f>
        <v>0</v>
      </c>
      <c r="K1318" s="697">
        <f>'WK2 - Notional General Income'!K188</f>
        <v>0</v>
      </c>
      <c r="L1318" s="697">
        <f>'WK2 - Notional General Income'!L188</f>
        <v>0</v>
      </c>
      <c r="M1318" s="697" t="str">
        <f>'WK2 - Notional General Income'!M188</f>
        <v>.</v>
      </c>
      <c r="N1318" s="747"/>
      <c r="O1318" s="855">
        <f t="shared" si="40"/>
        <v>0</v>
      </c>
      <c r="P1318" s="1469"/>
      <c r="Q1318" s="1469"/>
      <c r="R1318" s="1469"/>
      <c r="S1318" s="1469"/>
      <c r="T1318" s="1469"/>
      <c r="U1318" s="1469"/>
      <c r="V1318" s="1469"/>
      <c r="W1318" s="1469"/>
      <c r="X1318" s="1469"/>
      <c r="Y1318" s="1469"/>
      <c r="Z1318" s="1469"/>
    </row>
    <row r="1319" spans="1:26" x14ac:dyDescent="0.2">
      <c r="A1319" s="1469"/>
      <c r="B1319" s="747" t="str">
        <f>'WK2 - Notional General Income'!C189</f>
        <v>Farmland</v>
      </c>
      <c r="C1319" s="1375" t="str">
        <f>'WK2 - Notional General Income'!C$46</f>
        <v>.</v>
      </c>
      <c r="D1319" s="563" t="str">
        <f>'WK2 - Notional General Income'!C$183&amp;" - "&amp;'WK2 - Notional General Income'!D189</f>
        <v xml:space="preserve">. - </v>
      </c>
      <c r="E1319" s="697">
        <f>'WK2 - Notional General Income'!E189</f>
        <v>0</v>
      </c>
      <c r="F1319" s="697">
        <f>'WK2 - Notional General Income'!F189</f>
        <v>0</v>
      </c>
      <c r="G1319" s="697">
        <f>'WK2 - Notional General Income'!G189</f>
        <v>0</v>
      </c>
      <c r="H1319" s="1629" t="str">
        <f>'WK2 - Notional General Income'!H189</f>
        <v>.</v>
      </c>
      <c r="I1319" s="697">
        <f>'WK2 - Notional General Income'!I189</f>
        <v>0</v>
      </c>
      <c r="J1319" s="697">
        <f>'WK2 - Notional General Income'!J189</f>
        <v>0</v>
      </c>
      <c r="K1319" s="697">
        <f>'WK2 - Notional General Income'!K189</f>
        <v>0</v>
      </c>
      <c r="L1319" s="697">
        <f>'WK2 - Notional General Income'!L189</f>
        <v>0</v>
      </c>
      <c r="M1319" s="697" t="str">
        <f>'WK2 - Notional General Income'!M189</f>
        <v>.</v>
      </c>
      <c r="N1319" s="747"/>
      <c r="O1319" s="855">
        <f t="shared" si="40"/>
        <v>0</v>
      </c>
      <c r="P1319" s="1469"/>
      <c r="Q1319" s="1469"/>
      <c r="R1319" s="1469"/>
      <c r="S1319" s="1469"/>
      <c r="T1319" s="1469"/>
      <c r="U1319" s="1469"/>
      <c r="V1319" s="1469"/>
      <c r="W1319" s="1469"/>
      <c r="X1319" s="1469"/>
      <c r="Y1319" s="1469"/>
      <c r="Z1319" s="1469"/>
    </row>
    <row r="1320" spans="1:26" x14ac:dyDescent="0.2">
      <c r="A1320" s="1469"/>
      <c r="B1320" s="747" t="str">
        <f>'WK2 - Notional General Income'!C190</f>
        <v>Farmland</v>
      </c>
      <c r="C1320" s="1375" t="str">
        <f>'WK2 - Notional General Income'!C$46</f>
        <v>.</v>
      </c>
      <c r="D1320" s="563" t="str">
        <f>'WK2 - Notional General Income'!C$183&amp;" - "&amp;'WK2 - Notional General Income'!D190</f>
        <v xml:space="preserve">. - </v>
      </c>
      <c r="E1320" s="697">
        <f>'WK2 - Notional General Income'!E190</f>
        <v>0</v>
      </c>
      <c r="F1320" s="697">
        <f>'WK2 - Notional General Income'!F190</f>
        <v>0</v>
      </c>
      <c r="G1320" s="697">
        <f>'WK2 - Notional General Income'!G190</f>
        <v>0</v>
      </c>
      <c r="H1320" s="1629" t="str">
        <f>'WK2 - Notional General Income'!H190</f>
        <v>.</v>
      </c>
      <c r="I1320" s="697">
        <f>'WK2 - Notional General Income'!I190</f>
        <v>0</v>
      </c>
      <c r="J1320" s="697">
        <f>'WK2 - Notional General Income'!J190</f>
        <v>0</v>
      </c>
      <c r="K1320" s="697">
        <f>'WK2 - Notional General Income'!K190</f>
        <v>0</v>
      </c>
      <c r="L1320" s="697">
        <f>'WK2 - Notional General Income'!L190</f>
        <v>0</v>
      </c>
      <c r="M1320" s="697" t="str">
        <f>'WK2 - Notional General Income'!M190</f>
        <v>.</v>
      </c>
      <c r="N1320" s="747"/>
      <c r="O1320" s="855">
        <f t="shared" si="40"/>
        <v>0</v>
      </c>
      <c r="P1320" s="1469"/>
      <c r="Q1320" s="1469"/>
      <c r="R1320" s="1469"/>
      <c r="S1320" s="1469"/>
      <c r="T1320" s="1469"/>
      <c r="U1320" s="1469"/>
      <c r="V1320" s="1469"/>
      <c r="W1320" s="1469"/>
      <c r="X1320" s="1469"/>
      <c r="Y1320" s="1469"/>
      <c r="Z1320" s="1469"/>
    </row>
    <row r="1321" spans="1:26" ht="12.75" thickBot="1" x14ac:dyDescent="0.25">
      <c r="A1321" s="1469"/>
      <c r="B1321" s="1630" t="str">
        <f>'WK2 - Notional General Income'!C191</f>
        <v>Farmland</v>
      </c>
      <c r="C1321" s="1631" t="str">
        <f>'WK2 - Notional General Income'!C$46</f>
        <v>.</v>
      </c>
      <c r="D1321" s="1632" t="str">
        <f>'WK2 - Notional General Income'!C$183&amp;" - "&amp;'WK2 - Notional General Income'!D191</f>
        <v xml:space="preserve">. - </v>
      </c>
      <c r="E1321" s="1606">
        <f>'WK2 - Notional General Income'!E191</f>
        <v>0</v>
      </c>
      <c r="F1321" s="1606">
        <f>'WK2 - Notional General Income'!F191</f>
        <v>0</v>
      </c>
      <c r="G1321" s="1606">
        <f>'WK2 - Notional General Income'!G191</f>
        <v>0</v>
      </c>
      <c r="H1321" s="1633" t="str">
        <f>'WK2 - Notional General Income'!H191</f>
        <v>.</v>
      </c>
      <c r="I1321" s="1606">
        <f>'WK2 - Notional General Income'!I191</f>
        <v>0</v>
      </c>
      <c r="J1321" s="1606">
        <f>'WK2 - Notional General Income'!J191</f>
        <v>0</v>
      </c>
      <c r="K1321" s="1606">
        <f>'WK2 - Notional General Income'!K191</f>
        <v>0</v>
      </c>
      <c r="L1321" s="1606">
        <f>'WK2 - Notional General Income'!L191</f>
        <v>0</v>
      </c>
      <c r="M1321" s="1606" t="str">
        <f>'WK2 - Notional General Income'!M191</f>
        <v>.</v>
      </c>
      <c r="N1321" s="747"/>
      <c r="O1321" s="855">
        <f t="shared" si="40"/>
        <v>0</v>
      </c>
      <c r="P1321" s="1469"/>
      <c r="Q1321" s="1469"/>
      <c r="R1321" s="1469"/>
      <c r="S1321" s="1469"/>
      <c r="T1321" s="1469"/>
      <c r="U1321" s="1469"/>
      <c r="V1321" s="1469"/>
      <c r="W1321" s="1469"/>
      <c r="X1321" s="1469"/>
      <c r="Y1321" s="1469"/>
      <c r="Z1321" s="1469"/>
    </row>
    <row r="1322" spans="1:26" ht="12.75" thickTop="1" x14ac:dyDescent="0.2">
      <c r="A1322" s="1469"/>
      <c r="B1322" s="747" t="str">
        <f>'WK2 - Notional General Income'!C193</f>
        <v>Farmland</v>
      </c>
      <c r="C1322" s="1375" t="str">
        <f>'WK2 - Notional General Income'!C$55</f>
        <v>.</v>
      </c>
      <c r="D1322" s="563" t="str">
        <f>'WK2 - Notional General Income'!C$192&amp;" - "&amp;'WK2 - Notional General Income'!D193</f>
        <v xml:space="preserve">. - </v>
      </c>
      <c r="E1322" s="697">
        <f>'WK2 - Notional General Income'!E193</f>
        <v>0</v>
      </c>
      <c r="F1322" s="697">
        <f>'WK2 - Notional General Income'!F193</f>
        <v>0</v>
      </c>
      <c r="G1322" s="697">
        <f>'WK2 - Notional General Income'!G193</f>
        <v>0</v>
      </c>
      <c r="H1322" s="1629" t="str">
        <f>'WK2 - Notional General Income'!H193</f>
        <v>.</v>
      </c>
      <c r="I1322" s="697">
        <f>'WK2 - Notional General Income'!I193</f>
        <v>0</v>
      </c>
      <c r="J1322" s="697">
        <f>'WK2 - Notional General Income'!J193</f>
        <v>0</v>
      </c>
      <c r="K1322" s="697">
        <f>'WK2 - Notional General Income'!K193</f>
        <v>0</v>
      </c>
      <c r="L1322" s="697">
        <f>'WK2 - Notional General Income'!L193</f>
        <v>0</v>
      </c>
      <c r="M1322" s="697" t="str">
        <f>'WK2 - Notional General Income'!M193</f>
        <v>.</v>
      </c>
      <c r="N1322" s="747"/>
      <c r="O1322" s="855">
        <f t="shared" si="40"/>
        <v>0</v>
      </c>
      <c r="P1322" s="1469"/>
      <c r="Q1322" s="1469"/>
      <c r="R1322" s="1469"/>
      <c r="S1322" s="1469"/>
      <c r="T1322" s="1469"/>
      <c r="U1322" s="1469"/>
      <c r="V1322" s="1469"/>
      <c r="W1322" s="1469"/>
      <c r="X1322" s="1469"/>
      <c r="Y1322" s="1469"/>
      <c r="Z1322" s="1469"/>
    </row>
    <row r="1323" spans="1:26" x14ac:dyDescent="0.2">
      <c r="A1323" s="1469"/>
      <c r="B1323" s="747" t="str">
        <f>'WK2 - Notional General Income'!C194</f>
        <v>Farmland</v>
      </c>
      <c r="C1323" s="1375" t="str">
        <f>'WK2 - Notional General Income'!C$55</f>
        <v>.</v>
      </c>
      <c r="D1323" s="563" t="str">
        <f>'WK2 - Notional General Income'!C$192&amp;" - "&amp;'WK2 - Notional General Income'!D194</f>
        <v xml:space="preserve">. - </v>
      </c>
      <c r="E1323" s="697">
        <f>'WK2 - Notional General Income'!E194</f>
        <v>0</v>
      </c>
      <c r="F1323" s="697">
        <f>'WK2 - Notional General Income'!F194</f>
        <v>0</v>
      </c>
      <c r="G1323" s="697">
        <f>'WK2 - Notional General Income'!G194</f>
        <v>0</v>
      </c>
      <c r="H1323" s="1629" t="str">
        <f>'WK2 - Notional General Income'!H194</f>
        <v>.</v>
      </c>
      <c r="I1323" s="697">
        <f>'WK2 - Notional General Income'!I194</f>
        <v>0</v>
      </c>
      <c r="J1323" s="697">
        <f>'WK2 - Notional General Income'!J194</f>
        <v>0</v>
      </c>
      <c r="K1323" s="697">
        <f>'WK2 - Notional General Income'!K194</f>
        <v>0</v>
      </c>
      <c r="L1323" s="697">
        <f>'WK2 - Notional General Income'!L194</f>
        <v>0</v>
      </c>
      <c r="M1323" s="697" t="str">
        <f>'WK2 - Notional General Income'!M194</f>
        <v>.</v>
      </c>
      <c r="N1323" s="747"/>
      <c r="O1323" s="855">
        <f t="shared" si="40"/>
        <v>0</v>
      </c>
      <c r="P1323" s="1469"/>
      <c r="Q1323" s="1469"/>
      <c r="R1323" s="1469"/>
      <c r="S1323" s="1469"/>
      <c r="T1323" s="1469"/>
      <c r="U1323" s="1469"/>
      <c r="V1323" s="1469"/>
      <c r="W1323" s="1469"/>
      <c r="X1323" s="1469"/>
      <c r="Y1323" s="1469"/>
      <c r="Z1323" s="1469"/>
    </row>
    <row r="1324" spans="1:26" x14ac:dyDescent="0.2">
      <c r="A1324" s="1469"/>
      <c r="B1324" s="747" t="str">
        <f>'WK2 - Notional General Income'!C195</f>
        <v>Farmland</v>
      </c>
      <c r="C1324" s="1375" t="str">
        <f>'WK2 - Notional General Income'!C$55</f>
        <v>.</v>
      </c>
      <c r="D1324" s="563" t="str">
        <f>'WK2 - Notional General Income'!C$192&amp;" - "&amp;'WK2 - Notional General Income'!D195</f>
        <v xml:space="preserve">. - </v>
      </c>
      <c r="E1324" s="697">
        <f>'WK2 - Notional General Income'!E195</f>
        <v>0</v>
      </c>
      <c r="F1324" s="697">
        <f>'WK2 - Notional General Income'!F195</f>
        <v>0</v>
      </c>
      <c r="G1324" s="697">
        <f>'WK2 - Notional General Income'!G195</f>
        <v>0</v>
      </c>
      <c r="H1324" s="1629" t="str">
        <f>'WK2 - Notional General Income'!H195</f>
        <v>.</v>
      </c>
      <c r="I1324" s="697">
        <f>'WK2 - Notional General Income'!I195</f>
        <v>0</v>
      </c>
      <c r="J1324" s="697">
        <f>'WK2 - Notional General Income'!J195</f>
        <v>0</v>
      </c>
      <c r="K1324" s="697">
        <f>'WK2 - Notional General Income'!K195</f>
        <v>0</v>
      </c>
      <c r="L1324" s="697">
        <f>'WK2 - Notional General Income'!L195</f>
        <v>0</v>
      </c>
      <c r="M1324" s="697" t="str">
        <f>'WK2 - Notional General Income'!M195</f>
        <v>.</v>
      </c>
      <c r="N1324" s="747"/>
      <c r="O1324" s="855">
        <f t="shared" si="40"/>
        <v>0</v>
      </c>
      <c r="P1324" s="1469"/>
      <c r="Q1324" s="1469"/>
      <c r="R1324" s="1469"/>
      <c r="S1324" s="1469"/>
      <c r="T1324" s="1469"/>
      <c r="U1324" s="1469"/>
      <c r="V1324" s="1469"/>
      <c r="W1324" s="1469"/>
      <c r="X1324" s="1469"/>
      <c r="Y1324" s="1469"/>
      <c r="Z1324" s="1469"/>
    </row>
    <row r="1325" spans="1:26" x14ac:dyDescent="0.2">
      <c r="A1325" s="1469"/>
      <c r="B1325" s="747" t="str">
        <f>'WK2 - Notional General Income'!C196</f>
        <v>Farmland</v>
      </c>
      <c r="C1325" s="1375" t="str">
        <f>'WK2 - Notional General Income'!C$55</f>
        <v>.</v>
      </c>
      <c r="D1325" s="563" t="str">
        <f>'WK2 - Notional General Income'!C$192&amp;" - "&amp;'WK2 - Notional General Income'!D196</f>
        <v xml:space="preserve">. - </v>
      </c>
      <c r="E1325" s="697">
        <f>'WK2 - Notional General Income'!E196</f>
        <v>0</v>
      </c>
      <c r="F1325" s="697">
        <f>'WK2 - Notional General Income'!F196</f>
        <v>0</v>
      </c>
      <c r="G1325" s="697">
        <f>'WK2 - Notional General Income'!G196</f>
        <v>0</v>
      </c>
      <c r="H1325" s="1629" t="str">
        <f>'WK2 - Notional General Income'!H196</f>
        <v>.</v>
      </c>
      <c r="I1325" s="697">
        <f>'WK2 - Notional General Income'!I196</f>
        <v>0</v>
      </c>
      <c r="J1325" s="697">
        <f>'WK2 - Notional General Income'!J196</f>
        <v>0</v>
      </c>
      <c r="K1325" s="697">
        <f>'WK2 - Notional General Income'!K196</f>
        <v>0</v>
      </c>
      <c r="L1325" s="697">
        <f>'WK2 - Notional General Income'!L196</f>
        <v>0</v>
      </c>
      <c r="M1325" s="697" t="str">
        <f>'WK2 - Notional General Income'!M196</f>
        <v>.</v>
      </c>
      <c r="N1325" s="747"/>
      <c r="O1325" s="855">
        <f t="shared" si="40"/>
        <v>0</v>
      </c>
      <c r="P1325" s="1469"/>
      <c r="Q1325" s="1469"/>
      <c r="R1325" s="1469"/>
      <c r="S1325" s="1469"/>
      <c r="T1325" s="1469"/>
      <c r="U1325" s="1469"/>
      <c r="V1325" s="1469"/>
      <c r="W1325" s="1469"/>
      <c r="X1325" s="1469"/>
      <c r="Y1325" s="1469"/>
      <c r="Z1325" s="1469"/>
    </row>
    <row r="1326" spans="1:26" x14ac:dyDescent="0.2">
      <c r="A1326" s="1469"/>
      <c r="B1326" s="747" t="str">
        <f>'WK2 - Notional General Income'!C197</f>
        <v>Farmland</v>
      </c>
      <c r="C1326" s="1375" t="str">
        <f>'WK2 - Notional General Income'!C$55</f>
        <v>.</v>
      </c>
      <c r="D1326" s="563" t="str">
        <f>'WK2 - Notional General Income'!C$192&amp;" - "&amp;'WK2 - Notional General Income'!D197</f>
        <v xml:space="preserve">. - </v>
      </c>
      <c r="E1326" s="697">
        <f>'WK2 - Notional General Income'!E197</f>
        <v>0</v>
      </c>
      <c r="F1326" s="697">
        <f>'WK2 - Notional General Income'!F197</f>
        <v>0</v>
      </c>
      <c r="G1326" s="697">
        <f>'WK2 - Notional General Income'!G197</f>
        <v>0</v>
      </c>
      <c r="H1326" s="1629" t="str">
        <f>'WK2 - Notional General Income'!H197</f>
        <v>.</v>
      </c>
      <c r="I1326" s="697">
        <f>'WK2 - Notional General Income'!I197</f>
        <v>0</v>
      </c>
      <c r="J1326" s="697">
        <f>'WK2 - Notional General Income'!J197</f>
        <v>0</v>
      </c>
      <c r="K1326" s="697">
        <f>'WK2 - Notional General Income'!K197</f>
        <v>0</v>
      </c>
      <c r="L1326" s="697">
        <f>'WK2 - Notional General Income'!L197</f>
        <v>0</v>
      </c>
      <c r="M1326" s="697" t="str">
        <f>'WK2 - Notional General Income'!M197</f>
        <v>.</v>
      </c>
      <c r="N1326" s="747"/>
      <c r="O1326" s="855">
        <f t="shared" si="40"/>
        <v>0</v>
      </c>
      <c r="P1326" s="1469"/>
      <c r="Q1326" s="1469"/>
      <c r="R1326" s="1469"/>
      <c r="S1326" s="1469"/>
      <c r="T1326" s="1469"/>
      <c r="U1326" s="1469"/>
      <c r="V1326" s="1469"/>
      <c r="W1326" s="1469"/>
      <c r="X1326" s="1469"/>
      <c r="Y1326" s="1469"/>
      <c r="Z1326" s="1469"/>
    </row>
    <row r="1327" spans="1:26" x14ac:dyDescent="0.2">
      <c r="A1327" s="1469"/>
      <c r="B1327" s="747" t="str">
        <f>'WK2 - Notional General Income'!C198</f>
        <v>Farmland</v>
      </c>
      <c r="C1327" s="1375" t="str">
        <f>'WK2 - Notional General Income'!C$55</f>
        <v>.</v>
      </c>
      <c r="D1327" s="563" t="str">
        <f>'WK2 - Notional General Income'!C$192&amp;" - "&amp;'WK2 - Notional General Income'!D198</f>
        <v xml:space="preserve">. - </v>
      </c>
      <c r="E1327" s="697">
        <f>'WK2 - Notional General Income'!E198</f>
        <v>0</v>
      </c>
      <c r="F1327" s="697">
        <f>'WK2 - Notional General Income'!F198</f>
        <v>0</v>
      </c>
      <c r="G1327" s="697">
        <f>'WK2 - Notional General Income'!G198</f>
        <v>0</v>
      </c>
      <c r="H1327" s="1629" t="str">
        <f>'WK2 - Notional General Income'!H198</f>
        <v>.</v>
      </c>
      <c r="I1327" s="697">
        <f>'WK2 - Notional General Income'!I198</f>
        <v>0</v>
      </c>
      <c r="J1327" s="697">
        <f>'WK2 - Notional General Income'!J198</f>
        <v>0</v>
      </c>
      <c r="K1327" s="697">
        <f>'WK2 - Notional General Income'!K198</f>
        <v>0</v>
      </c>
      <c r="L1327" s="697">
        <f>'WK2 - Notional General Income'!L198</f>
        <v>0</v>
      </c>
      <c r="M1327" s="697" t="str">
        <f>'WK2 - Notional General Income'!M198</f>
        <v>.</v>
      </c>
      <c r="N1327" s="747"/>
      <c r="O1327" s="855">
        <f t="shared" si="40"/>
        <v>0</v>
      </c>
      <c r="P1327" s="1469"/>
      <c r="Q1327" s="1469"/>
      <c r="R1327" s="1469"/>
      <c r="S1327" s="1469"/>
      <c r="T1327" s="1469"/>
      <c r="U1327" s="1469"/>
      <c r="V1327" s="1469"/>
      <c r="W1327" s="1469"/>
      <c r="X1327" s="1469"/>
      <c r="Y1327" s="1469"/>
      <c r="Z1327" s="1469"/>
    </row>
    <row r="1328" spans="1:26" x14ac:dyDescent="0.2">
      <c r="A1328" s="1469"/>
      <c r="B1328" s="747" t="str">
        <f>'WK2 - Notional General Income'!C199</f>
        <v>Farmland</v>
      </c>
      <c r="C1328" s="1375" t="str">
        <f>'WK2 - Notional General Income'!C$55</f>
        <v>.</v>
      </c>
      <c r="D1328" s="563" t="str">
        <f>'WK2 - Notional General Income'!C$192&amp;" - "&amp;'WK2 - Notional General Income'!D199</f>
        <v xml:space="preserve">. - </v>
      </c>
      <c r="E1328" s="697">
        <f>'WK2 - Notional General Income'!E199</f>
        <v>0</v>
      </c>
      <c r="F1328" s="697">
        <f>'WK2 - Notional General Income'!F199</f>
        <v>0</v>
      </c>
      <c r="G1328" s="697">
        <f>'WK2 - Notional General Income'!G199</f>
        <v>0</v>
      </c>
      <c r="H1328" s="1629" t="str">
        <f>'WK2 - Notional General Income'!H199</f>
        <v>.</v>
      </c>
      <c r="I1328" s="697">
        <f>'WK2 - Notional General Income'!I199</f>
        <v>0</v>
      </c>
      <c r="J1328" s="697">
        <f>'WK2 - Notional General Income'!J199</f>
        <v>0</v>
      </c>
      <c r="K1328" s="697">
        <f>'WK2 - Notional General Income'!K199</f>
        <v>0</v>
      </c>
      <c r="L1328" s="697">
        <f>'WK2 - Notional General Income'!L199</f>
        <v>0</v>
      </c>
      <c r="M1328" s="697" t="str">
        <f>'WK2 - Notional General Income'!M199</f>
        <v>.</v>
      </c>
      <c r="N1328" s="747"/>
      <c r="O1328" s="855">
        <f t="shared" si="40"/>
        <v>0</v>
      </c>
      <c r="P1328" s="1469"/>
      <c r="Q1328" s="1469"/>
      <c r="R1328" s="1469"/>
      <c r="S1328" s="1469"/>
      <c r="T1328" s="1469"/>
      <c r="U1328" s="1469"/>
      <c r="V1328" s="1469"/>
      <c r="W1328" s="1469"/>
      <c r="X1328" s="1469"/>
      <c r="Y1328" s="1469"/>
      <c r="Z1328" s="1469"/>
    </row>
    <row r="1329" spans="1:26" x14ac:dyDescent="0.2">
      <c r="A1329" s="1469"/>
      <c r="B1329" s="747" t="str">
        <f>'WK2 - Notional General Income'!C200</f>
        <v>Farmland</v>
      </c>
      <c r="C1329" s="1358" t="str">
        <f>'WK2 - Notional General Income'!C$55</f>
        <v>.</v>
      </c>
      <c r="D1329" s="563" t="str">
        <f>'WK2 - Notional General Income'!C$192&amp;" - "&amp;'WK2 - Notional General Income'!D200</f>
        <v xml:space="preserve">. - </v>
      </c>
      <c r="E1329" s="697">
        <f>'WK2 - Notional General Income'!E200</f>
        <v>0</v>
      </c>
      <c r="F1329" s="697">
        <f>'WK2 - Notional General Income'!F200</f>
        <v>0</v>
      </c>
      <c r="G1329" s="697">
        <f>'WK2 - Notional General Income'!G200</f>
        <v>0</v>
      </c>
      <c r="H1329" s="1629" t="str">
        <f>'WK2 - Notional General Income'!H200</f>
        <v>.</v>
      </c>
      <c r="I1329" s="697">
        <f>'WK2 - Notional General Income'!I200</f>
        <v>0</v>
      </c>
      <c r="J1329" s="697">
        <f>'WK2 - Notional General Income'!J200</f>
        <v>0</v>
      </c>
      <c r="K1329" s="697">
        <f>'WK2 - Notional General Income'!K200</f>
        <v>0</v>
      </c>
      <c r="L1329" s="697">
        <f>'WK2 - Notional General Income'!L200</f>
        <v>0</v>
      </c>
      <c r="M1329" s="697" t="str">
        <f>'WK2 - Notional General Income'!M200</f>
        <v>.</v>
      </c>
      <c r="N1329" s="747"/>
      <c r="O1329" s="855">
        <f t="shared" si="40"/>
        <v>0</v>
      </c>
      <c r="P1329" s="1469"/>
      <c r="Q1329" s="1469"/>
      <c r="R1329" s="1469"/>
      <c r="S1329" s="1469"/>
      <c r="T1329" s="1469"/>
      <c r="U1329" s="1469"/>
      <c r="V1329" s="1469"/>
      <c r="W1329" s="1469"/>
      <c r="X1329" s="1469"/>
      <c r="Y1329" s="1469"/>
      <c r="Z1329" s="1469"/>
    </row>
    <row r="1330" spans="1:26" x14ac:dyDescent="0.2">
      <c r="A1330" s="1469"/>
      <c r="B1330" s="1289" t="str">
        <f>'WK2 - Notional General Income'!D201</f>
        <v>Total Farmland</v>
      </c>
      <c r="C1330" s="1290"/>
      <c r="D1330" s="1378"/>
      <c r="E1330" s="1379">
        <f>SUM(E1290:E1329)</f>
        <v>433</v>
      </c>
      <c r="F1330" s="1379"/>
      <c r="G1330" s="1379"/>
      <c r="H1330" s="1379"/>
      <c r="I1330" s="1379"/>
      <c r="J1330" s="1379">
        <f>SUM(J1290:J1329)</f>
        <v>21</v>
      </c>
      <c r="K1330" s="1379">
        <f>SUM(K1290:K1329)</f>
        <v>491160520</v>
      </c>
      <c r="L1330" s="1379">
        <f>SUM(L1290:L1329)</f>
        <v>3850700</v>
      </c>
      <c r="M1330" s="1379">
        <f>SUM(M1290:M1329)</f>
        <v>787326.35512299999</v>
      </c>
      <c r="N1330" s="747"/>
      <c r="O1330" s="855"/>
      <c r="P1330" s="1469"/>
      <c r="Q1330" s="1469"/>
      <c r="R1330" s="1469"/>
      <c r="S1330" s="1469"/>
      <c r="T1330" s="1469"/>
      <c r="U1330" s="1469"/>
      <c r="V1330" s="1469"/>
      <c r="W1330" s="1469"/>
      <c r="X1330" s="1469"/>
      <c r="Y1330" s="1469"/>
      <c r="Z1330" s="1469"/>
    </row>
    <row r="1331" spans="1:26" x14ac:dyDescent="0.2">
      <c r="A1331" s="1469"/>
      <c r="B1331" s="747" t="str">
        <f>'WK2 - Notional General Income'!C203</f>
        <v>Mining</v>
      </c>
      <c r="C1331" s="1375" t="str">
        <f>'WK2 - Notional General Income'!C$19</f>
        <v>Gosford</v>
      </c>
      <c r="D1331" s="563" t="str">
        <f>'WK2 - Notional General Income'!C$202&amp;" - "&amp;'WK2 - Notional General Income'!D203</f>
        <v xml:space="preserve">Gosford - </v>
      </c>
      <c r="E1331" s="697">
        <f>'WK2 - Notional General Income'!E203</f>
        <v>0</v>
      </c>
      <c r="F1331" s="697">
        <f>'WK2 - Notional General Income'!F203</f>
        <v>0</v>
      </c>
      <c r="G1331" s="697">
        <f>'WK2 - Notional General Income'!G203</f>
        <v>0</v>
      </c>
      <c r="H1331" s="1629" t="str">
        <f>'WK2 - Notional General Income'!H203</f>
        <v>.</v>
      </c>
      <c r="I1331" s="697">
        <f>'WK2 - Notional General Income'!I203</f>
        <v>0</v>
      </c>
      <c r="J1331" s="697">
        <f>'WK2 - Notional General Income'!J203</f>
        <v>0</v>
      </c>
      <c r="K1331" s="697">
        <f>'WK2 - Notional General Income'!K203</f>
        <v>0</v>
      </c>
      <c r="L1331" s="697">
        <f>'WK2 - Notional General Income'!L203</f>
        <v>0</v>
      </c>
      <c r="M1331" s="697" t="str">
        <f>'WK2 - Notional General Income'!M203</f>
        <v>.</v>
      </c>
      <c r="N1331" s="747"/>
      <c r="O1331" s="855">
        <f t="shared" ref="O1331:O1370" si="41">J1331*I1331</f>
        <v>0</v>
      </c>
      <c r="P1331" s="1469"/>
      <c r="Q1331" s="1469"/>
      <c r="R1331" s="1469"/>
      <c r="S1331" s="1469"/>
      <c r="T1331" s="1469"/>
      <c r="U1331" s="1469"/>
      <c r="V1331" s="1469"/>
      <c r="W1331" s="1469"/>
      <c r="X1331" s="1469"/>
      <c r="Y1331" s="1469"/>
      <c r="Z1331" s="1469"/>
    </row>
    <row r="1332" spans="1:26" x14ac:dyDescent="0.2">
      <c r="A1332" s="1469"/>
      <c r="B1332" s="747" t="str">
        <f>'WK2 - Notional General Income'!C204</f>
        <v>Mining</v>
      </c>
      <c r="C1332" s="1375" t="str">
        <f>'WK2 - Notional General Income'!C$19</f>
        <v>Gosford</v>
      </c>
      <c r="D1332" s="563" t="str">
        <f>'WK2 - Notional General Income'!C$202&amp;" - "&amp;'WK2 - Notional General Income'!D204</f>
        <v xml:space="preserve">Gosford - </v>
      </c>
      <c r="E1332" s="697">
        <f>'WK2 - Notional General Income'!E204</f>
        <v>0</v>
      </c>
      <c r="F1332" s="697">
        <f>'WK2 - Notional General Income'!F204</f>
        <v>0</v>
      </c>
      <c r="G1332" s="697">
        <f>'WK2 - Notional General Income'!G204</f>
        <v>0</v>
      </c>
      <c r="H1332" s="1629" t="str">
        <f>'WK2 - Notional General Income'!H204</f>
        <v>.</v>
      </c>
      <c r="I1332" s="697">
        <f>'WK2 - Notional General Income'!I204</f>
        <v>0</v>
      </c>
      <c r="J1332" s="697">
        <f>'WK2 - Notional General Income'!J204</f>
        <v>0</v>
      </c>
      <c r="K1332" s="697">
        <f>'WK2 - Notional General Income'!K204</f>
        <v>0</v>
      </c>
      <c r="L1332" s="697">
        <f>'WK2 - Notional General Income'!L204</f>
        <v>0</v>
      </c>
      <c r="M1332" s="697" t="str">
        <f>'WK2 - Notional General Income'!M204</f>
        <v>.</v>
      </c>
      <c r="N1332" s="747"/>
      <c r="O1332" s="855">
        <f t="shared" si="41"/>
        <v>0</v>
      </c>
      <c r="P1332" s="1469"/>
      <c r="Q1332" s="1469"/>
      <c r="R1332" s="1469"/>
      <c r="S1332" s="1469"/>
      <c r="T1332" s="1469"/>
      <c r="U1332" s="1469"/>
      <c r="V1332" s="1469"/>
      <c r="W1332" s="1469"/>
      <c r="X1332" s="1469"/>
      <c r="Y1332" s="1469"/>
      <c r="Z1332" s="1469"/>
    </row>
    <row r="1333" spans="1:26" x14ac:dyDescent="0.2">
      <c r="A1333" s="1469"/>
      <c r="B1333" s="747" t="str">
        <f>'WK2 - Notional General Income'!C205</f>
        <v>Mining</v>
      </c>
      <c r="C1333" s="1375" t="str">
        <f>'WK2 - Notional General Income'!C$19</f>
        <v>Gosford</v>
      </c>
      <c r="D1333" s="563" t="str">
        <f>'WK2 - Notional General Income'!C$202&amp;" - "&amp;'WK2 - Notional General Income'!D205</f>
        <v xml:space="preserve">Gosford - </v>
      </c>
      <c r="E1333" s="697">
        <f>'WK2 - Notional General Income'!E205</f>
        <v>0</v>
      </c>
      <c r="F1333" s="697">
        <f>'WK2 - Notional General Income'!F205</f>
        <v>0</v>
      </c>
      <c r="G1333" s="697">
        <f>'WK2 - Notional General Income'!G205</f>
        <v>0</v>
      </c>
      <c r="H1333" s="1629" t="str">
        <f>'WK2 - Notional General Income'!H205</f>
        <v>.</v>
      </c>
      <c r="I1333" s="697">
        <f>'WK2 - Notional General Income'!I205</f>
        <v>0</v>
      </c>
      <c r="J1333" s="697">
        <f>'WK2 - Notional General Income'!J205</f>
        <v>0</v>
      </c>
      <c r="K1333" s="697">
        <f>'WK2 - Notional General Income'!K205</f>
        <v>0</v>
      </c>
      <c r="L1333" s="697">
        <f>'WK2 - Notional General Income'!L205</f>
        <v>0</v>
      </c>
      <c r="M1333" s="697" t="str">
        <f>'WK2 - Notional General Income'!M205</f>
        <v>.</v>
      </c>
      <c r="N1333" s="747"/>
      <c r="O1333" s="855">
        <f t="shared" si="41"/>
        <v>0</v>
      </c>
      <c r="P1333" s="1469"/>
      <c r="Q1333" s="1469"/>
      <c r="R1333" s="1469"/>
      <c r="S1333" s="1469"/>
      <c r="T1333" s="1469"/>
      <c r="U1333" s="1469"/>
      <c r="V1333" s="1469"/>
      <c r="W1333" s="1469"/>
      <c r="X1333" s="1469"/>
      <c r="Y1333" s="1469"/>
      <c r="Z1333" s="1469"/>
    </row>
    <row r="1334" spans="1:26" x14ac:dyDescent="0.2">
      <c r="A1334" s="1469"/>
      <c r="B1334" s="747" t="str">
        <f>'WK2 - Notional General Income'!C206</f>
        <v>Mining</v>
      </c>
      <c r="C1334" s="1375" t="str">
        <f>'WK2 - Notional General Income'!C$19</f>
        <v>Gosford</v>
      </c>
      <c r="D1334" s="563" t="str">
        <f>'WK2 - Notional General Income'!C$202&amp;" - "&amp;'WK2 - Notional General Income'!D206</f>
        <v xml:space="preserve">Gosford - </v>
      </c>
      <c r="E1334" s="697">
        <f>'WK2 - Notional General Income'!E206</f>
        <v>0</v>
      </c>
      <c r="F1334" s="697">
        <f>'WK2 - Notional General Income'!F206</f>
        <v>0</v>
      </c>
      <c r="G1334" s="697">
        <f>'WK2 - Notional General Income'!G206</f>
        <v>0</v>
      </c>
      <c r="H1334" s="1629" t="str">
        <f>'WK2 - Notional General Income'!H206</f>
        <v>.</v>
      </c>
      <c r="I1334" s="697">
        <f>'WK2 - Notional General Income'!I206</f>
        <v>0</v>
      </c>
      <c r="J1334" s="697">
        <f>'WK2 - Notional General Income'!J206</f>
        <v>0</v>
      </c>
      <c r="K1334" s="697">
        <f>'WK2 - Notional General Income'!K206</f>
        <v>0</v>
      </c>
      <c r="L1334" s="697">
        <f>'WK2 - Notional General Income'!L206</f>
        <v>0</v>
      </c>
      <c r="M1334" s="697" t="str">
        <f>'WK2 - Notional General Income'!M206</f>
        <v>.</v>
      </c>
      <c r="N1334" s="747"/>
      <c r="O1334" s="855">
        <f t="shared" si="41"/>
        <v>0</v>
      </c>
      <c r="P1334" s="1469"/>
      <c r="Q1334" s="1469"/>
      <c r="R1334" s="1469"/>
      <c r="S1334" s="1469"/>
      <c r="T1334" s="1469"/>
      <c r="U1334" s="1469"/>
      <c r="V1334" s="1469"/>
      <c r="W1334" s="1469"/>
      <c r="X1334" s="1469"/>
      <c r="Y1334" s="1469"/>
      <c r="Z1334" s="1469"/>
    </row>
    <row r="1335" spans="1:26" x14ac:dyDescent="0.2">
      <c r="A1335" s="1469"/>
      <c r="B1335" s="747" t="str">
        <f>'WK2 - Notional General Income'!C207</f>
        <v>Mining</v>
      </c>
      <c r="C1335" s="1358" t="str">
        <f>'WK2 - Notional General Income'!C$19</f>
        <v>Gosford</v>
      </c>
      <c r="D1335" s="563" t="str">
        <f>'WK2 - Notional General Income'!C$202&amp;" - "&amp;'WK2 - Notional General Income'!D207</f>
        <v xml:space="preserve">Gosford - </v>
      </c>
      <c r="E1335" s="697">
        <f>'WK2 - Notional General Income'!E207</f>
        <v>0</v>
      </c>
      <c r="F1335" s="697">
        <f>'WK2 - Notional General Income'!F207</f>
        <v>0</v>
      </c>
      <c r="G1335" s="697">
        <f>'WK2 - Notional General Income'!G207</f>
        <v>0</v>
      </c>
      <c r="H1335" s="1629" t="str">
        <f>'WK2 - Notional General Income'!H207</f>
        <v>.</v>
      </c>
      <c r="I1335" s="697">
        <f>'WK2 - Notional General Income'!I207</f>
        <v>0</v>
      </c>
      <c r="J1335" s="697">
        <f>'WK2 - Notional General Income'!J207</f>
        <v>0</v>
      </c>
      <c r="K1335" s="697">
        <f>'WK2 - Notional General Income'!K207</f>
        <v>0</v>
      </c>
      <c r="L1335" s="697">
        <f>'WK2 - Notional General Income'!L207</f>
        <v>0</v>
      </c>
      <c r="M1335" s="697" t="str">
        <f>'WK2 - Notional General Income'!M207</f>
        <v>.</v>
      </c>
      <c r="N1335" s="747"/>
      <c r="O1335" s="855">
        <f t="shared" si="41"/>
        <v>0</v>
      </c>
      <c r="P1335" s="1469"/>
      <c r="Q1335" s="1469"/>
      <c r="R1335" s="1469"/>
      <c r="S1335" s="1469"/>
      <c r="T1335" s="1469"/>
      <c r="U1335" s="1469"/>
      <c r="V1335" s="1469"/>
      <c r="W1335" s="1469"/>
      <c r="X1335" s="1469"/>
      <c r="Y1335" s="1469"/>
      <c r="Z1335" s="1469"/>
    </row>
    <row r="1336" spans="1:26" x14ac:dyDescent="0.2">
      <c r="A1336" s="1469"/>
      <c r="B1336" s="747" t="str">
        <f>'WK2 - Notional General Income'!C208</f>
        <v>Mining</v>
      </c>
      <c r="C1336" s="1358" t="str">
        <f>'WK2 - Notional General Income'!C$19</f>
        <v>Gosford</v>
      </c>
      <c r="D1336" s="563" t="str">
        <f>'WK2 - Notional General Income'!C$202&amp;" - "&amp;'WK2 - Notional General Income'!D208</f>
        <v xml:space="preserve">Gosford - </v>
      </c>
      <c r="E1336" s="697">
        <f>'WK2 - Notional General Income'!E208</f>
        <v>0</v>
      </c>
      <c r="F1336" s="697">
        <f>'WK2 - Notional General Income'!F208</f>
        <v>0</v>
      </c>
      <c r="G1336" s="697">
        <f>'WK2 - Notional General Income'!G208</f>
        <v>0</v>
      </c>
      <c r="H1336" s="1629" t="str">
        <f>'WK2 - Notional General Income'!H208</f>
        <v>.</v>
      </c>
      <c r="I1336" s="697">
        <f>'WK2 - Notional General Income'!I208</f>
        <v>0</v>
      </c>
      <c r="J1336" s="697">
        <f>'WK2 - Notional General Income'!J208</f>
        <v>0</v>
      </c>
      <c r="K1336" s="697">
        <f>'WK2 - Notional General Income'!K208</f>
        <v>0</v>
      </c>
      <c r="L1336" s="697">
        <f>'WK2 - Notional General Income'!L208</f>
        <v>0</v>
      </c>
      <c r="M1336" s="697" t="str">
        <f>'WK2 - Notional General Income'!M208</f>
        <v>.</v>
      </c>
      <c r="N1336" s="747"/>
      <c r="O1336" s="855">
        <f t="shared" si="41"/>
        <v>0</v>
      </c>
      <c r="P1336" s="1469"/>
      <c r="Q1336" s="1469"/>
      <c r="R1336" s="1469"/>
      <c r="S1336" s="1469"/>
      <c r="T1336" s="1469"/>
      <c r="U1336" s="1469"/>
      <c r="V1336" s="1469"/>
      <c r="W1336" s="1469"/>
      <c r="X1336" s="1469"/>
      <c r="Y1336" s="1469"/>
      <c r="Z1336" s="1469"/>
    </row>
    <row r="1337" spans="1:26" x14ac:dyDescent="0.2">
      <c r="A1337" s="1469"/>
      <c r="B1337" s="747" t="str">
        <f>'WK2 - Notional General Income'!C209</f>
        <v>Mining</v>
      </c>
      <c r="C1337" s="1358" t="str">
        <f>'WK2 - Notional General Income'!C$19</f>
        <v>Gosford</v>
      </c>
      <c r="D1337" s="563" t="str">
        <f>'WK2 - Notional General Income'!C$202&amp;" - "&amp;'WK2 - Notional General Income'!D209</f>
        <v xml:space="preserve">Gosford - </v>
      </c>
      <c r="E1337" s="697">
        <f>'WK2 - Notional General Income'!E209</f>
        <v>0</v>
      </c>
      <c r="F1337" s="697">
        <f>'WK2 - Notional General Income'!F209</f>
        <v>0</v>
      </c>
      <c r="G1337" s="697">
        <f>'WK2 - Notional General Income'!G209</f>
        <v>0</v>
      </c>
      <c r="H1337" s="1629" t="str">
        <f>'WK2 - Notional General Income'!H209</f>
        <v>.</v>
      </c>
      <c r="I1337" s="697">
        <f>'WK2 - Notional General Income'!I209</f>
        <v>0</v>
      </c>
      <c r="J1337" s="697">
        <f>'WK2 - Notional General Income'!J209</f>
        <v>0</v>
      </c>
      <c r="K1337" s="697">
        <f>'WK2 - Notional General Income'!K209</f>
        <v>0</v>
      </c>
      <c r="L1337" s="697">
        <f>'WK2 - Notional General Income'!L209</f>
        <v>0</v>
      </c>
      <c r="M1337" s="697" t="str">
        <f>'WK2 - Notional General Income'!M209</f>
        <v>.</v>
      </c>
      <c r="N1337" s="747"/>
      <c r="O1337" s="855">
        <f t="shared" si="41"/>
        <v>0</v>
      </c>
      <c r="P1337" s="1469"/>
      <c r="Q1337" s="1469"/>
      <c r="R1337" s="1469"/>
      <c r="S1337" s="1469"/>
      <c r="T1337" s="1469"/>
      <c r="U1337" s="1469"/>
      <c r="V1337" s="1469"/>
      <c r="W1337" s="1469"/>
      <c r="X1337" s="1469"/>
      <c r="Y1337" s="1469"/>
      <c r="Z1337" s="1469"/>
    </row>
    <row r="1338" spans="1:26" ht="12.75" thickBot="1" x14ac:dyDescent="0.25">
      <c r="A1338" s="1469"/>
      <c r="B1338" s="1630" t="str">
        <f>'WK2 - Notional General Income'!C210</f>
        <v>Mining</v>
      </c>
      <c r="C1338" s="1631" t="str">
        <f>'WK2 - Notional General Income'!C$19</f>
        <v>Gosford</v>
      </c>
      <c r="D1338" s="1632" t="str">
        <f>'WK2 - Notional General Income'!C$202&amp;" - "&amp;'WK2 - Notional General Income'!D210</f>
        <v xml:space="preserve">Gosford - </v>
      </c>
      <c r="E1338" s="1606">
        <f>'WK2 - Notional General Income'!E210</f>
        <v>0</v>
      </c>
      <c r="F1338" s="1606">
        <f>'WK2 - Notional General Income'!F210</f>
        <v>0</v>
      </c>
      <c r="G1338" s="1606">
        <f>'WK2 - Notional General Income'!G210</f>
        <v>0</v>
      </c>
      <c r="H1338" s="1633" t="str">
        <f>'WK2 - Notional General Income'!H210</f>
        <v>.</v>
      </c>
      <c r="I1338" s="1606">
        <f>'WK2 - Notional General Income'!I210</f>
        <v>0</v>
      </c>
      <c r="J1338" s="1606">
        <f>'WK2 - Notional General Income'!J210</f>
        <v>0</v>
      </c>
      <c r="K1338" s="1606">
        <f>'WK2 - Notional General Income'!K210</f>
        <v>0</v>
      </c>
      <c r="L1338" s="1606">
        <f>'WK2 - Notional General Income'!L210</f>
        <v>0</v>
      </c>
      <c r="M1338" s="1606" t="str">
        <f>'WK2 - Notional General Income'!M210</f>
        <v>.</v>
      </c>
      <c r="N1338" s="747"/>
      <c r="O1338" s="855">
        <f t="shared" si="41"/>
        <v>0</v>
      </c>
      <c r="P1338" s="1469"/>
      <c r="Q1338" s="1469"/>
      <c r="R1338" s="1469"/>
      <c r="S1338" s="1469"/>
      <c r="T1338" s="1469"/>
      <c r="U1338" s="1469"/>
      <c r="V1338" s="1469"/>
      <c r="W1338" s="1469"/>
      <c r="X1338" s="1469"/>
      <c r="Y1338" s="1469"/>
      <c r="Z1338" s="1469"/>
    </row>
    <row r="1339" spans="1:26" ht="12.75" thickTop="1" x14ac:dyDescent="0.2">
      <c r="A1339" s="1469"/>
      <c r="B1339" s="747" t="str">
        <f>'WK2 - Notional General Income'!C212</f>
        <v>Mining</v>
      </c>
      <c r="C1339" s="1375" t="str">
        <f>'WK2 - Notional General Income'!C$28</f>
        <v>Wyong</v>
      </c>
      <c r="D1339" s="563" t="str">
        <f>'WK2 - Notional General Income'!C$211&amp;" - "&amp;'WK2 - Notional General Income'!D212</f>
        <v>Wyong - Ordinary</v>
      </c>
      <c r="E1339" s="697">
        <f>'WK2 - Notional General Income'!E212</f>
        <v>5</v>
      </c>
      <c r="F1339" s="697">
        <f>'WK2 - Notional General Income'!F212</f>
        <v>14.874325000000001</v>
      </c>
      <c r="G1339" s="697">
        <f>'WK2 - Notional General Income'!G212</f>
        <v>0</v>
      </c>
      <c r="H1339" s="1629" t="str">
        <f>'WK2 - Notional General Income'!H212</f>
        <v>.</v>
      </c>
      <c r="I1339" s="697">
        <f>'WK2 - Notional General Income'!I212</f>
        <v>300</v>
      </c>
      <c r="J1339" s="697">
        <f>'WK2 - Notional General Income'!J212</f>
        <v>0</v>
      </c>
      <c r="K1339" s="697">
        <f>'WK2 - Notional General Income'!K212</f>
        <v>13875000</v>
      </c>
      <c r="L1339" s="697">
        <f>'WK2 - Notional General Income'!L212</f>
        <v>0</v>
      </c>
      <c r="M1339" s="697">
        <f>'WK2 - Notional General Income'!M212</f>
        <v>2063812.59375</v>
      </c>
      <c r="N1339" s="747"/>
      <c r="O1339" s="855">
        <f t="shared" si="41"/>
        <v>0</v>
      </c>
      <c r="P1339" s="1469"/>
      <c r="Q1339" s="1469"/>
      <c r="R1339" s="1469"/>
      <c r="S1339" s="1469"/>
      <c r="T1339" s="1469"/>
      <c r="U1339" s="1469"/>
      <c r="V1339" s="1469"/>
      <c r="W1339" s="1469"/>
      <c r="X1339" s="1469"/>
      <c r="Y1339" s="1469"/>
      <c r="Z1339" s="1469"/>
    </row>
    <row r="1340" spans="1:26" x14ac:dyDescent="0.2">
      <c r="A1340" s="1469"/>
      <c r="B1340" s="747" t="str">
        <f>'WK2 - Notional General Income'!C213</f>
        <v>Mining</v>
      </c>
      <c r="C1340" s="1375" t="str">
        <f>'WK2 - Notional General Income'!C$28</f>
        <v>Wyong</v>
      </c>
      <c r="D1340" s="563" t="str">
        <f>'WK2 - Notional General Income'!C$211&amp;" - "&amp;'WK2 - Notional General Income'!D213</f>
        <v xml:space="preserve">Wyong - </v>
      </c>
      <c r="E1340" s="697">
        <f>'WK2 - Notional General Income'!E213</f>
        <v>0</v>
      </c>
      <c r="F1340" s="697">
        <f>'WK2 - Notional General Income'!F213</f>
        <v>0</v>
      </c>
      <c r="G1340" s="697">
        <f>'WK2 - Notional General Income'!G213</f>
        <v>0</v>
      </c>
      <c r="H1340" s="1629" t="str">
        <f>'WK2 - Notional General Income'!H213</f>
        <v>.</v>
      </c>
      <c r="I1340" s="697">
        <f>'WK2 - Notional General Income'!I213</f>
        <v>0</v>
      </c>
      <c r="J1340" s="697">
        <f>'WK2 - Notional General Income'!J213</f>
        <v>0</v>
      </c>
      <c r="K1340" s="697">
        <f>'WK2 - Notional General Income'!K213</f>
        <v>0</v>
      </c>
      <c r="L1340" s="697">
        <f>'WK2 - Notional General Income'!L213</f>
        <v>0</v>
      </c>
      <c r="M1340" s="697" t="str">
        <f>'WK2 - Notional General Income'!M213</f>
        <v>.</v>
      </c>
      <c r="N1340" s="747"/>
      <c r="O1340" s="855">
        <f t="shared" si="41"/>
        <v>0</v>
      </c>
      <c r="P1340" s="1469"/>
      <c r="Q1340" s="1469"/>
      <c r="R1340" s="1469"/>
      <c r="S1340" s="1469"/>
      <c r="T1340" s="1469"/>
      <c r="U1340" s="1469"/>
      <c r="V1340" s="1469"/>
      <c r="W1340" s="1469"/>
      <c r="X1340" s="1469"/>
      <c r="Y1340" s="1469"/>
      <c r="Z1340" s="1469"/>
    </row>
    <row r="1341" spans="1:26" x14ac:dyDescent="0.2">
      <c r="A1341" s="1469"/>
      <c r="B1341" s="747" t="str">
        <f>'WK2 - Notional General Income'!C214</f>
        <v>Mining</v>
      </c>
      <c r="C1341" s="1375" t="str">
        <f>'WK2 - Notional General Income'!C$28</f>
        <v>Wyong</v>
      </c>
      <c r="D1341" s="563" t="str">
        <f>'WK2 - Notional General Income'!C$211&amp;" - "&amp;'WK2 - Notional General Income'!D214</f>
        <v xml:space="preserve">Wyong - </v>
      </c>
      <c r="E1341" s="697">
        <f>'WK2 - Notional General Income'!E214</f>
        <v>0</v>
      </c>
      <c r="F1341" s="697">
        <f>'WK2 - Notional General Income'!F214</f>
        <v>0</v>
      </c>
      <c r="G1341" s="697">
        <f>'WK2 - Notional General Income'!G214</f>
        <v>0</v>
      </c>
      <c r="H1341" s="1629" t="str">
        <f>'WK2 - Notional General Income'!H214</f>
        <v>.</v>
      </c>
      <c r="I1341" s="697">
        <f>'WK2 - Notional General Income'!I214</f>
        <v>0</v>
      </c>
      <c r="J1341" s="697">
        <f>'WK2 - Notional General Income'!J214</f>
        <v>0</v>
      </c>
      <c r="K1341" s="697">
        <f>'WK2 - Notional General Income'!K214</f>
        <v>0</v>
      </c>
      <c r="L1341" s="697">
        <f>'WK2 - Notional General Income'!L214</f>
        <v>0</v>
      </c>
      <c r="M1341" s="697" t="str">
        <f>'WK2 - Notional General Income'!M214</f>
        <v>.</v>
      </c>
      <c r="N1341" s="747"/>
      <c r="O1341" s="855">
        <f t="shared" si="41"/>
        <v>0</v>
      </c>
      <c r="P1341" s="1469"/>
      <c r="Q1341" s="1469"/>
      <c r="R1341" s="1469"/>
      <c r="S1341" s="1469"/>
      <c r="T1341" s="1469"/>
      <c r="U1341" s="1469"/>
      <c r="V1341" s="1469"/>
      <c r="W1341" s="1469"/>
      <c r="X1341" s="1469"/>
      <c r="Y1341" s="1469"/>
      <c r="Z1341" s="1469"/>
    </row>
    <row r="1342" spans="1:26" x14ac:dyDescent="0.2">
      <c r="A1342" s="1469"/>
      <c r="B1342" s="747" t="str">
        <f>'WK2 - Notional General Income'!C215</f>
        <v>Mining</v>
      </c>
      <c r="C1342" s="1375" t="str">
        <f>'WK2 - Notional General Income'!C$28</f>
        <v>Wyong</v>
      </c>
      <c r="D1342" s="563" t="str">
        <f>'WK2 - Notional General Income'!C$211&amp;" - "&amp;'WK2 - Notional General Income'!D215</f>
        <v xml:space="preserve">Wyong - </v>
      </c>
      <c r="E1342" s="697">
        <f>'WK2 - Notional General Income'!E215</f>
        <v>0</v>
      </c>
      <c r="F1342" s="697">
        <f>'WK2 - Notional General Income'!F215</f>
        <v>0</v>
      </c>
      <c r="G1342" s="697">
        <f>'WK2 - Notional General Income'!G215</f>
        <v>0</v>
      </c>
      <c r="H1342" s="1629" t="str">
        <f>'WK2 - Notional General Income'!H215</f>
        <v>.</v>
      </c>
      <c r="I1342" s="697">
        <f>'WK2 - Notional General Income'!I215</f>
        <v>0</v>
      </c>
      <c r="J1342" s="697">
        <f>'WK2 - Notional General Income'!J215</f>
        <v>0</v>
      </c>
      <c r="K1342" s="697">
        <f>'WK2 - Notional General Income'!K215</f>
        <v>0</v>
      </c>
      <c r="L1342" s="697">
        <f>'WK2 - Notional General Income'!L215</f>
        <v>0</v>
      </c>
      <c r="M1342" s="697" t="str">
        <f>'WK2 - Notional General Income'!M215</f>
        <v>.</v>
      </c>
      <c r="N1342" s="747"/>
      <c r="O1342" s="855">
        <f t="shared" si="41"/>
        <v>0</v>
      </c>
      <c r="P1342" s="1469"/>
      <c r="Q1342" s="1469"/>
      <c r="R1342" s="1469"/>
      <c r="S1342" s="1469"/>
      <c r="T1342" s="1469"/>
      <c r="U1342" s="1469"/>
      <c r="V1342" s="1469"/>
      <c r="W1342" s="1469"/>
      <c r="X1342" s="1469"/>
      <c r="Y1342" s="1469"/>
      <c r="Z1342" s="1469"/>
    </row>
    <row r="1343" spans="1:26" x14ac:dyDescent="0.2">
      <c r="A1343" s="1469"/>
      <c r="B1343" s="747" t="str">
        <f>'WK2 - Notional General Income'!C216</f>
        <v>Mining</v>
      </c>
      <c r="C1343" s="1358" t="str">
        <f>'WK2 - Notional General Income'!C$28</f>
        <v>Wyong</v>
      </c>
      <c r="D1343" s="563" t="str">
        <f>'WK2 - Notional General Income'!C$211&amp;" - "&amp;'WK2 - Notional General Income'!D216</f>
        <v xml:space="preserve">Wyong - </v>
      </c>
      <c r="E1343" s="697">
        <f>'WK2 - Notional General Income'!E216</f>
        <v>0</v>
      </c>
      <c r="F1343" s="697">
        <f>'WK2 - Notional General Income'!F216</f>
        <v>0</v>
      </c>
      <c r="G1343" s="697">
        <f>'WK2 - Notional General Income'!G216</f>
        <v>0</v>
      </c>
      <c r="H1343" s="1629" t="str">
        <f>'WK2 - Notional General Income'!H216</f>
        <v>.</v>
      </c>
      <c r="I1343" s="697">
        <f>'WK2 - Notional General Income'!I216</f>
        <v>0</v>
      </c>
      <c r="J1343" s="697">
        <f>'WK2 - Notional General Income'!J216</f>
        <v>0</v>
      </c>
      <c r="K1343" s="697">
        <f>'WK2 - Notional General Income'!K216</f>
        <v>0</v>
      </c>
      <c r="L1343" s="697">
        <f>'WK2 - Notional General Income'!L216</f>
        <v>0</v>
      </c>
      <c r="M1343" s="697" t="str">
        <f>'WK2 - Notional General Income'!M216</f>
        <v>.</v>
      </c>
      <c r="N1343" s="747"/>
      <c r="O1343" s="855">
        <f t="shared" si="41"/>
        <v>0</v>
      </c>
      <c r="P1343" s="1469"/>
      <c r="Q1343" s="1469"/>
      <c r="R1343" s="1469"/>
      <c r="S1343" s="1469"/>
      <c r="T1343" s="1469"/>
      <c r="U1343" s="1469"/>
      <c r="V1343" s="1469"/>
      <c r="W1343" s="1469"/>
      <c r="X1343" s="1469"/>
      <c r="Y1343" s="1469"/>
      <c r="Z1343" s="1469"/>
    </row>
    <row r="1344" spans="1:26" x14ac:dyDescent="0.2">
      <c r="A1344" s="1469"/>
      <c r="B1344" s="747" t="str">
        <f>'WK2 - Notional General Income'!C217</f>
        <v>Mining</v>
      </c>
      <c r="C1344" s="1358" t="str">
        <f>'WK2 - Notional General Income'!C$28</f>
        <v>Wyong</v>
      </c>
      <c r="D1344" s="563" t="str">
        <f>'WK2 - Notional General Income'!C$211&amp;" - "&amp;'WK2 - Notional General Income'!D217</f>
        <v xml:space="preserve">Wyong - </v>
      </c>
      <c r="E1344" s="697">
        <f>'WK2 - Notional General Income'!E217</f>
        <v>0</v>
      </c>
      <c r="F1344" s="697">
        <f>'WK2 - Notional General Income'!F217</f>
        <v>0</v>
      </c>
      <c r="G1344" s="697">
        <f>'WK2 - Notional General Income'!G217</f>
        <v>0</v>
      </c>
      <c r="H1344" s="1629" t="str">
        <f>'WK2 - Notional General Income'!H217</f>
        <v>.</v>
      </c>
      <c r="I1344" s="697">
        <f>'WK2 - Notional General Income'!I217</f>
        <v>0</v>
      </c>
      <c r="J1344" s="697">
        <f>'WK2 - Notional General Income'!J217</f>
        <v>0</v>
      </c>
      <c r="K1344" s="697">
        <f>'WK2 - Notional General Income'!K217</f>
        <v>0</v>
      </c>
      <c r="L1344" s="697">
        <f>'WK2 - Notional General Income'!L217</f>
        <v>0</v>
      </c>
      <c r="M1344" s="697" t="str">
        <f>'WK2 - Notional General Income'!M217</f>
        <v>.</v>
      </c>
      <c r="N1344" s="747"/>
      <c r="O1344" s="855">
        <f t="shared" si="41"/>
        <v>0</v>
      </c>
      <c r="P1344" s="1469"/>
      <c r="Q1344" s="1469"/>
      <c r="R1344" s="1469"/>
      <c r="S1344" s="1469"/>
      <c r="T1344" s="1469"/>
      <c r="U1344" s="1469"/>
      <c r="V1344" s="1469"/>
      <c r="W1344" s="1469"/>
      <c r="X1344" s="1469"/>
      <c r="Y1344" s="1469"/>
      <c r="Z1344" s="1469"/>
    </row>
    <row r="1345" spans="1:26" x14ac:dyDescent="0.2">
      <c r="A1345" s="1469"/>
      <c r="B1345" s="747" t="str">
        <f>'WK2 - Notional General Income'!C218</f>
        <v>Mining</v>
      </c>
      <c r="C1345" s="1358" t="str">
        <f>'WK2 - Notional General Income'!C$28</f>
        <v>Wyong</v>
      </c>
      <c r="D1345" s="563" t="str">
        <f>'WK2 - Notional General Income'!C$211&amp;" - "&amp;'WK2 - Notional General Income'!D218</f>
        <v xml:space="preserve">Wyong - </v>
      </c>
      <c r="E1345" s="697">
        <f>'WK2 - Notional General Income'!E218</f>
        <v>0</v>
      </c>
      <c r="F1345" s="697">
        <f>'WK2 - Notional General Income'!F218</f>
        <v>0</v>
      </c>
      <c r="G1345" s="697">
        <f>'WK2 - Notional General Income'!G218</f>
        <v>0</v>
      </c>
      <c r="H1345" s="1629" t="str">
        <f>'WK2 - Notional General Income'!H218</f>
        <v>.</v>
      </c>
      <c r="I1345" s="697">
        <f>'WK2 - Notional General Income'!I218</f>
        <v>0</v>
      </c>
      <c r="J1345" s="697">
        <f>'WK2 - Notional General Income'!J218</f>
        <v>0</v>
      </c>
      <c r="K1345" s="697">
        <f>'WK2 - Notional General Income'!K218</f>
        <v>0</v>
      </c>
      <c r="L1345" s="697">
        <f>'WK2 - Notional General Income'!L218</f>
        <v>0</v>
      </c>
      <c r="M1345" s="697" t="str">
        <f>'WK2 - Notional General Income'!M218</f>
        <v>.</v>
      </c>
      <c r="N1345" s="747"/>
      <c r="O1345" s="855">
        <f t="shared" si="41"/>
        <v>0</v>
      </c>
      <c r="P1345" s="1469"/>
      <c r="Q1345" s="1469"/>
      <c r="R1345" s="1469"/>
      <c r="S1345" s="1469"/>
      <c r="T1345" s="1469"/>
      <c r="U1345" s="1469"/>
      <c r="V1345" s="1469"/>
      <c r="W1345" s="1469"/>
      <c r="X1345" s="1469"/>
      <c r="Y1345" s="1469"/>
      <c r="Z1345" s="1469"/>
    </row>
    <row r="1346" spans="1:26" ht="12.75" thickBot="1" x14ac:dyDescent="0.25">
      <c r="A1346" s="1469"/>
      <c r="B1346" s="1630" t="str">
        <f>'WK2 - Notional General Income'!C219</f>
        <v>Mining</v>
      </c>
      <c r="C1346" s="1631" t="str">
        <f>'WK2 - Notional General Income'!C$28</f>
        <v>Wyong</v>
      </c>
      <c r="D1346" s="1632" t="str">
        <f>'WK2 - Notional General Income'!C$211&amp;" - "&amp;'WK2 - Notional General Income'!D219</f>
        <v xml:space="preserve">Wyong - </v>
      </c>
      <c r="E1346" s="1606">
        <f>'WK2 - Notional General Income'!E219</f>
        <v>0</v>
      </c>
      <c r="F1346" s="1606">
        <f>'WK2 - Notional General Income'!F219</f>
        <v>0</v>
      </c>
      <c r="G1346" s="1606">
        <f>'WK2 - Notional General Income'!G219</f>
        <v>0</v>
      </c>
      <c r="H1346" s="1633" t="str">
        <f>'WK2 - Notional General Income'!H219</f>
        <v>.</v>
      </c>
      <c r="I1346" s="1606">
        <f>'WK2 - Notional General Income'!I219</f>
        <v>0</v>
      </c>
      <c r="J1346" s="1606">
        <f>'WK2 - Notional General Income'!J219</f>
        <v>0</v>
      </c>
      <c r="K1346" s="1606">
        <f>'WK2 - Notional General Income'!K219</f>
        <v>0</v>
      </c>
      <c r="L1346" s="1606">
        <f>'WK2 - Notional General Income'!L219</f>
        <v>0</v>
      </c>
      <c r="M1346" s="1606" t="str">
        <f>'WK2 - Notional General Income'!M219</f>
        <v>.</v>
      </c>
      <c r="N1346" s="747"/>
      <c r="O1346" s="855">
        <f t="shared" si="41"/>
        <v>0</v>
      </c>
      <c r="P1346" s="1469"/>
      <c r="Q1346" s="1469"/>
      <c r="R1346" s="1469"/>
      <c r="S1346" s="1469"/>
      <c r="T1346" s="1469"/>
      <c r="U1346" s="1469"/>
      <c r="V1346" s="1469"/>
      <c r="W1346" s="1469"/>
      <c r="X1346" s="1469"/>
      <c r="Y1346" s="1469"/>
      <c r="Z1346" s="1469"/>
    </row>
    <row r="1347" spans="1:26" ht="12.75" thickTop="1" x14ac:dyDescent="0.2">
      <c r="A1347" s="1469"/>
      <c r="B1347" s="747" t="str">
        <f>'WK2 - Notional General Income'!C221</f>
        <v>Mining</v>
      </c>
      <c r="C1347" s="1375" t="str">
        <f>'WK2 - Notional General Income'!C$37</f>
        <v>.</v>
      </c>
      <c r="D1347" s="563" t="str">
        <f>'WK2 - Notional General Income'!C$220&amp;" - "&amp;'WK2 - Notional General Income'!D221</f>
        <v xml:space="preserve">. - </v>
      </c>
      <c r="E1347" s="697">
        <f>'WK2 - Notional General Income'!E221</f>
        <v>0</v>
      </c>
      <c r="F1347" s="697">
        <f>'WK2 - Notional General Income'!F221</f>
        <v>0</v>
      </c>
      <c r="G1347" s="697">
        <f>'WK2 - Notional General Income'!G221</f>
        <v>0</v>
      </c>
      <c r="H1347" s="1629" t="str">
        <f>'WK2 - Notional General Income'!H221</f>
        <v>.</v>
      </c>
      <c r="I1347" s="697">
        <f>'WK2 - Notional General Income'!I221</f>
        <v>0</v>
      </c>
      <c r="J1347" s="697">
        <f>'WK2 - Notional General Income'!J221</f>
        <v>0</v>
      </c>
      <c r="K1347" s="697">
        <f>'WK2 - Notional General Income'!K221</f>
        <v>0</v>
      </c>
      <c r="L1347" s="697">
        <f>'WK2 - Notional General Income'!L221</f>
        <v>0</v>
      </c>
      <c r="M1347" s="697" t="str">
        <f>'WK2 - Notional General Income'!M221</f>
        <v>.</v>
      </c>
      <c r="N1347" s="747"/>
      <c r="O1347" s="855">
        <f t="shared" si="41"/>
        <v>0</v>
      </c>
      <c r="P1347" s="1469"/>
      <c r="Q1347" s="1469"/>
      <c r="R1347" s="1469"/>
      <c r="S1347" s="1469"/>
      <c r="T1347" s="1469"/>
      <c r="U1347" s="1469"/>
      <c r="V1347" s="1469"/>
      <c r="W1347" s="1469"/>
      <c r="X1347" s="1469"/>
      <c r="Y1347" s="1469"/>
      <c r="Z1347" s="1469"/>
    </row>
    <row r="1348" spans="1:26" x14ac:dyDescent="0.2">
      <c r="A1348" s="1469"/>
      <c r="B1348" s="747" t="str">
        <f>'WK2 - Notional General Income'!C222</f>
        <v>Mining</v>
      </c>
      <c r="C1348" s="1375" t="str">
        <f>'WK2 - Notional General Income'!C$37</f>
        <v>.</v>
      </c>
      <c r="D1348" s="563" t="str">
        <f>'WK2 - Notional General Income'!C$220&amp;" - "&amp;'WK2 - Notional General Income'!D222</f>
        <v xml:space="preserve">. - </v>
      </c>
      <c r="E1348" s="697">
        <f>'WK2 - Notional General Income'!E222</f>
        <v>0</v>
      </c>
      <c r="F1348" s="697">
        <f>'WK2 - Notional General Income'!F222</f>
        <v>0</v>
      </c>
      <c r="G1348" s="697">
        <f>'WK2 - Notional General Income'!G222</f>
        <v>0</v>
      </c>
      <c r="H1348" s="1629" t="str">
        <f>'WK2 - Notional General Income'!H222</f>
        <v>.</v>
      </c>
      <c r="I1348" s="697">
        <f>'WK2 - Notional General Income'!I222</f>
        <v>0</v>
      </c>
      <c r="J1348" s="697">
        <f>'WK2 - Notional General Income'!J222</f>
        <v>0</v>
      </c>
      <c r="K1348" s="697">
        <f>'WK2 - Notional General Income'!K222</f>
        <v>0</v>
      </c>
      <c r="L1348" s="697">
        <f>'WK2 - Notional General Income'!L222</f>
        <v>0</v>
      </c>
      <c r="M1348" s="697" t="str">
        <f>'WK2 - Notional General Income'!M222</f>
        <v>.</v>
      </c>
      <c r="N1348" s="747"/>
      <c r="O1348" s="855">
        <f t="shared" si="41"/>
        <v>0</v>
      </c>
      <c r="P1348" s="1469"/>
      <c r="Q1348" s="1469"/>
      <c r="R1348" s="1469"/>
      <c r="S1348" s="1469"/>
      <c r="T1348" s="1469"/>
      <c r="U1348" s="1469"/>
      <c r="V1348" s="1469"/>
      <c r="W1348" s="1469"/>
      <c r="X1348" s="1469"/>
      <c r="Y1348" s="1469"/>
      <c r="Z1348" s="1469"/>
    </row>
    <row r="1349" spans="1:26" x14ac:dyDescent="0.2">
      <c r="A1349" s="1469"/>
      <c r="B1349" s="747" t="str">
        <f>'WK2 - Notional General Income'!C223</f>
        <v>Mining</v>
      </c>
      <c r="C1349" s="1375" t="str">
        <f>'WK2 - Notional General Income'!C$37</f>
        <v>.</v>
      </c>
      <c r="D1349" s="563" t="str">
        <f>'WK2 - Notional General Income'!C$220&amp;" - "&amp;'WK2 - Notional General Income'!D223</f>
        <v xml:space="preserve">. - </v>
      </c>
      <c r="E1349" s="697">
        <f>'WK2 - Notional General Income'!E223</f>
        <v>0</v>
      </c>
      <c r="F1349" s="697">
        <f>'WK2 - Notional General Income'!F223</f>
        <v>0</v>
      </c>
      <c r="G1349" s="697">
        <f>'WK2 - Notional General Income'!G223</f>
        <v>0</v>
      </c>
      <c r="H1349" s="1629" t="str">
        <f>'WK2 - Notional General Income'!H223</f>
        <v>.</v>
      </c>
      <c r="I1349" s="697">
        <f>'WK2 - Notional General Income'!I223</f>
        <v>0</v>
      </c>
      <c r="J1349" s="697">
        <f>'WK2 - Notional General Income'!J223</f>
        <v>0</v>
      </c>
      <c r="K1349" s="697">
        <f>'WK2 - Notional General Income'!K223</f>
        <v>0</v>
      </c>
      <c r="L1349" s="697">
        <f>'WK2 - Notional General Income'!L223</f>
        <v>0</v>
      </c>
      <c r="M1349" s="697" t="str">
        <f>'WK2 - Notional General Income'!M223</f>
        <v>.</v>
      </c>
      <c r="N1349" s="747"/>
      <c r="O1349" s="855">
        <f t="shared" si="41"/>
        <v>0</v>
      </c>
      <c r="P1349" s="1469"/>
      <c r="Q1349" s="1469"/>
      <c r="R1349" s="1469"/>
      <c r="S1349" s="1469"/>
      <c r="T1349" s="1469"/>
      <c r="U1349" s="1469"/>
      <c r="V1349" s="1469"/>
      <c r="W1349" s="1469"/>
      <c r="X1349" s="1469"/>
      <c r="Y1349" s="1469"/>
      <c r="Z1349" s="1469"/>
    </row>
    <row r="1350" spans="1:26" x14ac:dyDescent="0.2">
      <c r="A1350" s="1469"/>
      <c r="B1350" s="747" t="str">
        <f>'WK2 - Notional General Income'!C224</f>
        <v>Mining</v>
      </c>
      <c r="C1350" s="1375" t="str">
        <f>'WK2 - Notional General Income'!C$37</f>
        <v>.</v>
      </c>
      <c r="D1350" s="563" t="str">
        <f>'WK2 - Notional General Income'!C$220&amp;" - "&amp;'WK2 - Notional General Income'!D224</f>
        <v xml:space="preserve">. - </v>
      </c>
      <c r="E1350" s="697">
        <f>'WK2 - Notional General Income'!E224</f>
        <v>0</v>
      </c>
      <c r="F1350" s="697">
        <f>'WK2 - Notional General Income'!F224</f>
        <v>0</v>
      </c>
      <c r="G1350" s="697">
        <f>'WK2 - Notional General Income'!G224</f>
        <v>0</v>
      </c>
      <c r="H1350" s="1629" t="str">
        <f>'WK2 - Notional General Income'!H224</f>
        <v>.</v>
      </c>
      <c r="I1350" s="697">
        <f>'WK2 - Notional General Income'!I224</f>
        <v>0</v>
      </c>
      <c r="J1350" s="697">
        <f>'WK2 - Notional General Income'!J224</f>
        <v>0</v>
      </c>
      <c r="K1350" s="697">
        <f>'WK2 - Notional General Income'!K224</f>
        <v>0</v>
      </c>
      <c r="L1350" s="697">
        <f>'WK2 - Notional General Income'!L224</f>
        <v>0</v>
      </c>
      <c r="M1350" s="697" t="str">
        <f>'WK2 - Notional General Income'!M224</f>
        <v>.</v>
      </c>
      <c r="N1350" s="747"/>
      <c r="O1350" s="855">
        <f t="shared" si="41"/>
        <v>0</v>
      </c>
      <c r="P1350" s="1469"/>
      <c r="Q1350" s="1469"/>
      <c r="R1350" s="1469"/>
      <c r="S1350" s="1469"/>
      <c r="T1350" s="1469"/>
      <c r="U1350" s="1469"/>
      <c r="V1350" s="1469"/>
      <c r="W1350" s="1469"/>
      <c r="X1350" s="1469"/>
      <c r="Y1350" s="1469"/>
      <c r="Z1350" s="1469"/>
    </row>
    <row r="1351" spans="1:26" x14ac:dyDescent="0.2">
      <c r="A1351" s="1469"/>
      <c r="B1351" s="747" t="str">
        <f>'WK2 - Notional General Income'!C225</f>
        <v>Mining</v>
      </c>
      <c r="C1351" s="1375" t="str">
        <f>'WK2 - Notional General Income'!C$37</f>
        <v>.</v>
      </c>
      <c r="D1351" s="563" t="str">
        <f>'WK2 - Notional General Income'!C$220&amp;" - "&amp;'WK2 - Notional General Income'!D225</f>
        <v xml:space="preserve">. - </v>
      </c>
      <c r="E1351" s="697">
        <f>'WK2 - Notional General Income'!E225</f>
        <v>0</v>
      </c>
      <c r="F1351" s="697">
        <f>'WK2 - Notional General Income'!F225</f>
        <v>0</v>
      </c>
      <c r="G1351" s="697">
        <f>'WK2 - Notional General Income'!G225</f>
        <v>0</v>
      </c>
      <c r="H1351" s="1629" t="str">
        <f>'WK2 - Notional General Income'!H225</f>
        <v>.</v>
      </c>
      <c r="I1351" s="697">
        <f>'WK2 - Notional General Income'!I225</f>
        <v>0</v>
      </c>
      <c r="J1351" s="697">
        <f>'WK2 - Notional General Income'!J225</f>
        <v>0</v>
      </c>
      <c r="K1351" s="697">
        <f>'WK2 - Notional General Income'!K225</f>
        <v>0</v>
      </c>
      <c r="L1351" s="697">
        <f>'WK2 - Notional General Income'!L225</f>
        <v>0</v>
      </c>
      <c r="M1351" s="697" t="str">
        <f>'WK2 - Notional General Income'!M225</f>
        <v>.</v>
      </c>
      <c r="N1351" s="747"/>
      <c r="O1351" s="855">
        <f t="shared" si="41"/>
        <v>0</v>
      </c>
      <c r="P1351" s="1469"/>
      <c r="Q1351" s="1469"/>
      <c r="R1351" s="1469"/>
      <c r="S1351" s="1469"/>
      <c r="T1351" s="1469"/>
      <c r="U1351" s="1469"/>
      <c r="V1351" s="1469"/>
      <c r="W1351" s="1469"/>
      <c r="X1351" s="1469"/>
      <c r="Y1351" s="1469"/>
      <c r="Z1351" s="1469"/>
    </row>
    <row r="1352" spans="1:26" x14ac:dyDescent="0.2">
      <c r="A1352" s="1469"/>
      <c r="B1352" s="747" t="str">
        <f>'WK2 - Notional General Income'!C226</f>
        <v>Mining</v>
      </c>
      <c r="C1352" s="1375" t="str">
        <f>'WK2 - Notional General Income'!C$37</f>
        <v>.</v>
      </c>
      <c r="D1352" s="563" t="str">
        <f>'WK2 - Notional General Income'!C$220&amp;" - "&amp;'WK2 - Notional General Income'!D226</f>
        <v xml:space="preserve">. - </v>
      </c>
      <c r="E1352" s="697">
        <f>'WK2 - Notional General Income'!E226</f>
        <v>0</v>
      </c>
      <c r="F1352" s="697">
        <f>'WK2 - Notional General Income'!F226</f>
        <v>0</v>
      </c>
      <c r="G1352" s="697">
        <f>'WK2 - Notional General Income'!G226</f>
        <v>0</v>
      </c>
      <c r="H1352" s="1629" t="str">
        <f>'WK2 - Notional General Income'!H226</f>
        <v>.</v>
      </c>
      <c r="I1352" s="697">
        <f>'WK2 - Notional General Income'!I226</f>
        <v>0</v>
      </c>
      <c r="J1352" s="697">
        <f>'WK2 - Notional General Income'!J226</f>
        <v>0</v>
      </c>
      <c r="K1352" s="697">
        <f>'WK2 - Notional General Income'!K226</f>
        <v>0</v>
      </c>
      <c r="L1352" s="697">
        <f>'WK2 - Notional General Income'!L226</f>
        <v>0</v>
      </c>
      <c r="M1352" s="697" t="str">
        <f>'WK2 - Notional General Income'!M226</f>
        <v>.</v>
      </c>
      <c r="N1352" s="747"/>
      <c r="O1352" s="855">
        <f t="shared" si="41"/>
        <v>0</v>
      </c>
      <c r="P1352" s="1469"/>
      <c r="Q1352" s="1469"/>
      <c r="R1352" s="1469"/>
      <c r="S1352" s="1469"/>
      <c r="T1352" s="1469"/>
      <c r="U1352" s="1469"/>
      <c r="V1352" s="1469"/>
      <c r="W1352" s="1469"/>
      <c r="X1352" s="1469"/>
      <c r="Y1352" s="1469"/>
      <c r="Z1352" s="1469"/>
    </row>
    <row r="1353" spans="1:26" x14ac:dyDescent="0.2">
      <c r="A1353" s="1469"/>
      <c r="B1353" s="747" t="str">
        <f>'WK2 - Notional General Income'!C227</f>
        <v>Mining</v>
      </c>
      <c r="C1353" s="1375" t="str">
        <f>'WK2 - Notional General Income'!C$37</f>
        <v>.</v>
      </c>
      <c r="D1353" s="563" t="str">
        <f>'WK2 - Notional General Income'!C$220&amp;" - "&amp;'WK2 - Notional General Income'!D227</f>
        <v xml:space="preserve">. - </v>
      </c>
      <c r="E1353" s="697">
        <f>'WK2 - Notional General Income'!E227</f>
        <v>0</v>
      </c>
      <c r="F1353" s="697">
        <f>'WK2 - Notional General Income'!F227</f>
        <v>0</v>
      </c>
      <c r="G1353" s="697">
        <f>'WK2 - Notional General Income'!G227</f>
        <v>0</v>
      </c>
      <c r="H1353" s="1629" t="str">
        <f>'WK2 - Notional General Income'!H227</f>
        <v>.</v>
      </c>
      <c r="I1353" s="697">
        <f>'WK2 - Notional General Income'!I227</f>
        <v>0</v>
      </c>
      <c r="J1353" s="697">
        <f>'WK2 - Notional General Income'!J227</f>
        <v>0</v>
      </c>
      <c r="K1353" s="697">
        <f>'WK2 - Notional General Income'!K227</f>
        <v>0</v>
      </c>
      <c r="L1353" s="697">
        <f>'WK2 - Notional General Income'!L227</f>
        <v>0</v>
      </c>
      <c r="M1353" s="697" t="str">
        <f>'WK2 - Notional General Income'!M227</f>
        <v>.</v>
      </c>
      <c r="N1353" s="747"/>
      <c r="O1353" s="855">
        <f t="shared" si="41"/>
        <v>0</v>
      </c>
      <c r="P1353" s="1469"/>
      <c r="Q1353" s="1469"/>
      <c r="R1353" s="1469"/>
      <c r="S1353" s="1469"/>
      <c r="T1353" s="1469"/>
      <c r="U1353" s="1469"/>
      <c r="V1353" s="1469"/>
      <c r="W1353" s="1469"/>
      <c r="X1353" s="1469"/>
      <c r="Y1353" s="1469"/>
      <c r="Z1353" s="1469"/>
    </row>
    <row r="1354" spans="1:26" ht="12.75" thickBot="1" x14ac:dyDescent="0.25">
      <c r="A1354" s="1469"/>
      <c r="B1354" s="1630" t="str">
        <f>'WK2 - Notional General Income'!C228</f>
        <v>Mining</v>
      </c>
      <c r="C1354" s="1631" t="str">
        <f>'WK2 - Notional General Income'!C$37</f>
        <v>.</v>
      </c>
      <c r="D1354" s="1632" t="str">
        <f>'WK2 - Notional General Income'!C$220&amp;" - "&amp;'WK2 - Notional General Income'!D228</f>
        <v xml:space="preserve">. - </v>
      </c>
      <c r="E1354" s="1606">
        <f>'WK2 - Notional General Income'!E228</f>
        <v>0</v>
      </c>
      <c r="F1354" s="1606">
        <f>'WK2 - Notional General Income'!F228</f>
        <v>0</v>
      </c>
      <c r="G1354" s="1606">
        <f>'WK2 - Notional General Income'!G228</f>
        <v>0</v>
      </c>
      <c r="H1354" s="1633" t="str">
        <f>'WK2 - Notional General Income'!H228</f>
        <v>.</v>
      </c>
      <c r="I1354" s="1606">
        <f>'WK2 - Notional General Income'!I228</f>
        <v>0</v>
      </c>
      <c r="J1354" s="1606">
        <f>'WK2 - Notional General Income'!J228</f>
        <v>0</v>
      </c>
      <c r="K1354" s="1606">
        <f>'WK2 - Notional General Income'!K228</f>
        <v>0</v>
      </c>
      <c r="L1354" s="1606">
        <f>'WK2 - Notional General Income'!L228</f>
        <v>0</v>
      </c>
      <c r="M1354" s="1606" t="str">
        <f>'WK2 - Notional General Income'!M228</f>
        <v>.</v>
      </c>
      <c r="N1354" s="747"/>
      <c r="O1354" s="855">
        <f t="shared" si="41"/>
        <v>0</v>
      </c>
      <c r="P1354" s="1469"/>
      <c r="Q1354" s="1469"/>
      <c r="R1354" s="1469"/>
      <c r="S1354" s="1469"/>
      <c r="T1354" s="1469"/>
      <c r="U1354" s="1469"/>
      <c r="V1354" s="1469"/>
      <c r="W1354" s="1469"/>
      <c r="X1354" s="1469"/>
      <c r="Y1354" s="1469"/>
      <c r="Z1354" s="1469"/>
    </row>
    <row r="1355" spans="1:26" ht="12.75" thickTop="1" x14ac:dyDescent="0.2">
      <c r="A1355" s="1469"/>
      <c r="B1355" s="747" t="str">
        <f>'WK2 - Notional General Income'!C230</f>
        <v>Mining</v>
      </c>
      <c r="C1355" s="1375" t="str">
        <f>'WK2 - Notional General Income'!C$46</f>
        <v>.</v>
      </c>
      <c r="D1355" s="563" t="str">
        <f>'WK2 - Notional General Income'!C$229&amp;" - "&amp;'WK2 - Notional General Income'!D230</f>
        <v xml:space="preserve">. - </v>
      </c>
      <c r="E1355" s="697">
        <f>'WK2 - Notional General Income'!E230</f>
        <v>0</v>
      </c>
      <c r="F1355" s="697">
        <f>'WK2 - Notional General Income'!F230</f>
        <v>0</v>
      </c>
      <c r="G1355" s="697">
        <f>'WK2 - Notional General Income'!G230</f>
        <v>0</v>
      </c>
      <c r="H1355" s="1629" t="str">
        <f>'WK2 - Notional General Income'!H230</f>
        <v>.</v>
      </c>
      <c r="I1355" s="697">
        <f>'WK2 - Notional General Income'!I230</f>
        <v>0</v>
      </c>
      <c r="J1355" s="697">
        <f>'WK2 - Notional General Income'!J230</f>
        <v>0</v>
      </c>
      <c r="K1355" s="697">
        <f>'WK2 - Notional General Income'!K230</f>
        <v>0</v>
      </c>
      <c r="L1355" s="697">
        <f>'WK2 - Notional General Income'!L230</f>
        <v>0</v>
      </c>
      <c r="M1355" s="697" t="str">
        <f>'WK2 - Notional General Income'!M230</f>
        <v>.</v>
      </c>
      <c r="N1355" s="747"/>
      <c r="O1355" s="855">
        <f t="shared" si="41"/>
        <v>0</v>
      </c>
      <c r="P1355" s="1469"/>
      <c r="Q1355" s="1469"/>
      <c r="R1355" s="1469"/>
      <c r="S1355" s="1469"/>
      <c r="T1355" s="1469"/>
      <c r="U1355" s="1469"/>
      <c r="V1355" s="1469"/>
      <c r="W1355" s="1469"/>
      <c r="X1355" s="1469"/>
      <c r="Y1355" s="1469"/>
      <c r="Z1355" s="1469"/>
    </row>
    <row r="1356" spans="1:26" x14ac:dyDescent="0.2">
      <c r="A1356" s="1469"/>
      <c r="B1356" s="747" t="str">
        <f>'WK2 - Notional General Income'!C231</f>
        <v>Mining</v>
      </c>
      <c r="C1356" s="1375" t="str">
        <f>'WK2 - Notional General Income'!C$46</f>
        <v>.</v>
      </c>
      <c r="D1356" s="563" t="str">
        <f>'WK2 - Notional General Income'!C$229&amp;" - "&amp;'WK2 - Notional General Income'!D231</f>
        <v xml:space="preserve">. - </v>
      </c>
      <c r="E1356" s="697">
        <f>'WK2 - Notional General Income'!E231</f>
        <v>0</v>
      </c>
      <c r="F1356" s="697">
        <f>'WK2 - Notional General Income'!F231</f>
        <v>0</v>
      </c>
      <c r="G1356" s="697">
        <f>'WK2 - Notional General Income'!G231</f>
        <v>0</v>
      </c>
      <c r="H1356" s="1629" t="str">
        <f>'WK2 - Notional General Income'!H231</f>
        <v>.</v>
      </c>
      <c r="I1356" s="697">
        <f>'WK2 - Notional General Income'!I231</f>
        <v>0</v>
      </c>
      <c r="J1356" s="697">
        <f>'WK2 - Notional General Income'!J231</f>
        <v>0</v>
      </c>
      <c r="K1356" s="697">
        <f>'WK2 - Notional General Income'!K231</f>
        <v>0</v>
      </c>
      <c r="L1356" s="697">
        <f>'WK2 - Notional General Income'!L231</f>
        <v>0</v>
      </c>
      <c r="M1356" s="697" t="str">
        <f>'WK2 - Notional General Income'!M231</f>
        <v>.</v>
      </c>
      <c r="N1356" s="747"/>
      <c r="O1356" s="855">
        <f t="shared" si="41"/>
        <v>0</v>
      </c>
      <c r="P1356" s="1469"/>
      <c r="Q1356" s="1469"/>
      <c r="R1356" s="1469"/>
      <c r="S1356" s="1469"/>
      <c r="T1356" s="1469"/>
      <c r="U1356" s="1469"/>
      <c r="V1356" s="1469"/>
      <c r="W1356" s="1469"/>
      <c r="X1356" s="1469"/>
      <c r="Y1356" s="1469"/>
      <c r="Z1356" s="1469"/>
    </row>
    <row r="1357" spans="1:26" x14ac:dyDescent="0.2">
      <c r="A1357" s="1469"/>
      <c r="B1357" s="747" t="str">
        <f>'WK2 - Notional General Income'!C232</f>
        <v>Mining</v>
      </c>
      <c r="C1357" s="1375" t="str">
        <f>'WK2 - Notional General Income'!C$46</f>
        <v>.</v>
      </c>
      <c r="D1357" s="563" t="str">
        <f>'WK2 - Notional General Income'!C$229&amp;" - "&amp;'WK2 - Notional General Income'!D232</f>
        <v xml:space="preserve">. - </v>
      </c>
      <c r="E1357" s="697">
        <f>'WK2 - Notional General Income'!E232</f>
        <v>0</v>
      </c>
      <c r="F1357" s="697">
        <f>'WK2 - Notional General Income'!F232</f>
        <v>0</v>
      </c>
      <c r="G1357" s="697">
        <f>'WK2 - Notional General Income'!G232</f>
        <v>0</v>
      </c>
      <c r="H1357" s="1629" t="str">
        <f>'WK2 - Notional General Income'!H232</f>
        <v>.</v>
      </c>
      <c r="I1357" s="697">
        <f>'WK2 - Notional General Income'!I232</f>
        <v>0</v>
      </c>
      <c r="J1357" s="697">
        <f>'WK2 - Notional General Income'!J232</f>
        <v>0</v>
      </c>
      <c r="K1357" s="697">
        <f>'WK2 - Notional General Income'!K232</f>
        <v>0</v>
      </c>
      <c r="L1357" s="697">
        <f>'WK2 - Notional General Income'!L232</f>
        <v>0</v>
      </c>
      <c r="M1357" s="697" t="str">
        <f>'WK2 - Notional General Income'!M232</f>
        <v>.</v>
      </c>
      <c r="N1357" s="747"/>
      <c r="O1357" s="855">
        <f t="shared" si="41"/>
        <v>0</v>
      </c>
      <c r="P1357" s="1469"/>
      <c r="Q1357" s="1469"/>
      <c r="R1357" s="1469"/>
      <c r="S1357" s="1469"/>
      <c r="T1357" s="1469"/>
      <c r="U1357" s="1469"/>
      <c r="V1357" s="1469"/>
      <c r="W1357" s="1469"/>
      <c r="X1357" s="1469"/>
      <c r="Y1357" s="1469"/>
      <c r="Z1357" s="1469"/>
    </row>
    <row r="1358" spans="1:26" x14ac:dyDescent="0.2">
      <c r="A1358" s="1469"/>
      <c r="B1358" s="747" t="str">
        <f>'WK2 - Notional General Income'!C233</f>
        <v>Mining</v>
      </c>
      <c r="C1358" s="1375" t="str">
        <f>'WK2 - Notional General Income'!C$46</f>
        <v>.</v>
      </c>
      <c r="D1358" s="563" t="str">
        <f>'WK2 - Notional General Income'!C$229&amp;" - "&amp;'WK2 - Notional General Income'!D233</f>
        <v xml:space="preserve">. - </v>
      </c>
      <c r="E1358" s="697">
        <f>'WK2 - Notional General Income'!E233</f>
        <v>0</v>
      </c>
      <c r="F1358" s="697">
        <f>'WK2 - Notional General Income'!F233</f>
        <v>0</v>
      </c>
      <c r="G1358" s="697">
        <f>'WK2 - Notional General Income'!G233</f>
        <v>0</v>
      </c>
      <c r="H1358" s="1629" t="str">
        <f>'WK2 - Notional General Income'!H233</f>
        <v>.</v>
      </c>
      <c r="I1358" s="697">
        <f>'WK2 - Notional General Income'!I233</f>
        <v>0</v>
      </c>
      <c r="J1358" s="697">
        <f>'WK2 - Notional General Income'!J233</f>
        <v>0</v>
      </c>
      <c r="K1358" s="697">
        <f>'WK2 - Notional General Income'!K233</f>
        <v>0</v>
      </c>
      <c r="L1358" s="697">
        <f>'WK2 - Notional General Income'!L233</f>
        <v>0</v>
      </c>
      <c r="M1358" s="697" t="str">
        <f>'WK2 - Notional General Income'!M233</f>
        <v>.</v>
      </c>
      <c r="N1358" s="747"/>
      <c r="O1358" s="855">
        <f t="shared" si="41"/>
        <v>0</v>
      </c>
      <c r="P1358" s="1469"/>
      <c r="Q1358" s="1469"/>
      <c r="R1358" s="1469"/>
      <c r="S1358" s="1469"/>
      <c r="T1358" s="1469"/>
      <c r="U1358" s="1469"/>
      <c r="V1358" s="1469"/>
      <c r="W1358" s="1469"/>
      <c r="X1358" s="1469"/>
      <c r="Y1358" s="1469"/>
      <c r="Z1358" s="1469"/>
    </row>
    <row r="1359" spans="1:26" x14ac:dyDescent="0.2">
      <c r="A1359" s="1469"/>
      <c r="B1359" s="747" t="str">
        <f>'WK2 - Notional General Income'!C234</f>
        <v>Mining</v>
      </c>
      <c r="C1359" s="1375" t="str">
        <f>'WK2 - Notional General Income'!C$46</f>
        <v>.</v>
      </c>
      <c r="D1359" s="563" t="str">
        <f>'WK2 - Notional General Income'!C$229&amp;" - "&amp;'WK2 - Notional General Income'!D234</f>
        <v xml:space="preserve">. - </v>
      </c>
      <c r="E1359" s="697">
        <f>'WK2 - Notional General Income'!E234</f>
        <v>0</v>
      </c>
      <c r="F1359" s="697">
        <f>'WK2 - Notional General Income'!F234</f>
        <v>0</v>
      </c>
      <c r="G1359" s="697">
        <f>'WK2 - Notional General Income'!G234</f>
        <v>0</v>
      </c>
      <c r="H1359" s="1629" t="str">
        <f>'WK2 - Notional General Income'!H234</f>
        <v>.</v>
      </c>
      <c r="I1359" s="697">
        <f>'WK2 - Notional General Income'!I234</f>
        <v>0</v>
      </c>
      <c r="J1359" s="697">
        <f>'WK2 - Notional General Income'!J234</f>
        <v>0</v>
      </c>
      <c r="K1359" s="697">
        <f>'WK2 - Notional General Income'!K234</f>
        <v>0</v>
      </c>
      <c r="L1359" s="697">
        <f>'WK2 - Notional General Income'!L234</f>
        <v>0</v>
      </c>
      <c r="M1359" s="697" t="str">
        <f>'WK2 - Notional General Income'!M234</f>
        <v>.</v>
      </c>
      <c r="N1359" s="747"/>
      <c r="O1359" s="855">
        <f t="shared" si="41"/>
        <v>0</v>
      </c>
      <c r="P1359" s="1469"/>
      <c r="Q1359" s="1469"/>
      <c r="R1359" s="1469"/>
      <c r="S1359" s="1469"/>
      <c r="T1359" s="1469"/>
      <c r="U1359" s="1469"/>
      <c r="V1359" s="1469"/>
      <c r="W1359" s="1469"/>
      <c r="X1359" s="1469"/>
      <c r="Y1359" s="1469"/>
      <c r="Z1359" s="1469"/>
    </row>
    <row r="1360" spans="1:26" x14ac:dyDescent="0.2">
      <c r="A1360" s="1469"/>
      <c r="B1360" s="747" t="str">
        <f>'WK2 - Notional General Income'!C235</f>
        <v>Mining</v>
      </c>
      <c r="C1360" s="1375" t="str">
        <f>'WK2 - Notional General Income'!C$46</f>
        <v>.</v>
      </c>
      <c r="D1360" s="563" t="str">
        <f>'WK2 - Notional General Income'!C$229&amp;" - "&amp;'WK2 - Notional General Income'!D235</f>
        <v xml:space="preserve">. - </v>
      </c>
      <c r="E1360" s="697">
        <f>'WK2 - Notional General Income'!E235</f>
        <v>0</v>
      </c>
      <c r="F1360" s="697">
        <f>'WK2 - Notional General Income'!F235</f>
        <v>0</v>
      </c>
      <c r="G1360" s="697">
        <f>'WK2 - Notional General Income'!G235</f>
        <v>0</v>
      </c>
      <c r="H1360" s="1629" t="str">
        <f>'WK2 - Notional General Income'!H235</f>
        <v>.</v>
      </c>
      <c r="I1360" s="697">
        <f>'WK2 - Notional General Income'!I235</f>
        <v>0</v>
      </c>
      <c r="J1360" s="697">
        <f>'WK2 - Notional General Income'!J235</f>
        <v>0</v>
      </c>
      <c r="K1360" s="697">
        <f>'WK2 - Notional General Income'!K235</f>
        <v>0</v>
      </c>
      <c r="L1360" s="697">
        <f>'WK2 - Notional General Income'!L235</f>
        <v>0</v>
      </c>
      <c r="M1360" s="697" t="str">
        <f>'WK2 - Notional General Income'!M235</f>
        <v>.</v>
      </c>
      <c r="N1360" s="747"/>
      <c r="O1360" s="855">
        <f t="shared" si="41"/>
        <v>0</v>
      </c>
      <c r="P1360" s="1469"/>
      <c r="Q1360" s="1469"/>
      <c r="R1360" s="1469"/>
      <c r="S1360" s="1469"/>
      <c r="T1360" s="1469"/>
      <c r="U1360" s="1469"/>
      <c r="V1360" s="1469"/>
      <c r="W1360" s="1469"/>
      <c r="X1360" s="1469"/>
      <c r="Y1360" s="1469"/>
      <c r="Z1360" s="1469"/>
    </row>
    <row r="1361" spans="1:26" x14ac:dyDescent="0.2">
      <c r="A1361" s="1469"/>
      <c r="B1361" s="747" t="str">
        <f>'WK2 - Notional General Income'!C236</f>
        <v>Mining</v>
      </c>
      <c r="C1361" s="1375" t="str">
        <f>'WK2 - Notional General Income'!C$46</f>
        <v>.</v>
      </c>
      <c r="D1361" s="563" t="str">
        <f>'WK2 - Notional General Income'!C$229&amp;" - "&amp;'WK2 - Notional General Income'!D236</f>
        <v xml:space="preserve">. - </v>
      </c>
      <c r="E1361" s="697">
        <f>'WK2 - Notional General Income'!E236</f>
        <v>0</v>
      </c>
      <c r="F1361" s="697">
        <f>'WK2 - Notional General Income'!F236</f>
        <v>0</v>
      </c>
      <c r="G1361" s="697">
        <f>'WK2 - Notional General Income'!G236</f>
        <v>0</v>
      </c>
      <c r="H1361" s="1629" t="str">
        <f>'WK2 - Notional General Income'!H236</f>
        <v>.</v>
      </c>
      <c r="I1361" s="697">
        <f>'WK2 - Notional General Income'!I236</f>
        <v>0</v>
      </c>
      <c r="J1361" s="697">
        <f>'WK2 - Notional General Income'!J236</f>
        <v>0</v>
      </c>
      <c r="K1361" s="697">
        <f>'WK2 - Notional General Income'!K236</f>
        <v>0</v>
      </c>
      <c r="L1361" s="697">
        <f>'WK2 - Notional General Income'!L236</f>
        <v>0</v>
      </c>
      <c r="M1361" s="697" t="str">
        <f>'WK2 - Notional General Income'!M236</f>
        <v>.</v>
      </c>
      <c r="N1361" s="747"/>
      <c r="O1361" s="855">
        <f t="shared" si="41"/>
        <v>0</v>
      </c>
      <c r="P1361" s="1469"/>
      <c r="Q1361" s="1469"/>
      <c r="R1361" s="1469"/>
      <c r="S1361" s="1469"/>
      <c r="T1361" s="1469"/>
      <c r="U1361" s="1469"/>
      <c r="V1361" s="1469"/>
      <c r="W1361" s="1469"/>
      <c r="X1361" s="1469"/>
      <c r="Y1361" s="1469"/>
      <c r="Z1361" s="1469"/>
    </row>
    <row r="1362" spans="1:26" ht="12.75" thickBot="1" x14ac:dyDescent="0.25">
      <c r="A1362" s="1469"/>
      <c r="B1362" s="1630" t="str">
        <f>'WK2 - Notional General Income'!C237</f>
        <v>Mining</v>
      </c>
      <c r="C1362" s="1631" t="str">
        <f>'WK2 - Notional General Income'!C$46</f>
        <v>.</v>
      </c>
      <c r="D1362" s="1632" t="str">
        <f>'WK2 - Notional General Income'!C$229&amp;" - "&amp;'WK2 - Notional General Income'!D237</f>
        <v xml:space="preserve">. - </v>
      </c>
      <c r="E1362" s="1606">
        <f>'WK2 - Notional General Income'!E237</f>
        <v>0</v>
      </c>
      <c r="F1362" s="1606">
        <f>'WK2 - Notional General Income'!F237</f>
        <v>0</v>
      </c>
      <c r="G1362" s="1606">
        <f>'WK2 - Notional General Income'!G237</f>
        <v>0</v>
      </c>
      <c r="H1362" s="1633" t="str">
        <f>'WK2 - Notional General Income'!H237</f>
        <v>.</v>
      </c>
      <c r="I1362" s="1606">
        <f>'WK2 - Notional General Income'!I237</f>
        <v>0</v>
      </c>
      <c r="J1362" s="1606">
        <f>'WK2 - Notional General Income'!J237</f>
        <v>0</v>
      </c>
      <c r="K1362" s="1606">
        <f>'WK2 - Notional General Income'!K237</f>
        <v>0</v>
      </c>
      <c r="L1362" s="1606">
        <f>'WK2 - Notional General Income'!L237</f>
        <v>0</v>
      </c>
      <c r="M1362" s="1606" t="str">
        <f>'WK2 - Notional General Income'!M237</f>
        <v>.</v>
      </c>
      <c r="N1362" s="747"/>
      <c r="O1362" s="855">
        <f t="shared" si="41"/>
        <v>0</v>
      </c>
      <c r="P1362" s="1469"/>
      <c r="Q1362" s="1469"/>
      <c r="R1362" s="1469"/>
      <c r="S1362" s="1469"/>
      <c r="T1362" s="1469"/>
      <c r="U1362" s="1469"/>
      <c r="V1362" s="1469"/>
      <c r="W1362" s="1469"/>
      <c r="X1362" s="1469"/>
      <c r="Y1362" s="1469"/>
      <c r="Z1362" s="1469"/>
    </row>
    <row r="1363" spans="1:26" ht="12.75" thickTop="1" x14ac:dyDescent="0.2">
      <c r="A1363" s="1469"/>
      <c r="B1363" s="747" t="str">
        <f>'WK2 - Notional General Income'!C239</f>
        <v>Mining</v>
      </c>
      <c r="C1363" s="1375" t="str">
        <f>'WK2 - Notional General Income'!C$55</f>
        <v>.</v>
      </c>
      <c r="D1363" s="563" t="str">
        <f>'WK2 - Notional General Income'!C$238&amp;" - "&amp;'WK2 - Notional General Income'!D239</f>
        <v xml:space="preserve">. - </v>
      </c>
      <c r="E1363" s="697">
        <f>'WK2 - Notional General Income'!E239</f>
        <v>0</v>
      </c>
      <c r="F1363" s="697">
        <f>'WK2 - Notional General Income'!F239</f>
        <v>0</v>
      </c>
      <c r="G1363" s="697">
        <f>'WK2 - Notional General Income'!G239</f>
        <v>0</v>
      </c>
      <c r="H1363" s="1629" t="str">
        <f>'WK2 - Notional General Income'!H239</f>
        <v>.</v>
      </c>
      <c r="I1363" s="697">
        <f>'WK2 - Notional General Income'!I239</f>
        <v>0</v>
      </c>
      <c r="J1363" s="697">
        <f>'WK2 - Notional General Income'!J239</f>
        <v>0</v>
      </c>
      <c r="K1363" s="697">
        <f>'WK2 - Notional General Income'!K239</f>
        <v>0</v>
      </c>
      <c r="L1363" s="697">
        <f>'WK2 - Notional General Income'!L239</f>
        <v>0</v>
      </c>
      <c r="M1363" s="697" t="str">
        <f>'WK2 - Notional General Income'!M239</f>
        <v>.</v>
      </c>
      <c r="N1363" s="747"/>
      <c r="O1363" s="855">
        <f t="shared" si="41"/>
        <v>0</v>
      </c>
      <c r="P1363" s="1469"/>
      <c r="Q1363" s="1469"/>
      <c r="R1363" s="1469"/>
      <c r="S1363" s="1469"/>
      <c r="T1363" s="1469"/>
      <c r="U1363" s="1469"/>
      <c r="V1363" s="1469"/>
      <c r="W1363" s="1469"/>
      <c r="X1363" s="1469"/>
      <c r="Y1363" s="1469"/>
      <c r="Z1363" s="1469"/>
    </row>
    <row r="1364" spans="1:26" x14ac:dyDescent="0.2">
      <c r="A1364" s="1469"/>
      <c r="B1364" s="747" t="str">
        <f>'WK2 - Notional General Income'!C240</f>
        <v>Mining</v>
      </c>
      <c r="C1364" s="1375" t="str">
        <f>'WK2 - Notional General Income'!C$55</f>
        <v>.</v>
      </c>
      <c r="D1364" s="563" t="str">
        <f>'WK2 - Notional General Income'!C$238&amp;" - "&amp;'WK2 - Notional General Income'!D240</f>
        <v xml:space="preserve">. - </v>
      </c>
      <c r="E1364" s="697">
        <f>'WK2 - Notional General Income'!E240</f>
        <v>0</v>
      </c>
      <c r="F1364" s="697">
        <f>'WK2 - Notional General Income'!F240</f>
        <v>0</v>
      </c>
      <c r="G1364" s="697">
        <f>'WK2 - Notional General Income'!G240</f>
        <v>0</v>
      </c>
      <c r="H1364" s="1629" t="str">
        <f>'WK2 - Notional General Income'!H240</f>
        <v>.</v>
      </c>
      <c r="I1364" s="697">
        <f>'WK2 - Notional General Income'!I240</f>
        <v>0</v>
      </c>
      <c r="J1364" s="697">
        <f>'WK2 - Notional General Income'!J240</f>
        <v>0</v>
      </c>
      <c r="K1364" s="697">
        <f>'WK2 - Notional General Income'!K240</f>
        <v>0</v>
      </c>
      <c r="L1364" s="697">
        <f>'WK2 - Notional General Income'!L240</f>
        <v>0</v>
      </c>
      <c r="M1364" s="697" t="str">
        <f>'WK2 - Notional General Income'!M240</f>
        <v>.</v>
      </c>
      <c r="N1364" s="747"/>
      <c r="O1364" s="855">
        <f t="shared" si="41"/>
        <v>0</v>
      </c>
      <c r="P1364" s="1469"/>
      <c r="Q1364" s="1469"/>
      <c r="R1364" s="1469"/>
      <c r="S1364" s="1469"/>
      <c r="T1364" s="1469"/>
      <c r="U1364" s="1469"/>
      <c r="V1364" s="1469"/>
      <c r="W1364" s="1469"/>
      <c r="X1364" s="1469"/>
      <c r="Y1364" s="1469"/>
      <c r="Z1364" s="1469"/>
    </row>
    <row r="1365" spans="1:26" x14ac:dyDescent="0.2">
      <c r="A1365" s="1469"/>
      <c r="B1365" s="747" t="str">
        <f>'WK2 - Notional General Income'!C241</f>
        <v>Mining</v>
      </c>
      <c r="C1365" s="1375" t="str">
        <f>'WK2 - Notional General Income'!C$55</f>
        <v>.</v>
      </c>
      <c r="D1365" s="563" t="str">
        <f>'WK2 - Notional General Income'!C$238&amp;" - "&amp;'WK2 - Notional General Income'!D241</f>
        <v xml:space="preserve">. - </v>
      </c>
      <c r="E1365" s="697">
        <f>'WK2 - Notional General Income'!E241</f>
        <v>0</v>
      </c>
      <c r="F1365" s="697">
        <f>'WK2 - Notional General Income'!F241</f>
        <v>0</v>
      </c>
      <c r="G1365" s="697">
        <f>'WK2 - Notional General Income'!G241</f>
        <v>0</v>
      </c>
      <c r="H1365" s="1629" t="str">
        <f>'WK2 - Notional General Income'!H241</f>
        <v>.</v>
      </c>
      <c r="I1365" s="697">
        <f>'WK2 - Notional General Income'!I241</f>
        <v>0</v>
      </c>
      <c r="J1365" s="697">
        <f>'WK2 - Notional General Income'!J241</f>
        <v>0</v>
      </c>
      <c r="K1365" s="697">
        <f>'WK2 - Notional General Income'!K241</f>
        <v>0</v>
      </c>
      <c r="L1365" s="697">
        <f>'WK2 - Notional General Income'!L241</f>
        <v>0</v>
      </c>
      <c r="M1365" s="697" t="str">
        <f>'WK2 - Notional General Income'!M241</f>
        <v>.</v>
      </c>
      <c r="N1365" s="747"/>
      <c r="O1365" s="855">
        <f t="shared" si="41"/>
        <v>0</v>
      </c>
      <c r="P1365" s="1469"/>
      <c r="Q1365" s="1469"/>
      <c r="R1365" s="1469"/>
      <c r="S1365" s="1469"/>
      <c r="T1365" s="1469"/>
      <c r="U1365" s="1469"/>
      <c r="V1365" s="1469"/>
      <c r="W1365" s="1469"/>
      <c r="X1365" s="1469"/>
      <c r="Y1365" s="1469"/>
      <c r="Z1365" s="1469"/>
    </row>
    <row r="1366" spans="1:26" x14ac:dyDescent="0.2">
      <c r="A1366" s="1469"/>
      <c r="B1366" s="747" t="str">
        <f>'WK2 - Notional General Income'!C242</f>
        <v>Mining</v>
      </c>
      <c r="C1366" s="1375" t="str">
        <f>'WK2 - Notional General Income'!C$55</f>
        <v>.</v>
      </c>
      <c r="D1366" s="563" t="str">
        <f>'WK2 - Notional General Income'!C$238&amp;" - "&amp;'WK2 - Notional General Income'!D242</f>
        <v xml:space="preserve">. - </v>
      </c>
      <c r="E1366" s="697">
        <f>'WK2 - Notional General Income'!E242</f>
        <v>0</v>
      </c>
      <c r="F1366" s="697">
        <f>'WK2 - Notional General Income'!F242</f>
        <v>0</v>
      </c>
      <c r="G1366" s="697">
        <f>'WK2 - Notional General Income'!G242</f>
        <v>0</v>
      </c>
      <c r="H1366" s="1629" t="str">
        <f>'WK2 - Notional General Income'!H242</f>
        <v>.</v>
      </c>
      <c r="I1366" s="697">
        <f>'WK2 - Notional General Income'!I242</f>
        <v>0</v>
      </c>
      <c r="J1366" s="697">
        <f>'WK2 - Notional General Income'!J242</f>
        <v>0</v>
      </c>
      <c r="K1366" s="697">
        <f>'WK2 - Notional General Income'!K242</f>
        <v>0</v>
      </c>
      <c r="L1366" s="697">
        <f>'WK2 - Notional General Income'!L242</f>
        <v>0</v>
      </c>
      <c r="M1366" s="697" t="str">
        <f>'WK2 - Notional General Income'!M242</f>
        <v>.</v>
      </c>
      <c r="N1366" s="747"/>
      <c r="O1366" s="855">
        <f t="shared" si="41"/>
        <v>0</v>
      </c>
      <c r="P1366" s="1469"/>
      <c r="Q1366" s="1469"/>
      <c r="R1366" s="1469"/>
      <c r="S1366" s="1469"/>
      <c r="T1366" s="1469"/>
      <c r="U1366" s="1469"/>
      <c r="V1366" s="1469"/>
      <c r="W1366" s="1469"/>
      <c r="X1366" s="1469"/>
      <c r="Y1366" s="1469"/>
      <c r="Z1366" s="1469"/>
    </row>
    <row r="1367" spans="1:26" x14ac:dyDescent="0.2">
      <c r="A1367" s="1469"/>
      <c r="B1367" s="747" t="str">
        <f>'WK2 - Notional General Income'!C243</f>
        <v>Mining</v>
      </c>
      <c r="C1367" s="1375" t="str">
        <f>'WK2 - Notional General Income'!C$55</f>
        <v>.</v>
      </c>
      <c r="D1367" s="563" t="str">
        <f>'WK2 - Notional General Income'!C$238&amp;" - "&amp;'WK2 - Notional General Income'!D243</f>
        <v xml:space="preserve">. - </v>
      </c>
      <c r="E1367" s="697">
        <f>'WK2 - Notional General Income'!E243</f>
        <v>0</v>
      </c>
      <c r="F1367" s="697">
        <f>'WK2 - Notional General Income'!F243</f>
        <v>0</v>
      </c>
      <c r="G1367" s="697">
        <f>'WK2 - Notional General Income'!G243</f>
        <v>0</v>
      </c>
      <c r="H1367" s="1629" t="str">
        <f>'WK2 - Notional General Income'!H243</f>
        <v>.</v>
      </c>
      <c r="I1367" s="697">
        <f>'WK2 - Notional General Income'!I243</f>
        <v>0</v>
      </c>
      <c r="J1367" s="697">
        <f>'WK2 - Notional General Income'!J243</f>
        <v>0</v>
      </c>
      <c r="K1367" s="697">
        <f>'WK2 - Notional General Income'!K243</f>
        <v>0</v>
      </c>
      <c r="L1367" s="697">
        <f>'WK2 - Notional General Income'!L243</f>
        <v>0</v>
      </c>
      <c r="M1367" s="697" t="str">
        <f>'WK2 - Notional General Income'!M243</f>
        <v>.</v>
      </c>
      <c r="N1367" s="747"/>
      <c r="O1367" s="855">
        <f t="shared" si="41"/>
        <v>0</v>
      </c>
      <c r="P1367" s="1469"/>
      <c r="Q1367" s="1469"/>
      <c r="R1367" s="1469"/>
      <c r="S1367" s="1469"/>
      <c r="T1367" s="1469"/>
      <c r="U1367" s="1469"/>
      <c r="V1367" s="1469"/>
      <c r="W1367" s="1469"/>
      <c r="X1367" s="1469"/>
      <c r="Y1367" s="1469"/>
      <c r="Z1367" s="1469"/>
    </row>
    <row r="1368" spans="1:26" x14ac:dyDescent="0.2">
      <c r="A1368" s="1469"/>
      <c r="B1368" s="747" t="str">
        <f>'WK2 - Notional General Income'!C244</f>
        <v>Mining</v>
      </c>
      <c r="C1368" s="1375" t="str">
        <f>'WK2 - Notional General Income'!C$55</f>
        <v>.</v>
      </c>
      <c r="D1368" s="563" t="str">
        <f>'WK2 - Notional General Income'!C$238&amp;" - "&amp;'WK2 - Notional General Income'!D244</f>
        <v xml:space="preserve">. - </v>
      </c>
      <c r="E1368" s="697">
        <f>'WK2 - Notional General Income'!E244</f>
        <v>0</v>
      </c>
      <c r="F1368" s="697">
        <f>'WK2 - Notional General Income'!F244</f>
        <v>0</v>
      </c>
      <c r="G1368" s="697">
        <f>'WK2 - Notional General Income'!G244</f>
        <v>0</v>
      </c>
      <c r="H1368" s="1629" t="str">
        <f>'WK2 - Notional General Income'!H244</f>
        <v>.</v>
      </c>
      <c r="I1368" s="697">
        <f>'WK2 - Notional General Income'!I244</f>
        <v>0</v>
      </c>
      <c r="J1368" s="697">
        <f>'WK2 - Notional General Income'!J244</f>
        <v>0</v>
      </c>
      <c r="K1368" s="697">
        <f>'WK2 - Notional General Income'!K244</f>
        <v>0</v>
      </c>
      <c r="L1368" s="697">
        <f>'WK2 - Notional General Income'!L244</f>
        <v>0</v>
      </c>
      <c r="M1368" s="697" t="str">
        <f>'WK2 - Notional General Income'!M244</f>
        <v>.</v>
      </c>
      <c r="N1368" s="747"/>
      <c r="O1368" s="855">
        <f t="shared" si="41"/>
        <v>0</v>
      </c>
      <c r="P1368" s="1469"/>
      <c r="Q1368" s="1469"/>
      <c r="R1368" s="1469"/>
      <c r="S1368" s="1469"/>
      <c r="T1368" s="1469"/>
      <c r="U1368" s="1469"/>
      <c r="V1368" s="1469"/>
      <c r="W1368" s="1469"/>
      <c r="X1368" s="1469"/>
      <c r="Y1368" s="1469"/>
      <c r="Z1368" s="1469"/>
    </row>
    <row r="1369" spans="1:26" x14ac:dyDescent="0.2">
      <c r="A1369" s="1469"/>
      <c r="B1369" s="747" t="str">
        <f>'WK2 - Notional General Income'!C245</f>
        <v>Mining</v>
      </c>
      <c r="C1369" s="1375" t="str">
        <f>'WK2 - Notional General Income'!C$55</f>
        <v>.</v>
      </c>
      <c r="D1369" s="563" t="str">
        <f>'WK2 - Notional General Income'!C$238&amp;" - "&amp;'WK2 - Notional General Income'!D245</f>
        <v xml:space="preserve">. - </v>
      </c>
      <c r="E1369" s="697">
        <f>'WK2 - Notional General Income'!E245</f>
        <v>0</v>
      </c>
      <c r="F1369" s="697">
        <f>'WK2 - Notional General Income'!F245</f>
        <v>0</v>
      </c>
      <c r="G1369" s="697">
        <f>'WK2 - Notional General Income'!G245</f>
        <v>0</v>
      </c>
      <c r="H1369" s="1629" t="str">
        <f>'WK2 - Notional General Income'!H245</f>
        <v>.</v>
      </c>
      <c r="I1369" s="697">
        <f>'WK2 - Notional General Income'!I245</f>
        <v>0</v>
      </c>
      <c r="J1369" s="697">
        <f>'WK2 - Notional General Income'!J245</f>
        <v>0</v>
      </c>
      <c r="K1369" s="697">
        <f>'WK2 - Notional General Income'!K245</f>
        <v>0</v>
      </c>
      <c r="L1369" s="697">
        <f>'WK2 - Notional General Income'!L245</f>
        <v>0</v>
      </c>
      <c r="M1369" s="697" t="str">
        <f>'WK2 - Notional General Income'!M245</f>
        <v>.</v>
      </c>
      <c r="N1369" s="747"/>
      <c r="O1369" s="855">
        <f t="shared" si="41"/>
        <v>0</v>
      </c>
      <c r="P1369" s="1469"/>
      <c r="Q1369" s="1469"/>
      <c r="R1369" s="1469"/>
      <c r="S1369" s="1469"/>
      <c r="T1369" s="1469"/>
      <c r="U1369" s="1469"/>
      <c r="V1369" s="1469"/>
      <c r="W1369" s="1469"/>
      <c r="X1369" s="1469"/>
      <c r="Y1369" s="1469"/>
      <c r="Z1369" s="1469"/>
    </row>
    <row r="1370" spans="1:26" x14ac:dyDescent="0.2">
      <c r="A1370" s="1469"/>
      <c r="B1370" s="747" t="str">
        <f>'WK2 - Notional General Income'!C246</f>
        <v>Mining</v>
      </c>
      <c r="C1370" s="1358" t="str">
        <f>'WK2 - Notional General Income'!C$55</f>
        <v>.</v>
      </c>
      <c r="D1370" s="563" t="str">
        <f>'WK2 - Notional General Income'!C$238&amp;" - "&amp;'WK2 - Notional General Income'!D246</f>
        <v xml:space="preserve">. - </v>
      </c>
      <c r="E1370" s="697">
        <f>'WK2 - Notional General Income'!E246</f>
        <v>0</v>
      </c>
      <c r="F1370" s="697">
        <f>'WK2 - Notional General Income'!F246</f>
        <v>0</v>
      </c>
      <c r="G1370" s="697">
        <f>'WK2 - Notional General Income'!G246</f>
        <v>0</v>
      </c>
      <c r="H1370" s="1629" t="str">
        <f>'WK2 - Notional General Income'!H246</f>
        <v>.</v>
      </c>
      <c r="I1370" s="697">
        <f>'WK2 - Notional General Income'!I246</f>
        <v>0</v>
      </c>
      <c r="J1370" s="697">
        <f>'WK2 - Notional General Income'!J246</f>
        <v>0</v>
      </c>
      <c r="K1370" s="697">
        <f>'WK2 - Notional General Income'!K246</f>
        <v>0</v>
      </c>
      <c r="L1370" s="697">
        <f>'WK2 - Notional General Income'!L246</f>
        <v>0</v>
      </c>
      <c r="M1370" s="697" t="str">
        <f>'WK2 - Notional General Income'!M246</f>
        <v>.</v>
      </c>
      <c r="N1370" s="747"/>
      <c r="O1370" s="855">
        <f t="shared" si="41"/>
        <v>0</v>
      </c>
      <c r="P1370" s="1469"/>
      <c r="Q1370" s="1469"/>
      <c r="R1370" s="1469"/>
      <c r="S1370" s="1469"/>
      <c r="T1370" s="1469"/>
      <c r="U1370" s="1469"/>
      <c r="V1370" s="1469"/>
      <c r="W1370" s="1469"/>
      <c r="X1370" s="1469"/>
      <c r="Y1370" s="1469"/>
      <c r="Z1370" s="1469"/>
    </row>
    <row r="1371" spans="1:26" x14ac:dyDescent="0.2">
      <c r="A1371" s="1469"/>
      <c r="B1371" s="1289" t="str">
        <f>'WK2 - Notional General Income'!D247</f>
        <v>Total Mining</v>
      </c>
      <c r="C1371" s="1290"/>
      <c r="D1371" s="1380"/>
      <c r="E1371" s="1379">
        <f>SUM(E1331:E1370)</f>
        <v>5</v>
      </c>
      <c r="F1371" s="1379"/>
      <c r="G1371" s="1379"/>
      <c r="H1371" s="1379"/>
      <c r="I1371" s="1379"/>
      <c r="J1371" s="1379">
        <f>SUM(J1331:J1370)</f>
        <v>0</v>
      </c>
      <c r="K1371" s="1379">
        <f>SUM(K1331:K1370)</f>
        <v>13875000</v>
      </c>
      <c r="L1371" s="1379">
        <f>SUM(L1331:L1370)</f>
        <v>0</v>
      </c>
      <c r="M1371" s="1379">
        <f>SUM(M1331:M1370)</f>
        <v>2063812.59375</v>
      </c>
      <c r="N1371" s="747"/>
      <c r="O1371" s="748"/>
      <c r="P1371" s="1469"/>
      <c r="Q1371" s="1469"/>
      <c r="R1371" s="1469"/>
      <c r="S1371" s="1469"/>
      <c r="T1371" s="1469"/>
      <c r="U1371" s="1469"/>
      <c r="V1371" s="1469"/>
      <c r="W1371" s="1469"/>
      <c r="X1371" s="1469"/>
      <c r="Y1371" s="1469"/>
      <c r="Z1371" s="1469"/>
    </row>
    <row r="1372" spans="1:26" x14ac:dyDescent="0.2">
      <c r="A1372" s="1469"/>
      <c r="B1372" s="747" t="str">
        <f>'WK2 - Notional General Income'!C248</f>
        <v>Total Assessments:</v>
      </c>
      <c r="C1372" s="1358"/>
      <c r="D1372" s="563"/>
      <c r="E1372" s="854">
        <f>E1371+E1330+E1289+E1203</f>
        <v>141687</v>
      </c>
      <c r="F1372" s="854"/>
      <c r="G1372" s="854"/>
      <c r="H1372" s="1634"/>
      <c r="I1372" s="854"/>
      <c r="J1372" s="854"/>
      <c r="K1372" s="854"/>
      <c r="L1372" s="854"/>
      <c r="M1372" s="854"/>
      <c r="N1372" s="747"/>
      <c r="O1372" s="748"/>
      <c r="P1372" s="1469"/>
      <c r="Q1372" s="1469"/>
      <c r="R1372" s="1469"/>
      <c r="S1372" s="1469"/>
      <c r="T1372" s="1469"/>
      <c r="U1372" s="1469"/>
      <c r="V1372" s="1469"/>
      <c r="W1372" s="1469"/>
      <c r="X1372" s="1469"/>
      <c r="Y1372" s="1469"/>
      <c r="Z1372" s="1469"/>
    </row>
    <row r="1373" spans="1:26" x14ac:dyDescent="0.2">
      <c r="A1373" s="1469"/>
      <c r="B1373" s="751"/>
      <c r="C1373" s="752"/>
      <c r="D1373" s="808"/>
      <c r="E1373" s="1287"/>
      <c r="F1373" s="1287"/>
      <c r="G1373" s="1287"/>
      <c r="H1373" s="1635"/>
      <c r="I1373" s="1287"/>
      <c r="J1373" s="1287"/>
      <c r="K1373" s="1287"/>
      <c r="L1373" s="1287"/>
      <c r="M1373" s="1287"/>
      <c r="N1373" s="751"/>
      <c r="O1373" s="753"/>
      <c r="P1373" s="1469"/>
      <c r="Q1373" s="1469"/>
      <c r="R1373" s="1469"/>
      <c r="S1373" s="1469"/>
      <c r="T1373" s="1469"/>
      <c r="U1373" s="1469"/>
      <c r="V1373" s="1469"/>
      <c r="W1373" s="1469"/>
      <c r="X1373" s="1469"/>
      <c r="Y1373" s="1469"/>
      <c r="Z1373" s="1469"/>
    </row>
    <row r="1374" spans="1:26" x14ac:dyDescent="0.2">
      <c r="A1374" s="1469"/>
      <c r="B1374" s="1469"/>
      <c r="C1374" s="1469"/>
      <c r="D1374" s="1469"/>
      <c r="E1374" s="1469"/>
      <c r="F1374" s="1469"/>
      <c r="G1374" s="1469"/>
      <c r="H1374" s="1469"/>
      <c r="I1374" s="1469"/>
      <c r="J1374" s="1469"/>
      <c r="K1374" s="1469"/>
      <c r="L1374" s="1469"/>
      <c r="M1374" s="1469"/>
      <c r="N1374" s="1469"/>
      <c r="O1374" s="1469"/>
      <c r="P1374" s="1469"/>
      <c r="Q1374" s="1469"/>
      <c r="R1374" s="1469"/>
      <c r="S1374" s="1469"/>
      <c r="T1374" s="1469"/>
      <c r="U1374" s="1469"/>
      <c r="V1374" s="1469"/>
      <c r="W1374" s="1469"/>
      <c r="X1374" s="1469"/>
      <c r="Y1374" s="1469"/>
      <c r="Z1374" s="1469"/>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P385"/>
  <sheetViews>
    <sheetView zoomScaleNormal="100" workbookViewId="0"/>
  </sheetViews>
  <sheetFormatPr defaultRowHeight="12" x14ac:dyDescent="0.2"/>
  <cols>
    <col min="1" max="1" width="1.85546875" customWidth="1"/>
    <col min="2" max="2" width="4.140625" customWidth="1"/>
    <col min="4" max="4" width="13.140625" customWidth="1"/>
    <col min="5" max="5" width="14.85546875" style="92" customWidth="1"/>
    <col min="6" max="6" width="12.140625" customWidth="1"/>
    <col min="7" max="9" width="16" customWidth="1"/>
    <col min="10" max="10" width="11" customWidth="1"/>
    <col min="11" max="11" width="11.85546875" customWidth="1"/>
    <col min="27" max="42" width="9" style="92"/>
  </cols>
  <sheetData>
    <row r="1" spans="1:42" s="92" customFormat="1" ht="12.75" thickBot="1" x14ac:dyDescent="0.25">
      <c r="A1" s="105"/>
      <c r="B1" s="106"/>
      <c r="C1" s="167"/>
      <c r="D1" s="113"/>
      <c r="E1" s="113"/>
      <c r="F1" s="167"/>
      <c r="G1" s="167"/>
      <c r="H1" s="113"/>
      <c r="I1" s="113"/>
      <c r="J1" s="113"/>
      <c r="K1" s="113"/>
      <c r="L1" s="113"/>
      <c r="M1" s="113"/>
      <c r="N1" s="103"/>
      <c r="O1" s="103"/>
      <c r="P1" s="103"/>
      <c r="Q1" s="103"/>
      <c r="R1" s="103"/>
      <c r="S1" s="176"/>
      <c r="T1" s="6"/>
      <c r="U1" s="6"/>
      <c r="V1" s="6"/>
      <c r="W1" s="6"/>
      <c r="X1" s="6"/>
      <c r="Y1" s="6"/>
      <c r="Z1" s="6"/>
      <c r="AA1" s="6"/>
      <c r="AB1" s="6"/>
      <c r="AC1" s="6"/>
      <c r="AD1" s="6"/>
      <c r="AE1" s="6"/>
      <c r="AF1" s="6"/>
      <c r="AG1" s="6"/>
      <c r="AH1" s="6"/>
      <c r="AI1" s="6"/>
      <c r="AJ1" s="6"/>
      <c r="AK1" s="6"/>
      <c r="AL1" s="6"/>
      <c r="AM1" s="6"/>
      <c r="AN1" s="6"/>
      <c r="AO1" s="6"/>
      <c r="AP1" s="6"/>
    </row>
    <row r="2" spans="1:42" s="205" customFormat="1" ht="15" x14ac:dyDescent="0.2">
      <c r="A2" s="1128"/>
      <c r="B2" s="570"/>
      <c r="C2" s="1129"/>
      <c r="D2" s="1129"/>
      <c r="E2" s="1129"/>
      <c r="F2" s="1129"/>
      <c r="G2" s="1129"/>
      <c r="H2" s="1129"/>
      <c r="I2" s="1129"/>
      <c r="J2" s="1129"/>
      <c r="K2" s="1129"/>
      <c r="L2" s="1129"/>
      <c r="M2" s="1129"/>
      <c r="N2" s="1129"/>
      <c r="O2" s="1129"/>
      <c r="P2" s="1129"/>
      <c r="Q2" s="1129"/>
      <c r="R2" s="1129"/>
      <c r="S2" s="1129"/>
      <c r="T2" s="1129"/>
      <c r="U2" s="1130"/>
      <c r="V2" s="6"/>
      <c r="W2" s="206"/>
      <c r="X2" s="206"/>
      <c r="Y2" s="206"/>
      <c r="Z2" s="206"/>
      <c r="AA2" s="206"/>
      <c r="AB2" s="206"/>
      <c r="AC2" s="206"/>
      <c r="AD2" s="206"/>
      <c r="AE2" s="206"/>
      <c r="AF2" s="206"/>
      <c r="AG2" s="206"/>
      <c r="AH2" s="206"/>
      <c r="AI2" s="206"/>
      <c r="AJ2" s="206"/>
      <c r="AK2" s="206"/>
      <c r="AL2" s="206"/>
      <c r="AM2" s="206"/>
      <c r="AN2" s="206"/>
      <c r="AO2" s="206"/>
      <c r="AP2" s="206"/>
    </row>
    <row r="3" spans="1:42" s="205" customFormat="1" ht="15.75" x14ac:dyDescent="0.25">
      <c r="A3" s="1128"/>
      <c r="B3" s="476"/>
      <c r="C3" s="994" t="str">
        <f>'WK2 - Notional General Income'!$C$3</f>
        <v>Central Coast Council</v>
      </c>
      <c r="D3" s="339"/>
      <c r="E3" s="339"/>
      <c r="F3" s="339"/>
      <c r="G3" s="339"/>
      <c r="H3" s="340"/>
      <c r="I3" s="116"/>
      <c r="J3" s="116"/>
      <c r="K3" s="206"/>
      <c r="L3" s="1132"/>
      <c r="M3" s="1133"/>
      <c r="N3" s="5"/>
      <c r="O3" s="187"/>
      <c r="P3" s="187"/>
      <c r="Q3" s="241"/>
      <c r="R3" s="241"/>
      <c r="S3" s="290"/>
      <c r="T3" s="290"/>
      <c r="U3" s="1131"/>
      <c r="V3" s="6"/>
      <c r="W3" s="206"/>
      <c r="X3" s="206"/>
      <c r="Y3" s="206"/>
      <c r="Z3" s="206"/>
      <c r="AA3" s="206"/>
      <c r="AB3" s="206"/>
      <c r="AC3" s="206"/>
      <c r="AD3" s="206"/>
      <c r="AE3" s="206"/>
      <c r="AF3" s="206"/>
      <c r="AG3" s="206"/>
      <c r="AH3" s="206"/>
      <c r="AI3" s="206"/>
      <c r="AJ3" s="206"/>
      <c r="AK3" s="206"/>
      <c r="AL3" s="206"/>
      <c r="AM3" s="206"/>
      <c r="AN3" s="206"/>
      <c r="AO3" s="206"/>
      <c r="AP3" s="206"/>
    </row>
    <row r="4" spans="1:42" s="205" customFormat="1" ht="3.75" customHeight="1" x14ac:dyDescent="0.2">
      <c r="A4" s="1128"/>
      <c r="B4" s="476"/>
      <c r="C4" s="164"/>
      <c r="D4" s="164"/>
      <c r="E4" s="164"/>
      <c r="F4" s="164"/>
      <c r="G4" s="164"/>
      <c r="H4" s="164"/>
      <c r="I4" s="164"/>
      <c r="J4" s="164"/>
      <c r="K4" s="206"/>
      <c r="L4" s="164"/>
      <c r="M4" s="164"/>
      <c r="N4" s="241"/>
      <c r="O4" s="241"/>
      <c r="P4" s="241"/>
      <c r="Q4" s="241"/>
      <c r="R4" s="241"/>
      <c r="S4" s="290"/>
      <c r="T4" s="290"/>
      <c r="U4" s="1131"/>
      <c r="V4" s="6"/>
      <c r="W4" s="206"/>
      <c r="X4" s="206"/>
      <c r="Y4" s="206"/>
      <c r="Z4" s="206"/>
      <c r="AA4" s="206"/>
      <c r="AB4" s="206"/>
      <c r="AC4" s="206"/>
      <c r="AD4" s="206"/>
      <c r="AE4" s="206"/>
      <c r="AF4" s="206"/>
      <c r="AG4" s="206"/>
      <c r="AH4" s="206"/>
      <c r="AI4" s="206"/>
      <c r="AJ4" s="206"/>
      <c r="AK4" s="206"/>
      <c r="AL4" s="206"/>
      <c r="AM4" s="206"/>
      <c r="AN4" s="206"/>
      <c r="AO4" s="206"/>
      <c r="AP4" s="206"/>
    </row>
    <row r="5" spans="1:42" s="205" customFormat="1" ht="29.1" customHeight="1" x14ac:dyDescent="0.25">
      <c r="A5" s="1128"/>
      <c r="B5" s="476"/>
      <c r="C5" s="1134"/>
      <c r="D5" s="1134"/>
      <c r="E5" s="1134"/>
      <c r="F5" s="111" t="s">
        <v>649</v>
      </c>
      <c r="G5" s="1128"/>
      <c r="H5" s="1134"/>
      <c r="I5" s="111"/>
      <c r="J5" s="1134"/>
      <c r="K5" s="206"/>
      <c r="L5" s="111"/>
      <c r="M5" s="111"/>
      <c r="N5" s="240"/>
      <c r="O5" s="240"/>
      <c r="P5" s="290"/>
      <c r="Q5" s="240"/>
      <c r="R5" s="240"/>
      <c r="S5" s="290"/>
      <c r="T5" s="290"/>
      <c r="U5" s="329"/>
      <c r="V5" s="6"/>
      <c r="W5" s="206"/>
      <c r="X5" s="206"/>
      <c r="Y5" s="206"/>
      <c r="Z5" s="206"/>
      <c r="AA5" s="206"/>
      <c r="AB5" s="206"/>
      <c r="AC5" s="206"/>
      <c r="AD5" s="206"/>
      <c r="AE5" s="206"/>
      <c r="AF5" s="206"/>
      <c r="AG5" s="206"/>
      <c r="AH5" s="206"/>
      <c r="AI5" s="206"/>
      <c r="AJ5" s="206"/>
      <c r="AK5" s="206"/>
      <c r="AL5" s="206"/>
      <c r="AM5" s="206"/>
      <c r="AN5" s="206"/>
      <c r="AO5" s="206"/>
      <c r="AP5" s="206"/>
    </row>
    <row r="6" spans="1:42" s="205" customFormat="1" ht="11.25" customHeight="1" x14ac:dyDescent="0.2">
      <c r="A6" s="1128"/>
      <c r="B6" s="476"/>
      <c r="C6" s="1134"/>
      <c r="D6" s="1134"/>
      <c r="E6" s="1134"/>
      <c r="F6" s="164"/>
      <c r="G6" s="1128"/>
      <c r="H6" s="1134"/>
      <c r="I6" s="164"/>
      <c r="J6" s="1134"/>
      <c r="K6" s="206"/>
      <c r="L6" s="164"/>
      <c r="M6" s="164"/>
      <c r="N6" s="241"/>
      <c r="O6" s="241"/>
      <c r="P6" s="290"/>
      <c r="Q6" s="241"/>
      <c r="R6" s="241"/>
      <c r="S6" s="290"/>
      <c r="T6" s="290"/>
      <c r="U6" s="330"/>
      <c r="V6" s="6"/>
      <c r="W6" s="206"/>
      <c r="X6" s="206"/>
      <c r="Y6" s="206"/>
      <c r="Z6" s="206"/>
      <c r="AA6" s="206"/>
      <c r="AB6" s="206"/>
      <c r="AC6" s="206"/>
      <c r="AD6" s="206"/>
      <c r="AE6" s="206"/>
      <c r="AF6" s="206"/>
      <c r="AG6" s="206"/>
      <c r="AH6" s="206"/>
      <c r="AI6" s="206"/>
      <c r="AJ6" s="206"/>
      <c r="AK6" s="206"/>
      <c r="AL6" s="206"/>
      <c r="AM6" s="206"/>
      <c r="AN6" s="206"/>
      <c r="AO6" s="206"/>
      <c r="AP6" s="206"/>
    </row>
    <row r="7" spans="1:42" s="205" customFormat="1" ht="17.25" customHeight="1" x14ac:dyDescent="0.25">
      <c r="A7" s="1128"/>
      <c r="B7" s="476"/>
      <c r="C7" s="1134"/>
      <c r="D7" s="1134"/>
      <c r="E7" s="1134"/>
      <c r="F7" s="181" t="s">
        <v>781</v>
      </c>
      <c r="G7" s="1128"/>
      <c r="H7" s="1134"/>
      <c r="I7" s="165"/>
      <c r="J7" s="1134"/>
      <c r="K7" s="206"/>
      <c r="L7" s="181"/>
      <c r="M7" s="181"/>
      <c r="N7" s="310"/>
      <c r="O7" s="310"/>
      <c r="P7" s="290"/>
      <c r="Q7" s="181"/>
      <c r="R7" s="242"/>
      <c r="S7" s="290"/>
      <c r="T7" s="290"/>
      <c r="U7" s="682"/>
      <c r="V7" s="6"/>
      <c r="W7" s="206"/>
      <c r="X7" s="206"/>
      <c r="Y7" s="206"/>
      <c r="Z7" s="206"/>
      <c r="AA7" s="206"/>
      <c r="AB7" s="206"/>
      <c r="AC7" s="206"/>
      <c r="AD7" s="206"/>
      <c r="AE7" s="206"/>
      <c r="AF7" s="206"/>
      <c r="AG7" s="206"/>
      <c r="AH7" s="206"/>
      <c r="AI7" s="206"/>
      <c r="AJ7" s="206"/>
      <c r="AK7" s="206"/>
      <c r="AL7" s="206"/>
      <c r="AM7" s="206"/>
      <c r="AN7" s="206"/>
      <c r="AO7" s="206"/>
      <c r="AP7" s="206"/>
    </row>
    <row r="8" spans="1:42" s="205" customFormat="1" ht="25.5" customHeight="1" x14ac:dyDescent="0.25">
      <c r="A8" s="1128"/>
      <c r="B8" s="476"/>
      <c r="C8" s="1134"/>
      <c r="D8" s="1134"/>
      <c r="E8" s="1134"/>
      <c r="F8" s="250" t="s">
        <v>680</v>
      </c>
      <c r="G8" s="1128"/>
      <c r="H8" s="1134"/>
      <c r="I8" s="164"/>
      <c r="J8" s="1134"/>
      <c r="K8" s="206"/>
      <c r="L8" s="164"/>
      <c r="M8" s="164"/>
      <c r="N8" s="241"/>
      <c r="O8" s="241"/>
      <c r="P8" s="290"/>
      <c r="Q8" s="241"/>
      <c r="R8" s="241"/>
      <c r="S8" s="290"/>
      <c r="T8" s="290"/>
      <c r="U8" s="330"/>
      <c r="V8" s="6"/>
      <c r="W8" s="206"/>
      <c r="X8" s="206"/>
      <c r="Y8" s="206"/>
      <c r="Z8" s="206"/>
      <c r="AA8" s="206"/>
      <c r="AB8" s="206"/>
      <c r="AC8" s="206"/>
      <c r="AD8" s="206"/>
      <c r="AE8" s="206"/>
      <c r="AF8" s="206"/>
      <c r="AG8" s="206"/>
      <c r="AH8" s="206"/>
      <c r="AI8" s="206"/>
      <c r="AJ8" s="206"/>
      <c r="AK8" s="206"/>
      <c r="AL8" s="206"/>
      <c r="AM8" s="206"/>
      <c r="AN8" s="206"/>
      <c r="AO8" s="206"/>
      <c r="AP8" s="206"/>
    </row>
    <row r="9" spans="1:42" s="205" customFormat="1" ht="15.75" x14ac:dyDescent="0.25">
      <c r="A9" s="1128"/>
      <c r="B9" s="476"/>
      <c r="C9" s="1134"/>
      <c r="D9" s="1134"/>
      <c r="E9" s="1134"/>
      <c r="F9" s="1134"/>
      <c r="G9" s="1128"/>
      <c r="H9" s="1134"/>
      <c r="I9" s="181"/>
      <c r="J9" s="1134"/>
      <c r="K9" s="206"/>
      <c r="L9" s="181"/>
      <c r="M9" s="181"/>
      <c r="N9" s="242"/>
      <c r="O9" s="242"/>
      <c r="P9" s="290"/>
      <c r="Q9" s="242"/>
      <c r="R9" s="242"/>
      <c r="S9" s="290"/>
      <c r="T9" s="290"/>
      <c r="U9" s="682"/>
      <c r="V9" s="6"/>
      <c r="W9" s="206"/>
      <c r="X9" s="206"/>
      <c r="Y9" s="206"/>
      <c r="Z9" s="206"/>
      <c r="AA9" s="206"/>
      <c r="AB9" s="206"/>
      <c r="AC9" s="206"/>
      <c r="AD9" s="206"/>
      <c r="AE9" s="206"/>
      <c r="AF9" s="206"/>
      <c r="AG9" s="206"/>
      <c r="AH9" s="206"/>
      <c r="AI9" s="206"/>
      <c r="AJ9" s="206"/>
      <c r="AK9" s="206"/>
      <c r="AL9" s="206"/>
      <c r="AM9" s="206"/>
      <c r="AN9" s="206"/>
      <c r="AO9" s="206"/>
      <c r="AP9" s="206"/>
    </row>
    <row r="10" spans="1:42" s="205" customFormat="1" ht="10.35" customHeight="1" x14ac:dyDescent="0.25">
      <c r="A10" s="1128"/>
      <c r="B10" s="476"/>
      <c r="C10" s="1134"/>
      <c r="D10" s="1134"/>
      <c r="E10" s="1134"/>
      <c r="F10" s="292" t="s">
        <v>681</v>
      </c>
      <c r="G10" s="1128"/>
      <c r="H10" s="1134"/>
      <c r="I10" s="1134"/>
      <c r="J10" s="1134"/>
      <c r="K10" s="206"/>
      <c r="L10" s="1134"/>
      <c r="M10" s="181"/>
      <c r="N10" s="292"/>
      <c r="O10" s="292"/>
      <c r="P10" s="290"/>
      <c r="Q10" s="292"/>
      <c r="R10" s="292"/>
      <c r="S10" s="290"/>
      <c r="T10" s="290"/>
      <c r="U10" s="477"/>
      <c r="V10" s="6"/>
      <c r="W10" s="206"/>
      <c r="X10" s="206"/>
      <c r="Y10" s="206"/>
      <c r="Z10" s="206"/>
      <c r="AA10" s="206"/>
      <c r="AB10" s="206"/>
      <c r="AC10" s="206"/>
      <c r="AD10" s="206"/>
      <c r="AE10" s="206"/>
      <c r="AF10" s="206"/>
      <c r="AG10" s="206"/>
      <c r="AH10" s="206"/>
      <c r="AI10" s="206"/>
      <c r="AJ10" s="206"/>
      <c r="AK10" s="206"/>
      <c r="AL10" s="206"/>
      <c r="AM10" s="206"/>
      <c r="AN10" s="206"/>
      <c r="AO10" s="206"/>
      <c r="AP10" s="206"/>
    </row>
    <row r="11" spans="1:42" s="205" customFormat="1" ht="12" customHeight="1" x14ac:dyDescent="0.25">
      <c r="A11" s="1128"/>
      <c r="B11" s="476"/>
      <c r="C11" s="1134"/>
      <c r="D11" s="1134"/>
      <c r="E11" s="1134"/>
      <c r="F11" s="292" t="s">
        <v>793</v>
      </c>
      <c r="G11" s="1128"/>
      <c r="H11" s="1134"/>
      <c r="I11" s="1134"/>
      <c r="J11" s="1134"/>
      <c r="K11" s="206"/>
      <c r="L11" s="1134"/>
      <c r="M11" s="181"/>
      <c r="N11" s="292"/>
      <c r="O11" s="292"/>
      <c r="P11" s="290"/>
      <c r="Q11" s="292"/>
      <c r="R11" s="292"/>
      <c r="S11" s="290"/>
      <c r="T11" s="290"/>
      <c r="U11" s="477"/>
      <c r="V11" s="6"/>
      <c r="W11" s="206"/>
      <c r="X11" s="206"/>
      <c r="Y11" s="206"/>
      <c r="Z11" s="206"/>
      <c r="AA11" s="206"/>
      <c r="AB11" s="206"/>
      <c r="AC11" s="206"/>
      <c r="AD11" s="206"/>
      <c r="AE11" s="206"/>
      <c r="AF11" s="206"/>
      <c r="AG11" s="206"/>
      <c r="AH11" s="206"/>
      <c r="AI11" s="206"/>
      <c r="AJ11" s="206"/>
      <c r="AK11" s="206"/>
      <c r="AL11" s="206"/>
      <c r="AM11" s="206"/>
      <c r="AN11" s="206"/>
      <c r="AO11" s="206"/>
      <c r="AP11" s="206"/>
    </row>
    <row r="12" spans="1:42" s="205" customFormat="1" ht="10.35" customHeight="1" x14ac:dyDescent="0.25">
      <c r="A12" s="1128"/>
      <c r="B12" s="476"/>
      <c r="C12" s="1134"/>
      <c r="D12" s="1134"/>
      <c r="E12" s="1134"/>
      <c r="F12" s="1134"/>
      <c r="G12" s="292"/>
      <c r="H12" s="1134"/>
      <c r="I12" s="1134"/>
      <c r="J12" s="1134"/>
      <c r="K12" s="206"/>
      <c r="L12" s="292"/>
      <c r="M12" s="181"/>
      <c r="N12" s="292"/>
      <c r="O12" s="292"/>
      <c r="P12" s="290"/>
      <c r="Q12" s="292"/>
      <c r="R12" s="292"/>
      <c r="S12" s="290"/>
      <c r="T12" s="290"/>
      <c r="U12" s="477"/>
      <c r="V12" s="6"/>
      <c r="W12" s="206"/>
      <c r="X12" s="206"/>
      <c r="Y12" s="206"/>
      <c r="Z12" s="206"/>
      <c r="AA12" s="206"/>
      <c r="AB12" s="206"/>
      <c r="AC12" s="206"/>
      <c r="AD12" s="206"/>
      <c r="AE12" s="206"/>
      <c r="AF12" s="206"/>
      <c r="AG12" s="206"/>
      <c r="AH12" s="206"/>
      <c r="AI12" s="206"/>
      <c r="AJ12" s="206"/>
      <c r="AK12" s="206"/>
      <c r="AL12" s="206"/>
      <c r="AM12" s="206"/>
      <c r="AN12" s="206"/>
      <c r="AO12" s="206"/>
      <c r="AP12" s="206"/>
    </row>
    <row r="13" spans="1:42" s="205" customFormat="1" ht="7.5" customHeight="1" x14ac:dyDescent="0.25">
      <c r="A13" s="1128"/>
      <c r="B13" s="476"/>
      <c r="C13" s="1134"/>
      <c r="D13" s="1134"/>
      <c r="E13" s="1134"/>
      <c r="F13" s="1134"/>
      <c r="G13" s="292"/>
      <c r="H13" s="1134"/>
      <c r="I13" s="1134"/>
      <c r="J13" s="1134"/>
      <c r="K13" s="206"/>
      <c r="L13" s="292"/>
      <c r="M13" s="181"/>
      <c r="N13" s="292"/>
      <c r="O13" s="292"/>
      <c r="P13" s="290"/>
      <c r="Q13" s="292"/>
      <c r="R13" s="292"/>
      <c r="S13" s="290"/>
      <c r="T13" s="290"/>
      <c r="U13" s="477"/>
      <c r="V13" s="6"/>
      <c r="W13" s="206"/>
      <c r="X13" s="206"/>
      <c r="Y13" s="206"/>
      <c r="Z13" s="206"/>
      <c r="AA13" s="206"/>
      <c r="AB13" s="206"/>
      <c r="AC13" s="206"/>
      <c r="AD13" s="206"/>
      <c r="AE13" s="206"/>
      <c r="AF13" s="206"/>
      <c r="AG13" s="206"/>
      <c r="AH13" s="206"/>
      <c r="AI13" s="206"/>
      <c r="AJ13" s="206"/>
      <c r="AK13" s="206"/>
      <c r="AL13" s="206"/>
      <c r="AM13" s="206"/>
      <c r="AN13" s="206"/>
      <c r="AO13" s="206"/>
      <c r="AP13" s="206"/>
    </row>
    <row r="14" spans="1:42" ht="15.75" x14ac:dyDescent="0.25">
      <c r="A14" s="105"/>
      <c r="B14" s="374"/>
      <c r="C14" s="267" t="s">
        <v>710</v>
      </c>
      <c r="D14" s="268"/>
      <c r="E14" s="268"/>
      <c r="F14" s="736"/>
      <c r="G14" s="281"/>
      <c r="H14" s="281" t="s">
        <v>679</v>
      </c>
      <c r="I14" s="281"/>
      <c r="J14" s="737"/>
      <c r="K14" s="6"/>
      <c r="L14" s="106"/>
      <c r="M14" s="181"/>
      <c r="N14" s="176"/>
      <c r="O14" s="176"/>
      <c r="P14" s="290"/>
      <c r="Q14" s="176"/>
      <c r="R14" s="176"/>
      <c r="S14" s="176"/>
      <c r="T14" s="176"/>
      <c r="U14" s="1135"/>
      <c r="V14" s="6"/>
      <c r="W14" s="6"/>
      <c r="X14" s="6"/>
      <c r="Y14" s="6"/>
      <c r="Z14" s="6"/>
      <c r="AA14" s="6"/>
      <c r="AB14" s="6"/>
      <c r="AC14" s="6"/>
      <c r="AD14" s="6"/>
      <c r="AE14" s="6"/>
      <c r="AF14" s="6"/>
      <c r="AG14" s="6"/>
      <c r="AH14" s="6"/>
      <c r="AI14" s="6"/>
      <c r="AJ14" s="6"/>
      <c r="AK14" s="6"/>
      <c r="AL14" s="6"/>
      <c r="AM14" s="6"/>
      <c r="AN14" s="6"/>
      <c r="AO14" s="6"/>
      <c r="AP14" s="6"/>
    </row>
    <row r="15" spans="1:42" ht="15.75" x14ac:dyDescent="0.25">
      <c r="A15" s="105"/>
      <c r="B15" s="374"/>
      <c r="C15" s="1086"/>
      <c r="D15" s="1087"/>
      <c r="E15" s="1087"/>
      <c r="F15" s="1136"/>
      <c r="G15" s="1137" t="str">
        <f>'WK0 - Input data'!C$58</f>
        <v>2017-18</v>
      </c>
      <c r="H15" s="1137" t="str">
        <f>'WK0 - Input data'!D$58</f>
        <v>2018-19</v>
      </c>
      <c r="I15" s="1137" t="str">
        <f>'WK0 - Input data'!E$58</f>
        <v>2019-20</v>
      </c>
      <c r="J15" s="1138"/>
      <c r="K15" s="6"/>
      <c r="L15" s="105"/>
      <c r="M15" s="181"/>
      <c r="N15" s="6"/>
      <c r="O15" s="6"/>
      <c r="P15" s="6"/>
      <c r="Q15" s="6"/>
      <c r="R15" s="6"/>
      <c r="S15" s="6"/>
      <c r="T15" s="6"/>
      <c r="U15" s="1135"/>
      <c r="V15" s="6"/>
      <c r="W15" s="6"/>
      <c r="X15" s="6"/>
      <c r="Y15" s="6"/>
      <c r="Z15" s="6"/>
      <c r="AA15" s="6"/>
      <c r="AB15" s="6"/>
      <c r="AC15" s="6"/>
      <c r="AD15" s="6"/>
      <c r="AE15" s="6"/>
      <c r="AF15" s="6"/>
      <c r="AG15" s="6"/>
      <c r="AH15" s="6"/>
      <c r="AI15" s="6"/>
      <c r="AJ15" s="6"/>
      <c r="AK15" s="6"/>
      <c r="AL15" s="6"/>
      <c r="AM15" s="6"/>
      <c r="AN15" s="6"/>
      <c r="AO15" s="6"/>
      <c r="AP15" s="6"/>
    </row>
    <row r="16" spans="1:42" ht="15.75" x14ac:dyDescent="0.25">
      <c r="A16" s="105"/>
      <c r="B16" s="374"/>
      <c r="C16" s="1139" t="s">
        <v>621</v>
      </c>
      <c r="D16" s="106"/>
      <c r="E16" s="106"/>
      <c r="F16" s="106"/>
      <c r="G16" s="1050"/>
      <c r="H16" s="1050"/>
      <c r="I16" s="1050"/>
      <c r="J16" s="1099"/>
      <c r="K16" s="6"/>
      <c r="L16" s="105"/>
      <c r="M16" s="181"/>
      <c r="N16" s="6"/>
      <c r="O16" s="6"/>
      <c r="P16" s="6"/>
      <c r="Q16" s="6"/>
      <c r="R16" s="6"/>
      <c r="S16" s="6"/>
      <c r="T16" s="6"/>
      <c r="U16" s="1135"/>
      <c r="V16" s="6"/>
      <c r="W16" s="6"/>
      <c r="X16" s="6"/>
      <c r="Y16" s="6"/>
      <c r="Z16" s="6"/>
      <c r="AA16" s="6"/>
      <c r="AB16" s="6"/>
      <c r="AC16" s="6"/>
      <c r="AD16" s="6"/>
      <c r="AE16" s="6"/>
      <c r="AF16" s="6"/>
      <c r="AG16" s="6"/>
      <c r="AH16" s="6"/>
      <c r="AI16" s="6"/>
      <c r="AJ16" s="6"/>
      <c r="AK16" s="6"/>
      <c r="AL16" s="6"/>
      <c r="AM16" s="6"/>
      <c r="AN16" s="6"/>
      <c r="AO16" s="6"/>
      <c r="AP16" s="6"/>
    </row>
    <row r="17" spans="1:42" ht="15.75" x14ac:dyDescent="0.25">
      <c r="A17" s="6"/>
      <c r="B17" s="762"/>
      <c r="C17" s="1199" t="s">
        <v>622</v>
      </c>
      <c r="D17" s="176"/>
      <c r="E17" s="176"/>
      <c r="F17" s="176"/>
      <c r="G17" s="756">
        <v>165527.93599999999</v>
      </c>
      <c r="H17" s="756">
        <v>169121</v>
      </c>
      <c r="I17" s="756">
        <v>172130</v>
      </c>
      <c r="J17" s="748"/>
      <c r="K17" s="1256"/>
      <c r="L17" s="6"/>
      <c r="M17" s="181"/>
      <c r="N17" s="6"/>
      <c r="O17" s="6"/>
      <c r="P17" s="6"/>
      <c r="Q17" s="6"/>
      <c r="R17" s="6"/>
      <c r="S17" s="6"/>
      <c r="T17" s="6"/>
      <c r="U17" s="432"/>
      <c r="V17" s="6"/>
      <c r="W17" s="6"/>
      <c r="X17" s="6"/>
      <c r="Y17" s="6"/>
      <c r="Z17" s="6"/>
      <c r="AA17" s="6"/>
      <c r="AB17" s="6"/>
      <c r="AC17" s="6"/>
      <c r="AD17" s="6"/>
      <c r="AE17" s="6"/>
      <c r="AF17" s="6"/>
      <c r="AG17" s="6"/>
      <c r="AH17" s="6"/>
      <c r="AI17" s="6"/>
      <c r="AJ17" s="6"/>
      <c r="AK17" s="6"/>
      <c r="AL17" s="6"/>
      <c r="AM17" s="6"/>
      <c r="AN17" s="6"/>
      <c r="AO17" s="6"/>
      <c r="AP17" s="6"/>
    </row>
    <row r="18" spans="1:42" ht="15.75" x14ac:dyDescent="0.25">
      <c r="A18" s="6"/>
      <c r="B18" s="762"/>
      <c r="C18" s="1199" t="s">
        <v>243</v>
      </c>
      <c r="D18" s="176"/>
      <c r="E18" s="176"/>
      <c r="F18" s="176"/>
      <c r="G18" s="756">
        <v>67534.968999999997</v>
      </c>
      <c r="H18" s="756">
        <v>64380</v>
      </c>
      <c r="I18" s="756">
        <v>51941</v>
      </c>
      <c r="J18" s="748"/>
      <c r="K18" s="1256"/>
      <c r="L18" s="6"/>
      <c r="M18" s="181"/>
      <c r="N18" s="6"/>
      <c r="O18" s="6"/>
      <c r="P18" s="6"/>
      <c r="Q18" s="6"/>
      <c r="R18" s="6"/>
      <c r="S18" s="6"/>
      <c r="T18" s="6"/>
      <c r="U18" s="432"/>
      <c r="V18" s="6"/>
      <c r="W18" s="6"/>
      <c r="X18" s="6"/>
      <c r="Y18" s="6"/>
      <c r="Z18" s="6"/>
      <c r="AA18" s="6"/>
      <c r="AB18" s="6"/>
      <c r="AC18" s="6"/>
      <c r="AD18" s="6"/>
      <c r="AE18" s="6"/>
      <c r="AF18" s="6"/>
      <c r="AG18" s="6"/>
      <c r="AH18" s="6"/>
      <c r="AI18" s="6"/>
      <c r="AJ18" s="6"/>
      <c r="AK18" s="6"/>
      <c r="AL18" s="6"/>
      <c r="AM18" s="6"/>
      <c r="AN18" s="6"/>
      <c r="AO18" s="6"/>
      <c r="AP18" s="6"/>
    </row>
    <row r="19" spans="1:42" ht="15.75" x14ac:dyDescent="0.25">
      <c r="A19" s="6"/>
      <c r="B19" s="762"/>
      <c r="C19" s="1199" t="s">
        <v>623</v>
      </c>
      <c r="D19" s="176"/>
      <c r="E19" s="176"/>
      <c r="F19" s="176"/>
      <c r="G19" s="756">
        <v>6869.2330000000002</v>
      </c>
      <c r="H19" s="756">
        <v>5773</v>
      </c>
      <c r="I19" s="756">
        <v>4905</v>
      </c>
      <c r="J19" s="748"/>
      <c r="K19" s="1256"/>
      <c r="L19" s="6"/>
      <c r="M19" s="181"/>
      <c r="N19" s="6"/>
      <c r="O19" s="6"/>
      <c r="P19" s="6"/>
      <c r="Q19" s="6"/>
      <c r="R19" s="6"/>
      <c r="S19" s="6"/>
      <c r="T19" s="6"/>
      <c r="U19" s="432"/>
      <c r="V19" s="6"/>
      <c r="W19" s="6"/>
      <c r="X19" s="6"/>
      <c r="Y19" s="6"/>
      <c r="Z19" s="6"/>
      <c r="AA19" s="6"/>
      <c r="AB19" s="6"/>
      <c r="AC19" s="6"/>
      <c r="AD19" s="6"/>
      <c r="AE19" s="6"/>
      <c r="AF19" s="6"/>
      <c r="AG19" s="6"/>
      <c r="AH19" s="6"/>
      <c r="AI19" s="6"/>
      <c r="AJ19" s="6"/>
      <c r="AK19" s="6"/>
      <c r="AL19" s="6"/>
      <c r="AM19" s="6"/>
      <c r="AN19" s="6"/>
      <c r="AO19" s="6"/>
      <c r="AP19" s="6"/>
    </row>
    <row r="20" spans="1:42" ht="15.75" x14ac:dyDescent="0.25">
      <c r="A20" s="6"/>
      <c r="B20" s="762"/>
      <c r="C20" s="1199" t="s">
        <v>245</v>
      </c>
      <c r="D20" s="176"/>
      <c r="E20" s="176"/>
      <c r="F20" s="176"/>
      <c r="G20" s="756">
        <v>16065.025</v>
      </c>
      <c r="H20" s="756">
        <v>17123</v>
      </c>
      <c r="I20" s="756">
        <f>9114+7724</f>
        <v>16838</v>
      </c>
      <c r="J20" s="748"/>
      <c r="K20" s="1256"/>
      <c r="L20" s="6"/>
      <c r="M20" s="181"/>
      <c r="N20" s="6"/>
      <c r="O20" s="6"/>
      <c r="P20" s="6"/>
      <c r="Q20" s="6"/>
      <c r="R20" s="6"/>
      <c r="S20" s="6"/>
      <c r="T20" s="6"/>
      <c r="U20" s="432"/>
      <c r="V20" s="6"/>
      <c r="W20" s="6"/>
      <c r="X20" s="6"/>
      <c r="Y20" s="6"/>
      <c r="Z20" s="6"/>
      <c r="AA20" s="6"/>
      <c r="AB20" s="6"/>
      <c r="AC20" s="6"/>
      <c r="AD20" s="6"/>
      <c r="AE20" s="6"/>
      <c r="AF20" s="6"/>
      <c r="AG20" s="6"/>
      <c r="AH20" s="6"/>
      <c r="AI20" s="6"/>
      <c r="AJ20" s="6"/>
      <c r="AK20" s="6"/>
      <c r="AL20" s="6"/>
      <c r="AM20" s="6"/>
      <c r="AN20" s="6"/>
      <c r="AO20" s="6"/>
      <c r="AP20" s="6"/>
    </row>
    <row r="21" spans="1:42" ht="15.75" x14ac:dyDescent="0.25">
      <c r="A21" s="6"/>
      <c r="B21" s="762"/>
      <c r="C21" s="1199" t="s">
        <v>624</v>
      </c>
      <c r="D21" s="176"/>
      <c r="E21" s="176"/>
      <c r="F21" s="176"/>
      <c r="G21" s="756">
        <v>37976.743999999999</v>
      </c>
      <c r="H21" s="756">
        <v>39808</v>
      </c>
      <c r="I21" s="756">
        <v>43843</v>
      </c>
      <c r="J21" s="748"/>
      <c r="K21" s="1256"/>
      <c r="L21" s="6"/>
      <c r="M21" s="181"/>
      <c r="N21" s="6"/>
      <c r="O21" s="6"/>
      <c r="P21" s="6"/>
      <c r="Q21" s="6"/>
      <c r="R21" s="6"/>
      <c r="S21" s="6"/>
      <c r="T21" s="6"/>
      <c r="U21" s="432"/>
      <c r="V21" s="6"/>
      <c r="W21" s="6"/>
      <c r="X21" s="6"/>
      <c r="Y21" s="6"/>
      <c r="Z21" s="6"/>
      <c r="AA21" s="6"/>
      <c r="AB21" s="6"/>
      <c r="AC21" s="6"/>
      <c r="AD21" s="6"/>
      <c r="AE21" s="6"/>
      <c r="AF21" s="6"/>
      <c r="AG21" s="6"/>
      <c r="AH21" s="6"/>
      <c r="AI21" s="6"/>
      <c r="AJ21" s="6"/>
      <c r="AK21" s="6"/>
      <c r="AL21" s="6"/>
      <c r="AM21" s="6"/>
      <c r="AN21" s="6"/>
      <c r="AO21" s="6"/>
      <c r="AP21" s="6"/>
    </row>
    <row r="22" spans="1:42" ht="15.75" x14ac:dyDescent="0.25">
      <c r="A22" s="6"/>
      <c r="B22" s="762"/>
      <c r="C22" s="1199" t="s">
        <v>625</v>
      </c>
      <c r="D22" s="1358"/>
      <c r="E22" s="1358"/>
      <c r="F22" s="1358"/>
      <c r="G22" s="756">
        <v>63186.665999999997</v>
      </c>
      <c r="H22" s="756">
        <v>41646</v>
      </c>
      <c r="I22" s="756">
        <v>50134</v>
      </c>
      <c r="J22" s="748"/>
      <c r="K22" s="1256"/>
      <c r="L22" s="6"/>
      <c r="M22" s="181"/>
      <c r="N22" s="6"/>
      <c r="O22" s="6"/>
      <c r="P22" s="6"/>
      <c r="Q22" s="6"/>
      <c r="R22" s="6"/>
      <c r="S22" s="6"/>
      <c r="T22" s="6"/>
      <c r="U22" s="432"/>
      <c r="V22" s="6"/>
      <c r="W22" s="6"/>
      <c r="X22" s="6"/>
      <c r="Y22" s="6"/>
      <c r="Z22" s="6"/>
      <c r="AA22" s="6"/>
      <c r="AB22" s="6"/>
      <c r="AC22" s="6"/>
      <c r="AD22" s="6"/>
      <c r="AE22" s="6"/>
      <c r="AF22" s="6"/>
      <c r="AG22" s="6"/>
      <c r="AH22" s="6"/>
      <c r="AI22" s="6"/>
      <c r="AJ22" s="6"/>
      <c r="AK22" s="6"/>
      <c r="AL22" s="6"/>
      <c r="AM22" s="6"/>
      <c r="AN22" s="6"/>
      <c r="AO22" s="6"/>
      <c r="AP22" s="6"/>
    </row>
    <row r="23" spans="1:42" s="1354" customFormat="1" ht="15.75" x14ac:dyDescent="0.25">
      <c r="A23" s="6"/>
      <c r="B23" s="762"/>
      <c r="C23" s="1460" t="str">
        <f>'WK8 - LTFP'!C28</f>
        <v>Other Income (items excluded from ratio analyis)</v>
      </c>
      <c r="D23" s="1358"/>
      <c r="E23" s="1358"/>
      <c r="F23" s="1358"/>
      <c r="G23" s="756"/>
      <c r="H23" s="756"/>
      <c r="I23" s="756"/>
      <c r="J23" s="748"/>
      <c r="K23" s="1256"/>
      <c r="L23" s="6"/>
      <c r="M23" s="181"/>
      <c r="N23" s="6"/>
      <c r="O23" s="6"/>
      <c r="P23" s="6"/>
      <c r="Q23" s="6"/>
      <c r="R23" s="6"/>
      <c r="S23" s="6"/>
      <c r="T23" s="6"/>
      <c r="U23" s="432"/>
      <c r="V23" s="6"/>
      <c r="W23" s="6"/>
      <c r="X23" s="6"/>
      <c r="Y23" s="6"/>
      <c r="Z23" s="6"/>
      <c r="AA23" s="6"/>
      <c r="AB23" s="6"/>
      <c r="AC23" s="6"/>
      <c r="AD23" s="6"/>
      <c r="AE23" s="6"/>
      <c r="AF23" s="6"/>
      <c r="AG23" s="6"/>
      <c r="AH23" s="6"/>
      <c r="AI23" s="6"/>
      <c r="AJ23" s="6"/>
      <c r="AK23" s="6"/>
      <c r="AL23" s="6"/>
      <c r="AM23" s="6"/>
      <c r="AN23" s="6"/>
      <c r="AO23" s="6"/>
      <c r="AP23" s="6"/>
    </row>
    <row r="24" spans="1:42" ht="15.75" x14ac:dyDescent="0.25">
      <c r="A24" s="6"/>
      <c r="B24" s="762"/>
      <c r="C24" s="1199" t="s">
        <v>626</v>
      </c>
      <c r="D24" s="1358"/>
      <c r="E24" s="1358"/>
      <c r="F24" s="1358"/>
      <c r="G24" s="756">
        <v>1437.7619999999999</v>
      </c>
      <c r="H24" s="756"/>
      <c r="I24" s="756"/>
      <c r="J24" s="748"/>
      <c r="K24" s="1256"/>
      <c r="L24" s="6"/>
      <c r="M24" s="181"/>
      <c r="N24" s="6"/>
      <c r="O24" s="6"/>
      <c r="P24" s="6"/>
      <c r="Q24" s="6"/>
      <c r="R24" s="6"/>
      <c r="S24" s="6"/>
      <c r="T24" s="6"/>
      <c r="U24" s="432"/>
      <c r="V24" s="6"/>
      <c r="W24" s="6"/>
      <c r="X24" s="6"/>
      <c r="Y24" s="6"/>
      <c r="Z24" s="6"/>
      <c r="AA24" s="6"/>
      <c r="AB24" s="6"/>
      <c r="AC24" s="6"/>
      <c r="AD24" s="6"/>
      <c r="AE24" s="6"/>
      <c r="AF24" s="6"/>
      <c r="AG24" s="6"/>
      <c r="AH24" s="6"/>
      <c r="AI24" s="6"/>
      <c r="AJ24" s="6"/>
      <c r="AK24" s="6"/>
      <c r="AL24" s="6"/>
      <c r="AM24" s="6"/>
      <c r="AN24" s="6"/>
      <c r="AO24" s="6"/>
      <c r="AP24" s="6"/>
    </row>
    <row r="25" spans="1:42" s="1354" customFormat="1" ht="15.75" x14ac:dyDescent="0.25">
      <c r="A25" s="6"/>
      <c r="B25" s="762"/>
      <c r="C25" s="1199" t="s">
        <v>891</v>
      </c>
      <c r="D25" s="1358"/>
      <c r="E25" s="1358"/>
      <c r="F25" s="1358"/>
      <c r="G25" s="756"/>
      <c r="H25" s="756"/>
      <c r="I25" s="756"/>
      <c r="J25" s="748"/>
      <c r="K25" s="1256"/>
      <c r="L25" s="6"/>
      <c r="M25" s="181"/>
      <c r="N25" s="6"/>
      <c r="O25" s="6"/>
      <c r="P25" s="6"/>
      <c r="Q25" s="6"/>
      <c r="R25" s="6"/>
      <c r="S25" s="6"/>
      <c r="T25" s="6"/>
      <c r="U25" s="432"/>
      <c r="V25" s="6"/>
      <c r="W25" s="6"/>
      <c r="X25" s="6"/>
      <c r="Y25" s="6"/>
      <c r="Z25" s="6"/>
      <c r="AA25" s="6"/>
      <c r="AB25" s="6"/>
      <c r="AC25" s="6"/>
      <c r="AD25" s="6"/>
      <c r="AE25" s="6"/>
      <c r="AF25" s="6"/>
      <c r="AG25" s="6"/>
      <c r="AH25" s="6"/>
      <c r="AI25" s="6"/>
      <c r="AJ25" s="6"/>
      <c r="AK25" s="6"/>
      <c r="AL25" s="6"/>
      <c r="AM25" s="6"/>
      <c r="AN25" s="6"/>
      <c r="AO25" s="6"/>
      <c r="AP25" s="6"/>
    </row>
    <row r="26" spans="1:42" ht="15.75" x14ac:dyDescent="0.25">
      <c r="A26" s="6"/>
      <c r="B26" s="762"/>
      <c r="C26" s="1199" t="s">
        <v>627</v>
      </c>
      <c r="D26" s="1358"/>
      <c r="E26" s="1358"/>
      <c r="F26" s="1358"/>
      <c r="G26" s="756"/>
      <c r="H26" s="756"/>
      <c r="I26" s="756"/>
      <c r="J26" s="748"/>
      <c r="K26" s="1256"/>
      <c r="L26" s="6"/>
      <c r="M26" s="181"/>
      <c r="N26" s="6"/>
      <c r="O26" s="6"/>
      <c r="P26" s="6"/>
      <c r="Q26" s="6"/>
      <c r="R26" s="6"/>
      <c r="S26" s="6"/>
      <c r="T26" s="6"/>
      <c r="U26" s="432"/>
      <c r="V26" s="6"/>
      <c r="W26" s="6"/>
      <c r="X26" s="6"/>
      <c r="Y26" s="6"/>
      <c r="Z26" s="6"/>
      <c r="AA26" s="6"/>
      <c r="AB26" s="6"/>
      <c r="AC26" s="6"/>
      <c r="AD26" s="6"/>
      <c r="AE26" s="6"/>
      <c r="AF26" s="6"/>
      <c r="AG26" s="6"/>
      <c r="AH26" s="6"/>
      <c r="AI26" s="6"/>
      <c r="AJ26" s="6"/>
      <c r="AK26" s="6"/>
      <c r="AL26" s="6"/>
      <c r="AM26" s="6"/>
      <c r="AN26" s="6"/>
      <c r="AO26" s="6"/>
      <c r="AP26" s="6"/>
    </row>
    <row r="27" spans="1:42" ht="15.75" x14ac:dyDescent="0.25">
      <c r="A27" s="6"/>
      <c r="B27" s="762"/>
      <c r="C27" s="749" t="s">
        <v>628</v>
      </c>
      <c r="D27" s="1358"/>
      <c r="E27" s="1358"/>
      <c r="F27" s="1358"/>
      <c r="G27" s="757">
        <f>SUM(G17:G26)</f>
        <v>358598.33499999996</v>
      </c>
      <c r="H27" s="757">
        <f t="shared" ref="H27:I27" si="0">SUM(H17:H26)</f>
        <v>337851</v>
      </c>
      <c r="I27" s="757">
        <f t="shared" si="0"/>
        <v>339791</v>
      </c>
      <c r="J27" s="748"/>
      <c r="K27" s="6"/>
      <c r="L27" s="6"/>
      <c r="M27" s="181"/>
      <c r="N27" s="6"/>
      <c r="O27" s="6"/>
      <c r="P27" s="6"/>
      <c r="Q27" s="6"/>
      <c r="R27" s="6"/>
      <c r="S27" s="6"/>
      <c r="T27" s="6"/>
      <c r="U27" s="432"/>
      <c r="V27" s="6"/>
      <c r="W27" s="6"/>
      <c r="X27" s="6"/>
      <c r="Y27" s="6"/>
      <c r="Z27" s="6"/>
      <c r="AA27" s="6"/>
      <c r="AB27" s="6"/>
      <c r="AC27" s="6"/>
      <c r="AD27" s="6"/>
      <c r="AE27" s="6"/>
      <c r="AF27" s="6"/>
      <c r="AG27" s="6"/>
      <c r="AH27" s="6"/>
      <c r="AI27" s="6"/>
      <c r="AJ27" s="6"/>
      <c r="AK27" s="6"/>
      <c r="AL27" s="6"/>
      <c r="AM27" s="6"/>
      <c r="AN27" s="6"/>
      <c r="AO27" s="6"/>
      <c r="AP27" s="6"/>
    </row>
    <row r="28" spans="1:42" ht="15.75" x14ac:dyDescent="0.25">
      <c r="A28" s="6"/>
      <c r="B28" s="762"/>
      <c r="C28" s="750" t="s">
        <v>629</v>
      </c>
      <c r="D28" s="1480"/>
      <c r="E28" s="1480"/>
      <c r="F28" s="1480"/>
      <c r="G28" s="758">
        <f>G27-G22</f>
        <v>295411.66899999999</v>
      </c>
      <c r="H28" s="758">
        <f t="shared" ref="H28:I28" si="1">H27-H22</f>
        <v>296205</v>
      </c>
      <c r="I28" s="758">
        <f t="shared" si="1"/>
        <v>289657</v>
      </c>
      <c r="J28" s="748"/>
      <c r="K28" s="6"/>
      <c r="L28" s="6"/>
      <c r="M28" s="181"/>
      <c r="N28" s="6"/>
      <c r="O28" s="6"/>
      <c r="P28" s="6"/>
      <c r="Q28" s="6"/>
      <c r="R28" s="6"/>
      <c r="S28" s="6"/>
      <c r="T28" s="6"/>
      <c r="U28" s="432"/>
      <c r="V28" s="6"/>
      <c r="W28" s="6"/>
      <c r="X28" s="6"/>
      <c r="Y28" s="6"/>
      <c r="Z28" s="6"/>
      <c r="AA28" s="6"/>
      <c r="AB28" s="6"/>
      <c r="AC28" s="6"/>
      <c r="AD28" s="6"/>
      <c r="AE28" s="6"/>
      <c r="AF28" s="6"/>
      <c r="AG28" s="6"/>
      <c r="AH28" s="6"/>
      <c r="AI28" s="6"/>
      <c r="AJ28" s="6"/>
      <c r="AK28" s="6"/>
      <c r="AL28" s="6"/>
      <c r="AM28" s="6"/>
      <c r="AN28" s="6"/>
      <c r="AO28" s="6"/>
      <c r="AP28" s="6"/>
    </row>
    <row r="29" spans="1:42" s="92" customFormat="1" ht="33" customHeight="1" x14ac:dyDescent="0.25">
      <c r="A29" s="6"/>
      <c r="B29" s="762"/>
      <c r="C29" s="1652" t="s">
        <v>898</v>
      </c>
      <c r="D29" s="1653"/>
      <c r="E29" s="1653"/>
      <c r="F29" s="1654"/>
      <c r="G29" s="758">
        <f>G28-SUM(G24:G26)</f>
        <v>293973.90700000001</v>
      </c>
      <c r="H29" s="758">
        <f t="shared" ref="H29:I29" si="2">H28-SUM(H24:H26)</f>
        <v>296205</v>
      </c>
      <c r="I29" s="758">
        <f t="shared" si="2"/>
        <v>289657</v>
      </c>
      <c r="J29" s="748"/>
      <c r="K29" s="6"/>
      <c r="L29" s="6"/>
      <c r="M29" s="181"/>
      <c r="N29" s="6"/>
      <c r="O29" s="6"/>
      <c r="P29" s="6"/>
      <c r="Q29" s="6"/>
      <c r="R29" s="6"/>
      <c r="S29" s="6"/>
      <c r="T29" s="6"/>
      <c r="U29" s="432"/>
      <c r="V29" s="6"/>
      <c r="W29" s="6"/>
      <c r="X29" s="6"/>
      <c r="Y29" s="6"/>
      <c r="Z29" s="6"/>
      <c r="AA29" s="6"/>
      <c r="AB29" s="6"/>
      <c r="AC29" s="6"/>
      <c r="AD29" s="6"/>
      <c r="AE29" s="6"/>
      <c r="AF29" s="6"/>
      <c r="AG29" s="6"/>
      <c r="AH29" s="6"/>
      <c r="AI29" s="6"/>
      <c r="AJ29" s="6"/>
      <c r="AK29" s="6"/>
      <c r="AL29" s="6"/>
      <c r="AM29" s="6"/>
      <c r="AN29" s="6"/>
      <c r="AO29" s="6"/>
      <c r="AP29" s="6"/>
    </row>
    <row r="30" spans="1:42" ht="15.75" x14ac:dyDescent="0.25">
      <c r="A30" s="6"/>
      <c r="B30" s="762"/>
      <c r="C30" s="749" t="s">
        <v>630</v>
      </c>
      <c r="D30" s="1358"/>
      <c r="E30" s="1358"/>
      <c r="F30" s="1358"/>
      <c r="G30" s="755"/>
      <c r="H30" s="755"/>
      <c r="I30" s="755"/>
      <c r="J30" s="748"/>
      <c r="K30" s="6"/>
      <c r="L30" s="6"/>
      <c r="M30" s="181"/>
      <c r="N30" s="6"/>
      <c r="O30" s="6"/>
      <c r="P30" s="6"/>
      <c r="Q30" s="6"/>
      <c r="R30" s="6"/>
      <c r="S30" s="6"/>
      <c r="T30" s="6"/>
      <c r="U30" s="432"/>
      <c r="V30" s="6"/>
      <c r="W30" s="6"/>
      <c r="X30" s="6"/>
      <c r="Y30" s="6"/>
      <c r="Z30" s="6"/>
      <c r="AA30" s="6"/>
      <c r="AB30" s="6"/>
      <c r="AC30" s="6"/>
      <c r="AD30" s="6"/>
      <c r="AE30" s="6"/>
      <c r="AF30" s="6"/>
      <c r="AG30" s="6"/>
      <c r="AH30" s="6"/>
      <c r="AI30" s="6"/>
      <c r="AJ30" s="6"/>
      <c r="AK30" s="6"/>
      <c r="AL30" s="6"/>
      <c r="AM30" s="6"/>
      <c r="AN30" s="6"/>
      <c r="AO30" s="6"/>
      <c r="AP30" s="6"/>
    </row>
    <row r="31" spans="1:42" ht="15.75" x14ac:dyDescent="0.25">
      <c r="A31" s="6"/>
      <c r="B31" s="762"/>
      <c r="C31" s="1199" t="s">
        <v>250</v>
      </c>
      <c r="D31" s="1358"/>
      <c r="E31" s="1358"/>
      <c r="F31" s="1358"/>
      <c r="G31" s="756">
        <v>146251.277</v>
      </c>
      <c r="H31" s="756">
        <v>163983</v>
      </c>
      <c r="I31" s="756">
        <v>183278</v>
      </c>
      <c r="J31" s="748"/>
      <c r="K31" s="1256"/>
      <c r="L31" s="6"/>
      <c r="M31" s="181"/>
      <c r="N31" s="6"/>
      <c r="O31" s="6"/>
      <c r="P31" s="6"/>
      <c r="Q31" s="6"/>
      <c r="R31" s="6"/>
      <c r="S31" s="6"/>
      <c r="T31" s="6"/>
      <c r="U31" s="432"/>
      <c r="V31" s="6"/>
      <c r="W31" s="6"/>
      <c r="X31" s="6"/>
      <c r="Y31" s="6"/>
      <c r="Z31" s="6"/>
      <c r="AA31" s="6"/>
      <c r="AB31" s="6"/>
      <c r="AC31" s="6"/>
      <c r="AD31" s="6"/>
      <c r="AE31" s="6"/>
      <c r="AF31" s="6"/>
      <c r="AG31" s="6"/>
      <c r="AH31" s="6"/>
      <c r="AI31" s="6"/>
      <c r="AJ31" s="6"/>
      <c r="AK31" s="6"/>
      <c r="AL31" s="6"/>
      <c r="AM31" s="6"/>
      <c r="AN31" s="6"/>
      <c r="AO31" s="6"/>
      <c r="AP31" s="6"/>
    </row>
    <row r="32" spans="1:42" ht="15.75" x14ac:dyDescent="0.25">
      <c r="A32" s="6"/>
      <c r="B32" s="762"/>
      <c r="C32" s="1199" t="s">
        <v>308</v>
      </c>
      <c r="D32" s="1358"/>
      <c r="E32" s="1358"/>
      <c r="F32" s="1358"/>
      <c r="G32" s="756">
        <v>2207.1930000000002</v>
      </c>
      <c r="H32" s="756">
        <v>1171</v>
      </c>
      <c r="I32" s="756">
        <v>295</v>
      </c>
      <c r="J32" s="748"/>
      <c r="K32" s="1256"/>
      <c r="L32" s="6"/>
      <c r="M32" s="181"/>
      <c r="N32" s="6"/>
      <c r="O32" s="6"/>
      <c r="P32" s="6"/>
      <c r="Q32" s="6"/>
      <c r="R32" s="6"/>
      <c r="S32" s="6"/>
      <c r="T32" s="6"/>
      <c r="U32" s="432"/>
      <c r="V32" s="6"/>
      <c r="W32" s="6"/>
      <c r="X32" s="6"/>
      <c r="Y32" s="6"/>
      <c r="Z32" s="6"/>
      <c r="AA32" s="6"/>
      <c r="AB32" s="6"/>
      <c r="AC32" s="6"/>
      <c r="AD32" s="6"/>
      <c r="AE32" s="6"/>
      <c r="AF32" s="6"/>
      <c r="AG32" s="6"/>
      <c r="AH32" s="6"/>
      <c r="AI32" s="6"/>
      <c r="AJ32" s="6"/>
      <c r="AK32" s="6"/>
      <c r="AL32" s="6"/>
      <c r="AM32" s="6"/>
      <c r="AN32" s="6"/>
      <c r="AO32" s="6"/>
      <c r="AP32" s="6"/>
    </row>
    <row r="33" spans="1:42" ht="15.75" x14ac:dyDescent="0.25">
      <c r="A33" s="6"/>
      <c r="B33" s="762"/>
      <c r="C33" s="1199" t="s">
        <v>251</v>
      </c>
      <c r="D33" s="1358"/>
      <c r="E33" s="1358"/>
      <c r="F33" s="1358"/>
      <c r="G33" s="756">
        <f>75183.687-6741.378-41327.983</f>
        <v>27114.326000000008</v>
      </c>
      <c r="H33" s="756">
        <v>50550</v>
      </c>
      <c r="I33" s="756">
        <v>41666</v>
      </c>
      <c r="J33" s="748"/>
      <c r="K33" s="1256"/>
      <c r="L33" s="6"/>
      <c r="M33" s="181"/>
      <c r="N33" s="6"/>
      <c r="O33" s="6"/>
      <c r="P33" s="6"/>
      <c r="Q33" s="6"/>
      <c r="R33" s="6"/>
      <c r="S33" s="6"/>
      <c r="T33" s="6"/>
      <c r="U33" s="432"/>
      <c r="V33" s="6"/>
      <c r="W33" s="6"/>
      <c r="X33" s="6"/>
      <c r="Y33" s="6"/>
      <c r="Z33" s="6"/>
      <c r="AA33" s="6"/>
      <c r="AB33" s="6"/>
      <c r="AC33" s="6"/>
      <c r="AD33" s="6"/>
      <c r="AE33" s="6"/>
      <c r="AF33" s="6"/>
      <c r="AG33" s="6"/>
      <c r="AH33" s="6"/>
      <c r="AI33" s="6"/>
      <c r="AJ33" s="6"/>
      <c r="AK33" s="6"/>
      <c r="AL33" s="6"/>
      <c r="AM33" s="6"/>
      <c r="AN33" s="6"/>
      <c r="AO33" s="6"/>
      <c r="AP33" s="6"/>
    </row>
    <row r="34" spans="1:42" ht="15.75" x14ac:dyDescent="0.25">
      <c r="A34" s="6"/>
      <c r="B34" s="762"/>
      <c r="C34" s="1199" t="s">
        <v>252</v>
      </c>
      <c r="D34" s="1358"/>
      <c r="E34" s="1358"/>
      <c r="F34" s="1358"/>
      <c r="G34" s="756">
        <v>74739.476999999999</v>
      </c>
      <c r="H34" s="756">
        <v>68998</v>
      </c>
      <c r="I34" s="756">
        <v>78434</v>
      </c>
      <c r="J34" s="748"/>
      <c r="K34" s="1256"/>
      <c r="L34" s="6"/>
      <c r="M34" s="181"/>
      <c r="N34" s="6"/>
      <c r="O34" s="6"/>
      <c r="P34" s="6"/>
      <c r="Q34" s="6"/>
      <c r="R34" s="6"/>
      <c r="S34" s="6"/>
      <c r="T34" s="6"/>
      <c r="U34" s="432"/>
      <c r="V34" s="6"/>
      <c r="W34" s="6"/>
      <c r="X34" s="6"/>
      <c r="Y34" s="6"/>
      <c r="Z34" s="6"/>
      <c r="AA34" s="6"/>
      <c r="AB34" s="6"/>
      <c r="AC34" s="6"/>
      <c r="AD34" s="6"/>
      <c r="AE34" s="6"/>
      <c r="AF34" s="6"/>
      <c r="AG34" s="6"/>
      <c r="AH34" s="6"/>
      <c r="AI34" s="6"/>
      <c r="AJ34" s="6"/>
      <c r="AK34" s="6"/>
      <c r="AL34" s="6"/>
      <c r="AM34" s="6"/>
      <c r="AN34" s="6"/>
      <c r="AO34" s="6"/>
      <c r="AP34" s="6"/>
    </row>
    <row r="35" spans="1:42" ht="15.75" x14ac:dyDescent="0.25">
      <c r="A35" s="6"/>
      <c r="B35" s="762"/>
      <c r="C35" s="1199" t="s">
        <v>631</v>
      </c>
      <c r="D35" s="1358"/>
      <c r="E35" s="1358"/>
      <c r="F35" s="1358"/>
      <c r="G35" s="756"/>
      <c r="H35" s="756"/>
      <c r="I35" s="756"/>
      <c r="J35" s="748"/>
      <c r="K35" s="1256"/>
      <c r="L35" s="6"/>
      <c r="M35" s="181"/>
      <c r="N35" s="6"/>
      <c r="O35" s="6"/>
      <c r="P35" s="6"/>
      <c r="Q35" s="6"/>
      <c r="R35" s="6"/>
      <c r="S35" s="6"/>
      <c r="T35" s="6"/>
      <c r="U35" s="432"/>
      <c r="V35" s="6"/>
      <c r="W35" s="6"/>
      <c r="X35" s="6"/>
      <c r="Y35" s="6"/>
      <c r="Z35" s="6"/>
      <c r="AA35" s="6"/>
      <c r="AB35" s="6"/>
      <c r="AC35" s="6"/>
      <c r="AD35" s="6"/>
      <c r="AE35" s="6"/>
      <c r="AF35" s="6"/>
      <c r="AG35" s="6"/>
      <c r="AH35" s="6"/>
      <c r="AI35" s="6"/>
      <c r="AJ35" s="6"/>
      <c r="AK35" s="6"/>
      <c r="AL35" s="6"/>
      <c r="AM35" s="6"/>
      <c r="AN35" s="6"/>
      <c r="AO35" s="6"/>
      <c r="AP35" s="6"/>
    </row>
    <row r="36" spans="1:42" ht="15.75" x14ac:dyDescent="0.25">
      <c r="A36" s="6"/>
      <c r="B36" s="762"/>
      <c r="C36" s="1199" t="s">
        <v>253</v>
      </c>
      <c r="D36" s="1358"/>
      <c r="E36" s="1358"/>
      <c r="F36" s="1358"/>
      <c r="G36" s="756">
        <v>69516.392999999996</v>
      </c>
      <c r="H36" s="756">
        <v>36169</v>
      </c>
      <c r="I36" s="756">
        <v>39227</v>
      </c>
      <c r="J36" s="748"/>
      <c r="K36" s="1256"/>
      <c r="L36" s="6"/>
      <c r="M36" s="181"/>
      <c r="N36" s="6"/>
      <c r="O36" s="6"/>
      <c r="P36" s="6"/>
      <c r="Q36" s="6"/>
      <c r="R36" s="6"/>
      <c r="S36" s="6"/>
      <c r="T36" s="6"/>
      <c r="U36" s="432"/>
      <c r="V36" s="6"/>
      <c r="W36" s="6"/>
      <c r="X36" s="6"/>
      <c r="Y36" s="6"/>
      <c r="Z36" s="6"/>
      <c r="AA36" s="6"/>
      <c r="AB36" s="6"/>
      <c r="AC36" s="6"/>
      <c r="AD36" s="6"/>
      <c r="AE36" s="6"/>
      <c r="AF36" s="6"/>
      <c r="AG36" s="6"/>
      <c r="AH36" s="6"/>
      <c r="AI36" s="6"/>
      <c r="AJ36" s="6"/>
      <c r="AK36" s="6"/>
      <c r="AL36" s="6"/>
      <c r="AM36" s="6"/>
      <c r="AN36" s="6"/>
      <c r="AO36" s="6"/>
      <c r="AP36" s="6"/>
    </row>
    <row r="37" spans="1:42" ht="15.75" x14ac:dyDescent="0.25">
      <c r="A37" s="6"/>
      <c r="B37" s="762"/>
      <c r="C37" s="1199" t="s">
        <v>632</v>
      </c>
      <c r="D37" s="1358"/>
      <c r="E37" s="1358"/>
      <c r="F37" s="1358"/>
      <c r="G37" s="756"/>
      <c r="H37" s="756"/>
      <c r="I37" s="756"/>
      <c r="J37" s="748"/>
      <c r="K37" s="1256"/>
      <c r="L37" s="6"/>
      <c r="M37" s="181"/>
      <c r="N37" s="6"/>
      <c r="O37" s="6"/>
      <c r="P37" s="6"/>
      <c r="Q37" s="6"/>
      <c r="R37" s="6"/>
      <c r="S37" s="6"/>
      <c r="T37" s="6"/>
      <c r="U37" s="432"/>
      <c r="V37" s="6"/>
      <c r="W37" s="6"/>
      <c r="X37" s="6"/>
      <c r="Y37" s="6"/>
      <c r="Z37" s="6"/>
      <c r="AA37" s="6"/>
      <c r="AB37" s="6"/>
      <c r="AC37" s="6"/>
      <c r="AD37" s="6"/>
      <c r="AE37" s="6"/>
      <c r="AF37" s="6"/>
      <c r="AG37" s="6"/>
      <c r="AH37" s="6"/>
      <c r="AI37" s="6"/>
      <c r="AJ37" s="6"/>
      <c r="AK37" s="6"/>
      <c r="AL37" s="6"/>
      <c r="AM37" s="6"/>
      <c r="AN37" s="6"/>
      <c r="AO37" s="6"/>
      <c r="AP37" s="6"/>
    </row>
    <row r="38" spans="1:42" s="1354" customFormat="1" ht="15.75" x14ac:dyDescent="0.25">
      <c r="A38" s="6"/>
      <c r="B38" s="762"/>
      <c r="C38" s="1460" t="str">
        <f>'WK8 - LTFP'!C47</f>
        <v>Other Expenses (items excluded from ratio analyis)</v>
      </c>
      <c r="D38" s="1358"/>
      <c r="E38" s="1358"/>
      <c r="F38" s="1358"/>
      <c r="G38" s="756"/>
      <c r="H38" s="756"/>
      <c r="I38" s="756"/>
      <c r="J38" s="748"/>
      <c r="K38" s="1256"/>
      <c r="L38" s="6"/>
      <c r="M38" s="181"/>
      <c r="N38" s="6"/>
      <c r="O38" s="6"/>
      <c r="P38" s="6"/>
      <c r="Q38" s="6"/>
      <c r="R38" s="6"/>
      <c r="S38" s="6"/>
      <c r="T38" s="6"/>
      <c r="U38" s="432"/>
      <c r="V38" s="6"/>
      <c r="W38" s="6"/>
      <c r="X38" s="6"/>
      <c r="Y38" s="6"/>
      <c r="Z38" s="6"/>
      <c r="AA38" s="6"/>
      <c r="AB38" s="6"/>
      <c r="AC38" s="6"/>
      <c r="AD38" s="6"/>
      <c r="AE38" s="6"/>
      <c r="AF38" s="6"/>
      <c r="AG38" s="6"/>
      <c r="AH38" s="6"/>
      <c r="AI38" s="6"/>
      <c r="AJ38" s="6"/>
      <c r="AK38" s="6"/>
      <c r="AL38" s="6"/>
      <c r="AM38" s="6"/>
      <c r="AN38" s="6"/>
      <c r="AO38" s="6"/>
      <c r="AP38" s="6"/>
    </row>
    <row r="39" spans="1:42" ht="15.75" x14ac:dyDescent="0.25">
      <c r="A39" s="6"/>
      <c r="B39" s="762"/>
      <c r="C39" s="1199" t="s">
        <v>282</v>
      </c>
      <c r="D39" s="1358"/>
      <c r="E39" s="1358"/>
      <c r="F39" s="1358"/>
      <c r="G39" s="756">
        <v>3863.3429999999998</v>
      </c>
      <c r="H39" s="756">
        <v>13</v>
      </c>
      <c r="I39" s="756">
        <v>2372</v>
      </c>
      <c r="J39" s="748"/>
      <c r="K39" s="1256"/>
      <c r="L39" s="6"/>
      <c r="M39" s="181"/>
      <c r="N39" s="6"/>
      <c r="O39" s="6"/>
      <c r="P39" s="6"/>
      <c r="Q39" s="6"/>
      <c r="R39" s="6"/>
      <c r="S39" s="6"/>
      <c r="T39" s="6"/>
      <c r="U39" s="432"/>
      <c r="V39" s="6"/>
      <c r="W39" s="6"/>
      <c r="X39" s="6"/>
      <c r="Y39" s="6"/>
      <c r="Z39" s="6"/>
      <c r="AA39" s="6"/>
      <c r="AB39" s="6"/>
      <c r="AC39" s="6"/>
      <c r="AD39" s="6"/>
      <c r="AE39" s="6"/>
      <c r="AF39" s="6"/>
      <c r="AG39" s="6"/>
      <c r="AH39" s="6"/>
      <c r="AI39" s="6"/>
      <c r="AJ39" s="6"/>
      <c r="AK39" s="6"/>
      <c r="AL39" s="6"/>
      <c r="AM39" s="6"/>
      <c r="AN39" s="6"/>
      <c r="AO39" s="6"/>
      <c r="AP39" s="6"/>
    </row>
    <row r="40" spans="1:42" s="1354" customFormat="1" ht="15.75" x14ac:dyDescent="0.25">
      <c r="A40" s="6"/>
      <c r="B40" s="762"/>
      <c r="C40" s="1199" t="s">
        <v>892</v>
      </c>
      <c r="D40" s="1358"/>
      <c r="E40" s="1358"/>
      <c r="F40" s="1358"/>
      <c r="G40" s="756"/>
      <c r="H40" s="756"/>
      <c r="I40" s="756"/>
      <c r="J40" s="748"/>
      <c r="K40" s="1256"/>
      <c r="L40" s="6"/>
      <c r="M40" s="181"/>
      <c r="N40" s="6"/>
      <c r="O40" s="6"/>
      <c r="P40" s="6"/>
      <c r="Q40" s="6"/>
      <c r="R40" s="6"/>
      <c r="S40" s="6"/>
      <c r="T40" s="6"/>
      <c r="U40" s="432"/>
      <c r="V40" s="6"/>
      <c r="W40" s="6"/>
      <c r="X40" s="6"/>
      <c r="Y40" s="6"/>
      <c r="Z40" s="6"/>
      <c r="AA40" s="6"/>
      <c r="AB40" s="6"/>
      <c r="AC40" s="6"/>
      <c r="AD40" s="6"/>
      <c r="AE40" s="6"/>
      <c r="AF40" s="6"/>
      <c r="AG40" s="6"/>
      <c r="AH40" s="6"/>
      <c r="AI40" s="6"/>
      <c r="AJ40" s="6"/>
      <c r="AK40" s="6"/>
      <c r="AL40" s="6"/>
      <c r="AM40" s="6"/>
      <c r="AN40" s="6"/>
      <c r="AO40" s="6"/>
      <c r="AP40" s="6"/>
    </row>
    <row r="41" spans="1:42" ht="15.75" x14ac:dyDescent="0.25">
      <c r="A41" s="6"/>
      <c r="B41" s="762"/>
      <c r="C41" s="1199" t="s">
        <v>627</v>
      </c>
      <c r="D41" s="1358"/>
      <c r="E41" s="1358"/>
      <c r="F41" s="1358"/>
      <c r="G41" s="756"/>
      <c r="H41" s="756"/>
      <c r="I41" s="756"/>
      <c r="J41" s="748"/>
      <c r="K41" s="1256"/>
      <c r="L41" s="6"/>
      <c r="M41" s="181"/>
      <c r="N41" s="6"/>
      <c r="O41" s="6"/>
      <c r="P41" s="6"/>
      <c r="Q41" s="6"/>
      <c r="R41" s="6"/>
      <c r="S41" s="6"/>
      <c r="T41" s="6"/>
      <c r="U41" s="432"/>
      <c r="V41" s="6"/>
      <c r="W41" s="6"/>
      <c r="X41" s="6"/>
      <c r="Y41" s="6"/>
      <c r="Z41" s="6"/>
      <c r="AA41" s="6"/>
      <c r="AB41" s="6"/>
      <c r="AC41" s="6"/>
      <c r="AD41" s="6"/>
      <c r="AE41" s="6"/>
      <c r="AF41" s="6"/>
      <c r="AG41" s="6"/>
      <c r="AH41" s="6"/>
      <c r="AI41" s="6"/>
      <c r="AJ41" s="6"/>
      <c r="AK41" s="6"/>
      <c r="AL41" s="6"/>
      <c r="AM41" s="6"/>
      <c r="AN41" s="6"/>
      <c r="AO41" s="6"/>
      <c r="AP41" s="6"/>
    </row>
    <row r="42" spans="1:42" ht="15.75" x14ac:dyDescent="0.25">
      <c r="A42" s="6"/>
      <c r="B42" s="762"/>
      <c r="C42" s="749" t="s">
        <v>633</v>
      </c>
      <c r="D42" s="1358"/>
      <c r="E42" s="1358"/>
      <c r="F42" s="1358"/>
      <c r="G42" s="757">
        <f>SUM(G31:G41)</f>
        <v>323692.00899999996</v>
      </c>
      <c r="H42" s="757">
        <f>SUM(H31:H41)</f>
        <v>320884</v>
      </c>
      <c r="I42" s="757">
        <f>SUM(I31:I41)</f>
        <v>345272</v>
      </c>
      <c r="J42" s="748"/>
      <c r="K42" s="6"/>
      <c r="L42" s="6"/>
      <c r="M42" s="181"/>
      <c r="N42" s="6"/>
      <c r="O42" s="6"/>
      <c r="P42" s="6"/>
      <c r="Q42" s="6"/>
      <c r="R42" s="6"/>
      <c r="S42" s="6"/>
      <c r="T42" s="6"/>
      <c r="U42" s="432"/>
      <c r="V42" s="6"/>
      <c r="W42" s="6"/>
      <c r="X42" s="6"/>
      <c r="Y42" s="6"/>
      <c r="Z42" s="6"/>
      <c r="AA42" s="6"/>
      <c r="AB42" s="6"/>
      <c r="AC42" s="6"/>
      <c r="AD42" s="6"/>
      <c r="AE42" s="6"/>
      <c r="AF42" s="6"/>
      <c r="AG42" s="6"/>
      <c r="AH42" s="6"/>
      <c r="AI42" s="6"/>
      <c r="AJ42" s="6"/>
      <c r="AK42" s="6"/>
      <c r="AL42" s="6"/>
      <c r="AM42" s="6"/>
      <c r="AN42" s="6"/>
      <c r="AO42" s="6"/>
      <c r="AP42" s="6"/>
    </row>
    <row r="43" spans="1:42" s="92" customFormat="1" ht="15.75" x14ac:dyDescent="0.25">
      <c r="A43" s="6"/>
      <c r="B43" s="762"/>
      <c r="C43" s="750" t="s">
        <v>738</v>
      </c>
      <c r="D43" s="1358"/>
      <c r="E43" s="1358"/>
      <c r="F43" s="1358"/>
      <c r="G43" s="758">
        <f>G42-G37</f>
        <v>323692.00899999996</v>
      </c>
      <c r="H43" s="758">
        <f t="shared" ref="H43:I43" si="3">H42-H37</f>
        <v>320884</v>
      </c>
      <c r="I43" s="758">
        <f t="shared" si="3"/>
        <v>345272</v>
      </c>
      <c r="J43" s="748"/>
      <c r="K43" s="6"/>
      <c r="L43" s="6"/>
      <c r="M43" s="181"/>
      <c r="N43" s="6"/>
      <c r="O43" s="6"/>
      <c r="P43" s="6"/>
      <c r="Q43" s="6"/>
      <c r="R43" s="6"/>
      <c r="S43" s="6"/>
      <c r="T43" s="6"/>
      <c r="U43" s="432"/>
      <c r="V43" s="6"/>
      <c r="W43" s="6"/>
      <c r="X43" s="6"/>
      <c r="Y43" s="6"/>
      <c r="Z43" s="6"/>
      <c r="AA43" s="6"/>
      <c r="AB43" s="6"/>
      <c r="AC43" s="6"/>
      <c r="AD43" s="6"/>
      <c r="AE43" s="6"/>
      <c r="AF43" s="6"/>
      <c r="AG43" s="6"/>
      <c r="AH43" s="6"/>
      <c r="AI43" s="6"/>
      <c r="AJ43" s="6"/>
      <c r="AK43" s="6"/>
      <c r="AL43" s="6"/>
      <c r="AM43" s="6"/>
      <c r="AN43" s="6"/>
      <c r="AO43" s="6"/>
      <c r="AP43" s="6"/>
    </row>
    <row r="44" spans="1:42" ht="30" customHeight="1" x14ac:dyDescent="0.25">
      <c r="A44" s="6"/>
      <c r="B44" s="762"/>
      <c r="C44" s="1652" t="s">
        <v>897</v>
      </c>
      <c r="D44" s="1653"/>
      <c r="E44" s="1653"/>
      <c r="F44" s="1654"/>
      <c r="G44" s="758">
        <f>G43-SUM(G39:G41)</f>
        <v>319828.66599999997</v>
      </c>
      <c r="H44" s="758">
        <f t="shared" ref="H44:I44" si="4">H43-SUM(H39:H41)</f>
        <v>320871</v>
      </c>
      <c r="I44" s="758">
        <f t="shared" si="4"/>
        <v>342900</v>
      </c>
      <c r="J44" s="748"/>
      <c r="K44" s="6"/>
      <c r="L44" s="6"/>
      <c r="M44" s="181"/>
      <c r="N44" s="6"/>
      <c r="O44" s="6"/>
      <c r="P44" s="6"/>
      <c r="Q44" s="6"/>
      <c r="R44" s="6"/>
      <c r="S44" s="6"/>
      <c r="T44" s="6"/>
      <c r="U44" s="432"/>
      <c r="V44" s="6"/>
      <c r="W44" s="6"/>
      <c r="X44" s="6"/>
      <c r="Y44" s="6"/>
      <c r="Z44" s="6"/>
      <c r="AA44" s="6"/>
      <c r="AB44" s="6"/>
      <c r="AC44" s="6"/>
      <c r="AD44" s="6"/>
      <c r="AE44" s="6"/>
      <c r="AF44" s="6"/>
      <c r="AG44" s="6"/>
      <c r="AH44" s="6"/>
      <c r="AI44" s="6"/>
      <c r="AJ44" s="6"/>
      <c r="AK44" s="6"/>
      <c r="AL44" s="6"/>
      <c r="AM44" s="6"/>
      <c r="AN44" s="6"/>
      <c r="AO44" s="6"/>
      <c r="AP44" s="6"/>
    </row>
    <row r="45" spans="1:42" ht="15.75" x14ac:dyDescent="0.25">
      <c r="A45" s="6"/>
      <c r="B45" s="762"/>
      <c r="C45" s="747" t="s">
        <v>255</v>
      </c>
      <c r="D45" s="1358"/>
      <c r="E45" s="1358"/>
      <c r="F45" s="1358"/>
      <c r="G45" s="759">
        <f>G27-G42</f>
        <v>34906.326000000001</v>
      </c>
      <c r="H45" s="759">
        <f>H27-H42</f>
        <v>16967</v>
      </c>
      <c r="I45" s="759">
        <f>I27-I42</f>
        <v>-5481</v>
      </c>
      <c r="J45" s="748"/>
      <c r="K45" s="6"/>
      <c r="L45" s="6"/>
      <c r="M45" s="181"/>
      <c r="N45" s="6"/>
      <c r="O45" s="6"/>
      <c r="P45" s="6"/>
      <c r="Q45" s="6"/>
      <c r="R45" s="6"/>
      <c r="S45" s="6"/>
      <c r="T45" s="6"/>
      <c r="U45" s="432"/>
      <c r="V45" s="6"/>
      <c r="W45" s="6"/>
      <c r="X45" s="6"/>
      <c r="Y45" s="6"/>
      <c r="Z45" s="6"/>
      <c r="AA45" s="6"/>
      <c r="AB45" s="6"/>
      <c r="AC45" s="6"/>
      <c r="AD45" s="6"/>
      <c r="AE45" s="6"/>
      <c r="AF45" s="6"/>
      <c r="AG45" s="6"/>
      <c r="AH45" s="6"/>
      <c r="AI45" s="6"/>
      <c r="AJ45" s="6"/>
      <c r="AK45" s="6"/>
      <c r="AL45" s="6"/>
      <c r="AM45" s="6"/>
      <c r="AN45" s="6"/>
      <c r="AO45" s="6"/>
      <c r="AP45" s="6"/>
    </row>
    <row r="46" spans="1:42" ht="15.75" x14ac:dyDescent="0.25">
      <c r="A46" s="6"/>
      <c r="B46" s="762"/>
      <c r="C46" s="747" t="s">
        <v>776</v>
      </c>
      <c r="D46" s="1358"/>
      <c r="E46" s="1358"/>
      <c r="F46" s="1358"/>
      <c r="G46" s="759">
        <f>G28-G42</f>
        <v>-28280.339999999967</v>
      </c>
      <c r="H46" s="759">
        <f>H28-H42</f>
        <v>-24679</v>
      </c>
      <c r="I46" s="759">
        <f>I28-I42</f>
        <v>-55615</v>
      </c>
      <c r="J46" s="748"/>
      <c r="K46" s="6"/>
      <c r="L46" s="6"/>
      <c r="M46" s="181"/>
      <c r="N46" s="6"/>
      <c r="O46" s="6"/>
      <c r="P46" s="6"/>
      <c r="Q46" s="6"/>
      <c r="R46" s="6"/>
      <c r="S46" s="6"/>
      <c r="T46" s="6"/>
      <c r="U46" s="432"/>
      <c r="V46" s="6"/>
      <c r="W46" s="6"/>
      <c r="X46" s="6"/>
      <c r="Y46" s="6"/>
      <c r="Z46" s="6"/>
      <c r="AA46" s="6"/>
      <c r="AB46" s="6"/>
      <c r="AC46" s="6"/>
      <c r="AD46" s="6"/>
      <c r="AE46" s="6"/>
      <c r="AF46" s="6"/>
      <c r="AG46" s="6"/>
      <c r="AH46" s="6"/>
      <c r="AI46" s="6"/>
      <c r="AJ46" s="6"/>
      <c r="AK46" s="6"/>
      <c r="AL46" s="6"/>
      <c r="AM46" s="6"/>
      <c r="AN46" s="6"/>
      <c r="AO46" s="6"/>
      <c r="AP46" s="6"/>
    </row>
    <row r="47" spans="1:42" s="92" customFormat="1" ht="25.5" customHeight="1" x14ac:dyDescent="0.25">
      <c r="A47" s="6"/>
      <c r="B47" s="762"/>
      <c r="C47" s="1652" t="s">
        <v>899</v>
      </c>
      <c r="D47" s="1653"/>
      <c r="E47" s="1653"/>
      <c r="F47" s="1654"/>
      <c r="G47" s="758">
        <f>G29-G44</f>
        <v>-25854.758999999962</v>
      </c>
      <c r="H47" s="758">
        <f>H29-H44</f>
        <v>-24666</v>
      </c>
      <c r="I47" s="758">
        <f>I29-I44</f>
        <v>-53243</v>
      </c>
      <c r="J47" s="748"/>
      <c r="K47" s="6"/>
      <c r="L47" s="6"/>
      <c r="M47" s="181"/>
      <c r="N47" s="6"/>
      <c r="O47" s="6"/>
      <c r="P47" s="6"/>
      <c r="Q47" s="6"/>
      <c r="R47" s="6"/>
      <c r="S47" s="6"/>
      <c r="T47" s="6"/>
      <c r="U47" s="432"/>
      <c r="V47" s="6"/>
      <c r="W47" s="6"/>
      <c r="X47" s="6"/>
      <c r="Y47" s="6"/>
      <c r="Z47" s="6"/>
      <c r="AA47" s="6"/>
      <c r="AB47" s="6"/>
      <c r="AC47" s="6"/>
      <c r="AD47" s="6"/>
      <c r="AE47" s="6"/>
      <c r="AF47" s="6"/>
      <c r="AG47" s="6"/>
      <c r="AH47" s="6"/>
      <c r="AI47" s="6"/>
      <c r="AJ47" s="6"/>
      <c r="AK47" s="6"/>
      <c r="AL47" s="6"/>
      <c r="AM47" s="6"/>
      <c r="AN47" s="6"/>
      <c r="AO47" s="6"/>
      <c r="AP47" s="6"/>
    </row>
    <row r="48" spans="1:42" s="1354" customFormat="1" ht="7.5" customHeight="1" x14ac:dyDescent="0.25">
      <c r="A48" s="6"/>
      <c r="B48" s="762"/>
      <c r="C48" s="750"/>
      <c r="D48" s="1358"/>
      <c r="E48" s="1358"/>
      <c r="F48" s="1358"/>
      <c r="G48" s="758"/>
      <c r="H48" s="758"/>
      <c r="I48" s="758"/>
      <c r="J48" s="748"/>
      <c r="K48" s="6"/>
      <c r="L48" s="6"/>
      <c r="M48" s="181"/>
      <c r="N48" s="6"/>
      <c r="O48" s="6"/>
      <c r="P48" s="6"/>
      <c r="Q48" s="6"/>
      <c r="R48" s="6"/>
      <c r="S48" s="6"/>
      <c r="T48" s="6"/>
      <c r="U48" s="432"/>
      <c r="V48" s="6"/>
      <c r="W48" s="6"/>
      <c r="X48" s="6"/>
      <c r="Y48" s="6"/>
      <c r="Z48" s="6"/>
      <c r="AA48" s="6"/>
      <c r="AB48" s="6"/>
      <c r="AC48" s="6"/>
      <c r="AD48" s="6"/>
      <c r="AE48" s="6"/>
      <c r="AF48" s="6"/>
      <c r="AG48" s="6"/>
      <c r="AH48" s="6"/>
      <c r="AI48" s="6"/>
      <c r="AJ48" s="6"/>
      <c r="AK48" s="6"/>
      <c r="AL48" s="6"/>
      <c r="AM48" s="6"/>
      <c r="AN48" s="6"/>
      <c r="AO48" s="6"/>
      <c r="AP48" s="6"/>
    </row>
    <row r="49" spans="1:42" ht="15.75" x14ac:dyDescent="0.25">
      <c r="A49" s="6"/>
      <c r="B49" s="762"/>
      <c r="C49" s="1094" t="s">
        <v>775</v>
      </c>
      <c r="D49" s="1358"/>
      <c r="E49" s="1358"/>
      <c r="F49" s="1358"/>
      <c r="G49" s="1200">
        <f>IF(G29=0,0,G47/G29)</f>
        <v>-8.7949162780627199E-2</v>
      </c>
      <c r="H49" s="1200">
        <f>IF(H29=0,0,H47/H29)</f>
        <v>-8.3273408619030737E-2</v>
      </c>
      <c r="I49" s="1200">
        <f>IF(I29=0,0,I47/I29)</f>
        <v>-0.18381395926906652</v>
      </c>
      <c r="J49" s="748"/>
      <c r="K49" s="6"/>
      <c r="L49" s="6"/>
      <c r="M49" s="181"/>
      <c r="N49" s="6"/>
      <c r="O49" s="6"/>
      <c r="P49" s="6"/>
      <c r="Q49" s="6"/>
      <c r="R49" s="6"/>
      <c r="S49" s="6"/>
      <c r="T49" s="6"/>
      <c r="U49" s="432"/>
      <c r="V49" s="6"/>
      <c r="W49" s="6"/>
      <c r="X49" s="6"/>
      <c r="Y49" s="6"/>
      <c r="Z49" s="6"/>
      <c r="AA49" s="6"/>
      <c r="AB49" s="6"/>
      <c r="AC49" s="6"/>
      <c r="AD49" s="6"/>
      <c r="AE49" s="6"/>
      <c r="AF49" s="6"/>
      <c r="AG49" s="6"/>
      <c r="AH49" s="6"/>
      <c r="AI49" s="6"/>
      <c r="AJ49" s="6"/>
      <c r="AK49" s="6"/>
      <c r="AL49" s="6"/>
      <c r="AM49" s="6"/>
      <c r="AN49" s="6"/>
      <c r="AO49" s="6"/>
      <c r="AP49" s="6"/>
    </row>
    <row r="50" spans="1:42" ht="9" customHeight="1" x14ac:dyDescent="0.25">
      <c r="A50" s="6"/>
      <c r="B50" s="762"/>
      <c r="C50" s="751"/>
      <c r="D50" s="752"/>
      <c r="E50" s="752"/>
      <c r="F50" s="752"/>
      <c r="G50" s="760"/>
      <c r="H50" s="760"/>
      <c r="I50" s="760"/>
      <c r="J50" s="753"/>
      <c r="K50" s="6"/>
      <c r="L50" s="6"/>
      <c r="M50" s="181"/>
      <c r="N50" s="6"/>
      <c r="O50" s="6"/>
      <c r="P50" s="6"/>
      <c r="Q50" s="6"/>
      <c r="R50" s="6"/>
      <c r="S50" s="6"/>
      <c r="T50" s="6"/>
      <c r="U50" s="432"/>
      <c r="V50" s="6"/>
      <c r="W50" s="6"/>
      <c r="X50" s="6"/>
      <c r="Y50" s="6"/>
      <c r="Z50" s="6"/>
      <c r="AA50" s="6"/>
      <c r="AB50" s="6"/>
      <c r="AC50" s="6"/>
      <c r="AD50" s="6"/>
      <c r="AE50" s="6"/>
      <c r="AF50" s="6"/>
      <c r="AG50" s="6"/>
      <c r="AH50" s="6"/>
      <c r="AI50" s="6"/>
      <c r="AJ50" s="6"/>
      <c r="AK50" s="6"/>
      <c r="AL50" s="6"/>
      <c r="AM50" s="6"/>
      <c r="AN50" s="6"/>
      <c r="AO50" s="6"/>
      <c r="AP50" s="6"/>
    </row>
    <row r="51" spans="1:42" s="92" customFormat="1" ht="15.75" x14ac:dyDescent="0.25">
      <c r="A51" s="6"/>
      <c r="B51" s="762"/>
      <c r="C51" s="1201" t="s">
        <v>901</v>
      </c>
      <c r="D51" s="176"/>
      <c r="E51" s="176"/>
      <c r="F51" s="176"/>
      <c r="G51" s="176"/>
      <c r="H51" s="176"/>
      <c r="I51" s="176"/>
      <c r="J51" s="176"/>
      <c r="K51" s="6"/>
      <c r="L51" s="6"/>
      <c r="M51" s="181"/>
      <c r="N51" s="6"/>
      <c r="O51" s="6"/>
      <c r="P51" s="6"/>
      <c r="Q51" s="6"/>
      <c r="R51" s="6"/>
      <c r="S51" s="6"/>
      <c r="T51" s="6"/>
      <c r="U51" s="432"/>
      <c r="V51" s="6"/>
      <c r="W51" s="6"/>
      <c r="X51" s="6"/>
      <c r="Y51" s="6"/>
      <c r="Z51" s="6"/>
      <c r="AA51" s="6"/>
      <c r="AB51" s="6"/>
      <c r="AC51" s="6"/>
      <c r="AD51" s="6"/>
      <c r="AE51" s="6"/>
      <c r="AF51" s="6"/>
      <c r="AG51" s="6"/>
      <c r="AH51" s="6"/>
      <c r="AI51" s="6"/>
      <c r="AJ51" s="6"/>
      <c r="AK51" s="6"/>
      <c r="AL51" s="6"/>
      <c r="AM51" s="6"/>
      <c r="AN51" s="6"/>
      <c r="AO51" s="6"/>
      <c r="AP51" s="6"/>
    </row>
    <row r="52" spans="1:42" s="92" customFormat="1" ht="15.75" x14ac:dyDescent="0.25">
      <c r="A52" s="6"/>
      <c r="B52" s="762"/>
      <c r="C52" s="176"/>
      <c r="D52" s="176"/>
      <c r="E52" s="176"/>
      <c r="F52" s="176"/>
      <c r="G52" s="176"/>
      <c r="H52" s="176"/>
      <c r="I52" s="176"/>
      <c r="J52" s="176"/>
      <c r="K52" s="6"/>
      <c r="L52" s="6"/>
      <c r="M52" s="181"/>
      <c r="N52" s="6"/>
      <c r="O52" s="6"/>
      <c r="P52" s="6"/>
      <c r="Q52" s="6"/>
      <c r="R52" s="6"/>
      <c r="S52" s="6"/>
      <c r="T52" s="6"/>
      <c r="U52" s="432"/>
      <c r="V52" s="6"/>
      <c r="W52" s="6"/>
      <c r="X52" s="6"/>
      <c r="Y52" s="6"/>
      <c r="Z52" s="6"/>
      <c r="AA52" s="6"/>
      <c r="AB52" s="6"/>
      <c r="AC52" s="6"/>
      <c r="AD52" s="6"/>
      <c r="AE52" s="6"/>
      <c r="AF52" s="6"/>
      <c r="AG52" s="6"/>
      <c r="AH52" s="6"/>
      <c r="AI52" s="6"/>
      <c r="AJ52" s="6"/>
      <c r="AK52" s="6"/>
      <c r="AL52" s="6"/>
      <c r="AM52" s="6"/>
      <c r="AN52" s="6"/>
      <c r="AO52" s="6"/>
      <c r="AP52" s="6"/>
    </row>
    <row r="53" spans="1:42" ht="15.75" x14ac:dyDescent="0.25">
      <c r="A53" s="6"/>
      <c r="B53" s="762"/>
      <c r="C53" s="176"/>
      <c r="D53" s="176"/>
      <c r="E53" s="176"/>
      <c r="F53" s="176"/>
      <c r="G53" s="176"/>
      <c r="H53" s="176"/>
      <c r="I53" s="176"/>
      <c r="J53" s="176"/>
      <c r="K53" s="6"/>
      <c r="L53" s="6"/>
      <c r="M53" s="181"/>
      <c r="N53" s="6"/>
      <c r="O53" s="6"/>
      <c r="P53" s="6"/>
      <c r="Q53" s="6"/>
      <c r="R53" s="6"/>
      <c r="S53" s="6"/>
      <c r="T53" s="6"/>
      <c r="U53" s="432"/>
      <c r="V53" s="6"/>
      <c r="W53" s="6"/>
      <c r="X53" s="6"/>
      <c r="Y53" s="6"/>
      <c r="Z53" s="6"/>
      <c r="AA53" s="6"/>
      <c r="AB53" s="6"/>
      <c r="AC53" s="6"/>
      <c r="AD53" s="6"/>
      <c r="AE53" s="6"/>
      <c r="AF53" s="6"/>
      <c r="AG53" s="6"/>
      <c r="AH53" s="6"/>
      <c r="AI53" s="6"/>
      <c r="AJ53" s="6"/>
      <c r="AK53" s="6"/>
      <c r="AL53" s="6"/>
      <c r="AM53" s="6"/>
      <c r="AN53" s="6"/>
      <c r="AO53" s="6"/>
      <c r="AP53" s="6"/>
    </row>
    <row r="54" spans="1:42" s="92" customFormat="1" ht="15.75" x14ac:dyDescent="0.25">
      <c r="A54" s="6"/>
      <c r="B54" s="762"/>
      <c r="C54" s="273" t="s">
        <v>757</v>
      </c>
      <c r="D54" s="274"/>
      <c r="E54" s="274"/>
      <c r="F54" s="738"/>
      <c r="G54" s="302"/>
      <c r="H54" s="302" t="s">
        <v>679</v>
      </c>
      <c r="I54" s="302"/>
      <c r="J54" s="739"/>
      <c r="K54" s="6"/>
      <c r="L54" s="6"/>
      <c r="M54" s="181"/>
      <c r="N54" s="176"/>
      <c r="O54" s="6"/>
      <c r="P54" s="6"/>
      <c r="Q54" s="6"/>
      <c r="R54" s="6"/>
      <c r="S54" s="6"/>
      <c r="T54" s="6"/>
      <c r="U54" s="432"/>
      <c r="V54" s="6"/>
      <c r="W54" s="6"/>
      <c r="X54" s="6"/>
      <c r="Y54" s="6"/>
      <c r="Z54" s="6"/>
      <c r="AA54" s="6"/>
      <c r="AB54" s="6"/>
      <c r="AC54" s="6"/>
      <c r="AD54" s="6"/>
      <c r="AE54" s="6"/>
      <c r="AF54" s="6"/>
      <c r="AG54" s="6"/>
      <c r="AH54" s="6"/>
      <c r="AI54" s="6"/>
      <c r="AJ54" s="6"/>
      <c r="AK54" s="6"/>
      <c r="AL54" s="6"/>
      <c r="AM54" s="6"/>
      <c r="AN54" s="6"/>
      <c r="AO54" s="6"/>
      <c r="AP54" s="6"/>
    </row>
    <row r="55" spans="1:42" s="92" customFormat="1" ht="15.75" x14ac:dyDescent="0.25">
      <c r="A55" s="6"/>
      <c r="B55" s="762"/>
      <c r="C55" s="740" t="s">
        <v>684</v>
      </c>
      <c r="D55" s="741"/>
      <c r="E55" s="741"/>
      <c r="F55" s="741"/>
      <c r="G55" s="863"/>
      <c r="H55" s="863"/>
      <c r="I55" s="863"/>
      <c r="J55" s="864"/>
      <c r="K55" s="6"/>
      <c r="L55" s="6"/>
      <c r="M55" s="181"/>
      <c r="N55" s="6"/>
      <c r="O55" s="6"/>
      <c r="P55" s="6"/>
      <c r="Q55" s="6"/>
      <c r="R55" s="6"/>
      <c r="S55" s="6"/>
      <c r="T55" s="6"/>
      <c r="U55" s="432"/>
      <c r="V55" s="6"/>
      <c r="W55" s="6"/>
      <c r="X55" s="6"/>
      <c r="Y55" s="6"/>
      <c r="Z55" s="6"/>
      <c r="AA55" s="6"/>
      <c r="AB55" s="6"/>
      <c r="AC55" s="6"/>
      <c r="AD55" s="6"/>
      <c r="AE55" s="6"/>
      <c r="AF55" s="6"/>
      <c r="AG55" s="6"/>
      <c r="AH55" s="6"/>
      <c r="AI55" s="6"/>
      <c r="AJ55" s="6"/>
      <c r="AK55" s="6"/>
      <c r="AL55" s="6"/>
      <c r="AM55" s="6"/>
      <c r="AN55" s="6"/>
      <c r="AO55" s="6"/>
      <c r="AP55" s="6"/>
    </row>
    <row r="56" spans="1:42" s="92" customFormat="1" ht="15.75" x14ac:dyDescent="0.25">
      <c r="A56" s="6"/>
      <c r="B56" s="762"/>
      <c r="C56" s="747"/>
      <c r="D56" s="176"/>
      <c r="E56" s="176"/>
      <c r="F56" s="176"/>
      <c r="G56" s="859" t="str">
        <f>G$15</f>
        <v>2017-18</v>
      </c>
      <c r="H56" s="859" t="str">
        <f>H$15</f>
        <v>2018-19</v>
      </c>
      <c r="I56" s="859" t="str">
        <f>I$15</f>
        <v>2019-20</v>
      </c>
      <c r="J56" s="748"/>
      <c r="K56" s="6"/>
      <c r="L56" s="6"/>
      <c r="M56" s="181"/>
      <c r="N56" s="6"/>
      <c r="O56" s="6"/>
      <c r="P56" s="6"/>
      <c r="Q56" s="6"/>
      <c r="R56" s="6"/>
      <c r="S56" s="6"/>
      <c r="T56" s="6"/>
      <c r="U56" s="432"/>
      <c r="V56" s="6"/>
      <c r="W56" s="6"/>
      <c r="X56" s="6"/>
      <c r="Y56" s="6"/>
      <c r="Z56" s="6"/>
      <c r="AA56" s="6"/>
      <c r="AB56" s="6"/>
      <c r="AC56" s="6"/>
      <c r="AD56" s="6"/>
      <c r="AE56" s="6"/>
      <c r="AF56" s="6"/>
      <c r="AG56" s="6"/>
      <c r="AH56" s="6"/>
      <c r="AI56" s="6"/>
      <c r="AJ56" s="6"/>
      <c r="AK56" s="6"/>
      <c r="AL56" s="6"/>
      <c r="AM56" s="6"/>
      <c r="AN56" s="6"/>
      <c r="AO56" s="6"/>
      <c r="AP56" s="6"/>
    </row>
    <row r="57" spans="1:42" s="92" customFormat="1" ht="15.75" x14ac:dyDescent="0.25">
      <c r="A57" s="6"/>
      <c r="B57" s="762"/>
      <c r="C57" s="747"/>
      <c r="D57" s="176"/>
      <c r="E57" s="176"/>
      <c r="F57" s="176"/>
      <c r="G57" s="755"/>
      <c r="H57" s="755"/>
      <c r="I57" s="755"/>
      <c r="J57" s="748"/>
      <c r="K57" s="6"/>
      <c r="L57" s="6"/>
      <c r="M57" s="181"/>
      <c r="N57" s="6"/>
      <c r="O57" s="6"/>
      <c r="P57" s="6"/>
      <c r="Q57" s="6"/>
      <c r="R57" s="6"/>
      <c r="S57" s="6"/>
      <c r="T57" s="6"/>
      <c r="U57" s="432"/>
      <c r="V57" s="6"/>
      <c r="W57" s="6"/>
      <c r="X57" s="6"/>
      <c r="Y57" s="6"/>
      <c r="Z57" s="6"/>
      <c r="AA57" s="6"/>
      <c r="AB57" s="6"/>
      <c r="AC57" s="6"/>
      <c r="AD57" s="6"/>
      <c r="AE57" s="6"/>
      <c r="AF57" s="6"/>
      <c r="AG57" s="6"/>
      <c r="AH57" s="6"/>
      <c r="AI57" s="6"/>
      <c r="AJ57" s="6"/>
      <c r="AK57" s="6"/>
      <c r="AL57" s="6"/>
      <c r="AM57" s="6"/>
      <c r="AN57" s="6"/>
      <c r="AO57" s="6"/>
      <c r="AP57" s="6"/>
    </row>
    <row r="58" spans="1:42" s="92" customFormat="1" ht="15.75" x14ac:dyDescent="0.25">
      <c r="A58" s="6"/>
      <c r="B58" s="762"/>
      <c r="C58" s="1199" t="s">
        <v>683</v>
      </c>
      <c r="D58" s="176"/>
      <c r="E58" s="176"/>
      <c r="F58" s="176"/>
      <c r="G58" s="756">
        <v>1840</v>
      </c>
      <c r="H58" s="756">
        <v>1463</v>
      </c>
      <c r="I58" s="756">
        <v>1284</v>
      </c>
      <c r="J58" s="748"/>
      <c r="K58" s="6"/>
      <c r="L58" s="6"/>
      <c r="M58" s="181"/>
      <c r="N58" s="6"/>
      <c r="O58" s="6"/>
      <c r="P58" s="6"/>
      <c r="Q58" s="6"/>
      <c r="R58" s="6"/>
      <c r="S58" s="6"/>
      <c r="T58" s="6"/>
      <c r="U58" s="432"/>
      <c r="V58" s="6"/>
      <c r="W58" s="6"/>
      <c r="X58" s="6"/>
      <c r="Y58" s="6"/>
      <c r="Z58" s="6"/>
      <c r="AA58" s="6"/>
      <c r="AB58" s="6"/>
      <c r="AC58" s="6"/>
      <c r="AD58" s="6"/>
      <c r="AE58" s="6"/>
      <c r="AF58" s="6"/>
      <c r="AG58" s="6"/>
      <c r="AH58" s="6"/>
      <c r="AI58" s="6"/>
      <c r="AJ58" s="6"/>
      <c r="AK58" s="6"/>
      <c r="AL58" s="6"/>
      <c r="AM58" s="6"/>
      <c r="AN58" s="6"/>
      <c r="AO58" s="6"/>
      <c r="AP58" s="6"/>
    </row>
    <row r="59" spans="1:42" s="92" customFormat="1" ht="15.75" x14ac:dyDescent="0.25">
      <c r="A59" s="6"/>
      <c r="B59" s="762"/>
      <c r="C59" s="1199" t="s">
        <v>685</v>
      </c>
      <c r="D59" s="176"/>
      <c r="E59" s="176"/>
      <c r="F59" s="176"/>
      <c r="G59" s="756">
        <v>4542</v>
      </c>
      <c r="H59" s="756">
        <v>2835</v>
      </c>
      <c r="I59" s="756">
        <v>5666</v>
      </c>
      <c r="J59" s="748"/>
      <c r="K59" s="6"/>
      <c r="L59" s="6"/>
      <c r="M59" s="181"/>
      <c r="N59" s="6"/>
      <c r="O59" s="6"/>
      <c r="P59" s="6"/>
      <c r="Q59" s="6"/>
      <c r="R59" s="6"/>
      <c r="S59" s="6"/>
      <c r="T59" s="6"/>
      <c r="U59" s="432"/>
      <c r="V59" s="6"/>
      <c r="W59" s="6"/>
      <c r="X59" s="6"/>
      <c r="Y59" s="6"/>
      <c r="Z59" s="6"/>
      <c r="AA59" s="6"/>
      <c r="AB59" s="6"/>
      <c r="AC59" s="6"/>
      <c r="AD59" s="6"/>
      <c r="AE59" s="6"/>
      <c r="AF59" s="6"/>
      <c r="AG59" s="6"/>
      <c r="AH59" s="6"/>
      <c r="AI59" s="6"/>
      <c r="AJ59" s="6"/>
      <c r="AK59" s="6"/>
      <c r="AL59" s="6"/>
      <c r="AM59" s="6"/>
      <c r="AN59" s="6"/>
      <c r="AO59" s="6"/>
      <c r="AP59" s="6"/>
    </row>
    <row r="60" spans="1:42" s="92" customFormat="1" ht="15.75" x14ac:dyDescent="0.25">
      <c r="A60" s="6"/>
      <c r="B60" s="762"/>
      <c r="C60" s="751"/>
      <c r="D60" s="752"/>
      <c r="E60" s="752"/>
      <c r="F60" s="752"/>
      <c r="G60" s="760"/>
      <c r="H60" s="760"/>
      <c r="I60" s="760"/>
      <c r="J60" s="753"/>
      <c r="K60" s="6"/>
      <c r="L60" s="6"/>
      <c r="M60" s="181"/>
      <c r="N60" s="6"/>
      <c r="O60" s="6"/>
      <c r="P60" s="6"/>
      <c r="Q60" s="6"/>
      <c r="R60" s="6"/>
      <c r="S60" s="6"/>
      <c r="T60" s="6"/>
      <c r="U60" s="432"/>
      <c r="V60" s="6"/>
      <c r="W60" s="6"/>
      <c r="X60" s="6"/>
      <c r="Y60" s="6"/>
      <c r="Z60" s="6"/>
      <c r="AA60" s="6"/>
      <c r="AB60" s="6"/>
      <c r="AC60" s="6"/>
      <c r="AD60" s="6"/>
      <c r="AE60" s="6"/>
      <c r="AF60" s="6"/>
      <c r="AG60" s="6"/>
      <c r="AH60" s="6"/>
      <c r="AI60" s="6"/>
      <c r="AJ60" s="6"/>
      <c r="AK60" s="6"/>
      <c r="AL60" s="6"/>
      <c r="AM60" s="6"/>
      <c r="AN60" s="6"/>
      <c r="AO60" s="6"/>
      <c r="AP60" s="6"/>
    </row>
    <row r="61" spans="1:42" s="92" customFormat="1" ht="15.75" x14ac:dyDescent="0.25">
      <c r="A61" s="6"/>
      <c r="B61" s="762"/>
      <c r="C61" s="176"/>
      <c r="D61" s="176"/>
      <c r="E61" s="176"/>
      <c r="F61" s="176"/>
      <c r="G61" s="176"/>
      <c r="H61" s="176"/>
      <c r="I61" s="176"/>
      <c r="J61" s="176"/>
      <c r="K61" s="6"/>
      <c r="L61" s="6"/>
      <c r="M61" s="181"/>
      <c r="N61" s="6"/>
      <c r="O61" s="6"/>
      <c r="P61" s="6"/>
      <c r="Q61" s="6"/>
      <c r="R61" s="6"/>
      <c r="S61" s="6"/>
      <c r="T61" s="6"/>
      <c r="U61" s="432"/>
      <c r="V61" s="6"/>
      <c r="W61" s="6"/>
      <c r="X61" s="6"/>
      <c r="Y61" s="6"/>
      <c r="Z61" s="6"/>
      <c r="AA61" s="6"/>
      <c r="AB61" s="6"/>
      <c r="AC61" s="6"/>
      <c r="AD61" s="6"/>
      <c r="AE61" s="6"/>
      <c r="AF61" s="6"/>
      <c r="AG61" s="6"/>
      <c r="AH61" s="6"/>
      <c r="AI61" s="6"/>
      <c r="AJ61" s="6"/>
      <c r="AK61" s="6"/>
      <c r="AL61" s="6"/>
      <c r="AM61" s="6"/>
      <c r="AN61" s="6"/>
      <c r="AO61" s="6"/>
      <c r="AP61" s="6"/>
    </row>
    <row r="62" spans="1:42" s="92" customFormat="1" ht="15.75" x14ac:dyDescent="0.25">
      <c r="A62" s="6"/>
      <c r="B62" s="762"/>
      <c r="C62" s="176"/>
      <c r="D62" s="176"/>
      <c r="E62" s="176"/>
      <c r="F62" s="176"/>
      <c r="G62" s="176"/>
      <c r="H62" s="176"/>
      <c r="I62" s="176"/>
      <c r="J62" s="176"/>
      <c r="K62" s="6"/>
      <c r="L62" s="6"/>
      <c r="M62" s="181"/>
      <c r="N62" s="6"/>
      <c r="O62" s="6"/>
      <c r="P62" s="6"/>
      <c r="Q62" s="6"/>
      <c r="R62" s="6"/>
      <c r="S62" s="6"/>
      <c r="T62" s="6"/>
      <c r="U62" s="432"/>
      <c r="V62" s="6"/>
      <c r="W62" s="6"/>
      <c r="X62" s="6"/>
      <c r="Y62" s="6"/>
      <c r="Z62" s="6"/>
      <c r="AA62" s="6"/>
      <c r="AB62" s="6"/>
      <c r="AC62" s="6"/>
      <c r="AD62" s="6"/>
      <c r="AE62" s="6"/>
      <c r="AF62" s="6"/>
      <c r="AG62" s="6"/>
      <c r="AH62" s="6"/>
      <c r="AI62" s="6"/>
      <c r="AJ62" s="6"/>
      <c r="AK62" s="6"/>
      <c r="AL62" s="6"/>
      <c r="AM62" s="6"/>
      <c r="AN62" s="6"/>
      <c r="AO62" s="6"/>
      <c r="AP62" s="6"/>
    </row>
    <row r="63" spans="1:42" s="92" customFormat="1" ht="15.75" x14ac:dyDescent="0.25">
      <c r="A63" s="6"/>
      <c r="B63" s="762"/>
      <c r="C63" s="176"/>
      <c r="D63" s="176"/>
      <c r="E63" s="176"/>
      <c r="F63" s="176"/>
      <c r="G63" s="176"/>
      <c r="H63" s="176"/>
      <c r="I63" s="176"/>
      <c r="J63" s="176"/>
      <c r="K63" s="6"/>
      <c r="L63" s="6"/>
      <c r="M63" s="181"/>
      <c r="N63" s="6"/>
      <c r="O63" s="6"/>
      <c r="P63" s="6"/>
      <c r="Q63" s="6"/>
      <c r="R63" s="6"/>
      <c r="S63" s="6"/>
      <c r="T63" s="6"/>
      <c r="U63" s="432"/>
      <c r="V63" s="6"/>
      <c r="W63" s="6"/>
      <c r="X63" s="6"/>
      <c r="Y63" s="6"/>
      <c r="Z63" s="6"/>
      <c r="AA63" s="6"/>
      <c r="AB63" s="6"/>
      <c r="AC63" s="6"/>
      <c r="AD63" s="6"/>
      <c r="AE63" s="6"/>
      <c r="AF63" s="6"/>
      <c r="AG63" s="6"/>
      <c r="AH63" s="6"/>
      <c r="AI63" s="6"/>
      <c r="AJ63" s="6"/>
      <c r="AK63" s="6"/>
      <c r="AL63" s="6"/>
      <c r="AM63" s="6"/>
      <c r="AN63" s="6"/>
      <c r="AO63" s="6"/>
      <c r="AP63" s="6"/>
    </row>
    <row r="64" spans="1:42" ht="15.75" x14ac:dyDescent="0.25">
      <c r="A64" s="6"/>
      <c r="B64" s="762"/>
      <c r="C64" s="273" t="s">
        <v>711</v>
      </c>
      <c r="D64" s="274"/>
      <c r="E64" s="274"/>
      <c r="F64" s="738"/>
      <c r="G64" s="302"/>
      <c r="H64" s="302"/>
      <c r="I64" s="302"/>
      <c r="J64" s="739"/>
      <c r="K64" s="6"/>
      <c r="L64" s="6"/>
      <c r="M64" s="181"/>
      <c r="N64" s="176"/>
      <c r="O64" s="6"/>
      <c r="P64" s="6"/>
      <c r="Q64" s="6"/>
      <c r="R64" s="6"/>
      <c r="S64" s="6"/>
      <c r="T64" s="6"/>
      <c r="U64" s="432"/>
      <c r="V64" s="6"/>
      <c r="W64" s="6"/>
      <c r="X64" s="6"/>
      <c r="Y64" s="6"/>
      <c r="Z64" s="6"/>
      <c r="AA64" s="6"/>
      <c r="AB64" s="6"/>
      <c r="AC64" s="6"/>
      <c r="AD64" s="6"/>
      <c r="AE64" s="6"/>
      <c r="AF64" s="6"/>
      <c r="AG64" s="6"/>
      <c r="AH64" s="6"/>
      <c r="AI64" s="6"/>
      <c r="AJ64" s="6"/>
      <c r="AK64" s="6"/>
      <c r="AL64" s="6"/>
      <c r="AM64" s="6"/>
      <c r="AN64" s="6"/>
      <c r="AO64" s="6"/>
      <c r="AP64" s="6"/>
    </row>
    <row r="65" spans="1:42" ht="15.75" x14ac:dyDescent="0.25">
      <c r="A65" s="6"/>
      <c r="B65" s="762"/>
      <c r="C65" s="740" t="s">
        <v>634</v>
      </c>
      <c r="D65" s="741" t="s">
        <v>678</v>
      </c>
      <c r="E65" s="741"/>
      <c r="F65" s="741"/>
      <c r="G65" s="742"/>
      <c r="H65" s="741"/>
      <c r="I65" s="742"/>
      <c r="J65" s="743"/>
      <c r="K65" s="6"/>
      <c r="L65" s="6"/>
      <c r="M65" s="181"/>
      <c r="N65" s="6"/>
      <c r="O65" s="6"/>
      <c r="P65" s="6"/>
      <c r="Q65" s="6"/>
      <c r="R65" s="6"/>
      <c r="S65" s="6"/>
      <c r="T65" s="6"/>
      <c r="U65" s="432"/>
      <c r="V65" s="6"/>
      <c r="W65" s="6"/>
      <c r="X65" s="6"/>
      <c r="Y65" s="6"/>
      <c r="Z65" s="6"/>
      <c r="AA65" s="6"/>
      <c r="AB65" s="6"/>
      <c r="AC65" s="6"/>
      <c r="AD65" s="6"/>
      <c r="AE65" s="6"/>
      <c r="AF65" s="6"/>
      <c r="AG65" s="6"/>
      <c r="AH65" s="6"/>
      <c r="AI65" s="6"/>
      <c r="AJ65" s="6"/>
      <c r="AK65" s="6"/>
      <c r="AL65" s="6"/>
      <c r="AM65" s="6"/>
      <c r="AN65" s="6"/>
      <c r="AO65" s="6"/>
      <c r="AP65" s="6"/>
    </row>
    <row r="66" spans="1:42" ht="15.75" x14ac:dyDescent="0.25">
      <c r="A66" s="6"/>
      <c r="B66" s="762"/>
      <c r="C66" s="747"/>
      <c r="D66" s="176"/>
      <c r="E66" s="176"/>
      <c r="F66" s="176"/>
      <c r="G66" s="754" t="str">
        <f>G$15</f>
        <v>2017-18</v>
      </c>
      <c r="H66" s="754" t="str">
        <f>H$15</f>
        <v>2018-19</v>
      </c>
      <c r="I66" s="754" t="str">
        <f>I$15</f>
        <v>2019-20</v>
      </c>
      <c r="J66" s="748"/>
      <c r="K66" s="6"/>
      <c r="L66" s="6"/>
      <c r="M66" s="181"/>
      <c r="N66" s="6"/>
      <c r="O66" s="6"/>
      <c r="P66" s="6"/>
      <c r="Q66" s="6"/>
      <c r="R66" s="6"/>
      <c r="S66" s="6"/>
      <c r="T66" s="6"/>
      <c r="U66" s="432"/>
      <c r="V66" s="6"/>
      <c r="W66" s="6"/>
      <c r="X66" s="6"/>
      <c r="Y66" s="6"/>
      <c r="Z66" s="6"/>
      <c r="AA66" s="6"/>
      <c r="AB66" s="6"/>
      <c r="AC66" s="6"/>
      <c r="AD66" s="6"/>
      <c r="AE66" s="6"/>
      <c r="AF66" s="6"/>
      <c r="AG66" s="6"/>
      <c r="AH66" s="6"/>
      <c r="AI66" s="6"/>
      <c r="AJ66" s="6"/>
      <c r="AK66" s="6"/>
      <c r="AL66" s="6"/>
      <c r="AM66" s="6"/>
      <c r="AN66" s="6"/>
      <c r="AO66" s="6"/>
      <c r="AP66" s="6"/>
    </row>
    <row r="67" spans="1:42" ht="15.75" x14ac:dyDescent="0.25">
      <c r="A67" s="6"/>
      <c r="B67" s="762"/>
      <c r="C67" s="747"/>
      <c r="D67" s="176"/>
      <c r="E67" s="176"/>
      <c r="F67" s="176"/>
      <c r="G67" s="755"/>
      <c r="H67" s="755"/>
      <c r="I67" s="755"/>
      <c r="J67" s="748"/>
      <c r="K67" s="6"/>
      <c r="L67" s="6"/>
      <c r="M67" s="181"/>
      <c r="N67" s="6"/>
      <c r="O67" s="6"/>
      <c r="P67" s="6"/>
      <c r="Q67" s="6"/>
      <c r="R67" s="6"/>
      <c r="S67" s="6"/>
      <c r="T67" s="6"/>
      <c r="U67" s="432"/>
      <c r="V67" s="6"/>
      <c r="W67" s="6"/>
      <c r="X67" s="6"/>
      <c r="Y67" s="6"/>
      <c r="Z67" s="6"/>
      <c r="AA67" s="6"/>
      <c r="AB67" s="6"/>
      <c r="AC67" s="6"/>
      <c r="AD67" s="6"/>
      <c r="AE67" s="6"/>
      <c r="AF67" s="6"/>
      <c r="AG67" s="6"/>
      <c r="AH67" s="6"/>
      <c r="AI67" s="6"/>
      <c r="AJ67" s="6"/>
      <c r="AK67" s="6"/>
      <c r="AL67" s="6"/>
      <c r="AM67" s="6"/>
      <c r="AN67" s="6"/>
      <c r="AO67" s="6"/>
      <c r="AP67" s="6"/>
    </row>
    <row r="68" spans="1:42" ht="15.75" x14ac:dyDescent="0.25">
      <c r="A68" s="6"/>
      <c r="B68" s="762"/>
      <c r="C68" s="1199" t="s">
        <v>635</v>
      </c>
      <c r="D68" s="176"/>
      <c r="E68" s="176"/>
      <c r="F68" s="176"/>
      <c r="G68" s="770">
        <v>1.9698</v>
      </c>
      <c r="H68" s="770">
        <v>1.3904000000000001</v>
      </c>
      <c r="I68" s="770">
        <v>2.6972</v>
      </c>
      <c r="J68" s="748"/>
      <c r="K68" s="6"/>
      <c r="L68" s="6"/>
      <c r="M68" s="181"/>
      <c r="N68" s="6"/>
      <c r="O68" s="6"/>
      <c r="P68" s="6"/>
      <c r="Q68" s="6"/>
      <c r="R68" s="6"/>
      <c r="S68" s="6"/>
      <c r="T68" s="6"/>
      <c r="U68" s="432"/>
      <c r="V68" s="6"/>
      <c r="W68" s="6"/>
      <c r="X68" s="6"/>
      <c r="Y68" s="6"/>
      <c r="Z68" s="6"/>
      <c r="AA68" s="6"/>
      <c r="AB68" s="6"/>
      <c r="AC68" s="6"/>
      <c r="AD68" s="6"/>
      <c r="AE68" s="6"/>
      <c r="AF68" s="6"/>
      <c r="AG68" s="6"/>
      <c r="AH68" s="6"/>
      <c r="AI68" s="6"/>
      <c r="AJ68" s="6"/>
      <c r="AK68" s="6"/>
      <c r="AL68" s="6"/>
      <c r="AM68" s="6"/>
      <c r="AN68" s="6"/>
      <c r="AO68" s="6"/>
      <c r="AP68" s="6"/>
    </row>
    <row r="69" spans="1:42" ht="15.75" x14ac:dyDescent="0.25">
      <c r="A69" s="6"/>
      <c r="B69" s="762"/>
      <c r="C69" s="1199" t="s">
        <v>636</v>
      </c>
      <c r="D69" s="176"/>
      <c r="E69" s="176"/>
      <c r="F69" s="176"/>
      <c r="G69" s="770">
        <v>3.7999999999999999E-2</v>
      </c>
      <c r="H69" s="770">
        <v>3.6999999999999998E-2</v>
      </c>
      <c r="I69" s="770">
        <v>3.1800000000000002E-2</v>
      </c>
      <c r="J69" s="748"/>
      <c r="K69" s="6"/>
      <c r="L69" s="6"/>
      <c r="M69" s="181"/>
      <c r="N69" s="6"/>
      <c r="O69" s="6"/>
      <c r="P69" s="6"/>
      <c r="Q69" s="6"/>
      <c r="R69" s="6"/>
      <c r="S69" s="6"/>
      <c r="T69" s="6"/>
      <c r="U69" s="432"/>
      <c r="V69" s="6"/>
      <c r="W69" s="6"/>
      <c r="X69" s="6"/>
      <c r="Y69" s="6"/>
      <c r="Z69" s="6"/>
      <c r="AA69" s="6"/>
      <c r="AB69" s="6"/>
      <c r="AC69" s="6"/>
      <c r="AD69" s="6"/>
      <c r="AE69" s="6"/>
      <c r="AF69" s="6"/>
      <c r="AG69" s="6"/>
      <c r="AH69" s="6"/>
      <c r="AI69" s="6"/>
      <c r="AJ69" s="6"/>
      <c r="AK69" s="6"/>
      <c r="AL69" s="6"/>
      <c r="AM69" s="6"/>
      <c r="AN69" s="6"/>
      <c r="AO69" s="6"/>
      <c r="AP69" s="6"/>
    </row>
    <row r="70" spans="1:42" s="92" customFormat="1" x14ac:dyDescent="0.2">
      <c r="A70" s="6"/>
      <c r="B70" s="762"/>
      <c r="C70" s="1199" t="s">
        <v>758</v>
      </c>
      <c r="D70" s="176"/>
      <c r="E70" s="176"/>
      <c r="F70" s="176"/>
      <c r="G70" s="770">
        <v>1.2057</v>
      </c>
      <c r="H70" s="770">
        <v>0.81479999999999997</v>
      </c>
      <c r="I70" s="770">
        <v>1.1389</v>
      </c>
      <c r="J70" s="748"/>
      <c r="K70" s="6"/>
      <c r="L70" s="6"/>
      <c r="M70" s="6"/>
      <c r="N70" s="6"/>
      <c r="O70" s="6"/>
      <c r="P70" s="6"/>
      <c r="Q70" s="6"/>
      <c r="R70" s="6"/>
      <c r="S70" s="6"/>
      <c r="T70" s="6"/>
      <c r="U70" s="432"/>
      <c r="V70" s="6"/>
      <c r="W70" s="6"/>
      <c r="X70" s="6"/>
      <c r="Y70" s="6"/>
      <c r="Z70" s="6"/>
      <c r="AA70" s="6"/>
      <c r="AB70" s="6"/>
      <c r="AC70" s="6"/>
      <c r="AD70" s="6"/>
      <c r="AE70" s="6"/>
      <c r="AF70" s="6"/>
      <c r="AG70" s="6"/>
      <c r="AH70" s="6"/>
      <c r="AI70" s="6"/>
      <c r="AJ70" s="6"/>
      <c r="AK70" s="6"/>
      <c r="AL70" s="6"/>
      <c r="AM70" s="6"/>
      <c r="AN70" s="6"/>
      <c r="AO70" s="6"/>
      <c r="AP70" s="6"/>
    </row>
    <row r="71" spans="1:42" x14ac:dyDescent="0.2">
      <c r="A71" s="6"/>
      <c r="B71" s="762"/>
      <c r="C71" s="751"/>
      <c r="D71" s="752"/>
      <c r="E71" s="752"/>
      <c r="F71" s="752"/>
      <c r="G71" s="760"/>
      <c r="H71" s="760"/>
      <c r="I71" s="760"/>
      <c r="J71" s="753"/>
      <c r="K71" s="6"/>
      <c r="L71" s="6"/>
      <c r="M71" s="6"/>
      <c r="N71" s="6"/>
      <c r="O71" s="6"/>
      <c r="P71" s="6"/>
      <c r="Q71" s="6"/>
      <c r="R71" s="6"/>
      <c r="S71" s="6"/>
      <c r="T71" s="6"/>
      <c r="U71" s="432"/>
      <c r="V71" s="6"/>
      <c r="W71" s="6"/>
      <c r="X71" s="6"/>
      <c r="Y71" s="6"/>
      <c r="Z71" s="6"/>
      <c r="AA71" s="6"/>
      <c r="AB71" s="6"/>
      <c r="AC71" s="6"/>
      <c r="AD71" s="6"/>
      <c r="AE71" s="6"/>
      <c r="AF71" s="6"/>
      <c r="AG71" s="6"/>
      <c r="AH71" s="6"/>
      <c r="AI71" s="6"/>
      <c r="AJ71" s="6"/>
      <c r="AK71" s="6"/>
      <c r="AL71" s="6"/>
      <c r="AM71" s="6"/>
      <c r="AN71" s="6"/>
      <c r="AO71" s="6"/>
      <c r="AP71" s="6"/>
    </row>
    <row r="72" spans="1:42" x14ac:dyDescent="0.2">
      <c r="A72" s="6"/>
      <c r="B72" s="762"/>
      <c r="C72" s="176"/>
      <c r="D72" s="176"/>
      <c r="E72" s="176"/>
      <c r="F72" s="176"/>
      <c r="G72" s="176"/>
      <c r="H72" s="176"/>
      <c r="I72" s="176"/>
      <c r="J72" s="176"/>
      <c r="K72" s="6"/>
      <c r="L72" s="6"/>
      <c r="M72" s="6"/>
      <c r="N72" s="6"/>
      <c r="O72" s="6"/>
      <c r="P72" s="6"/>
      <c r="Q72" s="6"/>
      <c r="R72" s="6"/>
      <c r="S72" s="6"/>
      <c r="T72" s="6"/>
      <c r="U72" s="432"/>
      <c r="V72" s="6"/>
      <c r="W72" s="6"/>
      <c r="X72" s="6"/>
      <c r="Y72" s="6"/>
      <c r="Z72" s="6"/>
      <c r="AA72" s="6"/>
      <c r="AB72" s="6"/>
      <c r="AC72" s="6"/>
      <c r="AD72" s="6"/>
      <c r="AE72" s="6"/>
      <c r="AF72" s="6"/>
      <c r="AG72" s="6"/>
      <c r="AH72" s="6"/>
      <c r="AI72" s="6"/>
      <c r="AJ72" s="6"/>
      <c r="AK72" s="6"/>
      <c r="AL72" s="6"/>
      <c r="AM72" s="6"/>
      <c r="AN72" s="6"/>
      <c r="AO72" s="6"/>
      <c r="AP72" s="6"/>
    </row>
    <row r="73" spans="1:42" x14ac:dyDescent="0.2">
      <c r="A73" s="6"/>
      <c r="B73" s="762"/>
      <c r="C73" s="176"/>
      <c r="D73" s="176"/>
      <c r="E73" s="176"/>
      <c r="F73" s="176"/>
      <c r="G73" s="176"/>
      <c r="H73" s="176"/>
      <c r="I73" s="176"/>
      <c r="J73" s="176"/>
      <c r="K73" s="6"/>
      <c r="L73" s="6"/>
      <c r="M73" s="6"/>
      <c r="N73" s="6"/>
      <c r="O73" s="6"/>
      <c r="P73" s="6"/>
      <c r="Q73" s="6"/>
      <c r="R73" s="6"/>
      <c r="S73" s="6"/>
      <c r="T73" s="6"/>
      <c r="U73" s="432"/>
      <c r="V73" s="6"/>
      <c r="W73" s="6"/>
      <c r="X73" s="6"/>
      <c r="Y73" s="6"/>
      <c r="Z73" s="6"/>
      <c r="AA73" s="6"/>
      <c r="AB73" s="6"/>
      <c r="AC73" s="6"/>
      <c r="AD73" s="6"/>
      <c r="AE73" s="6"/>
      <c r="AF73" s="6"/>
      <c r="AG73" s="6"/>
      <c r="AH73" s="6"/>
      <c r="AI73" s="6"/>
      <c r="AJ73" s="6"/>
      <c r="AK73" s="6"/>
      <c r="AL73" s="6"/>
      <c r="AM73" s="6"/>
      <c r="AN73" s="6"/>
      <c r="AO73" s="6"/>
      <c r="AP73" s="6"/>
    </row>
    <row r="74" spans="1:42" x14ac:dyDescent="0.2">
      <c r="A74" s="6"/>
      <c r="B74" s="762"/>
      <c r="C74" s="176"/>
      <c r="D74" s="176"/>
      <c r="E74" s="176"/>
      <c r="F74" s="176"/>
      <c r="G74" s="176"/>
      <c r="H74" s="176"/>
      <c r="I74" s="176"/>
      <c r="J74" s="176"/>
      <c r="K74" s="6"/>
      <c r="L74" s="6"/>
      <c r="M74" s="6"/>
      <c r="N74" s="6"/>
      <c r="O74" s="6"/>
      <c r="P74" s="6"/>
      <c r="Q74" s="6"/>
      <c r="R74" s="6"/>
      <c r="S74" s="6"/>
      <c r="T74" s="6"/>
      <c r="U74" s="432"/>
      <c r="V74" s="6"/>
      <c r="W74" s="6"/>
      <c r="X74" s="6"/>
      <c r="Y74" s="6"/>
      <c r="Z74" s="6"/>
      <c r="AA74" s="6"/>
      <c r="AB74" s="6"/>
      <c r="AC74" s="6"/>
      <c r="AD74" s="6"/>
      <c r="AE74" s="6"/>
      <c r="AF74" s="6"/>
      <c r="AG74" s="6"/>
      <c r="AH74" s="6"/>
      <c r="AI74" s="6"/>
      <c r="AJ74" s="6"/>
      <c r="AK74" s="6"/>
      <c r="AL74" s="6"/>
      <c r="AM74" s="6"/>
      <c r="AN74" s="6"/>
      <c r="AO74" s="6"/>
      <c r="AP74" s="6"/>
    </row>
    <row r="75" spans="1:42" ht="15" x14ac:dyDescent="0.25">
      <c r="A75" s="6"/>
      <c r="B75" s="762"/>
      <c r="C75" s="273" t="s">
        <v>712</v>
      </c>
      <c r="D75" s="274"/>
      <c r="E75" s="274"/>
      <c r="F75" s="738"/>
      <c r="G75" s="302"/>
      <c r="H75" s="302"/>
      <c r="I75" s="275" t="s">
        <v>682</v>
      </c>
      <c r="J75" s="739"/>
      <c r="K75" s="6"/>
      <c r="L75" s="6"/>
      <c r="M75" s="6"/>
      <c r="N75" s="176"/>
      <c r="O75" s="6"/>
      <c r="P75" s="6"/>
      <c r="Q75" s="6"/>
      <c r="R75" s="6"/>
      <c r="S75" s="6"/>
      <c r="T75" s="6"/>
      <c r="U75" s="432"/>
      <c r="V75" s="6"/>
      <c r="W75" s="6"/>
      <c r="X75" s="6"/>
      <c r="Y75" s="6"/>
      <c r="Z75" s="6"/>
      <c r="AA75" s="6"/>
      <c r="AB75" s="6"/>
      <c r="AC75" s="6"/>
      <c r="AD75" s="6"/>
      <c r="AE75" s="6"/>
      <c r="AF75" s="6"/>
      <c r="AG75" s="6"/>
      <c r="AH75" s="6"/>
      <c r="AI75" s="6"/>
      <c r="AJ75" s="6"/>
      <c r="AK75" s="6"/>
      <c r="AL75" s="6"/>
      <c r="AM75" s="6"/>
      <c r="AN75" s="6"/>
      <c r="AO75" s="6"/>
      <c r="AP75" s="6"/>
    </row>
    <row r="76" spans="1:42" x14ac:dyDescent="0.2">
      <c r="A76" s="6"/>
      <c r="B76" s="762"/>
      <c r="C76" s="740" t="s">
        <v>634</v>
      </c>
      <c r="D76" s="741" t="s">
        <v>637</v>
      </c>
      <c r="E76" s="741"/>
      <c r="F76" s="741"/>
      <c r="G76" s="742"/>
      <c r="H76" s="741"/>
      <c r="I76" s="742"/>
      <c r="J76" s="743"/>
      <c r="K76" s="6"/>
      <c r="L76" s="6"/>
      <c r="M76" s="6"/>
      <c r="N76" s="6"/>
      <c r="O76" s="6"/>
      <c r="P76" s="6"/>
      <c r="Q76" s="6"/>
      <c r="R76" s="6"/>
      <c r="S76" s="6"/>
      <c r="T76" s="6"/>
      <c r="U76" s="432"/>
      <c r="V76" s="6"/>
      <c r="W76" s="6"/>
      <c r="X76" s="6"/>
      <c r="Y76" s="6"/>
      <c r="Z76" s="6"/>
      <c r="AA76" s="6"/>
      <c r="AB76" s="6"/>
      <c r="AC76" s="6"/>
      <c r="AD76" s="6"/>
      <c r="AE76" s="6"/>
      <c r="AF76" s="6"/>
      <c r="AG76" s="6"/>
      <c r="AH76" s="6"/>
      <c r="AI76" s="6"/>
      <c r="AJ76" s="6"/>
      <c r="AK76" s="6"/>
      <c r="AL76" s="6"/>
      <c r="AM76" s="6"/>
      <c r="AN76" s="6"/>
      <c r="AO76" s="6"/>
      <c r="AP76" s="6"/>
    </row>
    <row r="77" spans="1:42" x14ac:dyDescent="0.2">
      <c r="A77" s="6"/>
      <c r="B77" s="762"/>
      <c r="C77" s="747"/>
      <c r="D77" s="176"/>
      <c r="E77" s="176"/>
      <c r="F77" s="176"/>
      <c r="G77" s="176"/>
      <c r="H77" s="176"/>
      <c r="I77" s="754" t="str">
        <f>I$15</f>
        <v>2019-20</v>
      </c>
      <c r="J77" s="748"/>
      <c r="K77" s="6"/>
      <c r="L77" s="6"/>
      <c r="M77" s="6"/>
      <c r="N77" s="6"/>
      <c r="O77" s="6"/>
      <c r="P77" s="6"/>
      <c r="Q77" s="6"/>
      <c r="R77" s="6"/>
      <c r="S77" s="6"/>
      <c r="T77" s="6"/>
      <c r="U77" s="432"/>
      <c r="V77" s="6"/>
      <c r="W77" s="6"/>
      <c r="X77" s="6"/>
      <c r="Y77" s="6"/>
      <c r="Z77" s="6"/>
      <c r="AA77" s="6"/>
      <c r="AB77" s="6"/>
      <c r="AC77" s="6"/>
      <c r="AD77" s="6"/>
      <c r="AE77" s="6"/>
      <c r="AF77" s="6"/>
      <c r="AG77" s="6"/>
      <c r="AH77" s="6"/>
      <c r="AI77" s="6"/>
      <c r="AJ77" s="6"/>
      <c r="AK77" s="6"/>
      <c r="AL77" s="6"/>
      <c r="AM77" s="6"/>
      <c r="AN77" s="6"/>
      <c r="AO77" s="6"/>
      <c r="AP77" s="6"/>
    </row>
    <row r="78" spans="1:42" x14ac:dyDescent="0.2">
      <c r="A78" s="6"/>
      <c r="B78" s="762"/>
      <c r="C78" s="747"/>
      <c r="D78" s="176"/>
      <c r="E78" s="176"/>
      <c r="F78" s="176"/>
      <c r="G78" s="176"/>
      <c r="H78" s="176"/>
      <c r="I78" s="755"/>
      <c r="J78" s="748"/>
      <c r="K78" s="6"/>
      <c r="L78" s="6"/>
      <c r="M78" s="6"/>
      <c r="N78" s="6"/>
      <c r="O78" s="6"/>
      <c r="P78" s="6"/>
      <c r="Q78" s="6"/>
      <c r="R78" s="6"/>
      <c r="S78" s="6"/>
      <c r="T78" s="6"/>
      <c r="U78" s="432"/>
      <c r="V78" s="6"/>
      <c r="W78" s="6"/>
      <c r="X78" s="6"/>
      <c r="Y78" s="6"/>
      <c r="Z78" s="6"/>
      <c r="AA78" s="6"/>
      <c r="AB78" s="6"/>
      <c r="AC78" s="6"/>
      <c r="AD78" s="6"/>
      <c r="AE78" s="6"/>
      <c r="AF78" s="6"/>
      <c r="AG78" s="6"/>
      <c r="AH78" s="6"/>
      <c r="AI78" s="6"/>
      <c r="AJ78" s="6"/>
      <c r="AK78" s="6"/>
      <c r="AL78" s="6"/>
      <c r="AM78" s="6"/>
      <c r="AN78" s="6"/>
      <c r="AO78" s="6"/>
      <c r="AP78" s="6"/>
    </row>
    <row r="79" spans="1:42" x14ac:dyDescent="0.2">
      <c r="A79" s="6"/>
      <c r="B79" s="762"/>
      <c r="C79" s="749" t="s">
        <v>638</v>
      </c>
      <c r="D79" s="176"/>
      <c r="E79" s="176"/>
      <c r="F79" s="176"/>
      <c r="G79" s="176"/>
      <c r="H79" s="176"/>
      <c r="I79" s="761"/>
      <c r="J79" s="748"/>
      <c r="K79" s="6"/>
      <c r="L79" s="6"/>
      <c r="M79" s="6"/>
      <c r="N79" s="6"/>
      <c r="O79" s="6"/>
      <c r="P79" s="6"/>
      <c r="Q79" s="6"/>
      <c r="R79" s="6"/>
      <c r="S79" s="6"/>
      <c r="T79" s="6"/>
      <c r="U79" s="432"/>
      <c r="V79" s="6"/>
      <c r="W79" s="6"/>
      <c r="X79" s="6"/>
      <c r="Y79" s="6"/>
      <c r="Z79" s="6"/>
      <c r="AA79" s="6"/>
      <c r="AB79" s="6"/>
      <c r="AC79" s="6"/>
      <c r="AD79" s="6"/>
      <c r="AE79" s="6"/>
      <c r="AF79" s="6"/>
      <c r="AG79" s="6"/>
      <c r="AH79" s="6"/>
      <c r="AI79" s="6"/>
      <c r="AJ79" s="6"/>
      <c r="AK79" s="6"/>
      <c r="AL79" s="6"/>
      <c r="AM79" s="6"/>
      <c r="AN79" s="6"/>
      <c r="AO79" s="6"/>
      <c r="AP79" s="6"/>
    </row>
    <row r="80" spans="1:42" x14ac:dyDescent="0.2">
      <c r="A80" s="6"/>
      <c r="B80" s="762"/>
      <c r="C80" s="1199" t="s">
        <v>639</v>
      </c>
      <c r="D80" s="176"/>
      <c r="E80" s="176"/>
      <c r="F80" s="176"/>
      <c r="G80" s="176"/>
      <c r="H80" s="176"/>
      <c r="I80" s="756">
        <v>12422.351000000001</v>
      </c>
      <c r="J80" s="748"/>
      <c r="K80" s="6"/>
      <c r="L80" s="6"/>
      <c r="M80" s="6"/>
      <c r="N80" s="6"/>
      <c r="O80" s="6"/>
      <c r="P80" s="6"/>
      <c r="Q80" s="6"/>
      <c r="R80" s="6"/>
      <c r="S80" s="6"/>
      <c r="T80" s="6"/>
      <c r="U80" s="432"/>
      <c r="V80" s="6"/>
      <c r="W80" s="6"/>
      <c r="X80" s="6"/>
      <c r="Y80" s="6"/>
      <c r="Z80" s="6"/>
      <c r="AA80" s="6"/>
      <c r="AB80" s="6"/>
      <c r="AC80" s="6"/>
      <c r="AD80" s="6"/>
      <c r="AE80" s="6"/>
      <c r="AF80" s="6"/>
      <c r="AG80" s="6"/>
      <c r="AH80" s="6"/>
      <c r="AI80" s="6"/>
      <c r="AJ80" s="6"/>
      <c r="AK80" s="6"/>
      <c r="AL80" s="6"/>
      <c r="AM80" s="6"/>
      <c r="AN80" s="6"/>
      <c r="AO80" s="6"/>
      <c r="AP80" s="6"/>
    </row>
    <row r="81" spans="1:42" x14ac:dyDescent="0.2">
      <c r="A81" s="6"/>
      <c r="B81" s="762"/>
      <c r="C81" s="1199" t="s">
        <v>640</v>
      </c>
      <c r="D81" s="176"/>
      <c r="E81" s="176"/>
      <c r="F81" s="176"/>
      <c r="G81" s="176"/>
      <c r="H81" s="176"/>
      <c r="I81" s="756">
        <v>8684.9609999999993</v>
      </c>
      <c r="J81" s="748"/>
      <c r="K81" s="6"/>
      <c r="L81" s="6"/>
      <c r="M81" s="6"/>
      <c r="N81" s="6"/>
      <c r="O81" s="6"/>
      <c r="P81" s="6"/>
      <c r="Q81" s="6"/>
      <c r="R81" s="6"/>
      <c r="S81" s="6"/>
      <c r="T81" s="6"/>
      <c r="U81" s="432"/>
      <c r="V81" s="6"/>
      <c r="W81" s="6"/>
      <c r="X81" s="6"/>
      <c r="Y81" s="6"/>
      <c r="Z81" s="6"/>
      <c r="AA81" s="6"/>
      <c r="AB81" s="6"/>
      <c r="AC81" s="6"/>
      <c r="AD81" s="6"/>
      <c r="AE81" s="6"/>
      <c r="AF81" s="6"/>
      <c r="AG81" s="6"/>
      <c r="AH81" s="6"/>
      <c r="AI81" s="6"/>
      <c r="AJ81" s="6"/>
      <c r="AK81" s="6"/>
      <c r="AL81" s="6"/>
      <c r="AM81" s="6"/>
      <c r="AN81" s="6"/>
      <c r="AO81" s="6"/>
      <c r="AP81" s="6"/>
    </row>
    <row r="82" spans="1:42" x14ac:dyDescent="0.2">
      <c r="A82" s="6"/>
      <c r="B82" s="762"/>
      <c r="C82" s="747" t="s">
        <v>480</v>
      </c>
      <c r="D82" s="176"/>
      <c r="E82" s="176"/>
      <c r="F82" s="176"/>
      <c r="G82" s="176"/>
      <c r="H82" s="176"/>
      <c r="I82" s="757">
        <f>SUM(I80:I81)</f>
        <v>21107.311999999998</v>
      </c>
      <c r="J82" s="748"/>
      <c r="K82" s="6"/>
      <c r="L82" s="6"/>
      <c r="M82" s="6"/>
      <c r="N82" s="6"/>
      <c r="O82" s="6"/>
      <c r="P82" s="6"/>
      <c r="Q82" s="6"/>
      <c r="R82" s="6"/>
      <c r="S82" s="6"/>
      <c r="T82" s="6"/>
      <c r="U82" s="432"/>
      <c r="V82" s="6"/>
      <c r="W82" s="6"/>
      <c r="X82" s="6"/>
      <c r="Y82" s="6"/>
      <c r="Z82" s="6"/>
      <c r="AA82" s="6"/>
      <c r="AB82" s="6"/>
      <c r="AC82" s="6"/>
      <c r="AD82" s="6"/>
      <c r="AE82" s="6"/>
      <c r="AF82" s="6"/>
      <c r="AG82" s="6"/>
      <c r="AH82" s="6"/>
      <c r="AI82" s="6"/>
      <c r="AJ82" s="6"/>
      <c r="AK82" s="6"/>
      <c r="AL82" s="6"/>
      <c r="AM82" s="6"/>
      <c r="AN82" s="6"/>
      <c r="AO82" s="6"/>
      <c r="AP82" s="6"/>
    </row>
    <row r="83" spans="1:42" s="92" customFormat="1" x14ac:dyDescent="0.2">
      <c r="A83" s="6"/>
      <c r="B83" s="762"/>
      <c r="C83" s="747"/>
      <c r="D83" s="176"/>
      <c r="E83" s="176"/>
      <c r="F83" s="176"/>
      <c r="G83" s="176"/>
      <c r="H83" s="176"/>
      <c r="I83" s="757"/>
      <c r="J83" s="748"/>
      <c r="K83" s="6"/>
      <c r="L83" s="6"/>
      <c r="M83" s="6"/>
      <c r="N83" s="6"/>
      <c r="O83" s="6"/>
      <c r="P83" s="6"/>
      <c r="Q83" s="6"/>
      <c r="R83" s="6"/>
      <c r="S83" s="6"/>
      <c r="T83" s="6"/>
      <c r="U83" s="432"/>
      <c r="V83" s="6"/>
      <c r="W83" s="6"/>
      <c r="X83" s="6"/>
      <c r="Y83" s="6"/>
      <c r="Z83" s="6"/>
      <c r="AA83" s="6"/>
      <c r="AB83" s="6"/>
      <c r="AC83" s="6"/>
      <c r="AD83" s="6"/>
      <c r="AE83" s="6"/>
      <c r="AF83" s="6"/>
      <c r="AG83" s="6"/>
      <c r="AH83" s="6"/>
      <c r="AI83" s="6"/>
      <c r="AJ83" s="6"/>
      <c r="AK83" s="6"/>
      <c r="AL83" s="6"/>
      <c r="AM83" s="6"/>
      <c r="AN83" s="6"/>
      <c r="AO83" s="6"/>
      <c r="AP83" s="6"/>
    </row>
    <row r="84" spans="1:42" x14ac:dyDescent="0.2">
      <c r="A84" s="6"/>
      <c r="B84" s="762"/>
      <c r="C84" s="749" t="s">
        <v>641</v>
      </c>
      <c r="D84" s="176"/>
      <c r="E84" s="176"/>
      <c r="F84" s="176"/>
      <c r="G84" s="176"/>
      <c r="H84" s="176"/>
      <c r="I84" s="755"/>
      <c r="J84" s="748"/>
      <c r="K84" s="6"/>
      <c r="L84" s="6"/>
      <c r="M84" s="6"/>
      <c r="N84" s="6"/>
      <c r="O84" s="6"/>
      <c r="P84" s="6"/>
      <c r="Q84" s="6"/>
      <c r="R84" s="6"/>
      <c r="S84" s="6"/>
      <c r="T84" s="6"/>
      <c r="U84" s="432"/>
      <c r="V84" s="6"/>
      <c r="W84" s="6"/>
      <c r="X84" s="6"/>
      <c r="Y84" s="6"/>
      <c r="Z84" s="6"/>
      <c r="AA84" s="6"/>
      <c r="AB84" s="6"/>
      <c r="AC84" s="6"/>
      <c r="AD84" s="6"/>
      <c r="AE84" s="6"/>
      <c r="AF84" s="6"/>
      <c r="AG84" s="6"/>
      <c r="AH84" s="6"/>
      <c r="AI84" s="6"/>
      <c r="AJ84" s="6"/>
      <c r="AK84" s="6"/>
      <c r="AL84" s="6"/>
      <c r="AM84" s="6"/>
      <c r="AN84" s="6"/>
      <c r="AO84" s="6"/>
      <c r="AP84" s="6"/>
    </row>
    <row r="85" spans="1:42" x14ac:dyDescent="0.2">
      <c r="A85" s="6"/>
      <c r="B85" s="762"/>
      <c r="C85" s="1199" t="s">
        <v>763</v>
      </c>
      <c r="D85" s="176"/>
      <c r="E85" s="176"/>
      <c r="F85" s="176"/>
      <c r="G85" s="176"/>
      <c r="H85" s="176"/>
      <c r="I85" s="1649">
        <f>18535.784-742.8363</f>
        <v>17792.947700000001</v>
      </c>
      <c r="J85" s="748"/>
      <c r="K85" s="6"/>
      <c r="L85" s="6"/>
      <c r="M85" s="6"/>
      <c r="N85" s="6"/>
      <c r="O85" s="6"/>
      <c r="P85" s="6"/>
      <c r="Q85" s="6"/>
      <c r="R85" s="6"/>
      <c r="S85" s="6"/>
      <c r="T85" s="6"/>
      <c r="U85" s="432"/>
      <c r="V85" s="6"/>
      <c r="W85" s="6"/>
      <c r="X85" s="6"/>
      <c r="Y85" s="6"/>
      <c r="Z85" s="6"/>
      <c r="AA85" s="6"/>
      <c r="AB85" s="6"/>
      <c r="AC85" s="6"/>
      <c r="AD85" s="6"/>
      <c r="AE85" s="6"/>
      <c r="AF85" s="6"/>
      <c r="AG85" s="6"/>
      <c r="AH85" s="6"/>
      <c r="AI85" s="6"/>
      <c r="AJ85" s="6"/>
      <c r="AK85" s="6"/>
      <c r="AL85" s="6"/>
      <c r="AM85" s="6"/>
      <c r="AN85" s="6"/>
      <c r="AO85" s="6"/>
      <c r="AP85" s="6"/>
    </row>
    <row r="86" spans="1:42" x14ac:dyDescent="0.2">
      <c r="A86" s="6"/>
      <c r="B86" s="762"/>
      <c r="C86" s="1199" t="s">
        <v>764</v>
      </c>
      <c r="D86" s="176"/>
      <c r="E86" s="176"/>
      <c r="F86" s="176"/>
      <c r="G86" s="176"/>
      <c r="H86" s="176"/>
      <c r="I86" s="1649">
        <v>55467.245000000003</v>
      </c>
      <c r="J86" s="748"/>
      <c r="K86" s="6"/>
      <c r="L86" s="6"/>
      <c r="M86" s="6"/>
      <c r="N86" s="6"/>
      <c r="O86" s="6"/>
      <c r="P86" s="6"/>
      <c r="Q86" s="6"/>
      <c r="R86" s="6"/>
      <c r="S86" s="6"/>
      <c r="T86" s="6"/>
      <c r="U86" s="432"/>
      <c r="V86" s="6"/>
      <c r="W86" s="6"/>
      <c r="X86" s="6"/>
      <c r="Y86" s="6"/>
      <c r="Z86" s="6"/>
      <c r="AA86" s="6"/>
      <c r="AB86" s="6"/>
      <c r="AC86" s="6"/>
      <c r="AD86" s="6"/>
      <c r="AE86" s="6"/>
      <c r="AF86" s="6"/>
      <c r="AG86" s="6"/>
      <c r="AH86" s="6"/>
      <c r="AI86" s="6"/>
      <c r="AJ86" s="6"/>
      <c r="AK86" s="6"/>
      <c r="AL86" s="6"/>
      <c r="AM86" s="6"/>
      <c r="AN86" s="6"/>
      <c r="AO86" s="6"/>
      <c r="AP86" s="6"/>
    </row>
    <row r="87" spans="1:42" x14ac:dyDescent="0.2">
      <c r="A87" s="6"/>
      <c r="B87" s="762"/>
      <c r="C87" s="747" t="s">
        <v>480</v>
      </c>
      <c r="D87" s="176"/>
      <c r="E87" s="176"/>
      <c r="F87" s="176"/>
      <c r="G87" s="176"/>
      <c r="H87" s="176"/>
      <c r="I87" s="757">
        <f>SUM(I85:I86)</f>
        <v>73260.1927</v>
      </c>
      <c r="J87" s="748"/>
      <c r="K87" s="6"/>
      <c r="L87" s="6"/>
      <c r="M87" s="6"/>
      <c r="N87" s="6"/>
      <c r="O87" s="6"/>
      <c r="P87" s="6"/>
      <c r="Q87" s="6"/>
      <c r="R87" s="6"/>
      <c r="S87" s="6"/>
      <c r="T87" s="6"/>
      <c r="U87" s="432"/>
      <c r="V87" s="6"/>
      <c r="W87" s="6"/>
      <c r="X87" s="6"/>
      <c r="Y87" s="6"/>
      <c r="Z87" s="6"/>
      <c r="AA87" s="6"/>
      <c r="AB87" s="6"/>
      <c r="AC87" s="6"/>
      <c r="AD87" s="6"/>
      <c r="AE87" s="6"/>
      <c r="AF87" s="6"/>
      <c r="AG87" s="6"/>
      <c r="AH87" s="6"/>
      <c r="AI87" s="6"/>
      <c r="AJ87" s="6"/>
      <c r="AK87" s="6"/>
      <c r="AL87" s="6"/>
      <c r="AM87" s="6"/>
      <c r="AN87" s="6"/>
      <c r="AO87" s="6"/>
      <c r="AP87" s="6"/>
    </row>
    <row r="88" spans="1:42" x14ac:dyDescent="0.2">
      <c r="A88" s="6"/>
      <c r="B88" s="762"/>
      <c r="C88" s="747"/>
      <c r="D88" s="176"/>
      <c r="E88" s="176"/>
      <c r="F88" s="176"/>
      <c r="G88" s="176"/>
      <c r="H88" s="176"/>
      <c r="I88" s="755"/>
      <c r="J88" s="748"/>
      <c r="K88" s="6"/>
      <c r="L88" s="6"/>
      <c r="M88" s="6"/>
      <c r="N88" s="6"/>
      <c r="O88" s="6"/>
      <c r="P88" s="6"/>
      <c r="Q88" s="6"/>
      <c r="R88" s="6"/>
      <c r="S88" s="6"/>
      <c r="T88" s="6"/>
      <c r="U88" s="432"/>
      <c r="V88" s="6"/>
      <c r="W88" s="6"/>
      <c r="X88" s="6"/>
      <c r="Y88" s="6"/>
      <c r="Z88" s="6"/>
      <c r="AA88" s="6"/>
      <c r="AB88" s="6"/>
      <c r="AC88" s="6"/>
      <c r="AD88" s="6"/>
      <c r="AE88" s="6"/>
      <c r="AF88" s="6"/>
      <c r="AG88" s="6"/>
      <c r="AH88" s="6"/>
      <c r="AI88" s="6"/>
      <c r="AJ88" s="6"/>
      <c r="AK88" s="6"/>
      <c r="AL88" s="6"/>
      <c r="AM88" s="6"/>
      <c r="AN88" s="6"/>
      <c r="AO88" s="6"/>
      <c r="AP88" s="6"/>
    </row>
    <row r="89" spans="1:42" x14ac:dyDescent="0.2">
      <c r="A89" s="6"/>
      <c r="B89" s="762"/>
      <c r="C89" s="749" t="s">
        <v>642</v>
      </c>
      <c r="D89" s="176"/>
      <c r="E89" s="176"/>
      <c r="F89" s="176"/>
      <c r="G89" s="176"/>
      <c r="H89" s="176"/>
      <c r="I89" s="757">
        <f>I82+I87</f>
        <v>94367.50469999999</v>
      </c>
      <c r="J89" s="748"/>
      <c r="K89" s="6"/>
      <c r="L89" s="6"/>
      <c r="M89" s="6"/>
      <c r="N89" s="6"/>
      <c r="O89" s="6"/>
      <c r="P89" s="6"/>
      <c r="Q89" s="6"/>
      <c r="R89" s="6"/>
      <c r="S89" s="6"/>
      <c r="T89" s="6"/>
      <c r="U89" s="432"/>
      <c r="V89" s="6"/>
      <c r="W89" s="6"/>
      <c r="X89" s="6"/>
      <c r="Y89" s="6"/>
      <c r="Z89" s="6"/>
      <c r="AA89" s="6"/>
      <c r="AB89" s="6"/>
      <c r="AC89" s="6"/>
      <c r="AD89" s="6"/>
      <c r="AE89" s="6"/>
      <c r="AF89" s="6"/>
      <c r="AG89" s="6"/>
      <c r="AH89" s="6"/>
      <c r="AI89" s="6"/>
      <c r="AJ89" s="6"/>
      <c r="AK89" s="6"/>
      <c r="AL89" s="6"/>
      <c r="AM89" s="6"/>
      <c r="AN89" s="6"/>
      <c r="AO89" s="6"/>
      <c r="AP89" s="6"/>
    </row>
    <row r="90" spans="1:42" x14ac:dyDescent="0.2">
      <c r="A90" s="6"/>
      <c r="B90" s="762"/>
      <c r="C90" s="747"/>
      <c r="D90" s="176"/>
      <c r="E90" s="176"/>
      <c r="F90" s="176"/>
      <c r="G90" s="176"/>
      <c r="H90" s="176"/>
      <c r="I90" s="755"/>
      <c r="J90" s="748"/>
      <c r="K90" s="6"/>
      <c r="L90" s="6"/>
      <c r="M90" s="6"/>
      <c r="N90" s="6"/>
      <c r="O90" s="6"/>
      <c r="P90" s="6"/>
      <c r="Q90" s="6"/>
      <c r="R90" s="6"/>
      <c r="S90" s="6"/>
      <c r="T90" s="6"/>
      <c r="U90" s="432"/>
      <c r="V90" s="6"/>
      <c r="W90" s="6"/>
      <c r="X90" s="6"/>
      <c r="Y90" s="6"/>
      <c r="Z90" s="6"/>
      <c r="AA90" s="6"/>
      <c r="AB90" s="6"/>
      <c r="AC90" s="6"/>
      <c r="AD90" s="6"/>
      <c r="AE90" s="6"/>
      <c r="AF90" s="6"/>
      <c r="AG90" s="6"/>
      <c r="AH90" s="6"/>
      <c r="AI90" s="6"/>
      <c r="AJ90" s="6"/>
      <c r="AK90" s="6"/>
      <c r="AL90" s="6"/>
      <c r="AM90" s="6"/>
      <c r="AN90" s="6"/>
      <c r="AO90" s="6"/>
      <c r="AP90" s="6"/>
    </row>
    <row r="91" spans="1:42" x14ac:dyDescent="0.2">
      <c r="A91" s="6"/>
      <c r="B91" s="762"/>
      <c r="C91" s="749" t="s">
        <v>643</v>
      </c>
      <c r="D91" s="176"/>
      <c r="E91" s="176"/>
      <c r="F91" s="176"/>
      <c r="G91" s="176"/>
      <c r="H91" s="176"/>
      <c r="I91" s="755"/>
      <c r="J91" s="748"/>
      <c r="K91" s="6"/>
      <c r="L91" s="6"/>
      <c r="M91" s="6"/>
      <c r="N91" s="6"/>
      <c r="O91" s="6"/>
      <c r="P91" s="6"/>
      <c r="Q91" s="6"/>
      <c r="R91" s="6"/>
      <c r="S91" s="6"/>
      <c r="T91" s="6"/>
      <c r="U91" s="432"/>
      <c r="V91" s="6"/>
      <c r="W91" s="6"/>
      <c r="X91" s="6"/>
      <c r="Y91" s="6"/>
      <c r="Z91" s="6"/>
      <c r="AA91" s="6"/>
      <c r="AB91" s="6"/>
      <c r="AC91" s="6"/>
      <c r="AD91" s="6"/>
      <c r="AE91" s="6"/>
      <c r="AF91" s="6"/>
      <c r="AG91" s="6"/>
      <c r="AH91" s="6"/>
      <c r="AI91" s="6"/>
      <c r="AJ91" s="6"/>
      <c r="AK91" s="6"/>
      <c r="AL91" s="6"/>
      <c r="AM91" s="6"/>
      <c r="AN91" s="6"/>
      <c r="AO91" s="6"/>
      <c r="AP91" s="6"/>
    </row>
    <row r="92" spans="1:42" x14ac:dyDescent="0.2">
      <c r="A92" s="6"/>
      <c r="B92" s="762"/>
      <c r="C92" s="1199" t="s">
        <v>644</v>
      </c>
      <c r="D92" s="176"/>
      <c r="E92" s="176"/>
      <c r="F92" s="176"/>
      <c r="G92" s="176"/>
      <c r="H92" s="176"/>
      <c r="I92" s="756">
        <v>160569.234</v>
      </c>
      <c r="J92" s="748"/>
      <c r="K92" s="6"/>
      <c r="L92" s="6"/>
      <c r="M92" s="6"/>
      <c r="N92" s="6"/>
      <c r="O92" s="6"/>
      <c r="P92" s="6"/>
      <c r="Q92" s="6"/>
      <c r="R92" s="6"/>
      <c r="S92" s="6"/>
      <c r="T92" s="6"/>
      <c r="U92" s="432"/>
      <c r="V92" s="6"/>
      <c r="W92" s="6"/>
      <c r="X92" s="6"/>
      <c r="Y92" s="6"/>
      <c r="Z92" s="6"/>
      <c r="AA92" s="6"/>
      <c r="AB92" s="6"/>
      <c r="AC92" s="6"/>
      <c r="AD92" s="6"/>
      <c r="AE92" s="6"/>
      <c r="AF92" s="6"/>
      <c r="AG92" s="6"/>
      <c r="AH92" s="6"/>
      <c r="AI92" s="6"/>
      <c r="AJ92" s="6"/>
      <c r="AK92" s="6"/>
      <c r="AL92" s="6"/>
      <c r="AM92" s="6"/>
      <c r="AN92" s="6"/>
      <c r="AO92" s="6"/>
      <c r="AP92" s="6"/>
    </row>
    <row r="93" spans="1:42" x14ac:dyDescent="0.2">
      <c r="A93" s="6"/>
      <c r="B93" s="762"/>
      <c r="C93" s="1199" t="s">
        <v>645</v>
      </c>
      <c r="D93" s="176"/>
      <c r="E93" s="176"/>
      <c r="F93" s="176"/>
      <c r="G93" s="176"/>
      <c r="H93" s="176"/>
      <c r="I93" s="756">
        <v>109199.558</v>
      </c>
      <c r="J93" s="748"/>
      <c r="K93" s="6"/>
      <c r="L93" s="6"/>
      <c r="M93" s="6"/>
      <c r="N93" s="6"/>
      <c r="O93" s="6"/>
      <c r="P93" s="6"/>
      <c r="Q93" s="6"/>
      <c r="R93" s="6"/>
      <c r="S93" s="6"/>
      <c r="T93" s="6"/>
      <c r="U93" s="432"/>
      <c r="V93" s="6"/>
      <c r="W93" s="6"/>
      <c r="X93" s="6"/>
      <c r="Y93" s="6"/>
      <c r="Z93" s="6"/>
      <c r="AA93" s="6"/>
      <c r="AB93" s="6"/>
      <c r="AC93" s="6"/>
      <c r="AD93" s="6"/>
      <c r="AE93" s="6"/>
      <c r="AF93" s="6"/>
      <c r="AG93" s="6"/>
      <c r="AH93" s="6"/>
      <c r="AI93" s="6"/>
      <c r="AJ93" s="6"/>
      <c r="AK93" s="6"/>
      <c r="AL93" s="6"/>
      <c r="AM93" s="6"/>
      <c r="AN93" s="6"/>
      <c r="AO93" s="6"/>
      <c r="AP93" s="6"/>
    </row>
    <row r="94" spans="1:42" x14ac:dyDescent="0.2">
      <c r="A94" s="6"/>
      <c r="B94" s="762"/>
      <c r="C94" s="1199" t="s">
        <v>646</v>
      </c>
      <c r="D94" s="176"/>
      <c r="E94" s="176"/>
      <c r="F94" s="176"/>
      <c r="G94" s="176"/>
      <c r="H94" s="176"/>
      <c r="I94" s="756">
        <v>-175401.28700000001</v>
      </c>
      <c r="J94" s="748"/>
      <c r="K94" s="6"/>
      <c r="L94" s="6"/>
      <c r="M94" s="6"/>
      <c r="N94" s="6"/>
      <c r="O94" s="6"/>
      <c r="P94" s="6"/>
      <c r="Q94" s="6"/>
      <c r="R94" s="6"/>
      <c r="S94" s="6"/>
      <c r="T94" s="6"/>
      <c r="U94" s="432"/>
      <c r="V94" s="6"/>
      <c r="W94" s="6"/>
      <c r="X94" s="6"/>
      <c r="Y94" s="6"/>
      <c r="Z94" s="6"/>
      <c r="AA94" s="6"/>
      <c r="AB94" s="6"/>
      <c r="AC94" s="6"/>
      <c r="AD94" s="6"/>
      <c r="AE94" s="6"/>
      <c r="AF94" s="6"/>
      <c r="AG94" s="6"/>
      <c r="AH94" s="6"/>
      <c r="AI94" s="6"/>
      <c r="AJ94" s="6"/>
      <c r="AK94" s="6"/>
      <c r="AL94" s="6"/>
      <c r="AM94" s="6"/>
      <c r="AN94" s="6"/>
      <c r="AO94" s="6"/>
      <c r="AP94" s="6"/>
    </row>
    <row r="95" spans="1:42" x14ac:dyDescent="0.2">
      <c r="A95" s="6"/>
      <c r="B95" s="762"/>
      <c r="C95" s="747" t="s">
        <v>480</v>
      </c>
      <c r="D95" s="176"/>
      <c r="E95" s="176"/>
      <c r="F95" s="176"/>
      <c r="G95" s="176"/>
      <c r="H95" s="176"/>
      <c r="I95" s="757">
        <f>SUM(I92:I94)</f>
        <v>94367.505000000005</v>
      </c>
      <c r="J95" s="748"/>
      <c r="K95" s="6"/>
      <c r="L95" s="6"/>
      <c r="M95" s="6"/>
      <c r="N95" s="6"/>
      <c r="O95" s="6"/>
      <c r="P95" s="6"/>
      <c r="Q95" s="6"/>
      <c r="R95" s="6"/>
      <c r="S95" s="6"/>
      <c r="T95" s="6"/>
      <c r="U95" s="432"/>
      <c r="V95" s="6"/>
      <c r="W95" s="6"/>
      <c r="X95" s="6"/>
      <c r="Y95" s="6"/>
      <c r="Z95" s="6"/>
      <c r="AA95" s="6"/>
      <c r="AB95" s="6"/>
      <c r="AC95" s="6"/>
      <c r="AD95" s="6"/>
      <c r="AE95" s="6"/>
      <c r="AF95" s="6"/>
      <c r="AG95" s="6"/>
      <c r="AH95" s="6"/>
      <c r="AI95" s="6"/>
      <c r="AJ95" s="6"/>
      <c r="AK95" s="6"/>
      <c r="AL95" s="6"/>
      <c r="AM95" s="6"/>
      <c r="AN95" s="6"/>
      <c r="AO95" s="6"/>
      <c r="AP95" s="6"/>
    </row>
    <row r="96" spans="1:42" s="92" customFormat="1" x14ac:dyDescent="0.2">
      <c r="A96" s="6"/>
      <c r="B96" s="762"/>
      <c r="C96" s="765" t="s">
        <v>469</v>
      </c>
      <c r="D96" s="621"/>
      <c r="E96" s="621"/>
      <c r="F96" s="621"/>
      <c r="G96" s="621"/>
      <c r="H96" s="621"/>
      <c r="I96" s="766">
        <f>I95-I89</f>
        <v>3.0000001424923539E-4</v>
      </c>
      <c r="J96" s="748"/>
      <c r="K96" s="6"/>
      <c r="L96" s="6"/>
      <c r="M96" s="6"/>
      <c r="N96" s="6"/>
      <c r="O96" s="6"/>
      <c r="P96" s="6"/>
      <c r="Q96" s="6"/>
      <c r="R96" s="6"/>
      <c r="S96" s="6"/>
      <c r="T96" s="6"/>
      <c r="U96" s="432"/>
      <c r="V96" s="6"/>
      <c r="W96" s="6"/>
      <c r="X96" s="6"/>
      <c r="Y96" s="6"/>
      <c r="Z96" s="6"/>
      <c r="AA96" s="6"/>
      <c r="AB96" s="6"/>
      <c r="AC96" s="6"/>
      <c r="AD96" s="6"/>
      <c r="AE96" s="6"/>
      <c r="AF96" s="6"/>
      <c r="AG96" s="6"/>
      <c r="AH96" s="6"/>
      <c r="AI96" s="6"/>
      <c r="AJ96" s="6"/>
      <c r="AK96" s="6"/>
      <c r="AL96" s="6"/>
      <c r="AM96" s="6"/>
      <c r="AN96" s="6"/>
      <c r="AO96" s="6"/>
      <c r="AP96" s="6"/>
    </row>
    <row r="97" spans="1:42" ht="6" customHeight="1" x14ac:dyDescent="0.2">
      <c r="A97" s="6"/>
      <c r="B97" s="762"/>
      <c r="C97" s="751"/>
      <c r="D97" s="752"/>
      <c r="E97" s="752"/>
      <c r="F97" s="752"/>
      <c r="G97" s="752"/>
      <c r="H97" s="752"/>
      <c r="I97" s="760"/>
      <c r="J97" s="753"/>
      <c r="K97" s="6"/>
      <c r="L97" s="6"/>
      <c r="M97" s="6"/>
      <c r="N97" s="6"/>
      <c r="O97" s="6"/>
      <c r="P97" s="6"/>
      <c r="Q97" s="6"/>
      <c r="R97" s="6"/>
      <c r="S97" s="6"/>
      <c r="T97" s="6"/>
      <c r="U97" s="432"/>
      <c r="V97" s="6"/>
      <c r="W97" s="6"/>
      <c r="X97" s="6"/>
      <c r="Y97" s="6"/>
      <c r="Z97" s="6"/>
      <c r="AA97" s="6"/>
      <c r="AB97" s="6"/>
      <c r="AC97" s="6"/>
      <c r="AD97" s="6"/>
      <c r="AE97" s="6"/>
      <c r="AF97" s="6"/>
      <c r="AG97" s="6"/>
      <c r="AH97" s="6"/>
      <c r="AI97" s="6"/>
      <c r="AJ97" s="6"/>
      <c r="AK97" s="6"/>
      <c r="AL97" s="6"/>
      <c r="AM97" s="6"/>
      <c r="AN97" s="6"/>
      <c r="AO97" s="6"/>
      <c r="AP97" s="6"/>
    </row>
    <row r="98" spans="1:42" x14ac:dyDescent="0.2">
      <c r="A98" s="6"/>
      <c r="B98" s="762"/>
      <c r="C98" s="176"/>
      <c r="D98" s="176"/>
      <c r="E98" s="176"/>
      <c r="F98" s="176"/>
      <c r="G98" s="176"/>
      <c r="H98" s="176"/>
      <c r="I98" s="176"/>
      <c r="J98" s="176"/>
      <c r="K98" s="6"/>
      <c r="L98" s="6"/>
      <c r="M98" s="6"/>
      <c r="N98" s="6"/>
      <c r="O98" s="6"/>
      <c r="P98" s="6"/>
      <c r="Q98" s="6"/>
      <c r="R98" s="6"/>
      <c r="S98" s="6"/>
      <c r="T98" s="6"/>
      <c r="U98" s="432"/>
      <c r="V98" s="6"/>
      <c r="W98" s="6"/>
      <c r="X98" s="6"/>
      <c r="Y98" s="6"/>
      <c r="Z98" s="6"/>
      <c r="AA98" s="6"/>
      <c r="AB98" s="6"/>
      <c r="AC98" s="6"/>
      <c r="AD98" s="6"/>
      <c r="AE98" s="6"/>
      <c r="AF98" s="6"/>
      <c r="AG98" s="6"/>
      <c r="AH98" s="6"/>
      <c r="AI98" s="6"/>
      <c r="AJ98" s="6"/>
      <c r="AK98" s="6"/>
      <c r="AL98" s="6"/>
      <c r="AM98" s="6"/>
      <c r="AN98" s="6"/>
      <c r="AO98" s="6"/>
      <c r="AP98" s="6"/>
    </row>
    <row r="99" spans="1:42" x14ac:dyDescent="0.2">
      <c r="A99" s="6"/>
      <c r="B99" s="762"/>
      <c r="C99" s="176"/>
      <c r="D99" s="176"/>
      <c r="E99" s="176"/>
      <c r="F99" s="176"/>
      <c r="G99" s="176"/>
      <c r="H99" s="176"/>
      <c r="I99" s="176"/>
      <c r="J99" s="176"/>
      <c r="K99" s="6"/>
      <c r="L99" s="6"/>
      <c r="M99" s="6"/>
      <c r="N99" s="6"/>
      <c r="O99" s="6"/>
      <c r="P99" s="6"/>
      <c r="Q99" s="6"/>
      <c r="R99" s="6"/>
      <c r="S99" s="6"/>
      <c r="T99" s="6"/>
      <c r="U99" s="432"/>
      <c r="V99" s="6"/>
      <c r="W99" s="6"/>
      <c r="X99" s="6"/>
      <c r="Y99" s="6"/>
      <c r="Z99" s="6"/>
      <c r="AA99" s="6"/>
      <c r="AB99" s="6"/>
      <c r="AC99" s="6"/>
      <c r="AD99" s="6"/>
      <c r="AE99" s="6"/>
      <c r="AF99" s="6"/>
      <c r="AG99" s="6"/>
      <c r="AH99" s="6"/>
      <c r="AI99" s="6"/>
      <c r="AJ99" s="6"/>
      <c r="AK99" s="6"/>
      <c r="AL99" s="6"/>
      <c r="AM99" s="6"/>
      <c r="AN99" s="6"/>
      <c r="AO99" s="6"/>
      <c r="AP99" s="6"/>
    </row>
    <row r="100" spans="1:42" x14ac:dyDescent="0.2">
      <c r="A100" s="6"/>
      <c r="B100" s="762"/>
      <c r="C100" s="176"/>
      <c r="D100" s="176"/>
      <c r="E100" s="176"/>
      <c r="F100" s="176"/>
      <c r="G100" s="176"/>
      <c r="H100" s="176"/>
      <c r="I100" s="176"/>
      <c r="J100" s="1358"/>
      <c r="K100" s="1358"/>
      <c r="L100" s="6"/>
      <c r="M100" s="6"/>
      <c r="N100" s="6"/>
      <c r="O100" s="6"/>
      <c r="P100" s="6"/>
      <c r="Q100" s="6"/>
      <c r="R100" s="6"/>
      <c r="S100" s="6"/>
      <c r="T100" s="6"/>
      <c r="U100" s="432"/>
      <c r="V100" s="6"/>
      <c r="W100" s="6"/>
      <c r="X100" s="6"/>
      <c r="Y100" s="6"/>
      <c r="Z100" s="6"/>
      <c r="AA100" s="6"/>
      <c r="AB100" s="6"/>
      <c r="AC100" s="6"/>
      <c r="AD100" s="6"/>
      <c r="AE100" s="6"/>
      <c r="AF100" s="6"/>
      <c r="AG100" s="6"/>
      <c r="AH100" s="6"/>
      <c r="AI100" s="6"/>
      <c r="AJ100" s="6"/>
      <c r="AK100" s="6"/>
      <c r="AL100" s="6"/>
      <c r="AM100" s="6"/>
      <c r="AN100" s="6"/>
      <c r="AO100" s="6"/>
      <c r="AP100" s="6"/>
    </row>
    <row r="101" spans="1:42" ht="15" x14ac:dyDescent="0.25">
      <c r="A101" s="6"/>
      <c r="B101" s="762"/>
      <c r="C101" s="273" t="s">
        <v>799</v>
      </c>
      <c r="D101" s="274"/>
      <c r="E101" s="274"/>
      <c r="F101" s="738"/>
      <c r="G101" s="302"/>
      <c r="H101" s="302"/>
      <c r="I101" s="1127" t="str">
        <f>I75</f>
        <v>$'000 nominal</v>
      </c>
      <c r="J101" s="1232"/>
      <c r="K101" s="1232"/>
      <c r="L101" s="1232"/>
      <c r="M101" s="1232"/>
      <c r="N101" s="1232"/>
      <c r="O101" s="1232"/>
      <c r="P101" s="1232"/>
      <c r="Q101" s="1232"/>
      <c r="R101" s="1232"/>
      <c r="S101" s="1232"/>
      <c r="T101" s="1233"/>
      <c r="U101" s="432"/>
      <c r="V101" s="6"/>
      <c r="W101" s="6"/>
      <c r="X101" s="6"/>
      <c r="Y101" s="6"/>
      <c r="Z101" s="6"/>
      <c r="AA101" s="6"/>
      <c r="AB101" s="6"/>
      <c r="AC101" s="6"/>
      <c r="AD101" s="6"/>
      <c r="AE101" s="6"/>
      <c r="AF101" s="6"/>
      <c r="AG101" s="6"/>
      <c r="AH101" s="6"/>
      <c r="AI101" s="6"/>
      <c r="AJ101" s="6"/>
      <c r="AK101" s="6"/>
      <c r="AL101" s="6"/>
      <c r="AM101" s="6"/>
      <c r="AN101" s="6"/>
      <c r="AO101" s="6"/>
      <c r="AP101" s="6"/>
    </row>
    <row r="102" spans="1:42" x14ac:dyDescent="0.2">
      <c r="A102" s="6"/>
      <c r="B102" s="762"/>
      <c r="C102" s="740" t="s">
        <v>787</v>
      </c>
      <c r="D102" s="741" t="s">
        <v>790</v>
      </c>
      <c r="E102" s="741"/>
      <c r="F102" s="741"/>
      <c r="G102" s="742"/>
      <c r="H102" s="741"/>
      <c r="I102" s="1234" t="s">
        <v>782</v>
      </c>
      <c r="J102" s="1234" t="s">
        <v>783</v>
      </c>
      <c r="K102" s="1234" t="str">
        <f>J102</f>
        <v>Forecast</v>
      </c>
      <c r="L102" s="1234" t="str">
        <f t="shared" ref="L102:S102" si="5">K102</f>
        <v>Forecast</v>
      </c>
      <c r="M102" s="1234" t="str">
        <f t="shared" si="5"/>
        <v>Forecast</v>
      </c>
      <c r="N102" s="1234" t="str">
        <f t="shared" si="5"/>
        <v>Forecast</v>
      </c>
      <c r="O102" s="1234" t="str">
        <f t="shared" si="5"/>
        <v>Forecast</v>
      </c>
      <c r="P102" s="1234" t="str">
        <f t="shared" si="5"/>
        <v>Forecast</v>
      </c>
      <c r="Q102" s="1234" t="str">
        <f t="shared" si="5"/>
        <v>Forecast</v>
      </c>
      <c r="R102" s="1234" t="str">
        <f t="shared" si="5"/>
        <v>Forecast</v>
      </c>
      <c r="S102" s="1234" t="str">
        <f t="shared" si="5"/>
        <v>Forecast</v>
      </c>
      <c r="T102" s="1235" t="s">
        <v>783</v>
      </c>
      <c r="U102" s="432"/>
      <c r="V102" s="6"/>
      <c r="W102" s="6"/>
      <c r="X102" s="6"/>
      <c r="Y102" s="6"/>
      <c r="Z102" s="6"/>
      <c r="AA102" s="6"/>
      <c r="AB102" s="6"/>
      <c r="AC102" s="6"/>
      <c r="AD102" s="6"/>
      <c r="AE102" s="6"/>
      <c r="AF102" s="6"/>
      <c r="AG102" s="6"/>
      <c r="AH102" s="6"/>
      <c r="AI102" s="6"/>
      <c r="AJ102" s="6"/>
      <c r="AK102" s="6"/>
      <c r="AL102" s="6"/>
      <c r="AM102" s="6"/>
      <c r="AN102" s="6"/>
      <c r="AO102" s="6"/>
      <c r="AP102" s="6"/>
    </row>
    <row r="103" spans="1:42" x14ac:dyDescent="0.2">
      <c r="A103" s="6"/>
      <c r="B103" s="762"/>
      <c r="C103" s="747"/>
      <c r="D103" s="176"/>
      <c r="E103" s="176"/>
      <c r="F103" s="176"/>
      <c r="G103" s="176"/>
      <c r="H103" s="176"/>
      <c r="I103" s="1229" t="str">
        <f>'WK0 - Input data'!E58</f>
        <v>2019-20</v>
      </c>
      <c r="J103" s="1230" t="str">
        <f>'WK0 - Input data'!F58</f>
        <v>2020-21</v>
      </c>
      <c r="K103" s="1230" t="str">
        <f>'WK0 - Input data'!G58</f>
        <v>2021-22</v>
      </c>
      <c r="L103" s="1230" t="str">
        <f>'WK0 - Input data'!H58</f>
        <v>2022-23</v>
      </c>
      <c r="M103" s="1230" t="str">
        <f>'WK0 - Input data'!I58</f>
        <v>2023-24</v>
      </c>
      <c r="N103" s="1230" t="str">
        <f>'WK0 - Input data'!J58</f>
        <v>2024-25</v>
      </c>
      <c r="O103" s="1230" t="str">
        <f>'WK0 - Input data'!K58</f>
        <v>2025-26</v>
      </c>
      <c r="P103" s="1230" t="str">
        <f>'WK0 - Input data'!L58</f>
        <v>2026-27</v>
      </c>
      <c r="Q103" s="1230" t="str">
        <f>'WK0 - Input data'!M58</f>
        <v>2027-28</v>
      </c>
      <c r="R103" s="1230" t="str">
        <f>'WK0 - Input data'!N58</f>
        <v>2028-29</v>
      </c>
      <c r="S103" s="1230" t="str">
        <f>'WK0 - Input data'!O58</f>
        <v>2029-30</v>
      </c>
      <c r="T103" s="1231" t="str">
        <f>'WK0 - Input data'!P58</f>
        <v>2030-31</v>
      </c>
      <c r="U103" s="432"/>
      <c r="V103" s="6"/>
      <c r="W103" s="6"/>
      <c r="X103" s="6"/>
      <c r="Y103" s="6"/>
      <c r="Z103" s="6"/>
      <c r="AA103" s="6"/>
      <c r="AB103" s="6"/>
      <c r="AC103" s="6"/>
      <c r="AD103" s="6"/>
      <c r="AE103" s="6"/>
      <c r="AF103" s="6"/>
      <c r="AG103" s="6"/>
      <c r="AH103" s="6"/>
      <c r="AI103" s="6"/>
      <c r="AJ103" s="6"/>
      <c r="AK103" s="6"/>
      <c r="AL103" s="6"/>
      <c r="AM103" s="6"/>
      <c r="AN103" s="6"/>
      <c r="AO103" s="6"/>
      <c r="AP103" s="6"/>
    </row>
    <row r="104" spans="1:42" x14ac:dyDescent="0.2">
      <c r="A104" s="6"/>
      <c r="B104" s="762"/>
      <c r="C104" s="747"/>
      <c r="D104" s="176"/>
      <c r="E104" s="176"/>
      <c r="F104" s="176"/>
      <c r="G104" s="176"/>
      <c r="H104" s="176"/>
      <c r="I104" s="755"/>
      <c r="J104" s="755"/>
      <c r="K104" s="755"/>
      <c r="L104" s="755"/>
      <c r="M104" s="755"/>
      <c r="N104" s="755"/>
      <c r="O104" s="755"/>
      <c r="P104" s="755"/>
      <c r="Q104" s="755"/>
      <c r="R104" s="755"/>
      <c r="S104" s="755"/>
      <c r="T104" s="748"/>
      <c r="U104" s="432"/>
      <c r="V104" s="6"/>
      <c r="W104" s="6"/>
      <c r="X104" s="6"/>
      <c r="Y104" s="6"/>
      <c r="Z104" s="6"/>
      <c r="AA104" s="6"/>
      <c r="AB104" s="6"/>
      <c r="AC104" s="6"/>
      <c r="AD104" s="6"/>
      <c r="AE104" s="6"/>
      <c r="AF104" s="6"/>
      <c r="AG104" s="6"/>
      <c r="AH104" s="6"/>
      <c r="AI104" s="6"/>
      <c r="AJ104" s="6"/>
      <c r="AK104" s="6"/>
      <c r="AL104" s="6"/>
      <c r="AM104" s="6"/>
      <c r="AN104" s="6"/>
      <c r="AO104" s="6"/>
      <c r="AP104" s="6"/>
    </row>
    <row r="105" spans="1:42" x14ac:dyDescent="0.2">
      <c r="A105" s="6"/>
      <c r="B105" s="762"/>
      <c r="C105" s="749" t="s">
        <v>647</v>
      </c>
      <c r="D105" s="176"/>
      <c r="E105" s="176"/>
      <c r="F105" s="176"/>
      <c r="G105" s="176"/>
      <c r="H105" s="176"/>
      <c r="I105" s="755"/>
      <c r="J105" s="755"/>
      <c r="K105" s="755"/>
      <c r="L105" s="755"/>
      <c r="M105" s="755"/>
      <c r="N105" s="755"/>
      <c r="O105" s="755"/>
      <c r="P105" s="755"/>
      <c r="Q105" s="755"/>
      <c r="R105" s="755"/>
      <c r="S105" s="755"/>
      <c r="T105" s="748"/>
      <c r="U105" s="432"/>
      <c r="V105" s="6"/>
      <c r="W105" s="6"/>
      <c r="X105" s="6"/>
      <c r="Y105" s="6"/>
      <c r="Z105" s="6"/>
      <c r="AA105" s="6"/>
      <c r="AB105" s="6"/>
      <c r="AC105" s="6"/>
      <c r="AD105" s="6"/>
      <c r="AE105" s="6"/>
      <c r="AF105" s="6"/>
      <c r="AG105" s="6"/>
      <c r="AH105" s="6"/>
      <c r="AI105" s="6"/>
      <c r="AJ105" s="6"/>
      <c r="AK105" s="6"/>
      <c r="AL105" s="6"/>
      <c r="AM105" s="6"/>
      <c r="AN105" s="6"/>
      <c r="AO105" s="6"/>
      <c r="AP105" s="6"/>
    </row>
    <row r="106" spans="1:42" x14ac:dyDescent="0.2">
      <c r="A106" s="6"/>
      <c r="B106" s="762"/>
      <c r="C106" s="1199" t="s">
        <v>784</v>
      </c>
      <c r="D106" s="794"/>
      <c r="E106" s="794" t="s">
        <v>763</v>
      </c>
      <c r="F106" s="176"/>
      <c r="G106" s="176"/>
      <c r="H106" s="176"/>
      <c r="I106" s="756">
        <f>+I82</f>
        <v>21107.311999999998</v>
      </c>
      <c r="J106" s="756">
        <v>21011</v>
      </c>
      <c r="K106" s="756">
        <v>20105</v>
      </c>
      <c r="L106" s="756">
        <v>20236</v>
      </c>
      <c r="M106" s="756">
        <v>19643</v>
      </c>
      <c r="N106" s="756">
        <v>19101</v>
      </c>
      <c r="O106" s="756">
        <v>19549</v>
      </c>
      <c r="P106" s="756">
        <v>19738</v>
      </c>
      <c r="Q106" s="756">
        <v>19870</v>
      </c>
      <c r="R106" s="756">
        <v>20087</v>
      </c>
      <c r="S106" s="756">
        <v>20276</v>
      </c>
      <c r="T106" s="756">
        <v>19139</v>
      </c>
      <c r="U106" s="432"/>
      <c r="V106" s="6"/>
      <c r="W106" s="6"/>
      <c r="X106" s="6"/>
      <c r="Y106" s="6"/>
      <c r="Z106" s="6"/>
      <c r="AA106" s="6"/>
      <c r="AB106" s="6"/>
      <c r="AC106" s="6"/>
      <c r="AD106" s="6"/>
      <c r="AE106" s="6"/>
      <c r="AF106" s="6"/>
      <c r="AG106" s="6"/>
      <c r="AH106" s="6"/>
      <c r="AI106" s="6"/>
      <c r="AJ106" s="6"/>
      <c r="AK106" s="6"/>
      <c r="AL106" s="6"/>
      <c r="AM106" s="6"/>
      <c r="AN106" s="6"/>
      <c r="AO106" s="6"/>
      <c r="AP106" s="6"/>
    </row>
    <row r="107" spans="1:42" x14ac:dyDescent="0.2">
      <c r="A107" s="6"/>
      <c r="B107" s="762"/>
      <c r="C107" s="1199" t="s">
        <v>785</v>
      </c>
      <c r="D107" s="794"/>
      <c r="E107" s="794" t="s">
        <v>763</v>
      </c>
      <c r="F107" s="176"/>
      <c r="G107" s="176"/>
      <c r="H107" s="176"/>
      <c r="I107" s="756">
        <v>56332.913</v>
      </c>
      <c r="J107" s="756">
        <v>49827.686609999997</v>
      </c>
      <c r="K107" s="756">
        <v>51800.224870000005</v>
      </c>
      <c r="L107" s="756">
        <v>52372.921459999998</v>
      </c>
      <c r="M107" s="756">
        <v>53157.913110000001</v>
      </c>
      <c r="N107" s="756">
        <v>53949.406590000006</v>
      </c>
      <c r="O107" s="756">
        <v>54747.563649999996</v>
      </c>
      <c r="P107" s="756">
        <v>55552.546040000001</v>
      </c>
      <c r="Q107" s="756">
        <v>56364.522530000002</v>
      </c>
      <c r="R107" s="756">
        <v>57183.663879999993</v>
      </c>
      <c r="S107" s="756">
        <v>58010.145870000008</v>
      </c>
      <c r="T107" s="756">
        <v>58844.150260000002</v>
      </c>
      <c r="U107" s="432"/>
      <c r="V107" s="6"/>
      <c r="W107" s="6"/>
      <c r="X107" s="6"/>
      <c r="Y107" s="6"/>
      <c r="Z107" s="6"/>
      <c r="AA107" s="6"/>
      <c r="AB107" s="6"/>
      <c r="AC107" s="6"/>
      <c r="AD107" s="6"/>
      <c r="AE107" s="6"/>
      <c r="AF107" s="6"/>
      <c r="AG107" s="6"/>
      <c r="AH107" s="6"/>
      <c r="AI107" s="6"/>
      <c r="AJ107" s="6"/>
      <c r="AK107" s="6"/>
      <c r="AL107" s="6"/>
      <c r="AM107" s="6"/>
      <c r="AN107" s="6"/>
      <c r="AO107" s="6"/>
      <c r="AP107" s="6"/>
    </row>
    <row r="108" spans="1:42" x14ac:dyDescent="0.2">
      <c r="A108" s="6"/>
      <c r="B108" s="762"/>
      <c r="C108" s="1199" t="s">
        <v>785</v>
      </c>
      <c r="D108" s="794"/>
      <c r="E108" s="794" t="s">
        <v>764</v>
      </c>
      <c r="F108" s="176"/>
      <c r="G108" s="176"/>
      <c r="H108" s="176"/>
      <c r="I108" s="756">
        <v>23123.011999999999</v>
      </c>
      <c r="J108" s="756">
        <v>21930.670969999999</v>
      </c>
      <c r="K108" s="756">
        <v>20738.330935809216</v>
      </c>
      <c r="L108" s="756">
        <v>19476.31212552579</v>
      </c>
      <c r="M108" s="756">
        <v>18140.542603545327</v>
      </c>
      <c r="N108" s="756">
        <v>16726.712475727185</v>
      </c>
      <c r="O108" s="756">
        <v>15230.259983412045</v>
      </c>
      <c r="P108" s="756">
        <v>13646.356784792248</v>
      </c>
      <c r="Q108" s="756">
        <v>11969.892376144853</v>
      </c>
      <c r="R108" s="756">
        <v>10195.457602662138</v>
      </c>
      <c r="S108" s="756">
        <v>8317.3272056768456</v>
      </c>
      <c r="T108" s="756">
        <v>6329.4413499703014</v>
      </c>
      <c r="U108" s="432"/>
      <c r="V108" s="6"/>
      <c r="W108" s="6"/>
      <c r="X108" s="6"/>
      <c r="Y108" s="6"/>
      <c r="Z108" s="6"/>
      <c r="AA108" s="6"/>
      <c r="AB108" s="6"/>
      <c r="AC108" s="6"/>
      <c r="AD108" s="6"/>
      <c r="AE108" s="6"/>
      <c r="AF108" s="6"/>
      <c r="AG108" s="6"/>
      <c r="AH108" s="6"/>
      <c r="AI108" s="6"/>
      <c r="AJ108" s="6"/>
      <c r="AK108" s="6"/>
      <c r="AL108" s="6"/>
      <c r="AM108" s="6"/>
      <c r="AN108" s="6"/>
      <c r="AO108" s="6"/>
      <c r="AP108" s="6"/>
    </row>
    <row r="109" spans="1:42" s="92" customFormat="1" x14ac:dyDescent="0.2">
      <c r="A109" s="6"/>
      <c r="B109" s="762"/>
      <c r="C109" s="1199" t="s">
        <v>786</v>
      </c>
      <c r="D109" s="794"/>
      <c r="E109" s="794" t="s">
        <v>763</v>
      </c>
      <c r="F109" s="176"/>
      <c r="G109" s="176"/>
      <c r="H109" s="176"/>
      <c r="I109" s="756">
        <v>18536</v>
      </c>
      <c r="J109" s="756">
        <v>38536</v>
      </c>
      <c r="K109" s="756">
        <v>43536</v>
      </c>
      <c r="L109" s="756">
        <v>48536</v>
      </c>
      <c r="M109" s="756">
        <v>50536</v>
      </c>
      <c r="N109" s="756">
        <v>51536</v>
      </c>
      <c r="O109" s="756">
        <v>55536</v>
      </c>
      <c r="P109" s="756">
        <v>54536</v>
      </c>
      <c r="Q109" s="756">
        <v>58536</v>
      </c>
      <c r="R109" s="756">
        <v>57536</v>
      </c>
      <c r="S109" s="756">
        <v>56536</v>
      </c>
      <c r="T109" s="756">
        <v>57536</v>
      </c>
      <c r="U109" s="432"/>
      <c r="V109" s="6"/>
      <c r="W109" s="6"/>
      <c r="X109" s="6"/>
      <c r="Y109" s="6"/>
      <c r="Z109" s="6"/>
      <c r="AA109" s="6"/>
      <c r="AB109" s="6"/>
      <c r="AC109" s="6"/>
      <c r="AD109" s="6"/>
      <c r="AE109" s="6"/>
      <c r="AF109" s="6"/>
      <c r="AG109" s="6"/>
      <c r="AH109" s="6"/>
      <c r="AI109" s="6"/>
      <c r="AJ109" s="6"/>
      <c r="AK109" s="6"/>
      <c r="AL109" s="6"/>
      <c r="AM109" s="6"/>
      <c r="AN109" s="6"/>
      <c r="AO109" s="6"/>
      <c r="AP109" s="6"/>
    </row>
    <row r="110" spans="1:42" s="92" customFormat="1" x14ac:dyDescent="0.2">
      <c r="A110" s="6"/>
      <c r="B110" s="762"/>
      <c r="C110" s="1199" t="s">
        <v>786</v>
      </c>
      <c r="D110" s="794"/>
      <c r="E110" s="794" t="s">
        <v>764</v>
      </c>
      <c r="F110" s="176"/>
      <c r="G110" s="176"/>
      <c r="H110" s="176"/>
      <c r="I110" s="756">
        <f>+I86</f>
        <v>55467.245000000003</v>
      </c>
      <c r="J110" s="756">
        <v>100467</v>
      </c>
      <c r="K110" s="756">
        <v>115467</v>
      </c>
      <c r="L110" s="756">
        <v>131467</v>
      </c>
      <c r="M110" s="756">
        <v>151467</v>
      </c>
      <c r="N110" s="756">
        <v>171467</v>
      </c>
      <c r="O110" s="756">
        <v>186467</v>
      </c>
      <c r="P110" s="756">
        <v>206467</v>
      </c>
      <c r="Q110" s="756">
        <v>221467</v>
      </c>
      <c r="R110" s="756">
        <v>241467</v>
      </c>
      <c r="S110" s="756">
        <v>261467</v>
      </c>
      <c r="T110" s="756">
        <v>281467</v>
      </c>
      <c r="U110" s="432"/>
      <c r="V110" s="6"/>
      <c r="W110" s="6"/>
      <c r="X110" s="6"/>
      <c r="Y110" s="6"/>
      <c r="Z110" s="6"/>
      <c r="AA110" s="6"/>
      <c r="AB110" s="6"/>
      <c r="AC110" s="6"/>
      <c r="AD110" s="6"/>
      <c r="AE110" s="6"/>
      <c r="AF110" s="6"/>
      <c r="AG110" s="6"/>
      <c r="AH110" s="6"/>
      <c r="AI110" s="6"/>
      <c r="AJ110" s="6"/>
      <c r="AK110" s="6"/>
      <c r="AL110" s="6"/>
      <c r="AM110" s="6"/>
      <c r="AN110" s="6"/>
      <c r="AO110" s="6"/>
      <c r="AP110" s="6"/>
    </row>
    <row r="111" spans="1:42" s="92" customFormat="1" x14ac:dyDescent="0.2">
      <c r="A111" s="6"/>
      <c r="B111" s="762"/>
      <c r="C111" s="747"/>
      <c r="D111" s="176"/>
      <c r="E111" s="176"/>
      <c r="F111" s="176"/>
      <c r="G111" s="176"/>
      <c r="H111" s="176"/>
      <c r="I111" s="757"/>
      <c r="J111" s="757"/>
      <c r="K111" s="757"/>
      <c r="L111" s="757"/>
      <c r="M111" s="757"/>
      <c r="N111" s="757"/>
      <c r="O111" s="757"/>
      <c r="P111" s="757"/>
      <c r="Q111" s="757"/>
      <c r="R111" s="757"/>
      <c r="S111" s="757"/>
      <c r="T111" s="757"/>
      <c r="U111" s="432"/>
      <c r="V111" s="6"/>
      <c r="W111" s="6"/>
      <c r="X111" s="6"/>
      <c r="Y111" s="6"/>
      <c r="Z111" s="6"/>
      <c r="AA111" s="6"/>
      <c r="AB111" s="6"/>
      <c r="AC111" s="6"/>
      <c r="AD111" s="6"/>
      <c r="AE111" s="6"/>
      <c r="AF111" s="6"/>
      <c r="AG111" s="6"/>
      <c r="AH111" s="6"/>
      <c r="AI111" s="6"/>
      <c r="AJ111" s="6"/>
      <c r="AK111" s="6"/>
      <c r="AL111" s="6"/>
      <c r="AM111" s="6"/>
      <c r="AN111" s="6"/>
      <c r="AO111" s="6"/>
      <c r="AP111" s="6"/>
    </row>
    <row r="112" spans="1:42" x14ac:dyDescent="0.2">
      <c r="A112" s="6"/>
      <c r="B112" s="762"/>
      <c r="C112" s="749" t="s">
        <v>648</v>
      </c>
      <c r="D112" s="176"/>
      <c r="E112" s="176"/>
      <c r="F112" s="176"/>
      <c r="G112" s="176"/>
      <c r="H112" s="176"/>
      <c r="I112" s="755"/>
      <c r="J112" s="755"/>
      <c r="K112" s="755"/>
      <c r="L112" s="755"/>
      <c r="M112" s="755"/>
      <c r="N112" s="755"/>
      <c r="O112" s="755"/>
      <c r="P112" s="755"/>
      <c r="Q112" s="755"/>
      <c r="R112" s="755"/>
      <c r="S112" s="755"/>
      <c r="T112" s="755"/>
      <c r="U112" s="432"/>
      <c r="V112" s="6"/>
      <c r="W112" s="6"/>
      <c r="X112" s="6"/>
      <c r="Y112" s="6"/>
      <c r="Z112" s="6"/>
      <c r="AA112" s="6"/>
      <c r="AB112" s="6"/>
      <c r="AC112" s="6"/>
      <c r="AD112" s="6"/>
      <c r="AE112" s="6"/>
      <c r="AF112" s="6"/>
      <c r="AG112" s="6"/>
      <c r="AH112" s="6"/>
      <c r="AI112" s="6"/>
      <c r="AJ112" s="6"/>
      <c r="AK112" s="6"/>
      <c r="AL112" s="6"/>
      <c r="AM112" s="6"/>
      <c r="AN112" s="6"/>
      <c r="AO112" s="6"/>
      <c r="AP112" s="6"/>
    </row>
    <row r="113" spans="1:42" x14ac:dyDescent="0.2">
      <c r="A113" s="6"/>
      <c r="B113" s="762"/>
      <c r="C113" s="1199" t="s">
        <v>788</v>
      </c>
      <c r="D113" s="794"/>
      <c r="E113" s="794" t="s">
        <v>763</v>
      </c>
      <c r="F113" s="176"/>
      <c r="G113" s="176"/>
      <c r="H113" s="176"/>
      <c r="I113" s="756">
        <v>67346</v>
      </c>
      <c r="J113" s="756">
        <v>61663.914409999998</v>
      </c>
      <c r="K113" s="756">
        <v>56445.757239999999</v>
      </c>
      <c r="L113" s="756">
        <v>53154.309549999998</v>
      </c>
      <c r="M113" s="756">
        <v>49300.491870000005</v>
      </c>
      <c r="N113" s="756">
        <v>48325.873180000002</v>
      </c>
      <c r="O113" s="756">
        <v>48191.5625</v>
      </c>
      <c r="P113" s="756">
        <v>48029.02981</v>
      </c>
      <c r="Q113" s="756">
        <v>47869.356129999993</v>
      </c>
      <c r="R113" s="756">
        <v>47712.593439999997</v>
      </c>
      <c r="S113" s="756">
        <v>47558.796759999997</v>
      </c>
      <c r="T113" s="756">
        <v>47408.020069999999</v>
      </c>
      <c r="U113" s="432"/>
      <c r="V113" s="6"/>
      <c r="W113" s="6"/>
      <c r="X113" s="6"/>
      <c r="Y113" s="6"/>
      <c r="Z113" s="6"/>
      <c r="AA113" s="6"/>
      <c r="AB113" s="6"/>
      <c r="AC113" s="6"/>
      <c r="AD113" s="6"/>
      <c r="AE113" s="6"/>
      <c r="AF113" s="6"/>
      <c r="AG113" s="6"/>
      <c r="AH113" s="6"/>
      <c r="AI113" s="6"/>
      <c r="AJ113" s="6"/>
      <c r="AK113" s="6"/>
      <c r="AL113" s="6"/>
      <c r="AM113" s="6"/>
      <c r="AN113" s="6"/>
      <c r="AO113" s="6"/>
      <c r="AP113" s="6"/>
    </row>
    <row r="114" spans="1:42" x14ac:dyDescent="0.2">
      <c r="A114" s="6"/>
      <c r="B114" s="762"/>
      <c r="C114" s="1199" t="s">
        <v>788</v>
      </c>
      <c r="D114" s="794"/>
      <c r="E114" s="794" t="s">
        <v>764</v>
      </c>
      <c r="F114" s="176"/>
      <c r="G114" s="176"/>
      <c r="H114" s="176"/>
      <c r="I114" s="756">
        <v>0</v>
      </c>
      <c r="J114" s="1649">
        <v>0</v>
      </c>
      <c r="K114" s="1649">
        <v>0</v>
      </c>
      <c r="L114" s="1649">
        <v>0</v>
      </c>
      <c r="M114" s="1649">
        <v>0</v>
      </c>
      <c r="N114" s="1649">
        <v>0</v>
      </c>
      <c r="O114" s="1649">
        <v>0</v>
      </c>
      <c r="P114" s="1649">
        <v>0</v>
      </c>
      <c r="Q114" s="1649">
        <v>0</v>
      </c>
      <c r="R114" s="1649">
        <v>0</v>
      </c>
      <c r="S114" s="1649">
        <v>0</v>
      </c>
      <c r="T114" s="1649">
        <v>0</v>
      </c>
      <c r="U114" s="432"/>
      <c r="V114" s="6"/>
      <c r="W114" s="6"/>
      <c r="X114" s="6"/>
      <c r="Y114" s="6"/>
      <c r="Z114" s="6"/>
      <c r="AA114" s="6"/>
      <c r="AB114" s="6"/>
      <c r="AC114" s="6"/>
      <c r="AD114" s="6"/>
      <c r="AE114" s="6"/>
      <c r="AF114" s="6"/>
      <c r="AG114" s="6"/>
      <c r="AH114" s="6"/>
      <c r="AI114" s="6"/>
      <c r="AJ114" s="6"/>
      <c r="AK114" s="6"/>
      <c r="AL114" s="6"/>
      <c r="AM114" s="6"/>
      <c r="AN114" s="6"/>
      <c r="AO114" s="6"/>
      <c r="AP114" s="6"/>
    </row>
    <row r="115" spans="1:42" x14ac:dyDescent="0.2">
      <c r="A115" s="6"/>
      <c r="B115" s="762"/>
      <c r="C115" s="1199" t="s">
        <v>789</v>
      </c>
      <c r="D115" s="794"/>
      <c r="E115" s="794" t="s">
        <v>763</v>
      </c>
      <c r="F115" s="176"/>
      <c r="G115" s="176"/>
      <c r="H115" s="176"/>
      <c r="I115" s="756">
        <v>7455.7020000000002</v>
      </c>
      <c r="J115" s="1359">
        <v>15015.109708482865</v>
      </c>
      <c r="K115" s="756">
        <v>14650.488071816198</v>
      </c>
      <c r="L115" s="756">
        <v>12897.22795318606</v>
      </c>
      <c r="M115" s="756">
        <v>12639.115638482866</v>
      </c>
      <c r="N115" s="756">
        <v>12578.448986047555</v>
      </c>
      <c r="O115" s="756">
        <v>12517.782351663991</v>
      </c>
      <c r="P115" s="756">
        <v>12458.403821663991</v>
      </c>
      <c r="Q115" s="756">
        <v>12396.44900166399</v>
      </c>
      <c r="R115" s="756">
        <v>12335.782331663991</v>
      </c>
      <c r="S115" s="756">
        <v>12238.237891663994</v>
      </c>
      <c r="T115" s="756">
        <v>11530.579561663992</v>
      </c>
      <c r="U115" s="432"/>
      <c r="V115" s="6"/>
      <c r="W115" s="6"/>
      <c r="X115" s="6"/>
      <c r="Y115" s="6"/>
      <c r="Z115" s="6"/>
      <c r="AA115" s="6"/>
      <c r="AB115" s="6"/>
      <c r="AC115" s="6"/>
      <c r="AD115" s="6"/>
      <c r="AE115" s="6"/>
      <c r="AF115" s="6"/>
      <c r="AG115" s="6"/>
      <c r="AH115" s="6"/>
      <c r="AI115" s="6"/>
      <c r="AJ115" s="6"/>
      <c r="AK115" s="6"/>
      <c r="AL115" s="6"/>
      <c r="AM115" s="6"/>
      <c r="AN115" s="6"/>
      <c r="AO115" s="6"/>
      <c r="AP115" s="6"/>
    </row>
    <row r="116" spans="1:42" x14ac:dyDescent="0.2">
      <c r="A116" s="6"/>
      <c r="B116" s="762"/>
      <c r="C116" s="1199" t="s">
        <v>789</v>
      </c>
      <c r="D116" s="794"/>
      <c r="E116" s="794" t="s">
        <v>764</v>
      </c>
      <c r="F116" s="176"/>
      <c r="G116" s="176"/>
      <c r="H116" s="176"/>
      <c r="I116" s="756">
        <v>16307.973</v>
      </c>
      <c r="J116" s="756">
        <v>150690.66716774745</v>
      </c>
      <c r="K116" s="756">
        <v>138575.89392063199</v>
      </c>
      <c r="L116" s="756">
        <v>127903.57656509841</v>
      </c>
      <c r="M116" s="756">
        <v>117311.77359638455</v>
      </c>
      <c r="N116" s="756">
        <v>106616.33833508637</v>
      </c>
      <c r="O116" s="756">
        <v>95815.962391605644</v>
      </c>
      <c r="P116" s="756">
        <v>84906.013180973721</v>
      </c>
      <c r="Q116" s="756">
        <v>73887.640361847953</v>
      </c>
      <c r="R116" s="756">
        <v>62748.627822488677</v>
      </c>
      <c r="S116" s="756">
        <v>51524.797378931464</v>
      </c>
      <c r="T116" s="756">
        <v>40786.739959081024</v>
      </c>
      <c r="U116" s="432"/>
      <c r="V116" s="6"/>
      <c r="W116" s="6"/>
      <c r="X116" s="6"/>
      <c r="Y116" s="6"/>
      <c r="Z116" s="6"/>
      <c r="AA116" s="6"/>
      <c r="AB116" s="6"/>
      <c r="AC116" s="6"/>
      <c r="AD116" s="6"/>
      <c r="AE116" s="6"/>
      <c r="AF116" s="6"/>
      <c r="AG116" s="6"/>
      <c r="AH116" s="6"/>
      <c r="AI116" s="6"/>
      <c r="AJ116" s="6"/>
      <c r="AK116" s="6"/>
      <c r="AL116" s="6"/>
      <c r="AM116" s="6"/>
      <c r="AN116" s="6"/>
      <c r="AO116" s="6"/>
      <c r="AP116" s="6"/>
    </row>
    <row r="117" spans="1:42" ht="8.4499999999999993" customHeight="1" x14ac:dyDescent="0.2">
      <c r="A117" s="6"/>
      <c r="B117" s="762"/>
      <c r="C117" s="751"/>
      <c r="D117" s="752"/>
      <c r="E117" s="752"/>
      <c r="F117" s="752"/>
      <c r="G117" s="752"/>
      <c r="H117" s="752"/>
      <c r="I117" s="760"/>
      <c r="J117" s="760"/>
      <c r="K117" s="760"/>
      <c r="L117" s="760"/>
      <c r="M117" s="760"/>
      <c r="N117" s="760"/>
      <c r="O117" s="760"/>
      <c r="P117" s="760"/>
      <c r="Q117" s="760"/>
      <c r="R117" s="760"/>
      <c r="S117" s="760"/>
      <c r="T117" s="760"/>
      <c r="U117" s="432"/>
      <c r="V117" s="6"/>
      <c r="W117" s="6"/>
      <c r="X117" s="6"/>
      <c r="Y117" s="6"/>
      <c r="Z117" s="6"/>
      <c r="AA117" s="6"/>
      <c r="AB117" s="6"/>
      <c r="AC117" s="6"/>
      <c r="AD117" s="6"/>
      <c r="AE117" s="6"/>
      <c r="AF117" s="6"/>
      <c r="AG117" s="6"/>
      <c r="AH117" s="6"/>
      <c r="AI117" s="6"/>
      <c r="AJ117" s="6"/>
      <c r="AK117" s="6"/>
      <c r="AL117" s="6"/>
      <c r="AM117" s="6"/>
      <c r="AN117" s="6"/>
      <c r="AO117" s="6"/>
      <c r="AP117" s="6"/>
    </row>
    <row r="118" spans="1:42" ht="12.75" thickBot="1" x14ac:dyDescent="0.25">
      <c r="A118" s="6"/>
      <c r="B118" s="763"/>
      <c r="C118" s="685"/>
      <c r="D118" s="685"/>
      <c r="E118" s="685"/>
      <c r="F118" s="685"/>
      <c r="G118" s="685"/>
      <c r="H118" s="685"/>
      <c r="I118" s="685"/>
      <c r="J118" s="685"/>
      <c r="K118" s="685"/>
      <c r="L118" s="685"/>
      <c r="M118" s="685"/>
      <c r="N118" s="685"/>
      <c r="O118" s="685"/>
      <c r="P118" s="685"/>
      <c r="Q118" s="685"/>
      <c r="R118" s="685"/>
      <c r="S118" s="685"/>
      <c r="T118" s="685"/>
      <c r="U118" s="764"/>
      <c r="V118" s="6"/>
      <c r="W118" s="6"/>
      <c r="X118" s="6"/>
      <c r="Y118" s="6"/>
      <c r="Z118" s="6"/>
      <c r="AA118" s="6"/>
      <c r="AB118" s="6"/>
      <c r="AC118" s="6"/>
      <c r="AD118" s="6"/>
      <c r="AE118" s="6"/>
      <c r="AF118" s="6"/>
      <c r="AG118" s="6"/>
      <c r="AH118" s="6"/>
      <c r="AI118" s="6"/>
      <c r="AJ118" s="6"/>
      <c r="AK118" s="6"/>
      <c r="AL118" s="6"/>
      <c r="AM118" s="6"/>
      <c r="AN118" s="6"/>
      <c r="AO118" s="6"/>
      <c r="AP118" s="6"/>
    </row>
    <row r="119" spans="1:42" x14ac:dyDescent="0.2">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row>
    <row r="120" spans="1:42" x14ac:dyDescent="0.2">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row>
    <row r="121" spans="1:42" x14ac:dyDescent="0.2">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row>
    <row r="122" spans="1:42" x14ac:dyDescent="0.2">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row>
    <row r="123" spans="1:42" x14ac:dyDescent="0.2">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row>
    <row r="124" spans="1:42" x14ac:dyDescent="0.2">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row>
    <row r="125" spans="1:42" x14ac:dyDescent="0.2">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row>
    <row r="126" spans="1:42" x14ac:dyDescent="0.2">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row>
    <row r="127" spans="1:42" x14ac:dyDescent="0.2">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row>
    <row r="128" spans="1:42" x14ac:dyDescent="0.2">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row>
    <row r="129" spans="1:42" x14ac:dyDescent="0.2">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row>
    <row r="130" spans="1:42" x14ac:dyDescent="0.2">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row>
    <row r="131" spans="1:42" x14ac:dyDescent="0.2">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row>
    <row r="132" spans="1:42" x14ac:dyDescent="0.2">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row>
    <row r="133" spans="1:42" x14ac:dyDescent="0.2">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row>
    <row r="134" spans="1:42" x14ac:dyDescent="0.2">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row>
    <row r="135" spans="1:42" x14ac:dyDescent="0.2">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row>
    <row r="136" spans="1:42" x14ac:dyDescent="0.2">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row>
    <row r="137" spans="1:42" x14ac:dyDescent="0.2">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row>
    <row r="138" spans="1:42" x14ac:dyDescent="0.2">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row>
    <row r="139" spans="1:42" x14ac:dyDescent="0.2">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row>
    <row r="140" spans="1:42" x14ac:dyDescent="0.2">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row>
    <row r="141" spans="1:42" x14ac:dyDescent="0.2">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row>
    <row r="142" spans="1:42" x14ac:dyDescent="0.2">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row>
    <row r="143" spans="1:42" x14ac:dyDescent="0.2">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row>
    <row r="144" spans="1:42" x14ac:dyDescent="0.2">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row>
    <row r="145" spans="1:42" x14ac:dyDescent="0.2">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row>
    <row r="146" spans="1:42" x14ac:dyDescent="0.2">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row>
    <row r="147" spans="1:42" x14ac:dyDescent="0.2">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row>
    <row r="148" spans="1:42" x14ac:dyDescent="0.2">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row>
    <row r="149" spans="1:42" x14ac:dyDescent="0.2">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row>
    <row r="150" spans="1:42" x14ac:dyDescent="0.2">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row>
    <row r="151" spans="1:42" x14ac:dyDescent="0.2">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row>
    <row r="152" spans="1:42" x14ac:dyDescent="0.2">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row>
    <row r="153" spans="1:42" x14ac:dyDescent="0.2">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row>
    <row r="154" spans="1:42" x14ac:dyDescent="0.2">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row>
    <row r="155" spans="1:42" x14ac:dyDescent="0.2">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row>
    <row r="156" spans="1:42" x14ac:dyDescent="0.2">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row>
    <row r="157" spans="1:42" x14ac:dyDescent="0.2">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row>
    <row r="158" spans="1:42" x14ac:dyDescent="0.2">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row>
    <row r="159" spans="1:42" x14ac:dyDescent="0.2">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row>
    <row r="160" spans="1:42" x14ac:dyDescent="0.2">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row>
    <row r="161" spans="1:42" x14ac:dyDescent="0.2">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row>
    <row r="162" spans="1:42" x14ac:dyDescent="0.2">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row>
    <row r="163" spans="1:42" x14ac:dyDescent="0.2">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row>
    <row r="164" spans="1:42" x14ac:dyDescent="0.2">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row>
    <row r="165" spans="1:42" x14ac:dyDescent="0.2">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row>
    <row r="166" spans="1:42" x14ac:dyDescent="0.2">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row>
    <row r="167" spans="1:42" x14ac:dyDescent="0.2">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row>
    <row r="168" spans="1:42" x14ac:dyDescent="0.2">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row>
    <row r="169" spans="1:42" x14ac:dyDescent="0.2">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row>
    <row r="170" spans="1:42" x14ac:dyDescent="0.2">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row>
    <row r="171" spans="1:42" x14ac:dyDescent="0.2">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row>
    <row r="172" spans="1:42" x14ac:dyDescent="0.2">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row>
    <row r="173" spans="1:42" x14ac:dyDescent="0.2">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row>
    <row r="174" spans="1:42" x14ac:dyDescent="0.2">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row>
    <row r="175" spans="1:42" x14ac:dyDescent="0.2">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row>
    <row r="176" spans="1:42" x14ac:dyDescent="0.2">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row>
    <row r="177" spans="1:42" x14ac:dyDescent="0.2">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row>
    <row r="178" spans="1:42" x14ac:dyDescent="0.2">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row>
    <row r="179" spans="1:42" x14ac:dyDescent="0.2">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row>
    <row r="180" spans="1:42" x14ac:dyDescent="0.2">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row>
    <row r="181" spans="1:42" x14ac:dyDescent="0.2">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row>
    <row r="182" spans="1:42" x14ac:dyDescent="0.2">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row>
    <row r="183" spans="1:42" x14ac:dyDescent="0.2">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row>
    <row r="184" spans="1:42" x14ac:dyDescent="0.2">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row>
    <row r="185" spans="1:42" x14ac:dyDescent="0.2">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row>
    <row r="186" spans="1:42" x14ac:dyDescent="0.2">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row>
    <row r="187" spans="1:42" x14ac:dyDescent="0.2">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row>
    <row r="188" spans="1:42" x14ac:dyDescent="0.2">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row>
    <row r="189" spans="1:42" x14ac:dyDescent="0.2">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row>
    <row r="190" spans="1:42" x14ac:dyDescent="0.2">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row>
    <row r="191" spans="1:42" x14ac:dyDescent="0.2">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row>
    <row r="192" spans="1:42" x14ac:dyDescent="0.2">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row>
    <row r="193" spans="1:42" x14ac:dyDescent="0.2">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row>
    <row r="194" spans="1:42" x14ac:dyDescent="0.2">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row>
    <row r="195" spans="1:42" x14ac:dyDescent="0.2">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row>
    <row r="196" spans="1:42" x14ac:dyDescent="0.2">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row>
    <row r="197" spans="1:42" x14ac:dyDescent="0.2">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row>
    <row r="198" spans="1:42" x14ac:dyDescent="0.2">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row>
    <row r="199" spans="1:42" x14ac:dyDescent="0.2">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row>
    <row r="200" spans="1:42" x14ac:dyDescent="0.2">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row>
    <row r="201" spans="1:42" x14ac:dyDescent="0.2">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row>
    <row r="202" spans="1:42" x14ac:dyDescent="0.2">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row>
    <row r="203" spans="1:42" x14ac:dyDescent="0.2">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row>
    <row r="204" spans="1:42" x14ac:dyDescent="0.2">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row>
    <row r="205" spans="1:42" x14ac:dyDescent="0.2">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row>
    <row r="206" spans="1:42" x14ac:dyDescent="0.2">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row>
    <row r="207" spans="1:42" x14ac:dyDescent="0.2">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row>
    <row r="208" spans="1:42" x14ac:dyDescent="0.2">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row>
    <row r="209" spans="1:42" x14ac:dyDescent="0.2">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row>
    <row r="210" spans="1:42" x14ac:dyDescent="0.2">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row>
    <row r="211" spans="1:42" x14ac:dyDescent="0.2">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row>
    <row r="212" spans="1:42" x14ac:dyDescent="0.2">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row>
    <row r="213" spans="1:42" x14ac:dyDescent="0.2">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row>
    <row r="214" spans="1:42" x14ac:dyDescent="0.2">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row>
    <row r="215" spans="1:42" x14ac:dyDescent="0.2">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row>
    <row r="216" spans="1:42" x14ac:dyDescent="0.2">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row>
    <row r="217" spans="1:42" x14ac:dyDescent="0.2">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row>
    <row r="218" spans="1:42" x14ac:dyDescent="0.2">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row>
    <row r="219" spans="1:42" x14ac:dyDescent="0.2">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row>
    <row r="220" spans="1:42" x14ac:dyDescent="0.2">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row>
    <row r="221" spans="1:42" x14ac:dyDescent="0.2">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row>
    <row r="222" spans="1:42" x14ac:dyDescent="0.2">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row>
    <row r="223" spans="1:42" x14ac:dyDescent="0.2">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row>
    <row r="224" spans="1:42" x14ac:dyDescent="0.2">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row>
    <row r="225" spans="1:42" x14ac:dyDescent="0.2">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row>
    <row r="226" spans="1:42" x14ac:dyDescent="0.2">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row>
    <row r="227" spans="1:42" x14ac:dyDescent="0.2">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row>
    <row r="228" spans="1:42" x14ac:dyDescent="0.2">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row>
    <row r="229" spans="1:42" x14ac:dyDescent="0.2">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row>
    <row r="230" spans="1:42" x14ac:dyDescent="0.2">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row>
    <row r="231" spans="1:42" x14ac:dyDescent="0.2">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row>
    <row r="232" spans="1:42" x14ac:dyDescent="0.2">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row>
    <row r="233" spans="1:42" x14ac:dyDescent="0.2">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row>
    <row r="234" spans="1:42" x14ac:dyDescent="0.2">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row>
    <row r="235" spans="1:42" x14ac:dyDescent="0.2">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row>
    <row r="236" spans="1:42" x14ac:dyDescent="0.2">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row>
    <row r="237" spans="1:42" x14ac:dyDescent="0.2">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row>
    <row r="238" spans="1:42" x14ac:dyDescent="0.2">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row>
    <row r="239" spans="1:42" x14ac:dyDescent="0.2">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row>
    <row r="240" spans="1:42" x14ac:dyDescent="0.2">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row>
    <row r="241" spans="1:42" x14ac:dyDescent="0.2">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row>
    <row r="242" spans="1:42" x14ac:dyDescent="0.2">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row>
    <row r="243" spans="1:42" x14ac:dyDescent="0.2">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row>
    <row r="244" spans="1:42" x14ac:dyDescent="0.2">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row>
    <row r="245" spans="1:42" x14ac:dyDescent="0.2">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row>
    <row r="246" spans="1:42" x14ac:dyDescent="0.2">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row>
    <row r="247" spans="1:42" x14ac:dyDescent="0.2">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row>
    <row r="248" spans="1:42" x14ac:dyDescent="0.2">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row>
    <row r="249" spans="1:42" x14ac:dyDescent="0.2">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row>
    <row r="250" spans="1:42" x14ac:dyDescent="0.2">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row>
    <row r="251" spans="1:42" x14ac:dyDescent="0.2">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row>
    <row r="252" spans="1:42" x14ac:dyDescent="0.2">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row>
    <row r="253" spans="1:42" x14ac:dyDescent="0.2">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row>
    <row r="254" spans="1:42" x14ac:dyDescent="0.2">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row>
    <row r="255" spans="1:42" x14ac:dyDescent="0.2">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row>
    <row r="256" spans="1:42" x14ac:dyDescent="0.2">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row>
    <row r="257" spans="1:42" x14ac:dyDescent="0.2">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row>
    <row r="258" spans="1:42" x14ac:dyDescent="0.2">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row>
    <row r="259" spans="1:42" x14ac:dyDescent="0.2">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row>
    <row r="260" spans="1:42" x14ac:dyDescent="0.2">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row>
    <row r="261" spans="1:42" x14ac:dyDescent="0.2">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row>
    <row r="262" spans="1:42" x14ac:dyDescent="0.2">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row>
    <row r="263" spans="1:42" x14ac:dyDescent="0.2">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row>
    <row r="264" spans="1:42" x14ac:dyDescent="0.2">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row>
    <row r="265" spans="1:42" x14ac:dyDescent="0.2">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row>
    <row r="266" spans="1:42" x14ac:dyDescent="0.2">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row>
    <row r="267" spans="1:42" x14ac:dyDescent="0.2">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row>
    <row r="268" spans="1:42" x14ac:dyDescent="0.2">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row>
    <row r="269" spans="1:42" x14ac:dyDescent="0.2">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row>
    <row r="270" spans="1:42" x14ac:dyDescent="0.2">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row>
    <row r="271" spans="1:42" x14ac:dyDescent="0.2">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row>
    <row r="272" spans="1:42" x14ac:dyDescent="0.2">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row>
    <row r="273" spans="1:42" x14ac:dyDescent="0.2">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row>
    <row r="274" spans="1:42" x14ac:dyDescent="0.2">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row>
    <row r="275" spans="1:42" x14ac:dyDescent="0.2">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row>
    <row r="276" spans="1:42" x14ac:dyDescent="0.2">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row>
    <row r="277" spans="1:42" x14ac:dyDescent="0.2">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row>
    <row r="278" spans="1:42" x14ac:dyDescent="0.2">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row>
    <row r="279" spans="1:42" x14ac:dyDescent="0.2">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row>
    <row r="280" spans="1:42" x14ac:dyDescent="0.2">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row>
    <row r="281" spans="1:42" x14ac:dyDescent="0.2">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row>
    <row r="282" spans="1:42" x14ac:dyDescent="0.2">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row>
    <row r="283" spans="1:42" x14ac:dyDescent="0.2">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row>
    <row r="284" spans="1:42" x14ac:dyDescent="0.2">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row>
    <row r="285" spans="1:42" x14ac:dyDescent="0.2">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row>
    <row r="286" spans="1:42" x14ac:dyDescent="0.2">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row>
    <row r="287" spans="1:42" x14ac:dyDescent="0.2">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row>
    <row r="288" spans="1:42" x14ac:dyDescent="0.2">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row>
    <row r="289" spans="1:42" x14ac:dyDescent="0.2">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row>
    <row r="290" spans="1:42" x14ac:dyDescent="0.2">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row>
    <row r="291" spans="1:42" x14ac:dyDescent="0.2">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row>
    <row r="292" spans="1:42" x14ac:dyDescent="0.2">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row>
    <row r="293" spans="1:42" x14ac:dyDescent="0.2">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row>
    <row r="294" spans="1:42" x14ac:dyDescent="0.2">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row>
    <row r="295" spans="1:42" x14ac:dyDescent="0.2">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row>
    <row r="296" spans="1:42" x14ac:dyDescent="0.2">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row>
    <row r="297" spans="1:42" x14ac:dyDescent="0.2">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row>
    <row r="298" spans="1:42" x14ac:dyDescent="0.2">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row>
    <row r="299" spans="1:42" x14ac:dyDescent="0.2">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row>
    <row r="300" spans="1:42" x14ac:dyDescent="0.2">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row>
    <row r="301" spans="1:42" x14ac:dyDescent="0.2">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row>
    <row r="302" spans="1:42" x14ac:dyDescent="0.2">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row>
    <row r="303" spans="1:42" x14ac:dyDescent="0.2">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row>
    <row r="304" spans="1:42" x14ac:dyDescent="0.2">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row>
    <row r="305" spans="1:42" x14ac:dyDescent="0.2">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row>
    <row r="306" spans="1:42" x14ac:dyDescent="0.2">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row>
    <row r="307" spans="1:42" x14ac:dyDescent="0.2">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row>
    <row r="308" spans="1:42" x14ac:dyDescent="0.2">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row>
    <row r="309" spans="1:42" x14ac:dyDescent="0.2">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row>
    <row r="310" spans="1:42" x14ac:dyDescent="0.2">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row>
    <row r="311" spans="1:42" x14ac:dyDescent="0.2">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row>
    <row r="312" spans="1:42" x14ac:dyDescent="0.2">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row>
    <row r="313" spans="1:42" x14ac:dyDescent="0.2">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row>
    <row r="314" spans="1:42" x14ac:dyDescent="0.2">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row>
    <row r="315" spans="1:42" x14ac:dyDescent="0.2">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row>
    <row r="316" spans="1:42" x14ac:dyDescent="0.2">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row>
    <row r="317" spans="1:42" x14ac:dyDescent="0.2">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row>
    <row r="318" spans="1:42" x14ac:dyDescent="0.2">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row>
    <row r="319" spans="1:42" x14ac:dyDescent="0.2">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row>
    <row r="320" spans="1:42" x14ac:dyDescent="0.2">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row>
    <row r="321" spans="1:42" x14ac:dyDescent="0.2">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row>
    <row r="322" spans="1:42" x14ac:dyDescent="0.2">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row>
    <row r="323" spans="1:42" x14ac:dyDescent="0.2">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row>
    <row r="324" spans="1:42" x14ac:dyDescent="0.2">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row>
    <row r="325" spans="1:42" x14ac:dyDescent="0.2">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row>
    <row r="326" spans="1:42" x14ac:dyDescent="0.2">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row>
    <row r="327" spans="1:42" x14ac:dyDescent="0.2">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row>
    <row r="328" spans="1:42" x14ac:dyDescent="0.2">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row>
    <row r="329" spans="1:42" x14ac:dyDescent="0.2">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row>
    <row r="330" spans="1:42" x14ac:dyDescent="0.2">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row>
    <row r="331" spans="1:42" x14ac:dyDescent="0.2">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row>
    <row r="332" spans="1:42" x14ac:dyDescent="0.2">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row>
    <row r="333" spans="1:42" x14ac:dyDescent="0.2">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row>
    <row r="334" spans="1:42" x14ac:dyDescent="0.2">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row>
    <row r="335" spans="1:42" x14ac:dyDescent="0.2">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row>
    <row r="336" spans="1:42" x14ac:dyDescent="0.2">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row>
    <row r="337" spans="1:42" x14ac:dyDescent="0.2">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row>
    <row r="338" spans="1:42" x14ac:dyDescent="0.2">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row>
    <row r="339" spans="1:42" x14ac:dyDescent="0.2">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row>
    <row r="340" spans="1:42" x14ac:dyDescent="0.2">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row>
    <row r="341" spans="1:42" x14ac:dyDescent="0.2">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row>
    <row r="342" spans="1:42" x14ac:dyDescent="0.2">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row>
    <row r="343" spans="1:42" x14ac:dyDescent="0.2">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row>
    <row r="344" spans="1:42" x14ac:dyDescent="0.2">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row>
    <row r="345" spans="1:42" x14ac:dyDescent="0.2">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row>
    <row r="346" spans="1:42" x14ac:dyDescent="0.2">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row>
    <row r="347" spans="1:42" x14ac:dyDescent="0.2">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row>
    <row r="348" spans="1:42" x14ac:dyDescent="0.2">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row>
    <row r="349" spans="1:42" x14ac:dyDescent="0.2">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row>
    <row r="350" spans="1:42" x14ac:dyDescent="0.2">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row>
    <row r="351" spans="1:42" x14ac:dyDescent="0.2">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row>
    <row r="352" spans="1:42" x14ac:dyDescent="0.2">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row>
    <row r="353" spans="1:42" x14ac:dyDescent="0.2">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row>
    <row r="354" spans="1:42" x14ac:dyDescent="0.2">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row>
    <row r="355" spans="1:42" x14ac:dyDescent="0.2">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row>
    <row r="356" spans="1:42" x14ac:dyDescent="0.2">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row>
    <row r="357" spans="1:42" x14ac:dyDescent="0.2">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row>
    <row r="358" spans="1:42" x14ac:dyDescent="0.2">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row>
    <row r="359" spans="1:42" x14ac:dyDescent="0.2">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row>
    <row r="360" spans="1:42" x14ac:dyDescent="0.2">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row>
    <row r="361" spans="1:42" x14ac:dyDescent="0.2">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row>
    <row r="362" spans="1:42" x14ac:dyDescent="0.2">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row>
    <row r="363" spans="1:42" x14ac:dyDescent="0.2">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row>
    <row r="364" spans="1:42" x14ac:dyDescent="0.2">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row>
    <row r="365" spans="1:42" x14ac:dyDescent="0.2">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row>
    <row r="366" spans="1:42" x14ac:dyDescent="0.2">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row>
    <row r="367" spans="1:42" x14ac:dyDescent="0.2">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row>
    <row r="368" spans="1:42" x14ac:dyDescent="0.2">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row>
    <row r="369" spans="1:42" x14ac:dyDescent="0.2">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row>
    <row r="370" spans="1:42" x14ac:dyDescent="0.2">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row>
    <row r="371" spans="1:42" x14ac:dyDescent="0.2">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row>
    <row r="372" spans="1:42" x14ac:dyDescent="0.2">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row>
    <row r="373" spans="1:42" x14ac:dyDescent="0.2">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row>
    <row r="374" spans="1:42" x14ac:dyDescent="0.2">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row>
    <row r="375" spans="1:42" x14ac:dyDescent="0.2">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row>
    <row r="376" spans="1:42" x14ac:dyDescent="0.2">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row>
    <row r="377" spans="1:42" x14ac:dyDescent="0.2">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row>
    <row r="378" spans="1:42" x14ac:dyDescent="0.2">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row>
    <row r="379" spans="1:42" x14ac:dyDescent="0.2">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row>
    <row r="380" spans="1:42" x14ac:dyDescent="0.2">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row>
    <row r="381" spans="1:42" x14ac:dyDescent="0.2">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row>
    <row r="382" spans="1:42" x14ac:dyDescent="0.2">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row>
    <row r="383" spans="1:42" x14ac:dyDescent="0.2">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row>
    <row r="384" spans="1:42" x14ac:dyDescent="0.2">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row>
    <row r="385" spans="1:42" x14ac:dyDescent="0.2">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row>
  </sheetData>
  <sheetProtection algorithmName="SHA-512" hashValue="7oWVfe0niaWxxcjCUXI8//AA4oiKUVVIuELeyp/vWC9EezIR5hnGA1ILESITBtBM8VgxEJ8aadBKmZJNA991BA==" saltValue="75bU9a6Jm0T15YKOburHpQ==" spinCount="100000" sheet="1" objects="1" scenarios="1" formatColumns="0" formatRows="0"/>
  <mergeCells count="3">
    <mergeCell ref="C29:F29"/>
    <mergeCell ref="C47:F47"/>
    <mergeCell ref="C44:F44"/>
  </mergeCells>
  <conditionalFormatting sqref="C3">
    <cfRule type="cellIs" dxfId="2" priority="1" operator="equal">
      <formula>0</formula>
    </cfRule>
  </conditionalFormatting>
  <pageMargins left="0.7" right="0.7" top="0.75" bottom="0.75" header="0.3" footer="0.3"/>
  <pageSetup paperSize="9" scale="70" orientation="landscape" r:id="rId1"/>
  <rowBreaks count="3" manualBreakCount="3">
    <brk id="29" max="19" man="1"/>
    <brk id="74" max="19" man="1"/>
    <brk id="99" max="19"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dimension ref="A1:AP285"/>
  <sheetViews>
    <sheetView zoomScaleNormal="100" workbookViewId="0"/>
  </sheetViews>
  <sheetFormatPr defaultColWidth="9.140625" defaultRowHeight="12" outlineLevelRow="2" x14ac:dyDescent="0.2"/>
  <cols>
    <col min="1" max="1" width="1.5703125" style="93" customWidth="1"/>
    <col min="2" max="2" width="3.5703125" style="1080" customWidth="1"/>
    <col min="3" max="3" width="36.85546875" style="1081" customWidth="1"/>
    <col min="4" max="4" width="6.5703125" style="1082" customWidth="1"/>
    <col min="5" max="5" width="10.28515625" style="1082" customWidth="1"/>
    <col min="6" max="8" width="11.28515625" style="90" customWidth="1"/>
    <col min="9" max="9" width="11.28515625" style="247" customWidth="1"/>
    <col min="10" max="16" width="11.28515625" style="90" customWidth="1"/>
    <col min="17" max="17" width="14.85546875" style="90" bestFit="1" customWidth="1"/>
    <col min="18" max="18" width="1.42578125" style="90" customWidth="1"/>
    <col min="19" max="19" width="12" style="90" customWidth="1"/>
    <col min="20" max="20" width="12.42578125" style="248" customWidth="1"/>
    <col min="21" max="21" width="3.140625" style="90" customWidth="1"/>
    <col min="22" max="22" width="6.5703125" style="90" customWidth="1"/>
    <col min="23" max="23" width="15.5703125" style="90" customWidth="1"/>
    <col min="24" max="42" width="9.140625" style="90"/>
    <col min="43" max="16384" width="9.140625" style="93"/>
  </cols>
  <sheetData>
    <row r="1" spans="1:42" ht="12.75" thickBot="1" x14ac:dyDescent="0.25">
      <c r="A1" s="178"/>
      <c r="B1" s="113"/>
      <c r="C1" s="1078"/>
      <c r="D1" s="179"/>
      <c r="E1" s="179"/>
      <c r="F1" s="1481"/>
      <c r="G1" s="1481"/>
      <c r="H1" s="1481"/>
      <c r="I1" s="1476"/>
      <c r="J1" s="1481"/>
      <c r="K1" s="1481"/>
      <c r="L1" s="1481"/>
      <c r="M1" s="1481"/>
      <c r="N1" s="1481"/>
      <c r="O1" s="1481"/>
      <c r="P1" s="1481"/>
      <c r="Q1" s="1481"/>
      <c r="R1" s="1481"/>
      <c r="S1" s="1481"/>
      <c r="T1" s="564"/>
      <c r="U1" s="1481"/>
      <c r="V1" s="1481"/>
      <c r="W1" s="1481"/>
      <c r="X1" s="1481"/>
      <c r="Y1" s="1481"/>
      <c r="Z1" s="1481"/>
      <c r="AA1" s="1481"/>
      <c r="AB1" s="1481"/>
      <c r="AC1" s="1481"/>
      <c r="AD1" s="1481"/>
      <c r="AE1" s="1481"/>
      <c r="AF1" s="1481"/>
      <c r="AG1" s="1481"/>
    </row>
    <row r="2" spans="1:42" x14ac:dyDescent="0.2">
      <c r="A2" s="179"/>
      <c r="B2" s="352"/>
      <c r="C2" s="1068"/>
      <c r="D2" s="1068"/>
      <c r="E2" s="1068"/>
      <c r="F2" s="1069"/>
      <c r="G2" s="1069"/>
      <c r="H2" s="1069"/>
      <c r="I2" s="1070"/>
      <c r="J2" s="829"/>
      <c r="K2" s="829"/>
      <c r="L2" s="829"/>
      <c r="M2" s="829"/>
      <c r="N2" s="829"/>
      <c r="O2" s="829"/>
      <c r="P2" s="829"/>
      <c r="Q2" s="829"/>
      <c r="R2" s="829"/>
      <c r="S2" s="1069"/>
      <c r="T2" s="1069"/>
      <c r="U2" s="1071"/>
      <c r="V2" s="1481"/>
      <c r="W2" s="1481"/>
      <c r="X2" s="1481"/>
      <c r="Y2" s="1481"/>
      <c r="Z2" s="1481"/>
      <c r="AA2" s="1481"/>
      <c r="AB2" s="1481"/>
      <c r="AC2" s="1481"/>
      <c r="AD2" s="1481"/>
      <c r="AE2" s="1481"/>
      <c r="AF2" s="1481"/>
      <c r="AG2" s="1481"/>
    </row>
    <row r="3" spans="1:42" s="204" customFormat="1" ht="15" x14ac:dyDescent="0.2">
      <c r="A3" s="179"/>
      <c r="B3" s="328"/>
      <c r="C3" s="994" t="str">
        <f>'WK2 - Notional General Income'!$C$3</f>
        <v>Central Coast Council</v>
      </c>
      <c r="D3" s="479"/>
      <c r="E3" s="479"/>
      <c r="F3" s="339"/>
      <c r="G3" s="339"/>
      <c r="H3" s="339"/>
      <c r="I3" s="340"/>
      <c r="J3" s="1072"/>
      <c r="K3" s="1072"/>
      <c r="L3" s="1072"/>
      <c r="M3" s="1072"/>
      <c r="N3" s="1072"/>
      <c r="O3" s="1072"/>
      <c r="P3" s="223"/>
      <c r="Q3" s="223"/>
      <c r="R3" s="223"/>
      <c r="S3" s="832"/>
      <c r="T3" s="832"/>
      <c r="U3" s="1073"/>
      <c r="V3" s="202"/>
      <c r="W3" s="202"/>
      <c r="X3" s="202"/>
      <c r="Y3" s="202"/>
      <c r="Z3" s="202"/>
      <c r="AA3" s="202"/>
      <c r="AB3" s="202"/>
      <c r="AC3" s="202"/>
      <c r="AD3" s="202"/>
      <c r="AE3" s="202"/>
      <c r="AF3" s="202"/>
      <c r="AG3" s="202"/>
      <c r="AH3" s="203"/>
      <c r="AI3" s="203"/>
      <c r="AJ3" s="203"/>
      <c r="AK3" s="203"/>
      <c r="AL3" s="203"/>
      <c r="AM3" s="203"/>
      <c r="AN3" s="203"/>
      <c r="AO3" s="203"/>
      <c r="AP3" s="203"/>
    </row>
    <row r="4" spans="1:42" s="204" customFormat="1" ht="3.75" customHeight="1" x14ac:dyDescent="0.2">
      <c r="A4" s="179"/>
      <c r="B4" s="328"/>
      <c r="C4" s="156"/>
      <c r="D4" s="156"/>
      <c r="E4" s="156"/>
      <c r="F4" s="156"/>
      <c r="G4" s="156"/>
      <c r="H4" s="156"/>
      <c r="I4" s="1074"/>
      <c r="J4" s="223"/>
      <c r="K4" s="223"/>
      <c r="L4" s="223"/>
      <c r="M4" s="223"/>
      <c r="N4" s="223"/>
      <c r="O4" s="223"/>
      <c r="P4" s="223"/>
      <c r="Q4" s="223"/>
      <c r="R4" s="223"/>
      <c r="S4" s="832"/>
      <c r="T4" s="832"/>
      <c r="U4" s="1073"/>
      <c r="V4" s="202"/>
      <c r="W4" s="202"/>
      <c r="X4" s="202"/>
      <c r="Y4" s="202"/>
      <c r="Z4" s="202"/>
      <c r="AA4" s="202"/>
      <c r="AB4" s="202"/>
      <c r="AC4" s="202"/>
      <c r="AD4" s="202"/>
      <c r="AE4" s="202"/>
      <c r="AF4" s="202"/>
      <c r="AG4" s="202"/>
      <c r="AH4" s="203"/>
      <c r="AI4" s="203"/>
      <c r="AJ4" s="203"/>
      <c r="AK4" s="203"/>
      <c r="AL4" s="203"/>
      <c r="AM4" s="203"/>
      <c r="AN4" s="203"/>
      <c r="AO4" s="203"/>
      <c r="AP4" s="203"/>
    </row>
    <row r="5" spans="1:42" s="204" customFormat="1" ht="28.9" customHeight="1" x14ac:dyDescent="0.2">
      <c r="A5" s="179"/>
      <c r="B5" s="575"/>
      <c r="C5" s="1049"/>
      <c r="D5" s="1049"/>
      <c r="E5" s="1049"/>
      <c r="F5" s="1049"/>
      <c r="G5" s="1049"/>
      <c r="H5" s="1049"/>
      <c r="I5" s="1049" t="s">
        <v>620</v>
      </c>
      <c r="J5" s="1049"/>
      <c r="K5" s="1049"/>
      <c r="L5" s="1049"/>
      <c r="M5" s="1049"/>
      <c r="N5" s="1049"/>
      <c r="O5" s="1049"/>
      <c r="P5" s="1049"/>
      <c r="Q5" s="1049"/>
      <c r="R5" s="1049"/>
      <c r="S5" s="1049"/>
      <c r="T5" s="1049"/>
      <c r="U5" s="1051"/>
      <c r="V5" s="219"/>
      <c r="W5" s="219"/>
      <c r="X5" s="219"/>
      <c r="Y5" s="219"/>
      <c r="Z5" s="219"/>
      <c r="AA5" s="219"/>
      <c r="AB5" s="219"/>
      <c r="AC5" s="219"/>
      <c r="AD5" s="219"/>
      <c r="AE5" s="219"/>
      <c r="AF5" s="219"/>
      <c r="AG5" s="219"/>
      <c r="AH5" s="203"/>
      <c r="AI5" s="203"/>
      <c r="AJ5" s="203"/>
      <c r="AK5" s="203"/>
      <c r="AL5" s="203"/>
      <c r="AM5" s="203"/>
      <c r="AN5" s="203"/>
      <c r="AO5" s="203"/>
      <c r="AP5" s="203"/>
    </row>
    <row r="6" spans="1:42" s="204" customFormat="1" ht="12.75" customHeight="1" x14ac:dyDescent="0.2">
      <c r="A6" s="179"/>
      <c r="B6" s="328"/>
      <c r="C6" s="106"/>
      <c r="D6" s="106"/>
      <c r="E6" s="106"/>
      <c r="F6" s="106"/>
      <c r="G6" s="106"/>
      <c r="H6" s="106"/>
      <c r="I6" s="106"/>
      <c r="J6" s="106"/>
      <c r="K6" s="106"/>
      <c r="L6" s="106"/>
      <c r="M6" s="106"/>
      <c r="N6" s="106"/>
      <c r="O6" s="106"/>
      <c r="P6" s="106"/>
      <c r="Q6" s="106"/>
      <c r="R6" s="106"/>
      <c r="S6" s="106"/>
      <c r="T6" s="106"/>
      <c r="U6" s="1051"/>
      <c r="V6" s="219"/>
      <c r="W6" s="219"/>
      <c r="X6" s="219"/>
      <c r="Y6" s="219"/>
      <c r="Z6" s="219"/>
      <c r="AA6" s="219"/>
      <c r="AB6" s="219"/>
      <c r="AC6" s="219"/>
      <c r="AD6" s="219"/>
      <c r="AE6" s="219"/>
      <c r="AF6" s="219"/>
      <c r="AG6" s="219"/>
      <c r="AH6" s="203"/>
      <c r="AI6" s="203"/>
      <c r="AJ6" s="203"/>
      <c r="AK6" s="203"/>
      <c r="AL6" s="203"/>
      <c r="AM6" s="203"/>
      <c r="AN6" s="203"/>
      <c r="AO6" s="203"/>
      <c r="AP6" s="203"/>
    </row>
    <row r="7" spans="1:42" s="204" customFormat="1" ht="15.75" x14ac:dyDescent="0.2">
      <c r="A7" s="179"/>
      <c r="B7" s="575"/>
      <c r="C7" s="445"/>
      <c r="D7" s="445"/>
      <c r="E7" s="445"/>
      <c r="F7" s="445"/>
      <c r="G7" s="445"/>
      <c r="H7" s="445"/>
      <c r="I7" s="445" t="s">
        <v>257</v>
      </c>
      <c r="J7" s="445"/>
      <c r="K7" s="445"/>
      <c r="L7" s="445"/>
      <c r="M7" s="445"/>
      <c r="N7" s="445"/>
      <c r="O7" s="445"/>
      <c r="P7" s="445"/>
      <c r="Q7" s="445"/>
      <c r="R7" s="445"/>
      <c r="S7" s="445"/>
      <c r="T7" s="445"/>
      <c r="U7" s="574"/>
      <c r="V7" s="1477"/>
      <c r="W7" s="1477"/>
      <c r="X7" s="1477"/>
      <c r="Y7" s="1477"/>
      <c r="Z7" s="1477"/>
      <c r="AA7" s="1477"/>
      <c r="AB7" s="1477"/>
      <c r="AC7" s="1477"/>
      <c r="AD7" s="1477"/>
      <c r="AE7" s="1477"/>
      <c r="AF7" s="1477"/>
      <c r="AG7" s="1477"/>
    </row>
    <row r="8" spans="1:42" s="217" customFormat="1" ht="25.5" customHeight="1" x14ac:dyDescent="0.2">
      <c r="A8" s="156"/>
      <c r="B8" s="325"/>
      <c r="C8" s="144"/>
      <c r="D8" s="144"/>
      <c r="E8" s="144"/>
      <c r="F8" s="144"/>
      <c r="G8" s="144"/>
      <c r="H8" s="1075"/>
      <c r="I8" s="216" t="s">
        <v>363</v>
      </c>
      <c r="J8" s="144"/>
      <c r="K8" s="144"/>
      <c r="L8" s="144"/>
      <c r="M8" s="144"/>
      <c r="N8" s="144"/>
      <c r="O8" s="144"/>
      <c r="P8" s="144"/>
      <c r="Q8" s="144"/>
      <c r="R8" s="144"/>
      <c r="S8" s="144"/>
      <c r="T8" s="144"/>
      <c r="U8" s="1051"/>
      <c r="V8" s="219"/>
      <c r="W8" s="219"/>
      <c r="X8" s="219"/>
      <c r="Y8" s="219"/>
      <c r="Z8" s="219"/>
      <c r="AA8" s="219"/>
      <c r="AB8" s="219"/>
      <c r="AC8" s="219"/>
      <c r="AD8" s="219"/>
      <c r="AE8" s="219"/>
      <c r="AF8" s="219"/>
      <c r="AG8" s="219"/>
      <c r="AH8" s="218"/>
      <c r="AI8" s="218"/>
      <c r="AJ8" s="218"/>
      <c r="AK8" s="218"/>
      <c r="AL8" s="218"/>
      <c r="AM8" s="218"/>
      <c r="AN8" s="218"/>
      <c r="AO8" s="218"/>
      <c r="AP8" s="218"/>
    </row>
    <row r="9" spans="1:42" s="217" customFormat="1" ht="13.5" customHeight="1" x14ac:dyDescent="0.2">
      <c r="A9" s="156"/>
      <c r="B9" s="325"/>
      <c r="C9" s="144"/>
      <c r="D9" s="144"/>
      <c r="E9" s="144"/>
      <c r="F9" s="144"/>
      <c r="G9" s="144"/>
      <c r="H9" s="144"/>
      <c r="I9" s="144"/>
      <c r="J9" s="144"/>
      <c r="K9" s="144"/>
      <c r="L9" s="144"/>
      <c r="M9" s="144"/>
      <c r="N9" s="144"/>
      <c r="O9" s="144"/>
      <c r="P9" s="144"/>
      <c r="Q9" s="144"/>
      <c r="R9" s="144"/>
      <c r="S9" s="144"/>
      <c r="T9" s="144"/>
      <c r="U9" s="1051"/>
      <c r="V9" s="219"/>
      <c r="W9" s="219"/>
      <c r="X9" s="219"/>
      <c r="Y9" s="219"/>
      <c r="Z9" s="219"/>
      <c r="AA9" s="219"/>
      <c r="AB9" s="219"/>
      <c r="AC9" s="219"/>
      <c r="AD9" s="219"/>
      <c r="AE9" s="219"/>
      <c r="AF9" s="219"/>
      <c r="AG9" s="219"/>
      <c r="AH9" s="218"/>
      <c r="AI9" s="218"/>
      <c r="AJ9" s="218"/>
      <c r="AK9" s="218"/>
      <c r="AL9" s="218"/>
      <c r="AM9" s="218"/>
      <c r="AN9" s="218"/>
      <c r="AO9" s="218"/>
      <c r="AP9" s="218"/>
    </row>
    <row r="10" spans="1:42" s="217" customFormat="1" x14ac:dyDescent="0.2">
      <c r="A10" s="156"/>
      <c r="B10" s="325"/>
      <c r="C10" s="303"/>
      <c r="D10" s="303"/>
      <c r="E10" s="303" t="s">
        <v>553</v>
      </c>
      <c r="F10" s="303"/>
      <c r="G10" s="303"/>
      <c r="H10" s="303"/>
      <c r="I10" s="303"/>
      <c r="J10" s="303"/>
      <c r="K10" s="303"/>
      <c r="L10" s="303"/>
      <c r="M10" s="303"/>
      <c r="N10" s="303"/>
      <c r="O10" s="303"/>
      <c r="P10" s="303"/>
      <c r="Q10" s="303"/>
      <c r="R10" s="303"/>
      <c r="S10" s="303"/>
      <c r="T10" s="303"/>
      <c r="U10" s="1051"/>
      <c r="V10" s="219"/>
      <c r="W10" s="219"/>
      <c r="X10" s="219"/>
      <c r="Y10" s="219"/>
      <c r="Z10" s="219"/>
      <c r="AA10" s="219"/>
      <c r="AB10" s="219"/>
      <c r="AC10" s="219"/>
      <c r="AD10" s="219"/>
      <c r="AE10" s="219"/>
      <c r="AF10" s="219"/>
      <c r="AG10" s="219"/>
      <c r="AH10" s="218"/>
      <c r="AI10" s="218"/>
      <c r="AJ10" s="218"/>
      <c r="AK10" s="218"/>
      <c r="AL10" s="218"/>
      <c r="AM10" s="218"/>
      <c r="AN10" s="218"/>
      <c r="AO10" s="218"/>
      <c r="AP10" s="218"/>
    </row>
    <row r="11" spans="1:42" s="217" customFormat="1" x14ac:dyDescent="0.2">
      <c r="A11" s="156"/>
      <c r="B11" s="325"/>
      <c r="C11" s="303"/>
      <c r="D11" s="303"/>
      <c r="E11" s="303" t="s">
        <v>563</v>
      </c>
      <c r="F11" s="303"/>
      <c r="G11" s="303"/>
      <c r="H11" s="303"/>
      <c r="I11" s="303"/>
      <c r="J11" s="303"/>
      <c r="K11" s="303"/>
      <c r="L11" s="303"/>
      <c r="M11" s="303"/>
      <c r="N11" s="303"/>
      <c r="O11" s="303"/>
      <c r="P11" s="303"/>
      <c r="Q11" s="303"/>
      <c r="R11" s="303"/>
      <c r="S11" s="303"/>
      <c r="T11" s="303"/>
      <c r="U11" s="1051"/>
      <c r="V11" s="219"/>
      <c r="W11" s="219"/>
      <c r="X11" s="219"/>
      <c r="Y11" s="219"/>
      <c r="Z11" s="219"/>
      <c r="AA11" s="219"/>
      <c r="AB11" s="219"/>
      <c r="AC11" s="219"/>
      <c r="AD11" s="219"/>
      <c r="AE11" s="219"/>
      <c r="AF11" s="219"/>
      <c r="AG11" s="219"/>
      <c r="AH11" s="218"/>
      <c r="AI11" s="218"/>
      <c r="AJ11" s="218"/>
      <c r="AK11" s="218"/>
      <c r="AL11" s="218"/>
      <c r="AM11" s="218"/>
      <c r="AN11" s="218"/>
      <c r="AO11" s="218"/>
      <c r="AP11" s="218"/>
    </row>
    <row r="12" spans="1:42" s="217" customFormat="1" ht="5.65" customHeight="1" x14ac:dyDescent="0.2">
      <c r="A12" s="156"/>
      <c r="B12" s="325"/>
      <c r="C12" s="303"/>
      <c r="D12" s="303"/>
      <c r="E12" s="303"/>
      <c r="F12" s="303"/>
      <c r="G12" s="303"/>
      <c r="H12" s="303"/>
      <c r="I12" s="303"/>
      <c r="J12" s="303"/>
      <c r="K12" s="303"/>
      <c r="L12" s="303"/>
      <c r="M12" s="303"/>
      <c r="N12" s="303"/>
      <c r="O12" s="303"/>
      <c r="P12" s="303"/>
      <c r="Q12" s="303"/>
      <c r="R12" s="303"/>
      <c r="S12" s="303"/>
      <c r="T12" s="303"/>
      <c r="U12" s="1051"/>
      <c r="V12" s="219"/>
      <c r="W12" s="219"/>
      <c r="X12" s="219"/>
      <c r="Y12" s="219"/>
      <c r="Z12" s="219"/>
      <c r="AA12" s="219"/>
      <c r="AB12" s="219"/>
      <c r="AC12" s="219"/>
      <c r="AD12" s="219"/>
      <c r="AE12" s="219"/>
      <c r="AF12" s="219"/>
      <c r="AG12" s="219"/>
      <c r="AH12" s="218"/>
      <c r="AI12" s="218"/>
      <c r="AJ12" s="218"/>
      <c r="AK12" s="218"/>
      <c r="AL12" s="218"/>
      <c r="AM12" s="218"/>
      <c r="AN12" s="218"/>
      <c r="AO12" s="218"/>
      <c r="AP12" s="218"/>
    </row>
    <row r="13" spans="1:42" s="217" customFormat="1" x14ac:dyDescent="0.2">
      <c r="A13" s="156"/>
      <c r="B13" s="325"/>
      <c r="C13" s="303"/>
      <c r="D13" s="303"/>
      <c r="E13" s="303" t="s">
        <v>562</v>
      </c>
      <c r="F13" s="303"/>
      <c r="G13" s="303"/>
      <c r="H13" s="303"/>
      <c r="I13" s="303"/>
      <c r="J13" s="303"/>
      <c r="K13" s="303"/>
      <c r="L13" s="303"/>
      <c r="M13" s="303"/>
      <c r="N13" s="303"/>
      <c r="O13" s="303"/>
      <c r="P13" s="303"/>
      <c r="Q13" s="303"/>
      <c r="R13" s="303"/>
      <c r="S13" s="303"/>
      <c r="T13" s="303"/>
      <c r="U13" s="1051"/>
      <c r="V13" s="219"/>
      <c r="W13" s="219"/>
      <c r="X13" s="219"/>
      <c r="Y13" s="219"/>
      <c r="Z13" s="219"/>
      <c r="AA13" s="219"/>
      <c r="AB13" s="219"/>
      <c r="AC13" s="219"/>
      <c r="AD13" s="219"/>
      <c r="AE13" s="219"/>
      <c r="AF13" s="219"/>
      <c r="AG13" s="219"/>
      <c r="AH13" s="218"/>
      <c r="AI13" s="218"/>
      <c r="AJ13" s="218"/>
      <c r="AK13" s="218"/>
      <c r="AL13" s="218"/>
      <c r="AM13" s="218"/>
      <c r="AN13" s="218"/>
      <c r="AO13" s="218"/>
      <c r="AP13" s="218"/>
    </row>
    <row r="14" spans="1:42" s="217" customFormat="1" x14ac:dyDescent="0.2">
      <c r="A14" s="156"/>
      <c r="B14" s="325"/>
      <c r="C14" s="303"/>
      <c r="D14" s="303"/>
      <c r="E14" s="303" t="s">
        <v>554</v>
      </c>
      <c r="F14" s="303"/>
      <c r="G14" s="303"/>
      <c r="H14" s="303"/>
      <c r="I14" s="303"/>
      <c r="J14" s="303"/>
      <c r="K14" s="303"/>
      <c r="L14" s="303"/>
      <c r="M14" s="303"/>
      <c r="N14" s="303"/>
      <c r="O14" s="303"/>
      <c r="P14" s="303"/>
      <c r="Q14" s="303"/>
      <c r="R14" s="303"/>
      <c r="S14" s="303"/>
      <c r="T14" s="303"/>
      <c r="U14" s="1051"/>
      <c r="V14" s="219"/>
      <c r="W14" s="219"/>
      <c r="X14" s="219"/>
      <c r="Y14" s="219"/>
      <c r="Z14" s="219"/>
      <c r="AA14" s="219"/>
      <c r="AB14" s="219"/>
      <c r="AC14" s="219"/>
      <c r="AD14" s="219"/>
      <c r="AE14" s="219"/>
      <c r="AF14" s="219"/>
      <c r="AG14" s="219"/>
      <c r="AH14" s="218"/>
      <c r="AI14" s="218"/>
      <c r="AJ14" s="218"/>
      <c r="AK14" s="218"/>
      <c r="AL14" s="218"/>
      <c r="AM14" s="218"/>
      <c r="AN14" s="218"/>
      <c r="AO14" s="218"/>
      <c r="AP14" s="218"/>
    </row>
    <row r="15" spans="1:42" s="217" customFormat="1" ht="17.649999999999999" customHeight="1" x14ac:dyDescent="0.2">
      <c r="A15" s="1477"/>
      <c r="B15" s="325"/>
      <c r="C15" s="116"/>
      <c r="D15" s="116"/>
      <c r="E15" s="116"/>
      <c r="F15" s="116"/>
      <c r="G15" s="116"/>
      <c r="H15" s="116"/>
      <c r="I15" s="116"/>
      <c r="J15" s="116"/>
      <c r="K15" s="116"/>
      <c r="L15" s="116"/>
      <c r="M15" s="116"/>
      <c r="N15" s="116"/>
      <c r="O15" s="116"/>
      <c r="P15" s="116"/>
      <c r="Q15" s="116"/>
      <c r="R15" s="116"/>
      <c r="S15" s="116"/>
      <c r="T15" s="116"/>
      <c r="U15" s="1051"/>
      <c r="V15" s="219"/>
      <c r="W15" s="219"/>
      <c r="X15" s="219"/>
      <c r="Y15" s="219"/>
      <c r="Z15" s="219"/>
      <c r="AA15" s="219"/>
      <c r="AB15" s="219"/>
      <c r="AC15" s="219"/>
      <c r="AD15" s="219"/>
      <c r="AE15" s="219"/>
      <c r="AF15" s="219"/>
      <c r="AG15" s="219"/>
      <c r="AH15" s="218"/>
      <c r="AI15" s="218"/>
      <c r="AJ15" s="218"/>
      <c r="AK15" s="218"/>
      <c r="AL15" s="218"/>
      <c r="AM15" s="218"/>
      <c r="AN15" s="218"/>
      <c r="AO15" s="218"/>
      <c r="AP15" s="218"/>
    </row>
    <row r="16" spans="1:42" s="1470" customFormat="1" ht="19.899999999999999" customHeight="1" x14ac:dyDescent="0.25">
      <c r="A16" s="1471"/>
      <c r="B16" s="325"/>
      <c r="C16" s="1523" t="s">
        <v>719</v>
      </c>
      <c r="D16" s="1060"/>
      <c r="E16" s="1060"/>
      <c r="F16" s="313"/>
      <c r="G16" s="281"/>
      <c r="H16" s="314"/>
      <c r="I16" s="314"/>
      <c r="J16" s="314"/>
      <c r="K16" s="314"/>
      <c r="L16" s="314"/>
      <c r="M16" s="314"/>
      <c r="N16" s="314"/>
      <c r="O16" s="314"/>
      <c r="P16" s="314"/>
      <c r="Q16" s="314"/>
      <c r="R16" s="314"/>
      <c r="S16" s="314"/>
      <c r="T16" s="532"/>
      <c r="U16" s="433"/>
      <c r="V16" s="1471"/>
      <c r="W16" s="1471"/>
      <c r="X16" s="1471"/>
      <c r="Y16" s="1471"/>
      <c r="Z16" s="1471"/>
      <c r="AA16" s="1471"/>
      <c r="AB16" s="1471"/>
      <c r="AC16" s="1471"/>
      <c r="AD16" s="1471"/>
      <c r="AE16" s="1471"/>
      <c r="AF16" s="1471"/>
      <c r="AG16" s="1471"/>
    </row>
    <row r="17" spans="1:42" s="217" customFormat="1" ht="21" customHeight="1" x14ac:dyDescent="0.2">
      <c r="A17" s="1477"/>
      <c r="B17" s="325"/>
      <c r="C17" s="1524"/>
      <c r="D17" s="132"/>
      <c r="E17" s="132"/>
      <c r="F17" s="490" t="str">
        <f>'WK0 - Input data'!F55</f>
        <v>Year 0</v>
      </c>
      <c r="G17" s="490" t="str">
        <f>'WK0 - Input data'!G55</f>
        <v>Year 1</v>
      </c>
      <c r="H17" s="490" t="str">
        <f>'WK0 - Input data'!H55</f>
        <v>Year 2</v>
      </c>
      <c r="I17" s="490" t="str">
        <f>'WK0 - Input data'!I55</f>
        <v>Year 3</v>
      </c>
      <c r="J17" s="490" t="str">
        <f>'WK0 - Input data'!J55</f>
        <v>Year 4</v>
      </c>
      <c r="K17" s="490" t="str">
        <f>'WK0 - Input data'!K55</f>
        <v>Year 5</v>
      </c>
      <c r="L17" s="490" t="str">
        <f>'WK0 - Input data'!L55</f>
        <v>Year 6</v>
      </c>
      <c r="M17" s="490" t="str">
        <f>'WK0 - Input data'!M55</f>
        <v>Year 7</v>
      </c>
      <c r="N17" s="490" t="str">
        <f>'WK0 - Input data'!N55</f>
        <v>Year 8</v>
      </c>
      <c r="O17" s="490" t="str">
        <f>'WK0 - Input data'!O55</f>
        <v>Year 9</v>
      </c>
      <c r="P17" s="490" t="str">
        <f>'WK0 - Input data'!P55</f>
        <v>Year 10</v>
      </c>
      <c r="Q17" s="1525" t="s">
        <v>184</v>
      </c>
      <c r="R17" s="137"/>
      <c r="S17" s="539" t="s">
        <v>558</v>
      </c>
      <c r="T17" s="531"/>
      <c r="U17" s="550"/>
      <c r="V17" s="219"/>
      <c r="W17" s="219"/>
      <c r="X17" s="219"/>
      <c r="Y17" s="219"/>
      <c r="Z17" s="219"/>
      <c r="AA17" s="219"/>
      <c r="AB17" s="219"/>
      <c r="AC17" s="219"/>
      <c r="AD17" s="219"/>
      <c r="AE17" s="219"/>
      <c r="AF17" s="219"/>
      <c r="AG17" s="219"/>
      <c r="AH17" s="218"/>
      <c r="AI17" s="218"/>
      <c r="AJ17" s="218"/>
      <c r="AK17" s="218"/>
      <c r="AL17" s="218"/>
      <c r="AM17" s="218"/>
      <c r="AN17" s="218"/>
      <c r="AO17" s="218"/>
      <c r="AP17" s="218"/>
    </row>
    <row r="18" spans="1:42" s="217" customFormat="1" ht="16.149999999999999" customHeight="1" x14ac:dyDescent="0.2">
      <c r="A18" s="1477"/>
      <c r="B18" s="325"/>
      <c r="C18" s="535"/>
      <c r="D18" s="517"/>
      <c r="E18" s="504"/>
      <c r="F18" s="515" t="str">
        <f>'WK0 - Input data'!F58</f>
        <v>2020-21</v>
      </c>
      <c r="G18" s="515" t="str">
        <f>'WK0 - Input data'!G58</f>
        <v>2021-22</v>
      </c>
      <c r="H18" s="515" t="str">
        <f>'WK0 - Input data'!H58</f>
        <v>2022-23</v>
      </c>
      <c r="I18" s="515" t="str">
        <f>'WK0 - Input data'!I58</f>
        <v>2023-24</v>
      </c>
      <c r="J18" s="515" t="str">
        <f>'WK0 - Input data'!J58</f>
        <v>2024-25</v>
      </c>
      <c r="K18" s="515" t="str">
        <f>'WK0 - Input data'!K58</f>
        <v>2025-26</v>
      </c>
      <c r="L18" s="515" t="str">
        <f>'WK0 - Input data'!L58</f>
        <v>2026-27</v>
      </c>
      <c r="M18" s="515" t="str">
        <f>'WK0 - Input data'!M58</f>
        <v>2027-28</v>
      </c>
      <c r="N18" s="515" t="str">
        <f>'WK0 - Input data'!N58</f>
        <v>2028-29</v>
      </c>
      <c r="O18" s="515" t="str">
        <f>'WK0 - Input data'!O58</f>
        <v>2029-30</v>
      </c>
      <c r="P18" s="515" t="str">
        <f>'WK0 - Input data'!P58</f>
        <v>2030-31</v>
      </c>
      <c r="Q18" s="516"/>
      <c r="R18" s="537"/>
      <c r="S18" s="212" t="s">
        <v>40</v>
      </c>
      <c r="T18" s="536" t="s">
        <v>38</v>
      </c>
      <c r="U18" s="550"/>
      <c r="V18" s="219"/>
      <c r="W18" s="219"/>
      <c r="X18" s="219"/>
      <c r="Y18" s="219"/>
      <c r="Z18" s="219"/>
      <c r="AA18" s="219"/>
      <c r="AB18" s="219"/>
      <c r="AC18" s="219"/>
      <c r="AD18" s="219"/>
      <c r="AE18" s="219"/>
      <c r="AF18" s="219"/>
      <c r="AG18" s="219"/>
      <c r="AH18" s="218"/>
      <c r="AI18" s="218"/>
      <c r="AJ18" s="218"/>
      <c r="AK18" s="218"/>
      <c r="AL18" s="218"/>
      <c r="AM18" s="218"/>
      <c r="AN18" s="218"/>
      <c r="AO18" s="218"/>
      <c r="AP18" s="218"/>
    </row>
    <row r="19" spans="1:42" s="1470" customFormat="1" ht="15.75" customHeight="1" x14ac:dyDescent="0.2">
      <c r="A19" s="1471"/>
      <c r="B19" s="325"/>
      <c r="C19" s="1526" t="s">
        <v>713</v>
      </c>
      <c r="D19" s="1054"/>
      <c r="E19" s="1054"/>
      <c r="F19" s="984" t="str">
        <f>'WK6 - Expenditure Program'!$G$26</f>
        <v>$ nominal per year</v>
      </c>
      <c r="G19" s="533"/>
      <c r="H19" s="530"/>
      <c r="I19" s="1123"/>
      <c r="J19" s="530"/>
      <c r="K19" s="530"/>
      <c r="L19" s="530"/>
      <c r="M19" s="530"/>
      <c r="N19" s="530"/>
      <c r="O19" s="530"/>
      <c r="P19" s="530"/>
      <c r="Q19" s="530"/>
      <c r="R19" s="530"/>
      <c r="S19" s="530"/>
      <c r="T19" s="541"/>
      <c r="U19" s="433"/>
      <c r="V19" s="219"/>
      <c r="W19" s="219"/>
      <c r="X19" s="1471"/>
      <c r="Y19" s="1471"/>
      <c r="Z19" s="1471"/>
      <c r="AA19" s="1471"/>
      <c r="AB19" s="1471"/>
      <c r="AC19" s="1471"/>
      <c r="AD19" s="1471"/>
      <c r="AE19" s="1471"/>
      <c r="AF19" s="1471"/>
      <c r="AG19" s="1471"/>
    </row>
    <row r="20" spans="1:42" s="217" customFormat="1" x14ac:dyDescent="0.2">
      <c r="A20" s="1477"/>
      <c r="B20" s="325"/>
      <c r="C20" s="631" t="s">
        <v>241</v>
      </c>
      <c r="D20" s="156"/>
      <c r="E20" s="156"/>
      <c r="F20" s="1050"/>
      <c r="G20" s="1462"/>
      <c r="H20" s="1462"/>
      <c r="I20" s="1462"/>
      <c r="J20" s="1462"/>
      <c r="K20" s="1462"/>
      <c r="L20" s="1462"/>
      <c r="M20" s="1462"/>
      <c r="N20" s="1462"/>
      <c r="O20" s="1462"/>
      <c r="P20" s="1462"/>
      <c r="Q20" s="865"/>
      <c r="R20" s="865"/>
      <c r="S20" s="698"/>
      <c r="T20" s="555"/>
      <c r="U20" s="550"/>
      <c r="V20" s="219"/>
      <c r="W20" s="219"/>
      <c r="X20" s="219"/>
      <c r="Y20" s="219"/>
      <c r="Z20" s="219"/>
      <c r="AA20" s="219"/>
      <c r="AB20" s="219"/>
      <c r="AC20" s="219"/>
      <c r="AD20" s="219"/>
      <c r="AE20" s="219"/>
      <c r="AF20" s="219"/>
      <c r="AG20" s="219"/>
      <c r="AH20" s="218"/>
      <c r="AI20" s="218"/>
      <c r="AJ20" s="218"/>
      <c r="AK20" s="218"/>
      <c r="AL20" s="218"/>
      <c r="AM20" s="218"/>
      <c r="AN20" s="218"/>
      <c r="AO20" s="218"/>
      <c r="AP20" s="218"/>
    </row>
    <row r="21" spans="1:42" s="217" customFormat="1" ht="11.65" customHeight="1" x14ac:dyDescent="0.2">
      <c r="A21" s="1477"/>
      <c r="B21" s="325"/>
      <c r="C21" s="559" t="s">
        <v>242</v>
      </c>
      <c r="D21" s="507"/>
      <c r="E21" s="507"/>
      <c r="F21" s="524">
        <v>177092707</v>
      </c>
      <c r="G21" s="524">
        <v>205946155.58000001</v>
      </c>
      <c r="H21" s="524">
        <v>211020213.40000001</v>
      </c>
      <c r="I21" s="524">
        <v>216220749.69000003</v>
      </c>
      <c r="J21" s="524">
        <v>221550924.51000002</v>
      </c>
      <c r="K21" s="524">
        <v>227013977.00000006</v>
      </c>
      <c r="L21" s="524">
        <v>232613227.18000001</v>
      </c>
      <c r="M21" s="524">
        <v>238352078.11999997</v>
      </c>
      <c r="N21" s="524">
        <v>244234017.93000004</v>
      </c>
      <c r="O21" s="524">
        <v>250262621.94000003</v>
      </c>
      <c r="P21" s="524">
        <v>256441554.85000002</v>
      </c>
      <c r="Q21" s="319">
        <f t="shared" ref="Q21:Q27" si="0">SUM(G21:P21)</f>
        <v>2303655520.2000003</v>
      </c>
      <c r="R21" s="318"/>
      <c r="S21" s="529">
        <f t="shared" ref="S21:S27" si="1">P21-F21</f>
        <v>79348847.850000024</v>
      </c>
      <c r="T21" s="522">
        <f t="shared" ref="T21:T27" si="2">IF(F21=0,0,(S21/F21))</f>
        <v>0.44806389373222483</v>
      </c>
      <c r="U21" s="550"/>
      <c r="V21" s="219"/>
      <c r="W21" s="219"/>
      <c r="X21" s="219"/>
      <c r="Y21" s="219"/>
      <c r="Z21" s="219"/>
      <c r="AA21" s="219"/>
      <c r="AB21" s="219"/>
      <c r="AC21" s="219"/>
      <c r="AD21" s="219"/>
      <c r="AE21" s="219"/>
      <c r="AF21" s="219"/>
      <c r="AG21" s="219"/>
      <c r="AH21" s="218"/>
      <c r="AI21" s="218"/>
      <c r="AJ21" s="218"/>
      <c r="AK21" s="218"/>
      <c r="AL21" s="218"/>
      <c r="AM21" s="218"/>
      <c r="AN21" s="218"/>
      <c r="AO21" s="218"/>
      <c r="AP21" s="218"/>
    </row>
    <row r="22" spans="1:42" s="217" customFormat="1" ht="11.65" customHeight="1" x14ac:dyDescent="0.2">
      <c r="A22" s="1477"/>
      <c r="B22" s="325"/>
      <c r="C22" s="559" t="s">
        <v>243</v>
      </c>
      <c r="D22" s="507"/>
      <c r="E22" s="507"/>
      <c r="F22" s="524">
        <v>61618068.550000004</v>
      </c>
      <c r="G22" s="524">
        <v>61926158.890000001</v>
      </c>
      <c r="H22" s="524">
        <v>62235789.689999998</v>
      </c>
      <c r="I22" s="524">
        <v>62546968.640000001</v>
      </c>
      <c r="J22" s="524">
        <v>62859703.480000004</v>
      </c>
      <c r="K22" s="524">
        <v>63174002</v>
      </c>
      <c r="L22" s="524">
        <v>63489872.009999998</v>
      </c>
      <c r="M22" s="524">
        <v>63807321.369999997</v>
      </c>
      <c r="N22" s="524">
        <v>64126357.979999997</v>
      </c>
      <c r="O22" s="524">
        <v>64446989.770000003</v>
      </c>
      <c r="P22" s="524">
        <v>64769224.719999999</v>
      </c>
      <c r="Q22" s="319">
        <f t="shared" si="0"/>
        <v>633382388.55000007</v>
      </c>
      <c r="R22" s="318"/>
      <c r="S22" s="529">
        <f t="shared" si="1"/>
        <v>3151156.1699999943</v>
      </c>
      <c r="T22" s="522">
        <f t="shared" si="2"/>
        <v>5.114013217475305E-2</v>
      </c>
      <c r="U22" s="550"/>
      <c r="V22" s="219"/>
      <c r="W22" s="219"/>
      <c r="X22" s="219"/>
      <c r="Y22" s="219"/>
      <c r="Z22" s="219"/>
      <c r="AA22" s="219"/>
      <c r="AB22" s="219"/>
      <c r="AC22" s="219"/>
      <c r="AD22" s="219"/>
      <c r="AE22" s="219"/>
      <c r="AF22" s="219"/>
      <c r="AG22" s="219"/>
      <c r="AH22" s="218"/>
      <c r="AI22" s="218"/>
      <c r="AJ22" s="218"/>
      <c r="AK22" s="218"/>
      <c r="AL22" s="218"/>
      <c r="AM22" s="218"/>
      <c r="AN22" s="218"/>
      <c r="AO22" s="218"/>
      <c r="AP22" s="218"/>
    </row>
    <row r="23" spans="1:42" s="217" customFormat="1" ht="11.65" customHeight="1" x14ac:dyDescent="0.2">
      <c r="A23" s="1477"/>
      <c r="B23" s="325"/>
      <c r="C23" s="559" t="s">
        <v>244</v>
      </c>
      <c r="D23" s="507"/>
      <c r="E23" s="507"/>
      <c r="F23" s="1211">
        <v>821244.94</v>
      </c>
      <c r="G23" s="524">
        <v>825351.16</v>
      </c>
      <c r="H23" s="524">
        <v>829477.92</v>
      </c>
      <c r="I23" s="524">
        <v>833625.31</v>
      </c>
      <c r="J23" s="524">
        <v>837793.44</v>
      </c>
      <c r="K23" s="524">
        <v>841982.41</v>
      </c>
      <c r="L23" s="524">
        <v>846192.32</v>
      </c>
      <c r="M23" s="524">
        <v>850423.28</v>
      </c>
      <c r="N23" s="524">
        <v>854675.4</v>
      </c>
      <c r="O23" s="524">
        <v>858948.78</v>
      </c>
      <c r="P23" s="524">
        <v>863243.52</v>
      </c>
      <c r="Q23" s="319">
        <f t="shared" si="0"/>
        <v>8441713.540000001</v>
      </c>
      <c r="R23" s="318"/>
      <c r="S23" s="529">
        <f t="shared" si="1"/>
        <v>41998.580000000075</v>
      </c>
      <c r="T23" s="522">
        <f t="shared" si="2"/>
        <v>5.1140138531629888E-2</v>
      </c>
      <c r="U23" s="550"/>
      <c r="V23" s="219"/>
      <c r="W23" s="219"/>
      <c r="X23" s="219"/>
      <c r="Y23" s="219"/>
      <c r="Z23" s="219"/>
      <c r="AA23" s="219"/>
      <c r="AB23" s="219"/>
      <c r="AC23" s="219"/>
      <c r="AD23" s="219"/>
      <c r="AE23" s="219"/>
      <c r="AF23" s="219"/>
      <c r="AG23" s="219"/>
      <c r="AH23" s="218"/>
      <c r="AI23" s="218"/>
      <c r="AJ23" s="218"/>
      <c r="AK23" s="218"/>
      <c r="AL23" s="218"/>
      <c r="AM23" s="218"/>
      <c r="AN23" s="218"/>
      <c r="AO23" s="218"/>
      <c r="AP23" s="218"/>
    </row>
    <row r="24" spans="1:42" s="217" customFormat="1" ht="11.65" customHeight="1" x14ac:dyDescent="0.2">
      <c r="A24" s="1477"/>
      <c r="B24" s="325"/>
      <c r="C24" s="559" t="s">
        <v>245</v>
      </c>
      <c r="D24" s="507"/>
      <c r="E24" s="507"/>
      <c r="F24" s="422">
        <v>14908658.93</v>
      </c>
      <c r="G24" s="422">
        <v>14983202.220000001</v>
      </c>
      <c r="H24" s="422">
        <v>15058118.23</v>
      </c>
      <c r="I24" s="524">
        <v>15133408.82</v>
      </c>
      <c r="J24" s="422">
        <v>15209075.859999999</v>
      </c>
      <c r="K24" s="422">
        <v>15285121.24</v>
      </c>
      <c r="L24" s="422">
        <v>15361546.85</v>
      </c>
      <c r="M24" s="422">
        <v>15438354.58</v>
      </c>
      <c r="N24" s="422">
        <v>15515546.35</v>
      </c>
      <c r="O24" s="422">
        <v>15593124.08</v>
      </c>
      <c r="P24" s="422">
        <v>15671089.699999999</v>
      </c>
      <c r="Q24" s="1118">
        <f t="shared" si="0"/>
        <v>153248587.92999998</v>
      </c>
      <c r="R24" s="318"/>
      <c r="S24" s="529">
        <f t="shared" si="1"/>
        <v>762430.76999999955</v>
      </c>
      <c r="T24" s="522">
        <f t="shared" si="2"/>
        <v>5.1140130952073475E-2</v>
      </c>
      <c r="U24" s="550"/>
      <c r="V24" s="219"/>
      <c r="W24" s="219"/>
      <c r="X24" s="219"/>
      <c r="Y24" s="219"/>
      <c r="Z24" s="219"/>
      <c r="AA24" s="219"/>
      <c r="AB24" s="219"/>
      <c r="AC24" s="219"/>
      <c r="AD24" s="219"/>
      <c r="AE24" s="219"/>
      <c r="AF24" s="219"/>
      <c r="AG24" s="219"/>
      <c r="AH24" s="218"/>
      <c r="AI24" s="218"/>
      <c r="AJ24" s="218"/>
      <c r="AK24" s="218"/>
      <c r="AL24" s="218"/>
      <c r="AM24" s="218"/>
      <c r="AN24" s="218"/>
      <c r="AO24" s="218"/>
      <c r="AP24" s="218"/>
    </row>
    <row r="25" spans="1:42" s="217" customFormat="1" ht="11.65" customHeight="1" x14ac:dyDescent="0.2">
      <c r="A25" s="1477"/>
      <c r="B25" s="325"/>
      <c r="C25" s="559" t="s">
        <v>246</v>
      </c>
      <c r="D25" s="507"/>
      <c r="E25" s="507"/>
      <c r="F25" s="422">
        <v>49133845.979999997</v>
      </c>
      <c r="G25" s="422">
        <v>49133845.979999997</v>
      </c>
      <c r="H25" s="422">
        <v>49133845.979999997</v>
      </c>
      <c r="I25" s="524">
        <v>49133845.979999997</v>
      </c>
      <c r="J25" s="422">
        <v>49133845.979999997</v>
      </c>
      <c r="K25" s="422">
        <v>49133845.979999997</v>
      </c>
      <c r="L25" s="422">
        <v>49133845.979999997</v>
      </c>
      <c r="M25" s="422">
        <v>49133845.979999997</v>
      </c>
      <c r="N25" s="422">
        <v>49133845.979999997</v>
      </c>
      <c r="O25" s="422">
        <v>49133845.979999997</v>
      </c>
      <c r="P25" s="422">
        <v>49133845.979999997</v>
      </c>
      <c r="Q25" s="1118">
        <f t="shared" si="0"/>
        <v>491338459.80000007</v>
      </c>
      <c r="R25" s="318"/>
      <c r="S25" s="529">
        <f t="shared" si="1"/>
        <v>0</v>
      </c>
      <c r="T25" s="522">
        <f t="shared" si="2"/>
        <v>0</v>
      </c>
      <c r="U25" s="550"/>
      <c r="V25" s="219"/>
      <c r="W25" s="219"/>
      <c r="X25" s="219"/>
      <c r="Y25" s="219"/>
      <c r="Z25" s="219"/>
      <c r="AA25" s="219"/>
      <c r="AB25" s="219"/>
      <c r="AC25" s="219"/>
      <c r="AD25" s="219"/>
      <c r="AE25" s="219"/>
      <c r="AF25" s="219"/>
      <c r="AG25" s="219"/>
      <c r="AH25" s="218"/>
      <c r="AI25" s="218"/>
      <c r="AJ25" s="218"/>
      <c r="AK25" s="218"/>
      <c r="AL25" s="218"/>
      <c r="AM25" s="218"/>
      <c r="AN25" s="218"/>
      <c r="AO25" s="218"/>
      <c r="AP25" s="218"/>
    </row>
    <row r="26" spans="1:42" s="217" customFormat="1" ht="11.65" customHeight="1" x14ac:dyDescent="0.2">
      <c r="A26" s="1477"/>
      <c r="B26" s="325"/>
      <c r="C26" s="559" t="s">
        <v>247</v>
      </c>
      <c r="D26" s="507"/>
      <c r="E26" s="507"/>
      <c r="F26" s="422">
        <v>26969492</v>
      </c>
      <c r="G26" s="1211">
        <v>26969492</v>
      </c>
      <c r="H26" s="1211">
        <v>26969492</v>
      </c>
      <c r="I26" s="1211">
        <v>26969492</v>
      </c>
      <c r="J26" s="1211">
        <v>26969492</v>
      </c>
      <c r="K26" s="1211">
        <v>26969492</v>
      </c>
      <c r="L26" s="1211">
        <v>26969492</v>
      </c>
      <c r="M26" s="1211">
        <v>26969492</v>
      </c>
      <c r="N26" s="1211">
        <v>26969492</v>
      </c>
      <c r="O26" s="1211">
        <v>26969492</v>
      </c>
      <c r="P26" s="1211">
        <v>26969492</v>
      </c>
      <c r="Q26" s="1118">
        <f t="shared" si="0"/>
        <v>269694920</v>
      </c>
      <c r="R26" s="318"/>
      <c r="S26" s="529">
        <f t="shared" si="1"/>
        <v>0</v>
      </c>
      <c r="T26" s="522">
        <f t="shared" si="2"/>
        <v>0</v>
      </c>
      <c r="U26" s="550"/>
      <c r="V26" s="219"/>
      <c r="W26" s="219"/>
      <c r="X26" s="219"/>
      <c r="Y26" s="219"/>
      <c r="Z26" s="219"/>
      <c r="AA26" s="219"/>
      <c r="AB26" s="219"/>
      <c r="AC26" s="219"/>
      <c r="AD26" s="219"/>
      <c r="AE26" s="219"/>
      <c r="AF26" s="219"/>
      <c r="AG26" s="219"/>
      <c r="AH26" s="218"/>
      <c r="AI26" s="218"/>
      <c r="AJ26" s="218"/>
      <c r="AK26" s="218"/>
      <c r="AL26" s="218"/>
      <c r="AM26" s="218"/>
      <c r="AN26" s="218"/>
      <c r="AO26" s="218"/>
      <c r="AP26" s="218"/>
    </row>
    <row r="27" spans="1:42" s="217" customFormat="1" ht="11.65" customHeight="1" x14ac:dyDescent="0.2">
      <c r="A27" s="1477"/>
      <c r="B27" s="325"/>
      <c r="C27" s="1298" t="s">
        <v>939</v>
      </c>
      <c r="D27" s="507"/>
      <c r="E27" s="507"/>
      <c r="F27" s="422">
        <v>84428089.079999998</v>
      </c>
      <c r="G27" s="422">
        <v>94527588.989999995</v>
      </c>
      <c r="H27" s="422">
        <v>95518153.820000008</v>
      </c>
      <c r="I27" s="524">
        <v>96501974.879999995</v>
      </c>
      <c r="J27" s="422">
        <v>97493092.060000002</v>
      </c>
      <c r="K27" s="422">
        <v>97980557.520000011</v>
      </c>
      <c r="L27" s="422">
        <v>98470460.300000012</v>
      </c>
      <c r="M27" s="422">
        <v>98962812.609999999</v>
      </c>
      <c r="N27" s="422">
        <v>99457626.680000007</v>
      </c>
      <c r="O27" s="422">
        <v>99954914.810000002</v>
      </c>
      <c r="P27" s="422">
        <v>100454689.38</v>
      </c>
      <c r="Q27" s="1118">
        <f t="shared" si="0"/>
        <v>979321871.04999983</v>
      </c>
      <c r="R27" s="318"/>
      <c r="S27" s="529">
        <f t="shared" si="1"/>
        <v>16026600.299999997</v>
      </c>
      <c r="T27" s="522">
        <f t="shared" si="2"/>
        <v>0.189825453526657</v>
      </c>
      <c r="U27" s="550"/>
      <c r="V27" s="219"/>
      <c r="W27" s="219"/>
      <c r="X27" s="219"/>
      <c r="Y27" s="219"/>
      <c r="Z27" s="219"/>
      <c r="AA27" s="219"/>
      <c r="AB27" s="219"/>
      <c r="AC27" s="219"/>
      <c r="AD27" s="219"/>
      <c r="AE27" s="219"/>
      <c r="AF27" s="219"/>
      <c r="AG27" s="219"/>
      <c r="AH27" s="218"/>
      <c r="AI27" s="218"/>
      <c r="AJ27" s="218"/>
      <c r="AK27" s="218"/>
      <c r="AL27" s="218"/>
      <c r="AM27" s="218"/>
      <c r="AN27" s="218"/>
      <c r="AO27" s="218"/>
      <c r="AP27" s="218"/>
    </row>
    <row r="28" spans="1:42" s="217" customFormat="1" ht="11.65" customHeight="1" x14ac:dyDescent="0.2">
      <c r="A28" s="1477"/>
      <c r="B28" s="325"/>
      <c r="C28" s="1460" t="s">
        <v>893</v>
      </c>
      <c r="D28" s="156"/>
      <c r="E28" s="156"/>
      <c r="F28" s="1117"/>
      <c r="G28" s="1117"/>
      <c r="H28" s="1117"/>
      <c r="I28" s="865"/>
      <c r="J28" s="1117"/>
      <c r="K28" s="1117"/>
      <c r="L28" s="1117"/>
      <c r="M28" s="1117"/>
      <c r="N28" s="1117"/>
      <c r="O28" s="1117"/>
      <c r="P28" s="1117"/>
      <c r="Q28" s="1119"/>
      <c r="R28" s="865"/>
      <c r="S28" s="698"/>
      <c r="T28" s="555"/>
      <c r="U28" s="550"/>
      <c r="V28" s="219"/>
      <c r="W28" s="219"/>
      <c r="X28" s="219"/>
      <c r="Y28" s="219"/>
      <c r="Z28" s="219"/>
      <c r="AA28" s="219"/>
      <c r="AB28" s="219"/>
      <c r="AC28" s="219"/>
      <c r="AD28" s="219"/>
      <c r="AE28" s="219"/>
      <c r="AF28" s="219"/>
      <c r="AG28" s="219"/>
      <c r="AH28" s="218"/>
      <c r="AI28" s="218"/>
      <c r="AJ28" s="218"/>
      <c r="AK28" s="218"/>
      <c r="AL28" s="218"/>
      <c r="AM28" s="218"/>
      <c r="AN28" s="218"/>
      <c r="AO28" s="218"/>
      <c r="AP28" s="218"/>
    </row>
    <row r="29" spans="1:42" s="217" customFormat="1" ht="11.65" customHeight="1" x14ac:dyDescent="0.2">
      <c r="A29" s="1477"/>
      <c r="B29" s="325"/>
      <c r="C29" s="559" t="s">
        <v>890</v>
      </c>
      <c r="D29" s="507"/>
      <c r="E29" s="507"/>
      <c r="F29" s="422"/>
      <c r="G29" s="422"/>
      <c r="H29" s="422"/>
      <c r="I29" s="524"/>
      <c r="J29" s="422"/>
      <c r="K29" s="422"/>
      <c r="L29" s="422"/>
      <c r="M29" s="422"/>
      <c r="N29" s="422"/>
      <c r="O29" s="422"/>
      <c r="P29" s="422"/>
      <c r="Q29" s="1118">
        <f>SUM(G29:P29)</f>
        <v>0</v>
      </c>
      <c r="R29" s="318"/>
      <c r="S29" s="529">
        <f>P29-F29</f>
        <v>0</v>
      </c>
      <c r="T29" s="522">
        <f>IF(F29=0,0,(S29/F29))</f>
        <v>0</v>
      </c>
      <c r="U29" s="550"/>
      <c r="V29" s="219"/>
      <c r="W29" s="219"/>
      <c r="X29" s="219"/>
      <c r="Y29" s="219"/>
      <c r="Z29" s="219"/>
      <c r="AA29" s="219"/>
      <c r="AB29" s="219"/>
      <c r="AC29" s="219"/>
      <c r="AD29" s="219"/>
      <c r="AE29" s="219"/>
      <c r="AF29" s="219"/>
      <c r="AG29" s="219"/>
      <c r="AH29" s="218"/>
      <c r="AI29" s="218"/>
      <c r="AJ29" s="218"/>
      <c r="AK29" s="218"/>
      <c r="AL29" s="218"/>
      <c r="AM29" s="218"/>
      <c r="AN29" s="218"/>
      <c r="AO29" s="218"/>
      <c r="AP29" s="218"/>
    </row>
    <row r="30" spans="1:42" s="217" customFormat="1" ht="11.65" customHeight="1" x14ac:dyDescent="0.2">
      <c r="A30" s="1477"/>
      <c r="B30" s="325"/>
      <c r="C30" s="559" t="s">
        <v>891</v>
      </c>
      <c r="D30" s="507"/>
      <c r="E30" s="507"/>
      <c r="F30" s="422"/>
      <c r="G30" s="422"/>
      <c r="H30" s="422"/>
      <c r="I30" s="524"/>
      <c r="J30" s="422"/>
      <c r="K30" s="422"/>
      <c r="L30" s="422"/>
      <c r="M30" s="422"/>
      <c r="N30" s="422"/>
      <c r="O30" s="422"/>
      <c r="P30" s="422"/>
      <c r="Q30" s="1118">
        <f>SUM(G30:P30)</f>
        <v>0</v>
      </c>
      <c r="R30" s="318"/>
      <c r="S30" s="529">
        <f>P30-F30</f>
        <v>0</v>
      </c>
      <c r="T30" s="522">
        <f>IF(F30=0,0,(S30/F30))</f>
        <v>0</v>
      </c>
      <c r="U30" s="550"/>
      <c r="V30" s="219"/>
      <c r="W30" s="219"/>
      <c r="X30" s="219"/>
      <c r="Y30" s="219"/>
      <c r="Z30" s="219"/>
      <c r="AA30" s="219"/>
      <c r="AB30" s="219"/>
      <c r="AC30" s="219"/>
      <c r="AD30" s="219"/>
      <c r="AE30" s="219"/>
      <c r="AF30" s="219"/>
      <c r="AG30" s="219"/>
      <c r="AH30" s="218"/>
      <c r="AI30" s="218"/>
      <c r="AJ30" s="218"/>
      <c r="AK30" s="218"/>
      <c r="AL30" s="218"/>
      <c r="AM30" s="218"/>
      <c r="AN30" s="218"/>
      <c r="AO30" s="218"/>
      <c r="AP30" s="218"/>
    </row>
    <row r="31" spans="1:42" s="217" customFormat="1" ht="11.65" customHeight="1" x14ac:dyDescent="0.2">
      <c r="A31" s="1477"/>
      <c r="B31" s="325"/>
      <c r="C31" s="559" t="s">
        <v>248</v>
      </c>
      <c r="D31" s="507"/>
      <c r="E31" s="507"/>
      <c r="F31" s="422"/>
      <c r="G31" s="1211"/>
      <c r="H31" s="1211"/>
      <c r="I31" s="1211"/>
      <c r="J31" s="1211"/>
      <c r="K31" s="1211"/>
      <c r="L31" s="1211"/>
      <c r="M31" s="1211"/>
      <c r="N31" s="1211"/>
      <c r="O31" s="1211"/>
      <c r="P31" s="1211"/>
      <c r="Q31" s="1118">
        <f>SUM(G31:P31)</f>
        <v>0</v>
      </c>
      <c r="R31" s="318"/>
      <c r="S31" s="529">
        <f>P31-F31</f>
        <v>0</v>
      </c>
      <c r="T31" s="522">
        <f>IF(F31=0,0,(S31/F31))</f>
        <v>0</v>
      </c>
      <c r="U31" s="550"/>
      <c r="V31" s="219"/>
      <c r="W31" s="219"/>
      <c r="X31" s="219"/>
      <c r="Y31" s="219"/>
      <c r="Z31" s="219"/>
      <c r="AA31" s="219"/>
      <c r="AB31" s="219"/>
      <c r="AC31" s="219"/>
      <c r="AD31" s="219"/>
      <c r="AE31" s="219"/>
      <c r="AF31" s="219"/>
      <c r="AG31" s="219"/>
      <c r="AH31" s="218"/>
      <c r="AI31" s="218"/>
      <c r="AJ31" s="218"/>
      <c r="AK31" s="218"/>
      <c r="AL31" s="218"/>
      <c r="AM31" s="218"/>
      <c r="AN31" s="218"/>
      <c r="AO31" s="218"/>
      <c r="AP31" s="218"/>
    </row>
    <row r="32" spans="1:42" s="217" customFormat="1" ht="11.65" customHeight="1" x14ac:dyDescent="0.2">
      <c r="A32" s="1477"/>
      <c r="B32" s="325"/>
      <c r="C32" s="542"/>
      <c r="D32" s="156"/>
      <c r="E32" s="156"/>
      <c r="F32" s="1117"/>
      <c r="G32" s="1117"/>
      <c r="H32" s="1117"/>
      <c r="I32" s="865"/>
      <c r="J32" s="1117"/>
      <c r="K32" s="1117"/>
      <c r="L32" s="1117"/>
      <c r="M32" s="1117"/>
      <c r="N32" s="1117"/>
      <c r="O32" s="1117"/>
      <c r="P32" s="1117"/>
      <c r="Q32" s="1119"/>
      <c r="R32" s="865"/>
      <c r="S32" s="698"/>
      <c r="T32" s="555"/>
      <c r="U32" s="1051"/>
      <c r="V32" s="219"/>
      <c r="W32" s="219"/>
      <c r="X32" s="219"/>
      <c r="Y32" s="219"/>
      <c r="Z32" s="219"/>
      <c r="AA32" s="219"/>
      <c r="AB32" s="219"/>
      <c r="AC32" s="219"/>
      <c r="AD32" s="219"/>
      <c r="AE32" s="219"/>
      <c r="AF32" s="219"/>
      <c r="AG32" s="219"/>
      <c r="AH32" s="218"/>
      <c r="AI32" s="218"/>
      <c r="AJ32" s="218"/>
      <c r="AK32" s="218"/>
      <c r="AL32" s="218"/>
      <c r="AM32" s="218"/>
      <c r="AN32" s="218"/>
      <c r="AO32" s="218"/>
      <c r="AP32" s="218"/>
    </row>
    <row r="33" spans="1:42" s="217" customFormat="1" ht="11.65" customHeight="1" x14ac:dyDescent="0.2">
      <c r="A33" s="1477"/>
      <c r="B33" s="325"/>
      <c r="C33" s="631" t="s">
        <v>249</v>
      </c>
      <c r="D33" s="507"/>
      <c r="E33" s="507"/>
      <c r="F33" s="1120">
        <f t="shared" ref="F33:P33" si="3">SUM(F21:F31)</f>
        <v>414972106.48000002</v>
      </c>
      <c r="G33" s="1120">
        <f t="shared" si="3"/>
        <v>454311794.82000011</v>
      </c>
      <c r="H33" s="1120">
        <f t="shared" si="3"/>
        <v>460765091.04000008</v>
      </c>
      <c r="I33" s="1120">
        <f t="shared" si="3"/>
        <v>467340065.32000005</v>
      </c>
      <c r="J33" s="1120">
        <f t="shared" si="3"/>
        <v>474053927.33000004</v>
      </c>
      <c r="K33" s="1120">
        <f t="shared" si="3"/>
        <v>480398978.1500001</v>
      </c>
      <c r="L33" s="1120">
        <f t="shared" si="3"/>
        <v>486884636.64000005</v>
      </c>
      <c r="M33" s="1120">
        <f t="shared" si="3"/>
        <v>493514327.93999994</v>
      </c>
      <c r="N33" s="1120">
        <f t="shared" si="3"/>
        <v>500291562.32000005</v>
      </c>
      <c r="O33" s="1120">
        <f t="shared" si="3"/>
        <v>507219937.36000001</v>
      </c>
      <c r="P33" s="1120">
        <f t="shared" si="3"/>
        <v>514303140.15000004</v>
      </c>
      <c r="Q33" s="1121">
        <f>SUM(G33:P33)</f>
        <v>4839083461.0699997</v>
      </c>
      <c r="R33" s="496"/>
      <c r="S33" s="552">
        <f>P33-F33</f>
        <v>99331033.670000017</v>
      </c>
      <c r="T33" s="523">
        <f>IF(F33=0,0,(S33/F33))</f>
        <v>0.23936797707338764</v>
      </c>
      <c r="U33" s="1051"/>
      <c r="V33" s="219"/>
      <c r="W33" s="219"/>
      <c r="X33" s="219"/>
      <c r="Y33" s="219"/>
      <c r="Z33" s="219"/>
      <c r="AA33" s="219"/>
      <c r="AB33" s="219"/>
      <c r="AC33" s="219"/>
      <c r="AD33" s="219"/>
      <c r="AE33" s="219"/>
      <c r="AF33" s="219"/>
      <c r="AG33" s="219"/>
      <c r="AH33" s="218"/>
      <c r="AI33" s="218"/>
      <c r="AJ33" s="218"/>
      <c r="AK33" s="218"/>
      <c r="AL33" s="218"/>
      <c r="AM33" s="218"/>
      <c r="AN33" s="218"/>
      <c r="AO33" s="218"/>
      <c r="AP33" s="218"/>
    </row>
    <row r="34" spans="1:42" s="217" customFormat="1" ht="11.65" customHeight="1" x14ac:dyDescent="0.2">
      <c r="A34" s="1477"/>
      <c r="B34" s="325"/>
      <c r="C34" s="631"/>
      <c r="D34" s="507"/>
      <c r="E34" s="507"/>
      <c r="F34" s="1364"/>
      <c r="G34" s="1364"/>
      <c r="H34" s="1364"/>
      <c r="I34" s="318"/>
      <c r="J34" s="1364"/>
      <c r="K34" s="1364"/>
      <c r="L34" s="1364"/>
      <c r="M34" s="1364"/>
      <c r="N34" s="1364"/>
      <c r="O34" s="1364"/>
      <c r="P34" s="1364"/>
      <c r="Q34" s="1118"/>
      <c r="R34" s="318"/>
      <c r="S34" s="529"/>
      <c r="T34" s="522"/>
      <c r="U34" s="1051"/>
      <c r="V34" s="219"/>
      <c r="W34" s="219"/>
      <c r="X34" s="219"/>
      <c r="Y34" s="219"/>
      <c r="Z34" s="219"/>
      <c r="AA34" s="219"/>
      <c r="AB34" s="219"/>
      <c r="AC34" s="219"/>
      <c r="AD34" s="219"/>
      <c r="AE34" s="219"/>
      <c r="AF34" s="219"/>
      <c r="AG34" s="219"/>
      <c r="AH34" s="218"/>
      <c r="AI34" s="218"/>
      <c r="AJ34" s="218"/>
      <c r="AK34" s="218"/>
      <c r="AL34" s="218"/>
      <c r="AM34" s="218"/>
      <c r="AN34" s="218"/>
      <c r="AO34" s="218"/>
      <c r="AP34" s="218"/>
    </row>
    <row r="35" spans="1:42" s="217" customFormat="1" ht="11.65" customHeight="1" x14ac:dyDescent="0.2">
      <c r="A35" s="1477"/>
      <c r="B35" s="325"/>
      <c r="C35" s="631" t="s">
        <v>307</v>
      </c>
      <c r="D35" s="507"/>
      <c r="E35" s="507"/>
      <c r="F35" s="1364">
        <f t="shared" ref="F35:P35" si="4">F33-F26</f>
        <v>388002614.48000002</v>
      </c>
      <c r="G35" s="1364">
        <f t="shared" si="4"/>
        <v>427342302.82000011</v>
      </c>
      <c r="H35" s="1364">
        <f t="shared" si="4"/>
        <v>433795599.04000008</v>
      </c>
      <c r="I35" s="1364">
        <f t="shared" si="4"/>
        <v>440370573.32000005</v>
      </c>
      <c r="J35" s="1364">
        <f t="shared" si="4"/>
        <v>447084435.33000004</v>
      </c>
      <c r="K35" s="1364">
        <f t="shared" si="4"/>
        <v>453429486.1500001</v>
      </c>
      <c r="L35" s="1364">
        <f t="shared" si="4"/>
        <v>459915144.64000005</v>
      </c>
      <c r="M35" s="1364">
        <f t="shared" si="4"/>
        <v>466544835.93999994</v>
      </c>
      <c r="N35" s="1364">
        <f t="shared" si="4"/>
        <v>473322070.32000005</v>
      </c>
      <c r="O35" s="1364">
        <f t="shared" si="4"/>
        <v>480250445.36000001</v>
      </c>
      <c r="P35" s="1364">
        <f t="shared" si="4"/>
        <v>487333648.15000004</v>
      </c>
      <c r="Q35" s="1118">
        <f>SUM(G35:P35)</f>
        <v>4569388541.0700006</v>
      </c>
      <c r="R35" s="318"/>
      <c r="S35" s="529">
        <f>P35-F35</f>
        <v>99331033.670000017</v>
      </c>
      <c r="T35" s="522">
        <f>IF(F35=0,0,(S35/F35))</f>
        <v>0.25600609367832011</v>
      </c>
      <c r="U35" s="1051"/>
      <c r="V35" s="219"/>
      <c r="W35" s="219"/>
      <c r="X35" s="219"/>
      <c r="Y35" s="219"/>
      <c r="Z35" s="219"/>
      <c r="AA35" s="219"/>
      <c r="AB35" s="219"/>
      <c r="AC35" s="219"/>
      <c r="AD35" s="219"/>
      <c r="AE35" s="219"/>
      <c r="AF35" s="219"/>
      <c r="AG35" s="219"/>
      <c r="AH35" s="218"/>
      <c r="AI35" s="218"/>
      <c r="AJ35" s="218"/>
      <c r="AK35" s="218"/>
      <c r="AL35" s="218"/>
      <c r="AM35" s="218"/>
      <c r="AN35" s="218"/>
      <c r="AO35" s="218"/>
      <c r="AP35" s="218"/>
    </row>
    <row r="36" spans="1:42" s="217" customFormat="1" ht="11.65" customHeight="1" x14ac:dyDescent="0.2">
      <c r="A36" s="1477"/>
      <c r="B36" s="325"/>
      <c r="C36" s="631"/>
      <c r="D36" s="507"/>
      <c r="E36" s="507"/>
      <c r="F36" s="1364"/>
      <c r="G36" s="1364"/>
      <c r="H36" s="1364"/>
      <c r="I36" s="318"/>
      <c r="J36" s="1364"/>
      <c r="K36" s="1364"/>
      <c r="L36" s="1364"/>
      <c r="M36" s="1364"/>
      <c r="N36" s="1364"/>
      <c r="O36" s="1364"/>
      <c r="P36" s="1364"/>
      <c r="Q36" s="1118"/>
      <c r="R36" s="318"/>
      <c r="S36" s="529"/>
      <c r="T36" s="522"/>
      <c r="U36" s="1051"/>
      <c r="V36" s="219"/>
      <c r="W36" s="219"/>
      <c r="X36" s="219"/>
      <c r="Y36" s="219"/>
      <c r="Z36" s="219"/>
      <c r="AA36" s="219"/>
      <c r="AB36" s="219"/>
      <c r="AC36" s="219"/>
      <c r="AD36" s="219"/>
      <c r="AE36" s="219"/>
      <c r="AF36" s="219"/>
      <c r="AG36" s="219"/>
      <c r="AH36" s="218"/>
      <c r="AI36" s="218"/>
      <c r="AJ36" s="218"/>
      <c r="AK36" s="218"/>
      <c r="AL36" s="218"/>
      <c r="AM36" s="218"/>
      <c r="AN36" s="218"/>
      <c r="AO36" s="218"/>
      <c r="AP36" s="218"/>
    </row>
    <row r="37" spans="1:42" s="217" customFormat="1" ht="37.5" customHeight="1" x14ac:dyDescent="0.2">
      <c r="A37" s="1477"/>
      <c r="B37" s="325"/>
      <c r="C37" s="1521" t="s">
        <v>895</v>
      </c>
      <c r="D37" s="507"/>
      <c r="E37" s="507"/>
      <c r="F37" s="1364">
        <f t="shared" ref="F37:P37" si="5">F33-F26-SUM(F29:F31)</f>
        <v>388002614.48000002</v>
      </c>
      <c r="G37" s="1364">
        <f t="shared" si="5"/>
        <v>427342302.82000011</v>
      </c>
      <c r="H37" s="1364">
        <f t="shared" si="5"/>
        <v>433795599.04000008</v>
      </c>
      <c r="I37" s="1364">
        <f t="shared" si="5"/>
        <v>440370573.32000005</v>
      </c>
      <c r="J37" s="1364">
        <f t="shared" si="5"/>
        <v>447084435.33000004</v>
      </c>
      <c r="K37" s="1364">
        <f t="shared" si="5"/>
        <v>453429486.1500001</v>
      </c>
      <c r="L37" s="1364">
        <f t="shared" si="5"/>
        <v>459915144.64000005</v>
      </c>
      <c r="M37" s="1364">
        <f t="shared" si="5"/>
        <v>466544835.93999994</v>
      </c>
      <c r="N37" s="1364">
        <f t="shared" si="5"/>
        <v>473322070.32000005</v>
      </c>
      <c r="O37" s="1364">
        <f t="shared" si="5"/>
        <v>480250445.36000001</v>
      </c>
      <c r="P37" s="1364">
        <f t="shared" si="5"/>
        <v>487333648.15000004</v>
      </c>
      <c r="Q37" s="1118">
        <f>SUM(G37:P37)</f>
        <v>4569388541.0700006</v>
      </c>
      <c r="R37" s="318"/>
      <c r="S37" s="529">
        <f>P37-F37</f>
        <v>99331033.670000017</v>
      </c>
      <c r="T37" s="522">
        <f>IF(F37=0,0,(S37/F37))</f>
        <v>0.25600609367832011</v>
      </c>
      <c r="U37" s="1051"/>
      <c r="V37" s="219"/>
      <c r="W37" s="219"/>
      <c r="X37" s="219"/>
      <c r="Y37" s="219"/>
      <c r="Z37" s="219"/>
      <c r="AA37" s="219"/>
      <c r="AB37" s="219"/>
      <c r="AC37" s="219"/>
      <c r="AD37" s="219"/>
      <c r="AE37" s="219"/>
      <c r="AF37" s="219"/>
      <c r="AG37" s="219"/>
      <c r="AH37" s="218"/>
      <c r="AI37" s="218"/>
      <c r="AJ37" s="218"/>
      <c r="AK37" s="218"/>
      <c r="AL37" s="218"/>
      <c r="AM37" s="218"/>
      <c r="AN37" s="218"/>
      <c r="AO37" s="218"/>
      <c r="AP37" s="218"/>
    </row>
    <row r="38" spans="1:42" s="217" customFormat="1" ht="11.65" customHeight="1" x14ac:dyDescent="0.2">
      <c r="A38" s="1477"/>
      <c r="B38" s="325"/>
      <c r="C38" s="663"/>
      <c r="D38" s="156"/>
      <c r="E38" s="156"/>
      <c r="F38" s="1117"/>
      <c r="G38" s="1117"/>
      <c r="H38" s="1117"/>
      <c r="I38" s="865"/>
      <c r="J38" s="1117"/>
      <c r="K38" s="1117"/>
      <c r="L38" s="1117"/>
      <c r="M38" s="1117"/>
      <c r="N38" s="1117"/>
      <c r="O38" s="1117"/>
      <c r="P38" s="1117"/>
      <c r="Q38" s="1119"/>
      <c r="R38" s="865"/>
      <c r="S38" s="698"/>
      <c r="T38" s="555"/>
      <c r="U38" s="1051"/>
      <c r="V38" s="219"/>
      <c r="W38" s="219"/>
      <c r="X38" s="219"/>
      <c r="Y38" s="219"/>
      <c r="Z38" s="219"/>
      <c r="AA38" s="219"/>
      <c r="AB38" s="219"/>
      <c r="AC38" s="219"/>
      <c r="AD38" s="219"/>
      <c r="AE38" s="219"/>
      <c r="AF38" s="219"/>
      <c r="AG38" s="219"/>
      <c r="AH38" s="218"/>
      <c r="AI38" s="218"/>
      <c r="AJ38" s="218"/>
      <c r="AK38" s="218"/>
      <c r="AL38" s="218"/>
      <c r="AM38" s="218"/>
      <c r="AN38" s="218"/>
      <c r="AO38" s="218"/>
      <c r="AP38" s="218"/>
    </row>
    <row r="39" spans="1:42" s="1470" customFormat="1" ht="11.65" customHeight="1" x14ac:dyDescent="0.2">
      <c r="A39" s="1471"/>
      <c r="B39" s="325"/>
      <c r="C39" s="1076" t="s">
        <v>714</v>
      </c>
      <c r="D39" s="1054"/>
      <c r="E39" s="1054"/>
      <c r="F39" s="1077" t="str">
        <f>$F$19</f>
        <v>$ nominal per year</v>
      </c>
      <c r="G39" s="1054"/>
      <c r="H39" s="1055"/>
      <c r="I39" s="1125"/>
      <c r="J39" s="1055"/>
      <c r="K39" s="1055"/>
      <c r="L39" s="1055"/>
      <c r="M39" s="1055"/>
      <c r="N39" s="1055"/>
      <c r="O39" s="1055"/>
      <c r="P39" s="1055"/>
      <c r="Q39" s="1055"/>
      <c r="R39" s="1055"/>
      <c r="S39" s="1055"/>
      <c r="T39" s="1056"/>
      <c r="U39" s="1365"/>
      <c r="V39" s="219"/>
      <c r="W39" s="219"/>
      <c r="X39" s="1471"/>
      <c r="Y39" s="1471"/>
      <c r="Z39" s="1471"/>
      <c r="AA39" s="1471"/>
      <c r="AB39" s="1471"/>
      <c r="AC39" s="1471"/>
      <c r="AD39" s="1471"/>
      <c r="AE39" s="1471"/>
      <c r="AF39" s="1471"/>
      <c r="AG39" s="1471"/>
    </row>
    <row r="40" spans="1:42" s="217" customFormat="1" ht="11.65" customHeight="1" x14ac:dyDescent="0.2">
      <c r="A40" s="1477"/>
      <c r="B40" s="325"/>
      <c r="C40" s="631"/>
      <c r="D40" s="156"/>
      <c r="E40" s="156"/>
      <c r="F40" s="1050"/>
      <c r="G40" s="1462"/>
      <c r="H40" s="1462"/>
      <c r="I40" s="1462"/>
      <c r="J40" s="1462"/>
      <c r="K40" s="1462"/>
      <c r="L40" s="1462"/>
      <c r="M40" s="1462"/>
      <c r="N40" s="1462"/>
      <c r="O40" s="1462"/>
      <c r="P40" s="1462"/>
      <c r="Q40" s="865"/>
      <c r="R40" s="865"/>
      <c r="S40" s="698"/>
      <c r="T40" s="555"/>
      <c r="U40" s="1051"/>
      <c r="V40" s="219"/>
      <c r="W40" s="219"/>
      <c r="X40" s="219"/>
      <c r="Y40" s="219"/>
      <c r="Z40" s="219"/>
      <c r="AA40" s="219"/>
      <c r="AB40" s="219"/>
      <c r="AC40" s="219"/>
      <c r="AD40" s="219"/>
      <c r="AE40" s="219"/>
      <c r="AF40" s="219"/>
      <c r="AG40" s="219"/>
      <c r="AH40" s="218"/>
      <c r="AI40" s="218"/>
      <c r="AJ40" s="218"/>
      <c r="AK40" s="218"/>
      <c r="AL40" s="218"/>
      <c r="AM40" s="218"/>
      <c r="AN40" s="218"/>
      <c r="AO40" s="218"/>
      <c r="AP40" s="218"/>
    </row>
    <row r="41" spans="1:42" s="217" customFormat="1" ht="11.65" customHeight="1" x14ac:dyDescent="0.2">
      <c r="A41" s="1477"/>
      <c r="B41" s="325"/>
      <c r="C41" s="559" t="s">
        <v>250</v>
      </c>
      <c r="D41" s="507"/>
      <c r="E41" s="505"/>
      <c r="F41" s="422">
        <v>217869498.59</v>
      </c>
      <c r="G41" s="1211">
        <v>146939074</v>
      </c>
      <c r="H41" s="1211">
        <v>150612550.84999999</v>
      </c>
      <c r="I41" s="1211">
        <v>154377864.62</v>
      </c>
      <c r="J41" s="1212">
        <v>158237311.24000001</v>
      </c>
      <c r="K41" s="1211">
        <v>162193244.02000001</v>
      </c>
      <c r="L41" s="1211">
        <v>165437108.90000001</v>
      </c>
      <c r="M41" s="1211">
        <v>168745851.08000001</v>
      </c>
      <c r="N41" s="1211">
        <v>172120768.09999999</v>
      </c>
      <c r="O41" s="1648">
        <v>175563183.46000001</v>
      </c>
      <c r="P41" s="1211">
        <v>179074447.13</v>
      </c>
      <c r="Q41" s="1118">
        <f t="shared" ref="Q41:Q44" si="6">SUM(G41:P41)</f>
        <v>1633301403.4000001</v>
      </c>
      <c r="R41" s="318"/>
      <c r="S41" s="529">
        <f t="shared" ref="S41:S44" si="7">P41-F41</f>
        <v>-38795051.460000008</v>
      </c>
      <c r="T41" s="522">
        <f t="shared" ref="T41:T44" si="8">IF(F41=0,0,(S41/F41))</f>
        <v>-0.17806554708700589</v>
      </c>
      <c r="U41" s="550"/>
      <c r="V41" s="219"/>
      <c r="W41" s="219"/>
      <c r="X41" s="219"/>
      <c r="Y41" s="219"/>
      <c r="Z41" s="219"/>
      <c r="AA41" s="219"/>
      <c r="AB41" s="219"/>
      <c r="AC41" s="219"/>
      <c r="AD41" s="219"/>
      <c r="AE41" s="219"/>
      <c r="AF41" s="219"/>
      <c r="AG41" s="219"/>
      <c r="AH41" s="218"/>
      <c r="AI41" s="218"/>
      <c r="AJ41" s="218"/>
      <c r="AK41" s="218"/>
      <c r="AL41" s="218"/>
      <c r="AM41" s="218"/>
      <c r="AN41" s="218"/>
      <c r="AO41" s="218"/>
      <c r="AP41" s="218"/>
    </row>
    <row r="42" spans="1:42" s="217" customFormat="1" ht="11.65" customHeight="1" x14ac:dyDescent="0.2">
      <c r="A42" s="1477"/>
      <c r="B42" s="325"/>
      <c r="C42" s="559" t="s">
        <v>308</v>
      </c>
      <c r="D42" s="507"/>
      <c r="E42" s="505"/>
      <c r="F42" s="422">
        <v>3480788.84</v>
      </c>
      <c r="G42" s="422">
        <v>3341700</v>
      </c>
      <c r="H42" s="422">
        <v>3130138</v>
      </c>
      <c r="I42" s="524">
        <v>2965715.5658576684</v>
      </c>
      <c r="J42" s="422">
        <v>2856807.2249230538</v>
      </c>
      <c r="K42" s="422">
        <v>2724240.16835697</v>
      </c>
      <c r="L42" s="422">
        <v>2591937.7112057814</v>
      </c>
      <c r="M42" s="422">
        <v>2460869.6627119342</v>
      </c>
      <c r="N42" s="1122">
        <v>2323061.3524784334</v>
      </c>
      <c r="O42" s="422">
        <v>2187436.4582804907</v>
      </c>
      <c r="P42" s="1122">
        <v>2049867.3619872516</v>
      </c>
      <c r="Q42" s="1118">
        <f t="shared" si="6"/>
        <v>26631773.505801585</v>
      </c>
      <c r="R42" s="318"/>
      <c r="S42" s="529">
        <f t="shared" si="7"/>
        <v>-1430921.4780127483</v>
      </c>
      <c r="T42" s="522">
        <f t="shared" si="8"/>
        <v>-0.41109114737702629</v>
      </c>
      <c r="U42" s="550"/>
      <c r="V42" s="219"/>
      <c r="W42" s="219"/>
      <c r="X42" s="219"/>
      <c r="Y42" s="219"/>
      <c r="Z42" s="219"/>
      <c r="AA42" s="219"/>
      <c r="AB42" s="219"/>
      <c r="AC42" s="219"/>
      <c r="AD42" s="219"/>
      <c r="AE42" s="219"/>
      <c r="AF42" s="219"/>
      <c r="AG42" s="219"/>
      <c r="AH42" s="218"/>
      <c r="AI42" s="218"/>
      <c r="AJ42" s="218"/>
      <c r="AK42" s="218"/>
      <c r="AL42" s="218"/>
      <c r="AM42" s="218"/>
      <c r="AN42" s="218"/>
      <c r="AO42" s="218"/>
      <c r="AP42" s="218"/>
    </row>
    <row r="43" spans="1:42" s="217" customFormat="1" ht="11.65" customHeight="1" x14ac:dyDescent="0.2">
      <c r="A43" s="1477"/>
      <c r="B43" s="325"/>
      <c r="C43" s="559" t="s">
        <v>251</v>
      </c>
      <c r="D43" s="507"/>
      <c r="E43" s="505"/>
      <c r="F43" s="422">
        <v>91498631.569999993</v>
      </c>
      <c r="G43" s="422">
        <v>83858367.030000001</v>
      </c>
      <c r="H43" s="422">
        <v>85288005.870000005</v>
      </c>
      <c r="I43" s="524">
        <v>86381435.900000006</v>
      </c>
      <c r="J43" s="422">
        <v>87429950.079999998</v>
      </c>
      <c r="K43" s="422">
        <v>87867099.829999998</v>
      </c>
      <c r="L43" s="422">
        <v>88306435.329999998</v>
      </c>
      <c r="M43" s="422">
        <v>88747967.510000005</v>
      </c>
      <c r="N43" s="1122">
        <v>89191707.349999994</v>
      </c>
      <c r="O43" s="422">
        <v>89637665.890000001</v>
      </c>
      <c r="P43" s="1122">
        <v>90085854.219999999</v>
      </c>
      <c r="Q43" s="1118">
        <f t="shared" si="6"/>
        <v>876794489.00999999</v>
      </c>
      <c r="R43" s="318"/>
      <c r="S43" s="529">
        <f t="shared" si="7"/>
        <v>-1412777.349999994</v>
      </c>
      <c r="T43" s="522">
        <f t="shared" si="8"/>
        <v>-1.5440420536990924E-2</v>
      </c>
      <c r="U43" s="550"/>
      <c r="V43" s="219"/>
      <c r="W43" s="219"/>
      <c r="X43" s="219"/>
      <c r="Y43" s="219"/>
      <c r="Z43" s="219"/>
      <c r="AA43" s="219"/>
      <c r="AB43" s="219"/>
      <c r="AC43" s="219"/>
      <c r="AD43" s="219"/>
      <c r="AE43" s="219"/>
      <c r="AF43" s="219"/>
      <c r="AG43" s="219"/>
      <c r="AH43" s="218"/>
      <c r="AI43" s="218"/>
      <c r="AJ43" s="218"/>
      <c r="AK43" s="218"/>
      <c r="AL43" s="218"/>
      <c r="AM43" s="218"/>
      <c r="AN43" s="218"/>
      <c r="AO43" s="218"/>
      <c r="AP43" s="218"/>
    </row>
    <row r="44" spans="1:42" s="217" customFormat="1" ht="11.65" customHeight="1" x14ac:dyDescent="0.2">
      <c r="A44" s="1477"/>
      <c r="B44" s="325"/>
      <c r="C44" s="559" t="s">
        <v>252</v>
      </c>
      <c r="D44" s="507"/>
      <c r="E44" s="505"/>
      <c r="F44" s="422">
        <v>89058017.780000001</v>
      </c>
      <c r="G44" s="422">
        <v>91643373.019999996</v>
      </c>
      <c r="H44" s="422">
        <v>94228728.260000005</v>
      </c>
      <c r="I44" s="524">
        <v>96814083.5</v>
      </c>
      <c r="J44" s="422">
        <v>99399438.739999995</v>
      </c>
      <c r="K44" s="422">
        <v>101984793.98</v>
      </c>
      <c r="L44" s="422">
        <v>104570149.22</v>
      </c>
      <c r="M44" s="422">
        <v>107155504.45999999</v>
      </c>
      <c r="N44" s="1122">
        <v>109740859.7</v>
      </c>
      <c r="O44" s="422">
        <v>112326214.94</v>
      </c>
      <c r="P44" s="1122">
        <v>114911570.18000001</v>
      </c>
      <c r="Q44" s="1118">
        <f t="shared" si="6"/>
        <v>1032774716.0000002</v>
      </c>
      <c r="R44" s="318"/>
      <c r="S44" s="529">
        <f t="shared" si="7"/>
        <v>25853552.400000006</v>
      </c>
      <c r="T44" s="522">
        <f t="shared" si="8"/>
        <v>0.29030011047254645</v>
      </c>
      <c r="U44" s="550"/>
      <c r="V44" s="219"/>
      <c r="W44" s="219"/>
      <c r="X44" s="219"/>
      <c r="Y44" s="219"/>
      <c r="Z44" s="219"/>
      <c r="AA44" s="219"/>
      <c r="AB44" s="219"/>
      <c r="AC44" s="219"/>
      <c r="AD44" s="219"/>
      <c r="AE44" s="219"/>
      <c r="AF44" s="219"/>
      <c r="AG44" s="219"/>
      <c r="AH44" s="218"/>
      <c r="AI44" s="218"/>
      <c r="AJ44" s="218"/>
      <c r="AK44" s="218"/>
      <c r="AL44" s="218"/>
      <c r="AM44" s="218"/>
      <c r="AN44" s="218"/>
      <c r="AO44" s="218"/>
      <c r="AP44" s="218"/>
    </row>
    <row r="45" spans="1:42" s="217" customFormat="1" ht="11.65" customHeight="1" x14ac:dyDescent="0.2">
      <c r="A45" s="1477"/>
      <c r="B45" s="325"/>
      <c r="C45" s="559" t="s">
        <v>253</v>
      </c>
      <c r="D45" s="507"/>
      <c r="E45" s="505"/>
      <c r="F45" s="422">
        <v>85286478.099999994</v>
      </c>
      <c r="G45" s="422">
        <v>85712910.489999995</v>
      </c>
      <c r="H45" s="422">
        <v>86141475.040000007</v>
      </c>
      <c r="I45" s="524">
        <v>86572182.420000002</v>
      </c>
      <c r="J45" s="422">
        <v>87005043.329999998</v>
      </c>
      <c r="K45" s="422">
        <v>87440068.549999997</v>
      </c>
      <c r="L45" s="422">
        <v>87877268.890000001</v>
      </c>
      <c r="M45" s="422">
        <v>88316655.230000004</v>
      </c>
      <c r="N45" s="1122">
        <v>88758238.510000005</v>
      </c>
      <c r="O45" s="422">
        <v>89202029.700000003</v>
      </c>
      <c r="P45" s="1122">
        <v>89648039.849999994</v>
      </c>
      <c r="Q45" s="1118">
        <f>SUM(G45:P45)</f>
        <v>876673912.00999999</v>
      </c>
      <c r="R45" s="318"/>
      <c r="S45" s="529">
        <f>P45-F45</f>
        <v>4361561.75</v>
      </c>
      <c r="T45" s="522">
        <f>IF(F45=0,0,(S45/F45))</f>
        <v>5.1140132025219602E-2</v>
      </c>
      <c r="U45" s="550"/>
      <c r="V45" s="219"/>
      <c r="W45" s="219"/>
      <c r="X45" s="219"/>
      <c r="Y45" s="219"/>
      <c r="Z45" s="219"/>
      <c r="AA45" s="219"/>
      <c r="AB45" s="219"/>
      <c r="AC45" s="219"/>
      <c r="AD45" s="219"/>
      <c r="AE45" s="219"/>
      <c r="AF45" s="219"/>
      <c r="AG45" s="219"/>
      <c r="AH45" s="218"/>
      <c r="AI45" s="218"/>
      <c r="AJ45" s="218"/>
      <c r="AK45" s="218"/>
      <c r="AL45" s="218"/>
      <c r="AM45" s="218"/>
      <c r="AN45" s="218"/>
      <c r="AO45" s="218"/>
      <c r="AP45" s="218"/>
    </row>
    <row r="46" spans="1:42" s="217" customFormat="1" ht="11.65" customHeight="1" x14ac:dyDescent="0.2">
      <c r="A46" s="1477"/>
      <c r="B46" s="325"/>
      <c r="C46" s="1298" t="s">
        <v>765</v>
      </c>
      <c r="D46" s="507"/>
      <c r="E46" s="505"/>
      <c r="F46" s="422"/>
      <c r="G46" s="422"/>
      <c r="H46" s="422"/>
      <c r="I46" s="524"/>
      <c r="J46" s="422"/>
      <c r="K46" s="422"/>
      <c r="L46" s="422"/>
      <c r="M46" s="422"/>
      <c r="N46" s="1122"/>
      <c r="O46" s="422"/>
      <c r="P46" s="1122"/>
      <c r="Q46" s="1118">
        <f>SUM(G46:P46)</f>
        <v>0</v>
      </c>
      <c r="R46" s="318"/>
      <c r="S46" s="529">
        <f>P46-F46</f>
        <v>0</v>
      </c>
      <c r="T46" s="522">
        <f>IF(F46=0,0,(S46/F46))</f>
        <v>0</v>
      </c>
      <c r="U46" s="550"/>
      <c r="V46" s="219"/>
      <c r="W46" s="219"/>
      <c r="X46" s="219"/>
      <c r="Y46" s="219"/>
      <c r="Z46" s="219"/>
      <c r="AA46" s="219"/>
      <c r="AB46" s="219"/>
      <c r="AC46" s="219"/>
      <c r="AD46" s="219"/>
      <c r="AE46" s="219"/>
      <c r="AF46" s="219"/>
      <c r="AG46" s="219"/>
      <c r="AH46" s="218"/>
      <c r="AI46" s="218"/>
      <c r="AJ46" s="218"/>
      <c r="AK46" s="218"/>
      <c r="AL46" s="218"/>
      <c r="AM46" s="218"/>
      <c r="AN46" s="218"/>
      <c r="AO46" s="218"/>
      <c r="AP46" s="218"/>
    </row>
    <row r="47" spans="1:42" s="217" customFormat="1" ht="11.65" customHeight="1" x14ac:dyDescent="0.2">
      <c r="A47" s="1477"/>
      <c r="B47" s="325"/>
      <c r="C47" s="1460" t="s">
        <v>894</v>
      </c>
      <c r="D47" s="507"/>
      <c r="E47" s="505"/>
      <c r="F47" s="1117"/>
      <c r="G47" s="1117"/>
      <c r="H47" s="1117"/>
      <c r="I47" s="865"/>
      <c r="J47" s="1117"/>
      <c r="K47" s="1117"/>
      <c r="L47" s="1117"/>
      <c r="M47" s="1117"/>
      <c r="N47" s="1117"/>
      <c r="O47" s="1117"/>
      <c r="P47" s="1117"/>
      <c r="Q47" s="1119"/>
      <c r="R47" s="865"/>
      <c r="S47" s="698"/>
      <c r="T47" s="555"/>
      <c r="U47" s="550"/>
      <c r="V47" s="219"/>
      <c r="W47" s="219"/>
      <c r="X47" s="219"/>
      <c r="Y47" s="219"/>
      <c r="Z47" s="219"/>
      <c r="AA47" s="219"/>
      <c r="AB47" s="219"/>
      <c r="AC47" s="219"/>
      <c r="AD47" s="219"/>
      <c r="AE47" s="219"/>
      <c r="AF47" s="219"/>
      <c r="AG47" s="219"/>
      <c r="AH47" s="218"/>
      <c r="AI47" s="218"/>
      <c r="AJ47" s="218"/>
      <c r="AK47" s="218"/>
      <c r="AL47" s="218"/>
      <c r="AM47" s="218"/>
      <c r="AN47" s="218"/>
      <c r="AO47" s="218"/>
      <c r="AP47" s="218"/>
    </row>
    <row r="48" spans="1:42" s="217" customFormat="1" ht="11.65" customHeight="1" x14ac:dyDescent="0.2">
      <c r="A48" s="1477"/>
      <c r="B48" s="325"/>
      <c r="C48" s="559" t="s">
        <v>889</v>
      </c>
      <c r="D48" s="507"/>
      <c r="E48" s="505"/>
      <c r="F48" s="422"/>
      <c r="G48" s="422"/>
      <c r="H48" s="422"/>
      <c r="I48" s="422"/>
      <c r="J48" s="422"/>
      <c r="K48" s="422"/>
      <c r="L48" s="422"/>
      <c r="M48" s="422"/>
      <c r="N48" s="422"/>
      <c r="O48" s="422"/>
      <c r="P48" s="422"/>
      <c r="Q48" s="1118">
        <f>SUM(G48:P48)</f>
        <v>0</v>
      </c>
      <c r="R48" s="318"/>
      <c r="S48" s="529">
        <f>P48-F48</f>
        <v>0</v>
      </c>
      <c r="T48" s="522">
        <f>IF(F48=0,0,(S48/F48))</f>
        <v>0</v>
      </c>
      <c r="U48" s="550"/>
      <c r="V48" s="219"/>
      <c r="W48" s="219"/>
      <c r="X48" s="219"/>
      <c r="Y48" s="219"/>
      <c r="Z48" s="219"/>
      <c r="AA48" s="219"/>
      <c r="AB48" s="219"/>
      <c r="AC48" s="219"/>
      <c r="AD48" s="219"/>
      <c r="AE48" s="219"/>
      <c r="AF48" s="219"/>
      <c r="AG48" s="219"/>
      <c r="AH48" s="218"/>
      <c r="AI48" s="218"/>
      <c r="AJ48" s="218"/>
      <c r="AK48" s="218"/>
      <c r="AL48" s="218"/>
      <c r="AM48" s="218"/>
      <c r="AN48" s="218"/>
      <c r="AO48" s="218"/>
      <c r="AP48" s="218"/>
    </row>
    <row r="49" spans="1:42" s="217" customFormat="1" ht="11.65" customHeight="1" x14ac:dyDescent="0.2">
      <c r="A49" s="1477"/>
      <c r="B49" s="325"/>
      <c r="C49" s="559" t="s">
        <v>892</v>
      </c>
      <c r="D49" s="507"/>
      <c r="E49" s="505"/>
      <c r="F49" s="422"/>
      <c r="G49" s="422"/>
      <c r="H49" s="422"/>
      <c r="I49" s="422"/>
      <c r="J49" s="422"/>
      <c r="K49" s="422"/>
      <c r="L49" s="422"/>
      <c r="M49" s="422"/>
      <c r="N49" s="422"/>
      <c r="O49" s="422"/>
      <c r="P49" s="422"/>
      <c r="Q49" s="1118">
        <f>SUM(G49:P49)</f>
        <v>0</v>
      </c>
      <c r="R49" s="318"/>
      <c r="S49" s="529">
        <f>P49-F49</f>
        <v>0</v>
      </c>
      <c r="T49" s="522">
        <f>IF(F49=0,0,(S49/F49))</f>
        <v>0</v>
      </c>
      <c r="U49" s="550"/>
      <c r="V49" s="219"/>
      <c r="W49" s="219"/>
      <c r="X49" s="219"/>
      <c r="Y49" s="219"/>
      <c r="Z49" s="219"/>
      <c r="AA49" s="219"/>
      <c r="AB49" s="219"/>
      <c r="AC49" s="219"/>
      <c r="AD49" s="219"/>
      <c r="AE49" s="219"/>
      <c r="AF49" s="219"/>
      <c r="AG49" s="219"/>
      <c r="AH49" s="218"/>
      <c r="AI49" s="218"/>
      <c r="AJ49" s="218"/>
      <c r="AK49" s="218"/>
      <c r="AL49" s="218"/>
      <c r="AM49" s="218"/>
      <c r="AN49" s="218"/>
      <c r="AO49" s="218"/>
      <c r="AP49" s="218"/>
    </row>
    <row r="50" spans="1:42" s="217" customFormat="1" ht="11.65" customHeight="1" x14ac:dyDescent="0.2">
      <c r="A50" s="1477"/>
      <c r="B50" s="325"/>
      <c r="C50" s="559" t="s">
        <v>282</v>
      </c>
      <c r="D50" s="507"/>
      <c r="E50" s="505"/>
      <c r="F50" s="493"/>
      <c r="G50" s="493"/>
      <c r="H50" s="493"/>
      <c r="I50" s="493"/>
      <c r="J50" s="493"/>
      <c r="K50" s="493"/>
      <c r="L50" s="493"/>
      <c r="M50" s="493"/>
      <c r="N50" s="493"/>
      <c r="O50" s="493"/>
      <c r="P50" s="493"/>
      <c r="Q50" s="1118">
        <f>SUM(G50:P50)</f>
        <v>0</v>
      </c>
      <c r="R50" s="318"/>
      <c r="S50" s="529">
        <f>P50-F50</f>
        <v>0</v>
      </c>
      <c r="T50" s="522">
        <f>IF(F50=0,0,(S50/F50))</f>
        <v>0</v>
      </c>
      <c r="U50" s="550"/>
      <c r="V50" s="219"/>
      <c r="W50" s="219"/>
      <c r="X50" s="219"/>
      <c r="Y50" s="219"/>
      <c r="Z50" s="219"/>
      <c r="AA50" s="219"/>
      <c r="AB50" s="219"/>
      <c r="AC50" s="219"/>
      <c r="AD50" s="219"/>
      <c r="AE50" s="219"/>
      <c r="AF50" s="219"/>
      <c r="AG50" s="219"/>
      <c r="AH50" s="218"/>
      <c r="AI50" s="218"/>
      <c r="AJ50" s="218"/>
      <c r="AK50" s="218"/>
      <c r="AL50" s="218"/>
      <c r="AM50" s="218"/>
      <c r="AN50" s="218"/>
      <c r="AO50" s="218"/>
      <c r="AP50" s="218"/>
    </row>
    <row r="51" spans="1:42" s="217" customFormat="1" ht="11.65" customHeight="1" x14ac:dyDescent="0.2">
      <c r="A51" s="1477"/>
      <c r="B51" s="325"/>
      <c r="C51" s="542"/>
      <c r="D51" s="156"/>
      <c r="E51" s="156"/>
      <c r="F51" s="1117"/>
      <c r="G51" s="1117"/>
      <c r="H51" s="1117"/>
      <c r="I51" s="865"/>
      <c r="J51" s="1117"/>
      <c r="K51" s="1117"/>
      <c r="L51" s="1117"/>
      <c r="M51" s="1117"/>
      <c r="N51" s="1117"/>
      <c r="O51" s="1117"/>
      <c r="P51" s="1117"/>
      <c r="Q51" s="1119"/>
      <c r="R51" s="865"/>
      <c r="S51" s="698"/>
      <c r="T51" s="555"/>
      <c r="U51" s="1051"/>
      <c r="V51" s="219"/>
      <c r="W51" s="219"/>
      <c r="X51" s="219"/>
      <c r="Y51" s="219"/>
      <c r="Z51" s="219"/>
      <c r="AA51" s="219"/>
      <c r="AB51" s="219"/>
      <c r="AC51" s="219"/>
      <c r="AD51" s="219"/>
      <c r="AE51" s="219"/>
      <c r="AF51" s="219"/>
      <c r="AG51" s="219"/>
      <c r="AH51" s="218"/>
      <c r="AI51" s="218"/>
      <c r="AJ51" s="218"/>
      <c r="AK51" s="218"/>
      <c r="AL51" s="218"/>
      <c r="AM51" s="218"/>
      <c r="AN51" s="218"/>
      <c r="AO51" s="218"/>
      <c r="AP51" s="218"/>
    </row>
    <row r="52" spans="1:42" s="217" customFormat="1" ht="11.65" customHeight="1" x14ac:dyDescent="0.2">
      <c r="A52" s="1477"/>
      <c r="B52" s="325"/>
      <c r="C52" s="631" t="s">
        <v>254</v>
      </c>
      <c r="D52" s="507"/>
      <c r="E52" s="507"/>
      <c r="F52" s="1120">
        <f t="shared" ref="F52:Q52" si="9">SUM(F41:F50)</f>
        <v>487193414.88</v>
      </c>
      <c r="G52" s="1120">
        <f t="shared" si="9"/>
        <v>411495424.54000002</v>
      </c>
      <c r="H52" s="1120">
        <f t="shared" si="9"/>
        <v>419400898.02000004</v>
      </c>
      <c r="I52" s="496">
        <f t="shared" si="9"/>
        <v>427111282.00585771</v>
      </c>
      <c r="J52" s="1120">
        <f t="shared" si="9"/>
        <v>434928550.61492306</v>
      </c>
      <c r="K52" s="1120">
        <f t="shared" si="9"/>
        <v>442209446.54835701</v>
      </c>
      <c r="L52" s="1120">
        <f t="shared" si="9"/>
        <v>448782900.05120575</v>
      </c>
      <c r="M52" s="1120">
        <f t="shared" si="9"/>
        <v>455426847.94271195</v>
      </c>
      <c r="N52" s="1120">
        <f t="shared" si="9"/>
        <v>462134635.01247841</v>
      </c>
      <c r="O52" s="1120">
        <f t="shared" si="9"/>
        <v>468916530.44828051</v>
      </c>
      <c r="P52" s="1120">
        <f t="shared" si="9"/>
        <v>475769778.74198723</v>
      </c>
      <c r="Q52" s="1121">
        <f t="shared" si="9"/>
        <v>4446176293.9258022</v>
      </c>
      <c r="R52" s="496"/>
      <c r="S52" s="552">
        <f>SUM(S41:S50)</f>
        <v>-11423636.138012744</v>
      </c>
      <c r="T52" s="523">
        <f>IF(F52=0,0,(S52/F52))</f>
        <v>-2.3447845946001727E-2</v>
      </c>
      <c r="U52" s="1051"/>
      <c r="V52" s="219"/>
      <c r="W52" s="219"/>
      <c r="X52" s="219"/>
      <c r="Y52" s="219"/>
      <c r="Z52" s="219"/>
      <c r="AA52" s="219"/>
      <c r="AB52" s="219"/>
      <c r="AC52" s="219"/>
      <c r="AD52" s="219"/>
      <c r="AE52" s="219"/>
      <c r="AF52" s="219"/>
      <c r="AG52" s="219"/>
      <c r="AH52" s="218"/>
      <c r="AI52" s="218"/>
      <c r="AJ52" s="218"/>
      <c r="AK52" s="218"/>
      <c r="AL52" s="218"/>
      <c r="AM52" s="218"/>
      <c r="AN52" s="218"/>
      <c r="AO52" s="218"/>
      <c r="AP52" s="218"/>
    </row>
    <row r="53" spans="1:42" s="217" customFormat="1" ht="11.65" customHeight="1" x14ac:dyDescent="0.2">
      <c r="A53" s="1477"/>
      <c r="B53" s="325"/>
      <c r="C53" s="631"/>
      <c r="D53" s="507"/>
      <c r="E53" s="507"/>
      <c r="F53" s="1120"/>
      <c r="G53" s="1120"/>
      <c r="H53" s="1120"/>
      <c r="I53" s="552"/>
      <c r="J53" s="1120"/>
      <c r="K53" s="1120"/>
      <c r="L53" s="1120"/>
      <c r="M53" s="1120"/>
      <c r="N53" s="1120"/>
      <c r="O53" s="1120"/>
      <c r="P53" s="1120"/>
      <c r="Q53" s="1121"/>
      <c r="R53" s="496"/>
      <c r="S53" s="552"/>
      <c r="T53" s="523"/>
      <c r="U53" s="1051"/>
      <c r="V53" s="219"/>
      <c r="W53" s="219"/>
      <c r="X53" s="219"/>
      <c r="Y53" s="219"/>
      <c r="Z53" s="219"/>
      <c r="AA53" s="219"/>
      <c r="AB53" s="219"/>
      <c r="AC53" s="219"/>
      <c r="AD53" s="219"/>
      <c r="AE53" s="219"/>
      <c r="AF53" s="219"/>
      <c r="AG53" s="219"/>
      <c r="AH53" s="218"/>
      <c r="AI53" s="218"/>
      <c r="AJ53" s="218"/>
      <c r="AK53" s="218"/>
      <c r="AL53" s="218"/>
      <c r="AM53" s="218"/>
      <c r="AN53" s="218"/>
      <c r="AO53" s="218"/>
      <c r="AP53" s="218"/>
    </row>
    <row r="54" spans="1:42" s="217" customFormat="1" ht="23.25" customHeight="1" x14ac:dyDescent="0.2">
      <c r="A54" s="1477"/>
      <c r="B54" s="325"/>
      <c r="C54" s="1521" t="s">
        <v>896</v>
      </c>
      <c r="D54" s="507"/>
      <c r="E54" s="507"/>
      <c r="F54" s="1364">
        <f>F52-SUM(F48:F50)</f>
        <v>487193414.88</v>
      </c>
      <c r="G54" s="1364">
        <f t="shared" ref="G54:P54" si="10">G52-SUM(G48:G50)</f>
        <v>411495424.54000002</v>
      </c>
      <c r="H54" s="1364">
        <f t="shared" si="10"/>
        <v>419400898.02000004</v>
      </c>
      <c r="I54" s="1364">
        <f t="shared" si="10"/>
        <v>427111282.00585771</v>
      </c>
      <c r="J54" s="1364">
        <f t="shared" si="10"/>
        <v>434928550.61492306</v>
      </c>
      <c r="K54" s="1364">
        <f t="shared" si="10"/>
        <v>442209446.54835701</v>
      </c>
      <c r="L54" s="1364">
        <f t="shared" si="10"/>
        <v>448782900.05120575</v>
      </c>
      <c r="M54" s="1364">
        <f t="shared" si="10"/>
        <v>455426847.94271195</v>
      </c>
      <c r="N54" s="1364">
        <f t="shared" si="10"/>
        <v>462134635.01247841</v>
      </c>
      <c r="O54" s="1364">
        <f t="shared" si="10"/>
        <v>468916530.44828051</v>
      </c>
      <c r="P54" s="1364">
        <f t="shared" si="10"/>
        <v>475769778.74198723</v>
      </c>
      <c r="Q54" s="1118">
        <f>Q52-Q50</f>
        <v>4446176293.9258022</v>
      </c>
      <c r="R54" s="318"/>
      <c r="S54" s="529">
        <f>P54-F54</f>
        <v>-11423636.138012767</v>
      </c>
      <c r="T54" s="522">
        <f>IF(F54=0,0,(S54/F54))</f>
        <v>-2.3447845946001772E-2</v>
      </c>
      <c r="U54" s="1051"/>
      <c r="V54" s="219"/>
      <c r="W54" s="219"/>
      <c r="X54" s="219"/>
      <c r="Y54" s="219"/>
      <c r="Z54" s="219"/>
      <c r="AA54" s="219"/>
      <c r="AB54" s="219"/>
      <c r="AC54" s="219"/>
      <c r="AD54" s="219"/>
      <c r="AE54" s="219"/>
      <c r="AF54" s="219"/>
      <c r="AG54" s="219"/>
      <c r="AH54" s="218"/>
      <c r="AI54" s="218"/>
      <c r="AJ54" s="218"/>
      <c r="AK54" s="218"/>
      <c r="AL54" s="218"/>
      <c r="AM54" s="218"/>
      <c r="AN54" s="218"/>
      <c r="AO54" s="218"/>
      <c r="AP54" s="218"/>
    </row>
    <row r="55" spans="1:42" s="217" customFormat="1" ht="11.65" customHeight="1" x14ac:dyDescent="0.2">
      <c r="A55" s="1477"/>
      <c r="B55" s="325"/>
      <c r="C55" s="542"/>
      <c r="D55" s="507"/>
      <c r="E55" s="505"/>
      <c r="F55" s="1364"/>
      <c r="G55" s="1364"/>
      <c r="H55" s="1364"/>
      <c r="I55" s="529"/>
      <c r="J55" s="1364"/>
      <c r="K55" s="1364"/>
      <c r="L55" s="1364"/>
      <c r="M55" s="1364"/>
      <c r="N55" s="1364"/>
      <c r="O55" s="1364"/>
      <c r="P55" s="1364"/>
      <c r="Q55" s="1118"/>
      <c r="R55" s="318"/>
      <c r="S55" s="529"/>
      <c r="T55" s="522"/>
      <c r="U55" s="1051"/>
      <c r="V55" s="219"/>
      <c r="W55" s="219"/>
      <c r="X55" s="219"/>
      <c r="Y55" s="219"/>
      <c r="Z55" s="219"/>
      <c r="AA55" s="219"/>
      <c r="AB55" s="219"/>
      <c r="AC55" s="219"/>
      <c r="AD55" s="219"/>
      <c r="AE55" s="219"/>
      <c r="AF55" s="219"/>
      <c r="AG55" s="219"/>
      <c r="AH55" s="218"/>
      <c r="AI55" s="218"/>
      <c r="AJ55" s="218"/>
      <c r="AK55" s="218"/>
      <c r="AL55" s="218"/>
      <c r="AM55" s="218"/>
      <c r="AN55" s="218"/>
      <c r="AO55" s="218"/>
      <c r="AP55" s="218"/>
    </row>
    <row r="56" spans="1:42" s="1470" customFormat="1" ht="11.65" customHeight="1" x14ac:dyDescent="0.2">
      <c r="A56" s="1471"/>
      <c r="B56" s="325"/>
      <c r="C56" s="1076" t="s">
        <v>715</v>
      </c>
      <c r="D56" s="1054"/>
      <c r="E56" s="1054"/>
      <c r="F56" s="1077" t="str">
        <f>$F$19</f>
        <v>$ nominal per year</v>
      </c>
      <c r="G56" s="533"/>
      <c r="H56" s="1054"/>
      <c r="I56" s="1126"/>
      <c r="J56" s="1055"/>
      <c r="K56" s="1055"/>
      <c r="L56" s="1055"/>
      <c r="M56" s="1055"/>
      <c r="N56" s="1055"/>
      <c r="O56" s="1055"/>
      <c r="P56" s="1055"/>
      <c r="Q56" s="1055"/>
      <c r="R56" s="1055"/>
      <c r="S56" s="1055"/>
      <c r="T56" s="1056"/>
      <c r="U56" s="1365"/>
      <c r="V56" s="219"/>
      <c r="W56" s="219"/>
      <c r="X56" s="1471"/>
      <c r="Y56" s="1471"/>
      <c r="Z56" s="1471"/>
      <c r="AA56" s="1471"/>
      <c r="AB56" s="1471"/>
      <c r="AC56" s="1471"/>
      <c r="AD56" s="1471"/>
      <c r="AE56" s="1471"/>
      <c r="AF56" s="1471"/>
      <c r="AG56" s="1471"/>
    </row>
    <row r="57" spans="1:42" s="217" customFormat="1" ht="11.65" customHeight="1" x14ac:dyDescent="0.2">
      <c r="A57" s="1477"/>
      <c r="B57" s="325"/>
      <c r="C57" s="631"/>
      <c r="D57" s="156"/>
      <c r="E57" s="156"/>
      <c r="F57" s="1050"/>
      <c r="G57" s="1050"/>
      <c r="H57" s="1050"/>
      <c r="I57" s="1124"/>
      <c r="J57" s="1050"/>
      <c r="K57" s="1050"/>
      <c r="L57" s="1050"/>
      <c r="M57" s="1050"/>
      <c r="N57" s="1050"/>
      <c r="O57" s="1050"/>
      <c r="P57" s="1050"/>
      <c r="Q57" s="865"/>
      <c r="R57" s="865"/>
      <c r="S57" s="698"/>
      <c r="T57" s="555"/>
      <c r="U57" s="1051"/>
      <c r="V57" s="219"/>
      <c r="W57" s="219"/>
      <c r="X57" s="219"/>
      <c r="Y57" s="219"/>
      <c r="Z57" s="219"/>
      <c r="AA57" s="219"/>
      <c r="AB57" s="219"/>
      <c r="AC57" s="219"/>
      <c r="AD57" s="219"/>
      <c r="AE57" s="219"/>
      <c r="AF57" s="219"/>
      <c r="AG57" s="219"/>
      <c r="AH57" s="218"/>
      <c r="AI57" s="218"/>
      <c r="AJ57" s="218"/>
      <c r="AK57" s="218"/>
      <c r="AL57" s="218"/>
      <c r="AM57" s="218"/>
      <c r="AN57" s="218"/>
      <c r="AO57" s="218"/>
      <c r="AP57" s="218"/>
    </row>
    <row r="58" spans="1:42" s="217" customFormat="1" ht="11.65" customHeight="1" x14ac:dyDescent="0.2">
      <c r="A58" s="1477"/>
      <c r="B58" s="325"/>
      <c r="C58" s="542" t="s">
        <v>255</v>
      </c>
      <c r="D58" s="507"/>
      <c r="E58" s="505"/>
      <c r="F58" s="318">
        <f t="shared" ref="F58:P58" si="11">F33-F52</f>
        <v>-72221308.399999976</v>
      </c>
      <c r="G58" s="318">
        <f t="shared" si="11"/>
        <v>42816370.280000091</v>
      </c>
      <c r="H58" s="318">
        <f t="shared" si="11"/>
        <v>41364193.020000041</v>
      </c>
      <c r="I58" s="529">
        <f t="shared" si="11"/>
        <v>40228783.314142346</v>
      </c>
      <c r="J58" s="318">
        <f t="shared" si="11"/>
        <v>39125376.715076983</v>
      </c>
      <c r="K58" s="318">
        <f t="shared" si="11"/>
        <v>38189531.601643085</v>
      </c>
      <c r="L58" s="318">
        <f t="shared" si="11"/>
        <v>38101736.588794291</v>
      </c>
      <c r="M58" s="318">
        <f t="shared" si="11"/>
        <v>38087479.997287989</v>
      </c>
      <c r="N58" s="318">
        <f t="shared" si="11"/>
        <v>38156927.307521641</v>
      </c>
      <c r="O58" s="318">
        <f t="shared" si="11"/>
        <v>38303406.911719501</v>
      </c>
      <c r="P58" s="318">
        <f t="shared" si="11"/>
        <v>38533361.408012807</v>
      </c>
      <c r="Q58" s="319">
        <f>SUM(G58:P58)</f>
        <v>392907167.14419878</v>
      </c>
      <c r="R58" s="318"/>
      <c r="S58" s="529">
        <f>P58-F58</f>
        <v>110754669.80801278</v>
      </c>
      <c r="T58" s="522">
        <f>IF(F58=0,0,(S58/F58))</f>
        <v>-1.5335456011762425</v>
      </c>
      <c r="U58" s="1051"/>
      <c r="V58" s="219"/>
      <c r="W58" s="219"/>
      <c r="X58" s="219"/>
      <c r="Y58" s="219"/>
      <c r="Z58" s="219"/>
      <c r="AA58" s="219"/>
      <c r="AB58" s="219"/>
      <c r="AC58" s="219"/>
      <c r="AD58" s="219"/>
      <c r="AE58" s="219"/>
      <c r="AF58" s="219"/>
      <c r="AG58" s="219"/>
      <c r="AH58" s="218"/>
      <c r="AI58" s="218"/>
      <c r="AJ58" s="218"/>
      <c r="AK58" s="218"/>
      <c r="AL58" s="218"/>
      <c r="AM58" s="218"/>
      <c r="AN58" s="218"/>
      <c r="AO58" s="218"/>
      <c r="AP58" s="218"/>
    </row>
    <row r="59" spans="1:42" s="217" customFormat="1" ht="26.25" customHeight="1" x14ac:dyDescent="0.2">
      <c r="A59" s="1477"/>
      <c r="B59" s="325"/>
      <c r="C59" s="1293" t="s">
        <v>797</v>
      </c>
      <c r="D59" s="507"/>
      <c r="E59" s="505"/>
      <c r="F59" s="496">
        <f t="shared" ref="F59:P59" si="12">F35-F52</f>
        <v>-99190800.399999976</v>
      </c>
      <c r="G59" s="496">
        <f t="shared" si="12"/>
        <v>15846878.280000091</v>
      </c>
      <c r="H59" s="496">
        <f t="shared" si="12"/>
        <v>14394701.020000041</v>
      </c>
      <c r="I59" s="496">
        <f t="shared" si="12"/>
        <v>13259291.314142346</v>
      </c>
      <c r="J59" s="496">
        <f t="shared" si="12"/>
        <v>12155884.715076983</v>
      </c>
      <c r="K59" s="496">
        <f t="shared" si="12"/>
        <v>11220039.601643085</v>
      </c>
      <c r="L59" s="496">
        <f t="shared" si="12"/>
        <v>11132244.588794291</v>
      </c>
      <c r="M59" s="496">
        <f t="shared" si="12"/>
        <v>11117987.997287989</v>
      </c>
      <c r="N59" s="496">
        <f t="shared" si="12"/>
        <v>11187435.307521641</v>
      </c>
      <c r="O59" s="496">
        <f t="shared" si="12"/>
        <v>11333914.911719501</v>
      </c>
      <c r="P59" s="496">
        <f t="shared" si="12"/>
        <v>11563869.408012807</v>
      </c>
      <c r="Q59" s="496">
        <f>SUM(G59:P59)</f>
        <v>123212247.14419878</v>
      </c>
      <c r="R59" s="318"/>
      <c r="S59" s="552">
        <f>P59-F59</f>
        <v>110754669.80801278</v>
      </c>
      <c r="T59" s="523">
        <f>IF(F59=0,0,(S59/F59))</f>
        <v>-1.1165820757709382</v>
      </c>
      <c r="U59" s="1051"/>
      <c r="V59" s="219"/>
      <c r="W59" s="219"/>
      <c r="X59" s="219"/>
      <c r="Y59" s="219"/>
      <c r="Z59" s="219"/>
      <c r="AA59" s="219"/>
      <c r="AB59" s="219"/>
      <c r="AC59" s="219"/>
      <c r="AD59" s="219"/>
      <c r="AE59" s="219"/>
      <c r="AF59" s="219"/>
      <c r="AG59" s="219"/>
      <c r="AH59" s="218"/>
      <c r="AI59" s="218"/>
      <c r="AJ59" s="218"/>
      <c r="AK59" s="218"/>
      <c r="AL59" s="218"/>
      <c r="AM59" s="218"/>
      <c r="AN59" s="218"/>
      <c r="AO59" s="218"/>
      <c r="AP59" s="218"/>
    </row>
    <row r="60" spans="1:42" s="217" customFormat="1" ht="50.25" customHeight="1" x14ac:dyDescent="0.2">
      <c r="A60" s="1477"/>
      <c r="B60" s="325"/>
      <c r="C60" s="1313" t="s">
        <v>900</v>
      </c>
      <c r="D60" s="507"/>
      <c r="E60" s="505"/>
      <c r="F60" s="318">
        <f t="shared" ref="F60:P60" si="13">F37-F54</f>
        <v>-99190800.399999976</v>
      </c>
      <c r="G60" s="318">
        <f t="shared" si="13"/>
        <v>15846878.280000091</v>
      </c>
      <c r="H60" s="318">
        <f t="shared" si="13"/>
        <v>14394701.020000041</v>
      </c>
      <c r="I60" s="318">
        <f t="shared" si="13"/>
        <v>13259291.314142346</v>
      </c>
      <c r="J60" s="318">
        <f t="shared" si="13"/>
        <v>12155884.715076983</v>
      </c>
      <c r="K60" s="318">
        <f t="shared" si="13"/>
        <v>11220039.601643085</v>
      </c>
      <c r="L60" s="318">
        <f t="shared" si="13"/>
        <v>11132244.588794291</v>
      </c>
      <c r="M60" s="318">
        <f t="shared" si="13"/>
        <v>11117987.997287989</v>
      </c>
      <c r="N60" s="318">
        <f t="shared" si="13"/>
        <v>11187435.307521641</v>
      </c>
      <c r="O60" s="318">
        <f t="shared" si="13"/>
        <v>11333914.911719501</v>
      </c>
      <c r="P60" s="318">
        <f t="shared" si="13"/>
        <v>11563869.408012807</v>
      </c>
      <c r="Q60" s="319">
        <f>SUM(G60:P60)</f>
        <v>123212247.14419878</v>
      </c>
      <c r="R60" s="496"/>
      <c r="S60" s="529">
        <f>P60-F60</f>
        <v>110754669.80801278</v>
      </c>
      <c r="T60" s="522">
        <f>IF(F60=0,0,(S60/F60))</f>
        <v>-1.1165820757709382</v>
      </c>
      <c r="U60" s="1051"/>
      <c r="V60" s="219"/>
      <c r="W60" s="219"/>
      <c r="X60" s="219"/>
      <c r="Y60" s="219"/>
      <c r="Z60" s="219"/>
      <c r="AA60" s="219"/>
      <c r="AB60" s="219"/>
      <c r="AC60" s="219"/>
      <c r="AD60" s="219"/>
      <c r="AE60" s="219"/>
      <c r="AF60" s="219"/>
      <c r="AG60" s="219"/>
      <c r="AH60" s="218"/>
      <c r="AI60" s="218"/>
      <c r="AJ60" s="218"/>
      <c r="AK60" s="218"/>
      <c r="AL60" s="218"/>
      <c r="AM60" s="218"/>
      <c r="AN60" s="218"/>
      <c r="AO60" s="218"/>
      <c r="AP60" s="218"/>
    </row>
    <row r="61" spans="1:42" s="217" customFormat="1" ht="11.65" customHeight="1" x14ac:dyDescent="0.2">
      <c r="A61" s="1477"/>
      <c r="B61" s="325"/>
      <c r="C61" s="631"/>
      <c r="D61" s="156"/>
      <c r="E61" s="156"/>
      <c r="F61" s="1050"/>
      <c r="G61" s="1050"/>
      <c r="H61" s="1050"/>
      <c r="I61" s="1124"/>
      <c r="J61" s="1050"/>
      <c r="K61" s="1050"/>
      <c r="L61" s="1050"/>
      <c r="M61" s="1050"/>
      <c r="N61" s="1050"/>
      <c r="O61" s="1050"/>
      <c r="P61" s="1050"/>
      <c r="Q61" s="865"/>
      <c r="R61" s="865"/>
      <c r="S61" s="698"/>
      <c r="T61" s="555"/>
      <c r="U61" s="1051"/>
      <c r="V61" s="219"/>
      <c r="W61" s="219"/>
      <c r="X61" s="219"/>
      <c r="Y61" s="219"/>
      <c r="Z61" s="219"/>
      <c r="AA61" s="219"/>
      <c r="AB61" s="219"/>
      <c r="AC61" s="219"/>
      <c r="AD61" s="219"/>
      <c r="AE61" s="219"/>
      <c r="AF61" s="219"/>
      <c r="AG61" s="219"/>
      <c r="AH61" s="218"/>
      <c r="AI61" s="218"/>
      <c r="AJ61" s="218"/>
      <c r="AK61" s="218"/>
      <c r="AL61" s="218"/>
      <c r="AM61" s="218"/>
      <c r="AN61" s="218"/>
      <c r="AO61" s="218"/>
      <c r="AP61" s="218"/>
    </row>
    <row r="62" spans="1:42" s="1470" customFormat="1" ht="11.65" customHeight="1" x14ac:dyDescent="0.2">
      <c r="A62" s="1471"/>
      <c r="B62" s="325"/>
      <c r="C62" s="1076" t="s">
        <v>716</v>
      </c>
      <c r="D62" s="1054"/>
      <c r="E62" s="1054"/>
      <c r="F62" s="1054"/>
      <c r="G62" s="533"/>
      <c r="H62" s="1054"/>
      <c r="I62" s="1126"/>
      <c r="J62" s="1055"/>
      <c r="K62" s="1055"/>
      <c r="L62" s="1055"/>
      <c r="M62" s="1055"/>
      <c r="N62" s="1055"/>
      <c r="O62" s="1055"/>
      <c r="P62" s="1055"/>
      <c r="Q62" s="1055"/>
      <c r="R62" s="1055"/>
      <c r="S62" s="1055"/>
      <c r="T62" s="1056"/>
      <c r="U62" s="1365"/>
      <c r="V62" s="219"/>
      <c r="W62" s="219"/>
      <c r="X62" s="219"/>
      <c r="Y62" s="219"/>
      <c r="Z62" s="219"/>
      <c r="AA62" s="219"/>
      <c r="AB62" s="219"/>
      <c r="AC62" s="219"/>
      <c r="AD62" s="219"/>
      <c r="AE62" s="219"/>
      <c r="AF62" s="219"/>
      <c r="AG62" s="219"/>
      <c r="AH62" s="218"/>
      <c r="AI62" s="218"/>
      <c r="AJ62" s="218"/>
      <c r="AK62" s="218"/>
      <c r="AL62" s="218"/>
      <c r="AM62" s="218"/>
    </row>
    <row r="63" spans="1:42" s="217" customFormat="1" ht="11.65" customHeight="1" x14ac:dyDescent="0.2">
      <c r="A63" s="1477"/>
      <c r="B63" s="325"/>
      <c r="C63" s="631"/>
      <c r="D63" s="156"/>
      <c r="E63" s="156"/>
      <c r="F63" s="1050"/>
      <c r="G63" s="1050"/>
      <c r="H63" s="1050"/>
      <c r="I63" s="1124"/>
      <c r="J63" s="1050"/>
      <c r="K63" s="1050"/>
      <c r="L63" s="1050"/>
      <c r="M63" s="1050"/>
      <c r="N63" s="1050"/>
      <c r="O63" s="1050"/>
      <c r="P63" s="1050"/>
      <c r="Q63" s="865"/>
      <c r="R63" s="865"/>
      <c r="S63" s="698"/>
      <c r="T63" s="555"/>
      <c r="U63" s="1051"/>
      <c r="V63" s="219"/>
      <c r="W63" s="219"/>
      <c r="X63" s="219"/>
      <c r="Y63" s="219"/>
      <c r="Z63" s="219"/>
      <c r="AA63" s="219"/>
      <c r="AB63" s="219"/>
      <c r="AC63" s="219"/>
      <c r="AD63" s="219"/>
      <c r="AE63" s="219"/>
      <c r="AF63" s="219"/>
      <c r="AG63" s="219"/>
      <c r="AH63" s="218"/>
      <c r="AI63" s="218"/>
      <c r="AJ63" s="218"/>
      <c r="AK63" s="218"/>
      <c r="AL63" s="218"/>
      <c r="AM63" s="218"/>
      <c r="AN63" s="218"/>
      <c r="AO63" s="218"/>
      <c r="AP63" s="218"/>
    </row>
    <row r="64" spans="1:42" s="217" customFormat="1" ht="11.65" customHeight="1" x14ac:dyDescent="0.2">
      <c r="A64" s="1477"/>
      <c r="B64" s="325"/>
      <c r="C64" s="542" t="s">
        <v>559</v>
      </c>
      <c r="D64" s="507"/>
      <c r="E64" s="505"/>
      <c r="F64" s="318"/>
      <c r="G64" s="318">
        <f t="shared" ref="G64:P64" si="14">G21-F21</f>
        <v>28853448.580000013</v>
      </c>
      <c r="H64" s="318">
        <f t="shared" si="14"/>
        <v>5074057.8199999928</v>
      </c>
      <c r="I64" s="529">
        <f t="shared" si="14"/>
        <v>5200536.2900000215</v>
      </c>
      <c r="J64" s="318">
        <f t="shared" si="14"/>
        <v>5330174.8199999928</v>
      </c>
      <c r="K64" s="318">
        <f t="shared" si="14"/>
        <v>5463052.4900000393</v>
      </c>
      <c r="L64" s="318">
        <f t="shared" si="14"/>
        <v>5599250.1799999475</v>
      </c>
      <c r="M64" s="318">
        <f t="shared" si="14"/>
        <v>5738850.9399999678</v>
      </c>
      <c r="N64" s="318">
        <f t="shared" si="14"/>
        <v>5881939.810000062</v>
      </c>
      <c r="O64" s="318">
        <f t="shared" si="14"/>
        <v>6028604.0099999905</v>
      </c>
      <c r="P64" s="318">
        <f t="shared" si="14"/>
        <v>6178932.9099999964</v>
      </c>
      <c r="Q64" s="319">
        <f>SUM(G64:P64)</f>
        <v>79348847.850000024</v>
      </c>
      <c r="R64" s="318"/>
      <c r="S64" s="549"/>
      <c r="T64" s="540"/>
      <c r="U64" s="1051"/>
      <c r="V64" s="219"/>
      <c r="W64" s="219"/>
      <c r="X64" s="219"/>
      <c r="Y64" s="219"/>
      <c r="Z64" s="219"/>
      <c r="AA64" s="219"/>
      <c r="AB64" s="219"/>
      <c r="AC64" s="219"/>
      <c r="AD64" s="219"/>
      <c r="AE64" s="219"/>
      <c r="AF64" s="219"/>
      <c r="AG64" s="219"/>
      <c r="AH64" s="218"/>
      <c r="AI64" s="218"/>
      <c r="AJ64" s="218"/>
      <c r="AK64" s="218"/>
      <c r="AL64" s="218"/>
      <c r="AM64" s="218"/>
      <c r="AN64" s="218"/>
      <c r="AO64" s="218"/>
      <c r="AP64" s="218"/>
    </row>
    <row r="65" spans="1:42" s="217" customFormat="1" ht="11.65" customHeight="1" x14ac:dyDescent="0.2">
      <c r="A65" s="1477"/>
      <c r="B65" s="325"/>
      <c r="C65" s="544" t="s">
        <v>560</v>
      </c>
      <c r="D65" s="518"/>
      <c r="E65" s="506"/>
      <c r="F65" s="545"/>
      <c r="G65" s="222">
        <f t="shared" ref="G65:P65" si="15">IF(F21=0,0,G21/F21-1)</f>
        <v>0.16292849699338552</v>
      </c>
      <c r="H65" s="222">
        <f t="shared" si="15"/>
        <v>2.4637788482674283E-2</v>
      </c>
      <c r="I65" s="222">
        <f t="shared" si="15"/>
        <v>2.4644730503338597E-2</v>
      </c>
      <c r="J65" s="222">
        <f t="shared" si="15"/>
        <v>2.4651541665829724E-2</v>
      </c>
      <c r="K65" s="222">
        <f t="shared" si="15"/>
        <v>2.4658224749377844E-2</v>
      </c>
      <c r="L65" s="222">
        <f t="shared" si="15"/>
        <v>2.4664781675535208E-2</v>
      </c>
      <c r="M65" s="222">
        <f t="shared" si="15"/>
        <v>2.4671215001712543E-2</v>
      </c>
      <c r="N65" s="222">
        <f t="shared" si="15"/>
        <v>2.467752686023883E-2</v>
      </c>
      <c r="O65" s="222">
        <f t="shared" si="15"/>
        <v>2.4683719578031393E-2</v>
      </c>
      <c r="P65" s="222">
        <f t="shared" si="15"/>
        <v>2.4689795312227591E-2</v>
      </c>
      <c r="Q65" s="546">
        <f>IF(F21=0,0,P21/F21-1)</f>
        <v>0.44806389373222477</v>
      </c>
      <c r="R65" s="222"/>
      <c r="S65" s="554"/>
      <c r="T65" s="547"/>
      <c r="U65" s="1051"/>
      <c r="V65" s="219"/>
      <c r="W65" s="219"/>
      <c r="X65" s="219"/>
      <c r="Y65" s="219"/>
      <c r="Z65" s="219"/>
      <c r="AA65" s="219"/>
      <c r="AB65" s="219"/>
      <c r="AC65" s="219"/>
      <c r="AD65" s="219"/>
      <c r="AE65" s="219"/>
      <c r="AF65" s="219"/>
      <c r="AG65" s="219"/>
      <c r="AH65" s="218"/>
      <c r="AI65" s="218"/>
      <c r="AJ65" s="218"/>
      <c r="AK65" s="218"/>
      <c r="AL65" s="218"/>
      <c r="AM65" s="218"/>
      <c r="AN65" s="218"/>
      <c r="AO65" s="218"/>
      <c r="AP65" s="218"/>
    </row>
    <row r="66" spans="1:42" s="217" customFormat="1" x14ac:dyDescent="0.2">
      <c r="A66" s="1477"/>
      <c r="B66" s="325"/>
      <c r="C66" s="1325" t="s">
        <v>469</v>
      </c>
      <c r="D66" s="156"/>
      <c r="E66" s="156"/>
      <c r="F66" s="223"/>
      <c r="G66" s="932">
        <f t="shared" ref="G66:P66" si="16">G59-G60-G31+G50</f>
        <v>0</v>
      </c>
      <c r="H66" s="932">
        <f t="shared" si="16"/>
        <v>0</v>
      </c>
      <c r="I66" s="932">
        <f t="shared" si="16"/>
        <v>0</v>
      </c>
      <c r="J66" s="932">
        <f t="shared" si="16"/>
        <v>0</v>
      </c>
      <c r="K66" s="932">
        <f t="shared" si="16"/>
        <v>0</v>
      </c>
      <c r="L66" s="932">
        <f t="shared" si="16"/>
        <v>0</v>
      </c>
      <c r="M66" s="932">
        <f t="shared" si="16"/>
        <v>0</v>
      </c>
      <c r="N66" s="932">
        <f t="shared" si="16"/>
        <v>0</v>
      </c>
      <c r="O66" s="932">
        <f t="shared" si="16"/>
        <v>0</v>
      </c>
      <c r="P66" s="932">
        <f t="shared" si="16"/>
        <v>0</v>
      </c>
      <c r="Q66" s="223"/>
      <c r="R66" s="223"/>
      <c r="S66" s="223"/>
      <c r="T66" s="223"/>
      <c r="U66" s="1051"/>
      <c r="V66" s="219"/>
      <c r="W66" s="219"/>
      <c r="X66" s="219"/>
      <c r="Y66" s="219"/>
      <c r="Z66" s="219"/>
      <c r="AA66" s="219"/>
      <c r="AB66" s="219"/>
      <c r="AC66" s="219"/>
      <c r="AD66" s="219"/>
      <c r="AE66" s="219"/>
      <c r="AF66" s="219"/>
      <c r="AG66" s="219"/>
      <c r="AH66" s="218"/>
      <c r="AI66" s="218"/>
      <c r="AJ66" s="218"/>
      <c r="AK66" s="218"/>
      <c r="AL66" s="218"/>
      <c r="AM66" s="218"/>
      <c r="AN66" s="218"/>
      <c r="AO66" s="218"/>
      <c r="AP66" s="218"/>
    </row>
    <row r="67" spans="1:42" s="14" customFormat="1" ht="11.65" customHeight="1" x14ac:dyDescent="0.2">
      <c r="A67" s="1472"/>
      <c r="B67" s="325"/>
      <c r="C67" s="156"/>
      <c r="D67" s="156"/>
      <c r="E67" s="156"/>
      <c r="F67" s="223"/>
      <c r="G67" s="223"/>
      <c r="H67" s="223"/>
      <c r="I67" s="223"/>
      <c r="J67" s="223"/>
      <c r="K67" s="223"/>
      <c r="L67" s="223"/>
      <c r="M67" s="223"/>
      <c r="N67" s="223"/>
      <c r="O67" s="223"/>
      <c r="P67" s="223"/>
      <c r="Q67" s="223"/>
      <c r="R67" s="223"/>
      <c r="S67" s="223"/>
      <c r="T67" s="223"/>
      <c r="U67" s="1051"/>
      <c r="V67" s="219"/>
      <c r="W67" s="219"/>
      <c r="X67" s="514"/>
      <c r="Y67" s="514"/>
      <c r="Z67" s="514"/>
      <c r="AA67" s="514"/>
      <c r="AB67" s="514"/>
      <c r="AC67" s="514"/>
      <c r="AD67" s="514"/>
      <c r="AE67" s="514"/>
      <c r="AF67" s="514"/>
      <c r="AG67" s="514"/>
      <c r="AH67" s="245"/>
      <c r="AI67" s="245"/>
      <c r="AJ67" s="245"/>
      <c r="AK67" s="245"/>
      <c r="AL67" s="245"/>
      <c r="AM67" s="245"/>
      <c r="AN67" s="245"/>
      <c r="AO67" s="245"/>
      <c r="AP67" s="245"/>
    </row>
    <row r="68" spans="1:42" s="217" customFormat="1" ht="11.65" customHeight="1" x14ac:dyDescent="0.2">
      <c r="A68" s="1477"/>
      <c r="B68" s="325"/>
      <c r="C68" s="156"/>
      <c r="D68" s="156"/>
      <c r="E68" s="156"/>
      <c r="F68" s="223"/>
      <c r="G68" s="223"/>
      <c r="H68" s="223"/>
      <c r="I68" s="223"/>
      <c r="J68" s="223"/>
      <c r="K68" s="223"/>
      <c r="L68" s="223"/>
      <c r="M68" s="223"/>
      <c r="N68" s="223"/>
      <c r="O68" s="223"/>
      <c r="P68" s="223"/>
      <c r="Q68" s="223"/>
      <c r="R68" s="223"/>
      <c r="S68" s="223"/>
      <c r="T68" s="223"/>
      <c r="U68" s="1051"/>
      <c r="V68" s="219"/>
      <c r="W68" s="219"/>
      <c r="X68" s="219"/>
      <c r="Y68" s="219"/>
      <c r="Z68" s="219"/>
      <c r="AA68" s="219"/>
      <c r="AB68" s="219"/>
      <c r="AC68" s="219"/>
      <c r="AD68" s="219"/>
      <c r="AE68" s="219"/>
      <c r="AF68" s="219"/>
      <c r="AG68" s="219"/>
      <c r="AH68" s="218"/>
      <c r="AI68" s="218"/>
      <c r="AJ68" s="218"/>
      <c r="AK68" s="218"/>
      <c r="AL68" s="218"/>
      <c r="AM68" s="218"/>
      <c r="AN68" s="218"/>
      <c r="AO68" s="218"/>
      <c r="AP68" s="218"/>
    </row>
    <row r="69" spans="1:42" s="1470" customFormat="1" ht="19.899999999999999" customHeight="1" x14ac:dyDescent="0.25">
      <c r="A69" s="1471"/>
      <c r="B69" s="325"/>
      <c r="C69" s="1523" t="s">
        <v>720</v>
      </c>
      <c r="D69" s="1060"/>
      <c r="E69" s="1060"/>
      <c r="F69" s="313"/>
      <c r="G69" s="281"/>
      <c r="H69" s="314"/>
      <c r="I69" s="314"/>
      <c r="J69" s="314"/>
      <c r="K69" s="314"/>
      <c r="L69" s="314"/>
      <c r="M69" s="314"/>
      <c r="N69" s="314"/>
      <c r="O69" s="314"/>
      <c r="P69" s="314"/>
      <c r="Q69" s="314"/>
      <c r="R69" s="314"/>
      <c r="S69" s="314"/>
      <c r="T69" s="532"/>
      <c r="U69" s="433"/>
      <c r="V69" s="1471"/>
      <c r="W69" s="1471"/>
      <c r="X69" s="1471"/>
      <c r="Y69" s="1471"/>
      <c r="Z69" s="1471"/>
      <c r="AA69" s="1471"/>
      <c r="AB69" s="1471"/>
      <c r="AC69" s="1471"/>
      <c r="AD69" s="1471"/>
      <c r="AE69" s="1471"/>
      <c r="AF69" s="1471"/>
      <c r="AG69" s="1471"/>
    </row>
    <row r="70" spans="1:42" s="217" customFormat="1" ht="11.65" customHeight="1" x14ac:dyDescent="0.2">
      <c r="A70" s="1477"/>
      <c r="B70" s="325"/>
      <c r="C70" s="1524"/>
      <c r="D70" s="132"/>
      <c r="E70" s="132"/>
      <c r="F70" s="490" t="str">
        <f t="shared" ref="F70:S70" si="17">F$17</f>
        <v>Year 0</v>
      </c>
      <c r="G70" s="490" t="str">
        <f t="shared" si="17"/>
        <v>Year 1</v>
      </c>
      <c r="H70" s="490" t="str">
        <f t="shared" si="17"/>
        <v>Year 2</v>
      </c>
      <c r="I70" s="490" t="str">
        <f t="shared" si="17"/>
        <v>Year 3</v>
      </c>
      <c r="J70" s="490" t="str">
        <f t="shared" si="17"/>
        <v>Year 4</v>
      </c>
      <c r="K70" s="490" t="str">
        <f t="shared" si="17"/>
        <v>Year 5</v>
      </c>
      <c r="L70" s="490" t="str">
        <f t="shared" si="17"/>
        <v>Year 6</v>
      </c>
      <c r="M70" s="490" t="str">
        <f t="shared" si="17"/>
        <v>Year 7</v>
      </c>
      <c r="N70" s="490" t="str">
        <f t="shared" si="17"/>
        <v>Year 8</v>
      </c>
      <c r="O70" s="490" t="str">
        <f t="shared" si="17"/>
        <v>Year 9</v>
      </c>
      <c r="P70" s="490" t="str">
        <f t="shared" si="17"/>
        <v>Year 10</v>
      </c>
      <c r="Q70" s="1463" t="str">
        <f t="shared" si="17"/>
        <v>Sum of 10 years</v>
      </c>
      <c r="R70" s="492">
        <f t="shared" si="17"/>
        <v>0</v>
      </c>
      <c r="S70" s="985" t="str">
        <f t="shared" si="17"/>
        <v xml:space="preserve">  Change over 10 years</v>
      </c>
      <c r="T70" s="531"/>
      <c r="U70" s="1051"/>
      <c r="V70" s="219"/>
      <c r="W70" s="219"/>
      <c r="X70" s="219"/>
      <c r="Y70" s="219"/>
      <c r="Z70" s="219"/>
      <c r="AA70" s="219"/>
      <c r="AB70" s="219"/>
      <c r="AC70" s="219"/>
      <c r="AD70" s="219"/>
      <c r="AE70" s="219"/>
      <c r="AF70" s="219"/>
      <c r="AG70" s="219"/>
      <c r="AH70" s="218"/>
      <c r="AI70" s="218"/>
      <c r="AJ70" s="218"/>
      <c r="AK70" s="218"/>
      <c r="AL70" s="218"/>
      <c r="AM70" s="218"/>
      <c r="AN70" s="218"/>
      <c r="AO70" s="218"/>
      <c r="AP70" s="218"/>
    </row>
    <row r="71" spans="1:42" s="217" customFormat="1" ht="11.65" customHeight="1" x14ac:dyDescent="0.2">
      <c r="A71" s="1477"/>
      <c r="B71" s="325"/>
      <c r="C71" s="535"/>
      <c r="D71" s="517"/>
      <c r="E71" s="504"/>
      <c r="F71" s="515" t="str">
        <f t="shared" ref="F71:P71" si="18">F$18</f>
        <v>2020-21</v>
      </c>
      <c r="G71" s="515" t="str">
        <f t="shared" si="18"/>
        <v>2021-22</v>
      </c>
      <c r="H71" s="515" t="str">
        <f t="shared" si="18"/>
        <v>2022-23</v>
      </c>
      <c r="I71" s="515" t="str">
        <f t="shared" si="18"/>
        <v>2023-24</v>
      </c>
      <c r="J71" s="515" t="str">
        <f t="shared" si="18"/>
        <v>2024-25</v>
      </c>
      <c r="K71" s="515" t="str">
        <f t="shared" si="18"/>
        <v>2025-26</v>
      </c>
      <c r="L71" s="515" t="str">
        <f t="shared" si="18"/>
        <v>2026-27</v>
      </c>
      <c r="M71" s="515" t="str">
        <f t="shared" si="18"/>
        <v>2027-28</v>
      </c>
      <c r="N71" s="515" t="str">
        <f t="shared" si="18"/>
        <v>2028-29</v>
      </c>
      <c r="O71" s="515" t="str">
        <f t="shared" si="18"/>
        <v>2029-30</v>
      </c>
      <c r="P71" s="515" t="str">
        <f t="shared" si="18"/>
        <v>2030-31</v>
      </c>
      <c r="Q71" s="516"/>
      <c r="R71" s="986">
        <f>R$18</f>
        <v>0</v>
      </c>
      <c r="S71" s="987" t="str">
        <f>S$18</f>
        <v>$</v>
      </c>
      <c r="T71" s="988" t="str">
        <f>T$18</f>
        <v>%</v>
      </c>
      <c r="U71" s="1051"/>
      <c r="V71" s="219"/>
      <c r="W71" s="219"/>
      <c r="X71" s="219"/>
      <c r="Y71" s="219"/>
      <c r="Z71" s="219"/>
      <c r="AA71" s="219"/>
      <c r="AB71" s="219"/>
      <c r="AC71" s="219"/>
      <c r="AD71" s="219"/>
      <c r="AE71" s="219"/>
      <c r="AF71" s="219"/>
      <c r="AG71" s="219"/>
      <c r="AH71" s="218"/>
      <c r="AI71" s="218"/>
      <c r="AJ71" s="218"/>
      <c r="AK71" s="218"/>
      <c r="AL71" s="218"/>
      <c r="AM71" s="218"/>
      <c r="AN71" s="218"/>
      <c r="AO71" s="218"/>
      <c r="AP71" s="218"/>
    </row>
    <row r="72" spans="1:42" s="1470" customFormat="1" ht="11.65" customHeight="1" x14ac:dyDescent="0.2">
      <c r="A72" s="1471"/>
      <c r="B72" s="325"/>
      <c r="C72" s="1053" t="str">
        <f>C$19</f>
        <v>Income from continuing operations</v>
      </c>
      <c r="D72" s="1054"/>
      <c r="E72" s="1054"/>
      <c r="F72" s="1054"/>
      <c r="G72" s="533"/>
      <c r="H72" s="1055"/>
      <c r="I72" s="1125"/>
      <c r="J72" s="1055"/>
      <c r="K72" s="1055"/>
      <c r="L72" s="1055"/>
      <c r="M72" s="1055"/>
      <c r="N72" s="1055"/>
      <c r="O72" s="1055"/>
      <c r="P72" s="1055"/>
      <c r="Q72" s="1055"/>
      <c r="R72" s="1055"/>
      <c r="S72" s="1055"/>
      <c r="T72" s="1056"/>
      <c r="U72" s="1365"/>
      <c r="V72" s="219"/>
      <c r="W72" s="219"/>
      <c r="X72" s="1471"/>
      <c r="Y72" s="1471"/>
      <c r="Z72" s="1471"/>
      <c r="AA72" s="1471"/>
      <c r="AB72" s="1471"/>
      <c r="AC72" s="1471"/>
      <c r="AD72" s="1471"/>
      <c r="AE72" s="1471"/>
      <c r="AF72" s="1471"/>
      <c r="AG72" s="1471"/>
    </row>
    <row r="73" spans="1:42" s="217" customFormat="1" ht="11.65" customHeight="1" x14ac:dyDescent="0.2">
      <c r="A73" s="1477"/>
      <c r="B73" s="325"/>
      <c r="C73" s="1052" t="str">
        <f>C$20</f>
        <v>Revenue:</v>
      </c>
      <c r="D73" s="156"/>
      <c r="E73" s="156"/>
      <c r="F73" s="1050"/>
      <c r="G73" s="1462"/>
      <c r="H73" s="1462"/>
      <c r="I73" s="1462"/>
      <c r="J73" s="1462"/>
      <c r="K73" s="1462"/>
      <c r="L73" s="1462"/>
      <c r="M73" s="1462"/>
      <c r="N73" s="1462"/>
      <c r="O73" s="1462"/>
      <c r="P73" s="1462"/>
      <c r="Q73" s="865"/>
      <c r="R73" s="865"/>
      <c r="S73" s="698"/>
      <c r="T73" s="555"/>
      <c r="U73" s="1051"/>
      <c r="V73" s="219"/>
      <c r="W73" s="219"/>
      <c r="X73" s="219"/>
      <c r="Y73" s="219"/>
      <c r="Z73" s="219"/>
      <c r="AA73" s="219"/>
      <c r="AB73" s="219"/>
      <c r="AC73" s="219"/>
      <c r="AD73" s="219"/>
      <c r="AE73" s="219"/>
      <c r="AF73" s="219"/>
      <c r="AG73" s="219"/>
      <c r="AH73" s="218"/>
      <c r="AI73" s="218"/>
      <c r="AJ73" s="218"/>
      <c r="AK73" s="218"/>
      <c r="AL73" s="218"/>
      <c r="AM73" s="218"/>
      <c r="AN73" s="218"/>
      <c r="AO73" s="218"/>
      <c r="AP73" s="218"/>
    </row>
    <row r="74" spans="1:42" s="217" customFormat="1" ht="12" customHeight="1" x14ac:dyDescent="0.2">
      <c r="A74" s="1477"/>
      <c r="B74" s="325"/>
      <c r="C74" s="1079" t="str">
        <f>C$21</f>
        <v>Rates &amp; Annual Charges</v>
      </c>
      <c r="D74" s="507"/>
      <c r="E74" s="507"/>
      <c r="F74" s="1212">
        <v>177092707</v>
      </c>
      <c r="G74" s="1212">
        <v>183136129.12</v>
      </c>
      <c r="H74" s="1212">
        <v>187639936.26000005</v>
      </c>
      <c r="I74" s="1212">
        <v>192255965.62</v>
      </c>
      <c r="J74" s="1212">
        <v>196987020.85999998</v>
      </c>
      <c r="K74" s="1212">
        <v>201835975.74000001</v>
      </c>
      <c r="L74" s="1212">
        <v>206805775.92000002</v>
      </c>
      <c r="M74" s="1212">
        <v>211899440.59000003</v>
      </c>
      <c r="N74" s="1212">
        <v>217120064.47</v>
      </c>
      <c r="O74" s="1212">
        <v>222470819.64999995</v>
      </c>
      <c r="P74" s="1212">
        <v>227954957.48999998</v>
      </c>
      <c r="Q74" s="319">
        <f t="shared" ref="Q74:Q80" si="19">SUM(G74:P74)</f>
        <v>2048106085.72</v>
      </c>
      <c r="R74" s="318"/>
      <c r="S74" s="529">
        <f t="shared" ref="S74:S80" si="20">P74-F74</f>
        <v>50862250.48999998</v>
      </c>
      <c r="T74" s="522">
        <f t="shared" ref="T74:T80" si="21">IF(F74=0,0,(S74/F74))</f>
        <v>0.28720691750451349</v>
      </c>
      <c r="U74" s="550"/>
      <c r="V74" s="219"/>
      <c r="W74" s="219"/>
      <c r="X74" s="219"/>
      <c r="Y74" s="219"/>
      <c r="Z74" s="219"/>
      <c r="AA74" s="219"/>
      <c r="AB74" s="219"/>
      <c r="AC74" s="219"/>
      <c r="AD74" s="219"/>
      <c r="AE74" s="219"/>
      <c r="AF74" s="219"/>
      <c r="AG74" s="219"/>
      <c r="AH74" s="218"/>
      <c r="AI74" s="218"/>
      <c r="AJ74" s="218"/>
      <c r="AK74" s="218"/>
      <c r="AL74" s="218"/>
      <c r="AM74" s="218"/>
      <c r="AN74" s="218"/>
      <c r="AO74" s="218"/>
      <c r="AP74" s="218"/>
    </row>
    <row r="75" spans="1:42" s="217" customFormat="1" ht="12" customHeight="1" x14ac:dyDescent="0.2">
      <c r="A75" s="1477"/>
      <c r="B75" s="325"/>
      <c r="C75" s="1079" t="str">
        <f>C$22</f>
        <v>User Charges &amp; Fees</v>
      </c>
      <c r="D75" s="507"/>
      <c r="E75" s="507"/>
      <c r="F75" s="1212">
        <v>61618068.550000004</v>
      </c>
      <c r="G75" s="1212">
        <v>61926158.890000001</v>
      </c>
      <c r="H75" s="1212">
        <v>62235789.689999998</v>
      </c>
      <c r="I75" s="1212">
        <v>62546968.640000001</v>
      </c>
      <c r="J75" s="1212">
        <v>62859703.480000004</v>
      </c>
      <c r="K75" s="1212">
        <v>63174002</v>
      </c>
      <c r="L75" s="1212">
        <v>63489872.009999998</v>
      </c>
      <c r="M75" s="1212">
        <v>63807321.369999997</v>
      </c>
      <c r="N75" s="1212">
        <v>64126357.979999997</v>
      </c>
      <c r="O75" s="1212">
        <v>64446989.770000003</v>
      </c>
      <c r="P75" s="1212">
        <v>64769224.719999999</v>
      </c>
      <c r="Q75" s="319">
        <f t="shared" si="19"/>
        <v>633382388.55000007</v>
      </c>
      <c r="R75" s="318"/>
      <c r="S75" s="529">
        <f t="shared" si="20"/>
        <v>3151156.1699999943</v>
      </c>
      <c r="T75" s="522">
        <f t="shared" si="21"/>
        <v>5.114013217475305E-2</v>
      </c>
      <c r="U75" s="550"/>
      <c r="V75" s="219"/>
      <c r="W75" s="219"/>
      <c r="X75" s="219"/>
      <c r="Y75" s="219"/>
      <c r="Z75" s="219"/>
      <c r="AA75" s="219"/>
      <c r="AB75" s="219"/>
      <c r="AC75" s="219"/>
      <c r="AD75" s="219"/>
      <c r="AE75" s="219"/>
      <c r="AF75" s="219"/>
      <c r="AG75" s="219"/>
      <c r="AH75" s="218"/>
      <c r="AI75" s="218"/>
      <c r="AJ75" s="218"/>
      <c r="AK75" s="218"/>
      <c r="AL75" s="218"/>
      <c r="AM75" s="218"/>
      <c r="AN75" s="218"/>
      <c r="AO75" s="218"/>
      <c r="AP75" s="218"/>
    </row>
    <row r="76" spans="1:42" s="217" customFormat="1" ht="12" customHeight="1" x14ac:dyDescent="0.2">
      <c r="A76" s="1477"/>
      <c r="B76" s="325"/>
      <c r="C76" s="1079" t="str">
        <f>C$23</f>
        <v>Interest &amp; Investment Revenue</v>
      </c>
      <c r="D76" s="507"/>
      <c r="E76" s="507"/>
      <c r="F76" s="1211">
        <v>821244.94</v>
      </c>
      <c r="G76" s="1212">
        <v>825351.16</v>
      </c>
      <c r="H76" s="1212">
        <v>829477.92</v>
      </c>
      <c r="I76" s="1212">
        <v>833625.31</v>
      </c>
      <c r="J76" s="1212">
        <v>837793.44</v>
      </c>
      <c r="K76" s="1212">
        <v>841982.41</v>
      </c>
      <c r="L76" s="1212">
        <v>846192.32</v>
      </c>
      <c r="M76" s="1212">
        <v>850423.28</v>
      </c>
      <c r="N76" s="1212">
        <v>854675.4</v>
      </c>
      <c r="O76" s="1212">
        <v>858948.78</v>
      </c>
      <c r="P76" s="1212">
        <v>863243.52</v>
      </c>
      <c r="Q76" s="319">
        <f t="shared" si="19"/>
        <v>8441713.540000001</v>
      </c>
      <c r="R76" s="318"/>
      <c r="S76" s="529">
        <f t="shared" si="20"/>
        <v>41998.580000000075</v>
      </c>
      <c r="T76" s="522">
        <f t="shared" si="21"/>
        <v>5.1140138531629888E-2</v>
      </c>
      <c r="U76" s="550"/>
      <c r="V76" s="219"/>
      <c r="W76" s="219"/>
      <c r="X76" s="219"/>
      <c r="Y76" s="219"/>
      <c r="Z76" s="219"/>
      <c r="AA76" s="219"/>
      <c r="AB76" s="219"/>
      <c r="AC76" s="219"/>
      <c r="AD76" s="219"/>
      <c r="AE76" s="219"/>
      <c r="AF76" s="219"/>
      <c r="AG76" s="219"/>
      <c r="AH76" s="218"/>
      <c r="AI76" s="218"/>
      <c r="AJ76" s="218"/>
      <c r="AK76" s="218"/>
      <c r="AL76" s="218"/>
      <c r="AM76" s="218"/>
      <c r="AN76" s="218"/>
      <c r="AO76" s="218"/>
      <c r="AP76" s="218"/>
    </row>
    <row r="77" spans="1:42" s="217" customFormat="1" ht="12" customHeight="1" x14ac:dyDescent="0.2">
      <c r="A77" s="1477"/>
      <c r="B77" s="325"/>
      <c r="C77" s="1079" t="str">
        <f>C$24</f>
        <v>Other Revenues</v>
      </c>
      <c r="D77" s="507"/>
      <c r="E77" s="507"/>
      <c r="F77" s="1211">
        <v>14908658.93</v>
      </c>
      <c r="G77" s="1211">
        <v>14983202.220000001</v>
      </c>
      <c r="H77" s="1211">
        <v>15058118.23</v>
      </c>
      <c r="I77" s="1212">
        <v>15133408.82</v>
      </c>
      <c r="J77" s="1211">
        <v>15209075.859999999</v>
      </c>
      <c r="K77" s="1211">
        <v>15285121.24</v>
      </c>
      <c r="L77" s="1211">
        <v>15361546.85</v>
      </c>
      <c r="M77" s="1211">
        <v>15438354.58</v>
      </c>
      <c r="N77" s="1211">
        <v>15515546.35</v>
      </c>
      <c r="O77" s="1211">
        <v>15593124.08</v>
      </c>
      <c r="P77" s="1211">
        <v>15671089.699999999</v>
      </c>
      <c r="Q77" s="319">
        <f t="shared" si="19"/>
        <v>153248587.92999998</v>
      </c>
      <c r="R77" s="318"/>
      <c r="S77" s="529">
        <f t="shared" si="20"/>
        <v>762430.76999999955</v>
      </c>
      <c r="T77" s="522">
        <f t="shared" si="21"/>
        <v>5.1140130952073475E-2</v>
      </c>
      <c r="U77" s="550"/>
      <c r="V77" s="219"/>
      <c r="W77" s="219"/>
      <c r="X77" s="219"/>
      <c r="Y77" s="219"/>
      <c r="Z77" s="219"/>
      <c r="AA77" s="219"/>
      <c r="AB77" s="219"/>
      <c r="AC77" s="219"/>
      <c r="AD77" s="219"/>
      <c r="AE77" s="219"/>
      <c r="AF77" s="219"/>
      <c r="AG77" s="219"/>
      <c r="AH77" s="218"/>
      <c r="AI77" s="218"/>
      <c r="AJ77" s="218"/>
      <c r="AK77" s="218"/>
      <c r="AL77" s="218"/>
      <c r="AM77" s="218"/>
      <c r="AN77" s="218"/>
      <c r="AO77" s="218"/>
      <c r="AP77" s="218"/>
    </row>
    <row r="78" spans="1:42" s="217" customFormat="1" ht="12" customHeight="1" x14ac:dyDescent="0.2">
      <c r="A78" s="1477"/>
      <c r="B78" s="325"/>
      <c r="C78" s="1079" t="str">
        <f>C$25</f>
        <v>Grants &amp; Contributions Op Purposes</v>
      </c>
      <c r="D78" s="507"/>
      <c r="E78" s="507"/>
      <c r="F78" s="1211">
        <v>49133845.979999997</v>
      </c>
      <c r="G78" s="1211">
        <v>49133845.979999997</v>
      </c>
      <c r="H78" s="1211">
        <v>49133845.979999997</v>
      </c>
      <c r="I78" s="1212">
        <v>49133845.979999997</v>
      </c>
      <c r="J78" s="1211">
        <v>49133845.979999997</v>
      </c>
      <c r="K78" s="1211">
        <v>49133845.979999997</v>
      </c>
      <c r="L78" s="1211">
        <v>49133845.979999997</v>
      </c>
      <c r="M78" s="1211">
        <v>49133845.979999997</v>
      </c>
      <c r="N78" s="1211">
        <v>49133845.979999997</v>
      </c>
      <c r="O78" s="1211">
        <v>49133845.979999997</v>
      </c>
      <c r="P78" s="1211">
        <v>49133845.979999997</v>
      </c>
      <c r="Q78" s="319">
        <f t="shared" si="19"/>
        <v>491338459.80000007</v>
      </c>
      <c r="R78" s="318"/>
      <c r="S78" s="529">
        <f t="shared" si="20"/>
        <v>0</v>
      </c>
      <c r="T78" s="522">
        <f t="shared" si="21"/>
        <v>0</v>
      </c>
      <c r="U78" s="550"/>
      <c r="V78" s="219"/>
      <c r="W78" s="219"/>
      <c r="X78" s="219"/>
      <c r="Y78" s="219"/>
      <c r="Z78" s="219"/>
      <c r="AA78" s="219"/>
      <c r="AB78" s="219"/>
      <c r="AC78" s="219"/>
      <c r="AD78" s="219"/>
      <c r="AE78" s="219"/>
      <c r="AF78" s="219"/>
      <c r="AG78" s="219"/>
      <c r="AH78" s="218"/>
      <c r="AI78" s="218"/>
      <c r="AJ78" s="218"/>
      <c r="AK78" s="218"/>
      <c r="AL78" s="218"/>
      <c r="AM78" s="218"/>
      <c r="AN78" s="218"/>
      <c r="AO78" s="218"/>
      <c r="AP78" s="218"/>
    </row>
    <row r="79" spans="1:42" s="217" customFormat="1" ht="12" customHeight="1" x14ac:dyDescent="0.2">
      <c r="A79" s="1477"/>
      <c r="B79" s="325"/>
      <c r="C79" s="1079" t="str">
        <f>C$26</f>
        <v>Grants &amp; Contributions Capital Purposes</v>
      </c>
      <c r="D79" s="507"/>
      <c r="E79" s="507"/>
      <c r="F79" s="1211">
        <v>26969492</v>
      </c>
      <c r="G79" s="1211">
        <v>26969492</v>
      </c>
      <c r="H79" s="1211">
        <v>26969492</v>
      </c>
      <c r="I79" s="1211">
        <v>26969492</v>
      </c>
      <c r="J79" s="1211">
        <v>26969492</v>
      </c>
      <c r="K79" s="1211">
        <v>26969492</v>
      </c>
      <c r="L79" s="1211">
        <v>26969492</v>
      </c>
      <c r="M79" s="1211">
        <v>26969492</v>
      </c>
      <c r="N79" s="1211">
        <v>26969492</v>
      </c>
      <c r="O79" s="1211">
        <v>26969492</v>
      </c>
      <c r="P79" s="1211">
        <v>26969492</v>
      </c>
      <c r="Q79" s="319">
        <f t="shared" si="19"/>
        <v>269694920</v>
      </c>
      <c r="R79" s="318"/>
      <c r="S79" s="529">
        <f t="shared" si="20"/>
        <v>0</v>
      </c>
      <c r="T79" s="522">
        <f t="shared" si="21"/>
        <v>0</v>
      </c>
      <c r="U79" s="550"/>
      <c r="V79" s="219"/>
      <c r="W79" s="219"/>
      <c r="X79" s="219"/>
      <c r="Y79" s="219"/>
      <c r="Z79" s="219"/>
      <c r="AA79" s="219"/>
      <c r="AB79" s="219"/>
      <c r="AC79" s="219"/>
      <c r="AD79" s="219"/>
      <c r="AE79" s="219"/>
      <c r="AF79" s="219"/>
      <c r="AG79" s="219"/>
      <c r="AH79" s="218"/>
      <c r="AI79" s="218"/>
      <c r="AJ79" s="218"/>
      <c r="AK79" s="218"/>
      <c r="AL79" s="218"/>
      <c r="AM79" s="218"/>
      <c r="AN79" s="218"/>
      <c r="AO79" s="218"/>
      <c r="AP79" s="218"/>
    </row>
    <row r="80" spans="1:42" s="217" customFormat="1" ht="12" customHeight="1" x14ac:dyDescent="0.2">
      <c r="A80" s="1477"/>
      <c r="B80" s="325"/>
      <c r="C80" s="542" t="str">
        <f>C$27</f>
        <v>Internal Revenue</v>
      </c>
      <c r="D80" s="507"/>
      <c r="E80" s="507"/>
      <c r="F80" s="1211">
        <v>84428089.079999998</v>
      </c>
      <c r="G80" s="1211">
        <v>94527588.989999995</v>
      </c>
      <c r="H80" s="1211">
        <v>95518153.820000008</v>
      </c>
      <c r="I80" s="1212">
        <v>96501974.879999995</v>
      </c>
      <c r="J80" s="1211">
        <v>97493092.060000002</v>
      </c>
      <c r="K80" s="1211">
        <v>97980557.520000011</v>
      </c>
      <c r="L80" s="1211">
        <v>98470460.300000012</v>
      </c>
      <c r="M80" s="1211">
        <v>98962812.609999999</v>
      </c>
      <c r="N80" s="1211">
        <v>99457626.680000007</v>
      </c>
      <c r="O80" s="1211">
        <v>99954914.810000002</v>
      </c>
      <c r="P80" s="1211">
        <v>100454689.38</v>
      </c>
      <c r="Q80" s="319">
        <f t="shared" si="19"/>
        <v>979321871.04999983</v>
      </c>
      <c r="R80" s="318"/>
      <c r="S80" s="529">
        <f t="shared" si="20"/>
        <v>16026600.299999997</v>
      </c>
      <c r="T80" s="522">
        <f t="shared" si="21"/>
        <v>0.189825453526657</v>
      </c>
      <c r="U80" s="550"/>
      <c r="V80" s="219"/>
      <c r="W80" s="219"/>
      <c r="X80" s="219"/>
      <c r="Y80" s="219"/>
      <c r="Z80" s="219"/>
      <c r="AA80" s="219"/>
      <c r="AB80" s="219"/>
      <c r="AC80" s="219"/>
      <c r="AD80" s="219"/>
      <c r="AE80" s="219"/>
      <c r="AF80" s="219"/>
      <c r="AG80" s="219"/>
      <c r="AH80" s="218"/>
      <c r="AI80" s="218"/>
      <c r="AJ80" s="218"/>
      <c r="AK80" s="218"/>
      <c r="AL80" s="218"/>
      <c r="AM80" s="218"/>
      <c r="AN80" s="218"/>
      <c r="AO80" s="218"/>
      <c r="AP80" s="218"/>
    </row>
    <row r="81" spans="1:42" s="217" customFormat="1" ht="12" customHeight="1" x14ac:dyDescent="0.2">
      <c r="A81" s="1477"/>
      <c r="B81" s="325"/>
      <c r="C81" s="1052" t="str">
        <f>C$28</f>
        <v>Other Income (items excluded from ratio analyis)</v>
      </c>
      <c r="D81" s="156"/>
      <c r="E81" s="156"/>
      <c r="F81" s="1050"/>
      <c r="G81" s="1050"/>
      <c r="H81" s="1050"/>
      <c r="I81" s="1124"/>
      <c r="J81" s="1050"/>
      <c r="K81" s="1050"/>
      <c r="L81" s="1050"/>
      <c r="M81" s="1050"/>
      <c r="N81" s="1050"/>
      <c r="O81" s="1050"/>
      <c r="P81" s="1050"/>
      <c r="Q81" s="865"/>
      <c r="R81" s="865"/>
      <c r="S81" s="698"/>
      <c r="T81" s="555"/>
      <c r="U81" s="550"/>
      <c r="V81" s="219"/>
      <c r="W81" s="219"/>
      <c r="X81" s="219"/>
      <c r="Y81" s="219"/>
      <c r="Z81" s="219"/>
      <c r="AA81" s="219"/>
      <c r="AB81" s="219"/>
      <c r="AC81" s="219"/>
      <c r="AD81" s="219"/>
      <c r="AE81" s="219"/>
      <c r="AF81" s="219"/>
      <c r="AG81" s="219"/>
      <c r="AH81" s="218"/>
      <c r="AI81" s="218"/>
      <c r="AJ81" s="218"/>
      <c r="AK81" s="218"/>
      <c r="AL81" s="218"/>
      <c r="AM81" s="218"/>
      <c r="AN81" s="218"/>
      <c r="AO81" s="218"/>
      <c r="AP81" s="218"/>
    </row>
    <row r="82" spans="1:42" s="217" customFormat="1" ht="12" customHeight="1" x14ac:dyDescent="0.2">
      <c r="A82" s="1477"/>
      <c r="B82" s="325"/>
      <c r="C82" s="542" t="str">
        <f>C$29</f>
        <v>Net share of profit  on joint ventures</v>
      </c>
      <c r="D82" s="507"/>
      <c r="E82" s="507"/>
      <c r="F82" s="989"/>
      <c r="G82" s="524"/>
      <c r="H82" s="524"/>
      <c r="I82" s="524"/>
      <c r="J82" s="524"/>
      <c r="K82" s="524"/>
      <c r="L82" s="524"/>
      <c r="M82" s="524"/>
      <c r="N82" s="524"/>
      <c r="O82" s="524"/>
      <c r="P82" s="524"/>
      <c r="Q82" s="319">
        <f>SUM(G82:P82)</f>
        <v>0</v>
      </c>
      <c r="R82" s="318"/>
      <c r="S82" s="529">
        <f>P82-F82</f>
        <v>0</v>
      </c>
      <c r="T82" s="522">
        <f>IF(F82=0,0,(S82/F82))</f>
        <v>0</v>
      </c>
      <c r="U82" s="550"/>
      <c r="V82" s="219"/>
      <c r="W82" s="219"/>
      <c r="X82" s="219"/>
      <c r="Y82" s="219"/>
      <c r="Z82" s="219"/>
      <c r="AA82" s="219"/>
      <c r="AB82" s="219"/>
      <c r="AC82" s="219"/>
      <c r="AD82" s="219"/>
      <c r="AE82" s="219"/>
      <c r="AF82" s="219"/>
      <c r="AG82" s="219"/>
      <c r="AH82" s="218"/>
      <c r="AI82" s="218"/>
      <c r="AJ82" s="218"/>
      <c r="AK82" s="218"/>
      <c r="AL82" s="218"/>
      <c r="AM82" s="218"/>
      <c r="AN82" s="218"/>
      <c r="AO82" s="218"/>
      <c r="AP82" s="218"/>
    </row>
    <row r="83" spans="1:42" s="217" customFormat="1" ht="12" customHeight="1" x14ac:dyDescent="0.2">
      <c r="A83" s="1477"/>
      <c r="B83" s="325"/>
      <c r="C83" s="542" t="str">
        <f>C$30</f>
        <v>Fair value gains</v>
      </c>
      <c r="D83" s="507"/>
      <c r="E83" s="507"/>
      <c r="F83" s="524"/>
      <c r="G83" s="524"/>
      <c r="H83" s="524"/>
      <c r="I83" s="524"/>
      <c r="J83" s="524"/>
      <c r="K83" s="524"/>
      <c r="L83" s="524"/>
      <c r="M83" s="524"/>
      <c r="N83" s="524"/>
      <c r="O83" s="524"/>
      <c r="P83" s="524"/>
      <c r="Q83" s="319">
        <f>SUM(G83:P83)</f>
        <v>0</v>
      </c>
      <c r="R83" s="318"/>
      <c r="S83" s="529">
        <f>P83-F83</f>
        <v>0</v>
      </c>
      <c r="T83" s="522">
        <f>IF(F83=0,0,(S83/F83))</f>
        <v>0</v>
      </c>
      <c r="U83" s="550"/>
      <c r="V83" s="219"/>
      <c r="W83" s="219"/>
      <c r="X83" s="219"/>
      <c r="Y83" s="219"/>
      <c r="Z83" s="219"/>
      <c r="AA83" s="219"/>
      <c r="AB83" s="219"/>
      <c r="AC83" s="219"/>
      <c r="AD83" s="219"/>
      <c r="AE83" s="219"/>
      <c r="AF83" s="219"/>
      <c r="AG83" s="219"/>
      <c r="AH83" s="218"/>
      <c r="AI83" s="218"/>
      <c r="AJ83" s="218"/>
      <c r="AK83" s="218"/>
      <c r="AL83" s="218"/>
      <c r="AM83" s="218"/>
      <c r="AN83" s="218"/>
      <c r="AO83" s="218"/>
      <c r="AP83" s="218"/>
    </row>
    <row r="84" spans="1:42" s="217" customFormat="1" ht="12" customHeight="1" x14ac:dyDescent="0.2">
      <c r="A84" s="1477"/>
      <c r="B84" s="325"/>
      <c r="C84" s="1079" t="str">
        <f>C$31</f>
        <v>Net gains from disposal of assets</v>
      </c>
      <c r="D84" s="507"/>
      <c r="E84" s="507"/>
      <c r="F84" s="524"/>
      <c r="G84" s="1212"/>
      <c r="H84" s="1212"/>
      <c r="I84" s="1212"/>
      <c r="J84" s="1212"/>
      <c r="K84" s="1212"/>
      <c r="L84" s="1212"/>
      <c r="M84" s="1212"/>
      <c r="N84" s="1212"/>
      <c r="O84" s="1212"/>
      <c r="P84" s="1212"/>
      <c r="Q84" s="319">
        <f>SUM(G84:P84)</f>
        <v>0</v>
      </c>
      <c r="R84" s="318"/>
      <c r="S84" s="529">
        <f>P84-F84</f>
        <v>0</v>
      </c>
      <c r="T84" s="522">
        <f>IF(F84=0,0,(S84/F84))</f>
        <v>0</v>
      </c>
      <c r="U84" s="550"/>
      <c r="V84" s="219"/>
      <c r="W84" s="219"/>
      <c r="X84" s="219"/>
      <c r="Y84" s="219"/>
      <c r="Z84" s="219"/>
      <c r="AA84" s="219"/>
      <c r="AB84" s="219"/>
      <c r="AC84" s="219"/>
      <c r="AD84" s="219"/>
      <c r="AE84" s="219"/>
      <c r="AF84" s="219"/>
      <c r="AG84" s="219"/>
      <c r="AH84" s="218"/>
      <c r="AI84" s="218"/>
      <c r="AJ84" s="218"/>
      <c r="AK84" s="218"/>
      <c r="AL84" s="218"/>
      <c r="AM84" s="218"/>
      <c r="AN84" s="218"/>
      <c r="AO84" s="218"/>
      <c r="AP84" s="218"/>
    </row>
    <row r="85" spans="1:42" s="217" customFormat="1" ht="12" customHeight="1" x14ac:dyDescent="0.2">
      <c r="A85" s="1477"/>
      <c r="B85" s="325"/>
      <c r="C85" s="542"/>
      <c r="D85" s="156"/>
      <c r="E85" s="156"/>
      <c r="F85" s="865"/>
      <c r="G85" s="865"/>
      <c r="H85" s="865"/>
      <c r="I85" s="865"/>
      <c r="J85" s="865"/>
      <c r="K85" s="865"/>
      <c r="L85" s="865"/>
      <c r="M85" s="865"/>
      <c r="N85" s="865"/>
      <c r="O85" s="865"/>
      <c r="P85" s="865"/>
      <c r="Q85" s="527"/>
      <c r="R85" s="865"/>
      <c r="S85" s="698"/>
      <c r="T85" s="555"/>
      <c r="U85" s="1051"/>
      <c r="V85" s="219"/>
      <c r="W85" s="219"/>
      <c r="X85" s="219"/>
      <c r="Y85" s="219"/>
      <c r="Z85" s="219"/>
      <c r="AA85" s="219"/>
      <c r="AB85" s="219"/>
      <c r="AC85" s="219"/>
      <c r="AD85" s="219"/>
      <c r="AE85" s="219"/>
      <c r="AF85" s="219"/>
      <c r="AG85" s="219"/>
      <c r="AH85" s="218"/>
      <c r="AI85" s="218"/>
      <c r="AJ85" s="218"/>
      <c r="AK85" s="218"/>
      <c r="AL85" s="218"/>
      <c r="AM85" s="218"/>
      <c r="AN85" s="218"/>
      <c r="AO85" s="218"/>
      <c r="AP85" s="218"/>
    </row>
    <row r="86" spans="1:42" s="217" customFormat="1" ht="12" customHeight="1" x14ac:dyDescent="0.2">
      <c r="A86" s="1477"/>
      <c r="B86" s="325"/>
      <c r="C86" s="1052" t="str">
        <f>C$33</f>
        <v>Total Income Continuing Operations</v>
      </c>
      <c r="D86" s="507"/>
      <c r="E86" s="507"/>
      <c r="F86" s="1120">
        <f t="shared" ref="F86:P86" si="22">SUM(F74:F84)</f>
        <v>414972106.48000002</v>
      </c>
      <c r="G86" s="1120">
        <f t="shared" si="22"/>
        <v>431501768.36000001</v>
      </c>
      <c r="H86" s="1120">
        <f t="shared" si="22"/>
        <v>437384813.90000004</v>
      </c>
      <c r="I86" s="1120">
        <f t="shared" si="22"/>
        <v>443375281.25</v>
      </c>
      <c r="J86" s="1120">
        <f t="shared" si="22"/>
        <v>449490023.68000001</v>
      </c>
      <c r="K86" s="1120">
        <f t="shared" si="22"/>
        <v>455220976.88999999</v>
      </c>
      <c r="L86" s="1120">
        <f t="shared" si="22"/>
        <v>461077185.38000005</v>
      </c>
      <c r="M86" s="1120">
        <f t="shared" si="22"/>
        <v>467061690.41000003</v>
      </c>
      <c r="N86" s="1120">
        <f t="shared" si="22"/>
        <v>473177608.86000001</v>
      </c>
      <c r="O86" s="1120">
        <f t="shared" si="22"/>
        <v>479428135.06999993</v>
      </c>
      <c r="P86" s="1120">
        <f t="shared" si="22"/>
        <v>485816542.78999996</v>
      </c>
      <c r="Q86" s="538">
        <f>SUM(G86:P86)</f>
        <v>4583534026.5900002</v>
      </c>
      <c r="R86" s="496"/>
      <c r="S86" s="552">
        <f>P86-F86</f>
        <v>70844436.309999943</v>
      </c>
      <c r="T86" s="523">
        <f>IF(F86=0,0,(S86/F86))</f>
        <v>0.17072095980363047</v>
      </c>
      <c r="U86" s="1051"/>
      <c r="V86" s="219"/>
      <c r="W86" s="219"/>
      <c r="X86" s="219"/>
      <c r="Y86" s="219"/>
      <c r="Z86" s="219"/>
      <c r="AA86" s="219"/>
      <c r="AB86" s="219"/>
      <c r="AC86" s="219"/>
      <c r="AD86" s="219"/>
      <c r="AE86" s="219"/>
      <c r="AF86" s="219"/>
      <c r="AG86" s="219"/>
      <c r="AH86" s="218"/>
      <c r="AI86" s="218"/>
      <c r="AJ86" s="218"/>
      <c r="AK86" s="218"/>
      <c r="AL86" s="218"/>
      <c r="AM86" s="218"/>
      <c r="AN86" s="218"/>
      <c r="AO86" s="218"/>
      <c r="AP86" s="218"/>
    </row>
    <row r="87" spans="1:42" s="217" customFormat="1" ht="12" customHeight="1" x14ac:dyDescent="0.2">
      <c r="A87" s="1477"/>
      <c r="B87" s="325"/>
      <c r="C87" s="631"/>
      <c r="D87" s="507"/>
      <c r="E87" s="507"/>
      <c r="F87" s="318"/>
      <c r="G87" s="318"/>
      <c r="H87" s="318"/>
      <c r="I87" s="318"/>
      <c r="J87" s="318"/>
      <c r="K87" s="318"/>
      <c r="L87" s="318"/>
      <c r="M87" s="318"/>
      <c r="N87" s="318"/>
      <c r="O87" s="318"/>
      <c r="P87" s="318"/>
      <c r="Q87" s="319"/>
      <c r="R87" s="318"/>
      <c r="S87" s="529"/>
      <c r="T87" s="522"/>
      <c r="U87" s="1051"/>
      <c r="V87" s="219"/>
      <c r="W87" s="219"/>
      <c r="X87" s="219"/>
      <c r="Y87" s="219"/>
      <c r="Z87" s="219"/>
      <c r="AA87" s="219"/>
      <c r="AB87" s="219"/>
      <c r="AC87" s="219"/>
      <c r="AD87" s="219"/>
      <c r="AE87" s="219"/>
      <c r="AF87" s="219"/>
      <c r="AG87" s="219"/>
      <c r="AH87" s="218"/>
      <c r="AI87" s="218"/>
      <c r="AJ87" s="218"/>
      <c r="AK87" s="218"/>
      <c r="AL87" s="218"/>
      <c r="AM87" s="218"/>
      <c r="AN87" s="218"/>
      <c r="AO87" s="218"/>
      <c r="AP87" s="218"/>
    </row>
    <row r="88" spans="1:42" s="217" customFormat="1" ht="10.5" customHeight="1" x14ac:dyDescent="0.2">
      <c r="A88" s="1477"/>
      <c r="B88" s="325"/>
      <c r="C88" s="1052" t="str">
        <f>C$35</f>
        <v>Income excluding capital grants and contributions</v>
      </c>
      <c r="D88" s="507"/>
      <c r="E88" s="507"/>
      <c r="F88" s="1364">
        <f t="shared" ref="F88:P88" si="23">F86-F79</f>
        <v>388002614.48000002</v>
      </c>
      <c r="G88" s="1364">
        <f t="shared" si="23"/>
        <v>404532276.36000001</v>
      </c>
      <c r="H88" s="1364">
        <f t="shared" si="23"/>
        <v>410415321.90000004</v>
      </c>
      <c r="I88" s="1364">
        <f t="shared" si="23"/>
        <v>416405789.25</v>
      </c>
      <c r="J88" s="1364">
        <f t="shared" si="23"/>
        <v>422520531.68000001</v>
      </c>
      <c r="K88" s="1364">
        <f t="shared" si="23"/>
        <v>428251484.88999999</v>
      </c>
      <c r="L88" s="1364">
        <f t="shared" si="23"/>
        <v>434107693.38000005</v>
      </c>
      <c r="M88" s="1364">
        <f t="shared" si="23"/>
        <v>440092198.41000003</v>
      </c>
      <c r="N88" s="1364">
        <f t="shared" si="23"/>
        <v>446208116.86000001</v>
      </c>
      <c r="O88" s="1364">
        <f t="shared" si="23"/>
        <v>452458643.06999993</v>
      </c>
      <c r="P88" s="1364">
        <f t="shared" si="23"/>
        <v>458847050.78999996</v>
      </c>
      <c r="Q88" s="1118">
        <f>SUM(G88:P88)</f>
        <v>4313839106.5900002</v>
      </c>
      <c r="R88" s="318"/>
      <c r="S88" s="529">
        <f>P88-F88</f>
        <v>70844436.309999943</v>
      </c>
      <c r="T88" s="522">
        <f>IF(F88=0,0,(S88/F88))</f>
        <v>0.18258752303755851</v>
      </c>
      <c r="U88" s="1051"/>
      <c r="V88" s="219"/>
      <c r="W88" s="219"/>
      <c r="X88" s="219"/>
      <c r="Y88" s="219"/>
      <c r="Z88" s="219"/>
      <c r="AA88" s="219"/>
      <c r="AB88" s="219"/>
      <c r="AC88" s="219"/>
      <c r="AD88" s="219"/>
      <c r="AE88" s="219"/>
      <c r="AF88" s="219"/>
      <c r="AG88" s="219"/>
      <c r="AH88" s="218"/>
      <c r="AI88" s="218"/>
      <c r="AJ88" s="218"/>
      <c r="AK88" s="218"/>
      <c r="AL88" s="218"/>
      <c r="AM88" s="218"/>
      <c r="AN88" s="218"/>
      <c r="AO88" s="218"/>
      <c r="AP88" s="218"/>
    </row>
    <row r="89" spans="1:42" s="217" customFormat="1" ht="10.5" customHeight="1" x14ac:dyDescent="0.2">
      <c r="A89" s="1477"/>
      <c r="B89" s="325"/>
      <c r="C89" s="631"/>
      <c r="D89" s="507"/>
      <c r="E89" s="507"/>
      <c r="F89" s="318"/>
      <c r="G89" s="318"/>
      <c r="H89" s="318"/>
      <c r="I89" s="318"/>
      <c r="J89" s="318"/>
      <c r="K89" s="318"/>
      <c r="L89" s="318"/>
      <c r="M89" s="318"/>
      <c r="N89" s="318"/>
      <c r="O89" s="318"/>
      <c r="P89" s="318"/>
      <c r="Q89" s="319"/>
      <c r="R89" s="318"/>
      <c r="S89" s="529"/>
      <c r="T89" s="522"/>
      <c r="U89" s="1051"/>
      <c r="V89" s="219"/>
      <c r="W89" s="219"/>
      <c r="X89" s="219"/>
      <c r="Y89" s="219"/>
      <c r="Z89" s="219"/>
      <c r="AA89" s="219"/>
      <c r="AB89" s="219"/>
      <c r="AC89" s="219"/>
      <c r="AD89" s="219"/>
      <c r="AE89" s="219"/>
      <c r="AF89" s="219"/>
      <c r="AG89" s="219"/>
      <c r="AH89" s="218"/>
      <c r="AI89" s="218"/>
      <c r="AJ89" s="218"/>
      <c r="AK89" s="218"/>
      <c r="AL89" s="218"/>
      <c r="AM89" s="218"/>
      <c r="AN89" s="218"/>
      <c r="AO89" s="218"/>
      <c r="AP89" s="218"/>
    </row>
    <row r="90" spans="1:42" s="217" customFormat="1" ht="34.5" customHeight="1" x14ac:dyDescent="0.2">
      <c r="A90" s="1477"/>
      <c r="B90" s="325"/>
      <c r="C90" s="1299" t="str">
        <f>C$37</f>
        <v>Income excluding capital grants and contributions, net gains from asset disposals, profit on joint ventures and fair value gains</v>
      </c>
      <c r="D90" s="507"/>
      <c r="E90" s="507"/>
      <c r="F90" s="1364">
        <f t="shared" ref="F90:P90" si="24">F86-F79-SUM(F82:F84)</f>
        <v>388002614.48000002</v>
      </c>
      <c r="G90" s="1364">
        <f t="shared" si="24"/>
        <v>404532276.36000001</v>
      </c>
      <c r="H90" s="1364">
        <f t="shared" si="24"/>
        <v>410415321.90000004</v>
      </c>
      <c r="I90" s="1364">
        <f t="shared" si="24"/>
        <v>416405789.25</v>
      </c>
      <c r="J90" s="1364">
        <f t="shared" si="24"/>
        <v>422520531.68000001</v>
      </c>
      <c r="K90" s="1364">
        <f t="shared" si="24"/>
        <v>428251484.88999999</v>
      </c>
      <c r="L90" s="1364">
        <f t="shared" si="24"/>
        <v>434107693.38000005</v>
      </c>
      <c r="M90" s="1364">
        <f t="shared" si="24"/>
        <v>440092198.41000003</v>
      </c>
      <c r="N90" s="1364">
        <f t="shared" si="24"/>
        <v>446208116.86000001</v>
      </c>
      <c r="O90" s="1364">
        <f t="shared" si="24"/>
        <v>452458643.06999993</v>
      </c>
      <c r="P90" s="1364">
        <f t="shared" si="24"/>
        <v>458847050.78999996</v>
      </c>
      <c r="Q90" s="319">
        <f>SUM(G90:P90)</f>
        <v>4313839106.5900002</v>
      </c>
      <c r="R90" s="318"/>
      <c r="S90" s="529">
        <f>P90-F90</f>
        <v>70844436.309999943</v>
      </c>
      <c r="T90" s="522">
        <f>IF(F90=0,0,(S90/F90))</f>
        <v>0.18258752303755851</v>
      </c>
      <c r="U90" s="1051"/>
      <c r="V90" s="219"/>
      <c r="W90" s="219"/>
      <c r="X90" s="219"/>
      <c r="Y90" s="219"/>
      <c r="Z90" s="219"/>
      <c r="AA90" s="219"/>
      <c r="AB90" s="219"/>
      <c r="AC90" s="219"/>
      <c r="AD90" s="219"/>
      <c r="AE90" s="219"/>
      <c r="AF90" s="219"/>
      <c r="AG90" s="219"/>
      <c r="AH90" s="218"/>
      <c r="AI90" s="218"/>
      <c r="AJ90" s="218"/>
      <c r="AK90" s="218"/>
      <c r="AL90" s="218"/>
      <c r="AM90" s="218"/>
      <c r="AN90" s="218"/>
      <c r="AO90" s="218"/>
      <c r="AP90" s="218"/>
    </row>
    <row r="91" spans="1:42" s="217" customFormat="1" ht="11.65" customHeight="1" x14ac:dyDescent="0.2">
      <c r="A91" s="1477"/>
      <c r="B91" s="325"/>
      <c r="C91" s="663"/>
      <c r="D91" s="156"/>
      <c r="E91" s="156"/>
      <c r="F91" s="865"/>
      <c r="G91" s="865"/>
      <c r="H91" s="865"/>
      <c r="I91" s="865"/>
      <c r="J91" s="865"/>
      <c r="K91" s="865"/>
      <c r="L91" s="865"/>
      <c r="M91" s="865"/>
      <c r="N91" s="865"/>
      <c r="O91" s="865"/>
      <c r="P91" s="865"/>
      <c r="Q91" s="527"/>
      <c r="R91" s="865"/>
      <c r="S91" s="698"/>
      <c r="T91" s="555"/>
      <c r="U91" s="1051"/>
      <c r="V91" s="219"/>
      <c r="W91" s="219"/>
      <c r="X91" s="219"/>
      <c r="Y91" s="219"/>
      <c r="Z91" s="219"/>
      <c r="AA91" s="219"/>
      <c r="AB91" s="219"/>
      <c r="AC91" s="219"/>
      <c r="AD91" s="219"/>
      <c r="AE91" s="219"/>
      <c r="AF91" s="219"/>
      <c r="AG91" s="219"/>
      <c r="AH91" s="218"/>
      <c r="AI91" s="218"/>
      <c r="AJ91" s="218"/>
      <c r="AK91" s="218"/>
      <c r="AL91" s="218"/>
      <c r="AM91" s="218"/>
      <c r="AN91" s="218"/>
      <c r="AO91" s="218"/>
      <c r="AP91" s="218"/>
    </row>
    <row r="92" spans="1:42" s="1470" customFormat="1" ht="11.65" customHeight="1" x14ac:dyDescent="0.2">
      <c r="A92" s="1471"/>
      <c r="B92" s="325"/>
      <c r="C92" s="1053" t="str">
        <f>C$39</f>
        <v>Expenses from continuing operations</v>
      </c>
      <c r="D92" s="1054"/>
      <c r="E92" s="1054"/>
      <c r="F92" s="1054"/>
      <c r="G92" s="533"/>
      <c r="H92" s="1055"/>
      <c r="I92" s="1125"/>
      <c r="J92" s="1055"/>
      <c r="K92" s="1055"/>
      <c r="L92" s="1055"/>
      <c r="M92" s="1055"/>
      <c r="N92" s="1055"/>
      <c r="O92" s="1055"/>
      <c r="P92" s="1055"/>
      <c r="Q92" s="1055"/>
      <c r="R92" s="1055"/>
      <c r="S92" s="1055"/>
      <c r="T92" s="1056"/>
      <c r="U92" s="1365"/>
      <c r="V92" s="1471"/>
      <c r="W92" s="1471"/>
      <c r="X92" s="1471"/>
      <c r="Y92" s="1471"/>
      <c r="Z92" s="1471"/>
      <c r="AA92" s="1471"/>
      <c r="AB92" s="1471"/>
      <c r="AC92" s="1471"/>
      <c r="AD92" s="1471"/>
      <c r="AE92" s="1471"/>
      <c r="AF92" s="1471"/>
      <c r="AG92" s="1471"/>
    </row>
    <row r="93" spans="1:42" s="217" customFormat="1" ht="11.65" customHeight="1" x14ac:dyDescent="0.2">
      <c r="A93" s="1477"/>
      <c r="B93" s="325"/>
      <c r="C93" s="663"/>
      <c r="D93" s="156"/>
      <c r="E93" s="156"/>
      <c r="F93" s="865"/>
      <c r="G93" s="865"/>
      <c r="H93" s="865"/>
      <c r="I93" s="865"/>
      <c r="J93" s="865"/>
      <c r="K93" s="865"/>
      <c r="L93" s="865"/>
      <c r="M93" s="865"/>
      <c r="N93" s="865"/>
      <c r="O93" s="865"/>
      <c r="P93" s="865"/>
      <c r="Q93" s="865"/>
      <c r="R93" s="865"/>
      <c r="S93" s="698"/>
      <c r="T93" s="555"/>
      <c r="U93" s="1051"/>
      <c r="V93" s="219"/>
      <c r="W93" s="219"/>
      <c r="X93" s="219"/>
      <c r="Y93" s="219"/>
      <c r="Z93" s="219"/>
      <c r="AA93" s="219"/>
      <c r="AB93" s="219"/>
      <c r="AC93" s="219"/>
      <c r="AD93" s="219"/>
      <c r="AE93" s="219"/>
      <c r="AF93" s="219"/>
      <c r="AG93" s="219"/>
      <c r="AH93" s="218"/>
      <c r="AI93" s="218"/>
      <c r="AJ93" s="218"/>
      <c r="AK93" s="218"/>
      <c r="AL93" s="218"/>
      <c r="AM93" s="218"/>
      <c r="AN93" s="218"/>
      <c r="AO93" s="218"/>
      <c r="AP93" s="218"/>
    </row>
    <row r="94" spans="1:42" s="217" customFormat="1" ht="11.65" customHeight="1" x14ac:dyDescent="0.2">
      <c r="A94" s="1477"/>
      <c r="B94" s="325"/>
      <c r="C94" s="1079" t="str">
        <f>C$41</f>
        <v>Employee Benefits &amp; On-costs</v>
      </c>
      <c r="D94" s="507"/>
      <c r="E94" s="505"/>
      <c r="F94" s="1211">
        <v>217869498.59</v>
      </c>
      <c r="G94" s="1211">
        <v>146939074</v>
      </c>
      <c r="H94" s="1211">
        <v>150612550.84999999</v>
      </c>
      <c r="I94" s="1211">
        <v>154377864.62</v>
      </c>
      <c r="J94" s="1212">
        <v>158237311.24000001</v>
      </c>
      <c r="K94" s="1211">
        <v>162193244.02000001</v>
      </c>
      <c r="L94" s="1211">
        <v>165437108.90000001</v>
      </c>
      <c r="M94" s="1211">
        <v>168745851.08000001</v>
      </c>
      <c r="N94" s="1211">
        <v>172120768.09999999</v>
      </c>
      <c r="O94" s="1648">
        <v>175563183.46000001</v>
      </c>
      <c r="P94" s="1211">
        <v>179074447.13</v>
      </c>
      <c r="Q94" s="319">
        <f t="shared" ref="Q94:Q99" si="25">SUM(G94:P94)</f>
        <v>1633301403.4000001</v>
      </c>
      <c r="R94" s="318"/>
      <c r="S94" s="529">
        <f t="shared" ref="S94:S99" si="26">P94-F94</f>
        <v>-38795051.460000008</v>
      </c>
      <c r="T94" s="522">
        <f t="shared" ref="T94:T99" si="27">IF(F94=0,0,(S94/F94))</f>
        <v>-0.17806554708700589</v>
      </c>
      <c r="U94" s="550"/>
      <c r="V94" s="219"/>
      <c r="W94" s="219"/>
      <c r="X94" s="219"/>
      <c r="Y94" s="219"/>
      <c r="Z94" s="219"/>
      <c r="AA94" s="219"/>
      <c r="AB94" s="219"/>
      <c r="AC94" s="219"/>
      <c r="AD94" s="219"/>
      <c r="AE94" s="219"/>
      <c r="AF94" s="219"/>
      <c r="AG94" s="219"/>
      <c r="AH94" s="218"/>
      <c r="AI94" s="218"/>
      <c r="AJ94" s="218"/>
      <c r="AK94" s="218"/>
      <c r="AL94" s="218"/>
      <c r="AM94" s="218"/>
      <c r="AN94" s="218"/>
      <c r="AO94" s="218"/>
      <c r="AP94" s="218"/>
    </row>
    <row r="95" spans="1:42" s="217" customFormat="1" ht="11.65" customHeight="1" x14ac:dyDescent="0.2">
      <c r="A95" s="1477"/>
      <c r="B95" s="325"/>
      <c r="C95" s="1079" t="str">
        <f>C$42</f>
        <v>Borrowing Costs (i.e. interest costs)</v>
      </c>
      <c r="D95" s="507"/>
      <c r="E95" s="505"/>
      <c r="F95" s="1211">
        <v>3480788.84</v>
      </c>
      <c r="G95" s="1211">
        <v>3341700</v>
      </c>
      <c r="H95" s="1211">
        <v>3130138</v>
      </c>
      <c r="I95" s="1212">
        <v>2965715.5658576684</v>
      </c>
      <c r="J95" s="1211">
        <v>2856807.2249230538</v>
      </c>
      <c r="K95" s="1211">
        <v>2724240.16835697</v>
      </c>
      <c r="L95" s="1211">
        <v>2591937.7112057814</v>
      </c>
      <c r="M95" s="1211">
        <v>2460869.6627119342</v>
      </c>
      <c r="N95" s="1648">
        <v>2323061.3524784334</v>
      </c>
      <c r="O95" s="1211">
        <v>2187436.4582804907</v>
      </c>
      <c r="P95" s="1648">
        <v>2049867.3619872516</v>
      </c>
      <c r="Q95" s="319">
        <f t="shared" si="25"/>
        <v>26631773.505801585</v>
      </c>
      <c r="R95" s="318"/>
      <c r="S95" s="529">
        <f t="shared" si="26"/>
        <v>-1430921.4780127483</v>
      </c>
      <c r="T95" s="522">
        <f t="shared" si="27"/>
        <v>-0.41109114737702629</v>
      </c>
      <c r="U95" s="550"/>
      <c r="V95" s="219"/>
      <c r="W95" s="219"/>
      <c r="X95" s="219"/>
      <c r="Y95" s="219"/>
      <c r="Z95" s="219"/>
      <c r="AA95" s="219"/>
      <c r="AB95" s="219"/>
      <c r="AC95" s="219"/>
      <c r="AD95" s="219"/>
      <c r="AE95" s="219"/>
      <c r="AF95" s="219"/>
      <c r="AG95" s="219"/>
      <c r="AH95" s="218"/>
      <c r="AI95" s="218"/>
      <c r="AJ95" s="218"/>
      <c r="AK95" s="218"/>
      <c r="AL95" s="218"/>
      <c r="AM95" s="218"/>
      <c r="AN95" s="218"/>
      <c r="AO95" s="218"/>
      <c r="AP95" s="218"/>
    </row>
    <row r="96" spans="1:42" s="217" customFormat="1" ht="11.65" customHeight="1" x14ac:dyDescent="0.2">
      <c r="A96" s="1477"/>
      <c r="B96" s="325"/>
      <c r="C96" s="1079" t="str">
        <f>C$43</f>
        <v>Materials &amp; Contracts</v>
      </c>
      <c r="D96" s="507"/>
      <c r="E96" s="505"/>
      <c r="F96" s="1211">
        <v>91498631.569999993</v>
      </c>
      <c r="G96" s="1211">
        <v>83858367.030000001</v>
      </c>
      <c r="H96" s="1211">
        <v>85288005.870000005</v>
      </c>
      <c r="I96" s="1212">
        <v>86381435.900000006</v>
      </c>
      <c r="J96" s="1211">
        <v>87429950.079999998</v>
      </c>
      <c r="K96" s="1211">
        <v>87867099.829999998</v>
      </c>
      <c r="L96" s="1211">
        <v>88306435.329999998</v>
      </c>
      <c r="M96" s="1211">
        <v>88747967.510000005</v>
      </c>
      <c r="N96" s="1648">
        <v>89191707.349999994</v>
      </c>
      <c r="O96" s="1211">
        <v>89637665.890000001</v>
      </c>
      <c r="P96" s="1648">
        <v>90085854.219999999</v>
      </c>
      <c r="Q96" s="319">
        <f t="shared" si="25"/>
        <v>876794489.00999999</v>
      </c>
      <c r="R96" s="318"/>
      <c r="S96" s="529">
        <f t="shared" si="26"/>
        <v>-1412777.349999994</v>
      </c>
      <c r="T96" s="522">
        <f t="shared" si="27"/>
        <v>-1.5440420536990924E-2</v>
      </c>
      <c r="U96" s="550"/>
      <c r="V96" s="219"/>
      <c r="W96" s="219"/>
      <c r="X96" s="219"/>
      <c r="Y96" s="219"/>
      <c r="Z96" s="219"/>
      <c r="AA96" s="219"/>
      <c r="AB96" s="219"/>
      <c r="AC96" s="219"/>
      <c r="AD96" s="219"/>
      <c r="AE96" s="219"/>
      <c r="AF96" s="219"/>
      <c r="AG96" s="219"/>
      <c r="AH96" s="218"/>
      <c r="AI96" s="218"/>
      <c r="AJ96" s="218"/>
      <c r="AK96" s="218"/>
      <c r="AL96" s="218"/>
      <c r="AM96" s="218"/>
      <c r="AN96" s="218"/>
      <c r="AO96" s="218"/>
      <c r="AP96" s="218"/>
    </row>
    <row r="97" spans="1:42" s="217" customFormat="1" ht="11.65" customHeight="1" x14ac:dyDescent="0.2">
      <c r="A97" s="1477"/>
      <c r="B97" s="325"/>
      <c r="C97" s="1079" t="str">
        <f>C$44</f>
        <v>Depreciation &amp; Amortisation</v>
      </c>
      <c r="D97" s="507"/>
      <c r="E97" s="505"/>
      <c r="F97" s="1211">
        <v>89058017.780000001</v>
      </c>
      <c r="G97" s="1211">
        <v>91643373.019999996</v>
      </c>
      <c r="H97" s="1211">
        <v>94228728.260000005</v>
      </c>
      <c r="I97" s="1212">
        <v>96814083.5</v>
      </c>
      <c r="J97" s="1211">
        <v>99399438.739999995</v>
      </c>
      <c r="K97" s="1211">
        <v>101984793.98</v>
      </c>
      <c r="L97" s="1211">
        <v>104570149.22</v>
      </c>
      <c r="M97" s="1211">
        <v>107155504.45999999</v>
      </c>
      <c r="N97" s="1648">
        <v>109740859.7</v>
      </c>
      <c r="O97" s="1211">
        <v>112326214.94</v>
      </c>
      <c r="P97" s="1648">
        <v>114911570.18000001</v>
      </c>
      <c r="Q97" s="319">
        <f t="shared" si="25"/>
        <v>1032774716.0000002</v>
      </c>
      <c r="R97" s="318"/>
      <c r="S97" s="529">
        <f t="shared" si="26"/>
        <v>25853552.400000006</v>
      </c>
      <c r="T97" s="522">
        <f t="shared" si="27"/>
        <v>0.29030011047254645</v>
      </c>
      <c r="U97" s="550"/>
      <c r="V97" s="219"/>
      <c r="W97" s="219"/>
      <c r="X97" s="219"/>
      <c r="Y97" s="219"/>
      <c r="Z97" s="219"/>
      <c r="AA97" s="219"/>
      <c r="AB97" s="219"/>
      <c r="AC97" s="219"/>
      <c r="AD97" s="219"/>
      <c r="AE97" s="219"/>
      <c r="AF97" s="219"/>
      <c r="AG97" s="219"/>
      <c r="AH97" s="218"/>
      <c r="AI97" s="218"/>
      <c r="AJ97" s="218"/>
      <c r="AK97" s="218"/>
      <c r="AL97" s="218"/>
      <c r="AM97" s="218"/>
      <c r="AN97" s="218"/>
      <c r="AO97" s="218"/>
      <c r="AP97" s="218"/>
    </row>
    <row r="98" spans="1:42" s="217" customFormat="1" ht="11.65" customHeight="1" x14ac:dyDescent="0.2">
      <c r="A98" s="1477"/>
      <c r="B98" s="325"/>
      <c r="C98" s="1079" t="str">
        <f>C$45</f>
        <v>Other Expenses</v>
      </c>
      <c r="D98" s="507"/>
      <c r="E98" s="505"/>
      <c r="F98" s="1211">
        <v>85286478.099999994</v>
      </c>
      <c r="G98" s="1211">
        <v>85712910.489999995</v>
      </c>
      <c r="H98" s="1211">
        <v>86141475.040000007</v>
      </c>
      <c r="I98" s="1212">
        <v>86572182.420000002</v>
      </c>
      <c r="J98" s="1211">
        <v>87005043.329999998</v>
      </c>
      <c r="K98" s="1211">
        <v>87440068.549999997</v>
      </c>
      <c r="L98" s="1211">
        <v>87877268.890000001</v>
      </c>
      <c r="M98" s="1211">
        <v>88316655.230000004</v>
      </c>
      <c r="N98" s="1648">
        <v>88758238.510000005</v>
      </c>
      <c r="O98" s="1211">
        <v>89202029.700000003</v>
      </c>
      <c r="P98" s="1648">
        <v>89648039.849999994</v>
      </c>
      <c r="Q98" s="319">
        <f t="shared" si="25"/>
        <v>876673912.00999999</v>
      </c>
      <c r="R98" s="318"/>
      <c r="S98" s="529">
        <f t="shared" si="26"/>
        <v>4361561.75</v>
      </c>
      <c r="T98" s="522">
        <f t="shared" si="27"/>
        <v>5.1140132025219602E-2</v>
      </c>
      <c r="U98" s="550"/>
      <c r="V98" s="219"/>
      <c r="W98" s="219"/>
      <c r="X98" s="219"/>
      <c r="Y98" s="219"/>
      <c r="Z98" s="219"/>
      <c r="AA98" s="219"/>
      <c r="AB98" s="219"/>
      <c r="AC98" s="219"/>
      <c r="AD98" s="219"/>
      <c r="AE98" s="219"/>
      <c r="AF98" s="219"/>
      <c r="AG98" s="219"/>
      <c r="AH98" s="218"/>
      <c r="AI98" s="218"/>
      <c r="AJ98" s="218"/>
      <c r="AK98" s="218"/>
      <c r="AL98" s="218"/>
      <c r="AM98" s="218"/>
      <c r="AN98" s="218"/>
      <c r="AO98" s="218"/>
      <c r="AP98" s="218"/>
    </row>
    <row r="99" spans="1:42" s="217" customFormat="1" ht="11.65" customHeight="1" x14ac:dyDescent="0.2">
      <c r="A99" s="1477"/>
      <c r="B99" s="325"/>
      <c r="C99" s="542" t="str">
        <f>C$46</f>
        <v>&lt;include additional items here&gt;</v>
      </c>
      <c r="D99" s="507"/>
      <c r="E99" s="505"/>
      <c r="F99" s="524"/>
      <c r="G99" s="524"/>
      <c r="H99" s="524"/>
      <c r="I99" s="524"/>
      <c r="J99" s="524"/>
      <c r="K99" s="524"/>
      <c r="L99" s="524"/>
      <c r="M99" s="524"/>
      <c r="N99" s="525"/>
      <c r="O99" s="524"/>
      <c r="P99" s="525"/>
      <c r="Q99" s="319">
        <f t="shared" si="25"/>
        <v>0</v>
      </c>
      <c r="R99" s="318"/>
      <c r="S99" s="529">
        <f t="shared" si="26"/>
        <v>0</v>
      </c>
      <c r="T99" s="522">
        <f t="shared" si="27"/>
        <v>0</v>
      </c>
      <c r="U99" s="550"/>
      <c r="V99" s="219"/>
      <c r="W99" s="219"/>
      <c r="X99" s="219"/>
      <c r="Y99" s="219"/>
      <c r="Z99" s="219"/>
      <c r="AA99" s="219"/>
      <c r="AB99" s="219"/>
      <c r="AC99" s="219"/>
      <c r="AD99" s="219"/>
      <c r="AE99" s="219"/>
      <c r="AF99" s="219"/>
      <c r="AG99" s="219"/>
      <c r="AH99" s="218"/>
      <c r="AI99" s="218"/>
      <c r="AJ99" s="218"/>
      <c r="AK99" s="218"/>
      <c r="AL99" s="218"/>
      <c r="AM99" s="218"/>
      <c r="AN99" s="218"/>
      <c r="AO99" s="218"/>
      <c r="AP99" s="218"/>
    </row>
    <row r="100" spans="1:42" s="217" customFormat="1" ht="11.65" customHeight="1" x14ac:dyDescent="0.2">
      <c r="A100" s="1477"/>
      <c r="B100" s="325"/>
      <c r="C100" s="543" t="str">
        <f>C$47</f>
        <v>Other Expenses (items excluded from ratio analyis)</v>
      </c>
      <c r="D100" s="507"/>
      <c r="E100" s="505"/>
      <c r="F100" s="1117"/>
      <c r="G100" s="1117"/>
      <c r="H100" s="1117"/>
      <c r="I100" s="865"/>
      <c r="J100" s="1117"/>
      <c r="K100" s="1117"/>
      <c r="L100" s="1117"/>
      <c r="M100" s="1117"/>
      <c r="N100" s="1117"/>
      <c r="O100" s="1117"/>
      <c r="P100" s="1117"/>
      <c r="Q100" s="319"/>
      <c r="R100" s="318"/>
      <c r="S100" s="529"/>
      <c r="T100" s="522"/>
      <c r="U100" s="550"/>
      <c r="V100" s="219"/>
      <c r="W100" s="219"/>
      <c r="X100" s="219"/>
      <c r="Y100" s="219"/>
      <c r="Z100" s="219"/>
      <c r="AA100" s="219"/>
      <c r="AB100" s="219"/>
      <c r="AC100" s="219"/>
      <c r="AD100" s="219"/>
      <c r="AE100" s="219"/>
      <c r="AF100" s="219"/>
      <c r="AG100" s="219"/>
      <c r="AH100" s="218"/>
      <c r="AI100" s="218"/>
      <c r="AJ100" s="218"/>
      <c r="AK100" s="218"/>
      <c r="AL100" s="218"/>
      <c r="AM100" s="218"/>
      <c r="AN100" s="218"/>
      <c r="AO100" s="218"/>
      <c r="AP100" s="218"/>
    </row>
    <row r="101" spans="1:42" s="217" customFormat="1" ht="11.65" customHeight="1" x14ac:dyDescent="0.2">
      <c r="A101" s="1477"/>
      <c r="B101" s="325"/>
      <c r="C101" s="542" t="str">
        <f>C$48</f>
        <v>Net loss on joint ventures</v>
      </c>
      <c r="D101" s="507"/>
      <c r="E101" s="505"/>
      <c r="F101" s="524"/>
      <c r="G101" s="524"/>
      <c r="H101" s="524"/>
      <c r="I101" s="524"/>
      <c r="J101" s="524"/>
      <c r="K101" s="524"/>
      <c r="L101" s="524"/>
      <c r="M101" s="524"/>
      <c r="N101" s="525"/>
      <c r="O101" s="524"/>
      <c r="P101" s="525"/>
      <c r="Q101" s="319">
        <f>SUM(G101:P101)</f>
        <v>0</v>
      </c>
      <c r="R101" s="318"/>
      <c r="S101" s="529">
        <f>P101-F101</f>
        <v>0</v>
      </c>
      <c r="T101" s="522">
        <f>IF(F101=0,0,(S101/F101))</f>
        <v>0</v>
      </c>
      <c r="U101" s="550"/>
      <c r="V101" s="219"/>
      <c r="W101" s="219"/>
      <c r="X101" s="219"/>
      <c r="Y101" s="219"/>
      <c r="Z101" s="219"/>
      <c r="AA101" s="219"/>
      <c r="AB101" s="219"/>
      <c r="AC101" s="219"/>
      <c r="AD101" s="219"/>
      <c r="AE101" s="219"/>
      <c r="AF101" s="219"/>
      <c r="AG101" s="219"/>
      <c r="AH101" s="218"/>
      <c r="AI101" s="218"/>
      <c r="AJ101" s="218"/>
      <c r="AK101" s="218"/>
      <c r="AL101" s="218"/>
      <c r="AM101" s="218"/>
      <c r="AN101" s="218"/>
      <c r="AO101" s="218"/>
      <c r="AP101" s="218"/>
    </row>
    <row r="102" spans="1:42" s="217" customFormat="1" ht="11.65" customHeight="1" x14ac:dyDescent="0.2">
      <c r="A102" s="1477"/>
      <c r="B102" s="325"/>
      <c r="C102" s="542" t="str">
        <f>C$49</f>
        <v>Fair value losses</v>
      </c>
      <c r="D102" s="507"/>
      <c r="E102" s="505"/>
      <c r="F102" s="524"/>
      <c r="G102" s="524"/>
      <c r="H102" s="524"/>
      <c r="I102" s="524"/>
      <c r="J102" s="524"/>
      <c r="K102" s="524"/>
      <c r="L102" s="524"/>
      <c r="M102" s="524"/>
      <c r="N102" s="525"/>
      <c r="O102" s="524"/>
      <c r="P102" s="525"/>
      <c r="Q102" s="319">
        <f>SUM(G102:P102)</f>
        <v>0</v>
      </c>
      <c r="R102" s="318"/>
      <c r="S102" s="529">
        <f>P102-F102</f>
        <v>0</v>
      </c>
      <c r="T102" s="522">
        <f>IF(F102=0,0,(S102/F102))</f>
        <v>0</v>
      </c>
      <c r="U102" s="550"/>
      <c r="V102" s="219"/>
      <c r="W102" s="219"/>
      <c r="X102" s="219"/>
      <c r="Y102" s="219"/>
      <c r="Z102" s="219"/>
      <c r="AA102" s="219"/>
      <c r="AB102" s="219"/>
      <c r="AC102" s="219"/>
      <c r="AD102" s="219"/>
      <c r="AE102" s="219"/>
      <c r="AF102" s="219"/>
      <c r="AG102" s="219"/>
      <c r="AH102" s="218"/>
      <c r="AI102" s="218"/>
      <c r="AJ102" s="218"/>
      <c r="AK102" s="218"/>
      <c r="AL102" s="218"/>
      <c r="AM102" s="218"/>
      <c r="AN102" s="218"/>
      <c r="AO102" s="218"/>
      <c r="AP102" s="218"/>
    </row>
    <row r="103" spans="1:42" s="217" customFormat="1" ht="11.65" customHeight="1" x14ac:dyDescent="0.2">
      <c r="A103" s="1477"/>
      <c r="B103" s="325"/>
      <c r="C103" s="1079" t="str">
        <f>C$50</f>
        <v>Net loss from disposal of assets</v>
      </c>
      <c r="D103" s="507"/>
      <c r="E103" s="505"/>
      <c r="F103" s="989"/>
      <c r="G103" s="989"/>
      <c r="H103" s="989"/>
      <c r="I103" s="989"/>
      <c r="J103" s="989"/>
      <c r="K103" s="989"/>
      <c r="L103" s="989"/>
      <c r="M103" s="989"/>
      <c r="N103" s="989"/>
      <c r="O103" s="989"/>
      <c r="P103" s="989"/>
      <c r="Q103" s="319">
        <f>SUM(G103:P103)</f>
        <v>0</v>
      </c>
      <c r="R103" s="318"/>
      <c r="S103" s="529">
        <f>P103-F103</f>
        <v>0</v>
      </c>
      <c r="T103" s="522">
        <f>IF(F103=0,0,(S103/F103))</f>
        <v>0</v>
      </c>
      <c r="U103" s="550"/>
      <c r="V103" s="219"/>
      <c r="W103" s="219"/>
      <c r="X103" s="219"/>
      <c r="Y103" s="219"/>
      <c r="Z103" s="219"/>
      <c r="AA103" s="219"/>
      <c r="AB103" s="219"/>
      <c r="AC103" s="219"/>
      <c r="AD103" s="219"/>
      <c r="AE103" s="219"/>
      <c r="AF103" s="219"/>
      <c r="AG103" s="219"/>
      <c r="AH103" s="218"/>
      <c r="AI103" s="218"/>
      <c r="AJ103" s="218"/>
      <c r="AK103" s="218"/>
      <c r="AL103" s="218"/>
      <c r="AM103" s="218"/>
      <c r="AN103" s="218"/>
      <c r="AO103" s="218"/>
      <c r="AP103" s="218"/>
    </row>
    <row r="104" spans="1:42" s="217" customFormat="1" ht="11.65" customHeight="1" x14ac:dyDescent="0.2">
      <c r="A104" s="1477"/>
      <c r="B104" s="325"/>
      <c r="C104" s="542"/>
      <c r="D104" s="156"/>
      <c r="E104" s="156"/>
      <c r="F104" s="865"/>
      <c r="G104" s="865"/>
      <c r="H104" s="865"/>
      <c r="I104" s="865"/>
      <c r="J104" s="865"/>
      <c r="K104" s="865"/>
      <c r="L104" s="865"/>
      <c r="M104" s="865"/>
      <c r="N104" s="865"/>
      <c r="O104" s="865"/>
      <c r="P104" s="865"/>
      <c r="Q104" s="527"/>
      <c r="R104" s="865"/>
      <c r="S104" s="698"/>
      <c r="T104" s="555"/>
      <c r="U104" s="1051"/>
      <c r="V104" s="219"/>
      <c r="W104" s="219"/>
      <c r="X104" s="219"/>
      <c r="Y104" s="219"/>
      <c r="Z104" s="219"/>
      <c r="AA104" s="219"/>
      <c r="AB104" s="219"/>
      <c r="AC104" s="219"/>
      <c r="AD104" s="219"/>
      <c r="AE104" s="219"/>
      <c r="AF104" s="219"/>
      <c r="AG104" s="219"/>
      <c r="AH104" s="218"/>
      <c r="AI104" s="218"/>
      <c r="AJ104" s="218"/>
      <c r="AK104" s="218"/>
      <c r="AL104" s="218"/>
      <c r="AM104" s="218"/>
      <c r="AN104" s="218"/>
      <c r="AO104" s="218"/>
      <c r="AP104" s="218"/>
    </row>
    <row r="105" spans="1:42" s="217" customFormat="1" ht="11.65" customHeight="1" x14ac:dyDescent="0.2">
      <c r="A105" s="1477"/>
      <c r="B105" s="325"/>
      <c r="C105" s="1052" t="str">
        <f>C$52</f>
        <v>Total expenses continuing operations</v>
      </c>
      <c r="D105" s="507"/>
      <c r="E105" s="507"/>
      <c r="F105" s="496">
        <f t="shared" ref="F105:P105" si="28">SUM(F93:F103)</f>
        <v>487193414.88</v>
      </c>
      <c r="G105" s="496">
        <f t="shared" si="28"/>
        <v>411495424.54000002</v>
      </c>
      <c r="H105" s="496">
        <f t="shared" si="28"/>
        <v>419400898.02000004</v>
      </c>
      <c r="I105" s="496">
        <f t="shared" si="28"/>
        <v>427111282.00585771</v>
      </c>
      <c r="J105" s="496">
        <f t="shared" si="28"/>
        <v>434928550.61492306</v>
      </c>
      <c r="K105" s="496">
        <f t="shared" si="28"/>
        <v>442209446.54835701</v>
      </c>
      <c r="L105" s="496">
        <f t="shared" si="28"/>
        <v>448782900.05120575</v>
      </c>
      <c r="M105" s="496">
        <f t="shared" si="28"/>
        <v>455426847.94271195</v>
      </c>
      <c r="N105" s="496">
        <f t="shared" si="28"/>
        <v>462134635.01247841</v>
      </c>
      <c r="O105" s="496">
        <f t="shared" si="28"/>
        <v>468916530.44828051</v>
      </c>
      <c r="P105" s="496">
        <f t="shared" si="28"/>
        <v>475769778.74198723</v>
      </c>
      <c r="Q105" s="538">
        <f>SUM(G105:P105)</f>
        <v>4446176293.9258013</v>
      </c>
      <c r="R105" s="496"/>
      <c r="S105" s="552">
        <f>P105-F105</f>
        <v>-11423636.138012767</v>
      </c>
      <c r="T105" s="523">
        <f>IF(F105=0,0,(S105/F105))</f>
        <v>-2.3447845946001772E-2</v>
      </c>
      <c r="U105" s="1051"/>
      <c r="V105" s="219"/>
      <c r="W105" s="219"/>
      <c r="X105" s="219"/>
      <c r="Y105" s="219"/>
      <c r="Z105" s="219"/>
      <c r="AA105" s="219"/>
      <c r="AB105" s="219"/>
      <c r="AC105" s="219"/>
      <c r="AD105" s="219"/>
      <c r="AE105" s="219"/>
      <c r="AF105" s="219"/>
      <c r="AG105" s="219"/>
      <c r="AH105" s="218"/>
      <c r="AI105" s="218"/>
      <c r="AJ105" s="218"/>
      <c r="AK105" s="218"/>
      <c r="AL105" s="218"/>
      <c r="AM105" s="218"/>
      <c r="AN105" s="218"/>
      <c r="AO105" s="218"/>
      <c r="AP105" s="218"/>
    </row>
    <row r="106" spans="1:42" s="217" customFormat="1" ht="11.65" customHeight="1" x14ac:dyDescent="0.2">
      <c r="A106" s="1477"/>
      <c r="B106" s="325"/>
      <c r="C106" s="1052"/>
      <c r="D106" s="507"/>
      <c r="E106" s="507"/>
      <c r="F106" s="496"/>
      <c r="G106" s="496"/>
      <c r="H106" s="496"/>
      <c r="I106" s="552"/>
      <c r="J106" s="496"/>
      <c r="K106" s="496"/>
      <c r="L106" s="496"/>
      <c r="M106" s="496"/>
      <c r="N106" s="496"/>
      <c r="O106" s="496"/>
      <c r="P106" s="496"/>
      <c r="Q106" s="538"/>
      <c r="R106" s="496"/>
      <c r="S106" s="552"/>
      <c r="T106" s="523"/>
      <c r="U106" s="1051"/>
      <c r="V106" s="219"/>
      <c r="W106" s="219"/>
      <c r="X106" s="219"/>
      <c r="Y106" s="219"/>
      <c r="Z106" s="219"/>
      <c r="AA106" s="219"/>
      <c r="AB106" s="219"/>
      <c r="AC106" s="219"/>
      <c r="AD106" s="219"/>
      <c r="AE106" s="219"/>
      <c r="AF106" s="219"/>
      <c r="AG106" s="219"/>
      <c r="AH106" s="218"/>
      <c r="AI106" s="218"/>
      <c r="AJ106" s="218"/>
      <c r="AK106" s="218"/>
      <c r="AL106" s="218"/>
      <c r="AM106" s="218"/>
      <c r="AN106" s="218"/>
      <c r="AO106" s="218"/>
      <c r="AP106" s="218"/>
    </row>
    <row r="107" spans="1:42" s="217" customFormat="1" ht="23.25" customHeight="1" x14ac:dyDescent="0.2">
      <c r="A107" s="1477"/>
      <c r="B107" s="1527"/>
      <c r="C107" s="1299" t="str">
        <f>$C$54</f>
        <v>Total expenses continuing operations excluding net loss from asset disposals, joint ventures and fair value losses</v>
      </c>
      <c r="D107" s="507"/>
      <c r="E107" s="507"/>
      <c r="F107" s="1364">
        <f t="shared" ref="F107:P107" si="29">F105-SUM(F101:F103)</f>
        <v>487193414.88</v>
      </c>
      <c r="G107" s="1364">
        <f t="shared" si="29"/>
        <v>411495424.54000002</v>
      </c>
      <c r="H107" s="1364">
        <f t="shared" si="29"/>
        <v>419400898.02000004</v>
      </c>
      <c r="I107" s="1364">
        <f t="shared" si="29"/>
        <v>427111282.00585771</v>
      </c>
      <c r="J107" s="1364">
        <f t="shared" si="29"/>
        <v>434928550.61492306</v>
      </c>
      <c r="K107" s="1364">
        <f t="shared" si="29"/>
        <v>442209446.54835701</v>
      </c>
      <c r="L107" s="1364">
        <f t="shared" si="29"/>
        <v>448782900.05120575</v>
      </c>
      <c r="M107" s="1364">
        <f t="shared" si="29"/>
        <v>455426847.94271195</v>
      </c>
      <c r="N107" s="1364">
        <f t="shared" si="29"/>
        <v>462134635.01247841</v>
      </c>
      <c r="O107" s="1364">
        <f t="shared" si="29"/>
        <v>468916530.44828051</v>
      </c>
      <c r="P107" s="1364">
        <f t="shared" si="29"/>
        <v>475769778.74198723</v>
      </c>
      <c r="Q107" s="1118">
        <f>Q105-Q103</f>
        <v>4446176293.9258013</v>
      </c>
      <c r="R107" s="318"/>
      <c r="S107" s="529">
        <f>P107-F107</f>
        <v>-11423636.138012767</v>
      </c>
      <c r="T107" s="522">
        <f>IF(F107=0,0,(S107/F107))</f>
        <v>-2.3447845946001772E-2</v>
      </c>
      <c r="U107" s="1051"/>
      <c r="V107" s="219"/>
      <c r="W107" s="219"/>
      <c r="X107" s="219"/>
      <c r="Y107" s="219"/>
      <c r="Z107" s="219"/>
      <c r="AA107" s="219"/>
      <c r="AB107" s="219"/>
      <c r="AC107" s="219"/>
      <c r="AD107" s="219"/>
      <c r="AE107" s="219"/>
      <c r="AF107" s="219"/>
      <c r="AG107" s="219"/>
      <c r="AH107" s="218"/>
      <c r="AI107" s="218"/>
      <c r="AJ107" s="218"/>
      <c r="AK107" s="218"/>
      <c r="AL107" s="218"/>
      <c r="AM107" s="218"/>
      <c r="AN107" s="218"/>
      <c r="AO107" s="218"/>
      <c r="AP107" s="218"/>
    </row>
    <row r="108" spans="1:42" s="217" customFormat="1" ht="11.65" customHeight="1" x14ac:dyDescent="0.2">
      <c r="A108" s="1477"/>
      <c r="B108" s="325"/>
      <c r="C108" s="542"/>
      <c r="D108" s="507"/>
      <c r="E108" s="505"/>
      <c r="F108" s="318"/>
      <c r="G108" s="318"/>
      <c r="H108" s="318"/>
      <c r="I108" s="529"/>
      <c r="J108" s="318"/>
      <c r="K108" s="318"/>
      <c r="L108" s="318"/>
      <c r="M108" s="318"/>
      <c r="N108" s="318"/>
      <c r="O108" s="318"/>
      <c r="P108" s="318"/>
      <c r="Q108" s="319"/>
      <c r="R108" s="318"/>
      <c r="S108" s="529"/>
      <c r="T108" s="522"/>
      <c r="U108" s="1051"/>
      <c r="V108" s="219"/>
      <c r="W108" s="219"/>
      <c r="X108" s="219"/>
      <c r="Y108" s="219"/>
      <c r="Z108" s="219"/>
      <c r="AA108" s="219"/>
      <c r="AB108" s="219"/>
      <c r="AC108" s="219"/>
      <c r="AD108" s="219"/>
      <c r="AE108" s="219"/>
      <c r="AF108" s="219"/>
      <c r="AG108" s="219"/>
      <c r="AH108" s="218"/>
      <c r="AI108" s="218"/>
      <c r="AJ108" s="218"/>
      <c r="AK108" s="218"/>
      <c r="AL108" s="218"/>
      <c r="AM108" s="218"/>
      <c r="AN108" s="218"/>
      <c r="AO108" s="218"/>
      <c r="AP108" s="218"/>
    </row>
    <row r="109" spans="1:42" s="1470" customFormat="1" ht="11.65" customHeight="1" x14ac:dyDescent="0.2">
      <c r="A109" s="1477"/>
      <c r="B109" s="325"/>
      <c r="C109" s="1053" t="str">
        <f>C$56</f>
        <v>Operating results</v>
      </c>
      <c r="D109" s="1054"/>
      <c r="E109" s="1054"/>
      <c r="F109" s="1054"/>
      <c r="G109" s="533"/>
      <c r="H109" s="1054"/>
      <c r="I109" s="1126"/>
      <c r="J109" s="1055"/>
      <c r="K109" s="1055"/>
      <c r="L109" s="1055"/>
      <c r="M109" s="1055"/>
      <c r="N109" s="1055"/>
      <c r="O109" s="1055"/>
      <c r="P109" s="1055"/>
      <c r="Q109" s="1055"/>
      <c r="R109" s="1055"/>
      <c r="S109" s="1055"/>
      <c r="T109" s="1056"/>
      <c r="U109" s="1365"/>
      <c r="V109" s="1471"/>
      <c r="W109" s="1471"/>
      <c r="X109" s="1471"/>
      <c r="Y109" s="1471"/>
      <c r="Z109" s="1471"/>
      <c r="AA109" s="1471"/>
      <c r="AB109" s="1471"/>
      <c r="AC109" s="1471"/>
      <c r="AD109" s="1471"/>
      <c r="AE109" s="1471"/>
      <c r="AF109" s="1471"/>
      <c r="AG109" s="1471"/>
    </row>
    <row r="110" spans="1:42" s="217" customFormat="1" ht="11.65" customHeight="1" x14ac:dyDescent="0.2">
      <c r="A110" s="1477"/>
      <c r="B110" s="325"/>
      <c r="C110" s="663"/>
      <c r="D110" s="156"/>
      <c r="E110" s="156"/>
      <c r="F110" s="865"/>
      <c r="G110" s="865"/>
      <c r="H110" s="865"/>
      <c r="I110" s="865"/>
      <c r="J110" s="865"/>
      <c r="K110" s="865"/>
      <c r="L110" s="865"/>
      <c r="M110" s="865"/>
      <c r="N110" s="865"/>
      <c r="O110" s="865"/>
      <c r="P110" s="865"/>
      <c r="Q110" s="865"/>
      <c r="R110" s="865"/>
      <c r="S110" s="698"/>
      <c r="T110" s="555"/>
      <c r="U110" s="1051"/>
      <c r="V110" s="219"/>
      <c r="W110" s="219"/>
      <c r="X110" s="219"/>
      <c r="Y110" s="219"/>
      <c r="Z110" s="219"/>
      <c r="AA110" s="219"/>
      <c r="AB110" s="219"/>
      <c r="AC110" s="219"/>
      <c r="AD110" s="219"/>
      <c r="AE110" s="219"/>
      <c r="AF110" s="219"/>
      <c r="AG110" s="219"/>
      <c r="AH110" s="218"/>
      <c r="AI110" s="218"/>
      <c r="AJ110" s="218"/>
      <c r="AK110" s="218"/>
      <c r="AL110" s="218"/>
      <c r="AM110" s="218"/>
      <c r="AN110" s="218"/>
      <c r="AO110" s="218"/>
      <c r="AP110" s="218"/>
    </row>
    <row r="111" spans="1:42" s="217" customFormat="1" ht="11.65" customHeight="1" x14ac:dyDescent="0.2">
      <c r="A111" s="1477"/>
      <c r="B111" s="325"/>
      <c r="C111" s="542" t="str">
        <f>C$58</f>
        <v>Operating result from continuing operations</v>
      </c>
      <c r="D111" s="507"/>
      <c r="E111" s="505"/>
      <c r="F111" s="318">
        <f t="shared" ref="F111:P111" si="30">F86-F105</f>
        <v>-72221308.399999976</v>
      </c>
      <c r="G111" s="318">
        <f t="shared" si="30"/>
        <v>20006343.819999993</v>
      </c>
      <c r="H111" s="318">
        <f t="shared" si="30"/>
        <v>17983915.879999995</v>
      </c>
      <c r="I111" s="529">
        <f t="shared" si="30"/>
        <v>16263999.244142294</v>
      </c>
      <c r="J111" s="318">
        <f t="shared" si="30"/>
        <v>14561473.065076947</v>
      </c>
      <c r="K111" s="318">
        <f t="shared" si="30"/>
        <v>13011530.341642976</v>
      </c>
      <c r="L111" s="318">
        <f t="shared" si="30"/>
        <v>12294285.328794301</v>
      </c>
      <c r="M111" s="318">
        <f t="shared" si="30"/>
        <v>11634842.467288077</v>
      </c>
      <c r="N111" s="318">
        <f t="shared" si="30"/>
        <v>11042973.847521603</v>
      </c>
      <c r="O111" s="318">
        <f t="shared" si="30"/>
        <v>10511604.62171942</v>
      </c>
      <c r="P111" s="318">
        <f t="shared" si="30"/>
        <v>10046764.048012733</v>
      </c>
      <c r="Q111" s="319">
        <f>SUM(G111:P111)</f>
        <v>137357732.66419834</v>
      </c>
      <c r="R111" s="318"/>
      <c r="S111" s="529">
        <f>P111-F111</f>
        <v>82268072.44801271</v>
      </c>
      <c r="T111" s="522">
        <f>IF(F111=0,0,(S111/F111))</f>
        <v>-1.1391108008230537</v>
      </c>
      <c r="U111" s="1051"/>
      <c r="V111" s="219"/>
      <c r="W111" s="219"/>
      <c r="X111" s="219"/>
      <c r="Y111" s="219"/>
      <c r="Z111" s="219"/>
      <c r="AA111" s="219"/>
      <c r="AB111" s="219"/>
      <c r="AC111" s="219"/>
      <c r="AD111" s="219"/>
      <c r="AE111" s="219"/>
      <c r="AF111" s="219"/>
      <c r="AG111" s="219"/>
      <c r="AH111" s="218"/>
      <c r="AI111" s="218"/>
      <c r="AJ111" s="218"/>
      <c r="AK111" s="218"/>
      <c r="AL111" s="218"/>
      <c r="AM111" s="218"/>
      <c r="AN111" s="218"/>
      <c r="AO111" s="218"/>
      <c r="AP111" s="218"/>
    </row>
    <row r="112" spans="1:42" s="217" customFormat="1" ht="28.5" customHeight="1" x14ac:dyDescent="0.2">
      <c r="A112" s="1477"/>
      <c r="B112" s="325"/>
      <c r="C112" s="1293" t="str">
        <f>C$59</f>
        <v>Net operating result before capital grants &amp; contributions</v>
      </c>
      <c r="D112" s="507"/>
      <c r="E112" s="505"/>
      <c r="F112" s="496">
        <f t="shared" ref="F112:P112" si="31">F88-F105</f>
        <v>-99190800.399999976</v>
      </c>
      <c r="G112" s="496">
        <f t="shared" si="31"/>
        <v>-6963148.1800000072</v>
      </c>
      <c r="H112" s="496">
        <f t="shared" si="31"/>
        <v>-8985576.1200000048</v>
      </c>
      <c r="I112" s="496">
        <f t="shared" si="31"/>
        <v>-10705492.755857706</v>
      </c>
      <c r="J112" s="496">
        <f t="shared" si="31"/>
        <v>-12408018.934923053</v>
      </c>
      <c r="K112" s="496">
        <f t="shared" si="31"/>
        <v>-13957961.658357024</v>
      </c>
      <c r="L112" s="496">
        <f t="shared" si="31"/>
        <v>-14675206.671205699</v>
      </c>
      <c r="M112" s="496">
        <f t="shared" si="31"/>
        <v>-15334649.532711923</v>
      </c>
      <c r="N112" s="496">
        <f t="shared" si="31"/>
        <v>-15926518.152478397</v>
      </c>
      <c r="O112" s="496">
        <f t="shared" si="31"/>
        <v>-16457887.37828058</v>
      </c>
      <c r="P112" s="496">
        <f t="shared" si="31"/>
        <v>-16922727.951987267</v>
      </c>
      <c r="Q112" s="496">
        <f>SUM(G112:P112)</f>
        <v>-132337187.33580166</v>
      </c>
      <c r="R112" s="318"/>
      <c r="S112" s="552">
        <f>P112-F112</f>
        <v>82268072.44801271</v>
      </c>
      <c r="T112" s="523">
        <f>IF(F112=0,0,(S112/F112))</f>
        <v>-0.82939216254184722</v>
      </c>
      <c r="U112" s="1051"/>
      <c r="V112" s="219"/>
      <c r="W112" s="219"/>
      <c r="X112" s="219"/>
      <c r="Y112" s="219"/>
      <c r="Z112" s="219"/>
      <c r="AA112" s="219"/>
      <c r="AB112" s="219"/>
      <c r="AC112" s="219"/>
      <c r="AD112" s="219"/>
      <c r="AE112" s="219"/>
      <c r="AF112" s="219"/>
      <c r="AG112" s="219"/>
      <c r="AH112" s="218"/>
      <c r="AI112" s="218"/>
      <c r="AJ112" s="218"/>
      <c r="AK112" s="218"/>
      <c r="AL112" s="218"/>
      <c r="AM112" s="218"/>
      <c r="AN112" s="218"/>
      <c r="AO112" s="218"/>
      <c r="AP112" s="218"/>
    </row>
    <row r="113" spans="1:42" s="217" customFormat="1" ht="48" customHeight="1" x14ac:dyDescent="0.2">
      <c r="A113" s="1477"/>
      <c r="B113" s="325"/>
      <c r="C113" s="1313" t="str">
        <f>C$60</f>
        <v>Net operating result before capital grants &amp; contributions, gains/losses on asset disposals, gains/losses on joint ventures and fair value adjustments</v>
      </c>
      <c r="D113" s="507"/>
      <c r="E113" s="505"/>
      <c r="F113" s="318">
        <f t="shared" ref="F113:P113" si="32">F90-F107</f>
        <v>-99190800.399999976</v>
      </c>
      <c r="G113" s="318">
        <f t="shared" si="32"/>
        <v>-6963148.1800000072</v>
      </c>
      <c r="H113" s="318">
        <f t="shared" si="32"/>
        <v>-8985576.1200000048</v>
      </c>
      <c r="I113" s="318">
        <f t="shared" si="32"/>
        <v>-10705492.755857706</v>
      </c>
      <c r="J113" s="318">
        <f t="shared" si="32"/>
        <v>-12408018.934923053</v>
      </c>
      <c r="K113" s="318">
        <f t="shared" si="32"/>
        <v>-13957961.658357024</v>
      </c>
      <c r="L113" s="318">
        <f t="shared" si="32"/>
        <v>-14675206.671205699</v>
      </c>
      <c r="M113" s="318">
        <f t="shared" si="32"/>
        <v>-15334649.532711923</v>
      </c>
      <c r="N113" s="318">
        <f t="shared" si="32"/>
        <v>-15926518.152478397</v>
      </c>
      <c r="O113" s="318">
        <f t="shared" si="32"/>
        <v>-16457887.37828058</v>
      </c>
      <c r="P113" s="318">
        <f t="shared" si="32"/>
        <v>-16922727.951987267</v>
      </c>
      <c r="Q113" s="319">
        <f>SUM(G113:P113)</f>
        <v>-132337187.33580166</v>
      </c>
      <c r="R113" s="496"/>
      <c r="S113" s="529">
        <f>P113-F113</f>
        <v>82268072.44801271</v>
      </c>
      <c r="T113" s="522">
        <f>IF(F113=0,0,(S113/F113))</f>
        <v>-0.82939216254184722</v>
      </c>
      <c r="U113" s="1051"/>
      <c r="V113" s="219"/>
      <c r="W113" s="219"/>
      <c r="X113" s="219"/>
      <c r="Y113" s="219"/>
      <c r="Z113" s="219"/>
      <c r="AA113" s="219"/>
      <c r="AB113" s="219"/>
      <c r="AC113" s="219"/>
      <c r="AD113" s="219"/>
      <c r="AE113" s="219"/>
      <c r="AF113" s="219"/>
      <c r="AG113" s="219"/>
      <c r="AH113" s="218"/>
      <c r="AI113" s="218"/>
      <c r="AJ113" s="218"/>
      <c r="AK113" s="218"/>
      <c r="AL113" s="218"/>
      <c r="AM113" s="218"/>
      <c r="AN113" s="218"/>
      <c r="AO113" s="218"/>
      <c r="AP113" s="218"/>
    </row>
    <row r="114" spans="1:42" s="217" customFormat="1" ht="11.65" customHeight="1" x14ac:dyDescent="0.2">
      <c r="A114" s="1477"/>
      <c r="B114" s="325"/>
      <c r="C114" s="542"/>
      <c r="D114" s="526"/>
      <c r="E114" s="526"/>
      <c r="F114" s="527"/>
      <c r="G114" s="527"/>
      <c r="H114" s="527"/>
      <c r="I114" s="527"/>
      <c r="J114" s="527"/>
      <c r="K114" s="527"/>
      <c r="L114" s="527"/>
      <c r="M114" s="527"/>
      <c r="N114" s="527"/>
      <c r="O114" s="527"/>
      <c r="P114" s="527"/>
      <c r="Q114" s="527"/>
      <c r="R114" s="865"/>
      <c r="S114" s="529"/>
      <c r="T114" s="522"/>
      <c r="U114" s="1051"/>
      <c r="V114" s="219"/>
      <c r="W114" s="219"/>
      <c r="X114" s="219"/>
      <c r="Y114" s="219"/>
      <c r="Z114" s="219"/>
      <c r="AA114" s="219"/>
      <c r="AB114" s="219"/>
      <c r="AC114" s="219"/>
      <c r="AD114" s="219"/>
      <c r="AE114" s="219"/>
      <c r="AF114" s="219"/>
      <c r="AG114" s="219"/>
      <c r="AH114" s="218"/>
      <c r="AI114" s="218"/>
      <c r="AJ114" s="218"/>
      <c r="AK114" s="218"/>
      <c r="AL114" s="218"/>
      <c r="AM114" s="218"/>
      <c r="AN114" s="218"/>
      <c r="AO114" s="218"/>
      <c r="AP114" s="218"/>
    </row>
    <row r="115" spans="1:42" s="1470" customFormat="1" ht="11.65" customHeight="1" x14ac:dyDescent="0.2">
      <c r="A115" s="1477"/>
      <c r="B115" s="325"/>
      <c r="C115" s="1053" t="str">
        <f>C$62</f>
        <v>Increase in rates and annual charges</v>
      </c>
      <c r="D115" s="1054"/>
      <c r="E115" s="1054"/>
      <c r="F115" s="1054"/>
      <c r="G115" s="533"/>
      <c r="H115" s="1054"/>
      <c r="I115" s="1126"/>
      <c r="J115" s="1055"/>
      <c r="K115" s="1055"/>
      <c r="L115" s="1055"/>
      <c r="M115" s="1055"/>
      <c r="N115" s="1055"/>
      <c r="O115" s="1055"/>
      <c r="P115" s="1055"/>
      <c r="Q115" s="1055"/>
      <c r="R115" s="1055"/>
      <c r="S115" s="1055"/>
      <c r="T115" s="1056"/>
      <c r="U115" s="1365"/>
      <c r="V115" s="1471"/>
      <c r="W115" s="1471"/>
      <c r="X115" s="1471"/>
      <c r="Y115" s="1471"/>
      <c r="Z115" s="1471"/>
      <c r="AA115" s="1471"/>
      <c r="AB115" s="1471"/>
      <c r="AC115" s="1471"/>
      <c r="AD115" s="1471"/>
      <c r="AE115" s="1471"/>
      <c r="AF115" s="1471"/>
      <c r="AG115" s="1471"/>
    </row>
    <row r="116" spans="1:42" s="217" customFormat="1" ht="11.65" customHeight="1" x14ac:dyDescent="0.2">
      <c r="A116" s="1477"/>
      <c r="B116" s="325"/>
      <c r="C116" s="663"/>
      <c r="D116" s="156"/>
      <c r="E116" s="156"/>
      <c r="F116" s="865"/>
      <c r="G116" s="865"/>
      <c r="H116" s="865"/>
      <c r="I116" s="865"/>
      <c r="J116" s="865"/>
      <c r="K116" s="865"/>
      <c r="L116" s="865"/>
      <c r="M116" s="865"/>
      <c r="N116" s="865"/>
      <c r="O116" s="865"/>
      <c r="P116" s="865"/>
      <c r="Q116" s="865"/>
      <c r="R116" s="865"/>
      <c r="S116" s="698"/>
      <c r="T116" s="555"/>
      <c r="U116" s="1365"/>
      <c r="V116" s="219"/>
      <c r="W116" s="219"/>
      <c r="X116" s="219"/>
      <c r="Y116" s="219"/>
      <c r="Z116" s="219"/>
      <c r="AA116" s="219"/>
      <c r="AB116" s="219"/>
      <c r="AC116" s="219"/>
      <c r="AD116" s="219"/>
      <c r="AE116" s="219"/>
      <c r="AF116" s="219"/>
      <c r="AG116" s="219"/>
      <c r="AH116" s="218"/>
      <c r="AI116" s="218"/>
      <c r="AJ116" s="218"/>
      <c r="AK116" s="218"/>
      <c r="AL116" s="218"/>
      <c r="AM116" s="218"/>
      <c r="AN116" s="218"/>
      <c r="AO116" s="218"/>
      <c r="AP116" s="218"/>
    </row>
    <row r="117" spans="1:42" s="217" customFormat="1" ht="11.65" customHeight="1" x14ac:dyDescent="0.2">
      <c r="A117" s="1477"/>
      <c r="B117" s="325"/>
      <c r="C117" s="542" t="str">
        <f>C$64</f>
        <v>$ Increase in rates and annual charges</v>
      </c>
      <c r="D117" s="507"/>
      <c r="E117" s="505"/>
      <c r="F117" s="528"/>
      <c r="G117" s="318">
        <f t="shared" ref="G117:P117" si="33">G74-F74</f>
        <v>6043422.1200000048</v>
      </c>
      <c r="H117" s="318">
        <f t="shared" si="33"/>
        <v>4503807.1400000453</v>
      </c>
      <c r="I117" s="318">
        <f t="shared" si="33"/>
        <v>4616029.3599999547</v>
      </c>
      <c r="J117" s="318">
        <f t="shared" si="33"/>
        <v>4731055.2399999797</v>
      </c>
      <c r="K117" s="318">
        <f t="shared" si="33"/>
        <v>4848954.880000025</v>
      </c>
      <c r="L117" s="318">
        <f t="shared" si="33"/>
        <v>4969800.1800000072</v>
      </c>
      <c r="M117" s="318">
        <f t="shared" si="33"/>
        <v>5093664.6700000167</v>
      </c>
      <c r="N117" s="318">
        <f t="shared" si="33"/>
        <v>5220623.8799999654</v>
      </c>
      <c r="O117" s="318">
        <f t="shared" si="33"/>
        <v>5350755.1799999475</v>
      </c>
      <c r="P117" s="318">
        <f t="shared" si="33"/>
        <v>5484137.8400000334</v>
      </c>
      <c r="Q117" s="319">
        <f>P74-F74</f>
        <v>50862250.48999998</v>
      </c>
      <c r="R117" s="318"/>
      <c r="S117" s="549"/>
      <c r="T117" s="540"/>
      <c r="U117" s="1365"/>
      <c r="V117" s="219"/>
      <c r="W117" s="219"/>
      <c r="X117" s="219"/>
      <c r="Y117" s="219"/>
      <c r="Z117" s="219"/>
      <c r="AA117" s="219"/>
      <c r="AB117" s="219"/>
      <c r="AC117" s="219"/>
      <c r="AD117" s="219"/>
      <c r="AE117" s="219"/>
      <c r="AF117" s="219"/>
      <c r="AG117" s="219"/>
      <c r="AH117" s="218"/>
      <c r="AI117" s="218"/>
      <c r="AJ117" s="218"/>
      <c r="AK117" s="218"/>
      <c r="AL117" s="218"/>
      <c r="AM117" s="218"/>
      <c r="AN117" s="218"/>
      <c r="AO117" s="218"/>
      <c r="AP117" s="218"/>
    </row>
    <row r="118" spans="1:42" s="217" customFormat="1" ht="11.65" customHeight="1" x14ac:dyDescent="0.2">
      <c r="A118" s="1477"/>
      <c r="B118" s="325"/>
      <c r="C118" s="544" t="str">
        <f>C$65</f>
        <v>% Increase in rates and annual charges</v>
      </c>
      <c r="D118" s="518"/>
      <c r="E118" s="506"/>
      <c r="F118" s="545"/>
      <c r="G118" s="222">
        <f t="shared" ref="G118:P118" si="34">IF(F74=0,0,G74/F74-1)</f>
        <v>3.412575380645122E-2</v>
      </c>
      <c r="H118" s="222">
        <f t="shared" si="34"/>
        <v>2.4592674103365519E-2</v>
      </c>
      <c r="I118" s="222">
        <f t="shared" si="34"/>
        <v>2.4600463270270101E-2</v>
      </c>
      <c r="J118" s="222">
        <f t="shared" si="34"/>
        <v>2.4608106306313937E-2</v>
      </c>
      <c r="K118" s="222">
        <f t="shared" si="34"/>
        <v>2.4615605936018525E-2</v>
      </c>
      <c r="L118" s="222">
        <f t="shared" si="34"/>
        <v>2.4622965067446545E-2</v>
      </c>
      <c r="M118" s="222">
        <f t="shared" si="34"/>
        <v>2.4630185725424081E-2</v>
      </c>
      <c r="N118" s="222">
        <f t="shared" si="34"/>
        <v>2.4637270704745529E-2</v>
      </c>
      <c r="O118" s="222">
        <f t="shared" si="34"/>
        <v>2.4644222509151215E-2</v>
      </c>
      <c r="P118" s="222">
        <f t="shared" si="34"/>
        <v>2.4651043443036258E-2</v>
      </c>
      <c r="Q118" s="546">
        <f>IF(F74=0,0,P74/F74-1)</f>
        <v>0.28720691750451355</v>
      </c>
      <c r="R118" s="222"/>
      <c r="S118" s="554"/>
      <c r="T118" s="547"/>
      <c r="U118" s="1365"/>
      <c r="V118" s="219"/>
      <c r="W118" s="219"/>
      <c r="X118" s="219"/>
      <c r="Y118" s="219"/>
      <c r="Z118" s="219"/>
      <c r="AA118" s="219"/>
      <c r="AB118" s="219"/>
      <c r="AC118" s="219"/>
      <c r="AD118" s="219"/>
      <c r="AE118" s="219"/>
      <c r="AF118" s="219"/>
      <c r="AG118" s="219"/>
      <c r="AH118" s="218"/>
      <c r="AI118" s="218"/>
      <c r="AJ118" s="218"/>
      <c r="AK118" s="218"/>
      <c r="AL118" s="218"/>
      <c r="AM118" s="218"/>
      <c r="AN118" s="218"/>
      <c r="AO118" s="218"/>
      <c r="AP118" s="218"/>
    </row>
    <row r="119" spans="1:42" s="217" customFormat="1" ht="11.65" customHeight="1" x14ac:dyDescent="0.2">
      <c r="A119" s="1477"/>
      <c r="B119" s="325"/>
      <c r="C119" s="1325" t="s">
        <v>469</v>
      </c>
      <c r="D119" s="156"/>
      <c r="E119" s="156"/>
      <c r="F119" s="223"/>
      <c r="G119" s="932">
        <f t="shared" ref="G119:P119" si="35">G112-G113-G84+G103</f>
        <v>0</v>
      </c>
      <c r="H119" s="932">
        <f t="shared" si="35"/>
        <v>0</v>
      </c>
      <c r="I119" s="932">
        <f t="shared" si="35"/>
        <v>0</v>
      </c>
      <c r="J119" s="932">
        <f t="shared" si="35"/>
        <v>0</v>
      </c>
      <c r="K119" s="932">
        <f t="shared" si="35"/>
        <v>0</v>
      </c>
      <c r="L119" s="932">
        <f t="shared" si="35"/>
        <v>0</v>
      </c>
      <c r="M119" s="932">
        <f t="shared" si="35"/>
        <v>0</v>
      </c>
      <c r="N119" s="932">
        <f t="shared" si="35"/>
        <v>0</v>
      </c>
      <c r="O119" s="932">
        <f t="shared" si="35"/>
        <v>0</v>
      </c>
      <c r="P119" s="932">
        <f t="shared" si="35"/>
        <v>0</v>
      </c>
      <c r="Q119" s="223"/>
      <c r="R119" s="223"/>
      <c r="S119" s="223"/>
      <c r="T119" s="223"/>
      <c r="U119" s="1051"/>
      <c r="V119" s="219"/>
      <c r="W119" s="219"/>
      <c r="X119" s="219"/>
      <c r="Y119" s="219"/>
      <c r="Z119" s="219"/>
      <c r="AA119" s="219"/>
      <c r="AB119" s="219"/>
      <c r="AC119" s="219"/>
      <c r="AD119" s="219"/>
      <c r="AE119" s="219"/>
      <c r="AF119" s="219"/>
      <c r="AG119" s="219"/>
      <c r="AH119" s="218"/>
      <c r="AI119" s="218"/>
      <c r="AJ119" s="218"/>
      <c r="AK119" s="218"/>
      <c r="AL119" s="218"/>
      <c r="AM119" s="218"/>
      <c r="AN119" s="218"/>
      <c r="AO119" s="218"/>
      <c r="AP119" s="218"/>
    </row>
    <row r="120" spans="1:42" s="14" customFormat="1" ht="11.65" customHeight="1" x14ac:dyDescent="0.2">
      <c r="A120" s="1472"/>
      <c r="B120" s="325"/>
      <c r="C120" s="156"/>
      <c r="D120" s="156"/>
      <c r="E120" s="156"/>
      <c r="F120" s="223"/>
      <c r="H120" s="223"/>
      <c r="I120" s="223"/>
      <c r="J120" s="223"/>
      <c r="K120" s="223"/>
      <c r="L120" s="223"/>
      <c r="M120" s="223"/>
      <c r="N120" s="223"/>
      <c r="O120" s="223"/>
      <c r="P120" s="223"/>
      <c r="Q120" s="223"/>
      <c r="R120" s="223"/>
      <c r="S120" s="223"/>
      <c r="T120" s="223"/>
      <c r="U120" s="1051"/>
      <c r="V120" s="514"/>
      <c r="W120" s="514"/>
      <c r="X120" s="514"/>
      <c r="Y120" s="514"/>
      <c r="Z120" s="514"/>
      <c r="AA120" s="514"/>
      <c r="AB120" s="514"/>
      <c r="AC120" s="514"/>
      <c r="AD120" s="514"/>
      <c r="AE120" s="514"/>
      <c r="AF120" s="514"/>
      <c r="AG120" s="514"/>
      <c r="AH120" s="245"/>
      <c r="AI120" s="245"/>
      <c r="AJ120" s="245"/>
      <c r="AK120" s="245"/>
      <c r="AL120" s="245"/>
      <c r="AM120" s="245"/>
      <c r="AN120" s="245"/>
      <c r="AO120" s="245"/>
      <c r="AP120" s="245"/>
    </row>
    <row r="121" spans="1:42" s="217" customFormat="1" ht="11.65" customHeight="1" x14ac:dyDescent="0.2">
      <c r="A121" s="1477"/>
      <c r="B121" s="325"/>
      <c r="C121" s="156"/>
      <c r="D121" s="156"/>
      <c r="E121" s="156"/>
      <c r="F121" s="223"/>
      <c r="G121" s="223"/>
      <c r="H121" s="223"/>
      <c r="I121" s="223"/>
      <c r="J121" s="223"/>
      <c r="K121" s="223"/>
      <c r="L121" s="223"/>
      <c r="M121" s="223"/>
      <c r="N121" s="223"/>
      <c r="O121" s="223"/>
      <c r="P121" s="223"/>
      <c r="Q121" s="223"/>
      <c r="R121" s="223"/>
      <c r="S121" s="223"/>
      <c r="T121" s="223"/>
      <c r="U121" s="1051"/>
      <c r="V121" s="219"/>
      <c r="W121" s="219"/>
      <c r="X121" s="219"/>
      <c r="Y121" s="219"/>
      <c r="Z121" s="219"/>
      <c r="AA121" s="219"/>
      <c r="AB121" s="219"/>
      <c r="AC121" s="219"/>
      <c r="AD121" s="219"/>
      <c r="AE121" s="219"/>
      <c r="AF121" s="219"/>
      <c r="AG121" s="219"/>
      <c r="AH121" s="218"/>
      <c r="AI121" s="218"/>
      <c r="AJ121" s="218"/>
      <c r="AK121" s="218"/>
      <c r="AL121" s="218"/>
      <c r="AM121" s="218"/>
      <c r="AN121" s="218"/>
      <c r="AO121" s="218"/>
      <c r="AP121" s="218"/>
    </row>
    <row r="122" spans="1:42" s="1470" customFormat="1" ht="19.899999999999999" customHeight="1" x14ac:dyDescent="0.25">
      <c r="A122" s="1471"/>
      <c r="B122" s="325"/>
      <c r="C122" s="1523" t="s">
        <v>721</v>
      </c>
      <c r="D122" s="1060"/>
      <c r="E122" s="1060"/>
      <c r="F122" s="313"/>
      <c r="G122" s="281"/>
      <c r="H122" s="314"/>
      <c r="I122" s="314"/>
      <c r="J122" s="314"/>
      <c r="K122" s="314"/>
      <c r="L122" s="314"/>
      <c r="M122" s="314"/>
      <c r="N122" s="314"/>
      <c r="O122" s="314"/>
      <c r="P122" s="314"/>
      <c r="Q122" s="314"/>
      <c r="R122" s="314"/>
      <c r="S122" s="314"/>
      <c r="T122" s="532"/>
      <c r="U122" s="433"/>
      <c r="V122" s="1471"/>
      <c r="W122" s="1471"/>
      <c r="X122" s="1471"/>
      <c r="Y122" s="1471"/>
      <c r="Z122" s="1471"/>
      <c r="AA122" s="1471"/>
      <c r="AB122" s="1471"/>
      <c r="AC122" s="1471"/>
      <c r="AD122" s="1471"/>
      <c r="AE122" s="1471"/>
      <c r="AF122" s="1471"/>
      <c r="AG122" s="1471"/>
    </row>
    <row r="123" spans="1:42" s="217" customFormat="1" ht="11.65" customHeight="1" x14ac:dyDescent="0.2">
      <c r="A123" s="1477"/>
      <c r="B123" s="325"/>
      <c r="C123" s="1524"/>
      <c r="D123" s="132"/>
      <c r="E123" s="132"/>
      <c r="F123" s="490" t="str">
        <f t="shared" ref="F123:S123" si="36">F$17</f>
        <v>Year 0</v>
      </c>
      <c r="G123" s="490" t="str">
        <f t="shared" si="36"/>
        <v>Year 1</v>
      </c>
      <c r="H123" s="490" t="str">
        <f t="shared" si="36"/>
        <v>Year 2</v>
      </c>
      <c r="I123" s="490" t="str">
        <f t="shared" si="36"/>
        <v>Year 3</v>
      </c>
      <c r="J123" s="490" t="str">
        <f t="shared" si="36"/>
        <v>Year 4</v>
      </c>
      <c r="K123" s="490" t="str">
        <f t="shared" si="36"/>
        <v>Year 5</v>
      </c>
      <c r="L123" s="490" t="str">
        <f t="shared" si="36"/>
        <v>Year 6</v>
      </c>
      <c r="M123" s="490" t="str">
        <f t="shared" si="36"/>
        <v>Year 7</v>
      </c>
      <c r="N123" s="490" t="str">
        <f t="shared" si="36"/>
        <v>Year 8</v>
      </c>
      <c r="O123" s="490" t="str">
        <f t="shared" si="36"/>
        <v>Year 9</v>
      </c>
      <c r="P123" s="490" t="str">
        <f t="shared" si="36"/>
        <v>Year 10</v>
      </c>
      <c r="Q123" s="1463" t="str">
        <f t="shared" si="36"/>
        <v>Sum of 10 years</v>
      </c>
      <c r="R123" s="492">
        <f t="shared" si="36"/>
        <v>0</v>
      </c>
      <c r="S123" s="985" t="str">
        <f t="shared" si="36"/>
        <v xml:space="preserve">  Change over 10 years</v>
      </c>
      <c r="T123" s="531"/>
      <c r="U123" s="1051"/>
      <c r="V123" s="1471"/>
      <c r="W123" s="1471"/>
      <c r="X123" s="219"/>
      <c r="Y123" s="219"/>
      <c r="Z123" s="219"/>
      <c r="AA123" s="219"/>
      <c r="AB123" s="219"/>
      <c r="AC123" s="219"/>
      <c r="AD123" s="219"/>
      <c r="AE123" s="219"/>
      <c r="AF123" s="219"/>
      <c r="AG123" s="219"/>
      <c r="AH123" s="218"/>
      <c r="AI123" s="218"/>
      <c r="AJ123" s="218"/>
      <c r="AK123" s="218"/>
      <c r="AL123" s="218"/>
      <c r="AM123" s="218"/>
      <c r="AN123" s="218"/>
      <c r="AO123" s="218"/>
      <c r="AP123" s="218"/>
    </row>
    <row r="124" spans="1:42" s="217" customFormat="1" ht="11.65" customHeight="1" x14ac:dyDescent="0.2">
      <c r="A124" s="1477"/>
      <c r="B124" s="325"/>
      <c r="C124" s="535"/>
      <c r="D124" s="517"/>
      <c r="E124" s="504"/>
      <c r="F124" s="515" t="str">
        <f t="shared" ref="F124:P124" si="37">F$18</f>
        <v>2020-21</v>
      </c>
      <c r="G124" s="515" t="str">
        <f t="shared" si="37"/>
        <v>2021-22</v>
      </c>
      <c r="H124" s="515" t="str">
        <f t="shared" si="37"/>
        <v>2022-23</v>
      </c>
      <c r="I124" s="515" t="str">
        <f t="shared" si="37"/>
        <v>2023-24</v>
      </c>
      <c r="J124" s="515" t="str">
        <f t="shared" si="37"/>
        <v>2024-25</v>
      </c>
      <c r="K124" s="515" t="str">
        <f t="shared" si="37"/>
        <v>2025-26</v>
      </c>
      <c r="L124" s="515" t="str">
        <f t="shared" si="37"/>
        <v>2026-27</v>
      </c>
      <c r="M124" s="515" t="str">
        <f t="shared" si="37"/>
        <v>2027-28</v>
      </c>
      <c r="N124" s="515" t="str">
        <f t="shared" si="37"/>
        <v>2028-29</v>
      </c>
      <c r="O124" s="515" t="str">
        <f t="shared" si="37"/>
        <v>2029-30</v>
      </c>
      <c r="P124" s="515" t="str">
        <f t="shared" si="37"/>
        <v>2030-31</v>
      </c>
      <c r="Q124" s="516"/>
      <c r="R124" s="986">
        <f>R$18</f>
        <v>0</v>
      </c>
      <c r="S124" s="987" t="str">
        <f>S$18</f>
        <v>$</v>
      </c>
      <c r="T124" s="988" t="str">
        <f>T$18</f>
        <v>%</v>
      </c>
      <c r="U124" s="1051"/>
      <c r="V124" s="219"/>
      <c r="W124" s="219"/>
      <c r="X124" s="219"/>
      <c r="Y124" s="219"/>
      <c r="Z124" s="219"/>
      <c r="AA124" s="219"/>
      <c r="AB124" s="219"/>
      <c r="AC124" s="219"/>
      <c r="AD124" s="219"/>
      <c r="AE124" s="219"/>
      <c r="AF124" s="219"/>
      <c r="AG124" s="219"/>
      <c r="AH124" s="218"/>
      <c r="AI124" s="218"/>
      <c r="AJ124" s="218"/>
      <c r="AK124" s="218"/>
      <c r="AL124" s="218"/>
      <c r="AM124" s="218"/>
      <c r="AN124" s="218"/>
      <c r="AO124" s="218"/>
      <c r="AP124" s="218"/>
    </row>
    <row r="125" spans="1:42" s="1470" customFormat="1" ht="11.65" customHeight="1" outlineLevel="1" x14ac:dyDescent="0.2">
      <c r="A125" s="1477"/>
      <c r="B125" s="325"/>
      <c r="C125" s="1053" t="str">
        <f>C$19</f>
        <v>Income from continuing operations</v>
      </c>
      <c r="D125" s="1054"/>
      <c r="E125" s="1054"/>
      <c r="F125" s="1054"/>
      <c r="G125" s="533"/>
      <c r="H125" s="1055"/>
      <c r="I125" s="1125"/>
      <c r="J125" s="1055"/>
      <c r="K125" s="1055"/>
      <c r="L125" s="1055"/>
      <c r="M125" s="1055"/>
      <c r="N125" s="1055"/>
      <c r="O125" s="1055"/>
      <c r="P125" s="1055"/>
      <c r="Q125" s="1055"/>
      <c r="R125" s="1055"/>
      <c r="S125" s="1055"/>
      <c r="T125" s="1056"/>
      <c r="U125" s="1365"/>
      <c r="V125" s="1471"/>
      <c r="W125" s="1471"/>
      <c r="X125" s="1471"/>
      <c r="Y125" s="1471"/>
      <c r="Z125" s="1471"/>
      <c r="AA125" s="1471"/>
      <c r="AB125" s="1471"/>
      <c r="AC125" s="1471"/>
      <c r="AD125" s="1471"/>
      <c r="AE125" s="1471"/>
      <c r="AF125" s="1471"/>
      <c r="AG125" s="1471"/>
    </row>
    <row r="126" spans="1:42" s="217" customFormat="1" ht="11.65" customHeight="1" outlineLevel="1" x14ac:dyDescent="0.2">
      <c r="A126" s="1477"/>
      <c r="B126" s="325"/>
      <c r="C126" s="1052" t="str">
        <f>C$20</f>
        <v>Revenue:</v>
      </c>
      <c r="D126" s="156"/>
      <c r="E126" s="156"/>
      <c r="F126" s="1117"/>
      <c r="G126" s="1117"/>
      <c r="H126" s="1117"/>
      <c r="I126" s="865"/>
      <c r="J126" s="1117"/>
      <c r="K126" s="1117"/>
      <c r="L126" s="1117"/>
      <c r="M126" s="1117"/>
      <c r="N126" s="1117"/>
      <c r="O126" s="1117"/>
      <c r="P126" s="1117"/>
      <c r="Q126" s="1117"/>
      <c r="R126" s="865"/>
      <c r="S126" s="698"/>
      <c r="T126" s="555"/>
      <c r="U126" s="1365"/>
      <c r="V126" s="219"/>
      <c r="W126" s="219"/>
      <c r="X126" s="219"/>
      <c r="Y126" s="219"/>
      <c r="Z126" s="219"/>
      <c r="AA126" s="219"/>
      <c r="AB126" s="219"/>
      <c r="AC126" s="219"/>
      <c r="AD126" s="219"/>
      <c r="AE126" s="219"/>
      <c r="AF126" s="219"/>
      <c r="AG126" s="219"/>
      <c r="AH126" s="218"/>
      <c r="AI126" s="218"/>
      <c r="AJ126" s="218"/>
      <c r="AK126" s="218"/>
      <c r="AL126" s="218"/>
      <c r="AM126" s="218"/>
      <c r="AN126" s="218"/>
      <c r="AO126" s="218"/>
      <c r="AP126" s="218"/>
    </row>
    <row r="127" spans="1:42" s="217" customFormat="1" ht="11.65" customHeight="1" outlineLevel="1" x14ac:dyDescent="0.2">
      <c r="A127" s="1477"/>
      <c r="B127" s="325"/>
      <c r="C127" s="1079" t="str">
        <f>C$21</f>
        <v>Rates &amp; Annual Charges</v>
      </c>
      <c r="D127" s="507"/>
      <c r="E127" s="507"/>
      <c r="F127" s="1364">
        <f t="shared" ref="F127:P127" si="38">F74</f>
        <v>177092707</v>
      </c>
      <c r="G127" s="1364">
        <f t="shared" si="38"/>
        <v>183136129.12</v>
      </c>
      <c r="H127" s="1364">
        <f t="shared" si="38"/>
        <v>187639936.26000005</v>
      </c>
      <c r="I127" s="318">
        <f t="shared" si="38"/>
        <v>192255965.62</v>
      </c>
      <c r="J127" s="1364">
        <f t="shared" si="38"/>
        <v>196987020.85999998</v>
      </c>
      <c r="K127" s="1364">
        <f t="shared" si="38"/>
        <v>201835975.74000001</v>
      </c>
      <c r="L127" s="1364">
        <f t="shared" si="38"/>
        <v>206805775.92000002</v>
      </c>
      <c r="M127" s="1364">
        <f t="shared" si="38"/>
        <v>211899440.59000003</v>
      </c>
      <c r="N127" s="1364">
        <f t="shared" si="38"/>
        <v>217120064.47</v>
      </c>
      <c r="O127" s="1364">
        <f t="shared" si="38"/>
        <v>222470819.64999995</v>
      </c>
      <c r="P127" s="1364">
        <f t="shared" si="38"/>
        <v>227954957.48999998</v>
      </c>
      <c r="Q127" s="1118">
        <f t="shared" ref="Q127:Q133" si="39">SUM(G127:P127)</f>
        <v>2048106085.72</v>
      </c>
      <c r="R127" s="318"/>
      <c r="S127" s="529">
        <f t="shared" ref="S127:S133" si="40">P127-F127</f>
        <v>50862250.48999998</v>
      </c>
      <c r="T127" s="522">
        <f t="shared" ref="T127:T133" si="41">IF(F127=0,0,(S127/F127))</f>
        <v>0.28720691750451349</v>
      </c>
      <c r="U127" s="1365"/>
      <c r="V127" s="219"/>
      <c r="W127" s="219"/>
      <c r="X127" s="219"/>
      <c r="Y127" s="219"/>
      <c r="Z127" s="219"/>
      <c r="AA127" s="219"/>
      <c r="AB127" s="219"/>
      <c r="AC127" s="219"/>
      <c r="AD127" s="219"/>
      <c r="AE127" s="219"/>
      <c r="AF127" s="219"/>
      <c r="AG127" s="219"/>
      <c r="AH127" s="218"/>
      <c r="AI127" s="218"/>
      <c r="AJ127" s="218"/>
      <c r="AK127" s="218"/>
      <c r="AL127" s="218"/>
      <c r="AM127" s="218"/>
      <c r="AN127" s="218"/>
      <c r="AO127" s="218"/>
      <c r="AP127" s="218"/>
    </row>
    <row r="128" spans="1:42" s="217" customFormat="1" ht="11.65" customHeight="1" outlineLevel="1" x14ac:dyDescent="0.2">
      <c r="A128" s="1477"/>
      <c r="B128" s="325"/>
      <c r="C128" s="1079" t="str">
        <f>C$22</f>
        <v>User Charges &amp; Fees</v>
      </c>
      <c r="D128" s="507"/>
      <c r="E128" s="507"/>
      <c r="F128" s="1364">
        <f t="shared" ref="F128:P128" si="42">F75</f>
        <v>61618068.550000004</v>
      </c>
      <c r="G128" s="1364">
        <f t="shared" si="42"/>
        <v>61926158.890000001</v>
      </c>
      <c r="H128" s="1364">
        <f t="shared" si="42"/>
        <v>62235789.689999998</v>
      </c>
      <c r="I128" s="318">
        <f t="shared" si="42"/>
        <v>62546968.640000001</v>
      </c>
      <c r="J128" s="1364">
        <f t="shared" si="42"/>
        <v>62859703.480000004</v>
      </c>
      <c r="K128" s="1364">
        <f t="shared" si="42"/>
        <v>63174002</v>
      </c>
      <c r="L128" s="1364">
        <f t="shared" si="42"/>
        <v>63489872.009999998</v>
      </c>
      <c r="M128" s="1364">
        <f t="shared" si="42"/>
        <v>63807321.369999997</v>
      </c>
      <c r="N128" s="1364">
        <f t="shared" si="42"/>
        <v>64126357.979999997</v>
      </c>
      <c r="O128" s="1364">
        <f t="shared" si="42"/>
        <v>64446989.770000003</v>
      </c>
      <c r="P128" s="1364">
        <f t="shared" si="42"/>
        <v>64769224.719999999</v>
      </c>
      <c r="Q128" s="1118">
        <f t="shared" si="39"/>
        <v>633382388.55000007</v>
      </c>
      <c r="R128" s="318"/>
      <c r="S128" s="529">
        <f t="shared" si="40"/>
        <v>3151156.1699999943</v>
      </c>
      <c r="T128" s="522">
        <f t="shared" si="41"/>
        <v>5.114013217475305E-2</v>
      </c>
      <c r="U128" s="1365"/>
      <c r="V128" s="219"/>
      <c r="W128" s="219"/>
      <c r="X128" s="219"/>
      <c r="Y128" s="219"/>
      <c r="Z128" s="219"/>
      <c r="AA128" s="219"/>
      <c r="AB128" s="219"/>
      <c r="AC128" s="219"/>
      <c r="AD128" s="219"/>
      <c r="AE128" s="219"/>
      <c r="AF128" s="219"/>
      <c r="AG128" s="219"/>
      <c r="AH128" s="218"/>
      <c r="AI128" s="218"/>
      <c r="AJ128" s="218"/>
      <c r="AK128" s="218"/>
      <c r="AL128" s="218"/>
      <c r="AM128" s="218"/>
      <c r="AN128" s="218"/>
      <c r="AO128" s="218"/>
      <c r="AP128" s="218"/>
    </row>
    <row r="129" spans="1:42" s="217" customFormat="1" ht="11.65" customHeight="1" outlineLevel="1" x14ac:dyDescent="0.2">
      <c r="A129" s="1477"/>
      <c r="B129" s="325"/>
      <c r="C129" s="1079" t="str">
        <f>C$23</f>
        <v>Interest &amp; Investment Revenue</v>
      </c>
      <c r="D129" s="507"/>
      <c r="E129" s="507"/>
      <c r="F129" s="1364">
        <f t="shared" ref="F129:P129" si="43">F76</f>
        <v>821244.94</v>
      </c>
      <c r="G129" s="1364">
        <f t="shared" si="43"/>
        <v>825351.16</v>
      </c>
      <c r="H129" s="1364">
        <f t="shared" si="43"/>
        <v>829477.92</v>
      </c>
      <c r="I129" s="318">
        <f t="shared" si="43"/>
        <v>833625.31</v>
      </c>
      <c r="J129" s="1364">
        <f t="shared" si="43"/>
        <v>837793.44</v>
      </c>
      <c r="K129" s="1364">
        <f t="shared" si="43"/>
        <v>841982.41</v>
      </c>
      <c r="L129" s="1364">
        <f t="shared" si="43"/>
        <v>846192.32</v>
      </c>
      <c r="M129" s="1364">
        <f t="shared" si="43"/>
        <v>850423.28</v>
      </c>
      <c r="N129" s="1364">
        <f t="shared" si="43"/>
        <v>854675.4</v>
      </c>
      <c r="O129" s="1364">
        <f t="shared" si="43"/>
        <v>858948.78</v>
      </c>
      <c r="P129" s="1364">
        <f t="shared" si="43"/>
        <v>863243.52</v>
      </c>
      <c r="Q129" s="1118">
        <f t="shared" si="39"/>
        <v>8441713.540000001</v>
      </c>
      <c r="R129" s="318"/>
      <c r="S129" s="529">
        <f t="shared" si="40"/>
        <v>41998.580000000075</v>
      </c>
      <c r="T129" s="522">
        <f t="shared" si="41"/>
        <v>5.1140138531629888E-2</v>
      </c>
      <c r="U129" s="1365"/>
      <c r="V129" s="219"/>
      <c r="W129" s="219"/>
      <c r="X129" s="219"/>
      <c r="Y129" s="219"/>
      <c r="Z129" s="219"/>
      <c r="AA129" s="219"/>
      <c r="AB129" s="219"/>
      <c r="AC129" s="219"/>
      <c r="AD129" s="219"/>
      <c r="AE129" s="219"/>
      <c r="AF129" s="219"/>
      <c r="AG129" s="219"/>
      <c r="AH129" s="218"/>
      <c r="AI129" s="218"/>
      <c r="AJ129" s="218"/>
      <c r="AK129" s="218"/>
      <c r="AL129" s="218"/>
      <c r="AM129" s="218"/>
      <c r="AN129" s="218"/>
      <c r="AO129" s="218"/>
      <c r="AP129" s="218"/>
    </row>
    <row r="130" spans="1:42" s="217" customFormat="1" ht="11.65" customHeight="1" outlineLevel="1" x14ac:dyDescent="0.2">
      <c r="A130" s="1477"/>
      <c r="B130" s="325"/>
      <c r="C130" s="1079" t="str">
        <f>C$24</f>
        <v>Other Revenues</v>
      </c>
      <c r="D130" s="507"/>
      <c r="E130" s="507"/>
      <c r="F130" s="1364">
        <f t="shared" ref="F130:P130" si="44">F77</f>
        <v>14908658.93</v>
      </c>
      <c r="G130" s="1364">
        <f t="shared" si="44"/>
        <v>14983202.220000001</v>
      </c>
      <c r="H130" s="1364">
        <f t="shared" si="44"/>
        <v>15058118.23</v>
      </c>
      <c r="I130" s="318">
        <f t="shared" si="44"/>
        <v>15133408.82</v>
      </c>
      <c r="J130" s="1364">
        <f t="shared" si="44"/>
        <v>15209075.859999999</v>
      </c>
      <c r="K130" s="1364">
        <f t="shared" si="44"/>
        <v>15285121.24</v>
      </c>
      <c r="L130" s="1364">
        <f t="shared" si="44"/>
        <v>15361546.85</v>
      </c>
      <c r="M130" s="1364">
        <f t="shared" si="44"/>
        <v>15438354.58</v>
      </c>
      <c r="N130" s="1364">
        <f t="shared" si="44"/>
        <v>15515546.35</v>
      </c>
      <c r="O130" s="1364">
        <f t="shared" si="44"/>
        <v>15593124.08</v>
      </c>
      <c r="P130" s="1364">
        <f t="shared" si="44"/>
        <v>15671089.699999999</v>
      </c>
      <c r="Q130" s="1118">
        <f t="shared" si="39"/>
        <v>153248587.92999998</v>
      </c>
      <c r="R130" s="318"/>
      <c r="S130" s="529">
        <f t="shared" si="40"/>
        <v>762430.76999999955</v>
      </c>
      <c r="T130" s="522">
        <f t="shared" si="41"/>
        <v>5.1140130952073475E-2</v>
      </c>
      <c r="U130" s="1365"/>
      <c r="V130" s="219"/>
      <c r="W130" s="219"/>
      <c r="X130" s="219"/>
      <c r="Y130" s="219"/>
      <c r="Z130" s="219"/>
      <c r="AA130" s="219"/>
      <c r="AB130" s="219"/>
      <c r="AC130" s="219"/>
      <c r="AD130" s="219"/>
      <c r="AE130" s="219"/>
      <c r="AF130" s="219"/>
      <c r="AG130" s="219"/>
      <c r="AH130" s="218"/>
      <c r="AI130" s="218"/>
      <c r="AJ130" s="218"/>
      <c r="AK130" s="218"/>
      <c r="AL130" s="218"/>
      <c r="AM130" s="218"/>
      <c r="AN130" s="218"/>
      <c r="AO130" s="218"/>
      <c r="AP130" s="218"/>
    </row>
    <row r="131" spans="1:42" s="217" customFormat="1" ht="11.65" customHeight="1" outlineLevel="1" x14ac:dyDescent="0.2">
      <c r="A131" s="1477"/>
      <c r="B131" s="325"/>
      <c r="C131" s="1079" t="str">
        <f>C$25</f>
        <v>Grants &amp; Contributions Op Purposes</v>
      </c>
      <c r="D131" s="507"/>
      <c r="E131" s="507"/>
      <c r="F131" s="1364">
        <f t="shared" ref="F131:P131" si="45">F78</f>
        <v>49133845.979999997</v>
      </c>
      <c r="G131" s="1364">
        <f t="shared" si="45"/>
        <v>49133845.979999997</v>
      </c>
      <c r="H131" s="1364">
        <f t="shared" si="45"/>
        <v>49133845.979999997</v>
      </c>
      <c r="I131" s="318">
        <f t="shared" si="45"/>
        <v>49133845.979999997</v>
      </c>
      <c r="J131" s="1364">
        <f t="shared" si="45"/>
        <v>49133845.979999997</v>
      </c>
      <c r="K131" s="1364">
        <f t="shared" si="45"/>
        <v>49133845.979999997</v>
      </c>
      <c r="L131" s="1364">
        <f t="shared" si="45"/>
        <v>49133845.979999997</v>
      </c>
      <c r="M131" s="1364">
        <f t="shared" si="45"/>
        <v>49133845.979999997</v>
      </c>
      <c r="N131" s="1364">
        <f t="shared" si="45"/>
        <v>49133845.979999997</v>
      </c>
      <c r="O131" s="1364">
        <f t="shared" si="45"/>
        <v>49133845.979999997</v>
      </c>
      <c r="P131" s="1364">
        <f t="shared" si="45"/>
        <v>49133845.979999997</v>
      </c>
      <c r="Q131" s="1118">
        <f t="shared" si="39"/>
        <v>491338459.80000007</v>
      </c>
      <c r="R131" s="318"/>
      <c r="S131" s="529">
        <f t="shared" si="40"/>
        <v>0</v>
      </c>
      <c r="T131" s="522">
        <f t="shared" si="41"/>
        <v>0</v>
      </c>
      <c r="U131" s="1365"/>
      <c r="V131" s="219"/>
      <c r="W131" s="219"/>
      <c r="X131" s="219"/>
      <c r="Y131" s="219"/>
      <c r="Z131" s="219"/>
      <c r="AA131" s="219"/>
      <c r="AB131" s="219"/>
      <c r="AC131" s="219"/>
      <c r="AD131" s="219"/>
      <c r="AE131" s="219"/>
      <c r="AF131" s="219"/>
      <c r="AG131" s="219"/>
      <c r="AH131" s="218"/>
      <c r="AI131" s="218"/>
      <c r="AJ131" s="218"/>
      <c r="AK131" s="218"/>
      <c r="AL131" s="218"/>
      <c r="AM131" s="218"/>
      <c r="AN131" s="218"/>
      <c r="AO131" s="218"/>
      <c r="AP131" s="218"/>
    </row>
    <row r="132" spans="1:42" s="217" customFormat="1" ht="11.65" customHeight="1" outlineLevel="1" x14ac:dyDescent="0.2">
      <c r="A132" s="1477"/>
      <c r="B132" s="325"/>
      <c r="C132" s="1079" t="str">
        <f>C$26</f>
        <v>Grants &amp; Contributions Capital Purposes</v>
      </c>
      <c r="D132" s="507"/>
      <c r="E132" s="507"/>
      <c r="F132" s="1364">
        <f t="shared" ref="F132:P132" si="46">F79</f>
        <v>26969492</v>
      </c>
      <c r="G132" s="1364">
        <f t="shared" si="46"/>
        <v>26969492</v>
      </c>
      <c r="H132" s="1364">
        <f t="shared" si="46"/>
        <v>26969492</v>
      </c>
      <c r="I132" s="318">
        <f t="shared" si="46"/>
        <v>26969492</v>
      </c>
      <c r="J132" s="1364">
        <f t="shared" si="46"/>
        <v>26969492</v>
      </c>
      <c r="K132" s="1364">
        <f t="shared" si="46"/>
        <v>26969492</v>
      </c>
      <c r="L132" s="1364">
        <f t="shared" si="46"/>
        <v>26969492</v>
      </c>
      <c r="M132" s="1364">
        <f t="shared" si="46"/>
        <v>26969492</v>
      </c>
      <c r="N132" s="1364">
        <f t="shared" si="46"/>
        <v>26969492</v>
      </c>
      <c r="O132" s="1364">
        <f t="shared" si="46"/>
        <v>26969492</v>
      </c>
      <c r="P132" s="1364">
        <f t="shared" si="46"/>
        <v>26969492</v>
      </c>
      <c r="Q132" s="1118">
        <f t="shared" si="39"/>
        <v>269694920</v>
      </c>
      <c r="R132" s="318"/>
      <c r="S132" s="529">
        <f t="shared" si="40"/>
        <v>0</v>
      </c>
      <c r="T132" s="522">
        <f t="shared" si="41"/>
        <v>0</v>
      </c>
      <c r="U132" s="1365"/>
      <c r="V132" s="219"/>
      <c r="W132" s="219"/>
      <c r="X132" s="219"/>
      <c r="Y132" s="219"/>
      <c r="Z132" s="219"/>
      <c r="AA132" s="219"/>
      <c r="AB132" s="219"/>
      <c r="AC132" s="219"/>
      <c r="AD132" s="219"/>
      <c r="AE132" s="219"/>
      <c r="AF132" s="219"/>
      <c r="AG132" s="219"/>
      <c r="AH132" s="218"/>
      <c r="AI132" s="218"/>
      <c r="AJ132" s="218"/>
      <c r="AK132" s="218"/>
      <c r="AL132" s="218"/>
      <c r="AM132" s="218"/>
      <c r="AN132" s="218"/>
      <c r="AO132" s="218"/>
      <c r="AP132" s="218"/>
    </row>
    <row r="133" spans="1:42" s="217" customFormat="1" ht="11.65" customHeight="1" outlineLevel="1" x14ac:dyDescent="0.2">
      <c r="A133" s="1477"/>
      <c r="B133" s="325"/>
      <c r="C133" s="542" t="str">
        <f>C$27</f>
        <v>Internal Revenue</v>
      </c>
      <c r="D133" s="507"/>
      <c r="E133" s="507"/>
      <c r="F133" s="1364">
        <f t="shared" ref="F133:P133" si="47">F80</f>
        <v>84428089.079999998</v>
      </c>
      <c r="G133" s="1364">
        <f t="shared" si="47"/>
        <v>94527588.989999995</v>
      </c>
      <c r="H133" s="1364">
        <f t="shared" si="47"/>
        <v>95518153.820000008</v>
      </c>
      <c r="I133" s="318">
        <f t="shared" si="47"/>
        <v>96501974.879999995</v>
      </c>
      <c r="J133" s="1364">
        <f t="shared" si="47"/>
        <v>97493092.060000002</v>
      </c>
      <c r="K133" s="1364">
        <f t="shared" si="47"/>
        <v>97980557.520000011</v>
      </c>
      <c r="L133" s="1364">
        <f t="shared" si="47"/>
        <v>98470460.300000012</v>
      </c>
      <c r="M133" s="1364">
        <f t="shared" si="47"/>
        <v>98962812.609999999</v>
      </c>
      <c r="N133" s="1364">
        <f t="shared" si="47"/>
        <v>99457626.680000007</v>
      </c>
      <c r="O133" s="1364">
        <f t="shared" si="47"/>
        <v>99954914.810000002</v>
      </c>
      <c r="P133" s="1364">
        <f t="shared" si="47"/>
        <v>100454689.38</v>
      </c>
      <c r="Q133" s="1118">
        <f t="shared" si="39"/>
        <v>979321871.04999983</v>
      </c>
      <c r="R133" s="318"/>
      <c r="S133" s="529">
        <f t="shared" si="40"/>
        <v>16026600.299999997</v>
      </c>
      <c r="T133" s="522">
        <f t="shared" si="41"/>
        <v>0.189825453526657</v>
      </c>
      <c r="U133" s="1365"/>
      <c r="V133" s="219"/>
      <c r="W133" s="219"/>
      <c r="X133" s="219"/>
      <c r="Y133" s="219"/>
      <c r="Z133" s="219"/>
      <c r="AA133" s="219"/>
      <c r="AB133" s="219"/>
      <c r="AC133" s="219"/>
      <c r="AD133" s="219"/>
      <c r="AE133" s="219"/>
      <c r="AF133" s="219"/>
      <c r="AG133" s="219"/>
      <c r="AH133" s="218"/>
      <c r="AI133" s="218"/>
      <c r="AJ133" s="218"/>
      <c r="AK133" s="218"/>
      <c r="AL133" s="218"/>
      <c r="AM133" s="218"/>
      <c r="AN133" s="218"/>
      <c r="AO133" s="218"/>
      <c r="AP133" s="218"/>
    </row>
    <row r="134" spans="1:42" s="217" customFormat="1" ht="11.65" customHeight="1" outlineLevel="1" x14ac:dyDescent="0.2">
      <c r="A134" s="1477"/>
      <c r="B134" s="325"/>
      <c r="C134" s="1461" t="str">
        <f>C$28</f>
        <v>Other Income (items excluded from ratio analyis)</v>
      </c>
      <c r="D134" s="156"/>
      <c r="E134" s="156"/>
      <c r="F134" s="1364"/>
      <c r="G134" s="1117"/>
      <c r="H134" s="1117"/>
      <c r="I134" s="865"/>
      <c r="J134" s="1117"/>
      <c r="K134" s="1117"/>
      <c r="L134" s="1117"/>
      <c r="M134" s="1117"/>
      <c r="N134" s="1117"/>
      <c r="O134" s="1117"/>
      <c r="P134" s="1117"/>
      <c r="Q134" s="1119"/>
      <c r="R134" s="865"/>
      <c r="S134" s="698"/>
      <c r="T134" s="555"/>
      <c r="U134" s="1365"/>
      <c r="V134" s="219"/>
      <c r="W134" s="219"/>
      <c r="X134" s="219"/>
      <c r="Y134" s="219"/>
      <c r="Z134" s="219"/>
      <c r="AA134" s="219"/>
      <c r="AB134" s="219"/>
      <c r="AC134" s="219"/>
      <c r="AD134" s="219"/>
      <c r="AE134" s="219"/>
      <c r="AF134" s="219"/>
      <c r="AG134" s="219"/>
      <c r="AH134" s="218"/>
      <c r="AI134" s="218"/>
      <c r="AJ134" s="218"/>
      <c r="AK134" s="218"/>
      <c r="AL134" s="218"/>
      <c r="AM134" s="218"/>
      <c r="AN134" s="218"/>
      <c r="AO134" s="218"/>
      <c r="AP134" s="218"/>
    </row>
    <row r="135" spans="1:42" s="217" customFormat="1" ht="11.65" customHeight="1" outlineLevel="1" x14ac:dyDescent="0.2">
      <c r="A135" s="1477"/>
      <c r="B135" s="325"/>
      <c r="C135" s="542" t="str">
        <f>C$29</f>
        <v>Net share of profit  on joint ventures</v>
      </c>
      <c r="D135" s="507"/>
      <c r="E135" s="507"/>
      <c r="F135" s="1364">
        <f t="shared" ref="F135:P135" si="48">F82</f>
        <v>0</v>
      </c>
      <c r="G135" s="1364">
        <f t="shared" si="48"/>
        <v>0</v>
      </c>
      <c r="H135" s="1364">
        <f t="shared" si="48"/>
        <v>0</v>
      </c>
      <c r="I135" s="318">
        <f t="shared" si="48"/>
        <v>0</v>
      </c>
      <c r="J135" s="1364">
        <f t="shared" si="48"/>
        <v>0</v>
      </c>
      <c r="K135" s="1364">
        <f t="shared" si="48"/>
        <v>0</v>
      </c>
      <c r="L135" s="1364">
        <f t="shared" si="48"/>
        <v>0</v>
      </c>
      <c r="M135" s="1364">
        <f t="shared" si="48"/>
        <v>0</v>
      </c>
      <c r="N135" s="1364">
        <f t="shared" si="48"/>
        <v>0</v>
      </c>
      <c r="O135" s="1364">
        <f t="shared" si="48"/>
        <v>0</v>
      </c>
      <c r="P135" s="1364">
        <f t="shared" si="48"/>
        <v>0</v>
      </c>
      <c r="Q135" s="1118">
        <f>SUM(G135:P135)</f>
        <v>0</v>
      </c>
      <c r="R135" s="318"/>
      <c r="S135" s="529">
        <f>P135-F135</f>
        <v>0</v>
      </c>
      <c r="T135" s="522">
        <f>IF(F135=0,0,(S135/F135))</f>
        <v>0</v>
      </c>
      <c r="U135" s="1365"/>
      <c r="V135" s="219"/>
      <c r="W135" s="219"/>
      <c r="X135" s="219"/>
      <c r="Y135" s="219"/>
      <c r="Z135" s="219"/>
      <c r="AA135" s="219"/>
      <c r="AB135" s="219"/>
      <c r="AC135" s="219"/>
      <c r="AD135" s="219"/>
      <c r="AE135" s="219"/>
      <c r="AF135" s="219"/>
      <c r="AG135" s="219"/>
      <c r="AH135" s="218"/>
      <c r="AI135" s="218"/>
      <c r="AJ135" s="218"/>
      <c r="AK135" s="218"/>
      <c r="AL135" s="218"/>
      <c r="AM135" s="218"/>
      <c r="AN135" s="218"/>
      <c r="AO135" s="218"/>
      <c r="AP135" s="218"/>
    </row>
    <row r="136" spans="1:42" s="217" customFormat="1" ht="11.65" customHeight="1" outlineLevel="1" x14ac:dyDescent="0.2">
      <c r="A136" s="1477"/>
      <c r="B136" s="325"/>
      <c r="C136" s="542" t="str">
        <f>C$30</f>
        <v>Fair value gains</v>
      </c>
      <c r="D136" s="507"/>
      <c r="E136" s="507"/>
      <c r="F136" s="1364">
        <f t="shared" ref="F136:P136" si="49">F83</f>
        <v>0</v>
      </c>
      <c r="G136" s="1364">
        <f t="shared" si="49"/>
        <v>0</v>
      </c>
      <c r="H136" s="1364">
        <f t="shared" si="49"/>
        <v>0</v>
      </c>
      <c r="I136" s="318">
        <f t="shared" si="49"/>
        <v>0</v>
      </c>
      <c r="J136" s="1364">
        <f t="shared" si="49"/>
        <v>0</v>
      </c>
      <c r="K136" s="1364">
        <f t="shared" si="49"/>
        <v>0</v>
      </c>
      <c r="L136" s="1364">
        <f t="shared" si="49"/>
        <v>0</v>
      </c>
      <c r="M136" s="1364">
        <f t="shared" si="49"/>
        <v>0</v>
      </c>
      <c r="N136" s="1364">
        <f t="shared" si="49"/>
        <v>0</v>
      </c>
      <c r="O136" s="1364">
        <f t="shared" si="49"/>
        <v>0</v>
      </c>
      <c r="P136" s="1364">
        <f t="shared" si="49"/>
        <v>0</v>
      </c>
      <c r="Q136" s="1118">
        <f>SUM(G136:P136)</f>
        <v>0</v>
      </c>
      <c r="R136" s="318"/>
      <c r="S136" s="529">
        <f>P136-F136</f>
        <v>0</v>
      </c>
      <c r="T136" s="522">
        <f>IF(F136=0,0,(S136/F136))</f>
        <v>0</v>
      </c>
      <c r="U136" s="1365"/>
      <c r="V136" s="219"/>
      <c r="W136" s="219"/>
      <c r="X136" s="219"/>
      <c r="Y136" s="219"/>
      <c r="Z136" s="219"/>
      <c r="AA136" s="219"/>
      <c r="AB136" s="219"/>
      <c r="AC136" s="219"/>
      <c r="AD136" s="219"/>
      <c r="AE136" s="219"/>
      <c r="AF136" s="219"/>
      <c r="AG136" s="219"/>
      <c r="AH136" s="218"/>
      <c r="AI136" s="218"/>
      <c r="AJ136" s="218"/>
      <c r="AK136" s="218"/>
      <c r="AL136" s="218"/>
      <c r="AM136" s="218"/>
      <c r="AN136" s="218"/>
      <c r="AO136" s="218"/>
      <c r="AP136" s="218"/>
    </row>
    <row r="137" spans="1:42" s="217" customFormat="1" ht="11.65" customHeight="1" outlineLevel="1" x14ac:dyDescent="0.2">
      <c r="A137" s="1477"/>
      <c r="B137" s="325"/>
      <c r="C137" s="542" t="str">
        <f>C$31</f>
        <v>Net gains from disposal of assets</v>
      </c>
      <c r="D137" s="507"/>
      <c r="E137" s="507"/>
      <c r="F137" s="1364">
        <f t="shared" ref="F137:P137" si="50">F84</f>
        <v>0</v>
      </c>
      <c r="G137" s="1364">
        <f t="shared" si="50"/>
        <v>0</v>
      </c>
      <c r="H137" s="1364">
        <f t="shared" si="50"/>
        <v>0</v>
      </c>
      <c r="I137" s="318">
        <f t="shared" si="50"/>
        <v>0</v>
      </c>
      <c r="J137" s="1364">
        <f t="shared" si="50"/>
        <v>0</v>
      </c>
      <c r="K137" s="1364">
        <f t="shared" si="50"/>
        <v>0</v>
      </c>
      <c r="L137" s="1364">
        <f t="shared" si="50"/>
        <v>0</v>
      </c>
      <c r="M137" s="1364">
        <f t="shared" si="50"/>
        <v>0</v>
      </c>
      <c r="N137" s="1364">
        <f t="shared" si="50"/>
        <v>0</v>
      </c>
      <c r="O137" s="1364">
        <f t="shared" si="50"/>
        <v>0</v>
      </c>
      <c r="P137" s="1364">
        <f t="shared" si="50"/>
        <v>0</v>
      </c>
      <c r="Q137" s="1118">
        <f>SUM(G137:P137)</f>
        <v>0</v>
      </c>
      <c r="R137" s="318"/>
      <c r="S137" s="529">
        <f>P137-F137</f>
        <v>0</v>
      </c>
      <c r="T137" s="522">
        <f>IF(F137=0,0,(S137/F137))</f>
        <v>0</v>
      </c>
      <c r="U137" s="1365"/>
      <c r="V137" s="219"/>
      <c r="W137" s="219"/>
      <c r="X137" s="219"/>
      <c r="Y137" s="219"/>
      <c r="Z137" s="219"/>
      <c r="AA137" s="219"/>
      <c r="AB137" s="219"/>
      <c r="AC137" s="219"/>
      <c r="AD137" s="219"/>
      <c r="AE137" s="219"/>
      <c r="AF137" s="219"/>
      <c r="AG137" s="219"/>
      <c r="AH137" s="218"/>
      <c r="AI137" s="218"/>
      <c r="AJ137" s="218"/>
      <c r="AK137" s="218"/>
      <c r="AL137" s="218"/>
      <c r="AM137" s="218"/>
      <c r="AN137" s="218"/>
      <c r="AO137" s="218"/>
      <c r="AP137" s="218"/>
    </row>
    <row r="138" spans="1:42" s="217" customFormat="1" ht="11.65" customHeight="1" outlineLevel="1" x14ac:dyDescent="0.2">
      <c r="A138" s="1477"/>
      <c r="B138" s="325"/>
      <c r="C138" s="542"/>
      <c r="D138" s="156"/>
      <c r="E138" s="156"/>
      <c r="F138" s="1117"/>
      <c r="G138" s="1117"/>
      <c r="H138" s="1117"/>
      <c r="I138" s="865"/>
      <c r="J138" s="1117"/>
      <c r="K138" s="1117"/>
      <c r="L138" s="1117"/>
      <c r="M138" s="1117"/>
      <c r="N138" s="1117"/>
      <c r="O138" s="1117"/>
      <c r="P138" s="1117"/>
      <c r="Q138" s="1119"/>
      <c r="R138" s="865"/>
      <c r="S138" s="698"/>
      <c r="T138" s="555"/>
      <c r="U138" s="1365"/>
      <c r="V138" s="219"/>
      <c r="W138" s="219"/>
      <c r="X138" s="219"/>
      <c r="Y138" s="219"/>
      <c r="Z138" s="219"/>
      <c r="AA138" s="219"/>
      <c r="AB138" s="219"/>
      <c r="AC138" s="219"/>
      <c r="AD138" s="219"/>
      <c r="AE138" s="219"/>
      <c r="AF138" s="219"/>
      <c r="AG138" s="219"/>
      <c r="AH138" s="218"/>
      <c r="AI138" s="218"/>
      <c r="AJ138" s="218"/>
      <c r="AK138" s="218"/>
      <c r="AL138" s="218"/>
      <c r="AM138" s="218"/>
      <c r="AN138" s="218"/>
      <c r="AO138" s="218"/>
      <c r="AP138" s="218"/>
    </row>
    <row r="139" spans="1:42" s="217" customFormat="1" ht="11.65" customHeight="1" outlineLevel="1" x14ac:dyDescent="0.2">
      <c r="A139" s="1477"/>
      <c r="B139" s="325"/>
      <c r="C139" s="1052" t="str">
        <f>C$33</f>
        <v>Total Income Continuing Operations</v>
      </c>
      <c r="D139" s="507"/>
      <c r="E139" s="507"/>
      <c r="F139" s="1120">
        <f t="shared" ref="F139:Q139" si="51">SUM(F127:F137)</f>
        <v>414972106.48000002</v>
      </c>
      <c r="G139" s="1120">
        <f t="shared" si="51"/>
        <v>431501768.36000001</v>
      </c>
      <c r="H139" s="1120">
        <f t="shared" si="51"/>
        <v>437384813.90000004</v>
      </c>
      <c r="I139" s="1120">
        <f t="shared" si="51"/>
        <v>443375281.25</v>
      </c>
      <c r="J139" s="1120">
        <f t="shared" si="51"/>
        <v>449490023.68000001</v>
      </c>
      <c r="K139" s="1120">
        <f t="shared" si="51"/>
        <v>455220976.88999999</v>
      </c>
      <c r="L139" s="1120">
        <f t="shared" si="51"/>
        <v>461077185.38000005</v>
      </c>
      <c r="M139" s="1120">
        <f t="shared" si="51"/>
        <v>467061690.41000003</v>
      </c>
      <c r="N139" s="1120">
        <f t="shared" si="51"/>
        <v>473177608.86000001</v>
      </c>
      <c r="O139" s="1120">
        <f t="shared" si="51"/>
        <v>479428135.06999993</v>
      </c>
      <c r="P139" s="1120">
        <f t="shared" si="51"/>
        <v>485816542.78999996</v>
      </c>
      <c r="Q139" s="1120">
        <f t="shared" si="51"/>
        <v>4583534026.5900002</v>
      </c>
      <c r="R139" s="496"/>
      <c r="S139" s="552">
        <f>P139-F139</f>
        <v>70844436.309999943</v>
      </c>
      <c r="T139" s="523">
        <f>IF(F139=0,0,(S139/F139))</f>
        <v>0.17072095980363047</v>
      </c>
      <c r="U139" s="1365"/>
      <c r="V139" s="219"/>
      <c r="W139" s="219"/>
      <c r="X139" s="219"/>
      <c r="Y139" s="219"/>
      <c r="Z139" s="219"/>
      <c r="AA139" s="219"/>
      <c r="AB139" s="219"/>
      <c r="AC139" s="219"/>
      <c r="AD139" s="219"/>
      <c r="AE139" s="219"/>
      <c r="AF139" s="219"/>
      <c r="AG139" s="219"/>
      <c r="AH139" s="218"/>
      <c r="AI139" s="218"/>
      <c r="AJ139" s="218"/>
      <c r="AK139" s="218"/>
      <c r="AL139" s="218"/>
      <c r="AM139" s="218"/>
      <c r="AN139" s="218"/>
      <c r="AO139" s="218"/>
      <c r="AP139" s="218"/>
    </row>
    <row r="140" spans="1:42" s="217" customFormat="1" ht="10.5" customHeight="1" x14ac:dyDescent="0.2">
      <c r="A140" s="1477"/>
      <c r="B140" s="325"/>
      <c r="C140" s="631"/>
      <c r="D140" s="507"/>
      <c r="E140" s="507"/>
      <c r="F140" s="318"/>
      <c r="G140" s="318"/>
      <c r="H140" s="318"/>
      <c r="I140" s="318"/>
      <c r="J140" s="318"/>
      <c r="K140" s="318"/>
      <c r="L140" s="318"/>
      <c r="M140" s="318"/>
      <c r="N140" s="318"/>
      <c r="O140" s="318"/>
      <c r="P140" s="318"/>
      <c r="Q140" s="319"/>
      <c r="R140" s="318"/>
      <c r="S140" s="529"/>
      <c r="T140" s="522"/>
      <c r="U140" s="1051"/>
      <c r="V140" s="219"/>
      <c r="W140" s="219"/>
      <c r="X140" s="219"/>
      <c r="Y140" s="219"/>
      <c r="Z140" s="219"/>
      <c r="AA140" s="219"/>
      <c r="AB140" s="219"/>
      <c r="AC140" s="219"/>
      <c r="AD140" s="219"/>
      <c r="AE140" s="219"/>
      <c r="AF140" s="219"/>
      <c r="AG140" s="219"/>
      <c r="AH140" s="218"/>
      <c r="AI140" s="218"/>
      <c r="AJ140" s="218"/>
      <c r="AK140" s="218"/>
      <c r="AL140" s="218"/>
      <c r="AM140" s="218"/>
      <c r="AN140" s="218"/>
      <c r="AO140" s="218"/>
      <c r="AP140" s="218"/>
    </row>
    <row r="141" spans="1:42" s="217" customFormat="1" ht="10.5" customHeight="1" x14ac:dyDescent="0.2">
      <c r="A141" s="1477"/>
      <c r="B141" s="325"/>
      <c r="C141" s="1052" t="str">
        <f>C$35</f>
        <v>Income excluding capital grants and contributions</v>
      </c>
      <c r="D141" s="507"/>
      <c r="E141" s="507"/>
      <c r="F141" s="1364">
        <f t="shared" ref="F141:P141" si="52">F139-F132</f>
        <v>388002614.48000002</v>
      </c>
      <c r="G141" s="1364">
        <f t="shared" si="52"/>
        <v>404532276.36000001</v>
      </c>
      <c r="H141" s="1364">
        <f t="shared" si="52"/>
        <v>410415321.90000004</v>
      </c>
      <c r="I141" s="1364">
        <f t="shared" si="52"/>
        <v>416405789.25</v>
      </c>
      <c r="J141" s="1364">
        <f t="shared" si="52"/>
        <v>422520531.68000001</v>
      </c>
      <c r="K141" s="1364">
        <f t="shared" si="52"/>
        <v>428251484.88999999</v>
      </c>
      <c r="L141" s="1364">
        <f t="shared" si="52"/>
        <v>434107693.38000005</v>
      </c>
      <c r="M141" s="1364">
        <f t="shared" si="52"/>
        <v>440092198.41000003</v>
      </c>
      <c r="N141" s="1364">
        <f t="shared" si="52"/>
        <v>446208116.86000001</v>
      </c>
      <c r="O141" s="1364">
        <f t="shared" si="52"/>
        <v>452458643.06999993</v>
      </c>
      <c r="P141" s="1364">
        <f t="shared" si="52"/>
        <v>458847050.78999996</v>
      </c>
      <c r="Q141" s="1118">
        <f>SUM(G141:P141)</f>
        <v>4313839106.5900002</v>
      </c>
      <c r="R141" s="318"/>
      <c r="S141" s="529">
        <f>P141-F141</f>
        <v>70844436.309999943</v>
      </c>
      <c r="T141" s="522">
        <f>IF(F141=0,0,(S141/F141))</f>
        <v>0.18258752303755851</v>
      </c>
      <c r="U141" s="1051"/>
      <c r="V141" s="219"/>
      <c r="W141" s="219"/>
      <c r="X141" s="219"/>
      <c r="Y141" s="219"/>
      <c r="Z141" s="219"/>
      <c r="AA141" s="219"/>
      <c r="AB141" s="219"/>
      <c r="AC141" s="219"/>
      <c r="AD141" s="219"/>
      <c r="AE141" s="219"/>
      <c r="AF141" s="219"/>
      <c r="AG141" s="219"/>
      <c r="AH141" s="218"/>
      <c r="AI141" s="218"/>
      <c r="AJ141" s="218"/>
      <c r="AK141" s="218"/>
      <c r="AL141" s="218"/>
      <c r="AM141" s="218"/>
      <c r="AN141" s="218"/>
      <c r="AO141" s="218"/>
      <c r="AP141" s="218"/>
    </row>
    <row r="142" spans="1:42" s="217" customFormat="1" ht="11.65" customHeight="1" outlineLevel="1" x14ac:dyDescent="0.2">
      <c r="A142" s="1477"/>
      <c r="B142" s="325"/>
      <c r="C142" s="631"/>
      <c r="D142" s="507"/>
      <c r="E142" s="507"/>
      <c r="F142" s="1364"/>
      <c r="G142" s="1364"/>
      <c r="H142" s="1364"/>
      <c r="I142" s="318"/>
      <c r="J142" s="1364"/>
      <c r="K142" s="1364"/>
      <c r="L142" s="1364"/>
      <c r="M142" s="1364"/>
      <c r="N142" s="1364"/>
      <c r="O142" s="1364"/>
      <c r="P142" s="1364"/>
      <c r="Q142" s="1118"/>
      <c r="R142" s="318"/>
      <c r="S142" s="529"/>
      <c r="T142" s="522"/>
      <c r="U142" s="1365"/>
      <c r="V142" s="219"/>
      <c r="W142" s="219"/>
      <c r="X142" s="219"/>
      <c r="Y142" s="219"/>
      <c r="Z142" s="219"/>
      <c r="AA142" s="219"/>
      <c r="AB142" s="219"/>
      <c r="AC142" s="219"/>
      <c r="AD142" s="219"/>
      <c r="AE142" s="219"/>
      <c r="AF142" s="219"/>
      <c r="AG142" s="219"/>
      <c r="AH142" s="218"/>
      <c r="AI142" s="218"/>
      <c r="AJ142" s="218"/>
      <c r="AK142" s="218"/>
      <c r="AL142" s="218"/>
      <c r="AM142" s="218"/>
      <c r="AN142" s="218"/>
      <c r="AO142" s="218"/>
      <c r="AP142" s="218"/>
    </row>
    <row r="143" spans="1:42" s="217" customFormat="1" ht="38.25" customHeight="1" outlineLevel="1" x14ac:dyDescent="0.2">
      <c r="A143" s="1477"/>
      <c r="B143" s="325"/>
      <c r="C143" s="1299" t="str">
        <f>C$37</f>
        <v>Income excluding capital grants and contributions, net gains from asset disposals, profit on joint ventures and fair value gains</v>
      </c>
      <c r="D143" s="507"/>
      <c r="E143" s="507"/>
      <c r="F143" s="1364">
        <f t="shared" ref="F143:P143" si="53">F139-F132-SUM(F135:F137)</f>
        <v>388002614.48000002</v>
      </c>
      <c r="G143" s="1364">
        <f t="shared" si="53"/>
        <v>404532276.36000001</v>
      </c>
      <c r="H143" s="1364">
        <f t="shared" si="53"/>
        <v>410415321.90000004</v>
      </c>
      <c r="I143" s="1364">
        <f t="shared" si="53"/>
        <v>416405789.25</v>
      </c>
      <c r="J143" s="1364">
        <f t="shared" si="53"/>
        <v>422520531.68000001</v>
      </c>
      <c r="K143" s="1364">
        <f t="shared" si="53"/>
        <v>428251484.88999999</v>
      </c>
      <c r="L143" s="1364">
        <f t="shared" si="53"/>
        <v>434107693.38000005</v>
      </c>
      <c r="M143" s="1364">
        <f t="shared" si="53"/>
        <v>440092198.41000003</v>
      </c>
      <c r="N143" s="1364">
        <f t="shared" si="53"/>
        <v>446208116.86000001</v>
      </c>
      <c r="O143" s="1364">
        <f t="shared" si="53"/>
        <v>452458643.06999993</v>
      </c>
      <c r="P143" s="1364">
        <f t="shared" si="53"/>
        <v>458847050.78999996</v>
      </c>
      <c r="Q143" s="1118">
        <f>SUM(G143:P143)</f>
        <v>4313839106.5900002</v>
      </c>
      <c r="R143" s="318"/>
      <c r="S143" s="529">
        <f>P143-F143</f>
        <v>70844436.309999943</v>
      </c>
      <c r="T143" s="522">
        <f>IF(F143=0,0,(S143/F143))</f>
        <v>0.18258752303755851</v>
      </c>
      <c r="U143" s="1365"/>
      <c r="V143" s="219"/>
      <c r="W143" s="219"/>
      <c r="X143" s="219"/>
      <c r="Y143" s="219"/>
      <c r="Z143" s="219"/>
      <c r="AA143" s="219"/>
      <c r="AB143" s="219"/>
      <c r="AC143" s="219"/>
      <c r="AD143" s="219"/>
      <c r="AE143" s="219"/>
      <c r="AF143" s="219"/>
      <c r="AG143" s="219"/>
      <c r="AH143" s="218"/>
      <c r="AI143" s="218"/>
      <c r="AJ143" s="218"/>
      <c r="AK143" s="218"/>
      <c r="AL143" s="218"/>
      <c r="AM143" s="218"/>
      <c r="AN143" s="218"/>
      <c r="AO143" s="218"/>
      <c r="AP143" s="218"/>
    </row>
    <row r="144" spans="1:42" s="217" customFormat="1" ht="11.65" customHeight="1" outlineLevel="1" x14ac:dyDescent="0.2">
      <c r="A144" s="1477"/>
      <c r="B144" s="325"/>
      <c r="C144" s="663"/>
      <c r="D144" s="156"/>
      <c r="E144" s="156"/>
      <c r="F144" s="1117"/>
      <c r="G144" s="1117"/>
      <c r="H144" s="1117"/>
      <c r="I144" s="865"/>
      <c r="J144" s="1117"/>
      <c r="K144" s="1117"/>
      <c r="L144" s="1117"/>
      <c r="M144" s="1117"/>
      <c r="N144" s="1117"/>
      <c r="O144" s="1117"/>
      <c r="P144" s="1117"/>
      <c r="Q144" s="1119"/>
      <c r="R144" s="865"/>
      <c r="S144" s="698"/>
      <c r="T144" s="555"/>
      <c r="U144" s="1365"/>
      <c r="V144" s="219"/>
      <c r="W144" s="219"/>
      <c r="X144" s="219"/>
      <c r="Y144" s="219"/>
      <c r="Z144" s="219"/>
      <c r="AA144" s="219"/>
      <c r="AB144" s="219"/>
      <c r="AC144" s="219"/>
      <c r="AD144" s="219"/>
      <c r="AE144" s="219"/>
      <c r="AF144" s="219"/>
      <c r="AG144" s="219"/>
      <c r="AH144" s="218"/>
      <c r="AI144" s="218"/>
      <c r="AJ144" s="218"/>
      <c r="AK144" s="218"/>
      <c r="AL144" s="218"/>
      <c r="AM144" s="218"/>
      <c r="AN144" s="218"/>
      <c r="AO144" s="218"/>
      <c r="AP144" s="218"/>
    </row>
    <row r="145" spans="1:42" s="1470" customFormat="1" ht="11.65" customHeight="1" outlineLevel="1" x14ac:dyDescent="0.2">
      <c r="A145" s="1477"/>
      <c r="B145" s="325"/>
      <c r="C145" s="1053" t="str">
        <f>C$39</f>
        <v>Expenses from continuing operations</v>
      </c>
      <c r="D145" s="1054"/>
      <c r="E145" s="1054"/>
      <c r="F145" s="1054"/>
      <c r="G145" s="1054"/>
      <c r="H145" s="1054"/>
      <c r="I145" s="1126"/>
      <c r="J145" s="1055"/>
      <c r="K145" s="1055"/>
      <c r="L145" s="1055"/>
      <c r="M145" s="1055"/>
      <c r="N145" s="1055"/>
      <c r="O145" s="1055"/>
      <c r="P145" s="1055"/>
      <c r="Q145" s="1055"/>
      <c r="R145" s="1055"/>
      <c r="S145" s="1055"/>
      <c r="T145" s="1056"/>
      <c r="U145" s="1365"/>
      <c r="V145" s="1471"/>
      <c r="W145" s="1471"/>
      <c r="X145" s="1471"/>
      <c r="Y145" s="1471"/>
      <c r="Z145" s="1471"/>
      <c r="AA145" s="1471"/>
      <c r="AB145" s="1471"/>
      <c r="AC145" s="1471"/>
      <c r="AD145" s="1471"/>
      <c r="AE145" s="1471"/>
      <c r="AF145" s="1471"/>
      <c r="AG145" s="1471"/>
    </row>
    <row r="146" spans="1:42" s="217" customFormat="1" ht="11.65" customHeight="1" outlineLevel="1" x14ac:dyDescent="0.2">
      <c r="A146" s="1477"/>
      <c r="B146" s="325"/>
      <c r="C146" s="663"/>
      <c r="D146" s="156"/>
      <c r="E146" s="156"/>
      <c r="F146" s="1117"/>
      <c r="G146" s="1117"/>
      <c r="H146" s="1117"/>
      <c r="I146" s="865"/>
      <c r="J146" s="1117"/>
      <c r="K146" s="1117"/>
      <c r="L146" s="1117"/>
      <c r="M146" s="1117"/>
      <c r="N146" s="1117"/>
      <c r="O146" s="1117"/>
      <c r="P146" s="1117"/>
      <c r="Q146" s="1117"/>
      <c r="R146" s="865"/>
      <c r="S146" s="698"/>
      <c r="T146" s="555"/>
      <c r="U146" s="1365"/>
      <c r="V146" s="219"/>
      <c r="W146" s="219"/>
      <c r="X146" s="219"/>
      <c r="Y146" s="219"/>
      <c r="Z146" s="219"/>
      <c r="AA146" s="219"/>
      <c r="AB146" s="219"/>
      <c r="AC146" s="219"/>
      <c r="AD146" s="219"/>
      <c r="AE146" s="219"/>
      <c r="AF146" s="219"/>
      <c r="AG146" s="219"/>
      <c r="AH146" s="218"/>
      <c r="AI146" s="218"/>
      <c r="AJ146" s="218"/>
      <c r="AK146" s="218"/>
      <c r="AL146" s="218"/>
      <c r="AM146" s="218"/>
      <c r="AN146" s="218"/>
      <c r="AO146" s="218"/>
      <c r="AP146" s="218"/>
    </row>
    <row r="147" spans="1:42" s="217" customFormat="1" ht="11.65" customHeight="1" outlineLevel="1" x14ac:dyDescent="0.2">
      <c r="A147" s="1477"/>
      <c r="B147" s="325"/>
      <c r="C147" s="1079" t="str">
        <f>C$41</f>
        <v>Employee Benefits &amp; On-costs</v>
      </c>
      <c r="D147" s="507"/>
      <c r="E147" s="505"/>
      <c r="F147" s="1364">
        <f t="shared" ref="F147:P147" si="54">F41</f>
        <v>217869498.59</v>
      </c>
      <c r="G147" s="1364">
        <f t="shared" si="54"/>
        <v>146939074</v>
      </c>
      <c r="H147" s="1364">
        <f t="shared" si="54"/>
        <v>150612550.84999999</v>
      </c>
      <c r="I147" s="318">
        <f t="shared" si="54"/>
        <v>154377864.62</v>
      </c>
      <c r="J147" s="1364">
        <f t="shared" si="54"/>
        <v>158237311.24000001</v>
      </c>
      <c r="K147" s="1364">
        <f t="shared" si="54"/>
        <v>162193244.02000001</v>
      </c>
      <c r="L147" s="1364">
        <f t="shared" si="54"/>
        <v>165437108.90000001</v>
      </c>
      <c r="M147" s="1364">
        <f t="shared" si="54"/>
        <v>168745851.08000001</v>
      </c>
      <c r="N147" s="1364">
        <f t="shared" si="54"/>
        <v>172120768.09999999</v>
      </c>
      <c r="O147" s="1364">
        <f t="shared" si="54"/>
        <v>175563183.46000001</v>
      </c>
      <c r="P147" s="1364">
        <f t="shared" si="54"/>
        <v>179074447.13</v>
      </c>
      <c r="Q147" s="1118">
        <f t="shared" ref="Q147:Q152" si="55">SUM(G147:P147)</f>
        <v>1633301403.4000001</v>
      </c>
      <c r="R147" s="318"/>
      <c r="S147" s="529">
        <f t="shared" ref="S147:S152" si="56">P147-F147</f>
        <v>-38795051.460000008</v>
      </c>
      <c r="T147" s="522">
        <f t="shared" ref="T147:T152" si="57">IF(F147=0,0,(S147/F147))</f>
        <v>-0.17806554708700589</v>
      </c>
      <c r="U147" s="1365"/>
      <c r="V147" s="219"/>
      <c r="W147" s="219"/>
      <c r="X147" s="219"/>
      <c r="Y147" s="219"/>
      <c r="Z147" s="219"/>
      <c r="AA147" s="219"/>
      <c r="AB147" s="219"/>
      <c r="AC147" s="219"/>
      <c r="AD147" s="219"/>
      <c r="AE147" s="219"/>
      <c r="AF147" s="219"/>
      <c r="AG147" s="219"/>
      <c r="AH147" s="218"/>
      <c r="AI147" s="218"/>
      <c r="AJ147" s="218"/>
      <c r="AK147" s="218"/>
      <c r="AL147" s="218"/>
      <c r="AM147" s="218"/>
      <c r="AN147" s="218"/>
      <c r="AO147" s="218"/>
      <c r="AP147" s="218"/>
    </row>
    <row r="148" spans="1:42" s="217" customFormat="1" ht="11.65" customHeight="1" outlineLevel="1" x14ac:dyDescent="0.2">
      <c r="A148" s="1477"/>
      <c r="B148" s="325"/>
      <c r="C148" s="1079" t="str">
        <f>C$42</f>
        <v>Borrowing Costs (i.e. interest costs)</v>
      </c>
      <c r="D148" s="507"/>
      <c r="E148" s="505"/>
      <c r="F148" s="1364">
        <f t="shared" ref="F148:P148" si="58">F42</f>
        <v>3480788.84</v>
      </c>
      <c r="G148" s="1364">
        <f t="shared" si="58"/>
        <v>3341700</v>
      </c>
      <c r="H148" s="1364">
        <f t="shared" si="58"/>
        <v>3130138</v>
      </c>
      <c r="I148" s="318">
        <f t="shared" si="58"/>
        <v>2965715.5658576684</v>
      </c>
      <c r="J148" s="1364">
        <f t="shared" si="58"/>
        <v>2856807.2249230538</v>
      </c>
      <c r="K148" s="1364">
        <f t="shared" si="58"/>
        <v>2724240.16835697</v>
      </c>
      <c r="L148" s="1364">
        <f t="shared" si="58"/>
        <v>2591937.7112057814</v>
      </c>
      <c r="M148" s="1364">
        <f t="shared" si="58"/>
        <v>2460869.6627119342</v>
      </c>
      <c r="N148" s="1364">
        <f t="shared" si="58"/>
        <v>2323061.3524784334</v>
      </c>
      <c r="O148" s="1364">
        <f t="shared" si="58"/>
        <v>2187436.4582804907</v>
      </c>
      <c r="P148" s="1364">
        <f t="shared" si="58"/>
        <v>2049867.3619872516</v>
      </c>
      <c r="Q148" s="1118">
        <f t="shared" si="55"/>
        <v>26631773.505801585</v>
      </c>
      <c r="R148" s="318"/>
      <c r="S148" s="529">
        <f t="shared" si="56"/>
        <v>-1430921.4780127483</v>
      </c>
      <c r="T148" s="522">
        <f t="shared" si="57"/>
        <v>-0.41109114737702629</v>
      </c>
      <c r="U148" s="1365"/>
      <c r="V148" s="219"/>
      <c r="W148" s="219"/>
      <c r="X148" s="219"/>
      <c r="Y148" s="219"/>
      <c r="Z148" s="219"/>
      <c r="AA148" s="219"/>
      <c r="AB148" s="219"/>
      <c r="AC148" s="219"/>
      <c r="AD148" s="219"/>
      <c r="AE148" s="219"/>
      <c r="AF148" s="219"/>
      <c r="AG148" s="219"/>
      <c r="AH148" s="218"/>
      <c r="AI148" s="218"/>
      <c r="AJ148" s="218"/>
      <c r="AK148" s="218"/>
      <c r="AL148" s="218"/>
      <c r="AM148" s="218"/>
      <c r="AN148" s="218"/>
      <c r="AO148" s="218"/>
      <c r="AP148" s="218"/>
    </row>
    <row r="149" spans="1:42" s="217" customFormat="1" ht="11.65" customHeight="1" outlineLevel="1" x14ac:dyDescent="0.2">
      <c r="A149" s="1477"/>
      <c r="B149" s="325"/>
      <c r="C149" s="1079" t="str">
        <f>C$43</f>
        <v>Materials &amp; Contracts</v>
      </c>
      <c r="D149" s="507"/>
      <c r="E149" s="505"/>
      <c r="F149" s="1364">
        <f t="shared" ref="F149:P149" si="59">F43</f>
        <v>91498631.569999993</v>
      </c>
      <c r="G149" s="1364">
        <f t="shared" si="59"/>
        <v>83858367.030000001</v>
      </c>
      <c r="H149" s="1364">
        <f t="shared" si="59"/>
        <v>85288005.870000005</v>
      </c>
      <c r="I149" s="318">
        <f t="shared" si="59"/>
        <v>86381435.900000006</v>
      </c>
      <c r="J149" s="1364">
        <f t="shared" si="59"/>
        <v>87429950.079999998</v>
      </c>
      <c r="K149" s="1364">
        <f t="shared" si="59"/>
        <v>87867099.829999998</v>
      </c>
      <c r="L149" s="1364">
        <f t="shared" si="59"/>
        <v>88306435.329999998</v>
      </c>
      <c r="M149" s="1364">
        <f t="shared" si="59"/>
        <v>88747967.510000005</v>
      </c>
      <c r="N149" s="1364">
        <f t="shared" si="59"/>
        <v>89191707.349999994</v>
      </c>
      <c r="O149" s="1364">
        <f t="shared" si="59"/>
        <v>89637665.890000001</v>
      </c>
      <c r="P149" s="1364">
        <f t="shared" si="59"/>
        <v>90085854.219999999</v>
      </c>
      <c r="Q149" s="1118">
        <f t="shared" si="55"/>
        <v>876794489.00999999</v>
      </c>
      <c r="R149" s="318"/>
      <c r="S149" s="529">
        <f t="shared" si="56"/>
        <v>-1412777.349999994</v>
      </c>
      <c r="T149" s="522">
        <f t="shared" si="57"/>
        <v>-1.5440420536990924E-2</v>
      </c>
      <c r="U149" s="1365"/>
      <c r="V149" s="219"/>
      <c r="W149" s="219"/>
      <c r="X149" s="219"/>
      <c r="Y149" s="219"/>
      <c r="Z149" s="219"/>
      <c r="AA149" s="219"/>
      <c r="AB149" s="219"/>
      <c r="AC149" s="219"/>
      <c r="AD149" s="219"/>
      <c r="AE149" s="219"/>
      <c r="AF149" s="219"/>
      <c r="AG149" s="219"/>
      <c r="AH149" s="218"/>
      <c r="AI149" s="218"/>
      <c r="AJ149" s="218"/>
      <c r="AK149" s="218"/>
      <c r="AL149" s="218"/>
      <c r="AM149" s="218"/>
      <c r="AN149" s="218"/>
      <c r="AO149" s="218"/>
      <c r="AP149" s="218"/>
    </row>
    <row r="150" spans="1:42" s="217" customFormat="1" ht="11.65" customHeight="1" outlineLevel="1" x14ac:dyDescent="0.2">
      <c r="A150" s="1477"/>
      <c r="B150" s="325"/>
      <c r="C150" s="1079" t="str">
        <f>C$44</f>
        <v>Depreciation &amp; Amortisation</v>
      </c>
      <c r="D150" s="507"/>
      <c r="E150" s="505"/>
      <c r="F150" s="1364">
        <f t="shared" ref="F150:P150" si="60">F44</f>
        <v>89058017.780000001</v>
      </c>
      <c r="G150" s="1364">
        <f t="shared" si="60"/>
        <v>91643373.019999996</v>
      </c>
      <c r="H150" s="1364">
        <f t="shared" si="60"/>
        <v>94228728.260000005</v>
      </c>
      <c r="I150" s="318">
        <f t="shared" si="60"/>
        <v>96814083.5</v>
      </c>
      <c r="J150" s="1364">
        <f t="shared" si="60"/>
        <v>99399438.739999995</v>
      </c>
      <c r="K150" s="1364">
        <f t="shared" si="60"/>
        <v>101984793.98</v>
      </c>
      <c r="L150" s="1364">
        <f t="shared" si="60"/>
        <v>104570149.22</v>
      </c>
      <c r="M150" s="1364">
        <f t="shared" si="60"/>
        <v>107155504.45999999</v>
      </c>
      <c r="N150" s="1364">
        <f t="shared" si="60"/>
        <v>109740859.7</v>
      </c>
      <c r="O150" s="1364">
        <f t="shared" si="60"/>
        <v>112326214.94</v>
      </c>
      <c r="P150" s="1364">
        <f t="shared" si="60"/>
        <v>114911570.18000001</v>
      </c>
      <c r="Q150" s="1118">
        <f t="shared" si="55"/>
        <v>1032774716.0000002</v>
      </c>
      <c r="R150" s="318"/>
      <c r="S150" s="529">
        <f t="shared" si="56"/>
        <v>25853552.400000006</v>
      </c>
      <c r="T150" s="522">
        <f t="shared" si="57"/>
        <v>0.29030011047254645</v>
      </c>
      <c r="U150" s="1365"/>
      <c r="V150" s="219"/>
      <c r="W150" s="219"/>
      <c r="X150" s="219"/>
      <c r="Y150" s="219"/>
      <c r="Z150" s="219"/>
      <c r="AA150" s="219"/>
      <c r="AB150" s="219"/>
      <c r="AC150" s="219"/>
      <c r="AD150" s="219"/>
      <c r="AE150" s="219"/>
      <c r="AF150" s="219"/>
      <c r="AG150" s="219"/>
      <c r="AH150" s="218"/>
      <c r="AI150" s="218"/>
      <c r="AJ150" s="218"/>
      <c r="AK150" s="218"/>
      <c r="AL150" s="218"/>
      <c r="AM150" s="218"/>
      <c r="AN150" s="218"/>
      <c r="AO150" s="218"/>
      <c r="AP150" s="218"/>
    </row>
    <row r="151" spans="1:42" s="217" customFormat="1" ht="11.65" customHeight="1" outlineLevel="1" x14ac:dyDescent="0.2">
      <c r="A151" s="1477"/>
      <c r="B151" s="325"/>
      <c r="C151" s="1079" t="str">
        <f>C$45</f>
        <v>Other Expenses</v>
      </c>
      <c r="D151" s="507"/>
      <c r="E151" s="505"/>
      <c r="F151" s="1364">
        <f t="shared" ref="F151:P151" si="61">F45</f>
        <v>85286478.099999994</v>
      </c>
      <c r="G151" s="1364">
        <f t="shared" si="61"/>
        <v>85712910.489999995</v>
      </c>
      <c r="H151" s="1364">
        <f t="shared" si="61"/>
        <v>86141475.040000007</v>
      </c>
      <c r="I151" s="318">
        <f t="shared" si="61"/>
        <v>86572182.420000002</v>
      </c>
      <c r="J151" s="1364">
        <f t="shared" si="61"/>
        <v>87005043.329999998</v>
      </c>
      <c r="K151" s="1364">
        <f t="shared" si="61"/>
        <v>87440068.549999997</v>
      </c>
      <c r="L151" s="1364">
        <f t="shared" si="61"/>
        <v>87877268.890000001</v>
      </c>
      <c r="M151" s="1364">
        <f t="shared" si="61"/>
        <v>88316655.230000004</v>
      </c>
      <c r="N151" s="1364">
        <f t="shared" si="61"/>
        <v>88758238.510000005</v>
      </c>
      <c r="O151" s="1364">
        <f t="shared" si="61"/>
        <v>89202029.700000003</v>
      </c>
      <c r="P151" s="1364">
        <f t="shared" si="61"/>
        <v>89648039.849999994</v>
      </c>
      <c r="Q151" s="1118">
        <f t="shared" si="55"/>
        <v>876673912.00999999</v>
      </c>
      <c r="R151" s="318"/>
      <c r="S151" s="529">
        <f t="shared" si="56"/>
        <v>4361561.75</v>
      </c>
      <c r="T151" s="522">
        <f t="shared" si="57"/>
        <v>5.1140132025219602E-2</v>
      </c>
      <c r="U151" s="1365"/>
      <c r="V151" s="219"/>
      <c r="W151" s="219"/>
      <c r="X151" s="219"/>
      <c r="Y151" s="219"/>
      <c r="Z151" s="219"/>
      <c r="AA151" s="219"/>
      <c r="AB151" s="219"/>
      <c r="AC151" s="219"/>
      <c r="AD151" s="219"/>
      <c r="AE151" s="219"/>
      <c r="AF151" s="219"/>
      <c r="AG151" s="219"/>
      <c r="AH151" s="218"/>
      <c r="AI151" s="218"/>
      <c r="AJ151" s="218"/>
      <c r="AK151" s="218"/>
      <c r="AL151" s="218"/>
      <c r="AM151" s="218"/>
      <c r="AN151" s="218"/>
      <c r="AO151" s="218"/>
      <c r="AP151" s="218"/>
    </row>
    <row r="152" spans="1:42" s="217" customFormat="1" ht="11.65" customHeight="1" outlineLevel="1" x14ac:dyDescent="0.2">
      <c r="A152" s="1477"/>
      <c r="B152" s="325"/>
      <c r="C152" s="542" t="str">
        <f>C$46</f>
        <v>&lt;include additional items here&gt;</v>
      </c>
      <c r="D152" s="507"/>
      <c r="E152" s="505"/>
      <c r="F152" s="1364">
        <f t="shared" ref="F152:P152" si="62">F46</f>
        <v>0</v>
      </c>
      <c r="G152" s="1364">
        <f t="shared" si="62"/>
        <v>0</v>
      </c>
      <c r="H152" s="1364">
        <f t="shared" si="62"/>
        <v>0</v>
      </c>
      <c r="I152" s="318">
        <f t="shared" si="62"/>
        <v>0</v>
      </c>
      <c r="J152" s="1364">
        <f t="shared" si="62"/>
        <v>0</v>
      </c>
      <c r="K152" s="1364">
        <f t="shared" si="62"/>
        <v>0</v>
      </c>
      <c r="L152" s="1364">
        <f t="shared" si="62"/>
        <v>0</v>
      </c>
      <c r="M152" s="1364">
        <f t="shared" si="62"/>
        <v>0</v>
      </c>
      <c r="N152" s="1364">
        <f t="shared" si="62"/>
        <v>0</v>
      </c>
      <c r="O152" s="1364">
        <f t="shared" si="62"/>
        <v>0</v>
      </c>
      <c r="P152" s="1364">
        <f t="shared" si="62"/>
        <v>0</v>
      </c>
      <c r="Q152" s="1118">
        <f t="shared" si="55"/>
        <v>0</v>
      </c>
      <c r="R152" s="318"/>
      <c r="S152" s="529">
        <f t="shared" si="56"/>
        <v>0</v>
      </c>
      <c r="T152" s="522">
        <f t="shared" si="57"/>
        <v>0</v>
      </c>
      <c r="U152" s="1365"/>
      <c r="V152" s="219"/>
      <c r="W152" s="219"/>
      <c r="X152" s="219"/>
      <c r="Y152" s="219"/>
      <c r="Z152" s="219"/>
      <c r="AA152" s="219"/>
      <c r="AB152" s="219"/>
      <c r="AC152" s="219"/>
      <c r="AD152" s="219"/>
      <c r="AE152" s="219"/>
      <c r="AF152" s="219"/>
      <c r="AG152" s="219"/>
      <c r="AH152" s="218"/>
      <c r="AI152" s="218"/>
      <c r="AJ152" s="218"/>
      <c r="AK152" s="218"/>
      <c r="AL152" s="218"/>
      <c r="AM152" s="218"/>
      <c r="AN152" s="218"/>
      <c r="AO152" s="218"/>
      <c r="AP152" s="218"/>
    </row>
    <row r="153" spans="1:42" s="217" customFormat="1" ht="11.65" customHeight="1" outlineLevel="1" x14ac:dyDescent="0.2">
      <c r="A153" s="1477"/>
      <c r="B153" s="325"/>
      <c r="C153" s="543" t="str">
        <f>C$47</f>
        <v>Other Expenses (items excluded from ratio analyis)</v>
      </c>
      <c r="D153" s="507"/>
      <c r="E153" s="505"/>
      <c r="F153" s="1364"/>
      <c r="G153" s="1364"/>
      <c r="H153" s="1364"/>
      <c r="I153" s="318"/>
      <c r="J153" s="1364"/>
      <c r="K153" s="1364"/>
      <c r="L153" s="1364"/>
      <c r="M153" s="1364"/>
      <c r="N153" s="1364"/>
      <c r="O153" s="1364"/>
      <c r="P153" s="1364"/>
      <c r="Q153" s="1118"/>
      <c r="R153" s="318"/>
      <c r="S153" s="529"/>
      <c r="T153" s="522"/>
      <c r="U153" s="1365"/>
      <c r="V153" s="219"/>
      <c r="W153" s="219"/>
      <c r="X153" s="219"/>
      <c r="Y153" s="219"/>
      <c r="Z153" s="219"/>
      <c r="AA153" s="219"/>
      <c r="AB153" s="219"/>
      <c r="AC153" s="219"/>
      <c r="AD153" s="219"/>
      <c r="AE153" s="219"/>
      <c r="AF153" s="219"/>
      <c r="AG153" s="219"/>
      <c r="AH153" s="218"/>
      <c r="AI153" s="218"/>
      <c r="AJ153" s="218"/>
      <c r="AK153" s="218"/>
      <c r="AL153" s="218"/>
      <c r="AM153" s="218"/>
      <c r="AN153" s="218"/>
      <c r="AO153" s="218"/>
      <c r="AP153" s="218"/>
    </row>
    <row r="154" spans="1:42" s="217" customFormat="1" ht="11.65" customHeight="1" outlineLevel="1" x14ac:dyDescent="0.2">
      <c r="A154" s="1477"/>
      <c r="B154" s="325"/>
      <c r="C154" s="542" t="str">
        <f>C$48</f>
        <v>Net loss on joint ventures</v>
      </c>
      <c r="D154" s="507"/>
      <c r="E154" s="505"/>
      <c r="F154" s="1364">
        <f t="shared" ref="F154:P154" si="63">F48</f>
        <v>0</v>
      </c>
      <c r="G154" s="1364">
        <f t="shared" si="63"/>
        <v>0</v>
      </c>
      <c r="H154" s="1364">
        <f t="shared" si="63"/>
        <v>0</v>
      </c>
      <c r="I154" s="318">
        <f t="shared" si="63"/>
        <v>0</v>
      </c>
      <c r="J154" s="1364">
        <f t="shared" si="63"/>
        <v>0</v>
      </c>
      <c r="K154" s="1364">
        <f t="shared" si="63"/>
        <v>0</v>
      </c>
      <c r="L154" s="1364">
        <f t="shared" si="63"/>
        <v>0</v>
      </c>
      <c r="M154" s="1364">
        <f t="shared" si="63"/>
        <v>0</v>
      </c>
      <c r="N154" s="1364">
        <f t="shared" si="63"/>
        <v>0</v>
      </c>
      <c r="O154" s="1364">
        <f t="shared" si="63"/>
        <v>0</v>
      </c>
      <c r="P154" s="1364">
        <f t="shared" si="63"/>
        <v>0</v>
      </c>
      <c r="Q154" s="1118">
        <f>SUM(G154:P154)</f>
        <v>0</v>
      </c>
      <c r="R154" s="318"/>
      <c r="S154" s="529">
        <f>P154-F154</f>
        <v>0</v>
      </c>
      <c r="T154" s="522">
        <f>IF(F154=0,0,(S154/F154))</f>
        <v>0</v>
      </c>
      <c r="U154" s="1365"/>
      <c r="V154" s="219"/>
      <c r="W154" s="219"/>
      <c r="X154" s="219"/>
      <c r="Y154" s="219"/>
      <c r="Z154" s="219"/>
      <c r="AA154" s="219"/>
      <c r="AB154" s="219"/>
      <c r="AC154" s="219"/>
      <c r="AD154" s="219"/>
      <c r="AE154" s="219"/>
      <c r="AF154" s="219"/>
      <c r="AG154" s="219"/>
      <c r="AH154" s="218"/>
      <c r="AI154" s="218"/>
      <c r="AJ154" s="218"/>
      <c r="AK154" s="218"/>
      <c r="AL154" s="218"/>
      <c r="AM154" s="218"/>
      <c r="AN154" s="218"/>
      <c r="AO154" s="218"/>
      <c r="AP154" s="218"/>
    </row>
    <row r="155" spans="1:42" s="217" customFormat="1" ht="11.65" customHeight="1" outlineLevel="1" x14ac:dyDescent="0.2">
      <c r="A155" s="1477"/>
      <c r="B155" s="325"/>
      <c r="C155" s="542" t="str">
        <f>C$49</f>
        <v>Fair value losses</v>
      </c>
      <c r="D155" s="507"/>
      <c r="E155" s="505"/>
      <c r="F155" s="1364">
        <f t="shared" ref="F155:P155" si="64">F49</f>
        <v>0</v>
      </c>
      <c r="G155" s="1364">
        <f t="shared" si="64"/>
        <v>0</v>
      </c>
      <c r="H155" s="1364">
        <f t="shared" si="64"/>
        <v>0</v>
      </c>
      <c r="I155" s="318">
        <f t="shared" si="64"/>
        <v>0</v>
      </c>
      <c r="J155" s="1364">
        <f t="shared" si="64"/>
        <v>0</v>
      </c>
      <c r="K155" s="1364">
        <f t="shared" si="64"/>
        <v>0</v>
      </c>
      <c r="L155" s="1364">
        <f t="shared" si="64"/>
        <v>0</v>
      </c>
      <c r="M155" s="1364">
        <f t="shared" si="64"/>
        <v>0</v>
      </c>
      <c r="N155" s="1364">
        <f t="shared" si="64"/>
        <v>0</v>
      </c>
      <c r="O155" s="1364">
        <f t="shared" si="64"/>
        <v>0</v>
      </c>
      <c r="P155" s="1364">
        <f t="shared" si="64"/>
        <v>0</v>
      </c>
      <c r="Q155" s="1118">
        <f>SUM(G155:P155)</f>
        <v>0</v>
      </c>
      <c r="R155" s="318"/>
      <c r="S155" s="529">
        <f>P155-F155</f>
        <v>0</v>
      </c>
      <c r="T155" s="522">
        <f>IF(F155=0,0,(S155/F155))</f>
        <v>0</v>
      </c>
      <c r="U155" s="1365"/>
      <c r="V155" s="219"/>
      <c r="W155" s="219"/>
      <c r="X155" s="219"/>
      <c r="Y155" s="219"/>
      <c r="Z155" s="219"/>
      <c r="AA155" s="219"/>
      <c r="AB155" s="219"/>
      <c r="AC155" s="219"/>
      <c r="AD155" s="219"/>
      <c r="AE155" s="219"/>
      <c r="AF155" s="219"/>
      <c r="AG155" s="219"/>
      <c r="AH155" s="218"/>
      <c r="AI155" s="218"/>
      <c r="AJ155" s="218"/>
      <c r="AK155" s="218"/>
      <c r="AL155" s="218"/>
      <c r="AM155" s="218"/>
      <c r="AN155" s="218"/>
      <c r="AO155" s="218"/>
      <c r="AP155" s="218"/>
    </row>
    <row r="156" spans="1:42" s="217" customFormat="1" ht="11.65" customHeight="1" outlineLevel="1" x14ac:dyDescent="0.2">
      <c r="A156" s="1477"/>
      <c r="B156" s="325"/>
      <c r="C156" s="1079" t="str">
        <f>C$50</f>
        <v>Net loss from disposal of assets</v>
      </c>
      <c r="D156" s="507"/>
      <c r="E156" s="505"/>
      <c r="F156" s="1364">
        <f t="shared" ref="F156:P156" si="65">F50</f>
        <v>0</v>
      </c>
      <c r="G156" s="1364">
        <f t="shared" si="65"/>
        <v>0</v>
      </c>
      <c r="H156" s="1364">
        <f t="shared" si="65"/>
        <v>0</v>
      </c>
      <c r="I156" s="318">
        <f t="shared" si="65"/>
        <v>0</v>
      </c>
      <c r="J156" s="1364">
        <f t="shared" si="65"/>
        <v>0</v>
      </c>
      <c r="K156" s="1364">
        <f t="shared" si="65"/>
        <v>0</v>
      </c>
      <c r="L156" s="1364">
        <f t="shared" si="65"/>
        <v>0</v>
      </c>
      <c r="M156" s="1364">
        <f t="shared" si="65"/>
        <v>0</v>
      </c>
      <c r="N156" s="1364">
        <f t="shared" si="65"/>
        <v>0</v>
      </c>
      <c r="O156" s="1364">
        <f t="shared" si="65"/>
        <v>0</v>
      </c>
      <c r="P156" s="1364">
        <f t="shared" si="65"/>
        <v>0</v>
      </c>
      <c r="Q156" s="1118">
        <f>SUM(G156:P156)</f>
        <v>0</v>
      </c>
      <c r="R156" s="318"/>
      <c r="S156" s="529">
        <f>P156-F156</f>
        <v>0</v>
      </c>
      <c r="T156" s="522">
        <f>IF(F156=0,0,(S156/F156))</f>
        <v>0</v>
      </c>
      <c r="U156" s="1365"/>
      <c r="V156" s="219"/>
      <c r="W156" s="219"/>
      <c r="X156" s="219"/>
      <c r="Y156" s="219"/>
      <c r="Z156" s="219"/>
      <c r="AA156" s="219"/>
      <c r="AB156" s="219"/>
      <c r="AC156" s="219"/>
      <c r="AD156" s="219"/>
      <c r="AE156" s="219"/>
      <c r="AF156" s="219"/>
      <c r="AG156" s="219"/>
      <c r="AH156" s="218"/>
      <c r="AI156" s="218"/>
      <c r="AJ156" s="218"/>
      <c r="AK156" s="218"/>
      <c r="AL156" s="218"/>
      <c r="AM156" s="218"/>
      <c r="AN156" s="218"/>
      <c r="AO156" s="218"/>
      <c r="AP156" s="218"/>
    </row>
    <row r="157" spans="1:42" s="217" customFormat="1" ht="11.65" customHeight="1" outlineLevel="1" x14ac:dyDescent="0.2">
      <c r="A157" s="1477"/>
      <c r="B157" s="325"/>
      <c r="C157" s="542"/>
      <c r="D157" s="156"/>
      <c r="E157" s="156"/>
      <c r="F157" s="1117"/>
      <c r="G157" s="1117"/>
      <c r="H157" s="1117"/>
      <c r="I157" s="865"/>
      <c r="J157" s="1117"/>
      <c r="K157" s="1117"/>
      <c r="L157" s="1117"/>
      <c r="M157" s="1117"/>
      <c r="N157" s="1117"/>
      <c r="O157" s="1117"/>
      <c r="P157" s="1117"/>
      <c r="Q157" s="1119"/>
      <c r="R157" s="865"/>
      <c r="S157" s="698"/>
      <c r="T157" s="555"/>
      <c r="U157" s="1365"/>
      <c r="V157" s="219"/>
      <c r="W157" s="219"/>
      <c r="X157" s="219"/>
      <c r="Y157" s="219"/>
      <c r="Z157" s="219"/>
      <c r="AA157" s="219"/>
      <c r="AB157" s="219"/>
      <c r="AC157" s="219"/>
      <c r="AD157" s="219"/>
      <c r="AE157" s="219"/>
      <c r="AF157" s="219"/>
      <c r="AG157" s="219"/>
      <c r="AH157" s="218"/>
      <c r="AI157" s="218"/>
      <c r="AJ157" s="218"/>
      <c r="AK157" s="218"/>
      <c r="AL157" s="218"/>
      <c r="AM157" s="218"/>
      <c r="AN157" s="218"/>
      <c r="AO157" s="218"/>
      <c r="AP157" s="218"/>
    </row>
    <row r="158" spans="1:42" s="217" customFormat="1" ht="11.65" customHeight="1" outlineLevel="1" x14ac:dyDescent="0.2">
      <c r="A158" s="1477"/>
      <c r="B158" s="325"/>
      <c r="C158" s="1052" t="str">
        <f>C$52</f>
        <v>Total expenses continuing operations</v>
      </c>
      <c r="D158" s="507"/>
      <c r="E158" s="507"/>
      <c r="F158" s="1120">
        <f t="shared" ref="F158:P158" si="66">SUM(F146:F156)</f>
        <v>487193414.88</v>
      </c>
      <c r="G158" s="1120">
        <f t="shared" si="66"/>
        <v>411495424.54000002</v>
      </c>
      <c r="H158" s="1120">
        <f t="shared" si="66"/>
        <v>419400898.02000004</v>
      </c>
      <c r="I158" s="496">
        <f t="shared" si="66"/>
        <v>427111282.00585771</v>
      </c>
      <c r="J158" s="1120">
        <f t="shared" si="66"/>
        <v>434928550.61492306</v>
      </c>
      <c r="K158" s="1120">
        <f t="shared" si="66"/>
        <v>442209446.54835701</v>
      </c>
      <c r="L158" s="1120">
        <f t="shared" si="66"/>
        <v>448782900.05120575</v>
      </c>
      <c r="M158" s="1120">
        <f t="shared" si="66"/>
        <v>455426847.94271195</v>
      </c>
      <c r="N158" s="1120">
        <f t="shared" si="66"/>
        <v>462134635.01247841</v>
      </c>
      <c r="O158" s="1120">
        <f t="shared" si="66"/>
        <v>468916530.44828051</v>
      </c>
      <c r="P158" s="1120">
        <f t="shared" si="66"/>
        <v>475769778.74198723</v>
      </c>
      <c r="Q158" s="1121">
        <f>SUM(G158:P158)</f>
        <v>4446176293.9258013</v>
      </c>
      <c r="R158" s="496"/>
      <c r="S158" s="552">
        <f>P158-F158</f>
        <v>-11423636.138012767</v>
      </c>
      <c r="T158" s="523">
        <f>IF(F158=0,0,(S158/F158))</f>
        <v>-2.3447845946001772E-2</v>
      </c>
      <c r="U158" s="1365"/>
      <c r="V158" s="219"/>
      <c r="W158" s="219"/>
      <c r="X158" s="219"/>
      <c r="Y158" s="219"/>
      <c r="Z158" s="219"/>
      <c r="AA158" s="219"/>
      <c r="AB158" s="219"/>
      <c r="AC158" s="219"/>
      <c r="AD158" s="219"/>
      <c r="AE158" s="219"/>
      <c r="AF158" s="219"/>
      <c r="AG158" s="219"/>
      <c r="AH158" s="218"/>
      <c r="AI158" s="218"/>
      <c r="AJ158" s="218"/>
      <c r="AK158" s="218"/>
      <c r="AL158" s="218"/>
      <c r="AM158" s="218"/>
      <c r="AN158" s="218"/>
      <c r="AO158" s="218"/>
      <c r="AP158" s="218"/>
    </row>
    <row r="159" spans="1:42" s="217" customFormat="1" ht="11.65" customHeight="1" outlineLevel="1" x14ac:dyDescent="0.2">
      <c r="A159" s="1477"/>
      <c r="B159" s="325"/>
      <c r="C159" s="1052"/>
      <c r="D159" s="507"/>
      <c r="E159" s="507"/>
      <c r="F159" s="496"/>
      <c r="G159" s="496"/>
      <c r="H159" s="496"/>
      <c r="I159" s="552"/>
      <c r="J159" s="496"/>
      <c r="K159" s="496"/>
      <c r="L159" s="496"/>
      <c r="M159" s="496"/>
      <c r="N159" s="496"/>
      <c r="O159" s="496"/>
      <c r="P159" s="496"/>
      <c r="Q159" s="538"/>
      <c r="R159" s="496"/>
      <c r="S159" s="552"/>
      <c r="T159" s="523"/>
      <c r="U159" s="1051"/>
      <c r="V159" s="219"/>
      <c r="W159" s="219"/>
      <c r="X159" s="219"/>
      <c r="Y159" s="219"/>
      <c r="Z159" s="219"/>
      <c r="AA159" s="219"/>
      <c r="AB159" s="219"/>
      <c r="AC159" s="219"/>
      <c r="AD159" s="219"/>
      <c r="AE159" s="219"/>
      <c r="AF159" s="219"/>
      <c r="AG159" s="219"/>
      <c r="AH159" s="218"/>
      <c r="AI159" s="218"/>
      <c r="AJ159" s="218"/>
      <c r="AK159" s="218"/>
      <c r="AL159" s="218"/>
      <c r="AM159" s="218"/>
      <c r="AN159" s="218"/>
      <c r="AO159" s="218"/>
      <c r="AP159" s="218"/>
    </row>
    <row r="160" spans="1:42" s="217" customFormat="1" ht="23.25" customHeight="1" outlineLevel="1" x14ac:dyDescent="0.2">
      <c r="A160" s="1477"/>
      <c r="B160" s="1527"/>
      <c r="C160" s="1299" t="str">
        <f>$C$54</f>
        <v>Total expenses continuing operations excluding net loss from asset disposals, joint ventures and fair value losses</v>
      </c>
      <c r="D160" s="507"/>
      <c r="E160" s="507"/>
      <c r="F160" s="1364">
        <f t="shared" ref="F160:P160" si="67">F158-SUM(F154:F156)</f>
        <v>487193414.88</v>
      </c>
      <c r="G160" s="1364">
        <f t="shared" si="67"/>
        <v>411495424.54000002</v>
      </c>
      <c r="H160" s="1364">
        <f t="shared" si="67"/>
        <v>419400898.02000004</v>
      </c>
      <c r="I160" s="1364">
        <f t="shared" si="67"/>
        <v>427111282.00585771</v>
      </c>
      <c r="J160" s="1364">
        <f t="shared" si="67"/>
        <v>434928550.61492306</v>
      </c>
      <c r="K160" s="1364">
        <f t="shared" si="67"/>
        <v>442209446.54835701</v>
      </c>
      <c r="L160" s="1364">
        <f t="shared" si="67"/>
        <v>448782900.05120575</v>
      </c>
      <c r="M160" s="1364">
        <f t="shared" si="67"/>
        <v>455426847.94271195</v>
      </c>
      <c r="N160" s="1364">
        <f t="shared" si="67"/>
        <v>462134635.01247841</v>
      </c>
      <c r="O160" s="1364">
        <f t="shared" si="67"/>
        <v>468916530.44828051</v>
      </c>
      <c r="P160" s="1364">
        <f t="shared" si="67"/>
        <v>475769778.74198723</v>
      </c>
      <c r="Q160" s="1118">
        <f>Q158-Q156</f>
        <v>4446176293.9258013</v>
      </c>
      <c r="R160" s="318"/>
      <c r="S160" s="529">
        <f>P160-F160</f>
        <v>-11423636.138012767</v>
      </c>
      <c r="T160" s="522">
        <f>IF(F160=0,0,(S160/F160))</f>
        <v>-2.3447845946001772E-2</v>
      </c>
      <c r="U160" s="1051"/>
      <c r="V160" s="219"/>
      <c r="W160" s="219"/>
      <c r="X160" s="219"/>
      <c r="Y160" s="219"/>
      <c r="Z160" s="219"/>
      <c r="AA160" s="219"/>
      <c r="AB160" s="219"/>
      <c r="AC160" s="219"/>
      <c r="AD160" s="219"/>
      <c r="AE160" s="219"/>
      <c r="AF160" s="219"/>
      <c r="AG160" s="219"/>
      <c r="AH160" s="218"/>
      <c r="AI160" s="218"/>
      <c r="AJ160" s="218"/>
      <c r="AK160" s="218"/>
      <c r="AL160" s="218"/>
      <c r="AM160" s="218"/>
      <c r="AN160" s="218"/>
      <c r="AO160" s="218"/>
      <c r="AP160" s="218"/>
    </row>
    <row r="161" spans="1:42" s="217" customFormat="1" ht="11.65" customHeight="1" outlineLevel="2" x14ac:dyDescent="0.2">
      <c r="A161" s="1477"/>
      <c r="B161" s="325"/>
      <c r="C161" s="542"/>
      <c r="D161" s="507"/>
      <c r="E161" s="505"/>
      <c r="F161" s="1364"/>
      <c r="G161" s="1364"/>
      <c r="H161" s="1364"/>
      <c r="I161" s="529"/>
      <c r="J161" s="1364"/>
      <c r="K161" s="1364"/>
      <c r="L161" s="1364"/>
      <c r="M161" s="1364"/>
      <c r="N161" s="1364"/>
      <c r="O161" s="1364"/>
      <c r="P161" s="1364"/>
      <c r="Q161" s="1118"/>
      <c r="R161" s="318"/>
      <c r="S161" s="529"/>
      <c r="T161" s="522"/>
      <c r="U161" s="1365"/>
      <c r="V161" s="219"/>
      <c r="W161" s="219"/>
      <c r="X161" s="219"/>
      <c r="Y161" s="219"/>
      <c r="Z161" s="219"/>
      <c r="AA161" s="219"/>
      <c r="AB161" s="219"/>
      <c r="AC161" s="219"/>
      <c r="AD161" s="219"/>
      <c r="AE161" s="219"/>
      <c r="AF161" s="219"/>
      <c r="AG161" s="219"/>
      <c r="AH161" s="218"/>
      <c r="AI161" s="218"/>
      <c r="AJ161" s="218"/>
      <c r="AK161" s="218"/>
      <c r="AL161" s="218"/>
      <c r="AM161" s="218"/>
      <c r="AN161" s="218"/>
      <c r="AO161" s="218"/>
      <c r="AP161" s="218"/>
    </row>
    <row r="162" spans="1:42" s="1470" customFormat="1" ht="11.65" customHeight="1" x14ac:dyDescent="0.2">
      <c r="A162" s="1477"/>
      <c r="B162" s="325"/>
      <c r="C162" s="1053" t="str">
        <f>C$56</f>
        <v>Operating results</v>
      </c>
      <c r="D162" s="1054"/>
      <c r="E162" s="1054"/>
      <c r="F162" s="1054"/>
      <c r="G162" s="1054"/>
      <c r="H162" s="1054"/>
      <c r="I162" s="1126"/>
      <c r="J162" s="1055"/>
      <c r="K162" s="1055"/>
      <c r="L162" s="1055"/>
      <c r="M162" s="1055"/>
      <c r="N162" s="1055"/>
      <c r="O162" s="1055"/>
      <c r="P162" s="1055"/>
      <c r="Q162" s="1055"/>
      <c r="R162" s="1055"/>
      <c r="S162" s="1055"/>
      <c r="T162" s="1056"/>
      <c r="U162" s="1365"/>
      <c r="V162" s="1471"/>
      <c r="W162" s="1471"/>
      <c r="X162" s="1471"/>
      <c r="Y162" s="1471"/>
      <c r="Z162" s="1471"/>
      <c r="AA162" s="1471"/>
      <c r="AB162" s="1471"/>
      <c r="AC162" s="1471"/>
      <c r="AD162" s="1471"/>
      <c r="AE162" s="1471"/>
      <c r="AF162" s="1471"/>
      <c r="AG162" s="1471"/>
    </row>
    <row r="163" spans="1:42" s="217" customFormat="1" ht="11.65" customHeight="1" x14ac:dyDescent="0.2">
      <c r="A163" s="1477"/>
      <c r="B163" s="325"/>
      <c r="C163" s="663"/>
      <c r="D163" s="156"/>
      <c r="E163" s="156"/>
      <c r="F163" s="1117"/>
      <c r="G163" s="1117"/>
      <c r="H163" s="1117"/>
      <c r="I163" s="865"/>
      <c r="J163" s="1117"/>
      <c r="K163" s="1117"/>
      <c r="L163" s="1117"/>
      <c r="M163" s="1117"/>
      <c r="N163" s="1117"/>
      <c r="O163" s="1117"/>
      <c r="P163" s="1117"/>
      <c r="Q163" s="1117"/>
      <c r="R163" s="865"/>
      <c r="S163" s="698"/>
      <c r="T163" s="555"/>
      <c r="U163" s="1365"/>
      <c r="V163" s="219"/>
      <c r="W163" s="219"/>
      <c r="X163" s="219"/>
      <c r="Y163" s="219"/>
      <c r="Z163" s="219"/>
      <c r="AA163" s="219"/>
      <c r="AB163" s="219"/>
      <c r="AC163" s="219"/>
      <c r="AD163" s="219"/>
      <c r="AE163" s="219"/>
      <c r="AF163" s="219"/>
      <c r="AG163" s="219"/>
      <c r="AH163" s="218"/>
      <c r="AI163" s="218"/>
      <c r="AJ163" s="218"/>
      <c r="AK163" s="218"/>
      <c r="AL163" s="218"/>
      <c r="AM163" s="218"/>
      <c r="AN163" s="218"/>
      <c r="AO163" s="218"/>
      <c r="AP163" s="218"/>
    </row>
    <row r="164" spans="1:42" s="217" customFormat="1" ht="11.65" customHeight="1" x14ac:dyDescent="0.2">
      <c r="A164" s="1477"/>
      <c r="B164" s="325"/>
      <c r="C164" s="542" t="str">
        <f>C$58</f>
        <v>Operating result from continuing operations</v>
      </c>
      <c r="D164" s="507"/>
      <c r="E164" s="505"/>
      <c r="F164" s="1364">
        <f t="shared" ref="F164:P164" si="68">F139-F158</f>
        <v>-72221308.399999976</v>
      </c>
      <c r="G164" s="1364">
        <f t="shared" si="68"/>
        <v>20006343.819999993</v>
      </c>
      <c r="H164" s="1364">
        <f t="shared" si="68"/>
        <v>17983915.879999995</v>
      </c>
      <c r="I164" s="529">
        <f t="shared" si="68"/>
        <v>16263999.244142294</v>
      </c>
      <c r="J164" s="1364">
        <f t="shared" si="68"/>
        <v>14561473.065076947</v>
      </c>
      <c r="K164" s="1364">
        <f t="shared" si="68"/>
        <v>13011530.341642976</v>
      </c>
      <c r="L164" s="1364">
        <f t="shared" si="68"/>
        <v>12294285.328794301</v>
      </c>
      <c r="M164" s="1364">
        <f t="shared" si="68"/>
        <v>11634842.467288077</v>
      </c>
      <c r="N164" s="1364">
        <f t="shared" si="68"/>
        <v>11042973.847521603</v>
      </c>
      <c r="O164" s="1364">
        <f t="shared" si="68"/>
        <v>10511604.62171942</v>
      </c>
      <c r="P164" s="1364">
        <f t="shared" si="68"/>
        <v>10046764.048012733</v>
      </c>
      <c r="Q164" s="1118">
        <f>SUM(G164:P164)</f>
        <v>137357732.66419834</v>
      </c>
      <c r="R164" s="318"/>
      <c r="S164" s="529">
        <f>P164-F164</f>
        <v>82268072.44801271</v>
      </c>
      <c r="T164" s="522">
        <f>IF(F164=0,0,(S164/F164))</f>
        <v>-1.1391108008230537</v>
      </c>
      <c r="U164" s="1365"/>
      <c r="V164" s="219"/>
      <c r="W164" s="219"/>
      <c r="X164" s="219"/>
      <c r="Y164" s="219"/>
      <c r="Z164" s="219"/>
      <c r="AA164" s="219"/>
      <c r="AB164" s="219"/>
      <c r="AC164" s="219"/>
      <c r="AD164" s="219"/>
      <c r="AE164" s="219"/>
      <c r="AF164" s="219"/>
      <c r="AG164" s="219"/>
      <c r="AH164" s="218"/>
      <c r="AI164" s="218"/>
      <c r="AJ164" s="218"/>
      <c r="AK164" s="218"/>
      <c r="AL164" s="218"/>
      <c r="AM164" s="218"/>
      <c r="AN164" s="218"/>
      <c r="AO164" s="218"/>
      <c r="AP164" s="218"/>
    </row>
    <row r="165" spans="1:42" s="217" customFormat="1" ht="26.25" customHeight="1" x14ac:dyDescent="0.2">
      <c r="A165" s="1477"/>
      <c r="B165" s="325"/>
      <c r="C165" s="1293" t="str">
        <f>C$59</f>
        <v>Net operating result before capital grants &amp; contributions</v>
      </c>
      <c r="D165" s="507"/>
      <c r="E165" s="505"/>
      <c r="F165" s="496">
        <f t="shared" ref="F165:P165" si="69">F141-F158</f>
        <v>-99190800.399999976</v>
      </c>
      <c r="G165" s="496">
        <f t="shared" si="69"/>
        <v>-6963148.1800000072</v>
      </c>
      <c r="H165" s="496">
        <f t="shared" si="69"/>
        <v>-8985576.1200000048</v>
      </c>
      <c r="I165" s="496">
        <f t="shared" si="69"/>
        <v>-10705492.755857706</v>
      </c>
      <c r="J165" s="496">
        <f t="shared" si="69"/>
        <v>-12408018.934923053</v>
      </c>
      <c r="K165" s="496">
        <f t="shared" si="69"/>
        <v>-13957961.658357024</v>
      </c>
      <c r="L165" s="496">
        <f t="shared" si="69"/>
        <v>-14675206.671205699</v>
      </c>
      <c r="M165" s="496">
        <f t="shared" si="69"/>
        <v>-15334649.532711923</v>
      </c>
      <c r="N165" s="496">
        <f t="shared" si="69"/>
        <v>-15926518.152478397</v>
      </c>
      <c r="O165" s="496">
        <f t="shared" si="69"/>
        <v>-16457887.37828058</v>
      </c>
      <c r="P165" s="496">
        <f t="shared" si="69"/>
        <v>-16922727.951987267</v>
      </c>
      <c r="Q165" s="496">
        <f>SUM(G165:P165)</f>
        <v>-132337187.33580166</v>
      </c>
      <c r="R165" s="318"/>
      <c r="S165" s="529">
        <f>P165-F165</f>
        <v>82268072.44801271</v>
      </c>
      <c r="T165" s="522">
        <f>IF(F165=0,0,(S165/F165))</f>
        <v>-0.82939216254184722</v>
      </c>
      <c r="U165" s="1051"/>
      <c r="V165" s="219"/>
      <c r="W165" s="219"/>
      <c r="X165" s="219"/>
      <c r="Y165" s="219"/>
      <c r="Z165" s="219"/>
      <c r="AA165" s="219"/>
      <c r="AB165" s="219"/>
      <c r="AC165" s="219"/>
      <c r="AD165" s="219"/>
      <c r="AE165" s="219"/>
      <c r="AF165" s="219"/>
      <c r="AG165" s="219"/>
      <c r="AH165" s="218"/>
      <c r="AI165" s="218"/>
      <c r="AJ165" s="218"/>
      <c r="AK165" s="218"/>
      <c r="AL165" s="218"/>
      <c r="AM165" s="218"/>
      <c r="AN165" s="218"/>
      <c r="AO165" s="218"/>
      <c r="AP165" s="218"/>
    </row>
    <row r="166" spans="1:42" s="217" customFormat="1" ht="39" customHeight="1" x14ac:dyDescent="0.2">
      <c r="A166" s="1477"/>
      <c r="B166" s="325"/>
      <c r="C166" s="1313" t="str">
        <f>C$60</f>
        <v>Net operating result before capital grants &amp; contributions, gains/losses on asset disposals, gains/losses on joint ventures and fair value adjustments</v>
      </c>
      <c r="D166" s="507"/>
      <c r="E166" s="505"/>
      <c r="F166" s="318">
        <f t="shared" ref="F166:P166" si="70">F143-F160</f>
        <v>-99190800.399999976</v>
      </c>
      <c r="G166" s="318">
        <f t="shared" si="70"/>
        <v>-6963148.1800000072</v>
      </c>
      <c r="H166" s="318">
        <f t="shared" si="70"/>
        <v>-8985576.1200000048</v>
      </c>
      <c r="I166" s="318">
        <f t="shared" si="70"/>
        <v>-10705492.755857706</v>
      </c>
      <c r="J166" s="318">
        <f t="shared" si="70"/>
        <v>-12408018.934923053</v>
      </c>
      <c r="K166" s="318">
        <f t="shared" si="70"/>
        <v>-13957961.658357024</v>
      </c>
      <c r="L166" s="318">
        <f t="shared" si="70"/>
        <v>-14675206.671205699</v>
      </c>
      <c r="M166" s="318">
        <f t="shared" si="70"/>
        <v>-15334649.532711923</v>
      </c>
      <c r="N166" s="318">
        <f t="shared" si="70"/>
        <v>-15926518.152478397</v>
      </c>
      <c r="O166" s="318">
        <f t="shared" si="70"/>
        <v>-16457887.37828058</v>
      </c>
      <c r="P166" s="318">
        <f t="shared" si="70"/>
        <v>-16922727.951987267</v>
      </c>
      <c r="Q166" s="319">
        <f>SUM(G166:P166)</f>
        <v>-132337187.33580166</v>
      </c>
      <c r="R166" s="496"/>
      <c r="S166" s="552">
        <f>P166-F166</f>
        <v>82268072.44801271</v>
      </c>
      <c r="T166" s="523">
        <f>IF(F166=0,0,(S166/F166))</f>
        <v>-0.82939216254184722</v>
      </c>
      <c r="U166" s="1051"/>
      <c r="V166" s="219"/>
      <c r="W166" s="219"/>
      <c r="X166" s="219"/>
      <c r="Y166" s="219"/>
      <c r="Z166" s="219"/>
      <c r="AA166" s="219"/>
      <c r="AB166" s="219"/>
      <c r="AC166" s="219"/>
      <c r="AD166" s="219"/>
      <c r="AE166" s="219"/>
      <c r="AF166" s="219"/>
      <c r="AG166" s="219"/>
      <c r="AH166" s="218"/>
      <c r="AI166" s="218"/>
      <c r="AJ166" s="218"/>
      <c r="AK166" s="218"/>
      <c r="AL166" s="218"/>
      <c r="AM166" s="218"/>
      <c r="AN166" s="218"/>
      <c r="AO166" s="218"/>
      <c r="AP166" s="218"/>
    </row>
    <row r="167" spans="1:42" s="217" customFormat="1" ht="11.65" customHeight="1" x14ac:dyDescent="0.2">
      <c r="A167" s="1477"/>
      <c r="B167" s="325"/>
      <c r="C167" s="544"/>
      <c r="D167" s="508"/>
      <c r="E167" s="508"/>
      <c r="F167" s="221"/>
      <c r="G167" s="221"/>
      <c r="H167" s="221"/>
      <c r="I167" s="221"/>
      <c r="J167" s="221"/>
      <c r="K167" s="221"/>
      <c r="L167" s="221"/>
      <c r="M167" s="221"/>
      <c r="N167" s="221"/>
      <c r="O167" s="221"/>
      <c r="P167" s="221"/>
      <c r="Q167" s="221"/>
      <c r="R167" s="224"/>
      <c r="S167" s="553"/>
      <c r="T167" s="548"/>
      <c r="U167" s="1365"/>
      <c r="V167" s="219"/>
      <c r="W167" s="219"/>
      <c r="X167" s="219"/>
      <c r="Y167" s="219"/>
      <c r="Z167" s="219"/>
      <c r="AA167" s="219"/>
      <c r="AB167" s="219"/>
      <c r="AC167" s="219"/>
      <c r="AD167" s="219"/>
      <c r="AE167" s="219"/>
      <c r="AF167" s="219"/>
      <c r="AG167" s="219"/>
      <c r="AH167" s="218"/>
      <c r="AI167" s="218"/>
      <c r="AJ167" s="218"/>
      <c r="AK167" s="218"/>
      <c r="AL167" s="218"/>
      <c r="AM167" s="218"/>
      <c r="AN167" s="218"/>
      <c r="AO167" s="218"/>
      <c r="AP167" s="218"/>
    </row>
    <row r="168" spans="1:42" s="1470" customFormat="1" ht="11.65" customHeight="1" outlineLevel="1" x14ac:dyDescent="0.2">
      <c r="A168" s="1477"/>
      <c r="B168" s="325"/>
      <c r="C168" s="1522" t="str">
        <f>C$62</f>
        <v>Increase in rates and annual charges</v>
      </c>
      <c r="D168" s="1061"/>
      <c r="E168" s="1061"/>
      <c r="F168" s="1061"/>
      <c r="G168" s="302"/>
      <c r="H168" s="1061"/>
      <c r="I168" s="1127"/>
      <c r="J168" s="274"/>
      <c r="K168" s="274"/>
      <c r="L168" s="274"/>
      <c r="M168" s="274"/>
      <c r="N168" s="274"/>
      <c r="O168" s="274"/>
      <c r="P168" s="274"/>
      <c r="Q168" s="1055"/>
      <c r="R168" s="1055"/>
      <c r="S168" s="1055"/>
      <c r="T168" s="1062"/>
      <c r="U168" s="1365"/>
      <c r="V168" s="1471"/>
      <c r="W168" s="1471"/>
      <c r="X168" s="1471"/>
      <c r="Y168" s="1471"/>
      <c r="Z168" s="1471"/>
      <c r="AA168" s="1471"/>
      <c r="AB168" s="1471"/>
      <c r="AC168" s="1471"/>
      <c r="AD168" s="1471"/>
      <c r="AE168" s="1471"/>
      <c r="AF168" s="1471"/>
      <c r="AG168" s="1471"/>
    </row>
    <row r="169" spans="1:42" s="217" customFormat="1" ht="11.65" customHeight="1" outlineLevel="1" x14ac:dyDescent="0.2">
      <c r="A169" s="1477"/>
      <c r="B169" s="325"/>
      <c r="C169" s="663"/>
      <c r="D169" s="156"/>
      <c r="E169" s="156"/>
      <c r="F169" s="865"/>
      <c r="G169" s="865"/>
      <c r="H169" s="865"/>
      <c r="I169" s="865"/>
      <c r="J169" s="865"/>
      <c r="K169" s="865"/>
      <c r="L169" s="865"/>
      <c r="M169" s="865"/>
      <c r="N169" s="865"/>
      <c r="O169" s="865"/>
      <c r="P169" s="865"/>
      <c r="Q169" s="865"/>
      <c r="R169" s="865"/>
      <c r="S169" s="698"/>
      <c r="T169" s="555"/>
      <c r="U169" s="1365"/>
      <c r="V169" s="219"/>
      <c r="W169" s="219"/>
      <c r="X169" s="219"/>
      <c r="Y169" s="219"/>
      <c r="Z169" s="219"/>
      <c r="AA169" s="219"/>
      <c r="AB169" s="219"/>
      <c r="AC169" s="219"/>
      <c r="AD169" s="219"/>
      <c r="AE169" s="219"/>
      <c r="AF169" s="219"/>
      <c r="AG169" s="219"/>
      <c r="AH169" s="218"/>
      <c r="AI169" s="218"/>
      <c r="AJ169" s="218"/>
      <c r="AK169" s="218"/>
      <c r="AL169" s="218"/>
      <c r="AM169" s="218"/>
      <c r="AN169" s="218"/>
      <c r="AO169" s="218"/>
      <c r="AP169" s="218"/>
    </row>
    <row r="170" spans="1:42" s="217" customFormat="1" ht="11.65" customHeight="1" outlineLevel="1" x14ac:dyDescent="0.2">
      <c r="A170" s="1477"/>
      <c r="B170" s="325"/>
      <c r="C170" s="542" t="str">
        <f>C$64</f>
        <v>$ Increase in rates and annual charges</v>
      </c>
      <c r="D170" s="507"/>
      <c r="E170" s="505"/>
      <c r="F170" s="528"/>
      <c r="G170" s="318">
        <f t="shared" ref="G170:P170" si="71">G127-F127</f>
        <v>6043422.1200000048</v>
      </c>
      <c r="H170" s="318">
        <f t="shared" si="71"/>
        <v>4503807.1400000453</v>
      </c>
      <c r="I170" s="318">
        <f t="shared" si="71"/>
        <v>4616029.3599999547</v>
      </c>
      <c r="J170" s="318">
        <f t="shared" si="71"/>
        <v>4731055.2399999797</v>
      </c>
      <c r="K170" s="318">
        <f t="shared" si="71"/>
        <v>4848954.880000025</v>
      </c>
      <c r="L170" s="318">
        <f t="shared" si="71"/>
        <v>4969800.1800000072</v>
      </c>
      <c r="M170" s="318">
        <f t="shared" si="71"/>
        <v>5093664.6700000167</v>
      </c>
      <c r="N170" s="318">
        <f t="shared" si="71"/>
        <v>5220623.8799999654</v>
      </c>
      <c r="O170" s="318">
        <f t="shared" si="71"/>
        <v>5350755.1799999475</v>
      </c>
      <c r="P170" s="318">
        <f t="shared" si="71"/>
        <v>5484137.8400000334</v>
      </c>
      <c r="Q170" s="319">
        <f>P127-F127</f>
        <v>50862250.48999998</v>
      </c>
      <c r="R170" s="318"/>
      <c r="T170" s="540"/>
      <c r="U170" s="1365"/>
      <c r="V170" s="219"/>
      <c r="W170" s="219"/>
      <c r="X170" s="219"/>
      <c r="Y170" s="219"/>
      <c r="Z170" s="219"/>
      <c r="AA170" s="219"/>
      <c r="AB170" s="219"/>
      <c r="AC170" s="219"/>
      <c r="AD170" s="219"/>
      <c r="AE170" s="219"/>
      <c r="AF170" s="219"/>
      <c r="AG170" s="219"/>
      <c r="AH170" s="218"/>
      <c r="AI170" s="218"/>
      <c r="AJ170" s="218"/>
      <c r="AK170" s="218"/>
      <c r="AL170" s="218"/>
      <c r="AM170" s="218"/>
      <c r="AN170" s="218"/>
      <c r="AO170" s="218"/>
      <c r="AP170" s="218"/>
    </row>
    <row r="171" spans="1:42" s="217" customFormat="1" ht="11.65" customHeight="1" outlineLevel="1" x14ac:dyDescent="0.2">
      <c r="A171" s="1477"/>
      <c r="B171" s="325"/>
      <c r="C171" s="544" t="str">
        <f>C$65</f>
        <v>% Increase in rates and annual charges</v>
      </c>
      <c r="D171" s="518"/>
      <c r="E171" s="506"/>
      <c r="F171" s="545"/>
      <c r="G171" s="222">
        <f t="shared" ref="G171:P171" si="72">IF(F127=0,0,G127/F127-1)</f>
        <v>3.412575380645122E-2</v>
      </c>
      <c r="H171" s="222">
        <f t="shared" si="72"/>
        <v>2.4592674103365519E-2</v>
      </c>
      <c r="I171" s="222">
        <f t="shared" si="72"/>
        <v>2.4600463270270101E-2</v>
      </c>
      <c r="J171" s="222">
        <f t="shared" si="72"/>
        <v>2.4608106306313937E-2</v>
      </c>
      <c r="K171" s="222">
        <f t="shared" si="72"/>
        <v>2.4615605936018525E-2</v>
      </c>
      <c r="L171" s="222">
        <f t="shared" si="72"/>
        <v>2.4622965067446545E-2</v>
      </c>
      <c r="M171" s="222">
        <f t="shared" si="72"/>
        <v>2.4630185725424081E-2</v>
      </c>
      <c r="N171" s="222">
        <f t="shared" si="72"/>
        <v>2.4637270704745529E-2</v>
      </c>
      <c r="O171" s="222">
        <f t="shared" si="72"/>
        <v>2.4644222509151215E-2</v>
      </c>
      <c r="P171" s="222">
        <f t="shared" si="72"/>
        <v>2.4651043443036258E-2</v>
      </c>
      <c r="Q171" s="546">
        <f>IF(F127=0,0,P127/F127-1)</f>
        <v>0.28720691750451355</v>
      </c>
      <c r="R171" s="222"/>
      <c r="S171" s="554"/>
      <c r="T171" s="547"/>
      <c r="U171" s="1365"/>
      <c r="V171" s="219"/>
      <c r="W171" s="219"/>
      <c r="X171" s="219"/>
      <c r="Y171" s="219"/>
      <c r="Z171" s="219"/>
      <c r="AA171" s="219"/>
      <c r="AB171" s="219"/>
      <c r="AC171" s="219"/>
      <c r="AD171" s="219"/>
      <c r="AE171" s="219"/>
      <c r="AF171" s="219"/>
      <c r="AG171" s="219"/>
      <c r="AH171" s="218"/>
      <c r="AI171" s="218"/>
      <c r="AJ171" s="218"/>
      <c r="AK171" s="218"/>
      <c r="AL171" s="218"/>
      <c r="AM171" s="218"/>
      <c r="AN171" s="218"/>
      <c r="AO171" s="218"/>
      <c r="AP171" s="218"/>
    </row>
    <row r="172" spans="1:42" s="217" customFormat="1" ht="11.65" customHeight="1" x14ac:dyDescent="0.2">
      <c r="A172" s="1477"/>
      <c r="B172" s="325"/>
      <c r="C172" s="1325" t="s">
        <v>469</v>
      </c>
      <c r="D172" s="156"/>
      <c r="E172" s="156"/>
      <c r="F172" s="223"/>
      <c r="G172" s="932">
        <f t="shared" ref="G172:P172" si="73">G165-G166-G137+G156</f>
        <v>0</v>
      </c>
      <c r="H172" s="932">
        <f t="shared" si="73"/>
        <v>0</v>
      </c>
      <c r="I172" s="932">
        <f t="shared" si="73"/>
        <v>0</v>
      </c>
      <c r="J172" s="932">
        <f t="shared" si="73"/>
        <v>0</v>
      </c>
      <c r="K172" s="932">
        <f t="shared" si="73"/>
        <v>0</v>
      </c>
      <c r="L172" s="932">
        <f t="shared" si="73"/>
        <v>0</v>
      </c>
      <c r="M172" s="932">
        <f t="shared" si="73"/>
        <v>0</v>
      </c>
      <c r="N172" s="932">
        <f t="shared" si="73"/>
        <v>0</v>
      </c>
      <c r="O172" s="932">
        <f t="shared" si="73"/>
        <v>0</v>
      </c>
      <c r="P172" s="932">
        <f t="shared" si="73"/>
        <v>0</v>
      </c>
      <c r="Q172" s="932">
        <f>SUM(G170:P170)-Q170</f>
        <v>0</v>
      </c>
      <c r="R172" s="223"/>
      <c r="S172" s="223"/>
      <c r="T172" s="223"/>
      <c r="U172" s="1051"/>
      <c r="V172" s="219"/>
      <c r="W172" s="219"/>
      <c r="X172" s="219"/>
      <c r="Y172" s="219"/>
      <c r="Z172" s="219"/>
      <c r="AA172" s="219"/>
      <c r="AB172" s="219"/>
      <c r="AC172" s="219"/>
      <c r="AD172" s="219"/>
      <c r="AE172" s="219"/>
      <c r="AF172" s="219"/>
      <c r="AG172" s="219"/>
      <c r="AH172" s="218"/>
      <c r="AI172" s="218"/>
      <c r="AJ172" s="218"/>
      <c r="AK172" s="218"/>
      <c r="AL172" s="218"/>
      <c r="AM172" s="218"/>
      <c r="AN172" s="218"/>
      <c r="AO172" s="218"/>
      <c r="AP172" s="218"/>
    </row>
    <row r="173" spans="1:42" s="14" customFormat="1" ht="11.65" customHeight="1" x14ac:dyDescent="0.2">
      <c r="A173" s="1472"/>
      <c r="B173" s="325"/>
      <c r="C173" s="156"/>
      <c r="D173" s="156"/>
      <c r="E173" s="156"/>
      <c r="F173" s="223"/>
      <c r="G173" s="223"/>
      <c r="H173" s="223"/>
      <c r="I173" s="223"/>
      <c r="J173" s="223"/>
      <c r="K173" s="223"/>
      <c r="L173" s="223"/>
      <c r="M173" s="223"/>
      <c r="N173" s="223"/>
      <c r="O173" s="223"/>
      <c r="P173" s="223"/>
      <c r="Q173" s="223"/>
      <c r="R173" s="223"/>
      <c r="S173" s="223"/>
      <c r="T173" s="223"/>
      <c r="U173" s="1051"/>
      <c r="V173" s="514"/>
      <c r="W173" s="514"/>
      <c r="X173" s="514"/>
      <c r="Y173" s="514"/>
      <c r="Z173" s="514"/>
      <c r="AA173" s="514"/>
      <c r="AB173" s="514"/>
      <c r="AC173" s="514"/>
      <c r="AD173" s="514"/>
      <c r="AE173" s="514"/>
      <c r="AF173" s="514"/>
      <c r="AG173" s="514"/>
      <c r="AH173" s="245"/>
      <c r="AI173" s="245"/>
      <c r="AJ173" s="245"/>
      <c r="AK173" s="245"/>
      <c r="AL173" s="245"/>
      <c r="AM173" s="245"/>
      <c r="AN173" s="245"/>
      <c r="AO173" s="245"/>
      <c r="AP173" s="245"/>
    </row>
    <row r="174" spans="1:42" s="217" customFormat="1" ht="11.65" customHeight="1" x14ac:dyDescent="0.2">
      <c r="A174" s="1477"/>
      <c r="B174" s="325"/>
      <c r="C174" s="156"/>
      <c r="D174" s="156"/>
      <c r="E174" s="156"/>
      <c r="F174" s="223"/>
      <c r="G174" s="223"/>
      <c r="H174" s="223"/>
      <c r="I174" s="223"/>
      <c r="J174" s="223"/>
      <c r="K174" s="223"/>
      <c r="L174" s="223"/>
      <c r="M174" s="223"/>
      <c r="N174" s="223"/>
      <c r="O174" s="223"/>
      <c r="P174" s="223"/>
      <c r="Q174" s="223"/>
      <c r="R174" s="223"/>
      <c r="S174" s="223"/>
      <c r="T174" s="223"/>
      <c r="U174" s="1051"/>
      <c r="V174" s="219"/>
      <c r="W174" s="219"/>
      <c r="X174" s="219"/>
      <c r="Y174" s="219"/>
      <c r="Z174" s="219"/>
      <c r="AA174" s="219"/>
      <c r="AB174" s="219"/>
      <c r="AC174" s="219"/>
      <c r="AD174" s="219"/>
      <c r="AE174" s="219"/>
      <c r="AF174" s="219"/>
      <c r="AG174" s="219"/>
      <c r="AH174" s="218"/>
      <c r="AI174" s="218"/>
      <c r="AJ174" s="218"/>
      <c r="AK174" s="218"/>
      <c r="AL174" s="218"/>
      <c r="AM174" s="218"/>
      <c r="AN174" s="218"/>
      <c r="AO174" s="218"/>
      <c r="AP174" s="218"/>
    </row>
    <row r="175" spans="1:42" s="1470" customFormat="1" ht="19.899999999999999" customHeight="1" x14ac:dyDescent="0.25">
      <c r="A175" s="1471"/>
      <c r="B175" s="325"/>
      <c r="C175" s="1523" t="s">
        <v>718</v>
      </c>
      <c r="D175" s="1060"/>
      <c r="E175" s="1060"/>
      <c r="F175" s="313"/>
      <c r="G175" s="281"/>
      <c r="H175" s="314"/>
      <c r="I175" s="314"/>
      <c r="J175" s="314"/>
      <c r="K175" s="314"/>
      <c r="L175" s="314"/>
      <c r="M175" s="314"/>
      <c r="N175" s="314"/>
      <c r="O175" s="314"/>
      <c r="P175" s="314"/>
      <c r="Q175" s="532"/>
      <c r="R175" s="223"/>
      <c r="S175" s="223"/>
      <c r="T175" s="223"/>
      <c r="U175" s="433"/>
      <c r="V175" s="1471"/>
      <c r="W175" s="1471"/>
      <c r="X175" s="1471"/>
      <c r="Y175" s="1471"/>
      <c r="Z175" s="1471"/>
      <c r="AA175" s="1471"/>
      <c r="AB175" s="1471"/>
      <c r="AC175" s="1471"/>
      <c r="AD175" s="1471"/>
      <c r="AE175" s="1471"/>
      <c r="AF175" s="1471"/>
      <c r="AG175" s="1471"/>
    </row>
    <row r="176" spans="1:42" s="217" customFormat="1" ht="11.65" customHeight="1" x14ac:dyDescent="0.2">
      <c r="A176" s="1477"/>
      <c r="B176" s="325"/>
      <c r="C176" s="1524"/>
      <c r="D176" s="132"/>
      <c r="E176" s="132"/>
      <c r="F176" s="490" t="str">
        <f t="shared" ref="F176:Q176" si="74">F$17</f>
        <v>Year 0</v>
      </c>
      <c r="G176" s="490" t="str">
        <f t="shared" si="74"/>
        <v>Year 1</v>
      </c>
      <c r="H176" s="490" t="str">
        <f t="shared" si="74"/>
        <v>Year 2</v>
      </c>
      <c r="I176" s="490" t="str">
        <f t="shared" si="74"/>
        <v>Year 3</v>
      </c>
      <c r="J176" s="490" t="str">
        <f t="shared" si="74"/>
        <v>Year 4</v>
      </c>
      <c r="K176" s="490" t="str">
        <f t="shared" si="74"/>
        <v>Year 5</v>
      </c>
      <c r="L176" s="490" t="str">
        <f t="shared" si="74"/>
        <v>Year 6</v>
      </c>
      <c r="M176" s="490" t="str">
        <f t="shared" si="74"/>
        <v>Year 7</v>
      </c>
      <c r="N176" s="490" t="str">
        <f t="shared" si="74"/>
        <v>Year 8</v>
      </c>
      <c r="O176" s="490" t="str">
        <f t="shared" si="74"/>
        <v>Year 9</v>
      </c>
      <c r="P176" s="490" t="str">
        <f t="shared" si="74"/>
        <v>Year 10</v>
      </c>
      <c r="Q176" s="492" t="str">
        <f t="shared" si="74"/>
        <v>Sum of 10 years</v>
      </c>
      <c r="R176" s="223"/>
      <c r="S176" s="223"/>
      <c r="T176" s="223"/>
      <c r="U176" s="1051"/>
      <c r="V176" s="219"/>
      <c r="W176" s="219"/>
      <c r="X176" s="219"/>
      <c r="Y176" s="219"/>
      <c r="Z176" s="219"/>
      <c r="AA176" s="219"/>
      <c r="AB176" s="219"/>
      <c r="AC176" s="219"/>
      <c r="AD176" s="219"/>
      <c r="AE176" s="219"/>
      <c r="AF176" s="219"/>
      <c r="AG176" s="219"/>
      <c r="AH176" s="218"/>
      <c r="AI176" s="218"/>
      <c r="AJ176" s="218"/>
      <c r="AK176" s="218"/>
      <c r="AL176" s="218"/>
      <c r="AM176" s="218"/>
      <c r="AN176" s="218"/>
      <c r="AO176" s="218"/>
      <c r="AP176" s="218"/>
    </row>
    <row r="177" spans="1:42" s="217" customFormat="1" ht="11.65" customHeight="1" x14ac:dyDescent="0.2">
      <c r="A177" s="1477"/>
      <c r="B177" s="325"/>
      <c r="C177" s="535"/>
      <c r="D177" s="517"/>
      <c r="E177" s="504"/>
      <c r="F177" s="515" t="str">
        <f t="shared" ref="F177:P177" si="75">F$18</f>
        <v>2020-21</v>
      </c>
      <c r="G177" s="515" t="str">
        <f t="shared" si="75"/>
        <v>2021-22</v>
      </c>
      <c r="H177" s="515" t="str">
        <f t="shared" si="75"/>
        <v>2022-23</v>
      </c>
      <c r="I177" s="515" t="str">
        <f t="shared" si="75"/>
        <v>2023-24</v>
      </c>
      <c r="J177" s="515" t="str">
        <f t="shared" si="75"/>
        <v>2024-25</v>
      </c>
      <c r="K177" s="515" t="str">
        <f t="shared" si="75"/>
        <v>2025-26</v>
      </c>
      <c r="L177" s="515" t="str">
        <f t="shared" si="75"/>
        <v>2026-27</v>
      </c>
      <c r="M177" s="515" t="str">
        <f t="shared" si="75"/>
        <v>2027-28</v>
      </c>
      <c r="N177" s="515" t="str">
        <f t="shared" si="75"/>
        <v>2028-29</v>
      </c>
      <c r="O177" s="515" t="str">
        <f t="shared" si="75"/>
        <v>2029-30</v>
      </c>
      <c r="P177" s="515" t="str">
        <f t="shared" si="75"/>
        <v>2030-31</v>
      </c>
      <c r="Q177" s="537"/>
      <c r="R177" s="223"/>
      <c r="S177" s="223"/>
      <c r="T177" s="223"/>
      <c r="U177" s="1051"/>
      <c r="V177" s="219"/>
      <c r="W177" s="219"/>
      <c r="X177" s="219"/>
      <c r="Y177" s="219"/>
      <c r="Z177" s="219"/>
      <c r="AA177" s="219"/>
      <c r="AB177" s="219"/>
      <c r="AC177" s="219"/>
      <c r="AD177" s="219"/>
      <c r="AE177" s="219"/>
      <c r="AF177" s="219"/>
      <c r="AG177" s="219"/>
      <c r="AH177" s="218"/>
      <c r="AI177" s="218"/>
      <c r="AJ177" s="218"/>
      <c r="AK177" s="218"/>
      <c r="AL177" s="218"/>
      <c r="AM177" s="218"/>
      <c r="AN177" s="218"/>
      <c r="AO177" s="218"/>
      <c r="AP177" s="218"/>
    </row>
    <row r="178" spans="1:42" s="1470" customFormat="1" ht="11.65" customHeight="1" outlineLevel="1" x14ac:dyDescent="0.2">
      <c r="A178" s="1477"/>
      <c r="B178" s="325"/>
      <c r="C178" s="1053" t="str">
        <f>C$19</f>
        <v>Income from continuing operations</v>
      </c>
      <c r="D178" s="1054"/>
      <c r="E178" s="1054"/>
      <c r="F178" s="1054"/>
      <c r="G178" s="533"/>
      <c r="H178" s="1055"/>
      <c r="I178" s="1125"/>
      <c r="J178" s="1055"/>
      <c r="K178" s="1055"/>
      <c r="L178" s="1055"/>
      <c r="M178" s="1055"/>
      <c r="N178" s="1055"/>
      <c r="O178" s="1055"/>
      <c r="P178" s="1055"/>
      <c r="Q178" s="1056"/>
      <c r="R178" s="223"/>
      <c r="S178" s="223"/>
      <c r="T178" s="223"/>
      <c r="U178" s="1365"/>
      <c r="V178" s="1471"/>
      <c r="W178" s="1471"/>
      <c r="X178" s="1471"/>
      <c r="Y178" s="1471"/>
      <c r="Z178" s="1471"/>
      <c r="AA178" s="1471"/>
      <c r="AB178" s="1471"/>
      <c r="AC178" s="1471"/>
      <c r="AD178" s="1471"/>
      <c r="AE178" s="1471"/>
      <c r="AF178" s="1471"/>
      <c r="AG178" s="1471"/>
    </row>
    <row r="179" spans="1:42" s="217" customFormat="1" ht="11.65" customHeight="1" outlineLevel="1" x14ac:dyDescent="0.2">
      <c r="A179" s="1477"/>
      <c r="B179" s="325"/>
      <c r="C179" s="1052" t="str">
        <f>C$20</f>
        <v>Revenue:</v>
      </c>
      <c r="D179" s="156"/>
      <c r="E179" s="156"/>
      <c r="F179" s="865"/>
      <c r="G179" s="865"/>
      <c r="H179" s="865"/>
      <c r="I179" s="865"/>
      <c r="J179" s="865"/>
      <c r="K179" s="865"/>
      <c r="L179" s="865"/>
      <c r="M179" s="865"/>
      <c r="N179" s="865"/>
      <c r="O179" s="865"/>
      <c r="P179" s="865"/>
      <c r="Q179" s="865"/>
      <c r="R179" s="223"/>
      <c r="S179" s="223"/>
      <c r="T179" s="223"/>
      <c r="U179" s="1365"/>
      <c r="V179" s="219"/>
      <c r="W179" s="219"/>
      <c r="X179" s="219"/>
      <c r="Y179" s="219"/>
      <c r="Z179" s="219"/>
      <c r="AA179" s="219"/>
      <c r="AB179" s="219"/>
      <c r="AC179" s="219"/>
      <c r="AD179" s="219"/>
      <c r="AE179" s="219"/>
      <c r="AF179" s="219"/>
      <c r="AG179" s="219"/>
      <c r="AH179" s="218"/>
      <c r="AI179" s="218"/>
      <c r="AJ179" s="218"/>
      <c r="AK179" s="218"/>
      <c r="AL179" s="218"/>
      <c r="AM179" s="218"/>
      <c r="AN179" s="218"/>
      <c r="AO179" s="218"/>
      <c r="AP179" s="218"/>
    </row>
    <row r="180" spans="1:42" s="217" customFormat="1" ht="11.65" customHeight="1" outlineLevel="1" x14ac:dyDescent="0.2">
      <c r="A180" s="1477"/>
      <c r="B180" s="325"/>
      <c r="C180" s="1079" t="str">
        <f>C$21</f>
        <v>Rates &amp; Annual Charges</v>
      </c>
      <c r="D180" s="507"/>
      <c r="E180" s="507"/>
      <c r="F180" s="318">
        <f t="shared" ref="F180:Q180" si="76">F21-F74</f>
        <v>0</v>
      </c>
      <c r="G180" s="318">
        <f t="shared" si="76"/>
        <v>22810026.460000008</v>
      </c>
      <c r="H180" s="318">
        <f t="shared" si="76"/>
        <v>23380277.139999956</v>
      </c>
      <c r="I180" s="318">
        <f t="shared" si="76"/>
        <v>23964784.070000023</v>
      </c>
      <c r="J180" s="318">
        <f t="shared" si="76"/>
        <v>24563903.650000036</v>
      </c>
      <c r="K180" s="318">
        <f t="shared" si="76"/>
        <v>25178001.26000005</v>
      </c>
      <c r="L180" s="318">
        <f t="shared" si="76"/>
        <v>25807451.25999999</v>
      </c>
      <c r="M180" s="318">
        <f t="shared" si="76"/>
        <v>26452637.529999942</v>
      </c>
      <c r="N180" s="318">
        <f t="shared" si="76"/>
        <v>27113953.460000038</v>
      </c>
      <c r="O180" s="318">
        <f t="shared" si="76"/>
        <v>27791802.290000081</v>
      </c>
      <c r="P180" s="318">
        <f t="shared" si="76"/>
        <v>28486597.360000044</v>
      </c>
      <c r="Q180" s="318">
        <f t="shared" si="76"/>
        <v>255549434.48000026</v>
      </c>
      <c r="R180" s="223"/>
      <c r="S180" s="223"/>
      <c r="T180" s="223"/>
      <c r="U180" s="1365"/>
      <c r="V180" s="219"/>
      <c r="W180" s="219"/>
      <c r="X180" s="219"/>
      <c r="Y180" s="219"/>
      <c r="Z180" s="219"/>
      <c r="AA180" s="219"/>
      <c r="AB180" s="219"/>
      <c r="AC180" s="219"/>
      <c r="AD180" s="219"/>
      <c r="AE180" s="219"/>
      <c r="AF180" s="219"/>
      <c r="AG180" s="219"/>
      <c r="AH180" s="218"/>
      <c r="AI180" s="218"/>
      <c r="AJ180" s="218"/>
      <c r="AK180" s="218"/>
      <c r="AL180" s="218"/>
      <c r="AM180" s="218"/>
      <c r="AN180" s="218"/>
      <c r="AO180" s="218"/>
      <c r="AP180" s="218"/>
    </row>
    <row r="181" spans="1:42" s="217" customFormat="1" ht="11.65" customHeight="1" outlineLevel="1" x14ac:dyDescent="0.2">
      <c r="A181" s="1477"/>
      <c r="B181" s="325"/>
      <c r="C181" s="1079" t="str">
        <f>C$22</f>
        <v>User Charges &amp; Fees</v>
      </c>
      <c r="D181" s="507"/>
      <c r="E181" s="507"/>
      <c r="F181" s="318">
        <f t="shared" ref="F181:Q181" si="77">F22-F75</f>
        <v>0</v>
      </c>
      <c r="G181" s="318">
        <f t="shared" si="77"/>
        <v>0</v>
      </c>
      <c r="H181" s="318">
        <f t="shared" si="77"/>
        <v>0</v>
      </c>
      <c r="I181" s="318">
        <f t="shared" si="77"/>
        <v>0</v>
      </c>
      <c r="J181" s="318">
        <f t="shared" si="77"/>
        <v>0</v>
      </c>
      <c r="K181" s="318">
        <f t="shared" si="77"/>
        <v>0</v>
      </c>
      <c r="L181" s="318">
        <f t="shared" si="77"/>
        <v>0</v>
      </c>
      <c r="M181" s="318">
        <f t="shared" si="77"/>
        <v>0</v>
      </c>
      <c r="N181" s="318">
        <f t="shared" si="77"/>
        <v>0</v>
      </c>
      <c r="O181" s="318">
        <f t="shared" si="77"/>
        <v>0</v>
      </c>
      <c r="P181" s="318">
        <f t="shared" si="77"/>
        <v>0</v>
      </c>
      <c r="Q181" s="318">
        <f t="shared" si="77"/>
        <v>0</v>
      </c>
      <c r="R181" s="223"/>
      <c r="S181" s="223"/>
      <c r="T181" s="223"/>
      <c r="U181" s="1365"/>
      <c r="V181" s="219"/>
      <c r="W181" s="219"/>
      <c r="X181" s="219"/>
      <c r="Y181" s="219"/>
      <c r="Z181" s="219"/>
      <c r="AA181" s="219"/>
      <c r="AB181" s="219"/>
      <c r="AC181" s="219"/>
      <c r="AD181" s="219"/>
      <c r="AE181" s="219"/>
      <c r="AF181" s="219"/>
      <c r="AG181" s="219"/>
      <c r="AH181" s="218"/>
      <c r="AI181" s="218"/>
      <c r="AJ181" s="218"/>
      <c r="AK181" s="218"/>
      <c r="AL181" s="218"/>
      <c r="AM181" s="218"/>
      <c r="AN181" s="218"/>
      <c r="AO181" s="218"/>
      <c r="AP181" s="218"/>
    </row>
    <row r="182" spans="1:42" s="217" customFormat="1" ht="11.65" customHeight="1" outlineLevel="1" x14ac:dyDescent="0.2">
      <c r="A182" s="1477"/>
      <c r="B182" s="325"/>
      <c r="C182" s="1079" t="str">
        <f>C$23</f>
        <v>Interest &amp; Investment Revenue</v>
      </c>
      <c r="D182" s="507"/>
      <c r="E182" s="507"/>
      <c r="F182" s="318">
        <f t="shared" ref="F182:Q182" si="78">F23-F76</f>
        <v>0</v>
      </c>
      <c r="G182" s="318">
        <f t="shared" si="78"/>
        <v>0</v>
      </c>
      <c r="H182" s="318">
        <f t="shared" si="78"/>
        <v>0</v>
      </c>
      <c r="I182" s="318">
        <f t="shared" si="78"/>
        <v>0</v>
      </c>
      <c r="J182" s="318">
        <f t="shared" si="78"/>
        <v>0</v>
      </c>
      <c r="K182" s="318">
        <f t="shared" si="78"/>
        <v>0</v>
      </c>
      <c r="L182" s="318">
        <f t="shared" si="78"/>
        <v>0</v>
      </c>
      <c r="M182" s="318">
        <f t="shared" si="78"/>
        <v>0</v>
      </c>
      <c r="N182" s="318">
        <f t="shared" si="78"/>
        <v>0</v>
      </c>
      <c r="O182" s="318">
        <f t="shared" si="78"/>
        <v>0</v>
      </c>
      <c r="P182" s="318">
        <f t="shared" si="78"/>
        <v>0</v>
      </c>
      <c r="Q182" s="318">
        <f t="shared" si="78"/>
        <v>0</v>
      </c>
      <c r="R182" s="223"/>
      <c r="S182" s="223"/>
      <c r="T182" s="223"/>
      <c r="U182" s="1365"/>
      <c r="V182" s="219"/>
      <c r="W182" s="219"/>
      <c r="X182" s="219"/>
      <c r="Y182" s="219"/>
      <c r="Z182" s="219"/>
      <c r="AA182" s="219"/>
      <c r="AB182" s="219"/>
      <c r="AC182" s="219"/>
      <c r="AD182" s="219"/>
      <c r="AE182" s="219"/>
      <c r="AF182" s="219"/>
      <c r="AG182" s="219"/>
      <c r="AH182" s="218"/>
      <c r="AI182" s="218"/>
      <c r="AJ182" s="218"/>
      <c r="AK182" s="218"/>
      <c r="AL182" s="218"/>
      <c r="AM182" s="218"/>
      <c r="AN182" s="218"/>
      <c r="AO182" s="218"/>
      <c r="AP182" s="218"/>
    </row>
    <row r="183" spans="1:42" s="217" customFormat="1" ht="11.65" customHeight="1" outlineLevel="1" x14ac:dyDescent="0.2">
      <c r="A183" s="1477"/>
      <c r="B183" s="325"/>
      <c r="C183" s="1079" t="str">
        <f>C$24</f>
        <v>Other Revenues</v>
      </c>
      <c r="D183" s="507"/>
      <c r="E183" s="507"/>
      <c r="F183" s="318">
        <f t="shared" ref="F183:Q183" si="79">F24-F77</f>
        <v>0</v>
      </c>
      <c r="G183" s="318">
        <f t="shared" si="79"/>
        <v>0</v>
      </c>
      <c r="H183" s="318">
        <f t="shared" si="79"/>
        <v>0</v>
      </c>
      <c r="I183" s="318">
        <f t="shared" si="79"/>
        <v>0</v>
      </c>
      <c r="J183" s="318">
        <f t="shared" si="79"/>
        <v>0</v>
      </c>
      <c r="K183" s="318">
        <f t="shared" si="79"/>
        <v>0</v>
      </c>
      <c r="L183" s="318">
        <f t="shared" si="79"/>
        <v>0</v>
      </c>
      <c r="M183" s="318">
        <f t="shared" si="79"/>
        <v>0</v>
      </c>
      <c r="N183" s="318">
        <f t="shared" si="79"/>
        <v>0</v>
      </c>
      <c r="O183" s="318">
        <f t="shared" si="79"/>
        <v>0</v>
      </c>
      <c r="P183" s="318">
        <f t="shared" si="79"/>
        <v>0</v>
      </c>
      <c r="Q183" s="318">
        <f t="shared" si="79"/>
        <v>0</v>
      </c>
      <c r="R183" s="223"/>
      <c r="S183" s="223"/>
      <c r="T183" s="223"/>
      <c r="U183" s="1365"/>
      <c r="V183" s="219"/>
      <c r="W183" s="219"/>
      <c r="X183" s="219"/>
      <c r="Y183" s="219"/>
      <c r="Z183" s="219"/>
      <c r="AA183" s="219"/>
      <c r="AB183" s="219"/>
      <c r="AC183" s="219"/>
      <c r="AD183" s="219"/>
      <c r="AE183" s="219"/>
      <c r="AF183" s="219"/>
      <c r="AG183" s="219"/>
      <c r="AH183" s="218"/>
      <c r="AI183" s="218"/>
      <c r="AJ183" s="218"/>
      <c r="AK183" s="218"/>
      <c r="AL183" s="218"/>
      <c r="AM183" s="218"/>
      <c r="AN183" s="218"/>
      <c r="AO183" s="218"/>
      <c r="AP183" s="218"/>
    </row>
    <row r="184" spans="1:42" s="217" customFormat="1" ht="11.65" customHeight="1" outlineLevel="1" x14ac:dyDescent="0.2">
      <c r="A184" s="1477"/>
      <c r="B184" s="325"/>
      <c r="C184" s="1079" t="str">
        <f>C$25</f>
        <v>Grants &amp; Contributions Op Purposes</v>
      </c>
      <c r="D184" s="507"/>
      <c r="E184" s="507"/>
      <c r="F184" s="318">
        <f t="shared" ref="F184:Q184" si="80">F25-F78</f>
        <v>0</v>
      </c>
      <c r="G184" s="318">
        <f t="shared" si="80"/>
        <v>0</v>
      </c>
      <c r="H184" s="318">
        <f t="shared" si="80"/>
        <v>0</v>
      </c>
      <c r="I184" s="318">
        <f t="shared" si="80"/>
        <v>0</v>
      </c>
      <c r="J184" s="318">
        <f t="shared" si="80"/>
        <v>0</v>
      </c>
      <c r="K184" s="318">
        <f t="shared" si="80"/>
        <v>0</v>
      </c>
      <c r="L184" s="318">
        <f t="shared" si="80"/>
        <v>0</v>
      </c>
      <c r="M184" s="318">
        <f t="shared" si="80"/>
        <v>0</v>
      </c>
      <c r="N184" s="318">
        <f t="shared" si="80"/>
        <v>0</v>
      </c>
      <c r="O184" s="318">
        <f t="shared" si="80"/>
        <v>0</v>
      </c>
      <c r="P184" s="318">
        <f t="shared" si="80"/>
        <v>0</v>
      </c>
      <c r="Q184" s="318">
        <f t="shared" si="80"/>
        <v>0</v>
      </c>
      <c r="R184" s="223"/>
      <c r="S184" s="223"/>
      <c r="T184" s="223"/>
      <c r="U184" s="1365"/>
      <c r="V184" s="219"/>
      <c r="W184" s="219"/>
      <c r="X184" s="219"/>
      <c r="Y184" s="219"/>
      <c r="Z184" s="219"/>
      <c r="AA184" s="219"/>
      <c r="AB184" s="219"/>
      <c r="AC184" s="219"/>
      <c r="AD184" s="219"/>
      <c r="AE184" s="219"/>
      <c r="AF184" s="219"/>
      <c r="AG184" s="219"/>
      <c r="AH184" s="218"/>
      <c r="AI184" s="218"/>
      <c r="AJ184" s="218"/>
      <c r="AK184" s="218"/>
      <c r="AL184" s="218"/>
      <c r="AM184" s="218"/>
      <c r="AN184" s="218"/>
      <c r="AO184" s="218"/>
      <c r="AP184" s="218"/>
    </row>
    <row r="185" spans="1:42" s="217" customFormat="1" ht="11.65" customHeight="1" outlineLevel="1" x14ac:dyDescent="0.2">
      <c r="A185" s="1477"/>
      <c r="B185" s="325"/>
      <c r="C185" s="1079" t="str">
        <f>C$26</f>
        <v>Grants &amp; Contributions Capital Purposes</v>
      </c>
      <c r="D185" s="507"/>
      <c r="E185" s="507"/>
      <c r="F185" s="318">
        <f t="shared" ref="F185:Q185" si="81">F26-F79</f>
        <v>0</v>
      </c>
      <c r="G185" s="318">
        <f t="shared" si="81"/>
        <v>0</v>
      </c>
      <c r="H185" s="318">
        <f t="shared" si="81"/>
        <v>0</v>
      </c>
      <c r="I185" s="318">
        <f t="shared" si="81"/>
        <v>0</v>
      </c>
      <c r="J185" s="318">
        <f t="shared" si="81"/>
        <v>0</v>
      </c>
      <c r="K185" s="318">
        <f t="shared" si="81"/>
        <v>0</v>
      </c>
      <c r="L185" s="318">
        <f t="shared" si="81"/>
        <v>0</v>
      </c>
      <c r="M185" s="318">
        <f t="shared" si="81"/>
        <v>0</v>
      </c>
      <c r="N185" s="318">
        <f t="shared" si="81"/>
        <v>0</v>
      </c>
      <c r="O185" s="318">
        <f t="shared" si="81"/>
        <v>0</v>
      </c>
      <c r="P185" s="318">
        <f t="shared" si="81"/>
        <v>0</v>
      </c>
      <c r="Q185" s="318">
        <f t="shared" si="81"/>
        <v>0</v>
      </c>
      <c r="R185" s="223"/>
      <c r="S185" s="223"/>
      <c r="T185" s="223"/>
      <c r="U185" s="1365"/>
      <c r="V185" s="219"/>
      <c r="W185" s="219"/>
      <c r="X185" s="219"/>
      <c r="Y185" s="219"/>
      <c r="Z185" s="219"/>
      <c r="AA185" s="219"/>
      <c r="AB185" s="219"/>
      <c r="AC185" s="219"/>
      <c r="AD185" s="219"/>
      <c r="AE185" s="219"/>
      <c r="AF185" s="219"/>
      <c r="AG185" s="219"/>
      <c r="AH185" s="218"/>
      <c r="AI185" s="218"/>
      <c r="AJ185" s="218"/>
      <c r="AK185" s="218"/>
      <c r="AL185" s="218"/>
      <c r="AM185" s="218"/>
      <c r="AN185" s="218"/>
      <c r="AO185" s="218"/>
      <c r="AP185" s="218"/>
    </row>
    <row r="186" spans="1:42" s="217" customFormat="1" ht="11.65" customHeight="1" outlineLevel="1" x14ac:dyDescent="0.2">
      <c r="A186" s="1477"/>
      <c r="B186" s="325"/>
      <c r="C186" s="542" t="str">
        <f>C$27</f>
        <v>Internal Revenue</v>
      </c>
      <c r="D186" s="507"/>
      <c r="E186" s="507"/>
      <c r="F186" s="318">
        <f t="shared" ref="F186:Q186" si="82">F27-F80</f>
        <v>0</v>
      </c>
      <c r="G186" s="318">
        <f t="shared" si="82"/>
        <v>0</v>
      </c>
      <c r="H186" s="318">
        <f t="shared" si="82"/>
        <v>0</v>
      </c>
      <c r="I186" s="318">
        <f t="shared" si="82"/>
        <v>0</v>
      </c>
      <c r="J186" s="318">
        <f t="shared" si="82"/>
        <v>0</v>
      </c>
      <c r="K186" s="318">
        <f t="shared" si="82"/>
        <v>0</v>
      </c>
      <c r="L186" s="318">
        <f t="shared" si="82"/>
        <v>0</v>
      </c>
      <c r="M186" s="318">
        <f t="shared" si="82"/>
        <v>0</v>
      </c>
      <c r="N186" s="318">
        <f t="shared" si="82"/>
        <v>0</v>
      </c>
      <c r="O186" s="318">
        <f t="shared" si="82"/>
        <v>0</v>
      </c>
      <c r="P186" s="318">
        <f t="shared" si="82"/>
        <v>0</v>
      </c>
      <c r="Q186" s="318">
        <f t="shared" si="82"/>
        <v>0</v>
      </c>
      <c r="R186" s="223"/>
      <c r="S186" s="223"/>
      <c r="T186" s="223"/>
      <c r="U186" s="1365"/>
      <c r="V186" s="219"/>
      <c r="W186" s="219"/>
      <c r="X186" s="219"/>
      <c r="Y186" s="219"/>
      <c r="Z186" s="219"/>
      <c r="AA186" s="219"/>
      <c r="AB186" s="219"/>
      <c r="AC186" s="219"/>
      <c r="AD186" s="219"/>
      <c r="AE186" s="219"/>
      <c r="AF186" s="219"/>
      <c r="AG186" s="219"/>
      <c r="AH186" s="218"/>
      <c r="AI186" s="218"/>
      <c r="AJ186" s="218"/>
      <c r="AK186" s="218"/>
      <c r="AL186" s="218"/>
      <c r="AM186" s="218"/>
      <c r="AN186" s="218"/>
      <c r="AO186" s="218"/>
      <c r="AP186" s="218"/>
    </row>
    <row r="187" spans="1:42" s="217" customFormat="1" ht="11.65" customHeight="1" outlineLevel="1" x14ac:dyDescent="0.2">
      <c r="A187" s="1477"/>
      <c r="B187" s="325"/>
      <c r="C187" s="1461" t="str">
        <f>C$28</f>
        <v>Other Income (items excluded from ratio analyis)</v>
      </c>
      <c r="D187" s="156"/>
      <c r="E187" s="156"/>
      <c r="F187" s="318"/>
      <c r="G187" s="318"/>
      <c r="H187" s="318"/>
      <c r="I187" s="318"/>
      <c r="J187" s="318"/>
      <c r="K187" s="318"/>
      <c r="L187" s="318"/>
      <c r="M187" s="318"/>
      <c r="N187" s="318"/>
      <c r="O187" s="318"/>
      <c r="P187" s="318"/>
      <c r="Q187" s="318"/>
      <c r="R187" s="223"/>
      <c r="S187" s="223"/>
      <c r="T187" s="223"/>
      <c r="U187" s="1365"/>
      <c r="V187" s="219"/>
      <c r="W187" s="219"/>
      <c r="X187" s="219"/>
      <c r="Y187" s="219"/>
      <c r="Z187" s="219"/>
      <c r="AA187" s="219"/>
      <c r="AB187" s="219"/>
      <c r="AC187" s="219"/>
      <c r="AD187" s="219"/>
      <c r="AE187" s="219"/>
      <c r="AF187" s="219"/>
      <c r="AG187" s="219"/>
      <c r="AH187" s="218"/>
      <c r="AI187" s="218"/>
      <c r="AJ187" s="218"/>
      <c r="AK187" s="218"/>
      <c r="AL187" s="218"/>
      <c r="AM187" s="218"/>
      <c r="AN187" s="218"/>
      <c r="AO187" s="218"/>
      <c r="AP187" s="218"/>
    </row>
    <row r="188" spans="1:42" s="217" customFormat="1" ht="11.65" customHeight="1" outlineLevel="1" x14ac:dyDescent="0.2">
      <c r="A188" s="1477"/>
      <c r="B188" s="325"/>
      <c r="C188" s="542" t="str">
        <f>C$29</f>
        <v>Net share of profit  on joint ventures</v>
      </c>
      <c r="D188" s="507"/>
      <c r="E188" s="507"/>
      <c r="F188" s="318">
        <f t="shared" ref="F188:Q188" si="83">F29-F82</f>
        <v>0</v>
      </c>
      <c r="G188" s="318">
        <f t="shared" si="83"/>
        <v>0</v>
      </c>
      <c r="H188" s="318">
        <f t="shared" si="83"/>
        <v>0</v>
      </c>
      <c r="I188" s="318">
        <f t="shared" si="83"/>
        <v>0</v>
      </c>
      <c r="J188" s="318">
        <f t="shared" si="83"/>
        <v>0</v>
      </c>
      <c r="K188" s="318">
        <f t="shared" si="83"/>
        <v>0</v>
      </c>
      <c r="L188" s="318">
        <f t="shared" si="83"/>
        <v>0</v>
      </c>
      <c r="M188" s="318">
        <f t="shared" si="83"/>
        <v>0</v>
      </c>
      <c r="N188" s="318">
        <f t="shared" si="83"/>
        <v>0</v>
      </c>
      <c r="O188" s="318">
        <f t="shared" si="83"/>
        <v>0</v>
      </c>
      <c r="P188" s="318">
        <f t="shared" si="83"/>
        <v>0</v>
      </c>
      <c r="Q188" s="318">
        <f t="shared" si="83"/>
        <v>0</v>
      </c>
      <c r="R188" s="223"/>
      <c r="S188" s="223"/>
      <c r="T188" s="223"/>
      <c r="U188" s="1365"/>
      <c r="V188" s="219"/>
      <c r="W188" s="219"/>
      <c r="X188" s="219"/>
      <c r="Y188" s="219"/>
      <c r="Z188" s="219"/>
      <c r="AA188" s="219"/>
      <c r="AB188" s="219"/>
      <c r="AC188" s="219"/>
      <c r="AD188" s="219"/>
      <c r="AE188" s="219"/>
      <c r="AF188" s="219"/>
      <c r="AG188" s="219"/>
      <c r="AH188" s="218"/>
      <c r="AI188" s="218"/>
      <c r="AJ188" s="218"/>
      <c r="AK188" s="218"/>
      <c r="AL188" s="218"/>
      <c r="AM188" s="218"/>
      <c r="AN188" s="218"/>
      <c r="AO188" s="218"/>
      <c r="AP188" s="218"/>
    </row>
    <row r="189" spans="1:42" s="217" customFormat="1" ht="11.65" customHeight="1" outlineLevel="1" x14ac:dyDescent="0.2">
      <c r="A189" s="1477"/>
      <c r="B189" s="325"/>
      <c r="C189" s="542" t="str">
        <f>C$30</f>
        <v>Fair value gains</v>
      </c>
      <c r="D189" s="507"/>
      <c r="E189" s="507"/>
      <c r="F189" s="318">
        <f t="shared" ref="F189:Q189" si="84">F30-F83</f>
        <v>0</v>
      </c>
      <c r="G189" s="318">
        <f t="shared" si="84"/>
        <v>0</v>
      </c>
      <c r="H189" s="318">
        <f t="shared" si="84"/>
        <v>0</v>
      </c>
      <c r="I189" s="318">
        <f t="shared" si="84"/>
        <v>0</v>
      </c>
      <c r="J189" s="318">
        <f t="shared" si="84"/>
        <v>0</v>
      </c>
      <c r="K189" s="318">
        <f t="shared" si="84"/>
        <v>0</v>
      </c>
      <c r="L189" s="318">
        <f t="shared" si="84"/>
        <v>0</v>
      </c>
      <c r="M189" s="318">
        <f t="shared" si="84"/>
        <v>0</v>
      </c>
      <c r="N189" s="318">
        <f t="shared" si="84"/>
        <v>0</v>
      </c>
      <c r="O189" s="318">
        <f t="shared" si="84"/>
        <v>0</v>
      </c>
      <c r="P189" s="318">
        <f t="shared" si="84"/>
        <v>0</v>
      </c>
      <c r="Q189" s="318">
        <f t="shared" si="84"/>
        <v>0</v>
      </c>
      <c r="R189" s="223"/>
      <c r="S189" s="223"/>
      <c r="T189" s="223"/>
      <c r="U189" s="1365"/>
      <c r="V189" s="219"/>
      <c r="W189" s="219"/>
      <c r="X189" s="219"/>
      <c r="Y189" s="219"/>
      <c r="Z189" s="219"/>
      <c r="AA189" s="219"/>
      <c r="AB189" s="219"/>
      <c r="AC189" s="219"/>
      <c r="AD189" s="219"/>
      <c r="AE189" s="219"/>
      <c r="AF189" s="219"/>
      <c r="AG189" s="219"/>
      <c r="AH189" s="218"/>
      <c r="AI189" s="218"/>
      <c r="AJ189" s="218"/>
      <c r="AK189" s="218"/>
      <c r="AL189" s="218"/>
      <c r="AM189" s="218"/>
      <c r="AN189" s="218"/>
      <c r="AO189" s="218"/>
      <c r="AP189" s="218"/>
    </row>
    <row r="190" spans="1:42" s="217" customFormat="1" ht="11.65" customHeight="1" outlineLevel="1" x14ac:dyDescent="0.2">
      <c r="A190" s="1477"/>
      <c r="B190" s="325"/>
      <c r="C190" s="542" t="str">
        <f>C$31</f>
        <v>Net gains from disposal of assets</v>
      </c>
      <c r="D190" s="507"/>
      <c r="E190" s="507"/>
      <c r="F190" s="318">
        <f t="shared" ref="F190:Q190" si="85">F31-F84</f>
        <v>0</v>
      </c>
      <c r="G190" s="318">
        <f t="shared" si="85"/>
        <v>0</v>
      </c>
      <c r="H190" s="318">
        <f t="shared" si="85"/>
        <v>0</v>
      </c>
      <c r="I190" s="318">
        <f t="shared" si="85"/>
        <v>0</v>
      </c>
      <c r="J190" s="318">
        <f t="shared" si="85"/>
        <v>0</v>
      </c>
      <c r="K190" s="318">
        <f t="shared" si="85"/>
        <v>0</v>
      </c>
      <c r="L190" s="318">
        <f t="shared" si="85"/>
        <v>0</v>
      </c>
      <c r="M190" s="318">
        <f t="shared" si="85"/>
        <v>0</v>
      </c>
      <c r="N190" s="318">
        <f t="shared" si="85"/>
        <v>0</v>
      </c>
      <c r="O190" s="318">
        <f t="shared" si="85"/>
        <v>0</v>
      </c>
      <c r="P190" s="318">
        <f t="shared" si="85"/>
        <v>0</v>
      </c>
      <c r="Q190" s="318">
        <f t="shared" si="85"/>
        <v>0</v>
      </c>
      <c r="R190" s="223"/>
      <c r="S190" s="223"/>
      <c r="T190" s="223"/>
      <c r="U190" s="1365"/>
      <c r="V190" s="219"/>
      <c r="W190" s="219"/>
      <c r="X190" s="219"/>
      <c r="Y190" s="219"/>
      <c r="Z190" s="219"/>
      <c r="AA190" s="219"/>
      <c r="AB190" s="219"/>
      <c r="AC190" s="219"/>
      <c r="AD190" s="219"/>
      <c r="AE190" s="219"/>
      <c r="AF190" s="219"/>
      <c r="AG190" s="219"/>
      <c r="AH190" s="218"/>
      <c r="AI190" s="218"/>
      <c r="AJ190" s="218"/>
      <c r="AK190" s="218"/>
      <c r="AL190" s="218"/>
      <c r="AM190" s="218"/>
      <c r="AN190" s="218"/>
      <c r="AO190" s="218"/>
      <c r="AP190" s="218"/>
    </row>
    <row r="191" spans="1:42" s="217" customFormat="1" ht="11.65" customHeight="1" outlineLevel="1" x14ac:dyDescent="0.2">
      <c r="A191" s="1477"/>
      <c r="B191" s="325"/>
      <c r="C191" s="542"/>
      <c r="D191" s="156"/>
      <c r="E191" s="156"/>
      <c r="F191" s="865"/>
      <c r="G191" s="865"/>
      <c r="H191" s="865"/>
      <c r="I191" s="865"/>
      <c r="J191" s="865"/>
      <c r="K191" s="865"/>
      <c r="L191" s="865"/>
      <c r="M191" s="865"/>
      <c r="N191" s="865"/>
      <c r="O191" s="865"/>
      <c r="P191" s="865"/>
      <c r="Q191" s="865"/>
      <c r="R191" s="223"/>
      <c r="S191" s="223"/>
      <c r="T191" s="223"/>
      <c r="U191" s="1365"/>
      <c r="V191" s="219"/>
      <c r="W191" s="219"/>
      <c r="X191" s="219"/>
      <c r="Y191" s="219"/>
      <c r="Z191" s="219"/>
      <c r="AA191" s="219"/>
      <c r="AB191" s="219"/>
      <c r="AC191" s="219"/>
      <c r="AD191" s="219"/>
      <c r="AE191" s="219"/>
      <c r="AF191" s="219"/>
      <c r="AG191" s="219"/>
      <c r="AH191" s="218"/>
      <c r="AI191" s="218"/>
      <c r="AJ191" s="218"/>
      <c r="AK191" s="218"/>
      <c r="AL191" s="218"/>
      <c r="AM191" s="218"/>
      <c r="AN191" s="218"/>
      <c r="AO191" s="218"/>
      <c r="AP191" s="218"/>
    </row>
    <row r="192" spans="1:42" s="217" customFormat="1" ht="11.65" customHeight="1" outlineLevel="1" x14ac:dyDescent="0.2">
      <c r="A192" s="1477"/>
      <c r="B192" s="325"/>
      <c r="C192" s="1052" t="str">
        <f>C$33</f>
        <v>Total Income Continuing Operations</v>
      </c>
      <c r="D192" s="507"/>
      <c r="E192" s="507"/>
      <c r="F192" s="496">
        <f t="shared" ref="F192:Q192" si="86">F33-F86</f>
        <v>0</v>
      </c>
      <c r="G192" s="496">
        <f t="shared" si="86"/>
        <v>22810026.460000098</v>
      </c>
      <c r="H192" s="496">
        <f t="shared" si="86"/>
        <v>23380277.140000045</v>
      </c>
      <c r="I192" s="496">
        <f t="shared" si="86"/>
        <v>23964784.070000052</v>
      </c>
      <c r="J192" s="496">
        <f t="shared" si="86"/>
        <v>24563903.650000036</v>
      </c>
      <c r="K192" s="496">
        <f t="shared" si="86"/>
        <v>25178001.26000011</v>
      </c>
      <c r="L192" s="496">
        <f t="shared" si="86"/>
        <v>25807451.25999999</v>
      </c>
      <c r="M192" s="496">
        <f t="shared" si="86"/>
        <v>26452637.529999912</v>
      </c>
      <c r="N192" s="496">
        <f t="shared" si="86"/>
        <v>27113953.460000038</v>
      </c>
      <c r="O192" s="496">
        <f t="shared" si="86"/>
        <v>27791802.290000081</v>
      </c>
      <c r="P192" s="496">
        <f t="shared" si="86"/>
        <v>28486597.360000074</v>
      </c>
      <c r="Q192" s="496">
        <f t="shared" si="86"/>
        <v>255549434.47999954</v>
      </c>
      <c r="R192" s="223"/>
      <c r="S192" s="223"/>
      <c r="T192" s="223"/>
      <c r="U192" s="1365"/>
      <c r="V192" s="219"/>
      <c r="W192" s="219"/>
      <c r="X192" s="219"/>
      <c r="Y192" s="219"/>
      <c r="Z192" s="219"/>
      <c r="AA192" s="219"/>
      <c r="AB192" s="219"/>
      <c r="AC192" s="219"/>
      <c r="AD192" s="219"/>
      <c r="AE192" s="219"/>
      <c r="AF192" s="219"/>
      <c r="AG192" s="219"/>
      <c r="AH192" s="218"/>
      <c r="AI192" s="218"/>
      <c r="AJ192" s="218"/>
      <c r="AK192" s="218"/>
      <c r="AL192" s="218"/>
      <c r="AM192" s="218"/>
      <c r="AN192" s="218"/>
      <c r="AO192" s="218"/>
      <c r="AP192" s="218"/>
    </row>
    <row r="193" spans="1:42" s="217" customFormat="1" ht="11.65" customHeight="1" outlineLevel="1" x14ac:dyDescent="0.2">
      <c r="A193" s="1477"/>
      <c r="B193" s="325"/>
      <c r="C193" s="631"/>
      <c r="D193" s="507"/>
      <c r="E193" s="507"/>
      <c r="F193" s="318"/>
      <c r="G193" s="318"/>
      <c r="H193" s="318"/>
      <c r="I193" s="318"/>
      <c r="J193" s="318"/>
      <c r="K193" s="318"/>
      <c r="L193" s="318"/>
      <c r="M193" s="318"/>
      <c r="N193" s="318"/>
      <c r="O193" s="318"/>
      <c r="P193" s="318"/>
      <c r="Q193" s="318"/>
      <c r="R193" s="223"/>
      <c r="S193" s="223"/>
      <c r="T193" s="223"/>
      <c r="U193" s="1365"/>
      <c r="V193" s="219"/>
      <c r="W193" s="219"/>
      <c r="X193" s="219"/>
      <c r="Y193" s="219"/>
      <c r="Z193" s="219"/>
      <c r="AA193" s="219"/>
      <c r="AB193" s="219"/>
      <c r="AC193" s="219"/>
      <c r="AD193" s="219"/>
      <c r="AE193" s="219"/>
      <c r="AF193" s="219"/>
      <c r="AG193" s="219"/>
      <c r="AH193" s="218"/>
      <c r="AI193" s="218"/>
      <c r="AJ193" s="218"/>
      <c r="AK193" s="218"/>
      <c r="AL193" s="218"/>
      <c r="AM193" s="218"/>
      <c r="AN193" s="218"/>
      <c r="AO193" s="218"/>
      <c r="AP193" s="218"/>
    </row>
    <row r="194" spans="1:42" s="217" customFormat="1" ht="23.25" customHeight="1" outlineLevel="1" x14ac:dyDescent="0.2">
      <c r="A194" s="1477"/>
      <c r="B194" s="325"/>
      <c r="C194" s="1292" t="str">
        <f>C$35</f>
        <v>Income excluding capital grants and contributions</v>
      </c>
      <c r="D194" s="507"/>
      <c r="E194" s="507"/>
      <c r="F194" s="318">
        <f t="shared" ref="F194:Q194" si="87">F35-F88</f>
        <v>0</v>
      </c>
      <c r="G194" s="318">
        <f t="shared" si="87"/>
        <v>22810026.460000098</v>
      </c>
      <c r="H194" s="318">
        <f t="shared" si="87"/>
        <v>23380277.140000045</v>
      </c>
      <c r="I194" s="318">
        <f t="shared" si="87"/>
        <v>23964784.070000052</v>
      </c>
      <c r="J194" s="318">
        <f t="shared" si="87"/>
        <v>24563903.650000036</v>
      </c>
      <c r="K194" s="318">
        <f t="shared" si="87"/>
        <v>25178001.26000011</v>
      </c>
      <c r="L194" s="318">
        <f t="shared" si="87"/>
        <v>25807451.25999999</v>
      </c>
      <c r="M194" s="318">
        <f t="shared" si="87"/>
        <v>26452637.529999912</v>
      </c>
      <c r="N194" s="318">
        <f t="shared" si="87"/>
        <v>27113953.460000038</v>
      </c>
      <c r="O194" s="318">
        <f t="shared" si="87"/>
        <v>27791802.290000081</v>
      </c>
      <c r="P194" s="318">
        <f t="shared" si="87"/>
        <v>28486597.360000074</v>
      </c>
      <c r="Q194" s="318">
        <f t="shared" si="87"/>
        <v>255549434.4800005</v>
      </c>
      <c r="R194" s="223"/>
      <c r="S194" s="223"/>
      <c r="T194" s="223"/>
      <c r="U194" s="1365"/>
      <c r="V194" s="219"/>
      <c r="W194" s="219"/>
      <c r="X194" s="219"/>
      <c r="Y194" s="219"/>
      <c r="Z194" s="219"/>
      <c r="AA194" s="219"/>
      <c r="AB194" s="219"/>
      <c r="AC194" s="219"/>
      <c r="AD194" s="219"/>
      <c r="AE194" s="219"/>
      <c r="AF194" s="219"/>
      <c r="AG194" s="219"/>
      <c r="AH194" s="218"/>
      <c r="AI194" s="218"/>
      <c r="AJ194" s="218"/>
      <c r="AK194" s="218"/>
      <c r="AL194" s="218"/>
      <c r="AM194" s="218"/>
      <c r="AN194" s="218"/>
      <c r="AO194" s="218"/>
      <c r="AP194" s="218"/>
    </row>
    <row r="195" spans="1:42" s="217" customFormat="1" ht="11.65" customHeight="1" outlineLevel="1" x14ac:dyDescent="0.2">
      <c r="A195" s="1477"/>
      <c r="B195" s="325"/>
      <c r="C195" s="631"/>
      <c r="D195" s="507"/>
      <c r="E195" s="507"/>
      <c r="F195" s="318"/>
      <c r="G195" s="318"/>
      <c r="H195" s="318"/>
      <c r="I195" s="318"/>
      <c r="J195" s="318"/>
      <c r="K195" s="318"/>
      <c r="L195" s="318"/>
      <c r="M195" s="318"/>
      <c r="N195" s="318"/>
      <c r="O195" s="318"/>
      <c r="P195" s="318"/>
      <c r="Q195" s="318"/>
      <c r="R195" s="223"/>
      <c r="S195" s="223"/>
      <c r="T195" s="223"/>
      <c r="U195" s="1365"/>
      <c r="V195" s="219"/>
      <c r="W195" s="219"/>
      <c r="X195" s="219"/>
      <c r="Y195" s="219"/>
      <c r="Z195" s="219"/>
      <c r="AA195" s="219"/>
      <c r="AB195" s="219"/>
      <c r="AC195" s="219"/>
      <c r="AD195" s="219"/>
      <c r="AE195" s="219"/>
      <c r="AF195" s="219"/>
      <c r="AG195" s="219"/>
      <c r="AH195" s="218"/>
      <c r="AI195" s="218"/>
      <c r="AJ195" s="218"/>
      <c r="AK195" s="218"/>
      <c r="AL195" s="218"/>
      <c r="AM195" s="218"/>
      <c r="AN195" s="218"/>
      <c r="AO195" s="218"/>
      <c r="AP195" s="218"/>
    </row>
    <row r="196" spans="1:42" s="217" customFormat="1" ht="21.75" customHeight="1" outlineLevel="1" x14ac:dyDescent="0.2">
      <c r="A196" s="1477"/>
      <c r="B196" s="325"/>
      <c r="C196" s="1299" t="str">
        <f>C$37</f>
        <v>Income excluding capital grants and contributions, net gains from asset disposals, profit on joint ventures and fair value gains</v>
      </c>
      <c r="D196" s="507"/>
      <c r="E196" s="507"/>
      <c r="F196" s="318">
        <f t="shared" ref="F196:Q196" si="88">F37-F90</f>
        <v>0</v>
      </c>
      <c r="G196" s="318">
        <f t="shared" si="88"/>
        <v>22810026.460000098</v>
      </c>
      <c r="H196" s="318">
        <f t="shared" si="88"/>
        <v>23380277.140000045</v>
      </c>
      <c r="I196" s="318">
        <f t="shared" si="88"/>
        <v>23964784.070000052</v>
      </c>
      <c r="J196" s="318">
        <f t="shared" si="88"/>
        <v>24563903.650000036</v>
      </c>
      <c r="K196" s="318">
        <f t="shared" si="88"/>
        <v>25178001.26000011</v>
      </c>
      <c r="L196" s="318">
        <f t="shared" si="88"/>
        <v>25807451.25999999</v>
      </c>
      <c r="M196" s="318">
        <f t="shared" si="88"/>
        <v>26452637.529999912</v>
      </c>
      <c r="N196" s="318">
        <f t="shared" si="88"/>
        <v>27113953.460000038</v>
      </c>
      <c r="O196" s="318">
        <f t="shared" si="88"/>
        <v>27791802.290000081</v>
      </c>
      <c r="P196" s="318">
        <f t="shared" si="88"/>
        <v>28486597.360000074</v>
      </c>
      <c r="Q196" s="318">
        <f t="shared" si="88"/>
        <v>255549434.4800005</v>
      </c>
      <c r="R196" s="223"/>
      <c r="S196" s="223"/>
      <c r="T196" s="223"/>
      <c r="U196" s="1365"/>
      <c r="V196" s="219"/>
      <c r="W196" s="219"/>
      <c r="X196" s="219"/>
      <c r="Y196" s="219"/>
      <c r="Z196" s="219"/>
      <c r="AA196" s="219"/>
      <c r="AB196" s="219"/>
      <c r="AC196" s="219"/>
      <c r="AD196" s="219"/>
      <c r="AE196" s="219"/>
      <c r="AF196" s="219"/>
      <c r="AG196" s="219"/>
      <c r="AH196" s="218"/>
      <c r="AI196" s="218"/>
      <c r="AJ196" s="218"/>
      <c r="AK196" s="218"/>
      <c r="AL196" s="218"/>
      <c r="AM196" s="218"/>
      <c r="AN196" s="218"/>
      <c r="AO196" s="218"/>
      <c r="AP196" s="218"/>
    </row>
    <row r="197" spans="1:42" s="217" customFormat="1" ht="11.25" customHeight="1" outlineLevel="1" x14ac:dyDescent="0.2">
      <c r="A197" s="1477"/>
      <c r="B197" s="325"/>
      <c r="C197" s="663"/>
      <c r="D197" s="156"/>
      <c r="E197" s="156"/>
      <c r="F197" s="865"/>
      <c r="G197" s="865"/>
      <c r="H197" s="865"/>
      <c r="I197" s="865"/>
      <c r="J197" s="865"/>
      <c r="K197" s="865"/>
      <c r="L197" s="865"/>
      <c r="M197" s="865"/>
      <c r="N197" s="865"/>
      <c r="O197" s="865"/>
      <c r="P197" s="865"/>
      <c r="Q197" s="865"/>
      <c r="R197" s="223"/>
      <c r="S197" s="223"/>
      <c r="T197" s="223"/>
      <c r="U197" s="1365"/>
      <c r="V197" s="219"/>
      <c r="W197" s="219"/>
      <c r="X197" s="219"/>
      <c r="Y197" s="219"/>
      <c r="Z197" s="219"/>
      <c r="AA197" s="219"/>
      <c r="AB197" s="219"/>
      <c r="AC197" s="219"/>
      <c r="AD197" s="219"/>
      <c r="AE197" s="219"/>
      <c r="AF197" s="219"/>
      <c r="AG197" s="219"/>
      <c r="AH197" s="218"/>
      <c r="AI197" s="218"/>
      <c r="AJ197" s="218"/>
      <c r="AK197" s="218"/>
      <c r="AL197" s="218"/>
      <c r="AM197" s="218"/>
      <c r="AN197" s="218"/>
      <c r="AO197" s="218"/>
      <c r="AP197" s="218"/>
    </row>
    <row r="198" spans="1:42" s="1470" customFormat="1" ht="11.65" customHeight="1" outlineLevel="1" x14ac:dyDescent="0.2">
      <c r="A198" s="1477"/>
      <c r="B198" s="325"/>
      <c r="C198" s="1053" t="str">
        <f>C$39</f>
        <v>Expenses from continuing operations</v>
      </c>
      <c r="D198" s="1054"/>
      <c r="E198" s="1054"/>
      <c r="F198" s="1054"/>
      <c r="G198" s="533"/>
      <c r="H198" s="1054"/>
      <c r="I198" s="1126"/>
      <c r="J198" s="1055"/>
      <c r="K198" s="1055"/>
      <c r="L198" s="1055"/>
      <c r="M198" s="1055"/>
      <c r="N198" s="1055"/>
      <c r="O198" s="1055"/>
      <c r="P198" s="1055"/>
      <c r="Q198" s="1056"/>
      <c r="R198" s="223"/>
      <c r="S198" s="223"/>
      <c r="T198" s="223"/>
      <c r="U198" s="1365"/>
      <c r="V198" s="1471"/>
      <c r="W198" s="1471"/>
      <c r="X198" s="1471"/>
      <c r="Y198" s="1471"/>
      <c r="Z198" s="1471"/>
      <c r="AA198" s="1471"/>
      <c r="AB198" s="1471"/>
      <c r="AC198" s="1471"/>
      <c r="AD198" s="1471"/>
      <c r="AE198" s="1471"/>
      <c r="AF198" s="1471"/>
      <c r="AG198" s="1471"/>
    </row>
    <row r="199" spans="1:42" s="217" customFormat="1" ht="11.65" customHeight="1" outlineLevel="1" x14ac:dyDescent="0.2">
      <c r="A199" s="1477"/>
      <c r="B199" s="325"/>
      <c r="C199" s="663"/>
      <c r="D199" s="156"/>
      <c r="E199" s="156"/>
      <c r="F199" s="865"/>
      <c r="G199" s="865"/>
      <c r="H199" s="865"/>
      <c r="I199" s="865"/>
      <c r="J199" s="865"/>
      <c r="K199" s="865"/>
      <c r="L199" s="865"/>
      <c r="M199" s="865"/>
      <c r="N199" s="865"/>
      <c r="O199" s="865"/>
      <c r="P199" s="865"/>
      <c r="Q199" s="865"/>
      <c r="R199" s="223"/>
      <c r="S199" s="223"/>
      <c r="T199" s="223"/>
      <c r="U199" s="1365"/>
      <c r="V199" s="219"/>
      <c r="W199" s="219"/>
      <c r="X199" s="219"/>
      <c r="Y199" s="219"/>
      <c r="Z199" s="219"/>
      <c r="AA199" s="219"/>
      <c r="AB199" s="219"/>
      <c r="AC199" s="219"/>
      <c r="AD199" s="219"/>
      <c r="AE199" s="219"/>
      <c r="AF199" s="219"/>
      <c r="AG199" s="219"/>
      <c r="AH199" s="218"/>
      <c r="AI199" s="218"/>
      <c r="AJ199" s="218"/>
      <c r="AK199" s="218"/>
      <c r="AL199" s="218"/>
      <c r="AM199" s="218"/>
      <c r="AN199" s="218"/>
      <c r="AO199" s="218"/>
      <c r="AP199" s="218"/>
    </row>
    <row r="200" spans="1:42" s="217" customFormat="1" ht="11.65" customHeight="1" outlineLevel="1" x14ac:dyDescent="0.2">
      <c r="A200" s="1477"/>
      <c r="B200" s="325"/>
      <c r="C200" s="1079" t="str">
        <f>C$41</f>
        <v>Employee Benefits &amp; On-costs</v>
      </c>
      <c r="D200" s="507"/>
      <c r="E200" s="505"/>
      <c r="F200" s="318">
        <f t="shared" ref="F200:Q200" si="89">F41-F94</f>
        <v>0</v>
      </c>
      <c r="G200" s="318">
        <f t="shared" si="89"/>
        <v>0</v>
      </c>
      <c r="H200" s="318">
        <f t="shared" si="89"/>
        <v>0</v>
      </c>
      <c r="I200" s="318">
        <f t="shared" si="89"/>
        <v>0</v>
      </c>
      <c r="J200" s="318">
        <f t="shared" si="89"/>
        <v>0</v>
      </c>
      <c r="K200" s="318">
        <f t="shared" si="89"/>
        <v>0</v>
      </c>
      <c r="L200" s="318">
        <f t="shared" si="89"/>
        <v>0</v>
      </c>
      <c r="M200" s="318">
        <f t="shared" si="89"/>
        <v>0</v>
      </c>
      <c r="N200" s="318">
        <f t="shared" si="89"/>
        <v>0</v>
      </c>
      <c r="O200" s="318">
        <f t="shared" si="89"/>
        <v>0</v>
      </c>
      <c r="P200" s="318">
        <f t="shared" si="89"/>
        <v>0</v>
      </c>
      <c r="Q200" s="318">
        <f t="shared" si="89"/>
        <v>0</v>
      </c>
      <c r="R200" s="223"/>
      <c r="S200" s="223"/>
      <c r="T200" s="223"/>
      <c r="U200" s="1365"/>
      <c r="V200" s="219"/>
      <c r="W200" s="219"/>
      <c r="X200" s="219"/>
      <c r="Y200" s="219"/>
      <c r="Z200" s="219"/>
      <c r="AA200" s="219"/>
      <c r="AB200" s="219"/>
      <c r="AC200" s="219"/>
      <c r="AD200" s="219"/>
      <c r="AE200" s="219"/>
      <c r="AF200" s="219"/>
      <c r="AG200" s="219"/>
      <c r="AH200" s="218"/>
      <c r="AI200" s="218"/>
      <c r="AJ200" s="218"/>
      <c r="AK200" s="218"/>
      <c r="AL200" s="218"/>
      <c r="AM200" s="218"/>
      <c r="AN200" s="218"/>
      <c r="AO200" s="218"/>
      <c r="AP200" s="218"/>
    </row>
    <row r="201" spans="1:42" s="217" customFormat="1" ht="11.65" customHeight="1" outlineLevel="1" x14ac:dyDescent="0.2">
      <c r="A201" s="1477"/>
      <c r="B201" s="325"/>
      <c r="C201" s="1079" t="str">
        <f>C$42</f>
        <v>Borrowing Costs (i.e. interest costs)</v>
      </c>
      <c r="D201" s="507"/>
      <c r="E201" s="505"/>
      <c r="F201" s="318">
        <f t="shared" ref="F201:Q201" si="90">F42-F95</f>
        <v>0</v>
      </c>
      <c r="G201" s="318">
        <f t="shared" si="90"/>
        <v>0</v>
      </c>
      <c r="H201" s="318">
        <f t="shared" si="90"/>
        <v>0</v>
      </c>
      <c r="I201" s="318">
        <f t="shared" si="90"/>
        <v>0</v>
      </c>
      <c r="J201" s="318">
        <f t="shared" si="90"/>
        <v>0</v>
      </c>
      <c r="K201" s="318">
        <f t="shared" si="90"/>
        <v>0</v>
      </c>
      <c r="L201" s="318">
        <f t="shared" si="90"/>
        <v>0</v>
      </c>
      <c r="M201" s="318">
        <f t="shared" si="90"/>
        <v>0</v>
      </c>
      <c r="N201" s="318">
        <f t="shared" si="90"/>
        <v>0</v>
      </c>
      <c r="O201" s="318">
        <f t="shared" si="90"/>
        <v>0</v>
      </c>
      <c r="P201" s="318">
        <f t="shared" si="90"/>
        <v>0</v>
      </c>
      <c r="Q201" s="318">
        <f t="shared" si="90"/>
        <v>0</v>
      </c>
      <c r="R201" s="223"/>
      <c r="S201" s="223"/>
      <c r="T201" s="223"/>
      <c r="U201" s="1365"/>
      <c r="V201" s="219"/>
      <c r="W201" s="219"/>
      <c r="X201" s="219"/>
      <c r="Y201" s="219"/>
      <c r="Z201" s="219"/>
      <c r="AA201" s="219"/>
      <c r="AB201" s="219"/>
      <c r="AC201" s="219"/>
      <c r="AD201" s="219"/>
      <c r="AE201" s="219"/>
      <c r="AF201" s="219"/>
      <c r="AG201" s="219"/>
      <c r="AH201" s="218"/>
      <c r="AI201" s="218"/>
      <c r="AJ201" s="218"/>
      <c r="AK201" s="218"/>
      <c r="AL201" s="218"/>
      <c r="AM201" s="218"/>
      <c r="AN201" s="218"/>
      <c r="AO201" s="218"/>
      <c r="AP201" s="218"/>
    </row>
    <row r="202" spans="1:42" s="217" customFormat="1" ht="11.65" customHeight="1" outlineLevel="1" x14ac:dyDescent="0.2">
      <c r="A202" s="1477"/>
      <c r="B202" s="325"/>
      <c r="C202" s="1079" t="str">
        <f>C$43</f>
        <v>Materials &amp; Contracts</v>
      </c>
      <c r="D202" s="507"/>
      <c r="E202" s="505"/>
      <c r="F202" s="318">
        <f t="shared" ref="F202:Q202" si="91">F43-F96</f>
        <v>0</v>
      </c>
      <c r="G202" s="318">
        <f t="shared" si="91"/>
        <v>0</v>
      </c>
      <c r="H202" s="318">
        <f t="shared" si="91"/>
        <v>0</v>
      </c>
      <c r="I202" s="318">
        <f t="shared" si="91"/>
        <v>0</v>
      </c>
      <c r="J202" s="318">
        <f t="shared" si="91"/>
        <v>0</v>
      </c>
      <c r="K202" s="318">
        <f t="shared" si="91"/>
        <v>0</v>
      </c>
      <c r="L202" s="318">
        <f t="shared" si="91"/>
        <v>0</v>
      </c>
      <c r="M202" s="318">
        <f t="shared" si="91"/>
        <v>0</v>
      </c>
      <c r="N202" s="318">
        <f t="shared" si="91"/>
        <v>0</v>
      </c>
      <c r="O202" s="318">
        <f t="shared" si="91"/>
        <v>0</v>
      </c>
      <c r="P202" s="318">
        <f t="shared" si="91"/>
        <v>0</v>
      </c>
      <c r="Q202" s="318">
        <f t="shared" si="91"/>
        <v>0</v>
      </c>
      <c r="R202" s="223"/>
      <c r="S202" s="223"/>
      <c r="T202" s="223"/>
      <c r="U202" s="1365"/>
      <c r="V202" s="219"/>
      <c r="W202" s="219"/>
      <c r="X202" s="219"/>
      <c r="Y202" s="219"/>
      <c r="Z202" s="219"/>
      <c r="AA202" s="219"/>
      <c r="AB202" s="219"/>
      <c r="AC202" s="219"/>
      <c r="AD202" s="219"/>
      <c r="AE202" s="219"/>
      <c r="AF202" s="219"/>
      <c r="AG202" s="219"/>
      <c r="AH202" s="218"/>
      <c r="AI202" s="218"/>
      <c r="AJ202" s="218"/>
      <c r="AK202" s="218"/>
      <c r="AL202" s="218"/>
      <c r="AM202" s="218"/>
      <c r="AN202" s="218"/>
      <c r="AO202" s="218"/>
      <c r="AP202" s="218"/>
    </row>
    <row r="203" spans="1:42" s="217" customFormat="1" ht="11.65" customHeight="1" outlineLevel="1" x14ac:dyDescent="0.2">
      <c r="A203" s="1477"/>
      <c r="B203" s="325"/>
      <c r="C203" s="1079" t="str">
        <f>C$44</f>
        <v>Depreciation &amp; Amortisation</v>
      </c>
      <c r="D203" s="507"/>
      <c r="E203" s="505"/>
      <c r="F203" s="318">
        <f t="shared" ref="F203:Q203" si="92">F44-F97</f>
        <v>0</v>
      </c>
      <c r="G203" s="318">
        <f t="shared" si="92"/>
        <v>0</v>
      </c>
      <c r="H203" s="318">
        <f t="shared" si="92"/>
        <v>0</v>
      </c>
      <c r="I203" s="318">
        <f t="shared" si="92"/>
        <v>0</v>
      </c>
      <c r="J203" s="318">
        <f t="shared" si="92"/>
        <v>0</v>
      </c>
      <c r="K203" s="318">
        <f t="shared" si="92"/>
        <v>0</v>
      </c>
      <c r="L203" s="318">
        <f t="shared" si="92"/>
        <v>0</v>
      </c>
      <c r="M203" s="318">
        <f t="shared" si="92"/>
        <v>0</v>
      </c>
      <c r="N203" s="318">
        <f t="shared" si="92"/>
        <v>0</v>
      </c>
      <c r="O203" s="318">
        <f t="shared" si="92"/>
        <v>0</v>
      </c>
      <c r="P203" s="318">
        <f t="shared" si="92"/>
        <v>0</v>
      </c>
      <c r="Q203" s="318">
        <f t="shared" si="92"/>
        <v>0</v>
      </c>
      <c r="R203" s="223"/>
      <c r="S203" s="223"/>
      <c r="T203" s="223"/>
      <c r="U203" s="1365"/>
      <c r="V203" s="219"/>
      <c r="W203" s="219"/>
      <c r="X203" s="219"/>
      <c r="Y203" s="219"/>
      <c r="Z203" s="219"/>
      <c r="AA203" s="219"/>
      <c r="AB203" s="219"/>
      <c r="AC203" s="219"/>
      <c r="AD203" s="219"/>
      <c r="AE203" s="219"/>
      <c r="AF203" s="219"/>
      <c r="AG203" s="219"/>
      <c r="AH203" s="218"/>
      <c r="AI203" s="218"/>
      <c r="AJ203" s="218"/>
      <c r="AK203" s="218"/>
      <c r="AL203" s="218"/>
      <c r="AM203" s="218"/>
      <c r="AN203" s="218"/>
      <c r="AO203" s="218"/>
      <c r="AP203" s="218"/>
    </row>
    <row r="204" spans="1:42" s="217" customFormat="1" ht="11.65" customHeight="1" outlineLevel="1" x14ac:dyDescent="0.2">
      <c r="A204" s="1477"/>
      <c r="B204" s="325"/>
      <c r="C204" s="1079" t="str">
        <f>C$45</f>
        <v>Other Expenses</v>
      </c>
      <c r="D204" s="507"/>
      <c r="E204" s="505"/>
      <c r="F204" s="318">
        <f t="shared" ref="F204:P204" si="93">F45-F98</f>
        <v>0</v>
      </c>
      <c r="G204" s="318">
        <f t="shared" si="93"/>
        <v>0</v>
      </c>
      <c r="H204" s="318">
        <f t="shared" si="93"/>
        <v>0</v>
      </c>
      <c r="I204" s="318">
        <f t="shared" si="93"/>
        <v>0</v>
      </c>
      <c r="J204" s="318">
        <f t="shared" si="93"/>
        <v>0</v>
      </c>
      <c r="K204" s="318">
        <f t="shared" si="93"/>
        <v>0</v>
      </c>
      <c r="L204" s="318">
        <f t="shared" si="93"/>
        <v>0</v>
      </c>
      <c r="M204" s="318">
        <f t="shared" si="93"/>
        <v>0</v>
      </c>
      <c r="N204" s="318">
        <f t="shared" si="93"/>
        <v>0</v>
      </c>
      <c r="O204" s="318">
        <f t="shared" si="93"/>
        <v>0</v>
      </c>
      <c r="P204" s="318">
        <f t="shared" si="93"/>
        <v>0</v>
      </c>
      <c r="Q204" s="318">
        <f t="shared" ref="Q204" si="94">Q45-Q98</f>
        <v>0</v>
      </c>
      <c r="R204" s="223"/>
      <c r="S204" s="223"/>
      <c r="T204" s="223"/>
      <c r="U204" s="1365"/>
      <c r="V204" s="219"/>
      <c r="W204" s="219"/>
      <c r="X204" s="219"/>
      <c r="Y204" s="219"/>
      <c r="Z204" s="219"/>
      <c r="AA204" s="219"/>
      <c r="AB204" s="219"/>
      <c r="AC204" s="219"/>
      <c r="AD204" s="219"/>
      <c r="AE204" s="219"/>
      <c r="AF204" s="219"/>
      <c r="AG204" s="219"/>
      <c r="AH204" s="218"/>
      <c r="AI204" s="218"/>
      <c r="AJ204" s="218"/>
      <c r="AK204" s="218"/>
      <c r="AL204" s="218"/>
      <c r="AM204" s="218"/>
      <c r="AN204" s="218"/>
      <c r="AO204" s="218"/>
      <c r="AP204" s="218"/>
    </row>
    <row r="205" spans="1:42" s="217" customFormat="1" ht="11.65" customHeight="1" outlineLevel="1" x14ac:dyDescent="0.2">
      <c r="A205" s="1477"/>
      <c r="B205" s="325"/>
      <c r="C205" s="542" t="str">
        <f>C$46</f>
        <v>&lt;include additional items here&gt;</v>
      </c>
      <c r="D205" s="507"/>
      <c r="E205" s="505"/>
      <c r="F205" s="318">
        <f t="shared" ref="F205:P205" si="95">F46-F99</f>
        <v>0</v>
      </c>
      <c r="G205" s="318">
        <f t="shared" si="95"/>
        <v>0</v>
      </c>
      <c r="H205" s="318">
        <f t="shared" si="95"/>
        <v>0</v>
      </c>
      <c r="I205" s="318">
        <f t="shared" si="95"/>
        <v>0</v>
      </c>
      <c r="J205" s="318">
        <f t="shared" si="95"/>
        <v>0</v>
      </c>
      <c r="K205" s="318">
        <f t="shared" si="95"/>
        <v>0</v>
      </c>
      <c r="L205" s="318">
        <f t="shared" si="95"/>
        <v>0</v>
      </c>
      <c r="M205" s="318">
        <f t="shared" si="95"/>
        <v>0</v>
      </c>
      <c r="N205" s="318">
        <f t="shared" si="95"/>
        <v>0</v>
      </c>
      <c r="O205" s="318">
        <f t="shared" si="95"/>
        <v>0</v>
      </c>
      <c r="P205" s="318">
        <f t="shared" si="95"/>
        <v>0</v>
      </c>
      <c r="Q205" s="318">
        <f t="shared" ref="Q205" si="96">Q46-Q99</f>
        <v>0</v>
      </c>
      <c r="R205" s="223"/>
      <c r="S205" s="223"/>
      <c r="T205" s="223"/>
      <c r="U205" s="1365"/>
      <c r="V205" s="219"/>
      <c r="W205" s="219"/>
      <c r="X205" s="219"/>
      <c r="Y205" s="219"/>
      <c r="Z205" s="219"/>
      <c r="AA205" s="219"/>
      <c r="AB205" s="219"/>
      <c r="AC205" s="219"/>
      <c r="AD205" s="219"/>
      <c r="AE205" s="219"/>
      <c r="AF205" s="219"/>
      <c r="AG205" s="219"/>
      <c r="AH205" s="218"/>
      <c r="AI205" s="218"/>
      <c r="AJ205" s="218"/>
      <c r="AK205" s="218"/>
      <c r="AL205" s="218"/>
      <c r="AM205" s="218"/>
      <c r="AN205" s="218"/>
      <c r="AO205" s="218"/>
      <c r="AP205" s="218"/>
    </row>
    <row r="206" spans="1:42" s="217" customFormat="1" ht="11.65" customHeight="1" outlineLevel="1" x14ac:dyDescent="0.2">
      <c r="A206" s="1477"/>
      <c r="B206" s="325"/>
      <c r="C206" s="1461" t="str">
        <f>C$47</f>
        <v>Other Expenses (items excluded from ratio analyis)</v>
      </c>
      <c r="D206" s="507"/>
      <c r="E206" s="505"/>
      <c r="F206" s="318"/>
      <c r="G206" s="318"/>
      <c r="H206" s="318"/>
      <c r="I206" s="318"/>
      <c r="J206" s="318"/>
      <c r="K206" s="318"/>
      <c r="L206" s="318"/>
      <c r="M206" s="318"/>
      <c r="N206" s="318"/>
      <c r="O206" s="318"/>
      <c r="P206" s="318"/>
      <c r="Q206" s="318"/>
      <c r="R206" s="223"/>
      <c r="S206" s="223"/>
      <c r="T206" s="223"/>
      <c r="U206" s="1365"/>
      <c r="V206" s="219"/>
      <c r="W206" s="219"/>
      <c r="X206" s="219"/>
      <c r="Y206" s="219"/>
      <c r="Z206" s="219"/>
      <c r="AA206" s="219"/>
      <c r="AB206" s="219"/>
      <c r="AC206" s="219"/>
      <c r="AD206" s="219"/>
      <c r="AE206" s="219"/>
      <c r="AF206" s="219"/>
      <c r="AG206" s="219"/>
      <c r="AH206" s="218"/>
      <c r="AI206" s="218"/>
      <c r="AJ206" s="218"/>
      <c r="AK206" s="218"/>
      <c r="AL206" s="218"/>
      <c r="AM206" s="218"/>
      <c r="AN206" s="218"/>
      <c r="AO206" s="218"/>
      <c r="AP206" s="218"/>
    </row>
    <row r="207" spans="1:42" s="217" customFormat="1" ht="11.65" customHeight="1" outlineLevel="1" x14ac:dyDescent="0.2">
      <c r="A207" s="1477"/>
      <c r="B207" s="325"/>
      <c r="C207" s="542" t="str">
        <f>C$48</f>
        <v>Net loss on joint ventures</v>
      </c>
      <c r="D207" s="507"/>
      <c r="E207" s="505"/>
      <c r="F207" s="318">
        <f t="shared" ref="F207:Q207" si="97">F48-F101</f>
        <v>0</v>
      </c>
      <c r="G207" s="318">
        <f t="shared" si="97"/>
        <v>0</v>
      </c>
      <c r="H207" s="318">
        <f t="shared" si="97"/>
        <v>0</v>
      </c>
      <c r="I207" s="318">
        <f t="shared" si="97"/>
        <v>0</v>
      </c>
      <c r="J207" s="318">
        <f t="shared" si="97"/>
        <v>0</v>
      </c>
      <c r="K207" s="318">
        <f t="shared" si="97"/>
        <v>0</v>
      </c>
      <c r="L207" s="318">
        <f t="shared" si="97"/>
        <v>0</v>
      </c>
      <c r="M207" s="318">
        <f t="shared" si="97"/>
        <v>0</v>
      </c>
      <c r="N207" s="318">
        <f t="shared" si="97"/>
        <v>0</v>
      </c>
      <c r="O207" s="318">
        <f t="shared" si="97"/>
        <v>0</v>
      </c>
      <c r="P207" s="318">
        <f t="shared" si="97"/>
        <v>0</v>
      </c>
      <c r="Q207" s="318">
        <f t="shared" si="97"/>
        <v>0</v>
      </c>
      <c r="R207" s="223"/>
      <c r="S207" s="223"/>
      <c r="T207" s="223"/>
      <c r="U207" s="1365"/>
      <c r="V207" s="219"/>
      <c r="W207" s="219"/>
      <c r="X207" s="219"/>
      <c r="Y207" s="219"/>
      <c r="Z207" s="219"/>
      <c r="AA207" s="219"/>
      <c r="AB207" s="219"/>
      <c r="AC207" s="219"/>
      <c r="AD207" s="219"/>
      <c r="AE207" s="219"/>
      <c r="AF207" s="219"/>
      <c r="AG207" s="219"/>
      <c r="AH207" s="218"/>
      <c r="AI207" s="218"/>
      <c r="AJ207" s="218"/>
      <c r="AK207" s="218"/>
      <c r="AL207" s="218"/>
      <c r="AM207" s="218"/>
      <c r="AN207" s="218"/>
      <c r="AO207" s="218"/>
      <c r="AP207" s="218"/>
    </row>
    <row r="208" spans="1:42" s="217" customFormat="1" ht="11.65" customHeight="1" outlineLevel="1" x14ac:dyDescent="0.2">
      <c r="A208" s="1477"/>
      <c r="B208" s="325"/>
      <c r="C208" s="542" t="str">
        <f>C$49</f>
        <v>Fair value losses</v>
      </c>
      <c r="D208" s="507"/>
      <c r="E208" s="505"/>
      <c r="F208" s="318">
        <f t="shared" ref="F208:Q208" si="98">F49-F102</f>
        <v>0</v>
      </c>
      <c r="G208" s="318">
        <f t="shared" si="98"/>
        <v>0</v>
      </c>
      <c r="H208" s="318">
        <f t="shared" si="98"/>
        <v>0</v>
      </c>
      <c r="I208" s="318">
        <f t="shared" si="98"/>
        <v>0</v>
      </c>
      <c r="J208" s="318">
        <f t="shared" si="98"/>
        <v>0</v>
      </c>
      <c r="K208" s="318">
        <f t="shared" si="98"/>
        <v>0</v>
      </c>
      <c r="L208" s="318">
        <f t="shared" si="98"/>
        <v>0</v>
      </c>
      <c r="M208" s="318">
        <f t="shared" si="98"/>
        <v>0</v>
      </c>
      <c r="N208" s="318">
        <f t="shared" si="98"/>
        <v>0</v>
      </c>
      <c r="O208" s="318">
        <f t="shared" si="98"/>
        <v>0</v>
      </c>
      <c r="P208" s="318">
        <f t="shared" si="98"/>
        <v>0</v>
      </c>
      <c r="Q208" s="318">
        <f t="shared" si="98"/>
        <v>0</v>
      </c>
      <c r="R208" s="223"/>
      <c r="S208" s="223"/>
      <c r="T208" s="223"/>
      <c r="U208" s="1365"/>
      <c r="V208" s="219"/>
      <c r="W208" s="219"/>
      <c r="X208" s="219"/>
      <c r="Y208" s="219"/>
      <c r="Z208" s="219"/>
      <c r="AA208" s="219"/>
      <c r="AB208" s="219"/>
      <c r="AC208" s="219"/>
      <c r="AD208" s="219"/>
      <c r="AE208" s="219"/>
      <c r="AF208" s="219"/>
      <c r="AG208" s="219"/>
      <c r="AH208" s="218"/>
      <c r="AI208" s="218"/>
      <c r="AJ208" s="218"/>
      <c r="AK208" s="218"/>
      <c r="AL208" s="218"/>
      <c r="AM208" s="218"/>
      <c r="AN208" s="218"/>
      <c r="AO208" s="218"/>
      <c r="AP208" s="218"/>
    </row>
    <row r="209" spans="1:42" s="217" customFormat="1" ht="11.65" customHeight="1" outlineLevel="1" x14ac:dyDescent="0.2">
      <c r="A209" s="1477"/>
      <c r="B209" s="325"/>
      <c r="C209" s="1079" t="str">
        <f>C$50</f>
        <v>Net loss from disposal of assets</v>
      </c>
      <c r="D209" s="507"/>
      <c r="E209" s="505"/>
      <c r="F209" s="318">
        <f t="shared" ref="F209:Q209" si="99">F50-F103</f>
        <v>0</v>
      </c>
      <c r="G209" s="318">
        <f t="shared" si="99"/>
        <v>0</v>
      </c>
      <c r="H209" s="318">
        <f t="shared" si="99"/>
        <v>0</v>
      </c>
      <c r="I209" s="318">
        <f t="shared" si="99"/>
        <v>0</v>
      </c>
      <c r="J209" s="318">
        <f t="shared" si="99"/>
        <v>0</v>
      </c>
      <c r="K209" s="318">
        <f t="shared" si="99"/>
        <v>0</v>
      </c>
      <c r="L209" s="318">
        <f t="shared" si="99"/>
        <v>0</v>
      </c>
      <c r="M209" s="318">
        <f t="shared" si="99"/>
        <v>0</v>
      </c>
      <c r="N209" s="318">
        <f t="shared" si="99"/>
        <v>0</v>
      </c>
      <c r="O209" s="318">
        <f t="shared" si="99"/>
        <v>0</v>
      </c>
      <c r="P209" s="318">
        <f t="shared" si="99"/>
        <v>0</v>
      </c>
      <c r="Q209" s="318">
        <f t="shared" si="99"/>
        <v>0</v>
      </c>
      <c r="R209" s="223"/>
      <c r="S209" s="223"/>
      <c r="T209" s="223"/>
      <c r="U209" s="1365"/>
      <c r="V209" s="219"/>
      <c r="W209" s="219"/>
      <c r="X209" s="219"/>
      <c r="Y209" s="219"/>
      <c r="Z209" s="219"/>
      <c r="AA209" s="219"/>
      <c r="AB209" s="219"/>
      <c r="AC209" s="219"/>
      <c r="AD209" s="219"/>
      <c r="AE209" s="219"/>
      <c r="AF209" s="219"/>
      <c r="AG209" s="219"/>
      <c r="AH209" s="218"/>
      <c r="AI209" s="218"/>
      <c r="AJ209" s="218"/>
      <c r="AK209" s="218"/>
      <c r="AL209" s="218"/>
      <c r="AM209" s="218"/>
      <c r="AN209" s="218"/>
      <c r="AO209" s="218"/>
      <c r="AP209" s="218"/>
    </row>
    <row r="210" spans="1:42" s="217" customFormat="1" ht="11.65" customHeight="1" outlineLevel="1" x14ac:dyDescent="0.2">
      <c r="A210" s="1477"/>
      <c r="B210" s="325"/>
      <c r="C210" s="542"/>
      <c r="D210" s="156"/>
      <c r="E210" s="156"/>
      <c r="F210" s="865"/>
      <c r="G210" s="865"/>
      <c r="H210" s="865"/>
      <c r="I210" s="865"/>
      <c r="J210" s="865"/>
      <c r="K210" s="865"/>
      <c r="L210" s="865"/>
      <c r="M210" s="865"/>
      <c r="N210" s="865"/>
      <c r="O210" s="865"/>
      <c r="P210" s="865"/>
      <c r="Q210" s="865"/>
      <c r="R210" s="223"/>
      <c r="S210" s="223"/>
      <c r="T210" s="223"/>
      <c r="U210" s="1365"/>
      <c r="V210" s="219"/>
      <c r="W210" s="219"/>
      <c r="X210" s="219"/>
      <c r="Y210" s="219"/>
      <c r="Z210" s="219"/>
      <c r="AA210" s="219"/>
      <c r="AB210" s="219"/>
      <c r="AC210" s="219"/>
      <c r="AD210" s="219"/>
      <c r="AE210" s="219"/>
      <c r="AF210" s="219"/>
      <c r="AG210" s="219"/>
      <c r="AH210" s="218"/>
      <c r="AI210" s="218"/>
      <c r="AJ210" s="218"/>
      <c r="AK210" s="218"/>
      <c r="AL210" s="218"/>
      <c r="AM210" s="218"/>
      <c r="AN210" s="218"/>
      <c r="AO210" s="218"/>
      <c r="AP210" s="218"/>
    </row>
    <row r="211" spans="1:42" s="217" customFormat="1" ht="11.65" customHeight="1" outlineLevel="1" x14ac:dyDescent="0.2">
      <c r="A211" s="1477"/>
      <c r="B211" s="325"/>
      <c r="C211" s="1052" t="str">
        <f>C$52</f>
        <v>Total expenses continuing operations</v>
      </c>
      <c r="D211" s="507"/>
      <c r="E211" s="507"/>
      <c r="F211" s="496">
        <f t="shared" ref="F211:Q211" si="100">F52-F105</f>
        <v>0</v>
      </c>
      <c r="G211" s="496">
        <f t="shared" si="100"/>
        <v>0</v>
      </c>
      <c r="H211" s="496">
        <f t="shared" si="100"/>
        <v>0</v>
      </c>
      <c r="I211" s="496">
        <f t="shared" si="100"/>
        <v>0</v>
      </c>
      <c r="J211" s="496">
        <f t="shared" si="100"/>
        <v>0</v>
      </c>
      <c r="K211" s="496">
        <f t="shared" si="100"/>
        <v>0</v>
      </c>
      <c r="L211" s="496">
        <f t="shared" si="100"/>
        <v>0</v>
      </c>
      <c r="M211" s="496">
        <f t="shared" si="100"/>
        <v>0</v>
      </c>
      <c r="N211" s="496">
        <f t="shared" si="100"/>
        <v>0</v>
      </c>
      <c r="O211" s="496">
        <f t="shared" si="100"/>
        <v>0</v>
      </c>
      <c r="P211" s="496">
        <f t="shared" si="100"/>
        <v>0</v>
      </c>
      <c r="Q211" s="496">
        <f t="shared" si="100"/>
        <v>0</v>
      </c>
      <c r="R211" s="223"/>
      <c r="S211" s="223"/>
      <c r="T211" s="223"/>
      <c r="U211" s="1365"/>
      <c r="V211" s="219"/>
      <c r="W211" s="219"/>
      <c r="X211" s="219"/>
      <c r="Y211" s="219"/>
      <c r="Z211" s="219"/>
      <c r="AA211" s="219"/>
      <c r="AB211" s="219"/>
      <c r="AC211" s="219"/>
      <c r="AD211" s="219"/>
      <c r="AE211" s="219"/>
      <c r="AF211" s="219"/>
      <c r="AG211" s="219"/>
      <c r="AH211" s="218"/>
      <c r="AI211" s="218"/>
      <c r="AJ211" s="218"/>
      <c r="AK211" s="218"/>
      <c r="AL211" s="218"/>
      <c r="AM211" s="218"/>
      <c r="AN211" s="218"/>
      <c r="AO211" s="218"/>
      <c r="AP211" s="218"/>
    </row>
    <row r="212" spans="1:42" s="217" customFormat="1" ht="11.65" customHeight="1" outlineLevel="1" x14ac:dyDescent="0.2">
      <c r="A212" s="1477"/>
      <c r="B212" s="325"/>
      <c r="C212" s="542"/>
      <c r="D212" s="507"/>
      <c r="E212" s="505"/>
      <c r="F212" s="318"/>
      <c r="G212" s="318"/>
      <c r="H212" s="318"/>
      <c r="I212" s="529"/>
      <c r="J212" s="318"/>
      <c r="K212" s="318"/>
      <c r="L212" s="318"/>
      <c r="M212" s="318"/>
      <c r="N212" s="318"/>
      <c r="O212" s="318"/>
      <c r="P212" s="318"/>
      <c r="Q212" s="318"/>
      <c r="R212" s="223"/>
      <c r="S212" s="223"/>
      <c r="T212" s="223"/>
      <c r="U212" s="1365"/>
      <c r="V212" s="219"/>
      <c r="W212" s="219"/>
      <c r="X212" s="219"/>
      <c r="Y212" s="219"/>
      <c r="Z212" s="219"/>
      <c r="AA212" s="219"/>
      <c r="AB212" s="219"/>
      <c r="AC212" s="219"/>
      <c r="AD212" s="219"/>
      <c r="AE212" s="219"/>
      <c r="AF212" s="219"/>
      <c r="AG212" s="219"/>
      <c r="AH212" s="218"/>
      <c r="AI212" s="218"/>
      <c r="AJ212" s="218"/>
      <c r="AK212" s="218"/>
      <c r="AL212" s="218"/>
      <c r="AM212" s="218"/>
      <c r="AN212" s="218"/>
      <c r="AO212" s="218"/>
      <c r="AP212" s="218"/>
    </row>
    <row r="213" spans="1:42" s="1470" customFormat="1" ht="11.65" customHeight="1" x14ac:dyDescent="0.2">
      <c r="A213" s="1477"/>
      <c r="B213" s="325"/>
      <c r="C213" s="1053" t="str">
        <f>C$56</f>
        <v>Operating results</v>
      </c>
      <c r="D213" s="1054"/>
      <c r="E213" s="1054"/>
      <c r="F213" s="1054"/>
      <c r="G213" s="533"/>
      <c r="H213" s="1054"/>
      <c r="I213" s="1126"/>
      <c r="J213" s="1055"/>
      <c r="K213" s="1055"/>
      <c r="L213" s="1055"/>
      <c r="M213" s="1055"/>
      <c r="N213" s="1055"/>
      <c r="O213" s="1055"/>
      <c r="P213" s="1055"/>
      <c r="Q213" s="1056"/>
      <c r="R213" s="223"/>
      <c r="S213" s="223"/>
      <c r="T213" s="223"/>
      <c r="U213" s="1365"/>
      <c r="V213" s="1471"/>
      <c r="W213" s="1471"/>
      <c r="X213" s="1471"/>
      <c r="Y213" s="1471"/>
      <c r="Z213" s="1471"/>
      <c r="AA213" s="1471"/>
      <c r="AB213" s="1471"/>
      <c r="AC213" s="1471"/>
      <c r="AD213" s="1471"/>
      <c r="AE213" s="1471"/>
      <c r="AF213" s="1471"/>
      <c r="AG213" s="1471"/>
    </row>
    <row r="214" spans="1:42" s="217" customFormat="1" ht="11.65" customHeight="1" x14ac:dyDescent="0.2">
      <c r="A214" s="1477"/>
      <c r="B214" s="325"/>
      <c r="C214" s="663"/>
      <c r="D214" s="156"/>
      <c r="E214" s="156"/>
      <c r="F214" s="865"/>
      <c r="G214" s="865"/>
      <c r="H214" s="865"/>
      <c r="I214" s="865"/>
      <c r="J214" s="865"/>
      <c r="K214" s="865"/>
      <c r="L214" s="865"/>
      <c r="M214" s="865"/>
      <c r="N214" s="865"/>
      <c r="O214" s="865"/>
      <c r="P214" s="865"/>
      <c r="Q214" s="865"/>
      <c r="R214" s="223"/>
      <c r="S214" s="223"/>
      <c r="T214" s="223"/>
      <c r="U214" s="1365"/>
      <c r="V214" s="219"/>
      <c r="W214" s="219"/>
      <c r="X214" s="219"/>
      <c r="Y214" s="219"/>
      <c r="Z214" s="219"/>
      <c r="AA214" s="219"/>
      <c r="AB214" s="219"/>
      <c r="AC214" s="219"/>
      <c r="AD214" s="219"/>
      <c r="AE214" s="219"/>
      <c r="AF214" s="219"/>
      <c r="AG214" s="219"/>
      <c r="AH214" s="218"/>
      <c r="AI214" s="218"/>
      <c r="AJ214" s="218"/>
      <c r="AK214" s="218"/>
      <c r="AL214" s="218"/>
      <c r="AM214" s="218"/>
      <c r="AN214" s="218"/>
      <c r="AO214" s="218"/>
      <c r="AP214" s="218"/>
    </row>
    <row r="215" spans="1:42" s="217" customFormat="1" ht="11.65" customHeight="1" x14ac:dyDescent="0.2">
      <c r="A215" s="1477"/>
      <c r="B215" s="325"/>
      <c r="C215" s="542" t="str">
        <f>C$58</f>
        <v>Operating result from continuing operations</v>
      </c>
      <c r="D215" s="507"/>
      <c r="E215" s="505"/>
      <c r="F215" s="318">
        <f t="shared" ref="F215:Q215" si="101">F58-F111</f>
        <v>0</v>
      </c>
      <c r="G215" s="318">
        <f t="shared" si="101"/>
        <v>22810026.460000098</v>
      </c>
      <c r="H215" s="318">
        <f t="shared" si="101"/>
        <v>23380277.140000045</v>
      </c>
      <c r="I215" s="529">
        <f t="shared" si="101"/>
        <v>23964784.070000052</v>
      </c>
      <c r="J215" s="318">
        <f t="shared" si="101"/>
        <v>24563903.650000036</v>
      </c>
      <c r="K215" s="318">
        <f t="shared" si="101"/>
        <v>25178001.26000011</v>
      </c>
      <c r="L215" s="318">
        <f t="shared" si="101"/>
        <v>25807451.25999999</v>
      </c>
      <c r="M215" s="318">
        <f t="shared" si="101"/>
        <v>26452637.529999912</v>
      </c>
      <c r="N215" s="318">
        <f t="shared" si="101"/>
        <v>27113953.460000038</v>
      </c>
      <c r="O215" s="318">
        <f t="shared" si="101"/>
        <v>27791802.290000081</v>
      </c>
      <c r="P215" s="318">
        <f t="shared" si="101"/>
        <v>28486597.360000074</v>
      </c>
      <c r="Q215" s="318">
        <f t="shared" si="101"/>
        <v>255549434.48000044</v>
      </c>
      <c r="R215" s="223"/>
      <c r="S215" s="223"/>
      <c r="T215" s="223"/>
      <c r="U215" s="1365"/>
      <c r="V215" s="219"/>
      <c r="W215" s="219"/>
      <c r="X215" s="219"/>
      <c r="Y215" s="219"/>
      <c r="Z215" s="219"/>
      <c r="AA215" s="219"/>
      <c r="AB215" s="219"/>
      <c r="AC215" s="219"/>
      <c r="AD215" s="219"/>
      <c r="AE215" s="219"/>
      <c r="AF215" s="219"/>
      <c r="AG215" s="219"/>
      <c r="AH215" s="218"/>
      <c r="AI215" s="218"/>
      <c r="AJ215" s="218"/>
      <c r="AK215" s="218"/>
      <c r="AL215" s="218"/>
      <c r="AM215" s="218"/>
      <c r="AN215" s="218"/>
      <c r="AO215" s="218"/>
      <c r="AP215" s="218"/>
    </row>
    <row r="216" spans="1:42" s="217" customFormat="1" ht="28.5" customHeight="1" x14ac:dyDescent="0.2">
      <c r="A216" s="1477"/>
      <c r="B216" s="325"/>
      <c r="C216" s="1293" t="str">
        <f>C$59</f>
        <v>Net operating result before capital grants &amp; contributions</v>
      </c>
      <c r="D216" s="1319"/>
      <c r="E216" s="1320"/>
      <c r="F216" s="496" t="s">
        <v>919</v>
      </c>
      <c r="G216" s="496">
        <f t="shared" ref="G216:Q216" si="102">G59-G112</f>
        <v>22810026.460000098</v>
      </c>
      <c r="H216" s="496">
        <f t="shared" si="102"/>
        <v>23380277.140000045</v>
      </c>
      <c r="I216" s="496">
        <f t="shared" si="102"/>
        <v>23964784.070000052</v>
      </c>
      <c r="J216" s="496">
        <f t="shared" si="102"/>
        <v>24563903.650000036</v>
      </c>
      <c r="K216" s="496">
        <f t="shared" si="102"/>
        <v>25178001.26000011</v>
      </c>
      <c r="L216" s="496">
        <f t="shared" si="102"/>
        <v>25807451.25999999</v>
      </c>
      <c r="M216" s="496">
        <f t="shared" si="102"/>
        <v>26452637.529999912</v>
      </c>
      <c r="N216" s="496">
        <f t="shared" si="102"/>
        <v>27113953.460000038</v>
      </c>
      <c r="O216" s="496">
        <f t="shared" si="102"/>
        <v>27791802.290000081</v>
      </c>
      <c r="P216" s="496">
        <f t="shared" si="102"/>
        <v>28486597.360000074</v>
      </c>
      <c r="Q216" s="496">
        <f t="shared" si="102"/>
        <v>255549434.48000044</v>
      </c>
      <c r="R216" s="223"/>
      <c r="S216" s="223"/>
      <c r="T216" s="223"/>
      <c r="U216" s="1365"/>
      <c r="V216" s="219"/>
      <c r="W216" s="219"/>
      <c r="X216" s="219"/>
      <c r="Y216" s="219"/>
      <c r="Z216" s="219"/>
      <c r="AA216" s="219"/>
      <c r="AB216" s="219"/>
      <c r="AC216" s="219"/>
      <c r="AD216" s="219"/>
      <c r="AE216" s="219"/>
      <c r="AF216" s="219"/>
      <c r="AG216" s="219"/>
      <c r="AH216" s="218"/>
      <c r="AI216" s="218"/>
      <c r="AJ216" s="218"/>
      <c r="AK216" s="218"/>
      <c r="AL216" s="218"/>
      <c r="AM216" s="218"/>
      <c r="AN216" s="218"/>
      <c r="AO216" s="218"/>
      <c r="AP216" s="218"/>
    </row>
    <row r="217" spans="1:42" s="217" customFormat="1" ht="50.25" customHeight="1" x14ac:dyDescent="0.2">
      <c r="A217" s="1477"/>
      <c r="B217" s="325"/>
      <c r="C217" s="1313" t="str">
        <f>C$60</f>
        <v>Net operating result before capital grants &amp; contributions, gains/losses on asset disposals, gains/losses on joint ventures and fair value adjustments</v>
      </c>
      <c r="D217" s="507"/>
      <c r="E217" s="505"/>
      <c r="F217" s="318">
        <f t="shared" ref="F217:Q217" si="103">F60-F113</f>
        <v>0</v>
      </c>
      <c r="G217" s="318">
        <f t="shared" si="103"/>
        <v>22810026.460000098</v>
      </c>
      <c r="H217" s="318">
        <f t="shared" si="103"/>
        <v>23380277.140000045</v>
      </c>
      <c r="I217" s="318">
        <f t="shared" si="103"/>
        <v>23964784.070000052</v>
      </c>
      <c r="J217" s="318">
        <f t="shared" si="103"/>
        <v>24563903.650000036</v>
      </c>
      <c r="K217" s="318">
        <f t="shared" si="103"/>
        <v>25178001.26000011</v>
      </c>
      <c r="L217" s="318">
        <f t="shared" si="103"/>
        <v>25807451.25999999</v>
      </c>
      <c r="M217" s="318">
        <f t="shared" si="103"/>
        <v>26452637.529999912</v>
      </c>
      <c r="N217" s="318">
        <f t="shared" si="103"/>
        <v>27113953.460000038</v>
      </c>
      <c r="O217" s="318">
        <f t="shared" si="103"/>
        <v>27791802.290000081</v>
      </c>
      <c r="P217" s="318">
        <f t="shared" si="103"/>
        <v>28486597.360000074</v>
      </c>
      <c r="Q217" s="318">
        <f t="shared" si="103"/>
        <v>255549434.48000044</v>
      </c>
      <c r="R217" s="223"/>
      <c r="S217" s="223"/>
      <c r="T217" s="223"/>
      <c r="U217" s="1365"/>
      <c r="V217" s="219"/>
      <c r="W217" s="219"/>
      <c r="X217" s="219"/>
      <c r="Y217" s="219"/>
      <c r="Z217" s="219"/>
      <c r="AA217" s="219"/>
      <c r="AB217" s="219"/>
      <c r="AC217" s="219"/>
      <c r="AD217" s="219"/>
      <c r="AE217" s="219"/>
      <c r="AF217" s="219"/>
      <c r="AG217" s="219"/>
      <c r="AH217" s="218"/>
      <c r="AI217" s="218"/>
      <c r="AJ217" s="218"/>
      <c r="AK217" s="218"/>
      <c r="AL217" s="218"/>
      <c r="AM217" s="218"/>
      <c r="AN217" s="218"/>
      <c r="AO217" s="218"/>
      <c r="AP217" s="218"/>
    </row>
    <row r="218" spans="1:42" s="217" customFormat="1" ht="11.65" customHeight="1" x14ac:dyDescent="0.2">
      <c r="A218" s="1477"/>
      <c r="B218" s="325"/>
      <c r="C218" s="542"/>
      <c r="D218" s="526"/>
      <c r="E218" s="526"/>
      <c r="F218" s="527"/>
      <c r="G218" s="527"/>
      <c r="H218" s="527"/>
      <c r="I218" s="527"/>
      <c r="J218" s="527"/>
      <c r="K218" s="527"/>
      <c r="L218" s="527"/>
      <c r="M218" s="527"/>
      <c r="N218" s="527"/>
      <c r="O218" s="527"/>
      <c r="P218" s="527"/>
      <c r="Q218" s="865"/>
      <c r="R218" s="223"/>
      <c r="S218" s="223"/>
      <c r="T218" s="223"/>
      <c r="U218" s="1365"/>
      <c r="V218" s="219"/>
      <c r="W218" s="219"/>
      <c r="X218" s="219"/>
      <c r="Y218" s="219"/>
      <c r="Z218" s="219"/>
      <c r="AA218" s="219"/>
      <c r="AB218" s="219"/>
      <c r="AC218" s="219"/>
      <c r="AD218" s="219"/>
      <c r="AE218" s="219"/>
      <c r="AF218" s="219"/>
      <c r="AG218" s="219"/>
      <c r="AH218" s="218"/>
      <c r="AI218" s="218"/>
      <c r="AJ218" s="218"/>
      <c r="AK218" s="218"/>
      <c r="AL218" s="218"/>
      <c r="AM218" s="218"/>
      <c r="AN218" s="218"/>
      <c r="AO218" s="218"/>
      <c r="AP218" s="218"/>
    </row>
    <row r="219" spans="1:42" s="1470" customFormat="1" ht="11.65" customHeight="1" x14ac:dyDescent="0.2">
      <c r="A219" s="1477"/>
      <c r="B219" s="325"/>
      <c r="C219" s="1053" t="str">
        <f>C$62</f>
        <v>Increase in rates and annual charges</v>
      </c>
      <c r="D219" s="1054"/>
      <c r="E219" s="1054"/>
      <c r="F219" s="1054"/>
      <c r="G219" s="533"/>
      <c r="H219" s="1054"/>
      <c r="I219" s="1126"/>
      <c r="J219" s="1055"/>
      <c r="K219" s="1055"/>
      <c r="L219" s="1055"/>
      <c r="M219" s="1055"/>
      <c r="N219" s="1055"/>
      <c r="O219" s="1055"/>
      <c r="P219" s="1055"/>
      <c r="Q219" s="1056"/>
      <c r="R219" s="223"/>
      <c r="S219" s="223"/>
      <c r="T219" s="223"/>
      <c r="U219" s="1365"/>
      <c r="V219" s="1471"/>
      <c r="W219" s="1471"/>
      <c r="X219" s="1471"/>
      <c r="Y219" s="1471"/>
      <c r="Z219" s="1471"/>
      <c r="AA219" s="1471"/>
      <c r="AB219" s="1471"/>
      <c r="AC219" s="1471"/>
      <c r="AD219" s="1471"/>
      <c r="AE219" s="1471"/>
      <c r="AF219" s="1471"/>
      <c r="AG219" s="1471"/>
    </row>
    <row r="220" spans="1:42" s="217" customFormat="1" ht="11.65" customHeight="1" x14ac:dyDescent="0.2">
      <c r="A220" s="1477"/>
      <c r="B220" s="325"/>
      <c r="C220" s="663"/>
      <c r="D220" s="156"/>
      <c r="E220" s="156"/>
      <c r="F220" s="865"/>
      <c r="G220" s="865"/>
      <c r="H220" s="865"/>
      <c r="I220" s="865"/>
      <c r="J220" s="865"/>
      <c r="K220" s="865"/>
      <c r="L220" s="865"/>
      <c r="M220" s="865"/>
      <c r="N220" s="865"/>
      <c r="O220" s="865"/>
      <c r="P220" s="865"/>
      <c r="Q220" s="865"/>
      <c r="R220" s="223"/>
      <c r="S220" s="223"/>
      <c r="T220" s="223"/>
      <c r="U220" s="1365"/>
      <c r="V220" s="219"/>
      <c r="W220" s="219"/>
      <c r="X220" s="219"/>
      <c r="Y220" s="219"/>
      <c r="Z220" s="219"/>
      <c r="AA220" s="219"/>
      <c r="AB220" s="219"/>
      <c r="AC220" s="219"/>
      <c r="AD220" s="219"/>
      <c r="AE220" s="219"/>
      <c r="AF220" s="219"/>
      <c r="AG220" s="219"/>
      <c r="AH220" s="218"/>
      <c r="AI220" s="218"/>
      <c r="AJ220" s="218"/>
      <c r="AK220" s="218"/>
      <c r="AL220" s="218"/>
      <c r="AM220" s="218"/>
      <c r="AN220" s="218"/>
      <c r="AO220" s="218"/>
      <c r="AP220" s="218"/>
    </row>
    <row r="221" spans="1:42" s="217" customFormat="1" ht="11.65" customHeight="1" x14ac:dyDescent="0.2">
      <c r="A221" s="1477"/>
      <c r="B221" s="325"/>
      <c r="C221" s="542" t="str">
        <f>C$64</f>
        <v>$ Increase in rates and annual charges</v>
      </c>
      <c r="D221" s="507"/>
      <c r="E221" s="505"/>
      <c r="F221" s="528"/>
      <c r="G221" s="318">
        <f t="shared" ref="G221:Q221" si="104">G64-G117</f>
        <v>22810026.460000008</v>
      </c>
      <c r="H221" s="318">
        <f t="shared" si="104"/>
        <v>570250.67999994755</v>
      </c>
      <c r="I221" s="318">
        <f t="shared" si="104"/>
        <v>584506.93000006676</v>
      </c>
      <c r="J221" s="318">
        <f t="shared" si="104"/>
        <v>599119.58000001311</v>
      </c>
      <c r="K221" s="318">
        <f t="shared" si="104"/>
        <v>614097.61000001431</v>
      </c>
      <c r="L221" s="318">
        <f t="shared" si="104"/>
        <v>629449.9999999404</v>
      </c>
      <c r="M221" s="318">
        <f t="shared" si="104"/>
        <v>645186.26999995112</v>
      </c>
      <c r="N221" s="318">
        <f t="shared" si="104"/>
        <v>661315.93000009656</v>
      </c>
      <c r="O221" s="318">
        <f t="shared" si="104"/>
        <v>677848.83000004292</v>
      </c>
      <c r="P221" s="318">
        <f t="shared" si="104"/>
        <v>694795.06999996305</v>
      </c>
      <c r="Q221" s="318">
        <f t="shared" si="104"/>
        <v>28486597.360000044</v>
      </c>
      <c r="R221" s="223"/>
      <c r="S221" s="223"/>
      <c r="T221" s="223"/>
      <c r="U221" s="1365"/>
      <c r="V221" s="219"/>
      <c r="W221" s="219"/>
      <c r="X221" s="219"/>
      <c r="Y221" s="219"/>
      <c r="Z221" s="219"/>
      <c r="AA221" s="219"/>
      <c r="AB221" s="219"/>
      <c r="AC221" s="219"/>
      <c r="AD221" s="219"/>
      <c r="AE221" s="219"/>
      <c r="AF221" s="219"/>
      <c r="AG221" s="219"/>
      <c r="AH221" s="218"/>
      <c r="AI221" s="218"/>
      <c r="AJ221" s="218"/>
      <c r="AK221" s="218"/>
      <c r="AL221" s="218"/>
      <c r="AM221" s="218"/>
      <c r="AN221" s="218"/>
      <c r="AO221" s="218"/>
      <c r="AP221" s="218"/>
    </row>
    <row r="222" spans="1:42" s="217" customFormat="1" ht="11.65" customHeight="1" x14ac:dyDescent="0.2">
      <c r="A222" s="1477"/>
      <c r="B222" s="325"/>
      <c r="C222" s="544" t="str">
        <f>C$65</f>
        <v>% Increase in rates and annual charges</v>
      </c>
      <c r="D222" s="518"/>
      <c r="E222" s="506"/>
      <c r="F222" s="545"/>
      <c r="G222" s="222">
        <f t="shared" ref="G222:Q222" si="105">G65-G118</f>
        <v>0.1288027431869343</v>
      </c>
      <c r="H222" s="222">
        <f t="shared" si="105"/>
        <v>4.511437930876383E-5</v>
      </c>
      <c r="I222" s="222">
        <f t="shared" si="105"/>
        <v>4.4267233068495671E-5</v>
      </c>
      <c r="J222" s="222">
        <f t="shared" si="105"/>
        <v>4.3435359515786587E-5</v>
      </c>
      <c r="K222" s="222">
        <f t="shared" si="105"/>
        <v>4.2618813359318608E-5</v>
      </c>
      <c r="L222" s="222">
        <f t="shared" si="105"/>
        <v>4.1816608088662832E-5</v>
      </c>
      <c r="M222" s="222">
        <f t="shared" si="105"/>
        <v>4.1029276288462313E-5</v>
      </c>
      <c r="N222" s="222">
        <f t="shared" si="105"/>
        <v>4.0256155493301193E-5</v>
      </c>
      <c r="O222" s="222">
        <f t="shared" si="105"/>
        <v>3.9497068880178787E-5</v>
      </c>
      <c r="P222" s="222">
        <f t="shared" si="105"/>
        <v>3.8751869191333554E-5</v>
      </c>
      <c r="Q222" s="222">
        <f t="shared" si="105"/>
        <v>0.16085697622771122</v>
      </c>
      <c r="R222" s="223"/>
      <c r="S222" s="223"/>
      <c r="T222" s="223"/>
      <c r="U222" s="1365"/>
      <c r="V222" s="219"/>
      <c r="W222" s="219"/>
      <c r="X222" s="219"/>
      <c r="Y222" s="219"/>
      <c r="Z222" s="219"/>
      <c r="AA222" s="219"/>
      <c r="AB222" s="219"/>
      <c r="AC222" s="219"/>
      <c r="AD222" s="219"/>
      <c r="AE222" s="219"/>
      <c r="AF222" s="219"/>
      <c r="AG222" s="219"/>
      <c r="AH222" s="218"/>
      <c r="AI222" s="218"/>
      <c r="AJ222" s="218"/>
      <c r="AK222" s="218"/>
      <c r="AL222" s="218"/>
      <c r="AM222" s="218"/>
      <c r="AN222" s="218"/>
      <c r="AO222" s="218"/>
      <c r="AP222" s="218"/>
    </row>
    <row r="223" spans="1:42" s="217" customFormat="1" ht="11.65" customHeight="1" x14ac:dyDescent="0.2">
      <c r="A223" s="1477"/>
      <c r="B223" s="325"/>
      <c r="C223" s="1325" t="s">
        <v>469</v>
      </c>
      <c r="D223" s="156"/>
      <c r="E223" s="156"/>
      <c r="F223" s="223"/>
      <c r="G223" s="932">
        <f t="shared" ref="G223:P223" si="106">G216-G217-G190+G209</f>
        <v>0</v>
      </c>
      <c r="H223" s="932">
        <f t="shared" si="106"/>
        <v>0</v>
      </c>
      <c r="I223" s="932">
        <f t="shared" si="106"/>
        <v>0</v>
      </c>
      <c r="J223" s="932">
        <f t="shared" si="106"/>
        <v>0</v>
      </c>
      <c r="K223" s="932">
        <f t="shared" si="106"/>
        <v>0</v>
      </c>
      <c r="L223" s="932">
        <f t="shared" si="106"/>
        <v>0</v>
      </c>
      <c r="M223" s="932">
        <f t="shared" si="106"/>
        <v>0</v>
      </c>
      <c r="N223" s="932">
        <f t="shared" si="106"/>
        <v>0</v>
      </c>
      <c r="O223" s="932">
        <f t="shared" si="106"/>
        <v>0</v>
      </c>
      <c r="P223" s="932">
        <f t="shared" si="106"/>
        <v>0</v>
      </c>
      <c r="Q223" s="223"/>
      <c r="R223" s="223"/>
      <c r="S223" s="223"/>
      <c r="T223" s="223"/>
      <c r="U223" s="1051"/>
      <c r="V223" s="219"/>
      <c r="W223" s="219"/>
      <c r="X223" s="219"/>
      <c r="Y223" s="219"/>
      <c r="Z223" s="219"/>
      <c r="AA223" s="219"/>
      <c r="AB223" s="219"/>
      <c r="AC223" s="219"/>
      <c r="AD223" s="219"/>
      <c r="AE223" s="219"/>
      <c r="AF223" s="219"/>
      <c r="AG223" s="219"/>
      <c r="AH223" s="218"/>
      <c r="AI223" s="218"/>
      <c r="AJ223" s="218"/>
      <c r="AK223" s="218"/>
      <c r="AL223" s="218"/>
      <c r="AM223" s="218"/>
      <c r="AN223" s="218"/>
      <c r="AO223" s="218"/>
      <c r="AP223" s="218"/>
    </row>
    <row r="224" spans="1:42" s="14" customFormat="1" ht="11.65" customHeight="1" x14ac:dyDescent="0.2">
      <c r="A224" s="1472"/>
      <c r="B224" s="325"/>
      <c r="C224" s="156"/>
      <c r="D224" s="156"/>
      <c r="E224" s="156"/>
      <c r="F224" s="223"/>
      <c r="G224" s="223"/>
      <c r="H224" s="223"/>
      <c r="I224" s="223"/>
      <c r="J224" s="223"/>
      <c r="K224" s="223"/>
      <c r="L224" s="223"/>
      <c r="M224" s="223"/>
      <c r="N224" s="223"/>
      <c r="O224" s="223"/>
      <c r="P224" s="223"/>
      <c r="Q224" s="223"/>
      <c r="R224" s="223"/>
      <c r="S224" s="223"/>
      <c r="T224" s="223"/>
      <c r="U224" s="1051"/>
      <c r="V224" s="514"/>
      <c r="W224" s="514"/>
      <c r="X224" s="514"/>
      <c r="Y224" s="514"/>
      <c r="Z224" s="514"/>
      <c r="AA224" s="514"/>
      <c r="AB224" s="514"/>
      <c r="AC224" s="514"/>
      <c r="AD224" s="514"/>
      <c r="AE224" s="514"/>
      <c r="AF224" s="514"/>
      <c r="AG224" s="514"/>
      <c r="AH224" s="245"/>
      <c r="AI224" s="245"/>
      <c r="AJ224" s="245"/>
      <c r="AK224" s="245"/>
      <c r="AL224" s="245"/>
      <c r="AM224" s="245"/>
      <c r="AN224" s="245"/>
      <c r="AO224" s="245"/>
      <c r="AP224" s="245"/>
    </row>
    <row r="225" spans="1:42" s="217" customFormat="1" ht="11.65" customHeight="1" x14ac:dyDescent="0.2">
      <c r="A225" s="1477"/>
      <c r="B225" s="325"/>
      <c r="C225" s="156"/>
      <c r="D225" s="156"/>
      <c r="E225" s="156"/>
      <c r="F225" s="223"/>
      <c r="G225" s="223"/>
      <c r="H225" s="223"/>
      <c r="I225" s="223"/>
      <c r="J225" s="223"/>
      <c r="K225" s="223"/>
      <c r="L225" s="223"/>
      <c r="M225" s="223"/>
      <c r="N225" s="223"/>
      <c r="O225" s="223"/>
      <c r="P225" s="223"/>
      <c r="Q225" s="223"/>
      <c r="R225" s="223"/>
      <c r="S225" s="223"/>
      <c r="T225" s="223"/>
      <c r="U225" s="1051"/>
      <c r="V225" s="219"/>
      <c r="W225" s="219"/>
      <c r="X225" s="219"/>
      <c r="Y225" s="219"/>
      <c r="Z225" s="219"/>
      <c r="AA225" s="219"/>
      <c r="AB225" s="219"/>
      <c r="AC225" s="219"/>
      <c r="AD225" s="219"/>
      <c r="AE225" s="219"/>
      <c r="AF225" s="219"/>
      <c r="AG225" s="219"/>
      <c r="AH225" s="218"/>
      <c r="AI225" s="218"/>
      <c r="AJ225" s="218"/>
      <c r="AK225" s="218"/>
      <c r="AL225" s="218"/>
      <c r="AM225" s="218"/>
      <c r="AN225" s="218"/>
      <c r="AO225" s="218"/>
      <c r="AP225" s="218"/>
    </row>
    <row r="226" spans="1:42" s="1470" customFormat="1" ht="19.899999999999999" customHeight="1" x14ac:dyDescent="0.25">
      <c r="A226" s="1471"/>
      <c r="B226" s="325"/>
      <c r="C226" s="1523" t="s">
        <v>717</v>
      </c>
      <c r="D226" s="1060"/>
      <c r="E226" s="1060"/>
      <c r="F226" s="313" t="s">
        <v>262</v>
      </c>
      <c r="G226" s="281"/>
      <c r="H226" s="314"/>
      <c r="I226" s="314"/>
      <c r="J226" s="314"/>
      <c r="K226" s="314"/>
      <c r="L226" s="314"/>
      <c r="M226" s="314"/>
      <c r="N226" s="314"/>
      <c r="O226" s="314"/>
      <c r="P226" s="532"/>
      <c r="Q226" s="223"/>
      <c r="R226" s="223"/>
      <c r="S226" s="223"/>
      <c r="T226" s="223"/>
      <c r="U226" s="433"/>
      <c r="V226" s="1471"/>
      <c r="W226" s="1471"/>
      <c r="X226" s="1471"/>
      <c r="Y226" s="1471"/>
      <c r="Z226" s="1471"/>
      <c r="AA226" s="1471"/>
      <c r="AB226" s="1471"/>
      <c r="AC226" s="1471"/>
      <c r="AD226" s="1471"/>
      <c r="AE226" s="1471"/>
      <c r="AF226" s="1471"/>
      <c r="AG226" s="1471"/>
    </row>
    <row r="227" spans="1:42" s="217" customFormat="1" ht="11.65" customHeight="1" x14ac:dyDescent="0.2">
      <c r="A227" s="1477"/>
      <c r="B227" s="325"/>
      <c r="C227" s="1524"/>
      <c r="D227" s="132"/>
      <c r="E227" s="132"/>
      <c r="F227" s="565"/>
      <c r="G227" s="490" t="str">
        <f t="shared" ref="G227:P227" si="107">G$17</f>
        <v>Year 1</v>
      </c>
      <c r="H227" s="490" t="str">
        <f t="shared" si="107"/>
        <v>Year 2</v>
      </c>
      <c r="I227" s="490" t="str">
        <f t="shared" si="107"/>
        <v>Year 3</v>
      </c>
      <c r="J227" s="490" t="str">
        <f t="shared" si="107"/>
        <v>Year 4</v>
      </c>
      <c r="K227" s="490" t="str">
        <f t="shared" si="107"/>
        <v>Year 5</v>
      </c>
      <c r="L227" s="490" t="str">
        <f t="shared" si="107"/>
        <v>Year 6</v>
      </c>
      <c r="M227" s="490" t="str">
        <f t="shared" si="107"/>
        <v>Year 7</v>
      </c>
      <c r="N227" s="490" t="str">
        <f t="shared" si="107"/>
        <v>Year 8</v>
      </c>
      <c r="O227" s="490" t="str">
        <f t="shared" si="107"/>
        <v>Year 9</v>
      </c>
      <c r="P227" s="490" t="str">
        <f t="shared" si="107"/>
        <v>Year 10</v>
      </c>
      <c r="Q227" s="223"/>
      <c r="R227" s="223"/>
      <c r="S227" s="223"/>
      <c r="T227" s="223"/>
      <c r="U227" s="1365"/>
      <c r="V227" s="219"/>
      <c r="W227" s="219"/>
      <c r="X227" s="219"/>
      <c r="Y227" s="219"/>
      <c r="Z227" s="219"/>
      <c r="AA227" s="219"/>
      <c r="AB227" s="219"/>
      <c r="AC227" s="219"/>
      <c r="AD227" s="219"/>
      <c r="AE227" s="219"/>
      <c r="AF227" s="219"/>
      <c r="AG227" s="219"/>
      <c r="AH227" s="218"/>
      <c r="AI227" s="218"/>
      <c r="AJ227" s="218"/>
      <c r="AK227" s="218"/>
      <c r="AL227" s="218"/>
      <c r="AM227" s="218"/>
      <c r="AN227" s="218"/>
      <c r="AO227" s="218"/>
      <c r="AP227" s="218"/>
    </row>
    <row r="228" spans="1:42" s="217" customFormat="1" ht="11.65" customHeight="1" x14ac:dyDescent="0.2">
      <c r="A228" s="1477"/>
      <c r="B228" s="325"/>
      <c r="C228" s="535"/>
      <c r="D228" s="517"/>
      <c r="E228" s="517"/>
      <c r="F228" s="566"/>
      <c r="G228" s="515" t="str">
        <f t="shared" ref="G228:P228" si="108">G$18</f>
        <v>2021-22</v>
      </c>
      <c r="H228" s="515" t="str">
        <f t="shared" si="108"/>
        <v>2022-23</v>
      </c>
      <c r="I228" s="515" t="str">
        <f t="shared" si="108"/>
        <v>2023-24</v>
      </c>
      <c r="J228" s="515" t="str">
        <f t="shared" si="108"/>
        <v>2024-25</v>
      </c>
      <c r="K228" s="515" t="str">
        <f t="shared" si="108"/>
        <v>2025-26</v>
      </c>
      <c r="L228" s="515" t="str">
        <f t="shared" si="108"/>
        <v>2026-27</v>
      </c>
      <c r="M228" s="515" t="str">
        <f t="shared" si="108"/>
        <v>2027-28</v>
      </c>
      <c r="N228" s="515" t="str">
        <f t="shared" si="108"/>
        <v>2028-29</v>
      </c>
      <c r="O228" s="515" t="str">
        <f t="shared" si="108"/>
        <v>2029-30</v>
      </c>
      <c r="P228" s="515" t="str">
        <f t="shared" si="108"/>
        <v>2030-31</v>
      </c>
      <c r="Q228" s="223"/>
      <c r="R228" s="223"/>
      <c r="S228" s="223"/>
      <c r="T228" s="223"/>
      <c r="U228" s="1365"/>
      <c r="V228" s="219"/>
      <c r="W228" s="219"/>
      <c r="X228" s="219"/>
      <c r="Y228" s="219"/>
      <c r="Z228" s="219"/>
      <c r="AA228" s="219"/>
      <c r="AB228" s="219"/>
      <c r="AC228" s="219"/>
      <c r="AD228" s="219"/>
      <c r="AE228" s="219"/>
      <c r="AF228" s="219"/>
      <c r="AG228" s="219"/>
      <c r="AH228" s="218"/>
      <c r="AI228" s="218"/>
      <c r="AJ228" s="218"/>
      <c r="AK228" s="218"/>
      <c r="AL228" s="218"/>
      <c r="AM228" s="218"/>
      <c r="AN228" s="218"/>
      <c r="AO228" s="218"/>
      <c r="AP228" s="218"/>
    </row>
    <row r="229" spans="1:42" s="217" customFormat="1" ht="11.65" customHeight="1" x14ac:dyDescent="0.2">
      <c r="A229" s="1477"/>
      <c r="B229" s="325"/>
      <c r="C229" s="1524"/>
      <c r="D229" s="132"/>
      <c r="E229" s="132"/>
      <c r="F229" s="1063"/>
      <c r="G229" s="1064"/>
      <c r="H229" s="1064"/>
      <c r="I229" s="1064"/>
      <c r="J229" s="1064"/>
      <c r="K229" s="1064"/>
      <c r="L229" s="1064"/>
      <c r="M229" s="1064"/>
      <c r="N229" s="1064"/>
      <c r="O229" s="1064"/>
      <c r="P229" s="1064"/>
      <c r="Q229" s="223"/>
      <c r="R229" s="1065"/>
      <c r="S229" s="223"/>
      <c r="T229" s="223"/>
      <c r="U229" s="1365"/>
      <c r="V229" s="219"/>
      <c r="W229" s="219"/>
      <c r="X229" s="219"/>
      <c r="Y229" s="219"/>
      <c r="Z229" s="219"/>
      <c r="AA229" s="219"/>
      <c r="AB229" s="219"/>
      <c r="AC229" s="219"/>
      <c r="AD229" s="219"/>
      <c r="AE229" s="219"/>
      <c r="AF229" s="219"/>
      <c r="AG229" s="219"/>
      <c r="AH229" s="218"/>
      <c r="AI229" s="218"/>
      <c r="AJ229" s="218"/>
      <c r="AK229" s="218"/>
      <c r="AL229" s="218"/>
      <c r="AM229" s="218"/>
      <c r="AN229" s="218"/>
      <c r="AO229" s="218"/>
      <c r="AP229" s="218"/>
    </row>
    <row r="230" spans="1:42" s="217" customFormat="1" ht="11.65" customHeight="1" x14ac:dyDescent="0.2">
      <c r="A230" s="1477"/>
      <c r="B230" s="325"/>
      <c r="C230" s="509" t="s">
        <v>274</v>
      </c>
      <c r="D230" s="1066"/>
      <c r="E230" s="519"/>
      <c r="F230" s="555"/>
      <c r="G230" s="556"/>
      <c r="H230" s="556"/>
      <c r="I230" s="556"/>
      <c r="J230" s="556"/>
      <c r="K230" s="556"/>
      <c r="L230" s="556"/>
      <c r="M230" s="556"/>
      <c r="N230" s="556"/>
      <c r="O230" s="556"/>
      <c r="P230" s="556"/>
      <c r="Q230" s="223"/>
      <c r="R230" s="1065"/>
      <c r="S230" s="223"/>
      <c r="T230" s="223"/>
      <c r="U230" s="1365"/>
      <c r="V230" s="219"/>
      <c r="W230" s="219"/>
      <c r="X230" s="219"/>
      <c r="Y230" s="219"/>
      <c r="Z230" s="219"/>
      <c r="AA230" s="219"/>
      <c r="AB230" s="219"/>
      <c r="AC230" s="219"/>
      <c r="AD230" s="219"/>
      <c r="AE230" s="219"/>
      <c r="AF230" s="219"/>
      <c r="AG230" s="219"/>
      <c r="AH230" s="218"/>
      <c r="AI230" s="218"/>
      <c r="AJ230" s="218"/>
      <c r="AK230" s="218"/>
      <c r="AL230" s="218"/>
      <c r="AM230" s="218"/>
      <c r="AN230" s="218"/>
      <c r="AO230" s="218"/>
      <c r="AP230" s="218"/>
    </row>
    <row r="231" spans="1:42" s="217" customFormat="1" ht="11.65" customHeight="1" x14ac:dyDescent="0.2">
      <c r="A231" s="1477"/>
      <c r="B231" s="325"/>
      <c r="C231" s="558" t="s">
        <v>722</v>
      </c>
      <c r="D231" s="569" t="s">
        <v>564</v>
      </c>
      <c r="E231" s="519"/>
      <c r="F231" s="555"/>
      <c r="G231" s="1528">
        <f t="shared" ref="G231:P231" si="109">IF(G41=0,".",(G41/F41)-1)</f>
        <v>-0.32556381250723476</v>
      </c>
      <c r="H231" s="1528">
        <f t="shared" si="109"/>
        <v>2.4999999999999911E-2</v>
      </c>
      <c r="I231" s="1528">
        <f t="shared" si="109"/>
        <v>2.499999999170055E-2</v>
      </c>
      <c r="J231" s="1528">
        <f t="shared" si="109"/>
        <v>2.5000000029149261E-2</v>
      </c>
      <c r="K231" s="1528">
        <f t="shared" si="109"/>
        <v>2.49999999936803E-2</v>
      </c>
      <c r="L231" s="1528">
        <f t="shared" si="109"/>
        <v>1.9999999997533768E-2</v>
      </c>
      <c r="M231" s="1528">
        <f t="shared" si="109"/>
        <v>2.0000000012089236E-2</v>
      </c>
      <c r="N231" s="1528">
        <f t="shared" si="109"/>
        <v>1.9999999990518269E-2</v>
      </c>
      <c r="O231" s="1528">
        <f t="shared" si="109"/>
        <v>1.9999999988380424E-2</v>
      </c>
      <c r="P231" s="1528">
        <f t="shared" si="109"/>
        <v>2.0000000004556595E-2</v>
      </c>
      <c r="Q231" s="223"/>
      <c r="R231" s="1065"/>
      <c r="S231" s="223"/>
      <c r="T231" s="223"/>
      <c r="U231" s="1365"/>
      <c r="V231" s="219"/>
      <c r="W231" s="219"/>
      <c r="X231" s="219"/>
      <c r="Y231" s="219"/>
      <c r="Z231" s="219"/>
      <c r="AA231" s="219"/>
      <c r="AB231" s="219"/>
      <c r="AC231" s="219"/>
      <c r="AD231" s="219"/>
      <c r="AE231" s="219"/>
      <c r="AF231" s="219"/>
      <c r="AG231" s="219"/>
      <c r="AH231" s="218"/>
      <c r="AI231" s="218"/>
      <c r="AJ231" s="218"/>
      <c r="AK231" s="218"/>
      <c r="AL231" s="218"/>
      <c r="AM231" s="218"/>
      <c r="AN231" s="218"/>
      <c r="AO231" s="218"/>
      <c r="AP231" s="218"/>
    </row>
    <row r="232" spans="1:42" s="217" customFormat="1" ht="11.65" customHeight="1" x14ac:dyDescent="0.2">
      <c r="A232" s="1477"/>
      <c r="B232" s="325"/>
      <c r="C232" s="558" t="s">
        <v>561</v>
      </c>
      <c r="D232" s="991" t="str">
        <f>D231</f>
        <v>% pa</v>
      </c>
      <c r="E232" s="519"/>
      <c r="F232" s="555"/>
      <c r="G232" s="1528">
        <f t="shared" ref="G232:P232" si="110">IF(G94=0,".",(G94/F94)-1)</f>
        <v>-0.32556381250723476</v>
      </c>
      <c r="H232" s="1528">
        <f t="shared" si="110"/>
        <v>2.4999999999999911E-2</v>
      </c>
      <c r="I232" s="1528">
        <f t="shared" si="110"/>
        <v>2.499999999170055E-2</v>
      </c>
      <c r="J232" s="1528">
        <f t="shared" si="110"/>
        <v>2.5000000029149261E-2</v>
      </c>
      <c r="K232" s="1528">
        <f t="shared" si="110"/>
        <v>2.49999999936803E-2</v>
      </c>
      <c r="L232" s="1528">
        <f t="shared" si="110"/>
        <v>1.9999999997533768E-2</v>
      </c>
      <c r="M232" s="1528">
        <f t="shared" si="110"/>
        <v>2.0000000012089236E-2</v>
      </c>
      <c r="N232" s="1528">
        <f t="shared" si="110"/>
        <v>1.9999999990518269E-2</v>
      </c>
      <c r="O232" s="1528">
        <f t="shared" si="110"/>
        <v>1.9999999988380424E-2</v>
      </c>
      <c r="P232" s="1528">
        <f t="shared" si="110"/>
        <v>2.0000000004556595E-2</v>
      </c>
      <c r="Q232" s="223"/>
      <c r="R232" s="1065"/>
      <c r="S232" s="223"/>
      <c r="T232" s="223"/>
      <c r="U232" s="1365"/>
      <c r="V232" s="219"/>
      <c r="W232" s="219"/>
      <c r="X232" s="219"/>
      <c r="Y232" s="219"/>
      <c r="Z232" s="219"/>
      <c r="AA232" s="219"/>
      <c r="AB232" s="219"/>
      <c r="AC232" s="219"/>
      <c r="AD232" s="219"/>
      <c r="AE232" s="219"/>
      <c r="AF232" s="219"/>
      <c r="AG232" s="219"/>
      <c r="AH232" s="218"/>
      <c r="AI232" s="218"/>
      <c r="AJ232" s="218"/>
      <c r="AK232" s="218"/>
      <c r="AL232" s="218"/>
      <c r="AM232" s="218"/>
      <c r="AN232" s="218"/>
      <c r="AO232" s="218"/>
      <c r="AP232" s="218"/>
    </row>
    <row r="233" spans="1:42" s="217" customFormat="1" ht="11.65" customHeight="1" x14ac:dyDescent="0.2">
      <c r="A233" s="1477"/>
      <c r="B233" s="325"/>
      <c r="C233" s="509" t="s">
        <v>258</v>
      </c>
      <c r="D233" s="519"/>
      <c r="E233" s="519"/>
      <c r="F233" s="1067"/>
      <c r="G233" s="556"/>
      <c r="H233" s="556"/>
      <c r="I233" s="556"/>
      <c r="J233" s="556"/>
      <c r="K233" s="556"/>
      <c r="L233" s="556"/>
      <c r="M233" s="556"/>
      <c r="N233" s="556"/>
      <c r="O233" s="556"/>
      <c r="P233" s="556"/>
      <c r="Q233" s="223"/>
      <c r="R233" s="1065"/>
      <c r="S233" s="223"/>
      <c r="T233" s="223"/>
      <c r="U233" s="1051"/>
      <c r="V233" s="219"/>
      <c r="W233" s="219"/>
      <c r="X233" s="219"/>
      <c r="Y233" s="219"/>
      <c r="Z233" s="219"/>
      <c r="AA233" s="219"/>
      <c r="AB233" s="219"/>
      <c r="AC233" s="219"/>
      <c r="AD233" s="219"/>
      <c r="AE233" s="219"/>
      <c r="AF233" s="219"/>
      <c r="AG233" s="219"/>
      <c r="AH233" s="218"/>
      <c r="AI233" s="218"/>
      <c r="AJ233" s="218"/>
      <c r="AK233" s="218"/>
      <c r="AL233" s="218"/>
      <c r="AM233" s="218"/>
      <c r="AN233" s="218"/>
      <c r="AO233" s="218"/>
      <c r="AP233" s="218"/>
    </row>
    <row r="234" spans="1:42" s="217" customFormat="1" ht="11.65" customHeight="1" x14ac:dyDescent="0.2">
      <c r="A234" s="1477"/>
      <c r="B234" s="325"/>
      <c r="C234" s="542" t="str">
        <f>$C$231</f>
        <v>Scenario 1: Proposed (with SV)</v>
      </c>
      <c r="D234" s="991" t="str">
        <f>D$231</f>
        <v>% pa</v>
      </c>
      <c r="E234" s="519"/>
      <c r="F234" s="567"/>
      <c r="G234" s="1529">
        <v>0</v>
      </c>
      <c r="H234" s="1529">
        <v>0</v>
      </c>
      <c r="I234" s="1529">
        <v>0</v>
      </c>
      <c r="J234" s="1529">
        <v>0</v>
      </c>
      <c r="K234" s="1529">
        <v>0</v>
      </c>
      <c r="L234" s="1529">
        <v>0</v>
      </c>
      <c r="M234" s="1529">
        <v>0</v>
      </c>
      <c r="N234" s="1529">
        <v>0</v>
      </c>
      <c r="O234" s="1529">
        <v>0</v>
      </c>
      <c r="P234" s="1529">
        <v>0</v>
      </c>
      <c r="Q234" s="514"/>
      <c r="R234" s="557"/>
      <c r="S234" s="514"/>
      <c r="T234" s="514"/>
      <c r="U234" s="550"/>
      <c r="V234" s="219"/>
      <c r="W234" s="219"/>
      <c r="X234" s="219"/>
      <c r="Y234" s="219"/>
      <c r="Z234" s="219"/>
      <c r="AA234" s="219"/>
      <c r="AB234" s="219"/>
      <c r="AC234" s="219"/>
      <c r="AD234" s="219"/>
      <c r="AE234" s="219"/>
      <c r="AF234" s="219"/>
      <c r="AG234" s="219"/>
      <c r="AH234" s="218"/>
      <c r="AI234" s="218"/>
      <c r="AJ234" s="218"/>
      <c r="AK234" s="218"/>
      <c r="AL234" s="218"/>
      <c r="AM234" s="218"/>
      <c r="AN234" s="218"/>
      <c r="AO234" s="218"/>
      <c r="AP234" s="218"/>
    </row>
    <row r="235" spans="1:42" s="217" customFormat="1" ht="11.65" customHeight="1" x14ac:dyDescent="0.2">
      <c r="A235" s="1477"/>
      <c r="B235" s="325"/>
      <c r="C235" s="542" t="str">
        <f>$C$232</f>
        <v>Scenario 2 - Base case (no SV)</v>
      </c>
      <c r="D235" s="991" t="str">
        <f>D232</f>
        <v>% pa</v>
      </c>
      <c r="E235" s="519"/>
      <c r="F235" s="567"/>
      <c r="G235" s="1529">
        <v>0</v>
      </c>
      <c r="H235" s="1529">
        <v>0</v>
      </c>
      <c r="I235" s="1529">
        <v>0</v>
      </c>
      <c r="J235" s="1529">
        <v>0</v>
      </c>
      <c r="K235" s="1529">
        <v>0</v>
      </c>
      <c r="L235" s="1529">
        <v>0</v>
      </c>
      <c r="M235" s="1529">
        <v>0</v>
      </c>
      <c r="N235" s="1529">
        <v>0</v>
      </c>
      <c r="O235" s="1529">
        <v>0</v>
      </c>
      <c r="P235" s="1529">
        <v>0</v>
      </c>
      <c r="Q235" s="514"/>
      <c r="R235" s="557"/>
      <c r="S235" s="514"/>
      <c r="T235" s="514"/>
      <c r="U235" s="550"/>
      <c r="V235" s="219"/>
      <c r="W235" s="219"/>
      <c r="X235" s="219"/>
      <c r="Y235" s="219"/>
      <c r="Z235" s="219"/>
      <c r="AA235" s="219"/>
      <c r="AB235" s="219"/>
      <c r="AC235" s="219"/>
      <c r="AD235" s="219"/>
      <c r="AE235" s="219"/>
      <c r="AF235" s="219"/>
      <c r="AG235" s="219"/>
      <c r="AH235" s="218"/>
      <c r="AI235" s="218"/>
      <c r="AJ235" s="218"/>
      <c r="AK235" s="218"/>
      <c r="AL235" s="218"/>
      <c r="AM235" s="218"/>
      <c r="AN235" s="218"/>
      <c r="AO235" s="218"/>
      <c r="AP235" s="218"/>
    </row>
    <row r="236" spans="1:42" s="217" customFormat="1" ht="11.65" customHeight="1" x14ac:dyDescent="0.2">
      <c r="A236" s="1477"/>
      <c r="B236" s="325"/>
      <c r="C236" s="509" t="s">
        <v>306</v>
      </c>
      <c r="D236" s="519"/>
      <c r="E236" s="519"/>
      <c r="F236" s="1067"/>
      <c r="G236" s="1530"/>
      <c r="H236" s="1530"/>
      <c r="I236" s="1530"/>
      <c r="J236" s="1530"/>
      <c r="K236" s="1530"/>
      <c r="L236" s="1530"/>
      <c r="M236" s="1530"/>
      <c r="N236" s="1530"/>
      <c r="O236" s="1530"/>
      <c r="P236" s="1530"/>
      <c r="Q236" s="223"/>
      <c r="R236" s="1065"/>
      <c r="S236" s="223"/>
      <c r="T236" s="223"/>
      <c r="U236" s="1051"/>
      <c r="V236" s="219"/>
      <c r="W236" s="219"/>
      <c r="X236" s="219"/>
      <c r="Y236" s="219"/>
      <c r="Z236" s="219"/>
      <c r="AA236" s="219"/>
      <c r="AB236" s="219"/>
      <c r="AC236" s="219"/>
      <c r="AD236" s="219"/>
      <c r="AE236" s="219"/>
      <c r="AF236" s="219"/>
      <c r="AG236" s="219"/>
      <c r="AH236" s="218"/>
      <c r="AI236" s="218"/>
      <c r="AJ236" s="218"/>
      <c r="AK236" s="218"/>
      <c r="AL236" s="218"/>
      <c r="AM236" s="218"/>
      <c r="AN236" s="218"/>
      <c r="AO236" s="218"/>
      <c r="AP236" s="218"/>
    </row>
    <row r="237" spans="1:42" s="217" customFormat="1" ht="11.65" customHeight="1" x14ac:dyDescent="0.2">
      <c r="A237" s="1477"/>
      <c r="B237" s="325"/>
      <c r="C237" s="542" t="str">
        <f>$C$231</f>
        <v>Scenario 1: Proposed (with SV)</v>
      </c>
      <c r="D237" s="991" t="str">
        <f t="shared" ref="D237" si="111">D$231</f>
        <v>% pa</v>
      </c>
      <c r="E237" s="519"/>
      <c r="F237" s="567"/>
      <c r="G237" s="1529">
        <v>0</v>
      </c>
      <c r="H237" s="1529">
        <v>0</v>
      </c>
      <c r="I237" s="1529">
        <v>0</v>
      </c>
      <c r="J237" s="1529">
        <v>0</v>
      </c>
      <c r="K237" s="1529">
        <v>0</v>
      </c>
      <c r="L237" s="1529">
        <v>0</v>
      </c>
      <c r="M237" s="1529">
        <v>0</v>
      </c>
      <c r="N237" s="1529">
        <v>0</v>
      </c>
      <c r="O237" s="1529">
        <v>0</v>
      </c>
      <c r="P237" s="1529">
        <v>0</v>
      </c>
      <c r="Q237" s="514"/>
      <c r="R237" s="557"/>
      <c r="S237" s="514"/>
      <c r="T237" s="514"/>
      <c r="U237" s="550"/>
      <c r="V237" s="219"/>
      <c r="W237" s="219"/>
      <c r="X237" s="219"/>
      <c r="Y237" s="219"/>
      <c r="Z237" s="219"/>
      <c r="AA237" s="219"/>
      <c r="AB237" s="219"/>
      <c r="AC237" s="219"/>
      <c r="AD237" s="219"/>
      <c r="AE237" s="219"/>
      <c r="AF237" s="219"/>
      <c r="AG237" s="219"/>
      <c r="AH237" s="218"/>
      <c r="AI237" s="218"/>
      <c r="AJ237" s="218"/>
      <c r="AK237" s="218"/>
      <c r="AL237" s="218"/>
      <c r="AM237" s="218"/>
      <c r="AN237" s="218"/>
      <c r="AO237" s="218"/>
      <c r="AP237" s="218"/>
    </row>
    <row r="238" spans="1:42" s="217" customFormat="1" ht="11.65" customHeight="1" x14ac:dyDescent="0.2">
      <c r="A238" s="1477"/>
      <c r="B238" s="325"/>
      <c r="C238" s="542" t="str">
        <f>$C$232</f>
        <v>Scenario 2 - Base case (no SV)</v>
      </c>
      <c r="D238" s="991" t="str">
        <f t="shared" ref="D238" si="112">D235</f>
        <v>% pa</v>
      </c>
      <c r="E238" s="519"/>
      <c r="F238" s="567"/>
      <c r="G238" s="1529">
        <v>0</v>
      </c>
      <c r="H238" s="1529">
        <v>0</v>
      </c>
      <c r="I238" s="1529">
        <v>0</v>
      </c>
      <c r="J238" s="1529">
        <v>0</v>
      </c>
      <c r="K238" s="1529">
        <v>0</v>
      </c>
      <c r="L238" s="1529">
        <v>0</v>
      </c>
      <c r="M238" s="1529">
        <v>0</v>
      </c>
      <c r="N238" s="1529">
        <v>0</v>
      </c>
      <c r="O238" s="1529">
        <v>0</v>
      </c>
      <c r="P238" s="1529">
        <v>0</v>
      </c>
      <c r="Q238" s="514"/>
      <c r="R238" s="557"/>
      <c r="S238" s="514"/>
      <c r="T238" s="514"/>
      <c r="U238" s="550"/>
      <c r="V238" s="219"/>
      <c r="W238" s="219"/>
      <c r="X238" s="219"/>
      <c r="Y238" s="219"/>
      <c r="Z238" s="219"/>
      <c r="AA238" s="219"/>
      <c r="AB238" s="219"/>
      <c r="AC238" s="219"/>
      <c r="AD238" s="219"/>
      <c r="AE238" s="219"/>
      <c r="AF238" s="219"/>
      <c r="AG238" s="219"/>
      <c r="AH238" s="218"/>
      <c r="AI238" s="218"/>
      <c r="AJ238" s="218"/>
      <c r="AK238" s="218"/>
      <c r="AL238" s="218"/>
      <c r="AM238" s="218"/>
      <c r="AN238" s="218"/>
      <c r="AO238" s="218"/>
      <c r="AP238" s="218"/>
    </row>
    <row r="239" spans="1:42" s="217" customFormat="1" ht="11.65" customHeight="1" x14ac:dyDescent="0.2">
      <c r="A239" s="1477"/>
      <c r="B239" s="325"/>
      <c r="C239" s="509" t="s">
        <v>309</v>
      </c>
      <c r="D239" s="519"/>
      <c r="E239" s="519"/>
      <c r="F239" s="1067"/>
      <c r="G239" s="1530"/>
      <c r="H239" s="1530"/>
      <c r="I239" s="1530"/>
      <c r="J239" s="1530"/>
      <c r="K239" s="1530"/>
      <c r="L239" s="1530"/>
      <c r="M239" s="1530"/>
      <c r="N239" s="1530"/>
      <c r="O239" s="1530"/>
      <c r="P239" s="1530"/>
      <c r="Q239" s="223"/>
      <c r="R239" s="1065"/>
      <c r="S239" s="223"/>
      <c r="T239" s="223"/>
      <c r="U239" s="1051"/>
      <c r="V239" s="219"/>
      <c r="W239" s="219"/>
      <c r="X239" s="219"/>
      <c r="Y239" s="219"/>
      <c r="Z239" s="219"/>
      <c r="AA239" s="219"/>
      <c r="AB239" s="219"/>
      <c r="AC239" s="219"/>
      <c r="AD239" s="219"/>
      <c r="AE239" s="219"/>
      <c r="AF239" s="219"/>
      <c r="AG239" s="219"/>
      <c r="AH239" s="218"/>
      <c r="AI239" s="218"/>
      <c r="AJ239" s="218"/>
      <c r="AK239" s="218"/>
      <c r="AL239" s="218"/>
      <c r="AM239" s="218"/>
      <c r="AN239" s="218"/>
      <c r="AO239" s="218"/>
      <c r="AP239" s="218"/>
    </row>
    <row r="240" spans="1:42" s="217" customFormat="1" ht="11.65" customHeight="1" x14ac:dyDescent="0.2">
      <c r="A240" s="1477"/>
      <c r="B240" s="325"/>
      <c r="C240" s="542" t="str">
        <f>$C$231</f>
        <v>Scenario 1: Proposed (with SV)</v>
      </c>
      <c r="D240" s="991" t="str">
        <f t="shared" ref="D240" si="113">D$231</f>
        <v>% pa</v>
      </c>
      <c r="E240" s="519"/>
      <c r="F240" s="567"/>
      <c r="G240" s="1529">
        <v>5.0000000000000001E-3</v>
      </c>
      <c r="H240" s="1529">
        <v>5.0000000000000001E-3</v>
      </c>
      <c r="I240" s="1529">
        <v>5.0000000000000001E-3</v>
      </c>
      <c r="J240" s="1529">
        <v>5.0000000000000001E-3</v>
      </c>
      <c r="K240" s="1529">
        <v>5.0000000000000001E-3</v>
      </c>
      <c r="L240" s="1529">
        <v>5.0000000000000001E-3</v>
      </c>
      <c r="M240" s="1529">
        <v>5.0000000000000001E-3</v>
      </c>
      <c r="N240" s="1529">
        <v>5.0000000000000001E-3</v>
      </c>
      <c r="O240" s="1529">
        <v>5.0000000000000001E-3</v>
      </c>
      <c r="P240" s="1529">
        <v>5.0000000000000001E-3</v>
      </c>
      <c r="Q240" s="514"/>
      <c r="R240" s="557"/>
      <c r="S240" s="514"/>
      <c r="T240" s="514"/>
      <c r="U240" s="550"/>
      <c r="V240" s="219"/>
      <c r="W240" s="219"/>
      <c r="X240" s="219"/>
      <c r="Y240" s="219"/>
      <c r="Z240" s="219"/>
      <c r="AA240" s="219"/>
      <c r="AB240" s="219"/>
      <c r="AC240" s="219"/>
      <c r="AD240" s="219"/>
      <c r="AE240" s="219"/>
      <c r="AF240" s="219"/>
      <c r="AG240" s="219"/>
      <c r="AH240" s="218"/>
      <c r="AI240" s="218"/>
      <c r="AJ240" s="218"/>
      <c r="AK240" s="218"/>
      <c r="AL240" s="218"/>
      <c r="AM240" s="218"/>
      <c r="AN240" s="218"/>
      <c r="AO240" s="218"/>
      <c r="AP240" s="218"/>
    </row>
    <row r="241" spans="1:42" s="217" customFormat="1" ht="11.65" customHeight="1" x14ac:dyDescent="0.2">
      <c r="A241" s="1477"/>
      <c r="B241" s="325"/>
      <c r="C241" s="542" t="str">
        <f>$C$232</f>
        <v>Scenario 2 - Base case (no SV)</v>
      </c>
      <c r="D241" s="991" t="str">
        <f t="shared" ref="D241" si="114">D238</f>
        <v>% pa</v>
      </c>
      <c r="E241" s="519"/>
      <c r="F241" s="567"/>
      <c r="G241" s="1529">
        <v>5.0000000000000001E-3</v>
      </c>
      <c r="H241" s="1529">
        <v>5.0000000000000001E-3</v>
      </c>
      <c r="I241" s="1529">
        <v>5.0000000000000001E-3</v>
      </c>
      <c r="J241" s="1529">
        <v>5.0000000000000001E-3</v>
      </c>
      <c r="K241" s="1529">
        <v>5.0000000000000001E-3</v>
      </c>
      <c r="L241" s="1529">
        <v>5.0000000000000001E-3</v>
      </c>
      <c r="M241" s="1529">
        <v>5.0000000000000001E-3</v>
      </c>
      <c r="N241" s="1529">
        <v>5.0000000000000001E-3</v>
      </c>
      <c r="O241" s="1529">
        <v>5.0000000000000001E-3</v>
      </c>
      <c r="P241" s="1529">
        <v>5.0000000000000001E-3</v>
      </c>
      <c r="Q241" s="514"/>
      <c r="R241" s="557"/>
      <c r="S241" s="514"/>
      <c r="T241" s="514"/>
      <c r="U241" s="550"/>
      <c r="V241" s="219"/>
      <c r="W241" s="219"/>
      <c r="X241" s="219"/>
      <c r="Y241" s="219"/>
      <c r="Z241" s="219"/>
      <c r="AA241" s="219"/>
      <c r="AB241" s="219"/>
      <c r="AC241" s="219"/>
      <c r="AD241" s="219"/>
      <c r="AE241" s="219"/>
      <c r="AF241" s="219"/>
      <c r="AG241" s="219"/>
      <c r="AH241" s="218"/>
      <c r="AI241" s="218"/>
      <c r="AJ241" s="218"/>
      <c r="AK241" s="218"/>
      <c r="AL241" s="218"/>
      <c r="AM241" s="218"/>
      <c r="AN241" s="218"/>
      <c r="AO241" s="218"/>
      <c r="AP241" s="218"/>
    </row>
    <row r="242" spans="1:42" s="217" customFormat="1" ht="11.65" customHeight="1" x14ac:dyDescent="0.2">
      <c r="A242" s="1477"/>
      <c r="B242" s="325"/>
      <c r="C242" s="509" t="s">
        <v>275</v>
      </c>
      <c r="D242" s="519"/>
      <c r="E242" s="519"/>
      <c r="F242" s="1067"/>
      <c r="G242" s="1530"/>
      <c r="H242" s="1530"/>
      <c r="I242" s="1530"/>
      <c r="J242" s="1530"/>
      <c r="K242" s="1530"/>
      <c r="L242" s="1530"/>
      <c r="M242" s="1530"/>
      <c r="N242" s="1530"/>
      <c r="O242" s="1530"/>
      <c r="P242" s="1530"/>
      <c r="Q242" s="223"/>
      <c r="R242" s="1065"/>
      <c r="S242" s="223"/>
      <c r="T242" s="223"/>
      <c r="U242" s="1051"/>
      <c r="V242" s="219"/>
      <c r="W242" s="219"/>
      <c r="X242" s="219"/>
      <c r="Y242" s="219"/>
      <c r="Z242" s="219"/>
      <c r="AA242" s="219"/>
      <c r="AB242" s="219"/>
      <c r="AC242" s="219"/>
      <c r="AD242" s="219"/>
      <c r="AE242" s="219"/>
      <c r="AF242" s="219"/>
      <c r="AG242" s="219"/>
      <c r="AH242" s="218"/>
      <c r="AI242" s="218"/>
      <c r="AJ242" s="218"/>
      <c r="AK242" s="218"/>
      <c r="AL242" s="218"/>
      <c r="AM242" s="218"/>
      <c r="AN242" s="218"/>
      <c r="AO242" s="218"/>
      <c r="AP242" s="218"/>
    </row>
    <row r="243" spans="1:42" s="217" customFormat="1" ht="11.65" customHeight="1" x14ac:dyDescent="0.2">
      <c r="A243" s="1477"/>
      <c r="B243" s="325"/>
      <c r="C243" s="542" t="str">
        <f>$C$231</f>
        <v>Scenario 1: Proposed (with SV)</v>
      </c>
      <c r="D243" s="991" t="str">
        <f t="shared" ref="D243" si="115">D$231</f>
        <v>% pa</v>
      </c>
      <c r="E243" s="519"/>
      <c r="F243" s="567"/>
      <c r="G243" s="1529" t="s">
        <v>946</v>
      </c>
      <c r="H243" s="1529" t="s">
        <v>946</v>
      </c>
      <c r="I243" s="1529" t="s">
        <v>946</v>
      </c>
      <c r="J243" s="1529" t="s">
        <v>946</v>
      </c>
      <c r="K243" s="1529" t="s">
        <v>946</v>
      </c>
      <c r="L243" s="1529" t="s">
        <v>946</v>
      </c>
      <c r="M243" s="1529" t="s">
        <v>946</v>
      </c>
      <c r="N243" s="1529" t="s">
        <v>946</v>
      </c>
      <c r="O243" s="1529" t="s">
        <v>946</v>
      </c>
      <c r="P243" s="1529" t="s">
        <v>946</v>
      </c>
      <c r="Q243" s="514"/>
      <c r="R243" s="557"/>
      <c r="S243" s="514"/>
      <c r="T243" s="514"/>
      <c r="U243" s="550"/>
      <c r="V243" s="219"/>
      <c r="W243" s="219"/>
      <c r="X243" s="219"/>
      <c r="Y243" s="219"/>
      <c r="Z243" s="219"/>
      <c r="AA243" s="219"/>
      <c r="AB243" s="219"/>
      <c r="AC243" s="219"/>
      <c r="AD243" s="219"/>
      <c r="AE243" s="219"/>
      <c r="AF243" s="219"/>
      <c r="AG243" s="219"/>
      <c r="AH243" s="218"/>
      <c r="AI243" s="218"/>
      <c r="AJ243" s="218"/>
      <c r="AK243" s="218"/>
      <c r="AL243" s="218"/>
      <c r="AM243" s="218"/>
      <c r="AN243" s="218"/>
      <c r="AO243" s="218"/>
      <c r="AP243" s="218"/>
    </row>
    <row r="244" spans="1:42" s="217" customFormat="1" ht="11.65" customHeight="1" x14ac:dyDescent="0.2">
      <c r="A244" s="1477"/>
      <c r="B244" s="325"/>
      <c r="C244" s="544" t="str">
        <f>$C$232</f>
        <v>Scenario 2 - Base case (no SV)</v>
      </c>
      <c r="D244" s="992" t="str">
        <f t="shared" ref="D244" si="116">D241</f>
        <v>% pa</v>
      </c>
      <c r="E244" s="520"/>
      <c r="F244" s="568"/>
      <c r="G244" s="1529" t="s">
        <v>946</v>
      </c>
      <c r="H244" s="1529" t="s">
        <v>946</v>
      </c>
      <c r="I244" s="1529" t="s">
        <v>946</v>
      </c>
      <c r="J244" s="1529" t="s">
        <v>946</v>
      </c>
      <c r="K244" s="1529" t="s">
        <v>946</v>
      </c>
      <c r="L244" s="1529" t="s">
        <v>946</v>
      </c>
      <c r="M244" s="1529" t="s">
        <v>946</v>
      </c>
      <c r="N244" s="1529" t="s">
        <v>946</v>
      </c>
      <c r="O244" s="1529" t="s">
        <v>946</v>
      </c>
      <c r="P244" s="1529" t="s">
        <v>946</v>
      </c>
      <c r="Q244" s="514"/>
      <c r="R244" s="557"/>
      <c r="S244" s="514"/>
      <c r="T244" s="514"/>
      <c r="U244" s="550"/>
      <c r="V244" s="219"/>
      <c r="W244" s="219"/>
      <c r="X244" s="219"/>
      <c r="Y244" s="219"/>
      <c r="Z244" s="219"/>
      <c r="AA244" s="219"/>
      <c r="AB244" s="219"/>
      <c r="AC244" s="219"/>
      <c r="AD244" s="219"/>
      <c r="AE244" s="219"/>
      <c r="AF244" s="219"/>
      <c r="AG244" s="219"/>
      <c r="AH244" s="218"/>
      <c r="AI244" s="218"/>
      <c r="AJ244" s="218"/>
      <c r="AK244" s="218"/>
      <c r="AL244" s="218"/>
      <c r="AM244" s="218"/>
      <c r="AN244" s="218"/>
      <c r="AO244" s="218"/>
      <c r="AP244" s="218"/>
    </row>
    <row r="245" spans="1:42" s="217" customFormat="1" ht="11.65" customHeight="1" thickBot="1" x14ac:dyDescent="0.25">
      <c r="A245" s="1477"/>
      <c r="B245" s="335"/>
      <c r="C245" s="719"/>
      <c r="D245" s="719"/>
      <c r="E245" s="719"/>
      <c r="F245" s="560"/>
      <c r="G245" s="560"/>
      <c r="H245" s="560"/>
      <c r="I245" s="560"/>
      <c r="J245" s="560"/>
      <c r="K245" s="560"/>
      <c r="L245" s="560"/>
      <c r="M245" s="560"/>
      <c r="N245" s="560"/>
      <c r="O245" s="560"/>
      <c r="P245" s="560"/>
      <c r="Q245" s="560"/>
      <c r="R245" s="560"/>
      <c r="S245" s="560"/>
      <c r="T245" s="560"/>
      <c r="U245" s="561"/>
      <c r="V245" s="219"/>
      <c r="W245" s="219"/>
      <c r="X245" s="219"/>
      <c r="Y245" s="219"/>
      <c r="Z245" s="219"/>
      <c r="AA245" s="219"/>
      <c r="AB245" s="219"/>
      <c r="AC245" s="219"/>
      <c r="AD245" s="219"/>
      <c r="AE245" s="219"/>
      <c r="AF245" s="219"/>
      <c r="AG245" s="219"/>
      <c r="AH245" s="218"/>
      <c r="AI245" s="218"/>
      <c r="AJ245" s="218"/>
      <c r="AK245" s="218"/>
      <c r="AL245" s="218"/>
      <c r="AM245" s="218"/>
      <c r="AN245" s="218"/>
      <c r="AO245" s="218"/>
      <c r="AP245" s="218"/>
    </row>
    <row r="246" spans="1:42" s="217" customFormat="1" ht="11.65" customHeight="1" x14ac:dyDescent="0.2">
      <c r="A246" s="1477"/>
      <c r="B246" s="123"/>
      <c r="C246" s="1075"/>
      <c r="D246" s="156"/>
      <c r="E246" s="156"/>
      <c r="F246" s="219"/>
      <c r="G246" s="219"/>
      <c r="H246" s="219"/>
      <c r="I246" s="219"/>
      <c r="J246" s="219"/>
      <c r="K246" s="219"/>
      <c r="L246" s="219"/>
      <c r="M246" s="219"/>
      <c r="N246" s="219"/>
      <c r="O246" s="219"/>
      <c r="P246" s="219"/>
      <c r="Q246" s="219"/>
      <c r="R246" s="219"/>
      <c r="S246" s="219"/>
      <c r="T246" s="514"/>
      <c r="U246" s="219"/>
      <c r="V246" s="219"/>
      <c r="W246" s="219"/>
      <c r="X246" s="219"/>
      <c r="Y246" s="219"/>
      <c r="Z246" s="219"/>
      <c r="AA246" s="219"/>
      <c r="AB246" s="219"/>
      <c r="AC246" s="219"/>
      <c r="AD246" s="219"/>
      <c r="AE246" s="219"/>
      <c r="AF246" s="219"/>
      <c r="AG246" s="219"/>
      <c r="AH246" s="218"/>
      <c r="AI246" s="218"/>
      <c r="AJ246" s="218"/>
      <c r="AK246" s="218"/>
      <c r="AL246" s="218"/>
      <c r="AM246" s="218"/>
      <c r="AN246" s="218"/>
      <c r="AO246" s="218"/>
      <c r="AP246" s="218"/>
    </row>
    <row r="247" spans="1:42" s="217" customFormat="1" ht="11.65" customHeight="1" x14ac:dyDescent="0.2">
      <c r="A247" s="1477"/>
      <c r="B247" s="123"/>
      <c r="C247" s="1075"/>
      <c r="D247" s="156"/>
      <c r="E247" s="156"/>
      <c r="F247" s="219"/>
      <c r="G247" s="219"/>
      <c r="H247" s="219"/>
      <c r="I247" s="562"/>
      <c r="J247" s="219"/>
      <c r="K247" s="219"/>
      <c r="L247" s="219"/>
      <c r="M247" s="219"/>
      <c r="N247" s="219"/>
      <c r="O247" s="219"/>
      <c r="P247" s="219"/>
      <c r="Q247" s="219"/>
      <c r="R247" s="219"/>
      <c r="S247" s="219"/>
      <c r="T247" s="514"/>
      <c r="U247" s="219"/>
      <c r="V247" s="219"/>
      <c r="W247" s="219"/>
      <c r="X247" s="219"/>
      <c r="Y247" s="219"/>
      <c r="Z247" s="219"/>
      <c r="AA247" s="219"/>
      <c r="AB247" s="219"/>
      <c r="AC247" s="219"/>
      <c r="AD247" s="219"/>
      <c r="AE247" s="219"/>
      <c r="AF247" s="219"/>
      <c r="AG247" s="219"/>
      <c r="AH247" s="218"/>
      <c r="AI247" s="218"/>
      <c r="AJ247" s="218"/>
      <c r="AK247" s="218"/>
      <c r="AL247" s="218"/>
      <c r="AM247" s="218"/>
      <c r="AN247" s="218"/>
      <c r="AO247" s="218"/>
      <c r="AP247" s="218"/>
    </row>
    <row r="248" spans="1:42" s="217" customFormat="1" ht="11.65" customHeight="1" x14ac:dyDescent="0.2">
      <c r="A248" s="1477"/>
      <c r="B248" s="123"/>
      <c r="C248" s="1075"/>
      <c r="D248" s="156"/>
      <c r="E248" s="156"/>
      <c r="F248" s="219"/>
      <c r="G248" s="219"/>
      <c r="H248" s="219"/>
      <c r="I248" s="562"/>
      <c r="J248" s="219"/>
      <c r="K248" s="219"/>
      <c r="L248" s="219"/>
      <c r="M248" s="219"/>
      <c r="N248" s="219"/>
      <c r="O248" s="219"/>
      <c r="P248" s="219"/>
      <c r="Q248" s="219"/>
      <c r="R248" s="219"/>
      <c r="S248" s="219"/>
      <c r="T248" s="514"/>
      <c r="U248" s="219"/>
      <c r="V248" s="219"/>
      <c r="W248" s="219"/>
      <c r="X248" s="219"/>
      <c r="Y248" s="219"/>
      <c r="Z248" s="219"/>
      <c r="AA248" s="219"/>
      <c r="AB248" s="219"/>
      <c r="AC248" s="219"/>
      <c r="AD248" s="219"/>
      <c r="AE248" s="219"/>
      <c r="AF248" s="219"/>
      <c r="AG248" s="219"/>
      <c r="AH248" s="218"/>
      <c r="AI248" s="218"/>
      <c r="AJ248" s="218"/>
      <c r="AK248" s="218"/>
      <c r="AL248" s="218"/>
      <c r="AM248" s="218"/>
      <c r="AN248" s="218"/>
      <c r="AO248" s="218"/>
      <c r="AP248" s="218"/>
    </row>
    <row r="249" spans="1:42" s="217" customFormat="1" ht="11.65" customHeight="1" x14ac:dyDescent="0.2">
      <c r="A249" s="1477"/>
      <c r="B249" s="123"/>
      <c r="C249" s="1075"/>
      <c r="D249" s="156"/>
      <c r="E249" s="156"/>
      <c r="F249" s="219"/>
      <c r="G249" s="219"/>
      <c r="H249" s="219"/>
      <c r="I249" s="562"/>
      <c r="J249" s="219"/>
      <c r="K249" s="219"/>
      <c r="L249" s="219"/>
      <c r="M249" s="219"/>
      <c r="N249" s="219"/>
      <c r="O249" s="219"/>
      <c r="P249" s="219"/>
      <c r="Q249" s="219"/>
      <c r="R249" s="219"/>
      <c r="S249" s="219"/>
      <c r="T249" s="514"/>
      <c r="U249" s="219"/>
      <c r="V249" s="219"/>
      <c r="W249" s="219"/>
      <c r="X249" s="219"/>
      <c r="Y249" s="219"/>
      <c r="Z249" s="219"/>
      <c r="AA249" s="219"/>
      <c r="AB249" s="219"/>
      <c r="AC249" s="219"/>
      <c r="AD249" s="219"/>
      <c r="AE249" s="219"/>
      <c r="AF249" s="219"/>
      <c r="AG249" s="219"/>
      <c r="AH249" s="218"/>
      <c r="AI249" s="218"/>
      <c r="AJ249" s="218"/>
      <c r="AK249" s="218"/>
      <c r="AL249" s="218"/>
      <c r="AM249" s="218"/>
      <c r="AN249" s="218"/>
      <c r="AO249" s="218"/>
      <c r="AP249" s="218"/>
    </row>
    <row r="250" spans="1:42" s="217" customFormat="1" ht="11.65" customHeight="1" x14ac:dyDescent="0.2">
      <c r="A250" s="1477"/>
      <c r="B250" s="123"/>
      <c r="C250" s="1075"/>
      <c r="D250" s="156"/>
      <c r="E250" s="156"/>
      <c r="F250" s="219"/>
      <c r="G250" s="219"/>
      <c r="H250" s="219"/>
      <c r="I250" s="562"/>
      <c r="J250" s="219"/>
      <c r="K250" s="219"/>
      <c r="L250" s="219"/>
      <c r="M250" s="219"/>
      <c r="N250" s="219"/>
      <c r="O250" s="219"/>
      <c r="P250" s="219"/>
      <c r="Q250" s="219"/>
      <c r="R250" s="219"/>
      <c r="S250" s="219"/>
      <c r="T250" s="514"/>
      <c r="U250" s="219"/>
      <c r="V250" s="219"/>
      <c r="W250" s="219"/>
      <c r="X250" s="219"/>
      <c r="Y250" s="219"/>
      <c r="Z250" s="219"/>
      <c r="AA250" s="219"/>
      <c r="AB250" s="219"/>
      <c r="AC250" s="219"/>
      <c r="AD250" s="219"/>
      <c r="AE250" s="219"/>
      <c r="AF250" s="219"/>
      <c r="AG250" s="219"/>
      <c r="AH250" s="218"/>
      <c r="AI250" s="218"/>
      <c r="AJ250" s="218"/>
      <c r="AK250" s="218"/>
      <c r="AL250" s="218"/>
      <c r="AM250" s="218"/>
      <c r="AN250" s="218"/>
      <c r="AO250" s="218"/>
      <c r="AP250" s="218"/>
    </row>
    <row r="251" spans="1:42" s="217" customFormat="1" ht="11.65" customHeight="1" x14ac:dyDescent="0.2">
      <c r="A251" s="1477"/>
      <c r="B251" s="123"/>
      <c r="C251" s="1075"/>
      <c r="D251" s="156"/>
      <c r="E251" s="156"/>
      <c r="F251" s="219"/>
      <c r="G251" s="219"/>
      <c r="H251" s="219"/>
      <c r="I251" s="562"/>
      <c r="J251" s="219"/>
      <c r="K251" s="219"/>
      <c r="L251" s="219"/>
      <c r="M251" s="219"/>
      <c r="N251" s="219"/>
      <c r="O251" s="219"/>
      <c r="P251" s="219"/>
      <c r="Q251" s="219"/>
      <c r="R251" s="219"/>
      <c r="S251" s="219"/>
      <c r="T251" s="514"/>
      <c r="U251" s="219"/>
      <c r="V251" s="219"/>
      <c r="W251" s="219"/>
      <c r="X251" s="219"/>
      <c r="Y251" s="219"/>
      <c r="Z251" s="219"/>
      <c r="AA251" s="219"/>
      <c r="AB251" s="219"/>
      <c r="AC251" s="219"/>
      <c r="AD251" s="219"/>
      <c r="AE251" s="219"/>
      <c r="AF251" s="219"/>
      <c r="AG251" s="219"/>
      <c r="AH251" s="218"/>
      <c r="AI251" s="218"/>
      <c r="AJ251" s="218"/>
      <c r="AK251" s="218"/>
      <c r="AL251" s="218"/>
      <c r="AM251" s="218"/>
      <c r="AN251" s="218"/>
      <c r="AO251" s="218"/>
      <c r="AP251" s="218"/>
    </row>
    <row r="252" spans="1:42" s="217" customFormat="1" ht="11.65" customHeight="1" x14ac:dyDescent="0.2">
      <c r="A252" s="1477"/>
      <c r="B252" s="123"/>
      <c r="C252" s="1075"/>
      <c r="D252" s="156"/>
      <c r="E252" s="156"/>
      <c r="F252" s="219"/>
      <c r="G252" s="1531"/>
      <c r="H252" s="1531"/>
      <c r="I252" s="1532"/>
      <c r="J252" s="1531"/>
      <c r="K252" s="1531"/>
      <c r="L252" s="1531"/>
      <c r="M252" s="1531"/>
      <c r="N252" s="1531"/>
      <c r="O252" s="1531"/>
      <c r="P252" s="1531"/>
      <c r="Q252" s="219"/>
      <c r="R252" s="219"/>
      <c r="S252" s="219"/>
      <c r="T252" s="514"/>
      <c r="U252" s="219"/>
      <c r="V252" s="219"/>
      <c r="W252" s="219"/>
      <c r="X252" s="219"/>
      <c r="Y252" s="219"/>
      <c r="Z252" s="219"/>
      <c r="AA252" s="219"/>
      <c r="AB252" s="219"/>
      <c r="AC252" s="219"/>
      <c r="AD252" s="219"/>
      <c r="AE252" s="219"/>
      <c r="AF252" s="219"/>
      <c r="AG252" s="219"/>
      <c r="AH252" s="218"/>
      <c r="AI252" s="218"/>
      <c r="AJ252" s="218"/>
      <c r="AK252" s="218"/>
      <c r="AL252" s="218"/>
      <c r="AM252" s="218"/>
      <c r="AN252" s="218"/>
      <c r="AO252" s="218"/>
      <c r="AP252" s="218"/>
    </row>
    <row r="253" spans="1:42" s="217" customFormat="1" ht="11.65" customHeight="1" x14ac:dyDescent="0.2">
      <c r="A253" s="1477"/>
      <c r="B253" s="123"/>
      <c r="C253" s="1075"/>
      <c r="D253" s="156"/>
      <c r="E253" s="156"/>
      <c r="F253" s="219"/>
      <c r="G253" s="1531"/>
      <c r="H253" s="1531"/>
      <c r="I253" s="1532"/>
      <c r="J253" s="1531"/>
      <c r="K253" s="1531"/>
      <c r="L253" s="1531"/>
      <c r="M253" s="1531"/>
      <c r="N253" s="1531"/>
      <c r="O253" s="1531"/>
      <c r="P253" s="1531"/>
      <c r="Q253" s="219"/>
      <c r="R253" s="219"/>
      <c r="S253" s="219"/>
      <c r="T253" s="514"/>
      <c r="U253" s="219"/>
      <c r="V253" s="219"/>
      <c r="W253" s="219"/>
      <c r="X253" s="219"/>
      <c r="Y253" s="219"/>
      <c r="Z253" s="219"/>
      <c r="AA253" s="219"/>
      <c r="AB253" s="219"/>
      <c r="AC253" s="219"/>
      <c r="AD253" s="219"/>
      <c r="AE253" s="219"/>
      <c r="AF253" s="219"/>
      <c r="AG253" s="219"/>
      <c r="AH253" s="218"/>
      <c r="AI253" s="218"/>
      <c r="AJ253" s="218"/>
      <c r="AK253" s="218"/>
      <c r="AL253" s="218"/>
      <c r="AM253" s="218"/>
      <c r="AN253" s="218"/>
      <c r="AO253" s="218"/>
      <c r="AP253" s="218"/>
    </row>
    <row r="254" spans="1:42" s="217" customFormat="1" ht="11.65" customHeight="1" x14ac:dyDescent="0.2">
      <c r="A254" s="1477"/>
      <c r="B254" s="123"/>
      <c r="C254" s="1075"/>
      <c r="D254" s="156"/>
      <c r="E254" s="156"/>
      <c r="F254" s="219"/>
      <c r="G254" s="1531"/>
      <c r="H254" s="1531"/>
      <c r="I254" s="1532"/>
      <c r="J254" s="1531"/>
      <c r="K254" s="1531"/>
      <c r="L254" s="1531"/>
      <c r="M254" s="1531"/>
      <c r="N254" s="1531"/>
      <c r="O254" s="1531"/>
      <c r="P254" s="1531"/>
      <c r="Q254" s="219"/>
      <c r="R254" s="219"/>
      <c r="S254" s="219"/>
      <c r="T254" s="514"/>
      <c r="U254" s="219"/>
      <c r="V254" s="219"/>
      <c r="W254" s="219"/>
      <c r="X254" s="219"/>
      <c r="Y254" s="219"/>
      <c r="Z254" s="219"/>
      <c r="AA254" s="219"/>
      <c r="AB254" s="219"/>
      <c r="AC254" s="219"/>
      <c r="AD254" s="219"/>
      <c r="AE254" s="219"/>
      <c r="AF254" s="219"/>
      <c r="AG254" s="219"/>
      <c r="AH254" s="218"/>
      <c r="AI254" s="218"/>
      <c r="AJ254" s="218"/>
      <c r="AK254" s="218"/>
      <c r="AL254" s="218"/>
      <c r="AM254" s="218"/>
      <c r="AN254" s="218"/>
      <c r="AO254" s="218"/>
      <c r="AP254" s="218"/>
    </row>
    <row r="255" spans="1:42" s="217" customFormat="1" ht="11.65" customHeight="1" x14ac:dyDescent="0.2">
      <c r="A255" s="1477"/>
      <c r="B255" s="123"/>
      <c r="C255" s="1075"/>
      <c r="D255" s="156"/>
      <c r="E255" s="156"/>
      <c r="F255" s="219"/>
      <c r="G255" s="1531"/>
      <c r="H255" s="1531"/>
      <c r="I255" s="1532"/>
      <c r="J255" s="1531"/>
      <c r="K255" s="1531"/>
      <c r="L255" s="1531"/>
      <c r="M255" s="1531"/>
      <c r="N255" s="1531"/>
      <c r="O255" s="1531"/>
      <c r="P255" s="1531"/>
      <c r="Q255" s="219"/>
      <c r="R255" s="219"/>
      <c r="S255" s="219"/>
      <c r="T255" s="514"/>
      <c r="U255" s="219"/>
      <c r="V255" s="219"/>
      <c r="W255" s="219"/>
      <c r="X255" s="219"/>
      <c r="Y255" s="219"/>
      <c r="Z255" s="219"/>
      <c r="AA255" s="219"/>
      <c r="AB255" s="219"/>
      <c r="AC255" s="219"/>
      <c r="AD255" s="219"/>
      <c r="AE255" s="219"/>
      <c r="AF255" s="219"/>
      <c r="AG255" s="219"/>
      <c r="AH255" s="218"/>
      <c r="AI255" s="218"/>
      <c r="AJ255" s="218"/>
      <c r="AK255" s="218"/>
      <c r="AL255" s="218"/>
      <c r="AM255" s="218"/>
      <c r="AN255" s="218"/>
      <c r="AO255" s="218"/>
      <c r="AP255" s="218"/>
    </row>
    <row r="256" spans="1:42" s="217" customFormat="1" ht="11.65" customHeight="1" x14ac:dyDescent="0.2">
      <c r="A256" s="1477"/>
      <c r="B256" s="123"/>
      <c r="C256" s="1075"/>
      <c r="D256" s="156"/>
      <c r="E256" s="156"/>
      <c r="F256" s="219"/>
      <c r="G256" s="1531"/>
      <c r="H256" s="1531"/>
      <c r="I256" s="1532"/>
      <c r="J256" s="1531"/>
      <c r="K256" s="1531"/>
      <c r="L256" s="1531"/>
      <c r="M256" s="1531"/>
      <c r="N256" s="1531"/>
      <c r="O256" s="1531"/>
      <c r="P256" s="1531"/>
      <c r="Q256" s="219"/>
      <c r="R256" s="219"/>
      <c r="S256" s="219"/>
      <c r="T256" s="514"/>
      <c r="U256" s="219"/>
      <c r="V256" s="219"/>
      <c r="W256" s="219"/>
      <c r="X256" s="219"/>
      <c r="Y256" s="219"/>
      <c r="Z256" s="219"/>
      <c r="AA256" s="219"/>
      <c r="AB256" s="219"/>
      <c r="AC256" s="219"/>
      <c r="AD256" s="219"/>
      <c r="AE256" s="219"/>
      <c r="AF256" s="219"/>
      <c r="AG256" s="219"/>
      <c r="AH256" s="218"/>
      <c r="AI256" s="218"/>
      <c r="AJ256" s="218"/>
      <c r="AK256" s="218"/>
      <c r="AL256" s="218"/>
      <c r="AM256" s="218"/>
      <c r="AN256" s="218"/>
      <c r="AO256" s="218"/>
      <c r="AP256" s="218"/>
    </row>
    <row r="257" spans="1:42" s="217" customFormat="1" ht="11.65" customHeight="1" x14ac:dyDescent="0.2">
      <c r="A257" s="1477"/>
      <c r="B257" s="123"/>
      <c r="C257" s="1075"/>
      <c r="D257" s="156"/>
      <c r="E257" s="156"/>
      <c r="F257" s="219"/>
      <c r="G257" s="1531"/>
      <c r="H257" s="1531"/>
      <c r="I257" s="1532"/>
      <c r="J257" s="1531"/>
      <c r="K257" s="1531"/>
      <c r="L257" s="1531"/>
      <c r="M257" s="1531"/>
      <c r="N257" s="1531"/>
      <c r="O257" s="1531"/>
      <c r="P257" s="1531"/>
      <c r="Q257" s="219"/>
      <c r="R257" s="219"/>
      <c r="S257" s="219"/>
      <c r="T257" s="514"/>
      <c r="U257" s="219"/>
      <c r="V257" s="219"/>
      <c r="W257" s="219"/>
      <c r="X257" s="219"/>
      <c r="Y257" s="219"/>
      <c r="Z257" s="219"/>
      <c r="AA257" s="219"/>
      <c r="AB257" s="219"/>
      <c r="AC257" s="219"/>
      <c r="AD257" s="219"/>
      <c r="AE257" s="219"/>
      <c r="AF257" s="219"/>
      <c r="AG257" s="219"/>
      <c r="AH257" s="218"/>
      <c r="AI257" s="218"/>
      <c r="AJ257" s="218"/>
      <c r="AK257" s="218"/>
      <c r="AL257" s="218"/>
      <c r="AM257" s="218"/>
      <c r="AN257" s="218"/>
      <c r="AO257" s="218"/>
      <c r="AP257" s="218"/>
    </row>
    <row r="258" spans="1:42" s="217" customFormat="1" ht="11.65" customHeight="1" x14ac:dyDescent="0.2">
      <c r="A258" s="1477"/>
      <c r="B258" s="123"/>
      <c r="C258" s="1075"/>
      <c r="D258" s="156"/>
      <c r="E258" s="156"/>
      <c r="F258" s="219"/>
      <c r="G258" s="1531"/>
      <c r="H258" s="1531"/>
      <c r="I258" s="1532"/>
      <c r="J258" s="1531"/>
      <c r="K258" s="1531"/>
      <c r="L258" s="1531"/>
      <c r="M258" s="1531"/>
      <c r="N258" s="1531"/>
      <c r="O258" s="1531"/>
      <c r="P258" s="1531"/>
      <c r="Q258" s="219"/>
      <c r="R258" s="219"/>
      <c r="S258" s="219"/>
      <c r="T258" s="514"/>
      <c r="U258" s="219"/>
      <c r="V258" s="219"/>
      <c r="W258" s="219"/>
      <c r="X258" s="219"/>
      <c r="Y258" s="219"/>
      <c r="Z258" s="219"/>
      <c r="AA258" s="219"/>
      <c r="AB258" s="219"/>
      <c r="AC258" s="219"/>
      <c r="AD258" s="219"/>
      <c r="AE258" s="219"/>
      <c r="AF258" s="219"/>
      <c r="AG258" s="219"/>
      <c r="AH258" s="218"/>
      <c r="AI258" s="218"/>
      <c r="AJ258" s="218"/>
      <c r="AK258" s="218"/>
      <c r="AL258" s="218"/>
      <c r="AM258" s="218"/>
      <c r="AN258" s="218"/>
      <c r="AO258" s="218"/>
      <c r="AP258" s="218"/>
    </row>
    <row r="259" spans="1:42" s="217" customFormat="1" ht="11.65" customHeight="1" x14ac:dyDescent="0.2">
      <c r="A259" s="1477"/>
      <c r="B259" s="123"/>
      <c r="C259" s="1075"/>
      <c r="D259" s="156"/>
      <c r="E259" s="156"/>
      <c r="F259" s="219"/>
      <c r="G259" s="1531"/>
      <c r="H259" s="1531"/>
      <c r="I259" s="1532"/>
      <c r="J259" s="1531"/>
      <c r="K259" s="1531"/>
      <c r="L259" s="1531"/>
      <c r="M259" s="1531"/>
      <c r="N259" s="1531"/>
      <c r="O259" s="1531"/>
      <c r="P259" s="1531"/>
      <c r="Q259" s="219"/>
      <c r="R259" s="219"/>
      <c r="S259" s="219"/>
      <c r="T259" s="514"/>
      <c r="U259" s="219"/>
      <c r="V259" s="219"/>
      <c r="W259" s="219"/>
      <c r="X259" s="219"/>
      <c r="Y259" s="219"/>
      <c r="Z259" s="219"/>
      <c r="AA259" s="219"/>
      <c r="AB259" s="219"/>
      <c r="AC259" s="219"/>
      <c r="AD259" s="219"/>
      <c r="AE259" s="219"/>
      <c r="AF259" s="219"/>
      <c r="AG259" s="219"/>
      <c r="AH259" s="218"/>
      <c r="AI259" s="218"/>
      <c r="AJ259" s="218"/>
      <c r="AK259" s="218"/>
      <c r="AL259" s="218"/>
      <c r="AM259" s="218"/>
      <c r="AN259" s="218"/>
      <c r="AO259" s="218"/>
      <c r="AP259" s="218"/>
    </row>
    <row r="260" spans="1:42" s="217" customFormat="1" ht="11.65" customHeight="1" x14ac:dyDescent="0.2">
      <c r="A260" s="1477"/>
      <c r="B260" s="123"/>
      <c r="C260" s="1075"/>
      <c r="D260" s="156"/>
      <c r="E260" s="156"/>
      <c r="F260" s="219"/>
      <c r="G260" s="1531"/>
      <c r="H260" s="1531"/>
      <c r="I260" s="1532"/>
      <c r="J260" s="1531"/>
      <c r="K260" s="1531"/>
      <c r="L260" s="1531"/>
      <c r="M260" s="1531"/>
      <c r="N260" s="1531"/>
      <c r="O260" s="1531"/>
      <c r="P260" s="1531"/>
      <c r="Q260" s="219"/>
      <c r="R260" s="219"/>
      <c r="S260" s="219"/>
      <c r="T260" s="514"/>
      <c r="U260" s="219"/>
      <c r="V260" s="219"/>
      <c r="W260" s="219"/>
      <c r="X260" s="219"/>
      <c r="Y260" s="219"/>
      <c r="Z260" s="219"/>
      <c r="AA260" s="219"/>
      <c r="AB260" s="219"/>
      <c r="AC260" s="219"/>
      <c r="AD260" s="219"/>
      <c r="AE260" s="219"/>
      <c r="AF260" s="219"/>
      <c r="AG260" s="219"/>
      <c r="AH260" s="218"/>
      <c r="AI260" s="218"/>
      <c r="AJ260" s="218"/>
      <c r="AK260" s="218"/>
      <c r="AL260" s="218"/>
      <c r="AM260" s="218"/>
      <c r="AN260" s="218"/>
      <c r="AO260" s="218"/>
      <c r="AP260" s="218"/>
    </row>
    <row r="261" spans="1:42" s="217" customFormat="1" ht="11.65" customHeight="1" x14ac:dyDescent="0.2">
      <c r="A261" s="1477"/>
      <c r="B261" s="123"/>
      <c r="C261" s="1075"/>
      <c r="D261" s="156"/>
      <c r="E261" s="156"/>
      <c r="F261" s="219"/>
      <c r="G261" s="1531"/>
      <c r="H261" s="1531"/>
      <c r="I261" s="1532"/>
      <c r="J261" s="1531"/>
      <c r="K261" s="1531"/>
      <c r="L261" s="1531"/>
      <c r="M261" s="1531"/>
      <c r="N261" s="1531"/>
      <c r="O261" s="1531"/>
      <c r="P261" s="1531"/>
      <c r="Q261" s="219"/>
      <c r="R261" s="219"/>
      <c r="S261" s="219"/>
      <c r="T261" s="514"/>
      <c r="U261" s="219"/>
      <c r="V261" s="219"/>
      <c r="W261" s="219"/>
      <c r="X261" s="219"/>
      <c r="Y261" s="219"/>
      <c r="Z261" s="219"/>
      <c r="AA261" s="219"/>
      <c r="AB261" s="219"/>
      <c r="AC261" s="219"/>
      <c r="AD261" s="219"/>
      <c r="AE261" s="219"/>
      <c r="AF261" s="219"/>
      <c r="AG261" s="219"/>
      <c r="AH261" s="218"/>
      <c r="AI261" s="218"/>
      <c r="AJ261" s="218"/>
      <c r="AK261" s="218"/>
      <c r="AL261" s="218"/>
      <c r="AM261" s="218"/>
      <c r="AN261" s="218"/>
      <c r="AO261" s="218"/>
      <c r="AP261" s="218"/>
    </row>
    <row r="262" spans="1:42" s="217" customFormat="1" ht="11.65" customHeight="1" x14ac:dyDescent="0.2">
      <c r="A262" s="1477"/>
      <c r="B262" s="123"/>
      <c r="C262" s="1075"/>
      <c r="D262" s="156"/>
      <c r="E262" s="156"/>
      <c r="F262" s="219"/>
      <c r="G262" s="1531"/>
      <c r="H262" s="1531"/>
      <c r="I262" s="1532"/>
      <c r="J262" s="1531"/>
      <c r="K262" s="1531"/>
      <c r="L262" s="1531"/>
      <c r="M262" s="1531"/>
      <c r="N262" s="1531"/>
      <c r="O262" s="1531"/>
      <c r="P262" s="1531"/>
      <c r="Q262" s="219"/>
      <c r="R262" s="219"/>
      <c r="S262" s="219"/>
      <c r="T262" s="514"/>
      <c r="U262" s="219"/>
      <c r="V262" s="219"/>
      <c r="W262" s="219"/>
      <c r="X262" s="219"/>
      <c r="Y262" s="219"/>
      <c r="Z262" s="219"/>
      <c r="AA262" s="219"/>
      <c r="AB262" s="219"/>
      <c r="AC262" s="219"/>
      <c r="AD262" s="219"/>
      <c r="AE262" s="219"/>
      <c r="AF262" s="219"/>
      <c r="AG262" s="219"/>
      <c r="AH262" s="218"/>
      <c r="AI262" s="218"/>
      <c r="AJ262" s="218"/>
      <c r="AK262" s="218"/>
      <c r="AL262" s="218"/>
      <c r="AM262" s="218"/>
      <c r="AN262" s="218"/>
      <c r="AO262" s="218"/>
      <c r="AP262" s="218"/>
    </row>
    <row r="263" spans="1:42" s="217" customFormat="1" ht="11.65" customHeight="1" x14ac:dyDescent="0.2">
      <c r="A263" s="1477"/>
      <c r="B263" s="123"/>
      <c r="C263" s="1075"/>
      <c r="D263" s="156"/>
      <c r="E263" s="156"/>
      <c r="F263" s="219"/>
      <c r="G263" s="1531"/>
      <c r="H263" s="1531"/>
      <c r="I263" s="1532"/>
      <c r="J263" s="1531"/>
      <c r="K263" s="1531"/>
      <c r="L263" s="1531"/>
      <c r="M263" s="1531"/>
      <c r="N263" s="1531"/>
      <c r="O263" s="1531"/>
      <c r="P263" s="1531"/>
      <c r="Q263" s="219"/>
      <c r="R263" s="219"/>
      <c r="S263" s="219"/>
      <c r="T263" s="514"/>
      <c r="U263" s="219"/>
      <c r="V263" s="219"/>
      <c r="W263" s="219"/>
      <c r="X263" s="219"/>
      <c r="Y263" s="219"/>
      <c r="Z263" s="219"/>
      <c r="AA263" s="219"/>
      <c r="AB263" s="219"/>
      <c r="AC263" s="219"/>
      <c r="AD263" s="219"/>
      <c r="AE263" s="219"/>
      <c r="AF263" s="219"/>
      <c r="AG263" s="219"/>
      <c r="AH263" s="218"/>
      <c r="AI263" s="218"/>
      <c r="AJ263" s="218"/>
      <c r="AK263" s="218"/>
      <c r="AL263" s="218"/>
      <c r="AM263" s="218"/>
      <c r="AN263" s="218"/>
      <c r="AO263" s="218"/>
      <c r="AP263" s="218"/>
    </row>
    <row r="264" spans="1:42" s="217" customFormat="1" ht="11.65" customHeight="1" x14ac:dyDescent="0.2">
      <c r="A264" s="1477"/>
      <c r="B264" s="123"/>
      <c r="C264" s="1075"/>
      <c r="D264" s="156"/>
      <c r="E264" s="156"/>
      <c r="F264" s="219"/>
      <c r="G264" s="1531"/>
      <c r="H264" s="1531"/>
      <c r="I264" s="1532"/>
      <c r="J264" s="1531"/>
      <c r="K264" s="1531"/>
      <c r="L264" s="1531"/>
      <c r="M264" s="1531"/>
      <c r="N264" s="1531"/>
      <c r="O264" s="1531"/>
      <c r="P264" s="1531"/>
      <c r="Q264" s="219"/>
      <c r="R264" s="219"/>
      <c r="S264" s="219"/>
      <c r="T264" s="514"/>
      <c r="U264" s="219"/>
      <c r="V264" s="219"/>
      <c r="W264" s="219"/>
      <c r="X264" s="219"/>
      <c r="Y264" s="219"/>
      <c r="Z264" s="219"/>
      <c r="AA264" s="219"/>
      <c r="AB264" s="219"/>
      <c r="AC264" s="219"/>
      <c r="AD264" s="219"/>
      <c r="AE264" s="219"/>
      <c r="AF264" s="219"/>
      <c r="AG264" s="219"/>
      <c r="AH264" s="218"/>
      <c r="AI264" s="218"/>
      <c r="AJ264" s="218"/>
      <c r="AK264" s="218"/>
      <c r="AL264" s="218"/>
      <c r="AM264" s="218"/>
      <c r="AN264" s="218"/>
      <c r="AO264" s="218"/>
      <c r="AP264" s="218"/>
    </row>
    <row r="265" spans="1:42" s="217" customFormat="1" ht="11.65" customHeight="1" x14ac:dyDescent="0.2">
      <c r="A265" s="1477"/>
      <c r="B265" s="123"/>
      <c r="C265" s="1075"/>
      <c r="D265" s="156"/>
      <c r="E265" s="156"/>
      <c r="F265" s="219"/>
      <c r="G265" s="1531"/>
      <c r="H265" s="1531"/>
      <c r="I265" s="1532"/>
      <c r="J265" s="1531"/>
      <c r="K265" s="1531"/>
      <c r="L265" s="1531"/>
      <c r="M265" s="1531"/>
      <c r="N265" s="1531"/>
      <c r="O265" s="1531"/>
      <c r="P265" s="1531"/>
      <c r="Q265" s="219"/>
      <c r="R265" s="219"/>
      <c r="S265" s="219"/>
      <c r="T265" s="514"/>
      <c r="U265" s="219"/>
      <c r="V265" s="219"/>
      <c r="W265" s="219"/>
      <c r="X265" s="219"/>
      <c r="Y265" s="219"/>
      <c r="Z265" s="219"/>
      <c r="AA265" s="219"/>
      <c r="AB265" s="219"/>
      <c r="AC265" s="219"/>
      <c r="AD265" s="219"/>
      <c r="AE265" s="219"/>
      <c r="AF265" s="219"/>
      <c r="AG265" s="219"/>
      <c r="AH265" s="218"/>
      <c r="AI265" s="218"/>
      <c r="AJ265" s="218"/>
      <c r="AK265" s="218"/>
      <c r="AL265" s="218"/>
      <c r="AM265" s="218"/>
      <c r="AN265" s="218"/>
      <c r="AO265" s="218"/>
      <c r="AP265" s="218"/>
    </row>
    <row r="266" spans="1:42" s="217" customFormat="1" ht="11.65" customHeight="1" x14ac:dyDescent="0.2">
      <c r="A266" s="1477"/>
      <c r="B266" s="123"/>
      <c r="C266" s="1075"/>
      <c r="D266" s="156"/>
      <c r="E266" s="156"/>
      <c r="F266" s="219"/>
      <c r="G266" s="1531"/>
      <c r="H266" s="1531"/>
      <c r="I266" s="1532"/>
      <c r="J266" s="1531"/>
      <c r="K266" s="1531"/>
      <c r="L266" s="1531"/>
      <c r="M266" s="1531"/>
      <c r="N266" s="1531"/>
      <c r="O266" s="1531"/>
      <c r="P266" s="1531"/>
      <c r="Q266" s="219"/>
      <c r="R266" s="219"/>
      <c r="S266" s="219"/>
      <c r="T266" s="514"/>
      <c r="U266" s="219"/>
      <c r="V266" s="219"/>
      <c r="W266" s="219"/>
      <c r="X266" s="219"/>
      <c r="Y266" s="219"/>
      <c r="Z266" s="219"/>
      <c r="AA266" s="219"/>
      <c r="AB266" s="219"/>
      <c r="AC266" s="219"/>
      <c r="AD266" s="219"/>
      <c r="AE266" s="219"/>
      <c r="AF266" s="219"/>
      <c r="AG266" s="219"/>
      <c r="AH266" s="218"/>
      <c r="AI266" s="218"/>
      <c r="AJ266" s="218"/>
      <c r="AK266" s="218"/>
      <c r="AL266" s="218"/>
      <c r="AM266" s="218"/>
      <c r="AN266" s="218"/>
      <c r="AO266" s="218"/>
      <c r="AP266" s="218"/>
    </row>
    <row r="267" spans="1:42" s="217" customFormat="1" ht="11.65" customHeight="1" x14ac:dyDescent="0.2">
      <c r="A267" s="1477"/>
      <c r="B267" s="123"/>
      <c r="C267" s="1075"/>
      <c r="D267" s="156"/>
      <c r="E267" s="156"/>
      <c r="F267" s="219"/>
      <c r="G267" s="1531"/>
      <c r="H267" s="1531"/>
      <c r="I267" s="1532"/>
      <c r="J267" s="1531"/>
      <c r="K267" s="1531"/>
      <c r="L267" s="1531"/>
      <c r="M267" s="1531"/>
      <c r="N267" s="1531"/>
      <c r="O267" s="1531"/>
      <c r="P267" s="1531"/>
      <c r="Q267" s="219"/>
      <c r="R267" s="219"/>
      <c r="S267" s="219"/>
      <c r="T267" s="514"/>
      <c r="U267" s="219"/>
      <c r="V267" s="219"/>
      <c r="W267" s="219"/>
      <c r="X267" s="219"/>
      <c r="Y267" s="219"/>
      <c r="Z267" s="219"/>
      <c r="AA267" s="219"/>
      <c r="AB267" s="219"/>
      <c r="AC267" s="219"/>
      <c r="AD267" s="219"/>
      <c r="AE267" s="219"/>
      <c r="AF267" s="219"/>
      <c r="AG267" s="219"/>
      <c r="AH267" s="218"/>
      <c r="AI267" s="218"/>
      <c r="AJ267" s="218"/>
      <c r="AK267" s="218"/>
      <c r="AL267" s="218"/>
      <c r="AM267" s="218"/>
      <c r="AN267" s="218"/>
      <c r="AO267" s="218"/>
      <c r="AP267" s="218"/>
    </row>
    <row r="268" spans="1:42" s="217" customFormat="1" ht="11.65" customHeight="1" x14ac:dyDescent="0.2">
      <c r="A268" s="1477"/>
      <c r="B268" s="123"/>
      <c r="C268" s="1075"/>
      <c r="D268" s="156"/>
      <c r="E268" s="156"/>
      <c r="F268" s="219"/>
      <c r="G268" s="1531"/>
      <c r="H268" s="1531"/>
      <c r="I268" s="1532"/>
      <c r="J268" s="1531"/>
      <c r="K268" s="1531"/>
      <c r="L268" s="1531"/>
      <c r="M268" s="1531"/>
      <c r="N268" s="1531"/>
      <c r="O268" s="1531"/>
      <c r="P268" s="1531"/>
      <c r="Q268" s="219"/>
      <c r="R268" s="219"/>
      <c r="S268" s="219"/>
      <c r="T268" s="514"/>
      <c r="U268" s="219"/>
      <c r="V268" s="219"/>
      <c r="W268" s="219"/>
      <c r="X268" s="219"/>
      <c r="Y268" s="219"/>
      <c r="Z268" s="219"/>
      <c r="AA268" s="219"/>
      <c r="AB268" s="219"/>
      <c r="AC268" s="219"/>
      <c r="AD268" s="219"/>
      <c r="AE268" s="219"/>
      <c r="AF268" s="219"/>
      <c r="AG268" s="219"/>
      <c r="AH268" s="218"/>
      <c r="AI268" s="218"/>
      <c r="AJ268" s="218"/>
      <c r="AK268" s="218"/>
      <c r="AL268" s="218"/>
      <c r="AM268" s="218"/>
      <c r="AN268" s="218"/>
      <c r="AO268" s="218"/>
      <c r="AP268" s="218"/>
    </row>
    <row r="269" spans="1:42" s="217" customFormat="1" ht="11.65" customHeight="1" x14ac:dyDescent="0.2">
      <c r="A269" s="1477"/>
      <c r="B269" s="123"/>
      <c r="C269" s="1075"/>
      <c r="D269" s="156"/>
      <c r="E269" s="156"/>
      <c r="F269" s="219"/>
      <c r="G269" s="1531"/>
      <c r="H269" s="1531"/>
      <c r="I269" s="1532"/>
      <c r="J269" s="1531"/>
      <c r="K269" s="1531"/>
      <c r="L269" s="1531"/>
      <c r="M269" s="1531"/>
      <c r="N269" s="1531"/>
      <c r="O269" s="1531"/>
      <c r="P269" s="1531"/>
      <c r="Q269" s="219"/>
      <c r="R269" s="219"/>
      <c r="S269" s="219"/>
      <c r="T269" s="514"/>
      <c r="U269" s="219"/>
      <c r="V269" s="219"/>
      <c r="W269" s="219"/>
      <c r="X269" s="219"/>
      <c r="Y269" s="219"/>
      <c r="Z269" s="219"/>
      <c r="AA269" s="219"/>
      <c r="AB269" s="219"/>
      <c r="AC269" s="219"/>
      <c r="AD269" s="219"/>
      <c r="AE269" s="219"/>
      <c r="AF269" s="219"/>
      <c r="AG269" s="219"/>
      <c r="AH269" s="218"/>
      <c r="AI269" s="218"/>
      <c r="AJ269" s="218"/>
      <c r="AK269" s="218"/>
      <c r="AL269" s="218"/>
      <c r="AM269" s="218"/>
      <c r="AN269" s="218"/>
      <c r="AO269" s="218"/>
      <c r="AP269" s="218"/>
    </row>
    <row r="270" spans="1:42" s="217" customFormat="1" ht="11.65" customHeight="1" x14ac:dyDescent="0.2">
      <c r="A270" s="1477"/>
      <c r="B270" s="123"/>
      <c r="C270" s="1075"/>
      <c r="D270" s="156"/>
      <c r="E270" s="156"/>
      <c r="F270" s="219"/>
      <c r="G270" s="1531"/>
      <c r="H270" s="1531"/>
      <c r="I270" s="1532"/>
      <c r="J270" s="1531"/>
      <c r="K270" s="1531"/>
      <c r="L270" s="1531"/>
      <c r="M270" s="1531"/>
      <c r="N270" s="1531"/>
      <c r="O270" s="1531"/>
      <c r="P270" s="1531"/>
      <c r="Q270" s="219"/>
      <c r="R270" s="219"/>
      <c r="S270" s="219"/>
      <c r="T270" s="514"/>
      <c r="U270" s="219"/>
      <c r="V270" s="219"/>
      <c r="W270" s="219"/>
      <c r="X270" s="219"/>
      <c r="Y270" s="219"/>
      <c r="Z270" s="219"/>
      <c r="AA270" s="219"/>
      <c r="AB270" s="219"/>
      <c r="AC270" s="219"/>
      <c r="AD270" s="219"/>
      <c r="AE270" s="219"/>
      <c r="AF270" s="219"/>
      <c r="AG270" s="219"/>
      <c r="AH270" s="218"/>
      <c r="AI270" s="218"/>
      <c r="AJ270" s="218"/>
      <c r="AK270" s="218"/>
      <c r="AL270" s="218"/>
      <c r="AM270" s="218"/>
      <c r="AN270" s="218"/>
      <c r="AO270" s="218"/>
      <c r="AP270" s="218"/>
    </row>
    <row r="271" spans="1:42" s="217" customFormat="1" ht="11.65" customHeight="1" x14ac:dyDescent="0.2">
      <c r="A271" s="1477"/>
      <c r="B271" s="123"/>
      <c r="C271" s="1075"/>
      <c r="D271" s="156"/>
      <c r="E271" s="156"/>
      <c r="F271" s="219"/>
      <c r="G271" s="1531"/>
      <c r="H271" s="1531"/>
      <c r="I271" s="1532"/>
      <c r="J271" s="1531"/>
      <c r="K271" s="1531"/>
      <c r="L271" s="1531"/>
      <c r="M271" s="1531"/>
      <c r="N271" s="1531"/>
      <c r="O271" s="1531"/>
      <c r="P271" s="1531"/>
      <c r="Q271" s="219"/>
      <c r="R271" s="219"/>
      <c r="S271" s="219"/>
      <c r="T271" s="514"/>
      <c r="U271" s="219"/>
      <c r="V271" s="219"/>
      <c r="W271" s="219"/>
      <c r="X271" s="219"/>
      <c r="Y271" s="219"/>
      <c r="Z271" s="219"/>
      <c r="AA271" s="219"/>
      <c r="AB271" s="219"/>
      <c r="AC271" s="219"/>
      <c r="AD271" s="219"/>
      <c r="AE271" s="219"/>
      <c r="AF271" s="219"/>
      <c r="AG271" s="219"/>
      <c r="AH271" s="218"/>
      <c r="AI271" s="218"/>
      <c r="AJ271" s="218"/>
      <c r="AK271" s="218"/>
      <c r="AL271" s="218"/>
      <c r="AM271" s="218"/>
      <c r="AN271" s="218"/>
      <c r="AO271" s="218"/>
      <c r="AP271" s="218"/>
    </row>
    <row r="272" spans="1:42" s="217" customFormat="1" ht="11.65" customHeight="1" x14ac:dyDescent="0.2">
      <c r="A272" s="1477"/>
      <c r="B272" s="123"/>
      <c r="C272" s="1075"/>
      <c r="D272" s="156"/>
      <c r="E272" s="156"/>
      <c r="F272" s="219"/>
      <c r="G272" s="1531"/>
      <c r="H272" s="1531"/>
      <c r="I272" s="1532"/>
      <c r="J272" s="1531"/>
      <c r="K272" s="1531"/>
      <c r="L272" s="1531"/>
      <c r="M272" s="1531"/>
      <c r="N272" s="1531"/>
      <c r="O272" s="1531"/>
      <c r="P272" s="1531"/>
      <c r="Q272" s="219"/>
      <c r="R272" s="219"/>
      <c r="S272" s="219"/>
      <c r="T272" s="514"/>
      <c r="U272" s="219"/>
      <c r="V272" s="219"/>
      <c r="W272" s="219"/>
      <c r="X272" s="219"/>
      <c r="Y272" s="219"/>
      <c r="Z272" s="219"/>
      <c r="AA272" s="219"/>
      <c r="AB272" s="219"/>
      <c r="AC272" s="219"/>
      <c r="AD272" s="219"/>
      <c r="AE272" s="219"/>
      <c r="AF272" s="219"/>
      <c r="AG272" s="219"/>
      <c r="AH272" s="218"/>
      <c r="AI272" s="218"/>
      <c r="AJ272" s="218"/>
      <c r="AK272" s="218"/>
      <c r="AL272" s="218"/>
      <c r="AM272" s="218"/>
      <c r="AN272" s="218"/>
      <c r="AO272" s="218"/>
      <c r="AP272" s="218"/>
    </row>
    <row r="273" spans="1:42" s="217" customFormat="1" ht="11.65" customHeight="1" x14ac:dyDescent="0.2">
      <c r="A273" s="1477"/>
      <c r="B273" s="123"/>
      <c r="C273" s="1075"/>
      <c r="D273" s="156"/>
      <c r="E273" s="156"/>
      <c r="F273" s="219"/>
      <c r="G273" s="1531"/>
      <c r="H273" s="1531"/>
      <c r="I273" s="1532"/>
      <c r="J273" s="1531"/>
      <c r="K273" s="1531"/>
      <c r="L273" s="1531"/>
      <c r="M273" s="1531"/>
      <c r="N273" s="1531"/>
      <c r="O273" s="1531"/>
      <c r="P273" s="1531"/>
      <c r="Q273" s="219"/>
      <c r="R273" s="219"/>
      <c r="S273" s="219"/>
      <c r="T273" s="514"/>
      <c r="U273" s="219"/>
      <c r="V273" s="219"/>
      <c r="W273" s="219"/>
      <c r="X273" s="219"/>
      <c r="Y273" s="219"/>
      <c r="Z273" s="219"/>
      <c r="AA273" s="219"/>
      <c r="AB273" s="219"/>
      <c r="AC273" s="219"/>
      <c r="AD273" s="219"/>
      <c r="AE273" s="219"/>
      <c r="AF273" s="219"/>
      <c r="AG273" s="219"/>
      <c r="AH273" s="218"/>
      <c r="AI273" s="218"/>
      <c r="AJ273" s="218"/>
      <c r="AK273" s="218"/>
      <c r="AL273" s="218"/>
      <c r="AM273" s="218"/>
      <c r="AN273" s="218"/>
      <c r="AO273" s="218"/>
      <c r="AP273" s="218"/>
    </row>
    <row r="274" spans="1:42" s="217" customFormat="1" ht="11.65" customHeight="1" x14ac:dyDescent="0.2">
      <c r="A274" s="1477"/>
      <c r="B274" s="123"/>
      <c r="C274" s="1075"/>
      <c r="D274" s="156"/>
      <c r="E274" s="156"/>
      <c r="F274" s="219"/>
      <c r="G274" s="1531"/>
      <c r="H274" s="1531"/>
      <c r="I274" s="1532"/>
      <c r="J274" s="1531"/>
      <c r="K274" s="1531"/>
      <c r="L274" s="1531"/>
      <c r="M274" s="1531"/>
      <c r="N274" s="1531"/>
      <c r="O274" s="1531"/>
      <c r="P274" s="1531"/>
      <c r="Q274" s="219"/>
      <c r="R274" s="219"/>
      <c r="S274" s="219"/>
      <c r="T274" s="514"/>
      <c r="U274" s="219"/>
      <c r="V274" s="219"/>
      <c r="W274" s="219"/>
      <c r="X274" s="219"/>
      <c r="Y274" s="219"/>
      <c r="Z274" s="219"/>
      <c r="AA274" s="219"/>
      <c r="AB274" s="219"/>
      <c r="AC274" s="219"/>
      <c r="AD274" s="219"/>
      <c r="AE274" s="219"/>
      <c r="AF274" s="219"/>
      <c r="AG274" s="219"/>
      <c r="AH274" s="218"/>
      <c r="AI274" s="218"/>
      <c r="AJ274" s="218"/>
      <c r="AK274" s="218"/>
      <c r="AL274" s="218"/>
      <c r="AM274" s="218"/>
      <c r="AN274" s="218"/>
      <c r="AO274" s="218"/>
      <c r="AP274" s="218"/>
    </row>
    <row r="275" spans="1:42" s="217" customFormat="1" ht="11.65" customHeight="1" x14ac:dyDescent="0.2">
      <c r="A275" s="1477"/>
      <c r="B275" s="123"/>
      <c r="C275" s="1075"/>
      <c r="D275" s="156"/>
      <c r="E275" s="156"/>
      <c r="F275" s="219"/>
      <c r="G275" s="1531"/>
      <c r="H275" s="1531"/>
      <c r="I275" s="1532"/>
      <c r="J275" s="1531"/>
      <c r="K275" s="1531"/>
      <c r="L275" s="1531"/>
      <c r="M275" s="1531"/>
      <c r="N275" s="1531"/>
      <c r="O275" s="1531"/>
      <c r="P275" s="1531"/>
      <c r="Q275" s="219"/>
      <c r="R275" s="219"/>
      <c r="S275" s="219"/>
      <c r="T275" s="514"/>
      <c r="U275" s="219"/>
      <c r="V275" s="219"/>
      <c r="W275" s="219"/>
      <c r="X275" s="219"/>
      <c r="Y275" s="219"/>
      <c r="Z275" s="219"/>
      <c r="AA275" s="219"/>
      <c r="AB275" s="219"/>
      <c r="AC275" s="219"/>
      <c r="AD275" s="219"/>
      <c r="AE275" s="219"/>
      <c r="AF275" s="219"/>
      <c r="AG275" s="219"/>
      <c r="AH275" s="218"/>
      <c r="AI275" s="218"/>
      <c r="AJ275" s="218"/>
      <c r="AK275" s="218"/>
      <c r="AL275" s="218"/>
      <c r="AM275" s="218"/>
      <c r="AN275" s="218"/>
      <c r="AO275" s="218"/>
      <c r="AP275" s="218"/>
    </row>
    <row r="276" spans="1:42" s="217" customFormat="1" ht="11.65" customHeight="1" x14ac:dyDescent="0.2">
      <c r="A276" s="1477"/>
      <c r="B276" s="123"/>
      <c r="C276" s="1075"/>
      <c r="D276" s="156"/>
      <c r="E276" s="156"/>
      <c r="F276" s="219"/>
      <c r="G276" s="1531"/>
      <c r="H276" s="1531"/>
      <c r="I276" s="1532"/>
      <c r="J276" s="1531"/>
      <c r="K276" s="1531"/>
      <c r="L276" s="1531"/>
      <c r="M276" s="1531"/>
      <c r="N276" s="1531"/>
      <c r="O276" s="1531"/>
      <c r="P276" s="1531"/>
      <c r="Q276" s="219"/>
      <c r="R276" s="219"/>
      <c r="S276" s="219"/>
      <c r="T276" s="514"/>
      <c r="U276" s="219"/>
      <c r="V276" s="219"/>
      <c r="W276" s="219"/>
      <c r="X276" s="219"/>
      <c r="Y276" s="219"/>
      <c r="Z276" s="219"/>
      <c r="AA276" s="219"/>
      <c r="AB276" s="219"/>
      <c r="AC276" s="219"/>
      <c r="AD276" s="219"/>
      <c r="AE276" s="219"/>
      <c r="AF276" s="219"/>
      <c r="AG276" s="219"/>
      <c r="AH276" s="218"/>
      <c r="AI276" s="218"/>
      <c r="AJ276" s="218"/>
      <c r="AK276" s="218"/>
      <c r="AL276" s="218"/>
      <c r="AM276" s="218"/>
      <c r="AN276" s="218"/>
      <c r="AO276" s="218"/>
      <c r="AP276" s="218"/>
    </row>
    <row r="277" spans="1:42" s="217" customFormat="1" ht="11.65" customHeight="1" x14ac:dyDescent="0.2">
      <c r="A277" s="1477"/>
      <c r="B277" s="123"/>
      <c r="C277" s="1075"/>
      <c r="D277" s="156"/>
      <c r="E277" s="156"/>
      <c r="F277" s="219"/>
      <c r="G277" s="1531"/>
      <c r="H277" s="1531"/>
      <c r="I277" s="1532"/>
      <c r="J277" s="1531"/>
      <c r="K277" s="1531"/>
      <c r="L277" s="1531"/>
      <c r="M277" s="1531"/>
      <c r="N277" s="1531"/>
      <c r="O277" s="1531"/>
      <c r="P277" s="1531"/>
      <c r="Q277" s="219"/>
      <c r="R277" s="219"/>
      <c r="S277" s="219"/>
      <c r="T277" s="514"/>
      <c r="U277" s="219"/>
      <c r="V277" s="219"/>
      <c r="W277" s="219"/>
      <c r="X277" s="219"/>
      <c r="Y277" s="219"/>
      <c r="Z277" s="219"/>
      <c r="AA277" s="219"/>
      <c r="AB277" s="219"/>
      <c r="AC277" s="219"/>
      <c r="AD277" s="219"/>
      <c r="AE277" s="219"/>
      <c r="AF277" s="219"/>
      <c r="AG277" s="219"/>
      <c r="AH277" s="218"/>
      <c r="AI277" s="218"/>
      <c r="AJ277" s="218"/>
      <c r="AK277" s="218"/>
      <c r="AL277" s="218"/>
      <c r="AM277" s="218"/>
      <c r="AN277" s="218"/>
      <c r="AO277" s="218"/>
      <c r="AP277" s="218"/>
    </row>
    <row r="278" spans="1:42" s="217" customFormat="1" ht="11.65" customHeight="1" x14ac:dyDescent="0.2">
      <c r="A278" s="1477"/>
      <c r="B278" s="123"/>
      <c r="C278" s="1075"/>
      <c r="D278" s="156"/>
      <c r="E278" s="156"/>
      <c r="F278" s="219"/>
      <c r="G278" s="1531"/>
      <c r="H278" s="1531"/>
      <c r="I278" s="1532"/>
      <c r="J278" s="1531"/>
      <c r="K278" s="1531"/>
      <c r="L278" s="1531"/>
      <c r="M278" s="1531"/>
      <c r="N278" s="1531"/>
      <c r="O278" s="1531"/>
      <c r="P278" s="1531"/>
      <c r="Q278" s="219"/>
      <c r="R278" s="219"/>
      <c r="S278" s="219"/>
      <c r="T278" s="514"/>
      <c r="U278" s="219"/>
      <c r="V278" s="219"/>
      <c r="W278" s="219"/>
      <c r="X278" s="219"/>
      <c r="Y278" s="219"/>
      <c r="Z278" s="219"/>
      <c r="AA278" s="219"/>
      <c r="AB278" s="219"/>
      <c r="AC278" s="219"/>
      <c r="AD278" s="219"/>
      <c r="AE278" s="219"/>
      <c r="AF278" s="219"/>
      <c r="AG278" s="219"/>
      <c r="AH278" s="218"/>
      <c r="AI278" s="218"/>
      <c r="AJ278" s="218"/>
      <c r="AK278" s="218"/>
      <c r="AL278" s="218"/>
      <c r="AM278" s="218"/>
      <c r="AN278" s="218"/>
      <c r="AO278" s="218"/>
      <c r="AP278" s="218"/>
    </row>
    <row r="279" spans="1:42" s="217" customFormat="1" ht="11.65" customHeight="1" x14ac:dyDescent="0.2">
      <c r="A279" s="1477"/>
      <c r="B279" s="123"/>
      <c r="C279" s="1075"/>
      <c r="D279" s="156"/>
      <c r="E279" s="156"/>
      <c r="F279" s="219"/>
      <c r="G279" s="1531"/>
      <c r="H279" s="1531"/>
      <c r="I279" s="1532"/>
      <c r="J279" s="1531"/>
      <c r="K279" s="1531"/>
      <c r="L279" s="1531"/>
      <c r="M279" s="1531"/>
      <c r="N279" s="1531"/>
      <c r="O279" s="1531"/>
      <c r="P279" s="1531"/>
      <c r="Q279" s="219"/>
      <c r="R279" s="219"/>
      <c r="S279" s="219"/>
      <c r="T279" s="514"/>
      <c r="U279" s="219"/>
      <c r="V279" s="219"/>
      <c r="W279" s="219"/>
      <c r="X279" s="219"/>
      <c r="Y279" s="219"/>
      <c r="Z279" s="219"/>
      <c r="AA279" s="219"/>
      <c r="AB279" s="219"/>
      <c r="AC279" s="219"/>
      <c r="AD279" s="219"/>
      <c r="AE279" s="219"/>
      <c r="AF279" s="219"/>
      <c r="AG279" s="219"/>
      <c r="AH279" s="218"/>
      <c r="AI279" s="218"/>
      <c r="AJ279" s="218"/>
      <c r="AK279" s="218"/>
      <c r="AL279" s="218"/>
      <c r="AM279" s="218"/>
      <c r="AN279" s="218"/>
      <c r="AO279" s="218"/>
      <c r="AP279" s="218"/>
    </row>
    <row r="280" spans="1:42" s="217" customFormat="1" ht="11.65" customHeight="1" x14ac:dyDescent="0.2">
      <c r="A280" s="1477"/>
      <c r="B280" s="123"/>
      <c r="C280" s="1075"/>
      <c r="D280" s="156"/>
      <c r="E280" s="156"/>
      <c r="F280" s="219"/>
      <c r="G280" s="1531"/>
      <c r="H280" s="1531"/>
      <c r="I280" s="1532"/>
      <c r="J280" s="1531"/>
      <c r="K280" s="1531"/>
      <c r="L280" s="1531"/>
      <c r="M280" s="1531"/>
      <c r="N280" s="1531"/>
      <c r="O280" s="1531"/>
      <c r="P280" s="1531"/>
      <c r="Q280" s="219"/>
      <c r="R280" s="219"/>
      <c r="S280" s="219"/>
      <c r="T280" s="514"/>
      <c r="U280" s="219"/>
      <c r="V280" s="219"/>
      <c r="W280" s="219"/>
      <c r="X280" s="219"/>
      <c r="Y280" s="219"/>
      <c r="Z280" s="219"/>
      <c r="AA280" s="219"/>
      <c r="AB280" s="219"/>
      <c r="AC280" s="219"/>
      <c r="AD280" s="219"/>
      <c r="AE280" s="219"/>
      <c r="AF280" s="219"/>
      <c r="AG280" s="219"/>
      <c r="AH280" s="218"/>
      <c r="AI280" s="218"/>
      <c r="AJ280" s="218"/>
      <c r="AK280" s="218"/>
      <c r="AL280" s="218"/>
      <c r="AM280" s="218"/>
      <c r="AN280" s="218"/>
      <c r="AO280" s="218"/>
      <c r="AP280" s="218"/>
    </row>
    <row r="281" spans="1:42" s="217" customFormat="1" ht="11.65" customHeight="1" x14ac:dyDescent="0.2">
      <c r="A281" s="1477"/>
      <c r="B281" s="123"/>
      <c r="C281" s="1075"/>
      <c r="D281" s="156"/>
      <c r="E281" s="156"/>
      <c r="F281" s="219"/>
      <c r="G281" s="1531"/>
      <c r="H281" s="1531"/>
      <c r="I281" s="1532"/>
      <c r="J281" s="1531"/>
      <c r="K281" s="1531"/>
      <c r="L281" s="1531"/>
      <c r="M281" s="1531"/>
      <c r="N281" s="1531"/>
      <c r="O281" s="1531"/>
      <c r="P281" s="1531"/>
      <c r="Q281" s="219"/>
      <c r="R281" s="219"/>
      <c r="S281" s="219"/>
      <c r="T281" s="514"/>
      <c r="U281" s="219"/>
      <c r="V281" s="219"/>
      <c r="W281" s="219"/>
      <c r="X281" s="219"/>
      <c r="Y281" s="219"/>
      <c r="Z281" s="219"/>
      <c r="AA281" s="219"/>
      <c r="AB281" s="219"/>
      <c r="AC281" s="219"/>
      <c r="AD281" s="219"/>
      <c r="AE281" s="219"/>
      <c r="AF281" s="219"/>
      <c r="AG281" s="219"/>
      <c r="AH281" s="218"/>
      <c r="AI281" s="218"/>
      <c r="AJ281" s="218"/>
      <c r="AK281" s="218"/>
      <c r="AL281" s="218"/>
      <c r="AM281" s="218"/>
      <c r="AN281" s="218"/>
      <c r="AO281" s="218"/>
      <c r="AP281" s="218"/>
    </row>
    <row r="282" spans="1:42" s="217" customFormat="1" ht="11.65" customHeight="1" x14ac:dyDescent="0.2">
      <c r="A282" s="1477"/>
      <c r="B282" s="123"/>
      <c r="C282" s="1075"/>
      <c r="D282" s="156"/>
      <c r="E282" s="156"/>
      <c r="F282" s="219"/>
      <c r="G282" s="1531"/>
      <c r="H282" s="1531"/>
      <c r="I282" s="1532"/>
      <c r="J282" s="1531"/>
      <c r="K282" s="1531"/>
      <c r="L282" s="1531"/>
      <c r="M282" s="1531"/>
      <c r="N282" s="1531"/>
      <c r="O282" s="1531"/>
      <c r="P282" s="1531"/>
      <c r="Q282" s="219"/>
      <c r="R282" s="219"/>
      <c r="S282" s="219"/>
      <c r="T282" s="514"/>
      <c r="U282" s="219"/>
      <c r="V282" s="219"/>
      <c r="W282" s="219"/>
      <c r="X282" s="219"/>
      <c r="Y282" s="219"/>
      <c r="Z282" s="219"/>
      <c r="AA282" s="219"/>
      <c r="AB282" s="219"/>
      <c r="AC282" s="219"/>
      <c r="AD282" s="219"/>
      <c r="AE282" s="219"/>
      <c r="AF282" s="219"/>
      <c r="AG282" s="219"/>
      <c r="AH282" s="218"/>
      <c r="AI282" s="218"/>
      <c r="AJ282" s="218"/>
      <c r="AK282" s="218"/>
      <c r="AL282" s="218"/>
      <c r="AM282" s="218"/>
      <c r="AN282" s="218"/>
      <c r="AO282" s="218"/>
      <c r="AP282" s="218"/>
    </row>
    <row r="283" spans="1:42" s="217" customFormat="1" ht="11.65" customHeight="1" x14ac:dyDescent="0.2">
      <c r="A283" s="1477"/>
      <c r="B283" s="123"/>
      <c r="C283" s="1075"/>
      <c r="D283" s="156"/>
      <c r="E283" s="156"/>
      <c r="F283" s="219"/>
      <c r="G283" s="1531"/>
      <c r="H283" s="1531"/>
      <c r="I283" s="1532"/>
      <c r="J283" s="1531"/>
      <c r="K283" s="1531"/>
      <c r="L283" s="1531"/>
      <c r="M283" s="1531"/>
      <c r="N283" s="1531"/>
      <c r="O283" s="1531"/>
      <c r="P283" s="1531"/>
      <c r="Q283" s="219"/>
      <c r="R283" s="219"/>
      <c r="S283" s="219"/>
      <c r="T283" s="514"/>
      <c r="U283" s="219"/>
      <c r="V283" s="219"/>
      <c r="W283" s="219"/>
      <c r="X283" s="219"/>
      <c r="Y283" s="219"/>
      <c r="Z283" s="219"/>
      <c r="AA283" s="219"/>
      <c r="AB283" s="219"/>
      <c r="AC283" s="219"/>
      <c r="AD283" s="219"/>
      <c r="AE283" s="219"/>
      <c r="AF283" s="219"/>
      <c r="AG283" s="219"/>
      <c r="AH283" s="218"/>
      <c r="AI283" s="218"/>
      <c r="AJ283" s="218"/>
      <c r="AK283" s="218"/>
      <c r="AL283" s="218"/>
      <c r="AM283" s="218"/>
      <c r="AN283" s="218"/>
      <c r="AO283" s="218"/>
      <c r="AP283" s="218"/>
    </row>
    <row r="284" spans="1:42" s="217" customFormat="1" ht="11.65" customHeight="1" x14ac:dyDescent="0.2">
      <c r="A284" s="1477"/>
      <c r="B284" s="123"/>
      <c r="C284" s="1075"/>
      <c r="D284" s="156"/>
      <c r="E284" s="156"/>
      <c r="F284" s="219"/>
      <c r="G284" s="1531"/>
      <c r="H284" s="1531"/>
      <c r="I284" s="1532"/>
      <c r="J284" s="1531"/>
      <c r="K284" s="1531"/>
      <c r="L284" s="1531"/>
      <c r="M284" s="1531"/>
      <c r="N284" s="1531"/>
      <c r="O284" s="1531"/>
      <c r="P284" s="1531"/>
      <c r="Q284" s="219"/>
      <c r="R284" s="219"/>
      <c r="S284" s="219"/>
      <c r="T284" s="514"/>
      <c r="U284" s="219"/>
      <c r="V284" s="219"/>
      <c r="W284" s="219"/>
      <c r="X284" s="219"/>
      <c r="Y284" s="219"/>
      <c r="Z284" s="219"/>
      <c r="AA284" s="219"/>
      <c r="AB284" s="219"/>
      <c r="AC284" s="219"/>
      <c r="AD284" s="219"/>
      <c r="AE284" s="219"/>
      <c r="AF284" s="219"/>
      <c r="AG284" s="219"/>
      <c r="AH284" s="218"/>
      <c r="AI284" s="218"/>
      <c r="AJ284" s="218"/>
      <c r="AK284" s="218"/>
      <c r="AL284" s="218"/>
      <c r="AM284" s="218"/>
      <c r="AN284" s="218"/>
      <c r="AO284" s="218"/>
      <c r="AP284" s="218"/>
    </row>
    <row r="285" spans="1:42" s="217" customFormat="1" ht="11.65" customHeight="1" x14ac:dyDescent="0.2">
      <c r="A285" s="1477"/>
      <c r="B285" s="123"/>
      <c r="C285" s="1075"/>
      <c r="D285" s="156"/>
      <c r="E285" s="156"/>
      <c r="F285" s="219"/>
      <c r="G285" s="1531"/>
      <c r="H285" s="1531"/>
      <c r="I285" s="1532"/>
      <c r="J285" s="1531"/>
      <c r="K285" s="1531"/>
      <c r="L285" s="1531"/>
      <c r="M285" s="1531"/>
      <c r="N285" s="1531"/>
      <c r="O285" s="1531"/>
      <c r="P285" s="1531"/>
      <c r="Q285" s="219"/>
      <c r="R285" s="219"/>
      <c r="S285" s="219"/>
      <c r="T285" s="514"/>
      <c r="U285" s="219"/>
      <c r="V285" s="219"/>
      <c r="W285" s="219"/>
      <c r="X285" s="219"/>
      <c r="Y285" s="219"/>
      <c r="Z285" s="219"/>
      <c r="AA285" s="219"/>
      <c r="AB285" s="219"/>
      <c r="AC285" s="219"/>
      <c r="AD285" s="219"/>
      <c r="AE285" s="219"/>
      <c r="AF285" s="219"/>
      <c r="AG285" s="219"/>
      <c r="AH285" s="218"/>
      <c r="AI285" s="218"/>
      <c r="AJ285" s="218"/>
      <c r="AK285" s="218"/>
      <c r="AL285" s="218"/>
      <c r="AM285" s="218"/>
      <c r="AN285" s="218"/>
      <c r="AO285" s="218"/>
      <c r="AP285" s="218"/>
    </row>
  </sheetData>
  <sheetProtection algorithmName="SHA-512" hashValue="+87TeoUkDKzb7Hq2PFcA9Y52B0N2gGzbkWpRTG6R4QtHoCWCD5TThxvkxZlDAD3tBA4T/KJ5n+FOw6eeQPo7/A==" saltValue="CDDTq2fEtrdrbzUHZnA0jA==" spinCount="100000" sheet="1" objects="1" scenarios="1" formatColumns="0" formatRows="0"/>
  <conditionalFormatting sqref="C3">
    <cfRule type="cellIs" dxfId="1" priority="2" operator="equal">
      <formula>0</formula>
    </cfRule>
  </conditionalFormatting>
  <dataValidations count="2">
    <dataValidation allowBlank="1" showErrorMessage="1" promptTitle="Debt servicing costs" prompt="Include the associated debt servicing costs as relevant across the proposed program of expenditure._x000a__x000a_Delete this heading and associated rows if this is not part of the council's application." sqref="C167:E169 C114:E116 C61:R63 C219:E220" xr:uid="{00000000-0002-0000-1400-000000000000}"/>
    <dataValidation allowBlank="1" showInputMessage="1" showErrorMessage="1" prompt="_x000a_" sqref="C64:E64" xr:uid="{00000000-0002-0000-1400-000001000000}"/>
  </dataValidations>
  <pageMargins left="0.19685039370078741" right="0.19685039370078741" top="0.19685039370078741" bottom="0.19685039370078741" header="0.31496062992125984" footer="0.31496062992125984"/>
  <pageSetup paperSize="9" scale="63" fitToWidth="0" fitToHeight="0" orientation="landscape" r:id="rId1"/>
  <rowBreaks count="3" manualBreakCount="3">
    <brk id="66" max="20" man="1"/>
    <brk id="120" max="20" man="1"/>
    <brk id="173" max="2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O312"/>
  <sheetViews>
    <sheetView zoomScaleNormal="100" workbookViewId="0"/>
  </sheetViews>
  <sheetFormatPr defaultColWidth="9.140625" defaultRowHeight="12" outlineLevelCol="1" x14ac:dyDescent="0.2"/>
  <cols>
    <col min="1" max="1" width="2.140625" style="1468" customWidth="1"/>
    <col min="2" max="2" width="5" style="1468" customWidth="1"/>
    <col min="3" max="3" width="31.5703125" style="1468" customWidth="1"/>
    <col min="4" max="4" width="44.85546875" style="1468" customWidth="1"/>
    <col min="5" max="5" width="9.140625" style="1468"/>
    <col min="6" max="6" width="27.42578125" style="1468" customWidth="1"/>
    <col min="7" max="8" width="9.140625" style="1468"/>
    <col min="9" max="9" width="9.85546875" style="1468" customWidth="1"/>
    <col min="10" max="20" width="9.140625" style="1468"/>
    <col min="21" max="21" width="5.42578125" style="1468" customWidth="1"/>
    <col min="22" max="22" width="9.140625" style="1468"/>
    <col min="23" max="23" width="78.42578125" style="1468" customWidth="1" outlineLevel="1"/>
    <col min="24" max="16384" width="9.140625" style="1468"/>
  </cols>
  <sheetData>
    <row r="1" spans="1:41" ht="12.75" thickBot="1" x14ac:dyDescent="0.25">
      <c r="A1" s="1078"/>
      <c r="B1" s="113"/>
      <c r="C1" s="113"/>
      <c r="D1" s="113"/>
      <c r="E1" s="113"/>
      <c r="F1" s="113"/>
      <c r="G1" s="1078"/>
      <c r="H1" s="179"/>
      <c r="I1" s="179"/>
      <c r="J1" s="1083"/>
      <c r="K1" s="1083"/>
      <c r="L1" s="1083"/>
      <c r="M1" s="1084"/>
      <c r="N1" s="1083"/>
      <c r="O1" s="1083"/>
      <c r="P1" s="1083"/>
      <c r="Q1" s="1083"/>
      <c r="R1" s="1083"/>
      <c r="S1" s="1083"/>
      <c r="T1" s="1083"/>
      <c r="U1" s="1083"/>
      <c r="V1" s="1469"/>
      <c r="W1" s="1469"/>
      <c r="X1" s="1469"/>
      <c r="Y1" s="1469"/>
      <c r="Z1" s="1469"/>
      <c r="AA1" s="1469"/>
      <c r="AB1" s="1469"/>
      <c r="AC1" s="1469"/>
      <c r="AD1" s="1469"/>
      <c r="AE1" s="1469"/>
      <c r="AF1" s="1469"/>
      <c r="AG1" s="1469"/>
      <c r="AH1" s="1469"/>
      <c r="AI1" s="1469"/>
      <c r="AJ1" s="1469"/>
      <c r="AK1" s="1469"/>
      <c r="AL1" s="1469"/>
      <c r="AM1" s="1469"/>
      <c r="AN1" s="1469"/>
      <c r="AO1" s="1469"/>
    </row>
    <row r="2" spans="1:41" x14ac:dyDescent="0.2">
      <c r="A2" s="179"/>
      <c r="B2" s="352"/>
      <c r="C2" s="680"/>
      <c r="D2" s="680"/>
      <c r="E2" s="680"/>
      <c r="F2" s="680"/>
      <c r="G2" s="1068"/>
      <c r="H2" s="1068"/>
      <c r="I2" s="1068"/>
      <c r="J2" s="1069"/>
      <c r="K2" s="1069"/>
      <c r="L2" s="1069"/>
      <c r="M2" s="1070"/>
      <c r="N2" s="829"/>
      <c r="O2" s="829"/>
      <c r="P2" s="829"/>
      <c r="Q2" s="829"/>
      <c r="R2" s="829"/>
      <c r="S2" s="829"/>
      <c r="T2" s="829"/>
      <c r="U2" s="1085"/>
      <c r="V2" s="1469"/>
      <c r="W2" s="1469"/>
      <c r="X2" s="1469"/>
      <c r="Y2" s="1469"/>
      <c r="Z2" s="1469"/>
      <c r="AA2" s="1469"/>
      <c r="AB2" s="1469"/>
      <c r="AC2" s="1469"/>
      <c r="AD2" s="1469"/>
      <c r="AE2" s="1469"/>
      <c r="AF2" s="1469"/>
      <c r="AG2" s="1469"/>
      <c r="AH2" s="1469"/>
      <c r="AI2" s="1469"/>
      <c r="AJ2" s="1469"/>
      <c r="AK2" s="1469"/>
      <c r="AL2" s="1469"/>
      <c r="AM2" s="1469"/>
      <c r="AN2" s="1469"/>
      <c r="AO2" s="1469"/>
    </row>
    <row r="3" spans="1:41" ht="15" x14ac:dyDescent="0.2">
      <c r="A3" s="179"/>
      <c r="B3" s="328"/>
      <c r="C3" s="994" t="str">
        <f>'WK2 - Notional General Income'!$C$3</f>
        <v>Central Coast Council</v>
      </c>
      <c r="D3" s="340"/>
      <c r="E3" s="768"/>
      <c r="F3" s="767"/>
      <c r="G3" s="767"/>
      <c r="H3" s="767"/>
      <c r="I3" s="767"/>
      <c r="J3" s="1072"/>
      <c r="K3" s="1072"/>
      <c r="L3" s="1072"/>
      <c r="M3" s="1072"/>
      <c r="N3" s="106"/>
      <c r="O3" s="106"/>
      <c r="P3" s="106"/>
      <c r="Q3" s="106"/>
      <c r="R3" s="1072"/>
      <c r="S3" s="1072"/>
      <c r="T3" s="223"/>
      <c r="U3" s="1051"/>
      <c r="V3" s="1469"/>
      <c r="W3" s="1469"/>
      <c r="X3" s="1469"/>
      <c r="Y3" s="1469"/>
      <c r="Z3" s="1469"/>
      <c r="AA3" s="1469"/>
      <c r="AB3" s="1469"/>
      <c r="AC3" s="1469"/>
      <c r="AD3" s="1469"/>
      <c r="AE3" s="1469"/>
      <c r="AF3" s="1469"/>
      <c r="AG3" s="1469"/>
      <c r="AH3" s="1469"/>
      <c r="AI3" s="1469"/>
      <c r="AJ3" s="1469"/>
      <c r="AK3" s="1469"/>
      <c r="AL3" s="1469"/>
      <c r="AM3" s="1469"/>
      <c r="AN3" s="1469"/>
      <c r="AO3" s="1469"/>
    </row>
    <row r="4" spans="1:41" ht="15" x14ac:dyDescent="0.2">
      <c r="A4" s="179"/>
      <c r="B4" s="328"/>
      <c r="C4" s="156"/>
      <c r="D4" s="156"/>
      <c r="E4" s="156"/>
      <c r="F4" s="156"/>
      <c r="G4" s="156"/>
      <c r="H4" s="156"/>
      <c r="I4" s="1074"/>
      <c r="J4" s="223"/>
      <c r="K4" s="223"/>
      <c r="L4" s="223"/>
      <c r="M4" s="223"/>
      <c r="N4" s="106"/>
      <c r="O4" s="106"/>
      <c r="P4" s="106"/>
      <c r="Q4" s="106"/>
      <c r="R4" s="223"/>
      <c r="S4" s="223"/>
      <c r="T4" s="223"/>
      <c r="U4" s="1051"/>
      <c r="V4" s="1469"/>
      <c r="W4" s="1469"/>
      <c r="X4" s="1469"/>
      <c r="Y4" s="1469"/>
      <c r="Z4" s="1469"/>
      <c r="AA4" s="1469"/>
      <c r="AB4" s="1469"/>
      <c r="AC4" s="1469"/>
      <c r="AD4" s="1469"/>
      <c r="AE4" s="1469"/>
      <c r="AF4" s="1469"/>
      <c r="AG4" s="1469"/>
      <c r="AH4" s="1469"/>
      <c r="AI4" s="1469"/>
      <c r="AJ4" s="1469"/>
      <c r="AK4" s="1469"/>
      <c r="AL4" s="1469"/>
      <c r="AM4" s="1469"/>
      <c r="AN4" s="1469"/>
      <c r="AO4" s="1469"/>
    </row>
    <row r="5" spans="1:41" ht="15.75" x14ac:dyDescent="0.2">
      <c r="A5" s="179"/>
      <c r="B5" s="575"/>
      <c r="C5" s="157"/>
      <c r="D5" s="157"/>
      <c r="E5" s="157"/>
      <c r="F5" s="1049" t="s">
        <v>651</v>
      </c>
      <c r="G5" s="157"/>
      <c r="H5" s="157"/>
      <c r="I5" s="105"/>
      <c r="J5" s="157"/>
      <c r="K5" s="157"/>
      <c r="L5" s="157"/>
      <c r="M5" s="157"/>
      <c r="N5" s="106"/>
      <c r="O5" s="106"/>
      <c r="P5" s="106"/>
      <c r="Q5" s="106"/>
      <c r="R5" s="157"/>
      <c r="S5" s="223"/>
      <c r="T5" s="223"/>
      <c r="U5" s="1051"/>
      <c r="V5" s="1469"/>
      <c r="W5" s="1471"/>
      <c r="X5" s="1469"/>
      <c r="Y5" s="1469"/>
      <c r="Z5" s="1469"/>
      <c r="AA5" s="1469"/>
      <c r="AB5" s="1469"/>
      <c r="AC5" s="1469"/>
      <c r="AD5" s="1469"/>
      <c r="AE5" s="1469"/>
      <c r="AF5" s="1469"/>
      <c r="AG5" s="1469"/>
      <c r="AH5" s="1469"/>
      <c r="AI5" s="1469"/>
      <c r="AJ5" s="1469"/>
      <c r="AK5" s="1469"/>
      <c r="AL5" s="1469"/>
      <c r="AM5" s="1469"/>
      <c r="AN5" s="1469"/>
      <c r="AO5" s="1469"/>
    </row>
    <row r="6" spans="1:41" ht="15" x14ac:dyDescent="0.2">
      <c r="A6" s="179"/>
      <c r="B6" s="328"/>
      <c r="C6" s="106"/>
      <c r="D6" s="106"/>
      <c r="E6" s="106"/>
      <c r="F6" s="106"/>
      <c r="G6" s="106"/>
      <c r="H6" s="106"/>
      <c r="I6" s="106"/>
      <c r="J6" s="106"/>
      <c r="K6" s="106"/>
      <c r="L6" s="106"/>
      <c r="M6" s="106"/>
      <c r="N6" s="106"/>
      <c r="O6" s="106"/>
      <c r="P6" s="106"/>
      <c r="Q6" s="106"/>
      <c r="R6" s="116"/>
      <c r="S6" s="223"/>
      <c r="T6" s="223"/>
      <c r="U6" s="1051"/>
      <c r="V6" s="1469"/>
      <c r="W6" s="1469"/>
      <c r="X6" s="1469"/>
      <c r="Y6" s="1469"/>
      <c r="Z6" s="1469"/>
      <c r="AA6" s="1469"/>
      <c r="AB6" s="1469"/>
      <c r="AC6" s="1469"/>
      <c r="AD6" s="1469"/>
      <c r="AE6" s="1469"/>
      <c r="AF6" s="1469"/>
      <c r="AG6" s="1469"/>
      <c r="AH6" s="1469"/>
      <c r="AI6" s="1469"/>
      <c r="AJ6" s="1469"/>
      <c r="AK6" s="1469"/>
      <c r="AL6" s="1469"/>
      <c r="AM6" s="1469"/>
      <c r="AN6" s="1469"/>
      <c r="AO6" s="1469"/>
    </row>
    <row r="7" spans="1:41" ht="15.75" x14ac:dyDescent="0.2">
      <c r="A7" s="179"/>
      <c r="B7" s="575"/>
      <c r="C7" s="292"/>
      <c r="D7" s="292"/>
      <c r="E7" s="292"/>
      <c r="F7" s="445" t="s">
        <v>650</v>
      </c>
      <c r="G7" s="144"/>
      <c r="H7" s="144"/>
      <c r="I7" s="105"/>
      <c r="J7" s="144"/>
      <c r="K7" s="144"/>
      <c r="L7" s="144"/>
      <c r="M7" s="144"/>
      <c r="N7" s="106"/>
      <c r="O7" s="106"/>
      <c r="P7" s="106"/>
      <c r="Q7" s="106"/>
      <c r="R7" s="144"/>
      <c r="S7" s="223"/>
      <c r="T7" s="223"/>
      <c r="U7" s="1051"/>
      <c r="V7" s="1469"/>
      <c r="W7" s="1469"/>
      <c r="X7" s="1469"/>
      <c r="Y7" s="1469"/>
      <c r="Z7" s="1469"/>
      <c r="AA7" s="1469"/>
      <c r="AB7" s="1469"/>
      <c r="AC7" s="1469"/>
      <c r="AD7" s="1469"/>
      <c r="AE7" s="1469"/>
      <c r="AF7" s="1469"/>
      <c r="AG7" s="1469"/>
      <c r="AH7" s="1469"/>
      <c r="AI7" s="1469"/>
      <c r="AJ7" s="1469"/>
      <c r="AK7" s="1469"/>
      <c r="AL7" s="1469"/>
      <c r="AM7" s="1469"/>
      <c r="AN7" s="1469"/>
      <c r="AO7" s="1469"/>
    </row>
    <row r="8" spans="1:41" x14ac:dyDescent="0.2">
      <c r="A8" s="156"/>
      <c r="B8" s="325"/>
      <c r="C8" s="292"/>
      <c r="D8" s="292"/>
      <c r="E8" s="292"/>
      <c r="F8" s="292"/>
      <c r="G8" s="292"/>
      <c r="H8" s="292"/>
      <c r="I8" s="292"/>
      <c r="J8" s="292"/>
      <c r="K8" s="292"/>
      <c r="L8" s="292"/>
      <c r="M8" s="292"/>
      <c r="N8" s="292"/>
      <c r="O8" s="292"/>
      <c r="P8" s="292"/>
      <c r="Q8" s="292"/>
      <c r="R8" s="292"/>
      <c r="S8" s="292"/>
      <c r="T8" s="223"/>
      <c r="U8" s="1051"/>
      <c r="V8" s="1469"/>
      <c r="W8" s="1469"/>
      <c r="X8" s="1469"/>
      <c r="Y8" s="1469"/>
      <c r="Z8" s="1469"/>
      <c r="AA8" s="1469"/>
      <c r="AB8" s="1469"/>
      <c r="AC8" s="1469"/>
      <c r="AD8" s="1469"/>
      <c r="AE8" s="1469"/>
      <c r="AF8" s="1469"/>
      <c r="AG8" s="1469"/>
      <c r="AH8" s="1469"/>
      <c r="AI8" s="1469"/>
      <c r="AJ8" s="1469"/>
      <c r="AK8" s="1469"/>
      <c r="AL8" s="1469"/>
      <c r="AM8" s="1469"/>
      <c r="AN8" s="1469"/>
      <c r="AO8" s="1469"/>
    </row>
    <row r="9" spans="1:41" x14ac:dyDescent="0.2">
      <c r="A9" s="156"/>
      <c r="B9" s="325"/>
      <c r="C9" s="292"/>
      <c r="D9" s="292"/>
      <c r="E9" s="292"/>
      <c r="F9" s="292" t="s">
        <v>755</v>
      </c>
      <c r="G9" s="292"/>
      <c r="H9" s="292"/>
      <c r="I9" s="292"/>
      <c r="J9" s="292"/>
      <c r="K9" s="292"/>
      <c r="L9" s="292"/>
      <c r="M9" s="292"/>
      <c r="N9" s="292"/>
      <c r="O9" s="292"/>
      <c r="P9" s="292"/>
      <c r="Q9" s="292"/>
      <c r="R9" s="292"/>
      <c r="S9" s="292"/>
      <c r="T9" s="223"/>
      <c r="U9" s="1051"/>
      <c r="V9" s="1469"/>
      <c r="W9" s="1469"/>
      <c r="X9" s="1469"/>
      <c r="Y9" s="1469"/>
      <c r="Z9" s="1469"/>
      <c r="AA9" s="1469"/>
      <c r="AB9" s="1469"/>
      <c r="AC9" s="1469"/>
      <c r="AD9" s="1469"/>
      <c r="AE9" s="1469"/>
      <c r="AF9" s="1469"/>
      <c r="AG9" s="1469"/>
      <c r="AH9" s="1469"/>
      <c r="AI9" s="1469"/>
      <c r="AJ9" s="1469"/>
      <c r="AK9" s="1469"/>
      <c r="AL9" s="1469"/>
      <c r="AM9" s="1469"/>
      <c r="AN9" s="1469"/>
      <c r="AO9" s="1469"/>
    </row>
    <row r="10" spans="1:41" x14ac:dyDescent="0.2">
      <c r="A10" s="156"/>
      <c r="B10" s="325"/>
      <c r="C10" s="292"/>
      <c r="D10" s="292"/>
      <c r="E10" s="292"/>
      <c r="F10" s="292" t="s">
        <v>700</v>
      </c>
      <c r="G10" s="292"/>
      <c r="H10" s="292"/>
      <c r="I10" s="292"/>
      <c r="J10" s="292"/>
      <c r="K10" s="292"/>
      <c r="L10" s="292"/>
      <c r="M10" s="292"/>
      <c r="N10" s="292"/>
      <c r="O10" s="292"/>
      <c r="P10" s="292"/>
      <c r="Q10" s="292"/>
      <c r="R10" s="292"/>
      <c r="S10" s="292"/>
      <c r="T10" s="551"/>
      <c r="U10" s="1051"/>
      <c r="V10" s="1469"/>
      <c r="W10" s="1469"/>
      <c r="X10" s="1469"/>
      <c r="Y10" s="1469"/>
      <c r="Z10" s="1469"/>
      <c r="AA10" s="1469"/>
      <c r="AB10" s="1469"/>
      <c r="AC10" s="1469"/>
      <c r="AD10" s="1469"/>
      <c r="AE10" s="1469"/>
      <c r="AF10" s="1469"/>
      <c r="AG10" s="1469"/>
      <c r="AH10" s="1469"/>
      <c r="AI10" s="1469"/>
      <c r="AJ10" s="1469"/>
      <c r="AK10" s="1469"/>
      <c r="AL10" s="1469"/>
      <c r="AM10" s="1469"/>
      <c r="AN10" s="1469"/>
      <c r="AO10" s="1469"/>
    </row>
    <row r="11" spans="1:41" x14ac:dyDescent="0.2">
      <c r="A11" s="156"/>
      <c r="B11" s="325"/>
      <c r="C11" s="292"/>
      <c r="D11" s="292"/>
      <c r="E11" s="292"/>
      <c r="F11" s="292" t="s">
        <v>695</v>
      </c>
      <c r="G11" s="292"/>
      <c r="H11" s="292"/>
      <c r="I11" s="292"/>
      <c r="J11" s="292"/>
      <c r="K11" s="292"/>
      <c r="L11" s="292"/>
      <c r="M11" s="292"/>
      <c r="N11" s="292"/>
      <c r="O11" s="292"/>
      <c r="P11" s="292"/>
      <c r="Q11" s="292"/>
      <c r="R11" s="292"/>
      <c r="S11" s="292"/>
      <c r="T11" s="551"/>
      <c r="U11" s="1051"/>
      <c r="V11" s="1469"/>
      <c r="W11" s="1469"/>
      <c r="X11" s="1469"/>
      <c r="Y11" s="1469"/>
      <c r="Z11" s="1469"/>
      <c r="AA11" s="1469"/>
      <c r="AB11" s="1469"/>
      <c r="AC11" s="1469"/>
      <c r="AD11" s="1469"/>
      <c r="AE11" s="1469"/>
      <c r="AF11" s="1469"/>
      <c r="AG11" s="1469"/>
      <c r="AH11" s="1469"/>
      <c r="AI11" s="1469"/>
      <c r="AJ11" s="1469"/>
      <c r="AK11" s="1469"/>
      <c r="AL11" s="1469"/>
      <c r="AM11" s="1469"/>
      <c r="AN11" s="1469"/>
      <c r="AO11" s="1469"/>
    </row>
    <row r="12" spans="1:41" x14ac:dyDescent="0.2">
      <c r="A12" s="156"/>
      <c r="B12" s="325"/>
      <c r="C12" s="292"/>
      <c r="D12" s="292"/>
      <c r="E12" s="292"/>
      <c r="F12" s="1031" t="str">
        <f>"Enter the two compusory ratios ("&amp;C33&amp;" and "&amp;C39&amp;")"</f>
        <v>Enter the two compusory ratios (Infrastructure Renewals Ratio and Infrastructure Backlog Ratio)</v>
      </c>
      <c r="G12" s="303"/>
      <c r="H12" s="303"/>
      <c r="I12" s="292"/>
      <c r="J12" s="303"/>
      <c r="K12" s="303"/>
      <c r="L12" s="303"/>
      <c r="M12" s="303"/>
      <c r="N12" s="106"/>
      <c r="O12" s="106"/>
      <c r="P12" s="106"/>
      <c r="Q12" s="106"/>
      <c r="R12" s="303"/>
      <c r="S12" s="551"/>
      <c r="T12" s="551"/>
      <c r="U12" s="1051"/>
      <c r="V12" s="1469"/>
      <c r="W12" s="1469"/>
      <c r="X12" s="1469"/>
      <c r="Y12" s="1469"/>
      <c r="Z12" s="1469"/>
      <c r="AA12" s="1469"/>
      <c r="AB12" s="1469"/>
      <c r="AC12" s="1469"/>
      <c r="AD12" s="1469"/>
      <c r="AE12" s="1469"/>
      <c r="AF12" s="1469"/>
      <c r="AG12" s="1469"/>
      <c r="AH12" s="1469"/>
      <c r="AI12" s="1469"/>
      <c r="AJ12" s="1469"/>
      <c r="AK12" s="1469"/>
      <c r="AL12" s="1469"/>
      <c r="AM12" s="1469"/>
      <c r="AN12" s="1469"/>
      <c r="AO12" s="1469"/>
    </row>
    <row r="13" spans="1:41" x14ac:dyDescent="0.2">
      <c r="A13" s="156"/>
      <c r="B13" s="325"/>
      <c r="C13" s="156"/>
      <c r="D13" s="772"/>
      <c r="E13" s="105"/>
      <c r="F13" s="291" t="s">
        <v>756</v>
      </c>
      <c r="G13" s="303"/>
      <c r="H13" s="303"/>
      <c r="I13" s="292"/>
      <c r="J13" s="303"/>
      <c r="K13" s="303"/>
      <c r="L13" s="303"/>
      <c r="M13" s="303"/>
      <c r="N13" s="106"/>
      <c r="O13" s="106"/>
      <c r="P13" s="106"/>
      <c r="Q13" s="106"/>
      <c r="R13" s="303"/>
      <c r="S13" s="551"/>
      <c r="T13" s="551"/>
      <c r="U13" s="1051"/>
      <c r="V13" s="1469"/>
      <c r="W13" s="1469"/>
      <c r="X13" s="1469"/>
      <c r="Y13" s="1469"/>
      <c r="Z13" s="1469"/>
      <c r="AA13" s="1469"/>
      <c r="AB13" s="1469"/>
      <c r="AC13" s="1469"/>
      <c r="AD13" s="1469"/>
      <c r="AE13" s="1469"/>
      <c r="AF13" s="1469"/>
      <c r="AG13" s="1469"/>
      <c r="AH13" s="1469"/>
      <c r="AI13" s="1469"/>
      <c r="AJ13" s="1469"/>
      <c r="AK13" s="1469"/>
      <c r="AL13" s="1469"/>
      <c r="AM13" s="1469"/>
      <c r="AN13" s="1469"/>
      <c r="AO13" s="1469"/>
    </row>
    <row r="14" spans="1:41" ht="19.149999999999999" customHeight="1" x14ac:dyDescent="0.2">
      <c r="A14" s="105"/>
      <c r="B14" s="374"/>
      <c r="C14" s="106"/>
      <c r="D14" s="106"/>
      <c r="E14" s="106"/>
      <c r="F14" s="105"/>
      <c r="G14" s="106"/>
      <c r="H14" s="106"/>
      <c r="I14" s="106"/>
      <c r="J14" s="106"/>
      <c r="K14" s="106"/>
      <c r="L14" s="106"/>
      <c r="M14" s="106"/>
      <c r="N14" s="106"/>
      <c r="O14" s="106"/>
      <c r="P14" s="106"/>
      <c r="Q14" s="106"/>
      <c r="R14" s="106"/>
      <c r="S14" s="106"/>
      <c r="T14" s="106"/>
      <c r="U14" s="1051"/>
      <c r="V14" s="1469"/>
      <c r="W14" s="1469"/>
      <c r="X14" s="1469"/>
      <c r="Y14" s="1469"/>
      <c r="Z14" s="1469"/>
      <c r="AA14" s="1469"/>
      <c r="AB14" s="1469"/>
      <c r="AC14" s="1469"/>
      <c r="AD14" s="1469"/>
      <c r="AE14" s="1469"/>
      <c r="AF14" s="1469"/>
      <c r="AG14" s="1469"/>
      <c r="AH14" s="1469"/>
      <c r="AI14" s="1469"/>
      <c r="AJ14" s="1469"/>
      <c r="AK14" s="1469"/>
      <c r="AL14" s="1469"/>
      <c r="AM14" s="1469"/>
      <c r="AN14" s="1469"/>
      <c r="AO14" s="1469"/>
    </row>
    <row r="15" spans="1:41" x14ac:dyDescent="0.2">
      <c r="A15" s="105"/>
      <c r="B15" s="374"/>
      <c r="C15" s="1533"/>
      <c r="D15" s="1087"/>
      <c r="E15" s="1087"/>
      <c r="F15" s="1087"/>
      <c r="G15" s="1088"/>
      <c r="H15" s="780" t="s">
        <v>692</v>
      </c>
      <c r="I15" s="1089"/>
      <c r="J15" s="1090"/>
      <c r="K15" s="1091"/>
      <c r="L15" s="1091"/>
      <c r="M15" s="1091"/>
      <c r="N15" s="1092" t="s">
        <v>693</v>
      </c>
      <c r="O15" s="1093"/>
      <c r="P15" s="1091"/>
      <c r="Q15" s="1091"/>
      <c r="R15" s="1091"/>
      <c r="S15" s="1091"/>
      <c r="T15" s="1089"/>
      <c r="U15" s="1051"/>
      <c r="V15" s="1469"/>
      <c r="W15" s="1469"/>
      <c r="X15" s="1469"/>
      <c r="Y15" s="1469"/>
      <c r="Z15" s="1469"/>
      <c r="AA15" s="1469"/>
      <c r="AB15" s="1469"/>
      <c r="AC15" s="1469"/>
      <c r="AD15" s="1469"/>
      <c r="AE15" s="1469"/>
      <c r="AF15" s="1469"/>
      <c r="AG15" s="1469"/>
      <c r="AH15" s="1469"/>
      <c r="AI15" s="1469"/>
      <c r="AJ15" s="1469"/>
      <c r="AK15" s="1469"/>
      <c r="AL15" s="1469"/>
      <c r="AM15" s="1469"/>
      <c r="AN15" s="1469"/>
      <c r="AO15" s="1469"/>
    </row>
    <row r="16" spans="1:41" x14ac:dyDescent="0.2">
      <c r="A16" s="105"/>
      <c r="B16" s="374"/>
      <c r="C16" s="1094"/>
      <c r="D16" s="106"/>
      <c r="E16" s="106"/>
      <c r="F16" s="106"/>
      <c r="G16" s="778"/>
      <c r="H16" s="1095"/>
      <c r="I16" s="779"/>
      <c r="J16" s="1032" t="str">
        <f>'WK0 - Input data'!F55</f>
        <v>Year 0</v>
      </c>
      <c r="K16" s="1033" t="str">
        <f>'WK0 - Input data'!G55</f>
        <v>Year 1</v>
      </c>
      <c r="L16" s="1033" t="str">
        <f>'WK0 - Input data'!H55</f>
        <v>Year 2</v>
      </c>
      <c r="M16" s="1033" t="str">
        <f>'WK0 - Input data'!I55</f>
        <v>Year 3</v>
      </c>
      <c r="N16" s="1033" t="str">
        <f>'WK0 - Input data'!J55</f>
        <v>Year 4</v>
      </c>
      <c r="O16" s="1033" t="str">
        <f>'WK0 - Input data'!K55</f>
        <v>Year 5</v>
      </c>
      <c r="P16" s="1033" t="str">
        <f>'WK0 - Input data'!L55</f>
        <v>Year 6</v>
      </c>
      <c r="Q16" s="1033" t="str">
        <f>'WK0 - Input data'!M55</f>
        <v>Year 7</v>
      </c>
      <c r="R16" s="1033" t="str">
        <f>'WK0 - Input data'!N55</f>
        <v>Year 8</v>
      </c>
      <c r="S16" s="1033" t="str">
        <f>'WK0 - Input data'!O55</f>
        <v>Year 9</v>
      </c>
      <c r="T16" s="1534" t="str">
        <f>'WK0 - Input data'!P55</f>
        <v>Year 10</v>
      </c>
      <c r="U16" s="1051"/>
      <c r="V16" s="1469"/>
      <c r="W16" s="1469"/>
      <c r="X16" s="1469"/>
      <c r="Y16" s="1469"/>
      <c r="Z16" s="1469"/>
      <c r="AA16" s="1469"/>
      <c r="AB16" s="1469"/>
      <c r="AC16" s="1469"/>
      <c r="AD16" s="1469"/>
      <c r="AE16" s="1469"/>
      <c r="AF16" s="1469"/>
      <c r="AG16" s="1469"/>
      <c r="AH16" s="1469"/>
      <c r="AI16" s="1469"/>
      <c r="AJ16" s="1469"/>
      <c r="AK16" s="1469"/>
      <c r="AL16" s="1469"/>
      <c r="AM16" s="1469"/>
      <c r="AN16" s="1469"/>
      <c r="AO16" s="1469"/>
    </row>
    <row r="17" spans="1:41" x14ac:dyDescent="0.2">
      <c r="A17" s="105"/>
      <c r="B17" s="374"/>
      <c r="C17" s="1096"/>
      <c r="D17" s="1097"/>
      <c r="E17" s="1097"/>
      <c r="F17" s="1097"/>
      <c r="G17" s="776" t="str">
        <f>'WK0 - Input data'!C58</f>
        <v>2017-18</v>
      </c>
      <c r="H17" s="771" t="str">
        <f>'WK0 - Input data'!D58</f>
        <v>2018-19</v>
      </c>
      <c r="I17" s="566" t="str">
        <f>'WK0 - Input data'!E58</f>
        <v>2019-20</v>
      </c>
      <c r="J17" s="776" t="str">
        <f>'WK0 - Input data'!F58</f>
        <v>2020-21</v>
      </c>
      <c r="K17" s="771" t="str">
        <f>'WK0 - Input data'!G58</f>
        <v>2021-22</v>
      </c>
      <c r="L17" s="771" t="str">
        <f>'WK0 - Input data'!H58</f>
        <v>2022-23</v>
      </c>
      <c r="M17" s="771" t="str">
        <f>'WK0 - Input data'!I58</f>
        <v>2023-24</v>
      </c>
      <c r="N17" s="771" t="str">
        <f>'WK0 - Input data'!J58</f>
        <v>2024-25</v>
      </c>
      <c r="O17" s="771" t="str">
        <f>'WK0 - Input data'!K58</f>
        <v>2025-26</v>
      </c>
      <c r="P17" s="771" t="str">
        <f>'WK0 - Input data'!L58</f>
        <v>2026-27</v>
      </c>
      <c r="Q17" s="771" t="str">
        <f>'WK0 - Input data'!M58</f>
        <v>2027-28</v>
      </c>
      <c r="R17" s="771" t="str">
        <f>'WK0 - Input data'!N58</f>
        <v>2028-29</v>
      </c>
      <c r="S17" s="771" t="str">
        <f>'WK0 - Input data'!O58</f>
        <v>2029-30</v>
      </c>
      <c r="T17" s="566" t="str">
        <f>'WK0 - Input data'!P58</f>
        <v>2030-31</v>
      </c>
      <c r="U17" s="1051"/>
      <c r="V17" s="1469"/>
      <c r="W17" s="1469"/>
      <c r="X17" s="1469"/>
      <c r="Y17" s="1469"/>
      <c r="Z17" s="1469"/>
      <c r="AA17" s="1469"/>
      <c r="AB17" s="1469"/>
      <c r="AC17" s="1469"/>
      <c r="AD17" s="1469"/>
      <c r="AE17" s="1469"/>
      <c r="AF17" s="1469"/>
      <c r="AG17" s="1469"/>
      <c r="AH17" s="1469"/>
      <c r="AI17" s="1469"/>
      <c r="AJ17" s="1469"/>
      <c r="AK17" s="1469"/>
      <c r="AL17" s="1469"/>
      <c r="AM17" s="1469"/>
      <c r="AN17" s="1469"/>
      <c r="AO17" s="1469"/>
    </row>
    <row r="18" spans="1:41" ht="15" x14ac:dyDescent="0.25">
      <c r="A18" s="105"/>
      <c r="B18" s="374"/>
      <c r="C18" s="1098" t="s">
        <v>652</v>
      </c>
      <c r="D18" s="250" t="s">
        <v>653</v>
      </c>
      <c r="E18" s="106"/>
      <c r="F18" s="250" t="s">
        <v>690</v>
      </c>
      <c r="G18" s="1094"/>
      <c r="H18" s="106"/>
      <c r="I18" s="1099"/>
      <c r="J18" s="106"/>
      <c r="K18" s="106"/>
      <c r="L18" s="106"/>
      <c r="M18" s="106"/>
      <c r="N18" s="106"/>
      <c r="O18" s="106"/>
      <c r="P18" s="106"/>
      <c r="Q18" s="106"/>
      <c r="R18" s="106"/>
      <c r="S18" s="106"/>
      <c r="T18" s="1099"/>
      <c r="U18" s="1051"/>
      <c r="V18" s="1469"/>
      <c r="W18" s="1469"/>
      <c r="X18" s="1469"/>
      <c r="Y18" s="1469"/>
      <c r="Z18" s="1469"/>
      <c r="AA18" s="1469"/>
      <c r="AB18" s="1469"/>
      <c r="AC18" s="1469"/>
      <c r="AD18" s="1469"/>
      <c r="AE18" s="1469"/>
      <c r="AF18" s="1469"/>
      <c r="AG18" s="1469"/>
      <c r="AH18" s="1469"/>
      <c r="AI18" s="1469"/>
      <c r="AJ18" s="1469"/>
      <c r="AK18" s="1469"/>
      <c r="AL18" s="1469"/>
      <c r="AM18" s="1469"/>
      <c r="AN18" s="1469"/>
      <c r="AO18" s="1469"/>
    </row>
    <row r="19" spans="1:41" ht="15" x14ac:dyDescent="0.25">
      <c r="A19" s="105"/>
      <c r="B19" s="374"/>
      <c r="C19" s="1059" t="s">
        <v>654</v>
      </c>
      <c r="D19" s="1060"/>
      <c r="E19" s="1060"/>
      <c r="F19" s="1060"/>
      <c r="G19" s="1100"/>
      <c r="H19" s="281"/>
      <c r="I19" s="442"/>
      <c r="J19" s="268"/>
      <c r="K19" s="268"/>
      <c r="L19" s="268"/>
      <c r="M19" s="268"/>
      <c r="N19" s="268"/>
      <c r="O19" s="268"/>
      <c r="P19" s="268"/>
      <c r="Q19" s="268"/>
      <c r="R19" s="268"/>
      <c r="S19" s="268"/>
      <c r="T19" s="442"/>
      <c r="U19" s="1051"/>
      <c r="V19" s="1469"/>
      <c r="W19" s="1469"/>
      <c r="X19" s="1469"/>
      <c r="Y19" s="1469"/>
      <c r="Z19" s="1469"/>
      <c r="AA19" s="1469"/>
      <c r="AB19" s="1469"/>
      <c r="AC19" s="1469"/>
      <c r="AD19" s="1469"/>
      <c r="AE19" s="1469"/>
      <c r="AF19" s="1469"/>
      <c r="AG19" s="1469"/>
      <c r="AH19" s="1469"/>
      <c r="AI19" s="1469"/>
      <c r="AJ19" s="1469"/>
      <c r="AK19" s="1469"/>
      <c r="AL19" s="1469"/>
      <c r="AM19" s="1469"/>
      <c r="AN19" s="1469"/>
      <c r="AO19" s="1469"/>
    </row>
    <row r="20" spans="1:41" x14ac:dyDescent="0.2">
      <c r="A20" s="105"/>
      <c r="B20" s="374"/>
      <c r="C20" s="1094"/>
      <c r="D20" s="106"/>
      <c r="E20" s="106"/>
      <c r="F20" s="106"/>
      <c r="G20" s="1094"/>
      <c r="H20" s="106"/>
      <c r="I20" s="1099"/>
      <c r="J20" s="106"/>
      <c r="K20" s="106"/>
      <c r="L20" s="106"/>
      <c r="M20" s="106"/>
      <c r="N20" s="106"/>
      <c r="O20" s="106"/>
      <c r="P20" s="106"/>
      <c r="Q20" s="106"/>
      <c r="R20" s="106"/>
      <c r="S20" s="106"/>
      <c r="T20" s="1099"/>
      <c r="U20" s="1051"/>
      <c r="V20" s="1469"/>
      <c r="W20" s="1459" t="s">
        <v>874</v>
      </c>
      <c r="X20" s="1469"/>
      <c r="Y20" s="1469"/>
      <c r="Z20" s="1469"/>
      <c r="AA20" s="1469"/>
      <c r="AB20" s="1469"/>
      <c r="AC20" s="1469"/>
      <c r="AD20" s="1469"/>
      <c r="AE20" s="1469"/>
      <c r="AF20" s="1469"/>
      <c r="AG20" s="1469"/>
      <c r="AH20" s="1469"/>
      <c r="AI20" s="1469"/>
      <c r="AJ20" s="1469"/>
      <c r="AK20" s="1469"/>
      <c r="AL20" s="1469"/>
      <c r="AM20" s="1469"/>
      <c r="AN20" s="1469"/>
      <c r="AO20" s="1469"/>
    </row>
    <row r="21" spans="1:41" x14ac:dyDescent="0.2">
      <c r="A21" s="105"/>
      <c r="B21" s="374"/>
      <c r="C21" s="1094" t="s">
        <v>655</v>
      </c>
      <c r="D21" s="1101" t="s">
        <v>656</v>
      </c>
      <c r="E21" s="106"/>
      <c r="F21" s="106"/>
      <c r="G21" s="1094"/>
      <c r="H21" s="106"/>
      <c r="I21" s="1099"/>
      <c r="J21" s="106"/>
      <c r="K21" s="106"/>
      <c r="L21" s="106"/>
      <c r="M21" s="106"/>
      <c r="N21" s="106"/>
      <c r="O21" s="106"/>
      <c r="P21" s="106"/>
      <c r="Q21" s="106"/>
      <c r="R21" s="106"/>
      <c r="S21" s="106"/>
      <c r="T21" s="1099"/>
      <c r="U21" s="1051"/>
      <c r="V21" s="1469"/>
      <c r="W21" s="1469" t="s">
        <v>876</v>
      </c>
      <c r="X21" s="1469"/>
      <c r="Y21" s="1469"/>
      <c r="Z21" s="1469"/>
      <c r="AA21" s="1469"/>
      <c r="AB21" s="1469"/>
      <c r="AC21" s="1469"/>
      <c r="AD21" s="1469"/>
      <c r="AE21" s="1469"/>
      <c r="AF21" s="1469"/>
      <c r="AG21" s="1469"/>
      <c r="AH21" s="1469"/>
      <c r="AI21" s="1469"/>
      <c r="AJ21" s="1469"/>
      <c r="AK21" s="1469"/>
      <c r="AL21" s="1469"/>
      <c r="AM21" s="1469"/>
      <c r="AN21" s="1469"/>
      <c r="AO21" s="1469"/>
    </row>
    <row r="22" spans="1:41" x14ac:dyDescent="0.2">
      <c r="A22" s="105"/>
      <c r="B22" s="374"/>
      <c r="C22" s="1094"/>
      <c r="D22" s="1102" t="s">
        <v>657</v>
      </c>
      <c r="E22" s="106"/>
      <c r="F22" s="1357" t="s">
        <v>722</v>
      </c>
      <c r="G22" s="1454">
        <f>'WK7 - Financials'!G49</f>
        <v>-8.7949162780627199E-2</v>
      </c>
      <c r="H22" s="1455">
        <f>'WK7 - Financials'!H49</f>
        <v>-8.3273408619030737E-2</v>
      </c>
      <c r="I22" s="1456">
        <f>'WK7 - Financials'!I49</f>
        <v>-0.18381395926906652</v>
      </c>
      <c r="J22" s="1455">
        <f>IF('WK8 - LTFP'!F37=0,0,'WK8 - LTFP'!F60/'WK8 - LTFP'!F37)</f>
        <v>-0.25564467016011011</v>
      </c>
      <c r="K22" s="1455">
        <f>IF('WK8 - LTFP'!G37=0,0,'WK8 - LTFP'!G60/'WK8 - LTFP'!G37)</f>
        <v>3.7082400163587173E-2</v>
      </c>
      <c r="L22" s="1455">
        <f>IF('WK8 - LTFP'!H37=0,0,'WK8 - LTFP'!H60/'WK8 - LTFP'!H37)</f>
        <v>3.3183142133889447E-2</v>
      </c>
      <c r="M22" s="1455">
        <f>IF('WK8 - LTFP'!I37=0,0,'WK8 - LTFP'!I60/'WK8 - LTFP'!I37)</f>
        <v>3.0109394490597213E-2</v>
      </c>
      <c r="N22" s="1455">
        <f>IF('WK8 - LTFP'!J37=0,0,'WK8 - LTFP'!J60/'WK8 - LTFP'!J37)</f>
        <v>2.7189237098143516E-2</v>
      </c>
      <c r="O22" s="1455">
        <f>IF('WK8 - LTFP'!K37=0,0,'WK8 - LTFP'!K60/'WK8 - LTFP'!K37)</f>
        <v>2.4744838931651122E-2</v>
      </c>
      <c r="P22" s="1455">
        <f>IF('WK8 - LTFP'!L37=0,0,'WK8 - LTFP'!L60/'WK8 - LTFP'!L37)</f>
        <v>2.4204996766323251E-2</v>
      </c>
      <c r="Q22" s="1455">
        <f>IF('WK8 - LTFP'!M37=0,0,'WK8 - LTFP'!M60/'WK8 - LTFP'!M37)</f>
        <v>2.3830481318879757E-2</v>
      </c>
      <c r="R22" s="1455">
        <f>IF('WK8 - LTFP'!N37=0,0,'WK8 - LTFP'!N60/'WK8 - LTFP'!N37)</f>
        <v>2.3635989126723211E-2</v>
      </c>
      <c r="S22" s="1455">
        <f>IF('WK8 - LTFP'!O37=0,0,'WK8 - LTFP'!O60/'WK8 - LTFP'!O37)</f>
        <v>2.3600009164433982E-2</v>
      </c>
      <c r="T22" s="1456">
        <f>IF('WK8 - LTFP'!P37=0,0,'WK8 - LTFP'!P60/'WK8 - LTFP'!P37)</f>
        <v>2.3728854865472944E-2</v>
      </c>
      <c r="U22" s="1051"/>
      <c r="V22" s="1469"/>
      <c r="W22" s="1469" t="s">
        <v>877</v>
      </c>
      <c r="X22" s="1469"/>
      <c r="Y22" s="1469"/>
      <c r="Z22" s="1469"/>
      <c r="AA22" s="1469"/>
      <c r="AB22" s="1469"/>
      <c r="AC22" s="1469"/>
      <c r="AD22" s="1469"/>
      <c r="AE22" s="1469"/>
      <c r="AF22" s="1469"/>
      <c r="AG22" s="1469"/>
      <c r="AH22" s="1469"/>
      <c r="AI22" s="1469"/>
      <c r="AJ22" s="1469"/>
      <c r="AK22" s="1469"/>
      <c r="AL22" s="1469"/>
      <c r="AM22" s="1469"/>
      <c r="AN22" s="1469"/>
      <c r="AO22" s="1469"/>
    </row>
    <row r="23" spans="1:41" x14ac:dyDescent="0.2">
      <c r="A23" s="105"/>
      <c r="B23" s="374"/>
      <c r="C23" s="1094"/>
      <c r="D23" s="1101" t="s">
        <v>658</v>
      </c>
      <c r="E23" s="106"/>
      <c r="F23" s="1357" t="s">
        <v>561</v>
      </c>
      <c r="G23" s="1103">
        <f>G22</f>
        <v>-8.7949162780627199E-2</v>
      </c>
      <c r="H23" s="1104">
        <f>H22</f>
        <v>-8.3273408619030737E-2</v>
      </c>
      <c r="I23" s="1105">
        <f>I22</f>
        <v>-0.18381395926906652</v>
      </c>
      <c r="J23" s="1455">
        <f>IF('WK8 - LTFP'!F90=0,0,'WK8 - LTFP'!F113/'WK8 - LTFP'!F90)</f>
        <v>-0.25564467016011011</v>
      </c>
      <c r="K23" s="1455">
        <f>IF('WK8 - LTFP'!G90=0,0,'WK8 - LTFP'!G113/'WK8 - LTFP'!G90)</f>
        <v>-1.7212837113158765E-2</v>
      </c>
      <c r="L23" s="1455">
        <f>IF('WK8 - LTFP'!H90=0,0,'WK8 - LTFP'!H113/'WK8 - LTFP'!H90)</f>
        <v>-2.1893861268145808E-2</v>
      </c>
      <c r="M23" s="1455">
        <f>IF('WK8 - LTFP'!I90=0,0,'WK8 - LTFP'!I113/'WK8 - LTFP'!I90)</f>
        <v>-2.5709279342968946E-2</v>
      </c>
      <c r="N23" s="1455">
        <f>IF('WK8 - LTFP'!J90=0,0,'WK8 - LTFP'!J113/'WK8 - LTFP'!J90)</f>
        <v>-2.936666506024466E-2</v>
      </c>
      <c r="O23" s="1455">
        <f>IF('WK8 - LTFP'!K90=0,0,'WK8 - LTFP'!K113/'WK8 - LTFP'!K90)</f>
        <v>-3.2592908958487897E-2</v>
      </c>
      <c r="P23" s="1455">
        <f>IF('WK8 - LTFP'!L90=0,0,'WK8 - LTFP'!L113/'WK8 - LTFP'!L90)</f>
        <v>-3.3805451723150241E-2</v>
      </c>
      <c r="Q23" s="1455">
        <f>IF('WK8 - LTFP'!M90=0,0,'WK8 - LTFP'!M113/'WK8 - LTFP'!M90)</f>
        <v>-3.4844174898155798E-2</v>
      </c>
      <c r="R23" s="1455">
        <f>IF('WK8 - LTFP'!N90=0,0,'WK8 - LTFP'!N113/'WK8 - LTFP'!N90)</f>
        <v>-3.5693026528863928E-2</v>
      </c>
      <c r="S23" s="1455">
        <f>IF('WK8 - LTFP'!O90=0,0,'WK8 - LTFP'!O113/'WK8 - LTFP'!O90)</f>
        <v>-3.6374346319503016E-2</v>
      </c>
      <c r="T23" s="1456">
        <f>IF('WK8 - LTFP'!P90=0,0,'WK8 - LTFP'!P113/'WK8 - LTFP'!P90)</f>
        <v>-3.6880977926852306E-2</v>
      </c>
      <c r="U23" s="1051"/>
      <c r="V23" s="1469"/>
      <c r="W23" s="1469" t="s">
        <v>882</v>
      </c>
      <c r="X23" s="1469"/>
      <c r="Y23" s="1469"/>
      <c r="Z23" s="1469"/>
      <c r="AA23" s="1469"/>
      <c r="AB23" s="1469"/>
      <c r="AC23" s="1469"/>
      <c r="AD23" s="1469"/>
      <c r="AE23" s="1469"/>
      <c r="AF23" s="1469"/>
      <c r="AG23" s="1469"/>
      <c r="AH23" s="1469"/>
      <c r="AI23" s="1469"/>
      <c r="AJ23" s="1469"/>
      <c r="AK23" s="1469"/>
      <c r="AL23" s="1469"/>
      <c r="AM23" s="1469"/>
      <c r="AN23" s="1469"/>
      <c r="AO23" s="1469"/>
    </row>
    <row r="24" spans="1:41" ht="13.5" x14ac:dyDescent="0.2">
      <c r="A24" s="105"/>
      <c r="B24" s="374"/>
      <c r="C24" s="1094"/>
      <c r="D24" s="1101" t="s">
        <v>659</v>
      </c>
      <c r="E24" s="106"/>
      <c r="F24" s="1357" t="s">
        <v>723</v>
      </c>
      <c r="G24" s="1103">
        <f>G22</f>
        <v>-8.7949162780627199E-2</v>
      </c>
      <c r="H24" s="1104">
        <f>H22</f>
        <v>-8.3273408619030737E-2</v>
      </c>
      <c r="I24" s="1105">
        <f>I22</f>
        <v>-0.18381395926906652</v>
      </c>
      <c r="J24" s="1455">
        <f>IF('WK8 - LTFP'!F143=0,0,'WK8 - LTFP'!F166/'WK8 - LTFP'!F143)</f>
        <v>-0.25564467016011011</v>
      </c>
      <c r="K24" s="1455">
        <f>IF('WK8 - LTFP'!G143=0,0,'WK8 - LTFP'!G166/'WK8 - LTFP'!G143)</f>
        <v>-1.7212837113158765E-2</v>
      </c>
      <c r="L24" s="1455">
        <f>IF('WK8 - LTFP'!H143=0,0,'WK8 - LTFP'!H166/'WK8 - LTFP'!H143)</f>
        <v>-2.1893861268145808E-2</v>
      </c>
      <c r="M24" s="1455">
        <f>IF('WK8 - LTFP'!I143=0,0,'WK8 - LTFP'!I166/'WK8 - LTFP'!I143)</f>
        <v>-2.5709279342968946E-2</v>
      </c>
      <c r="N24" s="1455">
        <f>IF('WK8 - LTFP'!J143=0,0,'WK8 - LTFP'!J166/'WK8 - LTFP'!J143)</f>
        <v>-2.936666506024466E-2</v>
      </c>
      <c r="O24" s="1455">
        <f>IF('WK8 - LTFP'!K143=0,0,'WK8 - LTFP'!K166/'WK8 - LTFP'!K143)</f>
        <v>-3.2592908958487897E-2</v>
      </c>
      <c r="P24" s="1455">
        <f>IF('WK8 - LTFP'!L143=0,0,'WK8 - LTFP'!L166/'WK8 - LTFP'!L143)</f>
        <v>-3.3805451723150241E-2</v>
      </c>
      <c r="Q24" s="1455">
        <f>IF('WK8 - LTFP'!M143=0,0,'WK8 - LTFP'!M166/'WK8 - LTFP'!M143)</f>
        <v>-3.4844174898155798E-2</v>
      </c>
      <c r="R24" s="1455">
        <f>IF('WK8 - LTFP'!N143=0,0,'WK8 - LTFP'!N166/'WK8 - LTFP'!N143)</f>
        <v>-3.5693026528863928E-2</v>
      </c>
      <c r="S24" s="1455">
        <f>IF('WK8 - LTFP'!O143=0,0,'WK8 - LTFP'!O166/'WK8 - LTFP'!O143)</f>
        <v>-3.6374346319503016E-2</v>
      </c>
      <c r="T24" s="1456">
        <f>IF('WK8 - LTFP'!P143=0,0,'WK8 - LTFP'!P166/'WK8 - LTFP'!P143)</f>
        <v>-3.6880977926852306E-2</v>
      </c>
      <c r="U24" s="1051"/>
      <c r="V24" s="1469"/>
      <c r="W24" s="1468" t="s">
        <v>883</v>
      </c>
      <c r="X24" s="1469"/>
      <c r="Y24" s="1469"/>
      <c r="Z24" s="1469"/>
      <c r="AA24" s="1469"/>
      <c r="AB24" s="1469"/>
      <c r="AC24" s="1469"/>
      <c r="AD24" s="1469"/>
      <c r="AE24" s="1469"/>
      <c r="AF24" s="1469"/>
      <c r="AG24" s="1469"/>
      <c r="AH24" s="1469"/>
      <c r="AI24" s="1469"/>
      <c r="AJ24" s="1469"/>
      <c r="AK24" s="1469"/>
      <c r="AL24" s="1469"/>
      <c r="AM24" s="1469"/>
      <c r="AN24" s="1469"/>
      <c r="AO24" s="1469"/>
    </row>
    <row r="25" spans="1:41" x14ac:dyDescent="0.2">
      <c r="A25" s="105"/>
      <c r="B25" s="374"/>
      <c r="C25" s="1094"/>
      <c r="D25" s="106"/>
      <c r="E25" s="106"/>
      <c r="F25" s="106"/>
      <c r="G25" s="1094"/>
      <c r="H25" s="106"/>
      <c r="I25" s="1099"/>
      <c r="J25" s="106"/>
      <c r="K25" s="106"/>
      <c r="L25" s="106"/>
      <c r="M25" s="106"/>
      <c r="N25" s="106"/>
      <c r="O25" s="106"/>
      <c r="P25" s="106"/>
      <c r="Q25" s="106"/>
      <c r="R25" s="106"/>
      <c r="S25" s="106"/>
      <c r="T25" s="1099"/>
      <c r="U25" s="1051"/>
      <c r="V25" s="1469"/>
      <c r="W25" s="1469"/>
      <c r="X25" s="1469"/>
      <c r="Y25" s="1469"/>
      <c r="Z25" s="1469"/>
      <c r="AA25" s="1469"/>
      <c r="AB25" s="1469"/>
      <c r="AC25" s="1469"/>
      <c r="AD25" s="1469"/>
      <c r="AE25" s="1469"/>
      <c r="AF25" s="1469"/>
      <c r="AG25" s="1469"/>
      <c r="AH25" s="1469"/>
      <c r="AI25" s="1469"/>
      <c r="AJ25" s="1469"/>
      <c r="AK25" s="1469"/>
      <c r="AL25" s="1469"/>
      <c r="AM25" s="1469"/>
      <c r="AN25" s="1469"/>
      <c r="AO25" s="1469"/>
    </row>
    <row r="26" spans="1:41" x14ac:dyDescent="0.2">
      <c r="A26" s="105"/>
      <c r="B26" s="374"/>
      <c r="C26" s="1094"/>
      <c r="D26" s="106"/>
      <c r="E26" s="106"/>
      <c r="F26" s="106"/>
      <c r="G26" s="1094"/>
      <c r="H26" s="106"/>
      <c r="I26" s="1099"/>
      <c r="J26" s="106"/>
      <c r="K26" s="106"/>
      <c r="L26" s="106"/>
      <c r="M26" s="106"/>
      <c r="N26" s="106"/>
      <c r="O26" s="106"/>
      <c r="P26" s="106"/>
      <c r="Q26" s="106"/>
      <c r="R26" s="106"/>
      <c r="S26" s="106"/>
      <c r="T26" s="1099"/>
      <c r="U26" s="1051"/>
      <c r="V26" s="1469"/>
      <c r="W26" s="1459" t="s">
        <v>874</v>
      </c>
      <c r="X26" s="1469"/>
      <c r="Y26" s="1469"/>
      <c r="Z26" s="1469"/>
      <c r="AA26" s="1469"/>
      <c r="AB26" s="1469"/>
      <c r="AC26" s="1469"/>
      <c r="AD26" s="1469"/>
      <c r="AE26" s="1469"/>
      <c r="AF26" s="1469"/>
      <c r="AG26" s="1469"/>
      <c r="AH26" s="1469"/>
      <c r="AI26" s="1469"/>
      <c r="AJ26" s="1469"/>
      <c r="AK26" s="1469"/>
      <c r="AL26" s="1469"/>
      <c r="AM26" s="1469"/>
      <c r="AN26" s="1469"/>
      <c r="AO26" s="1469"/>
    </row>
    <row r="27" spans="1:41" x14ac:dyDescent="0.2">
      <c r="A27" s="105"/>
      <c r="B27" s="374"/>
      <c r="C27" s="1094" t="s">
        <v>660</v>
      </c>
      <c r="D27" s="1101" t="s">
        <v>658</v>
      </c>
      <c r="E27" s="106"/>
      <c r="F27" s="1357"/>
      <c r="G27" s="1106"/>
      <c r="H27" s="1107"/>
      <c r="I27" s="1108"/>
      <c r="J27" s="1535"/>
      <c r="K27" s="106"/>
      <c r="L27" s="106"/>
      <c r="M27" s="1535"/>
      <c r="N27" s="1535"/>
      <c r="O27" s="1535"/>
      <c r="P27" s="1535"/>
      <c r="Q27" s="1535"/>
      <c r="R27" s="1535"/>
      <c r="S27" s="1535"/>
      <c r="T27" s="1536"/>
      <c r="U27" s="1051"/>
      <c r="V27" s="1469"/>
      <c r="W27" s="1469" t="s">
        <v>878</v>
      </c>
      <c r="X27" s="1469"/>
      <c r="Y27" s="1469"/>
      <c r="Z27" s="1469"/>
      <c r="AA27" s="1469"/>
      <c r="AB27" s="1469"/>
      <c r="AC27" s="1469"/>
      <c r="AD27" s="1469"/>
      <c r="AE27" s="1469"/>
      <c r="AF27" s="1469"/>
      <c r="AG27" s="1469"/>
      <c r="AH27" s="1469"/>
      <c r="AI27" s="1469"/>
      <c r="AJ27" s="1469"/>
      <c r="AK27" s="1469"/>
      <c r="AL27" s="1469"/>
      <c r="AM27" s="1469"/>
      <c r="AN27" s="1469"/>
      <c r="AO27" s="1469"/>
    </row>
    <row r="28" spans="1:41" x14ac:dyDescent="0.2">
      <c r="A28" s="105"/>
      <c r="B28" s="374"/>
      <c r="C28" s="1094"/>
      <c r="D28" s="1102" t="s">
        <v>661</v>
      </c>
      <c r="E28" s="106"/>
      <c r="F28" s="1109" t="str">
        <f>$F$22</f>
        <v>Scenario 1: Proposed (with SV)</v>
      </c>
      <c r="G28" s="1103">
        <f>IF('WK7 - Financials'!G29+'WK7 - Financials'!G22=0,0,('WK7 - Financials'!G29-'WK7 - Financials'!G21)/('WK7 - Financials'!G29+'WK7 - Financials'!G22))</f>
        <v>0.71675650212376607</v>
      </c>
      <c r="H28" s="1104">
        <f>IF('WK7 - Financials'!H29+'WK7 - Financials'!H22=0,0,('WK7 - Financials'!H29-'WK7 - Financials'!H21)/('WK7 - Financials'!H29+'WK7 - Financials'!H22))</f>
        <v>0.75890555303965357</v>
      </c>
      <c r="I28" s="1105">
        <f>IF('WK7 - Financials'!I29+'WK7 - Financials'!I22=0,0,('WK7 - Financials'!I29-'WK7 - Financials'!I21)/('WK7 - Financials'!I29+'WK7 - Financials'!I22))</f>
        <v>0.72342704780291411</v>
      </c>
      <c r="J28" s="1455">
        <f>IF('WK8 - LTFP'!F37+'WK8 - LTFP'!F26=0,0,('WK8 - LTFP'!F37-'WK8 - LTFP'!F25)/('WK8 - LTFP'!F37+'WK8 - LTFP'!F26))</f>
        <v>0.8166061361917879</v>
      </c>
      <c r="K28" s="1455">
        <f>IF('WK8 - LTFP'!G37+'WK8 - LTFP'!G26=0,0,('WK8 - LTFP'!G37-'WK8 - LTFP'!G25)/('WK8 - LTFP'!G37+'WK8 - LTFP'!G26))</f>
        <v>0.83248654591908089</v>
      </c>
      <c r="L28" s="1455">
        <f>IF('WK8 - LTFP'!H37+'WK8 - LTFP'!H26=0,0,('WK8 - LTFP'!H37-'WK8 - LTFP'!H25)/('WK8 - LTFP'!H37+'WK8 - LTFP'!H26))</f>
        <v>0.8348326740460611</v>
      </c>
      <c r="M28" s="1455">
        <f>IF('WK8 - LTFP'!I37+'WK8 - LTFP'!I26=0,0,('WK8 - LTFP'!I37-'WK8 - LTFP'!I25)/('WK8 - LTFP'!I37+'WK8 - LTFP'!I26))</f>
        <v>0.83715640145706305</v>
      </c>
      <c r="N28" s="1455">
        <f>IF('WK8 - LTFP'!J37+'WK8 - LTFP'!J26=0,0,('WK8 - LTFP'!J37-'WK8 - LTFP'!J25)/('WK8 - LTFP'!J37+'WK8 - LTFP'!J26))</f>
        <v>0.83946269908861504</v>
      </c>
      <c r="O28" s="1455">
        <f>IF('WK8 - LTFP'!K37+'WK8 - LTFP'!K26=0,0,('WK8 - LTFP'!K37-'WK8 - LTFP'!K25)/('WK8 - LTFP'!K37+'WK8 - LTFP'!K26))</f>
        <v>0.84158305608169415</v>
      </c>
      <c r="P28" s="1455">
        <f>IF('WK8 - LTFP'!L37+'WK8 - LTFP'!L26=0,0,('WK8 - LTFP'!L37-'WK8 - LTFP'!L25)/('WK8 - LTFP'!L37+'WK8 - LTFP'!L26))</f>
        <v>0.84369328532280141</v>
      </c>
      <c r="Q28" s="1455">
        <f>IF('WK8 - LTFP'!M37+'WK8 - LTFP'!M26=0,0,('WK8 - LTFP'!M37-'WK8 - LTFP'!M25)/('WK8 - LTFP'!M37+'WK8 - LTFP'!M26))</f>
        <v>0.84579305266036275</v>
      </c>
      <c r="R28" s="1455">
        <f>IF('WK8 - LTFP'!N37+'WK8 - LTFP'!N26=0,0,('WK8 - LTFP'!N37-'WK8 - LTFP'!N25)/('WK8 - LTFP'!N37+'WK8 - LTFP'!N26))</f>
        <v>0.84788202777778954</v>
      </c>
      <c r="S28" s="1455">
        <f>IF('WK8 - LTFP'!O37+'WK8 - LTFP'!O26=0,0,('WK8 - LTFP'!O37-'WK8 - LTFP'!O25)/('WK8 - LTFP'!O37+'WK8 - LTFP'!O26))</f>
        <v>0.84995988451064064</v>
      </c>
      <c r="T28" s="1456">
        <f>IF('WK8 - LTFP'!P37+'WK8 - LTFP'!P26=0,0,('WK8 - LTFP'!P37-'WK8 - LTFP'!P25)/('WK8 - LTFP'!P37+'WK8 - LTFP'!P26))</f>
        <v>0.85202630114643285</v>
      </c>
      <c r="U28" s="1051"/>
      <c r="V28" s="1469"/>
      <c r="W28" s="1469" t="s">
        <v>879</v>
      </c>
      <c r="X28" s="1469"/>
      <c r="Y28" s="1469"/>
      <c r="Z28" s="1469"/>
      <c r="AA28" s="1469"/>
      <c r="AB28" s="1469"/>
      <c r="AC28" s="1469"/>
      <c r="AD28" s="1469"/>
      <c r="AE28" s="1469"/>
      <c r="AF28" s="1469"/>
      <c r="AG28" s="1469"/>
      <c r="AH28" s="1469"/>
      <c r="AI28" s="1469"/>
      <c r="AJ28" s="1469"/>
      <c r="AK28" s="1469"/>
      <c r="AL28" s="1469"/>
      <c r="AM28" s="1469"/>
      <c r="AN28" s="1469"/>
      <c r="AO28" s="1469"/>
    </row>
    <row r="29" spans="1:41" x14ac:dyDescent="0.2">
      <c r="A29" s="105"/>
      <c r="B29" s="374"/>
      <c r="C29" s="1094"/>
      <c r="D29" s="1101" t="s">
        <v>658</v>
      </c>
      <c r="E29" s="106"/>
      <c r="F29" s="1109" t="str">
        <f>$F$23</f>
        <v>Scenario 2 - Base case (no SV)</v>
      </c>
      <c r="G29" s="1103">
        <f>G28</f>
        <v>0.71675650212376607</v>
      </c>
      <c r="H29" s="1104">
        <f t="shared" ref="H29:I29" si="0">H28</f>
        <v>0.75890555303965357</v>
      </c>
      <c r="I29" s="1105">
        <f t="shared" si="0"/>
        <v>0.72342704780291411</v>
      </c>
      <c r="J29" s="1104">
        <f>IF('WK8 - LTFP'!F90+'WK8 - LTFP'!F79=0,0,('WK8 - LTFP'!F90-'WK8 - LTFP'!F78)/('WK8 - LTFP'!F90+'WK8 - LTFP'!F79))</f>
        <v>0.8166061361917879</v>
      </c>
      <c r="K29" s="1104">
        <f>IF('WK8 - LTFP'!G90+'WK8 - LTFP'!G79=0,0,('WK8 - LTFP'!G90-'WK8 - LTFP'!G78)/('WK8 - LTFP'!G90+'WK8 - LTFP'!G79))</f>
        <v>0.82363145748105637</v>
      </c>
      <c r="L29" s="1104">
        <f>IF('WK8 - LTFP'!H90+'WK8 - LTFP'!H79=0,0,('WK8 - LTFP'!H90-'WK8 - LTFP'!H78)/('WK8 - LTFP'!H90+'WK8 - LTFP'!H79))</f>
        <v>0.82600370300602244</v>
      </c>
      <c r="M29" s="1104">
        <f>IF('WK8 - LTFP'!I90+'WK8 - LTFP'!I79=0,0,('WK8 - LTFP'!I90-'WK8 - LTFP'!I78)/('WK8 - LTFP'!I90+'WK8 - LTFP'!I79))</f>
        <v>0.82835457636374488</v>
      </c>
      <c r="N29" s="1104">
        <f>IF('WK8 - LTFP'!J90+'WK8 - LTFP'!J79=0,0,('WK8 - LTFP'!J90-'WK8 - LTFP'!J78)/('WK8 - LTFP'!J90+'WK8 - LTFP'!J79))</f>
        <v>0.83068959493930983</v>
      </c>
      <c r="O29" s="1104">
        <f>IF('WK8 - LTFP'!K90+'WK8 - LTFP'!K79=0,0,('WK8 - LTFP'!K90-'WK8 - LTFP'!K78)/('WK8 - LTFP'!K90+'WK8 - LTFP'!K79))</f>
        <v>0.83282110921178021</v>
      </c>
      <c r="P29" s="1104">
        <f>IF('WK8 - LTFP'!L90+'WK8 - LTFP'!L79=0,0,('WK8 - LTFP'!L90-'WK8 - LTFP'!L78)/('WK8 - LTFP'!L90+'WK8 - LTFP'!L79))</f>
        <v>0.83494447265422833</v>
      </c>
      <c r="Q29" s="1104">
        <f>IF('WK8 - LTFP'!M90+'WK8 - LTFP'!M79=0,0,('WK8 - LTFP'!M90-'WK8 - LTFP'!M78)/('WK8 - LTFP'!M90+'WK8 - LTFP'!M79))</f>
        <v>0.83705934453070996</v>
      </c>
      <c r="R29" s="1104">
        <f>IF('WK8 - LTFP'!N90+'WK8 - LTFP'!N79=0,0,('WK8 - LTFP'!N90-'WK8 - LTFP'!N78)/('WK8 - LTFP'!N90+'WK8 - LTFP'!N79))</f>
        <v>0.83916538619958903</v>
      </c>
      <c r="S29" s="1104">
        <f>IF('WK8 - LTFP'!O90+'WK8 - LTFP'!O79=0,0,('WK8 - LTFP'!O90-'WK8 - LTFP'!O78)/('WK8 - LTFP'!O90+'WK8 - LTFP'!O79))</f>
        <v>0.84126226140464533</v>
      </c>
      <c r="T29" s="1105">
        <f>IF('WK8 - LTFP'!P90+'WK8 - LTFP'!P79=0,0,('WK8 - LTFP'!P90-'WK8 - LTFP'!P78)/('WK8 - LTFP'!P90+'WK8 - LTFP'!P79))</f>
        <v>0.84334963658720741</v>
      </c>
      <c r="U29" s="1051"/>
      <c r="V29" s="1469"/>
      <c r="W29" s="1469" t="s">
        <v>880</v>
      </c>
      <c r="X29" s="1469"/>
      <c r="Y29" s="1469"/>
      <c r="Z29" s="1469"/>
      <c r="AA29" s="1469"/>
      <c r="AB29" s="1469"/>
      <c r="AC29" s="1469"/>
      <c r="AD29" s="1469"/>
      <c r="AE29" s="1469"/>
      <c r="AF29" s="1469"/>
      <c r="AG29" s="1469"/>
      <c r="AH29" s="1469"/>
      <c r="AI29" s="1469"/>
      <c r="AJ29" s="1469"/>
      <c r="AK29" s="1469"/>
      <c r="AL29" s="1469"/>
      <c r="AM29" s="1469"/>
      <c r="AN29" s="1469"/>
      <c r="AO29" s="1469"/>
    </row>
    <row r="30" spans="1:41" x14ac:dyDescent="0.2">
      <c r="A30" s="105"/>
      <c r="B30" s="374"/>
      <c r="C30" s="1094"/>
      <c r="D30" s="1101" t="s">
        <v>662</v>
      </c>
      <c r="E30" s="106"/>
      <c r="F30" s="106"/>
      <c r="G30" s="1094"/>
      <c r="H30" s="106"/>
      <c r="I30" s="1099"/>
      <c r="J30" s="106"/>
      <c r="K30" s="106"/>
      <c r="L30" s="106"/>
      <c r="M30" s="106"/>
      <c r="N30" s="106"/>
      <c r="O30" s="106"/>
      <c r="P30" s="106"/>
      <c r="Q30" s="106"/>
      <c r="R30" s="106"/>
      <c r="S30" s="106"/>
      <c r="T30" s="1099"/>
      <c r="U30" s="1051"/>
      <c r="V30" s="1469"/>
      <c r="W30" s="1468" t="s">
        <v>881</v>
      </c>
      <c r="X30" s="1469"/>
      <c r="Y30" s="1469"/>
      <c r="Z30" s="1469"/>
      <c r="AA30" s="1469"/>
      <c r="AB30" s="1469"/>
      <c r="AC30" s="1469"/>
      <c r="AD30" s="1469"/>
      <c r="AE30" s="1469"/>
      <c r="AF30" s="1469"/>
      <c r="AG30" s="1469"/>
      <c r="AH30" s="1469"/>
      <c r="AI30" s="1469"/>
      <c r="AJ30" s="1469"/>
      <c r="AK30" s="1469"/>
      <c r="AL30" s="1469"/>
      <c r="AM30" s="1469"/>
      <c r="AN30" s="1469"/>
      <c r="AO30" s="1469"/>
    </row>
    <row r="31" spans="1:41" x14ac:dyDescent="0.2">
      <c r="A31" s="105"/>
      <c r="B31" s="374"/>
      <c r="C31" s="1094"/>
      <c r="D31" s="106"/>
      <c r="E31" s="106"/>
      <c r="F31" s="106"/>
      <c r="G31" s="1094"/>
      <c r="H31" s="106"/>
      <c r="I31" s="1099"/>
      <c r="J31" s="106"/>
      <c r="K31" s="106"/>
      <c r="L31" s="106"/>
      <c r="M31" s="106"/>
      <c r="N31" s="106"/>
      <c r="O31" s="106"/>
      <c r="P31" s="106"/>
      <c r="Q31" s="106"/>
      <c r="R31" s="106"/>
      <c r="S31" s="106"/>
      <c r="T31" s="1099"/>
      <c r="U31" s="1051"/>
      <c r="V31" s="1469"/>
      <c r="W31" s="1469"/>
      <c r="X31" s="1469"/>
      <c r="Y31" s="1469"/>
      <c r="Z31" s="1469"/>
      <c r="AA31" s="1469"/>
      <c r="AB31" s="1469"/>
      <c r="AC31" s="1469"/>
      <c r="AD31" s="1469"/>
      <c r="AE31" s="1469"/>
      <c r="AF31" s="1469"/>
      <c r="AG31" s="1469"/>
      <c r="AH31" s="1469"/>
      <c r="AI31" s="1469"/>
      <c r="AJ31" s="1469"/>
      <c r="AK31" s="1469"/>
      <c r="AL31" s="1469"/>
      <c r="AM31" s="1469"/>
      <c r="AN31" s="1469"/>
      <c r="AO31" s="1469"/>
    </row>
    <row r="32" spans="1:41" x14ac:dyDescent="0.2">
      <c r="A32" s="105"/>
      <c r="B32" s="374"/>
      <c r="C32" s="1094"/>
      <c r="D32" s="106"/>
      <c r="E32" s="106"/>
      <c r="F32" s="106"/>
      <c r="G32" s="1094"/>
      <c r="H32" s="106"/>
      <c r="I32" s="1099"/>
      <c r="J32" s="578" t="s">
        <v>694</v>
      </c>
      <c r="K32" s="106"/>
      <c r="L32" s="106"/>
      <c r="M32" s="106"/>
      <c r="N32" s="106"/>
      <c r="O32" s="106"/>
      <c r="P32" s="106"/>
      <c r="Q32" s="106"/>
      <c r="R32" s="106"/>
      <c r="S32" s="106"/>
      <c r="T32" s="1099"/>
      <c r="U32" s="1051"/>
      <c r="V32" s="1469"/>
      <c r="W32" s="1459" t="s">
        <v>875</v>
      </c>
      <c r="X32" s="1469"/>
      <c r="Y32" s="1469"/>
      <c r="Z32" s="1469"/>
      <c r="AA32" s="1469"/>
      <c r="AB32" s="1469"/>
      <c r="AC32" s="1469"/>
      <c r="AD32" s="1469"/>
      <c r="AE32" s="1469"/>
      <c r="AF32" s="1469"/>
      <c r="AG32" s="1469"/>
      <c r="AH32" s="1469"/>
      <c r="AI32" s="1469"/>
      <c r="AJ32" s="1469"/>
      <c r="AK32" s="1469"/>
      <c r="AL32" s="1469"/>
      <c r="AM32" s="1469"/>
      <c r="AN32" s="1469"/>
      <c r="AO32" s="1469"/>
    </row>
    <row r="33" spans="1:41" x14ac:dyDescent="0.2">
      <c r="A33" s="105"/>
      <c r="B33" s="374"/>
      <c r="C33" s="1094" t="s">
        <v>677</v>
      </c>
      <c r="D33" s="1102" t="s">
        <v>663</v>
      </c>
      <c r="E33" s="106"/>
      <c r="F33" s="1109" t="str">
        <f>$F$22</f>
        <v>Scenario 1: Proposed (with SV)</v>
      </c>
      <c r="G33" s="1103">
        <f>'WK7 - Financials'!G68</f>
        <v>1.9698</v>
      </c>
      <c r="H33" s="1104">
        <f>'WK7 - Financials'!H68</f>
        <v>1.3904000000000001</v>
      </c>
      <c r="I33" s="1105">
        <f>'WK7 - Financials'!I68</f>
        <v>2.6972</v>
      </c>
      <c r="J33" s="1034">
        <v>1.0877551005546513</v>
      </c>
      <c r="K33" s="1213">
        <v>0.73345906468130939</v>
      </c>
      <c r="L33" s="1213">
        <v>0.93117853924867411</v>
      </c>
      <c r="M33" s="1213">
        <v>1.0350064927718057</v>
      </c>
      <c r="N33" s="1213">
        <v>1.0327954945332467</v>
      </c>
      <c r="O33" s="1213">
        <v>1.030696595666204</v>
      </c>
      <c r="P33" s="1213">
        <v>1.0287014816640958</v>
      </c>
      <c r="Q33" s="1213">
        <v>1.0268026405605886</v>
      </c>
      <c r="R33" s="1213">
        <v>1.0249932678929581</v>
      </c>
      <c r="S33" s="1213">
        <v>1.0232671860455718</v>
      </c>
      <c r="T33" s="1213">
        <v>1.021618773222009</v>
      </c>
      <c r="U33" s="1538"/>
      <c r="V33" s="1469"/>
      <c r="W33" s="1469" t="s">
        <v>884</v>
      </c>
      <c r="X33" s="1469"/>
      <c r="Y33" s="1469"/>
      <c r="Z33" s="1469"/>
      <c r="AA33" s="1469"/>
      <c r="AB33" s="1469"/>
      <c r="AC33" s="1469"/>
      <c r="AD33" s="1469"/>
      <c r="AE33" s="1469"/>
      <c r="AF33" s="1469"/>
      <c r="AG33" s="1469"/>
      <c r="AH33" s="1469"/>
      <c r="AI33" s="1469"/>
      <c r="AJ33" s="1469"/>
      <c r="AK33" s="1469"/>
      <c r="AL33" s="1469"/>
      <c r="AM33" s="1469"/>
      <c r="AN33" s="1469"/>
      <c r="AO33" s="1469"/>
    </row>
    <row r="34" spans="1:41" x14ac:dyDescent="0.2">
      <c r="A34" s="105"/>
      <c r="B34" s="374"/>
      <c r="C34" s="1094"/>
      <c r="D34" s="1101" t="s">
        <v>664</v>
      </c>
      <c r="E34" s="106"/>
      <c r="F34" s="1109" t="str">
        <f>$F$23</f>
        <v>Scenario 2 - Base case (no SV)</v>
      </c>
      <c r="G34" s="1103">
        <f>G33</f>
        <v>1.9698</v>
      </c>
      <c r="H34" s="1104">
        <f t="shared" ref="H34:J34" si="1">H33</f>
        <v>1.3904000000000001</v>
      </c>
      <c r="I34" s="1105">
        <f t="shared" si="1"/>
        <v>2.6972</v>
      </c>
      <c r="J34" s="993">
        <f t="shared" si="1"/>
        <v>1.0877551005546513</v>
      </c>
      <c r="K34" s="1213">
        <v>0.73345906468130939</v>
      </c>
      <c r="L34" s="1213">
        <v>0.93117853924867411</v>
      </c>
      <c r="M34" s="1213">
        <v>1.0350064927718057</v>
      </c>
      <c r="N34" s="1213">
        <v>1.0327954945332467</v>
      </c>
      <c r="O34" s="1213">
        <v>1.030696595666204</v>
      </c>
      <c r="P34" s="1213">
        <v>1.0287014816640958</v>
      </c>
      <c r="Q34" s="1213">
        <v>1.0268026405605886</v>
      </c>
      <c r="R34" s="1213">
        <v>1.0249932678929581</v>
      </c>
      <c r="S34" s="1213">
        <v>1.0232671860455718</v>
      </c>
      <c r="T34" s="1213">
        <v>1.021618773222009</v>
      </c>
      <c r="U34" s="1538"/>
      <c r="V34" s="1469"/>
      <c r="W34" s="1469" t="s">
        <v>885</v>
      </c>
      <c r="X34" s="1469"/>
      <c r="Y34" s="1469"/>
      <c r="Z34" s="1469"/>
      <c r="AA34" s="1469"/>
      <c r="AB34" s="1469"/>
      <c r="AC34" s="1469"/>
      <c r="AD34" s="1469"/>
      <c r="AE34" s="1469"/>
      <c r="AF34" s="1469"/>
      <c r="AG34" s="1469"/>
      <c r="AH34" s="1469"/>
      <c r="AI34" s="1469"/>
      <c r="AJ34" s="1469"/>
      <c r="AK34" s="1469"/>
      <c r="AL34" s="1469"/>
      <c r="AM34" s="1469"/>
      <c r="AN34" s="1469"/>
      <c r="AO34" s="1469"/>
    </row>
    <row r="35" spans="1:41" x14ac:dyDescent="0.2">
      <c r="A35" s="105"/>
      <c r="B35" s="374"/>
      <c r="C35" s="1094"/>
      <c r="D35" s="1101" t="s">
        <v>665</v>
      </c>
      <c r="E35" s="106"/>
      <c r="F35" s="106"/>
      <c r="G35" s="1094"/>
      <c r="H35" s="106"/>
      <c r="I35" s="1099"/>
      <c r="J35" s="106"/>
      <c r="K35" s="106"/>
      <c r="L35" s="106"/>
      <c r="M35" s="106"/>
      <c r="N35" s="106"/>
      <c r="O35" s="106"/>
      <c r="P35" s="106"/>
      <c r="Q35" s="106"/>
      <c r="R35" s="106"/>
      <c r="S35" s="106"/>
      <c r="T35" s="1099"/>
      <c r="U35" s="1051"/>
      <c r="V35" s="1469"/>
      <c r="W35" s="1469"/>
      <c r="X35" s="1469"/>
      <c r="Y35" s="1469"/>
      <c r="Z35" s="1469"/>
      <c r="AA35" s="1469"/>
      <c r="AB35" s="1469"/>
      <c r="AC35" s="1469"/>
      <c r="AD35" s="1469"/>
      <c r="AE35" s="1469"/>
      <c r="AF35" s="1469"/>
      <c r="AG35" s="1469"/>
      <c r="AH35" s="1469"/>
      <c r="AI35" s="1469"/>
      <c r="AJ35" s="1469"/>
      <c r="AK35" s="1469"/>
      <c r="AL35" s="1469"/>
      <c r="AM35" s="1469"/>
      <c r="AN35" s="1469"/>
      <c r="AO35" s="1469"/>
    </row>
    <row r="36" spans="1:41" x14ac:dyDescent="0.2">
      <c r="A36" s="105"/>
      <c r="B36" s="374"/>
      <c r="C36" s="1094"/>
      <c r="D36" s="106"/>
      <c r="E36" s="106"/>
      <c r="F36" s="106"/>
      <c r="G36" s="1094"/>
      <c r="H36" s="106"/>
      <c r="I36" s="1099"/>
      <c r="J36" s="106"/>
      <c r="K36" s="106"/>
      <c r="L36" s="106"/>
      <c r="M36" s="106"/>
      <c r="N36" s="106"/>
      <c r="O36" s="106"/>
      <c r="P36" s="106"/>
      <c r="Q36" s="106"/>
      <c r="R36" s="106"/>
      <c r="S36" s="106"/>
      <c r="T36" s="1099"/>
      <c r="U36" s="1051"/>
      <c r="V36" s="1469"/>
      <c r="W36" s="1469"/>
      <c r="X36" s="1469"/>
      <c r="Y36" s="1469"/>
      <c r="Z36" s="1469"/>
      <c r="AA36" s="1469"/>
      <c r="AB36" s="1469"/>
      <c r="AC36" s="1469"/>
      <c r="AD36" s="1469"/>
      <c r="AE36" s="1469"/>
      <c r="AF36" s="1469"/>
      <c r="AG36" s="1469"/>
      <c r="AH36" s="1469"/>
      <c r="AI36" s="1469"/>
      <c r="AJ36" s="1469"/>
      <c r="AK36" s="1469"/>
      <c r="AL36" s="1469"/>
      <c r="AM36" s="1469"/>
      <c r="AN36" s="1469"/>
      <c r="AO36" s="1469"/>
    </row>
    <row r="37" spans="1:41" ht="15" x14ac:dyDescent="0.25">
      <c r="A37" s="105"/>
      <c r="B37" s="374"/>
      <c r="C37" s="1059" t="s">
        <v>666</v>
      </c>
      <c r="D37" s="1060"/>
      <c r="E37" s="1060"/>
      <c r="F37" s="1060"/>
      <c r="G37" s="1100"/>
      <c r="H37" s="281"/>
      <c r="I37" s="442"/>
      <c r="J37" s="268"/>
      <c r="K37" s="268"/>
      <c r="L37" s="268"/>
      <c r="M37" s="268"/>
      <c r="N37" s="268"/>
      <c r="O37" s="268"/>
      <c r="P37" s="268"/>
      <c r="Q37" s="268"/>
      <c r="R37" s="268"/>
      <c r="S37" s="268"/>
      <c r="T37" s="442"/>
      <c r="U37" s="1051"/>
      <c r="V37" s="1469"/>
      <c r="W37" s="1469"/>
      <c r="X37" s="1469"/>
      <c r="Y37" s="1469"/>
      <c r="Z37" s="1469"/>
      <c r="AA37" s="1469"/>
      <c r="AB37" s="1469"/>
      <c r="AC37" s="1469"/>
      <c r="AD37" s="1469"/>
      <c r="AE37" s="1469"/>
      <c r="AF37" s="1469"/>
      <c r="AG37" s="1469"/>
      <c r="AH37" s="1469"/>
      <c r="AI37" s="1469"/>
      <c r="AJ37" s="1469"/>
      <c r="AK37" s="1469"/>
      <c r="AL37" s="1469"/>
      <c r="AM37" s="1469"/>
      <c r="AN37" s="1469"/>
      <c r="AO37" s="1469"/>
    </row>
    <row r="38" spans="1:41" x14ac:dyDescent="0.2">
      <c r="A38" s="105"/>
      <c r="B38" s="374"/>
      <c r="C38" s="1094"/>
      <c r="D38" s="106"/>
      <c r="E38" s="106"/>
      <c r="F38" s="106"/>
      <c r="G38" s="1094"/>
      <c r="H38" s="106"/>
      <c r="I38" s="1099"/>
      <c r="J38" s="106"/>
      <c r="K38" s="106"/>
      <c r="L38" s="106"/>
      <c r="M38" s="106"/>
      <c r="N38" s="106"/>
      <c r="O38" s="106"/>
      <c r="P38" s="106"/>
      <c r="Q38" s="106"/>
      <c r="R38" s="106"/>
      <c r="S38" s="106"/>
      <c r="T38" s="1099"/>
      <c r="U38" s="1051"/>
      <c r="V38" s="1469"/>
      <c r="W38" s="1469"/>
      <c r="X38" s="1469"/>
      <c r="Y38" s="1469"/>
      <c r="Z38" s="1469"/>
      <c r="AA38" s="1469"/>
      <c r="AB38" s="1469"/>
      <c r="AC38" s="1469"/>
      <c r="AD38" s="1469"/>
      <c r="AE38" s="1469"/>
      <c r="AF38" s="1469"/>
      <c r="AG38" s="1469"/>
      <c r="AH38" s="1469"/>
      <c r="AI38" s="1469"/>
      <c r="AJ38" s="1469"/>
      <c r="AK38" s="1469"/>
      <c r="AL38" s="1469"/>
      <c r="AM38" s="1469"/>
      <c r="AN38" s="1469"/>
      <c r="AO38" s="1469"/>
    </row>
    <row r="39" spans="1:41" x14ac:dyDescent="0.2">
      <c r="A39" s="105"/>
      <c r="B39" s="374"/>
      <c r="C39" s="1094" t="s">
        <v>667</v>
      </c>
      <c r="D39" s="106"/>
      <c r="E39" s="106"/>
      <c r="F39" s="106"/>
      <c r="G39" s="1094"/>
      <c r="H39" s="106"/>
      <c r="I39" s="1099"/>
      <c r="J39" s="1116" t="str">
        <f>J32</f>
        <v>Please enter forecast ratios</v>
      </c>
      <c r="K39" s="106"/>
      <c r="L39" s="106"/>
      <c r="M39" s="106"/>
      <c r="N39" s="106"/>
      <c r="O39" s="106"/>
      <c r="P39" s="106"/>
      <c r="Q39" s="106"/>
      <c r="R39" s="106"/>
      <c r="S39" s="106"/>
      <c r="T39" s="1099"/>
      <c r="U39" s="1051"/>
      <c r="V39" s="1469"/>
      <c r="W39" s="1459" t="s">
        <v>875</v>
      </c>
      <c r="X39" s="1469"/>
      <c r="Y39" s="1469"/>
      <c r="Z39" s="1469"/>
      <c r="AA39" s="1469"/>
      <c r="AB39" s="1469"/>
      <c r="AC39" s="1469"/>
      <c r="AD39" s="1469"/>
      <c r="AE39" s="1469"/>
      <c r="AF39" s="1469"/>
      <c r="AG39" s="1469"/>
      <c r="AH39" s="1469"/>
      <c r="AI39" s="1469"/>
      <c r="AJ39" s="1469"/>
      <c r="AK39" s="1469"/>
      <c r="AL39" s="1469"/>
      <c r="AM39" s="1469"/>
      <c r="AN39" s="1469"/>
      <c r="AO39" s="1469"/>
    </row>
    <row r="40" spans="1:41" x14ac:dyDescent="0.2">
      <c r="A40" s="105"/>
      <c r="B40" s="374"/>
      <c r="C40" s="1094"/>
      <c r="D40" s="1102" t="s">
        <v>668</v>
      </c>
      <c r="E40" s="106"/>
      <c r="F40" s="1109" t="str">
        <f>$F$22</f>
        <v>Scenario 1: Proposed (with SV)</v>
      </c>
      <c r="G40" s="1103">
        <f>'WK7 - Financials'!G69</f>
        <v>3.7999999999999999E-2</v>
      </c>
      <c r="H40" s="1104">
        <f>'WK7 - Financials'!H69</f>
        <v>3.6999999999999998E-2</v>
      </c>
      <c r="I40" s="1105">
        <f>'WK7 - Financials'!I69</f>
        <v>3.1800000000000002E-2</v>
      </c>
      <c r="J40" s="1034">
        <v>3.2023256775467385E-2</v>
      </c>
      <c r="K40" s="1034">
        <v>3.2290168171039857E-2</v>
      </c>
      <c r="L40" s="1034">
        <v>3.2361105547390731E-2</v>
      </c>
      <c r="M40" s="1034">
        <v>3.2324006464651681E-2</v>
      </c>
      <c r="N40" s="1034">
        <v>3.228840258228767E-2</v>
      </c>
      <c r="O40" s="1034">
        <v>3.2254284304364028E-2</v>
      </c>
      <c r="P40" s="1034">
        <v>3.2189422550047725E-2</v>
      </c>
      <c r="Q40" s="1034">
        <v>3.2158022106988239E-2</v>
      </c>
      <c r="R40" s="1034">
        <v>3.2128332521707118E-2</v>
      </c>
      <c r="S40" s="1034">
        <v>3.2100097699709618E-2</v>
      </c>
      <c r="T40" s="1537">
        <v>3.2073305374565889E-2</v>
      </c>
      <c r="U40" s="1538"/>
      <c r="V40" s="1469"/>
      <c r="W40" s="1469" t="s">
        <v>886</v>
      </c>
      <c r="X40" s="1469"/>
      <c r="Y40" s="1469"/>
      <c r="Z40" s="1469"/>
      <c r="AA40" s="1469"/>
      <c r="AB40" s="1469"/>
      <c r="AC40" s="1469"/>
      <c r="AD40" s="1469"/>
      <c r="AE40" s="1469"/>
      <c r="AF40" s="1469"/>
      <c r="AG40" s="1469"/>
      <c r="AH40" s="1469"/>
      <c r="AI40" s="1469"/>
      <c r="AJ40" s="1469"/>
      <c r="AK40" s="1469"/>
      <c r="AL40" s="1469"/>
      <c r="AM40" s="1469"/>
      <c r="AN40" s="1469"/>
      <c r="AO40" s="1469"/>
    </row>
    <row r="41" spans="1:41" ht="13.5" x14ac:dyDescent="0.2">
      <c r="A41" s="105"/>
      <c r="B41" s="374"/>
      <c r="C41" s="1094"/>
      <c r="D41" s="1101" t="s">
        <v>724</v>
      </c>
      <c r="E41" s="106"/>
      <c r="F41" s="1109" t="str">
        <f>$F$23</f>
        <v>Scenario 2 - Base case (no SV)</v>
      </c>
      <c r="G41" s="1103">
        <f t="shared" ref="G41" si="2">G40</f>
        <v>3.7999999999999999E-2</v>
      </c>
      <c r="H41" s="1104">
        <f t="shared" ref="H41" si="3">H40</f>
        <v>3.6999999999999998E-2</v>
      </c>
      <c r="I41" s="1105">
        <f t="shared" ref="I41:J41" si="4">I40</f>
        <v>3.1800000000000002E-2</v>
      </c>
      <c r="J41" s="993">
        <f t="shared" si="4"/>
        <v>3.2023256775467385E-2</v>
      </c>
      <c r="K41" s="1213">
        <v>3.2290168171039857E-2</v>
      </c>
      <c r="L41" s="1213">
        <v>3.2361105547390731E-2</v>
      </c>
      <c r="M41" s="1213">
        <v>3.2324006464651681E-2</v>
      </c>
      <c r="N41" s="1213">
        <v>3.228840258228767E-2</v>
      </c>
      <c r="O41" s="1213">
        <v>3.2254284304364028E-2</v>
      </c>
      <c r="P41" s="1213">
        <v>3.2189422550047725E-2</v>
      </c>
      <c r="Q41" s="1213">
        <v>3.2158022106988239E-2</v>
      </c>
      <c r="R41" s="1213">
        <v>3.2128332521707118E-2</v>
      </c>
      <c r="S41" s="1213">
        <v>3.2100097699709618E-2</v>
      </c>
      <c r="T41" s="1650">
        <v>3.2073305374565889E-2</v>
      </c>
      <c r="U41" s="432"/>
      <c r="V41" s="1469"/>
      <c r="W41" s="1469" t="s">
        <v>887</v>
      </c>
      <c r="X41" s="1469"/>
      <c r="Y41" s="1469"/>
      <c r="Z41" s="1469"/>
      <c r="AA41" s="1469"/>
      <c r="AB41" s="1469"/>
      <c r="AC41" s="1469"/>
      <c r="AD41" s="1469"/>
      <c r="AE41" s="1469"/>
      <c r="AF41" s="1469"/>
      <c r="AG41" s="1469"/>
      <c r="AH41" s="1469"/>
      <c r="AI41" s="1469"/>
      <c r="AJ41" s="1469"/>
      <c r="AK41" s="1469"/>
      <c r="AL41" s="1469"/>
      <c r="AM41" s="1469"/>
      <c r="AN41" s="1469"/>
      <c r="AO41" s="1469"/>
    </row>
    <row r="42" spans="1:41" x14ac:dyDescent="0.2">
      <c r="A42" s="105"/>
      <c r="B42" s="374"/>
      <c r="C42" s="1094"/>
      <c r="D42" s="1101" t="s">
        <v>675</v>
      </c>
      <c r="E42" s="106"/>
      <c r="F42" s="106"/>
      <c r="G42" s="1110"/>
      <c r="H42" s="106"/>
      <c r="I42" s="1111"/>
      <c r="J42" s="1358"/>
      <c r="K42" s="1358"/>
      <c r="L42" s="1358"/>
      <c r="M42" s="1358"/>
      <c r="N42" s="1358"/>
      <c r="O42" s="1358"/>
      <c r="P42" s="1358"/>
      <c r="Q42" s="1358"/>
      <c r="R42" s="1358"/>
      <c r="S42" s="1358"/>
      <c r="T42" s="748"/>
      <c r="U42" s="432"/>
      <c r="V42" s="1469"/>
      <c r="W42" s="1469" t="s">
        <v>888</v>
      </c>
      <c r="X42" s="1469"/>
      <c r="Y42" s="1469"/>
      <c r="Z42" s="1469"/>
      <c r="AA42" s="1469"/>
      <c r="AB42" s="1469"/>
      <c r="AC42" s="1469"/>
      <c r="AD42" s="1469"/>
      <c r="AE42" s="1469"/>
      <c r="AF42" s="1469"/>
      <c r="AG42" s="1469"/>
      <c r="AH42" s="1469"/>
      <c r="AI42" s="1469"/>
      <c r="AJ42" s="1469"/>
      <c r="AK42" s="1469"/>
      <c r="AL42" s="1469"/>
      <c r="AM42" s="1469"/>
      <c r="AN42" s="1469"/>
      <c r="AO42" s="1469"/>
    </row>
    <row r="43" spans="1:41" x14ac:dyDescent="0.2">
      <c r="A43" s="105"/>
      <c r="B43" s="374"/>
      <c r="C43" s="1094"/>
      <c r="D43" s="1101"/>
      <c r="E43" s="106"/>
      <c r="F43" s="106"/>
      <c r="G43" s="1106"/>
      <c r="H43" s="1107"/>
      <c r="I43" s="1108"/>
      <c r="J43" s="1358"/>
      <c r="K43" s="1358"/>
      <c r="L43" s="1358"/>
      <c r="M43" s="1358"/>
      <c r="N43" s="1358"/>
      <c r="O43" s="1358"/>
      <c r="P43" s="1358"/>
      <c r="Q43" s="1358"/>
      <c r="R43" s="1358"/>
      <c r="S43" s="1358"/>
      <c r="T43" s="748"/>
      <c r="U43" s="432"/>
      <c r="V43" s="1469"/>
      <c r="W43" s="1469"/>
      <c r="X43" s="1469"/>
      <c r="Y43" s="1469"/>
      <c r="Z43" s="1469"/>
      <c r="AA43" s="1469"/>
      <c r="AB43" s="1469"/>
      <c r="AC43" s="1469"/>
      <c r="AD43" s="1469"/>
      <c r="AE43" s="1469"/>
      <c r="AF43" s="1469"/>
      <c r="AG43" s="1469"/>
      <c r="AH43" s="1469"/>
      <c r="AI43" s="1469"/>
      <c r="AJ43" s="1469"/>
      <c r="AK43" s="1469"/>
      <c r="AL43" s="1469"/>
      <c r="AM43" s="1469"/>
      <c r="AN43" s="1469"/>
      <c r="AO43" s="1469"/>
    </row>
    <row r="44" spans="1:41" x14ac:dyDescent="0.2">
      <c r="A44" s="105"/>
      <c r="B44" s="374"/>
      <c r="C44" s="1094"/>
      <c r="D44" s="1101"/>
      <c r="E44" s="106"/>
      <c r="F44" s="106"/>
      <c r="G44" s="1094"/>
      <c r="H44" s="106"/>
      <c r="I44" s="1099"/>
      <c r="J44" s="1358"/>
      <c r="K44" s="1358"/>
      <c r="L44" s="1358"/>
      <c r="M44" s="1358"/>
      <c r="N44" s="1358"/>
      <c r="O44" s="1358"/>
      <c r="P44" s="1358"/>
      <c r="Q44" s="1358"/>
      <c r="R44" s="1358"/>
      <c r="S44" s="1358"/>
      <c r="T44" s="748"/>
      <c r="U44" s="432"/>
      <c r="V44" s="1469"/>
      <c r="W44" s="1469"/>
      <c r="X44" s="1469"/>
      <c r="Y44" s="1469"/>
      <c r="Z44" s="1469"/>
      <c r="AA44" s="1469"/>
      <c r="AB44" s="1469"/>
      <c r="AC44" s="1469"/>
      <c r="AD44" s="1469"/>
      <c r="AE44" s="1469"/>
      <c r="AF44" s="1469"/>
      <c r="AG44" s="1469"/>
      <c r="AH44" s="1469"/>
      <c r="AI44" s="1469"/>
      <c r="AJ44" s="1469"/>
      <c r="AK44" s="1469"/>
      <c r="AL44" s="1469"/>
      <c r="AM44" s="1469"/>
      <c r="AN44" s="1469"/>
      <c r="AO44" s="1469"/>
    </row>
    <row r="45" spans="1:41" x14ac:dyDescent="0.2">
      <c r="A45" s="105"/>
      <c r="B45" s="374"/>
      <c r="C45" s="1094" t="s">
        <v>669</v>
      </c>
      <c r="D45" s="1101"/>
      <c r="E45" s="106"/>
      <c r="F45" s="106"/>
      <c r="G45" s="1110"/>
      <c r="H45" s="106"/>
      <c r="I45" s="1111"/>
      <c r="J45" s="1473" t="s">
        <v>800</v>
      </c>
      <c r="K45" s="1358"/>
      <c r="L45" s="1358"/>
      <c r="M45" s="1358"/>
      <c r="N45" s="1358"/>
      <c r="O45" s="1358"/>
      <c r="P45" s="1358"/>
      <c r="Q45" s="1358"/>
      <c r="R45" s="1358"/>
      <c r="S45" s="1358"/>
      <c r="T45" s="748"/>
      <c r="U45" s="432"/>
      <c r="V45" s="1469"/>
      <c r="W45" s="1469"/>
      <c r="X45" s="1469"/>
      <c r="Y45" s="1469"/>
      <c r="Z45" s="1469"/>
      <c r="AA45" s="1469"/>
      <c r="AB45" s="1469"/>
      <c r="AC45" s="1469"/>
      <c r="AD45" s="1469"/>
      <c r="AE45" s="1469"/>
      <c r="AF45" s="1469"/>
      <c r="AG45" s="1469"/>
      <c r="AH45" s="1469"/>
      <c r="AI45" s="1469"/>
      <c r="AJ45" s="1469"/>
      <c r="AK45" s="1469"/>
      <c r="AL45" s="1469"/>
      <c r="AM45" s="1469"/>
      <c r="AN45" s="1469"/>
      <c r="AO45" s="1469"/>
    </row>
    <row r="46" spans="1:41" x14ac:dyDescent="0.2">
      <c r="A46" s="105"/>
      <c r="B46" s="374"/>
      <c r="C46" s="1094"/>
      <c r="D46" s="1102" t="s">
        <v>670</v>
      </c>
      <c r="E46" s="106"/>
      <c r="F46" s="1109" t="str">
        <f>$F$22</f>
        <v>Scenario 1: Proposed (with SV)</v>
      </c>
      <c r="G46" s="1103">
        <f>'WK7 - Financials'!G70</f>
        <v>1.2057</v>
      </c>
      <c r="H46" s="1104">
        <f>'WK7 - Financials'!H70</f>
        <v>0.81479999999999997</v>
      </c>
      <c r="I46" s="1105">
        <f>'WK7 - Financials'!I70</f>
        <v>1.1389</v>
      </c>
      <c r="J46" s="1034">
        <v>1.1286933717241172</v>
      </c>
      <c r="K46" s="1034">
        <v>1.1286030712512451</v>
      </c>
      <c r="L46" s="1034">
        <v>1.1286021561177122</v>
      </c>
      <c r="M46" s="1034">
        <v>1.1286021561177122</v>
      </c>
      <c r="N46" s="1034">
        <v>1.1286021561177122</v>
      </c>
      <c r="O46" s="1034">
        <v>1.1286021561177122</v>
      </c>
      <c r="P46" s="1034">
        <v>1.1297319497480856</v>
      </c>
      <c r="Q46" s="1034">
        <v>1.1297408138213869</v>
      </c>
      <c r="R46" s="1034">
        <v>1.1297408138213869</v>
      </c>
      <c r="S46" s="1034">
        <v>1.1297408138213869</v>
      </c>
      <c r="T46" s="1537">
        <v>1.1297408138213869</v>
      </c>
      <c r="U46" s="432"/>
      <c r="V46" s="1469"/>
      <c r="W46" s="1469"/>
      <c r="X46" s="1469"/>
      <c r="Y46" s="1469"/>
      <c r="Z46" s="1469"/>
      <c r="AA46" s="1469"/>
      <c r="AB46" s="1469"/>
      <c r="AC46" s="1469"/>
      <c r="AD46" s="1469"/>
      <c r="AE46" s="1469"/>
      <c r="AF46" s="1469"/>
      <c r="AG46" s="1469"/>
      <c r="AH46" s="1469"/>
      <c r="AI46" s="1469"/>
      <c r="AJ46" s="1469"/>
      <c r="AK46" s="1469"/>
      <c r="AL46" s="1469"/>
      <c r="AM46" s="1469"/>
      <c r="AN46" s="1469"/>
      <c r="AO46" s="1469"/>
    </row>
    <row r="47" spans="1:41" x14ac:dyDescent="0.2">
      <c r="A47" s="105"/>
      <c r="B47" s="374"/>
      <c r="C47" s="1094"/>
      <c r="D47" s="1101" t="s">
        <v>671</v>
      </c>
      <c r="E47" s="106"/>
      <c r="F47" s="1109" t="str">
        <f>$F$23</f>
        <v>Scenario 2 - Base case (no SV)</v>
      </c>
      <c r="G47" s="1103">
        <f t="shared" ref="G47" si="5">G46</f>
        <v>1.2057</v>
      </c>
      <c r="H47" s="1104">
        <f t="shared" ref="H47" si="6">H46</f>
        <v>0.81479999999999997</v>
      </c>
      <c r="I47" s="1105">
        <f t="shared" ref="I47:J47" si="7">I46</f>
        <v>1.1389</v>
      </c>
      <c r="J47" s="993">
        <f t="shared" si="7"/>
        <v>1.1286933717241172</v>
      </c>
      <c r="K47" s="1034">
        <v>1.1286030712512451</v>
      </c>
      <c r="L47" s="1034">
        <v>1.1286021561177122</v>
      </c>
      <c r="M47" s="1034">
        <v>1.1286021561177122</v>
      </c>
      <c r="N47" s="1034">
        <v>1.1286021561177122</v>
      </c>
      <c r="O47" s="1034">
        <v>1.1286021561177122</v>
      </c>
      <c r="P47" s="1034">
        <v>1.1297319497480856</v>
      </c>
      <c r="Q47" s="1034">
        <v>1.1297408138213869</v>
      </c>
      <c r="R47" s="1034">
        <v>1.1297408138213869</v>
      </c>
      <c r="S47" s="1034">
        <v>1.1297408138213869</v>
      </c>
      <c r="T47" s="1537">
        <v>1.1297408138213869</v>
      </c>
      <c r="U47" s="432"/>
      <c r="V47" s="1469"/>
      <c r="W47" s="1469"/>
      <c r="X47" s="1469"/>
      <c r="Y47" s="1469"/>
      <c r="Z47" s="1469"/>
      <c r="AA47" s="1469"/>
      <c r="AB47" s="1469"/>
      <c r="AC47" s="1469"/>
      <c r="AD47" s="1469"/>
      <c r="AE47" s="1469"/>
      <c r="AF47" s="1469"/>
      <c r="AG47" s="1469"/>
      <c r="AH47" s="1469"/>
      <c r="AI47" s="1469"/>
      <c r="AJ47" s="1469"/>
      <c r="AK47" s="1469"/>
      <c r="AL47" s="1469"/>
      <c r="AM47" s="1469"/>
      <c r="AN47" s="1469"/>
      <c r="AO47" s="1469"/>
    </row>
    <row r="48" spans="1:41" x14ac:dyDescent="0.2">
      <c r="A48" s="105"/>
      <c r="B48" s="374"/>
      <c r="C48" s="1094"/>
      <c r="D48" s="106"/>
      <c r="E48" s="106"/>
      <c r="F48" s="106"/>
      <c r="G48" s="1110"/>
      <c r="H48" s="106"/>
      <c r="I48" s="1111"/>
      <c r="J48" s="1358"/>
      <c r="K48" s="1358"/>
      <c r="L48" s="1358"/>
      <c r="M48" s="1358"/>
      <c r="N48" s="1358"/>
      <c r="O48" s="1358"/>
      <c r="P48" s="1358"/>
      <c r="Q48" s="1358"/>
      <c r="R48" s="1358"/>
      <c r="S48" s="1358"/>
      <c r="T48" s="748"/>
      <c r="U48" s="432"/>
      <c r="V48" s="1469"/>
      <c r="W48" s="1469"/>
      <c r="X48" s="1469"/>
      <c r="Y48" s="1469"/>
      <c r="Z48" s="1469"/>
      <c r="AA48" s="1469"/>
      <c r="AB48" s="1469"/>
      <c r="AC48" s="1469"/>
      <c r="AD48" s="1469"/>
      <c r="AE48" s="1469"/>
      <c r="AF48" s="1469"/>
      <c r="AG48" s="1469"/>
      <c r="AH48" s="1469"/>
      <c r="AI48" s="1469"/>
      <c r="AJ48" s="1469"/>
      <c r="AK48" s="1469"/>
      <c r="AL48" s="1469"/>
      <c r="AM48" s="1469"/>
      <c r="AN48" s="1469"/>
      <c r="AO48" s="1469"/>
    </row>
    <row r="49" spans="1:41" x14ac:dyDescent="0.2">
      <c r="A49" s="105"/>
      <c r="B49" s="374"/>
      <c r="C49" s="1094"/>
      <c r="D49" s="106"/>
      <c r="E49" s="106"/>
      <c r="F49" s="106"/>
      <c r="G49" s="1094"/>
      <c r="H49" s="106"/>
      <c r="I49" s="1099"/>
      <c r="J49" s="1358"/>
      <c r="K49" s="1358"/>
      <c r="L49" s="1358"/>
      <c r="M49" s="1358"/>
      <c r="N49" s="1358"/>
      <c r="O49" s="1358"/>
      <c r="P49" s="1358"/>
      <c r="Q49" s="1358"/>
      <c r="R49" s="1358"/>
      <c r="S49" s="1358"/>
      <c r="T49" s="748"/>
      <c r="U49" s="432"/>
      <c r="V49" s="1469"/>
      <c r="W49" s="1469"/>
      <c r="X49" s="1469"/>
      <c r="Y49" s="1469"/>
      <c r="Z49" s="1469"/>
      <c r="AA49" s="1469"/>
      <c r="AB49" s="1469"/>
      <c r="AC49" s="1469"/>
      <c r="AD49" s="1469"/>
      <c r="AE49" s="1469"/>
      <c r="AF49" s="1469"/>
      <c r="AG49" s="1469"/>
      <c r="AH49" s="1469"/>
      <c r="AI49" s="1469"/>
      <c r="AJ49" s="1469"/>
      <c r="AK49" s="1469"/>
      <c r="AL49" s="1469"/>
      <c r="AM49" s="1469"/>
      <c r="AN49" s="1469"/>
      <c r="AO49" s="1469"/>
    </row>
    <row r="50" spans="1:41" x14ac:dyDescent="0.2">
      <c r="A50" s="105"/>
      <c r="B50" s="374"/>
      <c r="C50" s="1094" t="s">
        <v>672</v>
      </c>
      <c r="D50" s="106"/>
      <c r="E50" s="106"/>
      <c r="F50" s="106"/>
      <c r="G50" s="1094"/>
      <c r="H50" s="106"/>
      <c r="I50" s="1099"/>
      <c r="J50" s="1358"/>
      <c r="K50" s="1358"/>
      <c r="L50" s="1358"/>
      <c r="M50" s="1358"/>
      <c r="N50" s="1358"/>
      <c r="O50" s="1358"/>
      <c r="P50" s="1358"/>
      <c r="Q50" s="1358"/>
      <c r="R50" s="1358"/>
      <c r="S50" s="1358"/>
      <c r="T50" s="748"/>
      <c r="U50" s="432"/>
      <c r="V50" s="1469"/>
      <c r="W50" s="1469"/>
      <c r="X50" s="1469"/>
      <c r="Y50" s="1469"/>
      <c r="Z50" s="1469"/>
      <c r="AA50" s="1469"/>
      <c r="AB50" s="1469"/>
      <c r="AC50" s="1469"/>
      <c r="AD50" s="1469"/>
      <c r="AE50" s="1469"/>
      <c r="AF50" s="1469"/>
      <c r="AG50" s="1469"/>
      <c r="AH50" s="1469"/>
      <c r="AI50" s="1469"/>
      <c r="AJ50" s="1469"/>
      <c r="AK50" s="1469"/>
      <c r="AL50" s="1469"/>
      <c r="AM50" s="1469"/>
      <c r="AN50" s="1469"/>
      <c r="AO50" s="1469"/>
    </row>
    <row r="51" spans="1:41" x14ac:dyDescent="0.2">
      <c r="A51" s="105"/>
      <c r="B51" s="374"/>
      <c r="C51" s="1094"/>
      <c r="D51" s="1101" t="s">
        <v>673</v>
      </c>
      <c r="E51" s="106"/>
      <c r="F51" s="106"/>
      <c r="G51" s="1094"/>
      <c r="H51" s="106"/>
      <c r="I51" s="1099"/>
      <c r="J51" s="1473" t="s">
        <v>800</v>
      </c>
      <c r="K51" s="1358"/>
      <c r="L51" s="1358"/>
      <c r="M51" s="1358"/>
      <c r="N51" s="1358"/>
      <c r="O51" s="1358"/>
      <c r="P51" s="1358"/>
      <c r="Q51" s="1358"/>
      <c r="R51" s="1358"/>
      <c r="S51" s="1358"/>
      <c r="T51" s="748"/>
      <c r="U51" s="432"/>
      <c r="V51" s="1469"/>
      <c r="W51" s="1469"/>
      <c r="X51" s="1469"/>
      <c r="Y51" s="1469"/>
      <c r="Z51" s="1469"/>
      <c r="AA51" s="1469"/>
      <c r="AB51" s="1469"/>
      <c r="AC51" s="1469"/>
      <c r="AD51" s="1469"/>
      <c r="AE51" s="1469"/>
      <c r="AF51" s="1469"/>
      <c r="AG51" s="1469"/>
      <c r="AH51" s="1469"/>
      <c r="AI51" s="1469"/>
      <c r="AJ51" s="1469"/>
      <c r="AK51" s="1469"/>
      <c r="AL51" s="1469"/>
      <c r="AM51" s="1469"/>
      <c r="AN51" s="1469"/>
      <c r="AO51" s="1469"/>
    </row>
    <row r="52" spans="1:41" ht="120" x14ac:dyDescent="0.2">
      <c r="A52" s="105"/>
      <c r="B52" s="374"/>
      <c r="C52" s="1094"/>
      <c r="D52" s="1102" t="s">
        <v>674</v>
      </c>
      <c r="E52" s="106"/>
      <c r="F52" s="1109" t="str">
        <f>$F$22</f>
        <v>Scenario 1: Proposed (with SV)</v>
      </c>
      <c r="G52" s="1103">
        <f>IF('WK7 - Financials'!G28=0,0,ABS('WK7 - Financials'!G58+'WK7 - Financials'!G59)/'WK7 - Financials'!G28)</f>
        <v>2.160375052753925E-2</v>
      </c>
      <c r="H52" s="1104">
        <f>IF('WK7 - Financials'!H28=0,0,ABS('WK7 - Financials'!H58+'WK7 - Financials'!H59)/'WK7 - Financials'!H28)</f>
        <v>1.4510220961833865E-2</v>
      </c>
      <c r="I52" s="1105">
        <f>IF('WK7 - Financials'!I28=0,0,ABS('WK7 - Financials'!I58+'WK7 - Financials'!I59)/'WK7 - Financials'!I28)</f>
        <v>2.3993896228988079E-2</v>
      </c>
      <c r="J52" s="1651" t="s">
        <v>947</v>
      </c>
      <c r="K52" s="1034">
        <v>3.51678715975665E-2</v>
      </c>
      <c r="L52" s="1034">
        <v>3.406144678936978E-2</v>
      </c>
      <c r="M52" s="1034">
        <v>2.9631640349848276E-2</v>
      </c>
      <c r="N52" s="1034">
        <v>2.8768221463945736E-2</v>
      </c>
      <c r="O52" s="1034">
        <v>2.8341835563755059E-2</v>
      </c>
      <c r="P52" s="1034">
        <v>2.793030403878655E-2</v>
      </c>
      <c r="Q52" s="1034">
        <v>2.7533773288811448E-2</v>
      </c>
      <c r="R52" s="1034">
        <v>2.7015338949212282E-2</v>
      </c>
      <c r="S52" s="1034">
        <v>2.6912642261370814E-2</v>
      </c>
      <c r="T52" s="1537">
        <v>2.5546360033005019E-2</v>
      </c>
      <c r="U52" s="432"/>
      <c r="V52" s="1469"/>
      <c r="W52" s="1469"/>
      <c r="X52" s="1469"/>
      <c r="Y52" s="1469"/>
      <c r="Z52" s="1469"/>
      <c r="AA52" s="1469"/>
      <c r="AB52" s="1469"/>
      <c r="AC52" s="1469"/>
      <c r="AD52" s="1469"/>
      <c r="AE52" s="1469"/>
      <c r="AF52" s="1469"/>
      <c r="AG52" s="1469"/>
      <c r="AH52" s="1469"/>
      <c r="AI52" s="1469"/>
      <c r="AJ52" s="1469"/>
      <c r="AK52" s="1469"/>
      <c r="AL52" s="1469"/>
      <c r="AM52" s="1469"/>
      <c r="AN52" s="1469"/>
      <c r="AO52" s="1469"/>
    </row>
    <row r="53" spans="1:41" x14ac:dyDescent="0.2">
      <c r="A53" s="105"/>
      <c r="B53" s="374"/>
      <c r="C53" s="1094"/>
      <c r="D53" s="1101" t="s">
        <v>658</v>
      </c>
      <c r="E53" s="106"/>
      <c r="F53" s="1109" t="str">
        <f>$F$23</f>
        <v>Scenario 2 - Base case (no SV)</v>
      </c>
      <c r="G53" s="1103">
        <f t="shared" ref="G53" si="8">G52</f>
        <v>2.160375052753925E-2</v>
      </c>
      <c r="H53" s="1104">
        <f t="shared" ref="H53" si="9">H52</f>
        <v>1.4510220961833865E-2</v>
      </c>
      <c r="I53" s="1105">
        <f t="shared" ref="I53:J53" si="10">I52</f>
        <v>2.3993896228988079E-2</v>
      </c>
      <c r="J53" s="993" t="str">
        <f t="shared" si="10"/>
        <v>1.38370218854175%
This ratio differs to the OLG Debt Service Cover Ratio</v>
      </c>
      <c r="K53" s="1034">
        <v>3.7150853249612738E-2</v>
      </c>
      <c r="L53" s="1034">
        <v>3.6001837469810484E-2</v>
      </c>
      <c r="M53" s="1034">
        <v>3.1336986147040537E-2</v>
      </c>
      <c r="N53" s="1034">
        <v>3.0440707810141621E-2</v>
      </c>
      <c r="O53" s="1034">
        <v>3.0008124640880453E-2</v>
      </c>
      <c r="P53" s="1034">
        <v>2.9590744457489281E-2</v>
      </c>
      <c r="Q53" s="1034">
        <v>2.9188746785895767E-2</v>
      </c>
      <c r="R53" s="1034">
        <v>2.8656933118609455E-2</v>
      </c>
      <c r="S53" s="1034">
        <v>2.8565723364550894E-2</v>
      </c>
      <c r="T53" s="1537">
        <v>2.7132354474989285E-2</v>
      </c>
      <c r="U53" s="432"/>
      <c r="V53" s="1469"/>
      <c r="W53" s="1469"/>
      <c r="X53" s="1469"/>
      <c r="Y53" s="1469"/>
      <c r="Z53" s="1469"/>
      <c r="AA53" s="1469"/>
      <c r="AB53" s="1469"/>
      <c r="AC53" s="1469"/>
      <c r="AD53" s="1469"/>
      <c r="AE53" s="1469"/>
      <c r="AF53" s="1469"/>
      <c r="AG53" s="1469"/>
      <c r="AH53" s="1469"/>
      <c r="AI53" s="1469"/>
      <c r="AJ53" s="1469"/>
      <c r="AK53" s="1469"/>
      <c r="AL53" s="1469"/>
      <c r="AM53" s="1469"/>
      <c r="AN53" s="1469"/>
      <c r="AO53" s="1469"/>
    </row>
    <row r="54" spans="1:41" x14ac:dyDescent="0.2">
      <c r="A54" s="105"/>
      <c r="B54" s="374"/>
      <c r="C54" s="1094"/>
      <c r="D54" s="1101" t="s">
        <v>657</v>
      </c>
      <c r="E54" s="106"/>
      <c r="F54" s="106"/>
      <c r="G54" s="1094"/>
      <c r="H54" s="106"/>
      <c r="I54" s="1099"/>
      <c r="J54" s="1358"/>
      <c r="K54" s="1358"/>
      <c r="L54" s="1358"/>
      <c r="M54" s="1358"/>
      <c r="N54" s="1358"/>
      <c r="O54" s="1358"/>
      <c r="P54" s="1358"/>
      <c r="Q54" s="1358"/>
      <c r="R54" s="1358"/>
      <c r="S54" s="1358"/>
      <c r="T54" s="748"/>
      <c r="U54" s="432"/>
      <c r="V54" s="1469"/>
      <c r="W54" s="1469"/>
      <c r="X54" s="1469"/>
      <c r="Y54" s="1469"/>
      <c r="Z54" s="1469"/>
      <c r="AA54" s="1469"/>
      <c r="AB54" s="1469"/>
      <c r="AC54" s="1469"/>
      <c r="AD54" s="1469"/>
      <c r="AE54" s="1469"/>
      <c r="AF54" s="1469"/>
      <c r="AG54" s="1469"/>
      <c r="AH54" s="1469"/>
      <c r="AI54" s="1469"/>
      <c r="AJ54" s="1469"/>
      <c r="AK54" s="1469"/>
      <c r="AL54" s="1469"/>
      <c r="AM54" s="1469"/>
      <c r="AN54" s="1469"/>
      <c r="AO54" s="1469"/>
    </row>
    <row r="55" spans="1:41" x14ac:dyDescent="0.2">
      <c r="A55" s="105"/>
      <c r="B55" s="374"/>
      <c r="C55" s="1096"/>
      <c r="D55" s="1102"/>
      <c r="E55" s="1097"/>
      <c r="F55" s="1097"/>
      <c r="G55" s="1096"/>
      <c r="H55" s="1097"/>
      <c r="I55" s="1112"/>
      <c r="J55" s="752"/>
      <c r="K55" s="752"/>
      <c r="L55" s="752"/>
      <c r="M55" s="752"/>
      <c r="N55" s="752"/>
      <c r="O55" s="752"/>
      <c r="P55" s="752"/>
      <c r="Q55" s="752"/>
      <c r="R55" s="752"/>
      <c r="S55" s="752"/>
      <c r="T55" s="753"/>
      <c r="U55" s="432"/>
      <c r="V55" s="1469"/>
      <c r="W55" s="1469"/>
      <c r="X55" s="1469"/>
      <c r="Y55" s="1469"/>
      <c r="Z55" s="1469"/>
      <c r="AA55" s="1469"/>
      <c r="AB55" s="1469"/>
      <c r="AC55" s="1469"/>
      <c r="AD55" s="1469"/>
      <c r="AE55" s="1469"/>
      <c r="AF55" s="1469"/>
      <c r="AG55" s="1469"/>
      <c r="AH55" s="1469"/>
      <c r="AI55" s="1469"/>
      <c r="AJ55" s="1469"/>
      <c r="AK55" s="1469"/>
      <c r="AL55" s="1469"/>
      <c r="AM55" s="1469"/>
      <c r="AN55" s="1469"/>
      <c r="AO55" s="1469"/>
    </row>
    <row r="56" spans="1:41" ht="15.6" customHeight="1" thickBot="1" x14ac:dyDescent="0.25">
      <c r="A56" s="105"/>
      <c r="B56" s="376"/>
      <c r="C56" s="377"/>
      <c r="D56" s="377"/>
      <c r="E56" s="377"/>
      <c r="F56" s="377"/>
      <c r="G56" s="377"/>
      <c r="H56" s="377"/>
      <c r="I56" s="377"/>
      <c r="J56" s="685"/>
      <c r="K56" s="685"/>
      <c r="L56" s="685"/>
      <c r="M56" s="685"/>
      <c r="N56" s="685"/>
      <c r="O56" s="685"/>
      <c r="P56" s="685"/>
      <c r="Q56" s="685"/>
      <c r="R56" s="685"/>
      <c r="S56" s="685"/>
      <c r="T56" s="685"/>
      <c r="U56" s="764"/>
      <c r="V56" s="1469"/>
      <c r="W56" s="1469"/>
      <c r="X56" s="1469"/>
      <c r="Y56" s="1469"/>
      <c r="Z56" s="1469"/>
      <c r="AA56" s="1469"/>
      <c r="AB56" s="1469"/>
      <c r="AC56" s="1469"/>
      <c r="AD56" s="1469"/>
      <c r="AE56" s="1469"/>
      <c r="AF56" s="1469"/>
      <c r="AG56" s="1469"/>
      <c r="AH56" s="1469"/>
      <c r="AI56" s="1469"/>
      <c r="AJ56" s="1469"/>
      <c r="AK56" s="1469"/>
      <c r="AL56" s="1469"/>
      <c r="AM56" s="1469"/>
      <c r="AN56" s="1469"/>
      <c r="AO56" s="1469"/>
    </row>
    <row r="57" spans="1:41" ht="15.6" customHeight="1" x14ac:dyDescent="0.2">
      <c r="A57" s="105"/>
      <c r="B57" s="1113" t="s">
        <v>686</v>
      </c>
      <c r="C57" s="1114"/>
      <c r="D57" s="105"/>
      <c r="E57" s="105"/>
      <c r="F57" s="105"/>
      <c r="G57" s="105"/>
      <c r="H57" s="105"/>
      <c r="I57" s="105"/>
      <c r="J57" s="1469"/>
      <c r="K57" s="1469"/>
      <c r="L57" s="1469"/>
      <c r="M57" s="1469"/>
      <c r="N57" s="1469"/>
      <c r="O57" s="1469"/>
      <c r="P57" s="1469"/>
      <c r="Q57" s="1469"/>
      <c r="R57" s="1469"/>
      <c r="S57" s="1469"/>
      <c r="T57" s="1469"/>
      <c r="U57" s="1469"/>
      <c r="V57" s="1469"/>
      <c r="W57" s="1469"/>
      <c r="X57" s="1469"/>
      <c r="Y57" s="1469"/>
      <c r="Z57" s="1469"/>
      <c r="AA57" s="1469"/>
      <c r="AB57" s="1469"/>
      <c r="AC57" s="1469"/>
      <c r="AD57" s="1469"/>
      <c r="AE57" s="1469"/>
      <c r="AF57" s="1469"/>
      <c r="AG57" s="1469"/>
      <c r="AH57" s="1469"/>
      <c r="AI57" s="1469"/>
      <c r="AJ57" s="1469"/>
      <c r="AK57" s="1469"/>
      <c r="AL57" s="1469"/>
      <c r="AM57" s="1469"/>
      <c r="AN57" s="1469"/>
      <c r="AO57" s="1469"/>
    </row>
    <row r="58" spans="1:41" x14ac:dyDescent="0.2">
      <c r="A58" s="105"/>
      <c r="B58" s="1114" t="s">
        <v>687</v>
      </c>
      <c r="C58" s="1115" t="str">
        <f>'WK8 - LTFP'!C122</f>
        <v xml:space="preserve">SCENARIO 3: Hybrid case  - SV expenditure but no SV income </v>
      </c>
      <c r="D58" s="105"/>
      <c r="E58" s="105"/>
      <c r="F58" s="105"/>
      <c r="G58" s="105"/>
      <c r="H58" s="105"/>
      <c r="I58" s="105"/>
      <c r="J58" s="1469"/>
      <c r="K58" s="1469"/>
      <c r="L58" s="1469"/>
      <c r="M58" s="1469"/>
      <c r="N58" s="1469"/>
      <c r="O58" s="1469"/>
      <c r="P58" s="1469"/>
      <c r="Q58" s="1469"/>
      <c r="R58" s="1469"/>
      <c r="S58" s="1469"/>
      <c r="T58" s="1469"/>
      <c r="U58" s="1469"/>
      <c r="V58" s="1469"/>
      <c r="W58" s="1469"/>
      <c r="X58" s="1469"/>
      <c r="Y58" s="1469"/>
      <c r="Z58" s="1469"/>
      <c r="AA58" s="1469"/>
      <c r="AB58" s="1469"/>
      <c r="AC58" s="1469"/>
      <c r="AD58" s="1469"/>
      <c r="AE58" s="1469"/>
      <c r="AF58" s="1469"/>
      <c r="AG58" s="1469"/>
      <c r="AH58" s="1469"/>
      <c r="AI58" s="1469"/>
      <c r="AJ58" s="1469"/>
      <c r="AK58" s="1469"/>
      <c r="AL58" s="1469"/>
      <c r="AM58" s="1469"/>
      <c r="AN58" s="1469"/>
      <c r="AO58" s="1469"/>
    </row>
    <row r="59" spans="1:41" x14ac:dyDescent="0.2">
      <c r="A59" s="105"/>
      <c r="B59" s="1114" t="s">
        <v>688</v>
      </c>
      <c r="C59" s="1114" t="s">
        <v>689</v>
      </c>
      <c r="D59" s="105"/>
      <c r="E59" s="105"/>
      <c r="F59" s="105"/>
      <c r="G59" s="105"/>
      <c r="H59" s="105"/>
      <c r="I59" s="105"/>
      <c r="J59" s="1469"/>
      <c r="K59" s="1469"/>
      <c r="L59" s="1469"/>
      <c r="M59" s="1469"/>
      <c r="N59" s="1469"/>
      <c r="O59" s="1469"/>
      <c r="P59" s="1469"/>
      <c r="Q59" s="1469"/>
      <c r="R59" s="1469"/>
      <c r="S59" s="1469"/>
      <c r="T59" s="1469"/>
      <c r="U59" s="1469"/>
      <c r="V59" s="1469"/>
      <c r="W59" s="1469"/>
      <c r="X59" s="1469"/>
      <c r="Y59" s="1469"/>
      <c r="Z59" s="1469"/>
      <c r="AA59" s="1469"/>
      <c r="AB59" s="1469"/>
      <c r="AC59" s="1469"/>
      <c r="AD59" s="1469"/>
      <c r="AE59" s="1469"/>
      <c r="AF59" s="1469"/>
      <c r="AG59" s="1469"/>
      <c r="AH59" s="1469"/>
      <c r="AI59" s="1469"/>
      <c r="AJ59" s="1469"/>
      <c r="AK59" s="1469"/>
      <c r="AL59" s="1469"/>
      <c r="AM59" s="1469"/>
      <c r="AN59" s="1469"/>
      <c r="AO59" s="1469"/>
    </row>
    <row r="60" spans="1:41" x14ac:dyDescent="0.2">
      <c r="A60" s="105"/>
      <c r="B60" s="1114"/>
      <c r="C60" s="1114"/>
      <c r="D60" s="105"/>
      <c r="E60" s="105"/>
      <c r="F60" s="105"/>
      <c r="G60" s="105"/>
      <c r="H60" s="105"/>
      <c r="I60" s="105"/>
      <c r="J60" s="1469"/>
      <c r="K60" s="1469"/>
      <c r="L60" s="1469"/>
      <c r="M60" s="1469"/>
      <c r="N60" s="1469"/>
      <c r="O60" s="1469"/>
      <c r="P60" s="1469"/>
      <c r="Q60" s="1469"/>
      <c r="R60" s="1469"/>
      <c r="S60" s="1469"/>
      <c r="T60" s="1469"/>
      <c r="U60" s="1469"/>
      <c r="V60" s="1469"/>
      <c r="W60" s="1469"/>
      <c r="X60" s="1469"/>
      <c r="Y60" s="1469"/>
      <c r="Z60" s="1469"/>
      <c r="AA60" s="1469"/>
      <c r="AB60" s="1469"/>
      <c r="AC60" s="1469"/>
      <c r="AD60" s="1469"/>
      <c r="AE60" s="1469"/>
      <c r="AF60" s="1469"/>
      <c r="AG60" s="1469"/>
      <c r="AH60" s="1469"/>
      <c r="AI60" s="1469"/>
      <c r="AJ60" s="1469"/>
      <c r="AK60" s="1469"/>
      <c r="AL60" s="1469"/>
      <c r="AM60" s="1469"/>
      <c r="AN60" s="1469"/>
      <c r="AO60" s="1469"/>
    </row>
    <row r="61" spans="1:41" x14ac:dyDescent="0.2">
      <c r="A61" s="105"/>
      <c r="B61" s="105"/>
      <c r="C61" s="105"/>
      <c r="D61" s="105"/>
      <c r="E61" s="105"/>
      <c r="F61" s="105"/>
      <c r="G61" s="105"/>
      <c r="H61" s="105"/>
      <c r="I61" s="105"/>
      <c r="J61" s="1469"/>
      <c r="K61" s="1469"/>
      <c r="L61" s="1469"/>
      <c r="M61" s="1469"/>
      <c r="N61" s="1469"/>
      <c r="O61" s="1469"/>
      <c r="P61" s="1469"/>
      <c r="Q61" s="1469"/>
      <c r="R61" s="1469"/>
      <c r="S61" s="1469"/>
      <c r="T61" s="1469"/>
      <c r="U61" s="1469"/>
      <c r="V61" s="1469"/>
      <c r="W61" s="1469"/>
      <c r="X61" s="1469"/>
      <c r="Y61" s="1469"/>
      <c r="Z61" s="1469"/>
      <c r="AA61" s="1469"/>
      <c r="AB61" s="1469"/>
      <c r="AC61" s="1469"/>
      <c r="AD61" s="1469"/>
      <c r="AE61" s="1469"/>
      <c r="AF61" s="1469"/>
      <c r="AG61" s="1469"/>
      <c r="AH61" s="1469"/>
      <c r="AI61" s="1469"/>
      <c r="AJ61" s="1469"/>
      <c r="AK61" s="1469"/>
      <c r="AL61" s="1469"/>
      <c r="AM61" s="1469"/>
      <c r="AN61" s="1469"/>
      <c r="AO61" s="1469"/>
    </row>
    <row r="62" spans="1:41" x14ac:dyDescent="0.2">
      <c r="A62" s="105"/>
      <c r="B62" s="105"/>
      <c r="C62" s="105"/>
      <c r="D62" s="105"/>
      <c r="E62" s="105"/>
      <c r="F62" s="105"/>
      <c r="G62" s="105"/>
      <c r="H62" s="105"/>
      <c r="I62" s="105"/>
      <c r="J62" s="1469"/>
      <c r="K62" s="1469"/>
      <c r="L62" s="1469"/>
      <c r="M62" s="1469"/>
      <c r="N62" s="1469"/>
      <c r="O62" s="1469"/>
      <c r="P62" s="1469"/>
      <c r="Q62" s="1469"/>
      <c r="R62" s="1469"/>
      <c r="S62" s="1469"/>
      <c r="T62" s="1469"/>
      <c r="U62" s="1469"/>
      <c r="V62" s="1469"/>
      <c r="W62" s="1469"/>
      <c r="X62" s="1469"/>
      <c r="Y62" s="1469"/>
      <c r="Z62" s="1469"/>
      <c r="AA62" s="1469"/>
      <c r="AB62" s="1469"/>
      <c r="AC62" s="1469"/>
      <c r="AD62" s="1469"/>
      <c r="AE62" s="1469"/>
      <c r="AF62" s="1469"/>
      <c r="AG62" s="1469"/>
      <c r="AH62" s="1469"/>
      <c r="AI62" s="1469"/>
      <c r="AJ62" s="1469"/>
      <c r="AK62" s="1469"/>
      <c r="AL62" s="1469"/>
      <c r="AM62" s="1469"/>
      <c r="AN62" s="1469"/>
      <c r="AO62" s="1469"/>
    </row>
    <row r="63" spans="1:41" x14ac:dyDescent="0.2">
      <c r="A63" s="105"/>
      <c r="B63" s="105"/>
      <c r="C63" s="105"/>
      <c r="D63" s="105"/>
      <c r="E63" s="105"/>
      <c r="F63" s="105"/>
      <c r="G63" s="105"/>
      <c r="H63" s="105"/>
      <c r="I63" s="105"/>
      <c r="J63" s="1469"/>
      <c r="K63" s="1469"/>
      <c r="L63" s="1469"/>
      <c r="M63" s="1469"/>
      <c r="N63" s="1469"/>
      <c r="O63" s="1469"/>
      <c r="P63" s="1469"/>
      <c r="Q63" s="1469"/>
      <c r="R63" s="1469"/>
      <c r="S63" s="1469"/>
      <c r="T63" s="1469"/>
      <c r="U63" s="1469"/>
      <c r="V63" s="1469"/>
      <c r="W63" s="1469"/>
      <c r="X63" s="1469"/>
      <c r="Y63" s="1469"/>
      <c r="Z63" s="1469"/>
      <c r="AA63" s="1469"/>
      <c r="AB63" s="1469"/>
      <c r="AC63" s="1469"/>
      <c r="AD63" s="1469"/>
      <c r="AE63" s="1469"/>
      <c r="AF63" s="1469"/>
      <c r="AG63" s="1469"/>
      <c r="AH63" s="1469"/>
      <c r="AI63" s="1469"/>
      <c r="AJ63" s="1469"/>
      <c r="AK63" s="1469"/>
      <c r="AL63" s="1469"/>
      <c r="AM63" s="1469"/>
      <c r="AN63" s="1469"/>
      <c r="AO63" s="1469"/>
    </row>
    <row r="64" spans="1:41" x14ac:dyDescent="0.2">
      <c r="A64" s="105"/>
      <c r="B64" s="105"/>
      <c r="C64" s="105"/>
      <c r="D64" s="105"/>
      <c r="E64" s="105"/>
      <c r="F64" s="105"/>
      <c r="G64" s="105"/>
      <c r="H64" s="105"/>
      <c r="I64" s="105"/>
      <c r="J64" s="1469"/>
      <c r="K64" s="1469"/>
      <c r="L64" s="1469"/>
      <c r="M64" s="1469"/>
      <c r="N64" s="1469"/>
      <c r="O64" s="1469"/>
      <c r="P64" s="1469"/>
      <c r="Q64" s="1469"/>
      <c r="R64" s="1469"/>
      <c r="S64" s="1469"/>
      <c r="T64" s="1469"/>
      <c r="U64" s="1469"/>
      <c r="V64" s="1469"/>
      <c r="W64" s="1469"/>
      <c r="X64" s="1469"/>
      <c r="Y64" s="1469"/>
      <c r="Z64" s="1469"/>
      <c r="AA64" s="1469"/>
      <c r="AB64" s="1469"/>
      <c r="AC64" s="1469"/>
      <c r="AD64" s="1469"/>
      <c r="AE64" s="1469"/>
      <c r="AF64" s="1469"/>
      <c r="AG64" s="1469"/>
      <c r="AH64" s="1469"/>
      <c r="AI64" s="1469"/>
      <c r="AJ64" s="1469"/>
      <c r="AK64" s="1469"/>
      <c r="AL64" s="1469"/>
      <c r="AM64" s="1469"/>
      <c r="AN64" s="1469"/>
      <c r="AO64" s="1469"/>
    </row>
    <row r="65" spans="1:41" x14ac:dyDescent="0.2">
      <c r="A65" s="105"/>
      <c r="B65" s="105"/>
      <c r="C65" s="105"/>
      <c r="D65" s="105"/>
      <c r="E65" s="105"/>
      <c r="F65" s="105"/>
      <c r="G65" s="105"/>
      <c r="H65" s="105"/>
      <c r="I65" s="105"/>
      <c r="J65" s="1469"/>
      <c r="K65" s="1469"/>
      <c r="L65" s="1469"/>
      <c r="M65" s="1469"/>
      <c r="N65" s="1469"/>
      <c r="O65" s="1469"/>
      <c r="P65" s="1469"/>
      <c r="Q65" s="1469"/>
      <c r="R65" s="1469"/>
      <c r="S65" s="1469"/>
      <c r="T65" s="1469"/>
      <c r="U65" s="1469"/>
      <c r="V65" s="1469"/>
      <c r="W65" s="1469"/>
      <c r="X65" s="1469"/>
      <c r="Y65" s="1469"/>
      <c r="Z65" s="1469"/>
      <c r="AA65" s="1469"/>
      <c r="AB65" s="1469"/>
      <c r="AC65" s="1469"/>
      <c r="AD65" s="1469"/>
      <c r="AE65" s="1469"/>
      <c r="AF65" s="1469"/>
      <c r="AG65" s="1469"/>
      <c r="AH65" s="1469"/>
      <c r="AI65" s="1469"/>
      <c r="AJ65" s="1469"/>
      <c r="AK65" s="1469"/>
      <c r="AL65" s="1469"/>
      <c r="AM65" s="1469"/>
      <c r="AN65" s="1469"/>
      <c r="AO65" s="1469"/>
    </row>
    <row r="66" spans="1:41" x14ac:dyDescent="0.2">
      <c r="A66" s="105"/>
      <c r="B66" s="105"/>
      <c r="C66" s="105"/>
      <c r="D66" s="105"/>
      <c r="E66" s="105"/>
      <c r="F66" s="105"/>
      <c r="G66" s="105"/>
      <c r="H66" s="105"/>
      <c r="I66" s="105"/>
      <c r="J66" s="1469"/>
      <c r="K66" s="1469"/>
      <c r="L66" s="1469"/>
      <c r="M66" s="1469"/>
      <c r="N66" s="1469"/>
      <c r="O66" s="1469"/>
      <c r="P66" s="1469"/>
      <c r="Q66" s="1469"/>
      <c r="R66" s="1469"/>
      <c r="S66" s="1469"/>
      <c r="T66" s="1469"/>
      <c r="U66" s="1469"/>
      <c r="V66" s="1469"/>
      <c r="W66" s="1469"/>
      <c r="X66" s="1469"/>
      <c r="Y66" s="1469"/>
      <c r="Z66" s="1469"/>
      <c r="AA66" s="1469"/>
      <c r="AB66" s="1469"/>
      <c r="AC66" s="1469"/>
      <c r="AD66" s="1469"/>
      <c r="AE66" s="1469"/>
      <c r="AF66" s="1469"/>
      <c r="AG66" s="1469"/>
      <c r="AH66" s="1469"/>
      <c r="AI66" s="1469"/>
      <c r="AJ66" s="1469"/>
      <c r="AK66" s="1469"/>
      <c r="AL66" s="1469"/>
      <c r="AM66" s="1469"/>
      <c r="AN66" s="1469"/>
      <c r="AO66" s="1469"/>
    </row>
    <row r="67" spans="1:41" x14ac:dyDescent="0.2">
      <c r="A67" s="105"/>
      <c r="B67" s="105"/>
      <c r="C67" s="105"/>
      <c r="D67" s="105"/>
      <c r="E67" s="105"/>
      <c r="F67" s="105"/>
      <c r="G67" s="105"/>
      <c r="H67" s="105"/>
      <c r="I67" s="105"/>
      <c r="J67" s="1469"/>
      <c r="K67" s="1469"/>
      <c r="L67" s="1469"/>
      <c r="M67" s="1469"/>
      <c r="N67" s="1469"/>
      <c r="O67" s="1469"/>
      <c r="P67" s="1469"/>
      <c r="Q67" s="1469"/>
      <c r="R67" s="1469"/>
      <c r="S67" s="1469"/>
      <c r="T67" s="1469"/>
      <c r="U67" s="1469"/>
      <c r="V67" s="1469"/>
      <c r="W67" s="1469"/>
      <c r="X67" s="1469"/>
      <c r="Y67" s="1469"/>
      <c r="Z67" s="1469"/>
      <c r="AA67" s="1469"/>
      <c r="AB67" s="1469"/>
      <c r="AC67" s="1469"/>
      <c r="AD67" s="1469"/>
      <c r="AE67" s="1469"/>
      <c r="AF67" s="1469"/>
      <c r="AG67" s="1469"/>
      <c r="AH67" s="1469"/>
      <c r="AI67" s="1469"/>
      <c r="AJ67" s="1469"/>
      <c r="AK67" s="1469"/>
      <c r="AL67" s="1469"/>
      <c r="AM67" s="1469"/>
      <c r="AN67" s="1469"/>
      <c r="AO67" s="1469"/>
    </row>
    <row r="68" spans="1:41" x14ac:dyDescent="0.2">
      <c r="A68" s="1469"/>
      <c r="B68" s="1469"/>
      <c r="C68" s="1469"/>
      <c r="D68" s="1469"/>
      <c r="E68" s="1469"/>
      <c r="F68" s="1469"/>
      <c r="G68" s="1469"/>
      <c r="H68" s="1469"/>
      <c r="I68" s="1469"/>
      <c r="J68" s="1469"/>
      <c r="K68" s="1469"/>
      <c r="L68" s="1469"/>
      <c r="M68" s="1469"/>
      <c r="N68" s="1469"/>
      <c r="O68" s="1469"/>
      <c r="P68" s="1469"/>
      <c r="Q68" s="1469"/>
      <c r="R68" s="1469"/>
      <c r="S68" s="1469"/>
      <c r="T68" s="1469"/>
      <c r="U68" s="1469"/>
      <c r="V68" s="1469"/>
      <c r="W68" s="1469"/>
      <c r="X68" s="1469"/>
      <c r="Y68" s="1469"/>
      <c r="Z68" s="1469"/>
      <c r="AA68" s="1469"/>
      <c r="AB68" s="1469"/>
      <c r="AC68" s="1469"/>
      <c r="AD68" s="1469"/>
      <c r="AE68" s="1469"/>
      <c r="AF68" s="1469"/>
      <c r="AG68" s="1469"/>
      <c r="AH68" s="1469"/>
      <c r="AI68" s="1469"/>
      <c r="AJ68" s="1469"/>
      <c r="AK68" s="1469"/>
      <c r="AL68" s="1469"/>
      <c r="AM68" s="1469"/>
      <c r="AN68" s="1469"/>
      <c r="AO68" s="1469"/>
    </row>
    <row r="69" spans="1:41" x14ac:dyDescent="0.2">
      <c r="A69" s="1469"/>
      <c r="B69" s="1469"/>
      <c r="C69" s="1469"/>
      <c r="D69" s="1469"/>
      <c r="E69" s="1469"/>
      <c r="F69" s="1469"/>
      <c r="G69" s="1469"/>
      <c r="H69" s="1469"/>
      <c r="I69" s="1469"/>
      <c r="J69" s="1469"/>
      <c r="K69" s="1469"/>
      <c r="L69" s="1469"/>
      <c r="M69" s="1469"/>
      <c r="N69" s="1469"/>
      <c r="O69" s="1469"/>
      <c r="P69" s="1469"/>
      <c r="Q69" s="1469"/>
      <c r="R69" s="1469"/>
      <c r="S69" s="1469"/>
      <c r="T69" s="1469"/>
      <c r="U69" s="1469"/>
      <c r="V69" s="1469"/>
      <c r="W69" s="1469"/>
      <c r="X69" s="1469"/>
      <c r="Y69" s="1469"/>
      <c r="Z69" s="1469"/>
      <c r="AA69" s="1469"/>
      <c r="AB69" s="1469"/>
      <c r="AC69" s="1469"/>
      <c r="AD69" s="1469"/>
      <c r="AE69" s="1469"/>
      <c r="AF69" s="1469"/>
      <c r="AG69" s="1469"/>
      <c r="AH69" s="1469"/>
      <c r="AI69" s="1469"/>
      <c r="AJ69" s="1469"/>
      <c r="AK69" s="1469"/>
      <c r="AL69" s="1469"/>
      <c r="AM69" s="1469"/>
      <c r="AN69" s="1469"/>
      <c r="AO69" s="1469"/>
    </row>
    <row r="70" spans="1:41" x14ac:dyDescent="0.2">
      <c r="A70" s="1469"/>
      <c r="B70" s="1469"/>
      <c r="C70" s="1469"/>
      <c r="D70" s="1469"/>
      <c r="E70" s="1469"/>
      <c r="F70" s="1469"/>
      <c r="G70" s="1469"/>
      <c r="H70" s="1469"/>
      <c r="I70" s="1469"/>
      <c r="J70" s="1469"/>
      <c r="K70" s="1469"/>
      <c r="L70" s="1469"/>
      <c r="M70" s="1469"/>
      <c r="N70" s="1469"/>
      <c r="O70" s="1469"/>
      <c r="P70" s="1469"/>
      <c r="Q70" s="1469"/>
      <c r="R70" s="1469"/>
      <c r="S70" s="1469"/>
      <c r="T70" s="1469"/>
      <c r="U70" s="1469"/>
      <c r="V70" s="1469"/>
      <c r="W70" s="1469"/>
      <c r="X70" s="1469"/>
      <c r="Y70" s="1469"/>
      <c r="Z70" s="1469"/>
      <c r="AA70" s="1469"/>
      <c r="AB70" s="1469"/>
      <c r="AC70" s="1469"/>
      <c r="AD70" s="1469"/>
      <c r="AE70" s="1469"/>
      <c r="AF70" s="1469"/>
      <c r="AG70" s="1469"/>
      <c r="AH70" s="1469"/>
      <c r="AI70" s="1469"/>
      <c r="AJ70" s="1469"/>
      <c r="AK70" s="1469"/>
      <c r="AL70" s="1469"/>
      <c r="AM70" s="1469"/>
      <c r="AN70" s="1469"/>
      <c r="AO70" s="1469"/>
    </row>
    <row r="71" spans="1:41" x14ac:dyDescent="0.2">
      <c r="A71" s="1469"/>
      <c r="B71" s="1469"/>
      <c r="C71" s="1469"/>
      <c r="D71" s="1469"/>
      <c r="E71" s="1469"/>
      <c r="F71" s="1469"/>
      <c r="G71" s="1469"/>
      <c r="H71" s="1469"/>
      <c r="I71" s="1469"/>
      <c r="J71" s="1469"/>
      <c r="K71" s="1469"/>
      <c r="L71" s="1469"/>
      <c r="M71" s="1469"/>
      <c r="N71" s="1469"/>
      <c r="O71" s="1469"/>
      <c r="P71" s="1469"/>
      <c r="Q71" s="1469"/>
      <c r="R71" s="1469"/>
      <c r="S71" s="1469"/>
      <c r="T71" s="1469"/>
      <c r="U71" s="1469"/>
      <c r="V71" s="1469"/>
      <c r="W71" s="1469"/>
      <c r="X71" s="1469"/>
      <c r="Y71" s="1469"/>
      <c r="Z71" s="1469"/>
      <c r="AA71" s="1469"/>
      <c r="AB71" s="1469"/>
      <c r="AC71" s="1469"/>
      <c r="AD71" s="1469"/>
      <c r="AE71" s="1469"/>
      <c r="AF71" s="1469"/>
      <c r="AG71" s="1469"/>
      <c r="AH71" s="1469"/>
      <c r="AI71" s="1469"/>
      <c r="AJ71" s="1469"/>
      <c r="AK71" s="1469"/>
      <c r="AL71" s="1469"/>
      <c r="AM71" s="1469"/>
      <c r="AN71" s="1469"/>
      <c r="AO71" s="1469"/>
    </row>
    <row r="72" spans="1:41" x14ac:dyDescent="0.2">
      <c r="A72" s="1469"/>
      <c r="B72" s="1469"/>
      <c r="C72" s="1469"/>
      <c r="D72" s="1469"/>
      <c r="E72" s="1469"/>
      <c r="F72" s="1469"/>
      <c r="G72" s="1469"/>
      <c r="H72" s="1469"/>
      <c r="I72" s="1469"/>
      <c r="J72" s="1469"/>
      <c r="K72" s="1469"/>
      <c r="L72" s="1469"/>
      <c r="M72" s="1469"/>
      <c r="N72" s="1469"/>
      <c r="O72" s="1469"/>
      <c r="P72" s="1469"/>
      <c r="Q72" s="1469"/>
      <c r="R72" s="1469"/>
      <c r="S72" s="1469"/>
      <c r="T72" s="1469"/>
      <c r="U72" s="1469"/>
      <c r="V72" s="1469"/>
      <c r="W72" s="1469"/>
      <c r="X72" s="1469"/>
      <c r="Y72" s="1469"/>
      <c r="Z72" s="1469"/>
      <c r="AA72" s="1469"/>
      <c r="AB72" s="1469"/>
      <c r="AC72" s="1469"/>
      <c r="AD72" s="1469"/>
      <c r="AE72" s="1469"/>
      <c r="AF72" s="1469"/>
      <c r="AG72" s="1469"/>
      <c r="AH72" s="1469"/>
      <c r="AI72" s="1469"/>
      <c r="AJ72" s="1469"/>
      <c r="AK72" s="1469"/>
      <c r="AL72" s="1469"/>
      <c r="AM72" s="1469"/>
      <c r="AN72" s="1469"/>
      <c r="AO72" s="1469"/>
    </row>
    <row r="73" spans="1:41" x14ac:dyDescent="0.2">
      <c r="A73" s="1469"/>
      <c r="B73" s="1469"/>
      <c r="C73" s="1469"/>
      <c r="D73" s="1469"/>
      <c r="E73" s="1469"/>
      <c r="F73" s="1469"/>
      <c r="G73" s="1469"/>
      <c r="H73" s="1469"/>
      <c r="I73" s="1469"/>
      <c r="J73" s="1469"/>
      <c r="K73" s="1469"/>
      <c r="L73" s="1469"/>
      <c r="M73" s="1469"/>
      <c r="N73" s="1469"/>
      <c r="O73" s="1469"/>
      <c r="P73" s="1469"/>
      <c r="Q73" s="1469"/>
      <c r="R73" s="1469"/>
      <c r="S73" s="1469"/>
      <c r="T73" s="1469"/>
      <c r="U73" s="1469"/>
      <c r="V73" s="1469"/>
      <c r="W73" s="1469"/>
      <c r="X73" s="1469"/>
      <c r="Y73" s="1469"/>
      <c r="Z73" s="1469"/>
      <c r="AA73" s="1469"/>
      <c r="AB73" s="1469"/>
      <c r="AC73" s="1469"/>
      <c r="AD73" s="1469"/>
      <c r="AE73" s="1469"/>
      <c r="AF73" s="1469"/>
      <c r="AG73" s="1469"/>
      <c r="AH73" s="1469"/>
      <c r="AI73" s="1469"/>
      <c r="AJ73" s="1469"/>
      <c r="AK73" s="1469"/>
      <c r="AL73" s="1469"/>
      <c r="AM73" s="1469"/>
      <c r="AN73" s="1469"/>
      <c r="AO73" s="1469"/>
    </row>
    <row r="74" spans="1:41" x14ac:dyDescent="0.2">
      <c r="A74" s="1469"/>
      <c r="B74" s="1469"/>
      <c r="C74" s="1469"/>
      <c r="D74" s="1469"/>
      <c r="E74" s="1469"/>
      <c r="F74" s="1469"/>
      <c r="G74" s="1469"/>
      <c r="H74" s="1469"/>
      <c r="I74" s="1469"/>
      <c r="J74" s="1469"/>
      <c r="K74" s="1469"/>
      <c r="L74" s="1469"/>
      <c r="M74" s="1469"/>
      <c r="N74" s="1469"/>
      <c r="O74" s="1469"/>
      <c r="P74" s="1469"/>
      <c r="Q74" s="1469"/>
      <c r="R74" s="1469"/>
      <c r="S74" s="1469"/>
      <c r="T74" s="1469"/>
      <c r="U74" s="1469"/>
      <c r="V74" s="1469"/>
      <c r="W74" s="1469"/>
      <c r="X74" s="1469"/>
      <c r="Y74" s="1469"/>
      <c r="Z74" s="1469"/>
      <c r="AA74" s="1469"/>
      <c r="AB74" s="1469"/>
      <c r="AC74" s="1469"/>
      <c r="AD74" s="1469"/>
      <c r="AE74" s="1469"/>
      <c r="AF74" s="1469"/>
      <c r="AG74" s="1469"/>
      <c r="AH74" s="1469"/>
      <c r="AI74" s="1469"/>
      <c r="AJ74" s="1469"/>
      <c r="AK74" s="1469"/>
      <c r="AL74" s="1469"/>
      <c r="AM74" s="1469"/>
      <c r="AN74" s="1469"/>
      <c r="AO74" s="1469"/>
    </row>
    <row r="75" spans="1:41" x14ac:dyDescent="0.2">
      <c r="A75" s="1469"/>
      <c r="B75" s="1469"/>
      <c r="C75" s="1469"/>
      <c r="D75" s="1469"/>
      <c r="E75" s="1469"/>
      <c r="F75" s="1469"/>
      <c r="G75" s="1469"/>
      <c r="H75" s="1469"/>
      <c r="I75" s="1469"/>
      <c r="J75" s="1469"/>
      <c r="K75" s="1469"/>
      <c r="L75" s="1469"/>
      <c r="M75" s="1469"/>
      <c r="N75" s="1469"/>
      <c r="O75" s="1469"/>
      <c r="P75" s="1469"/>
      <c r="Q75" s="1469"/>
      <c r="R75" s="1469"/>
      <c r="S75" s="1469"/>
      <c r="T75" s="1469"/>
      <c r="U75" s="1469"/>
      <c r="V75" s="1469"/>
      <c r="W75" s="1469"/>
      <c r="X75" s="1469"/>
      <c r="Y75" s="1469"/>
      <c r="Z75" s="1469"/>
      <c r="AA75" s="1469"/>
      <c r="AB75" s="1469"/>
      <c r="AC75" s="1469"/>
      <c r="AD75" s="1469"/>
      <c r="AE75" s="1469"/>
      <c r="AF75" s="1469"/>
      <c r="AG75" s="1469"/>
      <c r="AH75" s="1469"/>
      <c r="AI75" s="1469"/>
      <c r="AJ75" s="1469"/>
      <c r="AK75" s="1469"/>
      <c r="AL75" s="1469"/>
      <c r="AM75" s="1469"/>
      <c r="AN75" s="1469"/>
      <c r="AO75" s="1469"/>
    </row>
    <row r="76" spans="1:41" x14ac:dyDescent="0.2">
      <c r="A76" s="1469"/>
      <c r="B76" s="1469"/>
      <c r="C76" s="1469"/>
      <c r="D76" s="1469"/>
      <c r="E76" s="1469"/>
      <c r="F76" s="1469"/>
      <c r="G76" s="1469"/>
      <c r="H76" s="1469"/>
      <c r="I76" s="1469"/>
      <c r="J76" s="1469"/>
      <c r="K76" s="1469"/>
      <c r="L76" s="1469"/>
      <c r="M76" s="1469"/>
      <c r="N76" s="1469"/>
      <c r="O76" s="1469"/>
      <c r="P76" s="1469"/>
      <c r="Q76" s="1469"/>
      <c r="R76" s="1469"/>
      <c r="S76" s="1469"/>
      <c r="T76" s="1469"/>
      <c r="U76" s="1469"/>
      <c r="V76" s="1469"/>
      <c r="W76" s="1469"/>
      <c r="X76" s="1469"/>
      <c r="Y76" s="1469"/>
      <c r="Z76" s="1469"/>
      <c r="AA76" s="1469"/>
      <c r="AB76" s="1469"/>
      <c r="AC76" s="1469"/>
      <c r="AD76" s="1469"/>
      <c r="AE76" s="1469"/>
      <c r="AF76" s="1469"/>
      <c r="AG76" s="1469"/>
      <c r="AH76" s="1469"/>
      <c r="AI76" s="1469"/>
      <c r="AJ76" s="1469"/>
      <c r="AK76" s="1469"/>
      <c r="AL76" s="1469"/>
      <c r="AM76" s="1469"/>
      <c r="AN76" s="1469"/>
      <c r="AO76" s="1469"/>
    </row>
    <row r="77" spans="1:41" x14ac:dyDescent="0.2">
      <c r="A77" s="1469"/>
      <c r="B77" s="1469"/>
      <c r="C77" s="1469"/>
      <c r="D77" s="1469"/>
      <c r="E77" s="1469"/>
      <c r="F77" s="1469"/>
      <c r="G77" s="1469"/>
      <c r="H77" s="1469"/>
      <c r="I77" s="1469"/>
      <c r="J77" s="1469"/>
      <c r="K77" s="1469"/>
      <c r="L77" s="1469"/>
      <c r="M77" s="1469"/>
      <c r="N77" s="1469"/>
      <c r="O77" s="1469"/>
      <c r="P77" s="1469"/>
      <c r="Q77" s="1469"/>
      <c r="R77" s="1469"/>
      <c r="S77" s="1469"/>
      <c r="T77" s="1469"/>
      <c r="U77" s="1469"/>
      <c r="V77" s="1469"/>
      <c r="W77" s="1469"/>
      <c r="X77" s="1469"/>
      <c r="Y77" s="1469"/>
      <c r="Z77" s="1469"/>
      <c r="AA77" s="1469"/>
      <c r="AB77" s="1469"/>
      <c r="AC77" s="1469"/>
      <c r="AD77" s="1469"/>
      <c r="AE77" s="1469"/>
      <c r="AF77" s="1469"/>
      <c r="AG77" s="1469"/>
      <c r="AH77" s="1469"/>
      <c r="AI77" s="1469"/>
      <c r="AJ77" s="1469"/>
      <c r="AK77" s="1469"/>
      <c r="AL77" s="1469"/>
      <c r="AM77" s="1469"/>
      <c r="AN77" s="1469"/>
      <c r="AO77" s="1469"/>
    </row>
    <row r="78" spans="1:41" x14ac:dyDescent="0.2">
      <c r="A78" s="1469"/>
      <c r="B78" s="1469"/>
      <c r="C78" s="1469"/>
      <c r="D78" s="1469"/>
      <c r="E78" s="1469"/>
      <c r="F78" s="1469"/>
      <c r="G78" s="1469"/>
      <c r="H78" s="1469"/>
      <c r="I78" s="1469"/>
      <c r="J78" s="1469"/>
      <c r="K78" s="1469"/>
      <c r="L78" s="1469"/>
      <c r="M78" s="1469"/>
      <c r="N78" s="1469"/>
      <c r="O78" s="1469"/>
      <c r="P78" s="1469"/>
      <c r="Q78" s="1469"/>
      <c r="R78" s="1469"/>
      <c r="S78" s="1469"/>
      <c r="T78" s="1469"/>
      <c r="U78" s="1469"/>
      <c r="V78" s="1469"/>
      <c r="W78" s="1469"/>
      <c r="X78" s="1469"/>
      <c r="Y78" s="1469"/>
      <c r="Z78" s="1469"/>
      <c r="AA78" s="1469"/>
      <c r="AB78" s="1469"/>
      <c r="AC78" s="1469"/>
      <c r="AD78" s="1469"/>
      <c r="AE78" s="1469"/>
      <c r="AF78" s="1469"/>
      <c r="AG78" s="1469"/>
      <c r="AH78" s="1469"/>
      <c r="AI78" s="1469"/>
      <c r="AJ78" s="1469"/>
      <c r="AK78" s="1469"/>
      <c r="AL78" s="1469"/>
      <c r="AM78" s="1469"/>
      <c r="AN78" s="1469"/>
      <c r="AO78" s="1469"/>
    </row>
    <row r="79" spans="1:41" x14ac:dyDescent="0.2">
      <c r="A79" s="1469"/>
      <c r="B79" s="1469"/>
      <c r="C79" s="1469"/>
      <c r="D79" s="1469"/>
      <c r="E79" s="1469"/>
      <c r="F79" s="1469"/>
      <c r="G79" s="1469"/>
      <c r="H79" s="1469"/>
      <c r="I79" s="1469"/>
      <c r="J79" s="1469"/>
      <c r="K79" s="1469"/>
      <c r="L79" s="1469"/>
      <c r="M79" s="1469"/>
      <c r="N79" s="1469"/>
      <c r="O79" s="1469"/>
      <c r="P79" s="1469"/>
      <c r="Q79" s="1469"/>
      <c r="R79" s="1469"/>
      <c r="S79" s="1469"/>
      <c r="T79" s="1469"/>
      <c r="U79" s="1469"/>
      <c r="V79" s="1469"/>
      <c r="W79" s="1469"/>
      <c r="X79" s="1469"/>
      <c r="Y79" s="1469"/>
      <c r="Z79" s="1469"/>
      <c r="AA79" s="1469"/>
      <c r="AB79" s="1469"/>
      <c r="AC79" s="1469"/>
      <c r="AD79" s="1469"/>
      <c r="AE79" s="1469"/>
      <c r="AF79" s="1469"/>
      <c r="AG79" s="1469"/>
      <c r="AH79" s="1469"/>
      <c r="AI79" s="1469"/>
      <c r="AJ79" s="1469"/>
      <c r="AK79" s="1469"/>
      <c r="AL79" s="1469"/>
      <c r="AM79" s="1469"/>
      <c r="AN79" s="1469"/>
      <c r="AO79" s="1469"/>
    </row>
    <row r="80" spans="1:41" x14ac:dyDescent="0.2">
      <c r="A80" s="1469"/>
      <c r="B80" s="1469"/>
      <c r="C80" s="1469"/>
      <c r="D80" s="1469"/>
      <c r="E80" s="1469"/>
      <c r="F80" s="1469"/>
      <c r="G80" s="1469"/>
      <c r="H80" s="1469"/>
      <c r="I80" s="1469"/>
      <c r="J80" s="1469"/>
      <c r="K80" s="1469"/>
      <c r="L80" s="1469"/>
      <c r="M80" s="1469"/>
      <c r="N80" s="1469"/>
      <c r="O80" s="1469"/>
      <c r="P80" s="1469"/>
      <c r="Q80" s="1469"/>
      <c r="R80" s="1469"/>
      <c r="S80" s="1469"/>
      <c r="T80" s="1469"/>
      <c r="U80" s="1469"/>
      <c r="V80" s="1469"/>
      <c r="W80" s="1469"/>
      <c r="X80" s="1469"/>
      <c r="Y80" s="1469"/>
      <c r="Z80" s="1469"/>
      <c r="AA80" s="1469"/>
      <c r="AB80" s="1469"/>
      <c r="AC80" s="1469"/>
      <c r="AD80" s="1469"/>
      <c r="AE80" s="1469"/>
      <c r="AF80" s="1469"/>
      <c r="AG80" s="1469"/>
      <c r="AH80" s="1469"/>
      <c r="AI80" s="1469"/>
      <c r="AJ80" s="1469"/>
      <c r="AK80" s="1469"/>
      <c r="AL80" s="1469"/>
      <c r="AM80" s="1469"/>
      <c r="AN80" s="1469"/>
      <c r="AO80" s="1469"/>
    </row>
    <row r="81" spans="1:41" x14ac:dyDescent="0.2">
      <c r="A81" s="1469"/>
      <c r="B81" s="1469"/>
      <c r="C81" s="1469"/>
      <c r="D81" s="1469"/>
      <c r="E81" s="1469"/>
      <c r="F81" s="1469"/>
      <c r="G81" s="1469"/>
      <c r="H81" s="1469"/>
      <c r="I81" s="1469"/>
      <c r="J81" s="1469"/>
      <c r="K81" s="1469"/>
      <c r="L81" s="1469"/>
      <c r="M81" s="1469"/>
      <c r="N81" s="1469"/>
      <c r="O81" s="1469"/>
      <c r="P81" s="1469"/>
      <c r="Q81" s="1469"/>
      <c r="R81" s="1469"/>
      <c r="S81" s="1469"/>
      <c r="T81" s="1469"/>
      <c r="U81" s="1469"/>
      <c r="V81" s="1469"/>
      <c r="W81" s="1469"/>
      <c r="X81" s="1469"/>
      <c r="Y81" s="1469"/>
      <c r="Z81" s="1469"/>
      <c r="AA81" s="1469"/>
      <c r="AB81" s="1469"/>
      <c r="AC81" s="1469"/>
      <c r="AD81" s="1469"/>
      <c r="AE81" s="1469"/>
      <c r="AF81" s="1469"/>
      <c r="AG81" s="1469"/>
      <c r="AH81" s="1469"/>
      <c r="AI81" s="1469"/>
      <c r="AJ81" s="1469"/>
      <c r="AK81" s="1469"/>
      <c r="AL81" s="1469"/>
      <c r="AM81" s="1469"/>
      <c r="AN81" s="1469"/>
      <c r="AO81" s="1469"/>
    </row>
    <row r="82" spans="1:41" x14ac:dyDescent="0.2">
      <c r="A82" s="1469"/>
      <c r="B82" s="1469"/>
      <c r="C82" s="1469"/>
      <c r="D82" s="1469"/>
      <c r="E82" s="1469"/>
      <c r="F82" s="1469"/>
      <c r="G82" s="1469"/>
      <c r="H82" s="1469"/>
      <c r="I82" s="1469"/>
      <c r="J82" s="1469"/>
      <c r="K82" s="1469"/>
      <c r="L82" s="1469"/>
      <c r="M82" s="1469"/>
      <c r="N82" s="1469"/>
      <c r="O82" s="1469"/>
      <c r="P82" s="1469"/>
      <c r="Q82" s="1469"/>
      <c r="R82" s="1469"/>
      <c r="S82" s="1469"/>
      <c r="T82" s="1469"/>
      <c r="U82" s="1469"/>
      <c r="V82" s="1469"/>
      <c r="W82" s="1469"/>
      <c r="X82" s="1469"/>
      <c r="Y82" s="1469"/>
      <c r="Z82" s="1469"/>
      <c r="AA82" s="1469"/>
      <c r="AB82" s="1469"/>
      <c r="AC82" s="1469"/>
      <c r="AD82" s="1469"/>
      <c r="AE82" s="1469"/>
      <c r="AF82" s="1469"/>
      <c r="AG82" s="1469"/>
      <c r="AH82" s="1469"/>
      <c r="AI82" s="1469"/>
      <c r="AJ82" s="1469"/>
      <c r="AK82" s="1469"/>
      <c r="AL82" s="1469"/>
      <c r="AM82" s="1469"/>
      <c r="AN82" s="1469"/>
      <c r="AO82" s="1469"/>
    </row>
    <row r="83" spans="1:41" x14ac:dyDescent="0.2">
      <c r="A83" s="1469"/>
      <c r="B83" s="1469"/>
      <c r="C83" s="1469"/>
      <c r="D83" s="1469"/>
      <c r="E83" s="1469"/>
      <c r="F83" s="1469"/>
      <c r="G83" s="1469"/>
      <c r="H83" s="1469"/>
      <c r="I83" s="1469"/>
      <c r="J83" s="1469"/>
      <c r="K83" s="1469"/>
      <c r="L83" s="1469"/>
      <c r="M83" s="1469"/>
      <c r="N83" s="1469"/>
      <c r="O83" s="1469"/>
      <c r="P83" s="1469"/>
      <c r="Q83" s="1469"/>
      <c r="R83" s="1469"/>
      <c r="S83" s="1469"/>
      <c r="T83" s="1469"/>
      <c r="U83" s="1469"/>
      <c r="V83" s="1469"/>
      <c r="W83" s="1469"/>
      <c r="X83" s="1469"/>
      <c r="Y83" s="1469"/>
      <c r="Z83" s="1469"/>
      <c r="AA83" s="1469"/>
      <c r="AB83" s="1469"/>
      <c r="AC83" s="1469"/>
      <c r="AD83" s="1469"/>
      <c r="AE83" s="1469"/>
      <c r="AF83" s="1469"/>
      <c r="AG83" s="1469"/>
      <c r="AH83" s="1469"/>
      <c r="AI83" s="1469"/>
      <c r="AJ83" s="1469"/>
      <c r="AK83" s="1469"/>
      <c r="AL83" s="1469"/>
      <c r="AM83" s="1469"/>
      <c r="AN83" s="1469"/>
      <c r="AO83" s="1469"/>
    </row>
    <row r="84" spans="1:41" x14ac:dyDescent="0.2">
      <c r="A84" s="1469"/>
      <c r="B84" s="1469"/>
      <c r="C84" s="1469"/>
      <c r="D84" s="1469"/>
      <c r="E84" s="1469"/>
      <c r="F84" s="1469"/>
      <c r="G84" s="1469"/>
      <c r="H84" s="1469"/>
      <c r="I84" s="1469"/>
      <c r="J84" s="1469"/>
      <c r="K84" s="1469"/>
      <c r="L84" s="1469"/>
      <c r="M84" s="1469"/>
      <c r="N84" s="1469"/>
      <c r="O84" s="1469"/>
      <c r="P84" s="1469"/>
      <c r="Q84" s="1469"/>
      <c r="R84" s="1469"/>
      <c r="S84" s="1469"/>
      <c r="T84" s="1469"/>
      <c r="U84" s="1469"/>
      <c r="V84" s="1469"/>
      <c r="W84" s="1469"/>
      <c r="X84" s="1469"/>
      <c r="Y84" s="1469"/>
      <c r="Z84" s="1469"/>
      <c r="AA84" s="1469"/>
      <c r="AB84" s="1469"/>
      <c r="AC84" s="1469"/>
      <c r="AD84" s="1469"/>
      <c r="AE84" s="1469"/>
      <c r="AF84" s="1469"/>
      <c r="AG84" s="1469"/>
      <c r="AH84" s="1469"/>
      <c r="AI84" s="1469"/>
      <c r="AJ84" s="1469"/>
      <c r="AK84" s="1469"/>
      <c r="AL84" s="1469"/>
      <c r="AM84" s="1469"/>
      <c r="AN84" s="1469"/>
      <c r="AO84" s="1469"/>
    </row>
    <row r="85" spans="1:41" x14ac:dyDescent="0.2">
      <c r="A85" s="1469"/>
      <c r="B85" s="1469"/>
      <c r="C85" s="1469"/>
      <c r="D85" s="1469"/>
      <c r="E85" s="1469"/>
      <c r="F85" s="1469"/>
      <c r="G85" s="1469"/>
      <c r="H85" s="1469"/>
      <c r="I85" s="1469"/>
      <c r="J85" s="1469"/>
      <c r="K85" s="1469"/>
      <c r="L85" s="1469"/>
      <c r="M85" s="1469"/>
      <c r="N85" s="1469"/>
      <c r="O85" s="1469"/>
      <c r="P85" s="1469"/>
      <c r="Q85" s="1469"/>
      <c r="R85" s="1469"/>
      <c r="S85" s="1469"/>
      <c r="T85" s="1469"/>
      <c r="U85" s="1469"/>
      <c r="V85" s="1469"/>
      <c r="W85" s="1469"/>
      <c r="X85" s="1469"/>
      <c r="Y85" s="1469"/>
      <c r="Z85" s="1469"/>
      <c r="AA85" s="1469"/>
      <c r="AB85" s="1469"/>
      <c r="AC85" s="1469"/>
      <c r="AD85" s="1469"/>
      <c r="AE85" s="1469"/>
      <c r="AF85" s="1469"/>
      <c r="AG85" s="1469"/>
      <c r="AH85" s="1469"/>
      <c r="AI85" s="1469"/>
      <c r="AJ85" s="1469"/>
      <c r="AK85" s="1469"/>
      <c r="AL85" s="1469"/>
      <c r="AM85" s="1469"/>
      <c r="AN85" s="1469"/>
      <c r="AO85" s="1469"/>
    </row>
    <row r="86" spans="1:41" x14ac:dyDescent="0.2">
      <c r="A86" s="1469"/>
      <c r="B86" s="1469"/>
      <c r="C86" s="1469"/>
      <c r="D86" s="1469"/>
      <c r="E86" s="1469"/>
      <c r="F86" s="1469"/>
      <c r="G86" s="1469"/>
      <c r="H86" s="1469"/>
      <c r="I86" s="1469"/>
      <c r="J86" s="1469"/>
      <c r="K86" s="1469"/>
      <c r="L86" s="1469"/>
      <c r="M86" s="1469"/>
      <c r="N86" s="1469"/>
      <c r="O86" s="1469"/>
      <c r="P86" s="1469"/>
      <c r="Q86" s="1469"/>
      <c r="R86" s="1469"/>
      <c r="S86" s="1469"/>
      <c r="T86" s="1469"/>
      <c r="U86" s="1469"/>
      <c r="V86" s="1469"/>
      <c r="W86" s="1469"/>
      <c r="X86" s="1469"/>
      <c r="Y86" s="1469"/>
      <c r="Z86" s="1469"/>
      <c r="AA86" s="1469"/>
      <c r="AB86" s="1469"/>
      <c r="AC86" s="1469"/>
      <c r="AD86" s="1469"/>
      <c r="AE86" s="1469"/>
      <c r="AF86" s="1469"/>
      <c r="AG86" s="1469"/>
      <c r="AH86" s="1469"/>
      <c r="AI86" s="1469"/>
      <c r="AJ86" s="1469"/>
      <c r="AK86" s="1469"/>
      <c r="AL86" s="1469"/>
      <c r="AM86" s="1469"/>
      <c r="AN86" s="1469"/>
      <c r="AO86" s="1469"/>
    </row>
    <row r="87" spans="1:41" x14ac:dyDescent="0.2">
      <c r="A87" s="1469"/>
      <c r="B87" s="1469"/>
      <c r="C87" s="1469"/>
      <c r="D87" s="1469"/>
      <c r="E87" s="1469"/>
      <c r="F87" s="1469"/>
      <c r="G87" s="1469"/>
      <c r="H87" s="1469"/>
      <c r="I87" s="1469"/>
      <c r="J87" s="1469"/>
      <c r="K87" s="1469"/>
      <c r="L87" s="1469"/>
      <c r="M87" s="1469"/>
      <c r="N87" s="1469"/>
      <c r="O87" s="1469"/>
      <c r="P87" s="1469"/>
      <c r="Q87" s="1469"/>
      <c r="R87" s="1469"/>
      <c r="S87" s="1469"/>
      <c r="T87" s="1469"/>
      <c r="U87" s="1469"/>
      <c r="V87" s="1469"/>
      <c r="W87" s="1469"/>
      <c r="X87" s="1469"/>
      <c r="Y87" s="1469"/>
      <c r="Z87" s="1469"/>
      <c r="AA87" s="1469"/>
      <c r="AB87" s="1469"/>
      <c r="AC87" s="1469"/>
      <c r="AD87" s="1469"/>
      <c r="AE87" s="1469"/>
      <c r="AF87" s="1469"/>
      <c r="AG87" s="1469"/>
      <c r="AH87" s="1469"/>
      <c r="AI87" s="1469"/>
      <c r="AJ87" s="1469"/>
      <c r="AK87" s="1469"/>
      <c r="AL87" s="1469"/>
      <c r="AM87" s="1469"/>
      <c r="AN87" s="1469"/>
      <c r="AO87" s="1469"/>
    </row>
    <row r="88" spans="1:41" x14ac:dyDescent="0.2">
      <c r="A88" s="1469"/>
      <c r="B88" s="1469"/>
      <c r="C88" s="1469"/>
      <c r="D88" s="1469"/>
      <c r="E88" s="1469"/>
      <c r="F88" s="1469"/>
      <c r="G88" s="1469"/>
      <c r="H88" s="1469"/>
      <c r="I88" s="1469"/>
      <c r="J88" s="1469"/>
      <c r="K88" s="1469"/>
      <c r="L88" s="1469"/>
      <c r="M88" s="1469"/>
      <c r="N88" s="1469"/>
      <c r="O88" s="1469"/>
      <c r="P88" s="1469"/>
      <c r="Q88" s="1469"/>
      <c r="R88" s="1469"/>
      <c r="S88" s="1469"/>
      <c r="T88" s="1469"/>
      <c r="U88" s="1469"/>
      <c r="V88" s="1469"/>
      <c r="W88" s="1469"/>
      <c r="X88" s="1469"/>
      <c r="Y88" s="1469"/>
      <c r="Z88" s="1469"/>
      <c r="AA88" s="1469"/>
      <c r="AB88" s="1469"/>
      <c r="AC88" s="1469"/>
      <c r="AD88" s="1469"/>
      <c r="AE88" s="1469"/>
      <c r="AF88" s="1469"/>
      <c r="AG88" s="1469"/>
      <c r="AH88" s="1469"/>
      <c r="AI88" s="1469"/>
      <c r="AJ88" s="1469"/>
      <c r="AK88" s="1469"/>
      <c r="AL88" s="1469"/>
      <c r="AM88" s="1469"/>
      <c r="AN88" s="1469"/>
      <c r="AO88" s="1469"/>
    </row>
    <row r="89" spans="1:41" x14ac:dyDescent="0.2">
      <c r="A89" s="1469"/>
      <c r="B89" s="1469"/>
      <c r="C89" s="1469"/>
      <c r="D89" s="1469"/>
      <c r="E89" s="1469"/>
      <c r="F89" s="1469"/>
      <c r="G89" s="1469"/>
      <c r="H89" s="1469"/>
      <c r="I89" s="1469"/>
      <c r="J89" s="1469"/>
      <c r="K89" s="1469"/>
      <c r="L89" s="1469"/>
      <c r="M89" s="1469"/>
      <c r="N89" s="1469"/>
      <c r="O89" s="1469"/>
      <c r="P89" s="1469"/>
      <c r="Q89" s="1469"/>
      <c r="R89" s="1469"/>
      <c r="S89" s="1469"/>
      <c r="T89" s="1469"/>
      <c r="U89" s="1469"/>
      <c r="V89" s="1469"/>
      <c r="W89" s="1469"/>
      <c r="X89" s="1469"/>
      <c r="Y89" s="1469"/>
      <c r="Z89" s="1469"/>
      <c r="AA89" s="1469"/>
      <c r="AB89" s="1469"/>
      <c r="AC89" s="1469"/>
      <c r="AD89" s="1469"/>
      <c r="AE89" s="1469"/>
      <c r="AF89" s="1469"/>
      <c r="AG89" s="1469"/>
      <c r="AH89" s="1469"/>
      <c r="AI89" s="1469"/>
      <c r="AJ89" s="1469"/>
      <c r="AK89" s="1469"/>
      <c r="AL89" s="1469"/>
      <c r="AM89" s="1469"/>
      <c r="AN89" s="1469"/>
      <c r="AO89" s="1469"/>
    </row>
    <row r="90" spans="1:41" x14ac:dyDescent="0.2">
      <c r="A90" s="1469"/>
      <c r="B90" s="1469"/>
      <c r="C90" s="1469"/>
      <c r="D90" s="1469"/>
      <c r="E90" s="1469"/>
      <c r="F90" s="1469"/>
      <c r="G90" s="1469"/>
      <c r="H90" s="1469"/>
      <c r="I90" s="1469"/>
      <c r="J90" s="1469"/>
      <c r="K90" s="1469"/>
      <c r="L90" s="1469"/>
      <c r="M90" s="1469"/>
      <c r="N90" s="1469"/>
      <c r="O90" s="1469"/>
      <c r="P90" s="1469"/>
      <c r="Q90" s="1469"/>
      <c r="R90" s="1469"/>
      <c r="S90" s="1469"/>
      <c r="T90" s="1469"/>
      <c r="U90" s="1469"/>
      <c r="V90" s="1469"/>
      <c r="W90" s="1469"/>
      <c r="X90" s="1469"/>
      <c r="Y90" s="1469"/>
      <c r="Z90" s="1469"/>
      <c r="AA90" s="1469"/>
      <c r="AB90" s="1469"/>
      <c r="AC90" s="1469"/>
      <c r="AD90" s="1469"/>
      <c r="AE90" s="1469"/>
      <c r="AF90" s="1469"/>
      <c r="AG90" s="1469"/>
      <c r="AH90" s="1469"/>
      <c r="AI90" s="1469"/>
      <c r="AJ90" s="1469"/>
      <c r="AK90" s="1469"/>
      <c r="AL90" s="1469"/>
      <c r="AM90" s="1469"/>
      <c r="AN90" s="1469"/>
      <c r="AO90" s="1469"/>
    </row>
    <row r="91" spans="1:41" x14ac:dyDescent="0.2">
      <c r="A91" s="1469"/>
      <c r="B91" s="1469"/>
      <c r="C91" s="1469"/>
      <c r="D91" s="1469"/>
      <c r="E91" s="1469"/>
      <c r="F91" s="1469"/>
      <c r="G91" s="1469"/>
      <c r="H91" s="1469"/>
      <c r="I91" s="1469"/>
      <c r="J91" s="1469"/>
      <c r="K91" s="1469"/>
      <c r="L91" s="1469"/>
      <c r="M91" s="1469"/>
      <c r="N91" s="1469"/>
      <c r="O91" s="1469"/>
      <c r="P91" s="1469"/>
      <c r="Q91" s="1469"/>
      <c r="R91" s="1469"/>
      <c r="S91" s="1469"/>
      <c r="T91" s="1469"/>
      <c r="U91" s="1469"/>
      <c r="V91" s="1469"/>
      <c r="W91" s="1469"/>
      <c r="X91" s="1469"/>
      <c r="Y91" s="1469"/>
      <c r="Z91" s="1469"/>
      <c r="AA91" s="1469"/>
      <c r="AB91" s="1469"/>
      <c r="AC91" s="1469"/>
      <c r="AD91" s="1469"/>
      <c r="AE91" s="1469"/>
      <c r="AF91" s="1469"/>
      <c r="AG91" s="1469"/>
      <c r="AH91" s="1469"/>
      <c r="AI91" s="1469"/>
      <c r="AJ91" s="1469"/>
      <c r="AK91" s="1469"/>
      <c r="AL91" s="1469"/>
      <c r="AM91" s="1469"/>
      <c r="AN91" s="1469"/>
      <c r="AO91" s="1469"/>
    </row>
    <row r="92" spans="1:41" x14ac:dyDescent="0.2">
      <c r="A92" s="1469"/>
      <c r="B92" s="1469"/>
      <c r="C92" s="1469"/>
      <c r="D92" s="1469"/>
      <c r="E92" s="1469"/>
      <c r="F92" s="1469"/>
      <c r="G92" s="1469"/>
      <c r="H92" s="1469"/>
      <c r="I92" s="1469"/>
      <c r="J92" s="1469"/>
      <c r="K92" s="1469"/>
      <c r="L92" s="1469"/>
      <c r="M92" s="1469"/>
      <c r="N92" s="1469"/>
      <c r="O92" s="1469"/>
      <c r="P92" s="1469"/>
      <c r="Q92" s="1469"/>
      <c r="R92" s="1469"/>
      <c r="S92" s="1469"/>
      <c r="T92" s="1469"/>
      <c r="U92" s="1469"/>
      <c r="V92" s="1469"/>
      <c r="W92" s="1469"/>
      <c r="X92" s="1469"/>
      <c r="Y92" s="1469"/>
      <c r="Z92" s="1469"/>
      <c r="AA92" s="1469"/>
      <c r="AB92" s="1469"/>
      <c r="AC92" s="1469"/>
      <c r="AD92" s="1469"/>
      <c r="AE92" s="1469"/>
      <c r="AF92" s="1469"/>
      <c r="AG92" s="1469"/>
      <c r="AH92" s="1469"/>
      <c r="AI92" s="1469"/>
      <c r="AJ92" s="1469"/>
      <c r="AK92" s="1469"/>
      <c r="AL92" s="1469"/>
      <c r="AM92" s="1469"/>
      <c r="AN92" s="1469"/>
      <c r="AO92" s="1469"/>
    </row>
    <row r="93" spans="1:41" x14ac:dyDescent="0.2">
      <c r="A93" s="1469"/>
      <c r="B93" s="1469"/>
      <c r="C93" s="1469"/>
      <c r="D93" s="1469"/>
      <c r="E93" s="1469"/>
      <c r="F93" s="1469"/>
      <c r="G93" s="1469"/>
      <c r="H93" s="1469"/>
      <c r="I93" s="1469"/>
      <c r="J93" s="1469"/>
      <c r="K93" s="1469"/>
      <c r="L93" s="1469"/>
      <c r="M93" s="1469"/>
      <c r="N93" s="1469"/>
      <c r="O93" s="1469"/>
      <c r="P93" s="1469"/>
      <c r="Q93" s="1469"/>
      <c r="R93" s="1469"/>
      <c r="S93" s="1469"/>
      <c r="T93" s="1469"/>
      <c r="U93" s="1469"/>
      <c r="V93" s="1469"/>
      <c r="W93" s="1469"/>
      <c r="X93" s="1469"/>
      <c r="Y93" s="1469"/>
      <c r="Z93" s="1469"/>
      <c r="AA93" s="1469"/>
      <c r="AB93" s="1469"/>
      <c r="AC93" s="1469"/>
      <c r="AD93" s="1469"/>
      <c r="AE93" s="1469"/>
      <c r="AF93" s="1469"/>
      <c r="AG93" s="1469"/>
      <c r="AH93" s="1469"/>
      <c r="AI93" s="1469"/>
      <c r="AJ93" s="1469"/>
      <c r="AK93" s="1469"/>
      <c r="AL93" s="1469"/>
      <c r="AM93" s="1469"/>
      <c r="AN93" s="1469"/>
      <c r="AO93" s="1469"/>
    </row>
    <row r="94" spans="1:41" x14ac:dyDescent="0.2">
      <c r="A94" s="1469"/>
      <c r="B94" s="1469"/>
      <c r="C94" s="1469"/>
      <c r="D94" s="1469"/>
      <c r="E94" s="1469"/>
      <c r="F94" s="1469"/>
      <c r="G94" s="1469"/>
      <c r="H94" s="1469"/>
      <c r="I94" s="1469"/>
      <c r="J94" s="1469"/>
      <c r="K94" s="1469"/>
      <c r="L94" s="1469"/>
      <c r="M94" s="1469"/>
      <c r="N94" s="1469"/>
      <c r="O94" s="1469"/>
      <c r="P94" s="1469"/>
      <c r="Q94" s="1469"/>
      <c r="R94" s="1469"/>
      <c r="S94" s="1469"/>
      <c r="T94" s="1469"/>
      <c r="U94" s="1469"/>
      <c r="V94" s="1469"/>
      <c r="W94" s="1469"/>
      <c r="X94" s="1469"/>
      <c r="Y94" s="1469"/>
      <c r="Z94" s="1469"/>
      <c r="AA94" s="1469"/>
      <c r="AB94" s="1469"/>
      <c r="AC94" s="1469"/>
      <c r="AD94" s="1469"/>
      <c r="AE94" s="1469"/>
      <c r="AF94" s="1469"/>
      <c r="AG94" s="1469"/>
      <c r="AH94" s="1469"/>
      <c r="AI94" s="1469"/>
      <c r="AJ94" s="1469"/>
      <c r="AK94" s="1469"/>
      <c r="AL94" s="1469"/>
      <c r="AM94" s="1469"/>
      <c r="AN94" s="1469"/>
      <c r="AO94" s="1469"/>
    </row>
    <row r="95" spans="1:41" x14ac:dyDescent="0.2">
      <c r="A95" s="1469"/>
      <c r="B95" s="1469"/>
      <c r="C95" s="1469"/>
      <c r="D95" s="1469"/>
      <c r="E95" s="1469"/>
      <c r="F95" s="1469"/>
      <c r="G95" s="1469"/>
      <c r="H95" s="1469"/>
      <c r="I95" s="1469"/>
      <c r="J95" s="1469"/>
      <c r="K95" s="1469"/>
      <c r="L95" s="1469"/>
      <c r="M95" s="1469"/>
      <c r="N95" s="1469"/>
      <c r="O95" s="1469"/>
      <c r="P95" s="1469"/>
      <c r="Q95" s="1469"/>
      <c r="R95" s="1469"/>
      <c r="S95" s="1469"/>
      <c r="T95" s="1469"/>
      <c r="U95" s="1469"/>
      <c r="V95" s="1469"/>
      <c r="W95" s="1469"/>
      <c r="X95" s="1469"/>
      <c r="Y95" s="1469"/>
      <c r="Z95" s="1469"/>
      <c r="AA95" s="1469"/>
      <c r="AB95" s="1469"/>
      <c r="AC95" s="1469"/>
      <c r="AD95" s="1469"/>
      <c r="AE95" s="1469"/>
      <c r="AF95" s="1469"/>
      <c r="AG95" s="1469"/>
      <c r="AH95" s="1469"/>
      <c r="AI95" s="1469"/>
      <c r="AJ95" s="1469"/>
      <c r="AK95" s="1469"/>
      <c r="AL95" s="1469"/>
      <c r="AM95" s="1469"/>
      <c r="AN95" s="1469"/>
      <c r="AO95" s="1469"/>
    </row>
    <row r="96" spans="1:41" x14ac:dyDescent="0.2">
      <c r="A96" s="1469"/>
      <c r="B96" s="1469"/>
      <c r="C96" s="1469"/>
      <c r="D96" s="1469"/>
      <c r="E96" s="1469"/>
      <c r="F96" s="1469"/>
      <c r="G96" s="1469"/>
      <c r="H96" s="1469"/>
      <c r="I96" s="1469"/>
      <c r="J96" s="1469"/>
      <c r="K96" s="1469"/>
      <c r="L96" s="1469"/>
      <c r="M96" s="1469"/>
      <c r="N96" s="1469"/>
      <c r="O96" s="1469"/>
      <c r="P96" s="1469"/>
      <c r="Q96" s="1469"/>
      <c r="R96" s="1469"/>
      <c r="S96" s="1469"/>
      <c r="T96" s="1469"/>
      <c r="U96" s="1469"/>
      <c r="V96" s="1469"/>
      <c r="W96" s="1469"/>
      <c r="X96" s="1469"/>
      <c r="Y96" s="1469"/>
      <c r="Z96" s="1469"/>
      <c r="AA96" s="1469"/>
      <c r="AB96" s="1469"/>
      <c r="AC96" s="1469"/>
      <c r="AD96" s="1469"/>
      <c r="AE96" s="1469"/>
      <c r="AF96" s="1469"/>
      <c r="AG96" s="1469"/>
      <c r="AH96" s="1469"/>
      <c r="AI96" s="1469"/>
      <c r="AJ96" s="1469"/>
      <c r="AK96" s="1469"/>
      <c r="AL96" s="1469"/>
      <c r="AM96" s="1469"/>
      <c r="AN96" s="1469"/>
      <c r="AO96" s="1469"/>
    </row>
    <row r="97" spans="1:41" x14ac:dyDescent="0.2">
      <c r="A97" s="1469"/>
      <c r="B97" s="1469"/>
      <c r="C97" s="1469"/>
      <c r="D97" s="1469"/>
      <c r="E97" s="1469"/>
      <c r="F97" s="1469"/>
      <c r="G97" s="1469"/>
      <c r="H97" s="1469"/>
      <c r="I97" s="1469"/>
      <c r="J97" s="1469"/>
      <c r="K97" s="1469"/>
      <c r="L97" s="1469"/>
      <c r="M97" s="1469"/>
      <c r="N97" s="1469"/>
      <c r="O97" s="1469"/>
      <c r="P97" s="1469"/>
      <c r="Q97" s="1469"/>
      <c r="R97" s="1469"/>
      <c r="S97" s="1469"/>
      <c r="T97" s="1469"/>
      <c r="U97" s="1469"/>
      <c r="V97" s="1469"/>
      <c r="W97" s="1469"/>
      <c r="X97" s="1469"/>
      <c r="Y97" s="1469"/>
      <c r="Z97" s="1469"/>
      <c r="AA97" s="1469"/>
      <c r="AB97" s="1469"/>
      <c r="AC97" s="1469"/>
      <c r="AD97" s="1469"/>
      <c r="AE97" s="1469"/>
      <c r="AF97" s="1469"/>
      <c r="AG97" s="1469"/>
      <c r="AH97" s="1469"/>
      <c r="AI97" s="1469"/>
      <c r="AJ97" s="1469"/>
      <c r="AK97" s="1469"/>
      <c r="AL97" s="1469"/>
      <c r="AM97" s="1469"/>
      <c r="AN97" s="1469"/>
      <c r="AO97" s="1469"/>
    </row>
    <row r="98" spans="1:41" x14ac:dyDescent="0.2">
      <c r="A98" s="1469"/>
      <c r="B98" s="1469"/>
      <c r="C98" s="1469"/>
      <c r="D98" s="1469"/>
      <c r="E98" s="1469"/>
      <c r="F98" s="1469"/>
      <c r="G98" s="1469"/>
      <c r="H98" s="1469"/>
      <c r="I98" s="1469"/>
      <c r="J98" s="1469"/>
      <c r="K98" s="1469"/>
      <c r="L98" s="1469"/>
      <c r="M98" s="1469"/>
      <c r="N98" s="1469"/>
      <c r="O98" s="1469"/>
      <c r="P98" s="1469"/>
      <c r="Q98" s="1469"/>
      <c r="R98" s="1469"/>
      <c r="S98" s="1469"/>
      <c r="T98" s="1469"/>
      <c r="U98" s="1469"/>
      <c r="V98" s="1469"/>
      <c r="W98" s="1469"/>
      <c r="X98" s="1469"/>
      <c r="Y98" s="1469"/>
      <c r="Z98" s="1469"/>
      <c r="AA98" s="1469"/>
      <c r="AB98" s="1469"/>
      <c r="AC98" s="1469"/>
      <c r="AD98" s="1469"/>
      <c r="AE98" s="1469"/>
      <c r="AF98" s="1469"/>
      <c r="AG98" s="1469"/>
      <c r="AH98" s="1469"/>
      <c r="AI98" s="1469"/>
      <c r="AJ98" s="1469"/>
      <c r="AK98" s="1469"/>
      <c r="AL98" s="1469"/>
      <c r="AM98" s="1469"/>
      <c r="AN98" s="1469"/>
      <c r="AO98" s="1469"/>
    </row>
    <row r="99" spans="1:41" x14ac:dyDescent="0.2">
      <c r="A99" s="1469"/>
      <c r="B99" s="1469"/>
      <c r="C99" s="1469"/>
      <c r="D99" s="1469"/>
      <c r="E99" s="1469"/>
      <c r="F99" s="1469"/>
      <c r="G99" s="1469"/>
      <c r="H99" s="1469"/>
      <c r="I99" s="1469"/>
      <c r="J99" s="1469"/>
      <c r="K99" s="1469"/>
      <c r="L99" s="1469"/>
      <c r="M99" s="1469"/>
      <c r="N99" s="1469"/>
      <c r="O99" s="1469"/>
      <c r="P99" s="1469"/>
      <c r="Q99" s="1469"/>
      <c r="R99" s="1469"/>
      <c r="S99" s="1469"/>
      <c r="T99" s="1469"/>
      <c r="U99" s="1469"/>
      <c r="V99" s="1469"/>
      <c r="W99" s="1469"/>
      <c r="X99" s="1469"/>
      <c r="Y99" s="1469"/>
      <c r="Z99" s="1469"/>
      <c r="AA99" s="1469"/>
      <c r="AB99" s="1469"/>
      <c r="AC99" s="1469"/>
      <c r="AD99" s="1469"/>
      <c r="AE99" s="1469"/>
      <c r="AF99" s="1469"/>
      <c r="AG99" s="1469"/>
      <c r="AH99" s="1469"/>
      <c r="AI99" s="1469"/>
      <c r="AJ99" s="1469"/>
      <c r="AK99" s="1469"/>
      <c r="AL99" s="1469"/>
      <c r="AM99" s="1469"/>
      <c r="AN99" s="1469"/>
      <c r="AO99" s="1469"/>
    </row>
    <row r="100" spans="1:41" x14ac:dyDescent="0.2">
      <c r="A100" s="1469"/>
      <c r="B100" s="1469"/>
      <c r="C100" s="1469"/>
      <c r="D100" s="1469"/>
      <c r="E100" s="1469"/>
      <c r="F100" s="1469"/>
      <c r="G100" s="1469"/>
      <c r="H100" s="1469"/>
      <c r="I100" s="1469"/>
      <c r="J100" s="1469"/>
      <c r="K100" s="1469"/>
      <c r="L100" s="1469"/>
      <c r="M100" s="1469"/>
      <c r="N100" s="1469"/>
      <c r="O100" s="1469"/>
      <c r="P100" s="1469"/>
      <c r="Q100" s="1469"/>
      <c r="R100" s="1469"/>
      <c r="S100" s="1469"/>
      <c r="T100" s="1469"/>
      <c r="U100" s="1469"/>
      <c r="V100" s="1469"/>
      <c r="W100" s="1469"/>
      <c r="X100" s="1469"/>
      <c r="Y100" s="1469"/>
      <c r="Z100" s="1469"/>
      <c r="AA100" s="1469"/>
      <c r="AB100" s="1469"/>
      <c r="AC100" s="1469"/>
      <c r="AD100" s="1469"/>
      <c r="AE100" s="1469"/>
      <c r="AF100" s="1469"/>
      <c r="AG100" s="1469"/>
      <c r="AH100" s="1469"/>
      <c r="AI100" s="1469"/>
      <c r="AJ100" s="1469"/>
      <c r="AK100" s="1469"/>
      <c r="AL100" s="1469"/>
      <c r="AM100" s="1469"/>
      <c r="AN100" s="1469"/>
      <c r="AO100" s="1469"/>
    </row>
    <row r="101" spans="1:41" x14ac:dyDescent="0.2">
      <c r="A101" s="1469"/>
      <c r="B101" s="1469"/>
      <c r="C101" s="1469"/>
      <c r="D101" s="1469"/>
      <c r="E101" s="1469"/>
      <c r="F101" s="1469"/>
      <c r="G101" s="1469"/>
      <c r="H101" s="1469"/>
      <c r="I101" s="1469"/>
      <c r="J101" s="1469"/>
      <c r="K101" s="1469"/>
      <c r="L101" s="1469"/>
      <c r="M101" s="1469"/>
      <c r="N101" s="1469"/>
      <c r="O101" s="1469"/>
      <c r="P101" s="1469"/>
      <c r="Q101" s="1469"/>
      <c r="R101" s="1469"/>
      <c r="S101" s="1469"/>
      <c r="T101" s="1469"/>
      <c r="U101" s="1469"/>
      <c r="V101" s="1469"/>
      <c r="W101" s="1469"/>
      <c r="X101" s="1469"/>
      <c r="Y101" s="1469"/>
      <c r="Z101" s="1469"/>
      <c r="AA101" s="1469"/>
      <c r="AB101" s="1469"/>
      <c r="AC101" s="1469"/>
      <c r="AD101" s="1469"/>
      <c r="AE101" s="1469"/>
      <c r="AF101" s="1469"/>
      <c r="AG101" s="1469"/>
      <c r="AH101" s="1469"/>
      <c r="AI101" s="1469"/>
      <c r="AJ101" s="1469"/>
      <c r="AK101" s="1469"/>
      <c r="AL101" s="1469"/>
      <c r="AM101" s="1469"/>
      <c r="AN101" s="1469"/>
      <c r="AO101" s="1469"/>
    </row>
    <row r="102" spans="1:41" x14ac:dyDescent="0.2">
      <c r="A102" s="1469"/>
      <c r="B102" s="1469"/>
      <c r="C102" s="1469"/>
      <c r="D102" s="1469"/>
      <c r="E102" s="1469"/>
      <c r="F102" s="1469"/>
      <c r="G102" s="1469"/>
      <c r="H102" s="1469"/>
      <c r="I102" s="1469"/>
      <c r="J102" s="1469"/>
      <c r="K102" s="1469"/>
      <c r="L102" s="1469"/>
      <c r="M102" s="1469"/>
      <c r="N102" s="1469"/>
      <c r="O102" s="1469"/>
      <c r="P102" s="1469"/>
      <c r="Q102" s="1469"/>
      <c r="R102" s="1469"/>
      <c r="S102" s="1469"/>
      <c r="T102" s="1469"/>
      <c r="U102" s="1469"/>
      <c r="V102" s="1469"/>
      <c r="W102" s="1469"/>
      <c r="X102" s="1469"/>
      <c r="Y102" s="1469"/>
      <c r="Z102" s="1469"/>
      <c r="AA102" s="1469"/>
      <c r="AB102" s="1469"/>
      <c r="AC102" s="1469"/>
      <c r="AD102" s="1469"/>
      <c r="AE102" s="1469"/>
      <c r="AF102" s="1469"/>
      <c r="AG102" s="1469"/>
      <c r="AH102" s="1469"/>
      <c r="AI102" s="1469"/>
      <c r="AJ102" s="1469"/>
      <c r="AK102" s="1469"/>
      <c r="AL102" s="1469"/>
      <c r="AM102" s="1469"/>
      <c r="AN102" s="1469"/>
      <c r="AO102" s="1469"/>
    </row>
    <row r="103" spans="1:41" x14ac:dyDescent="0.2">
      <c r="A103" s="1469"/>
      <c r="B103" s="1469"/>
      <c r="C103" s="1469"/>
      <c r="D103" s="1469"/>
      <c r="E103" s="1469"/>
      <c r="F103" s="1469"/>
      <c r="G103" s="1469"/>
      <c r="H103" s="1469"/>
      <c r="I103" s="1469"/>
      <c r="J103" s="1469"/>
      <c r="K103" s="1469"/>
      <c r="L103" s="1469"/>
      <c r="M103" s="1469"/>
      <c r="N103" s="1469"/>
      <c r="O103" s="1469"/>
      <c r="P103" s="1469"/>
      <c r="Q103" s="1469"/>
      <c r="R103" s="1469"/>
      <c r="S103" s="1469"/>
      <c r="T103" s="1469"/>
      <c r="U103" s="1469"/>
      <c r="V103" s="1469"/>
      <c r="W103" s="1469"/>
      <c r="X103" s="1469"/>
      <c r="Y103" s="1469"/>
      <c r="Z103" s="1469"/>
      <c r="AA103" s="1469"/>
      <c r="AB103" s="1469"/>
      <c r="AC103" s="1469"/>
      <c r="AD103" s="1469"/>
      <c r="AE103" s="1469"/>
      <c r="AF103" s="1469"/>
      <c r="AG103" s="1469"/>
      <c r="AH103" s="1469"/>
      <c r="AI103" s="1469"/>
      <c r="AJ103" s="1469"/>
      <c r="AK103" s="1469"/>
      <c r="AL103" s="1469"/>
      <c r="AM103" s="1469"/>
      <c r="AN103" s="1469"/>
      <c r="AO103" s="1469"/>
    </row>
    <row r="104" spans="1:41" x14ac:dyDescent="0.2">
      <c r="A104" s="1469"/>
      <c r="B104" s="1469"/>
      <c r="C104" s="1469"/>
      <c r="D104" s="1469"/>
      <c r="E104" s="1469"/>
      <c r="F104" s="1469"/>
      <c r="G104" s="1469"/>
      <c r="H104" s="1469"/>
      <c r="I104" s="1469"/>
      <c r="J104" s="1469"/>
      <c r="K104" s="1469"/>
      <c r="L104" s="1469"/>
      <c r="M104" s="1469"/>
      <c r="N104" s="1469"/>
      <c r="O104" s="1469"/>
      <c r="P104" s="1469"/>
      <c r="Q104" s="1469"/>
      <c r="R104" s="1469"/>
      <c r="S104" s="1469"/>
      <c r="T104" s="1469"/>
      <c r="U104" s="1469"/>
      <c r="V104" s="1469"/>
      <c r="W104" s="1469"/>
      <c r="X104" s="1469"/>
      <c r="Y104" s="1469"/>
      <c r="Z104" s="1469"/>
      <c r="AA104" s="1469"/>
      <c r="AB104" s="1469"/>
      <c r="AC104" s="1469"/>
      <c r="AD104" s="1469"/>
      <c r="AE104" s="1469"/>
      <c r="AF104" s="1469"/>
      <c r="AG104" s="1469"/>
      <c r="AH104" s="1469"/>
      <c r="AI104" s="1469"/>
      <c r="AJ104" s="1469"/>
      <c r="AK104" s="1469"/>
      <c r="AL104" s="1469"/>
      <c r="AM104" s="1469"/>
      <c r="AN104" s="1469"/>
      <c r="AO104" s="1469"/>
    </row>
    <row r="105" spans="1:41" x14ac:dyDescent="0.2">
      <c r="A105" s="1469"/>
      <c r="B105" s="1469"/>
      <c r="C105" s="1469"/>
      <c r="D105" s="1469"/>
      <c r="E105" s="1469"/>
      <c r="F105" s="1469"/>
      <c r="G105" s="1469"/>
      <c r="H105" s="1469"/>
      <c r="I105" s="1469"/>
      <c r="J105" s="1469"/>
      <c r="K105" s="1469"/>
      <c r="L105" s="1469"/>
      <c r="M105" s="1469"/>
      <c r="N105" s="1469"/>
      <c r="O105" s="1469"/>
      <c r="P105" s="1469"/>
      <c r="Q105" s="1469"/>
      <c r="R105" s="1469"/>
      <c r="S105" s="1469"/>
      <c r="T105" s="1469"/>
      <c r="U105" s="1469"/>
      <c r="V105" s="1469"/>
      <c r="W105" s="1469"/>
      <c r="X105" s="1469"/>
      <c r="Y105" s="1469"/>
      <c r="Z105" s="1469"/>
      <c r="AA105" s="1469"/>
      <c r="AB105" s="1469"/>
      <c r="AC105" s="1469"/>
      <c r="AD105" s="1469"/>
      <c r="AE105" s="1469"/>
      <c r="AF105" s="1469"/>
      <c r="AG105" s="1469"/>
      <c r="AH105" s="1469"/>
      <c r="AI105" s="1469"/>
      <c r="AJ105" s="1469"/>
      <c r="AK105" s="1469"/>
      <c r="AL105" s="1469"/>
      <c r="AM105" s="1469"/>
      <c r="AN105" s="1469"/>
      <c r="AO105" s="1469"/>
    </row>
    <row r="106" spans="1:41" x14ac:dyDescent="0.2">
      <c r="A106" s="1469"/>
      <c r="B106" s="1469"/>
      <c r="C106" s="1469"/>
      <c r="D106" s="1469"/>
      <c r="E106" s="1469"/>
      <c r="F106" s="1469"/>
      <c r="G106" s="1469"/>
      <c r="H106" s="1469"/>
      <c r="I106" s="1469"/>
      <c r="J106" s="1469"/>
      <c r="K106" s="1469"/>
      <c r="L106" s="1469"/>
      <c r="M106" s="1469"/>
      <c r="N106" s="1469"/>
      <c r="O106" s="1469"/>
      <c r="P106" s="1469"/>
      <c r="Q106" s="1469"/>
      <c r="R106" s="1469"/>
      <c r="S106" s="1469"/>
      <c r="T106" s="1469"/>
      <c r="U106" s="1469"/>
      <c r="V106" s="1469"/>
      <c r="W106" s="1469"/>
      <c r="X106" s="1469"/>
      <c r="Y106" s="1469"/>
      <c r="Z106" s="1469"/>
      <c r="AA106" s="1469"/>
      <c r="AB106" s="1469"/>
      <c r="AC106" s="1469"/>
      <c r="AD106" s="1469"/>
      <c r="AE106" s="1469"/>
      <c r="AF106" s="1469"/>
      <c r="AG106" s="1469"/>
      <c r="AH106" s="1469"/>
      <c r="AI106" s="1469"/>
      <c r="AJ106" s="1469"/>
      <c r="AK106" s="1469"/>
      <c r="AL106" s="1469"/>
      <c r="AM106" s="1469"/>
      <c r="AN106" s="1469"/>
      <c r="AO106" s="1469"/>
    </row>
    <row r="107" spans="1:41" x14ac:dyDescent="0.2">
      <c r="A107" s="1469"/>
      <c r="B107" s="1469"/>
      <c r="C107" s="1469"/>
      <c r="D107" s="1469"/>
      <c r="E107" s="1469"/>
      <c r="F107" s="1469"/>
      <c r="G107" s="1469"/>
      <c r="H107" s="1469"/>
      <c r="I107" s="1469"/>
      <c r="J107" s="1469"/>
      <c r="K107" s="1469"/>
      <c r="L107" s="1469"/>
      <c r="M107" s="1469"/>
      <c r="N107" s="1469"/>
      <c r="O107" s="1469"/>
      <c r="P107" s="1469"/>
      <c r="Q107" s="1469"/>
      <c r="R107" s="1469"/>
      <c r="S107" s="1469"/>
      <c r="T107" s="1469"/>
      <c r="U107" s="1469"/>
      <c r="V107" s="1469"/>
      <c r="W107" s="1469"/>
      <c r="X107" s="1469"/>
      <c r="Y107" s="1469"/>
      <c r="Z107" s="1469"/>
      <c r="AA107" s="1469"/>
      <c r="AB107" s="1469"/>
      <c r="AC107" s="1469"/>
      <c r="AD107" s="1469"/>
      <c r="AE107" s="1469"/>
      <c r="AF107" s="1469"/>
      <c r="AG107" s="1469"/>
      <c r="AH107" s="1469"/>
      <c r="AI107" s="1469"/>
      <c r="AJ107" s="1469"/>
      <c r="AK107" s="1469"/>
      <c r="AL107" s="1469"/>
      <c r="AM107" s="1469"/>
      <c r="AN107" s="1469"/>
      <c r="AO107" s="1469"/>
    </row>
    <row r="108" spans="1:41" x14ac:dyDescent="0.2">
      <c r="A108" s="1469"/>
      <c r="B108" s="1469"/>
      <c r="C108" s="1469"/>
      <c r="D108" s="1469"/>
      <c r="E108" s="1469"/>
      <c r="F108" s="1469"/>
      <c r="G108" s="1469"/>
      <c r="H108" s="1469"/>
      <c r="I108" s="1469"/>
      <c r="J108" s="1469"/>
      <c r="K108" s="1469"/>
      <c r="L108" s="1469"/>
      <c r="M108" s="1469"/>
      <c r="N108" s="1469"/>
      <c r="O108" s="1469"/>
      <c r="P108" s="1469"/>
      <c r="Q108" s="1469"/>
      <c r="R108" s="1469"/>
      <c r="S108" s="1469"/>
      <c r="T108" s="1469"/>
      <c r="U108" s="1469"/>
      <c r="V108" s="1469"/>
      <c r="W108" s="1469"/>
      <c r="X108" s="1469"/>
      <c r="Y108" s="1469"/>
      <c r="Z108" s="1469"/>
      <c r="AA108" s="1469"/>
      <c r="AB108" s="1469"/>
      <c r="AC108" s="1469"/>
      <c r="AD108" s="1469"/>
      <c r="AE108" s="1469"/>
      <c r="AF108" s="1469"/>
      <c r="AG108" s="1469"/>
      <c r="AH108" s="1469"/>
      <c r="AI108" s="1469"/>
      <c r="AJ108" s="1469"/>
      <c r="AK108" s="1469"/>
      <c r="AL108" s="1469"/>
      <c r="AM108" s="1469"/>
      <c r="AN108" s="1469"/>
      <c r="AO108" s="1469"/>
    </row>
    <row r="109" spans="1:41" x14ac:dyDescent="0.2">
      <c r="A109" s="1469"/>
      <c r="B109" s="1469"/>
      <c r="C109" s="1469"/>
      <c r="D109" s="1469"/>
      <c r="E109" s="1469"/>
      <c r="F109" s="1469"/>
      <c r="G109" s="1469"/>
      <c r="H109" s="1469"/>
      <c r="I109" s="1469"/>
      <c r="J109" s="1469"/>
      <c r="K109" s="1469"/>
      <c r="L109" s="1469"/>
      <c r="M109" s="1469"/>
      <c r="N109" s="1469"/>
      <c r="O109" s="1469"/>
      <c r="P109" s="1469"/>
      <c r="Q109" s="1469"/>
      <c r="R109" s="1469"/>
      <c r="S109" s="1469"/>
      <c r="T109" s="1469"/>
      <c r="U109" s="1469"/>
      <c r="V109" s="1469"/>
      <c r="W109" s="1469"/>
      <c r="X109" s="1469"/>
      <c r="Y109" s="1469"/>
      <c r="Z109" s="1469"/>
      <c r="AA109" s="1469"/>
      <c r="AB109" s="1469"/>
      <c r="AC109" s="1469"/>
      <c r="AD109" s="1469"/>
      <c r="AE109" s="1469"/>
      <c r="AF109" s="1469"/>
      <c r="AG109" s="1469"/>
      <c r="AH109" s="1469"/>
      <c r="AI109" s="1469"/>
      <c r="AJ109" s="1469"/>
      <c r="AK109" s="1469"/>
      <c r="AL109" s="1469"/>
      <c r="AM109" s="1469"/>
      <c r="AN109" s="1469"/>
      <c r="AO109" s="1469"/>
    </row>
    <row r="110" spans="1:41" x14ac:dyDescent="0.2">
      <c r="A110" s="1469"/>
      <c r="B110" s="1469"/>
      <c r="C110" s="1469"/>
      <c r="D110" s="1469"/>
      <c r="E110" s="1469"/>
      <c r="F110" s="1469"/>
      <c r="G110" s="1469"/>
      <c r="H110" s="1469"/>
      <c r="I110" s="1469"/>
      <c r="J110" s="1469"/>
      <c r="K110" s="1469"/>
      <c r="L110" s="1469"/>
      <c r="M110" s="1469"/>
      <c r="N110" s="1469"/>
      <c r="O110" s="1469"/>
      <c r="P110" s="1469"/>
      <c r="Q110" s="1469"/>
      <c r="R110" s="1469"/>
      <c r="S110" s="1469"/>
      <c r="T110" s="1469"/>
      <c r="U110" s="1469"/>
      <c r="V110" s="1469"/>
      <c r="W110" s="1469"/>
      <c r="X110" s="1469"/>
      <c r="Y110" s="1469"/>
      <c r="Z110" s="1469"/>
      <c r="AA110" s="1469"/>
      <c r="AB110" s="1469"/>
      <c r="AC110" s="1469"/>
      <c r="AD110" s="1469"/>
      <c r="AE110" s="1469"/>
      <c r="AF110" s="1469"/>
      <c r="AG110" s="1469"/>
      <c r="AH110" s="1469"/>
      <c r="AI110" s="1469"/>
      <c r="AJ110" s="1469"/>
      <c r="AK110" s="1469"/>
      <c r="AL110" s="1469"/>
      <c r="AM110" s="1469"/>
      <c r="AN110" s="1469"/>
      <c r="AO110" s="1469"/>
    </row>
    <row r="111" spans="1:41" x14ac:dyDescent="0.2">
      <c r="A111" s="1469"/>
      <c r="B111" s="1469"/>
      <c r="C111" s="1469"/>
      <c r="D111" s="1469"/>
      <c r="E111" s="1469"/>
      <c r="F111" s="1469"/>
      <c r="G111" s="1469"/>
      <c r="H111" s="1469"/>
      <c r="I111" s="1469"/>
      <c r="J111" s="1469"/>
      <c r="K111" s="1469"/>
      <c r="L111" s="1469"/>
      <c r="M111" s="1469"/>
      <c r="N111" s="1469"/>
      <c r="O111" s="1469"/>
      <c r="P111" s="1469"/>
      <c r="Q111" s="1469"/>
      <c r="R111" s="1469"/>
      <c r="S111" s="1469"/>
      <c r="T111" s="1469"/>
      <c r="U111" s="1469"/>
      <c r="V111" s="1469"/>
      <c r="W111" s="1469"/>
      <c r="X111" s="1469"/>
      <c r="Y111" s="1469"/>
      <c r="Z111" s="1469"/>
      <c r="AA111" s="1469"/>
      <c r="AB111" s="1469"/>
      <c r="AC111" s="1469"/>
      <c r="AD111" s="1469"/>
      <c r="AE111" s="1469"/>
      <c r="AF111" s="1469"/>
      <c r="AG111" s="1469"/>
      <c r="AH111" s="1469"/>
      <c r="AI111" s="1469"/>
      <c r="AJ111" s="1469"/>
      <c r="AK111" s="1469"/>
      <c r="AL111" s="1469"/>
      <c r="AM111" s="1469"/>
      <c r="AN111" s="1469"/>
      <c r="AO111" s="1469"/>
    </row>
    <row r="112" spans="1:41" x14ac:dyDescent="0.2">
      <c r="A112" s="1469"/>
      <c r="B112" s="1469"/>
      <c r="C112" s="1469"/>
      <c r="D112" s="1469"/>
      <c r="E112" s="1469"/>
      <c r="F112" s="1469"/>
      <c r="G112" s="1469"/>
      <c r="H112" s="1469"/>
      <c r="I112" s="1469"/>
      <c r="J112" s="1469"/>
      <c r="K112" s="1469"/>
      <c r="L112" s="1469"/>
      <c r="M112" s="1469"/>
      <c r="N112" s="1469"/>
      <c r="O112" s="1469"/>
      <c r="P112" s="1469"/>
      <c r="Q112" s="1469"/>
      <c r="R112" s="1469"/>
      <c r="S112" s="1469"/>
      <c r="T112" s="1469"/>
      <c r="U112" s="1469"/>
      <c r="V112" s="1469"/>
      <c r="W112" s="1469"/>
      <c r="X112" s="1469"/>
      <c r="Y112" s="1469"/>
      <c r="Z112" s="1469"/>
      <c r="AA112" s="1469"/>
      <c r="AB112" s="1469"/>
      <c r="AC112" s="1469"/>
      <c r="AD112" s="1469"/>
      <c r="AE112" s="1469"/>
      <c r="AF112" s="1469"/>
      <c r="AG112" s="1469"/>
      <c r="AH112" s="1469"/>
      <c r="AI112" s="1469"/>
      <c r="AJ112" s="1469"/>
      <c r="AK112" s="1469"/>
      <c r="AL112" s="1469"/>
      <c r="AM112" s="1469"/>
      <c r="AN112" s="1469"/>
      <c r="AO112" s="1469"/>
    </row>
    <row r="113" spans="1:41" x14ac:dyDescent="0.2">
      <c r="A113" s="1469"/>
      <c r="B113" s="1469"/>
      <c r="C113" s="1469"/>
      <c r="D113" s="1469"/>
      <c r="E113" s="1469"/>
      <c r="F113" s="1469"/>
      <c r="G113" s="1469"/>
      <c r="H113" s="1469"/>
      <c r="I113" s="1469"/>
      <c r="J113" s="1469"/>
      <c r="K113" s="1469"/>
      <c r="L113" s="1469"/>
      <c r="M113" s="1469"/>
      <c r="N113" s="1469"/>
      <c r="O113" s="1469"/>
      <c r="P113" s="1469"/>
      <c r="Q113" s="1469"/>
      <c r="R113" s="1469"/>
      <c r="S113" s="1469"/>
      <c r="T113" s="1469"/>
      <c r="U113" s="1469"/>
      <c r="V113" s="1469"/>
      <c r="W113" s="1469"/>
      <c r="X113" s="1469"/>
      <c r="Y113" s="1469"/>
      <c r="Z113" s="1469"/>
      <c r="AA113" s="1469"/>
      <c r="AB113" s="1469"/>
      <c r="AC113" s="1469"/>
      <c r="AD113" s="1469"/>
      <c r="AE113" s="1469"/>
      <c r="AF113" s="1469"/>
      <c r="AG113" s="1469"/>
      <c r="AH113" s="1469"/>
      <c r="AI113" s="1469"/>
      <c r="AJ113" s="1469"/>
      <c r="AK113" s="1469"/>
      <c r="AL113" s="1469"/>
      <c r="AM113" s="1469"/>
      <c r="AN113" s="1469"/>
      <c r="AO113" s="1469"/>
    </row>
    <row r="114" spans="1:41" x14ac:dyDescent="0.2">
      <c r="A114" s="1469"/>
      <c r="B114" s="1469"/>
      <c r="C114" s="1469"/>
      <c r="D114" s="1469"/>
      <c r="E114" s="1469"/>
      <c r="F114" s="1469"/>
      <c r="G114" s="1469"/>
      <c r="H114" s="1469"/>
      <c r="I114" s="1469"/>
      <c r="J114" s="1469"/>
      <c r="K114" s="1469"/>
      <c r="L114" s="1469"/>
      <c r="M114" s="1469"/>
      <c r="N114" s="1469"/>
      <c r="O114" s="1469"/>
      <c r="P114" s="1469"/>
      <c r="Q114" s="1469"/>
      <c r="R114" s="1469"/>
      <c r="S114" s="1469"/>
      <c r="T114" s="1469"/>
      <c r="U114" s="1469"/>
      <c r="V114" s="1469"/>
      <c r="W114" s="1469"/>
      <c r="X114" s="1469"/>
      <c r="Y114" s="1469"/>
      <c r="Z114" s="1469"/>
      <c r="AA114" s="1469"/>
      <c r="AB114" s="1469"/>
      <c r="AC114" s="1469"/>
      <c r="AD114" s="1469"/>
      <c r="AE114" s="1469"/>
      <c r="AF114" s="1469"/>
      <c r="AG114" s="1469"/>
      <c r="AH114" s="1469"/>
      <c r="AI114" s="1469"/>
      <c r="AJ114" s="1469"/>
      <c r="AK114" s="1469"/>
      <c r="AL114" s="1469"/>
      <c r="AM114" s="1469"/>
      <c r="AN114" s="1469"/>
      <c r="AO114" s="1469"/>
    </row>
    <row r="115" spans="1:41" x14ac:dyDescent="0.2">
      <c r="A115" s="1469"/>
      <c r="B115" s="1469"/>
      <c r="C115" s="1469"/>
      <c r="D115" s="1469"/>
      <c r="E115" s="1469"/>
      <c r="F115" s="1469"/>
      <c r="G115" s="1469"/>
      <c r="H115" s="1469"/>
      <c r="I115" s="1469"/>
      <c r="J115" s="1469"/>
      <c r="K115" s="1469"/>
      <c r="L115" s="1469"/>
      <c r="M115" s="1469"/>
      <c r="N115" s="1469"/>
      <c r="O115" s="1469"/>
      <c r="P115" s="1469"/>
      <c r="Q115" s="1469"/>
      <c r="R115" s="1469"/>
      <c r="S115" s="1469"/>
      <c r="T115" s="1469"/>
      <c r="U115" s="1469"/>
      <c r="V115" s="1469"/>
      <c r="W115" s="1469"/>
      <c r="X115" s="1469"/>
      <c r="Y115" s="1469"/>
      <c r="Z115" s="1469"/>
      <c r="AA115" s="1469"/>
      <c r="AB115" s="1469"/>
      <c r="AC115" s="1469"/>
      <c r="AD115" s="1469"/>
      <c r="AE115" s="1469"/>
      <c r="AF115" s="1469"/>
      <c r="AG115" s="1469"/>
      <c r="AH115" s="1469"/>
      <c r="AI115" s="1469"/>
      <c r="AJ115" s="1469"/>
      <c r="AK115" s="1469"/>
      <c r="AL115" s="1469"/>
      <c r="AM115" s="1469"/>
      <c r="AN115" s="1469"/>
      <c r="AO115" s="1469"/>
    </row>
    <row r="116" spans="1:41" x14ac:dyDescent="0.2">
      <c r="A116" s="1469"/>
      <c r="B116" s="1469"/>
      <c r="C116" s="1469"/>
      <c r="D116" s="1469"/>
      <c r="E116" s="1469"/>
      <c r="F116" s="1469"/>
      <c r="G116" s="1469"/>
      <c r="H116" s="1469"/>
      <c r="I116" s="1469"/>
      <c r="J116" s="1469"/>
      <c r="K116" s="1469"/>
      <c r="L116" s="1469"/>
      <c r="M116" s="1469"/>
      <c r="N116" s="1469"/>
      <c r="O116" s="1469"/>
      <c r="P116" s="1469"/>
      <c r="Q116" s="1469"/>
      <c r="R116" s="1469"/>
      <c r="S116" s="1469"/>
      <c r="T116" s="1469"/>
      <c r="U116" s="1469"/>
      <c r="V116" s="1469"/>
      <c r="W116" s="1469"/>
      <c r="X116" s="1469"/>
      <c r="Y116" s="1469"/>
      <c r="Z116" s="1469"/>
      <c r="AA116" s="1469"/>
      <c r="AB116" s="1469"/>
      <c r="AC116" s="1469"/>
      <c r="AD116" s="1469"/>
      <c r="AE116" s="1469"/>
      <c r="AF116" s="1469"/>
      <c r="AG116" s="1469"/>
      <c r="AH116" s="1469"/>
      <c r="AI116" s="1469"/>
      <c r="AJ116" s="1469"/>
      <c r="AK116" s="1469"/>
      <c r="AL116" s="1469"/>
      <c r="AM116" s="1469"/>
      <c r="AN116" s="1469"/>
      <c r="AO116" s="1469"/>
    </row>
    <row r="117" spans="1:41" x14ac:dyDescent="0.2">
      <c r="A117" s="1469"/>
      <c r="B117" s="1469"/>
      <c r="C117" s="1469"/>
      <c r="D117" s="1469"/>
      <c r="E117" s="1469"/>
      <c r="F117" s="1469"/>
      <c r="G117" s="1469"/>
      <c r="H117" s="1469"/>
      <c r="I117" s="1469"/>
      <c r="J117" s="1469"/>
      <c r="K117" s="1469"/>
      <c r="L117" s="1469"/>
      <c r="M117" s="1469"/>
      <c r="N117" s="1469"/>
      <c r="O117" s="1469"/>
      <c r="P117" s="1469"/>
      <c r="Q117" s="1469"/>
      <c r="R117" s="1469"/>
      <c r="S117" s="1469"/>
      <c r="T117" s="1469"/>
      <c r="U117" s="1469"/>
      <c r="V117" s="1469"/>
      <c r="W117" s="1469"/>
      <c r="X117" s="1469"/>
      <c r="Y117" s="1469"/>
      <c r="Z117" s="1469"/>
      <c r="AA117" s="1469"/>
      <c r="AB117" s="1469"/>
      <c r="AC117" s="1469"/>
      <c r="AD117" s="1469"/>
      <c r="AE117" s="1469"/>
      <c r="AF117" s="1469"/>
      <c r="AG117" s="1469"/>
      <c r="AH117" s="1469"/>
      <c r="AI117" s="1469"/>
      <c r="AJ117" s="1469"/>
      <c r="AK117" s="1469"/>
      <c r="AL117" s="1469"/>
      <c r="AM117" s="1469"/>
      <c r="AN117" s="1469"/>
      <c r="AO117" s="1469"/>
    </row>
    <row r="118" spans="1:41" x14ac:dyDescent="0.2">
      <c r="A118" s="1469"/>
      <c r="B118" s="1469"/>
      <c r="C118" s="1469"/>
      <c r="D118" s="1469"/>
      <c r="E118" s="1469"/>
      <c r="F118" s="1469"/>
      <c r="G118" s="1469"/>
      <c r="H118" s="1469"/>
      <c r="I118" s="1469"/>
      <c r="J118" s="1469"/>
      <c r="K118" s="1469"/>
      <c r="L118" s="1469"/>
      <c r="M118" s="1469"/>
      <c r="N118" s="1469"/>
      <c r="O118" s="1469"/>
      <c r="P118" s="1469"/>
      <c r="Q118" s="1469"/>
      <c r="R118" s="1469"/>
      <c r="S118" s="1469"/>
      <c r="T118" s="1469"/>
      <c r="U118" s="1469"/>
      <c r="V118" s="1469"/>
      <c r="W118" s="1469"/>
      <c r="X118" s="1469"/>
      <c r="Y118" s="1469"/>
      <c r="Z118" s="1469"/>
      <c r="AA118" s="1469"/>
      <c r="AB118" s="1469"/>
      <c r="AC118" s="1469"/>
      <c r="AD118" s="1469"/>
      <c r="AE118" s="1469"/>
      <c r="AF118" s="1469"/>
      <c r="AG118" s="1469"/>
      <c r="AH118" s="1469"/>
      <c r="AI118" s="1469"/>
      <c r="AJ118" s="1469"/>
      <c r="AK118" s="1469"/>
      <c r="AL118" s="1469"/>
      <c r="AM118" s="1469"/>
      <c r="AN118" s="1469"/>
      <c r="AO118" s="1469"/>
    </row>
    <row r="119" spans="1:41" x14ac:dyDescent="0.2">
      <c r="A119" s="1469"/>
      <c r="B119" s="1469"/>
      <c r="C119" s="1469"/>
      <c r="D119" s="1469"/>
      <c r="E119" s="1469"/>
      <c r="F119" s="1469"/>
      <c r="G119" s="1469"/>
      <c r="H119" s="1469"/>
      <c r="I119" s="1469"/>
      <c r="J119" s="1469"/>
      <c r="K119" s="1469"/>
      <c r="L119" s="1469"/>
      <c r="M119" s="1469"/>
      <c r="N119" s="1469"/>
      <c r="O119" s="1469"/>
      <c r="P119" s="1469"/>
      <c r="Q119" s="1469"/>
      <c r="R119" s="1469"/>
      <c r="S119" s="1469"/>
      <c r="T119" s="1469"/>
      <c r="U119" s="1469"/>
      <c r="V119" s="1469"/>
      <c r="W119" s="1469"/>
      <c r="X119" s="1469"/>
      <c r="Y119" s="1469"/>
      <c r="Z119" s="1469"/>
      <c r="AA119" s="1469"/>
      <c r="AB119" s="1469"/>
      <c r="AC119" s="1469"/>
      <c r="AD119" s="1469"/>
      <c r="AE119" s="1469"/>
      <c r="AF119" s="1469"/>
      <c r="AG119" s="1469"/>
      <c r="AH119" s="1469"/>
      <c r="AI119" s="1469"/>
      <c r="AJ119" s="1469"/>
      <c r="AK119" s="1469"/>
      <c r="AL119" s="1469"/>
      <c r="AM119" s="1469"/>
      <c r="AN119" s="1469"/>
      <c r="AO119" s="1469"/>
    </row>
    <row r="120" spans="1:41" x14ac:dyDescent="0.2">
      <c r="A120" s="1469"/>
      <c r="B120" s="1469"/>
      <c r="C120" s="1469"/>
      <c r="D120" s="1469"/>
      <c r="E120" s="1469"/>
      <c r="F120" s="1469"/>
      <c r="G120" s="1469"/>
      <c r="H120" s="1469"/>
      <c r="I120" s="1469"/>
      <c r="J120" s="1469"/>
      <c r="K120" s="1469"/>
      <c r="L120" s="1469"/>
      <c r="M120" s="1469"/>
      <c r="N120" s="1469"/>
      <c r="O120" s="1469"/>
      <c r="P120" s="1469"/>
      <c r="Q120" s="1469"/>
      <c r="R120" s="1469"/>
      <c r="S120" s="1469"/>
      <c r="T120" s="1469"/>
      <c r="U120" s="1469"/>
      <c r="V120" s="1469"/>
      <c r="W120" s="1469"/>
      <c r="X120" s="1469"/>
      <c r="Y120" s="1469"/>
      <c r="Z120" s="1469"/>
      <c r="AA120" s="1469"/>
      <c r="AB120" s="1469"/>
      <c r="AC120" s="1469"/>
      <c r="AD120" s="1469"/>
      <c r="AE120" s="1469"/>
      <c r="AF120" s="1469"/>
      <c r="AG120" s="1469"/>
      <c r="AH120" s="1469"/>
      <c r="AI120" s="1469"/>
      <c r="AJ120" s="1469"/>
      <c r="AK120" s="1469"/>
      <c r="AL120" s="1469"/>
      <c r="AM120" s="1469"/>
      <c r="AN120" s="1469"/>
      <c r="AO120" s="1469"/>
    </row>
    <row r="121" spans="1:41" x14ac:dyDescent="0.2">
      <c r="A121" s="1469"/>
      <c r="B121" s="1469"/>
      <c r="C121" s="1469"/>
      <c r="D121" s="1469"/>
      <c r="E121" s="1469"/>
      <c r="F121" s="1469"/>
      <c r="G121" s="1469"/>
      <c r="H121" s="1469"/>
      <c r="I121" s="1469"/>
      <c r="J121" s="1469"/>
      <c r="K121" s="1469"/>
      <c r="L121" s="1469"/>
      <c r="M121" s="1469"/>
      <c r="N121" s="1469"/>
      <c r="O121" s="1469"/>
      <c r="P121" s="1469"/>
      <c r="Q121" s="1469"/>
      <c r="R121" s="1469"/>
      <c r="S121" s="1469"/>
      <c r="T121" s="1469"/>
      <c r="U121" s="1469"/>
      <c r="V121" s="1469"/>
      <c r="W121" s="1469"/>
      <c r="X121" s="1469"/>
      <c r="Y121" s="1469"/>
      <c r="Z121" s="1469"/>
      <c r="AA121" s="1469"/>
      <c r="AB121" s="1469"/>
      <c r="AC121" s="1469"/>
      <c r="AD121" s="1469"/>
      <c r="AE121" s="1469"/>
      <c r="AF121" s="1469"/>
      <c r="AG121" s="1469"/>
      <c r="AH121" s="1469"/>
      <c r="AI121" s="1469"/>
      <c r="AJ121" s="1469"/>
      <c r="AK121" s="1469"/>
      <c r="AL121" s="1469"/>
      <c r="AM121" s="1469"/>
      <c r="AN121" s="1469"/>
      <c r="AO121" s="1469"/>
    </row>
    <row r="122" spans="1:41" x14ac:dyDescent="0.2">
      <c r="A122" s="1469"/>
      <c r="B122" s="1469"/>
      <c r="C122" s="1469"/>
      <c r="D122" s="1469"/>
      <c r="E122" s="1469"/>
      <c r="F122" s="1469"/>
      <c r="G122" s="1469"/>
      <c r="H122" s="1469"/>
      <c r="I122" s="1469"/>
      <c r="J122" s="1469"/>
      <c r="K122" s="1469"/>
      <c r="L122" s="1469"/>
      <c r="M122" s="1469"/>
      <c r="N122" s="1469"/>
      <c r="O122" s="1469"/>
      <c r="P122" s="1469"/>
      <c r="Q122" s="1469"/>
      <c r="R122" s="1469"/>
      <c r="S122" s="1469"/>
      <c r="T122" s="1469"/>
      <c r="U122" s="1469"/>
      <c r="V122" s="1469"/>
      <c r="W122" s="1469"/>
      <c r="X122" s="1469"/>
      <c r="Y122" s="1469"/>
      <c r="Z122" s="1469"/>
      <c r="AA122" s="1469"/>
      <c r="AB122" s="1469"/>
      <c r="AC122" s="1469"/>
      <c r="AD122" s="1469"/>
      <c r="AE122" s="1469"/>
      <c r="AF122" s="1469"/>
      <c r="AG122" s="1469"/>
      <c r="AH122" s="1469"/>
      <c r="AI122" s="1469"/>
      <c r="AJ122" s="1469"/>
      <c r="AK122" s="1469"/>
      <c r="AL122" s="1469"/>
      <c r="AM122" s="1469"/>
      <c r="AN122" s="1469"/>
      <c r="AO122" s="1469"/>
    </row>
    <row r="123" spans="1:41" x14ac:dyDescent="0.2">
      <c r="A123" s="1469"/>
      <c r="B123" s="1469"/>
      <c r="C123" s="1469"/>
      <c r="D123" s="1469"/>
      <c r="E123" s="1469"/>
      <c r="F123" s="1469"/>
      <c r="G123" s="1469"/>
      <c r="H123" s="1469"/>
      <c r="I123" s="1469"/>
      <c r="J123" s="1469"/>
      <c r="K123" s="1469"/>
      <c r="L123" s="1469"/>
      <c r="M123" s="1469"/>
      <c r="N123" s="1469"/>
      <c r="O123" s="1469"/>
      <c r="P123" s="1469"/>
      <c r="Q123" s="1469"/>
      <c r="R123" s="1469"/>
      <c r="S123" s="1469"/>
      <c r="T123" s="1469"/>
      <c r="U123" s="1469"/>
      <c r="V123" s="1469"/>
      <c r="W123" s="1469"/>
      <c r="X123" s="1469"/>
      <c r="Y123" s="1469"/>
      <c r="Z123" s="1469"/>
      <c r="AA123" s="1469"/>
      <c r="AB123" s="1469"/>
      <c r="AC123" s="1469"/>
      <c r="AD123" s="1469"/>
      <c r="AE123" s="1469"/>
      <c r="AF123" s="1469"/>
      <c r="AG123" s="1469"/>
      <c r="AH123" s="1469"/>
      <c r="AI123" s="1469"/>
      <c r="AJ123" s="1469"/>
      <c r="AK123" s="1469"/>
      <c r="AL123" s="1469"/>
      <c r="AM123" s="1469"/>
      <c r="AN123" s="1469"/>
      <c r="AO123" s="1469"/>
    </row>
    <row r="124" spans="1:41" x14ac:dyDescent="0.2">
      <c r="A124" s="1469"/>
      <c r="B124" s="1469"/>
      <c r="C124" s="1469"/>
      <c r="D124" s="1469"/>
      <c r="E124" s="1469"/>
      <c r="F124" s="1469"/>
      <c r="G124" s="1469"/>
      <c r="H124" s="1469"/>
      <c r="I124" s="1469"/>
      <c r="J124" s="1469"/>
      <c r="K124" s="1469"/>
      <c r="L124" s="1469"/>
      <c r="M124" s="1469"/>
      <c r="N124" s="1469"/>
      <c r="O124" s="1469"/>
      <c r="P124" s="1469"/>
      <c r="Q124" s="1469"/>
      <c r="R124" s="1469"/>
      <c r="S124" s="1469"/>
      <c r="T124" s="1469"/>
      <c r="U124" s="1469"/>
      <c r="V124" s="1469"/>
      <c r="W124" s="1469"/>
      <c r="X124" s="1469"/>
      <c r="Y124" s="1469"/>
      <c r="Z124" s="1469"/>
      <c r="AA124" s="1469"/>
      <c r="AB124" s="1469"/>
      <c r="AC124" s="1469"/>
      <c r="AD124" s="1469"/>
      <c r="AE124" s="1469"/>
      <c r="AF124" s="1469"/>
      <c r="AG124" s="1469"/>
      <c r="AH124" s="1469"/>
      <c r="AI124" s="1469"/>
      <c r="AJ124" s="1469"/>
      <c r="AK124" s="1469"/>
      <c r="AL124" s="1469"/>
      <c r="AM124" s="1469"/>
      <c r="AN124" s="1469"/>
      <c r="AO124" s="1469"/>
    </row>
    <row r="125" spans="1:41" x14ac:dyDescent="0.2">
      <c r="A125" s="1469"/>
      <c r="B125" s="1469"/>
      <c r="C125" s="1469"/>
      <c r="D125" s="1469"/>
      <c r="E125" s="1469"/>
      <c r="F125" s="1469"/>
      <c r="G125" s="1469"/>
      <c r="H125" s="1469"/>
      <c r="I125" s="1469"/>
      <c r="J125" s="1469"/>
      <c r="K125" s="1469"/>
      <c r="L125" s="1469"/>
      <c r="M125" s="1469"/>
      <c r="N125" s="1469"/>
      <c r="O125" s="1469"/>
      <c r="P125" s="1469"/>
      <c r="Q125" s="1469"/>
      <c r="R125" s="1469"/>
      <c r="S125" s="1469"/>
      <c r="T125" s="1469"/>
      <c r="U125" s="1469"/>
      <c r="V125" s="1469"/>
      <c r="W125" s="1469"/>
      <c r="X125" s="1469"/>
      <c r="Y125" s="1469"/>
      <c r="Z125" s="1469"/>
      <c r="AA125" s="1469"/>
      <c r="AB125" s="1469"/>
      <c r="AC125" s="1469"/>
      <c r="AD125" s="1469"/>
      <c r="AE125" s="1469"/>
      <c r="AF125" s="1469"/>
      <c r="AG125" s="1469"/>
      <c r="AH125" s="1469"/>
      <c r="AI125" s="1469"/>
      <c r="AJ125" s="1469"/>
      <c r="AK125" s="1469"/>
      <c r="AL125" s="1469"/>
      <c r="AM125" s="1469"/>
      <c r="AN125" s="1469"/>
      <c r="AO125" s="1469"/>
    </row>
    <row r="126" spans="1:41" x14ac:dyDescent="0.2">
      <c r="A126" s="1469"/>
      <c r="B126" s="1469"/>
      <c r="C126" s="1469"/>
      <c r="D126" s="1469"/>
      <c r="E126" s="1469"/>
      <c r="F126" s="1469"/>
      <c r="G126" s="1469"/>
      <c r="H126" s="1469"/>
      <c r="I126" s="1469"/>
      <c r="J126" s="1469"/>
      <c r="K126" s="1469"/>
      <c r="L126" s="1469"/>
      <c r="M126" s="1469"/>
      <c r="N126" s="1469"/>
      <c r="O126" s="1469"/>
      <c r="P126" s="1469"/>
      <c r="Q126" s="1469"/>
      <c r="R126" s="1469"/>
      <c r="S126" s="1469"/>
      <c r="T126" s="1469"/>
      <c r="U126" s="1469"/>
      <c r="V126" s="1469"/>
      <c r="W126" s="1469"/>
      <c r="X126" s="1469"/>
      <c r="Y126" s="1469"/>
      <c r="Z126" s="1469"/>
      <c r="AA126" s="1469"/>
      <c r="AB126" s="1469"/>
      <c r="AC126" s="1469"/>
      <c r="AD126" s="1469"/>
      <c r="AE126" s="1469"/>
      <c r="AF126" s="1469"/>
      <c r="AG126" s="1469"/>
      <c r="AH126" s="1469"/>
      <c r="AI126" s="1469"/>
      <c r="AJ126" s="1469"/>
      <c r="AK126" s="1469"/>
      <c r="AL126" s="1469"/>
      <c r="AM126" s="1469"/>
      <c r="AN126" s="1469"/>
      <c r="AO126" s="1469"/>
    </row>
    <row r="127" spans="1:41" x14ac:dyDescent="0.2">
      <c r="A127" s="1469"/>
      <c r="B127" s="1469"/>
      <c r="C127" s="1469"/>
      <c r="D127" s="1469"/>
      <c r="E127" s="1469"/>
      <c r="F127" s="1469"/>
      <c r="G127" s="1469"/>
      <c r="H127" s="1469"/>
      <c r="I127" s="1469"/>
      <c r="J127" s="1469"/>
      <c r="K127" s="1469"/>
      <c r="L127" s="1469"/>
      <c r="M127" s="1469"/>
      <c r="N127" s="1469"/>
      <c r="O127" s="1469"/>
      <c r="P127" s="1469"/>
      <c r="Q127" s="1469"/>
      <c r="R127" s="1469"/>
      <c r="S127" s="1469"/>
      <c r="T127" s="1469"/>
      <c r="U127" s="1469"/>
      <c r="V127" s="1469"/>
      <c r="W127" s="1469"/>
      <c r="X127" s="1469"/>
      <c r="Y127" s="1469"/>
      <c r="Z127" s="1469"/>
      <c r="AA127" s="1469"/>
      <c r="AB127" s="1469"/>
      <c r="AC127" s="1469"/>
      <c r="AD127" s="1469"/>
      <c r="AE127" s="1469"/>
      <c r="AF127" s="1469"/>
      <c r="AG127" s="1469"/>
      <c r="AH127" s="1469"/>
      <c r="AI127" s="1469"/>
      <c r="AJ127" s="1469"/>
      <c r="AK127" s="1469"/>
      <c r="AL127" s="1469"/>
      <c r="AM127" s="1469"/>
      <c r="AN127" s="1469"/>
      <c r="AO127" s="1469"/>
    </row>
    <row r="128" spans="1:41" x14ac:dyDescent="0.2">
      <c r="A128" s="1469"/>
      <c r="B128" s="1469"/>
      <c r="C128" s="1469"/>
      <c r="D128" s="1469"/>
      <c r="E128" s="1469"/>
      <c r="F128" s="1469"/>
      <c r="G128" s="1469"/>
      <c r="H128" s="1469"/>
      <c r="I128" s="1469"/>
      <c r="J128" s="1469"/>
      <c r="K128" s="1469"/>
      <c r="L128" s="1469"/>
      <c r="M128" s="1469"/>
      <c r="N128" s="1469"/>
      <c r="O128" s="1469"/>
      <c r="P128" s="1469"/>
      <c r="Q128" s="1469"/>
      <c r="R128" s="1469"/>
      <c r="S128" s="1469"/>
      <c r="T128" s="1469"/>
      <c r="U128" s="1469"/>
      <c r="V128" s="1469"/>
      <c r="W128" s="1469"/>
      <c r="X128" s="1469"/>
      <c r="Y128" s="1469"/>
      <c r="Z128" s="1469"/>
      <c r="AA128" s="1469"/>
      <c r="AB128" s="1469"/>
      <c r="AC128" s="1469"/>
      <c r="AD128" s="1469"/>
      <c r="AE128" s="1469"/>
      <c r="AF128" s="1469"/>
      <c r="AG128" s="1469"/>
      <c r="AH128" s="1469"/>
      <c r="AI128" s="1469"/>
      <c r="AJ128" s="1469"/>
      <c r="AK128" s="1469"/>
      <c r="AL128" s="1469"/>
      <c r="AM128" s="1469"/>
      <c r="AN128" s="1469"/>
      <c r="AO128" s="1469"/>
    </row>
    <row r="129" spans="1:41" x14ac:dyDescent="0.2">
      <c r="A129" s="1469"/>
      <c r="B129" s="1469"/>
      <c r="C129" s="1469"/>
      <c r="D129" s="1469"/>
      <c r="E129" s="1469"/>
      <c r="F129" s="1469"/>
      <c r="G129" s="1469"/>
      <c r="H129" s="1469"/>
      <c r="I129" s="1469"/>
      <c r="J129" s="1469"/>
      <c r="K129" s="1469"/>
      <c r="L129" s="1469"/>
      <c r="M129" s="1469"/>
      <c r="N129" s="1469"/>
      <c r="O129" s="1469"/>
      <c r="P129" s="1469"/>
      <c r="Q129" s="1469"/>
      <c r="R129" s="1469"/>
      <c r="S129" s="1469"/>
      <c r="T129" s="1469"/>
      <c r="U129" s="1469"/>
      <c r="V129" s="1469"/>
      <c r="W129" s="1469"/>
      <c r="X129" s="1469"/>
      <c r="Y129" s="1469"/>
      <c r="Z129" s="1469"/>
      <c r="AA129" s="1469"/>
      <c r="AB129" s="1469"/>
      <c r="AC129" s="1469"/>
      <c r="AD129" s="1469"/>
      <c r="AE129" s="1469"/>
      <c r="AF129" s="1469"/>
      <c r="AG129" s="1469"/>
      <c r="AH129" s="1469"/>
      <c r="AI129" s="1469"/>
      <c r="AJ129" s="1469"/>
      <c r="AK129" s="1469"/>
      <c r="AL129" s="1469"/>
      <c r="AM129" s="1469"/>
      <c r="AN129" s="1469"/>
      <c r="AO129" s="1469"/>
    </row>
    <row r="130" spans="1:41" x14ac:dyDescent="0.2">
      <c r="A130" s="1469"/>
      <c r="B130" s="1469"/>
      <c r="C130" s="1469"/>
      <c r="D130" s="1469"/>
      <c r="E130" s="1469"/>
      <c r="F130" s="1469"/>
      <c r="G130" s="1469"/>
      <c r="H130" s="1469"/>
      <c r="I130" s="1469"/>
      <c r="J130" s="1469"/>
      <c r="K130" s="1469"/>
      <c r="L130" s="1469"/>
      <c r="M130" s="1469"/>
      <c r="N130" s="1469"/>
      <c r="O130" s="1469"/>
      <c r="P130" s="1469"/>
      <c r="Q130" s="1469"/>
      <c r="R130" s="1469"/>
      <c r="S130" s="1469"/>
      <c r="T130" s="1469"/>
      <c r="U130" s="1469"/>
      <c r="V130" s="1469"/>
      <c r="W130" s="1469"/>
      <c r="X130" s="1469"/>
      <c r="Y130" s="1469"/>
      <c r="Z130" s="1469"/>
      <c r="AA130" s="1469"/>
      <c r="AB130" s="1469"/>
      <c r="AC130" s="1469"/>
      <c r="AD130" s="1469"/>
      <c r="AE130" s="1469"/>
      <c r="AF130" s="1469"/>
      <c r="AG130" s="1469"/>
      <c r="AH130" s="1469"/>
      <c r="AI130" s="1469"/>
      <c r="AJ130" s="1469"/>
      <c r="AK130" s="1469"/>
      <c r="AL130" s="1469"/>
      <c r="AM130" s="1469"/>
      <c r="AN130" s="1469"/>
      <c r="AO130" s="1469"/>
    </row>
    <row r="131" spans="1:41" x14ac:dyDescent="0.2">
      <c r="A131" s="1469"/>
      <c r="B131" s="1469"/>
      <c r="C131" s="1469"/>
      <c r="D131" s="1469"/>
      <c r="E131" s="1469"/>
      <c r="F131" s="1469"/>
      <c r="G131" s="1469"/>
      <c r="H131" s="1469"/>
      <c r="I131" s="1469"/>
      <c r="J131" s="1469"/>
      <c r="K131" s="1469"/>
      <c r="L131" s="1469"/>
      <c r="M131" s="1469"/>
      <c r="N131" s="1469"/>
      <c r="O131" s="1469"/>
      <c r="P131" s="1469"/>
      <c r="Q131" s="1469"/>
      <c r="R131" s="1469"/>
      <c r="S131" s="1469"/>
      <c r="T131" s="1469"/>
      <c r="U131" s="1469"/>
      <c r="V131" s="1469"/>
      <c r="W131" s="1469"/>
      <c r="X131" s="1469"/>
      <c r="Y131" s="1469"/>
      <c r="Z131" s="1469"/>
      <c r="AA131" s="1469"/>
      <c r="AB131" s="1469"/>
      <c r="AC131" s="1469"/>
      <c r="AD131" s="1469"/>
      <c r="AE131" s="1469"/>
      <c r="AF131" s="1469"/>
      <c r="AG131" s="1469"/>
      <c r="AH131" s="1469"/>
      <c r="AI131" s="1469"/>
      <c r="AJ131" s="1469"/>
      <c r="AK131" s="1469"/>
      <c r="AL131" s="1469"/>
      <c r="AM131" s="1469"/>
      <c r="AN131" s="1469"/>
      <c r="AO131" s="1469"/>
    </row>
    <row r="132" spans="1:41" x14ac:dyDescent="0.2">
      <c r="A132" s="1469"/>
      <c r="B132" s="1469"/>
      <c r="C132" s="1469"/>
      <c r="D132" s="1469"/>
      <c r="E132" s="1469"/>
      <c r="F132" s="1469"/>
      <c r="G132" s="1469"/>
      <c r="H132" s="1469"/>
      <c r="I132" s="1469"/>
      <c r="J132" s="1469"/>
      <c r="K132" s="1469"/>
      <c r="L132" s="1469"/>
      <c r="M132" s="1469"/>
      <c r="N132" s="1469"/>
      <c r="O132" s="1469"/>
      <c r="P132" s="1469"/>
      <c r="Q132" s="1469"/>
      <c r="R132" s="1469"/>
      <c r="S132" s="1469"/>
      <c r="T132" s="1469"/>
      <c r="U132" s="1469"/>
      <c r="V132" s="1469"/>
      <c r="W132" s="1469"/>
      <c r="X132" s="1469"/>
      <c r="Y132" s="1469"/>
      <c r="Z132" s="1469"/>
      <c r="AA132" s="1469"/>
      <c r="AB132" s="1469"/>
      <c r="AC132" s="1469"/>
      <c r="AD132" s="1469"/>
      <c r="AE132" s="1469"/>
      <c r="AF132" s="1469"/>
      <c r="AG132" s="1469"/>
      <c r="AH132" s="1469"/>
      <c r="AI132" s="1469"/>
      <c r="AJ132" s="1469"/>
      <c r="AK132" s="1469"/>
      <c r="AL132" s="1469"/>
      <c r="AM132" s="1469"/>
      <c r="AN132" s="1469"/>
      <c r="AO132" s="1469"/>
    </row>
    <row r="133" spans="1:41" x14ac:dyDescent="0.2">
      <c r="A133" s="1469"/>
      <c r="B133" s="1469"/>
      <c r="C133" s="1469"/>
      <c r="D133" s="1469"/>
      <c r="E133" s="1469"/>
      <c r="F133" s="1469"/>
      <c r="G133" s="1469"/>
      <c r="H133" s="1469"/>
      <c r="I133" s="1469"/>
      <c r="J133" s="1469"/>
      <c r="K133" s="1469"/>
      <c r="L133" s="1469"/>
      <c r="M133" s="1469"/>
      <c r="N133" s="1469"/>
      <c r="O133" s="1469"/>
      <c r="P133" s="1469"/>
      <c r="Q133" s="1469"/>
      <c r="R133" s="1469"/>
      <c r="S133" s="1469"/>
      <c r="T133" s="1469"/>
      <c r="U133" s="1469"/>
      <c r="V133" s="1469"/>
      <c r="W133" s="1469"/>
      <c r="X133" s="1469"/>
      <c r="Y133" s="1469"/>
      <c r="Z133" s="1469"/>
      <c r="AA133" s="1469"/>
      <c r="AB133" s="1469"/>
      <c r="AC133" s="1469"/>
      <c r="AD133" s="1469"/>
      <c r="AE133" s="1469"/>
      <c r="AF133" s="1469"/>
      <c r="AG133" s="1469"/>
      <c r="AH133" s="1469"/>
      <c r="AI133" s="1469"/>
      <c r="AJ133" s="1469"/>
      <c r="AK133" s="1469"/>
      <c r="AL133" s="1469"/>
      <c r="AM133" s="1469"/>
      <c r="AN133" s="1469"/>
      <c r="AO133" s="1469"/>
    </row>
    <row r="134" spans="1:41" x14ac:dyDescent="0.2">
      <c r="A134" s="1469"/>
      <c r="B134" s="1469"/>
      <c r="C134" s="1469"/>
      <c r="D134" s="1469"/>
      <c r="E134" s="1469"/>
      <c r="F134" s="1469"/>
      <c r="G134" s="1469"/>
      <c r="H134" s="1469"/>
      <c r="I134" s="1469"/>
      <c r="J134" s="1469"/>
      <c r="K134" s="1469"/>
      <c r="L134" s="1469"/>
      <c r="M134" s="1469"/>
      <c r="N134" s="1469"/>
      <c r="O134" s="1469"/>
      <c r="P134" s="1469"/>
      <c r="Q134" s="1469"/>
      <c r="R134" s="1469"/>
      <c r="S134" s="1469"/>
      <c r="T134" s="1469"/>
      <c r="U134" s="1469"/>
      <c r="V134" s="1469"/>
      <c r="W134" s="1469"/>
      <c r="X134" s="1469"/>
      <c r="Y134" s="1469"/>
      <c r="Z134" s="1469"/>
      <c r="AA134" s="1469"/>
      <c r="AB134" s="1469"/>
      <c r="AC134" s="1469"/>
      <c r="AD134" s="1469"/>
      <c r="AE134" s="1469"/>
      <c r="AF134" s="1469"/>
      <c r="AG134" s="1469"/>
      <c r="AH134" s="1469"/>
      <c r="AI134" s="1469"/>
      <c r="AJ134" s="1469"/>
      <c r="AK134" s="1469"/>
      <c r="AL134" s="1469"/>
      <c r="AM134" s="1469"/>
      <c r="AN134" s="1469"/>
      <c r="AO134" s="1469"/>
    </row>
    <row r="135" spans="1:41" x14ac:dyDescent="0.2">
      <c r="A135" s="1469"/>
      <c r="B135" s="1469"/>
      <c r="C135" s="1469"/>
      <c r="D135" s="1469"/>
      <c r="E135" s="1469"/>
      <c r="F135" s="1469"/>
      <c r="G135" s="1469"/>
      <c r="H135" s="1469"/>
      <c r="I135" s="1469"/>
      <c r="J135" s="1469"/>
      <c r="K135" s="1469"/>
      <c r="L135" s="1469"/>
      <c r="M135" s="1469"/>
      <c r="N135" s="1469"/>
      <c r="O135" s="1469"/>
      <c r="P135" s="1469"/>
      <c r="Q135" s="1469"/>
      <c r="R135" s="1469"/>
      <c r="S135" s="1469"/>
      <c r="T135" s="1469"/>
      <c r="U135" s="1469"/>
      <c r="V135" s="1469"/>
      <c r="W135" s="1469"/>
      <c r="X135" s="1469"/>
      <c r="Y135" s="1469"/>
      <c r="Z135" s="1469"/>
      <c r="AA135" s="1469"/>
      <c r="AB135" s="1469"/>
      <c r="AC135" s="1469"/>
      <c r="AD135" s="1469"/>
      <c r="AE135" s="1469"/>
      <c r="AF135" s="1469"/>
      <c r="AG135" s="1469"/>
      <c r="AH135" s="1469"/>
      <c r="AI135" s="1469"/>
      <c r="AJ135" s="1469"/>
      <c r="AK135" s="1469"/>
      <c r="AL135" s="1469"/>
      <c r="AM135" s="1469"/>
      <c r="AN135" s="1469"/>
      <c r="AO135" s="1469"/>
    </row>
    <row r="136" spans="1:41" x14ac:dyDescent="0.2">
      <c r="A136" s="1469"/>
      <c r="B136" s="1469"/>
      <c r="C136" s="1469"/>
      <c r="D136" s="1469"/>
      <c r="E136" s="1469"/>
      <c r="F136" s="1469"/>
      <c r="G136" s="1469"/>
      <c r="H136" s="1469"/>
      <c r="I136" s="1469"/>
      <c r="J136" s="1469"/>
      <c r="K136" s="1469"/>
      <c r="L136" s="1469"/>
      <c r="M136" s="1469"/>
      <c r="N136" s="1469"/>
      <c r="O136" s="1469"/>
      <c r="P136" s="1469"/>
      <c r="Q136" s="1469"/>
      <c r="R136" s="1469"/>
      <c r="S136" s="1469"/>
      <c r="T136" s="1469"/>
      <c r="U136" s="1469"/>
      <c r="V136" s="1469"/>
      <c r="W136" s="1469"/>
      <c r="X136" s="1469"/>
      <c r="Y136" s="1469"/>
      <c r="Z136" s="1469"/>
      <c r="AA136" s="1469"/>
      <c r="AB136" s="1469"/>
      <c r="AC136" s="1469"/>
      <c r="AD136" s="1469"/>
      <c r="AE136" s="1469"/>
      <c r="AF136" s="1469"/>
      <c r="AG136" s="1469"/>
      <c r="AH136" s="1469"/>
      <c r="AI136" s="1469"/>
      <c r="AJ136" s="1469"/>
      <c r="AK136" s="1469"/>
      <c r="AL136" s="1469"/>
      <c r="AM136" s="1469"/>
      <c r="AN136" s="1469"/>
      <c r="AO136" s="1469"/>
    </row>
    <row r="137" spans="1:41" x14ac:dyDescent="0.2">
      <c r="A137" s="1469"/>
      <c r="B137" s="1469"/>
      <c r="C137" s="1469"/>
      <c r="D137" s="1469"/>
      <c r="E137" s="1469"/>
      <c r="F137" s="1469"/>
      <c r="G137" s="1469"/>
      <c r="H137" s="1469"/>
      <c r="I137" s="1469"/>
      <c r="J137" s="1469"/>
      <c r="K137" s="1469"/>
      <c r="L137" s="1469"/>
      <c r="M137" s="1469"/>
      <c r="N137" s="1469"/>
      <c r="O137" s="1469"/>
      <c r="P137" s="1469"/>
      <c r="Q137" s="1469"/>
      <c r="R137" s="1469"/>
      <c r="S137" s="1469"/>
      <c r="T137" s="1469"/>
      <c r="U137" s="1469"/>
      <c r="V137" s="1469"/>
      <c r="W137" s="1469"/>
      <c r="X137" s="1469"/>
      <c r="Y137" s="1469"/>
      <c r="Z137" s="1469"/>
      <c r="AA137" s="1469"/>
      <c r="AB137" s="1469"/>
      <c r="AC137" s="1469"/>
      <c r="AD137" s="1469"/>
      <c r="AE137" s="1469"/>
      <c r="AF137" s="1469"/>
      <c r="AG137" s="1469"/>
      <c r="AH137" s="1469"/>
      <c r="AI137" s="1469"/>
      <c r="AJ137" s="1469"/>
      <c r="AK137" s="1469"/>
      <c r="AL137" s="1469"/>
      <c r="AM137" s="1469"/>
      <c r="AN137" s="1469"/>
      <c r="AO137" s="1469"/>
    </row>
    <row r="138" spans="1:41" x14ac:dyDescent="0.2">
      <c r="A138" s="1469"/>
      <c r="B138" s="1469"/>
      <c r="C138" s="1469"/>
      <c r="D138" s="1469"/>
      <c r="E138" s="1469"/>
      <c r="F138" s="1469"/>
      <c r="G138" s="1469"/>
      <c r="H138" s="1469"/>
      <c r="I138" s="1469"/>
      <c r="J138" s="1469"/>
      <c r="K138" s="1469"/>
      <c r="L138" s="1469"/>
      <c r="M138" s="1469"/>
      <c r="N138" s="1469"/>
      <c r="O138" s="1469"/>
      <c r="P138" s="1469"/>
      <c r="Q138" s="1469"/>
      <c r="R138" s="1469"/>
      <c r="S138" s="1469"/>
      <c r="T138" s="1469"/>
      <c r="U138" s="1469"/>
      <c r="V138" s="1469"/>
      <c r="W138" s="1469"/>
      <c r="X138" s="1469"/>
      <c r="Y138" s="1469"/>
      <c r="Z138" s="1469"/>
      <c r="AA138" s="1469"/>
      <c r="AB138" s="1469"/>
      <c r="AC138" s="1469"/>
      <c r="AD138" s="1469"/>
      <c r="AE138" s="1469"/>
      <c r="AF138" s="1469"/>
      <c r="AG138" s="1469"/>
      <c r="AH138" s="1469"/>
      <c r="AI138" s="1469"/>
      <c r="AJ138" s="1469"/>
      <c r="AK138" s="1469"/>
      <c r="AL138" s="1469"/>
      <c r="AM138" s="1469"/>
      <c r="AN138" s="1469"/>
      <c r="AO138" s="1469"/>
    </row>
    <row r="139" spans="1:41" x14ac:dyDescent="0.2">
      <c r="A139" s="1469"/>
      <c r="B139" s="1469"/>
      <c r="C139" s="1469"/>
      <c r="D139" s="1469"/>
      <c r="E139" s="1469"/>
      <c r="F139" s="1469"/>
      <c r="G139" s="1469"/>
      <c r="H139" s="1469"/>
      <c r="I139" s="1469"/>
      <c r="J139" s="1469"/>
      <c r="K139" s="1469"/>
      <c r="L139" s="1469"/>
      <c r="M139" s="1469"/>
      <c r="N139" s="1469"/>
      <c r="O139" s="1469"/>
      <c r="P139" s="1469"/>
      <c r="Q139" s="1469"/>
      <c r="R139" s="1469"/>
      <c r="S139" s="1469"/>
      <c r="T139" s="1469"/>
      <c r="U139" s="1469"/>
      <c r="V139" s="1469"/>
      <c r="W139" s="1469"/>
      <c r="X139" s="1469"/>
      <c r="Y139" s="1469"/>
      <c r="Z139" s="1469"/>
      <c r="AA139" s="1469"/>
      <c r="AB139" s="1469"/>
      <c r="AC139" s="1469"/>
      <c r="AD139" s="1469"/>
      <c r="AE139" s="1469"/>
      <c r="AF139" s="1469"/>
      <c r="AG139" s="1469"/>
      <c r="AH139" s="1469"/>
      <c r="AI139" s="1469"/>
      <c r="AJ139" s="1469"/>
      <c r="AK139" s="1469"/>
      <c r="AL139" s="1469"/>
      <c r="AM139" s="1469"/>
      <c r="AN139" s="1469"/>
      <c r="AO139" s="1469"/>
    </row>
    <row r="140" spans="1:41" x14ac:dyDescent="0.2">
      <c r="A140" s="1469"/>
      <c r="B140" s="1469"/>
      <c r="C140" s="1469"/>
      <c r="D140" s="1469"/>
      <c r="E140" s="1469"/>
      <c r="F140" s="1469"/>
      <c r="G140" s="1469"/>
      <c r="H140" s="1469"/>
      <c r="I140" s="1469"/>
      <c r="J140" s="1469"/>
      <c r="K140" s="1469"/>
      <c r="L140" s="1469"/>
      <c r="M140" s="1469"/>
      <c r="N140" s="1469"/>
      <c r="O140" s="1469"/>
      <c r="P140" s="1469"/>
      <c r="Q140" s="1469"/>
      <c r="R140" s="1469"/>
      <c r="S140" s="1469"/>
      <c r="T140" s="1469"/>
      <c r="U140" s="1469"/>
      <c r="V140" s="1469"/>
      <c r="W140" s="1469"/>
      <c r="X140" s="1469"/>
      <c r="Y140" s="1469"/>
      <c r="Z140" s="1469"/>
      <c r="AA140" s="1469"/>
      <c r="AB140" s="1469"/>
      <c r="AC140" s="1469"/>
      <c r="AD140" s="1469"/>
      <c r="AE140" s="1469"/>
      <c r="AF140" s="1469"/>
      <c r="AG140" s="1469"/>
      <c r="AH140" s="1469"/>
      <c r="AI140" s="1469"/>
      <c r="AJ140" s="1469"/>
      <c r="AK140" s="1469"/>
      <c r="AL140" s="1469"/>
      <c r="AM140" s="1469"/>
      <c r="AN140" s="1469"/>
      <c r="AO140" s="1469"/>
    </row>
    <row r="141" spans="1:41" x14ac:dyDescent="0.2">
      <c r="A141" s="1469"/>
      <c r="B141" s="1469"/>
      <c r="C141" s="1469"/>
      <c r="D141" s="1469"/>
      <c r="E141" s="1469"/>
      <c r="F141" s="1469"/>
      <c r="G141" s="1469"/>
      <c r="H141" s="1469"/>
      <c r="I141" s="1469"/>
      <c r="J141" s="1469"/>
      <c r="K141" s="1469"/>
      <c r="L141" s="1469"/>
      <c r="M141" s="1469"/>
      <c r="N141" s="1469"/>
      <c r="O141" s="1469"/>
      <c r="P141" s="1469"/>
      <c r="Q141" s="1469"/>
      <c r="R141" s="1469"/>
      <c r="S141" s="1469"/>
      <c r="T141" s="1469"/>
      <c r="U141" s="1469"/>
      <c r="V141" s="1469"/>
      <c r="W141" s="1469"/>
      <c r="X141" s="1469"/>
      <c r="Y141" s="1469"/>
      <c r="Z141" s="1469"/>
      <c r="AA141" s="1469"/>
      <c r="AB141" s="1469"/>
      <c r="AC141" s="1469"/>
      <c r="AD141" s="1469"/>
      <c r="AE141" s="1469"/>
      <c r="AF141" s="1469"/>
      <c r="AG141" s="1469"/>
      <c r="AH141" s="1469"/>
      <c r="AI141" s="1469"/>
      <c r="AJ141" s="1469"/>
      <c r="AK141" s="1469"/>
      <c r="AL141" s="1469"/>
      <c r="AM141" s="1469"/>
      <c r="AN141" s="1469"/>
      <c r="AO141" s="1469"/>
    </row>
    <row r="142" spans="1:41" x14ac:dyDescent="0.2">
      <c r="A142" s="1469"/>
      <c r="B142" s="1469"/>
      <c r="C142" s="1469"/>
      <c r="D142" s="1469"/>
      <c r="E142" s="1469"/>
      <c r="F142" s="1469"/>
      <c r="G142" s="1469"/>
      <c r="H142" s="1469"/>
      <c r="I142" s="1469"/>
      <c r="J142" s="1469"/>
      <c r="K142" s="1469"/>
      <c r="L142" s="1469"/>
      <c r="M142" s="1469"/>
      <c r="N142" s="1469"/>
      <c r="O142" s="1469"/>
      <c r="P142" s="1469"/>
      <c r="Q142" s="1469"/>
      <c r="R142" s="1469"/>
      <c r="S142" s="1469"/>
      <c r="T142" s="1469"/>
      <c r="U142" s="1469"/>
      <c r="V142" s="1469"/>
      <c r="W142" s="1469"/>
      <c r="X142" s="1469"/>
      <c r="Y142" s="1469"/>
      <c r="Z142" s="1469"/>
      <c r="AA142" s="1469"/>
      <c r="AB142" s="1469"/>
      <c r="AC142" s="1469"/>
      <c r="AD142" s="1469"/>
      <c r="AE142" s="1469"/>
      <c r="AF142" s="1469"/>
      <c r="AG142" s="1469"/>
      <c r="AH142" s="1469"/>
      <c r="AI142" s="1469"/>
      <c r="AJ142" s="1469"/>
      <c r="AK142" s="1469"/>
      <c r="AL142" s="1469"/>
      <c r="AM142" s="1469"/>
      <c r="AN142" s="1469"/>
      <c r="AO142" s="1469"/>
    </row>
    <row r="143" spans="1:41" x14ac:dyDescent="0.2">
      <c r="A143" s="1469"/>
      <c r="B143" s="1469"/>
      <c r="C143" s="1469"/>
      <c r="D143" s="1469"/>
      <c r="E143" s="1469"/>
      <c r="F143" s="1469"/>
      <c r="G143" s="1469"/>
      <c r="H143" s="1469"/>
      <c r="I143" s="1469"/>
      <c r="J143" s="1469"/>
      <c r="K143" s="1469"/>
      <c r="L143" s="1469"/>
      <c r="M143" s="1469"/>
      <c r="N143" s="1469"/>
      <c r="O143" s="1469"/>
      <c r="P143" s="1469"/>
      <c r="Q143" s="1469"/>
      <c r="R143" s="1469"/>
      <c r="S143" s="1469"/>
      <c r="T143" s="1469"/>
      <c r="U143" s="1469"/>
      <c r="V143" s="1469"/>
      <c r="W143" s="1469"/>
      <c r="X143" s="1469"/>
      <c r="Y143" s="1469"/>
      <c r="Z143" s="1469"/>
      <c r="AA143" s="1469"/>
      <c r="AB143" s="1469"/>
      <c r="AC143" s="1469"/>
      <c r="AD143" s="1469"/>
      <c r="AE143" s="1469"/>
      <c r="AF143" s="1469"/>
      <c r="AG143" s="1469"/>
      <c r="AH143" s="1469"/>
      <c r="AI143" s="1469"/>
      <c r="AJ143" s="1469"/>
      <c r="AK143" s="1469"/>
      <c r="AL143" s="1469"/>
      <c r="AM143" s="1469"/>
      <c r="AN143" s="1469"/>
      <c r="AO143" s="1469"/>
    </row>
    <row r="144" spans="1:41" x14ac:dyDescent="0.2">
      <c r="A144" s="1469"/>
      <c r="B144" s="1469"/>
      <c r="C144" s="1469"/>
      <c r="D144" s="1469"/>
      <c r="E144" s="1469"/>
      <c r="F144" s="1469"/>
      <c r="G144" s="1469"/>
      <c r="H144" s="1469"/>
      <c r="I144" s="1469"/>
      <c r="J144" s="1469"/>
      <c r="K144" s="1469"/>
      <c r="L144" s="1469"/>
      <c r="M144" s="1469"/>
      <c r="N144" s="1469"/>
      <c r="O144" s="1469"/>
      <c r="P144" s="1469"/>
      <c r="Q144" s="1469"/>
      <c r="R144" s="1469"/>
      <c r="S144" s="1469"/>
      <c r="T144" s="1469"/>
      <c r="U144" s="1469"/>
      <c r="V144" s="1469"/>
      <c r="W144" s="1469"/>
      <c r="X144" s="1469"/>
      <c r="Y144" s="1469"/>
      <c r="Z144" s="1469"/>
      <c r="AA144" s="1469"/>
      <c r="AB144" s="1469"/>
      <c r="AC144" s="1469"/>
      <c r="AD144" s="1469"/>
      <c r="AE144" s="1469"/>
      <c r="AF144" s="1469"/>
      <c r="AG144" s="1469"/>
      <c r="AH144" s="1469"/>
      <c r="AI144" s="1469"/>
      <c r="AJ144" s="1469"/>
      <c r="AK144" s="1469"/>
      <c r="AL144" s="1469"/>
      <c r="AM144" s="1469"/>
      <c r="AN144" s="1469"/>
      <c r="AO144" s="1469"/>
    </row>
    <row r="145" spans="1:41" x14ac:dyDescent="0.2">
      <c r="A145" s="1469"/>
      <c r="B145" s="1469"/>
      <c r="C145" s="1469"/>
      <c r="D145" s="1469"/>
      <c r="E145" s="1469"/>
      <c r="F145" s="1469"/>
      <c r="G145" s="1469"/>
      <c r="H145" s="1469"/>
      <c r="I145" s="1469"/>
      <c r="J145" s="1469"/>
      <c r="K145" s="1469"/>
      <c r="L145" s="1469"/>
      <c r="M145" s="1469"/>
      <c r="N145" s="1469"/>
      <c r="O145" s="1469"/>
      <c r="P145" s="1469"/>
      <c r="Q145" s="1469"/>
      <c r="R145" s="1469"/>
      <c r="S145" s="1469"/>
      <c r="T145" s="1469"/>
      <c r="U145" s="1469"/>
      <c r="V145" s="1469"/>
      <c r="W145" s="1469"/>
      <c r="X145" s="1469"/>
      <c r="Y145" s="1469"/>
      <c r="Z145" s="1469"/>
      <c r="AA145" s="1469"/>
      <c r="AB145" s="1469"/>
      <c r="AC145" s="1469"/>
      <c r="AD145" s="1469"/>
      <c r="AE145" s="1469"/>
      <c r="AF145" s="1469"/>
      <c r="AG145" s="1469"/>
      <c r="AH145" s="1469"/>
      <c r="AI145" s="1469"/>
      <c r="AJ145" s="1469"/>
      <c r="AK145" s="1469"/>
      <c r="AL145" s="1469"/>
      <c r="AM145" s="1469"/>
      <c r="AN145" s="1469"/>
      <c r="AO145" s="1469"/>
    </row>
    <row r="146" spans="1:41" x14ac:dyDescent="0.2">
      <c r="A146" s="1469"/>
      <c r="B146" s="1469"/>
      <c r="C146" s="1469"/>
      <c r="D146" s="1469"/>
      <c r="E146" s="1469"/>
      <c r="F146" s="1469"/>
      <c r="G146" s="1469"/>
      <c r="H146" s="1469"/>
      <c r="I146" s="1469"/>
      <c r="J146" s="1469"/>
      <c r="K146" s="1469"/>
      <c r="L146" s="1469"/>
      <c r="M146" s="1469"/>
      <c r="N146" s="1469"/>
      <c r="O146" s="1469"/>
      <c r="P146" s="1469"/>
      <c r="Q146" s="1469"/>
      <c r="R146" s="1469"/>
      <c r="S146" s="1469"/>
      <c r="T146" s="1469"/>
      <c r="U146" s="1469"/>
      <c r="V146" s="1469"/>
      <c r="W146" s="1469"/>
      <c r="X146" s="1469"/>
      <c r="Y146" s="1469"/>
      <c r="Z146" s="1469"/>
      <c r="AA146" s="1469"/>
      <c r="AB146" s="1469"/>
      <c r="AC146" s="1469"/>
      <c r="AD146" s="1469"/>
      <c r="AE146" s="1469"/>
      <c r="AF146" s="1469"/>
      <c r="AG146" s="1469"/>
      <c r="AH146" s="1469"/>
      <c r="AI146" s="1469"/>
      <c r="AJ146" s="1469"/>
      <c r="AK146" s="1469"/>
      <c r="AL146" s="1469"/>
      <c r="AM146" s="1469"/>
      <c r="AN146" s="1469"/>
      <c r="AO146" s="1469"/>
    </row>
    <row r="147" spans="1:41" x14ac:dyDescent="0.2">
      <c r="A147" s="1469"/>
      <c r="B147" s="1469"/>
      <c r="C147" s="1469"/>
      <c r="D147" s="1469"/>
      <c r="E147" s="1469"/>
      <c r="F147" s="1469"/>
      <c r="G147" s="1469"/>
      <c r="H147" s="1469"/>
      <c r="I147" s="1469"/>
      <c r="J147" s="1469"/>
      <c r="K147" s="1469"/>
      <c r="L147" s="1469"/>
      <c r="M147" s="1469"/>
      <c r="N147" s="1469"/>
      <c r="O147" s="1469"/>
      <c r="P147" s="1469"/>
      <c r="Q147" s="1469"/>
      <c r="R147" s="1469"/>
      <c r="S147" s="1469"/>
      <c r="T147" s="1469"/>
      <c r="U147" s="1469"/>
      <c r="V147" s="1469"/>
      <c r="W147" s="1469"/>
      <c r="X147" s="1469"/>
      <c r="Y147" s="1469"/>
      <c r="Z147" s="1469"/>
      <c r="AA147" s="1469"/>
      <c r="AB147" s="1469"/>
      <c r="AC147" s="1469"/>
      <c r="AD147" s="1469"/>
      <c r="AE147" s="1469"/>
      <c r="AF147" s="1469"/>
      <c r="AG147" s="1469"/>
      <c r="AH147" s="1469"/>
      <c r="AI147" s="1469"/>
      <c r="AJ147" s="1469"/>
      <c r="AK147" s="1469"/>
      <c r="AL147" s="1469"/>
      <c r="AM147" s="1469"/>
      <c r="AN147" s="1469"/>
      <c r="AO147" s="1469"/>
    </row>
    <row r="148" spans="1:41" x14ac:dyDescent="0.2">
      <c r="A148" s="1469"/>
      <c r="B148" s="1469"/>
      <c r="C148" s="1469"/>
      <c r="D148" s="1469"/>
      <c r="E148" s="1469"/>
      <c r="F148" s="1469"/>
      <c r="G148" s="1469"/>
      <c r="H148" s="1469"/>
      <c r="I148" s="1469"/>
      <c r="J148" s="1469"/>
      <c r="K148" s="1469"/>
      <c r="L148" s="1469"/>
      <c r="M148" s="1469"/>
      <c r="N148" s="1469"/>
      <c r="O148" s="1469"/>
      <c r="P148" s="1469"/>
      <c r="Q148" s="1469"/>
      <c r="R148" s="1469"/>
      <c r="S148" s="1469"/>
      <c r="T148" s="1469"/>
      <c r="U148" s="1469"/>
      <c r="V148" s="1469"/>
      <c r="W148" s="1469"/>
      <c r="X148" s="1469"/>
      <c r="Y148" s="1469"/>
      <c r="Z148" s="1469"/>
      <c r="AA148" s="1469"/>
      <c r="AB148" s="1469"/>
      <c r="AC148" s="1469"/>
      <c r="AD148" s="1469"/>
      <c r="AE148" s="1469"/>
      <c r="AF148" s="1469"/>
      <c r="AG148" s="1469"/>
      <c r="AH148" s="1469"/>
      <c r="AI148" s="1469"/>
      <c r="AJ148" s="1469"/>
      <c r="AK148" s="1469"/>
      <c r="AL148" s="1469"/>
      <c r="AM148" s="1469"/>
      <c r="AN148" s="1469"/>
      <c r="AO148" s="1469"/>
    </row>
    <row r="149" spans="1:41" x14ac:dyDescent="0.2">
      <c r="A149" s="1469"/>
      <c r="B149" s="1469"/>
      <c r="C149" s="1469"/>
      <c r="D149" s="1469"/>
      <c r="E149" s="1469"/>
      <c r="F149" s="1469"/>
      <c r="G149" s="1469"/>
      <c r="H149" s="1469"/>
      <c r="I149" s="1469"/>
      <c r="J149" s="1469"/>
      <c r="K149" s="1469"/>
      <c r="L149" s="1469"/>
      <c r="M149" s="1469"/>
      <c r="N149" s="1469"/>
      <c r="O149" s="1469"/>
      <c r="P149" s="1469"/>
      <c r="Q149" s="1469"/>
      <c r="R149" s="1469"/>
      <c r="S149" s="1469"/>
      <c r="T149" s="1469"/>
      <c r="U149" s="1469"/>
      <c r="V149" s="1469"/>
      <c r="W149" s="1469"/>
      <c r="X149" s="1469"/>
      <c r="Y149" s="1469"/>
      <c r="Z149" s="1469"/>
      <c r="AA149" s="1469"/>
      <c r="AB149" s="1469"/>
      <c r="AC149" s="1469"/>
      <c r="AD149" s="1469"/>
      <c r="AE149" s="1469"/>
      <c r="AF149" s="1469"/>
      <c r="AG149" s="1469"/>
      <c r="AH149" s="1469"/>
      <c r="AI149" s="1469"/>
      <c r="AJ149" s="1469"/>
      <c r="AK149" s="1469"/>
      <c r="AL149" s="1469"/>
      <c r="AM149" s="1469"/>
      <c r="AN149" s="1469"/>
      <c r="AO149" s="1469"/>
    </row>
    <row r="150" spans="1:41" x14ac:dyDescent="0.2">
      <c r="A150" s="1469"/>
      <c r="B150" s="1469"/>
      <c r="C150" s="1469"/>
      <c r="D150" s="1469"/>
      <c r="E150" s="1469"/>
      <c r="F150" s="1469"/>
      <c r="G150" s="1469"/>
      <c r="H150" s="1469"/>
      <c r="I150" s="1469"/>
      <c r="J150" s="1469"/>
      <c r="K150" s="1469"/>
      <c r="L150" s="1469"/>
      <c r="M150" s="1469"/>
      <c r="N150" s="1469"/>
      <c r="O150" s="1469"/>
      <c r="P150" s="1469"/>
      <c r="Q150" s="1469"/>
      <c r="R150" s="1469"/>
      <c r="S150" s="1469"/>
      <c r="T150" s="1469"/>
      <c r="U150" s="1469"/>
      <c r="V150" s="1469"/>
      <c r="W150" s="1469"/>
      <c r="X150" s="1469"/>
      <c r="Y150" s="1469"/>
      <c r="Z150" s="1469"/>
      <c r="AA150" s="1469"/>
      <c r="AB150" s="1469"/>
      <c r="AC150" s="1469"/>
      <c r="AD150" s="1469"/>
      <c r="AE150" s="1469"/>
      <c r="AF150" s="1469"/>
      <c r="AG150" s="1469"/>
      <c r="AH150" s="1469"/>
      <c r="AI150" s="1469"/>
      <c r="AJ150" s="1469"/>
      <c r="AK150" s="1469"/>
      <c r="AL150" s="1469"/>
      <c r="AM150" s="1469"/>
      <c r="AN150" s="1469"/>
      <c r="AO150" s="1469"/>
    </row>
    <row r="151" spans="1:41" x14ac:dyDescent="0.2">
      <c r="A151" s="1469"/>
      <c r="B151" s="1469"/>
      <c r="C151" s="1469"/>
      <c r="D151" s="1469"/>
      <c r="E151" s="1469"/>
      <c r="F151" s="1469"/>
      <c r="G151" s="1469"/>
      <c r="H151" s="1469"/>
      <c r="I151" s="1469"/>
      <c r="J151" s="1469"/>
      <c r="K151" s="1469"/>
      <c r="L151" s="1469"/>
      <c r="M151" s="1469"/>
      <c r="N151" s="1469"/>
      <c r="O151" s="1469"/>
      <c r="P151" s="1469"/>
      <c r="Q151" s="1469"/>
      <c r="R151" s="1469"/>
      <c r="S151" s="1469"/>
      <c r="T151" s="1469"/>
      <c r="U151" s="1469"/>
      <c r="V151" s="1469"/>
      <c r="W151" s="1469"/>
      <c r="X151" s="1469"/>
      <c r="Y151" s="1469"/>
      <c r="Z151" s="1469"/>
      <c r="AA151" s="1469"/>
      <c r="AB151" s="1469"/>
      <c r="AC151" s="1469"/>
      <c r="AD151" s="1469"/>
      <c r="AE151" s="1469"/>
      <c r="AF151" s="1469"/>
      <c r="AG151" s="1469"/>
      <c r="AH151" s="1469"/>
      <c r="AI151" s="1469"/>
      <c r="AJ151" s="1469"/>
      <c r="AK151" s="1469"/>
      <c r="AL151" s="1469"/>
      <c r="AM151" s="1469"/>
      <c r="AN151" s="1469"/>
      <c r="AO151" s="1469"/>
    </row>
    <row r="152" spans="1:41" x14ac:dyDescent="0.2">
      <c r="A152" s="1469"/>
      <c r="B152" s="1469"/>
      <c r="C152" s="1469"/>
      <c r="D152" s="1469"/>
      <c r="E152" s="1469"/>
      <c r="F152" s="1469"/>
      <c r="G152" s="1469"/>
      <c r="H152" s="1469"/>
      <c r="I152" s="1469"/>
      <c r="J152" s="1469"/>
      <c r="K152" s="1469"/>
      <c r="L152" s="1469"/>
      <c r="M152" s="1469"/>
      <c r="N152" s="1469"/>
      <c r="O152" s="1469"/>
      <c r="P152" s="1469"/>
      <c r="Q152" s="1469"/>
      <c r="R152" s="1469"/>
      <c r="S152" s="1469"/>
      <c r="T152" s="1469"/>
      <c r="U152" s="1469"/>
      <c r="V152" s="1469"/>
      <c r="W152" s="1469"/>
      <c r="X152" s="1469"/>
      <c r="Y152" s="1469"/>
      <c r="Z152" s="1469"/>
      <c r="AA152" s="1469"/>
      <c r="AB152" s="1469"/>
      <c r="AC152" s="1469"/>
      <c r="AD152" s="1469"/>
      <c r="AE152" s="1469"/>
      <c r="AF152" s="1469"/>
      <c r="AG152" s="1469"/>
      <c r="AH152" s="1469"/>
      <c r="AI152" s="1469"/>
      <c r="AJ152" s="1469"/>
      <c r="AK152" s="1469"/>
      <c r="AL152" s="1469"/>
      <c r="AM152" s="1469"/>
      <c r="AN152" s="1469"/>
      <c r="AO152" s="1469"/>
    </row>
    <row r="153" spans="1:41" x14ac:dyDescent="0.2">
      <c r="A153" s="1469"/>
      <c r="B153" s="1469"/>
      <c r="C153" s="1469"/>
      <c r="D153" s="1469"/>
      <c r="E153" s="1469"/>
      <c r="F153" s="1469"/>
      <c r="G153" s="1469"/>
      <c r="H153" s="1469"/>
      <c r="I153" s="1469"/>
      <c r="J153" s="1469"/>
      <c r="K153" s="1469"/>
      <c r="L153" s="1469"/>
      <c r="M153" s="1469"/>
      <c r="N153" s="1469"/>
      <c r="O153" s="1469"/>
      <c r="P153" s="1469"/>
      <c r="Q153" s="1469"/>
      <c r="R153" s="1469"/>
      <c r="S153" s="1469"/>
      <c r="T153" s="1469"/>
      <c r="U153" s="1469"/>
      <c r="V153" s="1469"/>
      <c r="W153" s="1469"/>
      <c r="X153" s="1469"/>
      <c r="Y153" s="1469"/>
      <c r="Z153" s="1469"/>
      <c r="AA153" s="1469"/>
      <c r="AB153" s="1469"/>
      <c r="AC153" s="1469"/>
      <c r="AD153" s="1469"/>
      <c r="AE153" s="1469"/>
      <c r="AF153" s="1469"/>
      <c r="AG153" s="1469"/>
      <c r="AH153" s="1469"/>
      <c r="AI153" s="1469"/>
      <c r="AJ153" s="1469"/>
      <c r="AK153" s="1469"/>
      <c r="AL153" s="1469"/>
      <c r="AM153" s="1469"/>
      <c r="AN153" s="1469"/>
      <c r="AO153" s="1469"/>
    </row>
    <row r="154" spans="1:41" x14ac:dyDescent="0.2">
      <c r="A154" s="1469"/>
      <c r="B154" s="1469"/>
      <c r="C154" s="1469"/>
      <c r="D154" s="1469"/>
      <c r="E154" s="1469"/>
      <c r="F154" s="1469"/>
      <c r="G154" s="1469"/>
      <c r="H154" s="1469"/>
      <c r="I154" s="1469"/>
      <c r="J154" s="1469"/>
      <c r="K154" s="1469"/>
      <c r="L154" s="1469"/>
      <c r="M154" s="1469"/>
      <c r="N154" s="1469"/>
      <c r="O154" s="1469"/>
      <c r="P154" s="1469"/>
      <c r="Q154" s="1469"/>
      <c r="R154" s="1469"/>
      <c r="S154" s="1469"/>
      <c r="T154" s="1469"/>
      <c r="U154" s="1469"/>
      <c r="V154" s="1469"/>
      <c r="W154" s="1469"/>
      <c r="X154" s="1469"/>
      <c r="Y154" s="1469"/>
      <c r="Z154" s="1469"/>
      <c r="AA154" s="1469"/>
      <c r="AB154" s="1469"/>
      <c r="AC154" s="1469"/>
      <c r="AD154" s="1469"/>
      <c r="AE154" s="1469"/>
      <c r="AF154" s="1469"/>
      <c r="AG154" s="1469"/>
      <c r="AH154" s="1469"/>
      <c r="AI154" s="1469"/>
      <c r="AJ154" s="1469"/>
      <c r="AK154" s="1469"/>
      <c r="AL154" s="1469"/>
      <c r="AM154" s="1469"/>
      <c r="AN154" s="1469"/>
      <c r="AO154" s="1469"/>
    </row>
    <row r="155" spans="1:41" x14ac:dyDescent="0.2">
      <c r="A155" s="1469"/>
      <c r="B155" s="1469"/>
      <c r="C155" s="1469"/>
      <c r="D155" s="1469"/>
      <c r="E155" s="1469"/>
      <c r="F155" s="1469"/>
      <c r="G155" s="1469"/>
      <c r="H155" s="1469"/>
      <c r="I155" s="1469"/>
      <c r="J155" s="1469"/>
      <c r="K155" s="1469"/>
      <c r="L155" s="1469"/>
      <c r="M155" s="1469"/>
      <c r="N155" s="1469"/>
      <c r="O155" s="1469"/>
      <c r="P155" s="1469"/>
      <c r="Q155" s="1469"/>
      <c r="R155" s="1469"/>
      <c r="S155" s="1469"/>
      <c r="T155" s="1469"/>
      <c r="U155" s="1469"/>
      <c r="V155" s="1469"/>
      <c r="W155" s="1469"/>
      <c r="X155" s="1469"/>
      <c r="Y155" s="1469"/>
      <c r="Z155" s="1469"/>
      <c r="AA155" s="1469"/>
      <c r="AB155" s="1469"/>
      <c r="AC155" s="1469"/>
      <c r="AD155" s="1469"/>
      <c r="AE155" s="1469"/>
      <c r="AF155" s="1469"/>
      <c r="AG155" s="1469"/>
      <c r="AH155" s="1469"/>
      <c r="AI155" s="1469"/>
      <c r="AJ155" s="1469"/>
      <c r="AK155" s="1469"/>
      <c r="AL155" s="1469"/>
      <c r="AM155" s="1469"/>
      <c r="AN155" s="1469"/>
      <c r="AO155" s="1469"/>
    </row>
    <row r="156" spans="1:41" x14ac:dyDescent="0.2">
      <c r="A156" s="1469"/>
      <c r="B156" s="1469"/>
      <c r="C156" s="1469"/>
      <c r="D156" s="1469"/>
      <c r="E156" s="1469"/>
      <c r="F156" s="1469"/>
      <c r="G156" s="1469"/>
      <c r="H156" s="1469"/>
      <c r="I156" s="1469"/>
      <c r="J156" s="1469"/>
      <c r="K156" s="1469"/>
      <c r="L156" s="1469"/>
      <c r="M156" s="1469"/>
      <c r="N156" s="1469"/>
      <c r="O156" s="1469"/>
      <c r="P156" s="1469"/>
      <c r="Q156" s="1469"/>
      <c r="R156" s="1469"/>
      <c r="S156" s="1469"/>
      <c r="T156" s="1469"/>
      <c r="U156" s="1469"/>
      <c r="V156" s="1469"/>
      <c r="W156" s="1469"/>
      <c r="X156" s="1469"/>
      <c r="Y156" s="1469"/>
      <c r="Z156" s="1469"/>
      <c r="AA156" s="1469"/>
      <c r="AB156" s="1469"/>
      <c r="AC156" s="1469"/>
      <c r="AD156" s="1469"/>
      <c r="AE156" s="1469"/>
      <c r="AF156" s="1469"/>
      <c r="AG156" s="1469"/>
      <c r="AH156" s="1469"/>
      <c r="AI156" s="1469"/>
      <c r="AJ156" s="1469"/>
      <c r="AK156" s="1469"/>
      <c r="AL156" s="1469"/>
      <c r="AM156" s="1469"/>
      <c r="AN156" s="1469"/>
      <c r="AO156" s="1469"/>
    </row>
    <row r="157" spans="1:41" x14ac:dyDescent="0.2">
      <c r="A157" s="1469"/>
      <c r="B157" s="1469"/>
      <c r="C157" s="1469"/>
      <c r="D157" s="1469"/>
      <c r="E157" s="1469"/>
      <c r="F157" s="1469"/>
      <c r="G157" s="1469"/>
      <c r="H157" s="1469"/>
      <c r="I157" s="1469"/>
      <c r="J157" s="1469"/>
      <c r="K157" s="1469"/>
      <c r="L157" s="1469"/>
      <c r="M157" s="1469"/>
      <c r="N157" s="1469"/>
      <c r="O157" s="1469"/>
      <c r="P157" s="1469"/>
      <c r="Q157" s="1469"/>
      <c r="R157" s="1469"/>
      <c r="S157" s="1469"/>
      <c r="T157" s="1469"/>
      <c r="U157" s="1469"/>
      <c r="V157" s="1469"/>
      <c r="W157" s="1469"/>
      <c r="X157" s="1469"/>
      <c r="Y157" s="1469"/>
      <c r="Z157" s="1469"/>
      <c r="AA157" s="1469"/>
      <c r="AB157" s="1469"/>
      <c r="AC157" s="1469"/>
      <c r="AD157" s="1469"/>
      <c r="AE157" s="1469"/>
      <c r="AF157" s="1469"/>
      <c r="AG157" s="1469"/>
      <c r="AH157" s="1469"/>
      <c r="AI157" s="1469"/>
      <c r="AJ157" s="1469"/>
      <c r="AK157" s="1469"/>
      <c r="AL157" s="1469"/>
      <c r="AM157" s="1469"/>
      <c r="AN157" s="1469"/>
      <c r="AO157" s="1469"/>
    </row>
    <row r="158" spans="1:41" x14ac:dyDescent="0.2">
      <c r="A158" s="1469"/>
      <c r="B158" s="1469"/>
      <c r="C158" s="1469"/>
      <c r="D158" s="1469"/>
      <c r="E158" s="1469"/>
      <c r="F158" s="1469"/>
      <c r="G158" s="1469"/>
      <c r="H158" s="1469"/>
      <c r="I158" s="1469"/>
      <c r="J158" s="1469"/>
      <c r="K158" s="1469"/>
      <c r="L158" s="1469"/>
      <c r="M158" s="1469"/>
      <c r="N158" s="1469"/>
      <c r="O158" s="1469"/>
      <c r="P158" s="1469"/>
      <c r="Q158" s="1469"/>
      <c r="R158" s="1469"/>
      <c r="S158" s="1469"/>
      <c r="T158" s="1469"/>
      <c r="U158" s="1469"/>
      <c r="V158" s="1469"/>
      <c r="W158" s="1469"/>
      <c r="X158" s="1469"/>
      <c r="Y158" s="1469"/>
      <c r="Z158" s="1469"/>
      <c r="AA158" s="1469"/>
      <c r="AB158" s="1469"/>
      <c r="AC158" s="1469"/>
      <c r="AD158" s="1469"/>
      <c r="AE158" s="1469"/>
      <c r="AF158" s="1469"/>
      <c r="AG158" s="1469"/>
      <c r="AH158" s="1469"/>
      <c r="AI158" s="1469"/>
      <c r="AJ158" s="1469"/>
      <c r="AK158" s="1469"/>
      <c r="AL158" s="1469"/>
      <c r="AM158" s="1469"/>
      <c r="AN158" s="1469"/>
      <c r="AO158" s="1469"/>
    </row>
    <row r="159" spans="1:41" x14ac:dyDescent="0.2">
      <c r="A159" s="1469"/>
      <c r="B159" s="1469"/>
      <c r="C159" s="1469"/>
      <c r="D159" s="1469"/>
      <c r="E159" s="1469"/>
      <c r="F159" s="1469"/>
      <c r="G159" s="1469"/>
      <c r="H159" s="1469"/>
      <c r="I159" s="1469"/>
      <c r="J159" s="1469"/>
      <c r="K159" s="1469"/>
      <c r="L159" s="1469"/>
      <c r="M159" s="1469"/>
      <c r="N159" s="1469"/>
      <c r="O159" s="1469"/>
      <c r="P159" s="1469"/>
      <c r="Q159" s="1469"/>
      <c r="R159" s="1469"/>
      <c r="S159" s="1469"/>
      <c r="T159" s="1469"/>
      <c r="U159" s="1469"/>
      <c r="V159" s="1469"/>
      <c r="W159" s="1469"/>
      <c r="X159" s="1469"/>
      <c r="Y159" s="1469"/>
      <c r="Z159" s="1469"/>
      <c r="AA159" s="1469"/>
      <c r="AB159" s="1469"/>
      <c r="AC159" s="1469"/>
      <c r="AD159" s="1469"/>
      <c r="AE159" s="1469"/>
      <c r="AF159" s="1469"/>
      <c r="AG159" s="1469"/>
      <c r="AH159" s="1469"/>
      <c r="AI159" s="1469"/>
      <c r="AJ159" s="1469"/>
      <c r="AK159" s="1469"/>
      <c r="AL159" s="1469"/>
      <c r="AM159" s="1469"/>
      <c r="AN159" s="1469"/>
      <c r="AO159" s="1469"/>
    </row>
    <row r="160" spans="1:41" x14ac:dyDescent="0.2">
      <c r="A160" s="1469"/>
      <c r="B160" s="1469"/>
      <c r="C160" s="1469"/>
      <c r="D160" s="1469"/>
      <c r="E160" s="1469"/>
      <c r="F160" s="1469"/>
      <c r="G160" s="1469"/>
      <c r="H160" s="1469"/>
      <c r="I160" s="1469"/>
      <c r="J160" s="1469"/>
      <c r="K160" s="1469"/>
      <c r="L160" s="1469"/>
      <c r="M160" s="1469"/>
      <c r="N160" s="1469"/>
      <c r="O160" s="1469"/>
      <c r="P160" s="1469"/>
      <c r="Q160" s="1469"/>
      <c r="R160" s="1469"/>
      <c r="S160" s="1469"/>
      <c r="T160" s="1469"/>
      <c r="U160" s="1469"/>
      <c r="V160" s="1469"/>
      <c r="W160" s="1469"/>
      <c r="X160" s="1469"/>
      <c r="Y160" s="1469"/>
      <c r="Z160" s="1469"/>
      <c r="AA160" s="1469"/>
      <c r="AB160" s="1469"/>
      <c r="AC160" s="1469"/>
      <c r="AD160" s="1469"/>
      <c r="AE160" s="1469"/>
      <c r="AF160" s="1469"/>
      <c r="AG160" s="1469"/>
      <c r="AH160" s="1469"/>
      <c r="AI160" s="1469"/>
      <c r="AJ160" s="1469"/>
      <c r="AK160" s="1469"/>
      <c r="AL160" s="1469"/>
      <c r="AM160" s="1469"/>
      <c r="AN160" s="1469"/>
      <c r="AO160" s="1469"/>
    </row>
    <row r="161" spans="1:41" x14ac:dyDescent="0.2">
      <c r="A161" s="1469"/>
      <c r="B161" s="1469"/>
      <c r="C161" s="1469"/>
      <c r="D161" s="1469"/>
      <c r="E161" s="1469"/>
      <c r="F161" s="1469"/>
      <c r="G161" s="1469"/>
      <c r="H161" s="1469"/>
      <c r="I161" s="1469"/>
      <c r="J161" s="1469"/>
      <c r="K161" s="1469"/>
      <c r="L161" s="1469"/>
      <c r="M161" s="1469"/>
      <c r="N161" s="1469"/>
      <c r="O161" s="1469"/>
      <c r="P161" s="1469"/>
      <c r="Q161" s="1469"/>
      <c r="R161" s="1469"/>
      <c r="S161" s="1469"/>
      <c r="T161" s="1469"/>
      <c r="U161" s="1469"/>
      <c r="V161" s="1469"/>
      <c r="W161" s="1469"/>
      <c r="X161" s="1469"/>
      <c r="Y161" s="1469"/>
      <c r="Z161" s="1469"/>
      <c r="AA161" s="1469"/>
      <c r="AB161" s="1469"/>
      <c r="AC161" s="1469"/>
      <c r="AD161" s="1469"/>
      <c r="AE161" s="1469"/>
      <c r="AF161" s="1469"/>
      <c r="AG161" s="1469"/>
      <c r="AH161" s="1469"/>
      <c r="AI161" s="1469"/>
      <c r="AJ161" s="1469"/>
      <c r="AK161" s="1469"/>
      <c r="AL161" s="1469"/>
      <c r="AM161" s="1469"/>
      <c r="AN161" s="1469"/>
      <c r="AO161" s="1469"/>
    </row>
    <row r="162" spans="1:41" x14ac:dyDescent="0.2">
      <c r="A162" s="1469"/>
      <c r="B162" s="1469"/>
      <c r="C162" s="1469"/>
      <c r="D162" s="1469"/>
      <c r="E162" s="1469"/>
      <c r="F162" s="1469"/>
      <c r="G162" s="1469"/>
      <c r="H162" s="1469"/>
      <c r="I162" s="1469"/>
      <c r="J162" s="1469"/>
      <c r="K162" s="1469"/>
      <c r="L162" s="1469"/>
      <c r="M162" s="1469"/>
      <c r="N162" s="1469"/>
      <c r="O162" s="1469"/>
      <c r="P162" s="1469"/>
      <c r="Q162" s="1469"/>
      <c r="R162" s="1469"/>
      <c r="S162" s="1469"/>
      <c r="T162" s="1469"/>
      <c r="U162" s="1469"/>
      <c r="V162" s="1469"/>
      <c r="W162" s="1469"/>
      <c r="X162" s="1469"/>
      <c r="Y162" s="1469"/>
      <c r="Z162" s="1469"/>
      <c r="AA162" s="1469"/>
      <c r="AB162" s="1469"/>
      <c r="AC162" s="1469"/>
      <c r="AD162" s="1469"/>
      <c r="AE162" s="1469"/>
      <c r="AF162" s="1469"/>
      <c r="AG162" s="1469"/>
      <c r="AH162" s="1469"/>
      <c r="AI162" s="1469"/>
      <c r="AJ162" s="1469"/>
      <c r="AK162" s="1469"/>
      <c r="AL162" s="1469"/>
      <c r="AM162" s="1469"/>
      <c r="AN162" s="1469"/>
      <c r="AO162" s="1469"/>
    </row>
    <row r="163" spans="1:41" x14ac:dyDescent="0.2">
      <c r="A163" s="1469"/>
      <c r="B163" s="1469"/>
      <c r="C163" s="1469"/>
      <c r="D163" s="1469"/>
      <c r="E163" s="1469"/>
      <c r="F163" s="1469"/>
      <c r="G163" s="1469"/>
      <c r="H163" s="1469"/>
      <c r="I163" s="1469"/>
      <c r="J163" s="1469"/>
      <c r="K163" s="1469"/>
      <c r="L163" s="1469"/>
      <c r="M163" s="1469"/>
      <c r="N163" s="1469"/>
      <c r="O163" s="1469"/>
      <c r="P163" s="1469"/>
      <c r="Q163" s="1469"/>
      <c r="R163" s="1469"/>
      <c r="S163" s="1469"/>
      <c r="T163" s="1469"/>
      <c r="U163" s="1469"/>
      <c r="V163" s="1469"/>
      <c r="W163" s="1469"/>
      <c r="X163" s="1469"/>
      <c r="Y163" s="1469"/>
      <c r="Z163" s="1469"/>
      <c r="AA163" s="1469"/>
      <c r="AB163" s="1469"/>
      <c r="AC163" s="1469"/>
      <c r="AD163" s="1469"/>
      <c r="AE163" s="1469"/>
      <c r="AF163" s="1469"/>
      <c r="AG163" s="1469"/>
      <c r="AH163" s="1469"/>
      <c r="AI163" s="1469"/>
      <c r="AJ163" s="1469"/>
      <c r="AK163" s="1469"/>
      <c r="AL163" s="1469"/>
      <c r="AM163" s="1469"/>
      <c r="AN163" s="1469"/>
      <c r="AO163" s="1469"/>
    </row>
    <row r="164" spans="1:41" x14ac:dyDescent="0.2">
      <c r="A164" s="1469"/>
      <c r="B164" s="1469"/>
      <c r="C164" s="1469"/>
      <c r="D164" s="1469"/>
      <c r="E164" s="1469"/>
      <c r="F164" s="1469"/>
      <c r="G164" s="1469"/>
      <c r="H164" s="1469"/>
      <c r="I164" s="1469"/>
      <c r="J164" s="1469"/>
      <c r="K164" s="1469"/>
      <c r="L164" s="1469"/>
      <c r="M164" s="1469"/>
      <c r="N164" s="1469"/>
      <c r="O164" s="1469"/>
      <c r="P164" s="1469"/>
      <c r="Q164" s="1469"/>
      <c r="R164" s="1469"/>
      <c r="S164" s="1469"/>
      <c r="T164" s="1469"/>
      <c r="U164" s="1469"/>
      <c r="V164" s="1469"/>
      <c r="W164" s="1469"/>
      <c r="X164" s="1469"/>
      <c r="Y164" s="1469"/>
      <c r="Z164" s="1469"/>
      <c r="AA164" s="1469"/>
      <c r="AB164" s="1469"/>
      <c r="AC164" s="1469"/>
      <c r="AD164" s="1469"/>
      <c r="AE164" s="1469"/>
      <c r="AF164" s="1469"/>
      <c r="AG164" s="1469"/>
      <c r="AH164" s="1469"/>
      <c r="AI164" s="1469"/>
      <c r="AJ164" s="1469"/>
      <c r="AK164" s="1469"/>
      <c r="AL164" s="1469"/>
      <c r="AM164" s="1469"/>
      <c r="AN164" s="1469"/>
      <c r="AO164" s="1469"/>
    </row>
    <row r="165" spans="1:41" x14ac:dyDescent="0.2">
      <c r="A165" s="1469"/>
      <c r="B165" s="1469"/>
      <c r="C165" s="1469"/>
      <c r="D165" s="1469"/>
      <c r="E165" s="1469"/>
      <c r="F165" s="1469"/>
      <c r="G165" s="1469"/>
      <c r="H165" s="1469"/>
      <c r="I165" s="1469"/>
      <c r="J165" s="1469"/>
      <c r="K165" s="1469"/>
      <c r="L165" s="1469"/>
      <c r="M165" s="1469"/>
      <c r="N165" s="1469"/>
      <c r="O165" s="1469"/>
      <c r="P165" s="1469"/>
      <c r="Q165" s="1469"/>
      <c r="R165" s="1469"/>
      <c r="S165" s="1469"/>
      <c r="T165" s="1469"/>
      <c r="U165" s="1469"/>
      <c r="V165" s="1469"/>
      <c r="W165" s="1469"/>
      <c r="X165" s="1469"/>
      <c r="Y165" s="1469"/>
      <c r="Z165" s="1469"/>
      <c r="AA165" s="1469"/>
      <c r="AB165" s="1469"/>
      <c r="AC165" s="1469"/>
      <c r="AD165" s="1469"/>
      <c r="AE165" s="1469"/>
      <c r="AF165" s="1469"/>
      <c r="AG165" s="1469"/>
      <c r="AH165" s="1469"/>
      <c r="AI165" s="1469"/>
      <c r="AJ165" s="1469"/>
      <c r="AK165" s="1469"/>
      <c r="AL165" s="1469"/>
      <c r="AM165" s="1469"/>
      <c r="AN165" s="1469"/>
      <c r="AO165" s="1469"/>
    </row>
    <row r="166" spans="1:41" x14ac:dyDescent="0.2">
      <c r="A166" s="1469"/>
      <c r="B166" s="1469"/>
      <c r="C166" s="1469"/>
      <c r="D166" s="1469"/>
      <c r="E166" s="1469"/>
      <c r="F166" s="1469"/>
      <c r="G166" s="1469"/>
      <c r="H166" s="1469"/>
      <c r="I166" s="1469"/>
      <c r="J166" s="1469"/>
      <c r="K166" s="1469"/>
      <c r="L166" s="1469"/>
      <c r="M166" s="1469"/>
      <c r="N166" s="1469"/>
      <c r="O166" s="1469"/>
      <c r="P166" s="1469"/>
      <c r="Q166" s="1469"/>
      <c r="R166" s="1469"/>
      <c r="S166" s="1469"/>
      <c r="T166" s="1469"/>
      <c r="U166" s="1469"/>
      <c r="V166" s="1469"/>
      <c r="W166" s="1469"/>
      <c r="X166" s="1469"/>
      <c r="Y166" s="1469"/>
      <c r="Z166" s="1469"/>
      <c r="AA166" s="1469"/>
      <c r="AB166" s="1469"/>
      <c r="AC166" s="1469"/>
      <c r="AD166" s="1469"/>
      <c r="AE166" s="1469"/>
      <c r="AF166" s="1469"/>
      <c r="AG166" s="1469"/>
      <c r="AH166" s="1469"/>
      <c r="AI166" s="1469"/>
      <c r="AJ166" s="1469"/>
      <c r="AK166" s="1469"/>
      <c r="AL166" s="1469"/>
      <c r="AM166" s="1469"/>
      <c r="AN166" s="1469"/>
      <c r="AO166" s="1469"/>
    </row>
    <row r="167" spans="1:41" x14ac:dyDescent="0.2">
      <c r="A167" s="1469"/>
      <c r="B167" s="1469"/>
      <c r="C167" s="1469"/>
      <c r="D167" s="1469"/>
      <c r="E167" s="1469"/>
      <c r="F167" s="1469"/>
      <c r="G167" s="1469"/>
      <c r="H167" s="1469"/>
      <c r="I167" s="1469"/>
      <c r="J167" s="1469"/>
      <c r="K167" s="1469"/>
      <c r="L167" s="1469"/>
      <c r="M167" s="1469"/>
      <c r="N167" s="1469"/>
      <c r="O167" s="1469"/>
      <c r="P167" s="1469"/>
      <c r="Q167" s="1469"/>
      <c r="R167" s="1469"/>
      <c r="S167" s="1469"/>
      <c r="T167" s="1469"/>
      <c r="U167" s="1469"/>
      <c r="V167" s="1469"/>
      <c r="W167" s="1469"/>
      <c r="X167" s="1469"/>
      <c r="Y167" s="1469"/>
      <c r="Z167" s="1469"/>
      <c r="AA167" s="1469"/>
      <c r="AB167" s="1469"/>
      <c r="AC167" s="1469"/>
      <c r="AD167" s="1469"/>
      <c r="AE167" s="1469"/>
      <c r="AF167" s="1469"/>
      <c r="AG167" s="1469"/>
      <c r="AH167" s="1469"/>
      <c r="AI167" s="1469"/>
      <c r="AJ167" s="1469"/>
      <c r="AK167" s="1469"/>
      <c r="AL167" s="1469"/>
      <c r="AM167" s="1469"/>
      <c r="AN167" s="1469"/>
      <c r="AO167" s="1469"/>
    </row>
    <row r="168" spans="1:41" x14ac:dyDescent="0.2">
      <c r="A168" s="1469"/>
      <c r="B168" s="1469"/>
      <c r="C168" s="1469"/>
      <c r="D168" s="1469"/>
      <c r="E168" s="1469"/>
      <c r="F168" s="1469"/>
      <c r="G168" s="1469"/>
      <c r="H168" s="1469"/>
      <c r="I168" s="1469"/>
      <c r="J168" s="1469"/>
      <c r="K168" s="1469"/>
      <c r="L168" s="1469"/>
      <c r="M168" s="1469"/>
      <c r="N168" s="1469"/>
      <c r="O168" s="1469"/>
      <c r="P168" s="1469"/>
      <c r="Q168" s="1469"/>
      <c r="R168" s="1469"/>
      <c r="S168" s="1469"/>
      <c r="T168" s="1469"/>
      <c r="U168" s="1469"/>
      <c r="V168" s="1469"/>
      <c r="W168" s="1469"/>
      <c r="X168" s="1469"/>
      <c r="Y168" s="1469"/>
      <c r="Z168" s="1469"/>
      <c r="AA168" s="1469"/>
      <c r="AB168" s="1469"/>
      <c r="AC168" s="1469"/>
      <c r="AD168" s="1469"/>
      <c r="AE168" s="1469"/>
      <c r="AF168" s="1469"/>
      <c r="AG168" s="1469"/>
      <c r="AH168" s="1469"/>
      <c r="AI168" s="1469"/>
      <c r="AJ168" s="1469"/>
      <c r="AK168" s="1469"/>
      <c r="AL168" s="1469"/>
      <c r="AM168" s="1469"/>
      <c r="AN168" s="1469"/>
      <c r="AO168" s="1469"/>
    </row>
    <row r="169" spans="1:41" x14ac:dyDescent="0.2">
      <c r="A169" s="1469"/>
      <c r="B169" s="1469"/>
      <c r="C169" s="1469"/>
      <c r="D169" s="1469"/>
      <c r="E169" s="1469"/>
      <c r="F169" s="1469"/>
      <c r="G169" s="1469"/>
      <c r="H169" s="1469"/>
      <c r="I169" s="1469"/>
      <c r="J169" s="1469"/>
      <c r="K169" s="1469"/>
      <c r="L169" s="1469"/>
      <c r="M169" s="1469"/>
      <c r="N169" s="1469"/>
      <c r="O169" s="1469"/>
      <c r="P169" s="1469"/>
      <c r="Q169" s="1469"/>
      <c r="R169" s="1469"/>
      <c r="S169" s="1469"/>
      <c r="T169" s="1469"/>
      <c r="U169" s="1469"/>
      <c r="V169" s="1469"/>
      <c r="W169" s="1469"/>
      <c r="X169" s="1469"/>
      <c r="Y169" s="1469"/>
      <c r="Z169" s="1469"/>
      <c r="AA169" s="1469"/>
      <c r="AB169" s="1469"/>
      <c r="AC169" s="1469"/>
      <c r="AD169" s="1469"/>
      <c r="AE169" s="1469"/>
      <c r="AF169" s="1469"/>
      <c r="AG169" s="1469"/>
      <c r="AH169" s="1469"/>
      <c r="AI169" s="1469"/>
      <c r="AJ169" s="1469"/>
      <c r="AK169" s="1469"/>
      <c r="AL169" s="1469"/>
      <c r="AM169" s="1469"/>
      <c r="AN169" s="1469"/>
      <c r="AO169" s="1469"/>
    </row>
    <row r="170" spans="1:41" x14ac:dyDescent="0.2">
      <c r="A170" s="1469"/>
      <c r="B170" s="1469"/>
      <c r="C170" s="1469"/>
      <c r="D170" s="1469"/>
      <c r="E170" s="1469"/>
      <c r="F170" s="1469"/>
      <c r="G170" s="1469"/>
      <c r="H170" s="1469"/>
      <c r="I170" s="1469"/>
      <c r="J170" s="1469"/>
      <c r="K170" s="1469"/>
      <c r="L170" s="1469"/>
      <c r="M170" s="1469"/>
      <c r="N170" s="1469"/>
      <c r="O170" s="1469"/>
      <c r="P170" s="1469"/>
      <c r="Q170" s="1469"/>
      <c r="R170" s="1469"/>
      <c r="S170" s="1469"/>
      <c r="T170" s="1469"/>
      <c r="U170" s="1469"/>
      <c r="V170" s="1469"/>
      <c r="W170" s="1469"/>
      <c r="X170" s="1469"/>
      <c r="Y170" s="1469"/>
      <c r="Z170" s="1469"/>
      <c r="AA170" s="1469"/>
      <c r="AB170" s="1469"/>
      <c r="AC170" s="1469"/>
      <c r="AD170" s="1469"/>
      <c r="AE170" s="1469"/>
      <c r="AF170" s="1469"/>
      <c r="AG170" s="1469"/>
      <c r="AH170" s="1469"/>
      <c r="AI170" s="1469"/>
      <c r="AJ170" s="1469"/>
      <c r="AK170" s="1469"/>
      <c r="AL170" s="1469"/>
      <c r="AM170" s="1469"/>
      <c r="AN170" s="1469"/>
      <c r="AO170" s="1469"/>
    </row>
    <row r="171" spans="1:41" x14ac:dyDescent="0.2">
      <c r="A171" s="1469"/>
      <c r="B171" s="1469"/>
      <c r="C171" s="1469"/>
      <c r="D171" s="1469"/>
      <c r="E171" s="1469"/>
      <c r="F171" s="1469"/>
      <c r="G171" s="1469"/>
      <c r="H171" s="1469"/>
      <c r="I171" s="1469"/>
      <c r="J171" s="1469"/>
      <c r="K171" s="1469"/>
      <c r="L171" s="1469"/>
      <c r="M171" s="1469"/>
      <c r="N171" s="1469"/>
      <c r="O171" s="1469"/>
      <c r="P171" s="1469"/>
      <c r="Q171" s="1469"/>
      <c r="R171" s="1469"/>
      <c r="S171" s="1469"/>
      <c r="T171" s="1469"/>
      <c r="U171" s="1469"/>
      <c r="V171" s="1469"/>
      <c r="W171" s="1469"/>
      <c r="X171" s="1469"/>
      <c r="Y171" s="1469"/>
      <c r="Z171" s="1469"/>
      <c r="AA171" s="1469"/>
      <c r="AB171" s="1469"/>
      <c r="AC171" s="1469"/>
      <c r="AD171" s="1469"/>
      <c r="AE171" s="1469"/>
      <c r="AF171" s="1469"/>
      <c r="AG171" s="1469"/>
      <c r="AH171" s="1469"/>
      <c r="AI171" s="1469"/>
      <c r="AJ171" s="1469"/>
      <c r="AK171" s="1469"/>
      <c r="AL171" s="1469"/>
      <c r="AM171" s="1469"/>
      <c r="AN171" s="1469"/>
      <c r="AO171" s="1469"/>
    </row>
    <row r="172" spans="1:41" x14ac:dyDescent="0.2">
      <c r="A172" s="1469"/>
      <c r="B172" s="1469"/>
      <c r="C172" s="1469"/>
      <c r="D172" s="1469"/>
      <c r="E172" s="1469"/>
      <c r="F172" s="1469"/>
      <c r="G172" s="1469"/>
      <c r="H172" s="1469"/>
      <c r="I172" s="1469"/>
      <c r="J172" s="1469"/>
      <c r="K172" s="1469"/>
      <c r="L172" s="1469"/>
      <c r="M172" s="1469"/>
      <c r="N172" s="1469"/>
      <c r="O172" s="1469"/>
      <c r="P172" s="1469"/>
      <c r="Q172" s="1469"/>
      <c r="R172" s="1469"/>
      <c r="S172" s="1469"/>
      <c r="T172" s="1469"/>
      <c r="U172" s="1469"/>
      <c r="V172" s="1469"/>
      <c r="W172" s="1469"/>
      <c r="X172" s="1469"/>
      <c r="Y172" s="1469"/>
      <c r="Z172" s="1469"/>
      <c r="AA172" s="1469"/>
      <c r="AB172" s="1469"/>
      <c r="AC172" s="1469"/>
      <c r="AD172" s="1469"/>
      <c r="AE172" s="1469"/>
      <c r="AF172" s="1469"/>
      <c r="AG172" s="1469"/>
      <c r="AH172" s="1469"/>
      <c r="AI172" s="1469"/>
      <c r="AJ172" s="1469"/>
      <c r="AK172" s="1469"/>
      <c r="AL172" s="1469"/>
      <c r="AM172" s="1469"/>
      <c r="AN172" s="1469"/>
      <c r="AO172" s="1469"/>
    </row>
    <row r="173" spans="1:41" x14ac:dyDescent="0.2">
      <c r="A173" s="1469"/>
      <c r="B173" s="1469"/>
      <c r="C173" s="1469"/>
      <c r="D173" s="1469"/>
      <c r="E173" s="1469"/>
      <c r="F173" s="1469"/>
      <c r="G173" s="1469"/>
      <c r="H173" s="1469"/>
      <c r="I173" s="1469"/>
      <c r="J173" s="1469"/>
      <c r="K173" s="1469"/>
      <c r="L173" s="1469"/>
      <c r="M173" s="1469"/>
      <c r="N173" s="1469"/>
      <c r="O173" s="1469"/>
      <c r="P173" s="1469"/>
      <c r="Q173" s="1469"/>
      <c r="R173" s="1469"/>
      <c r="S173" s="1469"/>
      <c r="T173" s="1469"/>
      <c r="U173" s="1469"/>
      <c r="V173" s="1469"/>
      <c r="W173" s="1469"/>
      <c r="X173" s="1469"/>
      <c r="Y173" s="1469"/>
      <c r="Z173" s="1469"/>
      <c r="AA173" s="1469"/>
      <c r="AB173" s="1469"/>
      <c r="AC173" s="1469"/>
      <c r="AD173" s="1469"/>
      <c r="AE173" s="1469"/>
      <c r="AF173" s="1469"/>
      <c r="AG173" s="1469"/>
      <c r="AH173" s="1469"/>
      <c r="AI173" s="1469"/>
      <c r="AJ173" s="1469"/>
      <c r="AK173" s="1469"/>
      <c r="AL173" s="1469"/>
      <c r="AM173" s="1469"/>
      <c r="AN173" s="1469"/>
      <c r="AO173" s="1469"/>
    </row>
    <row r="174" spans="1:41" x14ac:dyDescent="0.2">
      <c r="A174" s="1469"/>
      <c r="B174" s="1469"/>
      <c r="C174" s="1469"/>
      <c r="D174" s="1469"/>
      <c r="E174" s="1469"/>
      <c r="F174" s="1469"/>
      <c r="G174" s="1469"/>
      <c r="H174" s="1469"/>
      <c r="I174" s="1469"/>
      <c r="J174" s="1469"/>
      <c r="K174" s="1469"/>
      <c r="L174" s="1469"/>
      <c r="M174" s="1469"/>
      <c r="N174" s="1469"/>
      <c r="O174" s="1469"/>
      <c r="P174" s="1469"/>
      <c r="Q174" s="1469"/>
      <c r="R174" s="1469"/>
      <c r="S174" s="1469"/>
      <c r="T174" s="1469"/>
      <c r="U174" s="1469"/>
      <c r="V174" s="1469"/>
      <c r="W174" s="1469"/>
      <c r="X174" s="1469"/>
      <c r="Y174" s="1469"/>
      <c r="Z174" s="1469"/>
      <c r="AA174" s="1469"/>
      <c r="AB174" s="1469"/>
      <c r="AC174" s="1469"/>
      <c r="AD174" s="1469"/>
      <c r="AE174" s="1469"/>
      <c r="AF174" s="1469"/>
      <c r="AG174" s="1469"/>
      <c r="AH174" s="1469"/>
      <c r="AI174" s="1469"/>
      <c r="AJ174" s="1469"/>
      <c r="AK174" s="1469"/>
      <c r="AL174" s="1469"/>
      <c r="AM174" s="1469"/>
      <c r="AN174" s="1469"/>
      <c r="AO174" s="1469"/>
    </row>
    <row r="175" spans="1:41" x14ac:dyDescent="0.2">
      <c r="A175" s="1469"/>
      <c r="B175" s="1469"/>
      <c r="C175" s="1469"/>
      <c r="D175" s="1469"/>
      <c r="E175" s="1469"/>
      <c r="F175" s="1469"/>
      <c r="G175" s="1469"/>
      <c r="H175" s="1469"/>
      <c r="I175" s="1469"/>
      <c r="J175" s="1469"/>
      <c r="K175" s="1469"/>
      <c r="L175" s="1469"/>
      <c r="M175" s="1469"/>
      <c r="N175" s="1469"/>
      <c r="O175" s="1469"/>
      <c r="P175" s="1469"/>
      <c r="Q175" s="1469"/>
      <c r="R175" s="1469"/>
      <c r="S175" s="1469"/>
      <c r="T175" s="1469"/>
      <c r="U175" s="1469"/>
      <c r="V175" s="1469"/>
      <c r="W175" s="1469"/>
      <c r="X175" s="1469"/>
      <c r="Y175" s="1469"/>
      <c r="Z175" s="1469"/>
      <c r="AA175" s="1469"/>
      <c r="AB175" s="1469"/>
      <c r="AC175" s="1469"/>
      <c r="AD175" s="1469"/>
      <c r="AE175" s="1469"/>
      <c r="AF175" s="1469"/>
      <c r="AG175" s="1469"/>
      <c r="AH175" s="1469"/>
      <c r="AI175" s="1469"/>
      <c r="AJ175" s="1469"/>
      <c r="AK175" s="1469"/>
      <c r="AL175" s="1469"/>
      <c r="AM175" s="1469"/>
      <c r="AN175" s="1469"/>
      <c r="AO175" s="1469"/>
    </row>
    <row r="176" spans="1:41" x14ac:dyDescent="0.2">
      <c r="A176" s="1469"/>
      <c r="B176" s="1469"/>
      <c r="C176" s="1469"/>
      <c r="D176" s="1469"/>
      <c r="E176" s="1469"/>
      <c r="F176" s="1469"/>
      <c r="G176" s="1469"/>
      <c r="H176" s="1469"/>
      <c r="I176" s="1469"/>
      <c r="J176" s="1469"/>
      <c r="K176" s="1469"/>
      <c r="L176" s="1469"/>
      <c r="M176" s="1469"/>
      <c r="N176" s="1469"/>
      <c r="O176" s="1469"/>
      <c r="P176" s="1469"/>
      <c r="Q176" s="1469"/>
      <c r="R176" s="1469"/>
      <c r="S176" s="1469"/>
      <c r="T176" s="1469"/>
      <c r="U176" s="1469"/>
      <c r="V176" s="1469"/>
      <c r="W176" s="1469"/>
      <c r="X176" s="1469"/>
      <c r="Y176" s="1469"/>
      <c r="Z176" s="1469"/>
      <c r="AA176" s="1469"/>
      <c r="AB176" s="1469"/>
      <c r="AC176" s="1469"/>
      <c r="AD176" s="1469"/>
      <c r="AE176" s="1469"/>
      <c r="AF176" s="1469"/>
      <c r="AG176" s="1469"/>
      <c r="AH176" s="1469"/>
      <c r="AI176" s="1469"/>
      <c r="AJ176" s="1469"/>
      <c r="AK176" s="1469"/>
      <c r="AL176" s="1469"/>
      <c r="AM176" s="1469"/>
      <c r="AN176" s="1469"/>
      <c r="AO176" s="1469"/>
    </row>
    <row r="177" spans="1:41" x14ac:dyDescent="0.2">
      <c r="A177" s="1469"/>
      <c r="B177" s="1469"/>
      <c r="C177" s="1469"/>
      <c r="D177" s="1469"/>
      <c r="E177" s="1469"/>
      <c r="F177" s="1469"/>
      <c r="G177" s="1469"/>
      <c r="H177" s="1469"/>
      <c r="I177" s="1469"/>
      <c r="J177" s="1469"/>
      <c r="K177" s="1469"/>
      <c r="L177" s="1469"/>
      <c r="M177" s="1469"/>
      <c r="N177" s="1469"/>
      <c r="O177" s="1469"/>
      <c r="P177" s="1469"/>
      <c r="Q177" s="1469"/>
      <c r="R177" s="1469"/>
      <c r="S177" s="1469"/>
      <c r="T177" s="1469"/>
      <c r="U177" s="1469"/>
      <c r="V177" s="1469"/>
      <c r="W177" s="1469"/>
      <c r="X177" s="1469"/>
      <c r="Y177" s="1469"/>
      <c r="Z177" s="1469"/>
      <c r="AA177" s="1469"/>
      <c r="AB177" s="1469"/>
      <c r="AC177" s="1469"/>
      <c r="AD177" s="1469"/>
      <c r="AE177" s="1469"/>
      <c r="AF177" s="1469"/>
      <c r="AG177" s="1469"/>
      <c r="AH177" s="1469"/>
      <c r="AI177" s="1469"/>
      <c r="AJ177" s="1469"/>
      <c r="AK177" s="1469"/>
      <c r="AL177" s="1469"/>
      <c r="AM177" s="1469"/>
      <c r="AN177" s="1469"/>
      <c r="AO177" s="1469"/>
    </row>
    <row r="178" spans="1:41" x14ac:dyDescent="0.2">
      <c r="A178" s="1469"/>
      <c r="B178" s="1469"/>
      <c r="C178" s="1469"/>
      <c r="D178" s="1469"/>
      <c r="E178" s="1469"/>
      <c r="F178" s="1469"/>
      <c r="G178" s="1469"/>
      <c r="H178" s="1469"/>
      <c r="I178" s="1469"/>
      <c r="J178" s="1469"/>
      <c r="K178" s="1469"/>
      <c r="L178" s="1469"/>
      <c r="M178" s="1469"/>
      <c r="N178" s="1469"/>
      <c r="O178" s="1469"/>
      <c r="P178" s="1469"/>
      <c r="Q178" s="1469"/>
      <c r="R178" s="1469"/>
      <c r="S178" s="1469"/>
      <c r="T178" s="1469"/>
      <c r="U178" s="1469"/>
      <c r="V178" s="1469"/>
      <c r="W178" s="1469"/>
      <c r="X178" s="1469"/>
      <c r="Y178" s="1469"/>
      <c r="Z178" s="1469"/>
      <c r="AA178" s="1469"/>
      <c r="AB178" s="1469"/>
      <c r="AC178" s="1469"/>
      <c r="AD178" s="1469"/>
      <c r="AE178" s="1469"/>
      <c r="AF178" s="1469"/>
      <c r="AG178" s="1469"/>
      <c r="AH178" s="1469"/>
      <c r="AI178" s="1469"/>
      <c r="AJ178" s="1469"/>
      <c r="AK178" s="1469"/>
      <c r="AL178" s="1469"/>
      <c r="AM178" s="1469"/>
      <c r="AN178" s="1469"/>
      <c r="AO178" s="1469"/>
    </row>
    <row r="179" spans="1:41" x14ac:dyDescent="0.2">
      <c r="A179" s="1469"/>
      <c r="B179" s="1469"/>
      <c r="C179" s="1469"/>
      <c r="D179" s="1469"/>
      <c r="E179" s="1469"/>
      <c r="F179" s="1469"/>
      <c r="G179" s="1469"/>
      <c r="H179" s="1469"/>
      <c r="I179" s="1469"/>
      <c r="J179" s="1469"/>
      <c r="K179" s="1469"/>
      <c r="L179" s="1469"/>
      <c r="M179" s="1469"/>
      <c r="N179" s="1469"/>
      <c r="O179" s="1469"/>
      <c r="P179" s="1469"/>
      <c r="Q179" s="1469"/>
      <c r="R179" s="1469"/>
      <c r="S179" s="1469"/>
      <c r="T179" s="1469"/>
      <c r="U179" s="1469"/>
      <c r="V179" s="1469"/>
      <c r="W179" s="1469"/>
      <c r="X179" s="1469"/>
      <c r="Y179" s="1469"/>
      <c r="Z179" s="1469"/>
      <c r="AA179" s="1469"/>
      <c r="AB179" s="1469"/>
      <c r="AC179" s="1469"/>
      <c r="AD179" s="1469"/>
      <c r="AE179" s="1469"/>
      <c r="AF179" s="1469"/>
      <c r="AG179" s="1469"/>
      <c r="AH179" s="1469"/>
      <c r="AI179" s="1469"/>
      <c r="AJ179" s="1469"/>
      <c r="AK179" s="1469"/>
      <c r="AL179" s="1469"/>
      <c r="AM179" s="1469"/>
      <c r="AN179" s="1469"/>
      <c r="AO179" s="1469"/>
    </row>
    <row r="180" spans="1:41" x14ac:dyDescent="0.2">
      <c r="A180" s="1469"/>
      <c r="B180" s="1469"/>
      <c r="C180" s="1469"/>
      <c r="D180" s="1469"/>
      <c r="E180" s="1469"/>
      <c r="F180" s="1469"/>
      <c r="G180" s="1469"/>
      <c r="H180" s="1469"/>
      <c r="I180" s="1469"/>
      <c r="J180" s="1469"/>
      <c r="K180" s="1469"/>
      <c r="L180" s="1469"/>
      <c r="M180" s="1469"/>
      <c r="N180" s="1469"/>
      <c r="O180" s="1469"/>
      <c r="P180" s="1469"/>
      <c r="Q180" s="1469"/>
      <c r="R180" s="1469"/>
      <c r="S180" s="1469"/>
      <c r="T180" s="1469"/>
      <c r="U180" s="1469"/>
      <c r="V180" s="1469"/>
      <c r="W180" s="1469"/>
      <c r="X180" s="1469"/>
      <c r="Y180" s="1469"/>
      <c r="Z180" s="1469"/>
      <c r="AA180" s="1469"/>
      <c r="AB180" s="1469"/>
      <c r="AC180" s="1469"/>
      <c r="AD180" s="1469"/>
      <c r="AE180" s="1469"/>
      <c r="AF180" s="1469"/>
      <c r="AG180" s="1469"/>
      <c r="AH180" s="1469"/>
      <c r="AI180" s="1469"/>
      <c r="AJ180" s="1469"/>
      <c r="AK180" s="1469"/>
      <c r="AL180" s="1469"/>
      <c r="AM180" s="1469"/>
      <c r="AN180" s="1469"/>
      <c r="AO180" s="1469"/>
    </row>
    <row r="181" spans="1:41" x14ac:dyDescent="0.2">
      <c r="A181" s="1469"/>
      <c r="B181" s="1469"/>
      <c r="C181" s="1469"/>
      <c r="D181" s="1469"/>
      <c r="E181" s="1469"/>
      <c r="F181" s="1469"/>
      <c r="G181" s="1469"/>
      <c r="H181" s="1469"/>
      <c r="I181" s="1469"/>
      <c r="J181" s="1469"/>
      <c r="K181" s="1469"/>
      <c r="L181" s="1469"/>
      <c r="M181" s="1469"/>
      <c r="N181" s="1469"/>
      <c r="O181" s="1469"/>
      <c r="P181" s="1469"/>
      <c r="Q181" s="1469"/>
      <c r="R181" s="1469"/>
      <c r="S181" s="1469"/>
      <c r="T181" s="1469"/>
      <c r="U181" s="1469"/>
      <c r="V181" s="1469"/>
      <c r="W181" s="1469"/>
      <c r="X181" s="1469"/>
      <c r="Y181" s="1469"/>
      <c r="Z181" s="1469"/>
      <c r="AA181" s="1469"/>
      <c r="AB181" s="1469"/>
      <c r="AC181" s="1469"/>
      <c r="AD181" s="1469"/>
      <c r="AE181" s="1469"/>
      <c r="AF181" s="1469"/>
      <c r="AG181" s="1469"/>
      <c r="AH181" s="1469"/>
      <c r="AI181" s="1469"/>
      <c r="AJ181" s="1469"/>
      <c r="AK181" s="1469"/>
      <c r="AL181" s="1469"/>
      <c r="AM181" s="1469"/>
      <c r="AN181" s="1469"/>
      <c r="AO181" s="1469"/>
    </row>
    <row r="182" spans="1:41" x14ac:dyDescent="0.2">
      <c r="A182" s="1469"/>
      <c r="B182" s="1469"/>
      <c r="C182" s="1469"/>
      <c r="D182" s="1469"/>
      <c r="E182" s="1469"/>
      <c r="F182" s="1469"/>
      <c r="G182" s="1469"/>
      <c r="H182" s="1469"/>
      <c r="I182" s="1469"/>
      <c r="J182" s="1469"/>
      <c r="K182" s="1469"/>
      <c r="L182" s="1469"/>
      <c r="M182" s="1469"/>
      <c r="N182" s="1469"/>
      <c r="O182" s="1469"/>
      <c r="P182" s="1469"/>
      <c r="Q182" s="1469"/>
      <c r="R182" s="1469"/>
      <c r="S182" s="1469"/>
      <c r="T182" s="1469"/>
      <c r="U182" s="1469"/>
      <c r="V182" s="1469"/>
      <c r="W182" s="1469"/>
      <c r="X182" s="1469"/>
      <c r="Y182" s="1469"/>
      <c r="Z182" s="1469"/>
      <c r="AA182" s="1469"/>
      <c r="AB182" s="1469"/>
      <c r="AC182" s="1469"/>
      <c r="AD182" s="1469"/>
      <c r="AE182" s="1469"/>
      <c r="AF182" s="1469"/>
      <c r="AG182" s="1469"/>
      <c r="AH182" s="1469"/>
      <c r="AI182" s="1469"/>
      <c r="AJ182" s="1469"/>
      <c r="AK182" s="1469"/>
      <c r="AL182" s="1469"/>
      <c r="AM182" s="1469"/>
      <c r="AN182" s="1469"/>
      <c r="AO182" s="1469"/>
    </row>
    <row r="183" spans="1:41" x14ac:dyDescent="0.2">
      <c r="A183" s="1469"/>
      <c r="B183" s="1469"/>
      <c r="C183" s="1469"/>
      <c r="D183" s="1469"/>
      <c r="E183" s="1469"/>
      <c r="F183" s="1469"/>
      <c r="G183" s="1469"/>
      <c r="H183" s="1469"/>
      <c r="I183" s="1469"/>
      <c r="J183" s="1469"/>
      <c r="K183" s="1469"/>
      <c r="L183" s="1469"/>
      <c r="M183" s="1469"/>
      <c r="N183" s="1469"/>
      <c r="O183" s="1469"/>
      <c r="P183" s="1469"/>
      <c r="Q183" s="1469"/>
      <c r="R183" s="1469"/>
      <c r="S183" s="1469"/>
      <c r="T183" s="1469"/>
      <c r="U183" s="1469"/>
      <c r="V183" s="1469"/>
      <c r="W183" s="1469"/>
      <c r="X183" s="1469"/>
      <c r="Y183" s="1469"/>
      <c r="Z183" s="1469"/>
      <c r="AA183" s="1469"/>
      <c r="AB183" s="1469"/>
      <c r="AC183" s="1469"/>
      <c r="AD183" s="1469"/>
      <c r="AE183" s="1469"/>
      <c r="AF183" s="1469"/>
      <c r="AG183" s="1469"/>
      <c r="AH183" s="1469"/>
      <c r="AI183" s="1469"/>
      <c r="AJ183" s="1469"/>
      <c r="AK183" s="1469"/>
      <c r="AL183" s="1469"/>
      <c r="AM183" s="1469"/>
      <c r="AN183" s="1469"/>
      <c r="AO183" s="1469"/>
    </row>
    <row r="184" spans="1:41" x14ac:dyDescent="0.2">
      <c r="A184" s="1469"/>
      <c r="B184" s="1469"/>
      <c r="C184" s="1469"/>
      <c r="D184" s="1469"/>
      <c r="E184" s="1469"/>
      <c r="F184" s="1469"/>
      <c r="G184" s="1469"/>
      <c r="H184" s="1469"/>
      <c r="I184" s="1469"/>
      <c r="J184" s="1469"/>
      <c r="K184" s="1469"/>
      <c r="L184" s="1469"/>
      <c r="M184" s="1469"/>
      <c r="N184" s="1469"/>
      <c r="O184" s="1469"/>
      <c r="P184" s="1469"/>
      <c r="Q184" s="1469"/>
      <c r="R184" s="1469"/>
      <c r="S184" s="1469"/>
      <c r="T184" s="1469"/>
      <c r="U184" s="1469"/>
      <c r="V184" s="1469"/>
      <c r="W184" s="1469"/>
      <c r="X184" s="1469"/>
      <c r="Y184" s="1469"/>
      <c r="Z184" s="1469"/>
      <c r="AA184" s="1469"/>
      <c r="AB184" s="1469"/>
      <c r="AC184" s="1469"/>
      <c r="AD184" s="1469"/>
      <c r="AE184" s="1469"/>
      <c r="AF184" s="1469"/>
      <c r="AG184" s="1469"/>
      <c r="AH184" s="1469"/>
      <c r="AI184" s="1469"/>
      <c r="AJ184" s="1469"/>
      <c r="AK184" s="1469"/>
      <c r="AL184" s="1469"/>
      <c r="AM184" s="1469"/>
      <c r="AN184" s="1469"/>
      <c r="AO184" s="1469"/>
    </row>
    <row r="185" spans="1:41" x14ac:dyDescent="0.2">
      <c r="A185" s="1469"/>
      <c r="B185" s="1469"/>
      <c r="C185" s="1469"/>
      <c r="D185" s="1469"/>
      <c r="E185" s="1469"/>
      <c r="F185" s="1469"/>
      <c r="G185" s="1469"/>
      <c r="H185" s="1469"/>
      <c r="I185" s="1469"/>
      <c r="J185" s="1469"/>
      <c r="K185" s="1469"/>
      <c r="L185" s="1469"/>
      <c r="M185" s="1469"/>
      <c r="N185" s="1469"/>
      <c r="O185" s="1469"/>
      <c r="P185" s="1469"/>
      <c r="Q185" s="1469"/>
      <c r="R185" s="1469"/>
      <c r="S185" s="1469"/>
      <c r="T185" s="1469"/>
      <c r="U185" s="1469"/>
      <c r="V185" s="1469"/>
      <c r="W185" s="1469"/>
      <c r="X185" s="1469"/>
      <c r="Y185" s="1469"/>
      <c r="Z185" s="1469"/>
      <c r="AA185" s="1469"/>
      <c r="AB185" s="1469"/>
      <c r="AC185" s="1469"/>
      <c r="AD185" s="1469"/>
      <c r="AE185" s="1469"/>
      <c r="AF185" s="1469"/>
      <c r="AG185" s="1469"/>
      <c r="AH185" s="1469"/>
      <c r="AI185" s="1469"/>
      <c r="AJ185" s="1469"/>
      <c r="AK185" s="1469"/>
      <c r="AL185" s="1469"/>
      <c r="AM185" s="1469"/>
      <c r="AN185" s="1469"/>
      <c r="AO185" s="1469"/>
    </row>
    <row r="186" spans="1:41" x14ac:dyDescent="0.2">
      <c r="A186" s="1469"/>
      <c r="B186" s="1469"/>
      <c r="C186" s="1469"/>
      <c r="D186" s="1469"/>
      <c r="E186" s="1469"/>
      <c r="F186" s="1469"/>
      <c r="G186" s="1469"/>
      <c r="H186" s="1469"/>
      <c r="I186" s="1469"/>
      <c r="J186" s="1469"/>
      <c r="K186" s="1469"/>
      <c r="L186" s="1469"/>
      <c r="M186" s="1469"/>
      <c r="N186" s="1469"/>
      <c r="O186" s="1469"/>
      <c r="P186" s="1469"/>
      <c r="Q186" s="1469"/>
      <c r="R186" s="1469"/>
      <c r="S186" s="1469"/>
      <c r="T186" s="1469"/>
      <c r="U186" s="1469"/>
      <c r="V186" s="1469"/>
      <c r="W186" s="1469"/>
      <c r="X186" s="1469"/>
      <c r="Y186" s="1469"/>
      <c r="Z186" s="1469"/>
      <c r="AA186" s="1469"/>
      <c r="AB186" s="1469"/>
      <c r="AC186" s="1469"/>
      <c r="AD186" s="1469"/>
      <c r="AE186" s="1469"/>
      <c r="AF186" s="1469"/>
      <c r="AG186" s="1469"/>
      <c r="AH186" s="1469"/>
      <c r="AI186" s="1469"/>
      <c r="AJ186" s="1469"/>
      <c r="AK186" s="1469"/>
      <c r="AL186" s="1469"/>
      <c r="AM186" s="1469"/>
      <c r="AN186" s="1469"/>
      <c r="AO186" s="1469"/>
    </row>
    <row r="187" spans="1:41" x14ac:dyDescent="0.2">
      <c r="A187" s="1469"/>
      <c r="B187" s="1469"/>
      <c r="C187" s="1469"/>
      <c r="D187" s="1469"/>
      <c r="E187" s="1469"/>
      <c r="F187" s="1469"/>
      <c r="G187" s="1469"/>
      <c r="H187" s="1469"/>
      <c r="I187" s="1469"/>
      <c r="J187" s="1469"/>
      <c r="K187" s="1469"/>
      <c r="L187" s="1469"/>
      <c r="M187" s="1469"/>
      <c r="N187" s="1469"/>
      <c r="O187" s="1469"/>
      <c r="P187" s="1469"/>
      <c r="Q187" s="1469"/>
      <c r="R187" s="1469"/>
      <c r="S187" s="1469"/>
      <c r="T187" s="1469"/>
      <c r="U187" s="1469"/>
      <c r="V187" s="1469"/>
      <c r="W187" s="1469"/>
      <c r="X187" s="1469"/>
      <c r="Y187" s="1469"/>
      <c r="Z187" s="1469"/>
      <c r="AA187" s="1469"/>
      <c r="AB187" s="1469"/>
      <c r="AC187" s="1469"/>
      <c r="AD187" s="1469"/>
      <c r="AE187" s="1469"/>
      <c r="AF187" s="1469"/>
      <c r="AG187" s="1469"/>
      <c r="AH187" s="1469"/>
      <c r="AI187" s="1469"/>
      <c r="AJ187" s="1469"/>
      <c r="AK187" s="1469"/>
      <c r="AL187" s="1469"/>
      <c r="AM187" s="1469"/>
      <c r="AN187" s="1469"/>
      <c r="AO187" s="1469"/>
    </row>
    <row r="188" spans="1:41" x14ac:dyDescent="0.2">
      <c r="A188" s="1469"/>
      <c r="B188" s="1469"/>
      <c r="C188" s="1469"/>
      <c r="D188" s="1469"/>
      <c r="E188" s="1469"/>
      <c r="F188" s="1469"/>
      <c r="G188" s="1469"/>
      <c r="H188" s="1469"/>
      <c r="I188" s="1469"/>
      <c r="J188" s="1469"/>
      <c r="K188" s="1469"/>
      <c r="L188" s="1469"/>
      <c r="M188" s="1469"/>
      <c r="N188" s="1469"/>
      <c r="O188" s="1469"/>
      <c r="P188" s="1469"/>
      <c r="Q188" s="1469"/>
      <c r="R188" s="1469"/>
      <c r="S188" s="1469"/>
      <c r="T188" s="1469"/>
      <c r="U188" s="1469"/>
      <c r="V188" s="1469"/>
      <c r="W188" s="1469"/>
      <c r="X188" s="1469"/>
      <c r="Y188" s="1469"/>
      <c r="Z188" s="1469"/>
      <c r="AA188" s="1469"/>
      <c r="AB188" s="1469"/>
      <c r="AC188" s="1469"/>
      <c r="AD188" s="1469"/>
      <c r="AE188" s="1469"/>
      <c r="AF188" s="1469"/>
      <c r="AG188" s="1469"/>
      <c r="AH188" s="1469"/>
      <c r="AI188" s="1469"/>
      <c r="AJ188" s="1469"/>
      <c r="AK188" s="1469"/>
      <c r="AL188" s="1469"/>
      <c r="AM188" s="1469"/>
      <c r="AN188" s="1469"/>
      <c r="AO188" s="1469"/>
    </row>
    <row r="189" spans="1:41" x14ac:dyDescent="0.2">
      <c r="A189" s="1469"/>
      <c r="B189" s="1469"/>
      <c r="C189" s="1469"/>
      <c r="D189" s="1469"/>
      <c r="E189" s="1469"/>
      <c r="F189" s="1469"/>
      <c r="G189" s="1469"/>
      <c r="H189" s="1469"/>
      <c r="I189" s="1469"/>
      <c r="J189" s="1469"/>
      <c r="K189" s="1469"/>
      <c r="L189" s="1469"/>
      <c r="M189" s="1469"/>
      <c r="N189" s="1469"/>
      <c r="O189" s="1469"/>
      <c r="P189" s="1469"/>
      <c r="Q189" s="1469"/>
      <c r="R189" s="1469"/>
      <c r="S189" s="1469"/>
      <c r="T189" s="1469"/>
      <c r="U189" s="1469"/>
      <c r="V189" s="1469"/>
      <c r="W189" s="1469"/>
      <c r="X189" s="1469"/>
      <c r="Y189" s="1469"/>
      <c r="Z189" s="1469"/>
      <c r="AA189" s="1469"/>
      <c r="AB189" s="1469"/>
      <c r="AC189" s="1469"/>
      <c r="AD189" s="1469"/>
      <c r="AE189" s="1469"/>
      <c r="AF189" s="1469"/>
      <c r="AG189" s="1469"/>
      <c r="AH189" s="1469"/>
      <c r="AI189" s="1469"/>
      <c r="AJ189" s="1469"/>
      <c r="AK189" s="1469"/>
      <c r="AL189" s="1469"/>
      <c r="AM189" s="1469"/>
      <c r="AN189" s="1469"/>
      <c r="AO189" s="1469"/>
    </row>
    <row r="190" spans="1:41" x14ac:dyDescent="0.2">
      <c r="A190" s="1469"/>
      <c r="B190" s="1469"/>
      <c r="C190" s="1469"/>
      <c r="D190" s="1469"/>
      <c r="E190" s="1469"/>
      <c r="F190" s="1469"/>
      <c r="G190" s="1469"/>
      <c r="H190" s="1469"/>
      <c r="I190" s="1469"/>
      <c r="J190" s="1469"/>
      <c r="K190" s="1469"/>
      <c r="L190" s="1469"/>
      <c r="M190" s="1469"/>
      <c r="N190" s="1469"/>
      <c r="O190" s="1469"/>
      <c r="P190" s="1469"/>
      <c r="Q190" s="1469"/>
      <c r="R190" s="1469"/>
      <c r="S190" s="1469"/>
      <c r="T190" s="1469"/>
      <c r="U190" s="1469"/>
      <c r="V190" s="1469"/>
      <c r="W190" s="1469"/>
      <c r="X190" s="1469"/>
      <c r="Y190" s="1469"/>
      <c r="Z190" s="1469"/>
      <c r="AA190" s="1469"/>
      <c r="AB190" s="1469"/>
      <c r="AC190" s="1469"/>
      <c r="AD190" s="1469"/>
      <c r="AE190" s="1469"/>
      <c r="AF190" s="1469"/>
      <c r="AG190" s="1469"/>
      <c r="AH190" s="1469"/>
      <c r="AI190" s="1469"/>
      <c r="AJ190" s="1469"/>
      <c r="AK190" s="1469"/>
      <c r="AL190" s="1469"/>
      <c r="AM190" s="1469"/>
      <c r="AN190" s="1469"/>
      <c r="AO190" s="1469"/>
    </row>
    <row r="191" spans="1:41" x14ac:dyDescent="0.2">
      <c r="A191" s="1469"/>
      <c r="B191" s="1469"/>
      <c r="C191" s="1469"/>
      <c r="D191" s="1469"/>
      <c r="E191" s="1469"/>
      <c r="F191" s="1469"/>
      <c r="G191" s="1469"/>
      <c r="H191" s="1469"/>
      <c r="I191" s="1469"/>
      <c r="J191" s="1469"/>
      <c r="K191" s="1469"/>
      <c r="L191" s="1469"/>
      <c r="M191" s="1469"/>
      <c r="N191" s="1469"/>
      <c r="O191" s="1469"/>
      <c r="P191" s="1469"/>
      <c r="Q191" s="1469"/>
      <c r="R191" s="1469"/>
      <c r="S191" s="1469"/>
      <c r="T191" s="1469"/>
      <c r="U191" s="1469"/>
      <c r="V191" s="1469"/>
      <c r="W191" s="1469"/>
      <c r="X191" s="1469"/>
      <c r="Y191" s="1469"/>
      <c r="Z191" s="1469"/>
      <c r="AA191" s="1469"/>
      <c r="AB191" s="1469"/>
      <c r="AC191" s="1469"/>
      <c r="AD191" s="1469"/>
      <c r="AE191" s="1469"/>
      <c r="AF191" s="1469"/>
      <c r="AG191" s="1469"/>
      <c r="AH191" s="1469"/>
      <c r="AI191" s="1469"/>
      <c r="AJ191" s="1469"/>
      <c r="AK191" s="1469"/>
      <c r="AL191" s="1469"/>
      <c r="AM191" s="1469"/>
      <c r="AN191" s="1469"/>
      <c r="AO191" s="1469"/>
    </row>
    <row r="192" spans="1:41" x14ac:dyDescent="0.2">
      <c r="A192" s="1469"/>
      <c r="B192" s="1469"/>
      <c r="C192" s="1469"/>
      <c r="D192" s="1469"/>
      <c r="E192" s="1469"/>
      <c r="F192" s="1469"/>
      <c r="G192" s="1469"/>
      <c r="H192" s="1469"/>
      <c r="I192" s="1469"/>
      <c r="J192" s="1469"/>
      <c r="K192" s="1469"/>
      <c r="L192" s="1469"/>
      <c r="M192" s="1469"/>
      <c r="N192" s="1469"/>
      <c r="O192" s="1469"/>
      <c r="P192" s="1469"/>
      <c r="Q192" s="1469"/>
      <c r="R192" s="1469"/>
      <c r="S192" s="1469"/>
      <c r="T192" s="1469"/>
      <c r="U192" s="1469"/>
      <c r="V192" s="1469"/>
      <c r="W192" s="1469"/>
      <c r="X192" s="1469"/>
      <c r="Y192" s="1469"/>
      <c r="Z192" s="1469"/>
      <c r="AA192" s="1469"/>
      <c r="AB192" s="1469"/>
      <c r="AC192" s="1469"/>
      <c r="AD192" s="1469"/>
      <c r="AE192" s="1469"/>
      <c r="AF192" s="1469"/>
      <c r="AG192" s="1469"/>
      <c r="AH192" s="1469"/>
      <c r="AI192" s="1469"/>
      <c r="AJ192" s="1469"/>
      <c r="AK192" s="1469"/>
      <c r="AL192" s="1469"/>
      <c r="AM192" s="1469"/>
      <c r="AN192" s="1469"/>
      <c r="AO192" s="1469"/>
    </row>
    <row r="193" spans="1:41" x14ac:dyDescent="0.2">
      <c r="A193" s="1469"/>
      <c r="B193" s="1469"/>
      <c r="C193" s="1469"/>
      <c r="D193" s="1469"/>
      <c r="E193" s="1469"/>
      <c r="F193" s="1469"/>
      <c r="G193" s="1469"/>
      <c r="H193" s="1469"/>
      <c r="I193" s="1469"/>
      <c r="J193" s="1469"/>
      <c r="K193" s="1469"/>
      <c r="L193" s="1469"/>
      <c r="M193" s="1469"/>
      <c r="N193" s="1469"/>
      <c r="O193" s="1469"/>
      <c r="P193" s="1469"/>
      <c r="Q193" s="1469"/>
      <c r="R193" s="1469"/>
      <c r="S193" s="1469"/>
      <c r="T193" s="1469"/>
      <c r="U193" s="1469"/>
      <c r="V193" s="1469"/>
      <c r="W193" s="1469"/>
      <c r="X193" s="1469"/>
      <c r="Y193" s="1469"/>
      <c r="Z193" s="1469"/>
      <c r="AA193" s="1469"/>
      <c r="AB193" s="1469"/>
      <c r="AC193" s="1469"/>
      <c r="AD193" s="1469"/>
      <c r="AE193" s="1469"/>
      <c r="AF193" s="1469"/>
      <c r="AG193" s="1469"/>
      <c r="AH193" s="1469"/>
      <c r="AI193" s="1469"/>
      <c r="AJ193" s="1469"/>
      <c r="AK193" s="1469"/>
      <c r="AL193" s="1469"/>
      <c r="AM193" s="1469"/>
      <c r="AN193" s="1469"/>
      <c r="AO193" s="1469"/>
    </row>
    <row r="194" spans="1:41" x14ac:dyDescent="0.2">
      <c r="A194" s="1469"/>
      <c r="B194" s="1469"/>
      <c r="C194" s="1469"/>
      <c r="D194" s="1469"/>
      <c r="E194" s="1469"/>
      <c r="F194" s="1469"/>
      <c r="G194" s="1469"/>
      <c r="H194" s="1469"/>
      <c r="I194" s="1469"/>
      <c r="J194" s="1469"/>
      <c r="K194" s="1469"/>
      <c r="L194" s="1469"/>
      <c r="M194" s="1469"/>
      <c r="N194" s="1469"/>
      <c r="O194" s="1469"/>
      <c r="P194" s="1469"/>
      <c r="Q194" s="1469"/>
      <c r="R194" s="1469"/>
      <c r="S194" s="1469"/>
      <c r="T194" s="1469"/>
      <c r="U194" s="1469"/>
      <c r="V194" s="1469"/>
      <c r="W194" s="1469"/>
      <c r="X194" s="1469"/>
      <c r="Y194" s="1469"/>
      <c r="Z194" s="1469"/>
      <c r="AA194" s="1469"/>
      <c r="AB194" s="1469"/>
      <c r="AC194" s="1469"/>
      <c r="AD194" s="1469"/>
      <c r="AE194" s="1469"/>
      <c r="AF194" s="1469"/>
      <c r="AG194" s="1469"/>
      <c r="AH194" s="1469"/>
      <c r="AI194" s="1469"/>
      <c r="AJ194" s="1469"/>
      <c r="AK194" s="1469"/>
      <c r="AL194" s="1469"/>
      <c r="AM194" s="1469"/>
      <c r="AN194" s="1469"/>
      <c r="AO194" s="1469"/>
    </row>
    <row r="195" spans="1:41" x14ac:dyDescent="0.2">
      <c r="A195" s="1469"/>
      <c r="B195" s="1469"/>
      <c r="C195" s="1469"/>
      <c r="D195" s="1469"/>
      <c r="E195" s="1469"/>
      <c r="F195" s="1469"/>
      <c r="G195" s="1469"/>
      <c r="H195" s="1469"/>
      <c r="I195" s="1469"/>
      <c r="J195" s="1469"/>
      <c r="K195" s="1469"/>
      <c r="L195" s="1469"/>
      <c r="M195" s="1469"/>
      <c r="N195" s="1469"/>
      <c r="O195" s="1469"/>
      <c r="P195" s="1469"/>
      <c r="Q195" s="1469"/>
      <c r="R195" s="1469"/>
      <c r="S195" s="1469"/>
      <c r="T195" s="1469"/>
      <c r="U195" s="1469"/>
      <c r="V195" s="1469"/>
      <c r="W195" s="1469"/>
      <c r="X195" s="1469"/>
      <c r="Y195" s="1469"/>
      <c r="Z195" s="1469"/>
      <c r="AA195" s="1469"/>
      <c r="AB195" s="1469"/>
      <c r="AC195" s="1469"/>
      <c r="AD195" s="1469"/>
      <c r="AE195" s="1469"/>
      <c r="AF195" s="1469"/>
      <c r="AG195" s="1469"/>
      <c r="AH195" s="1469"/>
      <c r="AI195" s="1469"/>
      <c r="AJ195" s="1469"/>
      <c r="AK195" s="1469"/>
      <c r="AL195" s="1469"/>
      <c r="AM195" s="1469"/>
      <c r="AN195" s="1469"/>
      <c r="AO195" s="1469"/>
    </row>
    <row r="196" spans="1:41" x14ac:dyDescent="0.2">
      <c r="A196" s="1469"/>
      <c r="B196" s="1469"/>
      <c r="C196" s="1469"/>
      <c r="D196" s="1469"/>
      <c r="E196" s="1469"/>
      <c r="F196" s="1469"/>
      <c r="G196" s="1469"/>
      <c r="H196" s="1469"/>
      <c r="I196" s="1469"/>
      <c r="J196" s="1469"/>
      <c r="K196" s="1469"/>
      <c r="L196" s="1469"/>
      <c r="M196" s="1469"/>
      <c r="N196" s="1469"/>
      <c r="O196" s="1469"/>
      <c r="P196" s="1469"/>
      <c r="Q196" s="1469"/>
      <c r="R196" s="1469"/>
      <c r="S196" s="1469"/>
      <c r="T196" s="1469"/>
      <c r="U196" s="1469"/>
      <c r="V196" s="1469"/>
      <c r="W196" s="1469"/>
      <c r="X196" s="1469"/>
      <c r="Y196" s="1469"/>
      <c r="Z196" s="1469"/>
      <c r="AA196" s="1469"/>
      <c r="AB196" s="1469"/>
      <c r="AC196" s="1469"/>
      <c r="AD196" s="1469"/>
      <c r="AE196" s="1469"/>
      <c r="AF196" s="1469"/>
      <c r="AG196" s="1469"/>
      <c r="AH196" s="1469"/>
      <c r="AI196" s="1469"/>
      <c r="AJ196" s="1469"/>
      <c r="AK196" s="1469"/>
      <c r="AL196" s="1469"/>
      <c r="AM196" s="1469"/>
      <c r="AN196" s="1469"/>
      <c r="AO196" s="1469"/>
    </row>
    <row r="197" spans="1:41" x14ac:dyDescent="0.2">
      <c r="A197" s="1469"/>
      <c r="B197" s="1469"/>
      <c r="C197" s="1469"/>
      <c r="D197" s="1469"/>
      <c r="E197" s="1469"/>
      <c r="F197" s="1469"/>
      <c r="G197" s="1469"/>
      <c r="H197" s="1469"/>
      <c r="I197" s="1469"/>
      <c r="J197" s="1469"/>
      <c r="K197" s="1469"/>
      <c r="L197" s="1469"/>
      <c r="M197" s="1469"/>
      <c r="N197" s="1469"/>
      <c r="O197" s="1469"/>
      <c r="P197" s="1469"/>
      <c r="Q197" s="1469"/>
      <c r="R197" s="1469"/>
      <c r="S197" s="1469"/>
      <c r="T197" s="1469"/>
      <c r="U197" s="1469"/>
      <c r="V197" s="1469"/>
      <c r="W197" s="1469"/>
      <c r="X197" s="1469"/>
      <c r="Y197" s="1469"/>
      <c r="Z197" s="1469"/>
      <c r="AA197" s="1469"/>
      <c r="AB197" s="1469"/>
      <c r="AC197" s="1469"/>
      <c r="AD197" s="1469"/>
      <c r="AE197" s="1469"/>
      <c r="AF197" s="1469"/>
      <c r="AG197" s="1469"/>
      <c r="AH197" s="1469"/>
      <c r="AI197" s="1469"/>
      <c r="AJ197" s="1469"/>
      <c r="AK197" s="1469"/>
      <c r="AL197" s="1469"/>
      <c r="AM197" s="1469"/>
      <c r="AN197" s="1469"/>
      <c r="AO197" s="1469"/>
    </row>
    <row r="198" spans="1:41" x14ac:dyDescent="0.2">
      <c r="A198" s="1469"/>
      <c r="B198" s="1469"/>
      <c r="C198" s="1469"/>
      <c r="D198" s="1469"/>
      <c r="E198" s="1469"/>
      <c r="F198" s="1469"/>
      <c r="G198" s="1469"/>
      <c r="H198" s="1469"/>
      <c r="I198" s="1469"/>
      <c r="J198" s="1469"/>
      <c r="K198" s="1469"/>
      <c r="L198" s="1469"/>
      <c r="M198" s="1469"/>
      <c r="N198" s="1469"/>
      <c r="O198" s="1469"/>
      <c r="P198" s="1469"/>
      <c r="Q198" s="1469"/>
      <c r="R198" s="1469"/>
      <c r="S198" s="1469"/>
      <c r="T198" s="1469"/>
      <c r="U198" s="1469"/>
      <c r="V198" s="1469"/>
      <c r="W198" s="1469"/>
      <c r="X198" s="1469"/>
      <c r="Y198" s="1469"/>
      <c r="Z198" s="1469"/>
      <c r="AA198" s="1469"/>
      <c r="AB198" s="1469"/>
      <c r="AC198" s="1469"/>
      <c r="AD198" s="1469"/>
      <c r="AE198" s="1469"/>
      <c r="AF198" s="1469"/>
      <c r="AG198" s="1469"/>
      <c r="AH198" s="1469"/>
      <c r="AI198" s="1469"/>
      <c r="AJ198" s="1469"/>
      <c r="AK198" s="1469"/>
      <c r="AL198" s="1469"/>
      <c r="AM198" s="1469"/>
      <c r="AN198" s="1469"/>
      <c r="AO198" s="1469"/>
    </row>
    <row r="199" spans="1:41" x14ac:dyDescent="0.2">
      <c r="A199" s="1469"/>
      <c r="B199" s="1469"/>
      <c r="C199" s="1469"/>
      <c r="D199" s="1469"/>
      <c r="E199" s="1469"/>
      <c r="F199" s="1469"/>
      <c r="G199" s="1469"/>
      <c r="H199" s="1469"/>
      <c r="I199" s="1469"/>
      <c r="J199" s="1469"/>
      <c r="K199" s="1469"/>
      <c r="L199" s="1469"/>
      <c r="M199" s="1469"/>
      <c r="N199" s="1469"/>
      <c r="O199" s="1469"/>
      <c r="P199" s="1469"/>
      <c r="Q199" s="1469"/>
      <c r="R199" s="1469"/>
      <c r="S199" s="1469"/>
      <c r="T199" s="1469"/>
      <c r="U199" s="1469"/>
      <c r="V199" s="1469"/>
      <c r="W199" s="1469"/>
      <c r="X199" s="1469"/>
      <c r="Y199" s="1469"/>
      <c r="Z199" s="1469"/>
      <c r="AA199" s="1469"/>
      <c r="AB199" s="1469"/>
      <c r="AC199" s="1469"/>
      <c r="AD199" s="1469"/>
      <c r="AE199" s="1469"/>
      <c r="AF199" s="1469"/>
      <c r="AG199" s="1469"/>
      <c r="AH199" s="1469"/>
      <c r="AI199" s="1469"/>
      <c r="AJ199" s="1469"/>
      <c r="AK199" s="1469"/>
      <c r="AL199" s="1469"/>
      <c r="AM199" s="1469"/>
      <c r="AN199" s="1469"/>
      <c r="AO199" s="1469"/>
    </row>
    <row r="200" spans="1:41" x14ac:dyDescent="0.2">
      <c r="A200" s="1469"/>
      <c r="B200" s="1469"/>
      <c r="C200" s="1469"/>
      <c r="D200" s="1469"/>
      <c r="E200" s="1469"/>
      <c r="F200" s="1469"/>
      <c r="G200" s="1469"/>
      <c r="H200" s="1469"/>
      <c r="I200" s="1469"/>
      <c r="J200" s="1469"/>
      <c r="K200" s="1469"/>
      <c r="L200" s="1469"/>
      <c r="M200" s="1469"/>
      <c r="N200" s="1469"/>
      <c r="O200" s="1469"/>
      <c r="P200" s="1469"/>
      <c r="Q200" s="1469"/>
      <c r="R200" s="1469"/>
      <c r="S200" s="1469"/>
      <c r="T200" s="1469"/>
      <c r="U200" s="1469"/>
      <c r="V200" s="1469"/>
      <c r="W200" s="1469"/>
      <c r="X200" s="1469"/>
      <c r="Y200" s="1469"/>
      <c r="Z200" s="1469"/>
      <c r="AA200" s="1469"/>
      <c r="AB200" s="1469"/>
      <c r="AC200" s="1469"/>
      <c r="AD200" s="1469"/>
      <c r="AE200" s="1469"/>
      <c r="AF200" s="1469"/>
      <c r="AG200" s="1469"/>
      <c r="AH200" s="1469"/>
      <c r="AI200" s="1469"/>
      <c r="AJ200" s="1469"/>
      <c r="AK200" s="1469"/>
      <c r="AL200" s="1469"/>
      <c r="AM200" s="1469"/>
      <c r="AN200" s="1469"/>
      <c r="AO200" s="1469"/>
    </row>
    <row r="201" spans="1:41" x14ac:dyDescent="0.2">
      <c r="A201" s="1469"/>
      <c r="B201" s="1469"/>
      <c r="C201" s="1469"/>
      <c r="D201" s="1469"/>
      <c r="E201" s="1469"/>
      <c r="F201" s="1469"/>
      <c r="G201" s="1469"/>
      <c r="H201" s="1469"/>
      <c r="I201" s="1469"/>
      <c r="J201" s="1469"/>
      <c r="K201" s="1469"/>
      <c r="L201" s="1469"/>
      <c r="M201" s="1469"/>
      <c r="N201" s="1469"/>
      <c r="O201" s="1469"/>
      <c r="P201" s="1469"/>
      <c r="Q201" s="1469"/>
      <c r="R201" s="1469"/>
      <c r="S201" s="1469"/>
      <c r="T201" s="1469"/>
      <c r="U201" s="1469"/>
      <c r="V201" s="1469"/>
      <c r="W201" s="1469"/>
      <c r="X201" s="1469"/>
      <c r="Y201" s="1469"/>
      <c r="Z201" s="1469"/>
      <c r="AA201" s="1469"/>
      <c r="AB201" s="1469"/>
      <c r="AC201" s="1469"/>
      <c r="AD201" s="1469"/>
      <c r="AE201" s="1469"/>
      <c r="AF201" s="1469"/>
      <c r="AG201" s="1469"/>
      <c r="AH201" s="1469"/>
      <c r="AI201" s="1469"/>
      <c r="AJ201" s="1469"/>
      <c r="AK201" s="1469"/>
      <c r="AL201" s="1469"/>
      <c r="AM201" s="1469"/>
      <c r="AN201" s="1469"/>
      <c r="AO201" s="1469"/>
    </row>
    <row r="202" spans="1:41" x14ac:dyDescent="0.2">
      <c r="A202" s="1469"/>
      <c r="B202" s="1469"/>
      <c r="C202" s="1469"/>
      <c r="D202" s="1469"/>
      <c r="E202" s="1469"/>
      <c r="F202" s="1469"/>
      <c r="G202" s="1469"/>
      <c r="H202" s="1469"/>
      <c r="I202" s="1469"/>
      <c r="J202" s="1469"/>
      <c r="K202" s="1469"/>
      <c r="L202" s="1469"/>
      <c r="M202" s="1469"/>
      <c r="N202" s="1469"/>
      <c r="O202" s="1469"/>
      <c r="P202" s="1469"/>
      <c r="Q202" s="1469"/>
      <c r="R202" s="1469"/>
      <c r="S202" s="1469"/>
      <c r="T202" s="1469"/>
      <c r="U202" s="1469"/>
      <c r="V202" s="1469"/>
      <c r="W202" s="1469"/>
      <c r="X202" s="1469"/>
      <c r="Y202" s="1469"/>
      <c r="Z202" s="1469"/>
      <c r="AA202" s="1469"/>
      <c r="AB202" s="1469"/>
      <c r="AC202" s="1469"/>
      <c r="AD202" s="1469"/>
      <c r="AE202" s="1469"/>
      <c r="AF202" s="1469"/>
      <c r="AG202" s="1469"/>
      <c r="AH202" s="1469"/>
      <c r="AI202" s="1469"/>
      <c r="AJ202" s="1469"/>
      <c r="AK202" s="1469"/>
      <c r="AL202" s="1469"/>
      <c r="AM202" s="1469"/>
      <c r="AN202" s="1469"/>
      <c r="AO202" s="1469"/>
    </row>
    <row r="203" spans="1:41" x14ac:dyDescent="0.2">
      <c r="A203" s="1469"/>
      <c r="B203" s="1469"/>
      <c r="C203" s="1469"/>
      <c r="D203" s="1469"/>
      <c r="E203" s="1469"/>
      <c r="F203" s="1469"/>
      <c r="G203" s="1469"/>
      <c r="H203" s="1469"/>
      <c r="I203" s="1469"/>
      <c r="J203" s="1469"/>
      <c r="K203" s="1469"/>
      <c r="L203" s="1469"/>
      <c r="M203" s="1469"/>
      <c r="N203" s="1469"/>
      <c r="O203" s="1469"/>
      <c r="P203" s="1469"/>
      <c r="Q203" s="1469"/>
      <c r="R203" s="1469"/>
      <c r="S203" s="1469"/>
      <c r="T203" s="1469"/>
      <c r="U203" s="1469"/>
      <c r="V203" s="1469"/>
      <c r="W203" s="1469"/>
      <c r="X203" s="1469"/>
      <c r="Y203" s="1469"/>
      <c r="Z203" s="1469"/>
      <c r="AA203" s="1469"/>
      <c r="AB203" s="1469"/>
      <c r="AC203" s="1469"/>
      <c r="AD203" s="1469"/>
      <c r="AE203" s="1469"/>
      <c r="AF203" s="1469"/>
      <c r="AG203" s="1469"/>
      <c r="AH203" s="1469"/>
      <c r="AI203" s="1469"/>
      <c r="AJ203" s="1469"/>
      <c r="AK203" s="1469"/>
      <c r="AL203" s="1469"/>
      <c r="AM203" s="1469"/>
      <c r="AN203" s="1469"/>
      <c r="AO203" s="1469"/>
    </row>
    <row r="204" spans="1:41" x14ac:dyDescent="0.2">
      <c r="A204" s="1469"/>
      <c r="B204" s="1469"/>
      <c r="C204" s="1469"/>
      <c r="D204" s="1469"/>
      <c r="E204" s="1469"/>
      <c r="F204" s="1469"/>
      <c r="G204" s="1469"/>
      <c r="H204" s="1469"/>
      <c r="I204" s="1469"/>
      <c r="J204" s="1469"/>
      <c r="K204" s="1469"/>
      <c r="L204" s="1469"/>
      <c r="M204" s="1469"/>
      <c r="N204" s="1469"/>
      <c r="O204" s="1469"/>
      <c r="P204" s="1469"/>
      <c r="Q204" s="1469"/>
      <c r="R204" s="1469"/>
      <c r="S204" s="1469"/>
      <c r="T204" s="1469"/>
      <c r="U204" s="1469"/>
      <c r="V204" s="1469"/>
      <c r="W204" s="1469"/>
      <c r="X204" s="1469"/>
      <c r="Y204" s="1469"/>
      <c r="Z204" s="1469"/>
      <c r="AA204" s="1469"/>
      <c r="AB204" s="1469"/>
      <c r="AC204" s="1469"/>
      <c r="AD204" s="1469"/>
      <c r="AE204" s="1469"/>
      <c r="AF204" s="1469"/>
      <c r="AG204" s="1469"/>
      <c r="AH204" s="1469"/>
      <c r="AI204" s="1469"/>
      <c r="AJ204" s="1469"/>
      <c r="AK204" s="1469"/>
      <c r="AL204" s="1469"/>
      <c r="AM204" s="1469"/>
      <c r="AN204" s="1469"/>
      <c r="AO204" s="1469"/>
    </row>
    <row r="205" spans="1:41" x14ac:dyDescent="0.2">
      <c r="A205" s="1469"/>
      <c r="B205" s="1469"/>
      <c r="C205" s="1469"/>
      <c r="D205" s="1469"/>
      <c r="E205" s="1469"/>
      <c r="F205" s="1469"/>
      <c r="G205" s="1469"/>
      <c r="H205" s="1469"/>
      <c r="I205" s="1469"/>
      <c r="J205" s="1469"/>
      <c r="K205" s="1469"/>
      <c r="L205" s="1469"/>
      <c r="M205" s="1469"/>
      <c r="N205" s="1469"/>
      <c r="O205" s="1469"/>
      <c r="P205" s="1469"/>
      <c r="Q205" s="1469"/>
      <c r="R205" s="1469"/>
      <c r="S205" s="1469"/>
      <c r="T205" s="1469"/>
      <c r="U205" s="1469"/>
      <c r="V205" s="1469"/>
      <c r="W205" s="1469"/>
      <c r="X205" s="1469"/>
      <c r="Y205" s="1469"/>
      <c r="Z205" s="1469"/>
      <c r="AA205" s="1469"/>
      <c r="AB205" s="1469"/>
      <c r="AC205" s="1469"/>
      <c r="AD205" s="1469"/>
      <c r="AE205" s="1469"/>
      <c r="AF205" s="1469"/>
      <c r="AG205" s="1469"/>
      <c r="AH205" s="1469"/>
      <c r="AI205" s="1469"/>
      <c r="AJ205" s="1469"/>
      <c r="AK205" s="1469"/>
      <c r="AL205" s="1469"/>
      <c r="AM205" s="1469"/>
      <c r="AN205" s="1469"/>
      <c r="AO205" s="1469"/>
    </row>
    <row r="206" spans="1:41" x14ac:dyDescent="0.2">
      <c r="A206" s="1469"/>
      <c r="B206" s="1469"/>
      <c r="C206" s="1469"/>
      <c r="D206" s="1469"/>
      <c r="E206" s="1469"/>
      <c r="F206" s="1469"/>
      <c r="G206" s="1469"/>
      <c r="H206" s="1469"/>
      <c r="I206" s="1469"/>
      <c r="J206" s="1469"/>
      <c r="K206" s="1469"/>
      <c r="L206" s="1469"/>
      <c r="M206" s="1469"/>
      <c r="N206" s="1469"/>
      <c r="O206" s="1469"/>
      <c r="P206" s="1469"/>
      <c r="Q206" s="1469"/>
      <c r="R206" s="1469"/>
      <c r="S206" s="1469"/>
      <c r="T206" s="1469"/>
      <c r="U206" s="1469"/>
      <c r="V206" s="1469"/>
      <c r="W206" s="1469"/>
      <c r="X206" s="1469"/>
      <c r="Y206" s="1469"/>
      <c r="Z206" s="1469"/>
      <c r="AA206" s="1469"/>
      <c r="AB206" s="1469"/>
      <c r="AC206" s="1469"/>
      <c r="AD206" s="1469"/>
      <c r="AE206" s="1469"/>
      <c r="AF206" s="1469"/>
      <c r="AG206" s="1469"/>
      <c r="AH206" s="1469"/>
      <c r="AI206" s="1469"/>
      <c r="AJ206" s="1469"/>
      <c r="AK206" s="1469"/>
      <c r="AL206" s="1469"/>
      <c r="AM206" s="1469"/>
      <c r="AN206" s="1469"/>
      <c r="AO206" s="1469"/>
    </row>
    <row r="207" spans="1:41" x14ac:dyDescent="0.2">
      <c r="A207" s="1469"/>
      <c r="B207" s="1469"/>
      <c r="C207" s="1469"/>
      <c r="D207" s="1469"/>
      <c r="E207" s="1469"/>
      <c r="F207" s="1469"/>
      <c r="G207" s="1469"/>
      <c r="H207" s="1469"/>
      <c r="I207" s="1469"/>
      <c r="J207" s="1469"/>
      <c r="K207" s="1469"/>
      <c r="L207" s="1469"/>
      <c r="M207" s="1469"/>
      <c r="N207" s="1469"/>
      <c r="O207" s="1469"/>
      <c r="P207" s="1469"/>
      <c r="Q207" s="1469"/>
      <c r="R207" s="1469"/>
      <c r="S207" s="1469"/>
      <c r="T207" s="1469"/>
      <c r="U207" s="1469"/>
      <c r="V207" s="1469"/>
      <c r="W207" s="1469"/>
      <c r="X207" s="1469"/>
      <c r="Y207" s="1469"/>
      <c r="Z207" s="1469"/>
      <c r="AA207" s="1469"/>
      <c r="AB207" s="1469"/>
      <c r="AC207" s="1469"/>
      <c r="AD207" s="1469"/>
      <c r="AE207" s="1469"/>
      <c r="AF207" s="1469"/>
      <c r="AG207" s="1469"/>
      <c r="AH207" s="1469"/>
      <c r="AI207" s="1469"/>
      <c r="AJ207" s="1469"/>
      <c r="AK207" s="1469"/>
      <c r="AL207" s="1469"/>
      <c r="AM207" s="1469"/>
      <c r="AN207" s="1469"/>
      <c r="AO207" s="1469"/>
    </row>
    <row r="208" spans="1:41" x14ac:dyDescent="0.2">
      <c r="A208" s="1469"/>
      <c r="B208" s="1469"/>
      <c r="C208" s="1469"/>
      <c r="D208" s="1469"/>
      <c r="E208" s="1469"/>
      <c r="F208" s="1469"/>
      <c r="G208" s="1469"/>
      <c r="H208" s="1469"/>
      <c r="I208" s="1469"/>
      <c r="J208" s="1469"/>
      <c r="K208" s="1469"/>
      <c r="L208" s="1469"/>
      <c r="M208" s="1469"/>
      <c r="N208" s="1469"/>
      <c r="O208" s="1469"/>
      <c r="P208" s="1469"/>
      <c r="Q208" s="1469"/>
      <c r="R208" s="1469"/>
      <c r="S208" s="1469"/>
      <c r="T208" s="1469"/>
      <c r="U208" s="1469"/>
      <c r="V208" s="1469"/>
      <c r="W208" s="1469"/>
      <c r="X208" s="1469"/>
      <c r="Y208" s="1469"/>
      <c r="Z208" s="1469"/>
      <c r="AA208" s="1469"/>
      <c r="AB208" s="1469"/>
      <c r="AC208" s="1469"/>
      <c r="AD208" s="1469"/>
      <c r="AE208" s="1469"/>
      <c r="AF208" s="1469"/>
      <c r="AG208" s="1469"/>
      <c r="AH208" s="1469"/>
      <c r="AI208" s="1469"/>
      <c r="AJ208" s="1469"/>
      <c r="AK208" s="1469"/>
      <c r="AL208" s="1469"/>
      <c r="AM208" s="1469"/>
      <c r="AN208" s="1469"/>
      <c r="AO208" s="1469"/>
    </row>
    <row r="209" spans="1:41" x14ac:dyDescent="0.2">
      <c r="A209" s="1469"/>
      <c r="B209" s="1469"/>
      <c r="C209" s="1469"/>
      <c r="D209" s="1469"/>
      <c r="E209" s="1469"/>
      <c r="F209" s="1469"/>
      <c r="G209" s="1469"/>
      <c r="H209" s="1469"/>
      <c r="I209" s="1469"/>
      <c r="J209" s="1469"/>
      <c r="K209" s="1469"/>
      <c r="L209" s="1469"/>
      <c r="M209" s="1469"/>
      <c r="N209" s="1469"/>
      <c r="O209" s="1469"/>
      <c r="P209" s="1469"/>
      <c r="Q209" s="1469"/>
      <c r="R209" s="1469"/>
      <c r="S209" s="1469"/>
      <c r="T209" s="1469"/>
      <c r="U209" s="1469"/>
      <c r="V209" s="1469"/>
      <c r="W209" s="1469"/>
      <c r="X209" s="1469"/>
      <c r="Y209" s="1469"/>
      <c r="Z209" s="1469"/>
      <c r="AA209" s="1469"/>
      <c r="AB209" s="1469"/>
      <c r="AC209" s="1469"/>
      <c r="AD209" s="1469"/>
      <c r="AE209" s="1469"/>
      <c r="AF209" s="1469"/>
      <c r="AG209" s="1469"/>
      <c r="AH209" s="1469"/>
      <c r="AI209" s="1469"/>
      <c r="AJ209" s="1469"/>
      <c r="AK209" s="1469"/>
      <c r="AL209" s="1469"/>
      <c r="AM209" s="1469"/>
      <c r="AN209" s="1469"/>
      <c r="AO209" s="1469"/>
    </row>
    <row r="210" spans="1:41" x14ac:dyDescent="0.2">
      <c r="A210" s="1469"/>
      <c r="B210" s="1469"/>
      <c r="C210" s="1469"/>
      <c r="D210" s="1469"/>
      <c r="E210" s="1469"/>
      <c r="F210" s="1469"/>
      <c r="G210" s="1469"/>
      <c r="H210" s="1469"/>
      <c r="I210" s="1469"/>
      <c r="J210" s="1469"/>
      <c r="K210" s="1469"/>
      <c r="L210" s="1469"/>
      <c r="M210" s="1469"/>
      <c r="N210" s="1469"/>
      <c r="O210" s="1469"/>
      <c r="P210" s="1469"/>
      <c r="Q210" s="1469"/>
      <c r="R210" s="1469"/>
      <c r="S210" s="1469"/>
      <c r="T210" s="1469"/>
      <c r="U210" s="1469"/>
      <c r="V210" s="1469"/>
      <c r="W210" s="1469"/>
      <c r="X210" s="1469"/>
      <c r="Y210" s="1469"/>
      <c r="Z210" s="1469"/>
      <c r="AA210" s="1469"/>
      <c r="AB210" s="1469"/>
      <c r="AC210" s="1469"/>
      <c r="AD210" s="1469"/>
      <c r="AE210" s="1469"/>
      <c r="AF210" s="1469"/>
      <c r="AG210" s="1469"/>
      <c r="AH210" s="1469"/>
      <c r="AI210" s="1469"/>
      <c r="AJ210" s="1469"/>
      <c r="AK210" s="1469"/>
      <c r="AL210" s="1469"/>
      <c r="AM210" s="1469"/>
      <c r="AN210" s="1469"/>
      <c r="AO210" s="1469"/>
    </row>
    <row r="211" spans="1:41" x14ac:dyDescent="0.2">
      <c r="A211" s="1469"/>
      <c r="B211" s="1469"/>
      <c r="C211" s="1469"/>
      <c r="D211" s="1469"/>
      <c r="E211" s="1469"/>
      <c r="F211" s="1469"/>
      <c r="G211" s="1469"/>
      <c r="H211" s="1469"/>
      <c r="I211" s="1469"/>
      <c r="J211" s="1469"/>
      <c r="K211" s="1469"/>
      <c r="L211" s="1469"/>
      <c r="M211" s="1469"/>
      <c r="N211" s="1469"/>
      <c r="O211" s="1469"/>
      <c r="P211" s="1469"/>
      <c r="Q211" s="1469"/>
      <c r="R211" s="1469"/>
      <c r="S211" s="1469"/>
      <c r="T211" s="1469"/>
      <c r="U211" s="1469"/>
      <c r="V211" s="1469"/>
      <c r="W211" s="1469"/>
      <c r="X211" s="1469"/>
      <c r="Y211" s="1469"/>
      <c r="Z211" s="1469"/>
      <c r="AA211" s="1469"/>
      <c r="AB211" s="1469"/>
      <c r="AC211" s="1469"/>
      <c r="AD211" s="1469"/>
      <c r="AE211" s="1469"/>
      <c r="AF211" s="1469"/>
      <c r="AG211" s="1469"/>
      <c r="AH211" s="1469"/>
      <c r="AI211" s="1469"/>
      <c r="AJ211" s="1469"/>
      <c r="AK211" s="1469"/>
      <c r="AL211" s="1469"/>
      <c r="AM211" s="1469"/>
      <c r="AN211" s="1469"/>
      <c r="AO211" s="1469"/>
    </row>
    <row r="212" spans="1:41" x14ac:dyDescent="0.2">
      <c r="A212" s="1469"/>
      <c r="B212" s="1469"/>
      <c r="C212" s="1469"/>
      <c r="D212" s="1469"/>
      <c r="E212" s="1469"/>
      <c r="F212" s="1469"/>
      <c r="G212" s="1469"/>
      <c r="H212" s="1469"/>
      <c r="I212" s="1469"/>
      <c r="J212" s="1469"/>
      <c r="K212" s="1469"/>
      <c r="L212" s="1469"/>
      <c r="M212" s="1469"/>
      <c r="N212" s="1469"/>
      <c r="O212" s="1469"/>
      <c r="P212" s="1469"/>
      <c r="Q212" s="1469"/>
      <c r="R212" s="1469"/>
      <c r="S212" s="1469"/>
      <c r="T212" s="1469"/>
      <c r="U212" s="1469"/>
      <c r="V212" s="1469"/>
      <c r="W212" s="1469"/>
      <c r="X212" s="1469"/>
      <c r="Y212" s="1469"/>
      <c r="Z212" s="1469"/>
      <c r="AA212" s="1469"/>
      <c r="AB212" s="1469"/>
      <c r="AC212" s="1469"/>
      <c r="AD212" s="1469"/>
      <c r="AE212" s="1469"/>
      <c r="AF212" s="1469"/>
      <c r="AG212" s="1469"/>
      <c r="AH212" s="1469"/>
      <c r="AI212" s="1469"/>
      <c r="AJ212" s="1469"/>
      <c r="AK212" s="1469"/>
      <c r="AL212" s="1469"/>
      <c r="AM212" s="1469"/>
      <c r="AN212" s="1469"/>
      <c r="AO212" s="1469"/>
    </row>
    <row r="213" spans="1:41" x14ac:dyDescent="0.2">
      <c r="A213" s="1469"/>
      <c r="B213" s="1469"/>
      <c r="C213" s="1469"/>
      <c r="D213" s="1469"/>
      <c r="E213" s="1469"/>
      <c r="F213" s="1469"/>
      <c r="G213" s="1469"/>
      <c r="H213" s="1469"/>
      <c r="I213" s="1469"/>
      <c r="J213" s="1469"/>
      <c r="K213" s="1469"/>
      <c r="L213" s="1469"/>
      <c r="M213" s="1469"/>
      <c r="N213" s="1469"/>
      <c r="O213" s="1469"/>
      <c r="P213" s="1469"/>
      <c r="Q213" s="1469"/>
      <c r="R213" s="1469"/>
      <c r="S213" s="1469"/>
      <c r="T213" s="1469"/>
      <c r="U213" s="1469"/>
      <c r="V213" s="1469"/>
      <c r="W213" s="1469"/>
      <c r="X213" s="1469"/>
      <c r="Y213" s="1469"/>
      <c r="Z213" s="1469"/>
      <c r="AA213" s="1469"/>
      <c r="AB213" s="1469"/>
      <c r="AC213" s="1469"/>
      <c r="AD213" s="1469"/>
      <c r="AE213" s="1469"/>
      <c r="AF213" s="1469"/>
      <c r="AG213" s="1469"/>
      <c r="AH213" s="1469"/>
      <c r="AI213" s="1469"/>
      <c r="AJ213" s="1469"/>
      <c r="AK213" s="1469"/>
      <c r="AL213" s="1469"/>
      <c r="AM213" s="1469"/>
      <c r="AN213" s="1469"/>
      <c r="AO213" s="1469"/>
    </row>
    <row r="214" spans="1:41" x14ac:dyDescent="0.2">
      <c r="A214" s="1469"/>
      <c r="B214" s="1469"/>
      <c r="C214" s="1469"/>
      <c r="D214" s="1469"/>
      <c r="E214" s="1469"/>
      <c r="F214" s="1469"/>
      <c r="G214" s="1469"/>
      <c r="H214" s="1469"/>
      <c r="I214" s="1469"/>
      <c r="J214" s="1469"/>
      <c r="K214" s="1469"/>
      <c r="L214" s="1469"/>
      <c r="M214" s="1469"/>
      <c r="N214" s="1469"/>
      <c r="O214" s="1469"/>
      <c r="P214" s="1469"/>
      <c r="Q214" s="1469"/>
      <c r="R214" s="1469"/>
      <c r="S214" s="1469"/>
      <c r="T214" s="1469"/>
      <c r="U214" s="1469"/>
      <c r="V214" s="1469"/>
      <c r="W214" s="1469"/>
      <c r="X214" s="1469"/>
      <c r="Y214" s="1469"/>
      <c r="Z214" s="1469"/>
      <c r="AA214" s="1469"/>
      <c r="AB214" s="1469"/>
      <c r="AC214" s="1469"/>
      <c r="AD214" s="1469"/>
      <c r="AE214" s="1469"/>
      <c r="AF214" s="1469"/>
      <c r="AG214" s="1469"/>
      <c r="AH214" s="1469"/>
      <c r="AI214" s="1469"/>
      <c r="AJ214" s="1469"/>
      <c r="AK214" s="1469"/>
      <c r="AL214" s="1469"/>
      <c r="AM214" s="1469"/>
      <c r="AN214" s="1469"/>
      <c r="AO214" s="1469"/>
    </row>
    <row r="215" spans="1:41" x14ac:dyDescent="0.2">
      <c r="A215" s="1469"/>
      <c r="B215" s="1469"/>
      <c r="C215" s="1469"/>
      <c r="D215" s="1469"/>
      <c r="E215" s="1469"/>
      <c r="F215" s="1469"/>
      <c r="G215" s="1469"/>
      <c r="H215" s="1469"/>
      <c r="I215" s="1469"/>
      <c r="J215" s="1469"/>
      <c r="K215" s="1469"/>
      <c r="L215" s="1469"/>
      <c r="M215" s="1469"/>
      <c r="N215" s="1469"/>
      <c r="O215" s="1469"/>
      <c r="P215" s="1469"/>
      <c r="Q215" s="1469"/>
      <c r="R215" s="1469"/>
      <c r="S215" s="1469"/>
      <c r="T215" s="1469"/>
      <c r="U215" s="1469"/>
      <c r="V215" s="1469"/>
      <c r="W215" s="1469"/>
      <c r="X215" s="1469"/>
      <c r="Y215" s="1469"/>
      <c r="Z215" s="1469"/>
      <c r="AA215" s="1469"/>
      <c r="AB215" s="1469"/>
      <c r="AC215" s="1469"/>
      <c r="AD215" s="1469"/>
      <c r="AE215" s="1469"/>
      <c r="AF215" s="1469"/>
      <c r="AG215" s="1469"/>
      <c r="AH215" s="1469"/>
      <c r="AI215" s="1469"/>
      <c r="AJ215" s="1469"/>
      <c r="AK215" s="1469"/>
      <c r="AL215" s="1469"/>
      <c r="AM215" s="1469"/>
      <c r="AN215" s="1469"/>
      <c r="AO215" s="1469"/>
    </row>
    <row r="216" spans="1:41" x14ac:dyDescent="0.2">
      <c r="A216" s="1469"/>
      <c r="B216" s="1469"/>
      <c r="C216" s="1469"/>
      <c r="D216" s="1469"/>
      <c r="E216" s="1469"/>
      <c r="F216" s="1469"/>
      <c r="G216" s="1469"/>
      <c r="H216" s="1469"/>
      <c r="I216" s="1469"/>
      <c r="J216" s="1469"/>
      <c r="K216" s="1469"/>
      <c r="L216" s="1469"/>
      <c r="M216" s="1469"/>
      <c r="N216" s="1469"/>
      <c r="O216" s="1469"/>
      <c r="P216" s="1469"/>
      <c r="Q216" s="1469"/>
      <c r="R216" s="1469"/>
      <c r="S216" s="1469"/>
      <c r="T216" s="1469"/>
      <c r="U216" s="1469"/>
      <c r="V216" s="1469"/>
      <c r="W216" s="1469"/>
      <c r="X216" s="1469"/>
      <c r="Y216" s="1469"/>
      <c r="Z216" s="1469"/>
      <c r="AA216" s="1469"/>
      <c r="AB216" s="1469"/>
      <c r="AC216" s="1469"/>
      <c r="AD216" s="1469"/>
      <c r="AE216" s="1469"/>
      <c r="AF216" s="1469"/>
      <c r="AG216" s="1469"/>
      <c r="AH216" s="1469"/>
      <c r="AI216" s="1469"/>
      <c r="AJ216" s="1469"/>
      <c r="AK216" s="1469"/>
      <c r="AL216" s="1469"/>
      <c r="AM216" s="1469"/>
      <c r="AN216" s="1469"/>
      <c r="AO216" s="1469"/>
    </row>
    <row r="217" spans="1:41" x14ac:dyDescent="0.2">
      <c r="A217" s="1469"/>
      <c r="B217" s="1469"/>
      <c r="C217" s="1469"/>
      <c r="D217" s="1469"/>
      <c r="E217" s="1469"/>
      <c r="F217" s="1469"/>
      <c r="G217" s="1469"/>
      <c r="H217" s="1469"/>
      <c r="I217" s="1469"/>
      <c r="J217" s="1469"/>
      <c r="K217" s="1469"/>
      <c r="L217" s="1469"/>
      <c r="M217" s="1469"/>
      <c r="N217" s="1469"/>
      <c r="O217" s="1469"/>
      <c r="P217" s="1469"/>
      <c r="Q217" s="1469"/>
      <c r="R217" s="1469"/>
      <c r="S217" s="1469"/>
      <c r="T217" s="1469"/>
      <c r="U217" s="1469"/>
      <c r="V217" s="1469"/>
      <c r="W217" s="1469"/>
      <c r="X217" s="1469"/>
      <c r="Y217" s="1469"/>
      <c r="Z217" s="1469"/>
      <c r="AA217" s="1469"/>
      <c r="AB217" s="1469"/>
      <c r="AC217" s="1469"/>
      <c r="AD217" s="1469"/>
      <c r="AE217" s="1469"/>
      <c r="AF217" s="1469"/>
      <c r="AG217" s="1469"/>
      <c r="AH217" s="1469"/>
      <c r="AI217" s="1469"/>
      <c r="AJ217" s="1469"/>
      <c r="AK217" s="1469"/>
      <c r="AL217" s="1469"/>
      <c r="AM217" s="1469"/>
      <c r="AN217" s="1469"/>
      <c r="AO217" s="1469"/>
    </row>
    <row r="218" spans="1:41" x14ac:dyDescent="0.2">
      <c r="A218" s="1469"/>
      <c r="B218" s="1469"/>
      <c r="C218" s="1469"/>
      <c r="D218" s="1469"/>
      <c r="E218" s="1469"/>
      <c r="F218" s="1469"/>
      <c r="G218" s="1469"/>
      <c r="H218" s="1469"/>
      <c r="I218" s="1469"/>
      <c r="J218" s="1469"/>
      <c r="K218" s="1469"/>
      <c r="L218" s="1469"/>
      <c r="M218" s="1469"/>
      <c r="N218" s="1469"/>
      <c r="O218" s="1469"/>
      <c r="P218" s="1469"/>
      <c r="Q218" s="1469"/>
      <c r="R218" s="1469"/>
      <c r="S218" s="1469"/>
      <c r="T218" s="1469"/>
      <c r="U218" s="1469"/>
      <c r="V218" s="1469"/>
      <c r="W218" s="1469"/>
      <c r="X218" s="1469"/>
      <c r="Y218" s="1469"/>
      <c r="Z218" s="1469"/>
      <c r="AA218" s="1469"/>
      <c r="AB218" s="1469"/>
      <c r="AC218" s="1469"/>
      <c r="AD218" s="1469"/>
      <c r="AE218" s="1469"/>
      <c r="AF218" s="1469"/>
      <c r="AG218" s="1469"/>
      <c r="AH218" s="1469"/>
      <c r="AI218" s="1469"/>
      <c r="AJ218" s="1469"/>
      <c r="AK218" s="1469"/>
      <c r="AL218" s="1469"/>
      <c r="AM218" s="1469"/>
      <c r="AN218" s="1469"/>
      <c r="AO218" s="1469"/>
    </row>
    <row r="219" spans="1:41" x14ac:dyDescent="0.2">
      <c r="A219" s="1469"/>
      <c r="B219" s="1469"/>
      <c r="C219" s="1469"/>
      <c r="D219" s="1469"/>
      <c r="E219" s="1469"/>
      <c r="F219" s="1469"/>
      <c r="G219" s="1469"/>
      <c r="H219" s="1469"/>
      <c r="I219" s="1469"/>
      <c r="J219" s="1469"/>
      <c r="K219" s="1469"/>
      <c r="L219" s="1469"/>
      <c r="M219" s="1469"/>
      <c r="N219" s="1469"/>
      <c r="O219" s="1469"/>
      <c r="P219" s="1469"/>
      <c r="Q219" s="1469"/>
      <c r="R219" s="1469"/>
      <c r="S219" s="1469"/>
      <c r="T219" s="1469"/>
      <c r="U219" s="1469"/>
      <c r="V219" s="1469"/>
      <c r="W219" s="1469"/>
      <c r="X219" s="1469"/>
      <c r="Y219" s="1469"/>
      <c r="Z219" s="1469"/>
      <c r="AA219" s="1469"/>
      <c r="AB219" s="1469"/>
      <c r="AC219" s="1469"/>
      <c r="AD219" s="1469"/>
      <c r="AE219" s="1469"/>
      <c r="AF219" s="1469"/>
      <c r="AG219" s="1469"/>
      <c r="AH219" s="1469"/>
      <c r="AI219" s="1469"/>
      <c r="AJ219" s="1469"/>
      <c r="AK219" s="1469"/>
      <c r="AL219" s="1469"/>
      <c r="AM219" s="1469"/>
      <c r="AN219" s="1469"/>
      <c r="AO219" s="1469"/>
    </row>
    <row r="220" spans="1:41" x14ac:dyDescent="0.2">
      <c r="A220" s="1469"/>
      <c r="B220" s="1469"/>
      <c r="C220" s="1469"/>
      <c r="D220" s="1469"/>
      <c r="E220" s="1469"/>
      <c r="F220" s="1469"/>
      <c r="G220" s="1469"/>
      <c r="H220" s="1469"/>
      <c r="I220" s="1469"/>
      <c r="J220" s="1469"/>
      <c r="K220" s="1469"/>
      <c r="L220" s="1469"/>
      <c r="M220" s="1469"/>
      <c r="N220" s="1469"/>
      <c r="O220" s="1469"/>
      <c r="P220" s="1469"/>
      <c r="Q220" s="1469"/>
      <c r="R220" s="1469"/>
      <c r="S220" s="1469"/>
      <c r="T220" s="1469"/>
      <c r="U220" s="1469"/>
      <c r="V220" s="1469"/>
      <c r="W220" s="1469"/>
      <c r="X220" s="1469"/>
      <c r="Y220" s="1469"/>
      <c r="Z220" s="1469"/>
      <c r="AA220" s="1469"/>
      <c r="AB220" s="1469"/>
      <c r="AC220" s="1469"/>
      <c r="AD220" s="1469"/>
      <c r="AE220" s="1469"/>
      <c r="AF220" s="1469"/>
      <c r="AG220" s="1469"/>
      <c r="AH220" s="1469"/>
      <c r="AI220" s="1469"/>
      <c r="AJ220" s="1469"/>
      <c r="AK220" s="1469"/>
      <c r="AL220" s="1469"/>
      <c r="AM220" s="1469"/>
      <c r="AN220" s="1469"/>
      <c r="AO220" s="1469"/>
    </row>
    <row r="221" spans="1:41" x14ac:dyDescent="0.2">
      <c r="A221" s="1469"/>
      <c r="B221" s="1469"/>
      <c r="C221" s="1469"/>
      <c r="D221" s="1469"/>
      <c r="E221" s="1469"/>
      <c r="F221" s="1469"/>
      <c r="G221" s="1469"/>
      <c r="H221" s="1469"/>
      <c r="I221" s="1469"/>
      <c r="J221" s="1469"/>
      <c r="K221" s="1469"/>
      <c r="L221" s="1469"/>
      <c r="M221" s="1469"/>
      <c r="N221" s="1469"/>
      <c r="O221" s="1469"/>
      <c r="P221" s="1469"/>
      <c r="Q221" s="1469"/>
      <c r="R221" s="1469"/>
      <c r="S221" s="1469"/>
      <c r="T221" s="1469"/>
      <c r="U221" s="1469"/>
      <c r="V221" s="1469"/>
      <c r="W221" s="1469"/>
      <c r="X221" s="1469"/>
      <c r="Y221" s="1469"/>
      <c r="Z221" s="1469"/>
      <c r="AA221" s="1469"/>
      <c r="AB221" s="1469"/>
      <c r="AC221" s="1469"/>
      <c r="AD221" s="1469"/>
      <c r="AE221" s="1469"/>
      <c r="AF221" s="1469"/>
      <c r="AG221" s="1469"/>
      <c r="AH221" s="1469"/>
      <c r="AI221" s="1469"/>
      <c r="AJ221" s="1469"/>
      <c r="AK221" s="1469"/>
      <c r="AL221" s="1469"/>
      <c r="AM221" s="1469"/>
      <c r="AN221" s="1469"/>
      <c r="AO221" s="1469"/>
    </row>
    <row r="222" spans="1:41" x14ac:dyDescent="0.2">
      <c r="A222" s="1469"/>
      <c r="B222" s="1469"/>
      <c r="C222" s="1469"/>
      <c r="D222" s="1469"/>
      <c r="E222" s="1469"/>
      <c r="F222" s="1469"/>
      <c r="G222" s="1469"/>
      <c r="H222" s="1469"/>
      <c r="I222" s="1469"/>
      <c r="J222" s="1469"/>
      <c r="K222" s="1469"/>
      <c r="L222" s="1469"/>
      <c r="M222" s="1469"/>
      <c r="N222" s="1469"/>
      <c r="O222" s="1469"/>
      <c r="P222" s="1469"/>
      <c r="Q222" s="1469"/>
      <c r="R222" s="1469"/>
      <c r="S222" s="1469"/>
      <c r="T222" s="1469"/>
      <c r="U222" s="1469"/>
      <c r="V222" s="1469"/>
      <c r="W222" s="1469"/>
      <c r="X222" s="1469"/>
      <c r="Y222" s="1469"/>
      <c r="Z222" s="1469"/>
      <c r="AA222" s="1469"/>
      <c r="AB222" s="1469"/>
      <c r="AC222" s="1469"/>
      <c r="AD222" s="1469"/>
      <c r="AE222" s="1469"/>
      <c r="AF222" s="1469"/>
      <c r="AG222" s="1469"/>
      <c r="AH222" s="1469"/>
      <c r="AI222" s="1469"/>
      <c r="AJ222" s="1469"/>
      <c r="AK222" s="1469"/>
      <c r="AL222" s="1469"/>
      <c r="AM222" s="1469"/>
      <c r="AN222" s="1469"/>
      <c r="AO222" s="1469"/>
    </row>
    <row r="223" spans="1:41" x14ac:dyDescent="0.2">
      <c r="A223" s="1469"/>
      <c r="B223" s="1469"/>
      <c r="C223" s="1469"/>
      <c r="D223" s="1469"/>
      <c r="E223" s="1469"/>
      <c r="F223" s="1469"/>
      <c r="G223" s="1469"/>
      <c r="H223" s="1469"/>
      <c r="I223" s="1469"/>
      <c r="J223" s="1469"/>
      <c r="K223" s="1469"/>
      <c r="L223" s="1469"/>
      <c r="M223" s="1469"/>
      <c r="N223" s="1469"/>
      <c r="O223" s="1469"/>
      <c r="P223" s="1469"/>
      <c r="Q223" s="1469"/>
      <c r="R223" s="1469"/>
      <c r="S223" s="1469"/>
      <c r="T223" s="1469"/>
      <c r="U223" s="1469"/>
      <c r="V223" s="1469"/>
      <c r="W223" s="1469"/>
      <c r="X223" s="1469"/>
      <c r="Y223" s="1469"/>
      <c r="Z223" s="1469"/>
      <c r="AA223" s="1469"/>
      <c r="AB223" s="1469"/>
      <c r="AC223" s="1469"/>
      <c r="AD223" s="1469"/>
      <c r="AE223" s="1469"/>
      <c r="AF223" s="1469"/>
      <c r="AG223" s="1469"/>
      <c r="AH223" s="1469"/>
      <c r="AI223" s="1469"/>
      <c r="AJ223" s="1469"/>
      <c r="AK223" s="1469"/>
      <c r="AL223" s="1469"/>
      <c r="AM223" s="1469"/>
      <c r="AN223" s="1469"/>
      <c r="AO223" s="1469"/>
    </row>
    <row r="224" spans="1:41" x14ac:dyDescent="0.2">
      <c r="A224" s="1469"/>
      <c r="B224" s="1469"/>
      <c r="C224" s="1469"/>
      <c r="D224" s="1469"/>
      <c r="E224" s="1469"/>
      <c r="F224" s="1469"/>
      <c r="G224" s="1469"/>
      <c r="H224" s="1469"/>
      <c r="I224" s="1469"/>
      <c r="J224" s="1469"/>
      <c r="K224" s="1469"/>
      <c r="L224" s="1469"/>
      <c r="M224" s="1469"/>
      <c r="N224" s="1469"/>
      <c r="O224" s="1469"/>
      <c r="P224" s="1469"/>
      <c r="Q224" s="1469"/>
      <c r="R224" s="1469"/>
      <c r="S224" s="1469"/>
      <c r="T224" s="1469"/>
      <c r="U224" s="1469"/>
      <c r="V224" s="1469"/>
      <c r="W224" s="1469"/>
      <c r="X224" s="1469"/>
      <c r="Y224" s="1469"/>
      <c r="Z224" s="1469"/>
      <c r="AA224" s="1469"/>
      <c r="AB224" s="1469"/>
      <c r="AC224" s="1469"/>
      <c r="AD224" s="1469"/>
      <c r="AE224" s="1469"/>
      <c r="AF224" s="1469"/>
      <c r="AG224" s="1469"/>
      <c r="AH224" s="1469"/>
      <c r="AI224" s="1469"/>
      <c r="AJ224" s="1469"/>
      <c r="AK224" s="1469"/>
      <c r="AL224" s="1469"/>
      <c r="AM224" s="1469"/>
      <c r="AN224" s="1469"/>
      <c r="AO224" s="1469"/>
    </row>
    <row r="225" spans="1:41" x14ac:dyDescent="0.2">
      <c r="A225" s="1469"/>
      <c r="B225" s="1469"/>
      <c r="C225" s="1469"/>
      <c r="D225" s="1469"/>
      <c r="E225" s="1469"/>
      <c r="F225" s="1469"/>
      <c r="G225" s="1469"/>
      <c r="H225" s="1469"/>
      <c r="I225" s="1469"/>
      <c r="J225" s="1469"/>
      <c r="K225" s="1469"/>
      <c r="L225" s="1469"/>
      <c r="M225" s="1469"/>
      <c r="N225" s="1469"/>
      <c r="O225" s="1469"/>
      <c r="P225" s="1469"/>
      <c r="Q225" s="1469"/>
      <c r="R225" s="1469"/>
      <c r="S225" s="1469"/>
      <c r="T225" s="1469"/>
      <c r="U225" s="1469"/>
      <c r="V225" s="1469"/>
      <c r="W225" s="1469"/>
      <c r="X225" s="1469"/>
      <c r="Y225" s="1469"/>
      <c r="Z225" s="1469"/>
      <c r="AA225" s="1469"/>
      <c r="AB225" s="1469"/>
      <c r="AC225" s="1469"/>
      <c r="AD225" s="1469"/>
      <c r="AE225" s="1469"/>
      <c r="AF225" s="1469"/>
      <c r="AG225" s="1469"/>
      <c r="AH225" s="1469"/>
      <c r="AI225" s="1469"/>
      <c r="AJ225" s="1469"/>
      <c r="AK225" s="1469"/>
      <c r="AL225" s="1469"/>
      <c r="AM225" s="1469"/>
      <c r="AN225" s="1469"/>
      <c r="AO225" s="1469"/>
    </row>
    <row r="226" spans="1:41" x14ac:dyDescent="0.2">
      <c r="A226" s="1469"/>
      <c r="B226" s="1469"/>
      <c r="C226" s="1469"/>
      <c r="D226" s="1469"/>
      <c r="E226" s="1469"/>
      <c r="F226" s="1469"/>
      <c r="G226" s="1469"/>
      <c r="H226" s="1469"/>
      <c r="I226" s="1469"/>
      <c r="J226" s="1469"/>
      <c r="K226" s="1469"/>
      <c r="L226" s="1469"/>
      <c r="M226" s="1469"/>
      <c r="N226" s="1469"/>
      <c r="O226" s="1469"/>
      <c r="P226" s="1469"/>
      <c r="Q226" s="1469"/>
      <c r="R226" s="1469"/>
      <c r="S226" s="1469"/>
      <c r="T226" s="1469"/>
      <c r="U226" s="1469"/>
      <c r="V226" s="1469"/>
      <c r="W226" s="1469"/>
      <c r="X226" s="1469"/>
      <c r="Y226" s="1469"/>
      <c r="Z226" s="1469"/>
      <c r="AA226" s="1469"/>
      <c r="AB226" s="1469"/>
      <c r="AC226" s="1469"/>
      <c r="AD226" s="1469"/>
      <c r="AE226" s="1469"/>
      <c r="AF226" s="1469"/>
      <c r="AG226" s="1469"/>
      <c r="AH226" s="1469"/>
      <c r="AI226" s="1469"/>
      <c r="AJ226" s="1469"/>
      <c r="AK226" s="1469"/>
      <c r="AL226" s="1469"/>
      <c r="AM226" s="1469"/>
      <c r="AN226" s="1469"/>
      <c r="AO226" s="1469"/>
    </row>
    <row r="227" spans="1:41" x14ac:dyDescent="0.2">
      <c r="A227" s="1469"/>
      <c r="B227" s="1469"/>
      <c r="C227" s="1469"/>
      <c r="D227" s="1469"/>
      <c r="E227" s="1469"/>
      <c r="F227" s="1469"/>
      <c r="G227" s="1469"/>
      <c r="H227" s="1469"/>
      <c r="I227" s="1469"/>
      <c r="J227" s="1469"/>
      <c r="K227" s="1469"/>
      <c r="L227" s="1469"/>
      <c r="M227" s="1469"/>
      <c r="N227" s="1469"/>
      <c r="O227" s="1469"/>
      <c r="P227" s="1469"/>
      <c r="Q227" s="1469"/>
      <c r="R227" s="1469"/>
      <c r="S227" s="1469"/>
      <c r="T227" s="1469"/>
      <c r="U227" s="1469"/>
      <c r="V227" s="1469"/>
      <c r="W227" s="1469"/>
      <c r="X227" s="1469"/>
      <c r="Y227" s="1469"/>
      <c r="Z227" s="1469"/>
      <c r="AA227" s="1469"/>
      <c r="AB227" s="1469"/>
      <c r="AC227" s="1469"/>
      <c r="AD227" s="1469"/>
      <c r="AE227" s="1469"/>
      <c r="AF227" s="1469"/>
      <c r="AG227" s="1469"/>
      <c r="AH227" s="1469"/>
      <c r="AI227" s="1469"/>
      <c r="AJ227" s="1469"/>
      <c r="AK227" s="1469"/>
      <c r="AL227" s="1469"/>
      <c r="AM227" s="1469"/>
      <c r="AN227" s="1469"/>
      <c r="AO227" s="1469"/>
    </row>
    <row r="228" spans="1:41" x14ac:dyDescent="0.2">
      <c r="A228" s="1469"/>
      <c r="B228" s="1469"/>
      <c r="C228" s="1469"/>
      <c r="D228" s="1469"/>
      <c r="E228" s="1469"/>
      <c r="F228" s="1469"/>
      <c r="G228" s="1469"/>
      <c r="H228" s="1469"/>
      <c r="I228" s="1469"/>
      <c r="J228" s="1469"/>
      <c r="K228" s="1469"/>
      <c r="L228" s="1469"/>
      <c r="M228" s="1469"/>
      <c r="N228" s="1469"/>
      <c r="O228" s="1469"/>
      <c r="P228" s="1469"/>
      <c r="Q228" s="1469"/>
      <c r="R228" s="1469"/>
      <c r="S228" s="1469"/>
      <c r="T228" s="1469"/>
      <c r="U228" s="1469"/>
      <c r="V228" s="1469"/>
      <c r="W228" s="1469"/>
      <c r="X228" s="1469"/>
      <c r="Y228" s="1469"/>
      <c r="Z228" s="1469"/>
      <c r="AA228" s="1469"/>
      <c r="AB228" s="1469"/>
      <c r="AC228" s="1469"/>
      <c r="AD228" s="1469"/>
      <c r="AE228" s="1469"/>
      <c r="AF228" s="1469"/>
      <c r="AG228" s="1469"/>
      <c r="AH228" s="1469"/>
      <c r="AI228" s="1469"/>
      <c r="AJ228" s="1469"/>
      <c r="AK228" s="1469"/>
      <c r="AL228" s="1469"/>
      <c r="AM228" s="1469"/>
      <c r="AN228" s="1469"/>
      <c r="AO228" s="1469"/>
    </row>
    <row r="229" spans="1:41" x14ac:dyDescent="0.2">
      <c r="A229" s="1469"/>
      <c r="B229" s="1469"/>
      <c r="C229" s="1469"/>
      <c r="D229" s="1469"/>
      <c r="E229" s="1469"/>
      <c r="F229" s="1469"/>
      <c r="G229" s="1469"/>
      <c r="H229" s="1469"/>
      <c r="I229" s="1469"/>
      <c r="J229" s="1469"/>
      <c r="K229" s="1469"/>
      <c r="L229" s="1469"/>
      <c r="M229" s="1469"/>
      <c r="N229" s="1469"/>
      <c r="O229" s="1469"/>
      <c r="P229" s="1469"/>
      <c r="Q229" s="1469"/>
      <c r="R229" s="1469"/>
      <c r="S229" s="1469"/>
      <c r="T229" s="1469"/>
      <c r="U229" s="1469"/>
      <c r="V229" s="1469"/>
      <c r="W229" s="1469"/>
      <c r="X229" s="1469"/>
      <c r="Y229" s="1469"/>
      <c r="Z229" s="1469"/>
      <c r="AA229" s="1469"/>
      <c r="AB229" s="1469"/>
      <c r="AC229" s="1469"/>
      <c r="AD229" s="1469"/>
      <c r="AE229" s="1469"/>
      <c r="AF229" s="1469"/>
      <c r="AG229" s="1469"/>
      <c r="AH229" s="1469"/>
      <c r="AI229" s="1469"/>
      <c r="AJ229" s="1469"/>
      <c r="AK229" s="1469"/>
      <c r="AL229" s="1469"/>
      <c r="AM229" s="1469"/>
      <c r="AN229" s="1469"/>
      <c r="AO229" s="1469"/>
    </row>
    <row r="230" spans="1:41" x14ac:dyDescent="0.2">
      <c r="A230" s="1469"/>
      <c r="B230" s="1469"/>
      <c r="C230" s="1469"/>
      <c r="D230" s="1469"/>
      <c r="E230" s="1469"/>
      <c r="F230" s="1469"/>
      <c r="G230" s="1469"/>
      <c r="H230" s="1469"/>
      <c r="I230" s="1469"/>
      <c r="J230" s="1469"/>
      <c r="K230" s="1469"/>
      <c r="L230" s="1469"/>
      <c r="M230" s="1469"/>
      <c r="N230" s="1469"/>
      <c r="O230" s="1469"/>
      <c r="P230" s="1469"/>
      <c r="Q230" s="1469"/>
      <c r="R230" s="1469"/>
      <c r="S230" s="1469"/>
      <c r="T230" s="1469"/>
      <c r="U230" s="1469"/>
      <c r="V230" s="1469"/>
      <c r="W230" s="1469"/>
      <c r="X230" s="1469"/>
      <c r="Y230" s="1469"/>
      <c r="Z230" s="1469"/>
      <c r="AA230" s="1469"/>
      <c r="AB230" s="1469"/>
      <c r="AC230" s="1469"/>
      <c r="AD230" s="1469"/>
      <c r="AE230" s="1469"/>
      <c r="AF230" s="1469"/>
      <c r="AG230" s="1469"/>
      <c r="AH230" s="1469"/>
      <c r="AI230" s="1469"/>
      <c r="AJ230" s="1469"/>
      <c r="AK230" s="1469"/>
      <c r="AL230" s="1469"/>
      <c r="AM230" s="1469"/>
      <c r="AN230" s="1469"/>
      <c r="AO230" s="1469"/>
    </row>
    <row r="231" spans="1:41" x14ac:dyDescent="0.2">
      <c r="A231" s="1469"/>
      <c r="B231" s="1469"/>
      <c r="C231" s="1469"/>
      <c r="D231" s="1469"/>
      <c r="E231" s="1469"/>
      <c r="F231" s="1469"/>
      <c r="G231" s="1469"/>
      <c r="H231" s="1469"/>
      <c r="I231" s="1469"/>
      <c r="J231" s="1469"/>
      <c r="K231" s="1469"/>
      <c r="L231" s="1469"/>
      <c r="M231" s="1469"/>
      <c r="N231" s="1469"/>
      <c r="O231" s="1469"/>
      <c r="P231" s="1469"/>
      <c r="Q231" s="1469"/>
      <c r="R231" s="1469"/>
      <c r="S231" s="1469"/>
      <c r="T231" s="1469"/>
      <c r="U231" s="1469"/>
      <c r="V231" s="1469"/>
      <c r="W231" s="1469"/>
      <c r="X231" s="1469"/>
      <c r="Y231" s="1469"/>
      <c r="Z231" s="1469"/>
      <c r="AA231" s="1469"/>
      <c r="AB231" s="1469"/>
      <c r="AC231" s="1469"/>
      <c r="AD231" s="1469"/>
      <c r="AE231" s="1469"/>
      <c r="AF231" s="1469"/>
      <c r="AG231" s="1469"/>
      <c r="AH231" s="1469"/>
      <c r="AI231" s="1469"/>
      <c r="AJ231" s="1469"/>
      <c r="AK231" s="1469"/>
      <c r="AL231" s="1469"/>
      <c r="AM231" s="1469"/>
      <c r="AN231" s="1469"/>
      <c r="AO231" s="1469"/>
    </row>
    <row r="232" spans="1:41" x14ac:dyDescent="0.2">
      <c r="A232" s="1469"/>
      <c r="B232" s="1469"/>
      <c r="C232" s="1469"/>
      <c r="D232" s="1469"/>
      <c r="E232" s="1469"/>
      <c r="F232" s="1469"/>
      <c r="G232" s="1469"/>
      <c r="H232" s="1469"/>
      <c r="I232" s="1469"/>
      <c r="J232" s="1469"/>
      <c r="K232" s="1469"/>
      <c r="L232" s="1469"/>
      <c r="M232" s="1469"/>
      <c r="N232" s="1469"/>
      <c r="O232" s="1469"/>
      <c r="P232" s="1469"/>
      <c r="Q232" s="1469"/>
      <c r="R232" s="1469"/>
      <c r="S232" s="1469"/>
      <c r="T232" s="1469"/>
      <c r="U232" s="1469"/>
      <c r="V232" s="1469"/>
      <c r="W232" s="1469"/>
      <c r="X232" s="1469"/>
      <c r="Y232" s="1469"/>
      <c r="Z232" s="1469"/>
      <c r="AA232" s="1469"/>
      <c r="AB232" s="1469"/>
      <c r="AC232" s="1469"/>
      <c r="AD232" s="1469"/>
      <c r="AE232" s="1469"/>
      <c r="AF232" s="1469"/>
      <c r="AG232" s="1469"/>
      <c r="AH232" s="1469"/>
      <c r="AI232" s="1469"/>
      <c r="AJ232" s="1469"/>
      <c r="AK232" s="1469"/>
      <c r="AL232" s="1469"/>
      <c r="AM232" s="1469"/>
      <c r="AN232" s="1469"/>
      <c r="AO232" s="1469"/>
    </row>
    <row r="233" spans="1:41" x14ac:dyDescent="0.2">
      <c r="A233" s="1469"/>
      <c r="B233" s="1469"/>
      <c r="C233" s="1469"/>
      <c r="D233" s="1469"/>
      <c r="E233" s="1469"/>
      <c r="F233" s="1469"/>
      <c r="G233" s="1469"/>
      <c r="H233" s="1469"/>
      <c r="I233" s="1469"/>
      <c r="J233" s="1469"/>
      <c r="K233" s="1469"/>
      <c r="L233" s="1469"/>
      <c r="M233" s="1469"/>
      <c r="N233" s="1469"/>
      <c r="O233" s="1469"/>
      <c r="P233" s="1469"/>
      <c r="Q233" s="1469"/>
      <c r="R233" s="1469"/>
      <c r="S233" s="1469"/>
      <c r="T233" s="1469"/>
      <c r="U233" s="1469"/>
      <c r="V233" s="1469"/>
      <c r="W233" s="1469"/>
      <c r="X233" s="1469"/>
      <c r="Y233" s="1469"/>
      <c r="Z233" s="1469"/>
      <c r="AA233" s="1469"/>
      <c r="AB233" s="1469"/>
      <c r="AC233" s="1469"/>
      <c r="AD233" s="1469"/>
      <c r="AE233" s="1469"/>
      <c r="AF233" s="1469"/>
      <c r="AG233" s="1469"/>
      <c r="AH233" s="1469"/>
      <c r="AI233" s="1469"/>
      <c r="AJ233" s="1469"/>
      <c r="AK233" s="1469"/>
      <c r="AL233" s="1469"/>
      <c r="AM233" s="1469"/>
      <c r="AN233" s="1469"/>
      <c r="AO233" s="1469"/>
    </row>
    <row r="234" spans="1:41" x14ac:dyDescent="0.2">
      <c r="A234" s="1469"/>
      <c r="B234" s="1469"/>
      <c r="C234" s="1469"/>
      <c r="D234" s="1469"/>
      <c r="E234" s="1469"/>
      <c r="F234" s="1469"/>
      <c r="G234" s="1469"/>
      <c r="H234" s="1469"/>
      <c r="I234" s="1469"/>
      <c r="J234" s="1469"/>
      <c r="K234" s="1469"/>
      <c r="L234" s="1469"/>
      <c r="M234" s="1469"/>
      <c r="N234" s="1469"/>
      <c r="O234" s="1469"/>
      <c r="P234" s="1469"/>
      <c r="Q234" s="1469"/>
      <c r="R234" s="1469"/>
      <c r="S234" s="1469"/>
      <c r="T234" s="1469"/>
      <c r="U234" s="1469"/>
      <c r="V234" s="1469"/>
      <c r="W234" s="1469"/>
      <c r="X234" s="1469"/>
      <c r="Y234" s="1469"/>
      <c r="Z234" s="1469"/>
      <c r="AA234" s="1469"/>
      <c r="AB234" s="1469"/>
      <c r="AC234" s="1469"/>
      <c r="AD234" s="1469"/>
      <c r="AE234" s="1469"/>
      <c r="AF234" s="1469"/>
      <c r="AG234" s="1469"/>
      <c r="AH234" s="1469"/>
      <c r="AI234" s="1469"/>
      <c r="AJ234" s="1469"/>
      <c r="AK234" s="1469"/>
      <c r="AL234" s="1469"/>
      <c r="AM234" s="1469"/>
      <c r="AN234" s="1469"/>
      <c r="AO234" s="1469"/>
    </row>
    <row r="235" spans="1:41" x14ac:dyDescent="0.2">
      <c r="A235" s="1469"/>
      <c r="B235" s="1469"/>
      <c r="C235" s="1469"/>
      <c r="D235" s="1469"/>
      <c r="E235" s="1469"/>
      <c r="F235" s="1469"/>
      <c r="G235" s="1469"/>
      <c r="H235" s="1469"/>
      <c r="I235" s="1469"/>
      <c r="J235" s="1469"/>
      <c r="K235" s="1469"/>
      <c r="L235" s="1469"/>
      <c r="M235" s="1469"/>
      <c r="N235" s="1469"/>
      <c r="O235" s="1469"/>
      <c r="P235" s="1469"/>
      <c r="Q235" s="1469"/>
      <c r="R235" s="1469"/>
      <c r="S235" s="1469"/>
      <c r="T235" s="1469"/>
      <c r="U235" s="1469"/>
      <c r="V235" s="1469"/>
      <c r="W235" s="1469"/>
      <c r="X235" s="1469"/>
      <c r="Y235" s="1469"/>
      <c r="Z235" s="1469"/>
      <c r="AA235" s="1469"/>
      <c r="AB235" s="1469"/>
      <c r="AC235" s="1469"/>
      <c r="AD235" s="1469"/>
      <c r="AE235" s="1469"/>
      <c r="AF235" s="1469"/>
      <c r="AG235" s="1469"/>
      <c r="AH235" s="1469"/>
      <c r="AI235" s="1469"/>
      <c r="AJ235" s="1469"/>
      <c r="AK235" s="1469"/>
      <c r="AL235" s="1469"/>
      <c r="AM235" s="1469"/>
      <c r="AN235" s="1469"/>
      <c r="AO235" s="1469"/>
    </row>
    <row r="236" spans="1:41" x14ac:dyDescent="0.2">
      <c r="A236" s="1469"/>
      <c r="B236" s="1469"/>
      <c r="C236" s="1469"/>
      <c r="D236" s="1469"/>
      <c r="E236" s="1469"/>
      <c r="F236" s="1469"/>
      <c r="G236" s="1469"/>
      <c r="H236" s="1469"/>
      <c r="I236" s="1469"/>
      <c r="J236" s="1469"/>
      <c r="K236" s="1469"/>
      <c r="L236" s="1469"/>
      <c r="M236" s="1469"/>
      <c r="N236" s="1469"/>
      <c r="O236" s="1469"/>
      <c r="P236" s="1469"/>
      <c r="Q236" s="1469"/>
      <c r="R236" s="1469"/>
      <c r="S236" s="1469"/>
      <c r="T236" s="1469"/>
      <c r="U236" s="1469"/>
      <c r="V236" s="1469"/>
      <c r="W236" s="1469"/>
      <c r="X236" s="1469"/>
      <c r="Y236" s="1469"/>
      <c r="Z236" s="1469"/>
      <c r="AA236" s="1469"/>
      <c r="AB236" s="1469"/>
      <c r="AC236" s="1469"/>
      <c r="AD236" s="1469"/>
      <c r="AE236" s="1469"/>
      <c r="AF236" s="1469"/>
      <c r="AG236" s="1469"/>
      <c r="AH236" s="1469"/>
      <c r="AI236" s="1469"/>
      <c r="AJ236" s="1469"/>
      <c r="AK236" s="1469"/>
      <c r="AL236" s="1469"/>
      <c r="AM236" s="1469"/>
      <c r="AN236" s="1469"/>
      <c r="AO236" s="1469"/>
    </row>
    <row r="237" spans="1:41" x14ac:dyDescent="0.2">
      <c r="A237" s="1469"/>
      <c r="B237" s="1469"/>
      <c r="C237" s="1469"/>
      <c r="D237" s="1469"/>
      <c r="E237" s="1469"/>
      <c r="F237" s="1469"/>
      <c r="G237" s="1469"/>
      <c r="H237" s="1469"/>
      <c r="I237" s="1469"/>
      <c r="J237" s="1469"/>
      <c r="K237" s="1469"/>
      <c r="L237" s="1469"/>
      <c r="M237" s="1469"/>
      <c r="N237" s="1469"/>
      <c r="O237" s="1469"/>
      <c r="P237" s="1469"/>
      <c r="Q237" s="1469"/>
      <c r="R237" s="1469"/>
      <c r="S237" s="1469"/>
      <c r="T237" s="1469"/>
      <c r="U237" s="1469"/>
      <c r="V237" s="1469"/>
      <c r="W237" s="1469"/>
      <c r="X237" s="1469"/>
      <c r="Y237" s="1469"/>
      <c r="Z237" s="1469"/>
      <c r="AA237" s="1469"/>
      <c r="AB237" s="1469"/>
      <c r="AC237" s="1469"/>
      <c r="AD237" s="1469"/>
      <c r="AE237" s="1469"/>
      <c r="AF237" s="1469"/>
      <c r="AG237" s="1469"/>
      <c r="AH237" s="1469"/>
      <c r="AI237" s="1469"/>
      <c r="AJ237" s="1469"/>
      <c r="AK237" s="1469"/>
      <c r="AL237" s="1469"/>
      <c r="AM237" s="1469"/>
      <c r="AN237" s="1469"/>
      <c r="AO237" s="1469"/>
    </row>
    <row r="238" spans="1:41" x14ac:dyDescent="0.2">
      <c r="A238" s="1469"/>
      <c r="B238" s="1469"/>
      <c r="C238" s="1469"/>
      <c r="D238" s="1469"/>
      <c r="E238" s="1469"/>
      <c r="F238" s="1469"/>
      <c r="G238" s="1469"/>
      <c r="H238" s="1469"/>
      <c r="I238" s="1469"/>
      <c r="J238" s="1469"/>
      <c r="K238" s="1469"/>
      <c r="L238" s="1469"/>
      <c r="M238" s="1469"/>
      <c r="N238" s="1469"/>
      <c r="O238" s="1469"/>
      <c r="P238" s="1469"/>
      <c r="Q238" s="1469"/>
      <c r="R238" s="1469"/>
      <c r="S238" s="1469"/>
      <c r="T238" s="1469"/>
      <c r="U238" s="1469"/>
      <c r="V238" s="1469"/>
      <c r="W238" s="1469"/>
      <c r="X238" s="1469"/>
      <c r="Y238" s="1469"/>
      <c r="Z238" s="1469"/>
      <c r="AA238" s="1469"/>
      <c r="AB238" s="1469"/>
      <c r="AC238" s="1469"/>
      <c r="AD238" s="1469"/>
      <c r="AE238" s="1469"/>
      <c r="AF238" s="1469"/>
      <c r="AG238" s="1469"/>
      <c r="AH238" s="1469"/>
      <c r="AI238" s="1469"/>
      <c r="AJ238" s="1469"/>
      <c r="AK238" s="1469"/>
      <c r="AL238" s="1469"/>
      <c r="AM238" s="1469"/>
      <c r="AN238" s="1469"/>
      <c r="AO238" s="1469"/>
    </row>
    <row r="239" spans="1:41" x14ac:dyDescent="0.2">
      <c r="A239" s="1469"/>
      <c r="B239" s="1469"/>
      <c r="C239" s="1469"/>
      <c r="D239" s="1469"/>
      <c r="E239" s="1469"/>
      <c r="F239" s="1469"/>
      <c r="G239" s="1469"/>
      <c r="H239" s="1469"/>
      <c r="I239" s="1469"/>
      <c r="J239" s="1469"/>
      <c r="K239" s="1469"/>
      <c r="L239" s="1469"/>
      <c r="M239" s="1469"/>
      <c r="N239" s="1469"/>
      <c r="O239" s="1469"/>
      <c r="P239" s="1469"/>
      <c r="Q239" s="1469"/>
      <c r="R239" s="1469"/>
      <c r="S239" s="1469"/>
      <c r="T239" s="1469"/>
      <c r="U239" s="1469"/>
      <c r="V239" s="1469"/>
      <c r="W239" s="1469"/>
      <c r="X239" s="1469"/>
      <c r="Y239" s="1469"/>
      <c r="Z239" s="1469"/>
      <c r="AA239" s="1469"/>
      <c r="AB239" s="1469"/>
      <c r="AC239" s="1469"/>
      <c r="AD239" s="1469"/>
      <c r="AE239" s="1469"/>
      <c r="AF239" s="1469"/>
      <c r="AG239" s="1469"/>
      <c r="AH239" s="1469"/>
      <c r="AI239" s="1469"/>
      <c r="AJ239" s="1469"/>
      <c r="AK239" s="1469"/>
      <c r="AL239" s="1469"/>
      <c r="AM239" s="1469"/>
      <c r="AN239" s="1469"/>
      <c r="AO239" s="1469"/>
    </row>
    <row r="240" spans="1:41" x14ac:dyDescent="0.2">
      <c r="A240" s="1469"/>
      <c r="B240" s="1469"/>
      <c r="C240" s="1469"/>
      <c r="D240" s="1469"/>
      <c r="E240" s="1469"/>
      <c r="F240" s="1469"/>
      <c r="G240" s="1469"/>
      <c r="H240" s="1469"/>
      <c r="I240" s="1469"/>
      <c r="J240" s="1469"/>
      <c r="K240" s="1469"/>
      <c r="L240" s="1469"/>
      <c r="M240" s="1469"/>
      <c r="N240" s="1469"/>
      <c r="O240" s="1469"/>
      <c r="P240" s="1469"/>
      <c r="Q240" s="1469"/>
      <c r="R240" s="1469"/>
      <c r="S240" s="1469"/>
      <c r="T240" s="1469"/>
      <c r="U240" s="1469"/>
      <c r="V240" s="1469"/>
      <c r="W240" s="1469"/>
      <c r="X240" s="1469"/>
      <c r="Y240" s="1469"/>
      <c r="Z240" s="1469"/>
      <c r="AA240" s="1469"/>
      <c r="AB240" s="1469"/>
      <c r="AC240" s="1469"/>
      <c r="AD240" s="1469"/>
      <c r="AE240" s="1469"/>
      <c r="AF240" s="1469"/>
      <c r="AG240" s="1469"/>
      <c r="AH240" s="1469"/>
      <c r="AI240" s="1469"/>
      <c r="AJ240" s="1469"/>
      <c r="AK240" s="1469"/>
      <c r="AL240" s="1469"/>
      <c r="AM240" s="1469"/>
      <c r="AN240" s="1469"/>
      <c r="AO240" s="1469"/>
    </row>
    <row r="241" spans="1:41" x14ac:dyDescent="0.2">
      <c r="A241" s="1469"/>
      <c r="B241" s="1469"/>
      <c r="C241" s="1469"/>
      <c r="D241" s="1469"/>
      <c r="E241" s="1469"/>
      <c r="F241" s="1469"/>
      <c r="G241" s="1469"/>
      <c r="H241" s="1469"/>
      <c r="I241" s="1469"/>
      <c r="J241" s="1469"/>
      <c r="K241" s="1469"/>
      <c r="L241" s="1469"/>
      <c r="M241" s="1469"/>
      <c r="N241" s="1469"/>
      <c r="O241" s="1469"/>
      <c r="P241" s="1469"/>
      <c r="Q241" s="1469"/>
      <c r="R241" s="1469"/>
      <c r="S241" s="1469"/>
      <c r="T241" s="1469"/>
      <c r="U241" s="1469"/>
      <c r="V241" s="1469"/>
      <c r="W241" s="1469"/>
      <c r="X241" s="1469"/>
      <c r="Y241" s="1469"/>
      <c r="Z241" s="1469"/>
      <c r="AA241" s="1469"/>
      <c r="AB241" s="1469"/>
      <c r="AC241" s="1469"/>
      <c r="AD241" s="1469"/>
      <c r="AE241" s="1469"/>
      <c r="AF241" s="1469"/>
      <c r="AG241" s="1469"/>
      <c r="AH241" s="1469"/>
      <c r="AI241" s="1469"/>
      <c r="AJ241" s="1469"/>
      <c r="AK241" s="1469"/>
      <c r="AL241" s="1469"/>
      <c r="AM241" s="1469"/>
      <c r="AN241" s="1469"/>
      <c r="AO241" s="1469"/>
    </row>
    <row r="242" spans="1:41" x14ac:dyDescent="0.2">
      <c r="A242" s="1469"/>
      <c r="B242" s="1469"/>
      <c r="C242" s="1469"/>
      <c r="D242" s="1469"/>
      <c r="E242" s="1469"/>
      <c r="F242" s="1469"/>
      <c r="G242" s="1469"/>
      <c r="H242" s="1469"/>
      <c r="I242" s="1469"/>
      <c r="J242" s="1469"/>
      <c r="K242" s="1469"/>
      <c r="L242" s="1469"/>
      <c r="M242" s="1469"/>
      <c r="N242" s="1469"/>
      <c r="O242" s="1469"/>
      <c r="P242" s="1469"/>
      <c r="Q242" s="1469"/>
      <c r="R242" s="1469"/>
      <c r="S242" s="1469"/>
      <c r="T242" s="1469"/>
      <c r="U242" s="1469"/>
      <c r="V242" s="1469"/>
      <c r="W242" s="1469"/>
      <c r="X242" s="1469"/>
      <c r="Y242" s="1469"/>
      <c r="Z242" s="1469"/>
      <c r="AA242" s="1469"/>
      <c r="AB242" s="1469"/>
      <c r="AC242" s="1469"/>
      <c r="AD242" s="1469"/>
      <c r="AE242" s="1469"/>
      <c r="AF242" s="1469"/>
      <c r="AG242" s="1469"/>
      <c r="AH242" s="1469"/>
      <c r="AI242" s="1469"/>
      <c r="AJ242" s="1469"/>
      <c r="AK242" s="1469"/>
      <c r="AL242" s="1469"/>
      <c r="AM242" s="1469"/>
      <c r="AN242" s="1469"/>
      <c r="AO242" s="1469"/>
    </row>
    <row r="243" spans="1:41" x14ac:dyDescent="0.2">
      <c r="A243" s="1469"/>
      <c r="B243" s="1469"/>
      <c r="C243" s="1469"/>
      <c r="D243" s="1469"/>
      <c r="E243" s="1469"/>
      <c r="F243" s="1469"/>
      <c r="G243" s="1469"/>
      <c r="H243" s="1469"/>
      <c r="I243" s="1469"/>
      <c r="J243" s="1469"/>
      <c r="K243" s="1469"/>
      <c r="L243" s="1469"/>
      <c r="M243" s="1469"/>
      <c r="N243" s="1469"/>
      <c r="O243" s="1469"/>
      <c r="P243" s="1469"/>
      <c r="Q243" s="1469"/>
      <c r="R243" s="1469"/>
      <c r="S243" s="1469"/>
      <c r="T243" s="1469"/>
      <c r="U243" s="1469"/>
      <c r="V243" s="1469"/>
      <c r="W243" s="1469"/>
      <c r="X243" s="1469"/>
      <c r="Y243" s="1469"/>
      <c r="Z243" s="1469"/>
      <c r="AA243" s="1469"/>
      <c r="AB243" s="1469"/>
      <c r="AC243" s="1469"/>
      <c r="AD243" s="1469"/>
      <c r="AE243" s="1469"/>
      <c r="AF243" s="1469"/>
      <c r="AG243" s="1469"/>
      <c r="AH243" s="1469"/>
      <c r="AI243" s="1469"/>
      <c r="AJ243" s="1469"/>
      <c r="AK243" s="1469"/>
      <c r="AL243" s="1469"/>
      <c r="AM243" s="1469"/>
      <c r="AN243" s="1469"/>
      <c r="AO243" s="1469"/>
    </row>
    <row r="244" spans="1:41" x14ac:dyDescent="0.2">
      <c r="A244" s="1469"/>
      <c r="B244" s="1469"/>
      <c r="C244" s="1469"/>
      <c r="D244" s="1469"/>
      <c r="E244" s="1469"/>
      <c r="F244" s="1469"/>
      <c r="G244" s="1469"/>
      <c r="H244" s="1469"/>
      <c r="I244" s="1469"/>
      <c r="J244" s="1469"/>
      <c r="K244" s="1469"/>
      <c r="L244" s="1469"/>
      <c r="M244" s="1469"/>
      <c r="N244" s="1469"/>
      <c r="O244" s="1469"/>
      <c r="P244" s="1469"/>
      <c r="Q244" s="1469"/>
      <c r="R244" s="1469"/>
      <c r="S244" s="1469"/>
      <c r="T244" s="1469"/>
      <c r="U244" s="1469"/>
      <c r="V244" s="1469"/>
      <c r="W244" s="1469"/>
      <c r="X244" s="1469"/>
      <c r="Y244" s="1469"/>
      <c r="Z244" s="1469"/>
      <c r="AA244" s="1469"/>
      <c r="AB244" s="1469"/>
      <c r="AC244" s="1469"/>
      <c r="AD244" s="1469"/>
      <c r="AE244" s="1469"/>
      <c r="AF244" s="1469"/>
      <c r="AG244" s="1469"/>
      <c r="AH244" s="1469"/>
      <c r="AI244" s="1469"/>
      <c r="AJ244" s="1469"/>
      <c r="AK244" s="1469"/>
      <c r="AL244" s="1469"/>
      <c r="AM244" s="1469"/>
      <c r="AN244" s="1469"/>
      <c r="AO244" s="1469"/>
    </row>
    <row r="245" spans="1:41" x14ac:dyDescent="0.2">
      <c r="A245" s="1469"/>
      <c r="B245" s="1469"/>
      <c r="C245" s="1469"/>
      <c r="D245" s="1469"/>
      <c r="E245" s="1469"/>
      <c r="F245" s="1469"/>
      <c r="G245" s="1469"/>
      <c r="H245" s="1469"/>
      <c r="I245" s="1469"/>
      <c r="J245" s="1469"/>
      <c r="K245" s="1469"/>
      <c r="L245" s="1469"/>
      <c r="M245" s="1469"/>
      <c r="N245" s="1469"/>
      <c r="O245" s="1469"/>
      <c r="P245" s="1469"/>
      <c r="Q245" s="1469"/>
      <c r="R245" s="1469"/>
      <c r="S245" s="1469"/>
      <c r="T245" s="1469"/>
      <c r="U245" s="1469"/>
      <c r="V245" s="1469"/>
      <c r="W245" s="1469"/>
      <c r="X245" s="1469"/>
      <c r="Y245" s="1469"/>
      <c r="Z245" s="1469"/>
      <c r="AA245" s="1469"/>
      <c r="AB245" s="1469"/>
      <c r="AC245" s="1469"/>
      <c r="AD245" s="1469"/>
      <c r="AE245" s="1469"/>
      <c r="AF245" s="1469"/>
      <c r="AG245" s="1469"/>
      <c r="AH245" s="1469"/>
      <c r="AI245" s="1469"/>
      <c r="AJ245" s="1469"/>
      <c r="AK245" s="1469"/>
      <c r="AL245" s="1469"/>
      <c r="AM245" s="1469"/>
      <c r="AN245" s="1469"/>
      <c r="AO245" s="1469"/>
    </row>
    <row r="246" spans="1:41" x14ac:dyDescent="0.2">
      <c r="A246" s="1469"/>
      <c r="B246" s="1469"/>
      <c r="C246" s="1469"/>
      <c r="D246" s="1469"/>
      <c r="E246" s="1469"/>
      <c r="F246" s="1469"/>
      <c r="G246" s="1469"/>
      <c r="H246" s="1469"/>
      <c r="I246" s="1469"/>
      <c r="J246" s="1469"/>
      <c r="K246" s="1469"/>
      <c r="L246" s="1469"/>
      <c r="M246" s="1469"/>
      <c r="N246" s="1469"/>
      <c r="O246" s="1469"/>
      <c r="P246" s="1469"/>
      <c r="Q246" s="1469"/>
      <c r="R246" s="1469"/>
      <c r="S246" s="1469"/>
      <c r="T246" s="1469"/>
      <c r="U246" s="1469"/>
      <c r="V246" s="1469"/>
      <c r="W246" s="1469"/>
      <c r="X246" s="1469"/>
      <c r="Y246" s="1469"/>
      <c r="Z246" s="1469"/>
      <c r="AA246" s="1469"/>
      <c r="AB246" s="1469"/>
      <c r="AC246" s="1469"/>
      <c r="AD246" s="1469"/>
      <c r="AE246" s="1469"/>
      <c r="AF246" s="1469"/>
      <c r="AG246" s="1469"/>
      <c r="AH246" s="1469"/>
      <c r="AI246" s="1469"/>
      <c r="AJ246" s="1469"/>
      <c r="AK246" s="1469"/>
      <c r="AL246" s="1469"/>
      <c r="AM246" s="1469"/>
      <c r="AN246" s="1469"/>
      <c r="AO246" s="1469"/>
    </row>
    <row r="247" spans="1:41" x14ac:dyDescent="0.2">
      <c r="A247" s="1469"/>
      <c r="B247" s="1469"/>
      <c r="C247" s="1469"/>
      <c r="D247" s="1469"/>
      <c r="E247" s="1469"/>
      <c r="F247" s="1469"/>
      <c r="G247" s="1469"/>
      <c r="H247" s="1469"/>
      <c r="I247" s="1469"/>
      <c r="J247" s="1469"/>
      <c r="K247" s="1469"/>
      <c r="L247" s="1469"/>
      <c r="M247" s="1469"/>
      <c r="N247" s="1469"/>
      <c r="O247" s="1469"/>
      <c r="P247" s="1469"/>
      <c r="Q247" s="1469"/>
      <c r="R247" s="1469"/>
      <c r="S247" s="1469"/>
      <c r="T247" s="1469"/>
      <c r="U247" s="1469"/>
      <c r="V247" s="1469"/>
      <c r="W247" s="1469"/>
      <c r="X247" s="1469"/>
      <c r="Y247" s="1469"/>
      <c r="Z247" s="1469"/>
      <c r="AA247" s="1469"/>
      <c r="AB247" s="1469"/>
      <c r="AC247" s="1469"/>
      <c r="AD247" s="1469"/>
      <c r="AE247" s="1469"/>
      <c r="AF247" s="1469"/>
      <c r="AG247" s="1469"/>
      <c r="AH247" s="1469"/>
      <c r="AI247" s="1469"/>
      <c r="AJ247" s="1469"/>
      <c r="AK247" s="1469"/>
      <c r="AL247" s="1469"/>
      <c r="AM247" s="1469"/>
      <c r="AN247" s="1469"/>
      <c r="AO247" s="1469"/>
    </row>
    <row r="248" spans="1:41" x14ac:dyDescent="0.2">
      <c r="A248" s="1469"/>
      <c r="B248" s="1469"/>
      <c r="C248" s="1469"/>
      <c r="D248" s="1469"/>
      <c r="E248" s="1469"/>
      <c r="F248" s="1469"/>
      <c r="G248" s="1469"/>
      <c r="H248" s="1469"/>
      <c r="I248" s="1469"/>
      <c r="J248" s="1469"/>
      <c r="K248" s="1469"/>
      <c r="L248" s="1469"/>
      <c r="M248" s="1469"/>
      <c r="N248" s="1469"/>
      <c r="O248" s="1469"/>
      <c r="P248" s="1469"/>
      <c r="Q248" s="1469"/>
      <c r="R248" s="1469"/>
      <c r="S248" s="1469"/>
      <c r="T248" s="1469"/>
      <c r="U248" s="1469"/>
      <c r="V248" s="1469"/>
      <c r="W248" s="1469"/>
      <c r="X248" s="1469"/>
      <c r="Y248" s="1469"/>
      <c r="Z248" s="1469"/>
      <c r="AA248" s="1469"/>
      <c r="AB248" s="1469"/>
      <c r="AC248" s="1469"/>
      <c r="AD248" s="1469"/>
      <c r="AE248" s="1469"/>
      <c r="AF248" s="1469"/>
      <c r="AG248" s="1469"/>
      <c r="AH248" s="1469"/>
      <c r="AI248" s="1469"/>
      <c r="AJ248" s="1469"/>
      <c r="AK248" s="1469"/>
      <c r="AL248" s="1469"/>
      <c r="AM248" s="1469"/>
      <c r="AN248" s="1469"/>
      <c r="AO248" s="1469"/>
    </row>
    <row r="249" spans="1:41" x14ac:dyDescent="0.2">
      <c r="A249" s="1469"/>
      <c r="B249" s="1469"/>
      <c r="C249" s="1469"/>
      <c r="D249" s="1469"/>
      <c r="E249" s="1469"/>
      <c r="F249" s="1469"/>
      <c r="G249" s="1469"/>
      <c r="H249" s="1469"/>
      <c r="I249" s="1469"/>
      <c r="J249" s="1469"/>
      <c r="K249" s="1469"/>
      <c r="L249" s="1469"/>
      <c r="M249" s="1469"/>
      <c r="N249" s="1469"/>
      <c r="O249" s="1469"/>
      <c r="P249" s="1469"/>
      <c r="Q249" s="1469"/>
      <c r="R249" s="1469"/>
      <c r="S249" s="1469"/>
      <c r="T249" s="1469"/>
      <c r="U249" s="1469"/>
      <c r="V249" s="1469"/>
      <c r="W249" s="1469"/>
      <c r="X249" s="1469"/>
      <c r="Y249" s="1469"/>
      <c r="Z249" s="1469"/>
      <c r="AA249" s="1469"/>
      <c r="AB249" s="1469"/>
      <c r="AC249" s="1469"/>
      <c r="AD249" s="1469"/>
      <c r="AE249" s="1469"/>
      <c r="AF249" s="1469"/>
      <c r="AG249" s="1469"/>
      <c r="AH249" s="1469"/>
      <c r="AI249" s="1469"/>
      <c r="AJ249" s="1469"/>
      <c r="AK249" s="1469"/>
      <c r="AL249" s="1469"/>
      <c r="AM249" s="1469"/>
      <c r="AN249" s="1469"/>
      <c r="AO249" s="1469"/>
    </row>
    <row r="250" spans="1:41" x14ac:dyDescent="0.2">
      <c r="A250" s="1469"/>
      <c r="B250" s="1469"/>
      <c r="C250" s="1469"/>
      <c r="D250" s="1469"/>
      <c r="E250" s="1469"/>
      <c r="F250" s="1469"/>
      <c r="G250" s="1469"/>
      <c r="H250" s="1469"/>
      <c r="I250" s="1469"/>
      <c r="J250" s="1469"/>
      <c r="K250" s="1469"/>
      <c r="L250" s="1469"/>
      <c r="M250" s="1469"/>
      <c r="N250" s="1469"/>
      <c r="O250" s="1469"/>
      <c r="P250" s="1469"/>
      <c r="Q250" s="1469"/>
      <c r="R250" s="1469"/>
      <c r="S250" s="1469"/>
      <c r="T250" s="1469"/>
      <c r="U250" s="1469"/>
      <c r="V250" s="1469"/>
      <c r="W250" s="1469"/>
      <c r="X250" s="1469"/>
      <c r="Y250" s="1469"/>
      <c r="Z250" s="1469"/>
      <c r="AA250" s="1469"/>
      <c r="AB250" s="1469"/>
      <c r="AC250" s="1469"/>
      <c r="AD250" s="1469"/>
      <c r="AE250" s="1469"/>
      <c r="AF250" s="1469"/>
      <c r="AG250" s="1469"/>
      <c r="AH250" s="1469"/>
      <c r="AI250" s="1469"/>
      <c r="AJ250" s="1469"/>
      <c r="AK250" s="1469"/>
      <c r="AL250" s="1469"/>
      <c r="AM250" s="1469"/>
      <c r="AN250" s="1469"/>
      <c r="AO250" s="1469"/>
    </row>
    <row r="251" spans="1:41" x14ac:dyDescent="0.2">
      <c r="A251" s="1469"/>
      <c r="B251" s="1469"/>
      <c r="C251" s="1469"/>
      <c r="D251" s="1469"/>
      <c r="E251" s="1469"/>
      <c r="F251" s="1469"/>
      <c r="G251" s="1469"/>
      <c r="H251" s="1469"/>
      <c r="I251" s="1469"/>
      <c r="J251" s="1469"/>
      <c r="K251" s="1469"/>
      <c r="L251" s="1469"/>
      <c r="M251" s="1469"/>
      <c r="N251" s="1469"/>
      <c r="O251" s="1469"/>
      <c r="P251" s="1469"/>
      <c r="Q251" s="1469"/>
      <c r="R251" s="1469"/>
      <c r="S251" s="1469"/>
      <c r="T251" s="1469"/>
      <c r="U251" s="1469"/>
      <c r="V251" s="1469"/>
      <c r="W251" s="1469"/>
      <c r="X251" s="1469"/>
      <c r="Y251" s="1469"/>
      <c r="Z251" s="1469"/>
      <c r="AA251" s="1469"/>
      <c r="AB251" s="1469"/>
      <c r="AC251" s="1469"/>
      <c r="AD251" s="1469"/>
      <c r="AE251" s="1469"/>
      <c r="AF251" s="1469"/>
      <c r="AG251" s="1469"/>
      <c r="AH251" s="1469"/>
      <c r="AI251" s="1469"/>
      <c r="AJ251" s="1469"/>
      <c r="AK251" s="1469"/>
      <c r="AL251" s="1469"/>
      <c r="AM251" s="1469"/>
      <c r="AN251" s="1469"/>
      <c r="AO251" s="1469"/>
    </row>
    <row r="252" spans="1:41" x14ac:dyDescent="0.2">
      <c r="A252" s="1469"/>
      <c r="B252" s="1469"/>
      <c r="C252" s="1469"/>
      <c r="D252" s="1469"/>
      <c r="E252" s="1469"/>
      <c r="F252" s="1469"/>
      <c r="G252" s="1469"/>
      <c r="H252" s="1469"/>
      <c r="I252" s="1469"/>
      <c r="J252" s="1469"/>
      <c r="K252" s="1469"/>
      <c r="L252" s="1469"/>
      <c r="M252" s="1469"/>
      <c r="N252" s="1469"/>
      <c r="O252" s="1469"/>
      <c r="P252" s="1469"/>
      <c r="Q252" s="1469"/>
      <c r="R252" s="1469"/>
      <c r="S252" s="1469"/>
      <c r="T252" s="1469"/>
      <c r="U252" s="1469"/>
      <c r="V252" s="1469"/>
      <c r="W252" s="1469"/>
      <c r="X252" s="1469"/>
      <c r="Y252" s="1469"/>
      <c r="Z252" s="1469"/>
      <c r="AA252" s="1469"/>
      <c r="AB252" s="1469"/>
      <c r="AC252" s="1469"/>
      <c r="AD252" s="1469"/>
      <c r="AE252" s="1469"/>
      <c r="AF252" s="1469"/>
      <c r="AG252" s="1469"/>
      <c r="AH252" s="1469"/>
      <c r="AI252" s="1469"/>
      <c r="AJ252" s="1469"/>
      <c r="AK252" s="1469"/>
      <c r="AL252" s="1469"/>
      <c r="AM252" s="1469"/>
      <c r="AN252" s="1469"/>
      <c r="AO252" s="1469"/>
    </row>
    <row r="253" spans="1:41" x14ac:dyDescent="0.2">
      <c r="A253" s="1469"/>
      <c r="B253" s="1469"/>
      <c r="C253" s="1469"/>
      <c r="D253" s="1469"/>
      <c r="E253" s="1469"/>
      <c r="F253" s="1469"/>
      <c r="G253" s="1469"/>
      <c r="H253" s="1469"/>
      <c r="I253" s="1469"/>
      <c r="J253" s="1469"/>
      <c r="K253" s="1469"/>
      <c r="L253" s="1469"/>
      <c r="M253" s="1469"/>
      <c r="N253" s="1469"/>
      <c r="O253" s="1469"/>
      <c r="P253" s="1469"/>
      <c r="Q253" s="1469"/>
      <c r="R253" s="1469"/>
      <c r="S253" s="1469"/>
      <c r="T253" s="1469"/>
      <c r="U253" s="1469"/>
      <c r="V253" s="1469"/>
      <c r="W253" s="1469"/>
      <c r="X253" s="1469"/>
      <c r="Y253" s="1469"/>
      <c r="Z253" s="1469"/>
      <c r="AA253" s="1469"/>
      <c r="AB253" s="1469"/>
      <c r="AC253" s="1469"/>
      <c r="AD253" s="1469"/>
      <c r="AE253" s="1469"/>
      <c r="AF253" s="1469"/>
      <c r="AG253" s="1469"/>
      <c r="AH253" s="1469"/>
      <c r="AI253" s="1469"/>
      <c r="AJ253" s="1469"/>
      <c r="AK253" s="1469"/>
      <c r="AL253" s="1469"/>
      <c r="AM253" s="1469"/>
      <c r="AN253" s="1469"/>
      <c r="AO253" s="1469"/>
    </row>
    <row r="254" spans="1:41" x14ac:dyDescent="0.2">
      <c r="A254" s="1469"/>
      <c r="B254" s="1469"/>
      <c r="C254" s="1469"/>
      <c r="D254" s="1469"/>
      <c r="E254" s="1469"/>
      <c r="F254" s="1469"/>
      <c r="G254" s="1469"/>
      <c r="H254" s="1469"/>
      <c r="I254" s="1469"/>
      <c r="J254" s="1469"/>
      <c r="K254" s="1469"/>
      <c r="L254" s="1469"/>
      <c r="M254" s="1469"/>
      <c r="N254" s="1469"/>
      <c r="O254" s="1469"/>
      <c r="P254" s="1469"/>
      <c r="Q254" s="1469"/>
      <c r="R254" s="1469"/>
      <c r="S254" s="1469"/>
      <c r="T254" s="1469"/>
      <c r="U254" s="1469"/>
      <c r="V254" s="1469"/>
      <c r="W254" s="1469"/>
      <c r="X254" s="1469"/>
      <c r="Y254" s="1469"/>
      <c r="Z254" s="1469"/>
      <c r="AA254" s="1469"/>
      <c r="AB254" s="1469"/>
      <c r="AC254" s="1469"/>
      <c r="AD254" s="1469"/>
      <c r="AE254" s="1469"/>
      <c r="AF254" s="1469"/>
      <c r="AG254" s="1469"/>
      <c r="AH254" s="1469"/>
      <c r="AI254" s="1469"/>
      <c r="AJ254" s="1469"/>
      <c r="AK254" s="1469"/>
      <c r="AL254" s="1469"/>
      <c r="AM254" s="1469"/>
      <c r="AN254" s="1469"/>
      <c r="AO254" s="1469"/>
    </row>
    <row r="255" spans="1:41" x14ac:dyDescent="0.2">
      <c r="A255" s="1469"/>
      <c r="B255" s="1469"/>
      <c r="C255" s="1469"/>
      <c r="D255" s="1469"/>
      <c r="E255" s="1469"/>
      <c r="F255" s="1469"/>
      <c r="G255" s="1469"/>
      <c r="H255" s="1469"/>
      <c r="I255" s="1469"/>
      <c r="J255" s="1469"/>
      <c r="K255" s="1469"/>
      <c r="L255" s="1469"/>
      <c r="M255" s="1469"/>
      <c r="N255" s="1469"/>
      <c r="O255" s="1469"/>
      <c r="P255" s="1469"/>
      <c r="Q255" s="1469"/>
      <c r="R255" s="1469"/>
      <c r="S255" s="1469"/>
      <c r="T255" s="1469"/>
      <c r="U255" s="1469"/>
      <c r="V255" s="1469"/>
      <c r="W255" s="1469"/>
      <c r="X255" s="1469"/>
      <c r="Y255" s="1469"/>
      <c r="Z255" s="1469"/>
      <c r="AA255" s="1469"/>
      <c r="AB255" s="1469"/>
      <c r="AC255" s="1469"/>
      <c r="AD255" s="1469"/>
      <c r="AE255" s="1469"/>
      <c r="AF255" s="1469"/>
      <c r="AG255" s="1469"/>
      <c r="AH255" s="1469"/>
      <c r="AI255" s="1469"/>
      <c r="AJ255" s="1469"/>
      <c r="AK255" s="1469"/>
      <c r="AL255" s="1469"/>
      <c r="AM255" s="1469"/>
      <c r="AN255" s="1469"/>
      <c r="AO255" s="1469"/>
    </row>
    <row r="256" spans="1:41" x14ac:dyDescent="0.2">
      <c r="A256" s="1469"/>
      <c r="B256" s="1469"/>
      <c r="C256" s="1469"/>
      <c r="D256" s="1469"/>
      <c r="E256" s="1469"/>
      <c r="F256" s="1469"/>
      <c r="G256" s="1469"/>
      <c r="H256" s="1469"/>
      <c r="I256" s="1469"/>
      <c r="J256" s="1469"/>
      <c r="K256" s="1469"/>
      <c r="L256" s="1469"/>
      <c r="M256" s="1469"/>
      <c r="N256" s="1469"/>
      <c r="O256" s="1469"/>
      <c r="P256" s="1469"/>
      <c r="Q256" s="1469"/>
      <c r="R256" s="1469"/>
      <c r="S256" s="1469"/>
      <c r="T256" s="1469"/>
      <c r="U256" s="1469"/>
      <c r="V256" s="1469"/>
      <c r="W256" s="1469"/>
      <c r="X256" s="1469"/>
      <c r="Y256" s="1469"/>
      <c r="Z256" s="1469"/>
      <c r="AA256" s="1469"/>
      <c r="AB256" s="1469"/>
      <c r="AC256" s="1469"/>
      <c r="AD256" s="1469"/>
      <c r="AE256" s="1469"/>
      <c r="AF256" s="1469"/>
      <c r="AG256" s="1469"/>
      <c r="AH256" s="1469"/>
      <c r="AI256" s="1469"/>
      <c r="AJ256" s="1469"/>
      <c r="AK256" s="1469"/>
      <c r="AL256" s="1469"/>
      <c r="AM256" s="1469"/>
      <c r="AN256" s="1469"/>
      <c r="AO256" s="1469"/>
    </row>
    <row r="257" spans="1:41" x14ac:dyDescent="0.2">
      <c r="A257" s="1469"/>
      <c r="B257" s="1469"/>
      <c r="C257" s="1469"/>
      <c r="D257" s="1469"/>
      <c r="E257" s="1469"/>
      <c r="F257" s="1469"/>
      <c r="G257" s="1469"/>
      <c r="H257" s="1469"/>
      <c r="I257" s="1469"/>
      <c r="J257" s="1469"/>
      <c r="K257" s="1469"/>
      <c r="L257" s="1469"/>
      <c r="M257" s="1469"/>
      <c r="N257" s="1469"/>
      <c r="O257" s="1469"/>
      <c r="P257" s="1469"/>
      <c r="Q257" s="1469"/>
      <c r="R257" s="1469"/>
      <c r="S257" s="1469"/>
      <c r="T257" s="1469"/>
      <c r="U257" s="1469"/>
      <c r="V257" s="1469"/>
      <c r="W257" s="1469"/>
      <c r="X257" s="1469"/>
      <c r="Y257" s="1469"/>
      <c r="Z257" s="1469"/>
      <c r="AA257" s="1469"/>
      <c r="AB257" s="1469"/>
      <c r="AC257" s="1469"/>
      <c r="AD257" s="1469"/>
      <c r="AE257" s="1469"/>
      <c r="AF257" s="1469"/>
      <c r="AG257" s="1469"/>
      <c r="AH257" s="1469"/>
      <c r="AI257" s="1469"/>
      <c r="AJ257" s="1469"/>
      <c r="AK257" s="1469"/>
      <c r="AL257" s="1469"/>
      <c r="AM257" s="1469"/>
      <c r="AN257" s="1469"/>
      <c r="AO257" s="1469"/>
    </row>
    <row r="258" spans="1:41" x14ac:dyDescent="0.2">
      <c r="A258" s="1469"/>
      <c r="B258" s="1469"/>
      <c r="C258" s="1469"/>
      <c r="D258" s="1469"/>
      <c r="E258" s="1469"/>
      <c r="F258" s="1469"/>
      <c r="G258" s="1469"/>
      <c r="H258" s="1469"/>
      <c r="I258" s="1469"/>
      <c r="J258" s="1469"/>
      <c r="K258" s="1469"/>
      <c r="L258" s="1469"/>
      <c r="M258" s="1469"/>
      <c r="N258" s="1469"/>
      <c r="O258" s="1469"/>
      <c r="P258" s="1469"/>
      <c r="Q258" s="1469"/>
      <c r="R258" s="1469"/>
      <c r="S258" s="1469"/>
      <c r="T258" s="1469"/>
      <c r="U258" s="1469"/>
      <c r="V258" s="1469"/>
      <c r="W258" s="1469"/>
      <c r="X258" s="1469"/>
      <c r="Y258" s="1469"/>
      <c r="Z258" s="1469"/>
      <c r="AA258" s="1469"/>
      <c r="AB258" s="1469"/>
      <c r="AC258" s="1469"/>
      <c r="AD258" s="1469"/>
      <c r="AE258" s="1469"/>
      <c r="AF258" s="1469"/>
      <c r="AG258" s="1469"/>
      <c r="AH258" s="1469"/>
      <c r="AI258" s="1469"/>
      <c r="AJ258" s="1469"/>
      <c r="AK258" s="1469"/>
      <c r="AL258" s="1469"/>
      <c r="AM258" s="1469"/>
      <c r="AN258" s="1469"/>
      <c r="AO258" s="1469"/>
    </row>
    <row r="259" spans="1:41" x14ac:dyDescent="0.2">
      <c r="A259" s="1469"/>
      <c r="B259" s="1469"/>
      <c r="C259" s="1469"/>
      <c r="D259" s="1469"/>
      <c r="E259" s="1469"/>
      <c r="F259" s="1469"/>
      <c r="G259" s="1469"/>
      <c r="H259" s="1469"/>
      <c r="I259" s="1469"/>
      <c r="J259" s="1469"/>
      <c r="K259" s="1469"/>
      <c r="L259" s="1469"/>
      <c r="M259" s="1469"/>
      <c r="N259" s="1469"/>
      <c r="O259" s="1469"/>
      <c r="P259" s="1469"/>
      <c r="Q259" s="1469"/>
      <c r="R259" s="1469"/>
      <c r="S259" s="1469"/>
      <c r="T259" s="1469"/>
      <c r="U259" s="1469"/>
      <c r="V259" s="1469"/>
      <c r="W259" s="1469"/>
      <c r="X259" s="1469"/>
      <c r="Y259" s="1469"/>
      <c r="Z259" s="1469"/>
      <c r="AA259" s="1469"/>
      <c r="AB259" s="1469"/>
      <c r="AC259" s="1469"/>
      <c r="AD259" s="1469"/>
      <c r="AE259" s="1469"/>
      <c r="AF259" s="1469"/>
      <c r="AG259" s="1469"/>
      <c r="AH259" s="1469"/>
      <c r="AI259" s="1469"/>
      <c r="AJ259" s="1469"/>
      <c r="AK259" s="1469"/>
      <c r="AL259" s="1469"/>
      <c r="AM259" s="1469"/>
      <c r="AN259" s="1469"/>
      <c r="AO259" s="1469"/>
    </row>
    <row r="260" spans="1:41" x14ac:dyDescent="0.2">
      <c r="A260" s="1469"/>
      <c r="B260" s="1469"/>
      <c r="C260" s="1469"/>
      <c r="D260" s="1469"/>
      <c r="E260" s="1469"/>
      <c r="F260" s="1469"/>
      <c r="G260" s="1469"/>
      <c r="H260" s="1469"/>
      <c r="I260" s="1469"/>
      <c r="J260" s="1469"/>
      <c r="K260" s="1469"/>
      <c r="L260" s="1469"/>
      <c r="M260" s="1469"/>
      <c r="N260" s="1469"/>
      <c r="O260" s="1469"/>
      <c r="P260" s="1469"/>
      <c r="Q260" s="1469"/>
      <c r="R260" s="1469"/>
      <c r="S260" s="1469"/>
      <c r="T260" s="1469"/>
      <c r="U260" s="1469"/>
      <c r="V260" s="1469"/>
      <c r="W260" s="1469"/>
      <c r="X260" s="1469"/>
      <c r="Y260" s="1469"/>
      <c r="Z260" s="1469"/>
      <c r="AA260" s="1469"/>
      <c r="AB260" s="1469"/>
      <c r="AC260" s="1469"/>
      <c r="AD260" s="1469"/>
      <c r="AE260" s="1469"/>
      <c r="AF260" s="1469"/>
      <c r="AG260" s="1469"/>
      <c r="AH260" s="1469"/>
      <c r="AI260" s="1469"/>
      <c r="AJ260" s="1469"/>
      <c r="AK260" s="1469"/>
      <c r="AL260" s="1469"/>
      <c r="AM260" s="1469"/>
      <c r="AN260" s="1469"/>
      <c r="AO260" s="1469"/>
    </row>
    <row r="261" spans="1:41" x14ac:dyDescent="0.2">
      <c r="A261" s="1469"/>
      <c r="B261" s="1469"/>
      <c r="C261" s="1469"/>
      <c r="D261" s="1469"/>
      <c r="E261" s="1469"/>
      <c r="F261" s="1469"/>
      <c r="G261" s="1469"/>
      <c r="H261" s="1469"/>
      <c r="I261" s="1469"/>
      <c r="J261" s="1469"/>
      <c r="K261" s="1469"/>
      <c r="L261" s="1469"/>
      <c r="M261" s="1469"/>
      <c r="N261" s="1469"/>
      <c r="O261" s="1469"/>
      <c r="P261" s="1469"/>
      <c r="Q261" s="1469"/>
      <c r="R261" s="1469"/>
      <c r="S261" s="1469"/>
      <c r="T261" s="1469"/>
      <c r="U261" s="1469"/>
      <c r="V261" s="1469"/>
      <c r="W261" s="1469"/>
      <c r="X261" s="1469"/>
      <c r="Y261" s="1469"/>
      <c r="Z261" s="1469"/>
      <c r="AA261" s="1469"/>
      <c r="AB261" s="1469"/>
      <c r="AC261" s="1469"/>
      <c r="AD261" s="1469"/>
      <c r="AE261" s="1469"/>
      <c r="AF261" s="1469"/>
      <c r="AG261" s="1469"/>
      <c r="AH261" s="1469"/>
      <c r="AI261" s="1469"/>
      <c r="AJ261" s="1469"/>
      <c r="AK261" s="1469"/>
      <c r="AL261" s="1469"/>
      <c r="AM261" s="1469"/>
      <c r="AN261" s="1469"/>
      <c r="AO261" s="1469"/>
    </row>
    <row r="262" spans="1:41" x14ac:dyDescent="0.2">
      <c r="A262" s="1469"/>
      <c r="B262" s="1469"/>
      <c r="C262" s="1469"/>
      <c r="D262" s="1469"/>
      <c r="E262" s="1469"/>
      <c r="F262" s="1469"/>
      <c r="G262" s="1469"/>
      <c r="H262" s="1469"/>
      <c r="I262" s="1469"/>
      <c r="J262" s="1469"/>
      <c r="K262" s="1469"/>
      <c r="L262" s="1469"/>
      <c r="M262" s="1469"/>
      <c r="N262" s="1469"/>
      <c r="O262" s="1469"/>
      <c r="P262" s="1469"/>
      <c r="Q262" s="1469"/>
      <c r="R262" s="1469"/>
      <c r="S262" s="1469"/>
      <c r="T262" s="1469"/>
      <c r="U262" s="1469"/>
      <c r="V262" s="1469"/>
      <c r="W262" s="1469"/>
      <c r="X262" s="1469"/>
      <c r="Y262" s="1469"/>
      <c r="Z262" s="1469"/>
      <c r="AA262" s="1469"/>
      <c r="AB262" s="1469"/>
      <c r="AC262" s="1469"/>
      <c r="AD262" s="1469"/>
      <c r="AE262" s="1469"/>
      <c r="AF262" s="1469"/>
      <c r="AG262" s="1469"/>
      <c r="AH262" s="1469"/>
      <c r="AI262" s="1469"/>
      <c r="AJ262" s="1469"/>
      <c r="AK262" s="1469"/>
      <c r="AL262" s="1469"/>
      <c r="AM262" s="1469"/>
      <c r="AN262" s="1469"/>
      <c r="AO262" s="1469"/>
    </row>
    <row r="263" spans="1:41" x14ac:dyDescent="0.2">
      <c r="A263" s="1469"/>
      <c r="B263" s="1469"/>
      <c r="C263" s="1469"/>
      <c r="D263" s="1469"/>
      <c r="E263" s="1469"/>
      <c r="F263" s="1469"/>
      <c r="G263" s="1469"/>
      <c r="H263" s="1469"/>
      <c r="I263" s="1469"/>
      <c r="J263" s="1469"/>
      <c r="K263" s="1469"/>
      <c r="L263" s="1469"/>
      <c r="M263" s="1469"/>
      <c r="N263" s="1469"/>
      <c r="O263" s="1469"/>
      <c r="P263" s="1469"/>
      <c r="Q263" s="1469"/>
      <c r="R263" s="1469"/>
      <c r="S263" s="1469"/>
      <c r="T263" s="1469"/>
      <c r="U263" s="1469"/>
      <c r="V263" s="1469"/>
      <c r="W263" s="1469"/>
      <c r="X263" s="1469"/>
      <c r="Y263" s="1469"/>
      <c r="Z263" s="1469"/>
      <c r="AA263" s="1469"/>
      <c r="AB263" s="1469"/>
      <c r="AC263" s="1469"/>
      <c r="AD263" s="1469"/>
      <c r="AE263" s="1469"/>
      <c r="AF263" s="1469"/>
      <c r="AG263" s="1469"/>
      <c r="AH263" s="1469"/>
      <c r="AI263" s="1469"/>
      <c r="AJ263" s="1469"/>
      <c r="AK263" s="1469"/>
      <c r="AL263" s="1469"/>
      <c r="AM263" s="1469"/>
      <c r="AN263" s="1469"/>
      <c r="AO263" s="1469"/>
    </row>
    <row r="264" spans="1:41" x14ac:dyDescent="0.2">
      <c r="A264" s="1469"/>
      <c r="B264" s="1469"/>
      <c r="C264" s="1469"/>
      <c r="D264" s="1469"/>
      <c r="E264" s="1469"/>
      <c r="F264" s="1469"/>
      <c r="G264" s="1469"/>
      <c r="H264" s="1469"/>
      <c r="I264" s="1469"/>
      <c r="J264" s="1469"/>
      <c r="K264" s="1469"/>
      <c r="L264" s="1469"/>
      <c r="M264" s="1469"/>
      <c r="N264" s="1469"/>
      <c r="O264" s="1469"/>
      <c r="P264" s="1469"/>
      <c r="Q264" s="1469"/>
      <c r="R264" s="1469"/>
      <c r="S264" s="1469"/>
      <c r="T264" s="1469"/>
      <c r="U264" s="1469"/>
      <c r="V264" s="1469"/>
      <c r="W264" s="1469"/>
      <c r="X264" s="1469"/>
      <c r="Y264" s="1469"/>
      <c r="Z264" s="1469"/>
      <c r="AA264" s="1469"/>
      <c r="AB264" s="1469"/>
      <c r="AC264" s="1469"/>
      <c r="AD264" s="1469"/>
      <c r="AE264" s="1469"/>
      <c r="AF264" s="1469"/>
      <c r="AG264" s="1469"/>
      <c r="AH264" s="1469"/>
      <c r="AI264" s="1469"/>
      <c r="AJ264" s="1469"/>
      <c r="AK264" s="1469"/>
      <c r="AL264" s="1469"/>
      <c r="AM264" s="1469"/>
      <c r="AN264" s="1469"/>
      <c r="AO264" s="1469"/>
    </row>
    <row r="265" spans="1:41" x14ac:dyDescent="0.2">
      <c r="A265" s="1469"/>
      <c r="B265" s="1469"/>
      <c r="C265" s="1469"/>
      <c r="D265" s="1469"/>
      <c r="E265" s="1469"/>
      <c r="F265" s="1469"/>
      <c r="G265" s="1469"/>
      <c r="H265" s="1469"/>
      <c r="I265" s="1469"/>
      <c r="J265" s="1469"/>
      <c r="K265" s="1469"/>
      <c r="L265" s="1469"/>
      <c r="M265" s="1469"/>
      <c r="N265" s="1469"/>
      <c r="O265" s="1469"/>
      <c r="P265" s="1469"/>
      <c r="Q265" s="1469"/>
      <c r="R265" s="1469"/>
      <c r="S265" s="1469"/>
      <c r="T265" s="1469"/>
      <c r="U265" s="1469"/>
      <c r="V265" s="1469"/>
      <c r="W265" s="1469"/>
      <c r="X265" s="1469"/>
      <c r="Y265" s="1469"/>
      <c r="Z265" s="1469"/>
      <c r="AA265" s="1469"/>
      <c r="AB265" s="1469"/>
      <c r="AC265" s="1469"/>
      <c r="AD265" s="1469"/>
      <c r="AE265" s="1469"/>
      <c r="AF265" s="1469"/>
      <c r="AG265" s="1469"/>
      <c r="AH265" s="1469"/>
      <c r="AI265" s="1469"/>
      <c r="AJ265" s="1469"/>
      <c r="AK265" s="1469"/>
      <c r="AL265" s="1469"/>
      <c r="AM265" s="1469"/>
      <c r="AN265" s="1469"/>
      <c r="AO265" s="1469"/>
    </row>
    <row r="266" spans="1:41" x14ac:dyDescent="0.2">
      <c r="A266" s="1469"/>
      <c r="B266" s="1469"/>
      <c r="C266" s="1469"/>
      <c r="D266" s="1469"/>
      <c r="E266" s="1469"/>
      <c r="F266" s="1469"/>
      <c r="G266" s="1469"/>
      <c r="H266" s="1469"/>
      <c r="I266" s="1469"/>
      <c r="J266" s="1469"/>
      <c r="K266" s="1469"/>
      <c r="L266" s="1469"/>
      <c r="M266" s="1469"/>
      <c r="N266" s="1469"/>
      <c r="O266" s="1469"/>
      <c r="P266" s="1469"/>
      <c r="Q266" s="1469"/>
      <c r="R266" s="1469"/>
      <c r="S266" s="1469"/>
      <c r="T266" s="1469"/>
      <c r="U266" s="1469"/>
      <c r="V266" s="1469"/>
      <c r="W266" s="1469"/>
      <c r="X266" s="1469"/>
      <c r="Y266" s="1469"/>
      <c r="Z266" s="1469"/>
      <c r="AA266" s="1469"/>
      <c r="AB266" s="1469"/>
      <c r="AC266" s="1469"/>
      <c r="AD266" s="1469"/>
      <c r="AE266" s="1469"/>
      <c r="AF266" s="1469"/>
      <c r="AG266" s="1469"/>
      <c r="AH266" s="1469"/>
      <c r="AI266" s="1469"/>
      <c r="AJ266" s="1469"/>
      <c r="AK266" s="1469"/>
      <c r="AL266" s="1469"/>
      <c r="AM266" s="1469"/>
      <c r="AN266" s="1469"/>
      <c r="AO266" s="1469"/>
    </row>
    <row r="267" spans="1:41" x14ac:dyDescent="0.2">
      <c r="A267" s="1469"/>
      <c r="B267" s="1469"/>
      <c r="C267" s="1469"/>
      <c r="D267" s="1469"/>
      <c r="E267" s="1469"/>
      <c r="F267" s="1469"/>
      <c r="G267" s="1469"/>
      <c r="H267" s="1469"/>
      <c r="I267" s="1469"/>
      <c r="J267" s="1469"/>
      <c r="K267" s="1469"/>
      <c r="L267" s="1469"/>
      <c r="M267" s="1469"/>
      <c r="N267" s="1469"/>
      <c r="O267" s="1469"/>
      <c r="P267" s="1469"/>
      <c r="Q267" s="1469"/>
      <c r="R267" s="1469"/>
      <c r="S267" s="1469"/>
      <c r="T267" s="1469"/>
      <c r="U267" s="1469"/>
      <c r="V267" s="1469"/>
      <c r="W267" s="1469"/>
      <c r="X267" s="1469"/>
      <c r="Y267" s="1469"/>
      <c r="Z267" s="1469"/>
      <c r="AA267" s="1469"/>
      <c r="AB267" s="1469"/>
      <c r="AC267" s="1469"/>
      <c r="AD267" s="1469"/>
      <c r="AE267" s="1469"/>
      <c r="AF267" s="1469"/>
      <c r="AG267" s="1469"/>
      <c r="AH267" s="1469"/>
      <c r="AI267" s="1469"/>
      <c r="AJ267" s="1469"/>
      <c r="AK267" s="1469"/>
      <c r="AL267" s="1469"/>
      <c r="AM267" s="1469"/>
      <c r="AN267" s="1469"/>
      <c r="AO267" s="1469"/>
    </row>
    <row r="268" spans="1:41" x14ac:dyDescent="0.2">
      <c r="A268" s="1469"/>
      <c r="B268" s="1469"/>
      <c r="C268" s="1469"/>
      <c r="D268" s="1469"/>
      <c r="E268" s="1469"/>
      <c r="F268" s="1469"/>
      <c r="G268" s="1469"/>
      <c r="H268" s="1469"/>
      <c r="I268" s="1469"/>
      <c r="J268" s="1469"/>
      <c r="K268" s="1469"/>
      <c r="L268" s="1469"/>
      <c r="M268" s="1469"/>
      <c r="N268" s="1469"/>
      <c r="O268" s="1469"/>
      <c r="P268" s="1469"/>
      <c r="Q268" s="1469"/>
      <c r="R268" s="1469"/>
      <c r="S268" s="1469"/>
      <c r="T268" s="1469"/>
      <c r="U268" s="1469"/>
      <c r="V268" s="1469"/>
      <c r="W268" s="1469"/>
      <c r="X268" s="1469"/>
      <c r="Y268" s="1469"/>
      <c r="Z268" s="1469"/>
      <c r="AA268" s="1469"/>
      <c r="AB268" s="1469"/>
      <c r="AC268" s="1469"/>
      <c r="AD268" s="1469"/>
      <c r="AE268" s="1469"/>
      <c r="AF268" s="1469"/>
      <c r="AG268" s="1469"/>
      <c r="AH268" s="1469"/>
      <c r="AI268" s="1469"/>
      <c r="AJ268" s="1469"/>
      <c r="AK268" s="1469"/>
      <c r="AL268" s="1469"/>
      <c r="AM268" s="1469"/>
      <c r="AN268" s="1469"/>
      <c r="AO268" s="1469"/>
    </row>
    <row r="269" spans="1:41" x14ac:dyDescent="0.2">
      <c r="A269" s="1469"/>
      <c r="B269" s="1469"/>
      <c r="C269" s="1469"/>
      <c r="D269" s="1469"/>
      <c r="E269" s="1469"/>
      <c r="F269" s="1469"/>
      <c r="G269" s="1469"/>
      <c r="H269" s="1469"/>
      <c r="I269" s="1469"/>
      <c r="J269" s="1469"/>
      <c r="K269" s="1469"/>
      <c r="L269" s="1469"/>
      <c r="M269" s="1469"/>
      <c r="N269" s="1469"/>
      <c r="O269" s="1469"/>
      <c r="P269" s="1469"/>
      <c r="Q269" s="1469"/>
      <c r="R269" s="1469"/>
      <c r="S269" s="1469"/>
      <c r="T269" s="1469"/>
      <c r="U269" s="1469"/>
      <c r="V269" s="1469"/>
      <c r="W269" s="1469"/>
      <c r="X269" s="1469"/>
      <c r="Y269" s="1469"/>
      <c r="Z269" s="1469"/>
      <c r="AA269" s="1469"/>
      <c r="AB269" s="1469"/>
      <c r="AC269" s="1469"/>
      <c r="AD269" s="1469"/>
      <c r="AE269" s="1469"/>
      <c r="AF269" s="1469"/>
      <c r="AG269" s="1469"/>
      <c r="AH269" s="1469"/>
      <c r="AI269" s="1469"/>
      <c r="AJ269" s="1469"/>
      <c r="AK269" s="1469"/>
      <c r="AL269" s="1469"/>
      <c r="AM269" s="1469"/>
      <c r="AN269" s="1469"/>
      <c r="AO269" s="1469"/>
    </row>
    <row r="270" spans="1:41" x14ac:dyDescent="0.2">
      <c r="A270" s="1469"/>
      <c r="B270" s="1469"/>
      <c r="C270" s="1469"/>
      <c r="D270" s="1469"/>
      <c r="E270" s="1469"/>
      <c r="F270" s="1469"/>
      <c r="G270" s="1469"/>
      <c r="H270" s="1469"/>
      <c r="I270" s="1469"/>
      <c r="J270" s="1469"/>
      <c r="K270" s="1469"/>
      <c r="L270" s="1469"/>
      <c r="M270" s="1469"/>
      <c r="N270" s="1469"/>
      <c r="O270" s="1469"/>
      <c r="P270" s="1469"/>
      <c r="Q270" s="1469"/>
      <c r="R270" s="1469"/>
      <c r="S270" s="1469"/>
      <c r="T270" s="1469"/>
      <c r="U270" s="1469"/>
      <c r="V270" s="1469"/>
      <c r="W270" s="1469"/>
      <c r="X270" s="1469"/>
      <c r="Y270" s="1469"/>
      <c r="Z270" s="1469"/>
      <c r="AA270" s="1469"/>
      <c r="AB270" s="1469"/>
      <c r="AC270" s="1469"/>
      <c r="AD270" s="1469"/>
      <c r="AE270" s="1469"/>
      <c r="AF270" s="1469"/>
      <c r="AG270" s="1469"/>
      <c r="AH270" s="1469"/>
      <c r="AI270" s="1469"/>
      <c r="AJ270" s="1469"/>
      <c r="AK270" s="1469"/>
      <c r="AL270" s="1469"/>
      <c r="AM270" s="1469"/>
      <c r="AN270" s="1469"/>
      <c r="AO270" s="1469"/>
    </row>
    <row r="271" spans="1:41" x14ac:dyDescent="0.2">
      <c r="A271" s="1469"/>
      <c r="B271" s="1469"/>
      <c r="C271" s="1469"/>
      <c r="D271" s="1469"/>
      <c r="E271" s="1469"/>
      <c r="F271" s="1469"/>
      <c r="G271" s="1469"/>
      <c r="H271" s="1469"/>
      <c r="I271" s="1469"/>
      <c r="J271" s="1469"/>
      <c r="K271" s="1469"/>
      <c r="L271" s="1469"/>
      <c r="M271" s="1469"/>
      <c r="N271" s="1469"/>
      <c r="O271" s="1469"/>
      <c r="P271" s="1469"/>
      <c r="Q271" s="1469"/>
      <c r="R271" s="1469"/>
      <c r="S271" s="1469"/>
      <c r="T271" s="1469"/>
      <c r="U271" s="1469"/>
      <c r="V271" s="1469"/>
      <c r="W271" s="1469"/>
      <c r="X271" s="1469"/>
      <c r="Y271" s="1469"/>
      <c r="Z271" s="1469"/>
      <c r="AA271" s="1469"/>
      <c r="AB271" s="1469"/>
      <c r="AC271" s="1469"/>
      <c r="AD271" s="1469"/>
      <c r="AE271" s="1469"/>
      <c r="AF271" s="1469"/>
      <c r="AG271" s="1469"/>
      <c r="AH271" s="1469"/>
      <c r="AI271" s="1469"/>
      <c r="AJ271" s="1469"/>
      <c r="AK271" s="1469"/>
      <c r="AL271" s="1469"/>
      <c r="AM271" s="1469"/>
      <c r="AN271" s="1469"/>
      <c r="AO271" s="1469"/>
    </row>
    <row r="272" spans="1:41" x14ac:dyDescent="0.2">
      <c r="A272" s="1469"/>
      <c r="B272" s="1469"/>
      <c r="C272" s="1469"/>
      <c r="D272" s="1469"/>
      <c r="E272" s="1469"/>
      <c r="F272" s="1469"/>
      <c r="G272" s="1469"/>
      <c r="H272" s="1469"/>
      <c r="I272" s="1469"/>
      <c r="J272" s="1469"/>
      <c r="K272" s="1469"/>
      <c r="L272" s="1469"/>
      <c r="M272" s="1469"/>
      <c r="N272" s="1469"/>
      <c r="O272" s="1469"/>
      <c r="P272" s="1469"/>
      <c r="Q272" s="1469"/>
      <c r="R272" s="1469"/>
      <c r="S272" s="1469"/>
      <c r="T272" s="1469"/>
      <c r="U272" s="1469"/>
      <c r="V272" s="1469"/>
      <c r="W272" s="1469"/>
      <c r="X272" s="1469"/>
      <c r="Y272" s="1469"/>
      <c r="Z272" s="1469"/>
      <c r="AA272" s="1469"/>
      <c r="AB272" s="1469"/>
      <c r="AC272" s="1469"/>
      <c r="AD272" s="1469"/>
      <c r="AE272" s="1469"/>
      <c r="AF272" s="1469"/>
      <c r="AG272" s="1469"/>
      <c r="AH272" s="1469"/>
      <c r="AI272" s="1469"/>
      <c r="AJ272" s="1469"/>
      <c r="AK272" s="1469"/>
      <c r="AL272" s="1469"/>
      <c r="AM272" s="1469"/>
      <c r="AN272" s="1469"/>
      <c r="AO272" s="1469"/>
    </row>
    <row r="273" spans="1:41" x14ac:dyDescent="0.2">
      <c r="A273" s="1469"/>
      <c r="B273" s="1469"/>
      <c r="C273" s="1469"/>
      <c r="D273" s="1469"/>
      <c r="E273" s="1469"/>
      <c r="F273" s="1469"/>
      <c r="G273" s="1469"/>
      <c r="H273" s="1469"/>
      <c r="I273" s="1469"/>
      <c r="J273" s="1469"/>
      <c r="K273" s="1469"/>
      <c r="L273" s="1469"/>
      <c r="M273" s="1469"/>
      <c r="N273" s="1469"/>
      <c r="O273" s="1469"/>
      <c r="P273" s="1469"/>
      <c r="Q273" s="1469"/>
      <c r="R273" s="1469"/>
      <c r="S273" s="1469"/>
      <c r="T273" s="1469"/>
      <c r="U273" s="1469"/>
      <c r="V273" s="1469"/>
      <c r="W273" s="1469"/>
      <c r="X273" s="1469"/>
      <c r="Y273" s="1469"/>
      <c r="Z273" s="1469"/>
      <c r="AA273" s="1469"/>
      <c r="AB273" s="1469"/>
      <c r="AC273" s="1469"/>
      <c r="AD273" s="1469"/>
      <c r="AE273" s="1469"/>
      <c r="AF273" s="1469"/>
      <c r="AG273" s="1469"/>
      <c r="AH273" s="1469"/>
      <c r="AI273" s="1469"/>
      <c r="AJ273" s="1469"/>
      <c r="AK273" s="1469"/>
      <c r="AL273" s="1469"/>
      <c r="AM273" s="1469"/>
      <c r="AN273" s="1469"/>
      <c r="AO273" s="1469"/>
    </row>
    <row r="274" spans="1:41" x14ac:dyDescent="0.2">
      <c r="A274" s="1469"/>
      <c r="B274" s="1469"/>
      <c r="C274" s="1469"/>
      <c r="D274" s="1469"/>
      <c r="E274" s="1469"/>
      <c r="F274" s="1469"/>
      <c r="G274" s="1469"/>
      <c r="H274" s="1469"/>
      <c r="I274" s="1469"/>
      <c r="J274" s="1469"/>
      <c r="K274" s="1469"/>
      <c r="L274" s="1469"/>
      <c r="M274" s="1469"/>
      <c r="N274" s="1469"/>
      <c r="O274" s="1469"/>
      <c r="P274" s="1469"/>
      <c r="Q274" s="1469"/>
      <c r="R274" s="1469"/>
      <c r="S274" s="1469"/>
      <c r="T274" s="1469"/>
      <c r="U274" s="1469"/>
      <c r="V274" s="1469"/>
      <c r="W274" s="1469"/>
      <c r="X274" s="1469"/>
      <c r="Y274" s="1469"/>
      <c r="Z274" s="1469"/>
      <c r="AA274" s="1469"/>
      <c r="AB274" s="1469"/>
      <c r="AC274" s="1469"/>
      <c r="AD274" s="1469"/>
      <c r="AE274" s="1469"/>
      <c r="AF274" s="1469"/>
      <c r="AG274" s="1469"/>
      <c r="AH274" s="1469"/>
      <c r="AI274" s="1469"/>
      <c r="AJ274" s="1469"/>
      <c r="AK274" s="1469"/>
      <c r="AL274" s="1469"/>
      <c r="AM274" s="1469"/>
      <c r="AN274" s="1469"/>
      <c r="AO274" s="1469"/>
    </row>
    <row r="275" spans="1:41" x14ac:dyDescent="0.2">
      <c r="A275" s="1469"/>
      <c r="B275" s="1469"/>
      <c r="C275" s="1469"/>
      <c r="D275" s="1469"/>
      <c r="E275" s="1469"/>
      <c r="F275" s="1469"/>
      <c r="G275" s="1469"/>
      <c r="H275" s="1469"/>
      <c r="I275" s="1469"/>
      <c r="J275" s="1469"/>
      <c r="K275" s="1469"/>
      <c r="L275" s="1469"/>
      <c r="M275" s="1469"/>
      <c r="N275" s="1469"/>
      <c r="O275" s="1469"/>
      <c r="P275" s="1469"/>
      <c r="Q275" s="1469"/>
      <c r="R275" s="1469"/>
      <c r="S275" s="1469"/>
      <c r="T275" s="1469"/>
      <c r="U275" s="1469"/>
      <c r="V275" s="1469"/>
      <c r="W275" s="1469"/>
      <c r="X275" s="1469"/>
      <c r="Y275" s="1469"/>
      <c r="Z275" s="1469"/>
      <c r="AA275" s="1469"/>
      <c r="AB275" s="1469"/>
      <c r="AC275" s="1469"/>
      <c r="AD275" s="1469"/>
      <c r="AE275" s="1469"/>
      <c r="AF275" s="1469"/>
      <c r="AG275" s="1469"/>
      <c r="AH275" s="1469"/>
      <c r="AI275" s="1469"/>
      <c r="AJ275" s="1469"/>
      <c r="AK275" s="1469"/>
      <c r="AL275" s="1469"/>
      <c r="AM275" s="1469"/>
      <c r="AN275" s="1469"/>
      <c r="AO275" s="1469"/>
    </row>
    <row r="276" spans="1:41" x14ac:dyDescent="0.2">
      <c r="A276" s="1469"/>
      <c r="B276" s="1469"/>
      <c r="C276" s="1469"/>
      <c r="D276" s="1469"/>
      <c r="E276" s="1469"/>
      <c r="F276" s="1469"/>
      <c r="G276" s="1469"/>
      <c r="H276" s="1469"/>
      <c r="I276" s="1469"/>
      <c r="J276" s="1469"/>
      <c r="K276" s="1469"/>
      <c r="L276" s="1469"/>
      <c r="M276" s="1469"/>
      <c r="N276" s="1469"/>
      <c r="O276" s="1469"/>
      <c r="P276" s="1469"/>
      <c r="Q276" s="1469"/>
      <c r="R276" s="1469"/>
      <c r="S276" s="1469"/>
      <c r="T276" s="1469"/>
      <c r="U276" s="1469"/>
      <c r="V276" s="1469"/>
      <c r="W276" s="1469"/>
      <c r="X276" s="1469"/>
      <c r="Y276" s="1469"/>
      <c r="Z276" s="1469"/>
      <c r="AA276" s="1469"/>
      <c r="AB276" s="1469"/>
      <c r="AC276" s="1469"/>
      <c r="AD276" s="1469"/>
      <c r="AE276" s="1469"/>
      <c r="AF276" s="1469"/>
      <c r="AG276" s="1469"/>
      <c r="AH276" s="1469"/>
      <c r="AI276" s="1469"/>
      <c r="AJ276" s="1469"/>
      <c r="AK276" s="1469"/>
      <c r="AL276" s="1469"/>
      <c r="AM276" s="1469"/>
      <c r="AN276" s="1469"/>
      <c r="AO276" s="1469"/>
    </row>
    <row r="277" spans="1:41" x14ac:dyDescent="0.2">
      <c r="A277" s="1469"/>
      <c r="B277" s="1469"/>
      <c r="C277" s="1469"/>
      <c r="D277" s="1469"/>
      <c r="E277" s="1469"/>
      <c r="F277" s="1469"/>
      <c r="G277" s="1469"/>
      <c r="H277" s="1469"/>
      <c r="I277" s="1469"/>
      <c r="J277" s="1469"/>
      <c r="K277" s="1469"/>
      <c r="L277" s="1469"/>
      <c r="M277" s="1469"/>
      <c r="N277" s="1469"/>
      <c r="O277" s="1469"/>
      <c r="P277" s="1469"/>
      <c r="Q277" s="1469"/>
      <c r="R277" s="1469"/>
      <c r="S277" s="1469"/>
      <c r="T277" s="1469"/>
      <c r="U277" s="1469"/>
      <c r="V277" s="1469"/>
      <c r="W277" s="1469"/>
      <c r="X277" s="1469"/>
      <c r="Y277" s="1469"/>
      <c r="Z277" s="1469"/>
      <c r="AA277" s="1469"/>
      <c r="AB277" s="1469"/>
      <c r="AC277" s="1469"/>
      <c r="AD277" s="1469"/>
      <c r="AE277" s="1469"/>
      <c r="AF277" s="1469"/>
      <c r="AG277" s="1469"/>
      <c r="AH277" s="1469"/>
      <c r="AI277" s="1469"/>
      <c r="AJ277" s="1469"/>
      <c r="AK277" s="1469"/>
      <c r="AL277" s="1469"/>
      <c r="AM277" s="1469"/>
      <c r="AN277" s="1469"/>
      <c r="AO277" s="1469"/>
    </row>
    <row r="278" spans="1:41" x14ac:dyDescent="0.2">
      <c r="A278" s="1469"/>
      <c r="B278" s="1469"/>
      <c r="C278" s="1469"/>
      <c r="D278" s="1469"/>
      <c r="E278" s="1469"/>
      <c r="F278" s="1469"/>
      <c r="G278" s="1469"/>
      <c r="H278" s="1469"/>
      <c r="I278" s="1469"/>
      <c r="J278" s="1469"/>
      <c r="K278" s="1469"/>
      <c r="L278" s="1469"/>
      <c r="M278" s="1469"/>
      <c r="N278" s="1469"/>
      <c r="O278" s="1469"/>
      <c r="P278" s="1469"/>
      <c r="Q278" s="1469"/>
      <c r="R278" s="1469"/>
      <c r="S278" s="1469"/>
      <c r="T278" s="1469"/>
      <c r="U278" s="1469"/>
      <c r="V278" s="1469"/>
      <c r="W278" s="1469"/>
      <c r="X278" s="1469"/>
      <c r="Y278" s="1469"/>
      <c r="Z278" s="1469"/>
      <c r="AA278" s="1469"/>
      <c r="AB278" s="1469"/>
      <c r="AC278" s="1469"/>
      <c r="AD278" s="1469"/>
      <c r="AE278" s="1469"/>
      <c r="AF278" s="1469"/>
      <c r="AG278" s="1469"/>
      <c r="AH278" s="1469"/>
      <c r="AI278" s="1469"/>
      <c r="AJ278" s="1469"/>
      <c r="AK278" s="1469"/>
      <c r="AL278" s="1469"/>
      <c r="AM278" s="1469"/>
      <c r="AN278" s="1469"/>
      <c r="AO278" s="1469"/>
    </row>
    <row r="279" spans="1:41" x14ac:dyDescent="0.2">
      <c r="A279" s="1469"/>
      <c r="B279" s="1469"/>
      <c r="C279" s="1469"/>
      <c r="D279" s="1469"/>
      <c r="E279" s="1469"/>
      <c r="F279" s="1469"/>
      <c r="G279" s="1469"/>
      <c r="H279" s="1469"/>
      <c r="I279" s="1469"/>
      <c r="J279" s="1469"/>
      <c r="K279" s="1469"/>
      <c r="L279" s="1469"/>
      <c r="M279" s="1469"/>
      <c r="N279" s="1469"/>
      <c r="O279" s="1469"/>
      <c r="P279" s="1469"/>
      <c r="Q279" s="1469"/>
      <c r="R279" s="1469"/>
      <c r="S279" s="1469"/>
      <c r="T279" s="1469"/>
      <c r="U279" s="1469"/>
      <c r="V279" s="1469"/>
      <c r="W279" s="1469"/>
      <c r="X279" s="1469"/>
      <c r="Y279" s="1469"/>
      <c r="Z279" s="1469"/>
      <c r="AA279" s="1469"/>
      <c r="AB279" s="1469"/>
      <c r="AC279" s="1469"/>
      <c r="AD279" s="1469"/>
      <c r="AE279" s="1469"/>
      <c r="AF279" s="1469"/>
      <c r="AG279" s="1469"/>
      <c r="AH279" s="1469"/>
      <c r="AI279" s="1469"/>
      <c r="AJ279" s="1469"/>
      <c r="AK279" s="1469"/>
      <c r="AL279" s="1469"/>
      <c r="AM279" s="1469"/>
      <c r="AN279" s="1469"/>
      <c r="AO279" s="1469"/>
    </row>
    <row r="280" spans="1:41" x14ac:dyDescent="0.2">
      <c r="A280" s="1469"/>
      <c r="B280" s="1469"/>
      <c r="C280" s="1469"/>
      <c r="D280" s="1469"/>
      <c r="E280" s="1469"/>
      <c r="F280" s="1469"/>
      <c r="G280" s="1469"/>
      <c r="H280" s="1469"/>
      <c r="I280" s="1469"/>
      <c r="J280" s="1469"/>
      <c r="K280" s="1469"/>
      <c r="L280" s="1469"/>
      <c r="M280" s="1469"/>
      <c r="N280" s="1469"/>
      <c r="O280" s="1469"/>
      <c r="P280" s="1469"/>
      <c r="Q280" s="1469"/>
      <c r="R280" s="1469"/>
      <c r="S280" s="1469"/>
      <c r="T280" s="1469"/>
      <c r="U280" s="1469"/>
      <c r="V280" s="1469"/>
      <c r="W280" s="1469"/>
      <c r="X280" s="1469"/>
      <c r="Y280" s="1469"/>
      <c r="Z280" s="1469"/>
      <c r="AA280" s="1469"/>
      <c r="AB280" s="1469"/>
      <c r="AC280" s="1469"/>
      <c r="AD280" s="1469"/>
      <c r="AE280" s="1469"/>
      <c r="AF280" s="1469"/>
      <c r="AG280" s="1469"/>
      <c r="AH280" s="1469"/>
      <c r="AI280" s="1469"/>
      <c r="AJ280" s="1469"/>
      <c r="AK280" s="1469"/>
      <c r="AL280" s="1469"/>
      <c r="AM280" s="1469"/>
      <c r="AN280" s="1469"/>
      <c r="AO280" s="1469"/>
    </row>
    <row r="281" spans="1:41" x14ac:dyDescent="0.2">
      <c r="A281" s="1469"/>
      <c r="B281" s="1469"/>
      <c r="C281" s="1469"/>
      <c r="D281" s="1469"/>
      <c r="E281" s="1469"/>
      <c r="F281" s="1469"/>
      <c r="G281" s="1469"/>
      <c r="H281" s="1469"/>
      <c r="I281" s="1469"/>
      <c r="J281" s="1469"/>
      <c r="K281" s="1469"/>
      <c r="L281" s="1469"/>
      <c r="M281" s="1469"/>
      <c r="N281" s="1469"/>
      <c r="O281" s="1469"/>
      <c r="P281" s="1469"/>
      <c r="Q281" s="1469"/>
      <c r="R281" s="1469"/>
      <c r="S281" s="1469"/>
      <c r="T281" s="1469"/>
      <c r="U281" s="1469"/>
      <c r="V281" s="1469"/>
      <c r="W281" s="1469"/>
      <c r="X281" s="1469"/>
      <c r="Y281" s="1469"/>
      <c r="Z281" s="1469"/>
      <c r="AA281" s="1469"/>
      <c r="AB281" s="1469"/>
      <c r="AC281" s="1469"/>
      <c r="AD281" s="1469"/>
      <c r="AE281" s="1469"/>
      <c r="AF281" s="1469"/>
      <c r="AG281" s="1469"/>
      <c r="AH281" s="1469"/>
      <c r="AI281" s="1469"/>
      <c r="AJ281" s="1469"/>
      <c r="AK281" s="1469"/>
      <c r="AL281" s="1469"/>
      <c r="AM281" s="1469"/>
      <c r="AN281" s="1469"/>
      <c r="AO281" s="1469"/>
    </row>
    <row r="282" spans="1:41" x14ac:dyDescent="0.2">
      <c r="A282" s="1469"/>
      <c r="B282" s="1469"/>
      <c r="C282" s="1469"/>
      <c r="D282" s="1469"/>
      <c r="E282" s="1469"/>
      <c r="F282" s="1469"/>
      <c r="G282" s="1469"/>
      <c r="H282" s="1469"/>
      <c r="I282" s="1469"/>
      <c r="J282" s="1469"/>
      <c r="K282" s="1469"/>
      <c r="L282" s="1469"/>
      <c r="M282" s="1469"/>
      <c r="N282" s="1469"/>
      <c r="O282" s="1469"/>
      <c r="P282" s="1469"/>
      <c r="Q282" s="1469"/>
      <c r="R282" s="1469"/>
      <c r="S282" s="1469"/>
      <c r="T282" s="1469"/>
      <c r="U282" s="1469"/>
      <c r="V282" s="1469"/>
      <c r="W282" s="1469"/>
      <c r="X282" s="1469"/>
      <c r="Y282" s="1469"/>
      <c r="Z282" s="1469"/>
      <c r="AA282" s="1469"/>
      <c r="AB282" s="1469"/>
      <c r="AC282" s="1469"/>
      <c r="AD282" s="1469"/>
      <c r="AE282" s="1469"/>
      <c r="AF282" s="1469"/>
      <c r="AG282" s="1469"/>
      <c r="AH282" s="1469"/>
      <c r="AI282" s="1469"/>
      <c r="AJ282" s="1469"/>
      <c r="AK282" s="1469"/>
      <c r="AL282" s="1469"/>
      <c r="AM282" s="1469"/>
      <c r="AN282" s="1469"/>
      <c r="AO282" s="1469"/>
    </row>
    <row r="283" spans="1:41" x14ac:dyDescent="0.2">
      <c r="A283" s="1469"/>
      <c r="B283" s="1469"/>
      <c r="C283" s="1469"/>
      <c r="D283" s="1469"/>
      <c r="E283" s="1469"/>
      <c r="F283" s="1469"/>
      <c r="G283" s="1469"/>
      <c r="H283" s="1469"/>
      <c r="I283" s="1469"/>
      <c r="J283" s="1469"/>
      <c r="K283" s="1469"/>
      <c r="L283" s="1469"/>
      <c r="M283" s="1469"/>
      <c r="N283" s="1469"/>
      <c r="O283" s="1469"/>
      <c r="P283" s="1469"/>
      <c r="Q283" s="1469"/>
      <c r="R283" s="1469"/>
      <c r="S283" s="1469"/>
      <c r="T283" s="1469"/>
      <c r="U283" s="1469"/>
      <c r="V283" s="1469"/>
      <c r="W283" s="1469"/>
      <c r="X283" s="1469"/>
      <c r="Y283" s="1469"/>
      <c r="Z283" s="1469"/>
      <c r="AA283" s="1469"/>
      <c r="AB283" s="1469"/>
      <c r="AC283" s="1469"/>
      <c r="AD283" s="1469"/>
      <c r="AE283" s="1469"/>
      <c r="AF283" s="1469"/>
      <c r="AG283" s="1469"/>
      <c r="AH283" s="1469"/>
      <c r="AI283" s="1469"/>
      <c r="AJ283" s="1469"/>
      <c r="AK283" s="1469"/>
      <c r="AL283" s="1469"/>
      <c r="AM283" s="1469"/>
      <c r="AN283" s="1469"/>
      <c r="AO283" s="1469"/>
    </row>
    <row r="284" spans="1:41" x14ac:dyDescent="0.2">
      <c r="A284" s="1469"/>
      <c r="B284" s="1469"/>
      <c r="C284" s="1469"/>
      <c r="D284" s="1469"/>
      <c r="E284" s="1469"/>
      <c r="F284" s="1469"/>
      <c r="G284" s="1469"/>
      <c r="H284" s="1469"/>
      <c r="I284" s="1469"/>
      <c r="J284" s="1469"/>
      <c r="K284" s="1469"/>
      <c r="L284" s="1469"/>
      <c r="M284" s="1469"/>
      <c r="N284" s="1469"/>
      <c r="O284" s="1469"/>
      <c r="P284" s="1469"/>
      <c r="Q284" s="1469"/>
      <c r="R284" s="1469"/>
      <c r="S284" s="1469"/>
      <c r="T284" s="1469"/>
      <c r="U284" s="1469"/>
      <c r="V284" s="1469"/>
      <c r="W284" s="1469"/>
      <c r="X284" s="1469"/>
      <c r="Y284" s="1469"/>
      <c r="Z284" s="1469"/>
      <c r="AA284" s="1469"/>
      <c r="AB284" s="1469"/>
      <c r="AC284" s="1469"/>
      <c r="AD284" s="1469"/>
      <c r="AE284" s="1469"/>
      <c r="AF284" s="1469"/>
      <c r="AG284" s="1469"/>
      <c r="AH284" s="1469"/>
      <c r="AI284" s="1469"/>
      <c r="AJ284" s="1469"/>
      <c r="AK284" s="1469"/>
      <c r="AL284" s="1469"/>
      <c r="AM284" s="1469"/>
      <c r="AN284" s="1469"/>
      <c r="AO284" s="1469"/>
    </row>
    <row r="285" spans="1:41" x14ac:dyDescent="0.2">
      <c r="A285" s="1469"/>
      <c r="B285" s="1469"/>
      <c r="C285" s="1469"/>
      <c r="D285" s="1469"/>
      <c r="E285" s="1469"/>
      <c r="F285" s="1469"/>
      <c r="G285" s="1469"/>
      <c r="H285" s="1469"/>
      <c r="I285" s="1469"/>
      <c r="J285" s="1469"/>
      <c r="K285" s="1469"/>
      <c r="L285" s="1469"/>
      <c r="M285" s="1469"/>
      <c r="N285" s="1469"/>
      <c r="O285" s="1469"/>
      <c r="P285" s="1469"/>
      <c r="Q285" s="1469"/>
      <c r="R285" s="1469"/>
      <c r="S285" s="1469"/>
      <c r="T285" s="1469"/>
      <c r="U285" s="1469"/>
      <c r="V285" s="1469"/>
      <c r="W285" s="1469"/>
      <c r="X285" s="1469"/>
      <c r="Y285" s="1469"/>
      <c r="Z285" s="1469"/>
      <c r="AA285" s="1469"/>
      <c r="AB285" s="1469"/>
      <c r="AC285" s="1469"/>
      <c r="AD285" s="1469"/>
      <c r="AE285" s="1469"/>
      <c r="AF285" s="1469"/>
      <c r="AG285" s="1469"/>
      <c r="AH285" s="1469"/>
      <c r="AI285" s="1469"/>
      <c r="AJ285" s="1469"/>
      <c r="AK285" s="1469"/>
      <c r="AL285" s="1469"/>
      <c r="AM285" s="1469"/>
      <c r="AN285" s="1469"/>
      <c r="AO285" s="1469"/>
    </row>
    <row r="286" spans="1:41" x14ac:dyDescent="0.2">
      <c r="A286" s="1469"/>
      <c r="B286" s="1469"/>
      <c r="C286" s="1469"/>
      <c r="D286" s="1469"/>
      <c r="E286" s="1469"/>
      <c r="F286" s="1469"/>
      <c r="G286" s="1469"/>
      <c r="H286" s="1469"/>
      <c r="I286" s="1469"/>
      <c r="J286" s="1469"/>
      <c r="K286" s="1469"/>
      <c r="L286" s="1469"/>
      <c r="M286" s="1469"/>
      <c r="N286" s="1469"/>
      <c r="O286" s="1469"/>
      <c r="P286" s="1469"/>
      <c r="Q286" s="1469"/>
      <c r="R286" s="1469"/>
      <c r="S286" s="1469"/>
      <c r="T286" s="1469"/>
      <c r="U286" s="1469"/>
      <c r="V286" s="1469"/>
      <c r="W286" s="1469"/>
      <c r="X286" s="1469"/>
      <c r="Y286" s="1469"/>
      <c r="Z286" s="1469"/>
      <c r="AA286" s="1469"/>
      <c r="AB286" s="1469"/>
      <c r="AC286" s="1469"/>
      <c r="AD286" s="1469"/>
      <c r="AE286" s="1469"/>
      <c r="AF286" s="1469"/>
      <c r="AG286" s="1469"/>
      <c r="AH286" s="1469"/>
      <c r="AI286" s="1469"/>
      <c r="AJ286" s="1469"/>
      <c r="AK286" s="1469"/>
      <c r="AL286" s="1469"/>
      <c r="AM286" s="1469"/>
      <c r="AN286" s="1469"/>
      <c r="AO286" s="1469"/>
    </row>
    <row r="287" spans="1:41" x14ac:dyDescent="0.2">
      <c r="A287" s="1469"/>
      <c r="B287" s="1469"/>
      <c r="C287" s="1469"/>
      <c r="D287" s="1469"/>
      <c r="E287" s="1469"/>
      <c r="F287" s="1469"/>
      <c r="G287" s="1469"/>
      <c r="H287" s="1469"/>
      <c r="I287" s="1469"/>
      <c r="J287" s="1469"/>
      <c r="K287" s="1469"/>
      <c r="L287" s="1469"/>
      <c r="M287" s="1469"/>
      <c r="N287" s="1469"/>
      <c r="O287" s="1469"/>
      <c r="P287" s="1469"/>
      <c r="Q287" s="1469"/>
      <c r="R287" s="1469"/>
      <c r="S287" s="1469"/>
      <c r="T287" s="1469"/>
      <c r="U287" s="1469"/>
      <c r="V287" s="1469"/>
      <c r="W287" s="1469"/>
      <c r="X287" s="1469"/>
      <c r="Y287" s="1469"/>
      <c r="Z287" s="1469"/>
      <c r="AA287" s="1469"/>
      <c r="AB287" s="1469"/>
      <c r="AC287" s="1469"/>
      <c r="AD287" s="1469"/>
      <c r="AE287" s="1469"/>
      <c r="AF287" s="1469"/>
      <c r="AG287" s="1469"/>
      <c r="AH287" s="1469"/>
      <c r="AI287" s="1469"/>
      <c r="AJ287" s="1469"/>
      <c r="AK287" s="1469"/>
      <c r="AL287" s="1469"/>
      <c r="AM287" s="1469"/>
      <c r="AN287" s="1469"/>
      <c r="AO287" s="1469"/>
    </row>
    <row r="288" spans="1:41" x14ac:dyDescent="0.2">
      <c r="A288" s="1469"/>
      <c r="B288" s="1469"/>
      <c r="C288" s="1469"/>
      <c r="D288" s="1469"/>
      <c r="E288" s="1469"/>
      <c r="F288" s="1469"/>
      <c r="G288" s="1469"/>
      <c r="H288" s="1469"/>
      <c r="I288" s="1469"/>
      <c r="J288" s="1469"/>
      <c r="K288" s="1469"/>
      <c r="L288" s="1469"/>
      <c r="M288" s="1469"/>
      <c r="N288" s="1469"/>
      <c r="O288" s="1469"/>
      <c r="P288" s="1469"/>
      <c r="Q288" s="1469"/>
      <c r="R288" s="1469"/>
      <c r="S288" s="1469"/>
      <c r="T288" s="1469"/>
      <c r="U288" s="1469"/>
      <c r="V288" s="1469"/>
      <c r="W288" s="1469"/>
      <c r="X288" s="1469"/>
      <c r="Y288" s="1469"/>
      <c r="Z288" s="1469"/>
      <c r="AA288" s="1469"/>
      <c r="AB288" s="1469"/>
      <c r="AC288" s="1469"/>
      <c r="AD288" s="1469"/>
      <c r="AE288" s="1469"/>
      <c r="AF288" s="1469"/>
      <c r="AG288" s="1469"/>
      <c r="AH288" s="1469"/>
      <c r="AI288" s="1469"/>
      <c r="AJ288" s="1469"/>
      <c r="AK288" s="1469"/>
      <c r="AL288" s="1469"/>
      <c r="AM288" s="1469"/>
      <c r="AN288" s="1469"/>
      <c r="AO288" s="1469"/>
    </row>
    <row r="289" spans="1:41" x14ac:dyDescent="0.2">
      <c r="A289" s="1469"/>
      <c r="B289" s="1469"/>
      <c r="C289" s="1469"/>
      <c r="D289" s="1469"/>
      <c r="E289" s="1469"/>
      <c r="F289" s="1469"/>
      <c r="G289" s="1469"/>
      <c r="H289" s="1469"/>
      <c r="I289" s="1469"/>
      <c r="J289" s="1469"/>
      <c r="K289" s="1469"/>
      <c r="L289" s="1469"/>
      <c r="M289" s="1469"/>
      <c r="N289" s="1469"/>
      <c r="O289" s="1469"/>
      <c r="P289" s="1469"/>
      <c r="Q289" s="1469"/>
      <c r="R289" s="1469"/>
      <c r="S289" s="1469"/>
      <c r="T289" s="1469"/>
      <c r="U289" s="1469"/>
      <c r="V289" s="1469"/>
      <c r="W289" s="1469"/>
      <c r="X289" s="1469"/>
      <c r="Y289" s="1469"/>
      <c r="Z289" s="1469"/>
      <c r="AA289" s="1469"/>
      <c r="AB289" s="1469"/>
      <c r="AC289" s="1469"/>
      <c r="AD289" s="1469"/>
      <c r="AE289" s="1469"/>
      <c r="AF289" s="1469"/>
      <c r="AG289" s="1469"/>
      <c r="AH289" s="1469"/>
      <c r="AI289" s="1469"/>
      <c r="AJ289" s="1469"/>
      <c r="AK289" s="1469"/>
      <c r="AL289" s="1469"/>
      <c r="AM289" s="1469"/>
      <c r="AN289" s="1469"/>
      <c r="AO289" s="1469"/>
    </row>
    <row r="290" spans="1:41" x14ac:dyDescent="0.2">
      <c r="A290" s="1469"/>
      <c r="B290" s="1469"/>
      <c r="C290" s="1469"/>
      <c r="D290" s="1469"/>
      <c r="E290" s="1469"/>
      <c r="F290" s="1469"/>
      <c r="G290" s="1469"/>
      <c r="H290" s="1469"/>
      <c r="I290" s="1469"/>
      <c r="J290" s="1469"/>
      <c r="K290" s="1469"/>
      <c r="L290" s="1469"/>
      <c r="M290" s="1469"/>
      <c r="N290" s="1469"/>
      <c r="O290" s="1469"/>
      <c r="P290" s="1469"/>
      <c r="Q290" s="1469"/>
      <c r="R290" s="1469"/>
      <c r="S290" s="1469"/>
      <c r="T290" s="1469"/>
      <c r="U290" s="1469"/>
      <c r="V290" s="1469"/>
      <c r="W290" s="1469"/>
      <c r="X290" s="1469"/>
      <c r="Y290" s="1469"/>
      <c r="Z290" s="1469"/>
      <c r="AA290" s="1469"/>
      <c r="AB290" s="1469"/>
      <c r="AC290" s="1469"/>
      <c r="AD290" s="1469"/>
      <c r="AE290" s="1469"/>
      <c r="AF290" s="1469"/>
      <c r="AG290" s="1469"/>
      <c r="AH290" s="1469"/>
      <c r="AI290" s="1469"/>
      <c r="AJ290" s="1469"/>
      <c r="AK290" s="1469"/>
      <c r="AL290" s="1469"/>
      <c r="AM290" s="1469"/>
      <c r="AN290" s="1469"/>
      <c r="AO290" s="1469"/>
    </row>
    <row r="291" spans="1:41" x14ac:dyDescent="0.2">
      <c r="A291" s="1469"/>
      <c r="B291" s="1469"/>
      <c r="C291" s="1469"/>
      <c r="D291" s="1469"/>
      <c r="E291" s="1469"/>
      <c r="F291" s="1469"/>
      <c r="G291" s="1469"/>
      <c r="H291" s="1469"/>
      <c r="I291" s="1469"/>
      <c r="J291" s="1469"/>
      <c r="K291" s="1469"/>
      <c r="L291" s="1469"/>
      <c r="M291" s="1469"/>
      <c r="N291" s="1469"/>
      <c r="O291" s="1469"/>
      <c r="P291" s="1469"/>
      <c r="Q291" s="1469"/>
      <c r="R291" s="1469"/>
      <c r="S291" s="1469"/>
      <c r="T291" s="1469"/>
      <c r="U291" s="1469"/>
      <c r="V291" s="1469"/>
      <c r="W291" s="1469"/>
      <c r="X291" s="1469"/>
      <c r="Y291" s="1469"/>
      <c r="Z291" s="1469"/>
      <c r="AA291" s="1469"/>
      <c r="AB291" s="1469"/>
      <c r="AC291" s="1469"/>
      <c r="AD291" s="1469"/>
      <c r="AE291" s="1469"/>
      <c r="AF291" s="1469"/>
      <c r="AG291" s="1469"/>
      <c r="AH291" s="1469"/>
      <c r="AI291" s="1469"/>
      <c r="AJ291" s="1469"/>
      <c r="AK291" s="1469"/>
      <c r="AL291" s="1469"/>
      <c r="AM291" s="1469"/>
      <c r="AN291" s="1469"/>
      <c r="AO291" s="1469"/>
    </row>
    <row r="292" spans="1:41" x14ac:dyDescent="0.2">
      <c r="A292" s="1469"/>
      <c r="B292" s="1469"/>
      <c r="C292" s="1469"/>
      <c r="D292" s="1469"/>
      <c r="E292" s="1469"/>
      <c r="F292" s="1469"/>
      <c r="G292" s="1469"/>
      <c r="H292" s="1469"/>
      <c r="I292" s="1469"/>
      <c r="J292" s="1469"/>
      <c r="K292" s="1469"/>
      <c r="L292" s="1469"/>
      <c r="M292" s="1469"/>
      <c r="N292" s="1469"/>
      <c r="O292" s="1469"/>
      <c r="P292" s="1469"/>
      <c r="Q292" s="1469"/>
      <c r="R292" s="1469"/>
      <c r="S292" s="1469"/>
      <c r="T292" s="1469"/>
      <c r="U292" s="1469"/>
      <c r="V292" s="1469"/>
      <c r="W292" s="1469"/>
      <c r="X292" s="1469"/>
      <c r="Y292" s="1469"/>
      <c r="Z292" s="1469"/>
      <c r="AA292" s="1469"/>
      <c r="AB292" s="1469"/>
      <c r="AC292" s="1469"/>
      <c r="AD292" s="1469"/>
      <c r="AE292" s="1469"/>
      <c r="AF292" s="1469"/>
      <c r="AG292" s="1469"/>
      <c r="AH292" s="1469"/>
      <c r="AI292" s="1469"/>
      <c r="AJ292" s="1469"/>
      <c r="AK292" s="1469"/>
      <c r="AL292" s="1469"/>
      <c r="AM292" s="1469"/>
      <c r="AN292" s="1469"/>
      <c r="AO292" s="1469"/>
    </row>
    <row r="293" spans="1:41" x14ac:dyDescent="0.2">
      <c r="A293" s="1469"/>
      <c r="B293" s="1469"/>
      <c r="C293" s="1469"/>
      <c r="D293" s="1469"/>
      <c r="E293" s="1469"/>
      <c r="F293" s="1469"/>
      <c r="G293" s="1469"/>
      <c r="H293" s="1469"/>
      <c r="I293" s="1469"/>
      <c r="J293" s="1469"/>
      <c r="K293" s="1469"/>
      <c r="L293" s="1469"/>
      <c r="M293" s="1469"/>
      <c r="N293" s="1469"/>
      <c r="O293" s="1469"/>
      <c r="P293" s="1469"/>
      <c r="Q293" s="1469"/>
      <c r="R293" s="1469"/>
      <c r="S293" s="1469"/>
      <c r="T293" s="1469"/>
      <c r="U293" s="1469"/>
      <c r="V293" s="1469"/>
      <c r="W293" s="1469"/>
      <c r="X293" s="1469"/>
      <c r="Y293" s="1469"/>
      <c r="Z293" s="1469"/>
      <c r="AA293" s="1469"/>
      <c r="AB293" s="1469"/>
      <c r="AC293" s="1469"/>
      <c r="AD293" s="1469"/>
      <c r="AE293" s="1469"/>
      <c r="AF293" s="1469"/>
      <c r="AG293" s="1469"/>
      <c r="AH293" s="1469"/>
      <c r="AI293" s="1469"/>
      <c r="AJ293" s="1469"/>
      <c r="AK293" s="1469"/>
      <c r="AL293" s="1469"/>
      <c r="AM293" s="1469"/>
      <c r="AN293" s="1469"/>
      <c r="AO293" s="1469"/>
    </row>
    <row r="294" spans="1:41" x14ac:dyDescent="0.2">
      <c r="A294" s="1469"/>
      <c r="B294" s="1469"/>
      <c r="C294" s="1469"/>
      <c r="D294" s="1469"/>
      <c r="E294" s="1469"/>
      <c r="F294" s="1469"/>
      <c r="G294" s="1469"/>
      <c r="H294" s="1469"/>
      <c r="I294" s="1469"/>
      <c r="J294" s="1469"/>
      <c r="K294" s="1469"/>
      <c r="L294" s="1469"/>
      <c r="M294" s="1469"/>
      <c r="N294" s="1469"/>
      <c r="O294" s="1469"/>
      <c r="P294" s="1469"/>
      <c r="Q294" s="1469"/>
      <c r="R294" s="1469"/>
      <c r="S294" s="1469"/>
      <c r="T294" s="1469"/>
      <c r="U294" s="1469"/>
      <c r="V294" s="1469"/>
      <c r="W294" s="1469"/>
      <c r="X294" s="1469"/>
      <c r="Y294" s="1469"/>
      <c r="Z294" s="1469"/>
      <c r="AA294" s="1469"/>
      <c r="AB294" s="1469"/>
      <c r="AC294" s="1469"/>
      <c r="AD294" s="1469"/>
      <c r="AE294" s="1469"/>
      <c r="AF294" s="1469"/>
      <c r="AG294" s="1469"/>
      <c r="AH294" s="1469"/>
      <c r="AI294" s="1469"/>
      <c r="AJ294" s="1469"/>
      <c r="AK294" s="1469"/>
      <c r="AL294" s="1469"/>
      <c r="AM294" s="1469"/>
      <c r="AN294" s="1469"/>
      <c r="AO294" s="1469"/>
    </row>
    <row r="295" spans="1:41" x14ac:dyDescent="0.2">
      <c r="A295" s="1469"/>
      <c r="B295" s="1469"/>
      <c r="C295" s="1469"/>
      <c r="D295" s="1469"/>
      <c r="E295" s="1469"/>
      <c r="F295" s="1469"/>
      <c r="G295" s="1469"/>
      <c r="H295" s="1469"/>
      <c r="I295" s="1469"/>
      <c r="J295" s="1469"/>
      <c r="K295" s="1469"/>
      <c r="L295" s="1469"/>
      <c r="M295" s="1469"/>
      <c r="N295" s="1469"/>
      <c r="O295" s="1469"/>
      <c r="P295" s="1469"/>
      <c r="Q295" s="1469"/>
      <c r="R295" s="1469"/>
      <c r="S295" s="1469"/>
      <c r="T295" s="1469"/>
      <c r="U295" s="1469"/>
      <c r="V295" s="1469"/>
      <c r="W295" s="1469"/>
      <c r="X295" s="1469"/>
      <c r="Y295" s="1469"/>
      <c r="Z295" s="1469"/>
      <c r="AA295" s="1469"/>
      <c r="AB295" s="1469"/>
      <c r="AC295" s="1469"/>
      <c r="AD295" s="1469"/>
      <c r="AE295" s="1469"/>
      <c r="AF295" s="1469"/>
      <c r="AG295" s="1469"/>
      <c r="AH295" s="1469"/>
      <c r="AI295" s="1469"/>
      <c r="AJ295" s="1469"/>
      <c r="AK295" s="1469"/>
      <c r="AL295" s="1469"/>
      <c r="AM295" s="1469"/>
      <c r="AN295" s="1469"/>
      <c r="AO295" s="1469"/>
    </row>
    <row r="296" spans="1:41" x14ac:dyDescent="0.2">
      <c r="A296" s="1469"/>
      <c r="B296" s="1469"/>
      <c r="C296" s="1469"/>
      <c r="D296" s="1469"/>
      <c r="E296" s="1469"/>
      <c r="F296" s="1469"/>
      <c r="G296" s="1469"/>
      <c r="H296" s="1469"/>
      <c r="I296" s="1469"/>
      <c r="J296" s="1469"/>
      <c r="K296" s="1469"/>
      <c r="L296" s="1469"/>
      <c r="M296" s="1469"/>
      <c r="N296" s="1469"/>
      <c r="O296" s="1469"/>
      <c r="P296" s="1469"/>
      <c r="Q296" s="1469"/>
      <c r="R296" s="1469"/>
      <c r="S296" s="1469"/>
      <c r="T296" s="1469"/>
      <c r="U296" s="1469"/>
      <c r="V296" s="1469"/>
      <c r="W296" s="1469"/>
      <c r="X296" s="1469"/>
      <c r="Y296" s="1469"/>
      <c r="Z296" s="1469"/>
      <c r="AA296" s="1469"/>
      <c r="AB296" s="1469"/>
      <c r="AC296" s="1469"/>
      <c r="AD296" s="1469"/>
      <c r="AE296" s="1469"/>
      <c r="AF296" s="1469"/>
      <c r="AG296" s="1469"/>
      <c r="AH296" s="1469"/>
      <c r="AI296" s="1469"/>
      <c r="AJ296" s="1469"/>
      <c r="AK296" s="1469"/>
      <c r="AL296" s="1469"/>
      <c r="AM296" s="1469"/>
      <c r="AN296" s="1469"/>
      <c r="AO296" s="1469"/>
    </row>
    <row r="297" spans="1:41" x14ac:dyDescent="0.2">
      <c r="A297" s="1469"/>
      <c r="B297" s="1469"/>
      <c r="C297" s="1469"/>
      <c r="D297" s="1469"/>
      <c r="E297" s="1469"/>
      <c r="F297" s="1469"/>
      <c r="G297" s="1469"/>
      <c r="H297" s="1469"/>
      <c r="I297" s="1469"/>
      <c r="J297" s="1469"/>
      <c r="K297" s="1469"/>
      <c r="L297" s="1469"/>
      <c r="M297" s="1469"/>
      <c r="N297" s="1469"/>
      <c r="O297" s="1469"/>
      <c r="P297" s="1469"/>
      <c r="Q297" s="1469"/>
      <c r="R297" s="1469"/>
      <c r="S297" s="1469"/>
      <c r="T297" s="1469"/>
      <c r="U297" s="1469"/>
      <c r="V297" s="1469"/>
      <c r="W297" s="1469"/>
      <c r="X297" s="1469"/>
      <c r="Y297" s="1469"/>
      <c r="Z297" s="1469"/>
      <c r="AA297" s="1469"/>
      <c r="AB297" s="1469"/>
      <c r="AC297" s="1469"/>
      <c r="AD297" s="1469"/>
      <c r="AE297" s="1469"/>
      <c r="AF297" s="1469"/>
      <c r="AG297" s="1469"/>
      <c r="AH297" s="1469"/>
      <c r="AI297" s="1469"/>
      <c r="AJ297" s="1469"/>
      <c r="AK297" s="1469"/>
      <c r="AL297" s="1469"/>
      <c r="AM297" s="1469"/>
      <c r="AN297" s="1469"/>
      <c r="AO297" s="1469"/>
    </row>
    <row r="298" spans="1:41" x14ac:dyDescent="0.2">
      <c r="A298" s="1469"/>
      <c r="B298" s="1469"/>
      <c r="C298" s="1469"/>
      <c r="D298" s="1469"/>
      <c r="E298" s="1469"/>
      <c r="F298" s="1469"/>
      <c r="G298" s="1469"/>
      <c r="H298" s="1469"/>
      <c r="I298" s="1469"/>
      <c r="J298" s="1469"/>
      <c r="K298" s="1469"/>
      <c r="L298" s="1469"/>
      <c r="M298" s="1469"/>
      <c r="N298" s="1469"/>
      <c r="O298" s="1469"/>
      <c r="P298" s="1469"/>
      <c r="Q298" s="1469"/>
      <c r="R298" s="1469"/>
      <c r="S298" s="1469"/>
      <c r="T298" s="1469"/>
      <c r="U298" s="1469"/>
      <c r="V298" s="1469"/>
      <c r="W298" s="1469"/>
      <c r="X298" s="1469"/>
      <c r="Y298" s="1469"/>
      <c r="Z298" s="1469"/>
      <c r="AA298" s="1469"/>
      <c r="AB298" s="1469"/>
      <c r="AC298" s="1469"/>
      <c r="AD298" s="1469"/>
      <c r="AE298" s="1469"/>
      <c r="AF298" s="1469"/>
      <c r="AG298" s="1469"/>
      <c r="AH298" s="1469"/>
      <c r="AI298" s="1469"/>
      <c r="AJ298" s="1469"/>
      <c r="AK298" s="1469"/>
      <c r="AL298" s="1469"/>
      <c r="AM298" s="1469"/>
      <c r="AN298" s="1469"/>
      <c r="AO298" s="1469"/>
    </row>
    <row r="299" spans="1:41" x14ac:dyDescent="0.2">
      <c r="A299" s="1469"/>
      <c r="B299" s="1469"/>
      <c r="C299" s="1469"/>
      <c r="D299" s="1469"/>
      <c r="E299" s="1469"/>
      <c r="F299" s="1469"/>
      <c r="G299" s="1469"/>
      <c r="H299" s="1469"/>
      <c r="I299" s="1469"/>
      <c r="J299" s="1469"/>
      <c r="K299" s="1469"/>
      <c r="L299" s="1469"/>
      <c r="M299" s="1469"/>
      <c r="N299" s="1469"/>
      <c r="O299" s="1469"/>
      <c r="P299" s="1469"/>
      <c r="Q299" s="1469"/>
      <c r="R299" s="1469"/>
      <c r="S299" s="1469"/>
      <c r="T299" s="1469"/>
      <c r="U299" s="1469"/>
      <c r="V299" s="1469"/>
      <c r="W299" s="1469"/>
      <c r="X299" s="1469"/>
      <c r="Y299" s="1469"/>
      <c r="Z299" s="1469"/>
      <c r="AA299" s="1469"/>
      <c r="AB299" s="1469"/>
      <c r="AC299" s="1469"/>
      <c r="AD299" s="1469"/>
      <c r="AE299" s="1469"/>
      <c r="AF299" s="1469"/>
      <c r="AG299" s="1469"/>
      <c r="AH299" s="1469"/>
      <c r="AI299" s="1469"/>
      <c r="AJ299" s="1469"/>
      <c r="AK299" s="1469"/>
      <c r="AL299" s="1469"/>
      <c r="AM299" s="1469"/>
      <c r="AN299" s="1469"/>
      <c r="AO299" s="1469"/>
    </row>
    <row r="300" spans="1:41" x14ac:dyDescent="0.2">
      <c r="A300" s="1469"/>
      <c r="B300" s="1469"/>
      <c r="C300" s="1469"/>
      <c r="D300" s="1469"/>
      <c r="E300" s="1469"/>
      <c r="F300" s="1469"/>
      <c r="G300" s="1469"/>
      <c r="H300" s="1469"/>
      <c r="I300" s="1469"/>
      <c r="J300" s="1469"/>
      <c r="K300" s="1469"/>
      <c r="L300" s="1469"/>
      <c r="M300" s="1469"/>
      <c r="N300" s="1469"/>
      <c r="O300" s="1469"/>
      <c r="P300" s="1469"/>
      <c r="Q300" s="1469"/>
      <c r="R300" s="1469"/>
      <c r="S300" s="1469"/>
      <c r="T300" s="1469"/>
      <c r="U300" s="1469"/>
      <c r="V300" s="1469"/>
      <c r="W300" s="1469"/>
      <c r="X300" s="1469"/>
      <c r="Y300" s="1469"/>
      <c r="Z300" s="1469"/>
      <c r="AA300" s="1469"/>
      <c r="AB300" s="1469"/>
      <c r="AC300" s="1469"/>
      <c r="AD300" s="1469"/>
      <c r="AE300" s="1469"/>
      <c r="AF300" s="1469"/>
      <c r="AG300" s="1469"/>
      <c r="AH300" s="1469"/>
      <c r="AI300" s="1469"/>
      <c r="AJ300" s="1469"/>
      <c r="AK300" s="1469"/>
      <c r="AL300" s="1469"/>
      <c r="AM300" s="1469"/>
      <c r="AN300" s="1469"/>
      <c r="AO300" s="1469"/>
    </row>
    <row r="301" spans="1:41" x14ac:dyDescent="0.2">
      <c r="A301" s="1469"/>
      <c r="B301" s="1469"/>
      <c r="C301" s="1469"/>
      <c r="D301" s="1469"/>
      <c r="E301" s="1469"/>
      <c r="F301" s="1469"/>
      <c r="G301" s="1469"/>
      <c r="H301" s="1469"/>
      <c r="I301" s="1469"/>
      <c r="J301" s="1469"/>
      <c r="K301" s="1469"/>
      <c r="L301" s="1469"/>
      <c r="M301" s="1469"/>
      <c r="N301" s="1469"/>
      <c r="O301" s="1469"/>
      <c r="P301" s="1469"/>
      <c r="Q301" s="1469"/>
      <c r="R301" s="1469"/>
      <c r="S301" s="1469"/>
      <c r="T301" s="1469"/>
      <c r="U301" s="1469"/>
      <c r="V301" s="1469"/>
      <c r="W301" s="1469"/>
      <c r="X301" s="1469"/>
      <c r="Y301" s="1469"/>
      <c r="Z301" s="1469"/>
      <c r="AA301" s="1469"/>
      <c r="AB301" s="1469"/>
      <c r="AC301" s="1469"/>
      <c r="AD301" s="1469"/>
      <c r="AE301" s="1469"/>
      <c r="AF301" s="1469"/>
      <c r="AG301" s="1469"/>
      <c r="AH301" s="1469"/>
      <c r="AI301" s="1469"/>
      <c r="AJ301" s="1469"/>
      <c r="AK301" s="1469"/>
      <c r="AL301" s="1469"/>
      <c r="AM301" s="1469"/>
      <c r="AN301" s="1469"/>
      <c r="AO301" s="1469"/>
    </row>
    <row r="302" spans="1:41" x14ac:dyDescent="0.2">
      <c r="A302" s="1469"/>
      <c r="B302" s="1469"/>
      <c r="C302" s="1469"/>
      <c r="D302" s="1469"/>
      <c r="E302" s="1469"/>
      <c r="F302" s="1469"/>
      <c r="G302" s="1469"/>
      <c r="H302" s="1469"/>
      <c r="I302" s="1469"/>
      <c r="J302" s="1469"/>
      <c r="K302" s="1469"/>
      <c r="L302" s="1469"/>
      <c r="M302" s="1469"/>
      <c r="N302" s="1469"/>
      <c r="O302" s="1469"/>
      <c r="P302" s="1469"/>
      <c r="Q302" s="1469"/>
      <c r="R302" s="1469"/>
      <c r="S302" s="1469"/>
      <c r="T302" s="1469"/>
      <c r="U302" s="1469"/>
      <c r="V302" s="1469"/>
      <c r="W302" s="1469"/>
      <c r="X302" s="1469"/>
      <c r="Y302" s="1469"/>
      <c r="Z302" s="1469"/>
      <c r="AA302" s="1469"/>
      <c r="AB302" s="1469"/>
      <c r="AC302" s="1469"/>
      <c r="AD302" s="1469"/>
      <c r="AE302" s="1469"/>
      <c r="AF302" s="1469"/>
      <c r="AG302" s="1469"/>
      <c r="AH302" s="1469"/>
      <c r="AI302" s="1469"/>
      <c r="AJ302" s="1469"/>
      <c r="AK302" s="1469"/>
      <c r="AL302" s="1469"/>
      <c r="AM302" s="1469"/>
      <c r="AN302" s="1469"/>
      <c r="AO302" s="1469"/>
    </row>
    <row r="303" spans="1:41" x14ac:dyDescent="0.2">
      <c r="A303" s="1469"/>
      <c r="B303" s="1469"/>
      <c r="C303" s="1469"/>
      <c r="D303" s="1469"/>
      <c r="E303" s="1469"/>
      <c r="F303" s="1469"/>
      <c r="G303" s="1469"/>
      <c r="H303" s="1469"/>
      <c r="I303" s="1469"/>
      <c r="J303" s="1469"/>
      <c r="K303" s="1469"/>
      <c r="L303" s="1469"/>
      <c r="M303" s="1469"/>
      <c r="N303" s="1469"/>
      <c r="O303" s="1469"/>
      <c r="P303" s="1469"/>
      <c r="Q303" s="1469"/>
      <c r="R303" s="1469"/>
      <c r="S303" s="1469"/>
      <c r="T303" s="1469"/>
      <c r="U303" s="1469"/>
      <c r="V303" s="1469"/>
      <c r="W303" s="1469"/>
      <c r="X303" s="1469"/>
      <c r="Y303" s="1469"/>
      <c r="Z303" s="1469"/>
      <c r="AA303" s="1469"/>
      <c r="AB303" s="1469"/>
      <c r="AC303" s="1469"/>
      <c r="AD303" s="1469"/>
      <c r="AE303" s="1469"/>
      <c r="AF303" s="1469"/>
      <c r="AG303" s="1469"/>
      <c r="AH303" s="1469"/>
      <c r="AI303" s="1469"/>
      <c r="AJ303" s="1469"/>
      <c r="AK303" s="1469"/>
      <c r="AL303" s="1469"/>
      <c r="AM303" s="1469"/>
      <c r="AN303" s="1469"/>
      <c r="AO303" s="1469"/>
    </row>
    <row r="304" spans="1:41" x14ac:dyDescent="0.2">
      <c r="A304" s="1469"/>
      <c r="B304" s="1469"/>
      <c r="C304" s="1469"/>
      <c r="D304" s="1469"/>
      <c r="E304" s="1469"/>
      <c r="F304" s="1469"/>
      <c r="G304" s="1469"/>
      <c r="H304" s="1469"/>
      <c r="I304" s="1469"/>
      <c r="J304" s="1469"/>
      <c r="K304" s="1469"/>
      <c r="L304" s="1469"/>
      <c r="M304" s="1469"/>
      <c r="N304" s="1469"/>
      <c r="O304" s="1469"/>
      <c r="P304" s="1469"/>
      <c r="Q304" s="1469"/>
      <c r="R304" s="1469"/>
      <c r="S304" s="1469"/>
      <c r="T304" s="1469"/>
      <c r="U304" s="1469"/>
      <c r="V304" s="1469"/>
      <c r="W304" s="1469"/>
      <c r="X304" s="1469"/>
      <c r="Y304" s="1469"/>
      <c r="Z304" s="1469"/>
      <c r="AA304" s="1469"/>
      <c r="AB304" s="1469"/>
      <c r="AC304" s="1469"/>
      <c r="AD304" s="1469"/>
      <c r="AE304" s="1469"/>
      <c r="AF304" s="1469"/>
      <c r="AG304" s="1469"/>
      <c r="AH304" s="1469"/>
      <c r="AI304" s="1469"/>
      <c r="AJ304" s="1469"/>
      <c r="AK304" s="1469"/>
      <c r="AL304" s="1469"/>
      <c r="AM304" s="1469"/>
      <c r="AN304" s="1469"/>
      <c r="AO304" s="1469"/>
    </row>
    <row r="305" spans="1:41" x14ac:dyDescent="0.2">
      <c r="A305" s="1469"/>
      <c r="B305" s="1469"/>
      <c r="C305" s="1469"/>
      <c r="D305" s="1469"/>
      <c r="E305" s="1469"/>
      <c r="F305" s="1469"/>
      <c r="G305" s="1469"/>
      <c r="H305" s="1469"/>
      <c r="I305" s="1469"/>
      <c r="J305" s="1469"/>
      <c r="K305" s="1469"/>
      <c r="L305" s="1469"/>
      <c r="M305" s="1469"/>
      <c r="N305" s="1469"/>
      <c r="O305" s="1469"/>
      <c r="P305" s="1469"/>
      <c r="Q305" s="1469"/>
      <c r="R305" s="1469"/>
      <c r="S305" s="1469"/>
      <c r="T305" s="1469"/>
      <c r="U305" s="1469"/>
      <c r="V305" s="1469"/>
      <c r="W305" s="1469"/>
      <c r="X305" s="1469"/>
      <c r="Y305" s="1469"/>
      <c r="Z305" s="1469"/>
      <c r="AA305" s="1469"/>
      <c r="AB305" s="1469"/>
      <c r="AC305" s="1469"/>
      <c r="AD305" s="1469"/>
      <c r="AE305" s="1469"/>
      <c r="AF305" s="1469"/>
      <c r="AG305" s="1469"/>
      <c r="AH305" s="1469"/>
      <c r="AI305" s="1469"/>
      <c r="AJ305" s="1469"/>
      <c r="AK305" s="1469"/>
      <c r="AL305" s="1469"/>
      <c r="AM305" s="1469"/>
      <c r="AN305" s="1469"/>
      <c r="AO305" s="1469"/>
    </row>
    <row r="306" spans="1:41" x14ac:dyDescent="0.2">
      <c r="A306" s="1469"/>
      <c r="B306" s="1469"/>
      <c r="C306" s="1469"/>
      <c r="D306" s="1469"/>
      <c r="E306" s="1469"/>
      <c r="F306" s="1469"/>
      <c r="G306" s="1469"/>
      <c r="H306" s="1469"/>
      <c r="I306" s="1469"/>
      <c r="J306" s="1469"/>
      <c r="K306" s="1469"/>
      <c r="L306" s="1469"/>
      <c r="M306" s="1469"/>
      <c r="N306" s="1469"/>
      <c r="O306" s="1469"/>
      <c r="P306" s="1469"/>
      <c r="Q306" s="1469"/>
      <c r="R306" s="1469"/>
      <c r="S306" s="1469"/>
      <c r="T306" s="1469"/>
      <c r="U306" s="1469"/>
      <c r="V306" s="1469"/>
      <c r="W306" s="1469"/>
      <c r="X306" s="1469"/>
      <c r="Y306" s="1469"/>
      <c r="Z306" s="1469"/>
      <c r="AA306" s="1469"/>
      <c r="AB306" s="1469"/>
      <c r="AC306" s="1469"/>
      <c r="AD306" s="1469"/>
      <c r="AE306" s="1469"/>
      <c r="AF306" s="1469"/>
      <c r="AG306" s="1469"/>
      <c r="AH306" s="1469"/>
      <c r="AI306" s="1469"/>
      <c r="AJ306" s="1469"/>
      <c r="AK306" s="1469"/>
      <c r="AL306" s="1469"/>
      <c r="AM306" s="1469"/>
      <c r="AN306" s="1469"/>
      <c r="AO306" s="1469"/>
    </row>
    <row r="307" spans="1:41" x14ac:dyDescent="0.2">
      <c r="A307" s="1469"/>
      <c r="B307" s="1469"/>
      <c r="C307" s="1469"/>
      <c r="D307" s="1469"/>
      <c r="E307" s="1469"/>
      <c r="F307" s="1469"/>
      <c r="G307" s="1469"/>
      <c r="H307" s="1469"/>
      <c r="I307" s="1469"/>
      <c r="J307" s="1469"/>
      <c r="K307" s="1469"/>
      <c r="L307" s="1469"/>
      <c r="M307" s="1469"/>
      <c r="N307" s="1469"/>
      <c r="O307" s="1469"/>
      <c r="P307" s="1469"/>
      <c r="Q307" s="1469"/>
      <c r="R307" s="1469"/>
      <c r="S307" s="1469"/>
      <c r="T307" s="1469"/>
      <c r="U307" s="1469"/>
      <c r="V307" s="1469"/>
      <c r="W307" s="1469"/>
      <c r="X307" s="1469"/>
      <c r="Y307" s="1469"/>
      <c r="Z307" s="1469"/>
      <c r="AA307" s="1469"/>
      <c r="AB307" s="1469"/>
      <c r="AC307" s="1469"/>
      <c r="AD307" s="1469"/>
      <c r="AE307" s="1469"/>
      <c r="AF307" s="1469"/>
      <c r="AG307" s="1469"/>
      <c r="AH307" s="1469"/>
      <c r="AI307" s="1469"/>
      <c r="AJ307" s="1469"/>
      <c r="AK307" s="1469"/>
      <c r="AL307" s="1469"/>
      <c r="AM307" s="1469"/>
      <c r="AN307" s="1469"/>
      <c r="AO307" s="1469"/>
    </row>
    <row r="308" spans="1:41" x14ac:dyDescent="0.2">
      <c r="A308" s="1469"/>
      <c r="B308" s="1469"/>
      <c r="C308" s="1469"/>
      <c r="D308" s="1469"/>
      <c r="E308" s="1469"/>
      <c r="F308" s="1469"/>
      <c r="G308" s="1469"/>
      <c r="H308" s="1469"/>
      <c r="I308" s="1469"/>
      <c r="J308" s="1469"/>
      <c r="K308" s="1469"/>
      <c r="L308" s="1469"/>
      <c r="M308" s="1469"/>
      <c r="N308" s="1469"/>
      <c r="O308" s="1469"/>
      <c r="P308" s="1469"/>
      <c r="Q308" s="1469"/>
      <c r="R308" s="1469"/>
      <c r="S308" s="1469"/>
      <c r="T308" s="1469"/>
      <c r="U308" s="1469"/>
      <c r="V308" s="1469"/>
      <c r="W308" s="1469"/>
      <c r="X308" s="1469"/>
      <c r="Y308" s="1469"/>
      <c r="Z308" s="1469"/>
      <c r="AA308" s="1469"/>
      <c r="AB308" s="1469"/>
      <c r="AC308" s="1469"/>
      <c r="AD308" s="1469"/>
      <c r="AE308" s="1469"/>
      <c r="AF308" s="1469"/>
      <c r="AG308" s="1469"/>
      <c r="AH308" s="1469"/>
      <c r="AI308" s="1469"/>
      <c r="AJ308" s="1469"/>
      <c r="AK308" s="1469"/>
      <c r="AL308" s="1469"/>
      <c r="AM308" s="1469"/>
      <c r="AN308" s="1469"/>
      <c r="AO308" s="1469"/>
    </row>
    <row r="309" spans="1:41" x14ac:dyDescent="0.2">
      <c r="A309" s="1469"/>
      <c r="B309" s="1469"/>
      <c r="C309" s="1469"/>
      <c r="D309" s="1469"/>
      <c r="E309" s="1469"/>
      <c r="F309" s="1469"/>
      <c r="G309" s="1469"/>
      <c r="H309" s="1469"/>
      <c r="I309" s="1469"/>
      <c r="J309" s="1469"/>
      <c r="K309" s="1469"/>
      <c r="L309" s="1469"/>
      <c r="M309" s="1469"/>
      <c r="N309" s="1469"/>
      <c r="O309" s="1469"/>
      <c r="P309" s="1469"/>
      <c r="Q309" s="1469"/>
      <c r="R309" s="1469"/>
      <c r="S309" s="1469"/>
      <c r="T309" s="1469"/>
      <c r="U309" s="1469"/>
      <c r="V309" s="1469"/>
      <c r="W309" s="1469"/>
      <c r="X309" s="1469"/>
      <c r="Y309" s="1469"/>
      <c r="Z309" s="1469"/>
      <c r="AA309" s="1469"/>
      <c r="AB309" s="1469"/>
      <c r="AC309" s="1469"/>
      <c r="AD309" s="1469"/>
      <c r="AE309" s="1469"/>
      <c r="AF309" s="1469"/>
      <c r="AG309" s="1469"/>
      <c r="AH309" s="1469"/>
      <c r="AI309" s="1469"/>
      <c r="AJ309" s="1469"/>
      <c r="AK309" s="1469"/>
      <c r="AL309" s="1469"/>
      <c r="AM309" s="1469"/>
      <c r="AN309" s="1469"/>
      <c r="AO309" s="1469"/>
    </row>
    <row r="310" spans="1:41" x14ac:dyDescent="0.2">
      <c r="A310" s="1469"/>
      <c r="B310" s="1469"/>
      <c r="C310" s="1469"/>
      <c r="D310" s="1469"/>
      <c r="E310" s="1469"/>
      <c r="F310" s="1469"/>
      <c r="G310" s="1469"/>
      <c r="H310" s="1469"/>
      <c r="I310" s="1469"/>
      <c r="J310" s="1469"/>
      <c r="K310" s="1469"/>
      <c r="L310" s="1469"/>
      <c r="M310" s="1469"/>
      <c r="N310" s="1469"/>
      <c r="O310" s="1469"/>
      <c r="P310" s="1469"/>
      <c r="Q310" s="1469"/>
      <c r="R310" s="1469"/>
      <c r="S310" s="1469"/>
      <c r="T310" s="1469"/>
      <c r="U310" s="1469"/>
      <c r="V310" s="1469"/>
      <c r="W310" s="1469"/>
      <c r="X310" s="1469"/>
      <c r="Y310" s="1469"/>
      <c r="Z310" s="1469"/>
      <c r="AA310" s="1469"/>
      <c r="AB310" s="1469"/>
      <c r="AC310" s="1469"/>
      <c r="AD310" s="1469"/>
      <c r="AE310" s="1469"/>
      <c r="AF310" s="1469"/>
      <c r="AG310" s="1469"/>
      <c r="AH310" s="1469"/>
      <c r="AI310" s="1469"/>
      <c r="AJ310" s="1469"/>
      <c r="AK310" s="1469"/>
      <c r="AL310" s="1469"/>
      <c r="AM310" s="1469"/>
      <c r="AN310" s="1469"/>
      <c r="AO310" s="1469"/>
    </row>
    <row r="311" spans="1:41" x14ac:dyDescent="0.2">
      <c r="A311" s="1469"/>
      <c r="B311" s="1469"/>
      <c r="C311" s="1469"/>
      <c r="D311" s="1469"/>
      <c r="E311" s="1469"/>
      <c r="F311" s="1469"/>
      <c r="G311" s="1469"/>
      <c r="H311" s="1469"/>
      <c r="I311" s="1469"/>
      <c r="J311" s="1469"/>
      <c r="K311" s="1469"/>
      <c r="L311" s="1469"/>
      <c r="M311" s="1469"/>
      <c r="N311" s="1469"/>
      <c r="O311" s="1469"/>
      <c r="P311" s="1469"/>
      <c r="Q311" s="1469"/>
      <c r="R311" s="1469"/>
      <c r="S311" s="1469"/>
      <c r="T311" s="1469"/>
      <c r="U311" s="1469"/>
      <c r="V311" s="1469"/>
      <c r="W311" s="1469"/>
      <c r="X311" s="1469"/>
      <c r="Y311" s="1469"/>
      <c r="Z311" s="1469"/>
      <c r="AA311" s="1469"/>
      <c r="AB311" s="1469"/>
      <c r="AC311" s="1469"/>
      <c r="AD311" s="1469"/>
      <c r="AE311" s="1469"/>
      <c r="AF311" s="1469"/>
      <c r="AG311" s="1469"/>
      <c r="AH311" s="1469"/>
      <c r="AI311" s="1469"/>
      <c r="AJ311" s="1469"/>
      <c r="AK311" s="1469"/>
      <c r="AL311" s="1469"/>
      <c r="AM311" s="1469"/>
      <c r="AN311" s="1469"/>
      <c r="AO311" s="1469"/>
    </row>
    <row r="312" spans="1:41" x14ac:dyDescent="0.2">
      <c r="A312" s="1469"/>
      <c r="B312" s="1469"/>
      <c r="C312" s="1469"/>
      <c r="D312" s="1469"/>
      <c r="E312" s="1469"/>
      <c r="F312" s="1469"/>
      <c r="G312" s="1469"/>
      <c r="H312" s="1469"/>
      <c r="I312" s="1469"/>
      <c r="J312" s="1469"/>
      <c r="K312" s="1469"/>
      <c r="L312" s="1469"/>
      <c r="M312" s="1469"/>
      <c r="N312" s="1469"/>
      <c r="O312" s="1469"/>
      <c r="P312" s="1469"/>
      <c r="Q312" s="1469"/>
      <c r="R312" s="1469"/>
      <c r="S312" s="1469"/>
      <c r="T312" s="1469"/>
      <c r="U312" s="1469"/>
      <c r="V312" s="1469"/>
      <c r="W312" s="1469"/>
      <c r="X312" s="1469"/>
      <c r="Y312" s="1469"/>
      <c r="Z312" s="1469"/>
      <c r="AA312" s="1469"/>
      <c r="AB312" s="1469"/>
      <c r="AC312" s="1469"/>
      <c r="AD312" s="1469"/>
      <c r="AE312" s="1469"/>
      <c r="AF312" s="1469"/>
      <c r="AG312" s="1469"/>
      <c r="AH312" s="1469"/>
      <c r="AI312" s="1469"/>
      <c r="AJ312" s="1469"/>
      <c r="AK312" s="1469"/>
      <c r="AL312" s="1469"/>
      <c r="AM312" s="1469"/>
      <c r="AN312" s="1469"/>
      <c r="AO312" s="1469"/>
    </row>
  </sheetData>
  <sheetProtection algorithmName="SHA-512" hashValue="gGu9IR2oPHg+7Xepxx1ImtyBZEVRCIQsIUV6w32F4NIcKZOI4jsLaCCS1uGklu2siyl89PzCsJS2qcUQHSEdxQ==" saltValue="AP2d/1nwMYUawJqsJX2qGg==" spinCount="100000" sheet="1" objects="1" scenarios="1" formatColumns="0" formatRows="0"/>
  <conditionalFormatting sqref="C3">
    <cfRule type="cellIs" dxfId="0" priority="1" operator="equal">
      <formula>0</formula>
    </cfRule>
  </conditionalFormatting>
  <hyperlinks>
    <hyperlink ref="W20" r:id="rId1" xr:uid="{00000000-0004-0000-1500-000000000000}"/>
    <hyperlink ref="W26" r:id="rId2" xr:uid="{00000000-0004-0000-1500-000001000000}"/>
    <hyperlink ref="W32" r:id="rId3" xr:uid="{00000000-0004-0000-1500-000002000000}"/>
    <hyperlink ref="W39" r:id="rId4" xr:uid="{00000000-0004-0000-1500-000003000000}"/>
  </hyperlinks>
  <pageMargins left="0.7" right="0.7" top="0.75" bottom="0.75" header="0.3" footer="0.3"/>
  <pageSetup paperSize="9" scale="58" orientation="landscape"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dimension ref="A1:AL279"/>
  <sheetViews>
    <sheetView workbookViewId="0">
      <selection activeCell="B1" sqref="B1"/>
    </sheetView>
  </sheetViews>
  <sheetFormatPr defaultRowHeight="12" outlineLevelRow="1" x14ac:dyDescent="0.2"/>
  <cols>
    <col min="1" max="1" width="1.85546875" style="92" customWidth="1"/>
    <col min="2" max="2" width="31.140625" customWidth="1"/>
    <col min="8" max="8" width="7.140625" customWidth="1"/>
    <col min="13" max="13" width="9.140625" customWidth="1"/>
    <col min="16" max="16" width="10.5703125" customWidth="1"/>
    <col min="17" max="17" width="8.42578125" customWidth="1"/>
  </cols>
  <sheetData>
    <row r="1" spans="1:38" x14ac:dyDescent="0.2">
      <c r="A1" s="1191" t="s">
        <v>774</v>
      </c>
      <c r="B1" s="1191"/>
      <c r="C1" s="1190"/>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row>
    <row r="2" spans="1:38" ht="19.5" x14ac:dyDescent="0.2">
      <c r="A2" s="6"/>
      <c r="B2" s="89" t="s">
        <v>270</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row>
    <row r="3" spans="1:38" s="92" customFormat="1" x14ac:dyDescent="0.2">
      <c r="A3" s="6"/>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row>
    <row r="4" spans="1:38" s="92" customFormat="1" x14ac:dyDescent="0.2">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row>
    <row r="5" spans="1:38" s="92" customFormat="1" x14ac:dyDescent="0.2">
      <c r="A5" s="6"/>
      <c r="B5" s="95" t="s">
        <v>503</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row>
    <row r="6" spans="1:38" s="92" customFormat="1" x14ac:dyDescent="0.2">
      <c r="A6" s="6"/>
      <c r="B6" s="745" t="str">
        <f>"1. Enter the required information in the blue input cells in Section "&amp;B23</f>
        <v>1. Enter the required information in the blue input cells in Section 1. Inputs</v>
      </c>
      <c r="C6" s="745"/>
      <c r="D6" s="745"/>
      <c r="E6" s="745"/>
      <c r="F6" s="745"/>
      <c r="G6" s="745"/>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row>
    <row r="7" spans="1:38" s="92" customFormat="1" x14ac:dyDescent="0.2">
      <c r="A7" s="6"/>
      <c r="B7" s="752" t="str">
        <f>"2. Check the list of council names and update if necessary in Section "&amp;B67</f>
        <v>2. Check the list of council names and update if necessary in Section 2. Council Name</v>
      </c>
      <c r="C7" s="752"/>
      <c r="D7" s="752"/>
      <c r="E7" s="752"/>
      <c r="F7" s="752"/>
      <c r="G7" s="752"/>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row>
    <row r="8" spans="1:38" s="92" customFormat="1" x14ac:dyDescent="0.2">
      <c r="A8" s="6"/>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row>
    <row r="9" spans="1:38" s="92" customFormat="1" x14ac:dyDescent="0.2">
      <c r="A9" s="6"/>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row>
    <row r="10" spans="1:38" s="92" customFormat="1" x14ac:dyDescent="0.2">
      <c r="A10" s="6"/>
      <c r="B10" s="6" t="s">
        <v>507</v>
      </c>
      <c r="C10" s="6"/>
      <c r="D10" s="6"/>
      <c r="E10" s="6"/>
      <c r="F10" s="6"/>
      <c r="G10" s="6"/>
      <c r="H10" s="6"/>
      <c r="I10" s="6"/>
      <c r="J10" s="97" t="s">
        <v>508</v>
      </c>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row>
    <row r="11" spans="1:38" s="92" customFormat="1" x14ac:dyDescent="0.2">
      <c r="A11" s="6"/>
      <c r="B11" s="777" t="str">
        <f>B23</f>
        <v>1. Inputs</v>
      </c>
      <c r="C11" s="745"/>
      <c r="D11" s="745"/>
      <c r="E11" s="745"/>
      <c r="F11" s="745"/>
      <c r="G11" s="745"/>
      <c r="H11" s="745"/>
      <c r="I11" s="745"/>
      <c r="J11" s="745">
        <f>ROW(B23)</f>
        <v>23</v>
      </c>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row>
    <row r="12" spans="1:38" s="92" customFormat="1" x14ac:dyDescent="0.2">
      <c r="A12" s="6"/>
      <c r="B12" s="176" t="str">
        <f>B26</f>
        <v>Table 1 - Analyst and TSO details</v>
      </c>
      <c r="C12" s="176"/>
      <c r="D12" s="176"/>
      <c r="E12" s="176"/>
      <c r="F12" s="176"/>
      <c r="G12" s="176"/>
      <c r="H12" s="176"/>
      <c r="I12" s="176"/>
      <c r="J12" s="176">
        <f>ROW(B26)</f>
        <v>26</v>
      </c>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row>
    <row r="13" spans="1:38" s="92" customFormat="1" x14ac:dyDescent="0.2">
      <c r="A13" s="6"/>
      <c r="B13" s="176" t="str">
        <f>B42</f>
        <v>Table 2 - SV year and rate peg</v>
      </c>
      <c r="C13" s="176"/>
      <c r="D13" s="176"/>
      <c r="E13" s="176"/>
      <c r="F13" s="176"/>
      <c r="G13" s="176"/>
      <c r="H13" s="176"/>
      <c r="I13" s="176"/>
      <c r="J13" s="176">
        <f>ROW(B42)</f>
        <v>42</v>
      </c>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row>
    <row r="14" spans="1:38" s="92" customFormat="1" x14ac:dyDescent="0.2">
      <c r="A14" s="6"/>
      <c r="B14" s="176" t="str">
        <f>B52</f>
        <v xml:space="preserve">Table 3 - SV year, rate peg  and units in display format </v>
      </c>
      <c r="C14" s="176"/>
      <c r="D14" s="176"/>
      <c r="E14" s="176"/>
      <c r="F14" s="176"/>
      <c r="G14" s="176"/>
      <c r="H14" s="176"/>
      <c r="I14" s="176"/>
      <c r="J14" s="176">
        <f>ROW(B52)</f>
        <v>52</v>
      </c>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row>
    <row r="15" spans="1:38" s="92" customFormat="1" x14ac:dyDescent="0.2">
      <c r="A15" s="6"/>
      <c r="B15" s="2" t="str">
        <f>B67</f>
        <v>2. Council Name</v>
      </c>
      <c r="C15" s="176"/>
      <c r="D15" s="176"/>
      <c r="E15" s="176"/>
      <c r="F15" s="176"/>
      <c r="G15" s="176"/>
      <c r="H15" s="176"/>
      <c r="I15" s="176"/>
      <c r="J15" s="176">
        <f>ROW(B67)</f>
        <v>67</v>
      </c>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row>
    <row r="16" spans="1:38" s="92" customFormat="1" x14ac:dyDescent="0.2">
      <c r="A16" s="6"/>
      <c r="B16" s="2" t="str">
        <f>B225</f>
        <v>3. Lists for expiring special variations and other questions</v>
      </c>
      <c r="C16" s="176"/>
      <c r="D16" s="176"/>
      <c r="E16" s="176"/>
      <c r="F16" s="176"/>
      <c r="G16" s="176"/>
      <c r="H16" s="176"/>
      <c r="I16" s="176"/>
      <c r="J16" s="176">
        <f>ROW(B225)</f>
        <v>225</v>
      </c>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row>
    <row r="17" spans="1:38" s="92" customFormat="1" x14ac:dyDescent="0.2">
      <c r="A17" s="6"/>
      <c r="B17" s="176" t="str">
        <f>B227</f>
        <v>2. Is the council applying for a one-year increase (s508(2)) or a multi-year increase (s508A)?</v>
      </c>
      <c r="C17" s="176"/>
      <c r="D17" s="176"/>
      <c r="E17" s="176"/>
      <c r="F17" s="176"/>
      <c r="G17" s="176"/>
      <c r="H17" s="176"/>
      <c r="I17" s="176"/>
      <c r="J17" s="176">
        <f>ROW(B227)</f>
        <v>227</v>
      </c>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row>
    <row r="18" spans="1:38" s="92" customFormat="1" x14ac:dyDescent="0.2">
      <c r="A18" s="6"/>
      <c r="B18" s="176" t="str">
        <f>B231</f>
        <v>3. For s508A applications: for how many years is the council requesting % increases as part of this application?</v>
      </c>
      <c r="C18" s="176"/>
      <c r="D18" s="176"/>
      <c r="E18" s="176"/>
      <c r="F18" s="176"/>
      <c r="G18" s="176"/>
      <c r="H18" s="176"/>
      <c r="I18" s="176"/>
      <c r="J18" s="176">
        <f>ROW(B231)</f>
        <v>231</v>
      </c>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row>
    <row r="19" spans="1:38" s="92" customFormat="1" x14ac:dyDescent="0.2">
      <c r="A19" s="6"/>
      <c r="B19" s="176" t="str">
        <f>B242</f>
        <v xml:space="preserve">4. For s508A &amp; s508(2) applications: is the special variation permanent or temporary?   </v>
      </c>
      <c r="C19" s="176"/>
      <c r="D19" s="176"/>
      <c r="E19" s="176"/>
      <c r="F19" s="176"/>
      <c r="G19" s="176"/>
      <c r="H19" s="176"/>
      <c r="I19" s="176"/>
      <c r="J19" s="176">
        <f>ROW(B242)</f>
        <v>242</v>
      </c>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row>
    <row r="20" spans="1:38" s="92" customFormat="1" x14ac:dyDescent="0.2">
      <c r="A20" s="6"/>
      <c r="B20" s="752" t="str">
        <f>B251</f>
        <v>6. Does the council have an expiring variation? If yes, please specify when.</v>
      </c>
      <c r="C20" s="752"/>
      <c r="D20" s="752"/>
      <c r="E20" s="752"/>
      <c r="F20" s="752"/>
      <c r="G20" s="752"/>
      <c r="H20" s="752"/>
      <c r="I20" s="752"/>
      <c r="J20" s="752">
        <f>ROW(B251)</f>
        <v>251</v>
      </c>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row>
    <row r="21" spans="1:38" s="92" customFormat="1" x14ac:dyDescent="0.2">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row>
    <row r="22" spans="1:38" s="92" customFormat="1" x14ac:dyDescent="0.2">
      <c r="A22" s="6"/>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row>
    <row r="23" spans="1:38" ht="15.75" x14ac:dyDescent="0.2">
      <c r="A23" s="6"/>
      <c r="B23" s="781" t="s">
        <v>374</v>
      </c>
      <c r="C23" s="782" t="s">
        <v>504</v>
      </c>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row>
    <row r="24" spans="1:38" s="86" customFormat="1" ht="9" customHeight="1" x14ac:dyDescent="0.2">
      <c r="A24" s="6"/>
      <c r="B24" s="89"/>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row>
    <row r="25" spans="1:38" s="86" customFormat="1" ht="16.5" customHeight="1" x14ac:dyDescent="0.2">
      <c r="A25" s="6"/>
      <c r="B25" s="89"/>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row>
    <row r="26" spans="1:38" s="92" customFormat="1" x14ac:dyDescent="0.2">
      <c r="A26" s="783"/>
      <c r="B26" s="784" t="s">
        <v>457</v>
      </c>
      <c r="C26" s="6"/>
      <c r="D26" s="6"/>
      <c r="E26" s="6"/>
      <c r="F26" s="6"/>
      <c r="G26" s="6"/>
      <c r="H26" s="6"/>
      <c r="I26" s="6"/>
      <c r="J26" s="6"/>
      <c r="K26" s="6"/>
      <c r="M26" s="6"/>
      <c r="N26" s="6"/>
      <c r="O26" s="6"/>
      <c r="P26" s="6"/>
      <c r="Q26" s="6"/>
      <c r="R26" s="6"/>
      <c r="S26" s="6"/>
      <c r="T26" s="6"/>
      <c r="U26" s="6"/>
      <c r="V26" s="6"/>
      <c r="W26" s="6"/>
      <c r="X26" s="6"/>
      <c r="Y26" s="6"/>
      <c r="Z26" s="6"/>
      <c r="AA26" s="6"/>
      <c r="AB26" s="6"/>
      <c r="AC26" s="6"/>
      <c r="AD26" s="6"/>
      <c r="AE26" s="6"/>
      <c r="AF26" s="6"/>
      <c r="AG26" s="6"/>
      <c r="AH26" s="6"/>
      <c r="AI26" s="6"/>
      <c r="AJ26" s="6"/>
      <c r="AK26" s="6"/>
      <c r="AL26" s="6"/>
    </row>
    <row r="27" spans="1:38" s="92" customFormat="1" x14ac:dyDescent="0.2">
      <c r="A27" s="6"/>
      <c r="B27" s="785"/>
      <c r="C27" s="745"/>
      <c r="D27" s="745"/>
      <c r="E27" s="745"/>
      <c r="F27" s="74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row>
    <row r="28" spans="1:38" x14ac:dyDescent="0.2">
      <c r="A28" s="6"/>
      <c r="B28" s="747" t="s">
        <v>368</v>
      </c>
      <c r="C28" s="176"/>
      <c r="D28" s="176"/>
      <c r="E28" s="176"/>
      <c r="F28" s="748"/>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row>
    <row r="29" spans="1:38" x14ac:dyDescent="0.2">
      <c r="A29" s="6"/>
      <c r="B29" s="747" t="s">
        <v>372</v>
      </c>
      <c r="C29" s="176"/>
      <c r="D29" s="462" t="s">
        <v>912</v>
      </c>
      <c r="E29" s="176"/>
      <c r="F29" s="748"/>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row>
    <row r="30" spans="1:38" x14ac:dyDescent="0.2">
      <c r="A30" s="6"/>
      <c r="B30" s="747" t="s">
        <v>373</v>
      </c>
      <c r="C30" s="176"/>
      <c r="D30" s="462" t="s">
        <v>913</v>
      </c>
      <c r="E30" s="176"/>
      <c r="F30" s="748"/>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row>
    <row r="31" spans="1:38" x14ac:dyDescent="0.2">
      <c r="A31" s="6"/>
      <c r="B31" s="747" t="s">
        <v>369</v>
      </c>
      <c r="C31" s="176"/>
      <c r="D31" s="735" t="s">
        <v>914</v>
      </c>
      <c r="E31" s="176"/>
      <c r="F31" s="748"/>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row>
    <row r="32" spans="1:38" x14ac:dyDescent="0.2">
      <c r="A32" s="6"/>
      <c r="B32" s="747" t="s">
        <v>370</v>
      </c>
      <c r="C32" s="176"/>
      <c r="D32" s="462" t="s">
        <v>915</v>
      </c>
      <c r="E32" s="176"/>
      <c r="F32" s="748"/>
      <c r="G32" s="6"/>
      <c r="H32" s="6"/>
      <c r="I32" s="6"/>
      <c r="J32" s="6"/>
      <c r="K32" s="6"/>
      <c r="L32" s="6"/>
      <c r="M32" s="6"/>
      <c r="N32" s="6"/>
      <c r="O32" s="6"/>
      <c r="P32" s="6"/>
      <c r="Q32" s="6"/>
      <c r="R32" s="6"/>
      <c r="S32" s="6"/>
      <c r="T32" s="5"/>
      <c r="U32" s="6"/>
      <c r="V32" s="6"/>
      <c r="W32" s="6"/>
      <c r="X32" s="6"/>
      <c r="Y32" s="6"/>
      <c r="Z32" s="6"/>
      <c r="AA32" s="6"/>
      <c r="AB32" s="6"/>
      <c r="AC32" s="6"/>
      <c r="AD32" s="6"/>
      <c r="AE32" s="6"/>
      <c r="AF32" s="6"/>
      <c r="AG32" s="6"/>
      <c r="AH32" s="6"/>
      <c r="AI32" s="6"/>
      <c r="AJ32" s="6"/>
      <c r="AK32" s="6"/>
      <c r="AL32" s="6"/>
    </row>
    <row r="33" spans="1:38" x14ac:dyDescent="0.2">
      <c r="A33" s="6"/>
      <c r="B33" s="747"/>
      <c r="C33" s="176"/>
      <c r="D33" s="176"/>
      <c r="E33" s="176"/>
      <c r="F33" s="748"/>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row>
    <row r="34" spans="1:38" x14ac:dyDescent="0.2">
      <c r="A34" s="6"/>
      <c r="B34" s="747" t="s">
        <v>371</v>
      </c>
      <c r="C34" s="176"/>
      <c r="D34" s="176"/>
      <c r="E34" s="176"/>
      <c r="F34" s="748"/>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row>
    <row r="35" spans="1:38" x14ac:dyDescent="0.2">
      <c r="A35" s="6"/>
      <c r="B35" s="747" t="s">
        <v>372</v>
      </c>
      <c r="C35" s="176"/>
      <c r="D35" s="56" t="s">
        <v>395</v>
      </c>
      <c r="E35" s="176"/>
      <c r="F35" s="748"/>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row>
    <row r="36" spans="1:38" x14ac:dyDescent="0.2">
      <c r="A36" s="6"/>
      <c r="B36" s="747" t="s">
        <v>373</v>
      </c>
      <c r="C36" s="176"/>
      <c r="D36" s="56" t="s">
        <v>396</v>
      </c>
      <c r="E36" s="176"/>
      <c r="F36" s="748"/>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row>
    <row r="37" spans="1:38" x14ac:dyDescent="0.2">
      <c r="A37" s="6"/>
      <c r="B37" s="747" t="s">
        <v>369</v>
      </c>
      <c r="C37" s="176"/>
      <c r="D37" s="56" t="s">
        <v>398</v>
      </c>
      <c r="E37" s="80"/>
      <c r="F37" s="748"/>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row>
    <row r="38" spans="1:38" x14ac:dyDescent="0.2">
      <c r="A38" s="6"/>
      <c r="B38" s="747" t="s">
        <v>370</v>
      </c>
      <c r="C38" s="176"/>
      <c r="D38" s="56" t="s">
        <v>397</v>
      </c>
      <c r="E38" s="80"/>
      <c r="F38" s="748"/>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row>
    <row r="39" spans="1:38" s="92" customFormat="1" x14ac:dyDescent="0.2">
      <c r="A39" s="6"/>
      <c r="B39" s="751"/>
      <c r="C39" s="752"/>
      <c r="D39" s="752"/>
      <c r="E39" s="752"/>
      <c r="F39" s="753"/>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row>
    <row r="40" spans="1:38" s="92" customFormat="1" x14ac:dyDescent="0.2">
      <c r="A40" s="6"/>
      <c r="B40" s="176"/>
      <c r="C40" s="176"/>
      <c r="D40" s="176"/>
      <c r="E40" s="176"/>
      <c r="F40" s="176"/>
      <c r="G40" s="176"/>
      <c r="H40" s="176"/>
      <c r="I40" s="176"/>
      <c r="J40" s="17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row>
    <row r="41" spans="1:38" s="92" customFormat="1" x14ac:dyDescent="0.2">
      <c r="A41" s="6"/>
      <c r="B41" s="176"/>
      <c r="C41" s="176"/>
      <c r="D41" s="176"/>
      <c r="E41" s="176"/>
      <c r="F41" s="176"/>
      <c r="G41" s="176"/>
      <c r="H41" s="176"/>
      <c r="I41" s="176"/>
      <c r="J41" s="17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row>
    <row r="42" spans="1:38" s="92" customFormat="1" x14ac:dyDescent="0.2">
      <c r="A42" s="6"/>
      <c r="B42" s="784" t="s">
        <v>458</v>
      </c>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row>
    <row r="43" spans="1:38" s="92" customFormat="1" x14ac:dyDescent="0.2">
      <c r="A43" s="6"/>
      <c r="B43" s="785"/>
      <c r="C43" s="745"/>
      <c r="D43" s="745"/>
      <c r="E43" s="745"/>
      <c r="F43" s="74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row>
    <row r="44" spans="1:38" s="104" customFormat="1" ht="16.5" customHeight="1" x14ac:dyDescent="0.2">
      <c r="A44" s="5"/>
      <c r="B44" s="786" t="s">
        <v>454</v>
      </c>
      <c r="C44" s="3" t="s">
        <v>461</v>
      </c>
      <c r="D44" s="229">
        <v>2021</v>
      </c>
      <c r="E44" s="3"/>
      <c r="F44" s="791"/>
      <c r="G44" s="6"/>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row>
    <row r="45" spans="1:38" s="104" customFormat="1" ht="16.5" customHeight="1" x14ac:dyDescent="0.2">
      <c r="A45" s="5"/>
      <c r="B45" s="787" t="s">
        <v>460</v>
      </c>
      <c r="C45" s="3"/>
      <c r="D45" s="97" t="str">
        <f>D44&amp;"-"&amp;RIGHT(D44+1,2)</f>
        <v>2021-22</v>
      </c>
      <c r="E45" s="3"/>
      <c r="F45" s="791"/>
      <c r="G45" s="6"/>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row>
    <row r="46" spans="1:38" s="104" customFormat="1" x14ac:dyDescent="0.2">
      <c r="A46" s="5"/>
      <c r="B46" s="749" t="s">
        <v>462</v>
      </c>
      <c r="C46" s="3"/>
      <c r="D46" s="3"/>
      <c r="E46" s="3"/>
      <c r="F46" s="791"/>
      <c r="G46" s="6"/>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row>
    <row r="47" spans="1:38" x14ac:dyDescent="0.2">
      <c r="A47" s="6"/>
      <c r="B47" s="787" t="s">
        <v>455</v>
      </c>
      <c r="C47" s="3" t="s">
        <v>38</v>
      </c>
      <c r="D47" s="228">
        <v>0.02</v>
      </c>
      <c r="E47" s="3"/>
      <c r="F47" s="791"/>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row>
    <row r="48" spans="1:38" x14ac:dyDescent="0.2">
      <c r="A48" s="6"/>
      <c r="B48" s="787" t="s">
        <v>456</v>
      </c>
      <c r="C48" s="3" t="s">
        <v>38</v>
      </c>
      <c r="D48" s="228">
        <v>2.5000000000000001E-2</v>
      </c>
      <c r="E48" s="3"/>
      <c r="F48" s="791"/>
      <c r="G48" s="6"/>
      <c r="H48" s="6"/>
      <c r="I48" s="6"/>
      <c r="J48" s="6"/>
      <c r="K48" s="6"/>
      <c r="L48" s="6"/>
      <c r="M48" s="6"/>
      <c r="N48" s="6"/>
      <c r="O48" s="6"/>
      <c r="P48" s="6"/>
      <c r="Q48" s="6"/>
      <c r="R48" s="5"/>
      <c r="S48" s="6"/>
      <c r="T48" s="6"/>
      <c r="U48" s="6"/>
      <c r="V48" s="6"/>
      <c r="W48" s="6"/>
      <c r="X48" s="6"/>
      <c r="Y48" s="6"/>
      <c r="Z48" s="6"/>
      <c r="AA48" s="6"/>
      <c r="AB48" s="6"/>
      <c r="AC48" s="6"/>
      <c r="AD48" s="6"/>
      <c r="AE48" s="6"/>
      <c r="AF48" s="6"/>
      <c r="AG48" s="6"/>
      <c r="AH48" s="6"/>
      <c r="AI48" s="6"/>
      <c r="AJ48" s="6"/>
      <c r="AK48" s="6"/>
      <c r="AL48" s="6"/>
    </row>
    <row r="49" spans="1:38" x14ac:dyDescent="0.2">
      <c r="A49" s="6"/>
      <c r="B49" s="788"/>
      <c r="C49" s="790"/>
      <c r="D49" s="790"/>
      <c r="E49" s="790"/>
      <c r="F49" s="792"/>
      <c r="G49" s="6"/>
      <c r="H49" s="6"/>
      <c r="I49" s="6"/>
      <c r="J49" s="6"/>
      <c r="K49" s="6"/>
      <c r="L49" s="6"/>
      <c r="M49" s="6"/>
      <c r="N49" s="5"/>
      <c r="O49" s="5"/>
      <c r="P49" s="5"/>
      <c r="Q49" s="5"/>
      <c r="R49" s="6"/>
      <c r="S49" s="6"/>
      <c r="T49" s="6"/>
      <c r="U49" s="6"/>
      <c r="V49" s="6"/>
      <c r="W49" s="6"/>
      <c r="X49" s="6"/>
      <c r="Y49" s="6"/>
      <c r="Z49" s="6"/>
      <c r="AA49" s="6"/>
      <c r="AB49" s="6"/>
      <c r="AC49" s="6"/>
      <c r="AD49" s="6"/>
      <c r="AE49" s="6"/>
      <c r="AF49" s="6"/>
      <c r="AG49" s="6"/>
      <c r="AH49" s="6"/>
      <c r="AI49" s="6"/>
      <c r="AJ49" s="6"/>
      <c r="AK49" s="6"/>
      <c r="AL49" s="6"/>
    </row>
    <row r="50" spans="1:38" ht="11.25" customHeight="1" x14ac:dyDescent="0.2">
      <c r="A50" s="6"/>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row>
    <row r="51" spans="1:38" s="92" customFormat="1" x14ac:dyDescent="0.2">
      <c r="A51" s="6"/>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row>
    <row r="52" spans="1:38" x14ac:dyDescent="0.2">
      <c r="A52" s="6"/>
      <c r="B52" s="784" t="s">
        <v>557</v>
      </c>
      <c r="C52" s="6"/>
      <c r="D52" s="6"/>
      <c r="E52" s="590"/>
      <c r="F52" s="590"/>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row>
    <row r="53" spans="1:38" x14ac:dyDescent="0.2">
      <c r="A53" s="6"/>
      <c r="B53" s="785" t="s">
        <v>459</v>
      </c>
      <c r="C53" s="745"/>
      <c r="D53" s="745"/>
      <c r="E53" s="745"/>
      <c r="F53" s="696"/>
      <c r="G53" s="696"/>
      <c r="H53" s="696"/>
      <c r="I53" s="696"/>
      <c r="J53" s="696"/>
      <c r="K53" s="696"/>
      <c r="L53" s="696"/>
      <c r="M53" s="696"/>
      <c r="N53" s="696"/>
      <c r="O53" s="696"/>
      <c r="P53" s="696"/>
      <c r="Q53" s="793"/>
      <c r="R53" s="6"/>
      <c r="S53" s="6"/>
      <c r="T53" s="6"/>
      <c r="U53" s="6"/>
      <c r="V53" s="6"/>
      <c r="W53" s="6"/>
      <c r="X53" s="6"/>
      <c r="Y53" s="6"/>
      <c r="Z53" s="6"/>
      <c r="AA53" s="6"/>
      <c r="AB53" s="6"/>
      <c r="AC53" s="6"/>
      <c r="AD53" s="6"/>
      <c r="AE53" s="6"/>
      <c r="AF53" s="6"/>
      <c r="AG53" s="6"/>
      <c r="AH53" s="6"/>
      <c r="AI53" s="6"/>
      <c r="AJ53" s="6"/>
      <c r="AK53" s="6"/>
      <c r="AL53" s="6"/>
    </row>
    <row r="54" spans="1:38" x14ac:dyDescent="0.2">
      <c r="A54" s="6"/>
      <c r="B54" s="747" t="s">
        <v>493</v>
      </c>
      <c r="C54" s="176">
        <v>-3</v>
      </c>
      <c r="D54" s="176">
        <v>-2</v>
      </c>
      <c r="E54" s="176">
        <v>-1</v>
      </c>
      <c r="F54" s="794">
        <v>0</v>
      </c>
      <c r="G54" s="176">
        <f t="shared" ref="G54:P54" si="0">F54+1</f>
        <v>1</v>
      </c>
      <c r="H54" s="176">
        <f t="shared" si="0"/>
        <v>2</v>
      </c>
      <c r="I54" s="176">
        <f t="shared" si="0"/>
        <v>3</v>
      </c>
      <c r="J54" s="176">
        <f t="shared" si="0"/>
        <v>4</v>
      </c>
      <c r="K54" s="176">
        <f t="shared" si="0"/>
        <v>5</v>
      </c>
      <c r="L54" s="176">
        <f t="shared" si="0"/>
        <v>6</v>
      </c>
      <c r="M54" s="176">
        <f t="shared" si="0"/>
        <v>7</v>
      </c>
      <c r="N54" s="176">
        <f t="shared" si="0"/>
        <v>8</v>
      </c>
      <c r="O54" s="176">
        <f t="shared" si="0"/>
        <v>9</v>
      </c>
      <c r="P54" s="176">
        <f t="shared" si="0"/>
        <v>10</v>
      </c>
      <c r="Q54" s="748"/>
      <c r="R54" s="6"/>
      <c r="S54" s="6"/>
      <c r="T54" s="6"/>
      <c r="U54" s="6"/>
      <c r="V54" s="6"/>
      <c r="W54" s="6"/>
      <c r="X54" s="6"/>
      <c r="Y54" s="6"/>
      <c r="Z54" s="6"/>
      <c r="AA54" s="6"/>
      <c r="AB54" s="6"/>
      <c r="AC54" s="6"/>
      <c r="AD54" s="6"/>
      <c r="AE54" s="6"/>
      <c r="AF54" s="6"/>
      <c r="AG54" s="6"/>
      <c r="AH54" s="6"/>
      <c r="AI54" s="6"/>
      <c r="AJ54" s="6"/>
      <c r="AK54" s="6"/>
      <c r="AL54" s="6"/>
    </row>
    <row r="55" spans="1:38" x14ac:dyDescent="0.2">
      <c r="A55" s="6"/>
      <c r="B55" s="747" t="s">
        <v>494</v>
      </c>
      <c r="C55" s="514" t="s">
        <v>904</v>
      </c>
      <c r="D55" s="514" t="s">
        <v>905</v>
      </c>
      <c r="E55" s="514" t="s">
        <v>906</v>
      </c>
      <c r="F55" s="514" t="str">
        <f>"Year "&amp;F54</f>
        <v>Year 0</v>
      </c>
      <c r="G55" s="514" t="str">
        <f t="shared" ref="G55:P55" si="1">"Year "&amp;G54</f>
        <v>Year 1</v>
      </c>
      <c r="H55" s="514" t="str">
        <f t="shared" si="1"/>
        <v>Year 2</v>
      </c>
      <c r="I55" s="514" t="str">
        <f t="shared" si="1"/>
        <v>Year 3</v>
      </c>
      <c r="J55" s="514" t="str">
        <f t="shared" si="1"/>
        <v>Year 4</v>
      </c>
      <c r="K55" s="514" t="str">
        <f t="shared" si="1"/>
        <v>Year 5</v>
      </c>
      <c r="L55" s="514" t="str">
        <f t="shared" si="1"/>
        <v>Year 6</v>
      </c>
      <c r="M55" s="514" t="str">
        <f t="shared" si="1"/>
        <v>Year 7</v>
      </c>
      <c r="N55" s="514" t="str">
        <f t="shared" si="1"/>
        <v>Year 8</v>
      </c>
      <c r="O55" s="514" t="str">
        <f t="shared" si="1"/>
        <v>Year 9</v>
      </c>
      <c r="P55" s="514" t="str">
        <f t="shared" si="1"/>
        <v>Year 10</v>
      </c>
      <c r="Q55" s="748"/>
      <c r="R55" s="6"/>
      <c r="S55" s="6"/>
      <c r="T55" s="6"/>
      <c r="U55" s="6"/>
      <c r="V55" s="6"/>
      <c r="W55" s="6"/>
      <c r="X55" s="6"/>
      <c r="Y55" s="6"/>
      <c r="Z55" s="6"/>
      <c r="AA55" s="6"/>
      <c r="AB55" s="6"/>
      <c r="AC55" s="6"/>
      <c r="AD55" s="6"/>
      <c r="AE55" s="6"/>
      <c r="AF55" s="6"/>
      <c r="AG55" s="6"/>
      <c r="AH55" s="6"/>
      <c r="AI55" s="6"/>
      <c r="AJ55" s="6"/>
      <c r="AK55" s="6"/>
      <c r="AL55" s="6"/>
    </row>
    <row r="56" spans="1:38" s="92" customFormat="1" x14ac:dyDescent="0.2">
      <c r="A56" s="6"/>
      <c r="B56" s="747"/>
      <c r="C56" s="176"/>
      <c r="D56" s="176"/>
      <c r="E56" s="176"/>
      <c r="F56" s="514"/>
      <c r="G56" s="514"/>
      <c r="H56" s="514"/>
      <c r="I56" s="514"/>
      <c r="J56" s="514"/>
      <c r="K56" s="514"/>
      <c r="L56" s="514"/>
      <c r="M56" s="514"/>
      <c r="N56" s="514"/>
      <c r="O56" s="514"/>
      <c r="P56" s="514"/>
      <c r="Q56" s="748"/>
      <c r="R56" s="6"/>
      <c r="S56" s="6"/>
      <c r="T56" s="6"/>
      <c r="U56" s="6"/>
      <c r="V56" s="6"/>
      <c r="W56" s="6"/>
      <c r="X56" s="6"/>
      <c r="Y56" s="6"/>
      <c r="Z56" s="6"/>
      <c r="AA56" s="6"/>
      <c r="AB56" s="6"/>
      <c r="AC56" s="6"/>
      <c r="AD56" s="6"/>
      <c r="AE56" s="6"/>
      <c r="AF56" s="6"/>
      <c r="AG56" s="6"/>
      <c r="AH56" s="6"/>
      <c r="AI56" s="6"/>
      <c r="AJ56" s="6"/>
      <c r="AK56" s="6"/>
      <c r="AL56" s="6"/>
    </row>
    <row r="57" spans="1:38" x14ac:dyDescent="0.2">
      <c r="A57" s="6"/>
      <c r="B57" s="182" t="s">
        <v>495</v>
      </c>
      <c r="C57" s="795">
        <f>D57-1</f>
        <v>2017</v>
      </c>
      <c r="D57" s="795">
        <f>E57-1</f>
        <v>2018</v>
      </c>
      <c r="E57" s="795">
        <f>F57-1</f>
        <v>2019</v>
      </c>
      <c r="F57" s="796">
        <f>D44-1</f>
        <v>2020</v>
      </c>
      <c r="G57" s="797">
        <f>D44</f>
        <v>2021</v>
      </c>
      <c r="H57" s="798">
        <f t="shared" ref="H57:P57" si="2">G57+1</f>
        <v>2022</v>
      </c>
      <c r="I57" s="798">
        <f t="shared" si="2"/>
        <v>2023</v>
      </c>
      <c r="J57" s="798">
        <f t="shared" si="2"/>
        <v>2024</v>
      </c>
      <c r="K57" s="798">
        <f t="shared" si="2"/>
        <v>2025</v>
      </c>
      <c r="L57" s="798">
        <f t="shared" si="2"/>
        <v>2026</v>
      </c>
      <c r="M57" s="798">
        <f t="shared" si="2"/>
        <v>2027</v>
      </c>
      <c r="N57" s="798">
        <f t="shared" si="2"/>
        <v>2028</v>
      </c>
      <c r="O57" s="798">
        <f t="shared" si="2"/>
        <v>2029</v>
      </c>
      <c r="P57" s="798">
        <f t="shared" si="2"/>
        <v>2030</v>
      </c>
      <c r="Q57" s="748"/>
      <c r="R57" s="6"/>
      <c r="S57" s="6"/>
      <c r="T57" s="6"/>
      <c r="U57" s="6"/>
      <c r="V57" s="6"/>
      <c r="W57" s="6"/>
      <c r="X57" s="6"/>
      <c r="Y57" s="6"/>
      <c r="Z57" s="6"/>
      <c r="AA57" s="6"/>
      <c r="AB57" s="6"/>
      <c r="AC57" s="6"/>
      <c r="AD57" s="6"/>
      <c r="AE57" s="6"/>
      <c r="AF57" s="6"/>
      <c r="AG57" s="6"/>
      <c r="AH57" s="6"/>
      <c r="AI57" s="6"/>
      <c r="AJ57" s="6"/>
      <c r="AK57" s="6"/>
      <c r="AL57" s="6"/>
    </row>
    <row r="58" spans="1:38" x14ac:dyDescent="0.2">
      <c r="A58" s="6"/>
      <c r="B58" s="747" t="s">
        <v>460</v>
      </c>
      <c r="C58" s="514" t="str">
        <f t="shared" ref="C58" si="3">C57&amp;"-"&amp;RIGHT(C57+1,2)</f>
        <v>2017-18</v>
      </c>
      <c r="D58" s="514" t="str">
        <f t="shared" ref="D58:P58" si="4">D57&amp;"-"&amp;RIGHT(D57+1,2)</f>
        <v>2018-19</v>
      </c>
      <c r="E58" s="514" t="str">
        <f t="shared" si="4"/>
        <v>2019-20</v>
      </c>
      <c r="F58" s="514" t="str">
        <f t="shared" si="4"/>
        <v>2020-21</v>
      </c>
      <c r="G58" s="514" t="str">
        <f t="shared" si="4"/>
        <v>2021-22</v>
      </c>
      <c r="H58" s="514" t="str">
        <f t="shared" si="4"/>
        <v>2022-23</v>
      </c>
      <c r="I58" s="514" t="str">
        <f t="shared" si="4"/>
        <v>2023-24</v>
      </c>
      <c r="J58" s="514" t="str">
        <f t="shared" si="4"/>
        <v>2024-25</v>
      </c>
      <c r="K58" s="514" t="str">
        <f t="shared" si="4"/>
        <v>2025-26</v>
      </c>
      <c r="L58" s="514" t="str">
        <f t="shared" si="4"/>
        <v>2026-27</v>
      </c>
      <c r="M58" s="514" t="str">
        <f t="shared" si="4"/>
        <v>2027-28</v>
      </c>
      <c r="N58" s="514" t="str">
        <f t="shared" si="4"/>
        <v>2028-29</v>
      </c>
      <c r="O58" s="514" t="str">
        <f t="shared" si="4"/>
        <v>2029-30</v>
      </c>
      <c r="P58" s="514" t="str">
        <f t="shared" si="4"/>
        <v>2030-31</v>
      </c>
      <c r="Q58" s="748"/>
      <c r="R58" s="6"/>
      <c r="S58" s="6"/>
      <c r="T58" s="6"/>
      <c r="U58" s="6"/>
      <c r="V58" s="6"/>
      <c r="W58" s="6"/>
      <c r="X58" s="6"/>
      <c r="Y58" s="6"/>
      <c r="Z58" s="6"/>
      <c r="AA58" s="6"/>
      <c r="AB58" s="6"/>
      <c r="AC58" s="6"/>
      <c r="AD58" s="6"/>
      <c r="AE58" s="6"/>
      <c r="AF58" s="6"/>
      <c r="AG58" s="6"/>
      <c r="AH58" s="6"/>
      <c r="AI58" s="6"/>
      <c r="AJ58" s="6"/>
      <c r="AK58" s="6"/>
      <c r="AL58" s="6"/>
    </row>
    <row r="59" spans="1:38" x14ac:dyDescent="0.2">
      <c r="A59" s="6"/>
      <c r="B59" s="182"/>
      <c r="C59" s="176"/>
      <c r="D59" s="176"/>
      <c r="E59" s="176"/>
      <c r="F59" s="3"/>
      <c r="G59" s="3"/>
      <c r="H59" s="3"/>
      <c r="I59" s="3"/>
      <c r="J59" s="3"/>
      <c r="K59" s="3"/>
      <c r="L59" s="3"/>
      <c r="M59" s="3"/>
      <c r="N59" s="3"/>
      <c r="O59" s="3"/>
      <c r="P59" s="3"/>
      <c r="Q59" s="748"/>
      <c r="R59" s="6"/>
      <c r="S59" s="6"/>
      <c r="T59" s="6"/>
      <c r="U59" s="6"/>
      <c r="V59" s="6"/>
      <c r="W59" s="6"/>
      <c r="X59" s="6"/>
      <c r="Y59" s="6"/>
      <c r="Z59" s="6"/>
      <c r="AA59" s="6"/>
      <c r="AB59" s="6"/>
      <c r="AC59" s="6"/>
      <c r="AD59" s="6"/>
      <c r="AE59" s="6"/>
      <c r="AF59" s="6"/>
      <c r="AG59" s="6"/>
      <c r="AH59" s="6"/>
      <c r="AI59" s="6"/>
      <c r="AJ59" s="6"/>
      <c r="AK59" s="6"/>
      <c r="AL59" s="6"/>
    </row>
    <row r="60" spans="1:38" x14ac:dyDescent="0.2">
      <c r="A60" s="6"/>
      <c r="B60" s="749" t="s">
        <v>366</v>
      </c>
      <c r="C60" s="176"/>
      <c r="D60" s="176"/>
      <c r="E60" s="176"/>
      <c r="F60" s="796"/>
      <c r="G60" s="799">
        <f>$D$47</f>
        <v>0.02</v>
      </c>
      <c r="H60" s="800">
        <f t="shared" ref="H60:P60" si="5">$D$48</f>
        <v>2.5000000000000001E-2</v>
      </c>
      <c r="I60" s="800">
        <f t="shared" si="5"/>
        <v>2.5000000000000001E-2</v>
      </c>
      <c r="J60" s="800">
        <f t="shared" si="5"/>
        <v>2.5000000000000001E-2</v>
      </c>
      <c r="K60" s="800">
        <f t="shared" si="5"/>
        <v>2.5000000000000001E-2</v>
      </c>
      <c r="L60" s="800">
        <f t="shared" si="5"/>
        <v>2.5000000000000001E-2</v>
      </c>
      <c r="M60" s="800">
        <f t="shared" si="5"/>
        <v>2.5000000000000001E-2</v>
      </c>
      <c r="N60" s="800">
        <f t="shared" si="5"/>
        <v>2.5000000000000001E-2</v>
      </c>
      <c r="O60" s="800">
        <f t="shared" si="5"/>
        <v>2.5000000000000001E-2</v>
      </c>
      <c r="P60" s="800">
        <f t="shared" si="5"/>
        <v>2.5000000000000001E-2</v>
      </c>
      <c r="Q60" s="748"/>
      <c r="R60" s="6"/>
      <c r="S60" s="6"/>
      <c r="T60" s="6"/>
      <c r="U60" s="6"/>
      <c r="V60" s="6"/>
      <c r="W60" s="6"/>
      <c r="X60" s="6"/>
      <c r="Y60" s="6"/>
      <c r="Z60" s="6"/>
      <c r="AA60" s="6"/>
      <c r="AB60" s="6"/>
      <c r="AC60" s="6"/>
      <c r="AD60" s="6"/>
      <c r="AE60" s="6"/>
      <c r="AF60" s="6"/>
      <c r="AG60" s="6"/>
      <c r="AH60" s="6"/>
      <c r="AI60" s="6"/>
      <c r="AJ60" s="6"/>
      <c r="AK60" s="6"/>
      <c r="AL60" s="6"/>
    </row>
    <row r="61" spans="1:38" s="92" customFormat="1" x14ac:dyDescent="0.2">
      <c r="A61" s="6"/>
      <c r="B61" s="749"/>
      <c r="C61" s="176"/>
      <c r="D61" s="176"/>
      <c r="E61" s="176"/>
      <c r="F61" s="801"/>
      <c r="G61" s="802"/>
      <c r="H61" s="800"/>
      <c r="I61" s="800"/>
      <c r="J61" s="800"/>
      <c r="K61" s="800"/>
      <c r="L61" s="800"/>
      <c r="M61" s="800"/>
      <c r="N61" s="800"/>
      <c r="O61" s="800"/>
      <c r="P61" s="800"/>
      <c r="Q61" s="748"/>
      <c r="R61" s="6"/>
      <c r="S61" s="6"/>
      <c r="T61" s="6"/>
      <c r="U61" s="6"/>
      <c r="V61" s="6"/>
      <c r="W61" s="6"/>
      <c r="X61" s="6"/>
      <c r="Y61" s="6"/>
      <c r="Z61" s="6"/>
      <c r="AA61" s="6"/>
      <c r="AB61" s="6"/>
      <c r="AC61" s="6"/>
      <c r="AD61" s="6"/>
      <c r="AE61" s="6"/>
      <c r="AF61" s="6"/>
      <c r="AG61" s="6"/>
      <c r="AH61" s="6"/>
      <c r="AI61" s="6"/>
      <c r="AJ61" s="6"/>
      <c r="AK61" s="6"/>
      <c r="AL61" s="6"/>
    </row>
    <row r="62" spans="1:38" s="92" customFormat="1" x14ac:dyDescent="0.2">
      <c r="A62" s="6"/>
      <c r="B62" s="749" t="s">
        <v>555</v>
      </c>
      <c r="C62" s="794" t="s">
        <v>556</v>
      </c>
      <c r="D62" s="176"/>
      <c r="E62" s="176"/>
      <c r="F62" s="801"/>
      <c r="G62" s="802"/>
      <c r="H62" s="800"/>
      <c r="I62" s="800"/>
      <c r="J62" s="800"/>
      <c r="K62" s="800"/>
      <c r="L62" s="800"/>
      <c r="M62" s="800"/>
      <c r="N62" s="800"/>
      <c r="O62" s="800"/>
      <c r="P62" s="800"/>
      <c r="Q62" s="748"/>
      <c r="R62" s="6"/>
      <c r="S62" s="6"/>
      <c r="T62" s="6"/>
      <c r="U62" s="6"/>
      <c r="V62" s="6"/>
      <c r="W62" s="6"/>
      <c r="X62" s="6"/>
      <c r="Y62" s="6"/>
      <c r="Z62" s="6"/>
      <c r="AA62" s="6"/>
      <c r="AB62" s="6"/>
      <c r="AC62" s="6"/>
      <c r="AD62" s="6"/>
      <c r="AE62" s="6"/>
      <c r="AF62" s="6"/>
      <c r="AG62" s="6"/>
      <c r="AH62" s="6"/>
      <c r="AI62" s="6"/>
      <c r="AJ62" s="6"/>
      <c r="AK62" s="6"/>
      <c r="AL62" s="6"/>
    </row>
    <row r="63" spans="1:38" s="92" customFormat="1" x14ac:dyDescent="0.2">
      <c r="A63" s="6"/>
      <c r="B63" s="749"/>
      <c r="C63" s="178" t="str">
        <f>C62&amp;" per year"</f>
        <v>$ nominal per year</v>
      </c>
      <c r="D63" s="176"/>
      <c r="E63" s="176"/>
      <c r="F63" s="801"/>
      <c r="G63" s="802"/>
      <c r="H63" s="800"/>
      <c r="I63" s="800"/>
      <c r="J63" s="800"/>
      <c r="K63" s="800"/>
      <c r="L63" s="800"/>
      <c r="M63" s="800"/>
      <c r="N63" s="800"/>
      <c r="O63" s="800"/>
      <c r="P63" s="800"/>
      <c r="Q63" s="748"/>
      <c r="R63" s="6"/>
      <c r="S63" s="6"/>
      <c r="T63" s="6"/>
      <c r="U63" s="6"/>
      <c r="V63" s="6"/>
      <c r="W63" s="6"/>
      <c r="X63" s="6"/>
      <c r="Y63" s="6"/>
      <c r="Z63" s="6"/>
      <c r="AA63" s="6"/>
      <c r="AB63" s="6"/>
      <c r="AC63" s="6"/>
      <c r="AD63" s="6"/>
      <c r="AE63" s="6"/>
      <c r="AF63" s="6"/>
      <c r="AG63" s="6"/>
      <c r="AH63" s="6"/>
      <c r="AI63" s="6"/>
      <c r="AJ63" s="6"/>
      <c r="AK63" s="6"/>
      <c r="AL63" s="6"/>
    </row>
    <row r="64" spans="1:38" x14ac:dyDescent="0.2">
      <c r="A64" s="6"/>
      <c r="B64" s="751"/>
      <c r="C64" s="752"/>
      <c r="D64" s="752"/>
      <c r="E64" s="752"/>
      <c r="F64" s="752"/>
      <c r="G64" s="752"/>
      <c r="H64" s="752"/>
      <c r="I64" s="752"/>
      <c r="J64" s="752"/>
      <c r="K64" s="752"/>
      <c r="L64" s="752"/>
      <c r="M64" s="752"/>
      <c r="N64" s="752"/>
      <c r="O64" s="752"/>
      <c r="P64" s="752"/>
      <c r="Q64" s="753"/>
      <c r="R64" s="6"/>
      <c r="S64" s="6"/>
      <c r="T64" s="6"/>
      <c r="U64" s="6"/>
      <c r="V64" s="6"/>
      <c r="W64" s="6"/>
      <c r="X64" s="6"/>
      <c r="Y64" s="6"/>
      <c r="Z64" s="6"/>
      <c r="AA64" s="6"/>
      <c r="AB64" s="6"/>
      <c r="AC64" s="6"/>
      <c r="AD64" s="6"/>
      <c r="AE64" s="6"/>
      <c r="AF64" s="6"/>
      <c r="AG64" s="6"/>
      <c r="AH64" s="6"/>
      <c r="AI64" s="6"/>
      <c r="AJ64" s="6"/>
      <c r="AK64" s="6"/>
      <c r="AL64" s="6"/>
    </row>
    <row r="65" spans="1:38" x14ac:dyDescent="0.2">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row>
    <row r="66" spans="1:38" s="92" customFormat="1" x14ac:dyDescent="0.2">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row>
    <row r="67" spans="1:38" ht="19.5" x14ac:dyDescent="0.25">
      <c r="A67" s="789"/>
      <c r="B67" s="98" t="s">
        <v>502</v>
      </c>
      <c r="C67" s="782" t="s">
        <v>505</v>
      </c>
      <c r="D67" s="6"/>
      <c r="E67" s="6"/>
      <c r="F67" s="6"/>
      <c r="G67" s="6"/>
      <c r="H67" s="6"/>
      <c r="I67" s="1469"/>
      <c r="J67" s="98" t="s">
        <v>844</v>
      </c>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row>
    <row r="68" spans="1:38" x14ac:dyDescent="0.2">
      <c r="A68" s="6"/>
      <c r="B68" s="744">
        <v>1</v>
      </c>
      <c r="C68" s="1406" t="s">
        <v>41</v>
      </c>
      <c r="D68" s="745"/>
      <c r="E68" s="746"/>
      <c r="F68" s="6"/>
      <c r="G68" s="6"/>
      <c r="H68" s="6"/>
      <c r="I68" s="1469"/>
      <c r="J68" s="785" t="s">
        <v>805</v>
      </c>
      <c r="K68" s="745"/>
      <c r="L68" s="745"/>
      <c r="M68" s="1394"/>
      <c r="N68" s="777" t="s">
        <v>806</v>
      </c>
      <c r="O68" s="745"/>
      <c r="P68" s="745"/>
      <c r="Q68" s="745"/>
      <c r="R68" s="745"/>
      <c r="S68" s="746"/>
      <c r="T68" s="6"/>
      <c r="U68" s="6"/>
      <c r="V68" s="6"/>
      <c r="W68" s="6"/>
      <c r="X68" s="6"/>
      <c r="Y68" s="6"/>
      <c r="Z68" s="6"/>
      <c r="AA68" s="6"/>
      <c r="AB68" s="6"/>
      <c r="AC68" s="6"/>
      <c r="AD68" s="6"/>
      <c r="AE68" s="6"/>
      <c r="AF68" s="6"/>
      <c r="AG68" s="6"/>
      <c r="AH68" s="6"/>
      <c r="AI68" s="6"/>
      <c r="AJ68" s="6"/>
      <c r="AK68" s="6"/>
      <c r="AL68" s="6"/>
    </row>
    <row r="69" spans="1:38" outlineLevel="1" x14ac:dyDescent="0.2">
      <c r="A69" s="6"/>
      <c r="B69" s="747">
        <f t="shared" ref="B69:B100" si="6">B68+1</f>
        <v>2</v>
      </c>
      <c r="C69" s="462" t="s">
        <v>868</v>
      </c>
      <c r="D69" s="1358"/>
      <c r="E69" s="748"/>
      <c r="F69" s="1469"/>
      <c r="G69" s="6"/>
      <c r="H69" s="6"/>
      <c r="I69" s="1469"/>
      <c r="J69" s="1395"/>
      <c r="K69" s="1358"/>
      <c r="L69" s="1358"/>
      <c r="M69" s="1358"/>
      <c r="N69" s="798" t="s">
        <v>849</v>
      </c>
      <c r="O69" s="798" t="s">
        <v>850</v>
      </c>
      <c r="P69" s="798" t="s">
        <v>851</v>
      </c>
      <c r="Q69" s="798" t="s">
        <v>852</v>
      </c>
      <c r="R69" s="798" t="s">
        <v>853</v>
      </c>
      <c r="S69" s="748"/>
      <c r="T69" s="6"/>
      <c r="U69" s="6"/>
      <c r="V69" s="6"/>
      <c r="W69" s="6"/>
      <c r="X69" s="6"/>
      <c r="Y69" s="6"/>
      <c r="Z69" s="6"/>
      <c r="AA69" s="6"/>
      <c r="AB69" s="6"/>
      <c r="AC69" s="6"/>
      <c r="AD69" s="6"/>
      <c r="AE69" s="6"/>
      <c r="AF69" s="6"/>
      <c r="AG69" s="6"/>
      <c r="AH69" s="6"/>
      <c r="AI69" s="6"/>
      <c r="AJ69" s="6"/>
      <c r="AK69" s="6"/>
      <c r="AL69" s="6"/>
    </row>
    <row r="70" spans="1:38" outlineLevel="1" x14ac:dyDescent="0.2">
      <c r="A70" s="6"/>
      <c r="B70" s="747">
        <f t="shared" si="6"/>
        <v>3</v>
      </c>
      <c r="C70" s="56" t="s">
        <v>44</v>
      </c>
      <c r="D70" s="1358"/>
      <c r="E70" s="748"/>
      <c r="F70" s="1469"/>
      <c r="G70" s="6"/>
      <c r="H70" s="6"/>
      <c r="I70" s="1469"/>
      <c r="J70" s="1395" t="s">
        <v>868</v>
      </c>
      <c r="K70" s="1358"/>
      <c r="L70" s="1358"/>
      <c r="M70" s="1358"/>
      <c r="N70" s="1405" t="s">
        <v>854</v>
      </c>
      <c r="O70" s="1405" t="s">
        <v>808</v>
      </c>
      <c r="P70" s="1405" t="s">
        <v>869</v>
      </c>
      <c r="Q70" s="1405" t="s">
        <v>845</v>
      </c>
      <c r="R70" s="1405" t="s">
        <v>845</v>
      </c>
      <c r="S70" s="1397"/>
      <c r="T70" s="6"/>
      <c r="U70" s="6"/>
      <c r="V70" s="6"/>
      <c r="W70" s="6"/>
      <c r="X70" s="6"/>
      <c r="Y70" s="6"/>
      <c r="Z70" s="6"/>
      <c r="AA70" s="6"/>
      <c r="AB70" s="6"/>
      <c r="AC70" s="6"/>
      <c r="AD70" s="6"/>
      <c r="AE70" s="6"/>
      <c r="AF70" s="6"/>
      <c r="AG70" s="6"/>
      <c r="AH70" s="6"/>
      <c r="AI70" s="6"/>
      <c r="AJ70" s="6"/>
      <c r="AK70" s="6"/>
      <c r="AL70" s="6"/>
    </row>
    <row r="71" spans="1:38" outlineLevel="1" x14ac:dyDescent="0.2">
      <c r="A71" s="6"/>
      <c r="B71" s="747">
        <f t="shared" si="6"/>
        <v>4</v>
      </c>
      <c r="C71" s="56" t="s">
        <v>45</v>
      </c>
      <c r="D71" s="176"/>
      <c r="E71" s="748"/>
      <c r="F71" s="1469"/>
      <c r="G71" s="6"/>
      <c r="H71" s="6"/>
      <c r="I71" s="1469"/>
      <c r="J71" s="1395" t="s">
        <v>375</v>
      </c>
      <c r="K71" s="1358"/>
      <c r="L71" s="1358"/>
      <c r="M71" s="1358"/>
      <c r="N71" s="1405" t="s">
        <v>871</v>
      </c>
      <c r="O71" s="1405" t="s">
        <v>872</v>
      </c>
      <c r="P71" s="1405" t="s">
        <v>845</v>
      </c>
      <c r="Q71" s="1405" t="s">
        <v>845</v>
      </c>
      <c r="R71" s="1405" t="s">
        <v>845</v>
      </c>
      <c r="S71" s="748"/>
      <c r="T71" s="6"/>
      <c r="U71" s="6"/>
      <c r="V71" s="6"/>
      <c r="W71" s="6"/>
      <c r="X71" s="6"/>
      <c r="Y71" s="6"/>
      <c r="Z71" s="6"/>
      <c r="AA71" s="6"/>
      <c r="AB71" s="6"/>
      <c r="AC71" s="6"/>
      <c r="AD71" s="6"/>
      <c r="AE71" s="6"/>
      <c r="AF71" s="6"/>
      <c r="AG71" s="6"/>
      <c r="AH71" s="6"/>
      <c r="AI71" s="6"/>
      <c r="AJ71" s="6"/>
      <c r="AK71" s="6"/>
      <c r="AL71" s="6"/>
    </row>
    <row r="72" spans="1:38" outlineLevel="1" x14ac:dyDescent="0.2">
      <c r="A72" s="6"/>
      <c r="B72" s="747">
        <f t="shared" si="6"/>
        <v>5</v>
      </c>
      <c r="C72" s="56" t="s">
        <v>46</v>
      </c>
      <c r="D72" s="176"/>
      <c r="E72" s="748"/>
      <c r="F72" s="6"/>
      <c r="G72" s="6"/>
      <c r="H72" s="6"/>
      <c r="I72" s="1469"/>
      <c r="J72" s="1395" t="s">
        <v>376</v>
      </c>
      <c r="K72" s="1358"/>
      <c r="L72" s="1358"/>
      <c r="M72" s="1358"/>
      <c r="N72" s="1405" t="s">
        <v>809</v>
      </c>
      <c r="O72" s="1405" t="s">
        <v>810</v>
      </c>
      <c r="P72" s="1405" t="s">
        <v>845</v>
      </c>
      <c r="Q72" s="1405" t="s">
        <v>845</v>
      </c>
      <c r="R72" s="1405" t="s">
        <v>845</v>
      </c>
      <c r="S72" s="748"/>
      <c r="T72" s="6"/>
      <c r="U72" s="6"/>
      <c r="V72" s="6"/>
      <c r="W72" s="6"/>
      <c r="X72" s="6"/>
      <c r="Y72" s="6"/>
      <c r="Z72" s="6"/>
      <c r="AA72" s="6"/>
      <c r="AB72" s="6"/>
      <c r="AC72" s="6"/>
      <c r="AD72" s="6"/>
      <c r="AE72" s="6"/>
      <c r="AF72" s="6"/>
      <c r="AG72" s="6"/>
      <c r="AH72" s="6"/>
      <c r="AI72" s="6"/>
      <c r="AJ72" s="6"/>
      <c r="AK72" s="6"/>
      <c r="AL72" s="6"/>
    </row>
    <row r="73" spans="1:38" outlineLevel="1" x14ac:dyDescent="0.2">
      <c r="A73" s="6"/>
      <c r="B73" s="747">
        <f t="shared" si="6"/>
        <v>6</v>
      </c>
      <c r="C73" s="56" t="s">
        <v>375</v>
      </c>
      <c r="D73" s="176"/>
      <c r="E73" s="748"/>
      <c r="F73" s="6"/>
      <c r="G73" s="6"/>
      <c r="H73" s="6"/>
      <c r="I73" s="1469"/>
      <c r="J73" s="1395" t="s">
        <v>377</v>
      </c>
      <c r="K73" s="1358"/>
      <c r="L73" s="1358"/>
      <c r="M73" s="1358"/>
      <c r="N73" s="1405" t="s">
        <v>811</v>
      </c>
      <c r="O73" s="1405" t="s">
        <v>812</v>
      </c>
      <c r="P73" s="1405" t="s">
        <v>845</v>
      </c>
      <c r="Q73" s="1405" t="s">
        <v>845</v>
      </c>
      <c r="R73" s="1405" t="s">
        <v>845</v>
      </c>
      <c r="S73" s="748"/>
      <c r="T73" s="6"/>
      <c r="U73" s="6"/>
      <c r="V73" s="6"/>
      <c r="W73" s="6"/>
      <c r="X73" s="6"/>
      <c r="Y73" s="6"/>
      <c r="Z73" s="6"/>
      <c r="AA73" s="6"/>
      <c r="AB73" s="6"/>
      <c r="AC73" s="6"/>
      <c r="AD73" s="6"/>
      <c r="AE73" s="6"/>
      <c r="AF73" s="6"/>
      <c r="AG73" s="6"/>
      <c r="AH73" s="6"/>
      <c r="AI73" s="6"/>
      <c r="AJ73" s="6"/>
      <c r="AK73" s="6"/>
      <c r="AL73" s="6"/>
    </row>
    <row r="74" spans="1:38" outlineLevel="1" x14ac:dyDescent="0.2">
      <c r="A74" s="6"/>
      <c r="B74" s="747">
        <f t="shared" si="6"/>
        <v>7</v>
      </c>
      <c r="C74" s="56" t="s">
        <v>47</v>
      </c>
      <c r="D74" s="176"/>
      <c r="E74" s="748"/>
      <c r="F74" s="6"/>
      <c r="G74" s="6"/>
      <c r="H74" s="6"/>
      <c r="I74" s="1469"/>
      <c r="J74" s="1395" t="s">
        <v>379</v>
      </c>
      <c r="K74" s="1358"/>
      <c r="L74" s="1358"/>
      <c r="M74" s="1358"/>
      <c r="N74" s="1405" t="s">
        <v>847</v>
      </c>
      <c r="O74" s="1405" t="s">
        <v>814</v>
      </c>
      <c r="P74" s="1405" t="s">
        <v>855</v>
      </c>
      <c r="Q74" s="1405" t="s">
        <v>848</v>
      </c>
      <c r="R74" s="1405" t="s">
        <v>815</v>
      </c>
      <c r="S74" s="748"/>
      <c r="T74" s="6"/>
      <c r="U74" s="6"/>
      <c r="V74" s="6"/>
      <c r="W74" s="6"/>
      <c r="X74" s="6"/>
      <c r="Y74" s="6"/>
      <c r="Z74" s="6"/>
      <c r="AA74" s="6"/>
      <c r="AB74" s="6"/>
      <c r="AC74" s="6"/>
      <c r="AD74" s="6"/>
      <c r="AE74" s="6"/>
      <c r="AF74" s="6"/>
      <c r="AG74" s="6"/>
      <c r="AH74" s="6"/>
      <c r="AI74" s="6"/>
      <c r="AJ74" s="6"/>
      <c r="AK74" s="6"/>
      <c r="AL74" s="6"/>
    </row>
    <row r="75" spans="1:38" outlineLevel="1" x14ac:dyDescent="0.2">
      <c r="A75" s="6"/>
      <c r="B75" s="747">
        <f t="shared" si="6"/>
        <v>8</v>
      </c>
      <c r="C75" s="56" t="s">
        <v>48</v>
      </c>
      <c r="D75" s="176"/>
      <c r="E75" s="748"/>
      <c r="F75" s="6"/>
      <c r="G75" s="6"/>
      <c r="H75" s="6"/>
      <c r="I75" s="1469"/>
      <c r="J75" s="1395" t="s">
        <v>382</v>
      </c>
      <c r="K75" s="1358"/>
      <c r="L75" s="1358"/>
      <c r="M75" s="1358"/>
      <c r="N75" s="1405" t="s">
        <v>820</v>
      </c>
      <c r="O75" s="1405" t="s">
        <v>821</v>
      </c>
      <c r="P75" s="1405" t="s">
        <v>845</v>
      </c>
      <c r="Q75" s="1405" t="s">
        <v>845</v>
      </c>
      <c r="R75" s="1405" t="s">
        <v>845</v>
      </c>
      <c r="S75" s="748"/>
      <c r="T75" s="6"/>
      <c r="U75" s="6"/>
      <c r="V75" s="6"/>
      <c r="W75" s="6"/>
      <c r="X75" s="6"/>
      <c r="Y75" s="6"/>
      <c r="Z75" s="6"/>
      <c r="AA75" s="6"/>
      <c r="AB75" s="6"/>
      <c r="AC75" s="6"/>
      <c r="AD75" s="6"/>
      <c r="AE75" s="6"/>
      <c r="AF75" s="6"/>
      <c r="AG75" s="6"/>
      <c r="AH75" s="6"/>
      <c r="AI75" s="6"/>
      <c r="AJ75" s="6"/>
      <c r="AK75" s="6"/>
      <c r="AL75" s="6"/>
    </row>
    <row r="76" spans="1:38" outlineLevel="1" x14ac:dyDescent="0.2">
      <c r="A76" s="6"/>
      <c r="B76" s="747">
        <f t="shared" si="6"/>
        <v>9</v>
      </c>
      <c r="C76" s="56" t="s">
        <v>49</v>
      </c>
      <c r="D76" s="176"/>
      <c r="E76" s="748"/>
      <c r="F76" s="6"/>
      <c r="G76" s="6"/>
      <c r="H76" s="6"/>
      <c r="I76" s="1469"/>
      <c r="J76" s="1395" t="s">
        <v>383</v>
      </c>
      <c r="K76" s="1358"/>
      <c r="L76" s="1358"/>
      <c r="M76" s="1358"/>
      <c r="N76" s="1405" t="s">
        <v>814</v>
      </c>
      <c r="O76" s="1405" t="s">
        <v>855</v>
      </c>
      <c r="P76" s="1405" t="s">
        <v>845</v>
      </c>
      <c r="Q76" s="1405" t="s">
        <v>845</v>
      </c>
      <c r="R76" s="1405" t="s">
        <v>845</v>
      </c>
      <c r="S76" s="748"/>
      <c r="T76" s="6"/>
      <c r="U76" s="6"/>
      <c r="V76" s="6"/>
      <c r="W76" s="6"/>
      <c r="X76" s="6"/>
      <c r="Y76" s="6"/>
      <c r="Z76" s="6"/>
      <c r="AA76" s="6"/>
      <c r="AB76" s="6"/>
      <c r="AC76" s="6"/>
      <c r="AD76" s="6"/>
      <c r="AE76" s="6"/>
      <c r="AF76" s="6"/>
      <c r="AG76" s="6"/>
      <c r="AH76" s="6"/>
      <c r="AI76" s="6"/>
      <c r="AJ76" s="6"/>
      <c r="AK76" s="6"/>
      <c r="AL76" s="6"/>
    </row>
    <row r="77" spans="1:38" outlineLevel="1" x14ac:dyDescent="0.2">
      <c r="A77" s="6"/>
      <c r="B77" s="747">
        <f t="shared" si="6"/>
        <v>10</v>
      </c>
      <c r="C77" s="56" t="s">
        <v>50</v>
      </c>
      <c r="D77" s="176"/>
      <c r="E77" s="748"/>
      <c r="F77" s="6"/>
      <c r="G77" s="6"/>
      <c r="H77" s="6"/>
      <c r="I77" s="1469"/>
      <c r="J77" s="1395" t="s">
        <v>384</v>
      </c>
      <c r="K77" s="1358"/>
      <c r="L77" s="1358"/>
      <c r="M77" s="1358"/>
      <c r="N77" s="1405" t="s">
        <v>807</v>
      </c>
      <c r="O77" s="1405" t="s">
        <v>813</v>
      </c>
      <c r="P77" s="1405" t="s">
        <v>845</v>
      </c>
      <c r="Q77" s="1405" t="s">
        <v>845</v>
      </c>
      <c r="R77" s="1405" t="s">
        <v>845</v>
      </c>
      <c r="S77" s="748"/>
      <c r="T77" s="6"/>
      <c r="U77" s="6"/>
      <c r="V77" s="6"/>
      <c r="W77" s="6"/>
      <c r="X77" s="6"/>
      <c r="Y77" s="6"/>
      <c r="Z77" s="6"/>
      <c r="AA77" s="6"/>
      <c r="AB77" s="6"/>
      <c r="AC77" s="6"/>
      <c r="AD77" s="6"/>
      <c r="AE77" s="6"/>
      <c r="AF77" s="6"/>
      <c r="AG77" s="6"/>
      <c r="AH77" s="6"/>
      <c r="AI77" s="6"/>
      <c r="AJ77" s="6"/>
      <c r="AK77" s="6"/>
      <c r="AL77" s="6"/>
    </row>
    <row r="78" spans="1:38" outlineLevel="1" x14ac:dyDescent="0.2">
      <c r="A78" s="6"/>
      <c r="B78" s="747">
        <f t="shared" si="6"/>
        <v>11</v>
      </c>
      <c r="C78" s="56" t="s">
        <v>51</v>
      </c>
      <c r="D78" s="176"/>
      <c r="E78" s="748"/>
      <c r="F78" s="6"/>
      <c r="G78" s="6"/>
      <c r="H78" s="6"/>
      <c r="I78" s="1469"/>
      <c r="J78" s="1395" t="s">
        <v>385</v>
      </c>
      <c r="K78" s="1358"/>
      <c r="L78" s="1358"/>
      <c r="M78" s="1358"/>
      <c r="N78" s="1405" t="s">
        <v>816</v>
      </c>
      <c r="O78" s="1405" t="s">
        <v>817</v>
      </c>
      <c r="P78" s="1405" t="s">
        <v>845</v>
      </c>
      <c r="Q78" s="1405" t="s">
        <v>845</v>
      </c>
      <c r="R78" s="1405" t="s">
        <v>845</v>
      </c>
      <c r="S78" s="748"/>
      <c r="T78" s="6"/>
      <c r="U78" s="6"/>
      <c r="V78" s="6"/>
      <c r="W78" s="6"/>
      <c r="X78" s="6"/>
      <c r="Y78" s="6"/>
      <c r="Z78" s="6"/>
      <c r="AA78" s="6"/>
      <c r="AB78" s="6"/>
      <c r="AC78" s="6"/>
      <c r="AD78" s="6"/>
      <c r="AE78" s="6"/>
      <c r="AF78" s="6"/>
      <c r="AG78" s="6"/>
      <c r="AH78" s="6"/>
      <c r="AI78" s="6"/>
      <c r="AJ78" s="6"/>
      <c r="AK78" s="6"/>
      <c r="AL78" s="6"/>
    </row>
    <row r="79" spans="1:38" outlineLevel="1" x14ac:dyDescent="0.2">
      <c r="A79" s="6"/>
      <c r="B79" s="747">
        <f t="shared" si="6"/>
        <v>12</v>
      </c>
      <c r="C79" s="56" t="s">
        <v>52</v>
      </c>
      <c r="D79" s="176"/>
      <c r="E79" s="748"/>
      <c r="F79" s="6"/>
      <c r="G79" s="6"/>
      <c r="H79" s="6"/>
      <c r="I79" s="1469"/>
      <c r="J79" s="1395" t="s">
        <v>386</v>
      </c>
      <c r="K79" s="1358"/>
      <c r="L79" s="1358"/>
      <c r="M79" s="1358"/>
      <c r="N79" s="1405" t="s">
        <v>818</v>
      </c>
      <c r="O79" s="1405" t="s">
        <v>819</v>
      </c>
      <c r="P79" s="1405" t="s">
        <v>845</v>
      </c>
      <c r="Q79" s="1405" t="s">
        <v>845</v>
      </c>
      <c r="R79" s="1405" t="s">
        <v>845</v>
      </c>
      <c r="S79" s="748"/>
      <c r="T79" s="6"/>
      <c r="U79" s="6"/>
      <c r="V79" s="6"/>
      <c r="W79" s="6"/>
      <c r="X79" s="6"/>
      <c r="Y79" s="6"/>
      <c r="Z79" s="6"/>
      <c r="AA79" s="6"/>
      <c r="AB79" s="6"/>
      <c r="AC79" s="6"/>
      <c r="AD79" s="6"/>
      <c r="AE79" s="6"/>
      <c r="AF79" s="6"/>
      <c r="AG79" s="6"/>
      <c r="AH79" s="6"/>
      <c r="AI79" s="6"/>
      <c r="AJ79" s="6"/>
      <c r="AK79" s="6"/>
      <c r="AL79" s="6"/>
    </row>
    <row r="80" spans="1:38" outlineLevel="1" x14ac:dyDescent="0.2">
      <c r="A80" s="6"/>
      <c r="B80" s="747">
        <f t="shared" si="6"/>
        <v>13</v>
      </c>
      <c r="C80" s="56" t="s">
        <v>53</v>
      </c>
      <c r="D80" s="176"/>
      <c r="E80" s="748"/>
      <c r="F80" s="6"/>
      <c r="G80" s="6"/>
      <c r="H80" s="6"/>
      <c r="I80" s="1469"/>
      <c r="J80" s="1395" t="s">
        <v>387</v>
      </c>
      <c r="K80" s="1358"/>
      <c r="L80" s="1358"/>
      <c r="M80" s="1358"/>
      <c r="N80" s="1405" t="s">
        <v>822</v>
      </c>
      <c r="O80" s="1405" t="s">
        <v>823</v>
      </c>
      <c r="P80" s="1405" t="s">
        <v>845</v>
      </c>
      <c r="Q80" s="1405" t="s">
        <v>845</v>
      </c>
      <c r="R80" s="1405" t="s">
        <v>845</v>
      </c>
      <c r="S80" s="748"/>
      <c r="T80" s="6"/>
      <c r="U80" s="6"/>
      <c r="V80" s="6"/>
      <c r="W80" s="6"/>
      <c r="X80" s="6"/>
      <c r="Y80" s="6"/>
      <c r="Z80" s="6"/>
      <c r="AA80" s="6"/>
      <c r="AB80" s="6"/>
      <c r="AC80" s="6"/>
      <c r="AD80" s="6"/>
      <c r="AE80" s="6"/>
      <c r="AF80" s="6"/>
      <c r="AG80" s="6"/>
      <c r="AH80" s="6"/>
      <c r="AI80" s="6"/>
      <c r="AJ80" s="6"/>
      <c r="AK80" s="6"/>
      <c r="AL80" s="6"/>
    </row>
    <row r="81" spans="1:38" outlineLevel="1" x14ac:dyDescent="0.2">
      <c r="A81" s="6"/>
      <c r="B81" s="747">
        <f t="shared" si="6"/>
        <v>14</v>
      </c>
      <c r="C81" s="56" t="s">
        <v>54</v>
      </c>
      <c r="D81" s="176"/>
      <c r="E81" s="748"/>
      <c r="F81" s="6"/>
      <c r="G81" s="6"/>
      <c r="H81" s="6"/>
      <c r="I81" s="1469"/>
      <c r="J81" s="1395" t="s">
        <v>388</v>
      </c>
      <c r="K81" s="1358"/>
      <c r="L81" s="1358"/>
      <c r="M81" s="1358"/>
      <c r="N81" s="1405" t="s">
        <v>824</v>
      </c>
      <c r="O81" s="1405" t="s">
        <v>825</v>
      </c>
      <c r="P81" s="1405" t="s">
        <v>826</v>
      </c>
      <c r="Q81" s="1405" t="s">
        <v>845</v>
      </c>
      <c r="R81" s="1405" t="s">
        <v>845</v>
      </c>
      <c r="S81" s="748"/>
      <c r="T81" s="6"/>
      <c r="U81" s="6"/>
      <c r="V81" s="6"/>
      <c r="W81" s="6"/>
      <c r="X81" s="6"/>
      <c r="Y81" s="6"/>
      <c r="Z81" s="6"/>
      <c r="AA81" s="6"/>
      <c r="AB81" s="6"/>
      <c r="AC81" s="6"/>
      <c r="AD81" s="6"/>
      <c r="AE81" s="6"/>
      <c r="AF81" s="6"/>
      <c r="AG81" s="6"/>
      <c r="AH81" s="6"/>
      <c r="AI81" s="6"/>
      <c r="AJ81" s="6"/>
      <c r="AK81" s="6"/>
      <c r="AL81" s="6"/>
    </row>
    <row r="82" spans="1:38" outlineLevel="1" x14ac:dyDescent="0.2">
      <c r="A82" s="6"/>
      <c r="B82" s="747">
        <f t="shared" si="6"/>
        <v>15</v>
      </c>
      <c r="C82" s="56" t="s">
        <v>55</v>
      </c>
      <c r="D82" s="176"/>
      <c r="E82" s="748"/>
      <c r="F82" s="6"/>
      <c r="G82" s="6"/>
      <c r="H82" s="6"/>
      <c r="I82" s="1469"/>
      <c r="J82" s="1395" t="s">
        <v>389</v>
      </c>
      <c r="K82" s="1358"/>
      <c r="L82" s="1358"/>
      <c r="M82" s="1358"/>
      <c r="N82" s="1405" t="s">
        <v>827</v>
      </c>
      <c r="O82" s="1405" t="s">
        <v>828</v>
      </c>
      <c r="P82" s="1405" t="s">
        <v>856</v>
      </c>
      <c r="Q82" s="1405" t="s">
        <v>845</v>
      </c>
      <c r="R82" s="1405" t="s">
        <v>845</v>
      </c>
      <c r="S82" s="748"/>
      <c r="T82" s="6"/>
      <c r="U82" s="6"/>
      <c r="V82" s="6"/>
      <c r="W82" s="6"/>
      <c r="X82" s="6"/>
      <c r="Y82" s="6"/>
      <c r="Z82" s="6"/>
      <c r="AA82" s="6"/>
      <c r="AB82" s="6"/>
      <c r="AC82" s="6"/>
      <c r="AD82" s="6"/>
      <c r="AE82" s="6"/>
      <c r="AF82" s="6"/>
      <c r="AG82" s="6"/>
      <c r="AH82" s="6"/>
      <c r="AI82" s="6"/>
      <c r="AJ82" s="6"/>
      <c r="AK82" s="6"/>
      <c r="AL82" s="6"/>
    </row>
    <row r="83" spans="1:38" outlineLevel="1" x14ac:dyDescent="0.2">
      <c r="A83" s="6"/>
      <c r="B83" s="747">
        <f t="shared" si="6"/>
        <v>16</v>
      </c>
      <c r="C83" s="56" t="s">
        <v>56</v>
      </c>
      <c r="D83" s="176"/>
      <c r="E83" s="748"/>
      <c r="F83" s="6"/>
      <c r="G83" s="6"/>
      <c r="H83" s="6"/>
      <c r="I83" s="1469"/>
      <c r="J83" s="1395" t="s">
        <v>365</v>
      </c>
      <c r="K83" s="1358"/>
      <c r="L83" s="1358"/>
      <c r="M83" s="1358"/>
      <c r="N83" s="1405" t="s">
        <v>829</v>
      </c>
      <c r="O83" s="1405" t="s">
        <v>830</v>
      </c>
      <c r="P83" s="1405" t="s">
        <v>831</v>
      </c>
      <c r="Q83" s="1405" t="s">
        <v>845</v>
      </c>
      <c r="R83" s="1405" t="s">
        <v>845</v>
      </c>
      <c r="S83" s="748"/>
      <c r="T83" s="6"/>
      <c r="U83" s="6"/>
      <c r="V83" s="6"/>
      <c r="W83" s="6"/>
      <c r="X83" s="6"/>
      <c r="Y83" s="6"/>
      <c r="Z83" s="6"/>
      <c r="AA83" s="6"/>
      <c r="AB83" s="6"/>
      <c r="AC83" s="6"/>
      <c r="AD83" s="6"/>
      <c r="AE83" s="6"/>
      <c r="AF83" s="6"/>
      <c r="AG83" s="6"/>
      <c r="AH83" s="6"/>
      <c r="AI83" s="6"/>
      <c r="AJ83" s="6"/>
      <c r="AK83" s="6"/>
      <c r="AL83" s="6"/>
    </row>
    <row r="84" spans="1:38" outlineLevel="1" x14ac:dyDescent="0.2">
      <c r="A84" s="6"/>
      <c r="B84" s="747">
        <f t="shared" si="6"/>
        <v>17</v>
      </c>
      <c r="C84" s="56" t="s">
        <v>57</v>
      </c>
      <c r="D84" s="176"/>
      <c r="E84" s="748"/>
      <c r="F84" s="6"/>
      <c r="G84" s="6"/>
      <c r="H84" s="6"/>
      <c r="I84" s="1469"/>
      <c r="J84" s="1395" t="s">
        <v>390</v>
      </c>
      <c r="K84" s="1358"/>
      <c r="L84" s="1358"/>
      <c r="M84" s="1358"/>
      <c r="N84" s="1405" t="s">
        <v>832</v>
      </c>
      <c r="O84" s="1405" t="s">
        <v>833</v>
      </c>
      <c r="P84" s="1405" t="s">
        <v>845</v>
      </c>
      <c r="Q84" s="1405" t="s">
        <v>845</v>
      </c>
      <c r="R84" s="1405" t="s">
        <v>845</v>
      </c>
      <c r="S84" s="748"/>
      <c r="T84" s="6"/>
      <c r="U84" s="6"/>
      <c r="V84" s="6"/>
      <c r="W84" s="6"/>
      <c r="X84" s="6"/>
      <c r="Y84" s="6"/>
      <c r="Z84" s="6"/>
      <c r="AA84" s="6"/>
      <c r="AB84" s="6"/>
      <c r="AC84" s="6"/>
      <c r="AD84" s="6"/>
      <c r="AE84" s="6"/>
      <c r="AF84" s="6"/>
      <c r="AG84" s="6"/>
      <c r="AH84" s="6"/>
      <c r="AI84" s="6"/>
      <c r="AJ84" s="6"/>
      <c r="AK84" s="6"/>
      <c r="AL84" s="6"/>
    </row>
    <row r="85" spans="1:38" outlineLevel="1" x14ac:dyDescent="0.2">
      <c r="A85" s="6"/>
      <c r="B85" s="747">
        <f t="shared" si="6"/>
        <v>18</v>
      </c>
      <c r="C85" s="56" t="s">
        <v>58</v>
      </c>
      <c r="D85" s="176"/>
      <c r="E85" s="748"/>
      <c r="F85" s="6"/>
      <c r="G85" s="6"/>
      <c r="H85" s="6"/>
      <c r="I85" s="1469"/>
      <c r="J85" s="1395" t="s">
        <v>106</v>
      </c>
      <c r="K85" s="1358"/>
      <c r="L85" s="1358"/>
      <c r="M85" s="1358"/>
      <c r="N85" s="1405" t="s">
        <v>834</v>
      </c>
      <c r="O85" s="1405" t="s">
        <v>835</v>
      </c>
      <c r="P85" s="1405" t="s">
        <v>845</v>
      </c>
      <c r="Q85" s="1405" t="s">
        <v>845</v>
      </c>
      <c r="R85" s="1405" t="s">
        <v>845</v>
      </c>
      <c r="S85" s="748"/>
      <c r="T85" s="6"/>
      <c r="U85" s="6"/>
      <c r="V85" s="6"/>
      <c r="W85" s="6"/>
      <c r="X85" s="6"/>
      <c r="Y85" s="6"/>
      <c r="Z85" s="6"/>
      <c r="AA85" s="6"/>
      <c r="AB85" s="6"/>
      <c r="AC85" s="6"/>
      <c r="AD85" s="6"/>
      <c r="AE85" s="6"/>
      <c r="AF85" s="6"/>
      <c r="AG85" s="6"/>
      <c r="AH85" s="6"/>
      <c r="AI85" s="6"/>
      <c r="AJ85" s="6"/>
      <c r="AK85" s="6"/>
      <c r="AL85" s="6"/>
    </row>
    <row r="86" spans="1:38" outlineLevel="1" x14ac:dyDescent="0.2">
      <c r="A86" s="6"/>
      <c r="B86" s="747">
        <f t="shared" si="6"/>
        <v>19</v>
      </c>
      <c r="C86" s="56" t="s">
        <v>59</v>
      </c>
      <c r="D86" s="176"/>
      <c r="E86" s="748"/>
      <c r="F86" s="6"/>
      <c r="G86" s="6"/>
      <c r="H86" s="6"/>
      <c r="I86" s="1469"/>
      <c r="J86" s="1395" t="s">
        <v>391</v>
      </c>
      <c r="K86" s="1358"/>
      <c r="L86" s="1358"/>
      <c r="M86" s="1358"/>
      <c r="N86" s="1405" t="s">
        <v>836</v>
      </c>
      <c r="O86" s="1405" t="s">
        <v>837</v>
      </c>
      <c r="P86" s="1405" t="s">
        <v>857</v>
      </c>
      <c r="Q86" s="1405" t="s">
        <v>845</v>
      </c>
      <c r="R86" s="1405" t="s">
        <v>845</v>
      </c>
      <c r="S86" s="748"/>
      <c r="T86" s="6"/>
      <c r="U86" s="6"/>
      <c r="V86" s="6"/>
      <c r="W86" s="6"/>
      <c r="X86" s="6"/>
      <c r="Y86" s="6"/>
      <c r="Z86" s="6"/>
      <c r="AA86" s="6"/>
      <c r="AB86" s="6"/>
      <c r="AC86" s="6"/>
      <c r="AD86" s="6"/>
      <c r="AE86" s="6"/>
      <c r="AF86" s="6"/>
      <c r="AG86" s="6"/>
      <c r="AH86" s="6"/>
      <c r="AI86" s="6"/>
      <c r="AJ86" s="6"/>
      <c r="AK86" s="6"/>
      <c r="AL86" s="6"/>
    </row>
    <row r="87" spans="1:38" outlineLevel="1" x14ac:dyDescent="0.2">
      <c r="A87" s="6"/>
      <c r="B87" s="747">
        <f t="shared" si="6"/>
        <v>20</v>
      </c>
      <c r="C87" s="56" t="s">
        <v>60</v>
      </c>
      <c r="D87" s="176"/>
      <c r="E87" s="748"/>
      <c r="F87" s="6"/>
      <c r="G87" s="6"/>
      <c r="H87" s="6"/>
      <c r="I87" s="1469"/>
      <c r="J87" s="1395" t="s">
        <v>392</v>
      </c>
      <c r="K87" s="1358"/>
      <c r="L87" s="1358"/>
      <c r="M87" s="1358"/>
      <c r="N87" s="1405" t="s">
        <v>839</v>
      </c>
      <c r="O87" s="1405" t="s">
        <v>838</v>
      </c>
      <c r="P87" s="1405" t="s">
        <v>845</v>
      </c>
      <c r="Q87" s="1405" t="s">
        <v>845</v>
      </c>
      <c r="R87" s="1405" t="s">
        <v>845</v>
      </c>
      <c r="S87" s="748"/>
      <c r="T87" s="6"/>
      <c r="U87" s="6"/>
      <c r="V87" s="6"/>
      <c r="W87" s="6"/>
      <c r="X87" s="6"/>
      <c r="Y87" s="6"/>
      <c r="Z87" s="6"/>
      <c r="AA87" s="6"/>
      <c r="AB87" s="6"/>
      <c r="AC87" s="6"/>
      <c r="AD87" s="6"/>
      <c r="AE87" s="6"/>
      <c r="AF87" s="6"/>
      <c r="AG87" s="6"/>
      <c r="AH87" s="6"/>
      <c r="AI87" s="6"/>
      <c r="AJ87" s="6"/>
      <c r="AK87" s="6"/>
      <c r="AL87" s="6"/>
    </row>
    <row r="88" spans="1:38" outlineLevel="1" x14ac:dyDescent="0.2">
      <c r="A88" s="6"/>
      <c r="B88" s="747">
        <f t="shared" si="6"/>
        <v>21</v>
      </c>
      <c r="C88" s="56" t="s">
        <v>61</v>
      </c>
      <c r="D88" s="176"/>
      <c r="E88" s="748"/>
      <c r="F88" s="6"/>
      <c r="G88" s="6"/>
      <c r="H88" s="6"/>
      <c r="I88" s="1469"/>
      <c r="J88" s="1395" t="s">
        <v>393</v>
      </c>
      <c r="K88" s="1358"/>
      <c r="L88" s="1358"/>
      <c r="M88" s="1358"/>
      <c r="N88" s="1405" t="s">
        <v>842</v>
      </c>
      <c r="O88" s="1405" t="s">
        <v>870</v>
      </c>
      <c r="P88" s="1405" t="s">
        <v>843</v>
      </c>
      <c r="Q88" s="1405" t="s">
        <v>845</v>
      </c>
      <c r="R88" s="1405" t="s">
        <v>845</v>
      </c>
      <c r="S88" s="748"/>
      <c r="T88" s="6"/>
      <c r="U88" s="6"/>
      <c r="V88" s="6"/>
      <c r="W88" s="6"/>
      <c r="X88" s="6"/>
      <c r="Y88" s="6"/>
      <c r="Z88" s="6"/>
      <c r="AA88" s="6"/>
      <c r="AB88" s="6"/>
      <c r="AC88" s="6"/>
      <c r="AD88" s="6"/>
      <c r="AE88" s="6"/>
      <c r="AF88" s="6"/>
      <c r="AG88" s="6"/>
      <c r="AH88" s="6"/>
      <c r="AI88" s="6"/>
      <c r="AJ88" s="6"/>
      <c r="AK88" s="6"/>
      <c r="AL88" s="6"/>
    </row>
    <row r="89" spans="1:38" outlineLevel="1" x14ac:dyDescent="0.2">
      <c r="A89" s="6"/>
      <c r="B89" s="747">
        <f t="shared" si="6"/>
        <v>22</v>
      </c>
      <c r="C89" s="56" t="s">
        <v>62</v>
      </c>
      <c r="D89" s="176"/>
      <c r="E89" s="748"/>
      <c r="F89" s="6"/>
      <c r="G89" s="6"/>
      <c r="H89" s="6"/>
      <c r="I89" s="1469"/>
      <c r="J89" s="1395" t="s">
        <v>394</v>
      </c>
      <c r="K89" s="1358"/>
      <c r="L89" s="1358"/>
      <c r="M89" s="1358"/>
      <c r="N89" s="1405" t="s">
        <v>840</v>
      </c>
      <c r="O89" s="1405" t="s">
        <v>841</v>
      </c>
      <c r="P89" s="1405" t="s">
        <v>845</v>
      </c>
      <c r="Q89" s="1405" t="s">
        <v>845</v>
      </c>
      <c r="R89" s="1405" t="s">
        <v>845</v>
      </c>
      <c r="S89" s="748"/>
      <c r="T89" s="6"/>
      <c r="U89" s="6"/>
      <c r="V89" s="6"/>
      <c r="W89" s="6"/>
      <c r="X89" s="6"/>
      <c r="Y89" s="6"/>
      <c r="Z89" s="6"/>
      <c r="AA89" s="6"/>
      <c r="AB89" s="6"/>
      <c r="AC89" s="6"/>
      <c r="AD89" s="6"/>
      <c r="AE89" s="6"/>
      <c r="AF89" s="6"/>
      <c r="AG89" s="6"/>
      <c r="AH89" s="6"/>
      <c r="AI89" s="6"/>
      <c r="AJ89" s="6"/>
      <c r="AK89" s="6"/>
      <c r="AL89" s="6"/>
    </row>
    <row r="90" spans="1:38" outlineLevel="1" x14ac:dyDescent="0.2">
      <c r="A90" s="6"/>
      <c r="B90" s="747">
        <f t="shared" si="6"/>
        <v>23</v>
      </c>
      <c r="C90" s="56" t="s">
        <v>376</v>
      </c>
      <c r="D90" s="176"/>
      <c r="E90" s="748"/>
      <c r="F90" s="6"/>
      <c r="G90" s="6"/>
      <c r="H90" s="6"/>
      <c r="I90" s="1469"/>
      <c r="J90" s="751"/>
      <c r="K90" s="752"/>
      <c r="L90" s="752"/>
      <c r="M90" s="752"/>
      <c r="N90" s="1396"/>
      <c r="O90" s="1396"/>
      <c r="P90" s="1396"/>
      <c r="Q90" s="752"/>
      <c r="R90" s="752"/>
      <c r="S90" s="753"/>
      <c r="T90" s="6"/>
      <c r="U90" s="6"/>
      <c r="V90" s="6"/>
      <c r="W90" s="6"/>
      <c r="X90" s="6"/>
      <c r="Y90" s="6"/>
      <c r="Z90" s="6"/>
      <c r="AA90" s="6"/>
      <c r="AB90" s="6"/>
      <c r="AC90" s="6"/>
      <c r="AD90" s="6"/>
      <c r="AE90" s="6"/>
      <c r="AF90" s="6"/>
      <c r="AG90" s="6"/>
      <c r="AH90" s="6"/>
      <c r="AI90" s="6"/>
      <c r="AJ90" s="6"/>
      <c r="AK90" s="6"/>
      <c r="AL90" s="6"/>
    </row>
    <row r="91" spans="1:38" outlineLevel="1" x14ac:dyDescent="0.2">
      <c r="A91" s="6"/>
      <c r="B91" s="747">
        <f t="shared" si="6"/>
        <v>24</v>
      </c>
      <c r="C91" s="56" t="s">
        <v>63</v>
      </c>
      <c r="D91" s="176"/>
      <c r="E91" s="748"/>
      <c r="F91" s="6"/>
      <c r="G91" s="1469"/>
      <c r="H91" s="6"/>
      <c r="I91" s="1469"/>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row>
    <row r="92" spans="1:38" outlineLevel="1" x14ac:dyDescent="0.2">
      <c r="A92" s="6"/>
      <c r="B92" s="747">
        <f t="shared" si="6"/>
        <v>25</v>
      </c>
      <c r="C92" s="56" t="s">
        <v>377</v>
      </c>
      <c r="D92" s="176"/>
      <c r="E92" s="748"/>
      <c r="F92" s="6"/>
      <c r="G92" s="1469"/>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row>
    <row r="93" spans="1:38" outlineLevel="1" x14ac:dyDescent="0.2">
      <c r="A93" s="6"/>
      <c r="B93" s="747">
        <f t="shared" si="6"/>
        <v>26</v>
      </c>
      <c r="C93" s="56" t="s">
        <v>64</v>
      </c>
      <c r="D93" s="176"/>
      <c r="E93" s="748"/>
      <c r="F93" s="6"/>
      <c r="G93" s="1469"/>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row>
    <row r="94" spans="1:38" outlineLevel="1" x14ac:dyDescent="0.2">
      <c r="A94" s="6"/>
      <c r="B94" s="747">
        <f t="shared" si="6"/>
        <v>27</v>
      </c>
      <c r="C94" s="56" t="s">
        <v>65</v>
      </c>
      <c r="D94" s="176"/>
      <c r="E94" s="748"/>
      <c r="F94" s="6"/>
      <c r="G94" s="1469"/>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row>
    <row r="95" spans="1:38" outlineLevel="1" x14ac:dyDescent="0.2">
      <c r="A95" s="6"/>
      <c r="B95" s="747">
        <f t="shared" si="6"/>
        <v>28</v>
      </c>
      <c r="C95" s="56" t="s">
        <v>378</v>
      </c>
      <c r="D95" s="176"/>
      <c r="E95" s="748"/>
      <c r="F95" s="6"/>
      <c r="G95" s="1469"/>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row>
    <row r="96" spans="1:38" outlineLevel="1" x14ac:dyDescent="0.2">
      <c r="A96" s="6"/>
      <c r="B96" s="747">
        <f t="shared" si="6"/>
        <v>29</v>
      </c>
      <c r="C96" s="56" t="s">
        <v>379</v>
      </c>
      <c r="D96" s="176"/>
      <c r="E96" s="748"/>
      <c r="F96" s="6"/>
      <c r="G96" s="1469"/>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row>
    <row r="97" spans="1:38" outlineLevel="1" x14ac:dyDescent="0.2">
      <c r="A97" s="6"/>
      <c r="B97" s="747">
        <f t="shared" si="6"/>
        <v>30</v>
      </c>
      <c r="C97" s="56" t="s">
        <v>380</v>
      </c>
      <c r="D97" s="176"/>
      <c r="E97" s="748"/>
      <c r="F97" s="6"/>
      <c r="G97" s="1469"/>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row>
    <row r="98" spans="1:38" outlineLevel="1" x14ac:dyDescent="0.2">
      <c r="A98" s="6"/>
      <c r="B98" s="747">
        <f t="shared" si="6"/>
        <v>31</v>
      </c>
      <c r="C98" s="56" t="s">
        <v>381</v>
      </c>
      <c r="D98" s="176"/>
      <c r="E98" s="748"/>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row>
    <row r="99" spans="1:38" outlineLevel="1" x14ac:dyDescent="0.2">
      <c r="A99" s="6"/>
      <c r="B99" s="747">
        <f t="shared" si="6"/>
        <v>32</v>
      </c>
      <c r="C99" s="56" t="s">
        <v>66</v>
      </c>
      <c r="D99" s="176"/>
      <c r="E99" s="748"/>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row>
    <row r="100" spans="1:38" outlineLevel="1" x14ac:dyDescent="0.2">
      <c r="A100" s="6"/>
      <c r="B100" s="747">
        <f t="shared" si="6"/>
        <v>33</v>
      </c>
      <c r="C100" s="56" t="s">
        <v>67</v>
      </c>
      <c r="D100" s="176"/>
      <c r="E100" s="748"/>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row>
    <row r="101" spans="1:38" outlineLevel="1" x14ac:dyDescent="0.2">
      <c r="A101" s="6"/>
      <c r="B101" s="747">
        <f t="shared" ref="B101:B132" si="7">B100+1</f>
        <v>34</v>
      </c>
      <c r="C101" s="56" t="s">
        <v>68</v>
      </c>
      <c r="D101" s="176"/>
      <c r="E101" s="748"/>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row>
    <row r="102" spans="1:38" outlineLevel="1" x14ac:dyDescent="0.2">
      <c r="A102" s="6"/>
      <c r="B102" s="747">
        <f t="shared" si="7"/>
        <v>35</v>
      </c>
      <c r="C102" s="56" t="s">
        <v>69</v>
      </c>
      <c r="D102" s="176"/>
      <c r="E102" s="748"/>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row>
    <row r="103" spans="1:38" outlineLevel="1" x14ac:dyDescent="0.2">
      <c r="A103" s="6"/>
      <c r="B103" s="747">
        <f t="shared" si="7"/>
        <v>36</v>
      </c>
      <c r="C103" s="56" t="s">
        <v>70</v>
      </c>
      <c r="D103" s="176"/>
      <c r="E103" s="748"/>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row>
    <row r="104" spans="1:38" outlineLevel="1" x14ac:dyDescent="0.2">
      <c r="A104" s="6"/>
      <c r="B104" s="747">
        <f t="shared" si="7"/>
        <v>37</v>
      </c>
      <c r="C104" s="56" t="s">
        <v>382</v>
      </c>
      <c r="D104" s="176"/>
      <c r="E104" s="748"/>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row>
    <row r="105" spans="1:38" outlineLevel="1" x14ac:dyDescent="0.2">
      <c r="A105" s="6"/>
      <c r="B105" s="747">
        <f t="shared" si="7"/>
        <v>38</v>
      </c>
      <c r="C105" s="56" t="s">
        <v>71</v>
      </c>
      <c r="D105" s="176"/>
      <c r="E105" s="748"/>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row>
    <row r="106" spans="1:38" outlineLevel="1" x14ac:dyDescent="0.2">
      <c r="A106" s="6"/>
      <c r="B106" s="747">
        <f t="shared" si="7"/>
        <v>39</v>
      </c>
      <c r="C106" s="56" t="s">
        <v>383</v>
      </c>
      <c r="D106" s="176"/>
      <c r="E106" s="748"/>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row>
    <row r="107" spans="1:38" outlineLevel="1" x14ac:dyDescent="0.2">
      <c r="A107" s="6"/>
      <c r="B107" s="747">
        <f t="shared" si="7"/>
        <v>40</v>
      </c>
      <c r="C107" s="56" t="s">
        <v>384</v>
      </c>
      <c r="D107" s="176"/>
      <c r="E107" s="748"/>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row>
    <row r="108" spans="1:38" outlineLevel="1" x14ac:dyDescent="0.2">
      <c r="A108" s="6"/>
      <c r="B108" s="747">
        <f t="shared" si="7"/>
        <v>41</v>
      </c>
      <c r="C108" s="56" t="s">
        <v>72</v>
      </c>
      <c r="D108" s="176"/>
      <c r="E108" s="748"/>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row>
    <row r="109" spans="1:38" outlineLevel="1" x14ac:dyDescent="0.2">
      <c r="A109" s="6"/>
      <c r="B109" s="747">
        <f t="shared" si="7"/>
        <v>42</v>
      </c>
      <c r="C109" s="56" t="s">
        <v>385</v>
      </c>
      <c r="D109" s="176"/>
      <c r="E109" s="748"/>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row>
    <row r="110" spans="1:38" outlineLevel="1" x14ac:dyDescent="0.2">
      <c r="A110" s="6"/>
      <c r="B110" s="747">
        <f t="shared" si="7"/>
        <v>43</v>
      </c>
      <c r="C110" s="56" t="s">
        <v>73</v>
      </c>
      <c r="D110" s="176"/>
      <c r="E110" s="748"/>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row>
    <row r="111" spans="1:38" outlineLevel="1" x14ac:dyDescent="0.2">
      <c r="A111" s="6"/>
      <c r="B111" s="747">
        <f t="shared" si="7"/>
        <v>44</v>
      </c>
      <c r="C111" s="56" t="s">
        <v>74</v>
      </c>
      <c r="D111" s="176"/>
      <c r="E111" s="748"/>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row>
    <row r="112" spans="1:38" outlineLevel="1" x14ac:dyDescent="0.2">
      <c r="A112" s="6"/>
      <c r="B112" s="747">
        <f t="shared" si="7"/>
        <v>45</v>
      </c>
      <c r="C112" s="56" t="s">
        <v>386</v>
      </c>
      <c r="D112" s="176"/>
      <c r="E112" s="748"/>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row>
    <row r="113" spans="1:38" outlineLevel="1" x14ac:dyDescent="0.2">
      <c r="A113" s="6"/>
      <c r="B113" s="747">
        <f t="shared" si="7"/>
        <v>46</v>
      </c>
      <c r="C113" s="56" t="s">
        <v>75</v>
      </c>
      <c r="D113" s="176"/>
      <c r="E113" s="748"/>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row>
    <row r="114" spans="1:38" outlineLevel="1" x14ac:dyDescent="0.2">
      <c r="A114" s="6"/>
      <c r="B114" s="747">
        <f t="shared" si="7"/>
        <v>47</v>
      </c>
      <c r="C114" s="56" t="s">
        <v>387</v>
      </c>
      <c r="D114" s="176"/>
      <c r="E114" s="748"/>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row>
    <row r="115" spans="1:38" outlineLevel="1" x14ac:dyDescent="0.2">
      <c r="A115" s="6"/>
      <c r="B115" s="747">
        <f t="shared" si="7"/>
        <v>48</v>
      </c>
      <c r="C115" s="56" t="s">
        <v>76</v>
      </c>
      <c r="D115" s="176"/>
      <c r="E115" s="748"/>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row>
    <row r="116" spans="1:38" outlineLevel="1" x14ac:dyDescent="0.2">
      <c r="A116" s="6"/>
      <c r="B116" s="747">
        <f t="shared" si="7"/>
        <v>49</v>
      </c>
      <c r="C116" s="56" t="s">
        <v>77</v>
      </c>
      <c r="D116" s="176"/>
      <c r="E116" s="748"/>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row>
    <row r="117" spans="1:38" outlineLevel="1" x14ac:dyDescent="0.2">
      <c r="A117" s="6"/>
      <c r="B117" s="747">
        <f t="shared" si="7"/>
        <v>50</v>
      </c>
      <c r="C117" s="56" t="s">
        <v>78</v>
      </c>
      <c r="D117" s="176"/>
      <c r="E117" s="748"/>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row>
    <row r="118" spans="1:38" outlineLevel="1" x14ac:dyDescent="0.2">
      <c r="A118" s="6"/>
      <c r="B118" s="747">
        <f t="shared" si="7"/>
        <v>51</v>
      </c>
      <c r="C118" s="56" t="s">
        <v>79</v>
      </c>
      <c r="D118" s="176"/>
      <c r="E118" s="748"/>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row>
    <row r="119" spans="1:38" outlineLevel="1" x14ac:dyDescent="0.2">
      <c r="A119" s="6"/>
      <c r="B119" s="747">
        <f t="shared" si="7"/>
        <v>52</v>
      </c>
      <c r="C119" s="56" t="s">
        <v>80</v>
      </c>
      <c r="D119" s="176"/>
      <c r="E119" s="748"/>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row>
    <row r="120" spans="1:38" outlineLevel="1" x14ac:dyDescent="0.2">
      <c r="A120" s="6"/>
      <c r="B120" s="747">
        <f t="shared" si="7"/>
        <v>53</v>
      </c>
      <c r="C120" s="56" t="s">
        <v>81</v>
      </c>
      <c r="D120" s="176"/>
      <c r="E120" s="748"/>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row>
    <row r="121" spans="1:38" outlineLevel="1" x14ac:dyDescent="0.2">
      <c r="A121" s="6"/>
      <c r="B121" s="747">
        <f t="shared" si="7"/>
        <v>54</v>
      </c>
      <c r="C121" s="56" t="s">
        <v>82</v>
      </c>
      <c r="D121" s="176"/>
      <c r="E121" s="748"/>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row>
    <row r="122" spans="1:38" outlineLevel="1" x14ac:dyDescent="0.2">
      <c r="A122" s="6"/>
      <c r="B122" s="747">
        <f t="shared" si="7"/>
        <v>55</v>
      </c>
      <c r="C122" s="56" t="s">
        <v>83</v>
      </c>
      <c r="D122" s="176"/>
      <c r="E122" s="748"/>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row>
    <row r="123" spans="1:38" outlineLevel="1" x14ac:dyDescent="0.2">
      <c r="A123" s="6"/>
      <c r="B123" s="747">
        <f t="shared" si="7"/>
        <v>56</v>
      </c>
      <c r="C123" s="56" t="s">
        <v>84</v>
      </c>
      <c r="D123" s="176"/>
      <c r="E123" s="748"/>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row>
    <row r="124" spans="1:38" outlineLevel="1" x14ac:dyDescent="0.2">
      <c r="A124" s="6"/>
      <c r="B124" s="747">
        <f t="shared" si="7"/>
        <v>57</v>
      </c>
      <c r="C124" s="56" t="s">
        <v>13</v>
      </c>
      <c r="D124" s="176"/>
      <c r="E124" s="748"/>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row>
    <row r="125" spans="1:38" outlineLevel="1" x14ac:dyDescent="0.2">
      <c r="A125" s="6"/>
      <c r="B125" s="747">
        <f t="shared" si="7"/>
        <v>58</v>
      </c>
      <c r="C125" s="56" t="s">
        <v>388</v>
      </c>
      <c r="D125" s="176"/>
      <c r="E125" s="748"/>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row>
    <row r="126" spans="1:38" outlineLevel="1" x14ac:dyDescent="0.2">
      <c r="A126" s="6"/>
      <c r="B126" s="747">
        <f t="shared" si="7"/>
        <v>59</v>
      </c>
      <c r="C126" s="56" t="s">
        <v>85</v>
      </c>
      <c r="D126" s="176"/>
      <c r="E126" s="748"/>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row>
    <row r="127" spans="1:38" outlineLevel="1" x14ac:dyDescent="0.2">
      <c r="A127" s="6"/>
      <c r="B127" s="747">
        <f t="shared" si="7"/>
        <v>60</v>
      </c>
      <c r="C127" s="56" t="s">
        <v>86</v>
      </c>
      <c r="D127" s="176"/>
      <c r="E127" s="748"/>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row>
    <row r="128" spans="1:38" outlineLevel="1" x14ac:dyDescent="0.2">
      <c r="A128" s="6"/>
      <c r="B128" s="747">
        <f t="shared" si="7"/>
        <v>61</v>
      </c>
      <c r="C128" s="56" t="s">
        <v>389</v>
      </c>
      <c r="D128" s="176"/>
      <c r="E128" s="748"/>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row>
    <row r="129" spans="1:38" outlineLevel="1" x14ac:dyDescent="0.2">
      <c r="A129" s="6"/>
      <c r="B129" s="747">
        <f t="shared" si="7"/>
        <v>62</v>
      </c>
      <c r="C129" s="56" t="s">
        <v>87</v>
      </c>
      <c r="D129" s="176"/>
      <c r="E129" s="748"/>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row>
    <row r="130" spans="1:38" outlineLevel="1" x14ac:dyDescent="0.2">
      <c r="A130" s="6"/>
      <c r="B130" s="747">
        <f t="shared" si="7"/>
        <v>63</v>
      </c>
      <c r="C130" s="56" t="s">
        <v>88</v>
      </c>
      <c r="D130" s="176"/>
      <c r="E130" s="748"/>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row>
    <row r="131" spans="1:38" outlineLevel="1" x14ac:dyDescent="0.2">
      <c r="A131" s="6"/>
      <c r="B131" s="747">
        <f t="shared" si="7"/>
        <v>64</v>
      </c>
      <c r="C131" s="56" t="s">
        <v>89</v>
      </c>
      <c r="D131" s="176"/>
      <c r="E131" s="748"/>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row>
    <row r="132" spans="1:38" outlineLevel="1" x14ac:dyDescent="0.2">
      <c r="A132" s="6"/>
      <c r="B132" s="747">
        <f t="shared" si="7"/>
        <v>65</v>
      </c>
      <c r="C132" s="56" t="s">
        <v>90</v>
      </c>
      <c r="D132" s="176"/>
      <c r="E132" s="748"/>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row>
    <row r="133" spans="1:38" outlineLevel="1" x14ac:dyDescent="0.2">
      <c r="A133" s="6"/>
      <c r="B133" s="747">
        <f t="shared" ref="B133:B164" si="8">B132+1</f>
        <v>66</v>
      </c>
      <c r="C133" s="56" t="s">
        <v>91</v>
      </c>
      <c r="D133" s="176"/>
      <c r="E133" s="748"/>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row>
    <row r="134" spans="1:38" outlineLevel="1" x14ac:dyDescent="0.2">
      <c r="A134" s="6"/>
      <c r="B134" s="747">
        <f t="shared" si="8"/>
        <v>67</v>
      </c>
      <c r="C134" s="56" t="s">
        <v>92</v>
      </c>
      <c r="D134" s="176"/>
      <c r="E134" s="748"/>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row>
    <row r="135" spans="1:38" outlineLevel="1" x14ac:dyDescent="0.2">
      <c r="A135" s="6"/>
      <c r="B135" s="747">
        <f t="shared" si="8"/>
        <v>68</v>
      </c>
      <c r="C135" s="56" t="s">
        <v>93</v>
      </c>
      <c r="D135" s="176"/>
      <c r="E135" s="748"/>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row>
    <row r="136" spans="1:38" outlineLevel="1" x14ac:dyDescent="0.2">
      <c r="A136" s="6"/>
      <c r="B136" s="747">
        <f t="shared" si="8"/>
        <v>69</v>
      </c>
      <c r="C136" s="56" t="s">
        <v>94</v>
      </c>
      <c r="D136" s="176"/>
      <c r="E136" s="748"/>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row>
    <row r="137" spans="1:38" outlineLevel="1" x14ac:dyDescent="0.2">
      <c r="A137" s="6"/>
      <c r="B137" s="747">
        <f t="shared" si="8"/>
        <v>70</v>
      </c>
      <c r="C137" s="56" t="s">
        <v>95</v>
      </c>
      <c r="D137" s="176"/>
      <c r="E137" s="748"/>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row>
    <row r="138" spans="1:38" outlineLevel="1" x14ac:dyDescent="0.2">
      <c r="A138" s="6"/>
      <c r="B138" s="747">
        <f t="shared" si="8"/>
        <v>71</v>
      </c>
      <c r="C138" s="56" t="s">
        <v>96</v>
      </c>
      <c r="D138" s="176"/>
      <c r="E138" s="748"/>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row>
    <row r="139" spans="1:38" outlineLevel="1" x14ac:dyDescent="0.2">
      <c r="A139" s="6"/>
      <c r="B139" s="747">
        <f t="shared" si="8"/>
        <v>72</v>
      </c>
      <c r="C139" s="56" t="s">
        <v>97</v>
      </c>
      <c r="D139" s="176"/>
      <c r="E139" s="748"/>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row>
    <row r="140" spans="1:38" outlineLevel="1" x14ac:dyDescent="0.2">
      <c r="A140" s="6"/>
      <c r="B140" s="747">
        <f t="shared" si="8"/>
        <v>73</v>
      </c>
      <c r="C140" s="56" t="s">
        <v>98</v>
      </c>
      <c r="D140" s="176"/>
      <c r="E140" s="748"/>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row>
    <row r="141" spans="1:38" outlineLevel="1" x14ac:dyDescent="0.2">
      <c r="A141" s="6"/>
      <c r="B141" s="747">
        <f t="shared" si="8"/>
        <v>74</v>
      </c>
      <c r="C141" s="56" t="s">
        <v>99</v>
      </c>
      <c r="D141" s="176"/>
      <c r="E141" s="748"/>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row>
    <row r="142" spans="1:38" outlineLevel="1" x14ac:dyDescent="0.2">
      <c r="A142" s="6"/>
      <c r="B142" s="747">
        <f t="shared" si="8"/>
        <v>75</v>
      </c>
      <c r="C142" s="56" t="s">
        <v>100</v>
      </c>
      <c r="D142" s="176"/>
      <c r="E142" s="748"/>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row>
    <row r="143" spans="1:38" outlineLevel="1" x14ac:dyDescent="0.2">
      <c r="A143" s="6"/>
      <c r="B143" s="747">
        <f t="shared" si="8"/>
        <v>76</v>
      </c>
      <c r="C143" s="56" t="s">
        <v>101</v>
      </c>
      <c r="D143" s="176"/>
      <c r="E143" s="748"/>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row>
    <row r="144" spans="1:38" outlineLevel="1" x14ac:dyDescent="0.2">
      <c r="A144" s="6"/>
      <c r="B144" s="747">
        <f t="shared" si="8"/>
        <v>77</v>
      </c>
      <c r="C144" s="56" t="s">
        <v>102</v>
      </c>
      <c r="D144" s="176"/>
      <c r="E144" s="748"/>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row>
    <row r="145" spans="1:38" outlineLevel="1" x14ac:dyDescent="0.2">
      <c r="A145" s="6"/>
      <c r="B145" s="747">
        <f t="shared" si="8"/>
        <v>78</v>
      </c>
      <c r="C145" s="56" t="s">
        <v>365</v>
      </c>
      <c r="D145" s="176"/>
      <c r="E145" s="748"/>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row>
    <row r="146" spans="1:38" outlineLevel="1" x14ac:dyDescent="0.2">
      <c r="A146" s="6"/>
      <c r="B146" s="747">
        <f t="shared" si="8"/>
        <v>79</v>
      </c>
      <c r="C146" s="56" t="s">
        <v>103</v>
      </c>
      <c r="D146" s="176"/>
      <c r="E146" s="748"/>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row>
    <row r="147" spans="1:38" outlineLevel="1" x14ac:dyDescent="0.2">
      <c r="A147" s="6"/>
      <c r="B147" s="747">
        <f t="shared" si="8"/>
        <v>80</v>
      </c>
      <c r="C147" s="56" t="s">
        <v>104</v>
      </c>
      <c r="D147" s="176"/>
      <c r="E147" s="748"/>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row>
    <row r="148" spans="1:38" outlineLevel="1" x14ac:dyDescent="0.2">
      <c r="A148" s="6"/>
      <c r="B148" s="747">
        <f t="shared" si="8"/>
        <v>81</v>
      </c>
      <c r="C148" s="56" t="s">
        <v>105</v>
      </c>
      <c r="D148" s="176"/>
      <c r="E148" s="748"/>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row>
    <row r="149" spans="1:38" outlineLevel="1" x14ac:dyDescent="0.2">
      <c r="A149" s="6"/>
      <c r="B149" s="747">
        <f t="shared" si="8"/>
        <v>82</v>
      </c>
      <c r="C149" s="56" t="s">
        <v>390</v>
      </c>
      <c r="D149" s="176"/>
      <c r="E149" s="748"/>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row>
    <row r="150" spans="1:38" outlineLevel="1" x14ac:dyDescent="0.2">
      <c r="A150" s="6"/>
      <c r="B150" s="747">
        <f t="shared" si="8"/>
        <v>83</v>
      </c>
      <c r="C150" s="56" t="s">
        <v>106</v>
      </c>
      <c r="D150" s="176"/>
      <c r="E150" s="748"/>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row>
    <row r="151" spans="1:38" outlineLevel="1" x14ac:dyDescent="0.2">
      <c r="A151" s="6"/>
      <c r="B151" s="747">
        <f t="shared" si="8"/>
        <v>84</v>
      </c>
      <c r="C151" s="56" t="s">
        <v>107</v>
      </c>
      <c r="D151" s="176"/>
      <c r="E151" s="748"/>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row>
    <row r="152" spans="1:38" outlineLevel="1" x14ac:dyDescent="0.2">
      <c r="A152" s="6"/>
      <c r="B152" s="747">
        <f t="shared" si="8"/>
        <v>85</v>
      </c>
      <c r="C152" s="56" t="s">
        <v>108</v>
      </c>
      <c r="D152" s="176"/>
      <c r="E152" s="748"/>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row>
    <row r="153" spans="1:38" outlineLevel="1" x14ac:dyDescent="0.2">
      <c r="A153" s="6"/>
      <c r="B153" s="747">
        <f t="shared" si="8"/>
        <v>86</v>
      </c>
      <c r="C153" s="56" t="s">
        <v>109</v>
      </c>
      <c r="D153" s="176"/>
      <c r="E153" s="748"/>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row>
    <row r="154" spans="1:38" outlineLevel="1" x14ac:dyDescent="0.2">
      <c r="A154" s="6"/>
      <c r="B154" s="747">
        <f t="shared" si="8"/>
        <v>87</v>
      </c>
      <c r="C154" s="56" t="s">
        <v>110</v>
      </c>
      <c r="D154" s="176"/>
      <c r="E154" s="748"/>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row>
    <row r="155" spans="1:38" outlineLevel="1" x14ac:dyDescent="0.2">
      <c r="A155" s="6"/>
      <c r="B155" s="747">
        <f t="shared" si="8"/>
        <v>88</v>
      </c>
      <c r="C155" s="56" t="s">
        <v>111</v>
      </c>
      <c r="D155" s="176"/>
      <c r="E155" s="748"/>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row>
    <row r="156" spans="1:38" outlineLevel="1" x14ac:dyDescent="0.2">
      <c r="A156" s="6"/>
      <c r="B156" s="747">
        <f t="shared" si="8"/>
        <v>89</v>
      </c>
      <c r="C156" s="56" t="s">
        <v>112</v>
      </c>
      <c r="D156" s="176"/>
      <c r="E156" s="748"/>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row>
    <row r="157" spans="1:38" outlineLevel="1" x14ac:dyDescent="0.2">
      <c r="A157" s="6"/>
      <c r="B157" s="747">
        <f t="shared" si="8"/>
        <v>90</v>
      </c>
      <c r="C157" s="56" t="s">
        <v>391</v>
      </c>
      <c r="D157" s="176"/>
      <c r="E157" s="748"/>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row>
    <row r="158" spans="1:38" outlineLevel="1" x14ac:dyDescent="0.2">
      <c r="A158" s="6"/>
      <c r="B158" s="747">
        <f t="shared" si="8"/>
        <v>91</v>
      </c>
      <c r="C158" s="56" t="s">
        <v>113</v>
      </c>
      <c r="D158" s="176"/>
      <c r="E158" s="748"/>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row>
    <row r="159" spans="1:38" outlineLevel="1" x14ac:dyDescent="0.2">
      <c r="A159" s="6"/>
      <c r="B159" s="747">
        <f t="shared" si="8"/>
        <v>92</v>
      </c>
      <c r="C159" s="56" t="s">
        <v>114</v>
      </c>
      <c r="D159" s="176"/>
      <c r="E159" s="748"/>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row>
    <row r="160" spans="1:38" outlineLevel="1" x14ac:dyDescent="0.2">
      <c r="A160" s="6"/>
      <c r="B160" s="747">
        <f t="shared" si="8"/>
        <v>93</v>
      </c>
      <c r="C160" s="56" t="s">
        <v>115</v>
      </c>
      <c r="D160" s="176"/>
      <c r="E160" s="748"/>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row>
    <row r="161" spans="1:38" outlineLevel="1" x14ac:dyDescent="0.2">
      <c r="A161" s="6"/>
      <c r="B161" s="747">
        <f t="shared" si="8"/>
        <v>94</v>
      </c>
      <c r="C161" s="56" t="s">
        <v>116</v>
      </c>
      <c r="D161" s="176"/>
      <c r="E161" s="748"/>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row>
    <row r="162" spans="1:38" outlineLevel="1" x14ac:dyDescent="0.2">
      <c r="A162" s="6"/>
      <c r="B162" s="747">
        <f t="shared" si="8"/>
        <v>95</v>
      </c>
      <c r="C162" s="56" t="s">
        <v>117</v>
      </c>
      <c r="D162" s="176"/>
      <c r="E162" s="748"/>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row>
    <row r="163" spans="1:38" outlineLevel="1" x14ac:dyDescent="0.2">
      <c r="A163" s="6"/>
      <c r="B163" s="747">
        <f t="shared" si="8"/>
        <v>96</v>
      </c>
      <c r="C163" s="56" t="s">
        <v>118</v>
      </c>
      <c r="D163" s="176"/>
      <c r="E163" s="748"/>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row>
    <row r="164" spans="1:38" outlineLevel="1" x14ac:dyDescent="0.2">
      <c r="A164" s="6"/>
      <c r="B164" s="747">
        <f t="shared" si="8"/>
        <v>97</v>
      </c>
      <c r="C164" s="56" t="s">
        <v>119</v>
      </c>
      <c r="D164" s="176"/>
      <c r="E164" s="748"/>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row>
    <row r="165" spans="1:38" outlineLevel="1" x14ac:dyDescent="0.2">
      <c r="A165" s="6"/>
      <c r="B165" s="747">
        <f t="shared" ref="B165:B196" si="9">B164+1</f>
        <v>98</v>
      </c>
      <c r="C165" s="56" t="s">
        <v>392</v>
      </c>
      <c r="D165" s="176"/>
      <c r="E165" s="748"/>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row>
    <row r="166" spans="1:38" outlineLevel="1" x14ac:dyDescent="0.2">
      <c r="A166" s="6"/>
      <c r="B166" s="747">
        <f t="shared" si="9"/>
        <v>99</v>
      </c>
      <c r="C166" s="56" t="s">
        <v>120</v>
      </c>
      <c r="D166" s="176"/>
      <c r="E166" s="748"/>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row>
    <row r="167" spans="1:38" outlineLevel="1" x14ac:dyDescent="0.2">
      <c r="A167" s="6"/>
      <c r="B167" s="747">
        <f t="shared" si="9"/>
        <v>100</v>
      </c>
      <c r="C167" s="56" t="s">
        <v>121</v>
      </c>
      <c r="D167" s="176"/>
      <c r="E167" s="748"/>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row>
    <row r="168" spans="1:38" outlineLevel="1" x14ac:dyDescent="0.2">
      <c r="A168" s="6"/>
      <c r="B168" s="747">
        <f t="shared" si="9"/>
        <v>101</v>
      </c>
      <c r="C168" s="56" t="s">
        <v>122</v>
      </c>
      <c r="D168" s="176"/>
      <c r="E168" s="748"/>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row>
    <row r="169" spans="1:38" outlineLevel="1" x14ac:dyDescent="0.2">
      <c r="A169" s="6"/>
      <c r="B169" s="747">
        <f t="shared" si="9"/>
        <v>102</v>
      </c>
      <c r="C169" s="56" t="s">
        <v>123</v>
      </c>
      <c r="D169" s="176"/>
      <c r="E169" s="748"/>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row>
    <row r="170" spans="1:38" outlineLevel="1" x14ac:dyDescent="0.2">
      <c r="A170" s="6"/>
      <c r="B170" s="747">
        <f t="shared" si="9"/>
        <v>103</v>
      </c>
      <c r="C170" s="56" t="s">
        <v>124</v>
      </c>
      <c r="D170" s="176"/>
      <c r="E170" s="748"/>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row>
    <row r="171" spans="1:38" outlineLevel="1" x14ac:dyDescent="0.2">
      <c r="A171" s="6"/>
      <c r="B171" s="747">
        <f t="shared" si="9"/>
        <v>104</v>
      </c>
      <c r="C171" s="56" t="s">
        <v>393</v>
      </c>
      <c r="D171" s="176"/>
      <c r="E171" s="748"/>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row>
    <row r="172" spans="1:38" outlineLevel="1" x14ac:dyDescent="0.2">
      <c r="A172" s="6"/>
      <c r="B172" s="747">
        <f t="shared" si="9"/>
        <v>105</v>
      </c>
      <c r="C172" s="56" t="s">
        <v>394</v>
      </c>
      <c r="D172" s="176"/>
      <c r="E172" s="748"/>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row>
    <row r="173" spans="1:38" outlineLevel="1" x14ac:dyDescent="0.2">
      <c r="A173" s="6"/>
      <c r="B173" s="747">
        <f t="shared" si="9"/>
        <v>106</v>
      </c>
      <c r="C173" s="56" t="s">
        <v>125</v>
      </c>
      <c r="D173" s="176"/>
      <c r="E173" s="748"/>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row>
    <row r="174" spans="1:38" outlineLevel="1" x14ac:dyDescent="0.2">
      <c r="A174" s="6"/>
      <c r="B174" s="747">
        <f t="shared" si="9"/>
        <v>107</v>
      </c>
      <c r="C174" s="56" t="s">
        <v>126</v>
      </c>
      <c r="D174" s="176"/>
      <c r="E174" s="748"/>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row>
    <row r="175" spans="1:38" outlineLevel="1" x14ac:dyDescent="0.2">
      <c r="A175" s="6"/>
      <c r="B175" s="747">
        <f t="shared" si="9"/>
        <v>108</v>
      </c>
      <c r="C175" s="56" t="s">
        <v>127</v>
      </c>
      <c r="D175" s="176"/>
      <c r="E175" s="748"/>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row>
    <row r="176" spans="1:38" outlineLevel="1" x14ac:dyDescent="0.2">
      <c r="A176" s="6"/>
      <c r="B176" s="747">
        <f t="shared" si="9"/>
        <v>109</v>
      </c>
      <c r="C176" s="56" t="s">
        <v>128</v>
      </c>
      <c r="D176" s="176"/>
      <c r="E176" s="748"/>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row>
    <row r="177" spans="1:38" outlineLevel="1" x14ac:dyDescent="0.2">
      <c r="A177" s="6"/>
      <c r="B177" s="747">
        <f t="shared" si="9"/>
        <v>110</v>
      </c>
      <c r="C177" s="56" t="s">
        <v>129</v>
      </c>
      <c r="D177" s="176"/>
      <c r="E177" s="748"/>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row>
    <row r="178" spans="1:38" outlineLevel="1" x14ac:dyDescent="0.2">
      <c r="A178" s="6"/>
      <c r="B178" s="747">
        <f t="shared" si="9"/>
        <v>111</v>
      </c>
      <c r="C178" s="56" t="s">
        <v>130</v>
      </c>
      <c r="D178" s="176"/>
      <c r="E178" s="748"/>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row>
    <row r="179" spans="1:38" outlineLevel="1" x14ac:dyDescent="0.2">
      <c r="A179" s="6"/>
      <c r="B179" s="747">
        <f t="shared" si="9"/>
        <v>112</v>
      </c>
      <c r="C179" s="56" t="s">
        <v>131</v>
      </c>
      <c r="D179" s="176"/>
      <c r="E179" s="748"/>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row>
    <row r="180" spans="1:38" outlineLevel="1" x14ac:dyDescent="0.2">
      <c r="A180" s="6"/>
      <c r="B180" s="747">
        <f t="shared" si="9"/>
        <v>113</v>
      </c>
      <c r="C180" s="56" t="s">
        <v>132</v>
      </c>
      <c r="D180" s="176"/>
      <c r="E180" s="748"/>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row>
    <row r="181" spans="1:38" outlineLevel="1" x14ac:dyDescent="0.2">
      <c r="A181" s="6"/>
      <c r="B181" s="747">
        <f t="shared" si="9"/>
        <v>114</v>
      </c>
      <c r="C181" s="56" t="s">
        <v>133</v>
      </c>
      <c r="D181" s="176"/>
      <c r="E181" s="748"/>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row>
    <row r="182" spans="1:38" outlineLevel="1" x14ac:dyDescent="0.2">
      <c r="A182" s="6"/>
      <c r="B182" s="747">
        <f t="shared" si="9"/>
        <v>115</v>
      </c>
      <c r="C182" s="56" t="s">
        <v>134</v>
      </c>
      <c r="D182" s="176"/>
      <c r="E182" s="748"/>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row>
    <row r="183" spans="1:38" outlineLevel="1" x14ac:dyDescent="0.2">
      <c r="A183" s="6"/>
      <c r="B183" s="747">
        <f t="shared" si="9"/>
        <v>116</v>
      </c>
      <c r="C183" s="56" t="s">
        <v>135</v>
      </c>
      <c r="D183" s="176"/>
      <c r="E183" s="748"/>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row>
    <row r="184" spans="1:38" outlineLevel="1" x14ac:dyDescent="0.2">
      <c r="A184" s="6"/>
      <c r="B184" s="747">
        <f t="shared" si="9"/>
        <v>117</v>
      </c>
      <c r="C184" s="56" t="s">
        <v>136</v>
      </c>
      <c r="D184" s="176"/>
      <c r="E184" s="748"/>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row>
    <row r="185" spans="1:38" outlineLevel="1" x14ac:dyDescent="0.2">
      <c r="A185" s="6"/>
      <c r="B185" s="747">
        <f t="shared" si="9"/>
        <v>118</v>
      </c>
      <c r="C185" s="56" t="s">
        <v>137</v>
      </c>
      <c r="D185" s="176"/>
      <c r="E185" s="748"/>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row>
    <row r="186" spans="1:38" outlineLevel="1" x14ac:dyDescent="0.2">
      <c r="A186" s="6"/>
      <c r="B186" s="747">
        <f t="shared" si="9"/>
        <v>119</v>
      </c>
      <c r="C186" s="56" t="s">
        <v>138</v>
      </c>
      <c r="D186" s="176"/>
      <c r="E186" s="748"/>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row>
    <row r="187" spans="1:38" outlineLevel="1" x14ac:dyDescent="0.2">
      <c r="A187" s="6"/>
      <c r="B187" s="747">
        <f t="shared" si="9"/>
        <v>120</v>
      </c>
      <c r="C187" s="56" t="s">
        <v>139</v>
      </c>
      <c r="D187" s="176"/>
      <c r="E187" s="748"/>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row>
    <row r="188" spans="1:38" outlineLevel="1" x14ac:dyDescent="0.2">
      <c r="A188" s="6"/>
      <c r="B188" s="747">
        <f t="shared" si="9"/>
        <v>121</v>
      </c>
      <c r="C188" s="56" t="s">
        <v>140</v>
      </c>
      <c r="D188" s="176"/>
      <c r="E188" s="748"/>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row>
    <row r="189" spans="1:38" outlineLevel="1" x14ac:dyDescent="0.2">
      <c r="A189" s="6"/>
      <c r="B189" s="747">
        <f t="shared" si="9"/>
        <v>122</v>
      </c>
      <c r="C189" s="56" t="s">
        <v>141</v>
      </c>
      <c r="D189" s="176"/>
      <c r="E189" s="748"/>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row>
    <row r="190" spans="1:38" outlineLevel="1" x14ac:dyDescent="0.2">
      <c r="A190" s="6"/>
      <c r="B190" s="747">
        <f t="shared" si="9"/>
        <v>123</v>
      </c>
      <c r="C190" s="56" t="s">
        <v>142</v>
      </c>
      <c r="D190" s="176"/>
      <c r="E190" s="748"/>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row>
    <row r="191" spans="1:38" outlineLevel="1" x14ac:dyDescent="0.2">
      <c r="A191" s="6"/>
      <c r="B191" s="747">
        <f t="shared" si="9"/>
        <v>124</v>
      </c>
      <c r="C191" s="56" t="s">
        <v>143</v>
      </c>
      <c r="D191" s="176"/>
      <c r="E191" s="748"/>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row>
    <row r="192" spans="1:38" outlineLevel="1" x14ac:dyDescent="0.2">
      <c r="A192" s="6"/>
      <c r="B192" s="747">
        <f t="shared" si="9"/>
        <v>125</v>
      </c>
      <c r="C192" s="56" t="s">
        <v>144</v>
      </c>
      <c r="D192" s="176"/>
      <c r="E192" s="748"/>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row>
    <row r="193" spans="1:38" outlineLevel="1" x14ac:dyDescent="0.2">
      <c r="A193" s="6"/>
      <c r="B193" s="747">
        <f t="shared" si="9"/>
        <v>126</v>
      </c>
      <c r="C193" s="56" t="s">
        <v>145</v>
      </c>
      <c r="D193" s="176"/>
      <c r="E193" s="748"/>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row>
    <row r="194" spans="1:38" outlineLevel="1" x14ac:dyDescent="0.2">
      <c r="A194" s="6"/>
      <c r="B194" s="747">
        <f t="shared" si="9"/>
        <v>127</v>
      </c>
      <c r="C194" s="56" t="s">
        <v>146</v>
      </c>
      <c r="D194" s="176"/>
      <c r="E194" s="748"/>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row>
    <row r="195" spans="1:38" outlineLevel="1" x14ac:dyDescent="0.2">
      <c r="A195" s="6"/>
      <c r="B195" s="747">
        <f t="shared" si="9"/>
        <v>128</v>
      </c>
      <c r="C195" s="56" t="s">
        <v>147</v>
      </c>
      <c r="D195" s="176"/>
      <c r="E195" s="748"/>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row>
    <row r="196" spans="1:38" outlineLevel="1" x14ac:dyDescent="0.2">
      <c r="A196" s="6"/>
      <c r="B196" s="747">
        <f t="shared" si="9"/>
        <v>129</v>
      </c>
      <c r="C196" s="56"/>
      <c r="D196" s="176"/>
      <c r="E196" s="748"/>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row>
    <row r="197" spans="1:38" outlineLevel="1" x14ac:dyDescent="0.2">
      <c r="A197" s="6"/>
      <c r="B197" s="747">
        <f t="shared" ref="B197:B222" si="10">B196+1</f>
        <v>130</v>
      </c>
      <c r="C197" s="56"/>
      <c r="D197" s="176"/>
      <c r="E197" s="748"/>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row>
    <row r="198" spans="1:38" outlineLevel="1" x14ac:dyDescent="0.2">
      <c r="A198" s="6"/>
      <c r="B198" s="747">
        <f t="shared" si="10"/>
        <v>131</v>
      </c>
      <c r="C198" s="56"/>
      <c r="D198" s="176"/>
      <c r="E198" s="748"/>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row>
    <row r="199" spans="1:38" outlineLevel="1" x14ac:dyDescent="0.2">
      <c r="A199" s="6"/>
      <c r="B199" s="747">
        <f t="shared" si="10"/>
        <v>132</v>
      </c>
      <c r="C199" s="56"/>
      <c r="D199" s="176"/>
      <c r="E199" s="748"/>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row>
    <row r="200" spans="1:38" outlineLevel="1" x14ac:dyDescent="0.2">
      <c r="A200" s="6"/>
      <c r="B200" s="747">
        <f t="shared" si="10"/>
        <v>133</v>
      </c>
      <c r="C200" s="56"/>
      <c r="D200" s="176"/>
      <c r="E200" s="748"/>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row>
    <row r="201" spans="1:38" outlineLevel="1" x14ac:dyDescent="0.2">
      <c r="A201" s="6"/>
      <c r="B201" s="747">
        <f t="shared" si="10"/>
        <v>134</v>
      </c>
      <c r="C201" s="56"/>
      <c r="D201" s="176"/>
      <c r="E201" s="748"/>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row>
    <row r="202" spans="1:38" outlineLevel="1" x14ac:dyDescent="0.2">
      <c r="A202" s="6"/>
      <c r="B202" s="747">
        <f t="shared" si="10"/>
        <v>135</v>
      </c>
      <c r="C202" s="56"/>
      <c r="D202" s="176"/>
      <c r="E202" s="748"/>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row>
    <row r="203" spans="1:38" outlineLevel="1" x14ac:dyDescent="0.2">
      <c r="A203" s="6"/>
      <c r="B203" s="747">
        <f t="shared" si="10"/>
        <v>136</v>
      </c>
      <c r="C203" s="56"/>
      <c r="D203" s="176"/>
      <c r="E203" s="748"/>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row>
    <row r="204" spans="1:38" outlineLevel="1" x14ac:dyDescent="0.2">
      <c r="A204" s="6"/>
      <c r="B204" s="747">
        <f t="shared" si="10"/>
        <v>137</v>
      </c>
      <c r="C204" s="56"/>
      <c r="D204" s="176"/>
      <c r="E204" s="748"/>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row>
    <row r="205" spans="1:38" outlineLevel="1" x14ac:dyDescent="0.2">
      <c r="A205" s="6"/>
      <c r="B205" s="747">
        <f t="shared" si="10"/>
        <v>138</v>
      </c>
      <c r="C205" s="56"/>
      <c r="D205" s="176"/>
      <c r="E205" s="748"/>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row>
    <row r="206" spans="1:38" outlineLevel="1" x14ac:dyDescent="0.2">
      <c r="A206" s="6"/>
      <c r="B206" s="747">
        <f t="shared" si="10"/>
        <v>139</v>
      </c>
      <c r="C206" s="56"/>
      <c r="D206" s="176"/>
      <c r="E206" s="748"/>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row>
    <row r="207" spans="1:38" outlineLevel="1" x14ac:dyDescent="0.2">
      <c r="A207" s="6"/>
      <c r="B207" s="747">
        <f t="shared" si="10"/>
        <v>140</v>
      </c>
      <c r="C207" s="56"/>
      <c r="D207" s="176"/>
      <c r="E207" s="748"/>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row>
    <row r="208" spans="1:38" outlineLevel="1" x14ac:dyDescent="0.2">
      <c r="A208" s="6"/>
      <c r="B208" s="747">
        <f t="shared" si="10"/>
        <v>141</v>
      </c>
      <c r="C208" s="56"/>
      <c r="D208" s="176"/>
      <c r="E208" s="748"/>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row>
    <row r="209" spans="1:38" outlineLevel="1" x14ac:dyDescent="0.2">
      <c r="A209" s="6"/>
      <c r="B209" s="747">
        <f t="shared" si="10"/>
        <v>142</v>
      </c>
      <c r="C209" s="56"/>
      <c r="D209" s="176"/>
      <c r="E209" s="748"/>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row>
    <row r="210" spans="1:38" outlineLevel="1" x14ac:dyDescent="0.2">
      <c r="A210" s="6"/>
      <c r="B210" s="747">
        <f t="shared" si="10"/>
        <v>143</v>
      </c>
      <c r="C210" s="56"/>
      <c r="D210" s="176"/>
      <c r="E210" s="748"/>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row>
    <row r="211" spans="1:38" outlineLevel="1" x14ac:dyDescent="0.2">
      <c r="A211" s="6"/>
      <c r="B211" s="747">
        <f t="shared" si="10"/>
        <v>144</v>
      </c>
      <c r="C211" s="56"/>
      <c r="D211" s="176"/>
      <c r="E211" s="748"/>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row>
    <row r="212" spans="1:38" outlineLevel="1" x14ac:dyDescent="0.2">
      <c r="A212" s="6"/>
      <c r="B212" s="747">
        <f t="shared" si="10"/>
        <v>145</v>
      </c>
      <c r="C212" s="56"/>
      <c r="D212" s="176"/>
      <c r="E212" s="748"/>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row>
    <row r="213" spans="1:38" outlineLevel="1" x14ac:dyDescent="0.2">
      <c r="A213" s="6"/>
      <c r="B213" s="747">
        <f t="shared" si="10"/>
        <v>146</v>
      </c>
      <c r="C213" s="56"/>
      <c r="D213" s="176"/>
      <c r="E213" s="748"/>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row>
    <row r="214" spans="1:38" outlineLevel="1" x14ac:dyDescent="0.2">
      <c r="A214" s="6"/>
      <c r="B214" s="747">
        <f t="shared" si="10"/>
        <v>147</v>
      </c>
      <c r="C214" s="56"/>
      <c r="D214" s="176"/>
      <c r="E214" s="748"/>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row>
    <row r="215" spans="1:38" outlineLevel="1" x14ac:dyDescent="0.2">
      <c r="A215" s="6"/>
      <c r="B215" s="747">
        <f t="shared" si="10"/>
        <v>148</v>
      </c>
      <c r="C215" s="56"/>
      <c r="D215" s="176"/>
      <c r="E215" s="748"/>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row>
    <row r="216" spans="1:38" outlineLevel="1" x14ac:dyDescent="0.2">
      <c r="A216" s="6"/>
      <c r="B216" s="747">
        <f t="shared" si="10"/>
        <v>149</v>
      </c>
      <c r="C216" s="56"/>
      <c r="D216" s="176"/>
      <c r="E216" s="748"/>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row>
    <row r="217" spans="1:38" outlineLevel="1" x14ac:dyDescent="0.2">
      <c r="A217" s="6"/>
      <c r="B217" s="747">
        <f t="shared" si="10"/>
        <v>150</v>
      </c>
      <c r="C217" s="56"/>
      <c r="D217" s="176"/>
      <c r="E217" s="748"/>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row>
    <row r="218" spans="1:38" outlineLevel="1" x14ac:dyDescent="0.2">
      <c r="A218" s="6"/>
      <c r="B218" s="747">
        <f t="shared" si="10"/>
        <v>151</v>
      </c>
      <c r="C218" s="56"/>
      <c r="D218" s="176"/>
      <c r="E218" s="748"/>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row>
    <row r="219" spans="1:38" outlineLevel="1" x14ac:dyDescent="0.2">
      <c r="A219" s="6"/>
      <c r="B219" s="747">
        <f t="shared" si="10"/>
        <v>152</v>
      </c>
      <c r="C219" s="56"/>
      <c r="D219" s="176"/>
      <c r="E219" s="748"/>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row>
    <row r="220" spans="1:38" outlineLevel="1" x14ac:dyDescent="0.2">
      <c r="A220" s="6"/>
      <c r="B220" s="747">
        <f t="shared" si="10"/>
        <v>153</v>
      </c>
      <c r="C220" s="56"/>
      <c r="D220" s="176"/>
      <c r="E220" s="748"/>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row>
    <row r="221" spans="1:38" outlineLevel="1" x14ac:dyDescent="0.2">
      <c r="A221" s="6"/>
      <c r="B221" s="747">
        <f t="shared" si="10"/>
        <v>154</v>
      </c>
      <c r="C221" s="56"/>
      <c r="D221" s="176"/>
      <c r="E221" s="748"/>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row>
    <row r="222" spans="1:38" x14ac:dyDescent="0.2">
      <c r="A222" s="6"/>
      <c r="B222" s="751">
        <f t="shared" si="10"/>
        <v>155</v>
      </c>
      <c r="C222" s="814"/>
      <c r="D222" s="752"/>
      <c r="E222" s="753"/>
      <c r="F222" s="6" t="s">
        <v>506</v>
      </c>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row>
    <row r="223" spans="1:38" x14ac:dyDescent="0.2">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row>
    <row r="224" spans="1:38" x14ac:dyDescent="0.2">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row>
    <row r="225" spans="1:38" ht="15.75" x14ac:dyDescent="0.25">
      <c r="A225" s="6"/>
      <c r="B225" s="4" t="s">
        <v>523</v>
      </c>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row>
    <row r="226" spans="1:38" s="92" customFormat="1" ht="7.5" customHeight="1" x14ac:dyDescent="0.25">
      <c r="A226" s="6"/>
      <c r="B226" s="4"/>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row>
    <row r="227" spans="1:38" s="92" customFormat="1" x14ac:dyDescent="0.2">
      <c r="A227" s="6"/>
      <c r="B227" s="102" t="str">
        <f>'WK1 - Identification'!C34</f>
        <v>2. Is the council applying for a one-year increase (s508(2)) or a multi-year increase (s508A)?</v>
      </c>
      <c r="C227" s="103"/>
      <c r="D227" s="6"/>
      <c r="E227" s="103"/>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row>
    <row r="228" spans="1:38" s="92" customFormat="1" x14ac:dyDescent="0.2">
      <c r="A228" s="6"/>
      <c r="B228" s="812" t="s">
        <v>271</v>
      </c>
      <c r="C228" s="6"/>
      <c r="D228" s="6"/>
      <c r="E228" s="103"/>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row>
    <row r="229" spans="1:38" s="92" customFormat="1" x14ac:dyDescent="0.2">
      <c r="A229" s="6"/>
      <c r="B229" s="813" t="s">
        <v>272</v>
      </c>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row>
    <row r="230" spans="1:38" s="92" customFormat="1" x14ac:dyDescent="0.2">
      <c r="A230" s="6"/>
      <c r="B230" s="97"/>
      <c r="C230" s="97"/>
      <c r="D230" s="97"/>
      <c r="E230" s="97"/>
      <c r="F230" s="97"/>
      <c r="G230" s="97"/>
      <c r="H230" s="97"/>
      <c r="I230" s="97"/>
      <c r="J230" s="97"/>
      <c r="K230" s="97"/>
      <c r="L230" s="97"/>
      <c r="M230" s="97"/>
      <c r="N230" s="97"/>
      <c r="O230" s="97"/>
      <c r="P230" s="97"/>
      <c r="Q230" s="6"/>
      <c r="R230" s="6"/>
      <c r="S230" s="6"/>
      <c r="T230" s="6"/>
      <c r="U230" s="6"/>
      <c r="V230" s="6"/>
      <c r="W230" s="6"/>
      <c r="X230" s="6"/>
      <c r="Y230" s="6"/>
      <c r="Z230" s="6"/>
      <c r="AA230" s="6"/>
      <c r="AB230" s="6"/>
      <c r="AC230" s="6"/>
      <c r="AD230" s="6"/>
      <c r="AE230" s="6"/>
      <c r="AF230" s="6"/>
      <c r="AG230" s="6"/>
      <c r="AH230" s="6"/>
      <c r="AI230" s="6"/>
      <c r="AJ230" s="6"/>
      <c r="AK230" s="6"/>
      <c r="AL230" s="6"/>
    </row>
    <row r="231" spans="1:38" s="92" customFormat="1" x14ac:dyDescent="0.2">
      <c r="A231" s="6"/>
      <c r="B231" s="784" t="str">
        <f>'WK1 - Identification'!C35</f>
        <v>3. For s508A applications: for how many years is the council requesting % increases as part of this application?</v>
      </c>
      <c r="C231" s="6"/>
      <c r="D231" s="6"/>
      <c r="E231" s="6"/>
      <c r="F231" s="6"/>
      <c r="G231" s="6"/>
      <c r="H231" s="6"/>
      <c r="I231" s="6"/>
      <c r="J231" s="6"/>
      <c r="K231" s="97"/>
      <c r="L231" s="97"/>
      <c r="M231" s="97"/>
      <c r="N231" s="97"/>
      <c r="O231" s="97"/>
      <c r="P231" s="97"/>
      <c r="Q231" s="6"/>
      <c r="R231" s="6"/>
      <c r="S231" s="6"/>
      <c r="T231" s="6"/>
      <c r="U231" s="6"/>
      <c r="V231" s="6"/>
      <c r="W231" s="6"/>
      <c r="X231" s="6"/>
      <c r="Y231" s="6"/>
      <c r="Z231" s="6"/>
      <c r="AA231" s="6"/>
      <c r="AB231" s="6"/>
      <c r="AC231" s="6"/>
      <c r="AD231" s="6"/>
      <c r="AE231" s="6"/>
      <c r="AF231" s="6"/>
      <c r="AG231" s="6"/>
      <c r="AH231" s="6"/>
      <c r="AI231" s="6"/>
      <c r="AJ231" s="6"/>
      <c r="AK231" s="6"/>
      <c r="AL231" s="6"/>
    </row>
    <row r="232" spans="1:38" s="92" customFormat="1" x14ac:dyDescent="0.2">
      <c r="A232" s="6"/>
      <c r="B232" s="744"/>
      <c r="C232" s="696" t="s">
        <v>500</v>
      </c>
      <c r="D232" s="803" t="s">
        <v>501</v>
      </c>
      <c r="E232" s="804" t="s">
        <v>499</v>
      </c>
      <c r="F232" s="6"/>
      <c r="G232" s="6"/>
      <c r="H232" s="6"/>
      <c r="I232" s="6"/>
      <c r="J232" s="6"/>
      <c r="K232" s="97"/>
      <c r="L232" s="97"/>
      <c r="M232" s="97"/>
      <c r="N232" s="97"/>
      <c r="O232" s="97"/>
      <c r="P232" s="97"/>
      <c r="Q232" s="6"/>
      <c r="R232" s="6"/>
      <c r="S232" s="6"/>
      <c r="T232" s="6"/>
      <c r="U232" s="6"/>
      <c r="V232" s="6"/>
      <c r="W232" s="6"/>
      <c r="X232" s="6"/>
      <c r="Y232" s="6"/>
      <c r="Z232" s="6"/>
      <c r="AA232" s="6"/>
      <c r="AB232" s="6"/>
      <c r="AC232" s="6"/>
      <c r="AD232" s="6"/>
      <c r="AE232" s="6"/>
      <c r="AF232" s="6"/>
      <c r="AG232" s="6"/>
      <c r="AH232" s="6"/>
      <c r="AI232" s="6"/>
      <c r="AJ232" s="6"/>
      <c r="AK232" s="6"/>
      <c r="AL232" s="6"/>
    </row>
    <row r="233" spans="1:38" s="92" customFormat="1" x14ac:dyDescent="0.2">
      <c r="A233" s="6"/>
      <c r="B233" s="751"/>
      <c r="C233" s="805" t="s">
        <v>498</v>
      </c>
      <c r="D233" s="769"/>
      <c r="E233" s="753"/>
      <c r="F233" s="6"/>
      <c r="G233" s="6"/>
      <c r="H233" s="6"/>
      <c r="I233" s="6"/>
      <c r="J233" s="6"/>
      <c r="K233" s="97"/>
      <c r="L233" s="97"/>
      <c r="M233" s="97"/>
      <c r="N233" s="97"/>
      <c r="O233" s="97"/>
      <c r="P233" s="97"/>
      <c r="Q233" s="6"/>
      <c r="R233" s="6"/>
      <c r="S233" s="6"/>
      <c r="T233" s="6"/>
      <c r="U233" s="6"/>
      <c r="V233" s="6"/>
      <c r="W233" s="6"/>
      <c r="X233" s="6"/>
      <c r="Y233" s="6"/>
      <c r="Z233" s="6"/>
      <c r="AA233" s="6"/>
      <c r="AB233" s="6"/>
      <c r="AC233" s="6"/>
      <c r="AD233" s="6"/>
      <c r="AE233" s="6"/>
      <c r="AF233" s="6"/>
      <c r="AG233" s="6"/>
      <c r="AH233" s="6"/>
      <c r="AI233" s="6"/>
      <c r="AJ233" s="6"/>
      <c r="AK233" s="6"/>
      <c r="AL233" s="6"/>
    </row>
    <row r="234" spans="1:38" s="92" customFormat="1" x14ac:dyDescent="0.2">
      <c r="A234" s="6"/>
      <c r="B234" s="744"/>
      <c r="C234" s="745"/>
      <c r="D234" s="803"/>
      <c r="E234" s="806" t="s">
        <v>463</v>
      </c>
      <c r="F234" s="6"/>
      <c r="G234" s="6"/>
      <c r="H234" s="6"/>
      <c r="I234" s="6"/>
      <c r="J234" s="6"/>
      <c r="K234" s="97"/>
      <c r="L234" s="97"/>
      <c r="M234" s="97"/>
      <c r="N234" s="97"/>
      <c r="O234" s="97"/>
      <c r="P234" s="97"/>
      <c r="Q234" s="6"/>
      <c r="R234" s="6"/>
      <c r="S234" s="6"/>
      <c r="T234" s="6"/>
      <c r="U234" s="6"/>
      <c r="V234" s="6"/>
      <c r="W234" s="6"/>
      <c r="X234" s="6"/>
      <c r="Y234" s="6"/>
      <c r="Z234" s="6"/>
      <c r="AA234" s="6"/>
      <c r="AB234" s="6"/>
      <c r="AC234" s="6"/>
      <c r="AD234" s="6"/>
      <c r="AE234" s="6"/>
      <c r="AF234" s="6"/>
      <c r="AG234" s="6"/>
      <c r="AH234" s="6"/>
      <c r="AI234" s="6"/>
      <c r="AJ234" s="6"/>
      <c r="AK234" s="6"/>
      <c r="AL234" s="6"/>
    </row>
    <row r="235" spans="1:38" s="92" customFormat="1" x14ac:dyDescent="0.2">
      <c r="A235" s="6"/>
      <c r="B235" s="747"/>
      <c r="C235" s="176"/>
      <c r="D235" s="625">
        <f t="array" ref="D235:D240">TRANSPOSE(H54:M54)</f>
        <v>2</v>
      </c>
      <c r="E235" s="748" t="str">
        <f t="shared" ref="E235:E240" si="11">D235&amp;$C$233</f>
        <v>2 years</v>
      </c>
      <c r="F235" s="6"/>
      <c r="G235" s="6"/>
      <c r="H235" s="6"/>
      <c r="I235" s="6"/>
      <c r="J235" s="6"/>
      <c r="K235" s="97"/>
      <c r="L235" s="97"/>
      <c r="M235" s="97"/>
      <c r="N235" s="97"/>
      <c r="O235" s="97"/>
      <c r="P235" s="97"/>
      <c r="Q235" s="6"/>
      <c r="R235" s="6"/>
      <c r="S235" s="6"/>
      <c r="T235" s="6"/>
      <c r="U235" s="6"/>
      <c r="V235" s="6"/>
      <c r="W235" s="6"/>
      <c r="X235" s="6"/>
      <c r="Y235" s="6"/>
      <c r="Z235" s="6"/>
      <c r="AA235" s="6"/>
      <c r="AB235" s="6"/>
      <c r="AC235" s="6"/>
      <c r="AD235" s="6"/>
      <c r="AE235" s="6"/>
      <c r="AF235" s="6"/>
      <c r="AG235" s="6"/>
      <c r="AH235" s="6"/>
      <c r="AI235" s="6"/>
      <c r="AJ235" s="6"/>
      <c r="AK235" s="6"/>
      <c r="AL235" s="6"/>
    </row>
    <row r="236" spans="1:38" s="92" customFormat="1" x14ac:dyDescent="0.2">
      <c r="A236" s="6"/>
      <c r="B236" s="747"/>
      <c r="C236" s="176"/>
      <c r="D236" s="625">
        <v>3</v>
      </c>
      <c r="E236" s="748" t="str">
        <f t="shared" si="11"/>
        <v>3 years</v>
      </c>
      <c r="F236" s="6"/>
      <c r="G236" s="6"/>
      <c r="H236" s="6"/>
      <c r="I236" s="6"/>
      <c r="J236" s="6"/>
      <c r="K236" s="97"/>
      <c r="L236" s="97"/>
      <c r="M236" s="97"/>
      <c r="N236" s="97"/>
      <c r="O236" s="97"/>
      <c r="P236" s="97"/>
      <c r="Q236" s="6"/>
      <c r="R236" s="6"/>
      <c r="S236" s="6"/>
      <c r="T236" s="6"/>
      <c r="U236" s="6"/>
      <c r="V236" s="6"/>
      <c r="W236" s="6"/>
      <c r="X236" s="6"/>
      <c r="Y236" s="6"/>
      <c r="Z236" s="6"/>
      <c r="AA236" s="6"/>
      <c r="AB236" s="6"/>
      <c r="AC236" s="6"/>
      <c r="AD236" s="6"/>
      <c r="AE236" s="6"/>
      <c r="AF236" s="6"/>
      <c r="AG236" s="6"/>
      <c r="AH236" s="6"/>
      <c r="AI236" s="6"/>
      <c r="AJ236" s="6"/>
      <c r="AK236" s="6"/>
      <c r="AL236" s="6"/>
    </row>
    <row r="237" spans="1:38" s="92" customFormat="1" x14ac:dyDescent="0.2">
      <c r="A237" s="6"/>
      <c r="B237" s="747"/>
      <c r="C237" s="176"/>
      <c r="D237" s="625">
        <v>4</v>
      </c>
      <c r="E237" s="748" t="str">
        <f t="shared" si="11"/>
        <v>4 years</v>
      </c>
      <c r="F237" s="6"/>
      <c r="G237" s="6"/>
      <c r="H237" s="6"/>
      <c r="I237" s="6"/>
      <c r="J237" s="6"/>
      <c r="K237" s="97"/>
      <c r="L237" s="97"/>
      <c r="M237" s="97"/>
      <c r="N237" s="97"/>
      <c r="O237" s="97"/>
      <c r="P237" s="97"/>
      <c r="Q237" s="6"/>
      <c r="R237" s="6"/>
      <c r="S237" s="6"/>
      <c r="T237" s="6"/>
      <c r="U237" s="6"/>
      <c r="V237" s="6"/>
      <c r="W237" s="6"/>
      <c r="X237" s="6"/>
      <c r="Y237" s="6"/>
      <c r="Z237" s="6"/>
      <c r="AA237" s="6"/>
      <c r="AB237" s="6"/>
      <c r="AC237" s="6"/>
      <c r="AD237" s="6"/>
      <c r="AE237" s="6"/>
      <c r="AF237" s="6"/>
      <c r="AG237" s="6"/>
      <c r="AH237" s="6"/>
      <c r="AI237" s="6"/>
      <c r="AJ237" s="6"/>
      <c r="AK237" s="6"/>
      <c r="AL237" s="6"/>
    </row>
    <row r="238" spans="1:38" s="92" customFormat="1" x14ac:dyDescent="0.2">
      <c r="A238" s="6"/>
      <c r="B238" s="747"/>
      <c r="C238" s="176"/>
      <c r="D238" s="625">
        <v>5</v>
      </c>
      <c r="E238" s="748" t="str">
        <f t="shared" si="11"/>
        <v>5 years</v>
      </c>
      <c r="F238" s="6"/>
      <c r="G238" s="6"/>
      <c r="H238" s="6"/>
      <c r="I238" s="6"/>
      <c r="J238" s="6"/>
      <c r="K238" s="97"/>
      <c r="L238" s="97"/>
      <c r="M238" s="97"/>
      <c r="N238" s="97"/>
      <c r="O238" s="97"/>
      <c r="P238" s="97"/>
      <c r="Q238" s="6"/>
      <c r="R238" s="6"/>
      <c r="S238" s="6"/>
      <c r="T238" s="6"/>
      <c r="U238" s="6"/>
      <c r="V238" s="6"/>
      <c r="W238" s="6"/>
      <c r="X238" s="6"/>
      <c r="Y238" s="6"/>
      <c r="Z238" s="6"/>
      <c r="AA238" s="6"/>
      <c r="AB238" s="6"/>
      <c r="AC238" s="6"/>
      <c r="AD238" s="6"/>
      <c r="AE238" s="6"/>
      <c r="AF238" s="6"/>
      <c r="AG238" s="6"/>
      <c r="AH238" s="6"/>
      <c r="AI238" s="6"/>
      <c r="AJ238" s="6"/>
      <c r="AK238" s="6"/>
      <c r="AL238" s="6"/>
    </row>
    <row r="239" spans="1:38" s="92" customFormat="1" x14ac:dyDescent="0.2">
      <c r="A239" s="6"/>
      <c r="B239" s="747"/>
      <c r="C239" s="176"/>
      <c r="D239" s="625">
        <v>6</v>
      </c>
      <c r="E239" s="748" t="str">
        <f t="shared" si="11"/>
        <v>6 years</v>
      </c>
      <c r="F239" s="6"/>
      <c r="G239" s="6"/>
      <c r="H239" s="6"/>
      <c r="I239" s="6"/>
      <c r="J239" s="6"/>
      <c r="K239" s="97"/>
      <c r="L239" s="97"/>
      <c r="M239" s="97"/>
      <c r="N239" s="97"/>
      <c r="O239" s="97"/>
      <c r="P239" s="97"/>
      <c r="Q239" s="6"/>
      <c r="R239" s="6"/>
      <c r="S239" s="6"/>
      <c r="T239" s="6"/>
      <c r="U239" s="6"/>
      <c r="V239" s="6"/>
      <c r="W239" s="6"/>
      <c r="X239" s="6"/>
      <c r="Y239" s="6"/>
      <c r="Z239" s="6"/>
      <c r="AA239" s="6"/>
      <c r="AB239" s="6"/>
      <c r="AC239" s="6"/>
      <c r="AD239" s="6"/>
      <c r="AE239" s="6"/>
      <c r="AF239" s="6"/>
      <c r="AG239" s="6"/>
      <c r="AH239" s="6"/>
      <c r="AI239" s="6"/>
      <c r="AJ239" s="6"/>
      <c r="AK239" s="6"/>
      <c r="AL239" s="6"/>
    </row>
    <row r="240" spans="1:38" s="92" customFormat="1" x14ac:dyDescent="0.2">
      <c r="A240" s="6"/>
      <c r="B240" s="751"/>
      <c r="C240" s="752"/>
      <c r="D240" s="769">
        <v>7</v>
      </c>
      <c r="E240" s="753" t="str">
        <f t="shared" si="11"/>
        <v>7 years</v>
      </c>
      <c r="F240" s="6"/>
      <c r="G240" s="6"/>
      <c r="H240" s="6"/>
      <c r="I240" s="6"/>
      <c r="J240" s="6"/>
      <c r="K240" s="97"/>
      <c r="L240" s="97"/>
      <c r="M240" s="97"/>
      <c r="N240" s="97"/>
      <c r="O240" s="97"/>
      <c r="P240" s="97"/>
      <c r="Q240" s="6"/>
      <c r="R240" s="6"/>
      <c r="S240" s="6"/>
      <c r="T240" s="6"/>
      <c r="U240" s="6"/>
      <c r="V240" s="6"/>
      <c r="W240" s="6"/>
      <c r="X240" s="6"/>
      <c r="Y240" s="6"/>
      <c r="Z240" s="6"/>
      <c r="AA240" s="6"/>
      <c r="AB240" s="6"/>
      <c r="AC240" s="6"/>
      <c r="AD240" s="6"/>
      <c r="AE240" s="6"/>
      <c r="AF240" s="6"/>
      <c r="AG240" s="6"/>
      <c r="AH240" s="6"/>
      <c r="AI240" s="6"/>
      <c r="AJ240" s="6"/>
      <c r="AK240" s="6"/>
      <c r="AL240" s="6"/>
    </row>
    <row r="241" spans="1:38" s="92" customFormat="1" x14ac:dyDescent="0.2">
      <c r="A241" s="6"/>
      <c r="B241" s="6"/>
      <c r="C241" s="6"/>
      <c r="D241" s="6"/>
      <c r="E241" s="6"/>
      <c r="F241" s="6"/>
      <c r="G241" s="6"/>
      <c r="H241" s="6"/>
      <c r="I241" s="6"/>
      <c r="J241" s="6"/>
      <c r="K241" s="97"/>
      <c r="L241" s="97"/>
      <c r="M241" s="97"/>
      <c r="N241" s="97"/>
      <c r="O241" s="97"/>
      <c r="P241" s="97"/>
      <c r="Q241" s="6"/>
      <c r="R241" s="6"/>
      <c r="S241" s="6"/>
      <c r="T241" s="6"/>
      <c r="U241" s="6"/>
      <c r="V241" s="6"/>
      <c r="W241" s="6"/>
      <c r="X241" s="6"/>
      <c r="Y241" s="6"/>
      <c r="Z241" s="6"/>
      <c r="AA241" s="6"/>
      <c r="AB241" s="6"/>
      <c r="AC241" s="6"/>
      <c r="AD241" s="6"/>
      <c r="AE241" s="6"/>
      <c r="AF241" s="6"/>
      <c r="AG241" s="6"/>
      <c r="AH241" s="6"/>
      <c r="AI241" s="6"/>
      <c r="AJ241" s="6"/>
      <c r="AK241" s="6"/>
      <c r="AL241" s="6"/>
    </row>
    <row r="242" spans="1:38" s="92" customFormat="1" x14ac:dyDescent="0.2">
      <c r="A242" s="6"/>
      <c r="B242" s="102" t="str">
        <f>'WK1 - Identification'!C36</f>
        <v xml:space="preserve">4. For s508A &amp; s508(2) applications: is the special variation permanent or temporary?   </v>
      </c>
      <c r="C242" s="6"/>
      <c r="D242" s="97"/>
      <c r="E242" s="97"/>
      <c r="F242" s="97"/>
      <c r="G242" s="97"/>
      <c r="H242" s="97"/>
      <c r="I242" s="97"/>
      <c r="J242" s="97"/>
      <c r="K242" s="97"/>
      <c r="L242" s="97"/>
      <c r="M242" s="97"/>
      <c r="N242" s="97"/>
      <c r="O242" s="97"/>
      <c r="P242" s="97"/>
      <c r="Q242" s="6"/>
      <c r="R242" s="6"/>
      <c r="S242" s="6"/>
      <c r="T242" s="6"/>
      <c r="U242" s="6"/>
      <c r="V242" s="6"/>
      <c r="W242" s="6"/>
      <c r="X242" s="6"/>
      <c r="Y242" s="6"/>
      <c r="Z242" s="6"/>
      <c r="AA242" s="6"/>
      <c r="AB242" s="6"/>
      <c r="AC242" s="6"/>
      <c r="AD242" s="6"/>
      <c r="AE242" s="6"/>
      <c r="AF242" s="6"/>
      <c r="AG242" s="6"/>
      <c r="AH242" s="6"/>
      <c r="AI242" s="6"/>
      <c r="AJ242" s="6"/>
      <c r="AK242" s="6"/>
      <c r="AL242" s="6"/>
    </row>
    <row r="243" spans="1:38" s="92" customFormat="1" ht="12.75" x14ac:dyDescent="0.2">
      <c r="A243" s="6"/>
      <c r="B243" s="812" t="s">
        <v>259</v>
      </c>
      <c r="C243" s="97"/>
      <c r="D243" s="97"/>
      <c r="E243" s="807"/>
      <c r="F243" s="97"/>
      <c r="G243" s="97"/>
      <c r="H243" s="97"/>
      <c r="I243" s="97"/>
      <c r="J243" s="97"/>
      <c r="K243" s="97"/>
      <c r="L243" s="97"/>
      <c r="M243" s="97"/>
      <c r="N243" s="97"/>
      <c r="O243" s="97"/>
      <c r="P243" s="97"/>
      <c r="Q243" s="6"/>
      <c r="R243" s="6"/>
      <c r="S243" s="6"/>
      <c r="T243" s="6"/>
      <c r="U243" s="6"/>
      <c r="V243" s="6"/>
      <c r="W243" s="6"/>
      <c r="X243" s="6"/>
      <c r="Y243" s="6"/>
      <c r="Z243" s="6"/>
      <c r="AA243" s="6"/>
      <c r="AB243" s="6"/>
      <c r="AC243" s="6"/>
      <c r="AD243" s="6"/>
      <c r="AE243" s="6"/>
      <c r="AF243" s="6"/>
      <c r="AG243" s="6"/>
      <c r="AH243" s="6"/>
      <c r="AI243" s="6"/>
      <c r="AJ243" s="6"/>
      <c r="AK243" s="6"/>
      <c r="AL243" s="6"/>
    </row>
    <row r="244" spans="1:38" s="92" customFormat="1" x14ac:dyDescent="0.2">
      <c r="A244" s="6"/>
      <c r="B244" s="1381" t="s">
        <v>304</v>
      </c>
      <c r="C244" s="97"/>
      <c r="D244" s="97"/>
      <c r="E244" s="97"/>
      <c r="F244" s="97"/>
      <c r="G244" s="97"/>
      <c r="H244" s="97"/>
      <c r="I244" s="97"/>
      <c r="J244" s="97"/>
      <c r="K244" s="97"/>
      <c r="L244" s="97"/>
      <c r="M244" s="97"/>
      <c r="N244" s="97"/>
      <c r="O244" s="97"/>
      <c r="P244" s="97"/>
      <c r="Q244" s="6"/>
      <c r="R244" s="6"/>
      <c r="S244" s="6"/>
      <c r="T244" s="6"/>
      <c r="U244" s="6"/>
      <c r="V244" s="6"/>
      <c r="W244" s="6"/>
      <c r="X244" s="6"/>
      <c r="Y244" s="6"/>
      <c r="Z244" s="6"/>
      <c r="AA244" s="6"/>
      <c r="AB244" s="6"/>
      <c r="AC244" s="6"/>
      <c r="AD244" s="6"/>
      <c r="AE244" s="6"/>
      <c r="AF244" s="6"/>
      <c r="AG244" s="6"/>
      <c r="AH244" s="6"/>
      <c r="AI244" s="6"/>
      <c r="AJ244" s="6"/>
      <c r="AK244" s="6"/>
      <c r="AL244" s="6"/>
    </row>
    <row r="245" spans="1:38" s="1354" customFormat="1" x14ac:dyDescent="0.2">
      <c r="A245" s="1469"/>
      <c r="B245" s="813" t="s">
        <v>801</v>
      </c>
      <c r="C245" s="97"/>
      <c r="D245" s="97"/>
      <c r="E245" s="97"/>
      <c r="F245" s="97"/>
      <c r="G245" s="97"/>
      <c r="H245" s="97"/>
      <c r="I245" s="97"/>
      <c r="J245" s="97"/>
      <c r="K245" s="97"/>
      <c r="L245" s="97"/>
      <c r="M245" s="97"/>
      <c r="N245" s="97"/>
      <c r="O245" s="97"/>
      <c r="P245" s="97"/>
      <c r="Q245" s="6"/>
      <c r="R245" s="6"/>
      <c r="S245" s="6"/>
      <c r="T245" s="6"/>
      <c r="U245" s="6"/>
      <c r="V245" s="6"/>
      <c r="W245" s="6"/>
      <c r="X245" s="6"/>
      <c r="Y245" s="6"/>
      <c r="Z245" s="6"/>
      <c r="AA245" s="6"/>
      <c r="AB245" s="6"/>
      <c r="AC245" s="6"/>
      <c r="AD245" s="6"/>
      <c r="AE245" s="6"/>
      <c r="AF245" s="6"/>
      <c r="AG245" s="6"/>
      <c r="AH245" s="6"/>
      <c r="AI245" s="6"/>
      <c r="AJ245" s="6"/>
      <c r="AK245" s="6"/>
      <c r="AL245" s="6"/>
    </row>
    <row r="246" spans="1:38" s="92" customFormat="1" x14ac:dyDescent="0.2">
      <c r="A246" s="6"/>
      <c r="B246" s="1045"/>
      <c r="C246" s="97"/>
      <c r="D246" s="97"/>
      <c r="E246" s="97"/>
      <c r="F246" s="97"/>
      <c r="G246" s="97"/>
      <c r="H246" s="97"/>
      <c r="I246" s="97"/>
      <c r="J246" s="97"/>
      <c r="K246" s="97"/>
      <c r="L246" s="97"/>
      <c r="M246" s="97"/>
      <c r="N246" s="97"/>
      <c r="O246" s="97"/>
      <c r="P246" s="97"/>
      <c r="Q246" s="6"/>
      <c r="R246" s="6"/>
      <c r="S246" s="6"/>
      <c r="T246" s="6"/>
      <c r="U246" s="6"/>
      <c r="V246" s="6"/>
      <c r="W246" s="6"/>
      <c r="X246" s="6"/>
      <c r="Y246" s="6"/>
      <c r="Z246" s="6"/>
      <c r="AA246" s="6"/>
      <c r="AB246" s="6"/>
      <c r="AC246" s="6"/>
      <c r="AD246" s="6"/>
      <c r="AE246" s="6"/>
      <c r="AF246" s="6"/>
      <c r="AG246" s="6"/>
      <c r="AH246" s="6"/>
      <c r="AI246" s="6"/>
      <c r="AJ246" s="6"/>
      <c r="AK246" s="6"/>
      <c r="AL246" s="6"/>
    </row>
    <row r="247" spans="1:38" s="92" customFormat="1" x14ac:dyDescent="0.2">
      <c r="A247" s="6"/>
      <c r="B247" s="1046" t="str">
        <f>'WK1 - Identification'!C30</f>
        <v>1. Does the council have any existing SV(s) that means it has an increase above the rate peg for any year from 2021-22 (Year 1) onwards?</v>
      </c>
      <c r="C247" s="97"/>
      <c r="D247" s="97"/>
      <c r="E247" s="97"/>
      <c r="F247" s="97"/>
      <c r="G247" s="97"/>
      <c r="H247" s="97"/>
      <c r="I247" s="97"/>
      <c r="J247" s="97"/>
      <c r="K247" s="97"/>
      <c r="L247" s="97"/>
      <c r="M247" s="97"/>
      <c r="N247" s="97"/>
      <c r="O247" s="97"/>
      <c r="P247" s="97"/>
      <c r="Q247" s="6"/>
      <c r="R247" s="6"/>
      <c r="S247" s="6"/>
      <c r="T247" s="6"/>
      <c r="U247" s="6"/>
      <c r="V247" s="6"/>
      <c r="W247" s="6"/>
      <c r="X247" s="6"/>
      <c r="Y247" s="6"/>
      <c r="Z247" s="6"/>
      <c r="AA247" s="6"/>
      <c r="AB247" s="6"/>
      <c r="AC247" s="6"/>
      <c r="AD247" s="6"/>
      <c r="AE247" s="6"/>
      <c r="AF247" s="6"/>
      <c r="AG247" s="6"/>
      <c r="AH247" s="6"/>
      <c r="AI247" s="6"/>
      <c r="AJ247" s="6"/>
      <c r="AK247" s="6"/>
      <c r="AL247" s="6"/>
    </row>
    <row r="248" spans="1:38" s="92" customFormat="1" x14ac:dyDescent="0.2">
      <c r="A248" s="6"/>
      <c r="B248" s="812" t="s">
        <v>744</v>
      </c>
      <c r="C248" s="97"/>
      <c r="D248" s="97"/>
      <c r="E248" s="97"/>
      <c r="F248" s="97"/>
      <c r="G248" s="97"/>
      <c r="H248" s="97"/>
      <c r="I248" s="97"/>
      <c r="J248" s="97"/>
      <c r="K248" s="97"/>
      <c r="L248" s="97"/>
      <c r="M248" s="97"/>
      <c r="N248" s="97"/>
      <c r="O248" s="97"/>
      <c r="P248" s="97"/>
      <c r="Q248" s="6"/>
      <c r="R248" s="6"/>
      <c r="S248" s="6"/>
      <c r="T248" s="6"/>
      <c r="U248" s="6"/>
      <c r="V248" s="6"/>
      <c r="W248" s="6"/>
      <c r="X248" s="6"/>
      <c r="Y248" s="6"/>
      <c r="Z248" s="6"/>
      <c r="AA248" s="6"/>
      <c r="AB248" s="6"/>
      <c r="AC248" s="6"/>
      <c r="AD248" s="6"/>
      <c r="AE248" s="6"/>
      <c r="AF248" s="6"/>
      <c r="AG248" s="6"/>
      <c r="AH248" s="6"/>
      <c r="AI248" s="6"/>
      <c r="AJ248" s="6"/>
      <c r="AK248" s="6"/>
      <c r="AL248" s="6"/>
    </row>
    <row r="249" spans="1:38" s="92" customFormat="1" x14ac:dyDescent="0.2">
      <c r="A249" s="6"/>
      <c r="B249" s="813" t="s">
        <v>745</v>
      </c>
      <c r="C249" s="97"/>
      <c r="D249" s="97"/>
      <c r="E249" s="97"/>
      <c r="F249" s="97"/>
      <c r="G249" s="97"/>
      <c r="H249" s="97"/>
      <c r="I249" s="97"/>
      <c r="J249" s="97"/>
      <c r="K249" s="97"/>
      <c r="L249" s="97"/>
      <c r="M249" s="97"/>
      <c r="N249" s="97"/>
      <c r="O249" s="97"/>
      <c r="P249" s="97"/>
      <c r="Q249" s="6"/>
      <c r="R249" s="6"/>
      <c r="S249" s="6"/>
      <c r="T249" s="6"/>
      <c r="U249" s="6"/>
      <c r="V249" s="6"/>
      <c r="W249" s="6"/>
      <c r="X249" s="6"/>
      <c r="Y249" s="6"/>
      <c r="Z249" s="6"/>
      <c r="AA249" s="6"/>
      <c r="AB249" s="6"/>
      <c r="AC249" s="6"/>
      <c r="AD249" s="6"/>
      <c r="AE249" s="6"/>
      <c r="AF249" s="6"/>
      <c r="AG249" s="6"/>
      <c r="AH249" s="6"/>
      <c r="AI249" s="6"/>
      <c r="AJ249" s="6"/>
      <c r="AK249" s="6"/>
      <c r="AL249" s="6"/>
    </row>
    <row r="250" spans="1:38" s="92" customFormat="1" x14ac:dyDescent="0.2">
      <c r="A250" s="6"/>
      <c r="B250" s="97"/>
      <c r="C250" s="97"/>
      <c r="D250" s="97"/>
      <c r="E250" s="97"/>
      <c r="F250" s="97"/>
      <c r="G250" s="97"/>
      <c r="H250" s="97"/>
      <c r="I250" s="97"/>
      <c r="J250" s="97"/>
      <c r="K250" s="97"/>
      <c r="L250" s="97"/>
      <c r="M250" s="97"/>
      <c r="N250" s="97"/>
      <c r="O250" s="97"/>
      <c r="P250" s="97"/>
      <c r="Q250" s="6"/>
      <c r="R250" s="6"/>
      <c r="S250" s="6"/>
      <c r="T250" s="6"/>
      <c r="U250" s="6"/>
      <c r="V250" s="6"/>
      <c r="W250" s="6"/>
      <c r="X250" s="6"/>
      <c r="Y250" s="6"/>
      <c r="Z250" s="6"/>
      <c r="AA250" s="6"/>
      <c r="AB250" s="6"/>
      <c r="AC250" s="6"/>
      <c r="AD250" s="6"/>
      <c r="AE250" s="6"/>
      <c r="AF250" s="6"/>
      <c r="AG250" s="6"/>
      <c r="AH250" s="6"/>
      <c r="AI250" s="6"/>
      <c r="AJ250" s="6"/>
      <c r="AK250" s="6"/>
      <c r="AL250" s="6"/>
    </row>
    <row r="251" spans="1:38" s="92" customFormat="1" x14ac:dyDescent="0.2">
      <c r="A251" s="6"/>
      <c r="B251" s="784" t="str">
        <f>'WK1 - Identification'!C43</f>
        <v>6. Does the council have an expiring variation? If yes, please specify when.</v>
      </c>
      <c r="C251" s="6"/>
      <c r="D251" s="6"/>
      <c r="E251" s="6"/>
      <c r="F251" s="6"/>
      <c r="G251" s="6"/>
      <c r="H251" s="6"/>
      <c r="I251" s="6"/>
      <c r="J251" s="6"/>
      <c r="K251" s="6"/>
      <c r="L251" s="97"/>
      <c r="M251" s="97"/>
      <c r="N251" s="97"/>
      <c r="O251" s="97"/>
      <c r="P251" s="97"/>
      <c r="Q251" s="6"/>
      <c r="R251" s="6"/>
      <c r="S251" s="6"/>
      <c r="T251" s="6"/>
      <c r="U251" s="6"/>
      <c r="V251" s="6"/>
      <c r="W251" s="6"/>
      <c r="X251" s="6"/>
      <c r="Y251" s="6"/>
      <c r="Z251" s="6"/>
      <c r="AA251" s="6"/>
      <c r="AB251" s="6"/>
      <c r="AC251" s="6"/>
      <c r="AD251" s="6"/>
      <c r="AE251" s="6"/>
      <c r="AF251" s="6"/>
      <c r="AG251" s="6"/>
      <c r="AH251" s="6"/>
      <c r="AI251" s="6"/>
      <c r="AJ251" s="6"/>
      <c r="AK251" s="6"/>
      <c r="AL251" s="6"/>
    </row>
    <row r="252" spans="1:38" s="92" customFormat="1" x14ac:dyDescent="0.2">
      <c r="A252" s="6"/>
      <c r="B252" s="744"/>
      <c r="C252" s="745"/>
      <c r="D252" s="745"/>
      <c r="E252" s="745"/>
      <c r="F252" s="745"/>
      <c r="G252" s="745"/>
      <c r="H252" s="745"/>
      <c r="I252" s="745"/>
      <c r="J252" s="746"/>
      <c r="K252" s="6"/>
      <c r="L252" s="97"/>
      <c r="M252" s="97"/>
      <c r="N252" s="97"/>
      <c r="O252" s="97"/>
      <c r="P252" s="97"/>
      <c r="Q252" s="6"/>
      <c r="R252" s="6"/>
      <c r="S252" s="6"/>
      <c r="T252" s="6"/>
      <c r="U252" s="6"/>
      <c r="V252" s="6"/>
      <c r="W252" s="6"/>
      <c r="X252" s="6"/>
      <c r="Y252" s="6"/>
      <c r="Z252" s="6"/>
      <c r="AA252" s="6"/>
      <c r="AB252" s="6"/>
      <c r="AC252" s="6"/>
      <c r="AD252" s="6"/>
      <c r="AE252" s="6"/>
      <c r="AF252" s="6"/>
      <c r="AG252" s="6"/>
      <c r="AH252" s="6"/>
      <c r="AI252" s="6"/>
      <c r="AJ252" s="6"/>
      <c r="AK252" s="6"/>
      <c r="AL252" s="6"/>
    </row>
    <row r="253" spans="1:38" s="92" customFormat="1" x14ac:dyDescent="0.2">
      <c r="A253" s="6"/>
      <c r="B253" s="747"/>
      <c r="C253" s="564" t="s">
        <v>500</v>
      </c>
      <c r="D253" s="625" t="s">
        <v>501</v>
      </c>
      <c r="E253" s="563" t="s">
        <v>499</v>
      </c>
      <c r="F253" s="176"/>
      <c r="G253" s="176"/>
      <c r="H253" s="176" t="str">
        <f>D253</f>
        <v>Yr</v>
      </c>
      <c r="I253" s="176"/>
      <c r="J253" s="748"/>
      <c r="K253" s="6"/>
      <c r="L253" s="97"/>
      <c r="M253" s="97"/>
      <c r="N253" s="97"/>
      <c r="O253" s="97"/>
      <c r="P253" s="97"/>
      <c r="Q253" s="6"/>
      <c r="R253" s="6"/>
      <c r="S253" s="6"/>
      <c r="T253" s="6"/>
      <c r="U253" s="6"/>
      <c r="V253" s="6"/>
      <c r="W253" s="6"/>
      <c r="X253" s="6"/>
      <c r="Y253" s="6"/>
      <c r="Z253" s="6"/>
      <c r="AA253" s="6"/>
      <c r="AB253" s="6"/>
      <c r="AC253" s="6"/>
      <c r="AD253" s="6"/>
      <c r="AE253" s="6"/>
      <c r="AF253" s="6"/>
      <c r="AG253" s="6"/>
      <c r="AH253" s="6"/>
      <c r="AI253" s="6"/>
      <c r="AJ253" s="6"/>
      <c r="AK253" s="6"/>
      <c r="AL253" s="6"/>
    </row>
    <row r="254" spans="1:38" s="92" customFormat="1" x14ac:dyDescent="0.2">
      <c r="A254" s="6"/>
      <c r="B254" s="747"/>
      <c r="C254" s="794" t="s">
        <v>496</v>
      </c>
      <c r="D254" s="176"/>
      <c r="E254" s="176" t="str">
        <f>'WK1 - Identification'!I43</f>
        <v>1st Expiring SV</v>
      </c>
      <c r="F254" s="176"/>
      <c r="G254" s="176"/>
      <c r="H254" s="176" t="str">
        <f>'WK1 - Identification'!I44</f>
        <v>2nd Expiring SV</v>
      </c>
      <c r="I254" s="176"/>
      <c r="J254" s="748"/>
      <c r="K254" s="6"/>
      <c r="L254" s="97"/>
      <c r="M254" s="97"/>
      <c r="N254" s="97"/>
      <c r="O254" s="97"/>
      <c r="P254" s="97"/>
      <c r="Q254" s="6"/>
      <c r="R254" s="6"/>
      <c r="S254" s="6"/>
      <c r="T254" s="6"/>
      <c r="U254" s="6"/>
      <c r="V254" s="6"/>
      <c r="W254" s="6"/>
      <c r="X254" s="6"/>
      <c r="Y254" s="6"/>
      <c r="Z254" s="6"/>
      <c r="AA254" s="6"/>
      <c r="AB254" s="6"/>
      <c r="AC254" s="6"/>
      <c r="AD254" s="6"/>
      <c r="AE254" s="6"/>
      <c r="AF254" s="6"/>
      <c r="AG254" s="6"/>
      <c r="AH254" s="6"/>
      <c r="AI254" s="6"/>
      <c r="AJ254" s="6"/>
      <c r="AK254" s="6"/>
      <c r="AL254" s="6"/>
    </row>
    <row r="255" spans="1:38" s="92" customFormat="1" x14ac:dyDescent="0.2">
      <c r="A255" s="6"/>
      <c r="B255" s="747"/>
      <c r="C255" s="794" t="s">
        <v>767</v>
      </c>
      <c r="D255" s="176"/>
      <c r="E255" s="176"/>
      <c r="F255" s="176"/>
      <c r="G255" s="176"/>
      <c r="H255" s="176"/>
      <c r="I255" s="176"/>
      <c r="J255" s="748"/>
      <c r="K255" s="6"/>
      <c r="L255" s="97"/>
      <c r="M255" s="97"/>
      <c r="N255" s="97"/>
      <c r="O255" s="97"/>
      <c r="P255" s="97"/>
      <c r="Q255" s="6"/>
      <c r="R255" s="6"/>
      <c r="S255" s="6"/>
      <c r="T255" s="6"/>
      <c r="U255" s="6"/>
      <c r="V255" s="6"/>
      <c r="W255" s="6"/>
      <c r="X255" s="6"/>
      <c r="Y255" s="6"/>
      <c r="Z255" s="6"/>
      <c r="AA255" s="6"/>
      <c r="AB255" s="6"/>
      <c r="AC255" s="6"/>
      <c r="AD255" s="6"/>
      <c r="AE255" s="6"/>
      <c r="AF255" s="6"/>
      <c r="AG255" s="6"/>
      <c r="AH255" s="6"/>
      <c r="AI255" s="6"/>
      <c r="AJ255" s="6"/>
      <c r="AK255" s="6"/>
      <c r="AL255" s="6"/>
    </row>
    <row r="256" spans="1:38" s="92" customFormat="1" x14ac:dyDescent="0.2">
      <c r="A256" s="6"/>
      <c r="B256" s="751"/>
      <c r="C256" s="805" t="s">
        <v>497</v>
      </c>
      <c r="D256" s="752"/>
      <c r="E256" s="752"/>
      <c r="F256" s="752"/>
      <c r="G256" s="752"/>
      <c r="H256" s="752"/>
      <c r="I256" s="752"/>
      <c r="J256" s="753"/>
      <c r="K256" s="6"/>
      <c r="L256" s="97"/>
      <c r="M256" s="97"/>
      <c r="N256" s="97"/>
      <c r="O256" s="97"/>
      <c r="P256" s="97"/>
      <c r="Q256" s="6"/>
      <c r="R256" s="6"/>
      <c r="S256" s="6"/>
      <c r="T256" s="6"/>
      <c r="U256" s="6"/>
      <c r="V256" s="6"/>
      <c r="W256" s="6"/>
      <c r="X256" s="6"/>
      <c r="Y256" s="6"/>
      <c r="Z256" s="6"/>
      <c r="AA256" s="6"/>
      <c r="AB256" s="6"/>
      <c r="AC256" s="6"/>
      <c r="AD256" s="6"/>
      <c r="AE256" s="6"/>
      <c r="AF256" s="6"/>
      <c r="AG256" s="6"/>
      <c r="AH256" s="6"/>
      <c r="AI256" s="6"/>
      <c r="AJ256" s="6"/>
      <c r="AK256" s="6"/>
      <c r="AL256" s="6"/>
    </row>
    <row r="257" spans="1:38" s="92" customFormat="1" x14ac:dyDescent="0.2">
      <c r="A257" s="6"/>
      <c r="B257" s="747"/>
      <c r="C257" s="176"/>
      <c r="D257" s="176"/>
      <c r="E257" s="794" t="s">
        <v>463</v>
      </c>
      <c r="F257" s="176"/>
      <c r="G257" s="176"/>
      <c r="H257" s="794" t="s">
        <v>463</v>
      </c>
      <c r="I257" s="176"/>
      <c r="J257" s="748"/>
      <c r="K257" s="6"/>
      <c r="L257" s="97"/>
      <c r="M257" s="97"/>
      <c r="N257" s="97"/>
      <c r="O257" s="97"/>
      <c r="P257" s="97"/>
      <c r="Q257" s="6"/>
      <c r="R257" s="6"/>
      <c r="S257" s="6"/>
      <c r="T257" s="6"/>
      <c r="U257" s="6"/>
      <c r="V257" s="6"/>
      <c r="W257" s="6"/>
      <c r="X257" s="6"/>
      <c r="Y257" s="6"/>
      <c r="Z257" s="6"/>
      <c r="AA257" s="6"/>
      <c r="AB257" s="6"/>
      <c r="AC257" s="6"/>
      <c r="AD257" s="6"/>
      <c r="AE257" s="6"/>
      <c r="AF257" s="6"/>
      <c r="AG257" s="6"/>
      <c r="AH257" s="6"/>
      <c r="AI257" s="6"/>
      <c r="AJ257" s="6"/>
      <c r="AK257" s="6"/>
      <c r="AL257" s="6"/>
    </row>
    <row r="258" spans="1:38" s="92" customFormat="1" x14ac:dyDescent="0.2">
      <c r="A258" s="6"/>
      <c r="B258" s="747"/>
      <c r="C258" s="1358">
        <f t="array" ref="C258:C265">TRANSPOSE($G$57:$P$57)</f>
        <v>2021</v>
      </c>
      <c r="D258" s="1358"/>
      <c r="E258" s="563" t="str">
        <f>$C$254&amp;C258&amp;$C$256</f>
        <v>Yes - 30 June 2021 expiry</v>
      </c>
      <c r="F258" s="1358"/>
      <c r="G258" s="1358"/>
      <c r="H258" s="563" t="str">
        <f>$C$255&amp;C258&amp;$C$256</f>
        <v>&amp; 30 June 2021 expiry</v>
      </c>
      <c r="I258" s="176"/>
      <c r="J258" s="748"/>
      <c r="K258" s="6"/>
      <c r="L258" s="97"/>
      <c r="M258" s="97"/>
      <c r="N258" s="97"/>
      <c r="O258" s="97"/>
      <c r="P258" s="97"/>
      <c r="Q258" s="6"/>
      <c r="R258" s="6"/>
      <c r="S258" s="6"/>
      <c r="T258" s="6"/>
      <c r="U258" s="6"/>
      <c r="V258" s="6"/>
      <c r="W258" s="6"/>
      <c r="X258" s="6"/>
      <c r="Y258" s="6"/>
      <c r="Z258" s="6"/>
      <c r="AA258" s="6"/>
      <c r="AB258" s="6"/>
      <c r="AC258" s="6"/>
      <c r="AD258" s="6"/>
      <c r="AE258" s="6"/>
      <c r="AF258" s="6"/>
      <c r="AG258" s="6"/>
      <c r="AH258" s="6"/>
      <c r="AI258" s="6"/>
      <c r="AJ258" s="6"/>
      <c r="AK258" s="6"/>
      <c r="AL258" s="6"/>
    </row>
    <row r="259" spans="1:38" s="92" customFormat="1" x14ac:dyDescent="0.2">
      <c r="A259" s="6"/>
      <c r="B259" s="747"/>
      <c r="C259" s="1358">
        <v>2022</v>
      </c>
      <c r="D259" s="1358"/>
      <c r="E259" s="563" t="str">
        <f t="shared" ref="E259:E265" si="12">$C$254&amp;C259&amp;$C$256</f>
        <v>Yes - 30 June 2022 expiry</v>
      </c>
      <c r="F259" s="1358"/>
      <c r="G259" s="1358"/>
      <c r="H259" s="563" t="str">
        <f t="shared" ref="H259:H265" si="13">$C$255&amp;C259&amp;$C$256</f>
        <v>&amp; 30 June 2022 expiry</v>
      </c>
      <c r="I259" s="176"/>
      <c r="J259" s="748"/>
      <c r="K259" s="6"/>
      <c r="L259" s="97"/>
      <c r="M259" s="97"/>
      <c r="N259" s="97"/>
      <c r="O259" s="97"/>
      <c r="P259" s="97"/>
      <c r="Q259" s="6"/>
      <c r="R259" s="6"/>
      <c r="S259" s="6"/>
      <c r="T259" s="6"/>
      <c r="U259" s="6"/>
      <c r="V259" s="6"/>
      <c r="W259" s="6"/>
      <c r="X259" s="6"/>
      <c r="Y259" s="6"/>
      <c r="Z259" s="6"/>
      <c r="AA259" s="6"/>
      <c r="AB259" s="6"/>
      <c r="AC259" s="6"/>
      <c r="AD259" s="6"/>
      <c r="AE259" s="6"/>
      <c r="AF259" s="6"/>
      <c r="AG259" s="6"/>
      <c r="AH259" s="6"/>
      <c r="AI259" s="6"/>
      <c r="AJ259" s="6"/>
      <c r="AK259" s="6"/>
      <c r="AL259" s="6"/>
    </row>
    <row r="260" spans="1:38" s="92" customFormat="1" x14ac:dyDescent="0.2">
      <c r="A260" s="6"/>
      <c r="B260" s="747"/>
      <c r="C260" s="1358">
        <v>2023</v>
      </c>
      <c r="D260" s="1358"/>
      <c r="E260" s="563" t="str">
        <f t="shared" si="12"/>
        <v>Yes - 30 June 2023 expiry</v>
      </c>
      <c r="F260" s="1358"/>
      <c r="G260" s="1358"/>
      <c r="H260" s="563" t="str">
        <f t="shared" si="13"/>
        <v>&amp; 30 June 2023 expiry</v>
      </c>
      <c r="I260" s="176"/>
      <c r="J260" s="748"/>
      <c r="K260" s="6"/>
      <c r="L260" s="97"/>
      <c r="M260" s="97"/>
      <c r="N260" s="97"/>
      <c r="O260" s="97"/>
      <c r="P260" s="97"/>
      <c r="Q260" s="6"/>
      <c r="R260" s="6"/>
      <c r="S260" s="6"/>
      <c r="T260" s="6"/>
      <c r="U260" s="6"/>
      <c r="V260" s="6"/>
      <c r="W260" s="6"/>
      <c r="X260" s="6"/>
      <c r="Y260" s="6"/>
      <c r="Z260" s="6"/>
      <c r="AA260" s="6"/>
      <c r="AB260" s="6"/>
      <c r="AC260" s="6"/>
      <c r="AD260" s="6"/>
      <c r="AE260" s="6"/>
      <c r="AF260" s="6"/>
      <c r="AG260" s="6"/>
      <c r="AH260" s="6"/>
      <c r="AI260" s="6"/>
      <c r="AJ260" s="6"/>
      <c r="AK260" s="6"/>
      <c r="AL260" s="6"/>
    </row>
    <row r="261" spans="1:38" s="92" customFormat="1" x14ac:dyDescent="0.2">
      <c r="A261" s="6"/>
      <c r="B261" s="747"/>
      <c r="C261" s="1358">
        <v>2024</v>
      </c>
      <c r="D261" s="1358"/>
      <c r="E261" s="563" t="str">
        <f t="shared" si="12"/>
        <v>Yes - 30 June 2024 expiry</v>
      </c>
      <c r="F261" s="1358"/>
      <c r="G261" s="1358"/>
      <c r="H261" s="563" t="str">
        <f t="shared" si="13"/>
        <v>&amp; 30 June 2024 expiry</v>
      </c>
      <c r="I261" s="176"/>
      <c r="J261" s="748"/>
      <c r="K261" s="6"/>
      <c r="L261" s="97"/>
      <c r="M261" s="97"/>
      <c r="N261" s="97"/>
      <c r="O261" s="97"/>
      <c r="P261" s="97"/>
      <c r="Q261" s="6"/>
      <c r="R261" s="6"/>
      <c r="S261" s="6"/>
      <c r="T261" s="6"/>
      <c r="U261" s="6"/>
      <c r="V261" s="6"/>
      <c r="W261" s="6"/>
      <c r="X261" s="6"/>
      <c r="Y261" s="6"/>
      <c r="Z261" s="6"/>
      <c r="AA261" s="6"/>
      <c r="AB261" s="6"/>
      <c r="AC261" s="6"/>
      <c r="AD261" s="6"/>
      <c r="AE261" s="6"/>
      <c r="AF261" s="6"/>
      <c r="AG261" s="6"/>
      <c r="AH261" s="6"/>
      <c r="AI261" s="6"/>
      <c r="AJ261" s="6"/>
      <c r="AK261" s="6"/>
      <c r="AL261" s="6"/>
    </row>
    <row r="262" spans="1:38" s="92" customFormat="1" x14ac:dyDescent="0.2">
      <c r="A262" s="6"/>
      <c r="B262" s="747"/>
      <c r="C262" s="1358">
        <v>2025</v>
      </c>
      <c r="D262" s="1358"/>
      <c r="E262" s="563" t="str">
        <f t="shared" si="12"/>
        <v>Yes - 30 June 2025 expiry</v>
      </c>
      <c r="F262" s="1358"/>
      <c r="G262" s="1358"/>
      <c r="H262" s="563" t="str">
        <f t="shared" si="13"/>
        <v>&amp; 30 June 2025 expiry</v>
      </c>
      <c r="I262" s="176"/>
      <c r="J262" s="748"/>
      <c r="K262" s="6"/>
      <c r="L262" s="97"/>
      <c r="M262" s="97"/>
      <c r="N262" s="97"/>
      <c r="O262" s="97"/>
      <c r="P262" s="97"/>
      <c r="Q262" s="6"/>
      <c r="R262" s="6"/>
      <c r="S262" s="6"/>
      <c r="T262" s="6"/>
      <c r="U262" s="6"/>
      <c r="V262" s="6"/>
      <c r="W262" s="6"/>
      <c r="X262" s="6"/>
      <c r="Y262" s="6"/>
      <c r="Z262" s="6"/>
      <c r="AA262" s="6"/>
      <c r="AB262" s="6"/>
      <c r="AC262" s="6"/>
      <c r="AD262" s="6"/>
      <c r="AE262" s="6"/>
      <c r="AF262" s="6"/>
      <c r="AG262" s="6"/>
      <c r="AH262" s="6"/>
      <c r="AI262" s="6"/>
      <c r="AJ262" s="6"/>
      <c r="AK262" s="6"/>
      <c r="AL262" s="6"/>
    </row>
    <row r="263" spans="1:38" s="92" customFormat="1" x14ac:dyDescent="0.2">
      <c r="A263" s="6"/>
      <c r="B263" s="747"/>
      <c r="C263" s="1358">
        <v>2026</v>
      </c>
      <c r="D263" s="1358"/>
      <c r="E263" s="563" t="str">
        <f t="shared" si="12"/>
        <v>Yes - 30 June 2026 expiry</v>
      </c>
      <c r="F263" s="1358"/>
      <c r="G263" s="1358"/>
      <c r="H263" s="563" t="str">
        <f t="shared" si="13"/>
        <v>&amp; 30 June 2026 expiry</v>
      </c>
      <c r="I263" s="176"/>
      <c r="J263" s="748"/>
      <c r="K263" s="6"/>
      <c r="L263" s="97"/>
      <c r="M263" s="97"/>
      <c r="N263" s="97"/>
      <c r="O263" s="97"/>
      <c r="P263" s="97"/>
      <c r="Q263" s="6"/>
      <c r="R263" s="6"/>
      <c r="S263" s="6"/>
      <c r="T263" s="6"/>
      <c r="U263" s="6"/>
      <c r="V263" s="6"/>
      <c r="W263" s="6"/>
      <c r="X263" s="6"/>
      <c r="Y263" s="6"/>
      <c r="Z263" s="6"/>
      <c r="AA263" s="6"/>
      <c r="AB263" s="6"/>
      <c r="AC263" s="6"/>
      <c r="AD263" s="6"/>
      <c r="AE263" s="6"/>
      <c r="AF263" s="6"/>
      <c r="AG263" s="6"/>
      <c r="AH263" s="6"/>
      <c r="AI263" s="6"/>
      <c r="AJ263" s="6"/>
      <c r="AK263" s="6"/>
      <c r="AL263" s="6"/>
    </row>
    <row r="264" spans="1:38" s="92" customFormat="1" x14ac:dyDescent="0.2">
      <c r="A264" s="6"/>
      <c r="B264" s="747"/>
      <c r="C264" s="1358">
        <v>2027</v>
      </c>
      <c r="D264" s="1358"/>
      <c r="E264" s="563" t="str">
        <f t="shared" si="12"/>
        <v>Yes - 30 June 2027 expiry</v>
      </c>
      <c r="F264" s="1358"/>
      <c r="G264" s="1358"/>
      <c r="H264" s="563" t="str">
        <f t="shared" si="13"/>
        <v>&amp; 30 June 2027 expiry</v>
      </c>
      <c r="I264" s="176"/>
      <c r="J264" s="748"/>
      <c r="K264" s="6"/>
      <c r="L264" s="97"/>
      <c r="M264" s="97"/>
      <c r="N264" s="97"/>
      <c r="O264" s="97"/>
      <c r="P264" s="97"/>
      <c r="Q264" s="6"/>
      <c r="R264" s="6"/>
      <c r="S264" s="6"/>
      <c r="T264" s="6"/>
      <c r="U264" s="6"/>
      <c r="V264" s="6"/>
      <c r="W264" s="6"/>
      <c r="X264" s="6"/>
      <c r="Y264" s="6"/>
      <c r="Z264" s="6"/>
      <c r="AA264" s="6"/>
      <c r="AB264" s="6"/>
      <c r="AC264" s="6"/>
      <c r="AD264" s="6"/>
      <c r="AE264" s="6"/>
      <c r="AF264" s="6"/>
      <c r="AG264" s="6"/>
      <c r="AH264" s="6"/>
      <c r="AI264" s="6"/>
      <c r="AJ264" s="6"/>
      <c r="AK264" s="6"/>
      <c r="AL264" s="6"/>
    </row>
    <row r="265" spans="1:38" s="92" customFormat="1" x14ac:dyDescent="0.2">
      <c r="A265" s="6"/>
      <c r="B265" s="751"/>
      <c r="C265" s="752">
        <v>2028</v>
      </c>
      <c r="D265" s="752"/>
      <c r="E265" s="808" t="str">
        <f t="shared" si="12"/>
        <v>Yes - 30 June 2028 expiry</v>
      </c>
      <c r="F265" s="752"/>
      <c r="G265" s="752"/>
      <c r="H265" s="808" t="str">
        <f t="shared" si="13"/>
        <v>&amp; 30 June 2028 expiry</v>
      </c>
      <c r="I265" s="752"/>
      <c r="J265" s="753"/>
      <c r="K265" s="6"/>
      <c r="L265" s="97"/>
      <c r="M265" s="97"/>
      <c r="N265" s="97"/>
      <c r="O265" s="97"/>
      <c r="P265" s="97"/>
      <c r="Q265" s="6"/>
      <c r="R265" s="6"/>
      <c r="S265" s="6"/>
      <c r="T265" s="6"/>
      <c r="U265" s="6"/>
      <c r="V265" s="6"/>
      <c r="W265" s="6"/>
      <c r="X265" s="6"/>
      <c r="Y265" s="6"/>
      <c r="Z265" s="6"/>
      <c r="AA265" s="6"/>
      <c r="AB265" s="6"/>
      <c r="AC265" s="6"/>
      <c r="AD265" s="6"/>
      <c r="AE265" s="6"/>
      <c r="AF265" s="6"/>
      <c r="AG265" s="6"/>
      <c r="AH265" s="6"/>
      <c r="AI265" s="6"/>
      <c r="AJ265" s="6"/>
      <c r="AK265" s="6"/>
      <c r="AL265" s="6"/>
    </row>
    <row r="266" spans="1:38" s="92" customFormat="1" x14ac:dyDescent="0.2">
      <c r="A266" s="6"/>
      <c r="B266" s="6"/>
      <c r="C266" s="6"/>
      <c r="D266" s="6"/>
      <c r="E266" s="6"/>
      <c r="F266" s="6"/>
      <c r="G266" s="6"/>
      <c r="H266" s="6"/>
      <c r="I266" s="6"/>
      <c r="J266" s="6"/>
      <c r="K266" s="6"/>
      <c r="L266" s="97"/>
      <c r="M266" s="97"/>
      <c r="N266" s="97"/>
      <c r="O266" s="97"/>
      <c r="P266" s="97"/>
      <c r="Q266" s="6"/>
      <c r="R266" s="6"/>
      <c r="S266" s="6"/>
      <c r="T266" s="6"/>
      <c r="U266" s="6"/>
      <c r="V266" s="6"/>
      <c r="W266" s="6"/>
      <c r="X266" s="6"/>
      <c r="Y266" s="6"/>
      <c r="Z266" s="6"/>
      <c r="AA266" s="6"/>
      <c r="AB266" s="6"/>
      <c r="AC266" s="6"/>
      <c r="AD266" s="6"/>
      <c r="AE266" s="6"/>
      <c r="AF266" s="6"/>
      <c r="AG266" s="6"/>
      <c r="AH266" s="6"/>
      <c r="AI266" s="6"/>
      <c r="AJ266" s="6"/>
      <c r="AK266" s="6"/>
      <c r="AL266" s="6"/>
    </row>
    <row r="267" spans="1:38" s="92" customFormat="1" x14ac:dyDescent="0.2">
      <c r="A267" s="6"/>
      <c r="B267" s="6"/>
      <c r="C267" s="97"/>
      <c r="D267" s="97"/>
      <c r="E267" s="97"/>
      <c r="F267" s="97"/>
      <c r="G267" s="6"/>
      <c r="H267" s="6"/>
      <c r="I267" s="6"/>
      <c r="J267" s="6"/>
      <c r="K267" s="97"/>
      <c r="L267" s="97"/>
      <c r="M267" s="97"/>
      <c r="N267" s="97"/>
      <c r="O267" s="97"/>
      <c r="P267" s="97"/>
      <c r="Q267" s="6"/>
      <c r="R267" s="6"/>
      <c r="S267" s="6"/>
      <c r="T267" s="6"/>
      <c r="U267" s="6"/>
      <c r="V267" s="6"/>
      <c r="W267" s="6"/>
      <c r="X267" s="6"/>
      <c r="Y267" s="6"/>
      <c r="Z267" s="6"/>
      <c r="AA267" s="6"/>
      <c r="AB267" s="6"/>
      <c r="AC267" s="6"/>
      <c r="AD267" s="6"/>
      <c r="AE267" s="6"/>
      <c r="AF267" s="6"/>
      <c r="AG267" s="6"/>
      <c r="AH267" s="6"/>
      <c r="AI267" s="6"/>
      <c r="AJ267" s="6"/>
      <c r="AK267" s="6"/>
      <c r="AL267" s="6"/>
    </row>
    <row r="268" spans="1:38" x14ac:dyDescent="0.2">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row>
    <row r="269" spans="1:38" x14ac:dyDescent="0.2">
      <c r="A269" s="6"/>
      <c r="B269" s="95" t="str">
        <f>'WK5b(1) - Impact on Rates'!E19</f>
        <v xml:space="preserve">Has the council had a general land revaluation in Year 0?  </v>
      </c>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row>
    <row r="270" spans="1:38" x14ac:dyDescent="0.2">
      <c r="A270" s="6"/>
      <c r="B270" s="446" t="s">
        <v>42</v>
      </c>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row>
    <row r="271" spans="1:38" x14ac:dyDescent="0.2">
      <c r="A271" s="6"/>
      <c r="B271" s="447" t="s">
        <v>43</v>
      </c>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row>
    <row r="272" spans="1:38" x14ac:dyDescent="0.2">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row>
    <row r="273" spans="1:38" x14ac:dyDescent="0.2">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row>
    <row r="274" spans="1:38" x14ac:dyDescent="0.2">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row>
    <row r="275" spans="1:38" x14ac:dyDescent="0.2">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row>
    <row r="276" spans="1:38" x14ac:dyDescent="0.2">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row>
    <row r="277" spans="1:38" x14ac:dyDescent="0.2">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row>
    <row r="278" spans="1:38" x14ac:dyDescent="0.2">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row>
    <row r="279" spans="1:38" x14ac:dyDescent="0.2">
      <c r="A279" s="6"/>
      <c r="P279" s="6"/>
      <c r="Q279" s="6"/>
      <c r="R279" s="6"/>
      <c r="S279" s="6"/>
      <c r="T279" s="6"/>
      <c r="U279" s="6"/>
      <c r="V279" s="6"/>
      <c r="W279" s="6"/>
      <c r="X279" s="6"/>
      <c r="Y279" s="6"/>
      <c r="Z279" s="6"/>
      <c r="AA279" s="6"/>
      <c r="AB279" s="6"/>
      <c r="AC279" s="6"/>
      <c r="AD279" s="6"/>
      <c r="AE279" s="6"/>
      <c r="AF279" s="6"/>
      <c r="AG279" s="6"/>
      <c r="AH279" s="6"/>
      <c r="AI279" s="6"/>
      <c r="AJ279" s="6"/>
      <c r="AK279" s="6"/>
      <c r="AL279" s="6"/>
    </row>
  </sheetData>
  <hyperlinks>
    <hyperlink ref="D31" r:id="rId1" xr:uid="{00000000-0004-0000-0200-000000000000}"/>
    <hyperlink ref="D37" r:id="rId2" xr:uid="{00000000-0004-0000-0200-000001000000}"/>
  </hyperlinks>
  <pageMargins left="0.7" right="0.7" top="0.75" bottom="0.75" header="0.3" footer="0.3"/>
  <pageSetup paperSize="9" orientation="portrait"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fitToPage="1"/>
  </sheetPr>
  <dimension ref="A1:AT326"/>
  <sheetViews>
    <sheetView tabSelected="1" zoomScaleNormal="100" workbookViewId="0"/>
  </sheetViews>
  <sheetFormatPr defaultRowHeight="12" x14ac:dyDescent="0.2"/>
  <cols>
    <col min="1" max="1" width="2.5703125" style="188" customWidth="1"/>
    <col min="2" max="2" width="8.140625" style="217" customWidth="1"/>
    <col min="3" max="3" width="5.42578125" style="217" customWidth="1"/>
    <col min="4" max="4" width="5.7109375" style="217" customWidth="1"/>
    <col min="5" max="9" width="9" style="217"/>
    <col min="10" max="10" width="5.7109375" style="217" customWidth="1"/>
    <col min="11" max="11" width="6.5703125" style="217" customWidth="1"/>
    <col min="12" max="12" width="12.42578125" style="217" customWidth="1"/>
    <col min="13" max="13" width="19.7109375" style="217" customWidth="1"/>
    <col min="14" max="14" width="5.42578125" style="217" customWidth="1"/>
    <col min="15" max="15" width="9" style="189"/>
    <col min="16" max="16" width="7" style="189" customWidth="1"/>
    <col min="17" max="17" width="13.5703125" style="189" customWidth="1"/>
    <col min="18" max="18" width="2.140625" style="189" customWidth="1"/>
    <col min="19" max="20" width="9" style="188" customWidth="1"/>
    <col min="21" max="22" width="9.42578125" style="188" customWidth="1"/>
    <col min="23" max="23" width="43.140625" style="188" customWidth="1"/>
    <col min="24" max="24" width="6.42578125" style="188" customWidth="1"/>
    <col min="25" max="25" width="0.140625" style="188" customWidth="1"/>
    <col min="26" max="46" width="9.42578125" style="188" customWidth="1"/>
    <col min="47" max="252" width="9" style="188"/>
    <col min="253" max="253" width="8.140625" style="188" customWidth="1"/>
    <col min="254" max="254" width="10.85546875" style="188" customWidth="1"/>
    <col min="255" max="260" width="9" style="188"/>
    <col min="261" max="261" width="10.42578125" style="188" bestFit="1" customWidth="1"/>
    <col min="262" max="262" width="10.7109375" style="188" bestFit="1" customWidth="1"/>
    <col min="263" max="263" width="10" style="188" customWidth="1"/>
    <col min="264" max="264" width="35.7109375" style="188" customWidth="1"/>
    <col min="265" max="265" width="2.140625" style="188" customWidth="1"/>
    <col min="266" max="266" width="3.140625" style="188" customWidth="1"/>
    <col min="267" max="508" width="9" style="188"/>
    <col min="509" max="509" width="8.140625" style="188" customWidth="1"/>
    <col min="510" max="510" width="10.85546875" style="188" customWidth="1"/>
    <col min="511" max="516" width="9" style="188"/>
    <col min="517" max="517" width="10.42578125" style="188" bestFit="1" customWidth="1"/>
    <col min="518" max="518" width="10.7109375" style="188" bestFit="1" customWidth="1"/>
    <col min="519" max="519" width="10" style="188" customWidth="1"/>
    <col min="520" max="520" width="35.7109375" style="188" customWidth="1"/>
    <col min="521" max="521" width="2.140625" style="188" customWidth="1"/>
    <col min="522" max="522" width="3.140625" style="188" customWidth="1"/>
    <col min="523" max="764" width="9" style="188"/>
    <col min="765" max="765" width="8.140625" style="188" customWidth="1"/>
    <col min="766" max="766" width="10.85546875" style="188" customWidth="1"/>
    <col min="767" max="772" width="9" style="188"/>
    <col min="773" max="773" width="10.42578125" style="188" bestFit="1" customWidth="1"/>
    <col min="774" max="774" width="10.7109375" style="188" bestFit="1" customWidth="1"/>
    <col min="775" max="775" width="10" style="188" customWidth="1"/>
    <col min="776" max="776" width="35.7109375" style="188" customWidth="1"/>
    <col min="777" max="777" width="2.140625" style="188" customWidth="1"/>
    <col min="778" max="778" width="3.140625" style="188" customWidth="1"/>
    <col min="779" max="1020" width="9" style="188"/>
    <col min="1021" max="1021" width="8.140625" style="188" customWidth="1"/>
    <col min="1022" max="1022" width="10.85546875" style="188" customWidth="1"/>
    <col min="1023" max="1028" width="9" style="188"/>
    <col min="1029" max="1029" width="10.42578125" style="188" bestFit="1" customWidth="1"/>
    <col min="1030" max="1030" width="10.7109375" style="188" bestFit="1" customWidth="1"/>
    <col min="1031" max="1031" width="10" style="188" customWidth="1"/>
    <col min="1032" max="1032" width="35.7109375" style="188" customWidth="1"/>
    <col min="1033" max="1033" width="2.140625" style="188" customWidth="1"/>
    <col min="1034" max="1034" width="3.140625" style="188" customWidth="1"/>
    <col min="1035" max="1276" width="9" style="188"/>
    <col min="1277" max="1277" width="8.140625" style="188" customWidth="1"/>
    <col min="1278" max="1278" width="10.85546875" style="188" customWidth="1"/>
    <col min="1279" max="1284" width="9" style="188"/>
    <col min="1285" max="1285" width="10.42578125" style="188" bestFit="1" customWidth="1"/>
    <col min="1286" max="1286" width="10.7109375" style="188" bestFit="1" customWidth="1"/>
    <col min="1287" max="1287" width="10" style="188" customWidth="1"/>
    <col min="1288" max="1288" width="35.7109375" style="188" customWidth="1"/>
    <col min="1289" max="1289" width="2.140625" style="188" customWidth="1"/>
    <col min="1290" max="1290" width="3.140625" style="188" customWidth="1"/>
    <col min="1291" max="1532" width="9" style="188"/>
    <col min="1533" max="1533" width="8.140625" style="188" customWidth="1"/>
    <col min="1534" max="1534" width="10.85546875" style="188" customWidth="1"/>
    <col min="1535" max="1540" width="9" style="188"/>
    <col min="1541" max="1541" width="10.42578125" style="188" bestFit="1" customWidth="1"/>
    <col min="1542" max="1542" width="10.7109375" style="188" bestFit="1" customWidth="1"/>
    <col min="1543" max="1543" width="10" style="188" customWidth="1"/>
    <col min="1544" max="1544" width="35.7109375" style="188" customWidth="1"/>
    <col min="1545" max="1545" width="2.140625" style="188" customWidth="1"/>
    <col min="1546" max="1546" width="3.140625" style="188" customWidth="1"/>
    <col min="1547" max="1788" width="9" style="188"/>
    <col min="1789" max="1789" width="8.140625" style="188" customWidth="1"/>
    <col min="1790" max="1790" width="10.85546875" style="188" customWidth="1"/>
    <col min="1791" max="1796" width="9" style="188"/>
    <col min="1797" max="1797" width="10.42578125" style="188" bestFit="1" customWidth="1"/>
    <col min="1798" max="1798" width="10.7109375" style="188" bestFit="1" customWidth="1"/>
    <col min="1799" max="1799" width="10" style="188" customWidth="1"/>
    <col min="1800" max="1800" width="35.7109375" style="188" customWidth="1"/>
    <col min="1801" max="1801" width="2.140625" style="188" customWidth="1"/>
    <col min="1802" max="1802" width="3.140625" style="188" customWidth="1"/>
    <col min="1803" max="2044" width="9" style="188"/>
    <col min="2045" max="2045" width="8.140625" style="188" customWidth="1"/>
    <col min="2046" max="2046" width="10.85546875" style="188" customWidth="1"/>
    <col min="2047" max="2052" width="9" style="188"/>
    <col min="2053" max="2053" width="10.42578125" style="188" bestFit="1" customWidth="1"/>
    <col min="2054" max="2054" width="10.7109375" style="188" bestFit="1" customWidth="1"/>
    <col min="2055" max="2055" width="10" style="188" customWidth="1"/>
    <col min="2056" max="2056" width="35.7109375" style="188" customWidth="1"/>
    <col min="2057" max="2057" width="2.140625" style="188" customWidth="1"/>
    <col min="2058" max="2058" width="3.140625" style="188" customWidth="1"/>
    <col min="2059" max="2300" width="9" style="188"/>
    <col min="2301" max="2301" width="8.140625" style="188" customWidth="1"/>
    <col min="2302" max="2302" width="10.85546875" style="188" customWidth="1"/>
    <col min="2303" max="2308" width="9" style="188"/>
    <col min="2309" max="2309" width="10.42578125" style="188" bestFit="1" customWidth="1"/>
    <col min="2310" max="2310" width="10.7109375" style="188" bestFit="1" customWidth="1"/>
    <col min="2311" max="2311" width="10" style="188" customWidth="1"/>
    <col min="2312" max="2312" width="35.7109375" style="188" customWidth="1"/>
    <col min="2313" max="2313" width="2.140625" style="188" customWidth="1"/>
    <col min="2314" max="2314" width="3.140625" style="188" customWidth="1"/>
    <col min="2315" max="2556" width="9" style="188"/>
    <col min="2557" max="2557" width="8.140625" style="188" customWidth="1"/>
    <col min="2558" max="2558" width="10.85546875" style="188" customWidth="1"/>
    <col min="2559" max="2564" width="9" style="188"/>
    <col min="2565" max="2565" width="10.42578125" style="188" bestFit="1" customWidth="1"/>
    <col min="2566" max="2566" width="10.7109375" style="188" bestFit="1" customWidth="1"/>
    <col min="2567" max="2567" width="10" style="188" customWidth="1"/>
    <col min="2568" max="2568" width="35.7109375" style="188" customWidth="1"/>
    <col min="2569" max="2569" width="2.140625" style="188" customWidth="1"/>
    <col min="2570" max="2570" width="3.140625" style="188" customWidth="1"/>
    <col min="2571" max="2812" width="9" style="188"/>
    <col min="2813" max="2813" width="8.140625" style="188" customWidth="1"/>
    <col min="2814" max="2814" width="10.85546875" style="188" customWidth="1"/>
    <col min="2815" max="2820" width="9" style="188"/>
    <col min="2821" max="2821" width="10.42578125" style="188" bestFit="1" customWidth="1"/>
    <col min="2822" max="2822" width="10.7109375" style="188" bestFit="1" customWidth="1"/>
    <col min="2823" max="2823" width="10" style="188" customWidth="1"/>
    <col min="2824" max="2824" width="35.7109375" style="188" customWidth="1"/>
    <col min="2825" max="2825" width="2.140625" style="188" customWidth="1"/>
    <col min="2826" max="2826" width="3.140625" style="188" customWidth="1"/>
    <col min="2827" max="3068" width="9" style="188"/>
    <col min="3069" max="3069" width="8.140625" style="188" customWidth="1"/>
    <col min="3070" max="3070" width="10.85546875" style="188" customWidth="1"/>
    <col min="3071" max="3076" width="9" style="188"/>
    <col min="3077" max="3077" width="10.42578125" style="188" bestFit="1" customWidth="1"/>
    <col min="3078" max="3078" width="10.7109375" style="188" bestFit="1" customWidth="1"/>
    <col min="3079" max="3079" width="10" style="188" customWidth="1"/>
    <col min="3080" max="3080" width="35.7109375" style="188" customWidth="1"/>
    <col min="3081" max="3081" width="2.140625" style="188" customWidth="1"/>
    <col min="3082" max="3082" width="3.140625" style="188" customWidth="1"/>
    <col min="3083" max="3324" width="9" style="188"/>
    <col min="3325" max="3325" width="8.140625" style="188" customWidth="1"/>
    <col min="3326" max="3326" width="10.85546875" style="188" customWidth="1"/>
    <col min="3327" max="3332" width="9" style="188"/>
    <col min="3333" max="3333" width="10.42578125" style="188" bestFit="1" customWidth="1"/>
    <col min="3334" max="3334" width="10.7109375" style="188" bestFit="1" customWidth="1"/>
    <col min="3335" max="3335" width="10" style="188" customWidth="1"/>
    <col min="3336" max="3336" width="35.7109375" style="188" customWidth="1"/>
    <col min="3337" max="3337" width="2.140625" style="188" customWidth="1"/>
    <col min="3338" max="3338" width="3.140625" style="188" customWidth="1"/>
    <col min="3339" max="3580" width="9" style="188"/>
    <col min="3581" max="3581" width="8.140625" style="188" customWidth="1"/>
    <col min="3582" max="3582" width="10.85546875" style="188" customWidth="1"/>
    <col min="3583" max="3588" width="9" style="188"/>
    <col min="3589" max="3589" width="10.42578125" style="188" bestFit="1" customWidth="1"/>
    <col min="3590" max="3590" width="10.7109375" style="188" bestFit="1" customWidth="1"/>
    <col min="3591" max="3591" width="10" style="188" customWidth="1"/>
    <col min="3592" max="3592" width="35.7109375" style="188" customWidth="1"/>
    <col min="3593" max="3593" width="2.140625" style="188" customWidth="1"/>
    <col min="3594" max="3594" width="3.140625" style="188" customWidth="1"/>
    <col min="3595" max="3836" width="9" style="188"/>
    <col min="3837" max="3837" width="8.140625" style="188" customWidth="1"/>
    <col min="3838" max="3838" width="10.85546875" style="188" customWidth="1"/>
    <col min="3839" max="3844" width="9" style="188"/>
    <col min="3845" max="3845" width="10.42578125" style="188" bestFit="1" customWidth="1"/>
    <col min="3846" max="3846" width="10.7109375" style="188" bestFit="1" customWidth="1"/>
    <col min="3847" max="3847" width="10" style="188" customWidth="1"/>
    <col min="3848" max="3848" width="35.7109375" style="188" customWidth="1"/>
    <col min="3849" max="3849" width="2.140625" style="188" customWidth="1"/>
    <col min="3850" max="3850" width="3.140625" style="188" customWidth="1"/>
    <col min="3851" max="4092" width="9" style="188"/>
    <col min="4093" max="4093" width="8.140625" style="188" customWidth="1"/>
    <col min="4094" max="4094" width="10.85546875" style="188" customWidth="1"/>
    <col min="4095" max="4100" width="9" style="188"/>
    <col min="4101" max="4101" width="10.42578125" style="188" bestFit="1" customWidth="1"/>
    <col min="4102" max="4102" width="10.7109375" style="188" bestFit="1" customWidth="1"/>
    <col min="4103" max="4103" width="10" style="188" customWidth="1"/>
    <col min="4104" max="4104" width="35.7109375" style="188" customWidth="1"/>
    <col min="4105" max="4105" width="2.140625" style="188" customWidth="1"/>
    <col min="4106" max="4106" width="3.140625" style="188" customWidth="1"/>
    <col min="4107" max="4348" width="9" style="188"/>
    <col min="4349" max="4349" width="8.140625" style="188" customWidth="1"/>
    <col min="4350" max="4350" width="10.85546875" style="188" customWidth="1"/>
    <col min="4351" max="4356" width="9" style="188"/>
    <col min="4357" max="4357" width="10.42578125" style="188" bestFit="1" customWidth="1"/>
    <col min="4358" max="4358" width="10.7109375" style="188" bestFit="1" customWidth="1"/>
    <col min="4359" max="4359" width="10" style="188" customWidth="1"/>
    <col min="4360" max="4360" width="35.7109375" style="188" customWidth="1"/>
    <col min="4361" max="4361" width="2.140625" style="188" customWidth="1"/>
    <col min="4362" max="4362" width="3.140625" style="188" customWidth="1"/>
    <col min="4363" max="4604" width="9" style="188"/>
    <col min="4605" max="4605" width="8.140625" style="188" customWidth="1"/>
    <col min="4606" max="4606" width="10.85546875" style="188" customWidth="1"/>
    <col min="4607" max="4612" width="9" style="188"/>
    <col min="4613" max="4613" width="10.42578125" style="188" bestFit="1" customWidth="1"/>
    <col min="4614" max="4614" width="10.7109375" style="188" bestFit="1" customWidth="1"/>
    <col min="4615" max="4615" width="10" style="188" customWidth="1"/>
    <col min="4616" max="4616" width="35.7109375" style="188" customWidth="1"/>
    <col min="4617" max="4617" width="2.140625" style="188" customWidth="1"/>
    <col min="4618" max="4618" width="3.140625" style="188" customWidth="1"/>
    <col min="4619" max="4860" width="9" style="188"/>
    <col min="4861" max="4861" width="8.140625" style="188" customWidth="1"/>
    <col min="4862" max="4862" width="10.85546875" style="188" customWidth="1"/>
    <col min="4863" max="4868" width="9" style="188"/>
    <col min="4869" max="4869" width="10.42578125" style="188" bestFit="1" customWidth="1"/>
    <col min="4870" max="4870" width="10.7109375" style="188" bestFit="1" customWidth="1"/>
    <col min="4871" max="4871" width="10" style="188" customWidth="1"/>
    <col min="4872" max="4872" width="35.7109375" style="188" customWidth="1"/>
    <col min="4873" max="4873" width="2.140625" style="188" customWidth="1"/>
    <col min="4874" max="4874" width="3.140625" style="188" customWidth="1"/>
    <col min="4875" max="5116" width="9" style="188"/>
    <col min="5117" max="5117" width="8.140625" style="188" customWidth="1"/>
    <col min="5118" max="5118" width="10.85546875" style="188" customWidth="1"/>
    <col min="5119" max="5124" width="9" style="188"/>
    <col min="5125" max="5125" width="10.42578125" style="188" bestFit="1" customWidth="1"/>
    <col min="5126" max="5126" width="10.7109375" style="188" bestFit="1" customWidth="1"/>
    <col min="5127" max="5127" width="10" style="188" customWidth="1"/>
    <col min="5128" max="5128" width="35.7109375" style="188" customWidth="1"/>
    <col min="5129" max="5129" width="2.140625" style="188" customWidth="1"/>
    <col min="5130" max="5130" width="3.140625" style="188" customWidth="1"/>
    <col min="5131" max="5372" width="9" style="188"/>
    <col min="5373" max="5373" width="8.140625" style="188" customWidth="1"/>
    <col min="5374" max="5374" width="10.85546875" style="188" customWidth="1"/>
    <col min="5375" max="5380" width="9" style="188"/>
    <col min="5381" max="5381" width="10.42578125" style="188" bestFit="1" customWidth="1"/>
    <col min="5382" max="5382" width="10.7109375" style="188" bestFit="1" customWidth="1"/>
    <col min="5383" max="5383" width="10" style="188" customWidth="1"/>
    <col min="5384" max="5384" width="35.7109375" style="188" customWidth="1"/>
    <col min="5385" max="5385" width="2.140625" style="188" customWidth="1"/>
    <col min="5386" max="5386" width="3.140625" style="188" customWidth="1"/>
    <col min="5387" max="5628" width="9" style="188"/>
    <col min="5629" max="5629" width="8.140625" style="188" customWidth="1"/>
    <col min="5630" max="5630" width="10.85546875" style="188" customWidth="1"/>
    <col min="5631" max="5636" width="9" style="188"/>
    <col min="5637" max="5637" width="10.42578125" style="188" bestFit="1" customWidth="1"/>
    <col min="5638" max="5638" width="10.7109375" style="188" bestFit="1" customWidth="1"/>
    <col min="5639" max="5639" width="10" style="188" customWidth="1"/>
    <col min="5640" max="5640" width="35.7109375" style="188" customWidth="1"/>
    <col min="5641" max="5641" width="2.140625" style="188" customWidth="1"/>
    <col min="5642" max="5642" width="3.140625" style="188" customWidth="1"/>
    <col min="5643" max="5884" width="9" style="188"/>
    <col min="5885" max="5885" width="8.140625" style="188" customWidth="1"/>
    <col min="5886" max="5886" width="10.85546875" style="188" customWidth="1"/>
    <col min="5887" max="5892" width="9" style="188"/>
    <col min="5893" max="5893" width="10.42578125" style="188" bestFit="1" customWidth="1"/>
    <col min="5894" max="5894" width="10.7109375" style="188" bestFit="1" customWidth="1"/>
    <col min="5895" max="5895" width="10" style="188" customWidth="1"/>
    <col min="5896" max="5896" width="35.7109375" style="188" customWidth="1"/>
    <col min="5897" max="5897" width="2.140625" style="188" customWidth="1"/>
    <col min="5898" max="5898" width="3.140625" style="188" customWidth="1"/>
    <col min="5899" max="6140" width="9" style="188"/>
    <col min="6141" max="6141" width="8.140625" style="188" customWidth="1"/>
    <col min="6142" max="6142" width="10.85546875" style="188" customWidth="1"/>
    <col min="6143" max="6148" width="9" style="188"/>
    <col min="6149" max="6149" width="10.42578125" style="188" bestFit="1" customWidth="1"/>
    <col min="6150" max="6150" width="10.7109375" style="188" bestFit="1" customWidth="1"/>
    <col min="6151" max="6151" width="10" style="188" customWidth="1"/>
    <col min="6152" max="6152" width="35.7109375" style="188" customWidth="1"/>
    <col min="6153" max="6153" width="2.140625" style="188" customWidth="1"/>
    <col min="6154" max="6154" width="3.140625" style="188" customWidth="1"/>
    <col min="6155" max="6396" width="9" style="188"/>
    <col min="6397" max="6397" width="8.140625" style="188" customWidth="1"/>
    <col min="6398" max="6398" width="10.85546875" style="188" customWidth="1"/>
    <col min="6399" max="6404" width="9" style="188"/>
    <col min="6405" max="6405" width="10.42578125" style="188" bestFit="1" customWidth="1"/>
    <col min="6406" max="6406" width="10.7109375" style="188" bestFit="1" customWidth="1"/>
    <col min="6407" max="6407" width="10" style="188" customWidth="1"/>
    <col min="6408" max="6408" width="35.7109375" style="188" customWidth="1"/>
    <col min="6409" max="6409" width="2.140625" style="188" customWidth="1"/>
    <col min="6410" max="6410" width="3.140625" style="188" customWidth="1"/>
    <col min="6411" max="6652" width="9" style="188"/>
    <col min="6653" max="6653" width="8.140625" style="188" customWidth="1"/>
    <col min="6654" max="6654" width="10.85546875" style="188" customWidth="1"/>
    <col min="6655" max="6660" width="9" style="188"/>
    <col min="6661" max="6661" width="10.42578125" style="188" bestFit="1" customWidth="1"/>
    <col min="6662" max="6662" width="10.7109375" style="188" bestFit="1" customWidth="1"/>
    <col min="6663" max="6663" width="10" style="188" customWidth="1"/>
    <col min="6664" max="6664" width="35.7109375" style="188" customWidth="1"/>
    <col min="6665" max="6665" width="2.140625" style="188" customWidth="1"/>
    <col min="6666" max="6666" width="3.140625" style="188" customWidth="1"/>
    <col min="6667" max="6908" width="9" style="188"/>
    <col min="6909" max="6909" width="8.140625" style="188" customWidth="1"/>
    <col min="6910" max="6910" width="10.85546875" style="188" customWidth="1"/>
    <col min="6911" max="6916" width="9" style="188"/>
    <col min="6917" max="6917" width="10.42578125" style="188" bestFit="1" customWidth="1"/>
    <col min="6918" max="6918" width="10.7109375" style="188" bestFit="1" customWidth="1"/>
    <col min="6919" max="6919" width="10" style="188" customWidth="1"/>
    <col min="6920" max="6920" width="35.7109375" style="188" customWidth="1"/>
    <col min="6921" max="6921" width="2.140625" style="188" customWidth="1"/>
    <col min="6922" max="6922" width="3.140625" style="188" customWidth="1"/>
    <col min="6923" max="7164" width="9" style="188"/>
    <col min="7165" max="7165" width="8.140625" style="188" customWidth="1"/>
    <col min="7166" max="7166" width="10.85546875" style="188" customWidth="1"/>
    <col min="7167" max="7172" width="9" style="188"/>
    <col min="7173" max="7173" width="10.42578125" style="188" bestFit="1" customWidth="1"/>
    <col min="7174" max="7174" width="10.7109375" style="188" bestFit="1" customWidth="1"/>
    <col min="7175" max="7175" width="10" style="188" customWidth="1"/>
    <col min="7176" max="7176" width="35.7109375" style="188" customWidth="1"/>
    <col min="7177" max="7177" width="2.140625" style="188" customWidth="1"/>
    <col min="7178" max="7178" width="3.140625" style="188" customWidth="1"/>
    <col min="7179" max="7420" width="9" style="188"/>
    <col min="7421" max="7421" width="8.140625" style="188" customWidth="1"/>
    <col min="7422" max="7422" width="10.85546875" style="188" customWidth="1"/>
    <col min="7423" max="7428" width="9" style="188"/>
    <col min="7429" max="7429" width="10.42578125" style="188" bestFit="1" customWidth="1"/>
    <col min="7430" max="7430" width="10.7109375" style="188" bestFit="1" customWidth="1"/>
    <col min="7431" max="7431" width="10" style="188" customWidth="1"/>
    <col min="7432" max="7432" width="35.7109375" style="188" customWidth="1"/>
    <col min="7433" max="7433" width="2.140625" style="188" customWidth="1"/>
    <col min="7434" max="7434" width="3.140625" style="188" customWidth="1"/>
    <col min="7435" max="7676" width="9" style="188"/>
    <col min="7677" max="7677" width="8.140625" style="188" customWidth="1"/>
    <col min="7678" max="7678" width="10.85546875" style="188" customWidth="1"/>
    <col min="7679" max="7684" width="9" style="188"/>
    <col min="7685" max="7685" width="10.42578125" style="188" bestFit="1" customWidth="1"/>
    <col min="7686" max="7686" width="10.7109375" style="188" bestFit="1" customWidth="1"/>
    <col min="7687" max="7687" width="10" style="188" customWidth="1"/>
    <col min="7688" max="7688" width="35.7109375" style="188" customWidth="1"/>
    <col min="7689" max="7689" width="2.140625" style="188" customWidth="1"/>
    <col min="7690" max="7690" width="3.140625" style="188" customWidth="1"/>
    <col min="7691" max="7932" width="9" style="188"/>
    <col min="7933" max="7933" width="8.140625" style="188" customWidth="1"/>
    <col min="7934" max="7934" width="10.85546875" style="188" customWidth="1"/>
    <col min="7935" max="7940" width="9" style="188"/>
    <col min="7941" max="7941" width="10.42578125" style="188" bestFit="1" customWidth="1"/>
    <col min="7942" max="7942" width="10.7109375" style="188" bestFit="1" customWidth="1"/>
    <col min="7943" max="7943" width="10" style="188" customWidth="1"/>
    <col min="7944" max="7944" width="35.7109375" style="188" customWidth="1"/>
    <col min="7945" max="7945" width="2.140625" style="188" customWidth="1"/>
    <col min="7946" max="7946" width="3.140625" style="188" customWidth="1"/>
    <col min="7947" max="8188" width="9" style="188"/>
    <col min="8189" max="8189" width="8.140625" style="188" customWidth="1"/>
    <col min="8190" max="8190" width="10.85546875" style="188" customWidth="1"/>
    <col min="8191" max="8196" width="9" style="188"/>
    <col min="8197" max="8197" width="10.42578125" style="188" bestFit="1" customWidth="1"/>
    <col min="8198" max="8198" width="10.7109375" style="188" bestFit="1" customWidth="1"/>
    <col min="8199" max="8199" width="10" style="188" customWidth="1"/>
    <col min="8200" max="8200" width="35.7109375" style="188" customWidth="1"/>
    <col min="8201" max="8201" width="2.140625" style="188" customWidth="1"/>
    <col min="8202" max="8202" width="3.140625" style="188" customWidth="1"/>
    <col min="8203" max="8444" width="9" style="188"/>
    <col min="8445" max="8445" width="8.140625" style="188" customWidth="1"/>
    <col min="8446" max="8446" width="10.85546875" style="188" customWidth="1"/>
    <col min="8447" max="8452" width="9" style="188"/>
    <col min="8453" max="8453" width="10.42578125" style="188" bestFit="1" customWidth="1"/>
    <col min="8454" max="8454" width="10.7109375" style="188" bestFit="1" customWidth="1"/>
    <col min="8455" max="8455" width="10" style="188" customWidth="1"/>
    <col min="8456" max="8456" width="35.7109375" style="188" customWidth="1"/>
    <col min="8457" max="8457" width="2.140625" style="188" customWidth="1"/>
    <col min="8458" max="8458" width="3.140625" style="188" customWidth="1"/>
    <col min="8459" max="8700" width="9" style="188"/>
    <col min="8701" max="8701" width="8.140625" style="188" customWidth="1"/>
    <col min="8702" max="8702" width="10.85546875" style="188" customWidth="1"/>
    <col min="8703" max="8708" width="9" style="188"/>
    <col min="8709" max="8709" width="10.42578125" style="188" bestFit="1" customWidth="1"/>
    <col min="8710" max="8710" width="10.7109375" style="188" bestFit="1" customWidth="1"/>
    <col min="8711" max="8711" width="10" style="188" customWidth="1"/>
    <col min="8712" max="8712" width="35.7109375" style="188" customWidth="1"/>
    <col min="8713" max="8713" width="2.140625" style="188" customWidth="1"/>
    <col min="8714" max="8714" width="3.140625" style="188" customWidth="1"/>
    <col min="8715" max="8956" width="9" style="188"/>
    <col min="8957" max="8957" width="8.140625" style="188" customWidth="1"/>
    <col min="8958" max="8958" width="10.85546875" style="188" customWidth="1"/>
    <col min="8959" max="8964" width="9" style="188"/>
    <col min="8965" max="8965" width="10.42578125" style="188" bestFit="1" customWidth="1"/>
    <col min="8966" max="8966" width="10.7109375" style="188" bestFit="1" customWidth="1"/>
    <col min="8967" max="8967" width="10" style="188" customWidth="1"/>
    <col min="8968" max="8968" width="35.7109375" style="188" customWidth="1"/>
    <col min="8969" max="8969" width="2.140625" style="188" customWidth="1"/>
    <col min="8970" max="8970" width="3.140625" style="188" customWidth="1"/>
    <col min="8971" max="9212" width="9" style="188"/>
    <col min="9213" max="9213" width="8.140625" style="188" customWidth="1"/>
    <col min="9214" max="9214" width="10.85546875" style="188" customWidth="1"/>
    <col min="9215" max="9220" width="9" style="188"/>
    <col min="9221" max="9221" width="10.42578125" style="188" bestFit="1" customWidth="1"/>
    <col min="9222" max="9222" width="10.7109375" style="188" bestFit="1" customWidth="1"/>
    <col min="9223" max="9223" width="10" style="188" customWidth="1"/>
    <col min="9224" max="9224" width="35.7109375" style="188" customWidth="1"/>
    <col min="9225" max="9225" width="2.140625" style="188" customWidth="1"/>
    <col min="9226" max="9226" width="3.140625" style="188" customWidth="1"/>
    <col min="9227" max="9468" width="9" style="188"/>
    <col min="9469" max="9469" width="8.140625" style="188" customWidth="1"/>
    <col min="9470" max="9470" width="10.85546875" style="188" customWidth="1"/>
    <col min="9471" max="9476" width="9" style="188"/>
    <col min="9477" max="9477" width="10.42578125" style="188" bestFit="1" customWidth="1"/>
    <col min="9478" max="9478" width="10.7109375" style="188" bestFit="1" customWidth="1"/>
    <col min="9479" max="9479" width="10" style="188" customWidth="1"/>
    <col min="9480" max="9480" width="35.7109375" style="188" customWidth="1"/>
    <col min="9481" max="9481" width="2.140625" style="188" customWidth="1"/>
    <col min="9482" max="9482" width="3.140625" style="188" customWidth="1"/>
    <col min="9483" max="9724" width="9" style="188"/>
    <col min="9725" max="9725" width="8.140625" style="188" customWidth="1"/>
    <col min="9726" max="9726" width="10.85546875" style="188" customWidth="1"/>
    <col min="9727" max="9732" width="9" style="188"/>
    <col min="9733" max="9733" width="10.42578125" style="188" bestFit="1" customWidth="1"/>
    <col min="9734" max="9734" width="10.7109375" style="188" bestFit="1" customWidth="1"/>
    <col min="9735" max="9735" width="10" style="188" customWidth="1"/>
    <col min="9736" max="9736" width="35.7109375" style="188" customWidth="1"/>
    <col min="9737" max="9737" width="2.140625" style="188" customWidth="1"/>
    <col min="9738" max="9738" width="3.140625" style="188" customWidth="1"/>
    <col min="9739" max="9980" width="9" style="188"/>
    <col min="9981" max="9981" width="8.140625" style="188" customWidth="1"/>
    <col min="9982" max="9982" width="10.85546875" style="188" customWidth="1"/>
    <col min="9983" max="9988" width="9" style="188"/>
    <col min="9989" max="9989" width="10.42578125" style="188" bestFit="1" customWidth="1"/>
    <col min="9990" max="9990" width="10.7109375" style="188" bestFit="1" customWidth="1"/>
    <col min="9991" max="9991" width="10" style="188" customWidth="1"/>
    <col min="9992" max="9992" width="35.7109375" style="188" customWidth="1"/>
    <col min="9993" max="9993" width="2.140625" style="188" customWidth="1"/>
    <col min="9994" max="9994" width="3.140625" style="188" customWidth="1"/>
    <col min="9995" max="10236" width="9" style="188"/>
    <col min="10237" max="10237" width="8.140625" style="188" customWidth="1"/>
    <col min="10238" max="10238" width="10.85546875" style="188" customWidth="1"/>
    <col min="10239" max="10244" width="9" style="188"/>
    <col min="10245" max="10245" width="10.42578125" style="188" bestFit="1" customWidth="1"/>
    <col min="10246" max="10246" width="10.7109375" style="188" bestFit="1" customWidth="1"/>
    <col min="10247" max="10247" width="10" style="188" customWidth="1"/>
    <col min="10248" max="10248" width="35.7109375" style="188" customWidth="1"/>
    <col min="10249" max="10249" width="2.140625" style="188" customWidth="1"/>
    <col min="10250" max="10250" width="3.140625" style="188" customWidth="1"/>
    <col min="10251" max="10492" width="9" style="188"/>
    <col min="10493" max="10493" width="8.140625" style="188" customWidth="1"/>
    <col min="10494" max="10494" width="10.85546875" style="188" customWidth="1"/>
    <col min="10495" max="10500" width="9" style="188"/>
    <col min="10501" max="10501" width="10.42578125" style="188" bestFit="1" customWidth="1"/>
    <col min="10502" max="10502" width="10.7109375" style="188" bestFit="1" customWidth="1"/>
    <col min="10503" max="10503" width="10" style="188" customWidth="1"/>
    <col min="10504" max="10504" width="35.7109375" style="188" customWidth="1"/>
    <col min="10505" max="10505" width="2.140625" style="188" customWidth="1"/>
    <col min="10506" max="10506" width="3.140625" style="188" customWidth="1"/>
    <col min="10507" max="10748" width="9" style="188"/>
    <col min="10749" max="10749" width="8.140625" style="188" customWidth="1"/>
    <col min="10750" max="10750" width="10.85546875" style="188" customWidth="1"/>
    <col min="10751" max="10756" width="9" style="188"/>
    <col min="10757" max="10757" width="10.42578125" style="188" bestFit="1" customWidth="1"/>
    <col min="10758" max="10758" width="10.7109375" style="188" bestFit="1" customWidth="1"/>
    <col min="10759" max="10759" width="10" style="188" customWidth="1"/>
    <col min="10760" max="10760" width="35.7109375" style="188" customWidth="1"/>
    <col min="10761" max="10761" width="2.140625" style="188" customWidth="1"/>
    <col min="10762" max="10762" width="3.140625" style="188" customWidth="1"/>
    <col min="10763" max="11004" width="9" style="188"/>
    <col min="11005" max="11005" width="8.140625" style="188" customWidth="1"/>
    <col min="11006" max="11006" width="10.85546875" style="188" customWidth="1"/>
    <col min="11007" max="11012" width="9" style="188"/>
    <col min="11013" max="11013" width="10.42578125" style="188" bestFit="1" customWidth="1"/>
    <col min="11014" max="11014" width="10.7109375" style="188" bestFit="1" customWidth="1"/>
    <col min="11015" max="11015" width="10" style="188" customWidth="1"/>
    <col min="11016" max="11016" width="35.7109375" style="188" customWidth="1"/>
    <col min="11017" max="11017" width="2.140625" style="188" customWidth="1"/>
    <col min="11018" max="11018" width="3.140625" style="188" customWidth="1"/>
    <col min="11019" max="11260" width="9" style="188"/>
    <col min="11261" max="11261" width="8.140625" style="188" customWidth="1"/>
    <col min="11262" max="11262" width="10.85546875" style="188" customWidth="1"/>
    <col min="11263" max="11268" width="9" style="188"/>
    <col min="11269" max="11269" width="10.42578125" style="188" bestFit="1" customWidth="1"/>
    <col min="11270" max="11270" width="10.7109375" style="188" bestFit="1" customWidth="1"/>
    <col min="11271" max="11271" width="10" style="188" customWidth="1"/>
    <col min="11272" max="11272" width="35.7109375" style="188" customWidth="1"/>
    <col min="11273" max="11273" width="2.140625" style="188" customWidth="1"/>
    <col min="11274" max="11274" width="3.140625" style="188" customWidth="1"/>
    <col min="11275" max="11516" width="9" style="188"/>
    <col min="11517" max="11517" width="8.140625" style="188" customWidth="1"/>
    <col min="11518" max="11518" width="10.85546875" style="188" customWidth="1"/>
    <col min="11519" max="11524" width="9" style="188"/>
    <col min="11525" max="11525" width="10.42578125" style="188" bestFit="1" customWidth="1"/>
    <col min="11526" max="11526" width="10.7109375" style="188" bestFit="1" customWidth="1"/>
    <col min="11527" max="11527" width="10" style="188" customWidth="1"/>
    <col min="11528" max="11528" width="35.7109375" style="188" customWidth="1"/>
    <col min="11529" max="11529" width="2.140625" style="188" customWidth="1"/>
    <col min="11530" max="11530" width="3.140625" style="188" customWidth="1"/>
    <col min="11531" max="11772" width="9" style="188"/>
    <col min="11773" max="11773" width="8.140625" style="188" customWidth="1"/>
    <col min="11774" max="11774" width="10.85546875" style="188" customWidth="1"/>
    <col min="11775" max="11780" width="9" style="188"/>
    <col min="11781" max="11781" width="10.42578125" style="188" bestFit="1" customWidth="1"/>
    <col min="11782" max="11782" width="10.7109375" style="188" bestFit="1" customWidth="1"/>
    <col min="11783" max="11783" width="10" style="188" customWidth="1"/>
    <col min="11784" max="11784" width="35.7109375" style="188" customWidth="1"/>
    <col min="11785" max="11785" width="2.140625" style="188" customWidth="1"/>
    <col min="11786" max="11786" width="3.140625" style="188" customWidth="1"/>
    <col min="11787" max="12028" width="9" style="188"/>
    <col min="12029" max="12029" width="8.140625" style="188" customWidth="1"/>
    <col min="12030" max="12030" width="10.85546875" style="188" customWidth="1"/>
    <col min="12031" max="12036" width="9" style="188"/>
    <col min="12037" max="12037" width="10.42578125" style="188" bestFit="1" customWidth="1"/>
    <col min="12038" max="12038" width="10.7109375" style="188" bestFit="1" customWidth="1"/>
    <col min="12039" max="12039" width="10" style="188" customWidth="1"/>
    <col min="12040" max="12040" width="35.7109375" style="188" customWidth="1"/>
    <col min="12041" max="12041" width="2.140625" style="188" customWidth="1"/>
    <col min="12042" max="12042" width="3.140625" style="188" customWidth="1"/>
    <col min="12043" max="12284" width="9" style="188"/>
    <col min="12285" max="12285" width="8.140625" style="188" customWidth="1"/>
    <col min="12286" max="12286" width="10.85546875" style="188" customWidth="1"/>
    <col min="12287" max="12292" width="9" style="188"/>
    <col min="12293" max="12293" width="10.42578125" style="188" bestFit="1" customWidth="1"/>
    <col min="12294" max="12294" width="10.7109375" style="188" bestFit="1" customWidth="1"/>
    <col min="12295" max="12295" width="10" style="188" customWidth="1"/>
    <col min="12296" max="12296" width="35.7109375" style="188" customWidth="1"/>
    <col min="12297" max="12297" width="2.140625" style="188" customWidth="1"/>
    <col min="12298" max="12298" width="3.140625" style="188" customWidth="1"/>
    <col min="12299" max="12540" width="9" style="188"/>
    <col min="12541" max="12541" width="8.140625" style="188" customWidth="1"/>
    <col min="12542" max="12542" width="10.85546875" style="188" customWidth="1"/>
    <col min="12543" max="12548" width="9" style="188"/>
    <col min="12549" max="12549" width="10.42578125" style="188" bestFit="1" customWidth="1"/>
    <col min="12550" max="12550" width="10.7109375" style="188" bestFit="1" customWidth="1"/>
    <col min="12551" max="12551" width="10" style="188" customWidth="1"/>
    <col min="12552" max="12552" width="35.7109375" style="188" customWidth="1"/>
    <col min="12553" max="12553" width="2.140625" style="188" customWidth="1"/>
    <col min="12554" max="12554" width="3.140625" style="188" customWidth="1"/>
    <col min="12555" max="12796" width="9" style="188"/>
    <col min="12797" max="12797" width="8.140625" style="188" customWidth="1"/>
    <col min="12798" max="12798" width="10.85546875" style="188" customWidth="1"/>
    <col min="12799" max="12804" width="9" style="188"/>
    <col min="12805" max="12805" width="10.42578125" style="188" bestFit="1" customWidth="1"/>
    <col min="12806" max="12806" width="10.7109375" style="188" bestFit="1" customWidth="1"/>
    <col min="12807" max="12807" width="10" style="188" customWidth="1"/>
    <col min="12808" max="12808" width="35.7109375" style="188" customWidth="1"/>
    <col min="12809" max="12809" width="2.140625" style="188" customWidth="1"/>
    <col min="12810" max="12810" width="3.140625" style="188" customWidth="1"/>
    <col min="12811" max="13052" width="9" style="188"/>
    <col min="13053" max="13053" width="8.140625" style="188" customWidth="1"/>
    <col min="13054" max="13054" width="10.85546875" style="188" customWidth="1"/>
    <col min="13055" max="13060" width="9" style="188"/>
    <col min="13061" max="13061" width="10.42578125" style="188" bestFit="1" customWidth="1"/>
    <col min="13062" max="13062" width="10.7109375" style="188" bestFit="1" customWidth="1"/>
    <col min="13063" max="13063" width="10" style="188" customWidth="1"/>
    <col min="13064" max="13064" width="35.7109375" style="188" customWidth="1"/>
    <col min="13065" max="13065" width="2.140625" style="188" customWidth="1"/>
    <col min="13066" max="13066" width="3.140625" style="188" customWidth="1"/>
    <col min="13067" max="13308" width="9" style="188"/>
    <col min="13309" max="13309" width="8.140625" style="188" customWidth="1"/>
    <col min="13310" max="13310" width="10.85546875" style="188" customWidth="1"/>
    <col min="13311" max="13316" width="9" style="188"/>
    <col min="13317" max="13317" width="10.42578125" style="188" bestFit="1" customWidth="1"/>
    <col min="13318" max="13318" width="10.7109375" style="188" bestFit="1" customWidth="1"/>
    <col min="13319" max="13319" width="10" style="188" customWidth="1"/>
    <col min="13320" max="13320" width="35.7109375" style="188" customWidth="1"/>
    <col min="13321" max="13321" width="2.140625" style="188" customWidth="1"/>
    <col min="13322" max="13322" width="3.140625" style="188" customWidth="1"/>
    <col min="13323" max="13564" width="9" style="188"/>
    <col min="13565" max="13565" width="8.140625" style="188" customWidth="1"/>
    <col min="13566" max="13566" width="10.85546875" style="188" customWidth="1"/>
    <col min="13567" max="13572" width="9" style="188"/>
    <col min="13573" max="13573" width="10.42578125" style="188" bestFit="1" customWidth="1"/>
    <col min="13574" max="13574" width="10.7109375" style="188" bestFit="1" customWidth="1"/>
    <col min="13575" max="13575" width="10" style="188" customWidth="1"/>
    <col min="13576" max="13576" width="35.7109375" style="188" customWidth="1"/>
    <col min="13577" max="13577" width="2.140625" style="188" customWidth="1"/>
    <col min="13578" max="13578" width="3.140625" style="188" customWidth="1"/>
    <col min="13579" max="13820" width="9" style="188"/>
    <col min="13821" max="13821" width="8.140625" style="188" customWidth="1"/>
    <col min="13822" max="13822" width="10.85546875" style="188" customWidth="1"/>
    <col min="13823" max="13828" width="9" style="188"/>
    <col min="13829" max="13829" width="10.42578125" style="188" bestFit="1" customWidth="1"/>
    <col min="13830" max="13830" width="10.7109375" style="188" bestFit="1" customWidth="1"/>
    <col min="13831" max="13831" width="10" style="188" customWidth="1"/>
    <col min="13832" max="13832" width="35.7109375" style="188" customWidth="1"/>
    <col min="13833" max="13833" width="2.140625" style="188" customWidth="1"/>
    <col min="13834" max="13834" width="3.140625" style="188" customWidth="1"/>
    <col min="13835" max="14076" width="9" style="188"/>
    <col min="14077" max="14077" width="8.140625" style="188" customWidth="1"/>
    <col min="14078" max="14078" width="10.85546875" style="188" customWidth="1"/>
    <col min="14079" max="14084" width="9" style="188"/>
    <col min="14085" max="14085" width="10.42578125" style="188" bestFit="1" customWidth="1"/>
    <col min="14086" max="14086" width="10.7109375" style="188" bestFit="1" customWidth="1"/>
    <col min="14087" max="14087" width="10" style="188" customWidth="1"/>
    <col min="14088" max="14088" width="35.7109375" style="188" customWidth="1"/>
    <col min="14089" max="14089" width="2.140625" style="188" customWidth="1"/>
    <col min="14090" max="14090" width="3.140625" style="188" customWidth="1"/>
    <col min="14091" max="14332" width="9" style="188"/>
    <col min="14333" max="14333" width="8.140625" style="188" customWidth="1"/>
    <col min="14334" max="14334" width="10.85546875" style="188" customWidth="1"/>
    <col min="14335" max="14340" width="9" style="188"/>
    <col min="14341" max="14341" width="10.42578125" style="188" bestFit="1" customWidth="1"/>
    <col min="14342" max="14342" width="10.7109375" style="188" bestFit="1" customWidth="1"/>
    <col min="14343" max="14343" width="10" style="188" customWidth="1"/>
    <col min="14344" max="14344" width="35.7109375" style="188" customWidth="1"/>
    <col min="14345" max="14345" width="2.140625" style="188" customWidth="1"/>
    <col min="14346" max="14346" width="3.140625" style="188" customWidth="1"/>
    <col min="14347" max="14588" width="9" style="188"/>
    <col min="14589" max="14589" width="8.140625" style="188" customWidth="1"/>
    <col min="14590" max="14590" width="10.85546875" style="188" customWidth="1"/>
    <col min="14591" max="14596" width="9" style="188"/>
    <col min="14597" max="14597" width="10.42578125" style="188" bestFit="1" customWidth="1"/>
    <col min="14598" max="14598" width="10.7109375" style="188" bestFit="1" customWidth="1"/>
    <col min="14599" max="14599" width="10" style="188" customWidth="1"/>
    <col min="14600" max="14600" width="35.7109375" style="188" customWidth="1"/>
    <col min="14601" max="14601" width="2.140625" style="188" customWidth="1"/>
    <col min="14602" max="14602" width="3.140625" style="188" customWidth="1"/>
    <col min="14603" max="14844" width="9" style="188"/>
    <col min="14845" max="14845" width="8.140625" style="188" customWidth="1"/>
    <col min="14846" max="14846" width="10.85546875" style="188" customWidth="1"/>
    <col min="14847" max="14852" width="9" style="188"/>
    <col min="14853" max="14853" width="10.42578125" style="188" bestFit="1" customWidth="1"/>
    <col min="14854" max="14854" width="10.7109375" style="188" bestFit="1" customWidth="1"/>
    <col min="14855" max="14855" width="10" style="188" customWidth="1"/>
    <col min="14856" max="14856" width="35.7109375" style="188" customWidth="1"/>
    <col min="14857" max="14857" width="2.140625" style="188" customWidth="1"/>
    <col min="14858" max="14858" width="3.140625" style="188" customWidth="1"/>
    <col min="14859" max="15100" width="9" style="188"/>
    <col min="15101" max="15101" width="8.140625" style="188" customWidth="1"/>
    <col min="15102" max="15102" width="10.85546875" style="188" customWidth="1"/>
    <col min="15103" max="15108" width="9" style="188"/>
    <col min="15109" max="15109" width="10.42578125" style="188" bestFit="1" customWidth="1"/>
    <col min="15110" max="15110" width="10.7109375" style="188" bestFit="1" customWidth="1"/>
    <col min="15111" max="15111" width="10" style="188" customWidth="1"/>
    <col min="15112" max="15112" width="35.7109375" style="188" customWidth="1"/>
    <col min="15113" max="15113" width="2.140625" style="188" customWidth="1"/>
    <col min="15114" max="15114" width="3.140625" style="188" customWidth="1"/>
    <col min="15115" max="15356" width="9" style="188"/>
    <col min="15357" max="15357" width="8.140625" style="188" customWidth="1"/>
    <col min="15358" max="15358" width="10.85546875" style="188" customWidth="1"/>
    <col min="15359" max="15364" width="9" style="188"/>
    <col min="15365" max="15365" width="10.42578125" style="188" bestFit="1" customWidth="1"/>
    <col min="15366" max="15366" width="10.7109375" style="188" bestFit="1" customWidth="1"/>
    <col min="15367" max="15367" width="10" style="188" customWidth="1"/>
    <col min="15368" max="15368" width="35.7109375" style="188" customWidth="1"/>
    <col min="15369" max="15369" width="2.140625" style="188" customWidth="1"/>
    <col min="15370" max="15370" width="3.140625" style="188" customWidth="1"/>
    <col min="15371" max="15612" width="9" style="188"/>
    <col min="15613" max="15613" width="8.140625" style="188" customWidth="1"/>
    <col min="15614" max="15614" width="10.85546875" style="188" customWidth="1"/>
    <col min="15615" max="15620" width="9" style="188"/>
    <col min="15621" max="15621" width="10.42578125" style="188" bestFit="1" customWidth="1"/>
    <col min="15622" max="15622" width="10.7109375" style="188" bestFit="1" customWidth="1"/>
    <col min="15623" max="15623" width="10" style="188" customWidth="1"/>
    <col min="15624" max="15624" width="35.7109375" style="188" customWidth="1"/>
    <col min="15625" max="15625" width="2.140625" style="188" customWidth="1"/>
    <col min="15626" max="15626" width="3.140625" style="188" customWidth="1"/>
    <col min="15627" max="15868" width="9" style="188"/>
    <col min="15869" max="15869" width="8.140625" style="188" customWidth="1"/>
    <col min="15870" max="15870" width="10.85546875" style="188" customWidth="1"/>
    <col min="15871" max="15876" width="9" style="188"/>
    <col min="15877" max="15877" width="10.42578125" style="188" bestFit="1" customWidth="1"/>
    <col min="15878" max="15878" width="10.7109375" style="188" bestFit="1" customWidth="1"/>
    <col min="15879" max="15879" width="10" style="188" customWidth="1"/>
    <col min="15880" max="15880" width="35.7109375" style="188" customWidth="1"/>
    <col min="15881" max="15881" width="2.140625" style="188" customWidth="1"/>
    <col min="15882" max="15882" width="3.140625" style="188" customWidth="1"/>
    <col min="15883" max="16124" width="9" style="188"/>
    <col min="16125" max="16125" width="8.140625" style="188" customWidth="1"/>
    <col min="16126" max="16126" width="10.85546875" style="188" customWidth="1"/>
    <col min="16127" max="16132" width="9" style="188"/>
    <col min="16133" max="16133" width="10.42578125" style="188" bestFit="1" customWidth="1"/>
    <col min="16134" max="16134" width="10.7109375" style="188" bestFit="1" customWidth="1"/>
    <col min="16135" max="16135" width="10" style="188" customWidth="1"/>
    <col min="16136" max="16136" width="35.7109375" style="188" customWidth="1"/>
    <col min="16137" max="16137" width="2.140625" style="188" customWidth="1"/>
    <col min="16138" max="16138" width="3.140625" style="188" customWidth="1"/>
    <col min="16139" max="16379" width="9" style="188"/>
    <col min="16380" max="16383" width="9" style="188" customWidth="1"/>
    <col min="16384" max="16384" width="9" style="188"/>
  </cols>
  <sheetData>
    <row r="1" spans="1:46" ht="12.75" thickBot="1" x14ac:dyDescent="0.25">
      <c r="A1" s="113"/>
      <c r="B1" s="1075"/>
      <c r="C1" s="1075"/>
      <c r="D1" s="1075"/>
      <c r="E1" s="1075"/>
      <c r="F1" s="1075"/>
      <c r="G1" s="1075"/>
      <c r="H1" s="1075"/>
      <c r="I1" s="1075"/>
      <c r="J1" s="1075"/>
      <c r="K1" s="1075"/>
      <c r="L1" s="1075"/>
      <c r="M1" s="1075"/>
      <c r="N1" s="1075"/>
      <c r="O1" s="123"/>
      <c r="P1" s="123"/>
      <c r="Q1" s="123"/>
      <c r="R1" s="123"/>
      <c r="S1" s="113"/>
      <c r="T1" s="113"/>
      <c r="U1" s="113"/>
      <c r="V1" s="113"/>
      <c r="W1" s="113"/>
      <c r="X1" s="103"/>
      <c r="Y1" s="103"/>
      <c r="Z1" s="103"/>
      <c r="AA1" s="103"/>
      <c r="AB1" s="103"/>
      <c r="AC1" s="103"/>
      <c r="AD1" s="103"/>
      <c r="AE1" s="103"/>
      <c r="AF1" s="103"/>
      <c r="AG1" s="103"/>
      <c r="AH1" s="103"/>
      <c r="AI1" s="103"/>
      <c r="AJ1" s="103"/>
      <c r="AK1" s="103"/>
      <c r="AL1" s="103"/>
      <c r="AM1" s="103"/>
      <c r="AN1" s="103"/>
      <c r="AO1" s="103"/>
      <c r="AP1" s="103"/>
      <c r="AQ1" s="103"/>
      <c r="AR1" s="103"/>
      <c r="AS1" s="103"/>
      <c r="AT1" s="103"/>
    </row>
    <row r="2" spans="1:46" ht="42" customHeight="1" x14ac:dyDescent="0.2">
      <c r="A2" s="113"/>
      <c r="B2" s="717"/>
      <c r="C2" s="721"/>
      <c r="D2" s="721"/>
      <c r="E2" s="721"/>
      <c r="F2" s="721"/>
      <c r="G2" s="721"/>
      <c r="H2" s="710"/>
      <c r="I2" s="721"/>
      <c r="J2" s="721"/>
      <c r="K2" s="721"/>
      <c r="L2" s="721"/>
      <c r="M2" s="721"/>
      <c r="N2" s="722"/>
      <c r="O2" s="123"/>
      <c r="P2" s="123"/>
      <c r="Q2" s="123"/>
      <c r="R2" s="123"/>
      <c r="S2" s="113"/>
      <c r="T2" s="113"/>
      <c r="U2" s="113"/>
      <c r="V2" s="113"/>
      <c r="W2" s="113"/>
      <c r="X2" s="103"/>
      <c r="Y2" s="103"/>
      <c r="Z2" s="103"/>
      <c r="AA2" s="103"/>
      <c r="AB2" s="103"/>
      <c r="AC2" s="103"/>
      <c r="AD2" s="103"/>
      <c r="AE2" s="103"/>
      <c r="AF2" s="103"/>
      <c r="AG2" s="103"/>
      <c r="AH2" s="103"/>
      <c r="AI2" s="103"/>
      <c r="AJ2" s="103"/>
      <c r="AK2" s="103"/>
      <c r="AL2" s="103"/>
      <c r="AM2" s="103"/>
      <c r="AN2" s="103"/>
      <c r="AO2" s="103"/>
      <c r="AP2" s="103"/>
      <c r="AQ2" s="103"/>
      <c r="AR2" s="103"/>
      <c r="AS2" s="103"/>
      <c r="AT2" s="103"/>
    </row>
    <row r="3" spans="1:46" x14ac:dyDescent="0.2">
      <c r="A3" s="113"/>
      <c r="B3" s="363"/>
      <c r="C3" s="142"/>
      <c r="D3" s="142"/>
      <c r="E3" s="142"/>
      <c r="F3" s="142"/>
      <c r="G3" s="142"/>
      <c r="H3" s="216"/>
      <c r="I3" s="142"/>
      <c r="J3" s="142"/>
      <c r="K3" s="142"/>
      <c r="L3" s="142"/>
      <c r="M3" s="142"/>
      <c r="N3" s="723"/>
      <c r="O3" s="123"/>
      <c r="P3" s="123"/>
      <c r="Q3" s="123"/>
      <c r="R3" s="123"/>
      <c r="S3" s="113"/>
      <c r="T3" s="113"/>
      <c r="U3" s="113"/>
      <c r="V3" s="113"/>
      <c r="W3" s="113"/>
      <c r="X3" s="103"/>
      <c r="Y3" s="103"/>
      <c r="Z3" s="103"/>
      <c r="AA3" s="103"/>
      <c r="AB3" s="103"/>
      <c r="AC3" s="103"/>
      <c r="AD3" s="103"/>
      <c r="AE3" s="103"/>
      <c r="AF3" s="103"/>
      <c r="AG3" s="103"/>
      <c r="AH3" s="103"/>
      <c r="AI3" s="103"/>
      <c r="AJ3" s="103"/>
      <c r="AK3" s="103"/>
      <c r="AL3" s="103"/>
      <c r="AM3" s="103"/>
      <c r="AN3" s="103"/>
      <c r="AO3" s="103"/>
      <c r="AP3" s="103"/>
      <c r="AQ3" s="103"/>
      <c r="AR3" s="103"/>
      <c r="AS3" s="103"/>
      <c r="AT3" s="103"/>
    </row>
    <row r="4" spans="1:46" ht="13.5" customHeight="1" x14ac:dyDescent="0.2">
      <c r="A4" s="113"/>
      <c r="B4" s="363"/>
      <c r="C4" s="142"/>
      <c r="D4" s="142"/>
      <c r="E4" s="142"/>
      <c r="F4" s="142"/>
      <c r="G4" s="142"/>
      <c r="H4" s="216"/>
      <c r="I4" s="142"/>
      <c r="J4" s="142"/>
      <c r="K4" s="142"/>
      <c r="L4" s="142"/>
      <c r="M4" s="142"/>
      <c r="N4" s="723"/>
      <c r="O4" s="123"/>
      <c r="P4" s="123"/>
      <c r="Q4" s="123"/>
      <c r="R4" s="123"/>
      <c r="S4" s="113"/>
      <c r="T4" s="113"/>
      <c r="U4" s="113"/>
      <c r="V4" s="113"/>
      <c r="W4" s="113"/>
      <c r="X4" s="103"/>
      <c r="Y4" s="103"/>
      <c r="Z4" s="103"/>
      <c r="AA4" s="103"/>
      <c r="AB4" s="103"/>
      <c r="AC4" s="103"/>
      <c r="AD4" s="103"/>
      <c r="AE4" s="103"/>
      <c r="AF4" s="103"/>
      <c r="AG4" s="103"/>
      <c r="AH4" s="103"/>
      <c r="AI4" s="103"/>
      <c r="AJ4" s="103"/>
      <c r="AK4" s="103"/>
      <c r="AL4" s="103"/>
      <c r="AM4" s="103"/>
      <c r="AN4" s="103"/>
      <c r="AO4" s="103"/>
      <c r="AP4" s="103"/>
      <c r="AQ4" s="103"/>
      <c r="AR4" s="103"/>
      <c r="AS4" s="103"/>
      <c r="AT4" s="103"/>
    </row>
    <row r="5" spans="1:46" ht="13.5" customHeight="1" x14ac:dyDescent="0.2">
      <c r="A5" s="113"/>
      <c r="B5" s="363"/>
      <c r="C5" s="142"/>
      <c r="D5" s="142"/>
      <c r="E5" s="142"/>
      <c r="F5" s="142"/>
      <c r="G5" s="142"/>
      <c r="H5" s="216"/>
      <c r="I5" s="142"/>
      <c r="J5" s="142"/>
      <c r="K5" s="142"/>
      <c r="L5" s="142"/>
      <c r="M5" s="142"/>
      <c r="N5" s="723"/>
      <c r="O5" s="123"/>
      <c r="P5" s="123"/>
      <c r="Q5" s="123"/>
      <c r="R5" s="123"/>
      <c r="S5" s="113"/>
      <c r="T5" s="113"/>
      <c r="U5" s="113"/>
      <c r="V5" s="113"/>
      <c r="W5" s="113"/>
      <c r="X5" s="103"/>
      <c r="Y5" s="103"/>
      <c r="Z5" s="103"/>
      <c r="AA5" s="103"/>
      <c r="AB5" s="103"/>
      <c r="AC5" s="103"/>
      <c r="AD5" s="103"/>
      <c r="AE5" s="103"/>
      <c r="AF5" s="103"/>
      <c r="AG5" s="103"/>
      <c r="AH5" s="103"/>
      <c r="AI5" s="103"/>
      <c r="AJ5" s="103"/>
      <c r="AK5" s="103"/>
      <c r="AL5" s="103"/>
      <c r="AM5" s="103"/>
      <c r="AN5" s="103"/>
      <c r="AO5" s="103"/>
      <c r="AP5" s="103"/>
      <c r="AQ5" s="103"/>
      <c r="AR5" s="103"/>
      <c r="AS5" s="103"/>
      <c r="AT5" s="103"/>
    </row>
    <row r="6" spans="1:46" s="93" customFormat="1" ht="25.5" customHeight="1" x14ac:dyDescent="0.25">
      <c r="A6" s="1078"/>
      <c r="B6" s="363"/>
      <c r="C6" s="156"/>
      <c r="D6" s="156"/>
      <c r="E6" s="142"/>
      <c r="F6" s="156"/>
      <c r="G6" s="142"/>
      <c r="H6" s="181" t="s">
        <v>400</v>
      </c>
      <c r="I6" s="144"/>
      <c r="J6" s="142"/>
      <c r="K6" s="142"/>
      <c r="L6" s="142"/>
      <c r="M6" s="142"/>
      <c r="N6" s="723"/>
      <c r="O6" s="1075"/>
      <c r="P6" s="1075"/>
      <c r="Q6" s="1075"/>
      <c r="R6" s="1075"/>
      <c r="S6" s="1078"/>
      <c r="T6" s="1078"/>
      <c r="U6" s="1078"/>
      <c r="V6" s="1078"/>
      <c r="W6" s="1078"/>
      <c r="X6" s="178"/>
      <c r="Y6" s="178"/>
      <c r="Z6" s="178"/>
      <c r="AA6" s="178"/>
      <c r="AB6" s="178"/>
      <c r="AC6" s="178"/>
      <c r="AD6" s="178"/>
      <c r="AE6" s="178"/>
      <c r="AF6" s="178"/>
      <c r="AG6" s="178"/>
      <c r="AH6" s="178"/>
      <c r="AI6" s="178"/>
      <c r="AJ6" s="178"/>
      <c r="AK6" s="178"/>
      <c r="AL6" s="178"/>
      <c r="AM6" s="178"/>
      <c r="AN6" s="178"/>
      <c r="AO6" s="178"/>
      <c r="AP6" s="178"/>
      <c r="AQ6" s="178"/>
      <c r="AR6" s="178"/>
      <c r="AS6" s="178"/>
      <c r="AT6" s="178"/>
    </row>
    <row r="7" spans="1:46" x14ac:dyDescent="0.2">
      <c r="A7" s="113"/>
      <c r="B7" s="363"/>
      <c r="C7" s="156"/>
      <c r="D7" s="156"/>
      <c r="E7" s="156"/>
      <c r="F7" s="156"/>
      <c r="G7" s="156"/>
      <c r="H7" s="1167"/>
      <c r="I7" s="116"/>
      <c r="J7" s="156"/>
      <c r="K7" s="156"/>
      <c r="L7" s="156"/>
      <c r="M7" s="156"/>
      <c r="N7" s="723"/>
      <c r="O7" s="123"/>
      <c r="P7" s="123"/>
      <c r="Q7" s="123"/>
      <c r="R7" s="123"/>
      <c r="S7" s="113"/>
      <c r="T7" s="113"/>
      <c r="U7" s="113"/>
      <c r="V7" s="113"/>
      <c r="W7" s="113"/>
      <c r="X7" s="103"/>
      <c r="Y7" s="103"/>
      <c r="Z7" s="103"/>
      <c r="AA7" s="103"/>
      <c r="AB7" s="103"/>
      <c r="AC7" s="103"/>
      <c r="AD7" s="103"/>
      <c r="AE7" s="103"/>
      <c r="AF7" s="103"/>
      <c r="AG7" s="103"/>
      <c r="AH7" s="103"/>
      <c r="AI7" s="103"/>
      <c r="AJ7" s="103"/>
      <c r="AK7" s="103"/>
      <c r="AL7" s="103"/>
      <c r="AM7" s="103"/>
      <c r="AN7" s="103"/>
      <c r="AO7" s="103"/>
      <c r="AP7" s="103"/>
      <c r="AQ7" s="103"/>
      <c r="AR7" s="103"/>
      <c r="AS7" s="103"/>
      <c r="AT7" s="103"/>
    </row>
    <row r="8" spans="1:46" s="87" customFormat="1" ht="21" customHeight="1" x14ac:dyDescent="0.25">
      <c r="A8" s="167"/>
      <c r="B8" s="363"/>
      <c r="C8" s="116"/>
      <c r="D8" s="156"/>
      <c r="E8" s="156"/>
      <c r="F8" s="156"/>
      <c r="G8" s="674"/>
      <c r="H8" s="181" t="s">
        <v>401</v>
      </c>
      <c r="I8" s="116"/>
      <c r="J8" s="156"/>
      <c r="K8" s="156"/>
      <c r="L8" s="156"/>
      <c r="M8" s="156"/>
      <c r="N8" s="723"/>
      <c r="O8" s="116"/>
      <c r="P8" s="116"/>
      <c r="Q8" s="116"/>
      <c r="R8" s="116"/>
      <c r="S8" s="167"/>
      <c r="T8" s="167"/>
      <c r="U8" s="167"/>
      <c r="V8" s="167"/>
      <c r="W8" s="167"/>
      <c r="X8" s="180"/>
      <c r="Y8" s="180"/>
      <c r="Z8" s="180"/>
      <c r="AA8" s="180"/>
      <c r="AB8" s="180"/>
      <c r="AC8" s="180"/>
      <c r="AD8" s="180"/>
      <c r="AE8" s="180"/>
      <c r="AF8" s="180"/>
      <c r="AG8" s="180"/>
      <c r="AH8" s="180"/>
      <c r="AI8" s="180"/>
      <c r="AJ8" s="180"/>
      <c r="AK8" s="180"/>
      <c r="AL8" s="180"/>
      <c r="AM8" s="180"/>
      <c r="AN8" s="180"/>
      <c r="AO8" s="180"/>
      <c r="AP8" s="180"/>
      <c r="AQ8" s="180"/>
      <c r="AR8" s="180"/>
      <c r="AS8" s="180"/>
      <c r="AT8" s="180"/>
    </row>
    <row r="9" spans="1:46" s="87" customFormat="1" ht="20.100000000000001" customHeight="1" x14ac:dyDescent="0.25">
      <c r="A9" s="167"/>
      <c r="B9" s="363"/>
      <c r="C9" s="142"/>
      <c r="D9" s="142"/>
      <c r="E9" s="142"/>
      <c r="F9" s="142"/>
      <c r="G9" s="260"/>
      <c r="H9" s="250" t="s">
        <v>170</v>
      </c>
      <c r="I9" s="142"/>
      <c r="J9" s="142"/>
      <c r="K9" s="142"/>
      <c r="L9" s="142"/>
      <c r="M9" s="142"/>
      <c r="N9" s="574"/>
      <c r="O9" s="116"/>
      <c r="P9" s="116"/>
      <c r="Q9" s="116"/>
      <c r="R9" s="116"/>
      <c r="S9" s="167"/>
      <c r="T9" s="167"/>
      <c r="U9" s="167"/>
      <c r="V9" s="167"/>
      <c r="W9" s="167"/>
      <c r="X9" s="180"/>
      <c r="Y9" s="180"/>
      <c r="Z9" s="180"/>
      <c r="AA9" s="180"/>
      <c r="AB9" s="180"/>
      <c r="AC9" s="180"/>
      <c r="AD9" s="180"/>
      <c r="AE9" s="180"/>
      <c r="AF9" s="180"/>
      <c r="AG9" s="180"/>
      <c r="AH9" s="180"/>
      <c r="AI9" s="180"/>
      <c r="AJ9" s="180"/>
      <c r="AK9" s="180"/>
      <c r="AL9" s="180"/>
      <c r="AM9" s="180"/>
      <c r="AN9" s="180"/>
      <c r="AO9" s="180"/>
      <c r="AP9" s="180"/>
      <c r="AQ9" s="180"/>
      <c r="AR9" s="180"/>
      <c r="AS9" s="180"/>
      <c r="AT9" s="180"/>
    </row>
    <row r="10" spans="1:46" s="87" customFormat="1" ht="18.600000000000001" customHeight="1" x14ac:dyDescent="0.2">
      <c r="A10" s="167"/>
      <c r="B10" s="363"/>
      <c r="C10" s="116"/>
      <c r="D10" s="156"/>
      <c r="E10" s="156"/>
      <c r="F10" s="156"/>
      <c r="G10" s="156"/>
      <c r="H10" s="673" t="s">
        <v>573</v>
      </c>
      <c r="I10" s="156"/>
      <c r="J10" s="156"/>
      <c r="K10" s="156"/>
      <c r="L10" s="156"/>
      <c r="M10" s="156"/>
      <c r="N10" s="723"/>
      <c r="O10" s="116"/>
      <c r="P10" s="116"/>
      <c r="Q10" s="116"/>
      <c r="R10" s="116"/>
      <c r="S10" s="167"/>
      <c r="T10" s="167"/>
      <c r="U10" s="167"/>
      <c r="V10" s="167"/>
      <c r="W10" s="167"/>
      <c r="X10" s="180"/>
      <c r="Y10" s="180"/>
      <c r="Z10" s="180"/>
      <c r="AA10" s="180"/>
      <c r="AB10" s="180"/>
      <c r="AC10" s="180"/>
      <c r="AD10" s="180"/>
      <c r="AE10" s="180"/>
      <c r="AF10" s="180"/>
      <c r="AG10" s="180"/>
      <c r="AH10" s="180"/>
      <c r="AI10" s="180"/>
      <c r="AJ10" s="180"/>
      <c r="AK10" s="180"/>
      <c r="AL10" s="180"/>
      <c r="AM10" s="180"/>
      <c r="AN10" s="180"/>
      <c r="AO10" s="180"/>
      <c r="AP10" s="180"/>
      <c r="AQ10" s="180"/>
      <c r="AR10" s="180"/>
      <c r="AS10" s="180"/>
      <c r="AT10" s="180"/>
    </row>
    <row r="11" spans="1:46" s="87" customFormat="1" x14ac:dyDescent="0.2">
      <c r="A11" s="167"/>
      <c r="B11" s="363"/>
      <c r="C11" s="156"/>
      <c r="D11" s="156"/>
      <c r="E11" s="156"/>
      <c r="F11" s="156"/>
      <c r="G11" s="156"/>
      <c r="H11" s="156"/>
      <c r="I11" s="156"/>
      <c r="J11" s="156"/>
      <c r="K11" s="156"/>
      <c r="L11" s="156"/>
      <c r="M11" s="156"/>
      <c r="N11" s="574"/>
      <c r="O11" s="116"/>
      <c r="P11" s="116"/>
      <c r="Q11" s="116"/>
      <c r="R11" s="116"/>
      <c r="S11" s="167"/>
      <c r="T11" s="167"/>
      <c r="U11" s="167"/>
      <c r="V11" s="167"/>
      <c r="W11" s="167"/>
      <c r="X11" s="180"/>
      <c r="Y11" s="180"/>
      <c r="Z11" s="180"/>
      <c r="AA11" s="180"/>
      <c r="AB11" s="180"/>
      <c r="AC11" s="180"/>
      <c r="AD11" s="180"/>
      <c r="AE11" s="180"/>
      <c r="AF11" s="180"/>
      <c r="AG11" s="180"/>
      <c r="AH11" s="180"/>
      <c r="AI11" s="180"/>
      <c r="AJ11" s="180"/>
      <c r="AK11" s="180"/>
      <c r="AL11" s="180"/>
      <c r="AM11" s="180"/>
      <c r="AN11" s="180"/>
      <c r="AO11" s="180"/>
      <c r="AP11" s="180"/>
      <c r="AQ11" s="180"/>
      <c r="AR11" s="180"/>
      <c r="AS11" s="180"/>
      <c r="AT11" s="180"/>
    </row>
    <row r="12" spans="1:46" s="87" customFormat="1" ht="11.25" customHeight="1" x14ac:dyDescent="0.2">
      <c r="A12" s="167"/>
      <c r="B12" s="363"/>
      <c r="C12" s="142"/>
      <c r="D12" s="142"/>
      <c r="E12" s="142"/>
      <c r="F12" s="142"/>
      <c r="G12" s="142"/>
      <c r="H12" s="142"/>
      <c r="I12" s="142"/>
      <c r="J12" s="142"/>
      <c r="K12" s="142"/>
      <c r="L12" s="142"/>
      <c r="M12" s="142"/>
      <c r="N12" s="574"/>
      <c r="O12" s="116"/>
      <c r="P12" s="116"/>
      <c r="Q12" s="116"/>
      <c r="R12" s="116"/>
      <c r="S12" s="167"/>
      <c r="T12" s="167"/>
      <c r="U12" s="167"/>
      <c r="V12" s="167"/>
      <c r="W12" s="167"/>
      <c r="X12" s="180"/>
      <c r="Y12" s="180"/>
      <c r="Z12" s="180"/>
      <c r="AA12" s="180"/>
      <c r="AB12" s="180"/>
      <c r="AC12" s="180"/>
      <c r="AD12" s="180"/>
      <c r="AE12" s="180"/>
      <c r="AF12" s="180"/>
      <c r="AG12" s="180"/>
      <c r="AH12" s="180"/>
      <c r="AI12" s="180"/>
      <c r="AJ12" s="180"/>
      <c r="AK12" s="180"/>
      <c r="AL12" s="180"/>
      <c r="AM12" s="180"/>
      <c r="AN12" s="180"/>
      <c r="AO12" s="180"/>
      <c r="AP12" s="180"/>
      <c r="AQ12" s="180"/>
      <c r="AR12" s="180"/>
      <c r="AS12" s="180"/>
      <c r="AT12" s="180"/>
    </row>
    <row r="13" spans="1:46" s="87" customFormat="1" ht="27.6" customHeight="1" x14ac:dyDescent="0.25">
      <c r="A13" s="167"/>
      <c r="B13" s="363"/>
      <c r="C13" s="167"/>
      <c r="D13" s="142"/>
      <c r="E13" s="142"/>
      <c r="F13" s="142"/>
      <c r="G13" s="142"/>
      <c r="H13" s="181" t="s">
        <v>866</v>
      </c>
      <c r="I13" s="142"/>
      <c r="J13" s="142"/>
      <c r="K13" s="142"/>
      <c r="L13" s="142"/>
      <c r="M13" s="142"/>
      <c r="N13" s="574"/>
      <c r="O13" s="116"/>
      <c r="P13" s="116"/>
      <c r="Q13" s="116"/>
      <c r="R13" s="116"/>
      <c r="S13" s="167"/>
      <c r="T13" s="167"/>
      <c r="U13" s="167"/>
      <c r="V13" s="167"/>
      <c r="W13" s="167"/>
      <c r="X13" s="180"/>
      <c r="Y13" s="180"/>
      <c r="Z13" s="180"/>
      <c r="AA13" s="180"/>
      <c r="AB13" s="180"/>
      <c r="AC13" s="180"/>
      <c r="AD13" s="180"/>
      <c r="AE13" s="180"/>
      <c r="AF13" s="180"/>
      <c r="AG13" s="180"/>
      <c r="AH13" s="180"/>
      <c r="AI13" s="180"/>
      <c r="AJ13" s="180"/>
      <c r="AK13" s="180"/>
      <c r="AL13" s="180"/>
      <c r="AM13" s="180"/>
      <c r="AN13" s="180"/>
      <c r="AO13" s="180"/>
      <c r="AP13" s="180"/>
      <c r="AQ13" s="180"/>
      <c r="AR13" s="180"/>
      <c r="AS13" s="180"/>
      <c r="AT13" s="180"/>
    </row>
    <row r="14" spans="1:46" s="87" customFormat="1" ht="18.600000000000001" customHeight="1" x14ac:dyDescent="0.25">
      <c r="A14" s="167"/>
      <c r="B14" s="363"/>
      <c r="C14" s="167"/>
      <c r="D14" s="142"/>
      <c r="E14" s="142"/>
      <c r="F14" s="142"/>
      <c r="G14" s="142"/>
      <c r="H14" s="181" t="str">
        <f>"PART A "&amp;'WK0 - Input data'!$D$45</f>
        <v>PART A 2021-22</v>
      </c>
      <c r="I14" s="142"/>
      <c r="J14" s="142"/>
      <c r="K14" s="142"/>
      <c r="L14" s="142"/>
      <c r="M14" s="142"/>
      <c r="N14" s="574"/>
      <c r="O14" s="116"/>
      <c r="P14" s="116"/>
      <c r="Q14" s="116"/>
      <c r="R14" s="116"/>
      <c r="S14" s="167"/>
      <c r="T14" s="167"/>
      <c r="U14" s="167"/>
      <c r="V14" s="167"/>
      <c r="W14" s="167"/>
      <c r="X14" s="180"/>
      <c r="Y14" s="180"/>
      <c r="Z14" s="180"/>
      <c r="AA14" s="180"/>
      <c r="AB14" s="180"/>
      <c r="AC14" s="180"/>
      <c r="AD14" s="180"/>
      <c r="AE14" s="180"/>
      <c r="AF14" s="180"/>
      <c r="AG14" s="180"/>
      <c r="AH14" s="180"/>
      <c r="AI14" s="180"/>
      <c r="AJ14" s="180"/>
      <c r="AK14" s="180"/>
      <c r="AL14" s="180"/>
      <c r="AM14" s="180"/>
      <c r="AN14" s="180"/>
      <c r="AO14" s="180"/>
      <c r="AP14" s="180"/>
      <c r="AQ14" s="180"/>
      <c r="AR14" s="180"/>
      <c r="AS14" s="180"/>
      <c r="AT14" s="180"/>
    </row>
    <row r="15" spans="1:46" s="87" customFormat="1" ht="10.5" customHeight="1" x14ac:dyDescent="0.2">
      <c r="A15" s="167"/>
      <c r="B15" s="363"/>
      <c r="C15" s="142"/>
      <c r="D15" s="142"/>
      <c r="E15" s="142"/>
      <c r="F15" s="142"/>
      <c r="G15" s="142"/>
      <c r="H15" s="142"/>
      <c r="I15" s="142"/>
      <c r="J15" s="142"/>
      <c r="K15" s="142"/>
      <c r="L15" s="142"/>
      <c r="M15" s="142"/>
      <c r="N15" s="574"/>
      <c r="O15" s="116"/>
      <c r="P15" s="116"/>
      <c r="Q15" s="291"/>
      <c r="R15" s="116"/>
      <c r="S15" s="167"/>
      <c r="T15" s="167"/>
      <c r="U15" s="167"/>
      <c r="V15" s="167"/>
      <c r="W15" s="167"/>
      <c r="X15" s="180"/>
      <c r="Y15" s="180"/>
      <c r="Z15" s="180"/>
      <c r="AA15" s="180"/>
      <c r="AB15" s="180"/>
      <c r="AC15" s="180"/>
      <c r="AD15" s="180"/>
      <c r="AE15" s="180"/>
      <c r="AF15" s="180"/>
      <c r="AG15" s="180"/>
      <c r="AH15" s="180"/>
      <c r="AI15" s="180"/>
      <c r="AJ15" s="180"/>
      <c r="AK15" s="180"/>
      <c r="AL15" s="180"/>
      <c r="AM15" s="180"/>
      <c r="AN15" s="180"/>
      <c r="AO15" s="180"/>
      <c r="AP15" s="180"/>
      <c r="AQ15" s="180"/>
      <c r="AR15" s="180"/>
      <c r="AS15" s="180"/>
      <c r="AT15" s="180"/>
    </row>
    <row r="16" spans="1:46" s="83" customFormat="1" ht="28.5" customHeight="1" x14ac:dyDescent="0.2">
      <c r="A16" s="1168"/>
      <c r="B16" s="724"/>
      <c r="C16" s="307"/>
      <c r="D16" s="449"/>
      <c r="E16" s="450"/>
      <c r="F16" s="450"/>
      <c r="G16" s="450"/>
      <c r="H16" s="715" t="s">
        <v>276</v>
      </c>
      <c r="I16" s="450"/>
      <c r="J16" s="668"/>
      <c r="K16" s="450"/>
      <c r="L16" s="668"/>
      <c r="M16" s="142"/>
      <c r="N16" s="725"/>
      <c r="O16" s="551"/>
      <c r="P16" s="551" t="s">
        <v>179</v>
      </c>
      <c r="Q16" s="551"/>
      <c r="R16" s="551"/>
      <c r="S16" s="1168"/>
      <c r="T16" s="1168"/>
      <c r="U16" s="1168"/>
      <c r="V16" s="1168"/>
      <c r="W16" s="1168"/>
      <c r="X16" s="664"/>
      <c r="Y16" s="664"/>
      <c r="Z16" s="664"/>
      <c r="AA16" s="664"/>
      <c r="AB16" s="664"/>
      <c r="AC16" s="664"/>
      <c r="AD16" s="664"/>
      <c r="AE16" s="664"/>
      <c r="AF16" s="664"/>
      <c r="AG16" s="664"/>
      <c r="AH16" s="664"/>
      <c r="AI16" s="664"/>
      <c r="AJ16" s="664"/>
      <c r="AK16" s="664"/>
      <c r="AL16" s="664"/>
      <c r="AM16" s="664"/>
      <c r="AN16" s="664"/>
      <c r="AO16" s="664"/>
      <c r="AP16" s="664"/>
      <c r="AQ16" s="664"/>
      <c r="AR16" s="664"/>
      <c r="AS16" s="664"/>
      <c r="AT16" s="664"/>
    </row>
    <row r="17" spans="1:46" s="84" customFormat="1" ht="25.5" customHeight="1" x14ac:dyDescent="0.2">
      <c r="A17" s="1169"/>
      <c r="B17" s="724"/>
      <c r="C17" s="307"/>
      <c r="D17" s="675"/>
      <c r="E17" s="711"/>
      <c r="F17" s="711"/>
      <c r="G17" s="711"/>
      <c r="H17" s="716" t="s">
        <v>213</v>
      </c>
      <c r="I17" s="711"/>
      <c r="J17" s="712"/>
      <c r="K17" s="713"/>
      <c r="L17" s="714"/>
      <c r="M17" s="142"/>
      <c r="N17" s="725"/>
      <c r="O17" s="292"/>
      <c r="P17" s="292"/>
      <c r="Q17" s="292"/>
      <c r="R17" s="292"/>
      <c r="S17" s="1169"/>
      <c r="T17" s="1169"/>
      <c r="U17" s="1169"/>
      <c r="V17" s="1169"/>
      <c r="W17" s="1169"/>
      <c r="X17" s="665"/>
      <c r="Y17" s="665"/>
      <c r="Z17" s="665"/>
      <c r="AA17" s="665"/>
      <c r="AB17" s="665"/>
      <c r="AC17" s="665"/>
      <c r="AD17" s="665"/>
      <c r="AE17" s="665"/>
      <c r="AF17" s="665"/>
      <c r="AG17" s="665"/>
      <c r="AH17" s="665"/>
      <c r="AI17" s="665"/>
      <c r="AJ17" s="665"/>
      <c r="AK17" s="665"/>
      <c r="AL17" s="665"/>
      <c r="AM17" s="665"/>
      <c r="AN17" s="665"/>
      <c r="AO17" s="665"/>
      <c r="AP17" s="665"/>
      <c r="AQ17" s="665"/>
      <c r="AR17" s="665"/>
      <c r="AS17" s="665"/>
      <c r="AT17" s="665"/>
    </row>
    <row r="18" spans="1:46" s="87" customFormat="1" ht="9" customHeight="1" x14ac:dyDescent="0.2">
      <c r="A18" s="167"/>
      <c r="B18" s="363"/>
      <c r="C18" s="156"/>
      <c r="D18" s="156"/>
      <c r="E18" s="156"/>
      <c r="F18" s="156"/>
      <c r="G18" s="156"/>
      <c r="H18" s="156"/>
      <c r="I18" s="156"/>
      <c r="J18" s="156"/>
      <c r="K18" s="156"/>
      <c r="L18" s="156"/>
      <c r="M18" s="142"/>
      <c r="N18" s="574"/>
      <c r="O18" s="116"/>
      <c r="P18" s="116"/>
      <c r="Q18" s="116"/>
      <c r="R18" s="116"/>
      <c r="S18" s="167"/>
      <c r="T18" s="167"/>
      <c r="U18" s="167"/>
      <c r="V18" s="167"/>
      <c r="W18" s="167"/>
      <c r="X18" s="180"/>
      <c r="Y18" s="180"/>
      <c r="Z18" s="180"/>
      <c r="AA18" s="180"/>
      <c r="AB18" s="180"/>
      <c r="AC18" s="180"/>
      <c r="AD18" s="180"/>
      <c r="AE18" s="180"/>
      <c r="AF18" s="180"/>
      <c r="AG18" s="180"/>
      <c r="AH18" s="180"/>
      <c r="AI18" s="180"/>
      <c r="AJ18" s="180"/>
      <c r="AK18" s="180"/>
      <c r="AL18" s="180"/>
      <c r="AM18" s="180"/>
      <c r="AN18" s="180"/>
      <c r="AO18" s="180"/>
      <c r="AP18" s="180"/>
      <c r="AQ18" s="180"/>
      <c r="AR18" s="180"/>
      <c r="AS18" s="180"/>
      <c r="AT18" s="180"/>
    </row>
    <row r="19" spans="1:46" s="87" customFormat="1" ht="24" customHeight="1" x14ac:dyDescent="0.2">
      <c r="A19" s="167"/>
      <c r="B19" s="1170"/>
      <c r="C19" s="142"/>
      <c r="D19" s="142"/>
      <c r="E19" s="142"/>
      <c r="F19" s="260"/>
      <c r="G19" s="142"/>
      <c r="H19" s="676" t="s">
        <v>509</v>
      </c>
      <c r="I19" s="142"/>
      <c r="J19" s="142"/>
      <c r="K19" s="142"/>
      <c r="L19" s="142"/>
      <c r="M19" s="142"/>
      <c r="N19" s="723"/>
      <c r="O19" s="116"/>
      <c r="P19" s="116"/>
      <c r="Q19" s="116"/>
      <c r="R19" s="116"/>
      <c r="S19" s="167"/>
      <c r="T19" s="167"/>
      <c r="U19" s="167"/>
      <c r="V19" s="167"/>
      <c r="W19" s="167"/>
      <c r="X19" s="180"/>
      <c r="Y19" s="180"/>
      <c r="Z19" s="180"/>
      <c r="AA19" s="180"/>
      <c r="AB19" s="180"/>
      <c r="AC19" s="180"/>
      <c r="AD19" s="180"/>
      <c r="AE19" s="180"/>
      <c r="AF19" s="180"/>
      <c r="AG19" s="180"/>
      <c r="AH19" s="180"/>
      <c r="AI19" s="180"/>
      <c r="AJ19" s="180"/>
      <c r="AK19" s="180"/>
      <c r="AL19" s="180"/>
      <c r="AM19" s="180"/>
      <c r="AN19" s="180"/>
      <c r="AO19" s="180"/>
      <c r="AP19" s="180"/>
      <c r="AQ19" s="180"/>
      <c r="AR19" s="180"/>
      <c r="AS19" s="180"/>
      <c r="AT19" s="180"/>
    </row>
    <row r="20" spans="1:46" s="87" customFormat="1" ht="15" customHeight="1" x14ac:dyDescent="0.2">
      <c r="A20" s="167"/>
      <c r="B20" s="363"/>
      <c r="C20" s="156"/>
      <c r="D20" s="156"/>
      <c r="E20" s="156"/>
      <c r="F20" s="156"/>
      <c r="G20" s="142"/>
      <c r="H20" s="156"/>
      <c r="I20" s="156"/>
      <c r="J20" s="156"/>
      <c r="K20" s="156"/>
      <c r="L20" s="156"/>
      <c r="M20" s="156"/>
      <c r="N20" s="574"/>
      <c r="O20" s="116"/>
      <c r="P20" s="116"/>
      <c r="Q20" s="116"/>
      <c r="R20" s="116"/>
      <c r="S20" s="167"/>
      <c r="T20" s="167"/>
      <c r="U20" s="167"/>
      <c r="V20" s="167"/>
      <c r="W20" s="167"/>
      <c r="X20" s="180"/>
      <c r="Y20" s="180"/>
      <c r="Z20" s="180"/>
      <c r="AA20" s="180"/>
      <c r="AB20" s="180"/>
      <c r="AC20" s="180"/>
      <c r="AD20" s="180"/>
      <c r="AE20" s="180"/>
      <c r="AF20" s="180"/>
      <c r="AG20" s="180"/>
      <c r="AH20" s="180"/>
      <c r="AI20" s="180"/>
      <c r="AJ20" s="180"/>
      <c r="AK20" s="180"/>
      <c r="AL20" s="180"/>
      <c r="AM20" s="180"/>
      <c r="AN20" s="180"/>
      <c r="AO20" s="180"/>
      <c r="AP20" s="180"/>
      <c r="AQ20" s="180"/>
      <c r="AR20" s="180"/>
      <c r="AS20" s="180"/>
      <c r="AT20" s="180"/>
    </row>
    <row r="21" spans="1:46" s="87" customFormat="1" ht="15" customHeight="1" x14ac:dyDescent="0.2">
      <c r="A21" s="167"/>
      <c r="B21" s="363"/>
      <c r="C21" s="156"/>
      <c r="D21" s="307" t="s">
        <v>283</v>
      </c>
      <c r="E21" s="142"/>
      <c r="F21" s="307"/>
      <c r="G21" s="156"/>
      <c r="H21" s="156"/>
      <c r="I21" s="156"/>
      <c r="J21" s="156"/>
      <c r="K21" s="156"/>
      <c r="L21" s="156"/>
      <c r="M21" s="156"/>
      <c r="N21" s="574"/>
      <c r="O21" s="116"/>
      <c r="P21" s="116"/>
      <c r="Q21" s="116"/>
      <c r="R21" s="116"/>
      <c r="S21" s="167"/>
      <c r="T21" s="167"/>
      <c r="U21" s="167"/>
      <c r="V21" s="167"/>
      <c r="W21" s="167"/>
      <c r="X21" s="180"/>
      <c r="Y21" s="180"/>
      <c r="Z21" s="180"/>
      <c r="AA21" s="180"/>
      <c r="AB21" s="180"/>
      <c r="AC21" s="180"/>
      <c r="AD21" s="180"/>
      <c r="AE21" s="180"/>
      <c r="AF21" s="180"/>
      <c r="AG21" s="180"/>
      <c r="AH21" s="180"/>
      <c r="AI21" s="180"/>
      <c r="AJ21" s="180"/>
      <c r="AK21" s="180"/>
      <c r="AL21" s="180"/>
      <c r="AM21" s="180"/>
      <c r="AN21" s="180"/>
      <c r="AO21" s="180"/>
      <c r="AP21" s="180"/>
      <c r="AQ21" s="180"/>
      <c r="AR21" s="180"/>
      <c r="AS21" s="180"/>
      <c r="AT21" s="180"/>
    </row>
    <row r="22" spans="1:46" s="87" customFormat="1" ht="5.25" customHeight="1" x14ac:dyDescent="0.2">
      <c r="A22" s="167"/>
      <c r="B22" s="363"/>
      <c r="C22" s="156"/>
      <c r="D22" s="156"/>
      <c r="E22" s="156"/>
      <c r="F22" s="156"/>
      <c r="G22" s="156"/>
      <c r="H22" s="156"/>
      <c r="I22" s="156"/>
      <c r="J22" s="156"/>
      <c r="K22" s="156"/>
      <c r="L22" s="156"/>
      <c r="M22" s="156"/>
      <c r="N22" s="574"/>
      <c r="O22" s="116"/>
      <c r="P22" s="116"/>
      <c r="Q22" s="116"/>
      <c r="R22" s="116"/>
      <c r="S22" s="167"/>
      <c r="T22" s="167"/>
      <c r="U22" s="167"/>
      <c r="V22" s="167"/>
      <c r="W22" s="167"/>
      <c r="X22" s="180"/>
      <c r="Y22" s="180"/>
      <c r="Z22" s="180"/>
      <c r="AA22" s="180"/>
      <c r="AB22" s="180"/>
      <c r="AC22" s="180"/>
      <c r="AD22" s="180"/>
      <c r="AE22" s="180"/>
      <c r="AF22" s="180"/>
      <c r="AG22" s="180"/>
      <c r="AH22" s="180"/>
      <c r="AI22" s="180"/>
      <c r="AJ22" s="180"/>
      <c r="AK22" s="180"/>
      <c r="AL22" s="180"/>
      <c r="AM22" s="180"/>
      <c r="AN22" s="180"/>
      <c r="AO22" s="180"/>
      <c r="AP22" s="180"/>
      <c r="AQ22" s="180"/>
      <c r="AR22" s="180"/>
      <c r="AS22" s="180"/>
      <c r="AT22" s="180"/>
    </row>
    <row r="23" spans="1:46" s="87" customFormat="1" ht="15" customHeight="1" x14ac:dyDescent="0.2">
      <c r="A23" s="167"/>
      <c r="B23" s="363"/>
      <c r="C23" s="156"/>
      <c r="D23" s="142" t="s">
        <v>171</v>
      </c>
      <c r="E23" s="156" t="s">
        <v>174</v>
      </c>
      <c r="F23" s="156"/>
      <c r="G23" s="156"/>
      <c r="H23" s="156"/>
      <c r="I23" s="156"/>
      <c r="J23" s="156"/>
      <c r="K23" s="156"/>
      <c r="L23" s="156"/>
      <c r="M23" s="156"/>
      <c r="N23" s="574"/>
      <c r="O23" s="116"/>
      <c r="P23" s="116"/>
      <c r="Q23" s="116"/>
      <c r="R23" s="116"/>
      <c r="S23" s="167"/>
      <c r="T23" s="167"/>
      <c r="U23" s="167"/>
      <c r="V23" s="167"/>
      <c r="W23" s="167"/>
      <c r="X23" s="180"/>
      <c r="Y23" s="180"/>
      <c r="Z23" s="180"/>
      <c r="AA23" s="180"/>
      <c r="AB23" s="180"/>
      <c r="AC23" s="180"/>
      <c r="AD23" s="180"/>
      <c r="AE23" s="180"/>
      <c r="AF23" s="180"/>
      <c r="AG23" s="180"/>
      <c r="AH23" s="180"/>
      <c r="AI23" s="180"/>
      <c r="AJ23" s="180"/>
      <c r="AK23" s="180"/>
      <c r="AL23" s="180"/>
      <c r="AM23" s="180"/>
      <c r="AN23" s="180"/>
      <c r="AO23" s="180"/>
      <c r="AP23" s="180"/>
      <c r="AQ23" s="180"/>
      <c r="AR23" s="180"/>
      <c r="AS23" s="180"/>
      <c r="AT23" s="180"/>
    </row>
    <row r="24" spans="1:46" s="87" customFormat="1" ht="15" customHeight="1" x14ac:dyDescent="0.2">
      <c r="A24" s="167"/>
      <c r="B24" s="363"/>
      <c r="C24" s="156"/>
      <c r="D24" s="156"/>
      <c r="E24" s="156" t="str">
        <f>"(Special Variation Application Form "&amp;'WK0 - Input data'!$D$45&amp;"- Part B)."</f>
        <v>(Special Variation Application Form 2021-22- Part B).</v>
      </c>
      <c r="F24" s="156"/>
      <c r="G24" s="156"/>
      <c r="H24" s="156"/>
      <c r="I24" s="156"/>
      <c r="J24" s="156"/>
      <c r="K24" s="156"/>
      <c r="L24" s="156"/>
      <c r="M24" s="156"/>
      <c r="N24" s="574"/>
      <c r="O24" s="227"/>
      <c r="P24" s="116"/>
      <c r="Q24" s="116"/>
      <c r="R24" s="116"/>
      <c r="S24" s="167"/>
      <c r="T24" s="167"/>
      <c r="U24" s="167"/>
      <c r="V24" s="167"/>
      <c r="W24" s="167"/>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row>
    <row r="25" spans="1:46" s="87" customFormat="1" ht="17.100000000000001" customHeight="1" x14ac:dyDescent="0.2">
      <c r="A25" s="167"/>
      <c r="B25" s="363"/>
      <c r="C25" s="156"/>
      <c r="D25" s="156"/>
      <c r="E25" s="156"/>
      <c r="F25" s="156"/>
      <c r="G25" s="156"/>
      <c r="H25" s="156"/>
      <c r="I25" s="156"/>
      <c r="J25" s="156"/>
      <c r="K25" s="156"/>
      <c r="L25" s="156"/>
      <c r="M25" s="156"/>
      <c r="N25" s="574"/>
      <c r="O25" s="116"/>
      <c r="P25" s="116"/>
      <c r="Q25" s="116"/>
      <c r="R25" s="116"/>
      <c r="S25" s="167"/>
      <c r="T25" s="167"/>
      <c r="U25" s="167"/>
      <c r="V25" s="167"/>
      <c r="W25" s="167"/>
      <c r="X25" s="180"/>
      <c r="Y25" s="180"/>
      <c r="Z25" s="180"/>
      <c r="AA25" s="180"/>
      <c r="AB25" s="180"/>
      <c r="AC25" s="180"/>
      <c r="AD25" s="180"/>
      <c r="AE25" s="180"/>
      <c r="AF25" s="180"/>
      <c r="AG25" s="180"/>
      <c r="AH25" s="180"/>
      <c r="AI25" s="180"/>
      <c r="AJ25" s="180"/>
      <c r="AK25" s="180"/>
      <c r="AL25" s="180"/>
      <c r="AM25" s="180"/>
      <c r="AN25" s="180"/>
      <c r="AO25" s="180"/>
      <c r="AP25" s="180"/>
      <c r="AQ25" s="180"/>
      <c r="AR25" s="180"/>
      <c r="AS25" s="180"/>
      <c r="AT25" s="180"/>
    </row>
    <row r="26" spans="1:46" s="87" customFormat="1" ht="18" customHeight="1" x14ac:dyDescent="0.25">
      <c r="A26" s="167"/>
      <c r="B26" s="363"/>
      <c r="C26" s="260"/>
      <c r="D26" s="156"/>
      <c r="E26" s="156"/>
      <c r="F26" s="156"/>
      <c r="G26" s="156"/>
      <c r="H26" s="181" t="s">
        <v>610</v>
      </c>
      <c r="I26" s="156"/>
      <c r="J26" s="156"/>
      <c r="K26" s="156"/>
      <c r="L26" s="156"/>
      <c r="M26" s="156"/>
      <c r="N26" s="574"/>
      <c r="O26" s="116"/>
      <c r="P26" s="116"/>
      <c r="Q26" s="116"/>
      <c r="R26" s="116"/>
      <c r="S26" s="167"/>
      <c r="T26" s="167"/>
      <c r="U26" s="167"/>
      <c r="V26" s="167"/>
      <c r="W26" s="167"/>
      <c r="X26" s="180"/>
      <c r="Y26" s="180"/>
      <c r="Z26" s="180"/>
      <c r="AA26" s="180"/>
      <c r="AB26" s="180"/>
      <c r="AC26" s="180"/>
      <c r="AD26" s="180"/>
      <c r="AE26" s="180"/>
      <c r="AF26" s="180"/>
      <c r="AG26" s="180"/>
      <c r="AH26" s="180"/>
      <c r="AI26" s="180"/>
      <c r="AJ26" s="180"/>
      <c r="AK26" s="180"/>
      <c r="AL26" s="180"/>
      <c r="AM26" s="180"/>
      <c r="AN26" s="180"/>
      <c r="AO26" s="180"/>
      <c r="AP26" s="180"/>
      <c r="AQ26" s="180"/>
      <c r="AR26" s="180"/>
      <c r="AS26" s="180"/>
      <c r="AT26" s="180"/>
    </row>
    <row r="27" spans="1:46" s="87" customFormat="1" ht="8.25" customHeight="1" x14ac:dyDescent="0.2">
      <c r="A27" s="167"/>
      <c r="B27" s="363"/>
      <c r="C27" s="307"/>
      <c r="D27" s="142"/>
      <c r="E27" s="142"/>
      <c r="F27" s="142"/>
      <c r="G27" s="142"/>
      <c r="H27" s="142"/>
      <c r="I27" s="142"/>
      <c r="J27" s="142"/>
      <c r="K27" s="142"/>
      <c r="L27" s="142"/>
      <c r="M27" s="142"/>
      <c r="N27" s="574"/>
      <c r="O27" s="116"/>
      <c r="P27" s="116"/>
      <c r="Q27" s="116"/>
      <c r="R27" s="116"/>
      <c r="S27" s="167"/>
      <c r="T27" s="167"/>
      <c r="U27" s="167"/>
      <c r="V27" s="167"/>
      <c r="W27" s="167"/>
      <c r="X27" s="180"/>
      <c r="Y27" s="180"/>
      <c r="Z27" s="180"/>
      <c r="AA27" s="180"/>
      <c r="AB27" s="180"/>
      <c r="AC27" s="180"/>
      <c r="AD27" s="180"/>
      <c r="AE27" s="180"/>
      <c r="AF27" s="180"/>
      <c r="AG27" s="180"/>
      <c r="AH27" s="180"/>
      <c r="AI27" s="180"/>
      <c r="AJ27" s="180"/>
      <c r="AK27" s="180"/>
      <c r="AL27" s="180"/>
      <c r="AM27" s="180"/>
      <c r="AN27" s="180"/>
      <c r="AO27" s="180"/>
      <c r="AP27" s="180"/>
      <c r="AQ27" s="180"/>
      <c r="AR27" s="180"/>
      <c r="AS27" s="180"/>
      <c r="AT27" s="180"/>
    </row>
    <row r="28" spans="1:46" s="87" customFormat="1" ht="8.25" customHeight="1" x14ac:dyDescent="0.2">
      <c r="A28" s="167"/>
      <c r="B28" s="363"/>
      <c r="C28" s="307"/>
      <c r="D28" s="142"/>
      <c r="E28" s="142"/>
      <c r="F28" s="142"/>
      <c r="G28" s="142"/>
      <c r="H28" s="142"/>
      <c r="I28" s="142"/>
      <c r="J28" s="142"/>
      <c r="K28" s="142"/>
      <c r="L28" s="142"/>
      <c r="M28" s="142"/>
      <c r="N28" s="574"/>
      <c r="O28" s="116"/>
      <c r="P28" s="116"/>
      <c r="Q28" s="116"/>
      <c r="R28" s="116"/>
      <c r="S28" s="167"/>
      <c r="T28" s="167"/>
      <c r="U28" s="167"/>
      <c r="V28" s="167"/>
      <c r="W28" s="167"/>
      <c r="X28" s="180"/>
      <c r="Y28" s="180"/>
      <c r="Z28" s="180"/>
      <c r="AA28" s="180"/>
      <c r="AB28" s="180"/>
      <c r="AC28" s="180"/>
      <c r="AD28" s="180"/>
      <c r="AE28" s="180"/>
      <c r="AF28" s="180"/>
      <c r="AG28" s="180"/>
      <c r="AH28" s="180"/>
      <c r="AI28" s="180"/>
      <c r="AJ28" s="180"/>
      <c r="AK28" s="180"/>
      <c r="AL28" s="180"/>
      <c r="AM28" s="180"/>
      <c r="AN28" s="180"/>
      <c r="AO28" s="180"/>
      <c r="AP28" s="180"/>
      <c r="AQ28" s="180"/>
      <c r="AR28" s="180"/>
      <c r="AS28" s="180"/>
      <c r="AT28" s="180"/>
    </row>
    <row r="29" spans="1:46" s="87" customFormat="1" ht="18.75" customHeight="1" x14ac:dyDescent="0.2">
      <c r="A29" s="167"/>
      <c r="B29" s="363"/>
      <c r="C29" s="307" t="s">
        <v>284</v>
      </c>
      <c r="D29" s="142"/>
      <c r="E29" s="142"/>
      <c r="F29" s="142"/>
      <c r="G29" s="142"/>
      <c r="H29" s="142"/>
      <c r="I29" s="142"/>
      <c r="J29" s="142"/>
      <c r="K29" s="142"/>
      <c r="L29" s="142"/>
      <c r="M29" s="142"/>
      <c r="N29" s="574"/>
      <c r="O29" s="116"/>
      <c r="P29" s="116"/>
      <c r="Q29" s="116"/>
      <c r="R29" s="116"/>
      <c r="S29" s="167"/>
      <c r="T29" s="167"/>
      <c r="U29" s="167"/>
      <c r="V29" s="167"/>
      <c r="W29" s="167"/>
      <c r="X29" s="180"/>
      <c r="Y29" s="180"/>
      <c r="Z29" s="180"/>
      <c r="AA29" s="180"/>
      <c r="AB29" s="180"/>
      <c r="AC29" s="180"/>
      <c r="AD29" s="180"/>
      <c r="AE29" s="180"/>
      <c r="AF29" s="180"/>
      <c r="AG29" s="180"/>
      <c r="AH29" s="180"/>
      <c r="AI29" s="180"/>
      <c r="AJ29" s="180"/>
      <c r="AK29" s="180"/>
      <c r="AL29" s="180"/>
      <c r="AM29" s="180"/>
      <c r="AN29" s="180"/>
      <c r="AO29" s="180"/>
      <c r="AP29" s="180"/>
      <c r="AQ29" s="180"/>
      <c r="AR29" s="180"/>
      <c r="AS29" s="180"/>
      <c r="AT29" s="180"/>
    </row>
    <row r="30" spans="1:46" s="87" customFormat="1" ht="21.75" customHeight="1" x14ac:dyDescent="0.2">
      <c r="A30" s="167"/>
      <c r="B30" s="363"/>
      <c r="C30" s="307" t="s">
        <v>277</v>
      </c>
      <c r="D30" s="142"/>
      <c r="E30" s="142"/>
      <c r="F30" s="142"/>
      <c r="G30" s="142"/>
      <c r="H30" s="142"/>
      <c r="I30" s="142"/>
      <c r="J30" s="142"/>
      <c r="K30" s="142"/>
      <c r="L30" s="142"/>
      <c r="M30" s="142"/>
      <c r="N30" s="574"/>
      <c r="O30" s="116"/>
      <c r="P30" s="116"/>
      <c r="Q30" s="116"/>
      <c r="R30" s="116"/>
      <c r="S30" s="167"/>
      <c r="T30" s="167"/>
      <c r="U30" s="167"/>
      <c r="V30" s="167"/>
      <c r="W30" s="167"/>
      <c r="X30" s="180"/>
      <c r="Y30" s="180"/>
      <c r="Z30" s="180"/>
      <c r="AA30" s="180"/>
      <c r="AB30" s="180"/>
      <c r="AC30" s="180"/>
      <c r="AD30" s="180"/>
      <c r="AE30" s="180"/>
      <c r="AF30" s="180"/>
      <c r="AG30" s="180"/>
      <c r="AH30" s="180"/>
      <c r="AI30" s="180"/>
      <c r="AJ30" s="180"/>
      <c r="AK30" s="180"/>
      <c r="AL30" s="180"/>
      <c r="AM30" s="180"/>
      <c r="AN30" s="180"/>
      <c r="AO30" s="180"/>
      <c r="AP30" s="180"/>
      <c r="AQ30" s="180"/>
      <c r="AR30" s="180"/>
      <c r="AS30" s="180"/>
      <c r="AT30" s="180"/>
    </row>
    <row r="31" spans="1:46" ht="7.5" customHeight="1" x14ac:dyDescent="0.2">
      <c r="A31" s="113"/>
      <c r="B31" s="363"/>
      <c r="C31" s="307"/>
      <c r="D31" s="307"/>
      <c r="E31" s="307"/>
      <c r="F31" s="307"/>
      <c r="G31" s="307"/>
      <c r="H31" s="307"/>
      <c r="I31" s="307"/>
      <c r="J31" s="307"/>
      <c r="K31" s="307"/>
      <c r="L31" s="307"/>
      <c r="M31" s="307"/>
      <c r="N31" s="574"/>
      <c r="O31" s="123"/>
      <c r="P31" s="123"/>
      <c r="Q31" s="123"/>
      <c r="R31" s="123"/>
      <c r="S31" s="113"/>
      <c r="T31" s="113"/>
      <c r="U31" s="113"/>
      <c r="V31" s="113"/>
      <c r="W31" s="11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row>
    <row r="32" spans="1:46" ht="16.5" customHeight="1" x14ac:dyDescent="0.2">
      <c r="A32" s="113"/>
      <c r="B32" s="363"/>
      <c r="C32" s="307" t="s">
        <v>305</v>
      </c>
      <c r="D32" s="307"/>
      <c r="E32" s="307"/>
      <c r="F32" s="307"/>
      <c r="G32" s="307"/>
      <c r="H32" s="307"/>
      <c r="I32" s="307"/>
      <c r="J32" s="307"/>
      <c r="K32" s="307"/>
      <c r="L32" s="307"/>
      <c r="M32" s="307"/>
      <c r="N32" s="574"/>
      <c r="O32" s="123"/>
      <c r="P32" s="123"/>
      <c r="Q32" s="123"/>
      <c r="R32" s="123"/>
      <c r="S32" s="113"/>
      <c r="T32" s="113"/>
      <c r="U32" s="113"/>
      <c r="V32" s="113"/>
      <c r="W32" s="113"/>
      <c r="X32" s="103"/>
      <c r="Y32" s="103"/>
      <c r="Z32" s="103"/>
      <c r="AA32" s="103"/>
      <c r="AB32" s="103"/>
      <c r="AC32" s="103"/>
      <c r="AD32" s="103"/>
      <c r="AE32" s="103"/>
      <c r="AF32" s="103"/>
      <c r="AG32" s="103"/>
      <c r="AH32" s="103"/>
      <c r="AI32" s="103"/>
      <c r="AJ32" s="103"/>
      <c r="AK32" s="103"/>
      <c r="AL32" s="103"/>
      <c r="AM32" s="103"/>
      <c r="AN32" s="103"/>
      <c r="AO32" s="103"/>
      <c r="AP32" s="103"/>
      <c r="AQ32" s="103"/>
      <c r="AR32" s="103"/>
      <c r="AS32" s="103"/>
      <c r="AT32" s="103"/>
    </row>
    <row r="33" spans="1:46" ht="7.5" customHeight="1" x14ac:dyDescent="0.2">
      <c r="A33" s="113"/>
      <c r="B33" s="363"/>
      <c r="C33" s="307"/>
      <c r="D33" s="307"/>
      <c r="E33" s="307"/>
      <c r="F33" s="307"/>
      <c r="G33" s="307"/>
      <c r="H33" s="307"/>
      <c r="I33" s="307"/>
      <c r="J33" s="307"/>
      <c r="K33" s="307"/>
      <c r="L33" s="307"/>
      <c r="M33" s="307"/>
      <c r="N33" s="574"/>
      <c r="O33" s="123"/>
      <c r="P33" s="123"/>
      <c r="Q33" s="123"/>
      <c r="R33" s="123"/>
      <c r="S33" s="113"/>
      <c r="T33" s="113"/>
      <c r="U33" s="113"/>
      <c r="V33" s="113"/>
      <c r="W33" s="113"/>
      <c r="X33" s="103"/>
      <c r="Y33" s="103"/>
      <c r="Z33" s="103"/>
      <c r="AA33" s="103"/>
      <c r="AB33" s="103"/>
      <c r="AC33" s="103"/>
      <c r="AD33" s="103"/>
      <c r="AE33" s="103"/>
      <c r="AF33" s="103"/>
      <c r="AG33" s="103"/>
      <c r="AH33" s="103"/>
      <c r="AI33" s="103"/>
      <c r="AJ33" s="103"/>
      <c r="AK33" s="103"/>
      <c r="AL33" s="103"/>
      <c r="AM33" s="103"/>
      <c r="AN33" s="103"/>
      <c r="AO33" s="103"/>
      <c r="AP33" s="103"/>
      <c r="AQ33" s="103"/>
      <c r="AR33" s="103"/>
      <c r="AS33" s="103"/>
      <c r="AT33" s="103"/>
    </row>
    <row r="34" spans="1:46" ht="16.5" customHeight="1" x14ac:dyDescent="0.2">
      <c r="A34" s="113"/>
      <c r="B34" s="363"/>
      <c r="C34" s="307" t="s">
        <v>727</v>
      </c>
      <c r="D34" s="307"/>
      <c r="E34" s="307"/>
      <c r="F34" s="307"/>
      <c r="G34" s="307"/>
      <c r="H34" s="307"/>
      <c r="I34" s="307"/>
      <c r="J34" s="307"/>
      <c r="K34" s="307"/>
      <c r="L34" s="307"/>
      <c r="M34" s="307"/>
      <c r="N34" s="574"/>
      <c r="O34" s="227"/>
      <c r="P34" s="123"/>
      <c r="Q34" s="123"/>
      <c r="R34" s="123"/>
      <c r="S34" s="113"/>
      <c r="T34" s="113"/>
      <c r="U34" s="113"/>
      <c r="V34" s="113"/>
      <c r="W34" s="113"/>
      <c r="X34" s="103"/>
      <c r="Y34" s="103"/>
      <c r="Z34" s="103"/>
      <c r="AA34" s="103"/>
      <c r="AB34" s="103"/>
      <c r="AC34" s="103"/>
      <c r="AD34" s="103"/>
      <c r="AE34" s="103"/>
      <c r="AF34" s="103"/>
      <c r="AG34" s="103"/>
      <c r="AH34" s="103"/>
      <c r="AI34" s="103"/>
      <c r="AJ34" s="103"/>
      <c r="AK34" s="103"/>
      <c r="AL34" s="103"/>
      <c r="AM34" s="103"/>
      <c r="AN34" s="103"/>
      <c r="AO34" s="103"/>
      <c r="AP34" s="103"/>
      <c r="AQ34" s="103"/>
      <c r="AR34" s="103"/>
      <c r="AS34" s="103"/>
      <c r="AT34" s="103"/>
    </row>
    <row r="35" spans="1:46" ht="6.75" customHeight="1" x14ac:dyDescent="0.2">
      <c r="A35" s="113"/>
      <c r="B35" s="363"/>
      <c r="C35" s="307"/>
      <c r="D35" s="307"/>
      <c r="E35" s="307"/>
      <c r="F35" s="307"/>
      <c r="G35" s="307"/>
      <c r="H35" s="307"/>
      <c r="I35" s="307"/>
      <c r="J35" s="307"/>
      <c r="K35" s="307"/>
      <c r="L35" s="307"/>
      <c r="M35" s="307"/>
      <c r="N35" s="574"/>
      <c r="O35" s="123"/>
      <c r="P35" s="123"/>
      <c r="Q35" s="123"/>
      <c r="R35" s="123"/>
      <c r="S35" s="113"/>
      <c r="T35" s="113"/>
      <c r="U35" s="113"/>
      <c r="V35" s="113"/>
      <c r="W35" s="113"/>
      <c r="X35" s="103"/>
      <c r="Y35" s="103"/>
      <c r="Z35" s="103"/>
      <c r="AA35" s="103"/>
      <c r="AB35" s="103"/>
      <c r="AC35" s="103"/>
      <c r="AD35" s="103"/>
      <c r="AE35" s="103"/>
      <c r="AF35" s="103"/>
      <c r="AG35" s="103"/>
      <c r="AH35" s="103"/>
      <c r="AI35" s="103"/>
      <c r="AJ35" s="103"/>
      <c r="AK35" s="103"/>
      <c r="AL35" s="103"/>
      <c r="AM35" s="103"/>
      <c r="AN35" s="103"/>
      <c r="AO35" s="103"/>
      <c r="AP35" s="103"/>
      <c r="AQ35" s="103"/>
      <c r="AR35" s="103"/>
      <c r="AS35" s="103"/>
      <c r="AT35" s="103"/>
    </row>
    <row r="36" spans="1:46" s="189" customFormat="1" ht="16.5" customHeight="1" x14ac:dyDescent="0.2">
      <c r="A36" s="123"/>
      <c r="B36" s="363"/>
      <c r="C36" s="307" t="s">
        <v>285</v>
      </c>
      <c r="D36" s="307"/>
      <c r="E36" s="307"/>
      <c r="F36" s="307"/>
      <c r="G36" s="307"/>
      <c r="H36" s="307"/>
      <c r="I36" s="307"/>
      <c r="J36" s="307"/>
      <c r="K36" s="307"/>
      <c r="L36" s="307"/>
      <c r="M36" s="307"/>
      <c r="N36" s="574"/>
      <c r="O36" s="123"/>
      <c r="P36" s="123"/>
      <c r="Q36" s="123"/>
      <c r="R36" s="123"/>
      <c r="S36" s="123"/>
      <c r="T36" s="123"/>
      <c r="U36" s="123"/>
      <c r="V36" s="123"/>
      <c r="W36" s="123"/>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row>
    <row r="37" spans="1:46" ht="16.5" customHeight="1" x14ac:dyDescent="0.2">
      <c r="A37" s="113"/>
      <c r="B37" s="363"/>
      <c r="C37" s="307" t="s">
        <v>286</v>
      </c>
      <c r="D37" s="307"/>
      <c r="E37" s="307"/>
      <c r="F37" s="307"/>
      <c r="G37" s="307"/>
      <c r="H37" s="307"/>
      <c r="I37" s="307"/>
      <c r="J37" s="307"/>
      <c r="K37" s="307"/>
      <c r="L37" s="307"/>
      <c r="M37" s="307"/>
      <c r="N37" s="574"/>
      <c r="O37" s="123"/>
      <c r="P37" s="123"/>
      <c r="Q37" s="123"/>
      <c r="R37" s="123"/>
      <c r="S37" s="113"/>
      <c r="T37" s="113"/>
      <c r="U37" s="113"/>
      <c r="V37" s="113"/>
      <c r="W37" s="113"/>
      <c r="X37" s="103"/>
      <c r="Y37" s="103"/>
      <c r="Z37" s="103"/>
      <c r="AA37" s="103"/>
      <c r="AB37" s="103"/>
      <c r="AC37" s="103"/>
      <c r="AD37" s="103"/>
      <c r="AE37" s="103"/>
      <c r="AF37" s="103"/>
      <c r="AG37" s="103"/>
      <c r="AH37" s="103"/>
      <c r="AI37" s="103"/>
      <c r="AJ37" s="103"/>
      <c r="AK37" s="103"/>
      <c r="AL37" s="103"/>
      <c r="AM37" s="103"/>
      <c r="AN37" s="103"/>
      <c r="AO37" s="103"/>
      <c r="AP37" s="103"/>
      <c r="AQ37" s="103"/>
      <c r="AR37" s="103"/>
      <c r="AS37" s="103"/>
      <c r="AT37" s="103"/>
    </row>
    <row r="38" spans="1:46" ht="7.5" customHeight="1" x14ac:dyDescent="0.2">
      <c r="A38" s="113"/>
      <c r="B38" s="363"/>
      <c r="C38" s="307"/>
      <c r="D38" s="307"/>
      <c r="E38" s="307"/>
      <c r="F38" s="307"/>
      <c r="G38" s="307"/>
      <c r="H38" s="307"/>
      <c r="I38" s="307"/>
      <c r="J38" s="307"/>
      <c r="K38" s="307"/>
      <c r="L38" s="307"/>
      <c r="M38" s="307"/>
      <c r="N38" s="574"/>
      <c r="O38" s="123"/>
      <c r="P38" s="123"/>
      <c r="Q38" s="123"/>
      <c r="R38" s="123"/>
      <c r="S38" s="113"/>
      <c r="T38" s="113"/>
      <c r="U38" s="113"/>
      <c r="V38" s="113"/>
      <c r="W38" s="113"/>
      <c r="X38" s="103"/>
      <c r="Y38" s="103"/>
      <c r="Z38" s="103"/>
      <c r="AA38" s="103"/>
      <c r="AB38" s="103"/>
      <c r="AC38" s="103"/>
      <c r="AD38" s="103"/>
      <c r="AE38" s="103"/>
      <c r="AF38" s="103"/>
      <c r="AG38" s="103"/>
      <c r="AH38" s="103"/>
      <c r="AI38" s="103"/>
      <c r="AJ38" s="103"/>
      <c r="AK38" s="103"/>
      <c r="AL38" s="103"/>
      <c r="AM38" s="103"/>
      <c r="AN38" s="103"/>
      <c r="AO38" s="103"/>
      <c r="AP38" s="103"/>
      <c r="AQ38" s="103"/>
      <c r="AR38" s="103"/>
      <c r="AS38" s="103"/>
      <c r="AT38" s="103"/>
    </row>
    <row r="39" spans="1:46" s="667" customFormat="1" ht="16.5" customHeight="1" x14ac:dyDescent="0.2">
      <c r="A39" s="1171"/>
      <c r="B39" s="363"/>
      <c r="C39" s="677" t="s">
        <v>224</v>
      </c>
      <c r="D39" s="669"/>
      <c r="E39" s="669"/>
      <c r="F39" s="669"/>
      <c r="G39" s="669"/>
      <c r="H39" s="669"/>
      <c r="I39" s="669"/>
      <c r="J39" s="669"/>
      <c r="K39" s="669"/>
      <c r="L39" s="669"/>
      <c r="M39" s="669"/>
      <c r="N39" s="726"/>
      <c r="O39" s="1171"/>
      <c r="P39" s="1171"/>
      <c r="Q39" s="1171"/>
      <c r="R39" s="1171"/>
      <c r="S39" s="1171"/>
      <c r="T39" s="1171"/>
      <c r="U39" s="1171"/>
      <c r="V39" s="1171"/>
      <c r="W39" s="1171"/>
      <c r="X39" s="666"/>
      <c r="Y39" s="666"/>
      <c r="Z39" s="666"/>
      <c r="AA39" s="666"/>
      <c r="AB39" s="666"/>
      <c r="AC39" s="666"/>
      <c r="AD39" s="666"/>
      <c r="AE39" s="666"/>
      <c r="AF39" s="666"/>
      <c r="AG39" s="666"/>
      <c r="AH39" s="666"/>
      <c r="AI39" s="666"/>
      <c r="AJ39" s="666"/>
      <c r="AK39" s="666"/>
      <c r="AL39" s="666"/>
      <c r="AM39" s="666"/>
      <c r="AN39" s="666"/>
      <c r="AO39" s="666"/>
      <c r="AP39" s="666"/>
      <c r="AQ39" s="666"/>
      <c r="AR39" s="666"/>
      <c r="AS39" s="666"/>
      <c r="AT39" s="666"/>
    </row>
    <row r="40" spans="1:46" s="667" customFormat="1" ht="16.5" customHeight="1" x14ac:dyDescent="0.2">
      <c r="A40" s="1171"/>
      <c r="B40" s="363"/>
      <c r="C40" s="677" t="s">
        <v>354</v>
      </c>
      <c r="D40" s="669"/>
      <c r="E40" s="669"/>
      <c r="F40" s="669"/>
      <c r="G40" s="669"/>
      <c r="H40" s="669"/>
      <c r="I40" s="669"/>
      <c r="J40" s="669"/>
      <c r="K40" s="669"/>
      <c r="L40" s="669"/>
      <c r="M40" s="669"/>
      <c r="N40" s="726"/>
      <c r="O40" s="1171"/>
      <c r="P40" s="1171"/>
      <c r="Q40" s="1171"/>
      <c r="R40" s="1171"/>
      <c r="S40" s="1171"/>
      <c r="T40" s="1171"/>
      <c r="U40" s="1171"/>
      <c r="V40" s="1171"/>
      <c r="W40" s="1171"/>
      <c r="X40" s="666"/>
      <c r="Y40" s="666"/>
      <c r="Z40" s="666"/>
      <c r="AA40" s="666"/>
      <c r="AB40" s="666"/>
      <c r="AC40" s="666"/>
      <c r="AD40" s="666"/>
      <c r="AE40" s="666"/>
      <c r="AF40" s="666"/>
      <c r="AG40" s="666"/>
      <c r="AH40" s="666"/>
      <c r="AI40" s="666"/>
      <c r="AJ40" s="666"/>
      <c r="AK40" s="666"/>
      <c r="AL40" s="666"/>
      <c r="AM40" s="666"/>
      <c r="AN40" s="666"/>
      <c r="AO40" s="666"/>
      <c r="AP40" s="666"/>
      <c r="AQ40" s="666"/>
      <c r="AR40" s="666"/>
      <c r="AS40" s="666"/>
      <c r="AT40" s="666"/>
    </row>
    <row r="41" spans="1:46" s="667" customFormat="1" ht="16.5" customHeight="1" x14ac:dyDescent="0.2">
      <c r="A41" s="1171"/>
      <c r="B41" s="363"/>
      <c r="C41" s="677" t="s">
        <v>239</v>
      </c>
      <c r="D41" s="669"/>
      <c r="E41" s="669"/>
      <c r="F41" s="669"/>
      <c r="G41" s="669"/>
      <c r="H41" s="669"/>
      <c r="I41" s="669"/>
      <c r="J41" s="669"/>
      <c r="K41" s="669"/>
      <c r="L41" s="669"/>
      <c r="M41" s="669"/>
      <c r="N41" s="726"/>
      <c r="O41" s="1171"/>
      <c r="P41" s="1171"/>
      <c r="Q41" s="1171"/>
      <c r="R41" s="1171"/>
      <c r="S41" s="1171"/>
      <c r="T41" s="1171"/>
      <c r="U41" s="1171"/>
      <c r="V41" s="1171"/>
      <c r="W41" s="1171"/>
      <c r="X41" s="666"/>
      <c r="Y41" s="666"/>
      <c r="Z41" s="666"/>
      <c r="AA41" s="666"/>
      <c r="AB41" s="666"/>
      <c r="AC41" s="666"/>
      <c r="AD41" s="666"/>
      <c r="AE41" s="666"/>
      <c r="AF41" s="666"/>
      <c r="AG41" s="666"/>
      <c r="AH41" s="666"/>
      <c r="AI41" s="666"/>
      <c r="AJ41" s="666"/>
      <c r="AK41" s="666"/>
      <c r="AL41" s="666"/>
      <c r="AM41" s="666"/>
      <c r="AN41" s="666"/>
      <c r="AO41" s="666"/>
      <c r="AP41" s="666"/>
      <c r="AQ41" s="666"/>
      <c r="AR41" s="666"/>
      <c r="AS41" s="666"/>
      <c r="AT41" s="666"/>
    </row>
    <row r="42" spans="1:46" ht="8.25" customHeight="1" x14ac:dyDescent="0.2">
      <c r="A42" s="113"/>
      <c r="B42" s="363"/>
      <c r="C42" s="669"/>
      <c r="D42" s="142"/>
      <c r="E42" s="142"/>
      <c r="F42" s="142"/>
      <c r="G42" s="142"/>
      <c r="H42" s="142"/>
      <c r="I42" s="142"/>
      <c r="J42" s="142"/>
      <c r="K42" s="142"/>
      <c r="L42" s="142"/>
      <c r="M42" s="142"/>
      <c r="N42" s="574"/>
      <c r="O42" s="1171"/>
      <c r="P42" s="123"/>
      <c r="Q42" s="123"/>
      <c r="R42" s="123"/>
      <c r="S42" s="113"/>
      <c r="T42" s="113"/>
      <c r="U42" s="113"/>
      <c r="V42" s="113"/>
      <c r="W42" s="11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row>
    <row r="43" spans="1:46" s="87" customFormat="1" ht="15.6" customHeight="1" x14ac:dyDescent="0.2">
      <c r="A43" s="167"/>
      <c r="B43" s="727"/>
      <c r="C43" s="156" t="s">
        <v>225</v>
      </c>
      <c r="D43" s="156"/>
      <c r="E43" s="156"/>
      <c r="F43" s="156"/>
      <c r="G43" s="156"/>
      <c r="H43" s="156"/>
      <c r="I43" s="156"/>
      <c r="J43" s="156"/>
      <c r="K43" s="156"/>
      <c r="L43" s="156"/>
      <c r="M43" s="156"/>
      <c r="N43" s="574"/>
      <c r="O43" s="1171"/>
      <c r="P43" s="116"/>
      <c r="Q43" s="116"/>
      <c r="R43" s="116"/>
      <c r="S43" s="167"/>
      <c r="T43" s="167"/>
      <c r="U43" s="167"/>
      <c r="V43" s="167"/>
      <c r="W43" s="167"/>
      <c r="X43" s="180"/>
      <c r="Y43" s="180"/>
      <c r="Z43" s="180"/>
      <c r="AA43" s="180"/>
      <c r="AB43" s="180"/>
      <c r="AC43" s="180"/>
      <c r="AD43" s="180"/>
      <c r="AE43" s="180"/>
      <c r="AF43" s="180"/>
      <c r="AG43" s="180"/>
      <c r="AH43" s="180"/>
      <c r="AI43" s="180"/>
      <c r="AJ43" s="180"/>
      <c r="AK43" s="180"/>
      <c r="AL43" s="180"/>
      <c r="AM43" s="180"/>
      <c r="AN43" s="180"/>
      <c r="AO43" s="180"/>
      <c r="AP43" s="180"/>
      <c r="AQ43" s="180"/>
      <c r="AR43" s="180"/>
      <c r="AS43" s="180"/>
      <c r="AT43" s="180"/>
    </row>
    <row r="44" spans="1:46" s="87" customFormat="1" ht="16.5" customHeight="1" x14ac:dyDescent="0.2">
      <c r="A44" s="167"/>
      <c r="B44" s="363"/>
      <c r="C44" s="705" t="s">
        <v>609</v>
      </c>
      <c r="D44" s="307"/>
      <c r="E44" s="307"/>
      <c r="F44" s="307"/>
      <c r="G44" s="307"/>
      <c r="H44" s="307"/>
      <c r="I44" s="307"/>
      <c r="J44" s="307"/>
      <c r="K44" s="307"/>
      <c r="L44" s="307"/>
      <c r="M44" s="167"/>
      <c r="N44" s="574"/>
      <c r="O44" s="1171"/>
      <c r="P44" s="116"/>
      <c r="Q44" s="116"/>
      <c r="R44" s="116"/>
      <c r="S44" s="167"/>
      <c r="T44" s="167"/>
      <c r="U44" s="167"/>
      <c r="V44" s="167"/>
      <c r="W44" s="167"/>
      <c r="X44" s="180"/>
      <c r="Y44" s="180"/>
      <c r="Z44" s="180"/>
      <c r="AA44" s="180"/>
      <c r="AB44" s="180"/>
      <c r="AC44" s="180"/>
      <c r="AD44" s="180"/>
      <c r="AE44" s="180"/>
      <c r="AF44" s="180"/>
      <c r="AG44" s="180"/>
      <c r="AH44" s="180"/>
      <c r="AI44" s="180"/>
      <c r="AJ44" s="180"/>
      <c r="AK44" s="180"/>
      <c r="AL44" s="180"/>
      <c r="AM44" s="180"/>
      <c r="AN44" s="180"/>
      <c r="AO44" s="180"/>
      <c r="AP44" s="180"/>
      <c r="AQ44" s="180"/>
      <c r="AR44" s="180"/>
      <c r="AS44" s="180"/>
      <c r="AT44" s="180"/>
    </row>
    <row r="45" spans="1:46" s="87" customFormat="1" ht="16.5" customHeight="1" x14ac:dyDescent="0.2">
      <c r="A45" s="167"/>
      <c r="B45" s="363"/>
      <c r="C45" s="907"/>
      <c r="D45" s="307"/>
      <c r="E45" s="307"/>
      <c r="F45" s="307"/>
      <c r="G45" s="307"/>
      <c r="H45" s="307"/>
      <c r="I45" s="307"/>
      <c r="J45" s="307"/>
      <c r="K45" s="307"/>
      <c r="L45" s="908"/>
      <c r="M45" s="167"/>
      <c r="N45" s="574"/>
      <c r="O45" s="1171"/>
      <c r="P45" s="116"/>
      <c r="Q45" s="116"/>
      <c r="R45" s="116"/>
      <c r="S45" s="227"/>
      <c r="T45" s="167"/>
      <c r="U45" s="167"/>
      <c r="V45" s="167"/>
      <c r="W45" s="167"/>
      <c r="X45" s="180"/>
      <c r="Y45" s="180"/>
      <c r="Z45" s="180"/>
      <c r="AA45" s="180"/>
      <c r="AB45" s="180"/>
      <c r="AC45" s="180"/>
      <c r="AD45" s="180"/>
      <c r="AE45" s="180"/>
      <c r="AF45" s="180"/>
      <c r="AG45" s="180"/>
      <c r="AH45" s="180"/>
      <c r="AI45" s="180"/>
      <c r="AJ45" s="180"/>
      <c r="AK45" s="180"/>
      <c r="AL45" s="180"/>
      <c r="AM45" s="180"/>
      <c r="AN45" s="180"/>
      <c r="AO45" s="180"/>
      <c r="AP45" s="180"/>
      <c r="AQ45" s="180"/>
      <c r="AR45" s="180"/>
      <c r="AS45" s="180"/>
      <c r="AT45" s="180"/>
    </row>
    <row r="46" spans="1:46" s="87" customFormat="1" ht="26.25" customHeight="1" x14ac:dyDescent="0.2">
      <c r="A46" s="167"/>
      <c r="B46" s="363"/>
      <c r="C46" s="142" t="s">
        <v>616</v>
      </c>
      <c r="D46" s="156"/>
      <c r="E46" s="156"/>
      <c r="F46" s="156"/>
      <c r="G46" s="156"/>
      <c r="H46" s="156"/>
      <c r="I46" s="156"/>
      <c r="J46" s="156"/>
      <c r="K46" s="156"/>
      <c r="L46" s="307"/>
      <c r="M46" s="156"/>
      <c r="N46" s="574"/>
      <c r="O46" s="1171"/>
      <c r="P46" s="116"/>
      <c r="Q46" s="116"/>
      <c r="R46" s="116"/>
      <c r="S46" s="167"/>
      <c r="T46" s="167"/>
      <c r="U46" s="167"/>
      <c r="V46" s="167"/>
      <c r="W46" s="167"/>
      <c r="X46" s="180"/>
      <c r="Y46" s="180"/>
      <c r="Z46" s="180"/>
      <c r="AA46" s="180"/>
      <c r="AB46" s="180"/>
      <c r="AC46" s="180"/>
      <c r="AD46" s="180"/>
      <c r="AE46" s="180"/>
      <c r="AF46" s="180"/>
      <c r="AG46" s="180"/>
      <c r="AH46" s="180"/>
      <c r="AI46" s="180"/>
      <c r="AJ46" s="180"/>
      <c r="AK46" s="180"/>
      <c r="AL46" s="180"/>
      <c r="AM46" s="180"/>
      <c r="AN46" s="180"/>
      <c r="AO46" s="180"/>
      <c r="AP46" s="180"/>
      <c r="AQ46" s="180"/>
      <c r="AR46" s="180"/>
      <c r="AS46" s="180"/>
      <c r="AT46" s="180"/>
    </row>
    <row r="47" spans="1:46" s="87" customFormat="1" ht="23.25" customHeight="1" x14ac:dyDescent="0.2">
      <c r="A47" s="167"/>
      <c r="B47" s="363"/>
      <c r="C47" s="687" t="s">
        <v>172</v>
      </c>
      <c r="D47" s="142" t="s">
        <v>567</v>
      </c>
      <c r="E47" s="142"/>
      <c r="F47" s="142"/>
      <c r="G47" s="142"/>
      <c r="H47" s="142"/>
      <c r="I47" s="142"/>
      <c r="J47" s="142"/>
      <c r="K47" s="142"/>
      <c r="L47" s="142"/>
      <c r="M47" s="142"/>
      <c r="N47" s="574"/>
      <c r="O47" s="1171"/>
      <c r="P47" s="116"/>
      <c r="Q47" s="116"/>
      <c r="R47" s="116"/>
      <c r="S47" s="167"/>
      <c r="T47" s="167"/>
      <c r="U47" s="167"/>
      <c r="V47" s="167"/>
      <c r="W47" s="167"/>
      <c r="X47" s="180"/>
      <c r="Y47" s="180"/>
      <c r="Z47" s="180"/>
      <c r="AA47" s="180"/>
      <c r="AB47" s="180"/>
      <c r="AC47" s="180"/>
      <c r="AD47" s="180"/>
      <c r="AE47" s="180"/>
      <c r="AF47" s="180"/>
      <c r="AG47" s="180"/>
      <c r="AH47" s="180"/>
      <c r="AI47" s="180"/>
      <c r="AJ47" s="180"/>
      <c r="AK47" s="180"/>
      <c r="AL47" s="180"/>
      <c r="AM47" s="180"/>
      <c r="AN47" s="180"/>
      <c r="AO47" s="180"/>
      <c r="AP47" s="180"/>
      <c r="AQ47" s="180"/>
      <c r="AR47" s="180"/>
      <c r="AS47" s="180"/>
      <c r="AT47" s="180"/>
    </row>
    <row r="48" spans="1:46" s="87" customFormat="1" ht="16.5" customHeight="1" x14ac:dyDescent="0.2">
      <c r="A48" s="167"/>
      <c r="B48" s="363"/>
      <c r="C48" s="687"/>
      <c r="D48" s="156"/>
      <c r="E48" s="156" t="s">
        <v>752</v>
      </c>
      <c r="F48" s="156"/>
      <c r="G48" s="156"/>
      <c r="H48" s="156"/>
      <c r="I48" s="156"/>
      <c r="J48" s="156"/>
      <c r="K48" s="156"/>
      <c r="L48" s="156"/>
      <c r="M48" s="142"/>
      <c r="N48" s="574"/>
      <c r="O48" s="1171"/>
      <c r="P48" s="116"/>
      <c r="Q48" s="116"/>
      <c r="R48" s="116"/>
      <c r="S48" s="167"/>
      <c r="T48" s="167"/>
      <c r="U48" s="167"/>
      <c r="V48" s="167"/>
      <c r="W48" s="167"/>
      <c r="X48" s="180"/>
      <c r="Y48" s="180"/>
      <c r="Z48" s="180"/>
      <c r="AA48" s="180"/>
      <c r="AB48" s="180"/>
      <c r="AC48" s="180"/>
      <c r="AD48" s="180"/>
      <c r="AE48" s="180"/>
      <c r="AF48" s="180"/>
      <c r="AG48" s="180"/>
      <c r="AH48" s="180"/>
      <c r="AI48" s="180"/>
      <c r="AJ48" s="180"/>
      <c r="AK48" s="180"/>
      <c r="AL48" s="180"/>
      <c r="AM48" s="180"/>
      <c r="AN48" s="180"/>
      <c r="AO48" s="180"/>
      <c r="AP48" s="180"/>
      <c r="AQ48" s="180"/>
      <c r="AR48" s="180"/>
      <c r="AS48" s="180"/>
      <c r="AT48" s="180"/>
    </row>
    <row r="49" spans="1:46" s="87" customFormat="1" ht="16.5" customHeight="1" x14ac:dyDescent="0.2">
      <c r="A49" s="167"/>
      <c r="B49" s="363"/>
      <c r="C49" s="687"/>
      <c r="D49" s="156"/>
      <c r="E49" s="156" t="s">
        <v>753</v>
      </c>
      <c r="F49" s="156"/>
      <c r="G49" s="156"/>
      <c r="H49" s="156"/>
      <c r="I49" s="156"/>
      <c r="J49" s="156"/>
      <c r="K49" s="156"/>
      <c r="L49" s="156"/>
      <c r="M49" s="142"/>
      <c r="N49" s="574"/>
      <c r="O49" s="1171"/>
      <c r="P49" s="116"/>
      <c r="Q49" s="116"/>
      <c r="R49" s="116"/>
      <c r="S49" s="167"/>
      <c r="T49" s="167"/>
      <c r="U49" s="167"/>
      <c r="V49" s="167"/>
      <c r="W49" s="167"/>
      <c r="X49" s="180"/>
      <c r="Y49" s="180"/>
      <c r="Z49" s="180"/>
      <c r="AA49" s="180"/>
      <c r="AB49" s="180"/>
      <c r="AC49" s="180"/>
      <c r="AD49" s="180"/>
      <c r="AE49" s="180"/>
      <c r="AF49" s="180"/>
      <c r="AG49" s="180"/>
      <c r="AH49" s="180"/>
      <c r="AI49" s="180"/>
      <c r="AJ49" s="180"/>
      <c r="AK49" s="180"/>
      <c r="AL49" s="180"/>
      <c r="AM49" s="180"/>
      <c r="AN49" s="180"/>
      <c r="AO49" s="180"/>
      <c r="AP49" s="180"/>
      <c r="AQ49" s="180"/>
      <c r="AR49" s="180"/>
      <c r="AS49" s="180"/>
      <c r="AT49" s="180"/>
    </row>
    <row r="50" spans="1:46" s="87" customFormat="1" ht="16.5" customHeight="1" x14ac:dyDescent="0.2">
      <c r="A50" s="167"/>
      <c r="B50" s="363"/>
      <c r="C50" s="687"/>
      <c r="D50" s="156"/>
      <c r="E50" s="156" t="s">
        <v>574</v>
      </c>
      <c r="F50" s="156"/>
      <c r="G50" s="156"/>
      <c r="H50" s="156"/>
      <c r="I50" s="156"/>
      <c r="J50" s="156"/>
      <c r="K50" s="156"/>
      <c r="L50" s="156"/>
      <c r="M50" s="142"/>
      <c r="N50" s="574"/>
      <c r="O50" s="1171"/>
      <c r="P50" s="116"/>
      <c r="Q50" s="116"/>
      <c r="R50" s="116"/>
      <c r="S50" s="167"/>
      <c r="T50" s="167"/>
      <c r="U50" s="167"/>
      <c r="V50" s="167"/>
      <c r="W50" s="167"/>
      <c r="X50" s="180"/>
      <c r="Y50" s="180"/>
      <c r="Z50" s="180"/>
      <c r="AA50" s="180"/>
      <c r="AB50" s="180"/>
      <c r="AC50" s="180"/>
      <c r="AD50" s="180"/>
      <c r="AE50" s="180"/>
      <c r="AF50" s="180"/>
      <c r="AG50" s="180"/>
      <c r="AH50" s="180"/>
      <c r="AI50" s="180"/>
      <c r="AJ50" s="180"/>
      <c r="AK50" s="180"/>
      <c r="AL50" s="180"/>
      <c r="AM50" s="180"/>
      <c r="AN50" s="180"/>
      <c r="AO50" s="180"/>
      <c r="AP50" s="180"/>
      <c r="AQ50" s="180"/>
      <c r="AR50" s="180"/>
      <c r="AS50" s="180"/>
      <c r="AT50" s="180"/>
    </row>
    <row r="51" spans="1:46" s="87" customFormat="1" ht="26.25" customHeight="1" x14ac:dyDescent="0.2">
      <c r="A51" s="167"/>
      <c r="B51" s="363"/>
      <c r="C51" s="687" t="s">
        <v>172</v>
      </c>
      <c r="D51" s="142" t="s">
        <v>568</v>
      </c>
      <c r="E51" s="142"/>
      <c r="F51" s="142"/>
      <c r="G51" s="142"/>
      <c r="H51" s="142"/>
      <c r="I51" s="142"/>
      <c r="J51" s="142"/>
      <c r="K51" s="142"/>
      <c r="L51" s="142"/>
      <c r="M51" s="142"/>
      <c r="N51" s="574"/>
      <c r="O51" s="1171"/>
      <c r="P51" s="116"/>
      <c r="Q51" s="116"/>
      <c r="R51" s="116"/>
      <c r="S51" s="167"/>
      <c r="T51" s="167"/>
      <c r="U51" s="167"/>
      <c r="V51" s="167"/>
      <c r="W51" s="167"/>
      <c r="X51" s="180"/>
      <c r="Y51" s="180"/>
      <c r="Z51" s="180"/>
      <c r="AA51" s="180"/>
      <c r="AB51" s="180"/>
      <c r="AC51" s="180"/>
      <c r="AD51" s="180"/>
      <c r="AE51" s="180"/>
      <c r="AF51" s="180"/>
      <c r="AG51" s="180"/>
      <c r="AH51" s="180"/>
      <c r="AI51" s="180"/>
      <c r="AJ51" s="180"/>
      <c r="AK51" s="180"/>
      <c r="AL51" s="180"/>
      <c r="AM51" s="180"/>
      <c r="AN51" s="180"/>
      <c r="AO51" s="180"/>
      <c r="AP51" s="180"/>
      <c r="AQ51" s="180"/>
      <c r="AR51" s="180"/>
      <c r="AS51" s="180"/>
      <c r="AT51" s="180"/>
    </row>
    <row r="52" spans="1:46" s="87" customFormat="1" ht="15.75" customHeight="1" x14ac:dyDescent="0.2">
      <c r="A52" s="167"/>
      <c r="B52" s="363"/>
      <c r="C52" s="688"/>
      <c r="D52" s="156"/>
      <c r="E52" s="156" t="str">
        <f>"for the current year (Year 0 in the application, "&amp;'WK0 - Input data'!$F$58&amp;"). "</f>
        <v xml:space="preserve">for the current year (Year 0 in the application, 2020-21). </v>
      </c>
      <c r="F52" s="156"/>
      <c r="G52" s="156"/>
      <c r="H52" s="156"/>
      <c r="I52" s="156"/>
      <c r="J52" s="156"/>
      <c r="K52" s="156"/>
      <c r="L52" s="156"/>
      <c r="M52" s="156"/>
      <c r="N52" s="574"/>
      <c r="O52" s="1171"/>
      <c r="P52" s="116"/>
      <c r="Q52" s="116"/>
      <c r="R52" s="116"/>
      <c r="S52" s="167"/>
      <c r="T52" s="167"/>
      <c r="U52" s="167"/>
      <c r="V52" s="167"/>
      <c r="W52" s="167"/>
      <c r="X52" s="180"/>
      <c r="Y52" s="180"/>
      <c r="Z52" s="180"/>
      <c r="AA52" s="180"/>
      <c r="AB52" s="180"/>
      <c r="AC52" s="180"/>
      <c r="AD52" s="180"/>
      <c r="AE52" s="180"/>
      <c r="AF52" s="180"/>
      <c r="AG52" s="180"/>
      <c r="AH52" s="180"/>
      <c r="AI52" s="180"/>
      <c r="AJ52" s="180"/>
      <c r="AK52" s="180"/>
      <c r="AL52" s="180"/>
      <c r="AM52" s="180"/>
      <c r="AN52" s="180"/>
      <c r="AO52" s="180"/>
      <c r="AP52" s="180"/>
      <c r="AQ52" s="180"/>
      <c r="AR52" s="180"/>
      <c r="AS52" s="180"/>
      <c r="AT52" s="180"/>
    </row>
    <row r="53" spans="1:46" s="87" customFormat="1" ht="26.25" customHeight="1" x14ac:dyDescent="0.2">
      <c r="A53" s="167"/>
      <c r="B53" s="363"/>
      <c r="C53" s="687" t="s">
        <v>172</v>
      </c>
      <c r="D53" s="142" t="s">
        <v>569</v>
      </c>
      <c r="E53" s="142"/>
      <c r="F53" s="142"/>
      <c r="G53" s="142"/>
      <c r="H53" s="142"/>
      <c r="I53" s="142"/>
      <c r="J53" s="142"/>
      <c r="K53" s="142"/>
      <c r="L53" s="142"/>
      <c r="M53" s="142"/>
      <c r="N53" s="574"/>
      <c r="O53" s="1171"/>
      <c r="P53" s="116"/>
      <c r="Q53" s="116"/>
      <c r="R53" s="116"/>
      <c r="S53" s="167"/>
      <c r="T53" s="167"/>
      <c r="U53" s="167"/>
      <c r="V53" s="167"/>
      <c r="W53" s="167"/>
      <c r="X53" s="180"/>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row>
    <row r="54" spans="1:46" s="87" customFormat="1" ht="16.5" customHeight="1" x14ac:dyDescent="0.2">
      <c r="A54" s="167"/>
      <c r="B54" s="363"/>
      <c r="C54" s="688"/>
      <c r="D54" s="142"/>
      <c r="E54" s="156" t="str">
        <f>"Income for next year (Year 1 in the application, "&amp;'WK0 - Input data'!$G$58&amp;")."</f>
        <v>Income for next year (Year 1 in the application, 2021-22).</v>
      </c>
      <c r="F54" s="156"/>
      <c r="G54" s="156"/>
      <c r="H54" s="156"/>
      <c r="I54" s="156"/>
      <c r="J54" s="156"/>
      <c r="K54" s="156"/>
      <c r="L54" s="156"/>
      <c r="M54" s="156"/>
      <c r="N54" s="574"/>
      <c r="O54" s="1171"/>
      <c r="P54" s="116"/>
      <c r="Q54" s="116"/>
      <c r="R54" s="116"/>
      <c r="S54" s="167"/>
      <c r="T54" s="167"/>
      <c r="U54" s="167"/>
      <c r="V54" s="167"/>
      <c r="W54" s="167"/>
      <c r="X54" s="180"/>
      <c r="Y54" s="180"/>
      <c r="Z54" s="180"/>
      <c r="AA54" s="180"/>
      <c r="AB54" s="180"/>
      <c r="AC54" s="180"/>
      <c r="AD54" s="180"/>
      <c r="AE54" s="180"/>
      <c r="AF54" s="180"/>
      <c r="AG54" s="180"/>
      <c r="AH54" s="180"/>
      <c r="AI54" s="180"/>
      <c r="AJ54" s="180"/>
      <c r="AK54" s="180"/>
      <c r="AL54" s="180"/>
      <c r="AM54" s="180"/>
      <c r="AN54" s="180"/>
      <c r="AO54" s="180"/>
      <c r="AP54" s="180"/>
      <c r="AQ54" s="180"/>
      <c r="AR54" s="180"/>
      <c r="AS54" s="180"/>
      <c r="AT54" s="180"/>
    </row>
    <row r="55" spans="1:46" s="87" customFormat="1" ht="26.25" customHeight="1" x14ac:dyDescent="0.2">
      <c r="A55" s="167"/>
      <c r="B55" s="363"/>
      <c r="C55" s="687" t="s">
        <v>172</v>
      </c>
      <c r="D55" s="142" t="s">
        <v>728</v>
      </c>
      <c r="E55" s="142"/>
      <c r="F55" s="142"/>
      <c r="G55" s="142"/>
      <c r="H55" s="142"/>
      <c r="I55" s="142"/>
      <c r="J55" s="142"/>
      <c r="K55" s="142"/>
      <c r="L55" s="142"/>
      <c r="M55" s="142"/>
      <c r="N55" s="723"/>
      <c r="O55" s="1171"/>
      <c r="P55" s="156"/>
      <c r="Q55" s="156"/>
      <c r="R55" s="156"/>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row>
    <row r="56" spans="1:46" s="87" customFormat="1" ht="16.5" customHeight="1" x14ac:dyDescent="0.2">
      <c r="A56" s="167"/>
      <c r="B56" s="363"/>
      <c r="C56" s="688"/>
      <c r="D56" s="142"/>
      <c r="E56" s="156" t="s">
        <v>729</v>
      </c>
      <c r="F56" s="156"/>
      <c r="G56" s="156"/>
      <c r="H56" s="156"/>
      <c r="I56" s="156"/>
      <c r="J56" s="156"/>
      <c r="K56" s="156"/>
      <c r="L56" s="156"/>
      <c r="M56" s="142"/>
      <c r="N56" s="723"/>
      <c r="O56" s="1171"/>
      <c r="P56" s="116"/>
      <c r="Q56" s="116"/>
      <c r="R56" s="116"/>
      <c r="S56" s="164"/>
      <c r="T56" s="164"/>
      <c r="U56" s="164"/>
      <c r="V56" s="164"/>
      <c r="W56" s="164"/>
      <c r="X56" s="164"/>
      <c r="Y56" s="164"/>
      <c r="Z56" s="164"/>
      <c r="AA56" s="164"/>
      <c r="AB56" s="164"/>
      <c r="AC56" s="164"/>
      <c r="AD56" s="164"/>
      <c r="AE56" s="164"/>
      <c r="AF56" s="164"/>
      <c r="AG56" s="164"/>
      <c r="AH56" s="164"/>
      <c r="AI56" s="164"/>
      <c r="AJ56" s="164"/>
      <c r="AK56" s="164"/>
      <c r="AL56" s="164"/>
      <c r="AM56" s="164"/>
      <c r="AN56" s="164"/>
      <c r="AO56" s="164"/>
      <c r="AP56" s="164"/>
      <c r="AQ56" s="164"/>
      <c r="AR56" s="164"/>
      <c r="AS56" s="164"/>
      <c r="AT56" s="164"/>
    </row>
    <row r="57" spans="1:46" s="87" customFormat="1" ht="16.5" customHeight="1" x14ac:dyDescent="0.2">
      <c r="A57" s="167"/>
      <c r="B57" s="363"/>
      <c r="C57" s="688"/>
      <c r="D57" s="142"/>
      <c r="E57" s="156" t="s">
        <v>575</v>
      </c>
      <c r="F57" s="156"/>
      <c r="G57" s="156"/>
      <c r="H57" s="156"/>
      <c r="I57" s="156"/>
      <c r="J57" s="156"/>
      <c r="K57" s="156"/>
      <c r="L57" s="156"/>
      <c r="M57" s="142"/>
      <c r="N57" s="723"/>
      <c r="O57" s="1171"/>
      <c r="P57" s="116"/>
      <c r="Q57" s="116"/>
      <c r="R57" s="116"/>
      <c r="S57" s="164"/>
      <c r="T57" s="164"/>
      <c r="U57" s="164"/>
      <c r="V57" s="164"/>
      <c r="W57" s="164"/>
      <c r="X57" s="164"/>
      <c r="Y57" s="164"/>
      <c r="Z57" s="164"/>
      <c r="AA57" s="164"/>
      <c r="AB57" s="164"/>
      <c r="AC57" s="164"/>
      <c r="AD57" s="164"/>
      <c r="AE57" s="164"/>
      <c r="AF57" s="164"/>
      <c r="AG57" s="164"/>
      <c r="AH57" s="164"/>
      <c r="AI57" s="164"/>
      <c r="AJ57" s="164"/>
      <c r="AK57" s="164"/>
      <c r="AL57" s="164"/>
      <c r="AM57" s="164"/>
      <c r="AN57" s="164"/>
      <c r="AO57" s="164"/>
      <c r="AP57" s="164"/>
      <c r="AQ57" s="164"/>
      <c r="AR57" s="164"/>
      <c r="AS57" s="164"/>
      <c r="AT57" s="164"/>
    </row>
    <row r="58" spans="1:46" s="87" customFormat="1" ht="26.25" customHeight="1" x14ac:dyDescent="0.2">
      <c r="A58" s="167"/>
      <c r="B58" s="363"/>
      <c r="C58" s="687" t="s">
        <v>172</v>
      </c>
      <c r="D58" s="142" t="s">
        <v>570</v>
      </c>
      <c r="E58" s="142"/>
      <c r="F58" s="142"/>
      <c r="G58" s="142"/>
      <c r="H58" s="142"/>
      <c r="I58" s="142"/>
      <c r="J58" s="142"/>
      <c r="K58" s="142"/>
      <c r="L58" s="142"/>
      <c r="M58" s="142"/>
      <c r="N58" s="723"/>
      <c r="O58" s="1171"/>
      <c r="P58" s="156"/>
      <c r="Q58" s="156"/>
      <c r="R58" s="156"/>
      <c r="S58" s="185"/>
      <c r="T58" s="185"/>
      <c r="U58" s="185"/>
      <c r="V58" s="185"/>
      <c r="W58" s="185"/>
      <c r="X58" s="185"/>
      <c r="Y58" s="185"/>
      <c r="Z58" s="185"/>
      <c r="AA58" s="185"/>
      <c r="AB58" s="185"/>
      <c r="AC58" s="185"/>
      <c r="AD58" s="185"/>
      <c r="AE58" s="185"/>
      <c r="AF58" s="185"/>
      <c r="AG58" s="185"/>
      <c r="AH58" s="185"/>
      <c r="AI58" s="185"/>
      <c r="AJ58" s="185"/>
      <c r="AK58" s="185"/>
      <c r="AL58" s="185"/>
      <c r="AM58" s="185"/>
      <c r="AN58" s="185"/>
      <c r="AO58" s="185"/>
      <c r="AP58" s="185"/>
      <c r="AQ58" s="185"/>
      <c r="AR58" s="185"/>
      <c r="AS58" s="185"/>
      <c r="AT58" s="185"/>
    </row>
    <row r="59" spans="1:46" s="87" customFormat="1" ht="16.5" customHeight="1" x14ac:dyDescent="0.2">
      <c r="A59" s="167"/>
      <c r="B59" s="363"/>
      <c r="C59" s="688"/>
      <c r="D59" s="156"/>
      <c r="E59" s="156" t="s">
        <v>358</v>
      </c>
      <c r="F59" s="156"/>
      <c r="G59" s="156"/>
      <c r="H59" s="156"/>
      <c r="I59" s="156"/>
      <c r="J59" s="156"/>
      <c r="K59" s="156"/>
      <c r="L59" s="156"/>
      <c r="M59" s="156"/>
      <c r="N59" s="574"/>
      <c r="O59" s="116"/>
      <c r="P59" s="116"/>
      <c r="Q59" s="116"/>
      <c r="R59" s="116"/>
      <c r="S59" s="167"/>
      <c r="T59" s="167"/>
      <c r="U59" s="167"/>
      <c r="V59" s="167"/>
      <c r="W59" s="167"/>
      <c r="X59" s="180"/>
      <c r="Y59" s="180"/>
      <c r="Z59" s="180"/>
      <c r="AA59" s="180"/>
      <c r="AB59" s="180"/>
      <c r="AC59" s="180"/>
      <c r="AD59" s="180"/>
      <c r="AE59" s="180"/>
      <c r="AF59" s="180"/>
      <c r="AG59" s="180"/>
      <c r="AH59" s="180"/>
      <c r="AI59" s="180"/>
      <c r="AJ59" s="180"/>
      <c r="AK59" s="180"/>
      <c r="AL59" s="180"/>
      <c r="AM59" s="180"/>
      <c r="AN59" s="180"/>
      <c r="AO59" s="180"/>
      <c r="AP59" s="180"/>
      <c r="AQ59" s="180"/>
      <c r="AR59" s="180"/>
      <c r="AS59" s="180"/>
      <c r="AT59" s="180"/>
    </row>
    <row r="60" spans="1:46" s="87" customFormat="1" ht="16.5" customHeight="1" x14ac:dyDescent="0.2">
      <c r="A60" s="167"/>
      <c r="B60" s="363"/>
      <c r="C60" s="688"/>
      <c r="D60" s="180"/>
      <c r="E60" s="156" t="s">
        <v>865</v>
      </c>
      <c r="F60" s="156"/>
      <c r="G60" s="156"/>
      <c r="H60" s="156"/>
      <c r="I60" s="156"/>
      <c r="J60" s="156"/>
      <c r="K60" s="156"/>
      <c r="L60" s="156"/>
      <c r="M60" s="156"/>
      <c r="N60" s="574"/>
      <c r="O60" s="116"/>
      <c r="P60" s="116"/>
      <c r="Q60" s="116"/>
      <c r="R60" s="116"/>
      <c r="S60" s="164"/>
      <c r="T60" s="164"/>
      <c r="U60" s="164"/>
      <c r="V60" s="164"/>
      <c r="W60" s="164"/>
      <c r="X60" s="164"/>
      <c r="Y60" s="164"/>
      <c r="Z60" s="164"/>
      <c r="AA60" s="164"/>
      <c r="AB60" s="164"/>
      <c r="AC60" s="164"/>
      <c r="AD60" s="164"/>
      <c r="AE60" s="164"/>
      <c r="AF60" s="164"/>
      <c r="AG60" s="164"/>
      <c r="AH60" s="164"/>
      <c r="AI60" s="164"/>
      <c r="AJ60" s="164"/>
      <c r="AK60" s="164"/>
      <c r="AL60" s="164"/>
      <c r="AM60" s="164"/>
      <c r="AN60" s="164"/>
      <c r="AO60" s="164"/>
      <c r="AP60" s="164"/>
      <c r="AQ60" s="164"/>
      <c r="AR60" s="164"/>
      <c r="AS60" s="164"/>
      <c r="AT60" s="164"/>
    </row>
    <row r="61" spans="1:46" s="87" customFormat="1" ht="25.5" customHeight="1" x14ac:dyDescent="0.2">
      <c r="A61" s="167"/>
      <c r="B61" s="363"/>
      <c r="C61" s="687" t="s">
        <v>172</v>
      </c>
      <c r="D61" s="142" t="s">
        <v>571</v>
      </c>
      <c r="E61" s="142"/>
      <c r="F61" s="142"/>
      <c r="G61" s="142"/>
      <c r="H61" s="142"/>
      <c r="I61" s="142"/>
      <c r="J61" s="142"/>
      <c r="K61" s="142"/>
      <c r="L61" s="142"/>
      <c r="M61" s="142"/>
      <c r="N61" s="574"/>
      <c r="O61" s="116"/>
      <c r="P61" s="116"/>
      <c r="Q61" s="116"/>
      <c r="R61" s="116"/>
      <c r="S61" s="167"/>
      <c r="T61" s="167"/>
      <c r="U61" s="167"/>
      <c r="V61" s="167"/>
      <c r="W61" s="167"/>
      <c r="X61" s="180"/>
      <c r="Y61" s="180"/>
      <c r="Z61" s="180"/>
      <c r="AA61" s="180"/>
      <c r="AB61" s="180"/>
      <c r="AC61" s="180"/>
      <c r="AD61" s="180"/>
      <c r="AE61" s="180"/>
      <c r="AF61" s="180"/>
      <c r="AG61" s="180"/>
      <c r="AH61" s="180"/>
      <c r="AI61" s="180"/>
      <c r="AJ61" s="180"/>
      <c r="AK61" s="180"/>
      <c r="AL61" s="180"/>
      <c r="AM61" s="180"/>
      <c r="AN61" s="180"/>
      <c r="AO61" s="180"/>
      <c r="AP61" s="180"/>
      <c r="AQ61" s="180"/>
      <c r="AR61" s="180"/>
      <c r="AS61" s="180"/>
      <c r="AT61" s="180"/>
    </row>
    <row r="62" spans="1:46" s="87" customFormat="1" ht="16.5" customHeight="1" x14ac:dyDescent="0.2">
      <c r="A62" s="167"/>
      <c r="B62" s="363"/>
      <c r="C62" s="688"/>
      <c r="D62" s="156"/>
      <c r="E62" s="156" t="s">
        <v>359</v>
      </c>
      <c r="F62" s="156"/>
      <c r="G62" s="156"/>
      <c r="H62" s="156"/>
      <c r="I62" s="156"/>
      <c r="J62" s="156"/>
      <c r="K62" s="156"/>
      <c r="L62" s="156"/>
      <c r="M62" s="156"/>
      <c r="N62" s="574"/>
      <c r="O62" s="116"/>
      <c r="P62" s="116"/>
      <c r="Q62" s="116"/>
      <c r="R62" s="116"/>
      <c r="S62" s="167"/>
      <c r="T62" s="167"/>
      <c r="U62" s="167"/>
      <c r="V62" s="167"/>
      <c r="W62" s="167"/>
      <c r="X62" s="180"/>
      <c r="Y62" s="180"/>
      <c r="Z62" s="180"/>
      <c r="AA62" s="180"/>
      <c r="AB62" s="180"/>
      <c r="AC62" s="180"/>
      <c r="AD62" s="180"/>
      <c r="AE62" s="180"/>
      <c r="AF62" s="180"/>
      <c r="AG62" s="180"/>
      <c r="AH62" s="180"/>
      <c r="AI62" s="180"/>
      <c r="AJ62" s="180"/>
      <c r="AK62" s="180"/>
      <c r="AL62" s="180"/>
      <c r="AM62" s="180"/>
      <c r="AN62" s="180"/>
      <c r="AO62" s="180"/>
      <c r="AP62" s="180"/>
      <c r="AQ62" s="180"/>
      <c r="AR62" s="180"/>
      <c r="AS62" s="180"/>
      <c r="AT62" s="180"/>
    </row>
    <row r="63" spans="1:46" s="87" customFormat="1" ht="16.5" customHeight="1" x14ac:dyDescent="0.2">
      <c r="A63" s="167"/>
      <c r="B63" s="363"/>
      <c r="C63" s="688"/>
      <c r="D63" s="156"/>
      <c r="E63" s="156" t="s">
        <v>360</v>
      </c>
      <c r="F63" s="156"/>
      <c r="G63" s="156"/>
      <c r="H63" s="156"/>
      <c r="I63" s="156"/>
      <c r="J63" s="156"/>
      <c r="K63" s="156"/>
      <c r="L63" s="156"/>
      <c r="M63" s="156"/>
      <c r="N63" s="574"/>
      <c r="O63" s="116"/>
      <c r="P63" s="116"/>
      <c r="Q63" s="116"/>
      <c r="R63" s="116"/>
      <c r="S63" s="167"/>
      <c r="T63" s="167"/>
      <c r="U63" s="167"/>
      <c r="V63" s="167"/>
      <c r="W63" s="167"/>
      <c r="X63" s="180"/>
      <c r="Y63" s="180"/>
      <c r="Z63" s="180"/>
      <c r="AA63" s="180"/>
      <c r="AB63" s="180"/>
      <c r="AC63" s="180"/>
      <c r="AD63" s="180"/>
      <c r="AE63" s="180"/>
      <c r="AF63" s="180"/>
      <c r="AG63" s="180"/>
      <c r="AH63" s="180"/>
      <c r="AI63" s="180"/>
      <c r="AJ63" s="180"/>
      <c r="AK63" s="180"/>
      <c r="AL63" s="180"/>
      <c r="AM63" s="180"/>
      <c r="AN63" s="180"/>
      <c r="AO63" s="180"/>
      <c r="AP63" s="180"/>
      <c r="AQ63" s="180"/>
      <c r="AR63" s="180"/>
      <c r="AS63" s="180"/>
      <c r="AT63" s="180"/>
    </row>
    <row r="64" spans="1:46" s="87" customFormat="1" ht="16.5" customHeight="1" x14ac:dyDescent="0.2">
      <c r="A64" s="167"/>
      <c r="B64" s="363"/>
      <c r="C64" s="688"/>
      <c r="D64" s="180"/>
      <c r="E64" s="156" t="s">
        <v>867</v>
      </c>
      <c r="F64" s="156"/>
      <c r="G64" s="156"/>
      <c r="H64" s="156"/>
      <c r="I64" s="156"/>
      <c r="J64" s="156"/>
      <c r="K64" s="156"/>
      <c r="L64" s="156"/>
      <c r="M64" s="156"/>
      <c r="N64" s="574"/>
      <c r="O64" s="116"/>
      <c r="P64" s="116"/>
      <c r="Q64" s="116"/>
      <c r="R64" s="116"/>
      <c r="S64" s="167"/>
      <c r="T64" s="167"/>
      <c r="U64" s="167"/>
      <c r="V64" s="167"/>
      <c r="W64" s="167"/>
      <c r="X64" s="180"/>
      <c r="Y64" s="180"/>
      <c r="Z64" s="180"/>
      <c r="AA64" s="180"/>
      <c r="AB64" s="180"/>
      <c r="AC64" s="180"/>
      <c r="AD64" s="180"/>
      <c r="AE64" s="180"/>
      <c r="AF64" s="180"/>
      <c r="AG64" s="180"/>
      <c r="AH64" s="180"/>
      <c r="AI64" s="180"/>
      <c r="AJ64" s="180"/>
      <c r="AK64" s="180"/>
      <c r="AL64" s="180"/>
      <c r="AM64" s="180"/>
      <c r="AN64" s="180"/>
      <c r="AO64" s="180"/>
      <c r="AP64" s="180"/>
      <c r="AQ64" s="180"/>
      <c r="AR64" s="180"/>
      <c r="AS64" s="180"/>
      <c r="AT64" s="180"/>
    </row>
    <row r="65" spans="1:46" s="87" customFormat="1" ht="21" customHeight="1" x14ac:dyDescent="0.2">
      <c r="A65" s="167"/>
      <c r="B65" s="363"/>
      <c r="C65" s="687" t="s">
        <v>172</v>
      </c>
      <c r="D65" s="142" t="s">
        <v>572</v>
      </c>
      <c r="E65" s="142"/>
      <c r="F65" s="142"/>
      <c r="G65" s="142"/>
      <c r="H65" s="142"/>
      <c r="I65" s="142"/>
      <c r="J65" s="142"/>
      <c r="K65" s="142"/>
      <c r="L65" s="142"/>
      <c r="M65" s="142"/>
      <c r="N65" s="574"/>
      <c r="O65" s="116"/>
      <c r="P65" s="116"/>
      <c r="Q65" s="116"/>
      <c r="R65" s="116"/>
      <c r="S65" s="167"/>
      <c r="T65" s="167"/>
      <c r="U65" s="167"/>
      <c r="V65" s="167"/>
      <c r="W65" s="167"/>
      <c r="X65" s="180"/>
      <c r="Y65" s="180"/>
      <c r="Z65" s="180"/>
      <c r="AA65" s="180"/>
      <c r="AB65" s="180"/>
      <c r="AC65" s="180"/>
      <c r="AD65" s="180"/>
      <c r="AE65" s="180"/>
      <c r="AF65" s="180"/>
      <c r="AG65" s="180"/>
      <c r="AH65" s="180"/>
      <c r="AI65" s="180"/>
      <c r="AJ65" s="180"/>
      <c r="AK65" s="180"/>
      <c r="AL65" s="180"/>
      <c r="AM65" s="180"/>
      <c r="AN65" s="180"/>
      <c r="AO65" s="180"/>
      <c r="AP65" s="180"/>
      <c r="AQ65" s="180"/>
      <c r="AR65" s="180"/>
      <c r="AS65" s="180"/>
      <c r="AT65" s="180"/>
    </row>
    <row r="66" spans="1:46" s="87" customFormat="1" ht="16.5" customHeight="1" x14ac:dyDescent="0.2">
      <c r="A66" s="167"/>
      <c r="B66" s="363"/>
      <c r="C66" s="521"/>
      <c r="D66" s="156"/>
      <c r="E66" s="156" t="s">
        <v>349</v>
      </c>
      <c r="F66" s="156"/>
      <c r="G66" s="156"/>
      <c r="H66" s="156"/>
      <c r="I66" s="156"/>
      <c r="J66" s="156"/>
      <c r="K66" s="156"/>
      <c r="L66" s="156"/>
      <c r="M66" s="156"/>
      <c r="N66" s="574"/>
      <c r="O66" s="116"/>
      <c r="P66" s="116"/>
      <c r="Q66" s="116"/>
      <c r="R66" s="116"/>
      <c r="S66" s="167"/>
      <c r="T66" s="167"/>
      <c r="U66" s="167"/>
      <c r="V66" s="167"/>
      <c r="W66" s="167"/>
      <c r="X66" s="180"/>
      <c r="Y66" s="180"/>
      <c r="Z66" s="180"/>
      <c r="AA66" s="180"/>
      <c r="AB66" s="180"/>
      <c r="AC66" s="180"/>
      <c r="AD66" s="180"/>
      <c r="AE66" s="180"/>
      <c r="AF66" s="180"/>
      <c r="AG66" s="180"/>
      <c r="AH66" s="180"/>
      <c r="AI66" s="180"/>
      <c r="AJ66" s="180"/>
      <c r="AK66" s="180"/>
      <c r="AL66" s="180"/>
      <c r="AM66" s="180"/>
      <c r="AN66" s="180"/>
      <c r="AO66" s="180"/>
      <c r="AP66" s="180"/>
      <c r="AQ66" s="180"/>
      <c r="AR66" s="180"/>
      <c r="AS66" s="180"/>
      <c r="AT66" s="180"/>
    </row>
    <row r="67" spans="1:46" s="87" customFormat="1" ht="16.5" customHeight="1" x14ac:dyDescent="0.2">
      <c r="A67" s="167"/>
      <c r="B67" s="363"/>
      <c r="C67" s="678" t="s">
        <v>172</v>
      </c>
      <c r="D67" s="142" t="s">
        <v>863</v>
      </c>
      <c r="E67" s="142"/>
      <c r="F67" s="142"/>
      <c r="G67" s="142"/>
      <c r="H67" s="142"/>
      <c r="I67" s="142"/>
      <c r="J67" s="142"/>
      <c r="K67" s="142"/>
      <c r="L67" s="142"/>
      <c r="M67" s="142"/>
      <c r="N67" s="574"/>
      <c r="O67" s="116"/>
      <c r="P67" s="116"/>
      <c r="Q67" s="116"/>
      <c r="R67" s="116"/>
      <c r="S67" s="167"/>
      <c r="T67" s="167"/>
      <c r="U67" s="167"/>
      <c r="V67" s="167"/>
      <c r="W67" s="167"/>
      <c r="X67" s="180"/>
      <c r="Y67" s="180"/>
      <c r="Z67" s="180"/>
      <c r="AA67" s="180"/>
      <c r="AB67" s="180"/>
      <c r="AC67" s="180"/>
      <c r="AD67" s="180"/>
      <c r="AE67" s="180"/>
      <c r="AF67" s="180"/>
      <c r="AG67" s="180"/>
      <c r="AH67" s="180"/>
      <c r="AI67" s="180"/>
      <c r="AJ67" s="180"/>
      <c r="AK67" s="180"/>
      <c r="AL67" s="180"/>
      <c r="AM67" s="180"/>
      <c r="AN67" s="180"/>
      <c r="AO67" s="180"/>
      <c r="AP67" s="180"/>
      <c r="AQ67" s="180"/>
      <c r="AR67" s="180"/>
      <c r="AS67" s="180"/>
      <c r="AT67" s="180"/>
    </row>
    <row r="68" spans="1:46" s="87" customFormat="1" ht="16.5" customHeight="1" x14ac:dyDescent="0.2">
      <c r="A68" s="167"/>
      <c r="B68" s="363"/>
      <c r="C68" s="678"/>
      <c r="D68" s="156" t="s">
        <v>864</v>
      </c>
      <c r="E68" s="142"/>
      <c r="F68" s="142"/>
      <c r="G68" s="142"/>
      <c r="H68" s="142"/>
      <c r="I68" s="142"/>
      <c r="J68" s="142"/>
      <c r="K68" s="142"/>
      <c r="L68" s="142"/>
      <c r="M68" s="142"/>
      <c r="N68" s="574"/>
      <c r="O68" s="116"/>
      <c r="P68" s="116"/>
      <c r="Q68" s="116"/>
      <c r="R68" s="116"/>
      <c r="S68" s="167"/>
      <c r="T68" s="167"/>
      <c r="U68" s="167"/>
      <c r="V68" s="167"/>
      <c r="W68" s="167"/>
      <c r="X68" s="180"/>
      <c r="Y68" s="180"/>
      <c r="Z68" s="180"/>
      <c r="AA68" s="180"/>
      <c r="AB68" s="180"/>
      <c r="AC68" s="180"/>
      <c r="AD68" s="180"/>
      <c r="AE68" s="180"/>
      <c r="AF68" s="180"/>
      <c r="AG68" s="180"/>
      <c r="AH68" s="180"/>
      <c r="AI68" s="180"/>
      <c r="AJ68" s="180"/>
      <c r="AK68" s="180"/>
      <c r="AL68" s="180"/>
      <c r="AM68" s="180"/>
      <c r="AN68" s="180"/>
      <c r="AO68" s="180"/>
      <c r="AP68" s="180"/>
      <c r="AQ68" s="180"/>
      <c r="AR68" s="180"/>
      <c r="AS68" s="180"/>
      <c r="AT68" s="180"/>
    </row>
    <row r="69" spans="1:46" s="87" customFormat="1" ht="18.75" customHeight="1" x14ac:dyDescent="0.2">
      <c r="A69" s="167"/>
      <c r="B69" s="363"/>
      <c r="C69" s="678" t="s">
        <v>172</v>
      </c>
      <c r="D69" s="142" t="s">
        <v>615</v>
      </c>
      <c r="E69" s="142"/>
      <c r="F69" s="142"/>
      <c r="G69" s="142"/>
      <c r="H69" s="142"/>
      <c r="I69" s="142"/>
      <c r="J69" s="142"/>
      <c r="K69" s="142"/>
      <c r="L69" s="142"/>
      <c r="M69" s="142"/>
      <c r="N69" s="574"/>
      <c r="O69" s="116"/>
      <c r="P69" s="116"/>
      <c r="Q69" s="116"/>
      <c r="R69" s="116"/>
      <c r="S69" s="167"/>
      <c r="T69" s="167"/>
      <c r="U69" s="167"/>
      <c r="V69" s="167"/>
      <c r="W69" s="167"/>
      <c r="X69" s="180"/>
      <c r="Y69" s="180"/>
      <c r="Z69" s="180"/>
      <c r="AA69" s="180"/>
      <c r="AB69" s="180"/>
      <c r="AC69" s="180"/>
      <c r="AD69" s="180"/>
      <c r="AE69" s="180"/>
      <c r="AF69" s="180"/>
      <c r="AG69" s="180"/>
      <c r="AH69" s="180"/>
      <c r="AI69" s="180"/>
      <c r="AJ69" s="180"/>
      <c r="AK69" s="180"/>
      <c r="AL69" s="180"/>
      <c r="AM69" s="180"/>
      <c r="AN69" s="180"/>
      <c r="AO69" s="180"/>
      <c r="AP69" s="180"/>
      <c r="AQ69" s="180"/>
      <c r="AR69" s="180"/>
      <c r="AS69" s="180"/>
      <c r="AT69" s="180"/>
    </row>
    <row r="70" spans="1:46" s="87" customFormat="1" ht="16.5" customHeight="1" x14ac:dyDescent="0.2">
      <c r="A70" s="167"/>
      <c r="B70" s="363"/>
      <c r="C70" s="156"/>
      <c r="D70" s="142"/>
      <c r="E70" s="156" t="s">
        <v>730</v>
      </c>
      <c r="F70" s="142"/>
      <c r="G70" s="142"/>
      <c r="H70" s="142"/>
      <c r="I70" s="142"/>
      <c r="J70" s="142"/>
      <c r="K70" s="142"/>
      <c r="L70" s="142"/>
      <c r="M70" s="142"/>
      <c r="N70" s="574"/>
      <c r="O70" s="116"/>
      <c r="P70" s="116"/>
      <c r="Q70" s="116"/>
      <c r="R70" s="116"/>
      <c r="S70" s="167"/>
      <c r="T70" s="167"/>
      <c r="U70" s="167"/>
      <c r="V70" s="167"/>
      <c r="W70" s="167"/>
      <c r="X70" s="180"/>
      <c r="Y70" s="180"/>
      <c r="Z70" s="180"/>
      <c r="AA70" s="180"/>
      <c r="AB70" s="180"/>
      <c r="AC70" s="180"/>
      <c r="AD70" s="180"/>
      <c r="AE70" s="180"/>
      <c r="AF70" s="180"/>
      <c r="AG70" s="180"/>
      <c r="AH70" s="180"/>
      <c r="AI70" s="180"/>
      <c r="AJ70" s="180"/>
      <c r="AK70" s="180"/>
      <c r="AL70" s="180"/>
      <c r="AM70" s="180"/>
      <c r="AN70" s="180"/>
      <c r="AO70" s="180"/>
      <c r="AP70" s="180"/>
      <c r="AQ70" s="180"/>
      <c r="AR70" s="180"/>
      <c r="AS70" s="180"/>
      <c r="AT70" s="180"/>
    </row>
    <row r="71" spans="1:46" s="87" customFormat="1" ht="18.75" customHeight="1" x14ac:dyDescent="0.2">
      <c r="A71" s="167"/>
      <c r="B71" s="363"/>
      <c r="C71" s="678" t="s">
        <v>172</v>
      </c>
      <c r="D71" s="142" t="s">
        <v>697</v>
      </c>
      <c r="E71" s="142"/>
      <c r="F71" s="142"/>
      <c r="G71" s="142"/>
      <c r="H71" s="142"/>
      <c r="I71" s="142"/>
      <c r="J71" s="142"/>
      <c r="K71" s="142"/>
      <c r="L71" s="142"/>
      <c r="M71" s="142"/>
      <c r="N71" s="574"/>
      <c r="O71" s="116"/>
      <c r="P71" s="116"/>
      <c r="Q71" s="116"/>
      <c r="R71" s="116"/>
      <c r="S71" s="167"/>
      <c r="T71" s="167"/>
      <c r="U71" s="167"/>
      <c r="V71" s="167"/>
      <c r="W71" s="167"/>
      <c r="X71" s="180"/>
      <c r="Y71" s="180"/>
      <c r="Z71" s="180"/>
      <c r="AA71" s="180"/>
      <c r="AB71" s="180"/>
      <c r="AC71" s="180"/>
      <c r="AD71" s="180"/>
      <c r="AE71" s="180"/>
      <c r="AF71" s="180"/>
      <c r="AG71" s="180"/>
      <c r="AH71" s="180"/>
      <c r="AI71" s="180"/>
      <c r="AJ71" s="180"/>
      <c r="AK71" s="180"/>
      <c r="AL71" s="180"/>
      <c r="AM71" s="180"/>
      <c r="AN71" s="180"/>
      <c r="AO71" s="180"/>
      <c r="AP71" s="180"/>
      <c r="AQ71" s="180"/>
      <c r="AR71" s="180"/>
      <c r="AS71" s="180"/>
      <c r="AT71" s="180"/>
    </row>
    <row r="72" spans="1:46" s="87" customFormat="1" ht="14.1" customHeight="1" x14ac:dyDescent="0.2">
      <c r="A72" s="167"/>
      <c r="B72" s="363"/>
      <c r="C72" s="678"/>
      <c r="D72" s="142"/>
      <c r="E72" s="156" t="s">
        <v>696</v>
      </c>
      <c r="F72" s="142"/>
      <c r="G72" s="142"/>
      <c r="H72" s="142"/>
      <c r="I72" s="142"/>
      <c r="J72" s="142"/>
      <c r="K72" s="142"/>
      <c r="L72" s="142"/>
      <c r="M72" s="142"/>
      <c r="N72" s="574"/>
      <c r="O72" s="116"/>
      <c r="P72" s="116"/>
      <c r="Q72" s="116"/>
      <c r="R72" s="116"/>
      <c r="S72" s="167"/>
      <c r="T72" s="167"/>
      <c r="U72" s="167"/>
      <c r="V72" s="167"/>
      <c r="W72" s="167"/>
      <c r="X72" s="180"/>
      <c r="Y72" s="180"/>
      <c r="Z72" s="180"/>
      <c r="AA72" s="180"/>
      <c r="AB72" s="180"/>
      <c r="AC72" s="180"/>
      <c r="AD72" s="180"/>
      <c r="AE72" s="180"/>
      <c r="AF72" s="180"/>
      <c r="AG72" s="180"/>
      <c r="AH72" s="180"/>
      <c r="AI72" s="180"/>
      <c r="AJ72" s="180"/>
      <c r="AK72" s="180"/>
      <c r="AL72" s="180"/>
      <c r="AM72" s="180"/>
      <c r="AN72" s="180"/>
      <c r="AO72" s="180"/>
      <c r="AP72" s="180"/>
      <c r="AQ72" s="180"/>
      <c r="AR72" s="180"/>
      <c r="AS72" s="180"/>
      <c r="AT72" s="180"/>
    </row>
    <row r="73" spans="1:46" x14ac:dyDescent="0.2">
      <c r="A73" s="113"/>
      <c r="B73" s="363"/>
      <c r="C73" s="156"/>
      <c r="D73" s="156"/>
      <c r="E73" s="156"/>
      <c r="F73" s="156"/>
      <c r="G73" s="156"/>
      <c r="H73" s="156"/>
      <c r="I73" s="156"/>
      <c r="J73" s="156"/>
      <c r="K73" s="156"/>
      <c r="L73" s="156"/>
      <c r="M73" s="156"/>
      <c r="N73" s="574"/>
      <c r="O73" s="123"/>
      <c r="P73" s="123"/>
      <c r="Q73" s="123"/>
      <c r="R73" s="123"/>
      <c r="S73" s="113"/>
      <c r="T73" s="113"/>
      <c r="U73" s="113"/>
      <c r="V73" s="113"/>
      <c r="W73" s="113"/>
      <c r="X73" s="103"/>
      <c r="Y73" s="103"/>
      <c r="Z73" s="103"/>
      <c r="AA73" s="103"/>
      <c r="AB73" s="103"/>
      <c r="AC73" s="103"/>
      <c r="AD73" s="103"/>
      <c r="AE73" s="103"/>
      <c r="AF73" s="103"/>
      <c r="AG73" s="103"/>
      <c r="AH73" s="103"/>
      <c r="AI73" s="103"/>
      <c r="AJ73" s="103"/>
      <c r="AK73" s="103"/>
      <c r="AL73" s="103"/>
      <c r="AM73" s="103"/>
      <c r="AN73" s="103"/>
      <c r="AO73" s="103"/>
      <c r="AP73" s="103"/>
      <c r="AQ73" s="103"/>
      <c r="AR73" s="103"/>
      <c r="AS73" s="103"/>
      <c r="AT73" s="103"/>
    </row>
    <row r="74" spans="1:46" x14ac:dyDescent="0.2">
      <c r="A74" s="113"/>
      <c r="B74" s="363"/>
      <c r="C74" s="534"/>
      <c r="D74" s="132"/>
      <c r="E74" s="132"/>
      <c r="F74" s="132"/>
      <c r="G74" s="132"/>
      <c r="H74" s="132"/>
      <c r="I74" s="132"/>
      <c r="J74" s="132"/>
      <c r="K74" s="132"/>
      <c r="L74" s="132"/>
      <c r="M74" s="235"/>
      <c r="N74" s="574"/>
      <c r="O74" s="123"/>
      <c r="P74" s="123"/>
      <c r="Q74" s="123"/>
      <c r="R74" s="123"/>
      <c r="S74" s="113"/>
      <c r="T74" s="113"/>
      <c r="U74" s="113"/>
      <c r="V74" s="113"/>
      <c r="W74" s="113"/>
      <c r="X74" s="103"/>
      <c r="Y74" s="103"/>
      <c r="Z74" s="103"/>
      <c r="AA74" s="103"/>
      <c r="AB74" s="103"/>
      <c r="AC74" s="103"/>
      <c r="AD74" s="103"/>
      <c r="AE74" s="103"/>
      <c r="AF74" s="103"/>
      <c r="AG74" s="103"/>
      <c r="AH74" s="103"/>
      <c r="AI74" s="103"/>
      <c r="AJ74" s="103"/>
      <c r="AK74" s="103"/>
      <c r="AL74" s="103"/>
      <c r="AM74" s="103"/>
      <c r="AN74" s="103"/>
      <c r="AO74" s="103"/>
      <c r="AP74" s="103"/>
      <c r="AQ74" s="103"/>
      <c r="AR74" s="103"/>
      <c r="AS74" s="103"/>
      <c r="AT74" s="103"/>
    </row>
    <row r="75" spans="1:46" x14ac:dyDescent="0.2">
      <c r="A75" s="113"/>
      <c r="B75" s="363"/>
      <c r="C75" s="663"/>
      <c r="D75" s="156" t="s">
        <v>223</v>
      </c>
      <c r="E75" s="156"/>
      <c r="F75" s="156"/>
      <c r="G75" s="156"/>
      <c r="H75" s="156"/>
      <c r="I75" s="156"/>
      <c r="J75" s="156"/>
      <c r="K75" s="156"/>
      <c r="L75" s="156"/>
      <c r="M75" s="236"/>
      <c r="N75" s="574"/>
      <c r="O75" s="123"/>
      <c r="P75" s="123"/>
      <c r="Q75" s="123"/>
      <c r="R75" s="123"/>
      <c r="S75" s="113"/>
      <c r="T75" s="113"/>
      <c r="U75" s="113"/>
      <c r="V75" s="113"/>
      <c r="W75" s="113"/>
      <c r="X75" s="103"/>
      <c r="Y75" s="103"/>
      <c r="Z75" s="103"/>
      <c r="AA75" s="103"/>
      <c r="AB75" s="103"/>
      <c r="AC75" s="103"/>
      <c r="AD75" s="103"/>
      <c r="AE75" s="103"/>
      <c r="AF75" s="103"/>
      <c r="AG75" s="103"/>
      <c r="AH75" s="103"/>
      <c r="AI75" s="103"/>
      <c r="AJ75" s="103"/>
      <c r="AK75" s="103"/>
      <c r="AL75" s="103"/>
      <c r="AM75" s="103"/>
      <c r="AN75" s="103"/>
      <c r="AO75" s="103"/>
      <c r="AP75" s="103"/>
      <c r="AQ75" s="103"/>
      <c r="AR75" s="103"/>
      <c r="AS75" s="103"/>
      <c r="AT75" s="103"/>
    </row>
    <row r="76" spans="1:46" x14ac:dyDescent="0.2">
      <c r="A76" s="113"/>
      <c r="B76" s="363"/>
      <c r="C76" s="663"/>
      <c r="D76" s="156"/>
      <c r="E76" s="156"/>
      <c r="F76" s="156"/>
      <c r="G76" s="156"/>
      <c r="H76" s="156"/>
      <c r="I76" s="156"/>
      <c r="J76" s="156"/>
      <c r="K76" s="156"/>
      <c r="L76" s="156"/>
      <c r="M76" s="236"/>
      <c r="N76" s="574"/>
      <c r="O76" s="123"/>
      <c r="P76" s="123"/>
      <c r="Q76" s="123"/>
      <c r="R76" s="123"/>
      <c r="S76" s="113"/>
      <c r="T76" s="113"/>
      <c r="U76" s="113"/>
      <c r="V76" s="113"/>
      <c r="W76" s="113"/>
      <c r="X76" s="103"/>
      <c r="Y76" s="103"/>
      <c r="Z76" s="103"/>
      <c r="AA76" s="103"/>
      <c r="AB76" s="103"/>
      <c r="AC76" s="103"/>
      <c r="AD76" s="103"/>
      <c r="AE76" s="103"/>
      <c r="AF76" s="103"/>
      <c r="AG76" s="103"/>
      <c r="AH76" s="103"/>
      <c r="AI76" s="103"/>
      <c r="AJ76" s="103"/>
      <c r="AK76" s="103"/>
      <c r="AL76" s="103"/>
      <c r="AM76" s="103"/>
      <c r="AN76" s="103"/>
      <c r="AO76" s="103"/>
      <c r="AP76" s="103"/>
      <c r="AQ76" s="103"/>
      <c r="AR76" s="103"/>
      <c r="AS76" s="103"/>
      <c r="AT76" s="103"/>
    </row>
    <row r="77" spans="1:46" x14ac:dyDescent="0.2">
      <c r="A77" s="113"/>
      <c r="B77" s="363"/>
      <c r="C77" s="663"/>
      <c r="D77" s="156"/>
      <c r="E77" s="142" t="str">
        <f>'WK0 - Input data'!$D$29&amp;" "&amp;'WK0 - Input data'!$D$30</f>
        <v>Sheridan Rapmund</v>
      </c>
      <c r="F77" s="156"/>
      <c r="G77" s="156"/>
      <c r="H77" s="156" t="str">
        <f>'WK0 - Input data'!D32</f>
        <v>(02) 9290 8430</v>
      </c>
      <c r="I77" s="156"/>
      <c r="J77" s="156"/>
      <c r="K77" s="156"/>
      <c r="L77" s="156"/>
      <c r="M77" s="236"/>
      <c r="N77" s="574"/>
      <c r="O77" s="123"/>
      <c r="P77" s="123"/>
      <c r="Q77" s="123"/>
      <c r="R77" s="123"/>
      <c r="S77" s="113"/>
      <c r="T77" s="113"/>
      <c r="U77" s="113"/>
      <c r="V77" s="113"/>
      <c r="W77" s="113"/>
      <c r="X77" s="103"/>
      <c r="Y77" s="103"/>
      <c r="Z77" s="103"/>
      <c r="AA77" s="103"/>
      <c r="AB77" s="103"/>
      <c r="AC77" s="103"/>
      <c r="AD77" s="103"/>
      <c r="AE77" s="103"/>
      <c r="AF77" s="103"/>
      <c r="AG77" s="103"/>
      <c r="AH77" s="103"/>
      <c r="AI77" s="103"/>
      <c r="AJ77" s="103"/>
      <c r="AK77" s="103"/>
      <c r="AL77" s="103"/>
      <c r="AM77" s="103"/>
      <c r="AN77" s="103"/>
      <c r="AO77" s="103"/>
      <c r="AP77" s="103"/>
      <c r="AQ77" s="103"/>
      <c r="AR77" s="103"/>
      <c r="AS77" s="103"/>
      <c r="AT77" s="103"/>
    </row>
    <row r="78" spans="1:46" x14ac:dyDescent="0.2">
      <c r="A78" s="113"/>
      <c r="B78" s="363"/>
      <c r="C78" s="663"/>
      <c r="D78" s="156"/>
      <c r="E78" s="156"/>
      <c r="F78" s="156"/>
      <c r="G78" s="156"/>
      <c r="H78" s="156" t="str">
        <f>'WK0 - Input data'!D31</f>
        <v>sheridan_rapmund@ipart.nsw.gov.au</v>
      </c>
      <c r="I78" s="156"/>
      <c r="J78" s="156"/>
      <c r="K78" s="156"/>
      <c r="L78" s="156"/>
      <c r="M78" s="236"/>
      <c r="N78" s="574"/>
      <c r="O78" s="123"/>
      <c r="P78" s="123"/>
      <c r="Q78" s="123"/>
      <c r="R78" s="123"/>
      <c r="S78" s="113"/>
      <c r="T78" s="113"/>
      <c r="U78" s="113"/>
      <c r="V78" s="113"/>
      <c r="W78" s="113"/>
      <c r="X78" s="103"/>
      <c r="Y78" s="103"/>
      <c r="Z78" s="103"/>
      <c r="AA78" s="103"/>
      <c r="AB78" s="103"/>
      <c r="AC78" s="103"/>
      <c r="AD78" s="103"/>
      <c r="AE78" s="103"/>
      <c r="AF78" s="103"/>
      <c r="AG78" s="103"/>
      <c r="AH78" s="103"/>
      <c r="AI78" s="103"/>
      <c r="AJ78" s="103"/>
      <c r="AK78" s="103"/>
      <c r="AL78" s="103"/>
      <c r="AM78" s="103"/>
      <c r="AN78" s="103"/>
      <c r="AO78" s="103"/>
      <c r="AP78" s="103"/>
      <c r="AQ78" s="103"/>
      <c r="AR78" s="103"/>
      <c r="AS78" s="103"/>
      <c r="AT78" s="103"/>
    </row>
    <row r="79" spans="1:46" x14ac:dyDescent="0.2">
      <c r="A79" s="113"/>
      <c r="B79" s="363"/>
      <c r="C79" s="663"/>
      <c r="D79" s="156"/>
      <c r="E79" s="156"/>
      <c r="F79" s="156"/>
      <c r="G79" s="156"/>
      <c r="H79" s="156"/>
      <c r="I79" s="156"/>
      <c r="J79" s="156"/>
      <c r="K79" s="156"/>
      <c r="L79" s="156"/>
      <c r="M79" s="236"/>
      <c r="N79" s="574"/>
      <c r="O79" s="123"/>
      <c r="P79" s="123"/>
      <c r="Q79" s="123"/>
      <c r="R79" s="123"/>
      <c r="S79" s="113"/>
      <c r="T79" s="113"/>
      <c r="U79" s="113"/>
      <c r="V79" s="113"/>
      <c r="W79" s="113"/>
      <c r="X79" s="103"/>
      <c r="Y79" s="103"/>
      <c r="Z79" s="103"/>
      <c r="AA79" s="103"/>
      <c r="AB79" s="103"/>
      <c r="AC79" s="103"/>
      <c r="AD79" s="103"/>
      <c r="AE79" s="103"/>
      <c r="AF79" s="103"/>
      <c r="AG79" s="103"/>
      <c r="AH79" s="103"/>
      <c r="AI79" s="103"/>
      <c r="AJ79" s="103"/>
      <c r="AK79" s="103"/>
      <c r="AL79" s="103"/>
      <c r="AM79" s="103"/>
      <c r="AN79" s="103"/>
      <c r="AO79" s="103"/>
      <c r="AP79" s="103"/>
      <c r="AQ79" s="103"/>
      <c r="AR79" s="103"/>
      <c r="AS79" s="103"/>
      <c r="AT79" s="103"/>
    </row>
    <row r="80" spans="1:46" x14ac:dyDescent="0.2">
      <c r="A80" s="113"/>
      <c r="B80" s="363"/>
      <c r="C80" s="663"/>
      <c r="D80" s="156"/>
      <c r="E80" s="142" t="str">
        <f>'WK0 - Input data'!$D$35&amp;" "&amp;'WK0 - Input data'!$D$36&amp;" (who in "&amp;'WK0 - Input data'!D29&amp;"'s absence, will direct you to the appropriate IPART officer)"</f>
        <v>Arsh Suri (who in Sheridan's absence, will direct you to the appropriate IPART officer)</v>
      </c>
      <c r="F80" s="156"/>
      <c r="G80" s="156"/>
      <c r="H80" s="156"/>
      <c r="I80" s="156"/>
      <c r="J80" s="156"/>
      <c r="K80" s="156"/>
      <c r="L80" s="156"/>
      <c r="M80" s="236"/>
      <c r="N80" s="574"/>
      <c r="O80" s="123"/>
      <c r="P80" s="123"/>
      <c r="Q80" s="123"/>
      <c r="R80" s="123"/>
      <c r="S80" s="113"/>
      <c r="T80" s="113"/>
      <c r="U80" s="113"/>
      <c r="V80" s="113"/>
      <c r="W80" s="113"/>
      <c r="X80" s="103"/>
      <c r="Y80" s="103"/>
      <c r="Z80" s="103"/>
      <c r="AA80" s="103"/>
      <c r="AB80" s="103"/>
      <c r="AC80" s="103"/>
      <c r="AD80" s="103"/>
      <c r="AE80" s="103"/>
      <c r="AF80" s="103"/>
      <c r="AG80" s="103"/>
      <c r="AH80" s="103"/>
      <c r="AI80" s="103"/>
      <c r="AJ80" s="103"/>
      <c r="AK80" s="103"/>
      <c r="AL80" s="103"/>
      <c r="AM80" s="103"/>
      <c r="AN80" s="103"/>
      <c r="AO80" s="103"/>
      <c r="AP80" s="103"/>
      <c r="AQ80" s="103"/>
      <c r="AR80" s="103"/>
      <c r="AS80" s="103"/>
      <c r="AT80" s="103"/>
    </row>
    <row r="81" spans="1:46" x14ac:dyDescent="0.2">
      <c r="A81" s="113"/>
      <c r="B81" s="363"/>
      <c r="C81" s="663"/>
      <c r="D81" s="156"/>
      <c r="E81" s="156"/>
      <c r="F81" s="142"/>
      <c r="G81" s="156"/>
      <c r="H81" s="156" t="str">
        <f>'WK0 - Input data'!D38</f>
        <v>(02) 9113 7730</v>
      </c>
      <c r="I81" s="156"/>
      <c r="J81" s="156"/>
      <c r="K81" s="156"/>
      <c r="L81" s="156"/>
      <c r="M81" s="236"/>
      <c r="N81" s="574"/>
      <c r="O81" s="123"/>
      <c r="P81" s="123"/>
      <c r="Q81" s="123"/>
      <c r="R81" s="123"/>
      <c r="S81" s="113"/>
      <c r="T81" s="113"/>
      <c r="U81" s="113"/>
      <c r="V81" s="113"/>
      <c r="W81" s="11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row>
    <row r="82" spans="1:46" x14ac:dyDescent="0.2">
      <c r="A82" s="113"/>
      <c r="B82" s="363"/>
      <c r="C82" s="663"/>
      <c r="D82" s="156"/>
      <c r="E82" s="156"/>
      <c r="F82" s="156"/>
      <c r="G82" s="156"/>
      <c r="H82" s="156" t="str">
        <f>'WK0 - Input data'!D37</f>
        <v>arsh_suri@ipart.nsw.gov.au</v>
      </c>
      <c r="I82" s="156"/>
      <c r="J82" s="156"/>
      <c r="K82" s="156"/>
      <c r="L82" s="156"/>
      <c r="M82" s="236"/>
      <c r="N82" s="574"/>
      <c r="O82" s="123"/>
      <c r="P82" s="123"/>
      <c r="Q82" s="123"/>
      <c r="R82" s="123"/>
      <c r="S82" s="113"/>
      <c r="T82" s="113"/>
      <c r="U82" s="113"/>
      <c r="V82" s="113"/>
      <c r="W82" s="11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row>
    <row r="83" spans="1:46" x14ac:dyDescent="0.2">
      <c r="A83" s="113"/>
      <c r="B83" s="363"/>
      <c r="C83" s="701"/>
      <c r="D83" s="632"/>
      <c r="E83" s="632"/>
      <c r="F83" s="632"/>
      <c r="G83" s="632"/>
      <c r="H83" s="632"/>
      <c r="I83" s="632"/>
      <c r="J83" s="632"/>
      <c r="K83" s="632"/>
      <c r="L83" s="632"/>
      <c r="M83" s="237"/>
      <c r="N83" s="574"/>
      <c r="O83" s="123"/>
      <c r="P83" s="123"/>
      <c r="Q83" s="123"/>
      <c r="R83" s="123"/>
      <c r="S83" s="113"/>
      <c r="T83" s="113"/>
      <c r="U83" s="113"/>
      <c r="V83" s="113"/>
      <c r="W83" s="11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row>
    <row r="84" spans="1:46" s="87" customFormat="1" ht="18.75" customHeight="1" thickBot="1" x14ac:dyDescent="0.25">
      <c r="A84" s="167"/>
      <c r="B84" s="718"/>
      <c r="C84" s="728"/>
      <c r="D84" s="729"/>
      <c r="E84" s="719"/>
      <c r="F84" s="719"/>
      <c r="G84" s="719"/>
      <c r="H84" s="719"/>
      <c r="I84" s="719"/>
      <c r="J84" s="719"/>
      <c r="K84" s="719"/>
      <c r="L84" s="719"/>
      <c r="M84" s="719"/>
      <c r="N84" s="720"/>
      <c r="O84" s="116"/>
      <c r="P84" s="116"/>
      <c r="Q84" s="116"/>
      <c r="R84" s="116"/>
      <c r="S84" s="167"/>
      <c r="T84" s="167"/>
      <c r="U84" s="167"/>
      <c r="V84" s="113"/>
      <c r="W84" s="113"/>
      <c r="X84" s="180"/>
      <c r="Y84" s="180"/>
      <c r="Z84" s="180"/>
      <c r="AA84" s="180"/>
      <c r="AB84" s="180"/>
      <c r="AC84" s="180"/>
      <c r="AD84" s="180"/>
      <c r="AE84" s="180"/>
      <c r="AF84" s="180"/>
      <c r="AG84" s="180"/>
      <c r="AH84" s="180"/>
      <c r="AI84" s="180"/>
      <c r="AJ84" s="180"/>
      <c r="AK84" s="180"/>
      <c r="AL84" s="180"/>
      <c r="AM84" s="180"/>
      <c r="AN84" s="180"/>
      <c r="AO84" s="180"/>
      <c r="AP84" s="180"/>
      <c r="AQ84" s="180"/>
      <c r="AR84" s="180"/>
      <c r="AS84" s="180"/>
      <c r="AT84" s="180"/>
    </row>
    <row r="85" spans="1:46" s="87" customFormat="1" ht="14.25" customHeight="1" x14ac:dyDescent="0.2">
      <c r="A85" s="167"/>
      <c r="B85" s="156"/>
      <c r="C85" s="700"/>
      <c r="D85" s="142"/>
      <c r="E85" s="156"/>
      <c r="F85" s="156"/>
      <c r="G85" s="156"/>
      <c r="H85" s="156"/>
      <c r="I85" s="156"/>
      <c r="J85" s="156"/>
      <c r="K85" s="156"/>
      <c r="L85" s="156"/>
      <c r="M85" s="156"/>
      <c r="N85" s="156"/>
      <c r="O85" s="116"/>
      <c r="P85" s="116"/>
      <c r="Q85" s="116"/>
      <c r="R85" s="116"/>
      <c r="S85" s="167"/>
      <c r="T85" s="167"/>
      <c r="U85" s="167"/>
      <c r="V85" s="113"/>
      <c r="W85" s="113"/>
      <c r="X85" s="180"/>
      <c r="Y85" s="180"/>
      <c r="Z85" s="180"/>
      <c r="AA85" s="180"/>
      <c r="AB85" s="180"/>
      <c r="AC85" s="180"/>
      <c r="AD85" s="180"/>
      <c r="AE85" s="180"/>
      <c r="AF85" s="180"/>
      <c r="AG85" s="180"/>
      <c r="AH85" s="180"/>
      <c r="AI85" s="180"/>
      <c r="AJ85" s="180"/>
      <c r="AK85" s="180"/>
      <c r="AL85" s="180"/>
      <c r="AM85" s="180"/>
      <c r="AN85" s="180"/>
      <c r="AO85" s="180"/>
      <c r="AP85" s="180"/>
      <c r="AQ85" s="180"/>
      <c r="AR85" s="180"/>
      <c r="AS85" s="180"/>
      <c r="AT85" s="180"/>
    </row>
    <row r="86" spans="1:46" s="87" customFormat="1" ht="14.25" customHeight="1" thickBot="1" x14ac:dyDescent="0.25">
      <c r="A86" s="167"/>
      <c r="B86" s="156"/>
      <c r="C86" s="700"/>
      <c r="D86" s="142"/>
      <c r="E86" s="156"/>
      <c r="F86" s="156"/>
      <c r="G86" s="156"/>
      <c r="H86" s="156"/>
      <c r="I86" s="156"/>
      <c r="J86" s="156"/>
      <c r="K86" s="156"/>
      <c r="L86" s="156"/>
      <c r="M86" s="156"/>
      <c r="N86" s="156"/>
      <c r="O86" s="116"/>
      <c r="P86" s="116"/>
      <c r="Q86" s="116"/>
      <c r="R86" s="116"/>
      <c r="S86" s="167"/>
      <c r="T86" s="167"/>
      <c r="U86" s="167"/>
      <c r="V86" s="113"/>
      <c r="W86" s="113"/>
      <c r="X86" s="180"/>
      <c r="Y86" s="180"/>
      <c r="Z86" s="180"/>
      <c r="AA86" s="180"/>
      <c r="AB86" s="180"/>
      <c r="AC86" s="180"/>
      <c r="AD86" s="180"/>
      <c r="AE86" s="180"/>
      <c r="AF86" s="180"/>
      <c r="AG86" s="180"/>
      <c r="AH86" s="180"/>
      <c r="AI86" s="180"/>
      <c r="AJ86" s="180"/>
      <c r="AK86" s="180"/>
      <c r="AL86" s="180"/>
      <c r="AM86" s="180"/>
      <c r="AN86" s="180"/>
      <c r="AO86" s="180"/>
      <c r="AP86" s="180"/>
      <c r="AQ86" s="180"/>
      <c r="AR86" s="180"/>
      <c r="AS86" s="180"/>
      <c r="AT86" s="180"/>
    </row>
    <row r="87" spans="1:46" s="87" customFormat="1" ht="5.25" customHeight="1" x14ac:dyDescent="0.25">
      <c r="A87" s="167"/>
      <c r="B87" s="717"/>
      <c r="C87" s="734"/>
      <c r="D87" s="342"/>
      <c r="E87" s="342"/>
      <c r="F87" s="342"/>
      <c r="G87" s="342"/>
      <c r="H87" s="342"/>
      <c r="I87" s="342"/>
      <c r="J87" s="342"/>
      <c r="K87" s="342"/>
      <c r="L87" s="342"/>
      <c r="M87" s="342"/>
      <c r="N87" s="708"/>
      <c r="O87" s="116"/>
      <c r="P87" s="116"/>
      <c r="Q87" s="116"/>
      <c r="R87" s="116"/>
      <c r="S87" s="167"/>
      <c r="T87" s="167"/>
      <c r="U87" s="167"/>
      <c r="V87" s="113"/>
      <c r="W87" s="113"/>
      <c r="X87" s="180"/>
      <c r="Y87" s="180"/>
      <c r="Z87" s="180"/>
      <c r="AA87" s="180"/>
      <c r="AB87" s="180"/>
      <c r="AC87" s="180"/>
      <c r="AD87" s="180"/>
      <c r="AE87" s="180"/>
      <c r="AF87" s="180"/>
      <c r="AG87" s="180"/>
      <c r="AH87" s="180"/>
      <c r="AI87" s="180"/>
      <c r="AJ87" s="180"/>
      <c r="AK87" s="180"/>
      <c r="AL87" s="180"/>
      <c r="AM87" s="180"/>
      <c r="AN87" s="180"/>
      <c r="AO87" s="180"/>
      <c r="AP87" s="180"/>
      <c r="AQ87" s="180"/>
      <c r="AR87" s="180"/>
      <c r="AS87" s="180"/>
      <c r="AT87" s="180"/>
    </row>
    <row r="88" spans="1:46" s="87" customFormat="1" ht="13.5" customHeight="1" x14ac:dyDescent="0.25">
      <c r="A88" s="167"/>
      <c r="B88" s="363"/>
      <c r="C88" s="1035" t="s">
        <v>601</v>
      </c>
      <c r="D88" s="1036"/>
      <c r="E88" s="1036"/>
      <c r="F88" s="1036"/>
      <c r="G88" s="1036"/>
      <c r="H88" s="1036"/>
      <c r="I88" s="156"/>
      <c r="J88" s="156"/>
      <c r="K88" s="156"/>
      <c r="L88" s="156"/>
      <c r="M88" s="156"/>
      <c r="N88" s="574"/>
      <c r="O88" s="116"/>
      <c r="P88" s="116"/>
      <c r="Q88" s="116"/>
      <c r="R88" s="116"/>
      <c r="S88" s="167"/>
      <c r="T88" s="167"/>
      <c r="U88" s="167"/>
      <c r="V88" s="167"/>
      <c r="W88" s="167"/>
      <c r="X88" s="180"/>
      <c r="Y88" s="180"/>
      <c r="Z88" s="180"/>
      <c r="AA88" s="180"/>
      <c r="AB88" s="180"/>
      <c r="AC88" s="180"/>
      <c r="AD88" s="180"/>
      <c r="AE88" s="180"/>
      <c r="AF88" s="180"/>
      <c r="AG88" s="180"/>
      <c r="AH88" s="180"/>
      <c r="AI88" s="180"/>
      <c r="AJ88" s="180"/>
      <c r="AK88" s="180"/>
      <c r="AL88" s="180"/>
      <c r="AM88" s="180"/>
      <c r="AN88" s="180"/>
      <c r="AO88" s="180"/>
      <c r="AP88" s="180"/>
      <c r="AQ88" s="180"/>
      <c r="AR88" s="180"/>
      <c r="AS88" s="180"/>
      <c r="AT88" s="180"/>
    </row>
    <row r="89" spans="1:46" s="87" customFormat="1" ht="4.3499999999999996" customHeight="1" x14ac:dyDescent="0.25">
      <c r="A89" s="167"/>
      <c r="B89" s="363"/>
      <c r="C89" s="706"/>
      <c r="D89" s="156"/>
      <c r="E89" s="156"/>
      <c r="F89" s="156"/>
      <c r="G89" s="156"/>
      <c r="H89" s="156"/>
      <c r="I89" s="156"/>
      <c r="J89" s="156"/>
      <c r="K89" s="156"/>
      <c r="L89" s="156"/>
      <c r="M89" s="156"/>
      <c r="N89" s="574"/>
      <c r="O89" s="116"/>
      <c r="P89" s="116"/>
      <c r="Q89" s="116"/>
      <c r="R89" s="116"/>
      <c r="S89" s="167"/>
      <c r="T89" s="167"/>
      <c r="U89" s="167"/>
      <c r="V89" s="167"/>
      <c r="W89" s="167"/>
      <c r="X89" s="180"/>
      <c r="Y89" s="180"/>
      <c r="Z89" s="180"/>
      <c r="AA89" s="180"/>
      <c r="AB89" s="180"/>
      <c r="AC89" s="180"/>
      <c r="AD89" s="180"/>
      <c r="AE89" s="180"/>
      <c r="AF89" s="180"/>
      <c r="AG89" s="180"/>
      <c r="AH89" s="180"/>
      <c r="AI89" s="180"/>
      <c r="AJ89" s="180"/>
      <c r="AK89" s="180"/>
      <c r="AL89" s="180"/>
      <c r="AM89" s="180"/>
      <c r="AN89" s="180"/>
      <c r="AO89" s="180"/>
      <c r="AP89" s="180"/>
      <c r="AQ89" s="180"/>
      <c r="AR89" s="180"/>
      <c r="AS89" s="180"/>
      <c r="AT89" s="180"/>
    </row>
    <row r="90" spans="1:46" s="87" customFormat="1" ht="12.6" customHeight="1" x14ac:dyDescent="0.2">
      <c r="A90" s="167"/>
      <c r="B90" s="363"/>
      <c r="C90" s="1172" t="s">
        <v>577</v>
      </c>
      <c r="D90" s="1173"/>
      <c r="E90" s="1172"/>
      <c r="F90" s="1172"/>
      <c r="G90" s="1172"/>
      <c r="H90" s="1172"/>
      <c r="I90" s="156"/>
      <c r="J90" s="156"/>
      <c r="K90" s="156"/>
      <c r="L90" s="156"/>
      <c r="M90" s="156"/>
      <c r="N90" s="574"/>
      <c r="O90" s="116"/>
      <c r="P90" s="116"/>
      <c r="Q90" s="116"/>
      <c r="R90" s="116"/>
      <c r="S90" s="167"/>
      <c r="T90" s="167"/>
      <c r="U90" s="167"/>
      <c r="V90" s="167"/>
      <c r="W90" s="167"/>
      <c r="X90" s="180"/>
      <c r="Y90" s="180"/>
      <c r="Z90" s="180"/>
      <c r="AA90" s="180"/>
      <c r="AB90" s="180"/>
      <c r="AC90" s="180"/>
      <c r="AD90" s="180"/>
      <c r="AE90" s="180"/>
      <c r="AF90" s="180"/>
      <c r="AG90" s="180"/>
      <c r="AH90" s="180"/>
      <c r="AI90" s="180"/>
      <c r="AJ90" s="180"/>
      <c r="AK90" s="180"/>
      <c r="AL90" s="180"/>
      <c r="AM90" s="180"/>
      <c r="AN90" s="180"/>
      <c r="AO90" s="180"/>
      <c r="AP90" s="180"/>
      <c r="AQ90" s="180"/>
      <c r="AR90" s="180"/>
      <c r="AS90" s="180"/>
      <c r="AT90" s="180"/>
    </row>
    <row r="91" spans="1:46" s="87" customFormat="1" ht="12.6" customHeight="1" x14ac:dyDescent="0.2">
      <c r="A91" s="167"/>
      <c r="B91" s="363"/>
      <c r="C91" s="1037" t="s">
        <v>739</v>
      </c>
      <c r="D91" s="1037"/>
      <c r="E91" s="1037"/>
      <c r="F91" s="1037"/>
      <c r="G91" s="1037"/>
      <c r="H91" s="1037"/>
      <c r="I91" s="167"/>
      <c r="J91" s="167"/>
      <c r="K91" s="156"/>
      <c r="L91" s="156"/>
      <c r="M91" s="156"/>
      <c r="N91" s="574"/>
      <c r="O91" s="116"/>
      <c r="P91" s="116"/>
      <c r="Q91" s="116"/>
      <c r="R91" s="116"/>
      <c r="S91" s="167"/>
      <c r="T91" s="167"/>
      <c r="U91" s="167"/>
      <c r="V91" s="167"/>
      <c r="W91" s="167"/>
      <c r="X91" s="180"/>
      <c r="Y91" s="180"/>
      <c r="Z91" s="180"/>
      <c r="AA91" s="180"/>
      <c r="AB91" s="180"/>
      <c r="AC91" s="180"/>
      <c r="AD91" s="180"/>
      <c r="AE91" s="180"/>
      <c r="AF91" s="180"/>
      <c r="AG91" s="180"/>
      <c r="AH91" s="180"/>
      <c r="AI91" s="180"/>
      <c r="AJ91" s="180"/>
      <c r="AK91" s="180"/>
      <c r="AL91" s="180"/>
      <c r="AM91" s="180"/>
      <c r="AN91" s="180"/>
      <c r="AO91" s="180"/>
      <c r="AP91" s="180"/>
      <c r="AQ91" s="180"/>
      <c r="AR91" s="180"/>
      <c r="AS91" s="180"/>
      <c r="AT91" s="180"/>
    </row>
    <row r="92" spans="1:46" s="87" customFormat="1" ht="12.6" customHeight="1" x14ac:dyDescent="0.2">
      <c r="A92" s="167"/>
      <c r="B92" s="363"/>
      <c r="C92" s="1174" t="s">
        <v>412</v>
      </c>
      <c r="D92" s="1174"/>
      <c r="E92" s="1174"/>
      <c r="F92" s="1174"/>
      <c r="G92" s="1174"/>
      <c r="H92" s="1174"/>
      <c r="I92" s="167"/>
      <c r="J92" s="167"/>
      <c r="K92" s="156"/>
      <c r="L92" s="156"/>
      <c r="M92" s="156"/>
      <c r="N92" s="574"/>
      <c r="O92" s="116"/>
      <c r="P92" s="116"/>
      <c r="Q92" s="116"/>
      <c r="R92" s="116"/>
      <c r="S92" s="167"/>
      <c r="T92" s="167"/>
      <c r="U92" s="167"/>
      <c r="V92" s="167"/>
      <c r="W92" s="167"/>
      <c r="X92" s="180"/>
      <c r="Y92" s="180"/>
      <c r="Z92" s="180"/>
      <c r="AA92" s="180"/>
      <c r="AB92" s="180"/>
      <c r="AC92" s="180"/>
      <c r="AD92" s="180"/>
      <c r="AE92" s="180"/>
      <c r="AF92" s="180"/>
      <c r="AG92" s="180"/>
      <c r="AH92" s="180"/>
      <c r="AI92" s="180"/>
      <c r="AJ92" s="180"/>
      <c r="AK92" s="180"/>
      <c r="AL92" s="180"/>
      <c r="AM92" s="180"/>
      <c r="AN92" s="180"/>
      <c r="AO92" s="180"/>
      <c r="AP92" s="180"/>
      <c r="AQ92" s="180"/>
      <c r="AR92" s="180"/>
      <c r="AS92" s="180"/>
      <c r="AT92" s="180"/>
    </row>
    <row r="93" spans="1:46" s="87" customFormat="1" ht="12.6" customHeight="1" x14ac:dyDescent="0.2">
      <c r="A93" s="167"/>
      <c r="B93" s="363"/>
      <c r="C93" s="1175" t="s">
        <v>580</v>
      </c>
      <c r="D93" s="156"/>
      <c r="E93" s="1175"/>
      <c r="F93" s="1175"/>
      <c r="G93" s="1175"/>
      <c r="H93" s="1175"/>
      <c r="I93" s="156"/>
      <c r="J93" s="156"/>
      <c r="K93" s="156"/>
      <c r="L93" s="156"/>
      <c r="M93" s="156"/>
      <c r="N93" s="574"/>
      <c r="O93" s="116"/>
      <c r="P93" s="116"/>
      <c r="Q93" s="116"/>
      <c r="R93" s="116"/>
      <c r="S93" s="167"/>
      <c r="T93" s="167"/>
      <c r="U93" s="167"/>
      <c r="V93" s="167"/>
      <c r="W93" s="167"/>
      <c r="X93" s="180"/>
      <c r="Y93" s="180"/>
      <c r="Z93" s="180"/>
      <c r="AA93" s="180"/>
      <c r="AB93" s="180"/>
      <c r="AC93" s="180"/>
      <c r="AD93" s="180"/>
      <c r="AE93" s="180"/>
      <c r="AF93" s="180"/>
      <c r="AG93" s="180"/>
      <c r="AH93" s="180"/>
      <c r="AI93" s="180"/>
      <c r="AJ93" s="180"/>
      <c r="AK93" s="180"/>
      <c r="AL93" s="180"/>
      <c r="AM93" s="180"/>
      <c r="AN93" s="180"/>
      <c r="AO93" s="180"/>
      <c r="AP93" s="180"/>
      <c r="AQ93" s="180"/>
      <c r="AR93" s="180"/>
      <c r="AS93" s="180"/>
      <c r="AT93" s="180"/>
    </row>
    <row r="94" spans="1:46" s="87" customFormat="1" ht="12.6" customHeight="1" x14ac:dyDescent="0.2">
      <c r="A94" s="167"/>
      <c r="B94" s="363"/>
      <c r="C94" s="1176" t="s">
        <v>578</v>
      </c>
      <c r="D94" s="156"/>
      <c r="E94" s="1175"/>
      <c r="F94" s="156"/>
      <c r="G94" s="156"/>
      <c r="H94" s="156"/>
      <c r="I94" s="156"/>
      <c r="J94" s="156"/>
      <c r="K94" s="156"/>
      <c r="L94" s="156"/>
      <c r="M94" s="156"/>
      <c r="N94" s="574"/>
      <c r="O94" s="116"/>
      <c r="P94" s="116"/>
      <c r="Q94" s="116"/>
      <c r="R94" s="116"/>
      <c r="S94" s="167"/>
      <c r="T94" s="167"/>
      <c r="U94" s="167"/>
      <c r="V94" s="167"/>
      <c r="W94" s="167"/>
      <c r="X94" s="180"/>
      <c r="Y94" s="180"/>
      <c r="Z94" s="180"/>
      <c r="AA94" s="180"/>
      <c r="AB94" s="180"/>
      <c r="AC94" s="180"/>
      <c r="AD94" s="180"/>
      <c r="AE94" s="180"/>
      <c r="AF94" s="180"/>
      <c r="AG94" s="180"/>
      <c r="AH94" s="180"/>
      <c r="AI94" s="180"/>
      <c r="AJ94" s="180"/>
      <c r="AK94" s="180"/>
      <c r="AL94" s="180"/>
      <c r="AM94" s="180"/>
      <c r="AN94" s="180"/>
      <c r="AO94" s="180"/>
      <c r="AP94" s="180"/>
      <c r="AQ94" s="180"/>
      <c r="AR94" s="180"/>
      <c r="AS94" s="180"/>
      <c r="AT94" s="180"/>
    </row>
    <row r="95" spans="1:46" s="87" customFormat="1" ht="12.6" customHeight="1" thickBot="1" x14ac:dyDescent="0.25">
      <c r="A95" s="167"/>
      <c r="B95" s="363"/>
      <c r="C95" s="1177" t="s">
        <v>579</v>
      </c>
      <c r="D95" s="156"/>
      <c r="E95" s="1175"/>
      <c r="F95" s="156"/>
      <c r="G95" s="156"/>
      <c r="H95" s="156"/>
      <c r="I95" s="156"/>
      <c r="J95" s="156"/>
      <c r="K95" s="156"/>
      <c r="L95" s="156"/>
      <c r="M95" s="156"/>
      <c r="N95" s="574"/>
      <c r="O95" s="116"/>
      <c r="P95" s="116"/>
      <c r="Q95" s="116"/>
      <c r="R95" s="116"/>
      <c r="S95" s="167"/>
      <c r="T95" s="167"/>
      <c r="U95" s="167"/>
      <c r="V95" s="167"/>
      <c r="W95" s="167"/>
      <c r="X95" s="180"/>
      <c r="Y95" s="180"/>
      <c r="Z95" s="180"/>
      <c r="AA95" s="180"/>
      <c r="AB95" s="180"/>
      <c r="AC95" s="180"/>
      <c r="AD95" s="180"/>
      <c r="AE95" s="180"/>
      <c r="AF95" s="180"/>
      <c r="AG95" s="180"/>
      <c r="AH95" s="180"/>
      <c r="AI95" s="180"/>
      <c r="AJ95" s="180"/>
      <c r="AK95" s="180"/>
      <c r="AL95" s="180"/>
      <c r="AM95" s="180"/>
      <c r="AN95" s="180"/>
      <c r="AO95" s="180"/>
      <c r="AP95" s="180"/>
      <c r="AQ95" s="180"/>
      <c r="AR95" s="180"/>
      <c r="AS95" s="180"/>
      <c r="AT95" s="180"/>
    </row>
    <row r="96" spans="1:46" s="87" customFormat="1" ht="10.5" customHeight="1" thickTop="1" thickBot="1" x14ac:dyDescent="0.25">
      <c r="A96" s="167"/>
      <c r="B96" s="718"/>
      <c r="C96" s="1178"/>
      <c r="D96" s="719"/>
      <c r="E96" s="719"/>
      <c r="F96" s="719"/>
      <c r="G96" s="719"/>
      <c r="H96" s="719"/>
      <c r="I96" s="719"/>
      <c r="J96" s="719"/>
      <c r="K96" s="719"/>
      <c r="L96" s="719"/>
      <c r="M96" s="719"/>
      <c r="N96" s="720"/>
      <c r="O96" s="116"/>
      <c r="P96" s="116"/>
      <c r="Q96" s="116"/>
      <c r="R96" s="116"/>
      <c r="S96" s="167"/>
      <c r="T96" s="167"/>
      <c r="U96" s="167"/>
      <c r="V96" s="167"/>
      <c r="W96" s="167"/>
      <c r="X96" s="180"/>
      <c r="Y96" s="180"/>
      <c r="Z96" s="180"/>
      <c r="AA96" s="180"/>
      <c r="AB96" s="180"/>
      <c r="AC96" s="180"/>
      <c r="AD96" s="180"/>
      <c r="AE96" s="180"/>
      <c r="AF96" s="180"/>
      <c r="AG96" s="180"/>
      <c r="AH96" s="180"/>
      <c r="AI96" s="180"/>
      <c r="AJ96" s="180"/>
      <c r="AK96" s="180"/>
      <c r="AL96" s="180"/>
      <c r="AM96" s="180"/>
      <c r="AN96" s="180"/>
      <c r="AO96" s="180"/>
      <c r="AP96" s="180"/>
      <c r="AQ96" s="180"/>
      <c r="AR96" s="180"/>
      <c r="AS96" s="180"/>
      <c r="AT96" s="180"/>
    </row>
    <row r="97" spans="1:46" s="87" customFormat="1" ht="15.75" customHeight="1" x14ac:dyDescent="0.2">
      <c r="A97" s="167"/>
      <c r="B97" s="156"/>
      <c r="C97" s="1175"/>
      <c r="D97" s="156"/>
      <c r="E97" s="156"/>
      <c r="F97" s="156"/>
      <c r="G97" s="156"/>
      <c r="H97" s="156"/>
      <c r="I97" s="156"/>
      <c r="J97" s="156"/>
      <c r="K97" s="156"/>
      <c r="L97" s="156"/>
      <c r="M97" s="156"/>
      <c r="N97" s="156"/>
      <c r="O97" s="116"/>
      <c r="P97" s="116"/>
      <c r="Q97" s="116"/>
      <c r="R97" s="116"/>
      <c r="S97" s="167"/>
      <c r="T97" s="167"/>
      <c r="U97" s="167"/>
      <c r="V97" s="167"/>
      <c r="W97" s="167"/>
      <c r="X97" s="180"/>
      <c r="Y97" s="180"/>
      <c r="Z97" s="180"/>
      <c r="AA97" s="180"/>
      <c r="AB97" s="180"/>
      <c r="AC97" s="180"/>
      <c r="AD97" s="180"/>
      <c r="AE97" s="180"/>
      <c r="AF97" s="180"/>
      <c r="AG97" s="180"/>
      <c r="AH97" s="180"/>
      <c r="AI97" s="180"/>
      <c r="AJ97" s="180"/>
      <c r="AK97" s="180"/>
      <c r="AL97" s="180"/>
      <c r="AM97" s="180"/>
      <c r="AN97" s="180"/>
      <c r="AO97" s="180"/>
      <c r="AP97" s="180"/>
      <c r="AQ97" s="180"/>
      <c r="AR97" s="180"/>
      <c r="AS97" s="180"/>
      <c r="AT97" s="180"/>
    </row>
    <row r="98" spans="1:46" s="87" customFormat="1" ht="14.25" customHeight="1" thickBot="1" x14ac:dyDescent="0.25">
      <c r="A98" s="167"/>
      <c r="B98" s="156"/>
      <c r="C98" s="700"/>
      <c r="D98" s="142"/>
      <c r="E98" s="156"/>
      <c r="F98" s="156"/>
      <c r="G98" s="156"/>
      <c r="H98" s="156"/>
      <c r="I98" s="156"/>
      <c r="J98" s="156"/>
      <c r="K98" s="156"/>
      <c r="L98" s="156"/>
      <c r="M98" s="156"/>
      <c r="N98" s="156"/>
      <c r="O98" s="116"/>
      <c r="P98" s="116"/>
      <c r="Q98" s="116"/>
      <c r="R98" s="116"/>
      <c r="S98" s="167"/>
      <c r="T98" s="167"/>
      <c r="U98" s="167"/>
      <c r="V98" s="167"/>
      <c r="W98" s="167"/>
      <c r="X98" s="180"/>
      <c r="Y98" s="180"/>
      <c r="Z98" s="180"/>
      <c r="AA98" s="180"/>
      <c r="AB98" s="180"/>
      <c r="AC98" s="180"/>
      <c r="AD98" s="180"/>
      <c r="AE98" s="180"/>
      <c r="AF98" s="180"/>
      <c r="AG98" s="180"/>
      <c r="AH98" s="180"/>
      <c r="AI98" s="180"/>
      <c r="AJ98" s="180"/>
      <c r="AK98" s="180"/>
      <c r="AL98" s="180"/>
      <c r="AM98" s="180"/>
      <c r="AN98" s="180"/>
      <c r="AO98" s="180"/>
      <c r="AP98" s="180"/>
      <c r="AQ98" s="180"/>
      <c r="AR98" s="180"/>
      <c r="AS98" s="180"/>
      <c r="AT98" s="180"/>
    </row>
    <row r="99" spans="1:46" s="87" customFormat="1" ht="20.25" customHeight="1" x14ac:dyDescent="0.25">
      <c r="A99" s="167"/>
      <c r="B99" s="717"/>
      <c r="C99" s="680"/>
      <c r="D99" s="721"/>
      <c r="E99" s="342"/>
      <c r="F99" s="342"/>
      <c r="G99" s="342"/>
      <c r="H99" s="342"/>
      <c r="I99" s="730" t="s">
        <v>576</v>
      </c>
      <c r="J99" s="342"/>
      <c r="K99" s="342"/>
      <c r="L99" s="342"/>
      <c r="M99" s="342"/>
      <c r="N99" s="708"/>
      <c r="O99" s="116"/>
      <c r="P99" s="116"/>
      <c r="Q99" s="116"/>
      <c r="R99" s="116"/>
      <c r="S99" s="167"/>
      <c r="T99" s="167"/>
      <c r="U99" s="167"/>
      <c r="V99" s="167"/>
      <c r="W99" s="167"/>
      <c r="X99" s="180"/>
      <c r="Y99" s="180"/>
      <c r="Z99" s="180"/>
      <c r="AA99" s="180"/>
      <c r="AB99" s="180"/>
      <c r="AC99" s="180"/>
      <c r="AD99" s="180"/>
      <c r="AE99" s="180"/>
      <c r="AF99" s="180"/>
      <c r="AG99" s="180"/>
      <c r="AH99" s="180"/>
      <c r="AI99" s="180"/>
      <c r="AJ99" s="180"/>
      <c r="AK99" s="180"/>
      <c r="AL99" s="180"/>
      <c r="AM99" s="180"/>
      <c r="AN99" s="180"/>
      <c r="AO99" s="180"/>
      <c r="AP99" s="180"/>
      <c r="AQ99" s="180"/>
      <c r="AR99" s="180"/>
      <c r="AS99" s="180"/>
      <c r="AT99" s="180"/>
    </row>
    <row r="100" spans="1:46" s="87" customFormat="1" ht="6.75" customHeight="1" x14ac:dyDescent="0.25">
      <c r="A100" s="167"/>
      <c r="B100" s="363"/>
      <c r="C100" s="167"/>
      <c r="D100" s="142"/>
      <c r="E100" s="156"/>
      <c r="F100" s="156"/>
      <c r="G100" s="156"/>
      <c r="H100" s="156"/>
      <c r="I100" s="181"/>
      <c r="J100" s="156"/>
      <c r="K100" s="156"/>
      <c r="L100" s="156"/>
      <c r="M100" s="156"/>
      <c r="N100" s="574"/>
      <c r="O100" s="116"/>
      <c r="P100" s="116"/>
      <c r="Q100" s="116"/>
      <c r="R100" s="116"/>
      <c r="S100" s="167"/>
      <c r="T100" s="167"/>
      <c r="U100" s="167"/>
      <c r="V100" s="167"/>
      <c r="W100" s="167"/>
      <c r="X100" s="180"/>
      <c r="Y100" s="180"/>
      <c r="Z100" s="180"/>
      <c r="AA100" s="180"/>
      <c r="AB100" s="180"/>
      <c r="AC100" s="180"/>
      <c r="AD100" s="180"/>
      <c r="AE100" s="180"/>
      <c r="AF100" s="180"/>
      <c r="AG100" s="180"/>
      <c r="AH100" s="180"/>
      <c r="AI100" s="180"/>
      <c r="AJ100" s="180"/>
      <c r="AK100" s="180"/>
      <c r="AL100" s="180"/>
      <c r="AM100" s="180"/>
      <c r="AN100" s="180"/>
      <c r="AO100" s="180"/>
      <c r="AP100" s="180"/>
      <c r="AQ100" s="180"/>
      <c r="AR100" s="180"/>
      <c r="AS100" s="180"/>
      <c r="AT100" s="180"/>
    </row>
    <row r="101" spans="1:46" s="87" customFormat="1" ht="10.5" customHeight="1" x14ac:dyDescent="0.2">
      <c r="A101" s="167"/>
      <c r="B101" s="363"/>
      <c r="C101" s="700"/>
      <c r="D101" s="142"/>
      <c r="E101" s="156"/>
      <c r="F101" s="156"/>
      <c r="G101" s="156"/>
      <c r="H101" s="156"/>
      <c r="I101" s="156"/>
      <c r="J101" s="156"/>
      <c r="K101" s="156"/>
      <c r="L101" s="156"/>
      <c r="M101" s="156"/>
      <c r="N101" s="574"/>
      <c r="O101" s="116"/>
      <c r="P101" s="116"/>
      <c r="Q101" s="116"/>
      <c r="R101" s="116"/>
      <c r="S101" s="167"/>
      <c r="T101" s="167"/>
      <c r="U101" s="167"/>
      <c r="V101" s="167"/>
      <c r="W101" s="167"/>
      <c r="X101" s="180"/>
      <c r="Y101" s="180"/>
      <c r="Z101" s="180"/>
      <c r="AA101" s="180"/>
      <c r="AB101" s="180"/>
      <c r="AC101" s="180"/>
      <c r="AD101" s="180"/>
      <c r="AE101" s="180"/>
      <c r="AF101" s="180"/>
      <c r="AG101" s="180"/>
      <c r="AH101" s="180"/>
      <c r="AI101" s="180"/>
      <c r="AJ101" s="180"/>
      <c r="AK101" s="180"/>
      <c r="AL101" s="180"/>
      <c r="AM101" s="180"/>
      <c r="AN101" s="180"/>
      <c r="AO101" s="180"/>
      <c r="AP101" s="180"/>
      <c r="AQ101" s="180"/>
      <c r="AR101" s="180"/>
      <c r="AS101" s="180"/>
      <c r="AT101" s="180"/>
    </row>
    <row r="102" spans="1:46" s="87" customFormat="1" ht="15.75" customHeight="1" x14ac:dyDescent="0.2">
      <c r="A102" s="167"/>
      <c r="B102" s="363"/>
      <c r="C102" s="142"/>
      <c r="D102" s="156"/>
      <c r="E102" s="156"/>
      <c r="F102" s="156"/>
      <c r="G102" s="156"/>
      <c r="H102" s="156"/>
      <c r="I102" s="156"/>
      <c r="J102" s="259"/>
      <c r="K102" s="156"/>
      <c r="L102" s="156"/>
      <c r="M102" s="156"/>
      <c r="N102" s="574"/>
      <c r="O102" s="116"/>
      <c r="P102" s="116"/>
      <c r="Q102" s="116"/>
      <c r="R102" s="116"/>
      <c r="S102" s="167"/>
      <c r="T102" s="167"/>
      <c r="U102" s="167"/>
      <c r="V102" s="167"/>
      <c r="W102" s="167"/>
      <c r="X102" s="180"/>
      <c r="Y102" s="180"/>
      <c r="Z102" s="180"/>
      <c r="AA102" s="180"/>
      <c r="AB102" s="180"/>
      <c r="AC102" s="180"/>
      <c r="AD102" s="180"/>
      <c r="AE102" s="180"/>
      <c r="AF102" s="180"/>
      <c r="AG102" s="180"/>
      <c r="AH102" s="180"/>
      <c r="AI102" s="180"/>
      <c r="AJ102" s="180"/>
      <c r="AK102" s="180"/>
      <c r="AL102" s="180"/>
      <c r="AM102" s="180"/>
      <c r="AN102" s="180"/>
      <c r="AO102" s="180"/>
      <c r="AP102" s="180"/>
      <c r="AQ102" s="180"/>
      <c r="AR102" s="180"/>
      <c r="AS102" s="180"/>
      <c r="AT102" s="180"/>
    </row>
    <row r="103" spans="1:46" s="87" customFormat="1" ht="15" x14ac:dyDescent="0.25">
      <c r="A103" s="167"/>
      <c r="B103" s="363"/>
      <c r="C103" s="706" t="s">
        <v>4</v>
      </c>
      <c r="D103" s="142"/>
      <c r="E103" s="156"/>
      <c r="F103" s="156"/>
      <c r="G103" s="156"/>
      <c r="H103" s="156"/>
      <c r="I103" s="156"/>
      <c r="J103" s="156"/>
      <c r="K103" s="156"/>
      <c r="L103" s="156"/>
      <c r="M103" s="156"/>
      <c r="N103" s="574"/>
      <c r="O103" s="116"/>
      <c r="P103" s="116"/>
      <c r="Q103" s="116"/>
      <c r="R103" s="116"/>
      <c r="S103" s="167"/>
      <c r="T103" s="167"/>
      <c r="U103" s="167"/>
      <c r="V103" s="167"/>
      <c r="W103" s="167"/>
      <c r="X103" s="180"/>
      <c r="Y103" s="180"/>
      <c r="Z103" s="180"/>
      <c r="AA103" s="180"/>
      <c r="AB103" s="180"/>
      <c r="AC103" s="180"/>
      <c r="AD103" s="180"/>
      <c r="AE103" s="180"/>
      <c r="AF103" s="180"/>
      <c r="AG103" s="180"/>
      <c r="AH103" s="180"/>
      <c r="AI103" s="180"/>
      <c r="AJ103" s="180"/>
      <c r="AK103" s="180"/>
      <c r="AL103" s="180"/>
      <c r="AM103" s="180"/>
      <c r="AN103" s="180"/>
      <c r="AO103" s="180"/>
      <c r="AP103" s="180"/>
      <c r="AQ103" s="180"/>
      <c r="AR103" s="180"/>
      <c r="AS103" s="180"/>
      <c r="AT103" s="180"/>
    </row>
    <row r="104" spans="1:46" s="87" customFormat="1" ht="5.25" customHeight="1" x14ac:dyDescent="0.2">
      <c r="A104" s="167"/>
      <c r="B104" s="363"/>
      <c r="C104" s="156"/>
      <c r="D104" s="156"/>
      <c r="E104" s="156"/>
      <c r="F104" s="156"/>
      <c r="G104" s="156"/>
      <c r="H104" s="156"/>
      <c r="I104" s="156"/>
      <c r="J104" s="156"/>
      <c r="K104" s="156"/>
      <c r="L104" s="156"/>
      <c r="M104" s="156"/>
      <c r="N104" s="574"/>
      <c r="O104" s="116"/>
      <c r="P104" s="116"/>
      <c r="Q104" s="116"/>
      <c r="R104" s="116"/>
      <c r="S104" s="167"/>
      <c r="T104" s="167"/>
      <c r="U104" s="167"/>
      <c r="V104" s="167"/>
      <c r="W104" s="167"/>
      <c r="X104" s="180"/>
      <c r="Y104" s="180"/>
      <c r="Z104" s="180"/>
      <c r="AA104" s="180"/>
      <c r="AB104" s="180"/>
      <c r="AC104" s="180"/>
      <c r="AD104" s="180"/>
      <c r="AE104" s="180"/>
      <c r="AF104" s="180"/>
      <c r="AG104" s="180"/>
      <c r="AH104" s="180"/>
      <c r="AI104" s="180"/>
      <c r="AJ104" s="180"/>
      <c r="AK104" s="180"/>
      <c r="AL104" s="180"/>
      <c r="AM104" s="180"/>
      <c r="AN104" s="180"/>
      <c r="AO104" s="180"/>
      <c r="AP104" s="180"/>
      <c r="AQ104" s="180"/>
      <c r="AR104" s="180"/>
      <c r="AS104" s="180"/>
      <c r="AT104" s="180"/>
    </row>
    <row r="105" spans="1:46" s="87" customFormat="1" ht="16.5" customHeight="1" x14ac:dyDescent="0.2">
      <c r="A105" s="167"/>
      <c r="B105" s="363"/>
      <c r="C105" s="223" t="s">
        <v>581</v>
      </c>
      <c r="D105" s="156" t="s">
        <v>583</v>
      </c>
      <c r="E105" s="156"/>
      <c r="F105" s="156"/>
      <c r="G105" s="156"/>
      <c r="H105" s="156"/>
      <c r="I105" s="156"/>
      <c r="J105" s="156"/>
      <c r="K105" s="156"/>
      <c r="L105" s="156"/>
      <c r="M105" s="156"/>
      <c r="N105" s="574"/>
      <c r="O105" s="116"/>
      <c r="P105" s="116"/>
      <c r="Q105" s="116"/>
      <c r="R105" s="116"/>
      <c r="S105" s="167"/>
      <c r="T105" s="167"/>
      <c r="U105" s="167"/>
      <c r="V105" s="167"/>
      <c r="W105" s="167"/>
      <c r="X105" s="180"/>
      <c r="Y105" s="180"/>
      <c r="Z105" s="180"/>
      <c r="AA105" s="180"/>
      <c r="AB105" s="180"/>
      <c r="AC105" s="180"/>
      <c r="AD105" s="180"/>
      <c r="AE105" s="180"/>
      <c r="AF105" s="180"/>
      <c r="AG105" s="180"/>
      <c r="AH105" s="180"/>
      <c r="AI105" s="180"/>
      <c r="AJ105" s="180"/>
      <c r="AK105" s="180"/>
      <c r="AL105" s="180"/>
      <c r="AM105" s="180"/>
      <c r="AN105" s="180"/>
      <c r="AO105" s="180"/>
      <c r="AP105" s="180"/>
      <c r="AQ105" s="180"/>
      <c r="AR105" s="180"/>
      <c r="AS105" s="180"/>
      <c r="AT105" s="180"/>
    </row>
    <row r="106" spans="1:46" s="87" customFormat="1" ht="16.5" customHeight="1" x14ac:dyDescent="0.2">
      <c r="A106" s="167"/>
      <c r="B106" s="363"/>
      <c r="C106" s="223" t="s">
        <v>581</v>
      </c>
      <c r="D106" s="156" t="s">
        <v>766</v>
      </c>
      <c r="E106" s="156"/>
      <c r="F106" s="156"/>
      <c r="G106" s="156"/>
      <c r="H106" s="156"/>
      <c r="I106" s="156"/>
      <c r="J106" s="156"/>
      <c r="K106" s="156"/>
      <c r="L106" s="156"/>
      <c r="M106" s="156"/>
      <c r="N106" s="574"/>
      <c r="O106" s="116"/>
      <c r="P106" s="116"/>
      <c r="Q106" s="116"/>
      <c r="R106" s="116"/>
      <c r="S106" s="167"/>
      <c r="T106" s="167"/>
      <c r="U106" s="167"/>
      <c r="V106" s="167"/>
      <c r="W106" s="167"/>
      <c r="X106" s="180"/>
      <c r="Y106" s="180"/>
      <c r="Z106" s="180"/>
      <c r="AA106" s="180"/>
      <c r="AB106" s="180"/>
      <c r="AC106" s="180"/>
      <c r="AD106" s="180"/>
      <c r="AE106" s="180"/>
      <c r="AF106" s="180"/>
      <c r="AG106" s="180"/>
      <c r="AH106" s="180"/>
      <c r="AI106" s="180"/>
      <c r="AJ106" s="180"/>
      <c r="AK106" s="180"/>
      <c r="AL106" s="180"/>
      <c r="AM106" s="180"/>
      <c r="AN106" s="180"/>
      <c r="AO106" s="180"/>
      <c r="AP106" s="180"/>
      <c r="AQ106" s="180"/>
      <c r="AR106" s="180"/>
      <c r="AS106" s="180"/>
      <c r="AT106" s="180"/>
    </row>
    <row r="107" spans="1:46" s="87" customFormat="1" ht="16.5" customHeight="1" x14ac:dyDescent="0.2">
      <c r="A107" s="167"/>
      <c r="B107" s="363"/>
      <c r="C107" s="223"/>
      <c r="D107" s="156" t="s">
        <v>768</v>
      </c>
      <c r="E107" s="156"/>
      <c r="F107" s="156"/>
      <c r="G107" s="156"/>
      <c r="H107" s="156"/>
      <c r="I107" s="156"/>
      <c r="J107" s="156"/>
      <c r="K107" s="156"/>
      <c r="L107" s="156"/>
      <c r="M107" s="156"/>
      <c r="N107" s="574"/>
      <c r="O107" s="116"/>
      <c r="P107" s="116"/>
      <c r="Q107" s="116"/>
      <c r="R107" s="116"/>
      <c r="S107" s="167"/>
      <c r="T107" s="167"/>
      <c r="U107" s="167"/>
      <c r="V107" s="167"/>
      <c r="W107" s="167"/>
      <c r="X107" s="180"/>
      <c r="Y107" s="180"/>
      <c r="Z107" s="180"/>
      <c r="AA107" s="180"/>
      <c r="AB107" s="180"/>
      <c r="AC107" s="180"/>
      <c r="AD107" s="180"/>
      <c r="AE107" s="180"/>
      <c r="AF107" s="180"/>
      <c r="AG107" s="180"/>
      <c r="AH107" s="180"/>
      <c r="AI107" s="180"/>
      <c r="AJ107" s="180"/>
      <c r="AK107" s="180"/>
      <c r="AL107" s="180"/>
      <c r="AM107" s="180"/>
      <c r="AN107" s="180"/>
      <c r="AO107" s="180"/>
      <c r="AP107" s="180"/>
      <c r="AQ107" s="180"/>
      <c r="AR107" s="180"/>
      <c r="AS107" s="180"/>
      <c r="AT107" s="180"/>
    </row>
    <row r="108" spans="1:46" s="87" customFormat="1" ht="16.5" customHeight="1" x14ac:dyDescent="0.2">
      <c r="A108" s="167"/>
      <c r="B108" s="363"/>
      <c r="C108" s="223" t="str">
        <f>$C$105</f>
        <v>&gt;</v>
      </c>
      <c r="D108" s="156" t="s">
        <v>584</v>
      </c>
      <c r="E108" s="156"/>
      <c r="F108" s="156"/>
      <c r="G108" s="156"/>
      <c r="H108" s="156"/>
      <c r="I108" s="156"/>
      <c r="J108" s="156"/>
      <c r="K108" s="156"/>
      <c r="L108" s="156"/>
      <c r="M108" s="156"/>
      <c r="N108" s="574"/>
      <c r="O108" s="116"/>
      <c r="P108" s="116"/>
      <c r="Q108" s="116"/>
      <c r="R108" s="116"/>
      <c r="S108" s="167"/>
      <c r="T108" s="167"/>
      <c r="U108" s="167"/>
      <c r="V108" s="167"/>
      <c r="W108" s="167"/>
      <c r="X108" s="180"/>
      <c r="Y108" s="180"/>
      <c r="Z108" s="180"/>
      <c r="AA108" s="180"/>
      <c r="AB108" s="180"/>
      <c r="AC108" s="180"/>
      <c r="AD108" s="180"/>
      <c r="AE108" s="180"/>
      <c r="AF108" s="180"/>
      <c r="AG108" s="180"/>
      <c r="AH108" s="180"/>
      <c r="AI108" s="180"/>
      <c r="AJ108" s="180"/>
      <c r="AK108" s="180"/>
      <c r="AL108" s="180"/>
      <c r="AM108" s="180"/>
      <c r="AN108" s="180"/>
      <c r="AO108" s="180"/>
      <c r="AP108" s="180"/>
      <c r="AQ108" s="180"/>
      <c r="AR108" s="180"/>
      <c r="AS108" s="180"/>
      <c r="AT108" s="180"/>
    </row>
    <row r="109" spans="1:46" s="87" customFormat="1" ht="16.5" customHeight="1" x14ac:dyDescent="0.2">
      <c r="A109" s="167"/>
      <c r="B109" s="363"/>
      <c r="C109" s="223" t="str">
        <f>$C$105</f>
        <v>&gt;</v>
      </c>
      <c r="D109" s="156" t="s">
        <v>585</v>
      </c>
      <c r="E109" s="156"/>
      <c r="F109" s="156"/>
      <c r="G109" s="156"/>
      <c r="H109" s="156"/>
      <c r="I109" s="156"/>
      <c r="J109" s="156"/>
      <c r="K109" s="156"/>
      <c r="L109" s="156"/>
      <c r="M109" s="156"/>
      <c r="N109" s="574"/>
      <c r="O109" s="116"/>
      <c r="P109" s="116"/>
      <c r="Q109" s="116"/>
      <c r="R109" s="116"/>
      <c r="S109" s="167"/>
      <c r="T109" s="167"/>
      <c r="U109" s="167"/>
      <c r="V109" s="167"/>
      <c r="W109" s="167"/>
      <c r="X109" s="180"/>
      <c r="Y109" s="180"/>
      <c r="Z109" s="180"/>
      <c r="AA109" s="180"/>
      <c r="AB109" s="180"/>
      <c r="AC109" s="180"/>
      <c r="AD109" s="180"/>
      <c r="AE109" s="180"/>
      <c r="AF109" s="180"/>
      <c r="AG109" s="180"/>
      <c r="AH109" s="180"/>
      <c r="AI109" s="180"/>
      <c r="AJ109" s="180"/>
      <c r="AK109" s="180"/>
      <c r="AL109" s="180"/>
      <c r="AM109" s="180"/>
      <c r="AN109" s="180"/>
      <c r="AO109" s="180"/>
      <c r="AP109" s="180"/>
      <c r="AQ109" s="180"/>
      <c r="AR109" s="180"/>
      <c r="AS109" s="180"/>
      <c r="AT109" s="180"/>
    </row>
    <row r="110" spans="1:46" s="87" customFormat="1" ht="16.5" customHeight="1" x14ac:dyDescent="0.2">
      <c r="A110" s="167"/>
      <c r="B110" s="363"/>
      <c r="C110" s="223" t="str">
        <f>$C$105</f>
        <v>&gt;</v>
      </c>
      <c r="D110" s="156" t="s">
        <v>586</v>
      </c>
      <c r="E110" s="156"/>
      <c r="F110" s="156"/>
      <c r="G110" s="156"/>
      <c r="H110" s="156"/>
      <c r="I110" s="156"/>
      <c r="J110" s="156"/>
      <c r="K110" s="156"/>
      <c r="L110" s="156"/>
      <c r="M110" s="156"/>
      <c r="N110" s="574"/>
      <c r="O110" s="116"/>
      <c r="P110" s="116"/>
      <c r="Q110" s="116"/>
      <c r="R110" s="116"/>
      <c r="S110" s="167"/>
      <c r="T110" s="167"/>
      <c r="U110" s="167"/>
      <c r="V110" s="167"/>
      <c r="W110" s="167"/>
      <c r="X110" s="180"/>
      <c r="Y110" s="180"/>
      <c r="Z110" s="180"/>
      <c r="AA110" s="180"/>
      <c r="AB110" s="180"/>
      <c r="AC110" s="180"/>
      <c r="AD110" s="180"/>
      <c r="AE110" s="180"/>
      <c r="AF110" s="180"/>
      <c r="AG110" s="180"/>
      <c r="AH110" s="180"/>
      <c r="AI110" s="180"/>
      <c r="AJ110" s="180"/>
      <c r="AK110" s="180"/>
      <c r="AL110" s="180"/>
      <c r="AM110" s="180"/>
      <c r="AN110" s="180"/>
      <c r="AO110" s="180"/>
      <c r="AP110" s="180"/>
      <c r="AQ110" s="180"/>
      <c r="AR110" s="180"/>
      <c r="AS110" s="180"/>
      <c r="AT110" s="180"/>
    </row>
    <row r="111" spans="1:46" s="87" customFormat="1" ht="16.5" customHeight="1" x14ac:dyDescent="0.2">
      <c r="A111" s="167"/>
      <c r="B111" s="363"/>
      <c r="C111" s="223"/>
      <c r="D111" s="1179" t="s">
        <v>582</v>
      </c>
      <c r="E111" s="156" t="s">
        <v>589</v>
      </c>
      <c r="F111" s="156"/>
      <c r="G111" s="156"/>
      <c r="H111" s="156"/>
      <c r="I111" s="156"/>
      <c r="J111" s="156"/>
      <c r="K111" s="156"/>
      <c r="L111" s="156"/>
      <c r="M111" s="156"/>
      <c r="N111" s="574"/>
      <c r="O111" s="116"/>
      <c r="P111" s="116"/>
      <c r="Q111" s="116"/>
      <c r="R111" s="116"/>
      <c r="S111" s="167"/>
      <c r="T111" s="167"/>
      <c r="U111" s="167"/>
      <c r="V111" s="167"/>
      <c r="W111" s="167"/>
      <c r="X111" s="180"/>
      <c r="Y111" s="180"/>
      <c r="Z111" s="180"/>
      <c r="AA111" s="180"/>
      <c r="AB111" s="180"/>
      <c r="AC111" s="180"/>
      <c r="AD111" s="180"/>
      <c r="AE111" s="180"/>
      <c r="AF111" s="180"/>
      <c r="AG111" s="180"/>
      <c r="AH111" s="180"/>
      <c r="AI111" s="180"/>
      <c r="AJ111" s="180"/>
      <c r="AK111" s="180"/>
      <c r="AL111" s="180"/>
      <c r="AM111" s="180"/>
      <c r="AN111" s="180"/>
      <c r="AO111" s="180"/>
      <c r="AP111" s="180"/>
      <c r="AQ111" s="180"/>
      <c r="AR111" s="180"/>
      <c r="AS111" s="180"/>
      <c r="AT111" s="180"/>
    </row>
    <row r="112" spans="1:46" s="87" customFormat="1" ht="16.5" customHeight="1" x14ac:dyDescent="0.2">
      <c r="A112" s="167"/>
      <c r="B112" s="363"/>
      <c r="C112" s="223"/>
      <c r="D112" s="1179"/>
      <c r="E112" s="156" t="s">
        <v>590</v>
      </c>
      <c r="F112" s="156"/>
      <c r="G112" s="156"/>
      <c r="H112" s="156"/>
      <c r="I112" s="156"/>
      <c r="J112" s="156"/>
      <c r="K112" s="156"/>
      <c r="L112" s="156"/>
      <c r="M112" s="156"/>
      <c r="N112" s="574"/>
      <c r="O112" s="116"/>
      <c r="P112" s="116"/>
      <c r="Q112" s="116"/>
      <c r="R112" s="116"/>
      <c r="S112" s="167"/>
      <c r="T112" s="167"/>
      <c r="U112" s="167"/>
      <c r="V112" s="167"/>
      <c r="W112" s="167"/>
      <c r="X112" s="180"/>
      <c r="Y112" s="180"/>
      <c r="Z112" s="180"/>
      <c r="AA112" s="180"/>
      <c r="AB112" s="180"/>
      <c r="AC112" s="180"/>
      <c r="AD112" s="180"/>
      <c r="AE112" s="180"/>
      <c r="AF112" s="180"/>
      <c r="AG112" s="180"/>
      <c r="AH112" s="180"/>
      <c r="AI112" s="180"/>
      <c r="AJ112" s="180"/>
      <c r="AK112" s="180"/>
      <c r="AL112" s="180"/>
      <c r="AM112" s="180"/>
      <c r="AN112" s="180"/>
      <c r="AO112" s="180"/>
      <c r="AP112" s="180"/>
      <c r="AQ112" s="180"/>
      <c r="AR112" s="180"/>
      <c r="AS112" s="180"/>
      <c r="AT112" s="180"/>
    </row>
    <row r="113" spans="1:46" s="87" customFormat="1" ht="16.5" customHeight="1" x14ac:dyDescent="0.2">
      <c r="A113" s="167"/>
      <c r="B113" s="363"/>
      <c r="C113" s="223"/>
      <c r="D113" s="1179" t="str">
        <f>$D$111</f>
        <v>*</v>
      </c>
      <c r="E113" s="156" t="str">
        <f>"Enter the $ value of expiring SVs in Table 1 (row "&amp;ROW('WK1 - Identification'!C79)&amp;")"</f>
        <v>Enter the $ value of expiring SVs in Table 1 (row 79)</v>
      </c>
      <c r="F113" s="156"/>
      <c r="G113" s="156"/>
      <c r="H113" s="156"/>
      <c r="I113" s="156"/>
      <c r="J113" s="156"/>
      <c r="K113" s="156"/>
      <c r="L113" s="156"/>
      <c r="M113" s="156"/>
      <c r="N113" s="574"/>
      <c r="O113" s="116"/>
      <c r="P113" s="116"/>
      <c r="Q113" s="116"/>
      <c r="R113" s="116"/>
      <c r="S113" s="167"/>
      <c r="T113" s="167"/>
      <c r="U113" s="167"/>
      <c r="V113" s="167"/>
      <c r="W113" s="167"/>
      <c r="X113" s="180"/>
      <c r="Y113" s="180"/>
      <c r="Z113" s="180"/>
      <c r="AA113" s="180"/>
      <c r="AB113" s="180"/>
      <c r="AC113" s="180"/>
      <c r="AD113" s="180"/>
      <c r="AE113" s="180"/>
      <c r="AF113" s="180"/>
      <c r="AG113" s="180"/>
      <c r="AH113" s="180"/>
      <c r="AI113" s="180"/>
      <c r="AJ113" s="180"/>
      <c r="AK113" s="180"/>
      <c r="AL113" s="180"/>
      <c r="AM113" s="180"/>
      <c r="AN113" s="180"/>
      <c r="AO113" s="180"/>
      <c r="AP113" s="180"/>
      <c r="AQ113" s="180"/>
      <c r="AR113" s="180"/>
      <c r="AS113" s="180"/>
      <c r="AT113" s="180"/>
    </row>
    <row r="114" spans="1:46" s="87" customFormat="1" ht="16.5" customHeight="1" x14ac:dyDescent="0.2">
      <c r="A114" s="167"/>
      <c r="B114" s="363"/>
      <c r="C114" s="223"/>
      <c r="D114" s="1179" t="str">
        <f>$D$111</f>
        <v>*</v>
      </c>
      <c r="E114" s="704" t="s">
        <v>587</v>
      </c>
      <c r="F114" s="156"/>
      <c r="G114" s="156"/>
      <c r="H114" s="156"/>
      <c r="I114" s="156"/>
      <c r="J114" s="156"/>
      <c r="K114" s="156"/>
      <c r="L114" s="156"/>
      <c r="M114" s="156"/>
      <c r="N114" s="574"/>
      <c r="O114" s="116"/>
      <c r="P114" s="116"/>
      <c r="Q114" s="116"/>
      <c r="R114" s="116"/>
      <c r="S114" s="167"/>
      <c r="T114" s="167"/>
      <c r="U114" s="167"/>
      <c r="V114" s="167"/>
      <c r="W114" s="167"/>
      <c r="X114" s="180"/>
      <c r="Y114" s="180"/>
      <c r="Z114" s="180"/>
      <c r="AA114" s="180"/>
      <c r="AB114" s="180"/>
      <c r="AC114" s="180"/>
      <c r="AD114" s="180"/>
      <c r="AE114" s="180"/>
      <c r="AF114" s="180"/>
      <c r="AG114" s="180"/>
      <c r="AH114" s="180"/>
      <c r="AI114" s="180"/>
      <c r="AJ114" s="180"/>
      <c r="AK114" s="180"/>
      <c r="AL114" s="180"/>
      <c r="AM114" s="180"/>
      <c r="AN114" s="180"/>
      <c r="AO114" s="180"/>
      <c r="AP114" s="180"/>
      <c r="AQ114" s="180"/>
      <c r="AR114" s="180"/>
      <c r="AS114" s="180"/>
      <c r="AT114" s="180"/>
    </row>
    <row r="115" spans="1:46" s="87" customFormat="1" ht="6.75" customHeight="1" x14ac:dyDescent="0.2">
      <c r="A115" s="167"/>
      <c r="B115" s="363"/>
      <c r="C115" s="223"/>
      <c r="D115" s="156"/>
      <c r="E115" s="156"/>
      <c r="F115" s="156"/>
      <c r="G115" s="156"/>
      <c r="H115" s="156"/>
      <c r="I115" s="156"/>
      <c r="J115" s="156"/>
      <c r="K115" s="156"/>
      <c r="L115" s="156"/>
      <c r="M115" s="156"/>
      <c r="N115" s="574"/>
      <c r="O115" s="116"/>
      <c r="P115" s="116"/>
      <c r="Q115" s="116"/>
      <c r="R115" s="116"/>
      <c r="S115" s="167"/>
      <c r="T115" s="167"/>
      <c r="U115" s="167"/>
      <c r="V115" s="167"/>
      <c r="W115" s="167"/>
      <c r="X115" s="180"/>
      <c r="Y115" s="180"/>
      <c r="Z115" s="180"/>
      <c r="AA115" s="180"/>
      <c r="AB115" s="180"/>
      <c r="AC115" s="180"/>
      <c r="AD115" s="180"/>
      <c r="AE115" s="180"/>
      <c r="AF115" s="180"/>
      <c r="AG115" s="180"/>
      <c r="AH115" s="180"/>
      <c r="AI115" s="180"/>
      <c r="AJ115" s="180"/>
      <c r="AK115" s="180"/>
      <c r="AL115" s="180"/>
      <c r="AM115" s="180"/>
      <c r="AN115" s="180"/>
      <c r="AO115" s="180"/>
      <c r="AP115" s="180"/>
      <c r="AQ115" s="180"/>
      <c r="AR115" s="180"/>
      <c r="AS115" s="180"/>
      <c r="AT115" s="180"/>
    </row>
    <row r="116" spans="1:46" s="87" customFormat="1" ht="16.5" customHeight="1" x14ac:dyDescent="0.2">
      <c r="A116" s="167"/>
      <c r="B116" s="363"/>
      <c r="C116" s="223" t="str">
        <f t="shared" ref="C116" si="0">$C$105</f>
        <v>&gt;</v>
      </c>
      <c r="D116" s="156" t="s">
        <v>588</v>
      </c>
      <c r="E116" s="156"/>
      <c r="F116" s="156"/>
      <c r="G116" s="156"/>
      <c r="H116" s="156"/>
      <c r="I116" s="156"/>
      <c r="J116" s="156"/>
      <c r="K116" s="156"/>
      <c r="L116" s="156"/>
      <c r="M116" s="156"/>
      <c r="N116" s="574"/>
      <c r="O116" s="116"/>
      <c r="P116" s="116"/>
      <c r="Q116" s="116"/>
      <c r="R116" s="116"/>
      <c r="S116" s="167"/>
      <c r="T116" s="167"/>
      <c r="U116" s="167"/>
      <c r="V116" s="167"/>
      <c r="W116" s="167"/>
      <c r="X116" s="180"/>
      <c r="Y116" s="180"/>
      <c r="Z116" s="180"/>
      <c r="AA116" s="180"/>
      <c r="AB116" s="180"/>
      <c r="AC116" s="180"/>
      <c r="AD116" s="180"/>
      <c r="AE116" s="180"/>
      <c r="AF116" s="180"/>
      <c r="AG116" s="180"/>
      <c r="AH116" s="180"/>
      <c r="AI116" s="180"/>
      <c r="AJ116" s="180"/>
      <c r="AK116" s="180"/>
      <c r="AL116" s="180"/>
      <c r="AM116" s="180"/>
      <c r="AN116" s="180"/>
      <c r="AO116" s="180"/>
      <c r="AP116" s="180"/>
      <c r="AQ116" s="180"/>
      <c r="AR116" s="180"/>
      <c r="AS116" s="180"/>
      <c r="AT116" s="180"/>
    </row>
    <row r="117" spans="1:46" s="87" customFormat="1" ht="16.5" customHeight="1" x14ac:dyDescent="0.2">
      <c r="A117" s="167"/>
      <c r="B117" s="363"/>
      <c r="C117" s="223"/>
      <c r="D117" s="1179" t="str">
        <f>$D$111</f>
        <v>*</v>
      </c>
      <c r="E117" s="156" t="s">
        <v>301</v>
      </c>
      <c r="F117" s="156"/>
      <c r="G117" s="156"/>
      <c r="H117" s="156"/>
      <c r="I117" s="156"/>
      <c r="J117" s="156"/>
      <c r="K117" s="156"/>
      <c r="L117" s="156"/>
      <c r="M117" s="156"/>
      <c r="N117" s="574"/>
      <c r="O117" s="116"/>
      <c r="P117" s="116"/>
      <c r="Q117" s="116"/>
      <c r="R117" s="116"/>
      <c r="S117" s="167"/>
      <c r="T117" s="167"/>
      <c r="U117" s="167"/>
      <c r="V117" s="167"/>
      <c r="W117" s="167"/>
      <c r="X117" s="180"/>
      <c r="Y117" s="180"/>
      <c r="Z117" s="180"/>
      <c r="AA117" s="180"/>
      <c r="AB117" s="180"/>
      <c r="AC117" s="180"/>
      <c r="AD117" s="180"/>
      <c r="AE117" s="180"/>
      <c r="AF117" s="180"/>
      <c r="AG117" s="180"/>
      <c r="AH117" s="180"/>
      <c r="AI117" s="180"/>
      <c r="AJ117" s="180"/>
      <c r="AK117" s="180"/>
      <c r="AL117" s="180"/>
      <c r="AM117" s="180"/>
      <c r="AN117" s="180"/>
      <c r="AO117" s="180"/>
      <c r="AP117" s="180"/>
      <c r="AQ117" s="180"/>
      <c r="AR117" s="180"/>
      <c r="AS117" s="180"/>
      <c r="AT117" s="180"/>
    </row>
    <row r="118" spans="1:46" s="87" customFormat="1" ht="16.5" customHeight="1" x14ac:dyDescent="0.2">
      <c r="A118" s="167"/>
      <c r="B118" s="363"/>
      <c r="C118" s="223"/>
      <c r="D118" s="1179" t="str">
        <f>$D$111</f>
        <v>*</v>
      </c>
      <c r="E118" s="704" t="s">
        <v>602</v>
      </c>
      <c r="F118" s="156"/>
      <c r="G118" s="156"/>
      <c r="H118" s="156"/>
      <c r="I118" s="156"/>
      <c r="J118" s="156"/>
      <c r="K118" s="156"/>
      <c r="L118" s="156"/>
      <c r="M118" s="156"/>
      <c r="N118" s="574"/>
      <c r="O118" s="116"/>
      <c r="P118" s="116"/>
      <c r="Q118" s="116"/>
      <c r="R118" s="116"/>
      <c r="S118" s="167"/>
      <c r="T118" s="167"/>
      <c r="U118" s="167"/>
      <c r="V118" s="167"/>
      <c r="W118" s="167"/>
      <c r="X118" s="180"/>
      <c r="Y118" s="180"/>
      <c r="Z118" s="180"/>
      <c r="AA118" s="180"/>
      <c r="AB118" s="180"/>
      <c r="AC118" s="180"/>
      <c r="AD118" s="180"/>
      <c r="AE118" s="180"/>
      <c r="AF118" s="180"/>
      <c r="AG118" s="180"/>
      <c r="AH118" s="180"/>
      <c r="AI118" s="180"/>
      <c r="AJ118" s="180"/>
      <c r="AK118" s="180"/>
      <c r="AL118" s="180"/>
      <c r="AM118" s="180"/>
      <c r="AN118" s="180"/>
      <c r="AO118" s="180"/>
      <c r="AP118" s="180"/>
      <c r="AQ118" s="180"/>
      <c r="AR118" s="180"/>
      <c r="AS118" s="180"/>
      <c r="AT118" s="180"/>
    </row>
    <row r="119" spans="1:46" ht="16.5" customHeight="1" x14ac:dyDescent="0.2">
      <c r="A119" s="113"/>
      <c r="B119" s="363"/>
      <c r="C119" s="223" t="str">
        <f t="shared" ref="C119" si="1">$C$105</f>
        <v>&gt;</v>
      </c>
      <c r="D119" s="156" t="s">
        <v>591</v>
      </c>
      <c r="E119" s="156"/>
      <c r="F119" s="156"/>
      <c r="G119" s="156"/>
      <c r="H119" s="156"/>
      <c r="I119" s="156"/>
      <c r="J119" s="156"/>
      <c r="K119" s="156"/>
      <c r="L119" s="156"/>
      <c r="M119" s="156"/>
      <c r="N119" s="574"/>
      <c r="O119" s="123"/>
      <c r="P119" s="123"/>
      <c r="Q119" s="123"/>
      <c r="R119" s="123"/>
      <c r="S119" s="113"/>
      <c r="T119" s="113"/>
      <c r="U119" s="113"/>
      <c r="V119" s="113"/>
      <c r="W119" s="11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row>
    <row r="120" spans="1:46" ht="16.5" customHeight="1" x14ac:dyDescent="0.2">
      <c r="A120" s="113"/>
      <c r="B120" s="363"/>
      <c r="C120" s="223"/>
      <c r="D120" s="1179" t="str">
        <f>$D$111</f>
        <v>*</v>
      </c>
      <c r="E120" s="156" t="s">
        <v>592</v>
      </c>
      <c r="F120" s="156"/>
      <c r="G120" s="156"/>
      <c r="H120" s="156"/>
      <c r="I120" s="156"/>
      <c r="J120" s="156"/>
      <c r="K120" s="156"/>
      <c r="L120" s="156"/>
      <c r="M120" s="156"/>
      <c r="N120" s="574"/>
      <c r="O120" s="123"/>
      <c r="P120" s="123"/>
      <c r="Q120" s="123"/>
      <c r="R120" s="123"/>
      <c r="S120" s="113"/>
      <c r="T120" s="113"/>
      <c r="U120" s="113"/>
      <c r="V120" s="113"/>
      <c r="W120" s="11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row>
    <row r="121" spans="1:46" ht="16.5" customHeight="1" x14ac:dyDescent="0.2">
      <c r="A121" s="113"/>
      <c r="B121" s="363"/>
      <c r="C121" s="156"/>
      <c r="D121" s="156"/>
      <c r="E121" s="156" t="s">
        <v>593</v>
      </c>
      <c r="F121" s="156"/>
      <c r="G121" s="156"/>
      <c r="H121" s="156"/>
      <c r="I121" s="156"/>
      <c r="J121" s="156"/>
      <c r="K121" s="156"/>
      <c r="L121" s="156"/>
      <c r="M121" s="156"/>
      <c r="N121" s="574"/>
      <c r="O121" s="123"/>
      <c r="P121" s="123"/>
      <c r="Q121" s="123"/>
      <c r="R121" s="123"/>
      <c r="S121" s="113"/>
      <c r="T121" s="113"/>
      <c r="U121" s="113"/>
      <c r="V121" s="113"/>
      <c r="W121" s="11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row>
    <row r="122" spans="1:46" s="87" customFormat="1" ht="16.5" customHeight="1" x14ac:dyDescent="0.2">
      <c r="A122" s="167"/>
      <c r="B122" s="363"/>
      <c r="C122" s="143"/>
      <c r="D122" s="1179" t="str">
        <f>$D$111</f>
        <v>*</v>
      </c>
      <c r="E122" s="156" t="s">
        <v>367</v>
      </c>
      <c r="F122" s="156"/>
      <c r="G122" s="156"/>
      <c r="H122" s="156"/>
      <c r="I122" s="156"/>
      <c r="J122" s="156"/>
      <c r="K122" s="156"/>
      <c r="L122" s="156"/>
      <c r="M122" s="156"/>
      <c r="N122" s="574"/>
      <c r="O122" s="116"/>
      <c r="P122" s="116"/>
      <c r="Q122" s="116"/>
      <c r="R122" s="116"/>
      <c r="S122" s="167"/>
      <c r="T122" s="167"/>
      <c r="U122" s="167"/>
      <c r="V122" s="167"/>
      <c r="W122" s="167"/>
      <c r="X122" s="180"/>
      <c r="Y122" s="180"/>
      <c r="Z122" s="180"/>
      <c r="AA122" s="180"/>
      <c r="AB122" s="180"/>
      <c r="AC122" s="180"/>
      <c r="AD122" s="180"/>
      <c r="AE122" s="180"/>
      <c r="AF122" s="180"/>
      <c r="AG122" s="180"/>
      <c r="AH122" s="180"/>
      <c r="AI122" s="180"/>
      <c r="AJ122" s="180"/>
      <c r="AK122" s="180"/>
      <c r="AL122" s="180"/>
      <c r="AM122" s="180"/>
      <c r="AN122" s="180"/>
      <c r="AO122" s="180"/>
      <c r="AP122" s="180"/>
      <c r="AQ122" s="180"/>
      <c r="AR122" s="180"/>
      <c r="AS122" s="180"/>
      <c r="AT122" s="180"/>
    </row>
    <row r="123" spans="1:46" s="87" customFormat="1" ht="16.5" customHeight="1" x14ac:dyDescent="0.2">
      <c r="A123" s="167"/>
      <c r="B123" s="363"/>
      <c r="C123" s="143"/>
      <c r="D123" s="260"/>
      <c r="E123" s="677" t="s">
        <v>594</v>
      </c>
      <c r="F123" s="156"/>
      <c r="G123" s="156"/>
      <c r="H123" s="156"/>
      <c r="I123" s="156"/>
      <c r="J123" s="156"/>
      <c r="K123" s="156"/>
      <c r="L123" s="156"/>
      <c r="M123" s="156"/>
      <c r="N123" s="574"/>
      <c r="O123" s="116"/>
      <c r="P123" s="116"/>
      <c r="Q123" s="116"/>
      <c r="R123" s="116"/>
      <c r="S123" s="167"/>
      <c r="T123" s="167"/>
      <c r="U123" s="167"/>
      <c r="V123" s="167"/>
      <c r="W123" s="167"/>
      <c r="X123" s="180"/>
      <c r="Y123" s="180"/>
      <c r="Z123" s="180"/>
      <c r="AA123" s="180"/>
      <c r="AB123" s="180"/>
      <c r="AC123" s="180"/>
      <c r="AD123" s="180"/>
      <c r="AE123" s="180"/>
      <c r="AF123" s="180"/>
      <c r="AG123" s="180"/>
      <c r="AH123" s="180"/>
      <c r="AI123" s="180"/>
      <c r="AJ123" s="180"/>
      <c r="AK123" s="180"/>
      <c r="AL123" s="180"/>
      <c r="AM123" s="180"/>
      <c r="AN123" s="180"/>
      <c r="AO123" s="180"/>
      <c r="AP123" s="180"/>
      <c r="AQ123" s="180"/>
      <c r="AR123" s="180"/>
      <c r="AS123" s="180"/>
      <c r="AT123" s="180"/>
    </row>
    <row r="124" spans="1:46" ht="15.75" customHeight="1" x14ac:dyDescent="0.2">
      <c r="A124" s="113"/>
      <c r="B124" s="363"/>
      <c r="C124" s="143"/>
      <c r="D124" s="156"/>
      <c r="E124" s="677" t="s">
        <v>595</v>
      </c>
      <c r="F124" s="156"/>
      <c r="G124" s="156"/>
      <c r="H124" s="156"/>
      <c r="I124" s="156"/>
      <c r="J124" s="156"/>
      <c r="K124" s="156"/>
      <c r="L124" s="156"/>
      <c r="M124" s="156"/>
      <c r="N124" s="574"/>
      <c r="O124" s="123"/>
      <c r="P124" s="123"/>
      <c r="Q124" s="123"/>
      <c r="R124" s="123"/>
      <c r="S124" s="113"/>
      <c r="T124" s="113"/>
      <c r="U124" s="113"/>
      <c r="V124" s="113"/>
      <c r="W124" s="11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row>
    <row r="125" spans="1:46" ht="16.5" customHeight="1" x14ac:dyDescent="0.2">
      <c r="A125" s="113"/>
      <c r="B125" s="363"/>
      <c r="C125" s="156"/>
      <c r="D125" s="156"/>
      <c r="E125" s="156"/>
      <c r="F125" s="156"/>
      <c r="G125" s="156"/>
      <c r="H125" s="156"/>
      <c r="I125" s="156"/>
      <c r="J125" s="156"/>
      <c r="K125" s="156"/>
      <c r="L125" s="156"/>
      <c r="M125" s="156"/>
      <c r="N125" s="574"/>
      <c r="O125" s="123"/>
      <c r="P125" s="123"/>
      <c r="Q125" s="123"/>
      <c r="R125" s="123"/>
      <c r="S125" s="113"/>
      <c r="T125" s="113"/>
      <c r="U125" s="113"/>
      <c r="V125" s="113"/>
      <c r="W125" s="11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row>
    <row r="126" spans="1:46" ht="16.5" customHeight="1" x14ac:dyDescent="0.25">
      <c r="A126" s="113"/>
      <c r="B126" s="363"/>
      <c r="C126" s="706" t="str">
        <f>"Worksheet 2 - Notional General Income "&amp;'WK0 - Input data'!$F$58</f>
        <v>Worksheet 2 - Notional General Income 2020-21</v>
      </c>
      <c r="D126" s="156"/>
      <c r="E126" s="156"/>
      <c r="F126" s="156"/>
      <c r="G126" s="156"/>
      <c r="H126" s="156"/>
      <c r="I126" s="156"/>
      <c r="J126" s="156"/>
      <c r="K126" s="156"/>
      <c r="L126" s="156"/>
      <c r="M126" s="156"/>
      <c r="N126" s="574"/>
      <c r="O126" s="123"/>
      <c r="P126" s="123"/>
      <c r="Q126" s="123"/>
      <c r="R126" s="123"/>
      <c r="S126" s="113"/>
      <c r="T126" s="113"/>
      <c r="U126" s="113"/>
      <c r="V126" s="113"/>
      <c r="W126" s="11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row>
    <row r="127" spans="1:46" ht="7.5" customHeight="1" x14ac:dyDescent="0.2">
      <c r="A127" s="113"/>
      <c r="B127" s="363"/>
      <c r="C127" s="156"/>
      <c r="D127" s="671"/>
      <c r="E127" s="671"/>
      <c r="F127" s="156"/>
      <c r="G127" s="156"/>
      <c r="H127" s="156"/>
      <c r="I127" s="156"/>
      <c r="J127" s="156"/>
      <c r="K127" s="156"/>
      <c r="L127" s="156"/>
      <c r="M127" s="156"/>
      <c r="N127" s="574"/>
      <c r="O127" s="123"/>
      <c r="P127" s="123"/>
      <c r="Q127" s="123"/>
      <c r="R127" s="123"/>
      <c r="S127" s="113"/>
      <c r="T127" s="113"/>
      <c r="U127" s="113"/>
      <c r="V127" s="113"/>
      <c r="W127" s="11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row>
    <row r="128" spans="1:46" ht="16.5" customHeight="1" x14ac:dyDescent="0.2">
      <c r="A128" s="113"/>
      <c r="B128" s="363"/>
      <c r="C128" s="156" t="s">
        <v>312</v>
      </c>
      <c r="D128" s="156"/>
      <c r="E128" s="156"/>
      <c r="F128" s="156"/>
      <c r="G128" s="156"/>
      <c r="H128" s="156"/>
      <c r="I128" s="156"/>
      <c r="J128" s="156"/>
      <c r="K128" s="156"/>
      <c r="L128" s="156"/>
      <c r="M128" s="156"/>
      <c r="N128" s="574"/>
      <c r="O128" s="123"/>
      <c r="P128" s="123"/>
      <c r="Q128" s="123"/>
      <c r="R128" s="123"/>
      <c r="S128" s="113"/>
      <c r="T128" s="113"/>
      <c r="U128" s="113"/>
      <c r="V128" s="113"/>
      <c r="W128" s="11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row>
    <row r="129" spans="1:46" ht="16.5" customHeight="1" x14ac:dyDescent="0.2">
      <c r="A129" s="113"/>
      <c r="B129" s="363"/>
      <c r="C129" s="156" t="s">
        <v>226</v>
      </c>
      <c r="D129" s="156"/>
      <c r="E129" s="156"/>
      <c r="F129" s="156"/>
      <c r="G129" s="156"/>
      <c r="H129" s="156"/>
      <c r="I129" s="156"/>
      <c r="J129" s="156"/>
      <c r="K129" s="156"/>
      <c r="L129" s="156"/>
      <c r="M129" s="156"/>
      <c r="N129" s="574"/>
      <c r="O129" s="123"/>
      <c r="P129" s="123"/>
      <c r="Q129" s="123"/>
      <c r="R129" s="123"/>
      <c r="S129" s="113"/>
      <c r="T129" s="113"/>
      <c r="U129" s="113"/>
      <c r="V129" s="113"/>
      <c r="W129" s="11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row>
    <row r="130" spans="1:46" ht="16.5" customHeight="1" x14ac:dyDescent="0.2">
      <c r="A130" s="113"/>
      <c r="B130" s="363"/>
      <c r="C130" s="156" t="s">
        <v>347</v>
      </c>
      <c r="D130" s="156"/>
      <c r="E130" s="156"/>
      <c r="F130" s="156"/>
      <c r="G130" s="156"/>
      <c r="H130" s="156"/>
      <c r="I130" s="156"/>
      <c r="J130" s="156"/>
      <c r="K130" s="156"/>
      <c r="L130" s="156"/>
      <c r="M130" s="156"/>
      <c r="N130" s="574"/>
      <c r="O130" s="123"/>
      <c r="P130" s="123"/>
      <c r="Q130" s="123"/>
      <c r="R130" s="123"/>
      <c r="S130" s="113"/>
      <c r="T130" s="113"/>
      <c r="U130" s="113"/>
      <c r="V130" s="113"/>
      <c r="W130" s="11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row>
    <row r="131" spans="1:46" ht="8.25" customHeight="1" x14ac:dyDescent="0.2">
      <c r="A131" s="113"/>
      <c r="B131" s="363"/>
      <c r="C131" s="156"/>
      <c r="D131" s="156"/>
      <c r="E131" s="156"/>
      <c r="F131" s="156"/>
      <c r="G131" s="156"/>
      <c r="H131" s="156"/>
      <c r="I131" s="156"/>
      <c r="J131" s="156"/>
      <c r="K131" s="156"/>
      <c r="L131" s="156"/>
      <c r="M131" s="156"/>
      <c r="N131" s="574"/>
      <c r="O131" s="123"/>
      <c r="P131" s="123"/>
      <c r="Q131" s="123"/>
      <c r="R131" s="123"/>
      <c r="S131" s="113"/>
      <c r="T131" s="113"/>
      <c r="U131" s="113"/>
      <c r="V131" s="113"/>
      <c r="W131" s="11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row>
    <row r="132" spans="1:46" ht="16.5" customHeight="1" x14ac:dyDescent="0.2">
      <c r="A132" s="113"/>
      <c r="B132" s="363"/>
      <c r="C132" s="704" t="s">
        <v>313</v>
      </c>
      <c r="D132" s="156"/>
      <c r="E132" s="156"/>
      <c r="F132" s="156"/>
      <c r="G132" s="156"/>
      <c r="H132" s="156"/>
      <c r="I132" s="156"/>
      <c r="J132" s="156"/>
      <c r="K132" s="156"/>
      <c r="L132" s="156"/>
      <c r="M132" s="156"/>
      <c r="N132" s="574"/>
      <c r="O132" s="123"/>
      <c r="P132" s="123"/>
      <c r="Q132" s="123"/>
      <c r="R132" s="123"/>
      <c r="S132" s="113"/>
      <c r="T132" s="113"/>
      <c r="U132" s="113"/>
      <c r="V132" s="113"/>
      <c r="W132" s="11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row>
    <row r="133" spans="1:46" ht="16.5" customHeight="1" x14ac:dyDescent="0.2">
      <c r="A133" s="113"/>
      <c r="B133" s="363"/>
      <c r="C133" s="670"/>
      <c r="D133" s="156"/>
      <c r="E133" s="156"/>
      <c r="F133" s="156"/>
      <c r="G133" s="156"/>
      <c r="H133" s="156"/>
      <c r="I133" s="156"/>
      <c r="J133" s="156"/>
      <c r="K133" s="156"/>
      <c r="L133" s="156"/>
      <c r="M133" s="156"/>
      <c r="N133" s="574"/>
      <c r="O133" s="123"/>
      <c r="P133" s="123"/>
      <c r="Q133" s="123"/>
      <c r="R133" s="123"/>
      <c r="S133" s="113"/>
      <c r="T133" s="113"/>
      <c r="U133" s="113"/>
      <c r="V133" s="113"/>
      <c r="W133" s="11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row>
    <row r="134" spans="1:46" ht="16.5" customHeight="1" x14ac:dyDescent="0.25">
      <c r="A134" s="113"/>
      <c r="B134" s="363"/>
      <c r="C134" s="706" t="str">
        <f>"Worksheet 3 - Notional General Income "&amp;'WK0 - Input data'!$G$58</f>
        <v>Worksheet 3 - Notional General Income 2021-22</v>
      </c>
      <c r="D134" s="156"/>
      <c r="E134" s="156"/>
      <c r="F134" s="156"/>
      <c r="G134" s="156"/>
      <c r="H134" s="156"/>
      <c r="I134" s="156"/>
      <c r="J134" s="156"/>
      <c r="K134" s="156"/>
      <c r="L134" s="156"/>
      <c r="M134" s="156"/>
      <c r="N134" s="574"/>
      <c r="O134" s="123"/>
      <c r="P134" s="123"/>
      <c r="Q134" s="123"/>
      <c r="R134" s="123"/>
      <c r="S134" s="113"/>
      <c r="T134" s="113"/>
      <c r="U134" s="113"/>
      <c r="V134" s="113"/>
      <c r="W134" s="11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row>
    <row r="135" spans="1:46" ht="7.5" customHeight="1" x14ac:dyDescent="0.2">
      <c r="A135" s="113"/>
      <c r="B135" s="363"/>
      <c r="C135" s="156"/>
      <c r="D135" s="671"/>
      <c r="E135" s="671"/>
      <c r="F135" s="156"/>
      <c r="G135" s="156"/>
      <c r="H135" s="156"/>
      <c r="I135" s="156"/>
      <c r="J135" s="156"/>
      <c r="K135" s="156"/>
      <c r="L135" s="156"/>
      <c r="M135" s="156"/>
      <c r="N135" s="574"/>
      <c r="O135" s="123"/>
      <c r="P135" s="123"/>
      <c r="Q135" s="123"/>
      <c r="R135" s="123"/>
      <c r="S135" s="113"/>
      <c r="T135" s="113"/>
      <c r="U135" s="113"/>
      <c r="V135" s="113"/>
      <c r="W135" s="11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row>
    <row r="136" spans="1:46" ht="16.5" customHeight="1" x14ac:dyDescent="0.2">
      <c r="A136" s="113"/>
      <c r="B136" s="363"/>
      <c r="C136" s="156" t="s">
        <v>314</v>
      </c>
      <c r="D136" s="156"/>
      <c r="E136" s="156"/>
      <c r="F136" s="156"/>
      <c r="G136" s="156"/>
      <c r="H136" s="156"/>
      <c r="I136" s="156"/>
      <c r="J136" s="156"/>
      <c r="K136" s="156"/>
      <c r="L136" s="156"/>
      <c r="M136" s="156"/>
      <c r="N136" s="574"/>
      <c r="O136" s="123"/>
      <c r="P136" s="123"/>
      <c r="Q136" s="123"/>
      <c r="R136" s="123"/>
      <c r="S136" s="113"/>
      <c r="T136" s="113"/>
      <c r="U136" s="113"/>
      <c r="V136" s="113"/>
      <c r="W136" s="11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row>
    <row r="137" spans="1:46" ht="16.5" customHeight="1" x14ac:dyDescent="0.2">
      <c r="A137" s="113"/>
      <c r="B137" s="363"/>
      <c r="C137" s="156" t="s">
        <v>315</v>
      </c>
      <c r="D137" s="156"/>
      <c r="E137" s="156"/>
      <c r="F137" s="156"/>
      <c r="G137" s="156"/>
      <c r="H137" s="156"/>
      <c r="I137" s="156"/>
      <c r="J137" s="156"/>
      <c r="K137" s="156"/>
      <c r="L137" s="156"/>
      <c r="M137" s="156"/>
      <c r="N137" s="574"/>
      <c r="O137" s="123"/>
      <c r="P137" s="123"/>
      <c r="Q137" s="123"/>
      <c r="R137" s="123"/>
      <c r="S137" s="113"/>
      <c r="T137" s="113"/>
      <c r="U137" s="113"/>
      <c r="V137" s="113"/>
      <c r="W137" s="11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row>
    <row r="138" spans="1:46" ht="10.5" customHeight="1" x14ac:dyDescent="0.2">
      <c r="A138" s="113"/>
      <c r="B138" s="363"/>
      <c r="C138" s="156"/>
      <c r="D138" s="156"/>
      <c r="E138" s="156"/>
      <c r="F138" s="156"/>
      <c r="G138" s="156"/>
      <c r="H138" s="156"/>
      <c r="I138" s="156"/>
      <c r="J138" s="156"/>
      <c r="K138" s="156"/>
      <c r="L138" s="156"/>
      <c r="M138" s="156"/>
      <c r="N138" s="574"/>
      <c r="O138" s="123"/>
      <c r="P138" s="123"/>
      <c r="Q138" s="123"/>
      <c r="R138" s="123"/>
      <c r="S138" s="113"/>
      <c r="T138" s="113"/>
      <c r="U138" s="113"/>
      <c r="V138" s="113"/>
      <c r="W138" s="11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row>
    <row r="139" spans="1:46" ht="16.5" customHeight="1" x14ac:dyDescent="0.2">
      <c r="A139" s="113"/>
      <c r="B139" s="363"/>
      <c r="C139" s="704" t="s">
        <v>316</v>
      </c>
      <c r="D139" s="156"/>
      <c r="E139" s="156"/>
      <c r="F139" s="156"/>
      <c r="G139" s="156"/>
      <c r="H139" s="156"/>
      <c r="I139" s="156"/>
      <c r="J139" s="156"/>
      <c r="K139" s="156"/>
      <c r="L139" s="156"/>
      <c r="M139" s="156"/>
      <c r="N139" s="574"/>
      <c r="O139" s="123"/>
      <c r="P139" s="123"/>
      <c r="Q139" s="123"/>
      <c r="R139" s="123"/>
      <c r="S139" s="113"/>
      <c r="T139" s="113"/>
      <c r="U139" s="113"/>
      <c r="V139" s="113"/>
      <c r="W139" s="11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row>
    <row r="140" spans="1:46" ht="16.5" customHeight="1" x14ac:dyDescent="0.2">
      <c r="A140" s="113"/>
      <c r="B140" s="363"/>
      <c r="C140" s="671"/>
      <c r="D140" s="671"/>
      <c r="E140" s="156"/>
      <c r="F140" s="156"/>
      <c r="G140" s="156"/>
      <c r="H140" s="156"/>
      <c r="I140" s="156"/>
      <c r="J140" s="156"/>
      <c r="K140" s="156"/>
      <c r="L140" s="156"/>
      <c r="M140" s="156"/>
      <c r="N140" s="574"/>
      <c r="O140" s="123"/>
      <c r="P140" s="123"/>
      <c r="Q140" s="123"/>
      <c r="R140" s="123"/>
      <c r="S140" s="113"/>
      <c r="T140" s="113"/>
      <c r="U140" s="113"/>
      <c r="V140" s="113"/>
      <c r="W140" s="11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row>
    <row r="141" spans="1:46" ht="16.5" customHeight="1" x14ac:dyDescent="0.25">
      <c r="A141" s="113"/>
      <c r="B141" s="363"/>
      <c r="C141" s="706" t="s">
        <v>173</v>
      </c>
      <c r="D141" s="671"/>
      <c r="E141" s="671"/>
      <c r="F141" s="156"/>
      <c r="G141" s="156"/>
      <c r="H141" s="156"/>
      <c r="I141" s="156"/>
      <c r="J141" s="156"/>
      <c r="K141" s="156"/>
      <c r="L141" s="156"/>
      <c r="M141" s="156"/>
      <c r="N141" s="574"/>
      <c r="O141" s="123"/>
      <c r="P141" s="123"/>
      <c r="Q141" s="123"/>
      <c r="R141" s="123"/>
      <c r="S141" s="113"/>
      <c r="T141" s="113"/>
      <c r="U141" s="113"/>
      <c r="V141" s="113"/>
      <c r="W141" s="11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row>
    <row r="142" spans="1:46" ht="7.5" customHeight="1" x14ac:dyDescent="0.2">
      <c r="A142" s="113"/>
      <c r="B142" s="363"/>
      <c r="C142" s="156"/>
      <c r="D142" s="671"/>
      <c r="E142" s="671"/>
      <c r="F142" s="156"/>
      <c r="G142" s="156"/>
      <c r="H142" s="156"/>
      <c r="I142" s="156"/>
      <c r="J142" s="156"/>
      <c r="K142" s="156"/>
      <c r="L142" s="156"/>
      <c r="M142" s="156"/>
      <c r="N142" s="574"/>
      <c r="O142" s="123"/>
      <c r="P142" s="123"/>
      <c r="Q142" s="123"/>
      <c r="R142" s="123"/>
      <c r="S142" s="113"/>
      <c r="T142" s="113"/>
      <c r="U142" s="113"/>
      <c r="V142" s="113"/>
      <c r="W142" s="11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row>
    <row r="143" spans="1:46" ht="16.5" customHeight="1" x14ac:dyDescent="0.2">
      <c r="A143" s="113"/>
      <c r="B143" s="363"/>
      <c r="C143" s="156" t="s">
        <v>234</v>
      </c>
      <c r="D143" s="156"/>
      <c r="E143" s="156"/>
      <c r="F143" s="156"/>
      <c r="G143" s="156"/>
      <c r="H143" s="156"/>
      <c r="I143" s="156"/>
      <c r="J143" s="156"/>
      <c r="K143" s="156"/>
      <c r="L143" s="156"/>
      <c r="M143" s="156"/>
      <c r="N143" s="574"/>
      <c r="O143" s="123"/>
      <c r="P143" s="123"/>
      <c r="Q143" s="123"/>
      <c r="R143" s="123"/>
      <c r="S143" s="113"/>
      <c r="T143" s="113"/>
      <c r="U143" s="113"/>
      <c r="V143" s="113"/>
      <c r="W143" s="11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row>
    <row r="144" spans="1:46" ht="16.5" customHeight="1" thickBot="1" x14ac:dyDescent="0.25">
      <c r="A144" s="113"/>
      <c r="B144" s="363"/>
      <c r="C144" s="156" t="s">
        <v>235</v>
      </c>
      <c r="D144" s="156"/>
      <c r="E144" s="156"/>
      <c r="F144" s="156"/>
      <c r="G144" s="156"/>
      <c r="H144" s="156"/>
      <c r="I144" s="156"/>
      <c r="J144" s="156"/>
      <c r="K144" s="156"/>
      <c r="L144" s="156"/>
      <c r="M144" s="156"/>
      <c r="N144" s="574"/>
      <c r="O144" s="123"/>
      <c r="P144" s="123"/>
      <c r="Q144" s="123"/>
      <c r="R144" s="123"/>
      <c r="S144" s="113"/>
      <c r="T144" s="113"/>
      <c r="U144" s="113"/>
      <c r="V144" s="113"/>
      <c r="W144" s="11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row>
    <row r="145" spans="1:46" ht="16.5" customHeight="1" x14ac:dyDescent="0.2">
      <c r="A145" s="113"/>
      <c r="B145" s="363"/>
      <c r="C145" s="156" t="s">
        <v>317</v>
      </c>
      <c r="D145" s="156"/>
      <c r="E145" s="156"/>
      <c r="F145" s="156"/>
      <c r="G145" s="156"/>
      <c r="H145" s="156"/>
      <c r="I145" s="156"/>
      <c r="J145" s="707"/>
      <c r="K145" s="342"/>
      <c r="L145" s="342"/>
      <c r="M145" s="710" t="s">
        <v>604</v>
      </c>
      <c r="N145" s="710"/>
      <c r="O145" s="342"/>
      <c r="P145" s="342"/>
      <c r="Q145" s="342"/>
      <c r="R145" s="708"/>
      <c r="S145" s="113"/>
      <c r="T145" s="113"/>
      <c r="U145" s="113"/>
      <c r="V145" s="113"/>
      <c r="W145" s="113"/>
      <c r="X145" s="103"/>
      <c r="Y145" s="103"/>
      <c r="Z145" s="103"/>
      <c r="AA145" s="103"/>
      <c r="AB145" s="103"/>
      <c r="AC145" s="103"/>
      <c r="AD145" s="103"/>
      <c r="AE145" s="103"/>
      <c r="AF145" s="103"/>
      <c r="AG145" s="103"/>
      <c r="AH145" s="103"/>
      <c r="AI145" s="103"/>
      <c r="AJ145" s="103"/>
      <c r="AK145" s="103"/>
      <c r="AL145" s="103"/>
      <c r="AM145" s="103"/>
      <c r="AN145" s="103"/>
      <c r="AO145" s="103"/>
      <c r="AP145" s="103"/>
      <c r="AQ145" s="103"/>
      <c r="AR145" s="103"/>
      <c r="AS145" s="103"/>
      <c r="AT145" s="103"/>
    </row>
    <row r="146" spans="1:46" ht="15" customHeight="1" x14ac:dyDescent="0.2">
      <c r="A146" s="113"/>
      <c r="B146" s="363"/>
      <c r="C146" s="156"/>
      <c r="D146" s="156"/>
      <c r="E146" s="156"/>
      <c r="F146" s="156"/>
      <c r="G146" s="156"/>
      <c r="H146" s="156"/>
      <c r="I146" s="156"/>
      <c r="J146" s="478"/>
      <c r="K146" s="156"/>
      <c r="L146" s="156"/>
      <c r="M146" s="156"/>
      <c r="N146" s="156"/>
      <c r="O146" s="156"/>
      <c r="P146" s="123"/>
      <c r="Q146" s="573"/>
      <c r="R146" s="574"/>
      <c r="S146" s="113"/>
      <c r="T146" s="113"/>
      <c r="U146" s="113"/>
      <c r="V146" s="113"/>
      <c r="W146" s="113"/>
      <c r="X146" s="103"/>
      <c r="Y146" s="103"/>
      <c r="Z146" s="103"/>
      <c r="AA146" s="103"/>
      <c r="AB146" s="103"/>
      <c r="AC146" s="103"/>
      <c r="AD146" s="103"/>
      <c r="AE146" s="103"/>
      <c r="AF146" s="103"/>
      <c r="AG146" s="103"/>
      <c r="AH146" s="103"/>
      <c r="AI146" s="103"/>
      <c r="AJ146" s="103"/>
      <c r="AK146" s="103"/>
      <c r="AL146" s="103"/>
      <c r="AM146" s="103"/>
      <c r="AN146" s="103"/>
      <c r="AO146" s="103"/>
      <c r="AP146" s="103"/>
      <c r="AQ146" s="103"/>
      <c r="AR146" s="103"/>
      <c r="AS146" s="103"/>
      <c r="AT146" s="103"/>
    </row>
    <row r="147" spans="1:46" ht="16.5" customHeight="1" x14ac:dyDescent="0.2">
      <c r="A147" s="113"/>
      <c r="B147" s="363"/>
      <c r="C147" s="156" t="s">
        <v>596</v>
      </c>
      <c r="D147" s="671"/>
      <c r="E147" s="671"/>
      <c r="F147" s="156"/>
      <c r="G147" s="156"/>
      <c r="H147" s="156"/>
      <c r="I147" s="156"/>
      <c r="J147" s="478"/>
      <c r="K147" s="338" t="s">
        <v>600</v>
      </c>
      <c r="L147" s="339"/>
      <c r="M147" s="339"/>
      <c r="N147" s="339"/>
      <c r="O147" s="339"/>
      <c r="P147" s="340"/>
      <c r="Q147" s="156"/>
      <c r="R147" s="574"/>
      <c r="S147" s="113"/>
      <c r="T147" s="113"/>
      <c r="U147" s="113"/>
      <c r="V147" s="113"/>
      <c r="W147" s="113"/>
      <c r="X147" s="103"/>
      <c r="Y147" s="103"/>
      <c r="Z147" s="103"/>
      <c r="AA147" s="103"/>
      <c r="AB147" s="103"/>
      <c r="AC147" s="103"/>
      <c r="AD147" s="103"/>
      <c r="AE147" s="103"/>
      <c r="AF147" s="103"/>
      <c r="AG147" s="103"/>
      <c r="AH147" s="103"/>
      <c r="AI147" s="103"/>
      <c r="AJ147" s="103"/>
      <c r="AK147" s="103"/>
      <c r="AL147" s="103"/>
      <c r="AM147" s="103"/>
      <c r="AN147" s="103"/>
      <c r="AO147" s="103"/>
      <c r="AP147" s="103"/>
      <c r="AQ147" s="103"/>
      <c r="AR147" s="103"/>
      <c r="AS147" s="103"/>
      <c r="AT147" s="103"/>
    </row>
    <row r="148" spans="1:46" ht="16.5" customHeight="1" x14ac:dyDescent="0.2">
      <c r="A148" s="113"/>
      <c r="B148" s="363"/>
      <c r="C148" s="156"/>
      <c r="D148" s="156"/>
      <c r="E148" s="671"/>
      <c r="F148" s="156"/>
      <c r="G148" s="156"/>
      <c r="H148" s="156"/>
      <c r="I148" s="156"/>
      <c r="J148" s="478"/>
      <c r="K148" s="108"/>
      <c r="L148" s="153"/>
      <c r="M148" s="154" t="s">
        <v>165</v>
      </c>
      <c r="N148" s="154"/>
      <c r="O148" s="153"/>
      <c r="P148" s="153"/>
      <c r="Q148" s="153"/>
      <c r="R148" s="574"/>
      <c r="S148" s="113"/>
      <c r="T148" s="113"/>
      <c r="U148" s="113"/>
      <c r="V148" s="113"/>
      <c r="W148" s="113"/>
      <c r="X148" s="103"/>
      <c r="Y148" s="103"/>
      <c r="Z148" s="103"/>
      <c r="AA148" s="103"/>
      <c r="AB148" s="103"/>
      <c r="AC148" s="103"/>
      <c r="AD148" s="103"/>
      <c r="AE148" s="103"/>
      <c r="AF148" s="103"/>
      <c r="AG148" s="103"/>
      <c r="AH148" s="103"/>
      <c r="AI148" s="103"/>
      <c r="AJ148" s="103"/>
      <c r="AK148" s="103"/>
      <c r="AL148" s="103"/>
      <c r="AM148" s="103"/>
      <c r="AN148" s="103"/>
      <c r="AO148" s="103"/>
      <c r="AP148" s="103"/>
      <c r="AQ148" s="103"/>
      <c r="AR148" s="103"/>
      <c r="AS148" s="103"/>
      <c r="AT148" s="103"/>
    </row>
    <row r="149" spans="1:46" ht="16.5" customHeight="1" x14ac:dyDescent="0.2">
      <c r="A149" s="113"/>
      <c r="B149" s="363"/>
      <c r="C149" s="153" t="s">
        <v>288</v>
      </c>
      <c r="D149" s="671"/>
      <c r="E149" s="671"/>
      <c r="F149" s="156"/>
      <c r="G149" s="156"/>
      <c r="H149" s="156"/>
      <c r="I149" s="156"/>
      <c r="J149" s="478"/>
      <c r="K149" s="156"/>
      <c r="L149" s="156"/>
      <c r="M149" s="156"/>
      <c r="N149" s="156"/>
      <c r="O149" s="156"/>
      <c r="P149" s="156"/>
      <c r="Q149" s="156"/>
      <c r="R149" s="574"/>
      <c r="S149" s="113"/>
      <c r="T149" s="113"/>
      <c r="U149" s="113"/>
      <c r="V149" s="113"/>
      <c r="W149" s="113"/>
      <c r="X149" s="103"/>
      <c r="Y149" s="103"/>
      <c r="Z149" s="103"/>
      <c r="AA149" s="103"/>
      <c r="AB149" s="103"/>
      <c r="AC149" s="103"/>
      <c r="AD149" s="103"/>
      <c r="AE149" s="103"/>
      <c r="AF149" s="103"/>
      <c r="AG149" s="103"/>
      <c r="AH149" s="103"/>
      <c r="AI149" s="103"/>
      <c r="AJ149" s="103"/>
      <c r="AK149" s="103"/>
      <c r="AL149" s="103"/>
      <c r="AM149" s="103"/>
      <c r="AN149" s="103"/>
      <c r="AO149" s="103"/>
      <c r="AP149" s="103"/>
      <c r="AQ149" s="103"/>
      <c r="AR149" s="103"/>
      <c r="AS149" s="103"/>
      <c r="AT149" s="103"/>
    </row>
    <row r="150" spans="1:46" ht="16.5" customHeight="1" x14ac:dyDescent="0.2">
      <c r="A150" s="113"/>
      <c r="B150" s="363"/>
      <c r="C150" s="156" t="str">
        <f>"If the council has a SV due to expire on 30 June "&amp;'WK0 - Input data'!$G$57&amp;", "</f>
        <v xml:space="preserve">If the council has a SV due to expire on 30 June 2021, </v>
      </c>
      <c r="D150" s="671"/>
      <c r="E150" s="671"/>
      <c r="F150" s="156"/>
      <c r="G150" s="156"/>
      <c r="H150" s="156"/>
      <c r="I150" s="156"/>
      <c r="J150" s="478"/>
      <c r="K150" s="108"/>
      <c r="L150" s="142"/>
      <c r="M150" s="216" t="s">
        <v>599</v>
      </c>
      <c r="N150" s="216"/>
      <c r="O150" s="142"/>
      <c r="P150" s="142"/>
      <c r="Q150" s="142"/>
      <c r="R150" s="574"/>
      <c r="S150" s="113"/>
      <c r="T150" s="113"/>
      <c r="U150" s="113"/>
      <c r="V150" s="113"/>
      <c r="W150" s="113"/>
      <c r="X150" s="103"/>
      <c r="Y150" s="103"/>
      <c r="Z150" s="103"/>
      <c r="AA150" s="103"/>
      <c r="AB150" s="103"/>
      <c r="AC150" s="103"/>
      <c r="AD150" s="103"/>
      <c r="AE150" s="103"/>
      <c r="AF150" s="103"/>
      <c r="AG150" s="103"/>
      <c r="AH150" s="103"/>
      <c r="AI150" s="103"/>
      <c r="AJ150" s="103"/>
      <c r="AK150" s="103"/>
      <c r="AL150" s="103"/>
      <c r="AM150" s="103"/>
      <c r="AN150" s="103"/>
      <c r="AO150" s="103"/>
      <c r="AP150" s="103"/>
      <c r="AQ150" s="103"/>
      <c r="AR150" s="103"/>
      <c r="AS150" s="103"/>
      <c r="AT150" s="103"/>
    </row>
    <row r="151" spans="1:46" ht="16.5" customHeight="1" x14ac:dyDescent="0.2">
      <c r="A151" s="113"/>
      <c r="B151" s="363"/>
      <c r="C151" s="156" t="s">
        <v>289</v>
      </c>
      <c r="D151" s="671"/>
      <c r="E151" s="671"/>
      <c r="F151" s="156"/>
      <c r="G151" s="156"/>
      <c r="H151" s="156"/>
      <c r="I151" s="156"/>
      <c r="J151" s="478"/>
      <c r="K151" s="142"/>
      <c r="L151" s="142"/>
      <c r="M151" s="216" t="s">
        <v>362</v>
      </c>
      <c r="N151" s="216"/>
      <c r="O151" s="156"/>
      <c r="P151" s="142"/>
      <c r="Q151" s="142"/>
      <c r="R151" s="574"/>
      <c r="S151" s="113"/>
      <c r="T151" s="113"/>
      <c r="U151" s="113"/>
      <c r="V151" s="113"/>
      <c r="W151" s="113"/>
      <c r="X151" s="103"/>
      <c r="Y151" s="103"/>
      <c r="Z151" s="103"/>
      <c r="AA151" s="103"/>
      <c r="AB151" s="103"/>
      <c r="AC151" s="103"/>
      <c r="AD151" s="103"/>
      <c r="AE151" s="103"/>
      <c r="AF151" s="103"/>
      <c r="AG151" s="103"/>
      <c r="AH151" s="103"/>
      <c r="AI151" s="103"/>
      <c r="AJ151" s="103"/>
      <c r="AK151" s="103"/>
      <c r="AL151" s="103"/>
      <c r="AM151" s="103"/>
      <c r="AN151" s="103"/>
      <c r="AO151" s="103"/>
      <c r="AP151" s="103"/>
      <c r="AQ151" s="103"/>
      <c r="AR151" s="103"/>
      <c r="AS151" s="103"/>
      <c r="AT151" s="103"/>
    </row>
    <row r="152" spans="1:46" ht="16.5" customHeight="1" x14ac:dyDescent="0.2">
      <c r="A152" s="113"/>
      <c r="B152" s="363"/>
      <c r="C152" s="156" t="str">
        <f>"calculating Permissable General Income in "&amp;'WK0 - Input data'!$G$58&amp;"."</f>
        <v>calculating Permissable General Income in 2021-22.</v>
      </c>
      <c r="D152" s="671"/>
      <c r="E152" s="671"/>
      <c r="F152" s="156"/>
      <c r="G152" s="156"/>
      <c r="H152" s="156"/>
      <c r="I152" s="156"/>
      <c r="J152" s="363"/>
      <c r="K152" s="108"/>
      <c r="L152" s="576"/>
      <c r="M152" s="257" t="s">
        <v>287</v>
      </c>
      <c r="N152" s="257"/>
      <c r="O152" s="576"/>
      <c r="P152" s="576"/>
      <c r="Q152" s="576"/>
      <c r="R152" s="574"/>
      <c r="S152" s="113"/>
      <c r="T152" s="113"/>
      <c r="U152" s="113"/>
      <c r="V152" s="113"/>
      <c r="W152" s="113"/>
      <c r="X152" s="103"/>
      <c r="Y152" s="103"/>
      <c r="Z152" s="103"/>
      <c r="AA152" s="103"/>
      <c r="AB152" s="103"/>
      <c r="AC152" s="103"/>
      <c r="AD152" s="103"/>
      <c r="AE152" s="103"/>
      <c r="AF152" s="103"/>
      <c r="AG152" s="103"/>
      <c r="AH152" s="103"/>
      <c r="AI152" s="103"/>
      <c r="AJ152" s="103"/>
      <c r="AK152" s="103"/>
      <c r="AL152" s="103"/>
      <c r="AM152" s="103"/>
      <c r="AN152" s="103"/>
      <c r="AO152" s="103"/>
      <c r="AP152" s="103"/>
      <c r="AQ152" s="103"/>
      <c r="AR152" s="103"/>
      <c r="AS152" s="103"/>
      <c r="AT152" s="103"/>
    </row>
    <row r="153" spans="1:46" ht="16.5" customHeight="1" x14ac:dyDescent="0.2">
      <c r="A153" s="113"/>
      <c r="B153" s="363"/>
      <c r="C153" s="167"/>
      <c r="D153" s="671"/>
      <c r="E153" s="671"/>
      <c r="F153" s="156"/>
      <c r="G153" s="156"/>
      <c r="H153" s="156"/>
      <c r="I153" s="156"/>
      <c r="J153" s="478"/>
      <c r="K153" s="108"/>
      <c r="L153" s="156"/>
      <c r="M153" s="257" t="s">
        <v>238</v>
      </c>
      <c r="N153" s="257"/>
      <c r="O153" s="156"/>
      <c r="P153" s="156"/>
      <c r="Q153" s="156"/>
      <c r="R153" s="574"/>
      <c r="S153" s="113"/>
      <c r="T153" s="113"/>
      <c r="U153" s="113"/>
      <c r="V153" s="113"/>
      <c r="W153" s="113"/>
      <c r="X153" s="103"/>
      <c r="Y153" s="103"/>
      <c r="Z153" s="103"/>
      <c r="AA153" s="103"/>
      <c r="AB153" s="103"/>
      <c r="AC153" s="103"/>
      <c r="AD153" s="103"/>
      <c r="AE153" s="103"/>
      <c r="AF153" s="103"/>
      <c r="AG153" s="103"/>
      <c r="AH153" s="103"/>
      <c r="AI153" s="103"/>
      <c r="AJ153" s="103"/>
      <c r="AK153" s="103"/>
      <c r="AL153" s="103"/>
      <c r="AM153" s="103"/>
      <c r="AN153" s="103"/>
      <c r="AO153" s="103"/>
      <c r="AP153" s="103"/>
      <c r="AQ153" s="103"/>
      <c r="AR153" s="103"/>
      <c r="AS153" s="103"/>
      <c r="AT153" s="103"/>
    </row>
    <row r="154" spans="1:46" ht="16.5" customHeight="1" x14ac:dyDescent="0.2">
      <c r="A154" s="113"/>
      <c r="B154" s="363"/>
      <c r="C154" s="153" t="s">
        <v>290</v>
      </c>
      <c r="D154" s="671"/>
      <c r="E154" s="671"/>
      <c r="F154" s="156"/>
      <c r="G154" s="156"/>
      <c r="H154" s="156"/>
      <c r="I154" s="156"/>
      <c r="J154" s="478"/>
      <c r="K154" s="156" t="s">
        <v>22</v>
      </c>
      <c r="L154" s="156"/>
      <c r="M154" s="156"/>
      <c r="N154" s="156"/>
      <c r="O154" s="156"/>
      <c r="P154" s="156"/>
      <c r="Q154" s="577">
        <v>20000000</v>
      </c>
      <c r="R154" s="574"/>
      <c r="S154" s="113"/>
      <c r="T154" s="113"/>
      <c r="U154" s="113"/>
      <c r="V154" s="113"/>
      <c r="W154" s="113"/>
      <c r="X154" s="103"/>
      <c r="Y154" s="103"/>
      <c r="Z154" s="103"/>
      <c r="AA154" s="103"/>
      <c r="AB154" s="103"/>
      <c r="AC154" s="103"/>
      <c r="AD154" s="103"/>
      <c r="AE154" s="103"/>
      <c r="AF154" s="103"/>
      <c r="AG154" s="103"/>
      <c r="AH154" s="103"/>
      <c r="AI154" s="103"/>
      <c r="AJ154" s="103"/>
      <c r="AK154" s="103"/>
      <c r="AL154" s="103"/>
      <c r="AM154" s="103"/>
      <c r="AN154" s="103"/>
      <c r="AO154" s="103"/>
      <c r="AP154" s="103"/>
      <c r="AQ154" s="103"/>
      <c r="AR154" s="103"/>
      <c r="AS154" s="103"/>
      <c r="AT154" s="103"/>
    </row>
    <row r="155" spans="1:46" ht="16.5" customHeight="1" x14ac:dyDescent="0.2">
      <c r="A155" s="113"/>
      <c r="B155" s="363"/>
      <c r="C155" s="156" t="s">
        <v>597</v>
      </c>
      <c r="D155" s="671"/>
      <c r="E155" s="671"/>
      <c r="F155" s="156"/>
      <c r="G155" s="156"/>
      <c r="H155" s="156"/>
      <c r="I155" s="156"/>
      <c r="J155" s="478"/>
      <c r="K155" s="578" t="s">
        <v>166</v>
      </c>
      <c r="L155" s="108" t="s">
        <v>303</v>
      </c>
      <c r="M155" s="108"/>
      <c r="N155" s="108"/>
      <c r="O155" s="108"/>
      <c r="P155" s="108"/>
      <c r="Q155" s="577">
        <v>10000</v>
      </c>
      <c r="R155" s="574"/>
      <c r="S155" s="113"/>
      <c r="T155" s="113"/>
      <c r="U155" s="113"/>
      <c r="V155" s="113"/>
      <c r="W155" s="113"/>
      <c r="X155" s="103"/>
      <c r="Y155" s="103"/>
      <c r="Z155" s="103"/>
      <c r="AA155" s="103"/>
      <c r="AB155" s="103"/>
      <c r="AC155" s="103"/>
      <c r="AD155" s="103"/>
      <c r="AE155" s="103"/>
      <c r="AF155" s="103"/>
      <c r="AG155" s="103"/>
      <c r="AH155" s="103"/>
      <c r="AI155" s="103"/>
      <c r="AJ155" s="103"/>
      <c r="AK155" s="103"/>
      <c r="AL155" s="103"/>
      <c r="AM155" s="103"/>
      <c r="AN155" s="103"/>
      <c r="AO155" s="103"/>
      <c r="AP155" s="103"/>
      <c r="AQ155" s="103"/>
      <c r="AR155" s="103"/>
      <c r="AS155" s="103"/>
      <c r="AT155" s="103"/>
    </row>
    <row r="156" spans="1:46" ht="16.5" customHeight="1" x14ac:dyDescent="0.2">
      <c r="A156" s="113"/>
      <c r="B156" s="363"/>
      <c r="C156" s="156" t="s">
        <v>598</v>
      </c>
      <c r="D156" s="671"/>
      <c r="E156" s="671"/>
      <c r="F156" s="156"/>
      <c r="G156" s="156"/>
      <c r="H156" s="156"/>
      <c r="I156" s="156"/>
      <c r="J156" s="478"/>
      <c r="K156" s="578"/>
      <c r="L156" s="108"/>
      <c r="M156" s="108"/>
      <c r="N156" s="108"/>
      <c r="O156" s="108"/>
      <c r="P156" s="108"/>
      <c r="Q156" s="579"/>
      <c r="R156" s="574"/>
      <c r="S156" s="113"/>
      <c r="T156" s="113"/>
      <c r="U156" s="113"/>
      <c r="V156" s="113"/>
      <c r="W156" s="113"/>
      <c r="X156" s="103"/>
      <c r="Y156" s="103"/>
      <c r="Z156" s="103"/>
      <c r="AA156" s="103"/>
      <c r="AB156" s="103"/>
      <c r="AC156" s="103"/>
      <c r="AD156" s="103"/>
      <c r="AE156" s="103"/>
      <c r="AF156" s="103"/>
      <c r="AG156" s="103"/>
      <c r="AH156" s="103"/>
      <c r="AI156" s="103"/>
      <c r="AJ156" s="103"/>
      <c r="AK156" s="103"/>
      <c r="AL156" s="103"/>
      <c r="AM156" s="103"/>
      <c r="AN156" s="103"/>
      <c r="AO156" s="103"/>
      <c r="AP156" s="103"/>
      <c r="AQ156" s="103"/>
      <c r="AR156" s="103"/>
      <c r="AS156" s="103"/>
      <c r="AT156" s="103"/>
    </row>
    <row r="157" spans="1:46" ht="16.5" customHeight="1" x14ac:dyDescent="0.2">
      <c r="A157" s="113"/>
      <c r="B157" s="363"/>
      <c r="C157" s="156" t="s">
        <v>291</v>
      </c>
      <c r="D157" s="671"/>
      <c r="E157" s="671"/>
      <c r="F157" s="156"/>
      <c r="G157" s="156"/>
      <c r="H157" s="156"/>
      <c r="I157" s="156"/>
      <c r="J157" s="478"/>
      <c r="K157" s="108" t="s">
        <v>23</v>
      </c>
      <c r="L157" s="108"/>
      <c r="M157" s="108"/>
      <c r="N157" s="108"/>
      <c r="O157" s="223"/>
      <c r="P157" s="143" t="s">
        <v>40</v>
      </c>
      <c r="Q157" s="581">
        <f>Q154-Q155</f>
        <v>19990000</v>
      </c>
      <c r="R157" s="574"/>
      <c r="S157" s="113"/>
      <c r="T157" s="113"/>
      <c r="U157" s="113"/>
      <c r="V157" s="113"/>
      <c r="W157" s="113"/>
      <c r="X157" s="103"/>
      <c r="Y157" s="103"/>
      <c r="Z157" s="103"/>
      <c r="AA157" s="103"/>
      <c r="AB157" s="103"/>
      <c r="AC157" s="103"/>
      <c r="AD157" s="103"/>
      <c r="AE157" s="103"/>
      <c r="AF157" s="103"/>
      <c r="AG157" s="103"/>
      <c r="AH157" s="103"/>
      <c r="AI157" s="103"/>
      <c r="AJ157" s="103"/>
      <c r="AK157" s="103"/>
      <c r="AL157" s="103"/>
      <c r="AM157" s="103"/>
      <c r="AN157" s="103"/>
      <c r="AO157" s="103"/>
      <c r="AP157" s="103"/>
      <c r="AQ157" s="103"/>
      <c r="AR157" s="103"/>
      <c r="AS157" s="103"/>
      <c r="AT157" s="103"/>
    </row>
    <row r="158" spans="1:46" ht="16.5" customHeight="1" x14ac:dyDescent="0.2">
      <c r="A158" s="113"/>
      <c r="B158" s="363"/>
      <c r="C158" s="167"/>
      <c r="D158" s="671"/>
      <c r="E158" s="671"/>
      <c r="F158" s="156"/>
      <c r="G158" s="156"/>
      <c r="H158" s="156"/>
      <c r="I158" s="156"/>
      <c r="J158" s="478"/>
      <c r="K158" s="108"/>
      <c r="L158" s="108"/>
      <c r="M158" s="108"/>
      <c r="N158" s="108"/>
      <c r="O158" s="108"/>
      <c r="P158" s="108"/>
      <c r="Q158" s="108"/>
      <c r="R158" s="574"/>
      <c r="S158" s="113"/>
      <c r="T158" s="113"/>
      <c r="U158" s="113"/>
      <c r="V158" s="113"/>
      <c r="W158" s="113"/>
      <c r="X158" s="103"/>
      <c r="Y158" s="103"/>
      <c r="Z158" s="103"/>
      <c r="AA158" s="103"/>
      <c r="AB158" s="103"/>
      <c r="AC158" s="103"/>
      <c r="AD158" s="103"/>
      <c r="AE158" s="103"/>
      <c r="AF158" s="103"/>
      <c r="AG158" s="103"/>
      <c r="AH158" s="103"/>
      <c r="AI158" s="103"/>
      <c r="AJ158" s="103"/>
      <c r="AK158" s="103"/>
      <c r="AL158" s="103"/>
      <c r="AM158" s="103"/>
      <c r="AN158" s="103"/>
      <c r="AO158" s="103"/>
      <c r="AP158" s="103"/>
      <c r="AQ158" s="103"/>
      <c r="AR158" s="103"/>
      <c r="AS158" s="103"/>
      <c r="AT158" s="103"/>
    </row>
    <row r="159" spans="1:46" ht="16.5" customHeight="1" x14ac:dyDescent="0.2">
      <c r="A159" s="113"/>
      <c r="B159" s="363"/>
      <c r="C159" s="153" t="s">
        <v>292</v>
      </c>
      <c r="D159" s="671"/>
      <c r="E159" s="671"/>
      <c r="F159" s="156"/>
      <c r="G159" s="156"/>
      <c r="H159" s="156"/>
      <c r="I159" s="156"/>
      <c r="J159" s="478"/>
      <c r="K159" s="578" t="s">
        <v>167</v>
      </c>
      <c r="L159" s="108" t="s">
        <v>6</v>
      </c>
      <c r="M159" s="108"/>
      <c r="N159" s="108"/>
      <c r="O159" s="549">
        <v>2.3E-2</v>
      </c>
      <c r="P159" s="582"/>
      <c r="Q159" s="583">
        <f>ROUND(Q157*O159,9)</f>
        <v>459770</v>
      </c>
      <c r="R159" s="580"/>
      <c r="S159" s="113"/>
      <c r="T159" s="113"/>
      <c r="U159" s="113"/>
      <c r="V159" s="113"/>
      <c r="W159" s="113"/>
      <c r="X159" s="103"/>
      <c r="Y159" s="103"/>
      <c r="Z159" s="103"/>
      <c r="AA159" s="103"/>
      <c r="AB159" s="103"/>
      <c r="AC159" s="103"/>
      <c r="AD159" s="103"/>
      <c r="AE159" s="103"/>
      <c r="AF159" s="103"/>
      <c r="AG159" s="103"/>
      <c r="AH159" s="103"/>
      <c r="AI159" s="103"/>
      <c r="AJ159" s="103"/>
      <c r="AK159" s="103"/>
      <c r="AL159" s="103"/>
      <c r="AM159" s="103"/>
      <c r="AN159" s="103"/>
      <c r="AO159" s="103"/>
      <c r="AP159" s="103"/>
      <c r="AQ159" s="103"/>
      <c r="AR159" s="103"/>
      <c r="AS159" s="103"/>
      <c r="AT159" s="103"/>
    </row>
    <row r="160" spans="1:46" ht="16.5" customHeight="1" x14ac:dyDescent="0.2">
      <c r="A160" s="113"/>
      <c r="B160" s="363"/>
      <c r="C160" s="156" t="s">
        <v>612</v>
      </c>
      <c r="D160" s="671"/>
      <c r="E160" s="671"/>
      <c r="F160" s="156"/>
      <c r="G160" s="156"/>
      <c r="H160" s="156"/>
      <c r="I160" s="156"/>
      <c r="J160" s="478"/>
      <c r="K160" s="578" t="s">
        <v>167</v>
      </c>
      <c r="L160" s="108" t="s">
        <v>7</v>
      </c>
      <c r="M160" s="108"/>
      <c r="N160" s="108"/>
      <c r="O160" s="549">
        <v>3.6999999999999998E-2</v>
      </c>
      <c r="P160" s="582"/>
      <c r="Q160" s="583">
        <f>ROUND(Q157*O160,9)</f>
        <v>739630</v>
      </c>
      <c r="R160" s="580"/>
      <c r="S160" s="113"/>
      <c r="T160" s="113"/>
      <c r="U160" s="113"/>
      <c r="V160" s="113"/>
      <c r="W160" s="113"/>
      <c r="X160" s="103"/>
      <c r="Y160" s="103"/>
      <c r="Z160" s="103"/>
      <c r="AA160" s="103"/>
      <c r="AB160" s="103"/>
      <c r="AC160" s="103"/>
      <c r="AD160" s="103"/>
      <c r="AE160" s="103"/>
      <c r="AF160" s="103"/>
      <c r="AG160" s="103"/>
      <c r="AH160" s="103"/>
      <c r="AI160" s="103"/>
      <c r="AJ160" s="103"/>
      <c r="AK160" s="103"/>
      <c r="AL160" s="103"/>
      <c r="AM160" s="103"/>
      <c r="AN160" s="103"/>
      <c r="AO160" s="103"/>
      <c r="AP160" s="103"/>
      <c r="AQ160" s="103"/>
      <c r="AR160" s="103"/>
      <c r="AS160" s="103"/>
      <c r="AT160" s="103"/>
    </row>
    <row r="161" spans="1:46" ht="16.5" customHeight="1" x14ac:dyDescent="0.2">
      <c r="A161" s="113"/>
      <c r="B161" s="363"/>
      <c r="C161" s="156" t="s">
        <v>293</v>
      </c>
      <c r="D161" s="671"/>
      <c r="E161" s="671"/>
      <c r="F161" s="156"/>
      <c r="G161" s="156"/>
      <c r="H161" s="156"/>
      <c r="I161" s="156"/>
      <c r="J161" s="478"/>
      <c r="K161" s="578" t="s">
        <v>167</v>
      </c>
      <c r="L161" s="108" t="s">
        <v>8</v>
      </c>
      <c r="M161" s="108"/>
      <c r="N161" s="108"/>
      <c r="O161" s="549">
        <v>6.3825374504374575E-4</v>
      </c>
      <c r="P161" s="582"/>
      <c r="Q161" s="583">
        <v>10000</v>
      </c>
      <c r="R161" s="580"/>
      <c r="S161" s="113"/>
      <c r="T161" s="113"/>
      <c r="U161" s="113"/>
      <c r="V161" s="113"/>
      <c r="W161" s="113"/>
      <c r="X161" s="103"/>
      <c r="Y161" s="103"/>
      <c r="Z161" s="103"/>
      <c r="AA161" s="103"/>
      <c r="AB161" s="103"/>
      <c r="AC161" s="103"/>
      <c r="AD161" s="103"/>
      <c r="AE161" s="103"/>
      <c r="AF161" s="103"/>
      <c r="AG161" s="103"/>
      <c r="AH161" s="103"/>
      <c r="AI161" s="103"/>
      <c r="AJ161" s="103"/>
      <c r="AK161" s="103"/>
      <c r="AL161" s="103"/>
      <c r="AM161" s="103"/>
      <c r="AN161" s="103"/>
      <c r="AO161" s="103"/>
      <c r="AP161" s="103"/>
      <c r="AQ161" s="103"/>
      <c r="AR161" s="103"/>
      <c r="AS161" s="103"/>
      <c r="AT161" s="103"/>
    </row>
    <row r="162" spans="1:46" ht="16.5" customHeight="1" x14ac:dyDescent="0.2">
      <c r="A162" s="113"/>
      <c r="B162" s="363"/>
      <c r="C162" s="156" t="s">
        <v>294</v>
      </c>
      <c r="D162" s="671"/>
      <c r="E162" s="671"/>
      <c r="F162" s="156"/>
      <c r="G162" s="156"/>
      <c r="H162" s="156"/>
      <c r="I162" s="156"/>
      <c r="J162" s="478"/>
      <c r="K162" s="578"/>
      <c r="L162" s="108"/>
      <c r="M162" s="108"/>
      <c r="N162" s="108"/>
      <c r="O162" s="554"/>
      <c r="P162" s="108"/>
      <c r="Q162" s="584"/>
      <c r="R162" s="580"/>
      <c r="S162" s="113"/>
      <c r="T162" s="113"/>
      <c r="U162" s="113"/>
      <c r="V162" s="113"/>
      <c r="W162" s="113"/>
      <c r="X162" s="103"/>
      <c r="Y162" s="103"/>
      <c r="Z162" s="103"/>
      <c r="AA162" s="103"/>
      <c r="AB162" s="103"/>
      <c r="AC162" s="103"/>
      <c r="AD162" s="103"/>
      <c r="AE162" s="103"/>
      <c r="AF162" s="103"/>
      <c r="AG162" s="103"/>
      <c r="AH162" s="103"/>
      <c r="AI162" s="103"/>
      <c r="AJ162" s="103"/>
      <c r="AK162" s="103"/>
      <c r="AL162" s="103"/>
      <c r="AM162" s="103"/>
      <c r="AN162" s="103"/>
      <c r="AO162" s="103"/>
      <c r="AP162" s="103"/>
      <c r="AQ162" s="103"/>
      <c r="AR162" s="103"/>
      <c r="AS162" s="103"/>
      <c r="AT162" s="103"/>
    </row>
    <row r="163" spans="1:46" ht="16.5" customHeight="1" x14ac:dyDescent="0.2">
      <c r="A163" s="113"/>
      <c r="B163" s="363"/>
      <c r="C163" s="156" t="s">
        <v>603</v>
      </c>
      <c r="D163" s="671"/>
      <c r="E163" s="671"/>
      <c r="F163" s="156"/>
      <c r="G163" s="156"/>
      <c r="H163" s="156"/>
      <c r="I163" s="156"/>
      <c r="J163" s="478"/>
      <c r="K163" s="578"/>
      <c r="L163" s="578" t="s">
        <v>9</v>
      </c>
      <c r="M163" s="108"/>
      <c r="N163" s="108"/>
      <c r="O163" s="585">
        <f>SUM(O159:O161)</f>
        <v>6.0638253745043745E-2</v>
      </c>
      <c r="P163" s="143" t="s">
        <v>40</v>
      </c>
      <c r="Q163" s="581">
        <f>SUM(Q159:Q161)</f>
        <v>1209400</v>
      </c>
      <c r="R163" s="580"/>
      <c r="S163" s="113"/>
      <c r="T163" s="113"/>
      <c r="U163" s="113"/>
      <c r="V163" s="113"/>
      <c r="W163" s="113"/>
      <c r="X163" s="103"/>
      <c r="Y163" s="103"/>
      <c r="Z163" s="103"/>
      <c r="AA163" s="103"/>
      <c r="AB163" s="103"/>
      <c r="AC163" s="103"/>
      <c r="AD163" s="103"/>
      <c r="AE163" s="103"/>
      <c r="AF163" s="103"/>
      <c r="AG163" s="103"/>
      <c r="AH163" s="103"/>
      <c r="AI163" s="103"/>
      <c r="AJ163" s="103"/>
      <c r="AK163" s="103"/>
      <c r="AL163" s="103"/>
      <c r="AM163" s="103"/>
      <c r="AN163" s="103"/>
      <c r="AO163" s="103"/>
      <c r="AP163" s="103"/>
      <c r="AQ163" s="103"/>
      <c r="AR163" s="103"/>
      <c r="AS163" s="103"/>
      <c r="AT163" s="103"/>
    </row>
    <row r="164" spans="1:46" ht="16.5" customHeight="1" x14ac:dyDescent="0.2">
      <c r="A164" s="113"/>
      <c r="B164" s="363"/>
      <c r="C164" s="167"/>
      <c r="D164" s="671"/>
      <c r="E164" s="671"/>
      <c r="F164" s="156"/>
      <c r="G164" s="156"/>
      <c r="H164" s="156"/>
      <c r="I164" s="156"/>
      <c r="J164" s="478"/>
      <c r="K164" s="578"/>
      <c r="L164" s="578"/>
      <c r="M164" s="108"/>
      <c r="N164" s="108"/>
      <c r="O164" s="582"/>
      <c r="P164" s="108"/>
      <c r="Q164" s="584"/>
      <c r="R164" s="580"/>
      <c r="S164" s="113"/>
      <c r="T164" s="113"/>
      <c r="U164" s="113"/>
      <c r="V164" s="113"/>
      <c r="W164" s="113"/>
      <c r="X164" s="103"/>
      <c r="Y164" s="103"/>
      <c r="Z164" s="103"/>
      <c r="AA164" s="103"/>
      <c r="AB164" s="103"/>
      <c r="AC164" s="103"/>
      <c r="AD164" s="103"/>
      <c r="AE164" s="103"/>
      <c r="AF164" s="103"/>
      <c r="AG164" s="103"/>
      <c r="AH164" s="103"/>
      <c r="AI164" s="103"/>
      <c r="AJ164" s="103"/>
      <c r="AK164" s="103"/>
      <c r="AL164" s="103"/>
      <c r="AM164" s="103"/>
      <c r="AN164" s="103"/>
      <c r="AO164" s="103"/>
      <c r="AP164" s="103"/>
      <c r="AQ164" s="103"/>
      <c r="AR164" s="103"/>
      <c r="AS164" s="103"/>
      <c r="AT164" s="103"/>
    </row>
    <row r="165" spans="1:46" ht="16.5" customHeight="1" x14ac:dyDescent="0.2">
      <c r="A165" s="113"/>
      <c r="B165" s="363"/>
      <c r="C165" s="153" t="s">
        <v>295</v>
      </c>
      <c r="D165" s="671"/>
      <c r="E165" s="671"/>
      <c r="F165" s="156"/>
      <c r="G165" s="156"/>
      <c r="H165" s="156"/>
      <c r="I165" s="156"/>
      <c r="J165" s="478"/>
      <c r="K165" s="586" t="s">
        <v>204</v>
      </c>
      <c r="L165" s="108"/>
      <c r="M165" s="108"/>
      <c r="N165" s="108"/>
      <c r="O165" s="108"/>
      <c r="P165" s="108"/>
      <c r="Q165" s="108"/>
      <c r="R165" s="580"/>
      <c r="S165" s="113"/>
      <c r="T165" s="113"/>
      <c r="U165" s="113"/>
      <c r="V165" s="113"/>
      <c r="W165" s="113"/>
      <c r="X165" s="103"/>
      <c r="Y165" s="103"/>
      <c r="Z165" s="103"/>
      <c r="AA165" s="103"/>
      <c r="AB165" s="103"/>
      <c r="AC165" s="103"/>
      <c r="AD165" s="103"/>
      <c r="AE165" s="103"/>
      <c r="AF165" s="103"/>
      <c r="AG165" s="103"/>
      <c r="AH165" s="103"/>
      <c r="AI165" s="103"/>
      <c r="AJ165" s="103"/>
      <c r="AK165" s="103"/>
      <c r="AL165" s="103"/>
      <c r="AM165" s="103"/>
      <c r="AN165" s="103"/>
      <c r="AO165" s="103"/>
      <c r="AP165" s="103"/>
      <c r="AQ165" s="103"/>
      <c r="AR165" s="103"/>
      <c r="AS165" s="103"/>
      <c r="AT165" s="103"/>
    </row>
    <row r="166" spans="1:46" ht="16.5" customHeight="1" x14ac:dyDescent="0.2">
      <c r="A166" s="113"/>
      <c r="B166" s="363"/>
      <c r="C166" s="156" t="s">
        <v>318</v>
      </c>
      <c r="D166" s="671"/>
      <c r="E166" s="671"/>
      <c r="F166" s="156"/>
      <c r="G166" s="156"/>
      <c r="H166" s="156"/>
      <c r="I166" s="156"/>
      <c r="J166" s="478"/>
      <c r="K166" s="578" t="s">
        <v>175</v>
      </c>
      <c r="L166" s="108" t="s">
        <v>759</v>
      </c>
      <c r="M166" s="108"/>
      <c r="N166" s="108"/>
      <c r="O166" s="108"/>
      <c r="P166" s="108"/>
      <c r="Q166" s="583">
        <v>-5000</v>
      </c>
      <c r="R166" s="580"/>
      <c r="S166" s="113"/>
      <c r="T166" s="113"/>
      <c r="U166" s="113"/>
      <c r="V166" s="113"/>
      <c r="W166" s="113"/>
      <c r="X166" s="103"/>
      <c r="Y166" s="103"/>
      <c r="Z166" s="103"/>
      <c r="AA166" s="103"/>
      <c r="AB166" s="103"/>
      <c r="AC166" s="103"/>
      <c r="AD166" s="103"/>
      <c r="AE166" s="103"/>
      <c r="AF166" s="103"/>
      <c r="AG166" s="103"/>
      <c r="AH166" s="103"/>
      <c r="AI166" s="103"/>
      <c r="AJ166" s="103"/>
      <c r="AK166" s="103"/>
      <c r="AL166" s="103"/>
      <c r="AM166" s="103"/>
      <c r="AN166" s="103"/>
      <c r="AO166" s="103"/>
      <c r="AP166" s="103"/>
      <c r="AQ166" s="103"/>
      <c r="AR166" s="103"/>
      <c r="AS166" s="103"/>
      <c r="AT166" s="103"/>
    </row>
    <row r="167" spans="1:46" ht="16.5" customHeight="1" x14ac:dyDescent="0.2">
      <c r="A167" s="113"/>
      <c r="B167" s="363"/>
      <c r="C167" s="156" t="s">
        <v>613</v>
      </c>
      <c r="D167" s="671"/>
      <c r="E167" s="671"/>
      <c r="F167" s="156"/>
      <c r="G167" s="156"/>
      <c r="H167" s="156"/>
      <c r="I167" s="156"/>
      <c r="J167" s="478"/>
      <c r="K167" s="578" t="s">
        <v>168</v>
      </c>
      <c r="L167" s="108" t="s">
        <v>207</v>
      </c>
      <c r="M167" s="108"/>
      <c r="N167" s="108"/>
      <c r="O167" s="108"/>
      <c r="P167" s="223"/>
      <c r="Q167" s="583">
        <v>-30</v>
      </c>
      <c r="R167" s="574"/>
      <c r="S167" s="113"/>
      <c r="T167" s="113"/>
      <c r="U167" s="113"/>
      <c r="V167" s="113"/>
      <c r="W167" s="113"/>
      <c r="X167" s="103"/>
      <c r="Y167" s="103"/>
      <c r="Z167" s="103"/>
      <c r="AA167" s="103"/>
      <c r="AB167" s="103"/>
      <c r="AC167" s="103"/>
      <c r="AD167" s="103"/>
      <c r="AE167" s="103"/>
      <c r="AF167" s="103"/>
      <c r="AG167" s="103"/>
      <c r="AH167" s="103"/>
      <c r="AI167" s="103"/>
      <c r="AJ167" s="103"/>
      <c r="AK167" s="103"/>
      <c r="AL167" s="103"/>
      <c r="AM167" s="103"/>
      <c r="AN167" s="103"/>
      <c r="AO167" s="103"/>
      <c r="AP167" s="103"/>
      <c r="AQ167" s="103"/>
      <c r="AR167" s="103"/>
      <c r="AS167" s="103"/>
      <c r="AT167" s="103"/>
    </row>
    <row r="168" spans="1:46" ht="16.5" customHeight="1" x14ac:dyDescent="0.2">
      <c r="A168" s="113"/>
      <c r="B168" s="363"/>
      <c r="C168" s="156" t="s">
        <v>296</v>
      </c>
      <c r="D168" s="671"/>
      <c r="E168" s="671"/>
      <c r="F168" s="156"/>
      <c r="G168" s="156"/>
      <c r="H168" s="156"/>
      <c r="I168" s="156"/>
      <c r="J168" s="478"/>
      <c r="K168" s="578"/>
      <c r="L168" s="108"/>
      <c r="M168" s="108"/>
      <c r="N168" s="108"/>
      <c r="O168" s="108"/>
      <c r="P168" s="108"/>
      <c r="Q168" s="108"/>
      <c r="R168" s="580"/>
      <c r="S168" s="113"/>
      <c r="T168" s="113"/>
      <c r="U168" s="113"/>
      <c r="V168" s="113"/>
      <c r="W168" s="113"/>
      <c r="X168" s="103"/>
      <c r="Y168" s="103"/>
      <c r="Z168" s="103"/>
      <c r="AA168" s="103"/>
      <c r="AB168" s="103"/>
      <c r="AC168" s="103"/>
      <c r="AD168" s="103"/>
      <c r="AE168" s="103"/>
      <c r="AF168" s="103"/>
      <c r="AG168" s="103"/>
      <c r="AH168" s="103"/>
      <c r="AI168" s="103"/>
      <c r="AJ168" s="103"/>
      <c r="AK168" s="103"/>
      <c r="AL168" s="103"/>
      <c r="AM168" s="103"/>
      <c r="AN168" s="103"/>
      <c r="AO168" s="103"/>
      <c r="AP168" s="103"/>
      <c r="AQ168" s="103"/>
      <c r="AR168" s="103"/>
      <c r="AS168" s="103"/>
      <c r="AT168" s="103"/>
    </row>
    <row r="169" spans="1:46" ht="16.5" customHeight="1" x14ac:dyDescent="0.2">
      <c r="A169" s="113"/>
      <c r="B169" s="363"/>
      <c r="C169" s="156" t="s">
        <v>297</v>
      </c>
      <c r="D169" s="671"/>
      <c r="E169" s="671"/>
      <c r="F169" s="156"/>
      <c r="G169" s="156"/>
      <c r="H169" s="156"/>
      <c r="I169" s="156"/>
      <c r="J169" s="478"/>
      <c r="K169" s="578"/>
      <c r="L169" s="108"/>
      <c r="M169" s="108"/>
      <c r="N169" s="108"/>
      <c r="O169" s="108" t="s">
        <v>24</v>
      </c>
      <c r="P169" s="108"/>
      <c r="Q169" s="588">
        <f>SUM(Q166:Q167)</f>
        <v>-5030</v>
      </c>
      <c r="R169" s="580"/>
      <c r="S169" s="113"/>
      <c r="T169" s="113"/>
      <c r="U169" s="113"/>
      <c r="V169" s="113"/>
      <c r="W169" s="113"/>
      <c r="X169" s="103"/>
      <c r="Y169" s="103"/>
      <c r="Z169" s="103"/>
      <c r="AA169" s="103"/>
      <c r="AB169" s="103"/>
      <c r="AC169" s="103"/>
      <c r="AD169" s="103"/>
      <c r="AE169" s="103"/>
      <c r="AF169" s="103"/>
      <c r="AG169" s="103"/>
      <c r="AH169" s="103"/>
      <c r="AI169" s="103"/>
      <c r="AJ169" s="103"/>
      <c r="AK169" s="103"/>
      <c r="AL169" s="103"/>
      <c r="AM169" s="103"/>
      <c r="AN169" s="103"/>
      <c r="AO169" s="103"/>
      <c r="AP169" s="103"/>
      <c r="AQ169" s="103"/>
      <c r="AR169" s="103"/>
      <c r="AS169" s="103"/>
      <c r="AT169" s="103"/>
    </row>
    <row r="170" spans="1:46" ht="16.5" customHeight="1" x14ac:dyDescent="0.2">
      <c r="A170" s="113"/>
      <c r="B170" s="363"/>
      <c r="C170" s="156" t="s">
        <v>298</v>
      </c>
      <c r="D170" s="671"/>
      <c r="E170" s="671"/>
      <c r="F170" s="156"/>
      <c r="G170" s="156"/>
      <c r="H170" s="156"/>
      <c r="I170" s="156"/>
      <c r="J170" s="478"/>
      <c r="K170" s="578"/>
      <c r="L170" s="108"/>
      <c r="M170" s="108"/>
      <c r="N170" s="108"/>
      <c r="O170" s="108"/>
      <c r="P170" s="108"/>
      <c r="Q170" s="108"/>
      <c r="R170" s="580"/>
      <c r="S170" s="113"/>
      <c r="T170" s="113"/>
      <c r="U170" s="113"/>
      <c r="V170" s="113"/>
      <c r="W170" s="113"/>
      <c r="X170" s="103"/>
      <c r="Y170" s="103"/>
      <c r="Z170" s="103"/>
      <c r="AA170" s="103"/>
      <c r="AB170" s="103"/>
      <c r="AC170" s="103"/>
      <c r="AD170" s="103"/>
      <c r="AE170" s="103"/>
      <c r="AF170" s="103"/>
      <c r="AG170" s="103"/>
      <c r="AH170" s="103"/>
      <c r="AI170" s="103"/>
      <c r="AJ170" s="103"/>
      <c r="AK170" s="103"/>
      <c r="AL170" s="103"/>
      <c r="AM170" s="103"/>
      <c r="AN170" s="103"/>
      <c r="AO170" s="103"/>
      <c r="AP170" s="103"/>
      <c r="AQ170" s="103"/>
      <c r="AR170" s="103"/>
      <c r="AS170" s="103"/>
      <c r="AT170" s="103"/>
    </row>
    <row r="171" spans="1:46" ht="16.5" customHeight="1" thickBot="1" x14ac:dyDescent="0.25">
      <c r="A171" s="113"/>
      <c r="B171" s="363"/>
      <c r="C171" s="156" t="s">
        <v>299</v>
      </c>
      <c r="D171" s="671"/>
      <c r="E171" s="671"/>
      <c r="F171" s="156"/>
      <c r="G171" s="156"/>
      <c r="H171" s="156"/>
      <c r="I171" s="156"/>
      <c r="J171" s="478"/>
      <c r="K171" s="108"/>
      <c r="L171" s="578" t="s">
        <v>25</v>
      </c>
      <c r="M171" s="108"/>
      <c r="N171" s="108"/>
      <c r="O171" s="223"/>
      <c r="P171" s="143" t="s">
        <v>40</v>
      </c>
      <c r="Q171" s="589">
        <f>Q157+Q163+Q169</f>
        <v>21194370</v>
      </c>
      <c r="R171" s="580"/>
      <c r="S171" s="113"/>
      <c r="T171" s="113"/>
      <c r="U171" s="113"/>
      <c r="V171" s="113"/>
      <c r="W171" s="113"/>
      <c r="X171" s="103"/>
      <c r="Y171" s="103"/>
      <c r="Z171" s="103"/>
      <c r="AA171" s="103"/>
      <c r="AB171" s="103"/>
      <c r="AC171" s="103"/>
      <c r="AD171" s="103"/>
      <c r="AE171" s="103"/>
      <c r="AF171" s="103"/>
      <c r="AG171" s="103"/>
      <c r="AH171" s="103"/>
      <c r="AI171" s="103"/>
      <c r="AJ171" s="103"/>
      <c r="AK171" s="103"/>
      <c r="AL171" s="103"/>
      <c r="AM171" s="103"/>
      <c r="AN171" s="103"/>
      <c r="AO171" s="103"/>
      <c r="AP171" s="103"/>
      <c r="AQ171" s="103"/>
      <c r="AR171" s="103"/>
      <c r="AS171" s="103"/>
      <c r="AT171" s="103"/>
    </row>
    <row r="172" spans="1:46" ht="16.5" customHeight="1" thickTop="1" x14ac:dyDescent="0.2">
      <c r="A172" s="113"/>
      <c r="B172" s="363"/>
      <c r="C172" s="156" t="s">
        <v>300</v>
      </c>
      <c r="D172" s="671"/>
      <c r="E172" s="671"/>
      <c r="F172" s="156"/>
      <c r="G172" s="156"/>
      <c r="H172" s="156"/>
      <c r="I172" s="156"/>
      <c r="J172" s="709"/>
      <c r="K172" s="592"/>
      <c r="L172" s="592"/>
      <c r="M172" s="592"/>
      <c r="N172" s="592"/>
      <c r="O172" s="592"/>
      <c r="P172" s="592"/>
      <c r="Q172" s="592"/>
      <c r="R172" s="593"/>
      <c r="S172" s="113"/>
      <c r="T172" s="113"/>
      <c r="U172" s="113"/>
      <c r="V172" s="113"/>
      <c r="W172" s="113"/>
      <c r="X172" s="103"/>
      <c r="Y172" s="103"/>
      <c r="Z172" s="103"/>
      <c r="AA172" s="103"/>
      <c r="AB172" s="103"/>
      <c r="AC172" s="103"/>
      <c r="AD172" s="103"/>
      <c r="AE172" s="103"/>
      <c r="AF172" s="103"/>
      <c r="AG172" s="103"/>
      <c r="AH172" s="103"/>
      <c r="AI172" s="103"/>
      <c r="AJ172" s="103"/>
      <c r="AK172" s="103"/>
      <c r="AL172" s="103"/>
      <c r="AM172" s="103"/>
      <c r="AN172" s="103"/>
      <c r="AO172" s="103"/>
      <c r="AP172" s="103"/>
      <c r="AQ172" s="103"/>
      <c r="AR172" s="103"/>
      <c r="AS172" s="103"/>
      <c r="AT172" s="103"/>
    </row>
    <row r="173" spans="1:46" ht="16.5" customHeight="1" x14ac:dyDescent="0.2">
      <c r="A173" s="113"/>
      <c r="B173" s="363"/>
      <c r="C173" s="156"/>
      <c r="D173" s="156"/>
      <c r="E173" s="156"/>
      <c r="F173" s="156"/>
      <c r="G173" s="156"/>
      <c r="H173" s="156"/>
      <c r="I173" s="156"/>
      <c r="J173" s="156"/>
      <c r="K173" s="156"/>
      <c r="L173" s="156"/>
      <c r="M173" s="156"/>
      <c r="N173" s="574"/>
      <c r="O173" s="156"/>
      <c r="P173" s="156"/>
      <c r="Q173" s="123"/>
      <c r="R173" s="129"/>
      <c r="S173" s="113"/>
      <c r="T173" s="113"/>
      <c r="U173" s="113"/>
      <c r="V173" s="113"/>
      <c r="W173" s="113"/>
      <c r="X173" s="103"/>
      <c r="Y173" s="103"/>
      <c r="Z173" s="103"/>
      <c r="AA173" s="103"/>
      <c r="AB173" s="103"/>
      <c r="AC173" s="103"/>
      <c r="AD173" s="103"/>
      <c r="AE173" s="103"/>
      <c r="AF173" s="103"/>
      <c r="AG173" s="103"/>
      <c r="AH173" s="103"/>
      <c r="AI173" s="103"/>
      <c r="AJ173" s="103"/>
      <c r="AK173" s="103"/>
      <c r="AL173" s="103"/>
      <c r="AM173" s="103"/>
      <c r="AN173" s="103"/>
      <c r="AO173" s="103"/>
      <c r="AP173" s="103"/>
      <c r="AQ173" s="103"/>
      <c r="AR173" s="103"/>
      <c r="AS173" s="103"/>
      <c r="AT173" s="103"/>
    </row>
    <row r="174" spans="1:46" ht="16.5" customHeight="1" x14ac:dyDescent="0.2">
      <c r="A174" s="113"/>
      <c r="B174" s="363"/>
      <c r="C174" s="156"/>
      <c r="D174" s="156"/>
      <c r="E174" s="156"/>
      <c r="F174" s="156"/>
      <c r="G174" s="156"/>
      <c r="H174" s="156"/>
      <c r="I174" s="156"/>
      <c r="J174" s="156"/>
      <c r="K174" s="156"/>
      <c r="L174" s="156"/>
      <c r="M174" s="156"/>
      <c r="N174" s="327"/>
      <c r="O174" s="123"/>
      <c r="P174" s="123"/>
      <c r="Q174" s="123"/>
      <c r="R174" s="123"/>
      <c r="S174" s="113"/>
      <c r="T174" s="113"/>
      <c r="U174" s="113"/>
      <c r="V174" s="113"/>
      <c r="W174" s="113"/>
      <c r="X174" s="103"/>
      <c r="Y174" s="103"/>
      <c r="Z174" s="103"/>
      <c r="AA174" s="103"/>
      <c r="AB174" s="103"/>
      <c r="AC174" s="103"/>
      <c r="AD174" s="103"/>
      <c r="AE174" s="103"/>
      <c r="AF174" s="103"/>
      <c r="AG174" s="103"/>
      <c r="AH174" s="103"/>
      <c r="AI174" s="103"/>
      <c r="AJ174" s="103"/>
      <c r="AK174" s="103"/>
      <c r="AL174" s="103"/>
      <c r="AM174" s="103"/>
      <c r="AN174" s="103"/>
      <c r="AO174" s="103"/>
      <c r="AP174" s="103"/>
      <c r="AQ174" s="103"/>
      <c r="AR174" s="103"/>
      <c r="AS174" s="103"/>
      <c r="AT174" s="103"/>
    </row>
    <row r="175" spans="1:46" ht="16.5" customHeight="1" x14ac:dyDescent="0.25">
      <c r="A175" s="113"/>
      <c r="B175" s="363"/>
      <c r="C175" s="706" t="s">
        <v>907</v>
      </c>
      <c r="D175" s="671"/>
      <c r="E175" s="671"/>
      <c r="F175" s="156"/>
      <c r="G175" s="156"/>
      <c r="H175" s="156"/>
      <c r="I175" s="156"/>
      <c r="J175" s="156"/>
      <c r="K175" s="116"/>
      <c r="L175" s="116"/>
      <c r="M175" s="116"/>
      <c r="N175" s="327"/>
      <c r="O175" s="123"/>
      <c r="P175" s="123"/>
      <c r="Q175" s="123"/>
      <c r="R175" s="123"/>
      <c r="S175" s="113"/>
      <c r="T175" s="113"/>
      <c r="U175" s="113"/>
      <c r="V175" s="113"/>
      <c r="W175" s="113"/>
      <c r="X175" s="103"/>
      <c r="Y175" s="103"/>
      <c r="Z175" s="103"/>
      <c r="AA175" s="103"/>
      <c r="AB175" s="103"/>
      <c r="AC175" s="103"/>
      <c r="AD175" s="103"/>
      <c r="AE175" s="103"/>
      <c r="AF175" s="103"/>
      <c r="AG175" s="103"/>
      <c r="AH175" s="103"/>
      <c r="AI175" s="103"/>
      <c r="AJ175" s="103"/>
      <c r="AK175" s="103"/>
      <c r="AL175" s="103"/>
      <c r="AM175" s="103"/>
      <c r="AN175" s="103"/>
      <c r="AO175" s="103"/>
      <c r="AP175" s="103"/>
      <c r="AQ175" s="103"/>
      <c r="AR175" s="103"/>
      <c r="AS175" s="103"/>
      <c r="AT175" s="103"/>
    </row>
    <row r="176" spans="1:46" ht="7.5" customHeight="1" x14ac:dyDescent="0.2">
      <c r="A176" s="113"/>
      <c r="B176" s="363"/>
      <c r="C176" s="156"/>
      <c r="D176" s="671"/>
      <c r="E176" s="671"/>
      <c r="F176" s="156"/>
      <c r="G176" s="156"/>
      <c r="H176" s="156"/>
      <c r="I176" s="156"/>
      <c r="J176" s="156"/>
      <c r="K176" s="156"/>
      <c r="L176" s="156"/>
      <c r="M176" s="156"/>
      <c r="N176" s="574"/>
      <c r="O176" s="123"/>
      <c r="P176" s="123"/>
      <c r="Q176" s="123"/>
      <c r="R176" s="123"/>
      <c r="S176" s="113"/>
      <c r="T176" s="113"/>
      <c r="U176" s="113"/>
      <c r="V176" s="113"/>
      <c r="W176" s="113"/>
      <c r="X176" s="103"/>
      <c r="Y176" s="103"/>
      <c r="Z176" s="103"/>
      <c r="AA176" s="103"/>
      <c r="AB176" s="103"/>
      <c r="AC176" s="103"/>
      <c r="AD176" s="103"/>
      <c r="AE176" s="103"/>
      <c r="AF176" s="103"/>
      <c r="AG176" s="103"/>
      <c r="AH176" s="103"/>
      <c r="AI176" s="103"/>
      <c r="AJ176" s="103"/>
      <c r="AK176" s="103"/>
      <c r="AL176" s="103"/>
      <c r="AM176" s="103"/>
      <c r="AN176" s="103"/>
      <c r="AO176" s="103"/>
      <c r="AP176" s="103"/>
      <c r="AQ176" s="103"/>
      <c r="AR176" s="103"/>
      <c r="AS176" s="103"/>
      <c r="AT176" s="103"/>
    </row>
    <row r="177" spans="1:46" ht="16.5" customHeight="1" x14ac:dyDescent="0.2">
      <c r="A177" s="113"/>
      <c r="B177" s="363"/>
      <c r="C177" s="116" t="s">
        <v>908</v>
      </c>
      <c r="D177" s="156"/>
      <c r="E177" s="156"/>
      <c r="F177" s="156"/>
      <c r="G177" s="156"/>
      <c r="H177" s="156"/>
      <c r="I177" s="156"/>
      <c r="J177" s="156"/>
      <c r="K177" s="116"/>
      <c r="L177" s="116"/>
      <c r="M177" s="116"/>
      <c r="N177" s="327"/>
      <c r="O177" s="123"/>
      <c r="P177" s="123"/>
      <c r="Q177" s="123"/>
      <c r="R177" s="123"/>
      <c r="S177" s="113"/>
      <c r="T177" s="113"/>
      <c r="U177" s="113"/>
      <c r="V177" s="113"/>
      <c r="W177" s="113"/>
      <c r="X177" s="103"/>
      <c r="Y177" s="103"/>
      <c r="Z177" s="103"/>
      <c r="AA177" s="103"/>
      <c r="AB177" s="103"/>
      <c r="AC177" s="103"/>
      <c r="AD177" s="103"/>
      <c r="AE177" s="103"/>
      <c r="AF177" s="103"/>
      <c r="AG177" s="103"/>
      <c r="AH177" s="103"/>
      <c r="AI177" s="103"/>
      <c r="AJ177" s="103"/>
      <c r="AK177" s="103"/>
      <c r="AL177" s="103"/>
      <c r="AM177" s="103"/>
      <c r="AN177" s="103"/>
      <c r="AO177" s="103"/>
      <c r="AP177" s="103"/>
      <c r="AQ177" s="103"/>
      <c r="AR177" s="103"/>
      <c r="AS177" s="103"/>
      <c r="AT177" s="103"/>
    </row>
    <row r="178" spans="1:46" ht="16.5" customHeight="1" x14ac:dyDescent="0.2">
      <c r="A178" s="113"/>
      <c r="B178" s="363"/>
      <c r="C178" s="116" t="s">
        <v>611</v>
      </c>
      <c r="D178" s="156"/>
      <c r="E178" s="156"/>
      <c r="F178" s="156"/>
      <c r="G178" s="156"/>
      <c r="H178" s="156"/>
      <c r="I178" s="156"/>
      <c r="J178" s="156"/>
      <c r="K178" s="156"/>
      <c r="L178" s="156"/>
      <c r="M178" s="156"/>
      <c r="N178" s="327"/>
      <c r="O178" s="123"/>
      <c r="P178" s="123"/>
      <c r="Q178" s="123"/>
      <c r="R178" s="123"/>
      <c r="S178" s="113"/>
      <c r="T178" s="113"/>
      <c r="U178" s="113"/>
      <c r="V178" s="113"/>
      <c r="W178" s="113"/>
      <c r="X178" s="103"/>
      <c r="Y178" s="103"/>
      <c r="Z178" s="103"/>
      <c r="AA178" s="103"/>
      <c r="AB178" s="103"/>
      <c r="AC178" s="103"/>
      <c r="AD178" s="103"/>
      <c r="AE178" s="103"/>
      <c r="AF178" s="103"/>
      <c r="AG178" s="103"/>
      <c r="AH178" s="103"/>
      <c r="AI178" s="103"/>
      <c r="AJ178" s="103"/>
      <c r="AK178" s="103"/>
      <c r="AL178" s="103"/>
      <c r="AM178" s="103"/>
      <c r="AN178" s="103"/>
      <c r="AO178" s="103"/>
      <c r="AP178" s="103"/>
      <c r="AQ178" s="103"/>
      <c r="AR178" s="103"/>
      <c r="AS178" s="103"/>
      <c r="AT178" s="103"/>
    </row>
    <row r="179" spans="1:46" ht="16.5" customHeight="1" x14ac:dyDescent="0.2">
      <c r="A179" s="113"/>
      <c r="B179" s="363"/>
      <c r="C179" s="116" t="s">
        <v>605</v>
      </c>
      <c r="D179" s="156"/>
      <c r="E179" s="156"/>
      <c r="F179" s="156"/>
      <c r="G179" s="156"/>
      <c r="H179" s="156"/>
      <c r="I179" s="156"/>
      <c r="J179" s="156"/>
      <c r="K179" s="156"/>
      <c r="L179" s="156"/>
      <c r="M179" s="156"/>
      <c r="N179" s="327"/>
      <c r="O179" s="123"/>
      <c r="P179" s="123"/>
      <c r="Q179" s="123"/>
      <c r="R179" s="123"/>
      <c r="S179" s="113"/>
      <c r="T179" s="113"/>
      <c r="U179" s="113"/>
      <c r="V179" s="113"/>
      <c r="W179" s="113"/>
      <c r="X179" s="103"/>
      <c r="Y179" s="103"/>
      <c r="Z179" s="103"/>
      <c r="AA179" s="103"/>
      <c r="AB179" s="103"/>
      <c r="AC179" s="103"/>
      <c r="AD179" s="103"/>
      <c r="AE179" s="103"/>
      <c r="AF179" s="103"/>
      <c r="AG179" s="103"/>
      <c r="AH179" s="103"/>
      <c r="AI179" s="103"/>
      <c r="AJ179" s="103"/>
      <c r="AK179" s="103"/>
      <c r="AL179" s="103"/>
      <c r="AM179" s="103"/>
      <c r="AN179" s="103"/>
      <c r="AO179" s="103"/>
      <c r="AP179" s="103"/>
      <c r="AQ179" s="103"/>
      <c r="AR179" s="103"/>
      <c r="AS179" s="103"/>
      <c r="AT179" s="103"/>
    </row>
    <row r="180" spans="1:46" ht="16.5" customHeight="1" x14ac:dyDescent="0.2">
      <c r="A180" s="113"/>
      <c r="B180" s="363"/>
      <c r="C180" s="167" t="s">
        <v>608</v>
      </c>
      <c r="D180" s="167"/>
      <c r="E180" s="167"/>
      <c r="F180" s="167"/>
      <c r="G180" s="167"/>
      <c r="H180" s="167"/>
      <c r="I180" s="167"/>
      <c r="J180" s="167"/>
      <c r="K180" s="167"/>
      <c r="L180" s="156"/>
      <c r="M180" s="156"/>
      <c r="N180" s="327"/>
      <c r="O180" s="123"/>
      <c r="P180" s="123"/>
      <c r="Q180" s="123"/>
      <c r="R180" s="123"/>
      <c r="S180" s="113"/>
      <c r="T180" s="113"/>
      <c r="U180" s="113"/>
      <c r="V180" s="113"/>
      <c r="W180" s="113"/>
      <c r="X180" s="103"/>
      <c r="Y180" s="103"/>
      <c r="Z180" s="103"/>
      <c r="AA180" s="103"/>
      <c r="AB180" s="103"/>
      <c r="AC180" s="103"/>
      <c r="AD180" s="103"/>
      <c r="AE180" s="103"/>
      <c r="AF180" s="103"/>
      <c r="AG180" s="103"/>
      <c r="AH180" s="103"/>
      <c r="AI180" s="103"/>
      <c r="AJ180" s="103"/>
      <c r="AK180" s="103"/>
      <c r="AL180" s="103"/>
      <c r="AM180" s="103"/>
      <c r="AN180" s="103"/>
      <c r="AO180" s="103"/>
      <c r="AP180" s="103"/>
      <c r="AQ180" s="103"/>
      <c r="AR180" s="103"/>
      <c r="AS180" s="103"/>
      <c r="AT180" s="103"/>
    </row>
    <row r="181" spans="1:46" ht="16.5" customHeight="1" x14ac:dyDescent="0.2">
      <c r="A181" s="113"/>
      <c r="B181" s="363"/>
      <c r="C181" s="670" t="s">
        <v>909</v>
      </c>
      <c r="D181" s="671"/>
      <c r="E181" s="671"/>
      <c r="F181" s="156"/>
      <c r="G181" s="156"/>
      <c r="H181" s="156"/>
      <c r="I181" s="156"/>
      <c r="J181" s="156"/>
      <c r="K181" s="156"/>
      <c r="L181" s="156"/>
      <c r="M181" s="156"/>
      <c r="N181" s="327"/>
      <c r="O181" s="123"/>
      <c r="P181" s="123"/>
      <c r="Q181" s="123"/>
      <c r="R181" s="123"/>
      <c r="S181" s="113"/>
      <c r="T181" s="113"/>
      <c r="U181" s="113"/>
      <c r="V181" s="113"/>
      <c r="W181" s="113"/>
      <c r="X181" s="103"/>
      <c r="Y181" s="103"/>
      <c r="Z181" s="103"/>
      <c r="AA181" s="103"/>
      <c r="AB181" s="103"/>
      <c r="AC181" s="103"/>
      <c r="AD181" s="103"/>
      <c r="AE181" s="103"/>
      <c r="AF181" s="103"/>
      <c r="AG181" s="103"/>
      <c r="AH181" s="103"/>
      <c r="AI181" s="103"/>
      <c r="AJ181" s="103"/>
      <c r="AK181" s="103"/>
      <c r="AL181" s="103"/>
      <c r="AM181" s="103"/>
      <c r="AN181" s="103"/>
      <c r="AO181" s="103"/>
      <c r="AP181" s="103"/>
      <c r="AQ181" s="103"/>
      <c r="AR181" s="103"/>
      <c r="AS181" s="103"/>
      <c r="AT181" s="103"/>
    </row>
    <row r="182" spans="1:46" ht="16.5" customHeight="1" x14ac:dyDescent="0.2">
      <c r="A182" s="113"/>
      <c r="B182" s="363"/>
      <c r="C182" s="670" t="s">
        <v>319</v>
      </c>
      <c r="D182" s="671"/>
      <c r="E182" s="671"/>
      <c r="F182" s="156"/>
      <c r="G182" s="156"/>
      <c r="H182" s="156"/>
      <c r="I182" s="156"/>
      <c r="J182" s="156"/>
      <c r="K182" s="156"/>
      <c r="L182" s="156"/>
      <c r="M182" s="156"/>
      <c r="N182" s="327"/>
      <c r="O182" s="123"/>
      <c r="P182" s="123"/>
      <c r="Q182" s="123"/>
      <c r="R182" s="123"/>
      <c r="S182" s="113"/>
      <c r="T182" s="113"/>
      <c r="U182" s="113"/>
      <c r="V182" s="113"/>
      <c r="W182" s="113"/>
      <c r="X182" s="103"/>
      <c r="Y182" s="103"/>
      <c r="Z182" s="103"/>
      <c r="AA182" s="103"/>
      <c r="AB182" s="103"/>
      <c r="AC182" s="103"/>
      <c r="AD182" s="103"/>
      <c r="AE182" s="103"/>
      <c r="AF182" s="103"/>
      <c r="AG182" s="103"/>
      <c r="AH182" s="103"/>
      <c r="AI182" s="103"/>
      <c r="AJ182" s="103"/>
      <c r="AK182" s="103"/>
      <c r="AL182" s="103"/>
      <c r="AM182" s="103"/>
      <c r="AN182" s="103"/>
      <c r="AO182" s="103"/>
      <c r="AP182" s="103"/>
      <c r="AQ182" s="103"/>
      <c r="AR182" s="103"/>
      <c r="AS182" s="103"/>
      <c r="AT182" s="103"/>
    </row>
    <row r="183" spans="1:46" ht="16.5" customHeight="1" x14ac:dyDescent="0.2">
      <c r="A183" s="113"/>
      <c r="B183" s="363"/>
      <c r="C183" s="156" t="s">
        <v>320</v>
      </c>
      <c r="D183" s="671"/>
      <c r="E183" s="671"/>
      <c r="F183" s="156"/>
      <c r="G183" s="156"/>
      <c r="H183" s="156"/>
      <c r="I183" s="156"/>
      <c r="J183" s="156"/>
      <c r="K183" s="156"/>
      <c r="L183" s="156"/>
      <c r="M183" s="156"/>
      <c r="N183" s="327"/>
      <c r="O183" s="123"/>
      <c r="P183" s="123"/>
      <c r="Q183" s="123"/>
      <c r="R183" s="123"/>
      <c r="S183" s="113"/>
      <c r="T183" s="113"/>
      <c r="U183" s="113"/>
      <c r="V183" s="113"/>
      <c r="W183" s="113"/>
      <c r="X183" s="103"/>
      <c r="Y183" s="103"/>
      <c r="Z183" s="103"/>
      <c r="AA183" s="103"/>
      <c r="AB183" s="103"/>
      <c r="AC183" s="103"/>
      <c r="AD183" s="103"/>
      <c r="AE183" s="103"/>
      <c r="AF183" s="103"/>
      <c r="AG183" s="103"/>
      <c r="AH183" s="103"/>
      <c r="AI183" s="103"/>
      <c r="AJ183" s="103"/>
      <c r="AK183" s="103"/>
      <c r="AL183" s="103"/>
      <c r="AM183" s="103"/>
      <c r="AN183" s="103"/>
      <c r="AO183" s="103"/>
      <c r="AP183" s="103"/>
      <c r="AQ183" s="103"/>
      <c r="AR183" s="103"/>
      <c r="AS183" s="103"/>
      <c r="AT183" s="103"/>
    </row>
    <row r="184" spans="1:46" ht="16.5" customHeight="1" x14ac:dyDescent="0.2">
      <c r="A184" s="113"/>
      <c r="B184" s="363"/>
      <c r="C184" s="156" t="s">
        <v>364</v>
      </c>
      <c r="D184" s="671"/>
      <c r="E184" s="671"/>
      <c r="F184" s="156"/>
      <c r="G184" s="156"/>
      <c r="H184" s="156"/>
      <c r="I184" s="156"/>
      <c r="J184" s="156"/>
      <c r="K184" s="156"/>
      <c r="L184" s="156"/>
      <c r="M184" s="156"/>
      <c r="N184" s="327"/>
      <c r="O184" s="123"/>
      <c r="P184" s="123"/>
      <c r="Q184" s="123"/>
      <c r="R184" s="123"/>
      <c r="S184" s="113"/>
      <c r="T184" s="113"/>
      <c r="U184" s="113"/>
      <c r="V184" s="113"/>
      <c r="W184" s="113"/>
      <c r="X184" s="103"/>
      <c r="Y184" s="103"/>
      <c r="Z184" s="103"/>
      <c r="AA184" s="103"/>
      <c r="AB184" s="103"/>
      <c r="AC184" s="103"/>
      <c r="AD184" s="103"/>
      <c r="AE184" s="103"/>
      <c r="AF184" s="103"/>
      <c r="AG184" s="103"/>
      <c r="AH184" s="103"/>
      <c r="AI184" s="103"/>
      <c r="AJ184" s="103"/>
      <c r="AK184" s="103"/>
      <c r="AL184" s="103"/>
      <c r="AM184" s="103"/>
      <c r="AN184" s="103"/>
      <c r="AO184" s="103"/>
      <c r="AP184" s="103"/>
      <c r="AQ184" s="103"/>
      <c r="AR184" s="103"/>
      <c r="AS184" s="103"/>
      <c r="AT184" s="103"/>
    </row>
    <row r="185" spans="1:46" ht="16.5" customHeight="1" x14ac:dyDescent="0.2">
      <c r="A185" s="113"/>
      <c r="B185" s="363"/>
      <c r="C185" s="156"/>
      <c r="D185" s="671"/>
      <c r="E185" s="671"/>
      <c r="F185" s="156"/>
      <c r="G185" s="156"/>
      <c r="H185" s="156"/>
      <c r="I185" s="156"/>
      <c r="J185" s="156"/>
      <c r="K185" s="156"/>
      <c r="L185" s="156"/>
      <c r="M185" s="156"/>
      <c r="N185" s="327"/>
      <c r="O185" s="123"/>
      <c r="P185" s="123"/>
      <c r="Q185" s="123"/>
      <c r="R185" s="123"/>
      <c r="S185" s="113"/>
      <c r="T185" s="113"/>
      <c r="U185" s="113"/>
      <c r="V185" s="113"/>
      <c r="W185" s="113"/>
      <c r="X185" s="103"/>
      <c r="Y185" s="103"/>
      <c r="Z185" s="103"/>
      <c r="AA185" s="103"/>
      <c r="AB185" s="103"/>
      <c r="AC185" s="103"/>
      <c r="AD185" s="103"/>
      <c r="AE185" s="103"/>
      <c r="AF185" s="103"/>
      <c r="AG185" s="103"/>
      <c r="AH185" s="103"/>
      <c r="AI185" s="103"/>
      <c r="AJ185" s="103"/>
      <c r="AK185" s="103"/>
      <c r="AL185" s="103"/>
      <c r="AM185" s="103"/>
      <c r="AN185" s="103"/>
      <c r="AO185" s="103"/>
      <c r="AP185" s="103"/>
      <c r="AQ185" s="103"/>
      <c r="AR185" s="103"/>
      <c r="AS185" s="103"/>
      <c r="AT185" s="103"/>
    </row>
    <row r="186" spans="1:46" ht="16.5" customHeight="1" x14ac:dyDescent="0.2">
      <c r="A186" s="113"/>
      <c r="B186" s="363"/>
      <c r="C186" s="670" t="s">
        <v>212</v>
      </c>
      <c r="D186" s="671"/>
      <c r="E186" s="671"/>
      <c r="F186" s="156"/>
      <c r="G186" s="156"/>
      <c r="H186" s="156"/>
      <c r="I186" s="156"/>
      <c r="J186" s="156"/>
      <c r="K186" s="156"/>
      <c r="L186" s="156"/>
      <c r="M186" s="156"/>
      <c r="N186" s="327"/>
      <c r="O186" s="123"/>
      <c r="P186" s="123"/>
      <c r="Q186" s="123"/>
      <c r="R186" s="123"/>
      <c r="S186" s="113"/>
      <c r="T186" s="113"/>
      <c r="U186" s="113"/>
      <c r="V186" s="113"/>
      <c r="W186" s="113"/>
      <c r="X186" s="103"/>
      <c r="Y186" s="103"/>
      <c r="Z186" s="103"/>
      <c r="AA186" s="103"/>
      <c r="AB186" s="103"/>
      <c r="AC186" s="103"/>
      <c r="AD186" s="103"/>
      <c r="AE186" s="103"/>
      <c r="AF186" s="103"/>
      <c r="AG186" s="103"/>
      <c r="AH186" s="103"/>
      <c r="AI186" s="103"/>
      <c r="AJ186" s="103"/>
      <c r="AK186" s="103"/>
      <c r="AL186" s="103"/>
      <c r="AM186" s="103"/>
      <c r="AN186" s="103"/>
      <c r="AO186" s="103"/>
      <c r="AP186" s="103"/>
      <c r="AQ186" s="103"/>
      <c r="AR186" s="103"/>
      <c r="AS186" s="103"/>
      <c r="AT186" s="103"/>
    </row>
    <row r="187" spans="1:46" ht="16.5" customHeight="1" x14ac:dyDescent="0.2">
      <c r="A187" s="113"/>
      <c r="B187" s="363"/>
      <c r="C187" s="156" t="s">
        <v>356</v>
      </c>
      <c r="D187" s="156"/>
      <c r="E187" s="156"/>
      <c r="F187" s="156"/>
      <c r="G187" s="156"/>
      <c r="H187" s="156"/>
      <c r="I187" s="156"/>
      <c r="J187" s="156"/>
      <c r="K187" s="156"/>
      <c r="L187" s="156"/>
      <c r="M187" s="156"/>
      <c r="N187" s="327"/>
      <c r="O187" s="123"/>
      <c r="P187" s="123"/>
      <c r="Q187" s="123"/>
      <c r="R187" s="123"/>
      <c r="S187" s="113"/>
      <c r="T187" s="113"/>
      <c r="U187" s="113"/>
      <c r="V187" s="113"/>
      <c r="W187" s="113"/>
      <c r="X187" s="103"/>
      <c r="Y187" s="103"/>
      <c r="Z187" s="103"/>
      <c r="AA187" s="103"/>
      <c r="AB187" s="103"/>
      <c r="AC187" s="103"/>
      <c r="AD187" s="103"/>
      <c r="AE187" s="103"/>
      <c r="AF187" s="103"/>
      <c r="AG187" s="103"/>
      <c r="AH187" s="103"/>
      <c r="AI187" s="103"/>
      <c r="AJ187" s="103"/>
      <c r="AK187" s="103"/>
      <c r="AL187" s="103"/>
      <c r="AM187" s="103"/>
      <c r="AN187" s="103"/>
      <c r="AO187" s="103"/>
      <c r="AP187" s="103"/>
      <c r="AQ187" s="103"/>
      <c r="AR187" s="103"/>
      <c r="AS187" s="103"/>
      <c r="AT187" s="103"/>
    </row>
    <row r="188" spans="1:46" ht="16.5" customHeight="1" x14ac:dyDescent="0.2">
      <c r="A188" s="113"/>
      <c r="B188" s="363"/>
      <c r="C188" s="156" t="s">
        <v>726</v>
      </c>
      <c r="D188" s="156"/>
      <c r="E188" s="156"/>
      <c r="F188" s="156"/>
      <c r="G188" s="156"/>
      <c r="H188" s="156"/>
      <c r="I188" s="156"/>
      <c r="J188" s="156"/>
      <c r="K188" s="156"/>
      <c r="L188" s="156"/>
      <c r="M188" s="156"/>
      <c r="N188" s="327"/>
      <c r="O188" s="123"/>
      <c r="P188" s="123"/>
      <c r="Q188" s="123"/>
      <c r="R188" s="123"/>
      <c r="S188" s="113"/>
      <c r="T188" s="113"/>
      <c r="U188" s="113"/>
      <c r="V188" s="113"/>
      <c r="W188" s="113"/>
      <c r="X188" s="103"/>
      <c r="Y188" s="103"/>
      <c r="Z188" s="103"/>
      <c r="AA188" s="103"/>
      <c r="AB188" s="103"/>
      <c r="AC188" s="103"/>
      <c r="AD188" s="103"/>
      <c r="AE188" s="103"/>
      <c r="AF188" s="103"/>
      <c r="AG188" s="103"/>
      <c r="AH188" s="103"/>
      <c r="AI188" s="103"/>
      <c r="AJ188" s="103"/>
      <c r="AK188" s="103"/>
      <c r="AL188" s="103"/>
      <c r="AM188" s="103"/>
      <c r="AN188" s="103"/>
      <c r="AO188" s="103"/>
      <c r="AP188" s="103"/>
      <c r="AQ188" s="103"/>
      <c r="AR188" s="103"/>
      <c r="AS188" s="103"/>
      <c r="AT188" s="103"/>
    </row>
    <row r="189" spans="1:46" ht="16.5" customHeight="1" x14ac:dyDescent="0.2">
      <c r="A189" s="113"/>
      <c r="B189" s="363"/>
      <c r="C189" s="156"/>
      <c r="D189" s="156"/>
      <c r="E189" s="156"/>
      <c r="F189" s="156"/>
      <c r="G189" s="156"/>
      <c r="H189" s="156"/>
      <c r="I189" s="156"/>
      <c r="J189" s="156"/>
      <c r="K189" s="156"/>
      <c r="L189" s="156"/>
      <c r="M189" s="156"/>
      <c r="N189" s="327"/>
      <c r="O189" s="123"/>
      <c r="P189" s="123"/>
      <c r="Q189" s="123"/>
      <c r="R189" s="123"/>
      <c r="S189" s="113"/>
      <c r="T189" s="113"/>
      <c r="U189" s="113"/>
      <c r="V189" s="113"/>
      <c r="W189" s="113"/>
      <c r="X189" s="103"/>
      <c r="Y189" s="103"/>
      <c r="Z189" s="103"/>
      <c r="AA189" s="103"/>
      <c r="AB189" s="103"/>
      <c r="AC189" s="103"/>
      <c r="AD189" s="103"/>
      <c r="AE189" s="103"/>
      <c r="AF189" s="103"/>
      <c r="AG189" s="103"/>
      <c r="AH189" s="103"/>
      <c r="AI189" s="103"/>
      <c r="AJ189" s="103"/>
      <c r="AK189" s="103"/>
      <c r="AL189" s="103"/>
      <c r="AM189" s="103"/>
      <c r="AN189" s="103"/>
      <c r="AO189" s="103"/>
      <c r="AP189" s="103"/>
      <c r="AQ189" s="103"/>
      <c r="AR189" s="103"/>
      <c r="AS189" s="103"/>
      <c r="AT189" s="103"/>
    </row>
    <row r="190" spans="1:46" ht="16.5" customHeight="1" x14ac:dyDescent="0.2">
      <c r="A190" s="113"/>
      <c r="B190" s="363"/>
      <c r="C190" s="156" t="s">
        <v>328</v>
      </c>
      <c r="D190" s="156"/>
      <c r="E190" s="156"/>
      <c r="F190" s="156"/>
      <c r="G190" s="156"/>
      <c r="H190" s="156"/>
      <c r="I190" s="156"/>
      <c r="J190" s="156"/>
      <c r="K190" s="156"/>
      <c r="L190" s="156"/>
      <c r="M190" s="156"/>
      <c r="N190" s="327"/>
      <c r="O190" s="123"/>
      <c r="P190" s="123"/>
      <c r="Q190" s="123"/>
      <c r="R190" s="123"/>
      <c r="S190" s="113"/>
      <c r="T190" s="113"/>
      <c r="U190" s="113"/>
      <c r="V190" s="113"/>
      <c r="W190" s="113"/>
      <c r="X190" s="103"/>
      <c r="Y190" s="103"/>
      <c r="Z190" s="103"/>
      <c r="AA190" s="103"/>
      <c r="AB190" s="103"/>
      <c r="AC190" s="103"/>
      <c r="AD190" s="103"/>
      <c r="AE190" s="103"/>
      <c r="AF190" s="103"/>
      <c r="AG190" s="103"/>
      <c r="AH190" s="103"/>
      <c r="AI190" s="103"/>
      <c r="AJ190" s="103"/>
      <c r="AK190" s="103"/>
      <c r="AL190" s="103"/>
      <c r="AM190" s="103"/>
      <c r="AN190" s="103"/>
      <c r="AO190" s="103"/>
      <c r="AP190" s="103"/>
      <c r="AQ190" s="103"/>
      <c r="AR190" s="103"/>
      <c r="AS190" s="103"/>
      <c r="AT190" s="103"/>
    </row>
    <row r="191" spans="1:46" ht="16.5" customHeight="1" x14ac:dyDescent="0.2">
      <c r="A191" s="113"/>
      <c r="B191" s="363"/>
      <c r="C191" s="156"/>
      <c r="D191" s="671"/>
      <c r="E191" s="671"/>
      <c r="F191" s="156"/>
      <c r="G191" s="156"/>
      <c r="H191" s="156"/>
      <c r="I191" s="156"/>
      <c r="J191" s="156"/>
      <c r="K191" s="156"/>
      <c r="L191" s="156"/>
      <c r="M191" s="156"/>
      <c r="N191" s="327"/>
      <c r="O191" s="123"/>
      <c r="P191" s="123"/>
      <c r="Q191" s="123"/>
      <c r="R191" s="123"/>
      <c r="S191" s="113"/>
      <c r="T191" s="113"/>
      <c r="U191" s="113"/>
      <c r="V191" s="113"/>
      <c r="W191" s="113"/>
      <c r="X191" s="103"/>
      <c r="Y191" s="103"/>
      <c r="Z191" s="103"/>
      <c r="AA191" s="103"/>
      <c r="AB191" s="103"/>
      <c r="AC191" s="103"/>
      <c r="AD191" s="103"/>
      <c r="AE191" s="103"/>
      <c r="AF191" s="103"/>
      <c r="AG191" s="103"/>
      <c r="AH191" s="103"/>
      <c r="AI191" s="103"/>
      <c r="AJ191" s="103"/>
      <c r="AK191" s="103"/>
      <c r="AL191" s="103"/>
      <c r="AM191" s="103"/>
      <c r="AN191" s="103"/>
      <c r="AO191" s="103"/>
      <c r="AP191" s="103"/>
      <c r="AQ191" s="103"/>
      <c r="AR191" s="103"/>
      <c r="AS191" s="103"/>
      <c r="AT191" s="103"/>
    </row>
    <row r="192" spans="1:46" ht="16.5" customHeight="1" x14ac:dyDescent="0.2">
      <c r="A192" s="113"/>
      <c r="B192" s="363"/>
      <c r="C192" s="670" t="s">
        <v>176</v>
      </c>
      <c r="D192" s="671"/>
      <c r="E192" s="671"/>
      <c r="F192" s="156"/>
      <c r="G192" s="156"/>
      <c r="H192" s="156"/>
      <c r="I192" s="156"/>
      <c r="J192" s="156"/>
      <c r="K192" s="156"/>
      <c r="L192" s="156"/>
      <c r="M192" s="156"/>
      <c r="N192" s="327"/>
      <c r="O192" s="123"/>
      <c r="P192" s="123"/>
      <c r="Q192" s="123"/>
      <c r="R192" s="123"/>
      <c r="S192" s="113"/>
      <c r="T192" s="113"/>
      <c r="U192" s="113"/>
      <c r="V192" s="113"/>
      <c r="W192" s="113"/>
      <c r="X192" s="103"/>
      <c r="Y192" s="103"/>
      <c r="Z192" s="103"/>
      <c r="AA192" s="103"/>
      <c r="AB192" s="103"/>
      <c r="AC192" s="103"/>
      <c r="AD192" s="103"/>
      <c r="AE192" s="103"/>
      <c r="AF192" s="103"/>
      <c r="AG192" s="103"/>
      <c r="AH192" s="103"/>
      <c r="AI192" s="103"/>
      <c r="AJ192" s="103"/>
      <c r="AK192" s="103"/>
      <c r="AL192" s="103"/>
      <c r="AM192" s="103"/>
      <c r="AN192" s="103"/>
      <c r="AO192" s="103"/>
      <c r="AP192" s="103"/>
      <c r="AQ192" s="103"/>
      <c r="AR192" s="103"/>
      <c r="AS192" s="103"/>
      <c r="AT192" s="103"/>
    </row>
    <row r="193" spans="1:46" ht="16.5" customHeight="1" x14ac:dyDescent="0.2">
      <c r="A193" s="113"/>
      <c r="B193" s="363"/>
      <c r="C193" s="156" t="s">
        <v>5</v>
      </c>
      <c r="D193" s="156"/>
      <c r="E193" s="156"/>
      <c r="F193" s="156"/>
      <c r="G193" s="156"/>
      <c r="H193" s="156"/>
      <c r="I193" s="156"/>
      <c r="J193" s="156"/>
      <c r="K193" s="156"/>
      <c r="L193" s="156"/>
      <c r="M193" s="156"/>
      <c r="N193" s="327"/>
      <c r="O193" s="123"/>
      <c r="P193" s="123"/>
      <c r="Q193" s="123"/>
      <c r="R193" s="123"/>
      <c r="S193" s="113"/>
      <c r="T193" s="113"/>
      <c r="U193" s="113"/>
      <c r="V193" s="113"/>
      <c r="W193" s="113"/>
      <c r="X193" s="103"/>
      <c r="Y193" s="103"/>
      <c r="Z193" s="103"/>
      <c r="AA193" s="103"/>
      <c r="AB193" s="103"/>
      <c r="AC193" s="103"/>
      <c r="AD193" s="103"/>
      <c r="AE193" s="103"/>
      <c r="AF193" s="103"/>
      <c r="AG193" s="103"/>
      <c r="AH193" s="103"/>
      <c r="AI193" s="103"/>
      <c r="AJ193" s="103"/>
      <c r="AK193" s="103"/>
      <c r="AL193" s="103"/>
      <c r="AM193" s="103"/>
      <c r="AN193" s="103"/>
      <c r="AO193" s="103"/>
      <c r="AP193" s="103"/>
      <c r="AQ193" s="103"/>
      <c r="AR193" s="103"/>
      <c r="AS193" s="103"/>
      <c r="AT193" s="103"/>
    </row>
    <row r="194" spans="1:46" ht="16.5" customHeight="1" x14ac:dyDescent="0.2">
      <c r="A194" s="113"/>
      <c r="B194" s="363"/>
      <c r="C194" s="156"/>
      <c r="D194" s="671"/>
      <c r="E194" s="671"/>
      <c r="F194" s="156"/>
      <c r="G194" s="156"/>
      <c r="H194" s="156"/>
      <c r="I194" s="156"/>
      <c r="J194" s="156"/>
      <c r="K194" s="156"/>
      <c r="L194" s="156"/>
      <c r="M194" s="156"/>
      <c r="N194" s="327"/>
      <c r="O194" s="123"/>
      <c r="P194" s="123"/>
      <c r="Q194" s="123"/>
      <c r="R194" s="123"/>
      <c r="S194" s="113"/>
      <c r="T194" s="113"/>
      <c r="U194" s="113"/>
      <c r="V194" s="113"/>
      <c r="W194" s="113"/>
      <c r="X194" s="103"/>
      <c r="Y194" s="103"/>
      <c r="Z194" s="103"/>
      <c r="AA194" s="103"/>
      <c r="AB194" s="103"/>
      <c r="AC194" s="103"/>
      <c r="AD194" s="103"/>
      <c r="AE194" s="103"/>
      <c r="AF194" s="103"/>
      <c r="AG194" s="103"/>
      <c r="AH194" s="103"/>
      <c r="AI194" s="103"/>
      <c r="AJ194" s="103"/>
      <c r="AK194" s="103"/>
      <c r="AL194" s="103"/>
      <c r="AM194" s="103"/>
      <c r="AN194" s="103"/>
      <c r="AO194" s="103"/>
      <c r="AP194" s="103"/>
      <c r="AQ194" s="103"/>
      <c r="AR194" s="103"/>
      <c r="AS194" s="103"/>
      <c r="AT194" s="103"/>
    </row>
    <row r="195" spans="1:46" ht="16.5" customHeight="1" x14ac:dyDescent="0.2">
      <c r="A195" s="113"/>
      <c r="B195" s="363"/>
      <c r="C195" s="142" t="s">
        <v>177</v>
      </c>
      <c r="D195" s="671"/>
      <c r="E195" s="671"/>
      <c r="F195" s="156"/>
      <c r="G195" s="156"/>
      <c r="H195" s="156"/>
      <c r="I195" s="156"/>
      <c r="J195" s="156"/>
      <c r="K195" s="156"/>
      <c r="L195" s="156"/>
      <c r="M195" s="156"/>
      <c r="N195" s="327"/>
      <c r="O195" s="123"/>
      <c r="P195" s="123"/>
      <c r="Q195" s="123"/>
      <c r="R195" s="123"/>
      <c r="S195" s="113"/>
      <c r="T195" s="113"/>
      <c r="U195" s="113"/>
      <c r="V195" s="113"/>
      <c r="W195" s="113"/>
      <c r="X195" s="103"/>
      <c r="Y195" s="103"/>
      <c r="Z195" s="103"/>
      <c r="AA195" s="103"/>
      <c r="AB195" s="103"/>
      <c r="AC195" s="103"/>
      <c r="AD195" s="103"/>
      <c r="AE195" s="103"/>
      <c r="AF195" s="103"/>
      <c r="AG195" s="103"/>
      <c r="AH195" s="103"/>
      <c r="AI195" s="103"/>
      <c r="AJ195" s="103"/>
      <c r="AK195" s="103"/>
      <c r="AL195" s="103"/>
      <c r="AM195" s="103"/>
      <c r="AN195" s="103"/>
      <c r="AO195" s="103"/>
      <c r="AP195" s="103"/>
      <c r="AQ195" s="103"/>
      <c r="AR195" s="103"/>
      <c r="AS195" s="103"/>
      <c r="AT195" s="103"/>
    </row>
    <row r="196" spans="1:46" ht="16.5" customHeight="1" x14ac:dyDescent="0.2">
      <c r="A196" s="113"/>
      <c r="B196" s="363"/>
      <c r="C196" s="1180" t="s">
        <v>582</v>
      </c>
      <c r="D196" s="156" t="s">
        <v>606</v>
      </c>
      <c r="E196" s="156"/>
      <c r="F196" s="156"/>
      <c r="G196" s="156"/>
      <c r="H196" s="156"/>
      <c r="I196" s="156"/>
      <c r="J196" s="156"/>
      <c r="K196" s="156"/>
      <c r="L196" s="156"/>
      <c r="M196" s="156"/>
      <c r="N196" s="327"/>
      <c r="O196" s="123"/>
      <c r="P196" s="123"/>
      <c r="Q196" s="123"/>
      <c r="R196" s="123"/>
      <c r="S196" s="113"/>
      <c r="T196" s="113"/>
      <c r="U196" s="113"/>
      <c r="V196" s="113"/>
      <c r="W196" s="113"/>
      <c r="X196" s="103"/>
      <c r="Y196" s="103"/>
      <c r="Z196" s="103"/>
      <c r="AA196" s="103"/>
      <c r="AB196" s="103"/>
      <c r="AC196" s="103"/>
      <c r="AD196" s="103"/>
      <c r="AE196" s="103"/>
      <c r="AF196" s="103"/>
      <c r="AG196" s="103"/>
      <c r="AH196" s="103"/>
      <c r="AI196" s="103"/>
      <c r="AJ196" s="103"/>
      <c r="AK196" s="103"/>
      <c r="AL196" s="103"/>
      <c r="AM196" s="103"/>
      <c r="AN196" s="103"/>
      <c r="AO196" s="103"/>
      <c r="AP196" s="103"/>
      <c r="AQ196" s="103"/>
      <c r="AR196" s="103"/>
      <c r="AS196" s="103"/>
      <c r="AT196" s="103"/>
    </row>
    <row r="197" spans="1:46" ht="16.5" customHeight="1" x14ac:dyDescent="0.2">
      <c r="A197" s="113"/>
      <c r="B197" s="363"/>
      <c r="C197" s="1179"/>
      <c r="D197" s="156" t="s">
        <v>329</v>
      </c>
      <c r="E197" s="156"/>
      <c r="F197" s="156"/>
      <c r="G197" s="156"/>
      <c r="H197" s="156"/>
      <c r="I197" s="156"/>
      <c r="J197" s="156"/>
      <c r="K197" s="156"/>
      <c r="L197" s="156"/>
      <c r="M197" s="156"/>
      <c r="N197" s="327"/>
      <c r="O197" s="123"/>
      <c r="P197" s="123"/>
      <c r="Q197" s="123"/>
      <c r="R197" s="123"/>
      <c r="S197" s="113"/>
      <c r="T197" s="113"/>
      <c r="U197" s="113"/>
      <c r="V197" s="113"/>
      <c r="W197" s="113"/>
      <c r="X197" s="103"/>
      <c r="Y197" s="103"/>
      <c r="Z197" s="103"/>
      <c r="AA197" s="103"/>
      <c r="AB197" s="103"/>
      <c r="AC197" s="103"/>
      <c r="AD197" s="103"/>
      <c r="AE197" s="103"/>
      <c r="AF197" s="103"/>
      <c r="AG197" s="103"/>
      <c r="AH197" s="103"/>
      <c r="AI197" s="103"/>
      <c r="AJ197" s="103"/>
      <c r="AK197" s="103"/>
      <c r="AL197" s="103"/>
      <c r="AM197" s="103"/>
      <c r="AN197" s="103"/>
      <c r="AO197" s="103"/>
      <c r="AP197" s="103"/>
      <c r="AQ197" s="103"/>
      <c r="AR197" s="103"/>
      <c r="AS197" s="103"/>
      <c r="AT197" s="103"/>
    </row>
    <row r="198" spans="1:46" ht="16.5" customHeight="1" x14ac:dyDescent="0.2">
      <c r="A198" s="113"/>
      <c r="B198" s="363"/>
      <c r="C198" s="1180" t="str">
        <f>C196</f>
        <v>*</v>
      </c>
      <c r="D198" s="156" t="s">
        <v>607</v>
      </c>
      <c r="E198" s="156"/>
      <c r="F198" s="156"/>
      <c r="G198" s="156"/>
      <c r="H198" s="156"/>
      <c r="I198" s="156"/>
      <c r="J198" s="156"/>
      <c r="K198" s="156"/>
      <c r="L198" s="156"/>
      <c r="M198" s="156"/>
      <c r="N198" s="327"/>
      <c r="O198" s="123"/>
      <c r="P198" s="123"/>
      <c r="Q198" s="123"/>
      <c r="R198" s="123"/>
      <c r="S198" s="113"/>
      <c r="T198" s="113"/>
      <c r="U198" s="113"/>
      <c r="V198" s="113"/>
      <c r="W198" s="113"/>
      <c r="X198" s="103"/>
      <c r="Y198" s="103"/>
      <c r="Z198" s="103"/>
      <c r="AA198" s="103"/>
      <c r="AB198" s="103"/>
      <c r="AC198" s="103"/>
      <c r="AD198" s="103"/>
      <c r="AE198" s="103"/>
      <c r="AF198" s="103"/>
      <c r="AG198" s="103"/>
      <c r="AH198" s="103"/>
      <c r="AI198" s="103"/>
      <c r="AJ198" s="103"/>
      <c r="AK198" s="103"/>
      <c r="AL198" s="103"/>
      <c r="AM198" s="103"/>
      <c r="AN198" s="103"/>
      <c r="AO198" s="103"/>
      <c r="AP198" s="103"/>
      <c r="AQ198" s="103"/>
      <c r="AR198" s="103"/>
      <c r="AS198" s="103"/>
      <c r="AT198" s="103"/>
    </row>
    <row r="199" spans="1:46" ht="16.5" customHeight="1" x14ac:dyDescent="0.2">
      <c r="A199" s="113"/>
      <c r="B199" s="363"/>
      <c r="C199" s="156"/>
      <c r="D199" s="671"/>
      <c r="E199" s="671"/>
      <c r="F199" s="156"/>
      <c r="G199" s="156"/>
      <c r="H199" s="156"/>
      <c r="I199" s="156"/>
      <c r="J199" s="156"/>
      <c r="K199" s="156"/>
      <c r="L199" s="156"/>
      <c r="M199" s="156"/>
      <c r="N199" s="327"/>
      <c r="O199" s="123"/>
      <c r="P199" s="123"/>
      <c r="Q199" s="123"/>
      <c r="R199" s="123"/>
      <c r="S199" s="113"/>
      <c r="T199" s="113"/>
      <c r="U199" s="113"/>
      <c r="V199" s="113"/>
      <c r="W199" s="113"/>
      <c r="X199" s="103"/>
      <c r="Y199" s="103"/>
      <c r="Z199" s="103"/>
      <c r="AA199" s="103"/>
      <c r="AB199" s="103"/>
      <c r="AC199" s="103"/>
      <c r="AD199" s="103"/>
      <c r="AE199" s="103"/>
      <c r="AF199" s="103"/>
      <c r="AG199" s="103"/>
      <c r="AH199" s="103"/>
      <c r="AI199" s="103"/>
      <c r="AJ199" s="103"/>
      <c r="AK199" s="103"/>
      <c r="AL199" s="103"/>
      <c r="AM199" s="103"/>
      <c r="AN199" s="103"/>
      <c r="AO199" s="103"/>
      <c r="AP199" s="103"/>
      <c r="AQ199" s="103"/>
      <c r="AR199" s="103"/>
      <c r="AS199" s="103"/>
      <c r="AT199" s="103"/>
    </row>
    <row r="200" spans="1:46" ht="16.5" customHeight="1" x14ac:dyDescent="0.25">
      <c r="A200" s="113"/>
      <c r="B200" s="363"/>
      <c r="C200" s="706" t="s">
        <v>910</v>
      </c>
      <c r="D200" s="671"/>
      <c r="E200" s="671"/>
      <c r="F200" s="156"/>
      <c r="G200" s="156"/>
      <c r="H200" s="156"/>
      <c r="I200" s="156"/>
      <c r="J200" s="156"/>
      <c r="K200" s="156"/>
      <c r="L200" s="156"/>
      <c r="M200" s="156"/>
      <c r="N200" s="327"/>
      <c r="O200" s="123"/>
      <c r="P200" s="123"/>
      <c r="Q200" s="123"/>
      <c r="R200" s="123"/>
      <c r="S200" s="113"/>
      <c r="T200" s="113"/>
      <c r="U200" s="113"/>
      <c r="V200" s="113"/>
      <c r="W200" s="113"/>
      <c r="X200" s="103"/>
      <c r="Y200" s="103"/>
      <c r="Z200" s="103"/>
      <c r="AA200" s="103"/>
      <c r="AB200" s="103"/>
      <c r="AC200" s="103"/>
      <c r="AD200" s="103"/>
      <c r="AE200" s="103"/>
      <c r="AF200" s="103"/>
      <c r="AG200" s="103"/>
      <c r="AH200" s="103"/>
      <c r="AI200" s="103"/>
      <c r="AJ200" s="103"/>
      <c r="AK200" s="103"/>
      <c r="AL200" s="103"/>
      <c r="AM200" s="103"/>
      <c r="AN200" s="103"/>
      <c r="AO200" s="103"/>
      <c r="AP200" s="103"/>
      <c r="AQ200" s="103"/>
      <c r="AR200" s="103"/>
      <c r="AS200" s="103"/>
      <c r="AT200" s="103"/>
    </row>
    <row r="201" spans="1:46" ht="7.5" customHeight="1" x14ac:dyDescent="0.2">
      <c r="A201" s="113"/>
      <c r="B201" s="363"/>
      <c r="C201" s="156"/>
      <c r="D201" s="671"/>
      <c r="E201" s="671"/>
      <c r="F201" s="156"/>
      <c r="G201" s="156"/>
      <c r="H201" s="156"/>
      <c r="I201" s="156"/>
      <c r="J201" s="156"/>
      <c r="K201" s="156"/>
      <c r="L201" s="156"/>
      <c r="M201" s="156"/>
      <c r="N201" s="574"/>
      <c r="O201" s="123"/>
      <c r="P201" s="123"/>
      <c r="Q201" s="123"/>
      <c r="R201" s="123"/>
      <c r="S201" s="113"/>
      <c r="T201" s="113"/>
      <c r="U201" s="113"/>
      <c r="V201" s="113"/>
      <c r="W201" s="113"/>
      <c r="X201" s="103"/>
      <c r="Y201" s="103"/>
      <c r="Z201" s="103"/>
      <c r="AA201" s="103"/>
      <c r="AB201" s="103"/>
      <c r="AC201" s="103"/>
      <c r="AD201" s="103"/>
      <c r="AE201" s="103"/>
      <c r="AF201" s="103"/>
      <c r="AG201" s="103"/>
      <c r="AH201" s="103"/>
      <c r="AI201" s="103"/>
      <c r="AJ201" s="103"/>
      <c r="AK201" s="103"/>
      <c r="AL201" s="103"/>
      <c r="AM201" s="103"/>
      <c r="AN201" s="103"/>
      <c r="AO201" s="103"/>
      <c r="AP201" s="103"/>
      <c r="AQ201" s="103"/>
      <c r="AR201" s="103"/>
      <c r="AS201" s="103"/>
      <c r="AT201" s="103"/>
    </row>
    <row r="202" spans="1:46" ht="16.5" customHeight="1" x14ac:dyDescent="0.2">
      <c r="A202" s="113"/>
      <c r="B202" s="363"/>
      <c r="C202" s="156" t="s">
        <v>911</v>
      </c>
      <c r="D202" s="156"/>
      <c r="E202" s="156"/>
      <c r="F202" s="156"/>
      <c r="G202" s="156"/>
      <c r="H202" s="156"/>
      <c r="I202" s="156"/>
      <c r="J202" s="156"/>
      <c r="K202" s="156"/>
      <c r="L202" s="156"/>
      <c r="M202" s="156"/>
      <c r="N202" s="327"/>
      <c r="O202" s="123"/>
      <c r="P202" s="123"/>
      <c r="Q202" s="123"/>
      <c r="R202" s="123"/>
      <c r="S202" s="113"/>
      <c r="T202" s="113"/>
      <c r="U202" s="113"/>
      <c r="V202" s="113"/>
      <c r="W202" s="113"/>
      <c r="X202" s="103"/>
      <c r="Y202" s="103"/>
      <c r="Z202" s="103"/>
      <c r="AA202" s="103"/>
      <c r="AB202" s="103"/>
      <c r="AC202" s="103"/>
      <c r="AD202" s="103"/>
      <c r="AE202" s="103"/>
      <c r="AF202" s="103"/>
      <c r="AG202" s="103"/>
      <c r="AH202" s="103"/>
      <c r="AI202" s="103"/>
      <c r="AJ202" s="103"/>
      <c r="AK202" s="103"/>
      <c r="AL202" s="103"/>
      <c r="AM202" s="103"/>
      <c r="AN202" s="103"/>
      <c r="AO202" s="103"/>
      <c r="AP202" s="103"/>
      <c r="AQ202" s="103"/>
      <c r="AR202" s="103"/>
      <c r="AS202" s="103"/>
      <c r="AT202" s="103"/>
    </row>
    <row r="203" spans="1:46" ht="16.5" customHeight="1" x14ac:dyDescent="0.2">
      <c r="A203" s="113"/>
      <c r="B203" s="363"/>
      <c r="C203" s="156" t="s">
        <v>322</v>
      </c>
      <c r="D203" s="156"/>
      <c r="E203" s="156"/>
      <c r="F203" s="156"/>
      <c r="G203" s="156"/>
      <c r="H203" s="156"/>
      <c r="I203" s="156"/>
      <c r="J203" s="156"/>
      <c r="K203" s="156"/>
      <c r="L203" s="156"/>
      <c r="M203" s="156"/>
      <c r="N203" s="327"/>
      <c r="O203" s="123"/>
      <c r="P203" s="123"/>
      <c r="Q203" s="123"/>
      <c r="R203" s="123"/>
      <c r="S203" s="113"/>
      <c r="T203" s="113"/>
      <c r="U203" s="113"/>
      <c r="V203" s="113"/>
      <c r="W203" s="113"/>
      <c r="X203" s="103"/>
      <c r="Y203" s="103"/>
      <c r="Z203" s="103"/>
      <c r="AA203" s="103"/>
      <c r="AB203" s="103"/>
      <c r="AC203" s="103"/>
      <c r="AD203" s="103"/>
      <c r="AE203" s="103"/>
      <c r="AF203" s="103"/>
      <c r="AG203" s="103"/>
      <c r="AH203" s="103"/>
      <c r="AI203" s="103"/>
      <c r="AJ203" s="103"/>
      <c r="AK203" s="103"/>
      <c r="AL203" s="103"/>
      <c r="AM203" s="103"/>
      <c r="AN203" s="103"/>
      <c r="AO203" s="103"/>
      <c r="AP203" s="103"/>
      <c r="AQ203" s="103"/>
      <c r="AR203" s="103"/>
      <c r="AS203" s="103"/>
      <c r="AT203" s="103"/>
    </row>
    <row r="204" spans="1:46" ht="16.5" customHeight="1" x14ac:dyDescent="0.2">
      <c r="A204" s="113"/>
      <c r="B204" s="363"/>
      <c r="C204" s="156"/>
      <c r="D204" s="671"/>
      <c r="E204" s="671"/>
      <c r="F204" s="156"/>
      <c r="G204" s="156"/>
      <c r="H204" s="156"/>
      <c r="I204" s="156"/>
      <c r="J204" s="156"/>
      <c r="K204" s="156"/>
      <c r="L204" s="156"/>
      <c r="M204" s="156"/>
      <c r="N204" s="327"/>
      <c r="O204" s="123"/>
      <c r="P204" s="123"/>
      <c r="Q204" s="123"/>
      <c r="R204" s="123"/>
      <c r="S204" s="113"/>
      <c r="T204" s="113"/>
      <c r="U204" s="113"/>
      <c r="V204" s="113"/>
      <c r="W204" s="113"/>
      <c r="X204" s="103"/>
      <c r="Y204" s="103"/>
      <c r="Z204" s="103"/>
      <c r="AA204" s="103"/>
      <c r="AB204" s="103"/>
      <c r="AC204" s="103"/>
      <c r="AD204" s="103"/>
      <c r="AE204" s="103"/>
      <c r="AF204" s="103"/>
      <c r="AG204" s="103"/>
      <c r="AH204" s="103"/>
      <c r="AI204" s="103"/>
      <c r="AJ204" s="103"/>
      <c r="AK204" s="103"/>
      <c r="AL204" s="103"/>
      <c r="AM204" s="103"/>
      <c r="AN204" s="103"/>
      <c r="AO204" s="103"/>
      <c r="AP204" s="103"/>
      <c r="AQ204" s="103"/>
      <c r="AR204" s="103"/>
      <c r="AS204" s="103"/>
      <c r="AT204" s="103"/>
    </row>
    <row r="205" spans="1:46" ht="16.5" customHeight="1" x14ac:dyDescent="0.2">
      <c r="A205" s="113"/>
      <c r="B205" s="363"/>
      <c r="C205" s="156" t="s">
        <v>321</v>
      </c>
      <c r="D205" s="156"/>
      <c r="E205" s="156"/>
      <c r="F205" s="156"/>
      <c r="G205" s="156"/>
      <c r="H205" s="156"/>
      <c r="I205" s="156"/>
      <c r="J205" s="156"/>
      <c r="K205" s="156"/>
      <c r="L205" s="156"/>
      <c r="M205" s="156"/>
      <c r="N205" s="327"/>
      <c r="O205" s="123"/>
      <c r="P205" s="123"/>
      <c r="Q205" s="123"/>
      <c r="R205" s="123"/>
      <c r="S205" s="113"/>
      <c r="T205" s="113"/>
      <c r="U205" s="113"/>
      <c r="V205" s="113"/>
      <c r="W205" s="113"/>
      <c r="X205" s="103"/>
      <c r="Y205" s="103"/>
      <c r="Z205" s="103"/>
      <c r="AA205" s="103"/>
      <c r="AB205" s="103"/>
      <c r="AC205" s="103"/>
      <c r="AD205" s="103"/>
      <c r="AE205" s="103"/>
      <c r="AF205" s="103"/>
      <c r="AG205" s="103"/>
      <c r="AH205" s="103"/>
      <c r="AI205" s="103"/>
      <c r="AJ205" s="103"/>
      <c r="AK205" s="103"/>
      <c r="AL205" s="103"/>
      <c r="AM205" s="103"/>
      <c r="AN205" s="103"/>
      <c r="AO205" s="103"/>
      <c r="AP205" s="103"/>
      <c r="AQ205" s="103"/>
      <c r="AR205" s="103"/>
      <c r="AS205" s="103"/>
      <c r="AT205" s="103"/>
    </row>
    <row r="206" spans="1:46" ht="16.5" customHeight="1" x14ac:dyDescent="0.2">
      <c r="A206" s="113"/>
      <c r="B206" s="363"/>
      <c r="C206" s="156" t="str">
        <f>"across various land value ranges in "&amp;'WK0 - Input data'!$F$58&amp;", and the rate levels across different land values in each year"</f>
        <v>across various land value ranges in 2020-21, and the rate levels across different land values in each year</v>
      </c>
      <c r="D206" s="156"/>
      <c r="E206" s="156"/>
      <c r="F206" s="156"/>
      <c r="G206" s="156"/>
      <c r="H206" s="156"/>
      <c r="I206" s="156"/>
      <c r="J206" s="156"/>
      <c r="K206" s="156"/>
      <c r="L206" s="156"/>
      <c r="M206" s="156"/>
      <c r="N206" s="327"/>
      <c r="O206" s="123"/>
      <c r="P206" s="123"/>
      <c r="Q206" s="123"/>
      <c r="R206" s="123"/>
      <c r="S206" s="113"/>
      <c r="T206" s="113"/>
      <c r="U206" s="113"/>
      <c r="V206" s="113"/>
      <c r="W206" s="113"/>
      <c r="X206" s="103"/>
      <c r="Y206" s="103"/>
      <c r="Z206" s="103"/>
      <c r="AA206" s="103"/>
      <c r="AB206" s="103"/>
      <c r="AC206" s="103"/>
      <c r="AD206" s="103"/>
      <c r="AE206" s="103"/>
      <c r="AF206" s="103"/>
      <c r="AG206" s="103"/>
      <c r="AH206" s="103"/>
      <c r="AI206" s="103"/>
      <c r="AJ206" s="103"/>
      <c r="AK206" s="103"/>
      <c r="AL206" s="103"/>
      <c r="AM206" s="103"/>
      <c r="AN206" s="103"/>
      <c r="AO206" s="103"/>
      <c r="AP206" s="103"/>
      <c r="AQ206" s="103"/>
      <c r="AR206" s="103"/>
      <c r="AS206" s="103"/>
      <c r="AT206" s="103"/>
    </row>
    <row r="207" spans="1:46" ht="16.5" customHeight="1" x14ac:dyDescent="0.2">
      <c r="A207" s="113"/>
      <c r="B207" s="363"/>
      <c r="C207" s="156" t="s">
        <v>227</v>
      </c>
      <c r="D207" s="156"/>
      <c r="E207" s="156"/>
      <c r="F207" s="156"/>
      <c r="G207" s="156"/>
      <c r="H207" s="156"/>
      <c r="I207" s="156"/>
      <c r="J207" s="156"/>
      <c r="K207" s="156"/>
      <c r="L207" s="156"/>
      <c r="M207" s="156"/>
      <c r="N207" s="327"/>
      <c r="O207" s="123"/>
      <c r="P207" s="123"/>
      <c r="Q207" s="123"/>
      <c r="R207" s="123"/>
      <c r="S207" s="113"/>
      <c r="T207" s="113"/>
      <c r="U207" s="113"/>
      <c r="V207" s="113"/>
      <c r="W207" s="113"/>
      <c r="X207" s="103"/>
      <c r="Y207" s="103"/>
      <c r="Z207" s="103"/>
      <c r="AA207" s="103"/>
      <c r="AB207" s="103"/>
      <c r="AC207" s="103"/>
      <c r="AD207" s="103"/>
      <c r="AE207" s="103"/>
      <c r="AF207" s="103"/>
      <c r="AG207" s="103"/>
      <c r="AH207" s="103"/>
      <c r="AI207" s="103"/>
      <c r="AJ207" s="103"/>
      <c r="AK207" s="103"/>
      <c r="AL207" s="103"/>
      <c r="AM207" s="103"/>
      <c r="AN207" s="103"/>
      <c r="AO207" s="103"/>
      <c r="AP207" s="103"/>
      <c r="AQ207" s="103"/>
      <c r="AR207" s="103"/>
      <c r="AS207" s="103"/>
      <c r="AT207" s="103"/>
    </row>
    <row r="208" spans="1:46" ht="16.5" customHeight="1" x14ac:dyDescent="0.2">
      <c r="A208" s="113"/>
      <c r="B208" s="363"/>
      <c r="C208" s="670" t="s">
        <v>909</v>
      </c>
      <c r="D208" s="156"/>
      <c r="E208" s="156"/>
      <c r="F208" s="156"/>
      <c r="G208" s="156"/>
      <c r="H208" s="156"/>
      <c r="I208" s="156"/>
      <c r="J208" s="156"/>
      <c r="K208" s="156"/>
      <c r="L208" s="156"/>
      <c r="M208" s="156"/>
      <c r="N208" s="327"/>
      <c r="O208" s="123"/>
      <c r="P208" s="123"/>
      <c r="Q208" s="123"/>
      <c r="R208" s="123"/>
      <c r="S208" s="113"/>
      <c r="T208" s="113"/>
      <c r="U208" s="113"/>
      <c r="V208" s="113"/>
      <c r="W208" s="113"/>
      <c r="X208" s="103"/>
      <c r="Y208" s="103"/>
      <c r="Z208" s="103"/>
      <c r="AA208" s="103"/>
      <c r="AB208" s="103"/>
      <c r="AC208" s="103"/>
      <c r="AD208" s="103"/>
      <c r="AE208" s="103"/>
      <c r="AF208" s="103"/>
      <c r="AG208" s="103"/>
      <c r="AH208" s="103"/>
      <c r="AI208" s="103"/>
      <c r="AJ208" s="103"/>
      <c r="AK208" s="103"/>
      <c r="AL208" s="103"/>
      <c r="AM208" s="103"/>
      <c r="AN208" s="103"/>
      <c r="AO208" s="103"/>
      <c r="AP208" s="103"/>
      <c r="AQ208" s="103"/>
      <c r="AR208" s="103"/>
      <c r="AS208" s="103"/>
      <c r="AT208" s="103"/>
    </row>
    <row r="209" spans="1:46" ht="16.5" customHeight="1" x14ac:dyDescent="0.2">
      <c r="A209" s="113"/>
      <c r="B209" s="363"/>
      <c r="C209" s="156" t="s">
        <v>228</v>
      </c>
      <c r="D209" s="156"/>
      <c r="E209" s="156"/>
      <c r="F209" s="156"/>
      <c r="G209" s="156"/>
      <c r="H209" s="156"/>
      <c r="I209" s="156"/>
      <c r="J209" s="156"/>
      <c r="K209" s="156"/>
      <c r="L209" s="156"/>
      <c r="M209" s="156"/>
      <c r="N209" s="327"/>
      <c r="O209" s="123"/>
      <c r="P209" s="123"/>
      <c r="Q209" s="123"/>
      <c r="R209" s="123"/>
      <c r="S209" s="113"/>
      <c r="T209" s="113"/>
      <c r="U209" s="113"/>
      <c r="V209" s="113"/>
      <c r="W209" s="113"/>
      <c r="X209" s="103"/>
      <c r="Y209" s="103"/>
      <c r="Z209" s="103"/>
      <c r="AA209" s="103"/>
      <c r="AB209" s="103"/>
      <c r="AC209" s="103"/>
      <c r="AD209" s="103"/>
      <c r="AE209" s="103"/>
      <c r="AF209" s="103"/>
      <c r="AG209" s="103"/>
      <c r="AH209" s="103"/>
      <c r="AI209" s="103"/>
      <c r="AJ209" s="103"/>
      <c r="AK209" s="103"/>
      <c r="AL209" s="103"/>
      <c r="AM209" s="103"/>
      <c r="AN209" s="103"/>
      <c r="AO209" s="103"/>
      <c r="AP209" s="103"/>
      <c r="AQ209" s="103"/>
      <c r="AR209" s="103"/>
      <c r="AS209" s="103"/>
      <c r="AT209" s="103"/>
    </row>
    <row r="210" spans="1:46" ht="16.5" customHeight="1" x14ac:dyDescent="0.2">
      <c r="A210" s="113"/>
      <c r="B210" s="363"/>
      <c r="C210" s="156" t="s">
        <v>614</v>
      </c>
      <c r="D210" s="156"/>
      <c r="E210" s="156"/>
      <c r="F210" s="156"/>
      <c r="G210" s="156"/>
      <c r="H210" s="156"/>
      <c r="I210" s="156"/>
      <c r="J210" s="156"/>
      <c r="K210" s="156"/>
      <c r="L210" s="156"/>
      <c r="M210" s="156"/>
      <c r="N210" s="327"/>
      <c r="O210" s="123"/>
      <c r="P210" s="123"/>
      <c r="Q210" s="123"/>
      <c r="R210" s="123"/>
      <c r="S210" s="113"/>
      <c r="T210" s="113"/>
      <c r="U210" s="113"/>
      <c r="V210" s="113"/>
      <c r="W210" s="113"/>
      <c r="X210" s="103"/>
      <c r="Y210" s="103"/>
      <c r="Z210" s="103"/>
      <c r="AA210" s="103"/>
      <c r="AB210" s="103"/>
      <c r="AC210" s="103"/>
      <c r="AD210" s="103"/>
      <c r="AE210" s="103"/>
      <c r="AF210" s="103"/>
      <c r="AG210" s="103"/>
      <c r="AH210" s="103"/>
      <c r="AI210" s="103"/>
      <c r="AJ210" s="103"/>
      <c r="AK210" s="103"/>
      <c r="AL210" s="103"/>
      <c r="AM210" s="103"/>
      <c r="AN210" s="103"/>
      <c r="AO210" s="103"/>
      <c r="AP210" s="103"/>
      <c r="AQ210" s="103"/>
      <c r="AR210" s="103"/>
      <c r="AS210" s="103"/>
      <c r="AT210" s="103"/>
    </row>
    <row r="211" spans="1:46" ht="16.5" customHeight="1" x14ac:dyDescent="0.2">
      <c r="A211" s="113"/>
      <c r="B211" s="363"/>
      <c r="C211" s="156" t="str">
        <f>"Please complete the tables using the number of assessments from the first year of the proposed SV ("&amp;'WK0 - Input data'!$D$45&amp;")."</f>
        <v>Please complete the tables using the number of assessments from the first year of the proposed SV (2021-22).</v>
      </c>
      <c r="D211" s="156"/>
      <c r="E211" s="156"/>
      <c r="F211" s="156"/>
      <c r="G211" s="156"/>
      <c r="H211" s="156"/>
      <c r="I211" s="156"/>
      <c r="J211" s="156"/>
      <c r="K211" s="156"/>
      <c r="L211" s="156"/>
      <c r="M211" s="156"/>
      <c r="N211" s="327"/>
      <c r="O211" s="123"/>
      <c r="P211" s="123"/>
      <c r="Q211" s="123"/>
      <c r="R211" s="123"/>
      <c r="S211" s="113"/>
      <c r="T211" s="113"/>
      <c r="U211" s="113"/>
      <c r="V211" s="113"/>
      <c r="W211" s="113"/>
      <c r="X211" s="103"/>
      <c r="Y211" s="103"/>
      <c r="Z211" s="103"/>
      <c r="AA211" s="103"/>
      <c r="AB211" s="103"/>
      <c r="AC211" s="103"/>
      <c r="AD211" s="103"/>
      <c r="AE211" s="103"/>
      <c r="AF211" s="103"/>
      <c r="AG211" s="103"/>
      <c r="AH211" s="103"/>
      <c r="AI211" s="103"/>
      <c r="AJ211" s="103"/>
      <c r="AK211" s="103"/>
      <c r="AL211" s="103"/>
      <c r="AM211" s="103"/>
      <c r="AN211" s="103"/>
      <c r="AO211" s="103"/>
      <c r="AP211" s="103"/>
      <c r="AQ211" s="103"/>
      <c r="AR211" s="103"/>
      <c r="AS211" s="103"/>
      <c r="AT211" s="103"/>
    </row>
    <row r="212" spans="1:46" ht="16.5" customHeight="1" x14ac:dyDescent="0.2">
      <c r="A212" s="113"/>
      <c r="B212" s="363"/>
      <c r="C212" s="156"/>
      <c r="D212" s="671"/>
      <c r="E212" s="671"/>
      <c r="F212" s="156"/>
      <c r="G212" s="156"/>
      <c r="H212" s="156"/>
      <c r="I212" s="156"/>
      <c r="J212" s="156"/>
      <c r="K212" s="156"/>
      <c r="L212" s="156"/>
      <c r="M212" s="156"/>
      <c r="N212" s="327"/>
      <c r="O212" s="123"/>
      <c r="P212" s="123"/>
      <c r="Q212" s="123"/>
      <c r="R212" s="123"/>
      <c r="S212" s="113"/>
      <c r="T212" s="113"/>
      <c r="U212" s="113"/>
      <c r="V212" s="113"/>
      <c r="W212" s="113"/>
      <c r="X212" s="103"/>
      <c r="Y212" s="103"/>
      <c r="Z212" s="103"/>
      <c r="AA212" s="103"/>
      <c r="AB212" s="103"/>
      <c r="AC212" s="103"/>
      <c r="AD212" s="103"/>
      <c r="AE212" s="103"/>
      <c r="AF212" s="103"/>
      <c r="AG212" s="103"/>
      <c r="AH212" s="103"/>
      <c r="AI212" s="103"/>
      <c r="AJ212" s="103"/>
      <c r="AK212" s="103"/>
      <c r="AL212" s="103"/>
      <c r="AM212" s="103"/>
      <c r="AN212" s="103"/>
      <c r="AO212" s="103"/>
      <c r="AP212" s="103"/>
      <c r="AQ212" s="103"/>
      <c r="AR212" s="103"/>
      <c r="AS212" s="103"/>
      <c r="AT212" s="103"/>
    </row>
    <row r="213" spans="1:46" ht="16.5" customHeight="1" x14ac:dyDescent="0.25">
      <c r="A213" s="113"/>
      <c r="B213" s="363"/>
      <c r="C213" s="706" t="s">
        <v>222</v>
      </c>
      <c r="D213" s="671"/>
      <c r="E213" s="671"/>
      <c r="F213" s="156"/>
      <c r="G213" s="156"/>
      <c r="H213" s="156"/>
      <c r="I213" s="156"/>
      <c r="J213" s="156"/>
      <c r="K213" s="156"/>
      <c r="L213" s="156"/>
      <c r="M213" s="156"/>
      <c r="N213" s="327"/>
      <c r="O213" s="123"/>
      <c r="P213" s="123"/>
      <c r="Q213" s="123"/>
      <c r="R213" s="123"/>
      <c r="S213" s="113"/>
      <c r="T213" s="113"/>
      <c r="U213" s="113"/>
      <c r="V213" s="113"/>
      <c r="W213" s="113"/>
      <c r="X213" s="103"/>
      <c r="Y213" s="103"/>
      <c r="Z213" s="103"/>
      <c r="AA213" s="103"/>
      <c r="AB213" s="103"/>
      <c r="AC213" s="103"/>
      <c r="AD213" s="103"/>
      <c r="AE213" s="103"/>
      <c r="AF213" s="103"/>
      <c r="AG213" s="103"/>
      <c r="AH213" s="103"/>
      <c r="AI213" s="103"/>
      <c r="AJ213" s="103"/>
      <c r="AK213" s="103"/>
      <c r="AL213" s="103"/>
      <c r="AM213" s="103"/>
      <c r="AN213" s="103"/>
      <c r="AO213" s="103"/>
      <c r="AP213" s="103"/>
      <c r="AQ213" s="103"/>
      <c r="AR213" s="103"/>
      <c r="AS213" s="103"/>
      <c r="AT213" s="103"/>
    </row>
    <row r="214" spans="1:46" ht="7.5" customHeight="1" x14ac:dyDescent="0.2">
      <c r="A214" s="113"/>
      <c r="B214" s="363"/>
      <c r="C214" s="156"/>
      <c r="D214" s="671"/>
      <c r="E214" s="671"/>
      <c r="F214" s="156"/>
      <c r="G214" s="156"/>
      <c r="H214" s="156"/>
      <c r="I214" s="156"/>
      <c r="J214" s="156"/>
      <c r="K214" s="156"/>
      <c r="L214" s="156"/>
      <c r="M214" s="156"/>
      <c r="N214" s="574"/>
      <c r="O214" s="123"/>
      <c r="P214" s="123"/>
      <c r="Q214" s="123"/>
      <c r="R214" s="123"/>
      <c r="S214" s="113"/>
      <c r="T214" s="113"/>
      <c r="U214" s="113"/>
      <c r="V214" s="113"/>
      <c r="W214" s="113"/>
      <c r="X214" s="103"/>
      <c r="Y214" s="103"/>
      <c r="Z214" s="103"/>
      <c r="AA214" s="103"/>
      <c r="AB214" s="103"/>
      <c r="AC214" s="103"/>
      <c r="AD214" s="103"/>
      <c r="AE214" s="103"/>
      <c r="AF214" s="103"/>
      <c r="AG214" s="103"/>
      <c r="AH214" s="103"/>
      <c r="AI214" s="103"/>
      <c r="AJ214" s="103"/>
      <c r="AK214" s="103"/>
      <c r="AL214" s="103"/>
      <c r="AM214" s="103"/>
      <c r="AN214" s="103"/>
      <c r="AO214" s="103"/>
      <c r="AP214" s="103"/>
      <c r="AQ214" s="103"/>
      <c r="AR214" s="103"/>
      <c r="AS214" s="103"/>
      <c r="AT214" s="103"/>
    </row>
    <row r="215" spans="1:46" ht="16.5" customHeight="1" x14ac:dyDescent="0.2">
      <c r="A215" s="113"/>
      <c r="B215" s="363"/>
      <c r="C215" s="156" t="s">
        <v>221</v>
      </c>
      <c r="D215" s="156"/>
      <c r="E215" s="156"/>
      <c r="F215" s="156"/>
      <c r="G215" s="156"/>
      <c r="H215" s="156"/>
      <c r="I215" s="156"/>
      <c r="J215" s="156"/>
      <c r="K215" s="156"/>
      <c r="L215" s="156"/>
      <c r="M215" s="156"/>
      <c r="N215" s="327"/>
      <c r="O215" s="123"/>
      <c r="P215" s="123"/>
      <c r="Q215" s="123"/>
      <c r="R215" s="123"/>
      <c r="S215" s="113"/>
      <c r="T215" s="113"/>
      <c r="U215" s="113"/>
      <c r="V215" s="113"/>
      <c r="W215" s="113"/>
      <c r="X215" s="103"/>
      <c r="Y215" s="103"/>
      <c r="Z215" s="103"/>
      <c r="AA215" s="103"/>
      <c r="AB215" s="103"/>
      <c r="AC215" s="103"/>
      <c r="AD215" s="103"/>
      <c r="AE215" s="103"/>
      <c r="AF215" s="103"/>
      <c r="AG215" s="103"/>
      <c r="AH215" s="103"/>
      <c r="AI215" s="103"/>
      <c r="AJ215" s="103"/>
      <c r="AK215" s="103"/>
      <c r="AL215" s="103"/>
      <c r="AM215" s="103"/>
      <c r="AN215" s="103"/>
      <c r="AO215" s="103"/>
      <c r="AP215" s="103"/>
      <c r="AQ215" s="103"/>
      <c r="AR215" s="103"/>
      <c r="AS215" s="103"/>
      <c r="AT215" s="103"/>
    </row>
    <row r="216" spans="1:46" ht="16.5" customHeight="1" x14ac:dyDescent="0.2">
      <c r="A216" s="113"/>
      <c r="B216" s="363"/>
      <c r="C216" s="156" t="s">
        <v>357</v>
      </c>
      <c r="D216" s="156"/>
      <c r="E216" s="156"/>
      <c r="F216" s="156"/>
      <c r="G216" s="156"/>
      <c r="H216" s="156"/>
      <c r="I216" s="156"/>
      <c r="J216" s="156"/>
      <c r="K216" s="156"/>
      <c r="L216" s="156"/>
      <c r="M216" s="156"/>
      <c r="N216" s="327"/>
      <c r="O216" s="123"/>
      <c r="P216" s="123"/>
      <c r="Q216" s="123"/>
      <c r="R216" s="123"/>
      <c r="S216" s="113"/>
      <c r="T216" s="113"/>
      <c r="U216" s="113"/>
      <c r="V216" s="113"/>
      <c r="W216" s="113"/>
      <c r="X216" s="103"/>
      <c r="Y216" s="103"/>
      <c r="Z216" s="103"/>
      <c r="AA216" s="103"/>
      <c r="AB216" s="103"/>
      <c r="AC216" s="103"/>
      <c r="AD216" s="103"/>
      <c r="AE216" s="103"/>
      <c r="AF216" s="103"/>
      <c r="AG216" s="103"/>
      <c r="AH216" s="103"/>
      <c r="AI216" s="103"/>
      <c r="AJ216" s="103"/>
      <c r="AK216" s="103"/>
      <c r="AL216" s="103"/>
      <c r="AM216" s="103"/>
      <c r="AN216" s="103"/>
      <c r="AO216" s="103"/>
      <c r="AP216" s="103"/>
      <c r="AQ216" s="103"/>
      <c r="AR216" s="103"/>
      <c r="AS216" s="103"/>
      <c r="AT216" s="103"/>
    </row>
    <row r="217" spans="1:46" ht="16.5" customHeight="1" x14ac:dyDescent="0.2">
      <c r="A217" s="113"/>
      <c r="B217" s="363"/>
      <c r="C217" s="156"/>
      <c r="D217" s="671"/>
      <c r="E217" s="671"/>
      <c r="F217" s="156"/>
      <c r="G217" s="156"/>
      <c r="H217" s="156"/>
      <c r="I217" s="156"/>
      <c r="J217" s="156"/>
      <c r="K217" s="156"/>
      <c r="L217" s="156"/>
      <c r="M217" s="156"/>
      <c r="N217" s="327"/>
      <c r="O217" s="123"/>
      <c r="P217" s="123"/>
      <c r="Q217" s="123"/>
      <c r="R217" s="123"/>
      <c r="S217" s="113"/>
      <c r="T217" s="113"/>
      <c r="U217" s="113"/>
      <c r="V217" s="113"/>
      <c r="W217" s="113"/>
      <c r="X217" s="103"/>
      <c r="Y217" s="103"/>
      <c r="Z217" s="103"/>
      <c r="AA217" s="103"/>
      <c r="AB217" s="103"/>
      <c r="AC217" s="103"/>
      <c r="AD217" s="103"/>
      <c r="AE217" s="103"/>
      <c r="AF217" s="103"/>
      <c r="AG217" s="103"/>
      <c r="AH217" s="103"/>
      <c r="AI217" s="103"/>
      <c r="AJ217" s="103"/>
      <c r="AK217" s="103"/>
      <c r="AL217" s="103"/>
      <c r="AM217" s="103"/>
      <c r="AN217" s="103"/>
      <c r="AO217" s="103"/>
      <c r="AP217" s="103"/>
      <c r="AQ217" s="103"/>
      <c r="AR217" s="103"/>
      <c r="AS217" s="103"/>
      <c r="AT217" s="103"/>
    </row>
    <row r="218" spans="1:46" ht="16.5" customHeight="1" x14ac:dyDescent="0.2">
      <c r="A218" s="113"/>
      <c r="B218" s="363"/>
      <c r="C218" s="156" t="s">
        <v>302</v>
      </c>
      <c r="D218" s="156"/>
      <c r="E218" s="156"/>
      <c r="F218" s="156"/>
      <c r="G218" s="156"/>
      <c r="H218" s="156"/>
      <c r="I218" s="156"/>
      <c r="J218" s="156"/>
      <c r="K218" s="156"/>
      <c r="L218" s="156"/>
      <c r="M218" s="156"/>
      <c r="N218" s="327"/>
      <c r="O218" s="123"/>
      <c r="P218" s="123"/>
      <c r="Q218" s="123"/>
      <c r="R218" s="123"/>
      <c r="S218" s="113"/>
      <c r="T218" s="113"/>
      <c r="U218" s="113"/>
      <c r="V218" s="113"/>
      <c r="W218" s="113"/>
      <c r="X218" s="103"/>
      <c r="Y218" s="103"/>
      <c r="Z218" s="103"/>
      <c r="AA218" s="103"/>
      <c r="AB218" s="103"/>
      <c r="AC218" s="103"/>
      <c r="AD218" s="103"/>
      <c r="AE218" s="103"/>
      <c r="AF218" s="103"/>
      <c r="AG218" s="103"/>
      <c r="AH218" s="103"/>
      <c r="AI218" s="103"/>
      <c r="AJ218" s="103"/>
      <c r="AK218" s="103"/>
      <c r="AL218" s="103"/>
      <c r="AM218" s="103"/>
      <c r="AN218" s="103"/>
      <c r="AO218" s="103"/>
      <c r="AP218" s="103"/>
      <c r="AQ218" s="103"/>
      <c r="AR218" s="103"/>
      <c r="AS218" s="103"/>
      <c r="AT218" s="103"/>
    </row>
    <row r="219" spans="1:46" ht="16.5" customHeight="1" x14ac:dyDescent="0.2">
      <c r="A219" s="113"/>
      <c r="B219" s="363"/>
      <c r="C219" s="156"/>
      <c r="D219" s="671"/>
      <c r="E219" s="671"/>
      <c r="F219" s="156"/>
      <c r="G219" s="156"/>
      <c r="H219" s="156"/>
      <c r="I219" s="156"/>
      <c r="J219" s="156"/>
      <c r="K219" s="156"/>
      <c r="L219" s="156"/>
      <c r="M219" s="156"/>
      <c r="N219" s="327"/>
      <c r="O219" s="123"/>
      <c r="P219" s="123"/>
      <c r="Q219" s="123"/>
      <c r="R219" s="123"/>
      <c r="S219" s="113"/>
      <c r="T219" s="113"/>
      <c r="U219" s="113"/>
      <c r="V219" s="113"/>
      <c r="W219" s="113"/>
      <c r="X219" s="103"/>
      <c r="Y219" s="103"/>
      <c r="Z219" s="103"/>
      <c r="AA219" s="103"/>
      <c r="AB219" s="103"/>
      <c r="AC219" s="103"/>
      <c r="AD219" s="103"/>
      <c r="AE219" s="103"/>
      <c r="AF219" s="103"/>
      <c r="AG219" s="103"/>
      <c r="AH219" s="103"/>
      <c r="AI219" s="103"/>
      <c r="AJ219" s="103"/>
      <c r="AK219" s="103"/>
      <c r="AL219" s="103"/>
      <c r="AM219" s="103"/>
      <c r="AN219" s="103"/>
      <c r="AO219" s="103"/>
      <c r="AP219" s="103"/>
      <c r="AQ219" s="103"/>
      <c r="AR219" s="103"/>
      <c r="AS219" s="103"/>
      <c r="AT219" s="103"/>
    </row>
    <row r="220" spans="1:46" ht="16.5" customHeight="1" x14ac:dyDescent="0.2">
      <c r="A220" s="113"/>
      <c r="B220" s="363"/>
      <c r="C220" s="156" t="s">
        <v>236</v>
      </c>
      <c r="D220" s="156"/>
      <c r="E220" s="156"/>
      <c r="F220" s="156"/>
      <c r="G220" s="156"/>
      <c r="H220" s="156"/>
      <c r="I220" s="156"/>
      <c r="J220" s="156"/>
      <c r="K220" s="156"/>
      <c r="L220" s="156"/>
      <c r="M220" s="156"/>
      <c r="N220" s="327"/>
      <c r="O220" s="123"/>
      <c r="P220" s="123"/>
      <c r="Q220" s="123"/>
      <c r="R220" s="123"/>
      <c r="S220" s="113"/>
      <c r="T220" s="113"/>
      <c r="U220" s="113"/>
      <c r="V220" s="113"/>
      <c r="W220" s="113"/>
      <c r="X220" s="103"/>
      <c r="Y220" s="103"/>
      <c r="Z220" s="103"/>
      <c r="AA220" s="103"/>
      <c r="AB220" s="103"/>
      <c r="AC220" s="103"/>
      <c r="AD220" s="103"/>
      <c r="AE220" s="103"/>
      <c r="AF220" s="103"/>
      <c r="AG220" s="103"/>
      <c r="AH220" s="103"/>
      <c r="AI220" s="103"/>
      <c r="AJ220" s="103"/>
      <c r="AK220" s="103"/>
      <c r="AL220" s="103"/>
      <c r="AM220" s="103"/>
      <c r="AN220" s="103"/>
      <c r="AO220" s="103"/>
      <c r="AP220" s="103"/>
      <c r="AQ220" s="103"/>
      <c r="AR220" s="103"/>
      <c r="AS220" s="103"/>
      <c r="AT220" s="103"/>
    </row>
    <row r="221" spans="1:46" ht="16.5" customHeight="1" x14ac:dyDescent="0.2">
      <c r="A221" s="113"/>
      <c r="B221" s="363"/>
      <c r="C221" s="156" t="s">
        <v>237</v>
      </c>
      <c r="D221" s="156"/>
      <c r="E221" s="156"/>
      <c r="F221" s="156"/>
      <c r="G221" s="156"/>
      <c r="H221" s="156"/>
      <c r="I221" s="156"/>
      <c r="J221" s="156"/>
      <c r="K221" s="156"/>
      <c r="L221" s="156"/>
      <c r="M221" s="156"/>
      <c r="N221" s="327"/>
      <c r="O221" s="123"/>
      <c r="P221" s="123"/>
      <c r="Q221" s="123"/>
      <c r="R221" s="123"/>
      <c r="S221" s="113"/>
      <c r="T221" s="113"/>
      <c r="U221" s="113"/>
      <c r="V221" s="113"/>
      <c r="W221" s="113"/>
      <c r="X221" s="103"/>
      <c r="Y221" s="103"/>
      <c r="Z221" s="103"/>
      <c r="AA221" s="103"/>
      <c r="AB221" s="103"/>
      <c r="AC221" s="103"/>
      <c r="AD221" s="103"/>
      <c r="AE221" s="103"/>
      <c r="AF221" s="103"/>
      <c r="AG221" s="103"/>
      <c r="AH221" s="103"/>
      <c r="AI221" s="103"/>
      <c r="AJ221" s="103"/>
      <c r="AK221" s="103"/>
      <c r="AL221" s="103"/>
      <c r="AM221" s="103"/>
      <c r="AN221" s="103"/>
      <c r="AO221" s="103"/>
      <c r="AP221" s="103"/>
      <c r="AQ221" s="103"/>
      <c r="AR221" s="103"/>
      <c r="AS221" s="103"/>
      <c r="AT221" s="103"/>
    </row>
    <row r="222" spans="1:46" ht="16.5" customHeight="1" x14ac:dyDescent="0.2">
      <c r="A222" s="113"/>
      <c r="B222" s="363"/>
      <c r="C222" s="671"/>
      <c r="D222" s="671"/>
      <c r="E222" s="671"/>
      <c r="F222" s="156"/>
      <c r="G222" s="156"/>
      <c r="H222" s="156"/>
      <c r="I222" s="156"/>
      <c r="J222" s="156"/>
      <c r="K222" s="156"/>
      <c r="L222" s="156"/>
      <c r="M222" s="156"/>
      <c r="N222" s="327"/>
      <c r="O222" s="123"/>
      <c r="P222" s="123"/>
      <c r="Q222" s="123"/>
      <c r="R222" s="123"/>
      <c r="S222" s="113"/>
      <c r="T222" s="113"/>
      <c r="U222" s="113"/>
      <c r="V222" s="113"/>
      <c r="W222" s="113"/>
      <c r="X222" s="103"/>
      <c r="Y222" s="103"/>
      <c r="Z222" s="103"/>
      <c r="AA222" s="103"/>
      <c r="AB222" s="103"/>
      <c r="AC222" s="103"/>
      <c r="AD222" s="103"/>
      <c r="AE222" s="103"/>
      <c r="AF222" s="103"/>
      <c r="AG222" s="103"/>
      <c r="AH222" s="103"/>
      <c r="AI222" s="103"/>
      <c r="AJ222" s="103"/>
      <c r="AK222" s="103"/>
      <c r="AL222" s="103"/>
      <c r="AM222" s="103"/>
      <c r="AN222" s="103"/>
      <c r="AO222" s="103"/>
      <c r="AP222" s="103"/>
      <c r="AQ222" s="103"/>
      <c r="AR222" s="103"/>
      <c r="AS222" s="103"/>
      <c r="AT222" s="103"/>
    </row>
    <row r="223" spans="1:46" ht="16.5" customHeight="1" x14ac:dyDescent="0.2">
      <c r="A223" s="113"/>
      <c r="B223" s="363"/>
      <c r="C223" s="156" t="s">
        <v>902</v>
      </c>
      <c r="D223" s="671"/>
      <c r="E223" s="671"/>
      <c r="F223" s="156"/>
      <c r="G223" s="156"/>
      <c r="H223" s="156"/>
      <c r="I223" s="156"/>
      <c r="J223" s="156"/>
      <c r="K223" s="156"/>
      <c r="L223" s="156"/>
      <c r="M223" s="156"/>
      <c r="N223" s="327"/>
      <c r="O223" s="123"/>
      <c r="P223" s="123"/>
      <c r="Q223" s="123"/>
      <c r="R223" s="123"/>
      <c r="S223" s="113"/>
      <c r="T223" s="113"/>
      <c r="U223" s="113"/>
      <c r="V223" s="113"/>
      <c r="W223" s="113"/>
      <c r="X223" s="103"/>
      <c r="Y223" s="103"/>
      <c r="Z223" s="103"/>
      <c r="AA223" s="103"/>
      <c r="AB223" s="103"/>
      <c r="AC223" s="103"/>
      <c r="AD223" s="103"/>
      <c r="AE223" s="103"/>
      <c r="AF223" s="103"/>
      <c r="AG223" s="103"/>
      <c r="AH223" s="103"/>
      <c r="AI223" s="103"/>
      <c r="AJ223" s="103"/>
      <c r="AK223" s="103"/>
      <c r="AL223" s="103"/>
      <c r="AM223" s="103"/>
      <c r="AN223" s="103"/>
      <c r="AO223" s="103"/>
      <c r="AP223" s="103"/>
      <c r="AQ223" s="103"/>
      <c r="AR223" s="103"/>
      <c r="AS223" s="103"/>
      <c r="AT223" s="103"/>
    </row>
    <row r="224" spans="1:46" ht="16.5" customHeight="1" x14ac:dyDescent="0.2">
      <c r="A224" s="113"/>
      <c r="B224" s="363"/>
      <c r="C224" s="156" t="s">
        <v>903</v>
      </c>
      <c r="D224" s="156"/>
      <c r="E224" s="156"/>
      <c r="F224" s="156"/>
      <c r="G224" s="156"/>
      <c r="H224" s="156"/>
      <c r="I224" s="156"/>
      <c r="J224" s="156"/>
      <c r="K224" s="156"/>
      <c r="L224" s="156"/>
      <c r="M224" s="156"/>
      <c r="N224" s="327"/>
      <c r="O224" s="123"/>
      <c r="P224" s="123"/>
      <c r="Q224" s="123"/>
      <c r="R224" s="123"/>
      <c r="S224" s="113"/>
      <c r="T224" s="113"/>
      <c r="U224" s="113"/>
      <c r="V224" s="113"/>
      <c r="W224" s="113"/>
      <c r="X224" s="103"/>
      <c r="Y224" s="103"/>
      <c r="Z224" s="103"/>
      <c r="AA224" s="103"/>
      <c r="AB224" s="103"/>
      <c r="AC224" s="103"/>
      <c r="AD224" s="103"/>
      <c r="AE224" s="103"/>
      <c r="AF224" s="103"/>
      <c r="AG224" s="103"/>
      <c r="AH224" s="103"/>
      <c r="AI224" s="103"/>
      <c r="AJ224" s="103"/>
      <c r="AK224" s="103"/>
      <c r="AL224" s="103"/>
      <c r="AM224" s="103"/>
      <c r="AN224" s="103"/>
      <c r="AO224" s="103"/>
      <c r="AP224" s="103"/>
      <c r="AQ224" s="103"/>
      <c r="AR224" s="103"/>
      <c r="AS224" s="103"/>
      <c r="AT224" s="103"/>
    </row>
    <row r="225" spans="1:46" ht="16.5" customHeight="1" x14ac:dyDescent="0.2">
      <c r="A225" s="113"/>
      <c r="B225" s="363"/>
      <c r="C225" s="156"/>
      <c r="D225" s="671"/>
      <c r="E225" s="671"/>
      <c r="F225" s="156"/>
      <c r="G225" s="156"/>
      <c r="H225" s="156"/>
      <c r="I225" s="156"/>
      <c r="J225" s="156"/>
      <c r="K225" s="156"/>
      <c r="L225" s="156"/>
      <c r="M225" s="156"/>
      <c r="N225" s="327"/>
      <c r="O225" s="123"/>
      <c r="P225" s="123"/>
      <c r="Q225" s="123"/>
      <c r="R225" s="123"/>
      <c r="S225" s="113"/>
      <c r="T225" s="113"/>
      <c r="U225" s="113"/>
      <c r="V225" s="113"/>
      <c r="W225" s="113"/>
      <c r="X225" s="103"/>
      <c r="Y225" s="103"/>
      <c r="Z225" s="103"/>
      <c r="AA225" s="103"/>
      <c r="AB225" s="103"/>
      <c r="AC225" s="103"/>
      <c r="AD225" s="103"/>
      <c r="AE225" s="103"/>
      <c r="AF225" s="103"/>
      <c r="AG225" s="103"/>
      <c r="AH225" s="103"/>
      <c r="AI225" s="103"/>
      <c r="AJ225" s="103"/>
      <c r="AK225" s="103"/>
      <c r="AL225" s="103"/>
      <c r="AM225" s="103"/>
      <c r="AN225" s="103"/>
      <c r="AO225" s="103"/>
      <c r="AP225" s="103"/>
      <c r="AQ225" s="103"/>
      <c r="AR225" s="103"/>
      <c r="AS225" s="103"/>
      <c r="AT225" s="103"/>
    </row>
    <row r="226" spans="1:46" ht="16.5" customHeight="1" x14ac:dyDescent="0.2">
      <c r="A226" s="113"/>
      <c r="B226" s="363"/>
      <c r="C226" s="672" t="s">
        <v>229</v>
      </c>
      <c r="D226" s="671"/>
      <c r="E226" s="671"/>
      <c r="F226" s="156"/>
      <c r="G226" s="156"/>
      <c r="H226" s="156"/>
      <c r="I226" s="156"/>
      <c r="J226" s="156"/>
      <c r="K226" s="156"/>
      <c r="L226" s="156"/>
      <c r="M226" s="156"/>
      <c r="N226" s="327"/>
      <c r="O226" s="123"/>
      <c r="P226" s="123"/>
      <c r="Q226" s="123"/>
      <c r="R226" s="123"/>
      <c r="S226" s="113"/>
      <c r="T226" s="113"/>
      <c r="U226" s="113"/>
      <c r="V226" s="113"/>
      <c r="W226" s="113"/>
      <c r="X226" s="103"/>
      <c r="Y226" s="103"/>
      <c r="Z226" s="103"/>
      <c r="AA226" s="103"/>
      <c r="AB226" s="103"/>
      <c r="AC226" s="103"/>
      <c r="AD226" s="103"/>
      <c r="AE226" s="103"/>
      <c r="AF226" s="103"/>
      <c r="AG226" s="103"/>
      <c r="AH226" s="103"/>
      <c r="AI226" s="103"/>
      <c r="AJ226" s="103"/>
      <c r="AK226" s="103"/>
      <c r="AL226" s="103"/>
      <c r="AM226" s="103"/>
      <c r="AN226" s="103"/>
      <c r="AO226" s="103"/>
      <c r="AP226" s="103"/>
      <c r="AQ226" s="103"/>
      <c r="AR226" s="103"/>
      <c r="AS226" s="103"/>
      <c r="AT226" s="103"/>
    </row>
    <row r="227" spans="1:46" ht="16.5" customHeight="1" x14ac:dyDescent="0.2">
      <c r="A227" s="113"/>
      <c r="B227" s="363"/>
      <c r="C227" s="672" t="s">
        <v>230</v>
      </c>
      <c r="D227" s="671"/>
      <c r="E227" s="671"/>
      <c r="F227" s="156"/>
      <c r="G227" s="156"/>
      <c r="H227" s="156"/>
      <c r="I227" s="156"/>
      <c r="J227" s="156"/>
      <c r="K227" s="156"/>
      <c r="L227" s="156"/>
      <c r="M227" s="156"/>
      <c r="N227" s="327"/>
      <c r="O227" s="123"/>
      <c r="P227" s="123"/>
      <c r="Q227" s="123"/>
      <c r="R227" s="123"/>
      <c r="S227" s="113"/>
      <c r="T227" s="113"/>
      <c r="U227" s="113"/>
      <c r="V227" s="113"/>
      <c r="W227" s="113"/>
      <c r="X227" s="103"/>
      <c r="Y227" s="103"/>
      <c r="Z227" s="103"/>
      <c r="AA227" s="103"/>
      <c r="AB227" s="103"/>
      <c r="AC227" s="103"/>
      <c r="AD227" s="103"/>
      <c r="AE227" s="103"/>
      <c r="AF227" s="103"/>
      <c r="AG227" s="103"/>
      <c r="AH227" s="103"/>
      <c r="AI227" s="103"/>
      <c r="AJ227" s="103"/>
      <c r="AK227" s="103"/>
      <c r="AL227" s="103"/>
      <c r="AM227" s="103"/>
      <c r="AN227" s="103"/>
      <c r="AO227" s="103"/>
      <c r="AP227" s="103"/>
      <c r="AQ227" s="103"/>
      <c r="AR227" s="103"/>
      <c r="AS227" s="103"/>
      <c r="AT227" s="103"/>
    </row>
    <row r="228" spans="1:46" ht="16.5" customHeight="1" x14ac:dyDescent="0.2">
      <c r="A228" s="113"/>
      <c r="B228" s="363"/>
      <c r="C228" s="672"/>
      <c r="D228" s="671"/>
      <c r="E228" s="671"/>
      <c r="F228" s="156"/>
      <c r="G228" s="156"/>
      <c r="H228" s="156"/>
      <c r="I228" s="156"/>
      <c r="J228" s="156"/>
      <c r="K228" s="156"/>
      <c r="L228" s="156"/>
      <c r="M228" s="156"/>
      <c r="N228" s="327"/>
      <c r="O228" s="123"/>
      <c r="P228" s="123"/>
      <c r="Q228" s="123"/>
      <c r="R228" s="123"/>
      <c r="S228" s="113"/>
      <c r="T228" s="113"/>
      <c r="U228" s="113"/>
      <c r="V228" s="113"/>
      <c r="W228" s="113"/>
      <c r="X228" s="103"/>
      <c r="Y228" s="103"/>
      <c r="Z228" s="103"/>
      <c r="AA228" s="103"/>
      <c r="AB228" s="103"/>
      <c r="AC228" s="103"/>
      <c r="AD228" s="103"/>
      <c r="AE228" s="103"/>
      <c r="AF228" s="103"/>
      <c r="AG228" s="103"/>
      <c r="AH228" s="103"/>
      <c r="AI228" s="103"/>
      <c r="AJ228" s="103"/>
      <c r="AK228" s="103"/>
      <c r="AL228" s="103"/>
      <c r="AM228" s="103"/>
      <c r="AN228" s="103"/>
      <c r="AO228" s="103"/>
      <c r="AP228" s="103"/>
      <c r="AQ228" s="103"/>
      <c r="AR228" s="103"/>
      <c r="AS228" s="103"/>
      <c r="AT228" s="103"/>
    </row>
    <row r="229" spans="1:46" ht="16.5" customHeight="1" x14ac:dyDescent="0.25">
      <c r="A229" s="113"/>
      <c r="B229" s="363"/>
      <c r="C229" s="706" t="s">
        <v>618</v>
      </c>
      <c r="D229" s="671"/>
      <c r="E229" s="671"/>
      <c r="F229" s="156"/>
      <c r="G229" s="156"/>
      <c r="H229" s="156"/>
      <c r="I229" s="156"/>
      <c r="J229" s="156"/>
      <c r="K229" s="156"/>
      <c r="L229" s="156"/>
      <c r="M229" s="156"/>
      <c r="N229" s="327"/>
      <c r="O229" s="123"/>
      <c r="P229" s="123"/>
      <c r="Q229" s="123"/>
      <c r="R229" s="123"/>
      <c r="S229" s="113"/>
      <c r="T229" s="113"/>
      <c r="U229" s="113"/>
      <c r="V229" s="113"/>
      <c r="W229" s="113"/>
      <c r="X229" s="103"/>
      <c r="Y229" s="103"/>
      <c r="Z229" s="103"/>
      <c r="AA229" s="103"/>
      <c r="AB229" s="103"/>
      <c r="AC229" s="103"/>
      <c r="AD229" s="103"/>
      <c r="AE229" s="103"/>
      <c r="AF229" s="103"/>
      <c r="AG229" s="103"/>
      <c r="AH229" s="103"/>
      <c r="AI229" s="103"/>
      <c r="AJ229" s="103"/>
      <c r="AK229" s="103"/>
      <c r="AL229" s="103"/>
      <c r="AM229" s="103"/>
      <c r="AN229" s="103"/>
      <c r="AO229" s="103"/>
      <c r="AP229" s="103"/>
      <c r="AQ229" s="103"/>
      <c r="AR229" s="103"/>
      <c r="AS229" s="103"/>
      <c r="AT229" s="103"/>
    </row>
    <row r="230" spans="1:46" ht="16.5" customHeight="1" x14ac:dyDescent="0.2">
      <c r="A230" s="113"/>
      <c r="B230" s="363"/>
      <c r="C230" s="156" t="s">
        <v>681</v>
      </c>
      <c r="D230" s="156"/>
      <c r="E230" s="156"/>
      <c r="F230" s="156"/>
      <c r="G230" s="156"/>
      <c r="H230" s="156"/>
      <c r="I230" s="156"/>
      <c r="J230" s="156"/>
      <c r="K230" s="156"/>
      <c r="L230" s="156"/>
      <c r="M230" s="156"/>
      <c r="N230" s="327"/>
      <c r="O230" s="123"/>
      <c r="P230" s="123"/>
      <c r="Q230" s="123"/>
      <c r="R230" s="123"/>
      <c r="S230" s="113"/>
      <c r="T230" s="113"/>
      <c r="U230" s="113"/>
      <c r="V230" s="113"/>
      <c r="W230" s="113"/>
      <c r="X230" s="103"/>
      <c r="Y230" s="103"/>
      <c r="Z230" s="103"/>
      <c r="AA230" s="103"/>
      <c r="AB230" s="103"/>
      <c r="AC230" s="103"/>
      <c r="AD230" s="103"/>
      <c r="AE230" s="103"/>
      <c r="AF230" s="103"/>
      <c r="AG230" s="103"/>
      <c r="AH230" s="103"/>
      <c r="AI230" s="103"/>
      <c r="AJ230" s="103"/>
      <c r="AK230" s="103"/>
      <c r="AL230" s="103"/>
      <c r="AM230" s="103"/>
      <c r="AN230" s="103"/>
      <c r="AO230" s="103"/>
      <c r="AP230" s="103"/>
      <c r="AQ230" s="103"/>
      <c r="AR230" s="103"/>
      <c r="AS230" s="103"/>
      <c r="AT230" s="103"/>
    </row>
    <row r="231" spans="1:46" ht="16.5" customHeight="1" x14ac:dyDescent="0.2">
      <c r="A231" s="113"/>
      <c r="B231" s="363"/>
      <c r="C231" s="156"/>
      <c r="D231" s="156"/>
      <c r="E231" s="156"/>
      <c r="F231" s="156"/>
      <c r="G231" s="156"/>
      <c r="H231" s="156"/>
      <c r="I231" s="156"/>
      <c r="J231" s="156"/>
      <c r="K231" s="156"/>
      <c r="L231" s="156"/>
      <c r="M231" s="156"/>
      <c r="N231" s="327"/>
      <c r="O231" s="123"/>
      <c r="P231" s="123"/>
      <c r="Q231" s="123"/>
      <c r="R231" s="123"/>
      <c r="S231" s="113"/>
      <c r="T231" s="113"/>
      <c r="U231" s="113"/>
      <c r="V231" s="113"/>
      <c r="W231" s="113"/>
      <c r="X231" s="103"/>
      <c r="Y231" s="103"/>
      <c r="Z231" s="103"/>
      <c r="AA231" s="103"/>
      <c r="AB231" s="103"/>
      <c r="AC231" s="103"/>
      <c r="AD231" s="103"/>
      <c r="AE231" s="103"/>
      <c r="AF231" s="103"/>
      <c r="AG231" s="103"/>
      <c r="AH231" s="103"/>
      <c r="AI231" s="103"/>
      <c r="AJ231" s="103"/>
      <c r="AK231" s="103"/>
      <c r="AL231" s="103"/>
      <c r="AM231" s="103"/>
      <c r="AN231" s="103"/>
      <c r="AO231" s="103"/>
      <c r="AP231" s="103"/>
      <c r="AQ231" s="103"/>
      <c r="AR231" s="103"/>
      <c r="AS231" s="103"/>
      <c r="AT231" s="103"/>
    </row>
    <row r="232" spans="1:46" ht="16.5" customHeight="1" x14ac:dyDescent="0.25">
      <c r="A232" s="113"/>
      <c r="B232" s="363"/>
      <c r="C232" s="706" t="s">
        <v>617</v>
      </c>
      <c r="D232" s="671"/>
      <c r="E232" s="671"/>
      <c r="F232" s="156"/>
      <c r="G232" s="156"/>
      <c r="H232" s="156"/>
      <c r="I232" s="156"/>
      <c r="J232" s="156"/>
      <c r="K232" s="156"/>
      <c r="L232" s="156"/>
      <c r="M232" s="156"/>
      <c r="N232" s="327"/>
      <c r="O232" s="123"/>
      <c r="P232" s="123"/>
      <c r="Q232" s="123"/>
      <c r="R232" s="123"/>
      <c r="S232" s="113"/>
      <c r="T232" s="113"/>
      <c r="U232" s="113"/>
      <c r="V232" s="113"/>
      <c r="W232" s="113"/>
      <c r="X232" s="103"/>
      <c r="Y232" s="103"/>
      <c r="Z232" s="103"/>
      <c r="AA232" s="103"/>
      <c r="AB232" s="103"/>
      <c r="AC232" s="103"/>
      <c r="AD232" s="103"/>
      <c r="AE232" s="103"/>
      <c r="AF232" s="103"/>
      <c r="AG232" s="103"/>
      <c r="AH232" s="103"/>
      <c r="AI232" s="103"/>
      <c r="AJ232" s="103"/>
      <c r="AK232" s="103"/>
      <c r="AL232" s="103"/>
      <c r="AM232" s="103"/>
      <c r="AN232" s="103"/>
      <c r="AO232" s="103"/>
      <c r="AP232" s="103"/>
      <c r="AQ232" s="103"/>
      <c r="AR232" s="103"/>
      <c r="AS232" s="103"/>
      <c r="AT232" s="103"/>
    </row>
    <row r="233" spans="1:46" ht="7.5" customHeight="1" x14ac:dyDescent="0.2">
      <c r="A233" s="113"/>
      <c r="B233" s="363"/>
      <c r="C233" s="156"/>
      <c r="D233" s="671"/>
      <c r="E233" s="671"/>
      <c r="F233" s="156"/>
      <c r="G233" s="156"/>
      <c r="H233" s="156"/>
      <c r="I233" s="156"/>
      <c r="J233" s="156"/>
      <c r="K233" s="156"/>
      <c r="L233" s="156"/>
      <c r="M233" s="156"/>
      <c r="N233" s="574"/>
      <c r="O233" s="123"/>
      <c r="P233" s="123"/>
      <c r="Q233" s="123"/>
      <c r="R233" s="123"/>
      <c r="S233" s="113"/>
      <c r="T233" s="113"/>
      <c r="U233" s="113"/>
      <c r="V233" s="113"/>
      <c r="W233" s="113"/>
      <c r="X233" s="103"/>
      <c r="Y233" s="103"/>
      <c r="Z233" s="103"/>
      <c r="AA233" s="103"/>
      <c r="AB233" s="103"/>
      <c r="AC233" s="103"/>
      <c r="AD233" s="103"/>
      <c r="AE233" s="103"/>
      <c r="AF233" s="103"/>
      <c r="AG233" s="103"/>
      <c r="AH233" s="103"/>
      <c r="AI233" s="103"/>
      <c r="AJ233" s="103"/>
      <c r="AK233" s="103"/>
      <c r="AL233" s="103"/>
      <c r="AM233" s="103"/>
      <c r="AN233" s="103"/>
      <c r="AO233" s="103"/>
      <c r="AP233" s="103"/>
      <c r="AQ233" s="103"/>
      <c r="AR233" s="103"/>
      <c r="AS233" s="103"/>
      <c r="AT233" s="103"/>
    </row>
    <row r="234" spans="1:46" ht="16.5" customHeight="1" x14ac:dyDescent="0.2">
      <c r="A234" s="113"/>
      <c r="B234" s="363"/>
      <c r="C234" s="156" t="s">
        <v>278</v>
      </c>
      <c r="D234" s="156"/>
      <c r="E234" s="156"/>
      <c r="F234" s="156"/>
      <c r="G234" s="156"/>
      <c r="H234" s="156"/>
      <c r="I234" s="156"/>
      <c r="J234" s="156"/>
      <c r="K234" s="156"/>
      <c r="L234" s="156"/>
      <c r="M234" s="156"/>
      <c r="N234" s="327"/>
      <c r="O234" s="123"/>
      <c r="P234" s="123"/>
      <c r="Q234" s="123"/>
      <c r="R234" s="123"/>
      <c r="S234" s="113"/>
      <c r="T234" s="113"/>
      <c r="U234" s="113"/>
      <c r="V234" s="113"/>
      <c r="W234" s="113"/>
      <c r="X234" s="103"/>
      <c r="Y234" s="103"/>
      <c r="Z234" s="103"/>
      <c r="AA234" s="103"/>
      <c r="AB234" s="103"/>
      <c r="AC234" s="103"/>
      <c r="AD234" s="103"/>
      <c r="AE234" s="103"/>
      <c r="AF234" s="103"/>
      <c r="AG234" s="103"/>
      <c r="AH234" s="103"/>
      <c r="AI234" s="103"/>
      <c r="AJ234" s="103"/>
      <c r="AK234" s="103"/>
      <c r="AL234" s="103"/>
      <c r="AM234" s="103"/>
      <c r="AN234" s="103"/>
      <c r="AO234" s="103"/>
      <c r="AP234" s="103"/>
      <c r="AQ234" s="103"/>
      <c r="AR234" s="103"/>
      <c r="AS234" s="103"/>
      <c r="AT234" s="103"/>
    </row>
    <row r="235" spans="1:46" ht="16.5" customHeight="1" x14ac:dyDescent="0.2">
      <c r="A235" s="113"/>
      <c r="B235" s="363"/>
      <c r="C235" s="156" t="s">
        <v>279</v>
      </c>
      <c r="D235" s="156"/>
      <c r="E235" s="156"/>
      <c r="F235" s="156"/>
      <c r="G235" s="156"/>
      <c r="H235" s="156"/>
      <c r="I235" s="156"/>
      <c r="J235" s="156"/>
      <c r="K235" s="156"/>
      <c r="L235" s="156"/>
      <c r="M235" s="156"/>
      <c r="N235" s="327"/>
      <c r="O235" s="123"/>
      <c r="P235" s="123"/>
      <c r="Q235" s="123"/>
      <c r="R235" s="123"/>
      <c r="S235" s="113"/>
      <c r="T235" s="113"/>
      <c r="U235" s="113"/>
      <c r="V235" s="113"/>
      <c r="W235" s="113"/>
      <c r="X235" s="103"/>
      <c r="Y235" s="103"/>
      <c r="Z235" s="103"/>
      <c r="AA235" s="103"/>
      <c r="AB235" s="103"/>
      <c r="AC235" s="103"/>
      <c r="AD235" s="103"/>
      <c r="AE235" s="103"/>
      <c r="AF235" s="103"/>
      <c r="AG235" s="103"/>
      <c r="AH235" s="103"/>
      <c r="AI235" s="103"/>
      <c r="AJ235" s="103"/>
      <c r="AK235" s="103"/>
      <c r="AL235" s="103"/>
      <c r="AM235" s="103"/>
      <c r="AN235" s="103"/>
      <c r="AO235" s="103"/>
      <c r="AP235" s="103"/>
      <c r="AQ235" s="103"/>
      <c r="AR235" s="103"/>
      <c r="AS235" s="103"/>
      <c r="AT235" s="103"/>
    </row>
    <row r="236" spans="1:46" ht="16.5" customHeight="1" x14ac:dyDescent="0.2">
      <c r="A236" s="113"/>
      <c r="B236" s="363"/>
      <c r="C236" s="156" t="s">
        <v>323</v>
      </c>
      <c r="D236" s="156"/>
      <c r="E236" s="156"/>
      <c r="F236" s="156"/>
      <c r="G236" s="156"/>
      <c r="H236" s="156"/>
      <c r="I236" s="156"/>
      <c r="J236" s="156"/>
      <c r="K236" s="156"/>
      <c r="L236" s="156"/>
      <c r="M236" s="156"/>
      <c r="N236" s="327"/>
      <c r="O236" s="123"/>
      <c r="P236" s="123"/>
      <c r="Q236" s="123"/>
      <c r="R236" s="123"/>
      <c r="S236" s="113"/>
      <c r="T236" s="113"/>
      <c r="U236" s="113"/>
      <c r="V236" s="113"/>
      <c r="W236" s="113"/>
      <c r="X236" s="103"/>
      <c r="Y236" s="103"/>
      <c r="Z236" s="103"/>
      <c r="AA236" s="103"/>
      <c r="AB236" s="103"/>
      <c r="AC236" s="103"/>
      <c r="AD236" s="103"/>
      <c r="AE236" s="103"/>
      <c r="AF236" s="103"/>
      <c r="AG236" s="103"/>
      <c r="AH236" s="103"/>
      <c r="AI236" s="103"/>
      <c r="AJ236" s="103"/>
      <c r="AK236" s="103"/>
      <c r="AL236" s="103"/>
      <c r="AM236" s="103"/>
      <c r="AN236" s="103"/>
      <c r="AO236" s="103"/>
      <c r="AP236" s="103"/>
      <c r="AQ236" s="103"/>
      <c r="AR236" s="103"/>
      <c r="AS236" s="103"/>
      <c r="AT236" s="103"/>
    </row>
    <row r="237" spans="1:46" ht="16.5" customHeight="1" x14ac:dyDescent="0.2">
      <c r="A237" s="113"/>
      <c r="B237" s="363"/>
      <c r="C237" s="156" t="s">
        <v>353</v>
      </c>
      <c r="D237" s="156"/>
      <c r="E237" s="156"/>
      <c r="F237" s="156"/>
      <c r="G237" s="156"/>
      <c r="H237" s="156"/>
      <c r="I237" s="156"/>
      <c r="J237" s="156"/>
      <c r="K237" s="156"/>
      <c r="L237" s="156"/>
      <c r="M237" s="156"/>
      <c r="N237" s="327"/>
      <c r="O237" s="123"/>
      <c r="P237" s="123"/>
      <c r="Q237" s="123"/>
      <c r="R237" s="123"/>
      <c r="S237" s="113"/>
      <c r="T237" s="113"/>
      <c r="U237" s="113"/>
      <c r="V237" s="113"/>
      <c r="W237" s="113"/>
      <c r="X237" s="103"/>
      <c r="Y237" s="103"/>
      <c r="Z237" s="103"/>
      <c r="AA237" s="103"/>
      <c r="AB237" s="103"/>
      <c r="AC237" s="103"/>
      <c r="AD237" s="103"/>
      <c r="AE237" s="103"/>
      <c r="AF237" s="103"/>
      <c r="AG237" s="103"/>
      <c r="AH237" s="103"/>
      <c r="AI237" s="103"/>
      <c r="AJ237" s="103"/>
      <c r="AK237" s="103"/>
      <c r="AL237" s="103"/>
      <c r="AM237" s="103"/>
      <c r="AN237" s="103"/>
      <c r="AO237" s="103"/>
      <c r="AP237" s="103"/>
      <c r="AQ237" s="103"/>
      <c r="AR237" s="103"/>
      <c r="AS237" s="103"/>
      <c r="AT237" s="103"/>
    </row>
    <row r="238" spans="1:46" ht="16.5" customHeight="1" x14ac:dyDescent="0.2">
      <c r="A238" s="113"/>
      <c r="B238" s="363"/>
      <c r="C238" s="156"/>
      <c r="D238" s="671"/>
      <c r="E238" s="671"/>
      <c r="F238" s="156"/>
      <c r="G238" s="156"/>
      <c r="H238" s="156"/>
      <c r="I238" s="156"/>
      <c r="J238" s="156"/>
      <c r="K238" s="156"/>
      <c r="L238" s="156"/>
      <c r="M238" s="156"/>
      <c r="N238" s="574"/>
      <c r="O238" s="123"/>
      <c r="P238" s="123"/>
      <c r="Q238" s="123"/>
      <c r="R238" s="123"/>
      <c r="S238" s="113"/>
      <c r="T238" s="113"/>
      <c r="U238" s="113"/>
      <c r="V238" s="113"/>
      <c r="W238" s="113"/>
      <c r="X238" s="103"/>
      <c r="Y238" s="103"/>
      <c r="Z238" s="103"/>
      <c r="AA238" s="103"/>
      <c r="AB238" s="103"/>
      <c r="AC238" s="103"/>
      <c r="AD238" s="103"/>
      <c r="AE238" s="103"/>
      <c r="AF238" s="103"/>
      <c r="AG238" s="103"/>
      <c r="AH238" s="103"/>
      <c r="AI238" s="103"/>
      <c r="AJ238" s="103"/>
      <c r="AK238" s="103"/>
      <c r="AL238" s="103"/>
      <c r="AM238" s="103"/>
      <c r="AN238" s="103"/>
      <c r="AO238" s="103"/>
      <c r="AP238" s="103"/>
      <c r="AQ238" s="103"/>
      <c r="AR238" s="103"/>
      <c r="AS238" s="103"/>
      <c r="AT238" s="103"/>
    </row>
    <row r="239" spans="1:46" ht="16.5" customHeight="1" x14ac:dyDescent="0.2">
      <c r="A239" s="113"/>
      <c r="B239" s="363"/>
      <c r="C239" s="156" t="s">
        <v>280</v>
      </c>
      <c r="D239" s="156"/>
      <c r="E239" s="156"/>
      <c r="F239" s="156"/>
      <c r="G239" s="156"/>
      <c r="H239" s="156"/>
      <c r="I239" s="156"/>
      <c r="J239" s="156"/>
      <c r="K239" s="156"/>
      <c r="L239" s="156"/>
      <c r="M239" s="156"/>
      <c r="N239" s="574"/>
      <c r="O239" s="123"/>
      <c r="P239" s="123"/>
      <c r="Q239" s="123"/>
      <c r="R239" s="123"/>
      <c r="S239" s="113"/>
      <c r="T239" s="113"/>
      <c r="U239" s="113"/>
      <c r="V239" s="113"/>
      <c r="W239" s="113"/>
      <c r="X239" s="103"/>
      <c r="Y239" s="103"/>
      <c r="Z239" s="103"/>
      <c r="AA239" s="103"/>
      <c r="AB239" s="103"/>
      <c r="AC239" s="103"/>
      <c r="AD239" s="103"/>
      <c r="AE239" s="103"/>
      <c r="AF239" s="103"/>
      <c r="AG239" s="103"/>
      <c r="AH239" s="103"/>
      <c r="AI239" s="103"/>
      <c r="AJ239" s="103"/>
      <c r="AK239" s="103"/>
      <c r="AL239" s="103"/>
      <c r="AM239" s="103"/>
      <c r="AN239" s="103"/>
      <c r="AO239" s="103"/>
      <c r="AP239" s="103"/>
      <c r="AQ239" s="103"/>
      <c r="AR239" s="103"/>
      <c r="AS239" s="103"/>
      <c r="AT239" s="103"/>
    </row>
    <row r="240" spans="1:46" ht="16.5" customHeight="1" x14ac:dyDescent="0.2">
      <c r="A240" s="113"/>
      <c r="B240" s="363"/>
      <c r="C240" s="156" t="s">
        <v>281</v>
      </c>
      <c r="D240" s="156"/>
      <c r="E240" s="156"/>
      <c r="F240" s="156"/>
      <c r="G240" s="156"/>
      <c r="H240" s="156"/>
      <c r="I240" s="156"/>
      <c r="J240" s="156"/>
      <c r="K240" s="156"/>
      <c r="L240" s="156"/>
      <c r="M240" s="156"/>
      <c r="N240" s="574"/>
      <c r="O240" s="123"/>
      <c r="P240" s="123"/>
      <c r="Q240" s="123"/>
      <c r="R240" s="123"/>
      <c r="S240" s="113"/>
      <c r="T240" s="113"/>
      <c r="U240" s="113"/>
      <c r="V240" s="113"/>
      <c r="W240" s="113"/>
      <c r="X240" s="103"/>
      <c r="Y240" s="103"/>
      <c r="Z240" s="103"/>
      <c r="AA240" s="103"/>
      <c r="AB240" s="103"/>
      <c r="AC240" s="103"/>
      <c r="AD240" s="103"/>
      <c r="AE240" s="103"/>
      <c r="AF240" s="103"/>
      <c r="AG240" s="103"/>
      <c r="AH240" s="103"/>
      <c r="AI240" s="103"/>
      <c r="AJ240" s="103"/>
      <c r="AK240" s="103"/>
      <c r="AL240" s="103"/>
      <c r="AM240" s="103"/>
      <c r="AN240" s="103"/>
      <c r="AO240" s="103"/>
      <c r="AP240" s="103"/>
      <c r="AQ240" s="103"/>
      <c r="AR240" s="103"/>
      <c r="AS240" s="103"/>
      <c r="AT240" s="103"/>
    </row>
    <row r="241" spans="1:46" ht="16.5" customHeight="1" x14ac:dyDescent="0.2">
      <c r="A241" s="113"/>
      <c r="B241" s="363"/>
      <c r="C241" s="156"/>
      <c r="D241" s="671"/>
      <c r="E241" s="671"/>
      <c r="F241" s="156"/>
      <c r="G241" s="156"/>
      <c r="H241" s="156"/>
      <c r="I241" s="156"/>
      <c r="J241" s="156"/>
      <c r="K241" s="156"/>
      <c r="L241" s="156"/>
      <c r="M241" s="156"/>
      <c r="N241" s="327"/>
      <c r="O241" s="123"/>
      <c r="P241" s="123"/>
      <c r="Q241" s="123"/>
      <c r="R241" s="123"/>
      <c r="S241" s="113"/>
      <c r="T241" s="113"/>
      <c r="U241" s="113"/>
      <c r="V241" s="113"/>
      <c r="W241" s="113"/>
      <c r="X241" s="103"/>
      <c r="Y241" s="103"/>
      <c r="Z241" s="103"/>
      <c r="AA241" s="103"/>
      <c r="AB241" s="103"/>
      <c r="AC241" s="103"/>
      <c r="AD241" s="103"/>
      <c r="AE241" s="103"/>
      <c r="AF241" s="103"/>
      <c r="AG241" s="103"/>
      <c r="AH241" s="103"/>
      <c r="AI241" s="103"/>
      <c r="AJ241" s="103"/>
      <c r="AK241" s="103"/>
      <c r="AL241" s="103"/>
      <c r="AM241" s="103"/>
      <c r="AN241" s="103"/>
      <c r="AO241" s="103"/>
      <c r="AP241" s="103"/>
      <c r="AQ241" s="103"/>
      <c r="AR241" s="103"/>
      <c r="AS241" s="103"/>
      <c r="AT241" s="103"/>
    </row>
    <row r="242" spans="1:46" ht="16.5" customHeight="1" x14ac:dyDescent="0.25">
      <c r="A242" s="113"/>
      <c r="B242" s="363"/>
      <c r="C242" s="706" t="s">
        <v>619</v>
      </c>
      <c r="D242" s="671"/>
      <c r="E242" s="671"/>
      <c r="F242" s="156"/>
      <c r="G242" s="156"/>
      <c r="H242" s="156"/>
      <c r="I242" s="156"/>
      <c r="J242" s="156"/>
      <c r="K242" s="156"/>
      <c r="L242" s="156"/>
      <c r="M242" s="156"/>
      <c r="N242" s="327"/>
      <c r="O242" s="123"/>
      <c r="P242" s="123"/>
      <c r="Q242" s="123"/>
      <c r="R242" s="123"/>
      <c r="S242" s="113"/>
      <c r="T242" s="113"/>
      <c r="U242" s="113"/>
      <c r="V242" s="113"/>
      <c r="W242" s="113"/>
      <c r="X242" s="103"/>
      <c r="Y242" s="103"/>
      <c r="Z242" s="103"/>
      <c r="AA242" s="103"/>
      <c r="AB242" s="103"/>
      <c r="AC242" s="103"/>
      <c r="AD242" s="103"/>
      <c r="AE242" s="103"/>
      <c r="AF242" s="103"/>
      <c r="AG242" s="103"/>
      <c r="AH242" s="103"/>
      <c r="AI242" s="103"/>
      <c r="AJ242" s="103"/>
      <c r="AK242" s="103"/>
      <c r="AL242" s="103"/>
      <c r="AM242" s="103"/>
      <c r="AN242" s="103"/>
      <c r="AO242" s="103"/>
      <c r="AP242" s="103"/>
      <c r="AQ242" s="103"/>
      <c r="AR242" s="103"/>
      <c r="AS242" s="103"/>
      <c r="AT242" s="103"/>
    </row>
    <row r="243" spans="1:46" ht="16.5" customHeight="1" x14ac:dyDescent="0.2">
      <c r="A243" s="113"/>
      <c r="B243" s="363"/>
      <c r="C243" s="156" t="s">
        <v>761</v>
      </c>
      <c r="D243" s="156"/>
      <c r="E243" s="156"/>
      <c r="F243" s="156"/>
      <c r="G243" s="156"/>
      <c r="H243" s="156"/>
      <c r="I243" s="156"/>
      <c r="J243" s="156"/>
      <c r="K243" s="156"/>
      <c r="L243" s="156"/>
      <c r="M243" s="156"/>
      <c r="N243" s="327"/>
      <c r="O243" s="123"/>
      <c r="P243" s="123"/>
      <c r="Q243" s="123"/>
      <c r="R243" s="123"/>
      <c r="S243" s="113"/>
      <c r="T243" s="113"/>
      <c r="U243" s="113"/>
      <c r="V243" s="113"/>
      <c r="W243" s="113"/>
      <c r="X243" s="103"/>
      <c r="Y243" s="103"/>
      <c r="Z243" s="103"/>
      <c r="AA243" s="103"/>
      <c r="AB243" s="103"/>
      <c r="AC243" s="103"/>
      <c r="AD243" s="103"/>
      <c r="AE243" s="103"/>
      <c r="AF243" s="103"/>
      <c r="AG243" s="103"/>
      <c r="AH243" s="103"/>
      <c r="AI243" s="103"/>
      <c r="AJ243" s="103"/>
      <c r="AK243" s="103"/>
      <c r="AL243" s="103"/>
      <c r="AM243" s="103"/>
      <c r="AN243" s="103"/>
      <c r="AO243" s="103"/>
      <c r="AP243" s="103"/>
      <c r="AQ243" s="103"/>
      <c r="AR243" s="103"/>
      <c r="AS243" s="103"/>
      <c r="AT243" s="103"/>
    </row>
    <row r="244" spans="1:46" ht="16.5" customHeight="1" x14ac:dyDescent="0.2">
      <c r="A244" s="113"/>
      <c r="B244" s="363"/>
      <c r="C244" s="156" t="s">
        <v>698</v>
      </c>
      <c r="D244" s="156"/>
      <c r="E244" s="156"/>
      <c r="F244" s="156"/>
      <c r="G244" s="156"/>
      <c r="H244" s="156"/>
      <c r="I244" s="156"/>
      <c r="J244" s="156"/>
      <c r="K244" s="156"/>
      <c r="L244" s="156"/>
      <c r="M244" s="156"/>
      <c r="N244" s="327"/>
      <c r="O244" s="123"/>
      <c r="P244" s="123"/>
      <c r="Q244" s="123"/>
      <c r="R244" s="123"/>
      <c r="S244" s="113"/>
      <c r="T244" s="113"/>
      <c r="U244" s="113"/>
      <c r="V244" s="113"/>
      <c r="W244" s="113"/>
      <c r="X244" s="103"/>
      <c r="Y244" s="103"/>
      <c r="Z244" s="103"/>
      <c r="AA244" s="103"/>
      <c r="AB244" s="103"/>
      <c r="AC244" s="103"/>
      <c r="AD244" s="103"/>
      <c r="AE244" s="103"/>
      <c r="AF244" s="103"/>
      <c r="AG244" s="103"/>
      <c r="AH244" s="103"/>
      <c r="AI244" s="103"/>
      <c r="AJ244" s="103"/>
      <c r="AK244" s="103"/>
      <c r="AL244" s="103"/>
      <c r="AM244" s="103"/>
      <c r="AN244" s="103"/>
      <c r="AO244" s="103"/>
      <c r="AP244" s="103"/>
      <c r="AQ244" s="103"/>
      <c r="AR244" s="103"/>
      <c r="AS244" s="103"/>
      <c r="AT244" s="103"/>
    </row>
    <row r="245" spans="1:46" ht="16.5" customHeight="1" x14ac:dyDescent="0.2">
      <c r="A245" s="113"/>
      <c r="B245" s="363"/>
      <c r="C245" s="156" t="s">
        <v>762</v>
      </c>
      <c r="D245" s="156"/>
      <c r="E245" s="156"/>
      <c r="F245" s="156"/>
      <c r="G245" s="156"/>
      <c r="H245" s="156"/>
      <c r="I245" s="156"/>
      <c r="J245" s="156"/>
      <c r="K245" s="156"/>
      <c r="L245" s="156"/>
      <c r="M245" s="156"/>
      <c r="N245" s="327"/>
      <c r="O245" s="123"/>
      <c r="P245" s="123"/>
      <c r="Q245" s="123"/>
      <c r="R245" s="123"/>
      <c r="S245" s="113"/>
      <c r="T245" s="113"/>
      <c r="U245" s="113"/>
      <c r="V245" s="113"/>
      <c r="W245" s="113"/>
      <c r="X245" s="103"/>
      <c r="Y245" s="103"/>
      <c r="Z245" s="103"/>
      <c r="AA245" s="103"/>
      <c r="AB245" s="103"/>
      <c r="AC245" s="103"/>
      <c r="AD245" s="103"/>
      <c r="AE245" s="103"/>
      <c r="AF245" s="103"/>
      <c r="AG245" s="103"/>
      <c r="AH245" s="103"/>
      <c r="AI245" s="103"/>
      <c r="AJ245" s="103"/>
      <c r="AK245" s="103"/>
      <c r="AL245" s="103"/>
      <c r="AM245" s="103"/>
      <c r="AN245" s="103"/>
      <c r="AO245" s="103"/>
      <c r="AP245" s="103"/>
      <c r="AQ245" s="103"/>
      <c r="AR245" s="103"/>
      <c r="AS245" s="103"/>
      <c r="AT245" s="103"/>
    </row>
    <row r="246" spans="1:46" ht="16.5" customHeight="1" x14ac:dyDescent="0.2">
      <c r="A246" s="113"/>
      <c r="B246" s="363"/>
      <c r="C246" s="156" t="s">
        <v>699</v>
      </c>
      <c r="D246" s="156"/>
      <c r="E246" s="156"/>
      <c r="F246" s="156"/>
      <c r="G246" s="156"/>
      <c r="H246" s="156"/>
      <c r="I246" s="156"/>
      <c r="J246" s="156"/>
      <c r="K246" s="156"/>
      <c r="L246" s="156"/>
      <c r="M246" s="156"/>
      <c r="N246" s="327"/>
      <c r="O246" s="123"/>
      <c r="P246" s="123"/>
      <c r="Q246" s="123"/>
      <c r="R246" s="123"/>
      <c r="S246" s="113"/>
      <c r="T246" s="113"/>
      <c r="U246" s="113"/>
      <c r="V246" s="113"/>
      <c r="W246" s="113"/>
      <c r="X246" s="103"/>
      <c r="Y246" s="103"/>
      <c r="Z246" s="103"/>
      <c r="AA246" s="103"/>
      <c r="AB246" s="103"/>
      <c r="AC246" s="103"/>
      <c r="AD246" s="103"/>
      <c r="AE246" s="103"/>
      <c r="AF246" s="103"/>
      <c r="AG246" s="103"/>
      <c r="AH246" s="103"/>
      <c r="AI246" s="103"/>
      <c r="AJ246" s="103"/>
      <c r="AK246" s="103"/>
      <c r="AL246" s="103"/>
      <c r="AM246" s="103"/>
      <c r="AN246" s="103"/>
      <c r="AO246" s="103"/>
      <c r="AP246" s="103"/>
      <c r="AQ246" s="103"/>
      <c r="AR246" s="103"/>
      <c r="AS246" s="103"/>
      <c r="AT246" s="103"/>
    </row>
    <row r="247" spans="1:46" ht="19.5" customHeight="1" thickBot="1" x14ac:dyDescent="0.25">
      <c r="A247" s="113"/>
      <c r="B247" s="718"/>
      <c r="C247" s="719"/>
      <c r="D247" s="719"/>
      <c r="E247" s="719"/>
      <c r="F247" s="719"/>
      <c r="G247" s="719"/>
      <c r="H247" s="719"/>
      <c r="I247" s="719"/>
      <c r="J247" s="731"/>
      <c r="K247" s="732"/>
      <c r="L247" s="733"/>
      <c r="M247" s="733"/>
      <c r="N247" s="720"/>
      <c r="O247" s="123"/>
      <c r="P247" s="123"/>
      <c r="Q247" s="123"/>
      <c r="R247" s="123"/>
      <c r="S247" s="113"/>
      <c r="T247" s="113"/>
      <c r="U247" s="113"/>
      <c r="V247" s="113"/>
      <c r="W247" s="113"/>
      <c r="X247" s="103"/>
      <c r="Y247" s="103"/>
      <c r="Z247" s="103"/>
      <c r="AA247" s="103"/>
      <c r="AB247" s="103"/>
      <c r="AC247" s="103"/>
      <c r="AD247" s="103"/>
      <c r="AE247" s="103"/>
      <c r="AF247" s="103"/>
      <c r="AG247" s="103"/>
      <c r="AH247" s="103"/>
      <c r="AI247" s="103"/>
      <c r="AJ247" s="103"/>
      <c r="AK247" s="103"/>
      <c r="AL247" s="103"/>
      <c r="AM247" s="103"/>
      <c r="AN247" s="103"/>
      <c r="AO247" s="103"/>
      <c r="AP247" s="103"/>
      <c r="AQ247" s="103"/>
      <c r="AR247" s="103"/>
      <c r="AS247" s="103"/>
      <c r="AT247" s="103"/>
    </row>
    <row r="248" spans="1:46" x14ac:dyDescent="0.2">
      <c r="A248" s="167"/>
      <c r="B248" s="156"/>
      <c r="C248" s="1075"/>
      <c r="D248" s="1075"/>
      <c r="E248" s="1075"/>
      <c r="F248" s="1075"/>
      <c r="G248" s="1075"/>
      <c r="H248" s="1075"/>
      <c r="I248" s="1075"/>
      <c r="J248" s="1181"/>
      <c r="K248" s="1075"/>
      <c r="L248" s="1075"/>
      <c r="M248" s="1075"/>
      <c r="N248" s="1075"/>
      <c r="O248" s="123"/>
      <c r="P248" s="123"/>
      <c r="Q248" s="123"/>
      <c r="R248" s="123"/>
      <c r="S248" s="113"/>
      <c r="T248" s="113"/>
      <c r="U248" s="113"/>
      <c r="V248" s="113"/>
      <c r="W248" s="113"/>
      <c r="X248" s="103"/>
      <c r="Y248" s="103"/>
      <c r="Z248" s="103"/>
      <c r="AA248" s="103"/>
      <c r="AB248" s="103"/>
      <c r="AC248" s="103"/>
      <c r="AD248" s="103"/>
      <c r="AE248" s="103"/>
      <c r="AF248" s="103"/>
      <c r="AG248" s="103"/>
      <c r="AH248" s="103"/>
      <c r="AI248" s="103"/>
      <c r="AJ248" s="103"/>
      <c r="AK248" s="103"/>
      <c r="AL248" s="103"/>
      <c r="AM248" s="103"/>
      <c r="AN248" s="103"/>
      <c r="AO248" s="103"/>
      <c r="AP248" s="103"/>
      <c r="AQ248" s="103"/>
      <c r="AR248" s="103"/>
      <c r="AS248" s="103"/>
      <c r="AT248" s="103"/>
    </row>
    <row r="249" spans="1:46" x14ac:dyDescent="0.2">
      <c r="A249" s="113"/>
      <c r="B249" s="156"/>
      <c r="C249" s="1075"/>
      <c r="D249" s="1075"/>
      <c r="E249" s="1075"/>
      <c r="F249" s="1075"/>
      <c r="G249" s="1075"/>
      <c r="H249" s="1075"/>
      <c r="I249" s="1075"/>
      <c r="J249" s="1075"/>
      <c r="K249" s="1075"/>
      <c r="L249" s="1075"/>
      <c r="M249" s="1075"/>
      <c r="N249" s="1075"/>
      <c r="O249" s="123"/>
      <c r="P249" s="123"/>
      <c r="Q249" s="123"/>
      <c r="R249" s="123"/>
      <c r="S249" s="113"/>
      <c r="T249" s="113"/>
      <c r="U249" s="113"/>
      <c r="V249" s="113"/>
      <c r="W249" s="113"/>
      <c r="X249" s="103"/>
      <c r="Y249" s="103"/>
      <c r="Z249" s="103"/>
      <c r="AA249" s="103"/>
      <c r="AB249" s="103"/>
      <c r="AC249" s="103"/>
      <c r="AD249" s="103"/>
      <c r="AE249" s="103"/>
      <c r="AF249" s="103"/>
      <c r="AG249" s="103"/>
      <c r="AH249" s="103"/>
      <c r="AI249" s="103"/>
      <c r="AJ249" s="103"/>
      <c r="AK249" s="103"/>
      <c r="AL249" s="103"/>
      <c r="AM249" s="103"/>
      <c r="AN249" s="103"/>
      <c r="AO249" s="103"/>
      <c r="AP249" s="103"/>
      <c r="AQ249" s="103"/>
      <c r="AR249" s="103"/>
      <c r="AS249" s="103"/>
      <c r="AT249" s="103"/>
    </row>
    <row r="250" spans="1:46" x14ac:dyDescent="0.2">
      <c r="A250" s="113"/>
      <c r="B250" s="1075"/>
      <c r="C250" s="1075"/>
      <c r="D250" s="1075"/>
      <c r="E250" s="1075"/>
      <c r="F250" s="1075"/>
      <c r="G250" s="1075"/>
      <c r="H250" s="1075"/>
      <c r="I250" s="1075"/>
      <c r="J250" s="1075"/>
      <c r="K250" s="1075"/>
      <c r="L250" s="1075"/>
      <c r="M250" s="1075"/>
      <c r="N250" s="1075"/>
      <c r="O250" s="123"/>
      <c r="P250" s="123"/>
      <c r="Q250" s="123"/>
      <c r="R250" s="123"/>
      <c r="S250" s="113"/>
      <c r="T250" s="113"/>
      <c r="U250" s="113"/>
      <c r="V250" s="113"/>
      <c r="W250" s="113"/>
      <c r="X250" s="103"/>
      <c r="Y250" s="103"/>
      <c r="Z250" s="103"/>
      <c r="AA250" s="103"/>
      <c r="AB250" s="103"/>
      <c r="AC250" s="103"/>
      <c r="AD250" s="103"/>
      <c r="AE250" s="103"/>
      <c r="AF250" s="103"/>
      <c r="AG250" s="103"/>
      <c r="AH250" s="103"/>
      <c r="AI250" s="103"/>
      <c r="AJ250" s="103"/>
      <c r="AK250" s="103"/>
      <c r="AL250" s="103"/>
      <c r="AM250" s="103"/>
      <c r="AN250" s="103"/>
      <c r="AO250" s="103"/>
      <c r="AP250" s="103"/>
      <c r="AQ250" s="103"/>
      <c r="AR250" s="103"/>
      <c r="AS250" s="103"/>
      <c r="AT250" s="103"/>
    </row>
    <row r="251" spans="1:46" x14ac:dyDescent="0.2">
      <c r="A251" s="113"/>
      <c r="B251" s="1075"/>
      <c r="C251" s="1075"/>
      <c r="D251" s="1075"/>
      <c r="E251" s="1075"/>
      <c r="F251" s="1075"/>
      <c r="G251" s="1075"/>
      <c r="H251" s="1075"/>
      <c r="I251" s="1075"/>
      <c r="J251" s="1075"/>
      <c r="K251" s="1075"/>
      <c r="L251" s="1075"/>
      <c r="M251" s="1075"/>
      <c r="N251" s="1075"/>
      <c r="O251" s="123"/>
      <c r="P251" s="123"/>
      <c r="Q251" s="123"/>
      <c r="R251" s="123"/>
      <c r="S251" s="113"/>
      <c r="T251" s="113"/>
      <c r="U251" s="113"/>
      <c r="V251" s="113"/>
      <c r="W251" s="113"/>
      <c r="X251" s="103"/>
      <c r="Y251" s="103"/>
      <c r="Z251" s="103"/>
      <c r="AA251" s="103"/>
      <c r="AB251" s="103"/>
      <c r="AC251" s="103"/>
      <c r="AD251" s="103"/>
      <c r="AE251" s="103"/>
      <c r="AF251" s="103"/>
      <c r="AG251" s="103"/>
      <c r="AH251" s="103"/>
      <c r="AI251" s="103"/>
      <c r="AJ251" s="103"/>
      <c r="AK251" s="103"/>
      <c r="AL251" s="103"/>
      <c r="AM251" s="103"/>
      <c r="AN251" s="103"/>
      <c r="AO251" s="103"/>
      <c r="AP251" s="103"/>
      <c r="AQ251" s="103"/>
      <c r="AR251" s="103"/>
      <c r="AS251" s="103"/>
      <c r="AT251" s="103"/>
    </row>
    <row r="252" spans="1:46" x14ac:dyDescent="0.2">
      <c r="A252" s="113"/>
      <c r="B252" s="1075"/>
      <c r="C252" s="1075"/>
      <c r="D252" s="1075"/>
      <c r="E252" s="1075"/>
      <c r="F252" s="1075"/>
      <c r="G252" s="1075"/>
      <c r="H252" s="1075"/>
      <c r="I252" s="1075"/>
      <c r="J252" s="1075"/>
      <c r="K252" s="1075"/>
      <c r="L252" s="1075"/>
      <c r="M252" s="1075"/>
      <c r="N252" s="1075"/>
      <c r="O252" s="123"/>
      <c r="P252" s="123"/>
      <c r="Q252" s="123"/>
      <c r="R252" s="123"/>
      <c r="S252" s="113"/>
      <c r="T252" s="113"/>
      <c r="U252" s="113"/>
      <c r="V252" s="113"/>
      <c r="W252" s="113"/>
      <c r="X252" s="103"/>
      <c r="Y252" s="103"/>
      <c r="Z252" s="103"/>
      <c r="AA252" s="103"/>
      <c r="AB252" s="103"/>
      <c r="AC252" s="103"/>
      <c r="AD252" s="103"/>
      <c r="AE252" s="103"/>
      <c r="AF252" s="103"/>
      <c r="AG252" s="103"/>
      <c r="AH252" s="103"/>
      <c r="AI252" s="103"/>
      <c r="AJ252" s="103"/>
      <c r="AK252" s="103"/>
      <c r="AL252" s="103"/>
      <c r="AM252" s="103"/>
      <c r="AN252" s="103"/>
      <c r="AO252" s="103"/>
      <c r="AP252" s="103"/>
      <c r="AQ252" s="103"/>
      <c r="AR252" s="103"/>
      <c r="AS252" s="103"/>
      <c r="AT252" s="103"/>
    </row>
    <row r="253" spans="1:46" x14ac:dyDescent="0.2">
      <c r="A253" s="113"/>
      <c r="B253" s="1075"/>
      <c r="C253" s="1075"/>
      <c r="D253" s="1075"/>
      <c r="E253" s="1075"/>
      <c r="F253" s="1075"/>
      <c r="G253" s="1075"/>
      <c r="H253" s="1075"/>
      <c r="I253" s="1075"/>
      <c r="J253" s="1075"/>
      <c r="K253" s="1075"/>
      <c r="L253" s="1075"/>
      <c r="M253" s="1075"/>
      <c r="N253" s="1075"/>
      <c r="O253" s="123"/>
      <c r="P253" s="123"/>
      <c r="Q253" s="123"/>
      <c r="R253" s="123"/>
      <c r="S253" s="113"/>
      <c r="T253" s="113"/>
      <c r="U253" s="113"/>
      <c r="V253" s="113"/>
      <c r="W253" s="113"/>
      <c r="X253" s="103"/>
      <c r="Y253" s="103"/>
      <c r="Z253" s="103"/>
      <c r="AA253" s="103"/>
      <c r="AB253" s="103"/>
      <c r="AC253" s="103"/>
      <c r="AD253" s="103"/>
      <c r="AE253" s="103"/>
      <c r="AF253" s="103"/>
      <c r="AG253" s="103"/>
      <c r="AH253" s="103"/>
      <c r="AI253" s="103"/>
      <c r="AJ253" s="103"/>
      <c r="AK253" s="103"/>
      <c r="AL253" s="103"/>
      <c r="AM253" s="103"/>
      <c r="AN253" s="103"/>
      <c r="AO253" s="103"/>
      <c r="AP253" s="103"/>
      <c r="AQ253" s="103"/>
      <c r="AR253" s="103"/>
      <c r="AS253" s="103"/>
      <c r="AT253" s="103"/>
    </row>
    <row r="254" spans="1:46" x14ac:dyDescent="0.2">
      <c r="A254" s="113"/>
      <c r="B254" s="1075"/>
      <c r="C254" s="1075"/>
      <c r="D254" s="1075"/>
      <c r="E254" s="1075"/>
      <c r="F254" s="1075"/>
      <c r="G254" s="1075"/>
      <c r="H254" s="1075"/>
      <c r="I254" s="1075"/>
      <c r="J254" s="1075"/>
      <c r="K254" s="1075"/>
      <c r="L254" s="1075"/>
      <c r="M254" s="1075"/>
      <c r="N254" s="1075"/>
      <c r="O254" s="123"/>
      <c r="P254" s="123"/>
      <c r="Q254" s="123"/>
      <c r="R254" s="123"/>
      <c r="S254" s="113"/>
      <c r="T254" s="113"/>
      <c r="U254" s="113"/>
      <c r="V254" s="113"/>
      <c r="W254" s="113"/>
      <c r="X254" s="103"/>
      <c r="Y254" s="103"/>
      <c r="Z254" s="103"/>
      <c r="AA254" s="103"/>
      <c r="AB254" s="103"/>
      <c r="AC254" s="103"/>
      <c r="AD254" s="103"/>
      <c r="AE254" s="103"/>
      <c r="AF254" s="103"/>
      <c r="AG254" s="103"/>
      <c r="AH254" s="103"/>
      <c r="AI254" s="103"/>
      <c r="AJ254" s="103"/>
      <c r="AK254" s="103"/>
      <c r="AL254" s="103"/>
      <c r="AM254" s="103"/>
      <c r="AN254" s="103"/>
      <c r="AO254" s="103"/>
      <c r="AP254" s="103"/>
      <c r="AQ254" s="103"/>
      <c r="AR254" s="103"/>
      <c r="AS254" s="103"/>
      <c r="AT254" s="103"/>
    </row>
    <row r="255" spans="1:46" x14ac:dyDescent="0.2">
      <c r="A255" s="113"/>
      <c r="B255" s="1075"/>
      <c r="C255" s="1075"/>
      <c r="D255" s="1075"/>
      <c r="E255" s="1075"/>
      <c r="F255" s="1075"/>
      <c r="G255" s="1075"/>
      <c r="H255" s="1075"/>
      <c r="I255" s="1075"/>
      <c r="J255" s="1075"/>
      <c r="K255" s="1075"/>
      <c r="L255" s="1075"/>
      <c r="M255" s="1075"/>
      <c r="N255" s="1075"/>
      <c r="O255" s="123"/>
      <c r="P255" s="123"/>
      <c r="Q255" s="123"/>
      <c r="R255" s="123"/>
      <c r="S255" s="113"/>
      <c r="T255" s="113"/>
      <c r="U255" s="113"/>
      <c r="V255" s="113"/>
      <c r="W255" s="113"/>
      <c r="X255" s="103"/>
      <c r="Y255" s="103"/>
      <c r="Z255" s="103"/>
      <c r="AA255" s="103"/>
      <c r="AB255" s="103"/>
      <c r="AC255" s="103"/>
      <c r="AD255" s="103"/>
      <c r="AE255" s="103"/>
      <c r="AF255" s="103"/>
      <c r="AG255" s="103"/>
      <c r="AH255" s="103"/>
      <c r="AI255" s="103"/>
      <c r="AJ255" s="103"/>
      <c r="AK255" s="103"/>
      <c r="AL255" s="103"/>
      <c r="AM255" s="103"/>
      <c r="AN255" s="103"/>
      <c r="AO255" s="103"/>
      <c r="AP255" s="103"/>
      <c r="AQ255" s="103"/>
      <c r="AR255" s="103"/>
      <c r="AS255" s="103"/>
      <c r="AT255" s="103"/>
    </row>
    <row r="256" spans="1:46" x14ac:dyDescent="0.2">
      <c r="A256" s="113"/>
      <c r="B256" s="1075"/>
      <c r="C256" s="1075"/>
      <c r="D256" s="1075"/>
      <c r="E256" s="1075"/>
      <c r="F256" s="1075"/>
      <c r="G256" s="1075"/>
      <c r="H256" s="1075"/>
      <c r="I256" s="1075"/>
      <c r="J256" s="1075"/>
      <c r="K256" s="1075"/>
      <c r="L256" s="1075"/>
      <c r="M256" s="1075"/>
      <c r="N256" s="1075"/>
      <c r="O256" s="123"/>
      <c r="P256" s="123"/>
      <c r="Q256" s="123"/>
      <c r="R256" s="123"/>
      <c r="S256" s="113"/>
      <c r="T256" s="113"/>
      <c r="U256" s="113"/>
      <c r="V256" s="113"/>
      <c r="W256" s="113"/>
      <c r="X256" s="103"/>
      <c r="Y256" s="103"/>
      <c r="Z256" s="103"/>
      <c r="AA256" s="103"/>
      <c r="AB256" s="103"/>
      <c r="AC256" s="103"/>
      <c r="AD256" s="103"/>
      <c r="AE256" s="103"/>
      <c r="AF256" s="103"/>
      <c r="AG256" s="103"/>
      <c r="AH256" s="103"/>
      <c r="AI256" s="103"/>
      <c r="AJ256" s="103"/>
      <c r="AK256" s="103"/>
      <c r="AL256" s="103"/>
      <c r="AM256" s="103"/>
      <c r="AN256" s="103"/>
      <c r="AO256" s="103"/>
      <c r="AP256" s="103"/>
      <c r="AQ256" s="103"/>
      <c r="AR256" s="103"/>
      <c r="AS256" s="103"/>
      <c r="AT256" s="103"/>
    </row>
    <row r="257" spans="1:46" x14ac:dyDescent="0.2">
      <c r="A257" s="113"/>
      <c r="B257" s="1075"/>
      <c r="C257" s="1075"/>
      <c r="D257" s="1075"/>
      <c r="E257" s="1075"/>
      <c r="F257" s="1075"/>
      <c r="G257" s="1075"/>
      <c r="H257" s="1075"/>
      <c r="I257" s="1075"/>
      <c r="J257" s="1075"/>
      <c r="K257" s="1075"/>
      <c r="L257" s="1075"/>
      <c r="M257" s="1075"/>
      <c r="N257" s="1075"/>
      <c r="O257" s="123"/>
      <c r="P257" s="123"/>
      <c r="Q257" s="123"/>
      <c r="R257" s="123"/>
      <c r="S257" s="113"/>
      <c r="T257" s="113"/>
      <c r="U257" s="113"/>
      <c r="V257" s="113"/>
      <c r="W257" s="113"/>
      <c r="X257" s="103"/>
      <c r="Y257" s="103"/>
      <c r="Z257" s="103"/>
      <c r="AA257" s="103"/>
      <c r="AB257" s="103"/>
      <c r="AC257" s="103"/>
      <c r="AD257" s="103"/>
      <c r="AE257" s="103"/>
      <c r="AF257" s="103"/>
      <c r="AG257" s="103"/>
      <c r="AH257" s="103"/>
      <c r="AI257" s="103"/>
      <c r="AJ257" s="103"/>
      <c r="AK257" s="103"/>
      <c r="AL257" s="103"/>
      <c r="AM257" s="103"/>
      <c r="AN257" s="103"/>
      <c r="AO257" s="103"/>
      <c r="AP257" s="103"/>
      <c r="AQ257" s="103"/>
      <c r="AR257" s="103"/>
      <c r="AS257" s="103"/>
      <c r="AT257" s="103"/>
    </row>
    <row r="258" spans="1:46" x14ac:dyDescent="0.2">
      <c r="A258" s="113"/>
      <c r="B258" s="1075"/>
      <c r="C258" s="1075"/>
      <c r="D258" s="1075"/>
      <c r="E258" s="1075"/>
      <c r="F258" s="1075"/>
      <c r="G258" s="1075"/>
      <c r="H258" s="1075"/>
      <c r="I258" s="1075"/>
      <c r="J258" s="1075"/>
      <c r="K258" s="1075"/>
      <c r="L258" s="1075"/>
      <c r="M258" s="1075"/>
      <c r="N258" s="1075"/>
      <c r="O258" s="123"/>
      <c r="P258" s="123"/>
      <c r="Q258" s="123"/>
      <c r="R258" s="123"/>
      <c r="S258" s="113"/>
      <c r="T258" s="113"/>
      <c r="U258" s="113"/>
      <c r="V258" s="113"/>
      <c r="W258" s="113"/>
      <c r="X258" s="103"/>
      <c r="Y258" s="103"/>
      <c r="Z258" s="103"/>
      <c r="AA258" s="103"/>
      <c r="AB258" s="103"/>
      <c r="AC258" s="103"/>
      <c r="AD258" s="103"/>
      <c r="AE258" s="103"/>
      <c r="AF258" s="103"/>
      <c r="AG258" s="103"/>
      <c r="AH258" s="103"/>
      <c r="AI258" s="103"/>
      <c r="AJ258" s="103"/>
      <c r="AK258" s="103"/>
      <c r="AL258" s="103"/>
      <c r="AM258" s="103"/>
      <c r="AN258" s="103"/>
      <c r="AO258" s="103"/>
      <c r="AP258" s="103"/>
      <c r="AQ258" s="103"/>
      <c r="AR258" s="103"/>
      <c r="AS258" s="103"/>
      <c r="AT258" s="103"/>
    </row>
    <row r="259" spans="1:46" x14ac:dyDescent="0.2">
      <c r="A259" s="113"/>
      <c r="B259" s="1075"/>
      <c r="C259" s="1075"/>
      <c r="D259" s="1075"/>
      <c r="E259" s="1075"/>
      <c r="F259" s="1075"/>
      <c r="G259" s="1075"/>
      <c r="H259" s="1075"/>
      <c r="I259" s="1075"/>
      <c r="J259" s="1075"/>
      <c r="K259" s="1075"/>
      <c r="L259" s="1075"/>
      <c r="M259" s="1075"/>
      <c r="N259" s="1075"/>
      <c r="O259" s="123"/>
      <c r="P259" s="123"/>
      <c r="Q259" s="123"/>
      <c r="R259" s="123"/>
      <c r="S259" s="113"/>
      <c r="T259" s="113"/>
      <c r="U259" s="113"/>
      <c r="V259" s="113"/>
      <c r="W259" s="113"/>
      <c r="X259" s="103"/>
      <c r="Y259" s="103"/>
      <c r="Z259" s="103"/>
      <c r="AA259" s="103"/>
      <c r="AB259" s="103"/>
      <c r="AC259" s="103"/>
      <c r="AD259" s="103"/>
      <c r="AE259" s="103"/>
      <c r="AF259" s="103"/>
      <c r="AG259" s="103"/>
      <c r="AH259" s="103"/>
      <c r="AI259" s="103"/>
      <c r="AJ259" s="103"/>
      <c r="AK259" s="103"/>
      <c r="AL259" s="103"/>
      <c r="AM259" s="103"/>
      <c r="AN259" s="103"/>
      <c r="AO259" s="103"/>
      <c r="AP259" s="103"/>
      <c r="AQ259" s="103"/>
      <c r="AR259" s="103"/>
      <c r="AS259" s="103"/>
      <c r="AT259" s="103"/>
    </row>
    <row r="260" spans="1:46" x14ac:dyDescent="0.2">
      <c r="A260" s="113"/>
      <c r="B260" s="1075"/>
      <c r="C260" s="1075"/>
      <c r="D260" s="1075"/>
      <c r="E260" s="1075"/>
      <c r="F260" s="1075"/>
      <c r="G260" s="1075"/>
      <c r="H260" s="1075"/>
      <c r="I260" s="1075"/>
      <c r="J260" s="1075"/>
      <c r="K260" s="1075"/>
      <c r="L260" s="1075"/>
      <c r="M260" s="1075"/>
      <c r="N260" s="1075"/>
      <c r="O260" s="123"/>
      <c r="P260" s="123"/>
      <c r="Q260" s="123"/>
      <c r="R260" s="123"/>
      <c r="S260" s="113"/>
      <c r="T260" s="113"/>
      <c r="U260" s="113"/>
      <c r="V260" s="113"/>
      <c r="W260" s="113"/>
      <c r="X260" s="103"/>
      <c r="Y260" s="103"/>
      <c r="Z260" s="103"/>
      <c r="AA260" s="103"/>
      <c r="AB260" s="103"/>
      <c r="AC260" s="103"/>
      <c r="AD260" s="103"/>
      <c r="AE260" s="103"/>
      <c r="AF260" s="103"/>
      <c r="AG260" s="103"/>
      <c r="AH260" s="103"/>
      <c r="AI260" s="103"/>
      <c r="AJ260" s="103"/>
      <c r="AK260" s="103"/>
      <c r="AL260" s="103"/>
      <c r="AM260" s="103"/>
      <c r="AN260" s="103"/>
      <c r="AO260" s="103"/>
      <c r="AP260" s="103"/>
      <c r="AQ260" s="103"/>
      <c r="AR260" s="103"/>
      <c r="AS260" s="103"/>
      <c r="AT260" s="103"/>
    </row>
    <row r="261" spans="1:46" x14ac:dyDescent="0.2">
      <c r="A261" s="113"/>
      <c r="B261" s="1075"/>
      <c r="C261" s="1075"/>
      <c r="D261" s="1075"/>
      <c r="E261" s="1075"/>
      <c r="F261" s="1075"/>
      <c r="G261" s="1075"/>
      <c r="H261" s="1075"/>
      <c r="I261" s="1075"/>
      <c r="J261" s="1075"/>
      <c r="K261" s="1075"/>
      <c r="L261" s="1075"/>
      <c r="M261" s="1075"/>
      <c r="N261" s="1075"/>
      <c r="O261" s="123"/>
      <c r="P261" s="123"/>
      <c r="Q261" s="123"/>
      <c r="R261" s="123"/>
      <c r="S261" s="113"/>
      <c r="T261" s="113"/>
      <c r="U261" s="113"/>
      <c r="V261" s="113"/>
      <c r="W261" s="113"/>
      <c r="X261" s="103"/>
      <c r="Y261" s="103"/>
      <c r="Z261" s="103"/>
      <c r="AA261" s="103"/>
      <c r="AB261" s="103"/>
      <c r="AC261" s="103"/>
      <c r="AD261" s="103"/>
      <c r="AE261" s="103"/>
      <c r="AF261" s="103"/>
      <c r="AG261" s="103"/>
      <c r="AH261" s="103"/>
      <c r="AI261" s="103"/>
      <c r="AJ261" s="103"/>
      <c r="AK261" s="103"/>
      <c r="AL261" s="103"/>
      <c r="AM261" s="103"/>
      <c r="AN261" s="103"/>
      <c r="AO261" s="103"/>
      <c r="AP261" s="103"/>
      <c r="AQ261" s="103"/>
      <c r="AR261" s="103"/>
      <c r="AS261" s="103"/>
      <c r="AT261" s="103"/>
    </row>
    <row r="262" spans="1:46" x14ac:dyDescent="0.2">
      <c r="A262" s="113"/>
      <c r="B262" s="1075"/>
      <c r="C262" s="1075"/>
      <c r="D262" s="1075"/>
      <c r="E262" s="1075"/>
      <c r="F262" s="1075"/>
      <c r="G262" s="1075"/>
      <c r="H262" s="1075"/>
      <c r="I262" s="1075"/>
      <c r="J262" s="1075"/>
      <c r="K262" s="1075"/>
      <c r="L262" s="1075"/>
      <c r="M262" s="1075"/>
      <c r="N262" s="1075"/>
      <c r="O262" s="123"/>
      <c r="P262" s="123"/>
      <c r="Q262" s="123"/>
      <c r="R262" s="123"/>
      <c r="S262" s="113"/>
      <c r="T262" s="113"/>
      <c r="U262" s="113"/>
      <c r="V262" s="113"/>
      <c r="W262" s="113"/>
      <c r="X262" s="103"/>
      <c r="Y262" s="103"/>
      <c r="Z262" s="103"/>
      <c r="AA262" s="103"/>
      <c r="AB262" s="103"/>
      <c r="AC262" s="103"/>
      <c r="AD262" s="103"/>
      <c r="AE262" s="103"/>
      <c r="AF262" s="103"/>
      <c r="AG262" s="103"/>
      <c r="AH262" s="103"/>
      <c r="AI262" s="103"/>
      <c r="AJ262" s="103"/>
      <c r="AK262" s="103"/>
      <c r="AL262" s="103"/>
      <c r="AM262" s="103"/>
      <c r="AN262" s="103"/>
      <c r="AO262" s="103"/>
      <c r="AP262" s="103"/>
      <c r="AQ262" s="103"/>
      <c r="AR262" s="103"/>
      <c r="AS262" s="103"/>
      <c r="AT262" s="103"/>
    </row>
    <row r="263" spans="1:46" x14ac:dyDescent="0.2">
      <c r="A263" s="113"/>
      <c r="B263" s="1075"/>
      <c r="C263" s="1075"/>
      <c r="D263" s="1075"/>
      <c r="E263" s="1075"/>
      <c r="F263" s="1075"/>
      <c r="G263" s="1075"/>
      <c r="H263" s="1075"/>
      <c r="I263" s="1075"/>
      <c r="J263" s="1075"/>
      <c r="K263" s="1075"/>
      <c r="L263" s="1075"/>
      <c r="M263" s="1075"/>
      <c r="N263" s="1075"/>
      <c r="O263" s="123"/>
      <c r="P263" s="123"/>
      <c r="Q263" s="123"/>
      <c r="R263" s="123"/>
      <c r="S263" s="113"/>
      <c r="T263" s="113"/>
      <c r="U263" s="113"/>
      <c r="V263" s="113"/>
      <c r="W263" s="113"/>
      <c r="X263" s="103"/>
      <c r="Y263" s="103"/>
      <c r="Z263" s="103"/>
      <c r="AA263" s="103"/>
      <c r="AB263" s="103"/>
      <c r="AC263" s="103"/>
      <c r="AD263" s="103"/>
      <c r="AE263" s="103"/>
      <c r="AF263" s="103"/>
      <c r="AG263" s="103"/>
      <c r="AH263" s="103"/>
      <c r="AI263" s="103"/>
      <c r="AJ263" s="103"/>
      <c r="AK263" s="103"/>
      <c r="AL263" s="103"/>
      <c r="AM263" s="103"/>
      <c r="AN263" s="103"/>
      <c r="AO263" s="103"/>
      <c r="AP263" s="103"/>
      <c r="AQ263" s="103"/>
      <c r="AR263" s="103"/>
      <c r="AS263" s="103"/>
      <c r="AT263" s="103"/>
    </row>
    <row r="264" spans="1:46" x14ac:dyDescent="0.2">
      <c r="A264" s="113"/>
      <c r="B264" s="1075"/>
      <c r="C264" s="1075"/>
      <c r="D264" s="1075"/>
      <c r="E264" s="1075"/>
      <c r="F264" s="1075"/>
      <c r="G264" s="1075"/>
      <c r="H264" s="1075"/>
      <c r="I264" s="1075"/>
      <c r="J264" s="1075"/>
      <c r="K264" s="1075"/>
      <c r="L264" s="1075"/>
      <c r="M264" s="1075"/>
      <c r="N264" s="1075"/>
      <c r="O264" s="123"/>
      <c r="P264" s="123"/>
      <c r="Q264" s="123"/>
      <c r="R264" s="123"/>
      <c r="S264" s="113"/>
      <c r="T264" s="113"/>
      <c r="U264" s="113"/>
      <c r="V264" s="113"/>
      <c r="W264" s="113"/>
      <c r="X264" s="103"/>
      <c r="Y264" s="103"/>
      <c r="Z264" s="103"/>
      <c r="AA264" s="103"/>
      <c r="AB264" s="103"/>
      <c r="AC264" s="103"/>
      <c r="AD264" s="103"/>
      <c r="AE264" s="103"/>
      <c r="AF264" s="103"/>
      <c r="AG264" s="103"/>
      <c r="AH264" s="103"/>
      <c r="AI264" s="103"/>
      <c r="AJ264" s="103"/>
      <c r="AK264" s="103"/>
      <c r="AL264" s="103"/>
      <c r="AM264" s="103"/>
      <c r="AN264" s="103"/>
      <c r="AO264" s="103"/>
      <c r="AP264" s="103"/>
      <c r="AQ264" s="103"/>
      <c r="AR264" s="103"/>
      <c r="AS264" s="103"/>
      <c r="AT264" s="103"/>
    </row>
    <row r="265" spans="1:46" x14ac:dyDescent="0.2">
      <c r="A265" s="113"/>
      <c r="B265" s="1075"/>
      <c r="C265" s="1075"/>
      <c r="D265" s="1075"/>
      <c r="E265" s="1075"/>
      <c r="F265" s="1075"/>
      <c r="G265" s="1075"/>
      <c r="H265" s="1075"/>
      <c r="I265" s="1075"/>
      <c r="J265" s="1075"/>
      <c r="K265" s="1075"/>
      <c r="L265" s="1075"/>
      <c r="M265" s="1075"/>
      <c r="N265" s="1075"/>
      <c r="O265" s="123"/>
      <c r="P265" s="123"/>
      <c r="Q265" s="123"/>
      <c r="R265" s="123"/>
      <c r="S265" s="113"/>
      <c r="T265" s="113"/>
      <c r="U265" s="113"/>
      <c r="V265" s="113"/>
      <c r="W265" s="113"/>
      <c r="X265" s="103"/>
      <c r="Y265" s="103"/>
      <c r="Z265" s="103"/>
      <c r="AA265" s="103"/>
      <c r="AB265" s="103"/>
      <c r="AC265" s="103"/>
      <c r="AD265" s="103"/>
      <c r="AE265" s="103"/>
      <c r="AF265" s="103"/>
      <c r="AG265" s="103"/>
      <c r="AH265" s="103"/>
      <c r="AI265" s="103"/>
      <c r="AJ265" s="103"/>
      <c r="AK265" s="103"/>
      <c r="AL265" s="103"/>
      <c r="AM265" s="103"/>
      <c r="AN265" s="103"/>
      <c r="AO265" s="103"/>
      <c r="AP265" s="103"/>
      <c r="AQ265" s="103"/>
      <c r="AR265" s="103"/>
      <c r="AS265" s="103"/>
      <c r="AT265" s="103"/>
    </row>
    <row r="266" spans="1:46" x14ac:dyDescent="0.2">
      <c r="A266" s="113"/>
      <c r="B266" s="1075"/>
      <c r="C266" s="1075"/>
      <c r="D266" s="1075"/>
      <c r="E266" s="1075"/>
      <c r="F266" s="1075"/>
      <c r="G266" s="1075"/>
      <c r="H266" s="1075"/>
      <c r="I266" s="1075"/>
      <c r="J266" s="1075"/>
      <c r="K266" s="1075"/>
      <c r="L266" s="1075"/>
      <c r="M266" s="1075"/>
      <c r="N266" s="1075"/>
      <c r="O266" s="123"/>
      <c r="P266" s="123"/>
      <c r="Q266" s="123"/>
      <c r="R266" s="123"/>
      <c r="S266" s="113"/>
      <c r="T266" s="113"/>
      <c r="U266" s="113"/>
      <c r="V266" s="113"/>
      <c r="W266" s="113"/>
      <c r="X266" s="103"/>
      <c r="Y266" s="103"/>
      <c r="Z266" s="103"/>
      <c r="AA266" s="103"/>
      <c r="AB266" s="103"/>
      <c r="AC266" s="103"/>
      <c r="AD266" s="103"/>
      <c r="AE266" s="103"/>
      <c r="AF266" s="103"/>
      <c r="AG266" s="103"/>
      <c r="AH266" s="103"/>
      <c r="AI266" s="103"/>
      <c r="AJ266" s="103"/>
      <c r="AK266" s="103"/>
      <c r="AL266" s="103"/>
      <c r="AM266" s="103"/>
      <c r="AN266" s="103"/>
      <c r="AO266" s="103"/>
      <c r="AP266" s="103"/>
      <c r="AQ266" s="103"/>
      <c r="AR266" s="103"/>
      <c r="AS266" s="103"/>
      <c r="AT266" s="103"/>
    </row>
    <row r="267" spans="1:46" x14ac:dyDescent="0.2">
      <c r="A267" s="113"/>
      <c r="B267" s="1075"/>
      <c r="C267" s="1075"/>
      <c r="D267" s="1075"/>
      <c r="E267" s="1075"/>
      <c r="F267" s="1075"/>
      <c r="G267" s="1075"/>
      <c r="H267" s="1075"/>
      <c r="I267" s="1075"/>
      <c r="J267" s="1075"/>
      <c r="K267" s="1075"/>
      <c r="L267" s="1075"/>
      <c r="M267" s="1075"/>
      <c r="N267" s="1075"/>
      <c r="O267" s="123"/>
      <c r="P267" s="123"/>
      <c r="Q267" s="123"/>
      <c r="R267" s="123"/>
      <c r="S267" s="113"/>
      <c r="T267" s="113"/>
      <c r="U267" s="113"/>
      <c r="V267" s="113"/>
      <c r="W267" s="113"/>
      <c r="X267" s="103"/>
      <c r="Y267" s="103"/>
      <c r="Z267" s="103"/>
      <c r="AA267" s="103"/>
      <c r="AB267" s="103"/>
      <c r="AC267" s="103"/>
      <c r="AD267" s="103"/>
      <c r="AE267" s="103"/>
      <c r="AF267" s="103"/>
      <c r="AG267" s="103"/>
      <c r="AH267" s="103"/>
      <c r="AI267" s="103"/>
      <c r="AJ267" s="103"/>
      <c r="AK267" s="103"/>
      <c r="AL267" s="103"/>
      <c r="AM267" s="103"/>
      <c r="AN267" s="103"/>
      <c r="AO267" s="103"/>
      <c r="AP267" s="103"/>
      <c r="AQ267" s="103"/>
      <c r="AR267" s="103"/>
      <c r="AS267" s="103"/>
      <c r="AT267" s="103"/>
    </row>
    <row r="268" spans="1:46" x14ac:dyDescent="0.2">
      <c r="A268" s="113"/>
      <c r="B268" s="1075"/>
      <c r="C268" s="1075"/>
      <c r="D268" s="1075"/>
      <c r="E268" s="1075"/>
      <c r="F268" s="1075"/>
      <c r="G268" s="1075"/>
      <c r="H268" s="1075"/>
      <c r="I268" s="1075"/>
      <c r="J268" s="1075"/>
      <c r="K268" s="1075"/>
      <c r="L268" s="1075"/>
      <c r="M268" s="1075"/>
      <c r="N268" s="1075"/>
      <c r="O268" s="123"/>
      <c r="P268" s="123"/>
      <c r="Q268" s="123"/>
      <c r="R268" s="123"/>
      <c r="S268" s="113"/>
      <c r="T268" s="113"/>
      <c r="U268" s="113"/>
      <c r="V268" s="113"/>
      <c r="W268" s="113"/>
      <c r="X268" s="103"/>
      <c r="Y268" s="103"/>
      <c r="Z268" s="103"/>
      <c r="AA268" s="103"/>
      <c r="AB268" s="103"/>
      <c r="AC268" s="103"/>
      <c r="AD268" s="103"/>
      <c r="AE268" s="103"/>
      <c r="AF268" s="103"/>
      <c r="AG268" s="103"/>
      <c r="AH268" s="103"/>
      <c r="AI268" s="103"/>
      <c r="AJ268" s="103"/>
      <c r="AK268" s="103"/>
      <c r="AL268" s="103"/>
      <c r="AM268" s="103"/>
      <c r="AN268" s="103"/>
      <c r="AO268" s="103"/>
      <c r="AP268" s="103"/>
      <c r="AQ268" s="103"/>
      <c r="AR268" s="103"/>
      <c r="AS268" s="103"/>
      <c r="AT268" s="103"/>
    </row>
    <row r="269" spans="1:46" x14ac:dyDescent="0.2">
      <c r="A269" s="113"/>
      <c r="B269" s="1075"/>
      <c r="C269" s="1075"/>
      <c r="D269" s="1075"/>
      <c r="E269" s="1075"/>
      <c r="F269" s="1075"/>
      <c r="G269" s="1075"/>
      <c r="H269" s="1075"/>
      <c r="I269" s="1075"/>
      <c r="J269" s="1075"/>
      <c r="K269" s="1075"/>
      <c r="L269" s="1075"/>
      <c r="M269" s="1075"/>
      <c r="N269" s="1075"/>
      <c r="O269" s="123"/>
      <c r="P269" s="123"/>
      <c r="Q269" s="123"/>
      <c r="R269" s="123"/>
      <c r="S269" s="113"/>
      <c r="T269" s="113"/>
      <c r="U269" s="113"/>
      <c r="V269" s="113"/>
      <c r="W269" s="113"/>
      <c r="X269" s="103"/>
      <c r="Y269" s="103"/>
      <c r="Z269" s="103"/>
      <c r="AA269" s="103"/>
      <c r="AB269" s="103"/>
      <c r="AC269" s="103"/>
      <c r="AD269" s="103"/>
      <c r="AE269" s="103"/>
      <c r="AF269" s="103"/>
      <c r="AG269" s="103"/>
      <c r="AH269" s="103"/>
      <c r="AI269" s="103"/>
      <c r="AJ269" s="103"/>
      <c r="AK269" s="103"/>
      <c r="AL269" s="103"/>
      <c r="AM269" s="103"/>
      <c r="AN269" s="103"/>
      <c r="AO269" s="103"/>
      <c r="AP269" s="103"/>
      <c r="AQ269" s="103"/>
      <c r="AR269" s="103"/>
      <c r="AS269" s="103"/>
      <c r="AT269" s="103"/>
    </row>
    <row r="270" spans="1:46" x14ac:dyDescent="0.2">
      <c r="A270" s="113"/>
      <c r="B270" s="1075"/>
      <c r="C270" s="1075"/>
      <c r="D270" s="1075"/>
      <c r="E270" s="1075"/>
      <c r="F270" s="1075"/>
      <c r="G270" s="1075"/>
      <c r="H270" s="1075"/>
      <c r="I270" s="1075"/>
      <c r="J270" s="1075"/>
      <c r="K270" s="1075"/>
      <c r="L270" s="1075"/>
      <c r="M270" s="1075"/>
      <c r="N270" s="1075"/>
      <c r="O270" s="123"/>
      <c r="P270" s="123"/>
      <c r="Q270" s="123"/>
      <c r="R270" s="123"/>
      <c r="S270" s="113"/>
      <c r="T270" s="113"/>
      <c r="U270" s="113"/>
      <c r="V270" s="113"/>
      <c r="W270" s="113"/>
      <c r="X270" s="103"/>
      <c r="Y270" s="103"/>
      <c r="Z270" s="103"/>
      <c r="AA270" s="103"/>
      <c r="AB270" s="103"/>
      <c r="AC270" s="103"/>
      <c r="AD270" s="103"/>
      <c r="AE270" s="103"/>
      <c r="AF270" s="103"/>
      <c r="AG270" s="103"/>
      <c r="AH270" s="103"/>
      <c r="AI270" s="103"/>
      <c r="AJ270" s="103"/>
      <c r="AK270" s="103"/>
      <c r="AL270" s="103"/>
      <c r="AM270" s="103"/>
      <c r="AN270" s="103"/>
      <c r="AO270" s="103"/>
      <c r="AP270" s="103"/>
      <c r="AQ270" s="103"/>
      <c r="AR270" s="103"/>
      <c r="AS270" s="103"/>
      <c r="AT270" s="103"/>
    </row>
    <row r="271" spans="1:46" x14ac:dyDescent="0.2">
      <c r="A271" s="113"/>
      <c r="B271" s="1075"/>
      <c r="C271" s="1075"/>
      <c r="D271" s="1075"/>
      <c r="E271" s="1075"/>
      <c r="F271" s="1075"/>
      <c r="G271" s="1075"/>
      <c r="H271" s="1075"/>
      <c r="I271" s="1075"/>
      <c r="J271" s="1075"/>
      <c r="K271" s="1075"/>
      <c r="L271" s="1075"/>
      <c r="M271" s="1075"/>
      <c r="N271" s="1075"/>
      <c r="O271" s="123"/>
      <c r="P271" s="123"/>
      <c r="Q271" s="123"/>
      <c r="R271" s="123"/>
      <c r="S271" s="113"/>
      <c r="T271" s="113"/>
      <c r="U271" s="113"/>
      <c r="V271" s="113"/>
      <c r="W271" s="113"/>
      <c r="X271" s="103"/>
      <c r="Y271" s="103"/>
      <c r="Z271" s="103"/>
      <c r="AA271" s="103"/>
      <c r="AB271" s="103"/>
      <c r="AC271" s="103"/>
      <c r="AD271" s="103"/>
      <c r="AE271" s="103"/>
      <c r="AF271" s="103"/>
      <c r="AG271" s="103"/>
      <c r="AH271" s="103"/>
      <c r="AI271" s="103"/>
      <c r="AJ271" s="103"/>
      <c r="AK271" s="103"/>
      <c r="AL271" s="103"/>
      <c r="AM271" s="103"/>
      <c r="AN271" s="103"/>
      <c r="AO271" s="103"/>
      <c r="AP271" s="103"/>
      <c r="AQ271" s="103"/>
      <c r="AR271" s="103"/>
      <c r="AS271" s="103"/>
      <c r="AT271" s="103"/>
    </row>
    <row r="272" spans="1:46" x14ac:dyDescent="0.2">
      <c r="A272" s="113"/>
      <c r="B272" s="1075"/>
      <c r="C272" s="1075"/>
      <c r="D272" s="1075"/>
      <c r="E272" s="1075"/>
      <c r="F272" s="1075"/>
      <c r="G272" s="1075"/>
      <c r="H272" s="1075"/>
      <c r="I272" s="1075"/>
      <c r="J272" s="1075"/>
      <c r="K272" s="1075"/>
      <c r="L272" s="1075"/>
      <c r="M272" s="1075"/>
      <c r="N272" s="1075"/>
      <c r="O272" s="123"/>
      <c r="P272" s="123"/>
      <c r="Q272" s="123"/>
      <c r="R272" s="123"/>
      <c r="S272" s="113"/>
      <c r="T272" s="113"/>
      <c r="U272" s="113"/>
      <c r="V272" s="113"/>
      <c r="W272" s="113"/>
      <c r="X272" s="103"/>
      <c r="Y272" s="103"/>
      <c r="Z272" s="103"/>
      <c r="AA272" s="103"/>
      <c r="AB272" s="103"/>
      <c r="AC272" s="103"/>
      <c r="AD272" s="103"/>
      <c r="AE272" s="103"/>
      <c r="AF272" s="103"/>
      <c r="AG272" s="103"/>
      <c r="AH272" s="103"/>
      <c r="AI272" s="103"/>
      <c r="AJ272" s="103"/>
      <c r="AK272" s="103"/>
      <c r="AL272" s="103"/>
      <c r="AM272" s="103"/>
      <c r="AN272" s="103"/>
      <c r="AO272" s="103"/>
      <c r="AP272" s="103"/>
      <c r="AQ272" s="103"/>
      <c r="AR272" s="103"/>
      <c r="AS272" s="103"/>
      <c r="AT272" s="103"/>
    </row>
    <row r="273" spans="1:46" x14ac:dyDescent="0.2">
      <c r="A273" s="113"/>
      <c r="B273" s="1075"/>
      <c r="C273" s="1075"/>
      <c r="D273" s="1075"/>
      <c r="E273" s="1075"/>
      <c r="F273" s="1075"/>
      <c r="G273" s="1075"/>
      <c r="H273" s="1075"/>
      <c r="I273" s="1075"/>
      <c r="J273" s="1075"/>
      <c r="K273" s="1075"/>
      <c r="L273" s="1075"/>
      <c r="M273" s="1075"/>
      <c r="N273" s="1075"/>
      <c r="O273" s="123"/>
      <c r="P273" s="123"/>
      <c r="Q273" s="123"/>
      <c r="R273" s="123"/>
      <c r="S273" s="113"/>
      <c r="T273" s="113"/>
      <c r="U273" s="113"/>
      <c r="V273" s="113"/>
      <c r="W273" s="113"/>
      <c r="X273" s="103"/>
      <c r="Y273" s="103"/>
      <c r="Z273" s="103"/>
      <c r="AA273" s="103"/>
      <c r="AB273" s="103"/>
      <c r="AC273" s="103"/>
      <c r="AD273" s="103"/>
      <c r="AE273" s="103"/>
      <c r="AF273" s="103"/>
      <c r="AG273" s="103"/>
      <c r="AH273" s="103"/>
      <c r="AI273" s="103"/>
      <c r="AJ273" s="103"/>
      <c r="AK273" s="103"/>
      <c r="AL273" s="103"/>
      <c r="AM273" s="103"/>
      <c r="AN273" s="103"/>
      <c r="AO273" s="103"/>
      <c r="AP273" s="103"/>
      <c r="AQ273" s="103"/>
      <c r="AR273" s="103"/>
      <c r="AS273" s="103"/>
      <c r="AT273" s="103"/>
    </row>
    <row r="274" spans="1:46" x14ac:dyDescent="0.2">
      <c r="A274" s="113"/>
      <c r="B274" s="1075"/>
      <c r="C274" s="1075"/>
      <c r="D274" s="1075"/>
      <c r="E274" s="1075"/>
      <c r="F274" s="1075"/>
      <c r="G274" s="1075"/>
      <c r="H274" s="1075"/>
      <c r="I274" s="1075"/>
      <c r="J274" s="1075"/>
      <c r="K274" s="1075"/>
      <c r="L274" s="1075"/>
      <c r="M274" s="1075"/>
      <c r="N274" s="1075"/>
      <c r="O274" s="123"/>
      <c r="P274" s="123"/>
      <c r="Q274" s="123"/>
      <c r="R274" s="123"/>
      <c r="S274" s="113"/>
      <c r="T274" s="113"/>
      <c r="U274" s="113"/>
      <c r="V274" s="113"/>
      <c r="W274" s="113"/>
      <c r="X274" s="103"/>
      <c r="Y274" s="103"/>
      <c r="Z274" s="103"/>
      <c r="AA274" s="103"/>
      <c r="AB274" s="103"/>
      <c r="AC274" s="103"/>
      <c r="AD274" s="103"/>
      <c r="AE274" s="103"/>
      <c r="AF274" s="103"/>
      <c r="AG274" s="103"/>
      <c r="AH274" s="103"/>
      <c r="AI274" s="103"/>
      <c r="AJ274" s="103"/>
      <c r="AK274" s="103"/>
      <c r="AL274" s="103"/>
      <c r="AM274" s="103"/>
      <c r="AN274" s="103"/>
      <c r="AO274" s="103"/>
      <c r="AP274" s="103"/>
      <c r="AQ274" s="103"/>
      <c r="AR274" s="103"/>
      <c r="AS274" s="103"/>
      <c r="AT274" s="103"/>
    </row>
    <row r="275" spans="1:46" x14ac:dyDescent="0.2">
      <c r="A275" s="113"/>
      <c r="B275" s="1075"/>
      <c r="C275" s="1075"/>
      <c r="D275" s="1075"/>
      <c r="E275" s="1075"/>
      <c r="F275" s="1075"/>
      <c r="G275" s="1075"/>
      <c r="H275" s="1075"/>
      <c r="I275" s="1075"/>
      <c r="J275" s="1075"/>
      <c r="K275" s="1075"/>
      <c r="L275" s="1075"/>
      <c r="M275" s="1075"/>
      <c r="N275" s="1075"/>
      <c r="O275" s="123"/>
      <c r="P275" s="123"/>
      <c r="Q275" s="123"/>
      <c r="R275" s="123"/>
      <c r="S275" s="113"/>
      <c r="T275" s="113"/>
      <c r="U275" s="113"/>
      <c r="V275" s="113"/>
      <c r="W275" s="113"/>
      <c r="X275" s="103"/>
      <c r="Y275" s="103"/>
      <c r="Z275" s="103"/>
      <c r="AA275" s="103"/>
      <c r="AB275" s="103"/>
      <c r="AC275" s="103"/>
      <c r="AD275" s="103"/>
      <c r="AE275" s="103"/>
      <c r="AF275" s="103"/>
      <c r="AG275" s="103"/>
      <c r="AH275" s="103"/>
      <c r="AI275" s="103"/>
      <c r="AJ275" s="103"/>
      <c r="AK275" s="103"/>
      <c r="AL275" s="103"/>
      <c r="AM275" s="103"/>
      <c r="AN275" s="103"/>
      <c r="AO275" s="103"/>
      <c r="AP275" s="103"/>
      <c r="AQ275" s="103"/>
      <c r="AR275" s="103"/>
      <c r="AS275" s="103"/>
      <c r="AT275" s="103"/>
    </row>
    <row r="276" spans="1:46" x14ac:dyDescent="0.2">
      <c r="A276" s="113"/>
      <c r="B276" s="1075"/>
      <c r="C276" s="1075"/>
      <c r="D276" s="1075"/>
      <c r="E276" s="1075"/>
      <c r="F276" s="1075"/>
      <c r="G276" s="1075"/>
      <c r="H276" s="1075"/>
      <c r="I276" s="1075"/>
      <c r="J276" s="1075"/>
      <c r="K276" s="1075"/>
      <c r="L276" s="1075"/>
      <c r="M276" s="1075"/>
      <c r="N276" s="1075"/>
      <c r="O276" s="123"/>
      <c r="P276" s="123"/>
      <c r="Q276" s="123"/>
      <c r="R276" s="123"/>
      <c r="S276" s="113"/>
      <c r="T276" s="113"/>
      <c r="U276" s="113"/>
      <c r="V276" s="113"/>
      <c r="W276" s="113"/>
      <c r="X276" s="103"/>
      <c r="Y276" s="103"/>
      <c r="Z276" s="103"/>
      <c r="AA276" s="103"/>
      <c r="AB276" s="103"/>
      <c r="AC276" s="103"/>
      <c r="AD276" s="103"/>
      <c r="AE276" s="103"/>
      <c r="AF276" s="103"/>
      <c r="AG276" s="103"/>
      <c r="AH276" s="103"/>
      <c r="AI276" s="103"/>
      <c r="AJ276" s="103"/>
      <c r="AK276" s="103"/>
      <c r="AL276" s="103"/>
      <c r="AM276" s="103"/>
      <c r="AN276" s="103"/>
      <c r="AO276" s="103"/>
      <c r="AP276" s="103"/>
      <c r="AQ276" s="103"/>
      <c r="AR276" s="103"/>
      <c r="AS276" s="103"/>
      <c r="AT276" s="103"/>
    </row>
    <row r="277" spans="1:46" x14ac:dyDescent="0.2">
      <c r="A277" s="113"/>
      <c r="B277" s="1075"/>
      <c r="C277" s="1075"/>
      <c r="D277" s="1075"/>
      <c r="E277" s="1075"/>
      <c r="F277" s="1075"/>
      <c r="G277" s="1075"/>
      <c r="H277" s="1075"/>
      <c r="I277" s="1075"/>
      <c r="J277" s="1075"/>
      <c r="K277" s="1075"/>
      <c r="L277" s="1075"/>
      <c r="M277" s="1075"/>
      <c r="N277" s="1075"/>
      <c r="O277" s="123"/>
      <c r="P277" s="123"/>
      <c r="Q277" s="123"/>
      <c r="R277" s="123"/>
      <c r="S277" s="113"/>
      <c r="T277" s="113"/>
      <c r="U277" s="113"/>
      <c r="V277" s="113"/>
      <c r="W277" s="113"/>
      <c r="X277" s="103"/>
      <c r="Y277" s="103"/>
      <c r="Z277" s="103"/>
      <c r="AA277" s="103"/>
      <c r="AB277" s="103"/>
      <c r="AC277" s="103"/>
      <c r="AD277" s="103"/>
      <c r="AE277" s="103"/>
      <c r="AF277" s="103"/>
      <c r="AG277" s="103"/>
      <c r="AH277" s="103"/>
      <c r="AI277" s="103"/>
      <c r="AJ277" s="103"/>
      <c r="AK277" s="103"/>
      <c r="AL277" s="103"/>
      <c r="AM277" s="103"/>
      <c r="AN277" s="103"/>
      <c r="AO277" s="103"/>
      <c r="AP277" s="103"/>
      <c r="AQ277" s="103"/>
      <c r="AR277" s="103"/>
      <c r="AS277" s="103"/>
      <c r="AT277" s="103"/>
    </row>
    <row r="278" spans="1:46" x14ac:dyDescent="0.2">
      <c r="A278" s="113"/>
      <c r="B278" s="1075"/>
      <c r="C278" s="1075"/>
      <c r="D278" s="1075"/>
      <c r="E278" s="1075"/>
      <c r="F278" s="1075"/>
      <c r="G278" s="1075"/>
      <c r="H278" s="1075"/>
      <c r="I278" s="1075"/>
      <c r="J278" s="1075"/>
      <c r="K278" s="1075"/>
      <c r="L278" s="1075"/>
      <c r="M278" s="1075"/>
      <c r="N278" s="1075"/>
      <c r="O278" s="123"/>
      <c r="P278" s="123"/>
      <c r="Q278" s="123"/>
      <c r="R278" s="123"/>
      <c r="S278" s="113"/>
      <c r="T278" s="113"/>
      <c r="U278" s="113"/>
      <c r="V278" s="113"/>
      <c r="W278" s="113"/>
      <c r="X278" s="103"/>
      <c r="Y278" s="103"/>
      <c r="Z278" s="103"/>
      <c r="AA278" s="103"/>
      <c r="AB278" s="103"/>
      <c r="AC278" s="103"/>
      <c r="AD278" s="103"/>
      <c r="AE278" s="103"/>
      <c r="AF278" s="103"/>
      <c r="AG278" s="103"/>
      <c r="AH278" s="103"/>
      <c r="AI278" s="103"/>
      <c r="AJ278" s="103"/>
      <c r="AK278" s="103"/>
      <c r="AL278" s="103"/>
      <c r="AM278" s="103"/>
      <c r="AN278" s="103"/>
      <c r="AO278" s="103"/>
      <c r="AP278" s="103"/>
      <c r="AQ278" s="103"/>
      <c r="AR278" s="103"/>
      <c r="AS278" s="103"/>
      <c r="AT278" s="103"/>
    </row>
    <row r="279" spans="1:46" x14ac:dyDescent="0.2">
      <c r="A279" s="113"/>
      <c r="B279" s="1075"/>
      <c r="C279" s="1075"/>
      <c r="D279" s="1075"/>
      <c r="E279" s="1075"/>
      <c r="F279" s="1075"/>
      <c r="G279" s="1075"/>
      <c r="H279" s="1075"/>
      <c r="I279" s="1075"/>
      <c r="J279" s="1075"/>
      <c r="K279" s="1075"/>
      <c r="L279" s="1075"/>
      <c r="M279" s="1075"/>
      <c r="N279" s="1075"/>
      <c r="O279" s="123"/>
      <c r="P279" s="123"/>
      <c r="Q279" s="123"/>
      <c r="R279" s="123"/>
      <c r="S279" s="113"/>
      <c r="T279" s="113"/>
      <c r="U279" s="113"/>
      <c r="V279" s="113"/>
      <c r="W279" s="113"/>
      <c r="X279" s="103"/>
      <c r="Y279" s="103"/>
      <c r="Z279" s="103"/>
      <c r="AA279" s="103"/>
      <c r="AB279" s="103"/>
      <c r="AC279" s="103"/>
      <c r="AD279" s="103"/>
      <c r="AE279" s="103"/>
      <c r="AF279" s="103"/>
      <c r="AG279" s="103"/>
      <c r="AH279" s="103"/>
      <c r="AI279" s="103"/>
      <c r="AJ279" s="103"/>
      <c r="AK279" s="103"/>
      <c r="AL279" s="103"/>
      <c r="AM279" s="103"/>
      <c r="AN279" s="103"/>
      <c r="AO279" s="103"/>
      <c r="AP279" s="103"/>
      <c r="AQ279" s="103"/>
      <c r="AR279" s="103"/>
      <c r="AS279" s="103"/>
      <c r="AT279" s="103"/>
    </row>
    <row r="280" spans="1:46" x14ac:dyDescent="0.2">
      <c r="A280" s="113"/>
      <c r="B280" s="1075"/>
      <c r="C280" s="1075"/>
      <c r="D280" s="1075"/>
      <c r="E280" s="1075"/>
      <c r="F280" s="1075"/>
      <c r="G280" s="1075"/>
      <c r="H280" s="1075"/>
      <c r="I280" s="1075"/>
      <c r="J280" s="1075"/>
      <c r="K280" s="1075"/>
      <c r="L280" s="1075"/>
      <c r="M280" s="1075"/>
      <c r="N280" s="1075"/>
      <c r="O280" s="123"/>
      <c r="P280" s="123"/>
      <c r="Q280" s="123"/>
      <c r="R280" s="123"/>
      <c r="S280" s="113"/>
      <c r="T280" s="113"/>
      <c r="U280" s="113"/>
      <c r="V280" s="113"/>
      <c r="W280" s="113"/>
      <c r="X280" s="103"/>
      <c r="Y280" s="103"/>
      <c r="Z280" s="103"/>
      <c r="AA280" s="103"/>
      <c r="AB280" s="103"/>
      <c r="AC280" s="103"/>
      <c r="AD280" s="103"/>
      <c r="AE280" s="103"/>
      <c r="AF280" s="103"/>
      <c r="AG280" s="103"/>
      <c r="AH280" s="103"/>
      <c r="AI280" s="103"/>
      <c r="AJ280" s="103"/>
      <c r="AK280" s="103"/>
      <c r="AL280" s="103"/>
      <c r="AM280" s="103"/>
      <c r="AN280" s="103"/>
      <c r="AO280" s="103"/>
      <c r="AP280" s="103"/>
      <c r="AQ280" s="103"/>
      <c r="AR280" s="103"/>
      <c r="AS280" s="103"/>
      <c r="AT280" s="103"/>
    </row>
    <row r="281" spans="1:46" x14ac:dyDescent="0.2">
      <c r="A281" s="113"/>
      <c r="B281" s="1075"/>
      <c r="C281" s="1075"/>
      <c r="D281" s="1075"/>
      <c r="E281" s="1075"/>
      <c r="F281" s="1075"/>
      <c r="G281" s="1075"/>
      <c r="H281" s="1075"/>
      <c r="I281" s="1075"/>
      <c r="J281" s="1075"/>
      <c r="K281" s="1075"/>
      <c r="L281" s="1075"/>
      <c r="M281" s="1075"/>
      <c r="N281" s="1075"/>
      <c r="O281" s="123"/>
      <c r="P281" s="123"/>
      <c r="Q281" s="123"/>
      <c r="R281" s="123"/>
      <c r="S281" s="113"/>
      <c r="T281" s="113"/>
      <c r="U281" s="113"/>
      <c r="V281" s="113"/>
      <c r="W281" s="113"/>
      <c r="X281" s="103"/>
      <c r="Y281" s="103"/>
      <c r="Z281" s="103"/>
      <c r="AA281" s="103"/>
      <c r="AB281" s="103"/>
      <c r="AC281" s="103"/>
      <c r="AD281" s="103"/>
      <c r="AE281" s="103"/>
      <c r="AF281" s="103"/>
      <c r="AG281" s="103"/>
      <c r="AH281" s="103"/>
      <c r="AI281" s="103"/>
      <c r="AJ281" s="103"/>
      <c r="AK281" s="103"/>
      <c r="AL281" s="103"/>
      <c r="AM281" s="103"/>
      <c r="AN281" s="103"/>
      <c r="AO281" s="103"/>
      <c r="AP281" s="103"/>
      <c r="AQ281" s="103"/>
      <c r="AR281" s="103"/>
      <c r="AS281" s="103"/>
      <c r="AT281" s="103"/>
    </row>
    <row r="282" spans="1:46" x14ac:dyDescent="0.2">
      <c r="A282" s="113"/>
      <c r="B282" s="1075"/>
      <c r="C282" s="1075"/>
      <c r="D282" s="1075"/>
      <c r="E282" s="1075"/>
      <c r="F282" s="1075"/>
      <c r="G282" s="1075"/>
      <c r="H282" s="1075"/>
      <c r="I282" s="1075"/>
      <c r="J282" s="1075"/>
      <c r="K282" s="1075"/>
      <c r="L282" s="1075"/>
      <c r="M282" s="1075"/>
      <c r="N282" s="1075"/>
      <c r="O282" s="123"/>
      <c r="P282" s="123"/>
      <c r="Q282" s="123"/>
      <c r="R282" s="123"/>
      <c r="S282" s="113"/>
      <c r="T282" s="113"/>
      <c r="U282" s="113"/>
      <c r="V282" s="113"/>
      <c r="W282" s="113"/>
      <c r="X282" s="103"/>
      <c r="Y282" s="103"/>
      <c r="Z282" s="103"/>
      <c r="AA282" s="103"/>
      <c r="AB282" s="103"/>
      <c r="AC282" s="103"/>
      <c r="AD282" s="103"/>
      <c r="AE282" s="103"/>
      <c r="AF282" s="103"/>
      <c r="AG282" s="103"/>
      <c r="AH282" s="103"/>
      <c r="AI282" s="103"/>
      <c r="AJ282" s="103"/>
      <c r="AK282" s="103"/>
      <c r="AL282" s="103"/>
      <c r="AM282" s="103"/>
      <c r="AN282" s="103"/>
      <c r="AO282" s="103"/>
      <c r="AP282" s="103"/>
      <c r="AQ282" s="103"/>
      <c r="AR282" s="103"/>
      <c r="AS282" s="103"/>
      <c r="AT282" s="103"/>
    </row>
    <row r="283" spans="1:46" x14ac:dyDescent="0.2">
      <c r="A283" s="113"/>
      <c r="B283" s="1075"/>
      <c r="C283" s="1075"/>
      <c r="D283" s="1075"/>
      <c r="E283" s="1075"/>
      <c r="F283" s="1075"/>
      <c r="G283" s="1075"/>
      <c r="H283" s="1075"/>
      <c r="I283" s="1075"/>
      <c r="J283" s="1075"/>
      <c r="K283" s="1075"/>
      <c r="L283" s="1075"/>
      <c r="M283" s="1075"/>
      <c r="N283" s="1075"/>
      <c r="O283" s="123"/>
      <c r="P283" s="123"/>
      <c r="Q283" s="123"/>
      <c r="R283" s="123"/>
      <c r="S283" s="113"/>
      <c r="T283" s="113"/>
      <c r="U283" s="113"/>
      <c r="V283" s="113"/>
      <c r="W283" s="113"/>
      <c r="X283" s="103"/>
      <c r="Y283" s="103"/>
      <c r="Z283" s="103"/>
      <c r="AA283" s="103"/>
      <c r="AB283" s="103"/>
      <c r="AC283" s="103"/>
      <c r="AD283" s="103"/>
      <c r="AE283" s="103"/>
      <c r="AF283" s="103"/>
      <c r="AG283" s="103"/>
      <c r="AH283" s="103"/>
      <c r="AI283" s="103"/>
      <c r="AJ283" s="103"/>
      <c r="AK283" s="103"/>
      <c r="AL283" s="103"/>
      <c r="AM283" s="103"/>
      <c r="AN283" s="103"/>
      <c r="AO283" s="103"/>
      <c r="AP283" s="103"/>
      <c r="AQ283" s="103"/>
      <c r="AR283" s="103"/>
      <c r="AS283" s="103"/>
      <c r="AT283" s="103"/>
    </row>
    <row r="284" spans="1:46" x14ac:dyDescent="0.2">
      <c r="A284" s="113"/>
      <c r="B284" s="1075"/>
      <c r="C284" s="1075"/>
      <c r="D284" s="1075"/>
      <c r="E284" s="1075"/>
      <c r="F284" s="1075"/>
      <c r="G284" s="1075"/>
      <c r="H284" s="1075"/>
      <c r="I284" s="1075"/>
      <c r="J284" s="1075"/>
      <c r="K284" s="1075"/>
      <c r="L284" s="1075"/>
      <c r="M284" s="1075"/>
      <c r="N284" s="1075"/>
      <c r="O284" s="123"/>
      <c r="P284" s="123"/>
      <c r="Q284" s="123"/>
      <c r="R284" s="123"/>
      <c r="S284" s="113"/>
      <c r="T284" s="113"/>
      <c r="U284" s="113"/>
      <c r="V284" s="113"/>
      <c r="W284" s="113"/>
      <c r="X284" s="103"/>
      <c r="Y284" s="103"/>
      <c r="Z284" s="103"/>
      <c r="AA284" s="103"/>
      <c r="AB284" s="103"/>
      <c r="AC284" s="103"/>
      <c r="AD284" s="103"/>
      <c r="AE284" s="103"/>
      <c r="AF284" s="103"/>
      <c r="AG284" s="103"/>
      <c r="AH284" s="103"/>
      <c r="AI284" s="103"/>
      <c r="AJ284" s="103"/>
      <c r="AK284" s="103"/>
      <c r="AL284" s="103"/>
      <c r="AM284" s="103"/>
      <c r="AN284" s="103"/>
      <c r="AO284" s="103"/>
      <c r="AP284" s="103"/>
      <c r="AQ284" s="103"/>
      <c r="AR284" s="103"/>
      <c r="AS284" s="103"/>
      <c r="AT284" s="103"/>
    </row>
    <row r="285" spans="1:46" x14ac:dyDescent="0.2">
      <c r="A285" s="113"/>
      <c r="B285" s="1075"/>
      <c r="C285" s="1075"/>
      <c r="D285" s="1075"/>
      <c r="E285" s="1075"/>
      <c r="F285" s="1075"/>
      <c r="G285" s="1075"/>
      <c r="H285" s="1075"/>
      <c r="I285" s="1075"/>
      <c r="J285" s="1075"/>
      <c r="K285" s="1075"/>
      <c r="L285" s="1075"/>
      <c r="M285" s="1075"/>
      <c r="N285" s="1075"/>
      <c r="O285" s="123"/>
      <c r="P285" s="123"/>
      <c r="Q285" s="123"/>
      <c r="R285" s="123"/>
      <c r="S285" s="113"/>
      <c r="T285" s="113"/>
      <c r="U285" s="113"/>
      <c r="V285" s="113"/>
      <c r="W285" s="113"/>
      <c r="X285" s="103"/>
      <c r="Y285" s="103"/>
      <c r="Z285" s="103"/>
      <c r="AA285" s="103"/>
      <c r="AB285" s="103"/>
      <c r="AC285" s="103"/>
      <c r="AD285" s="103"/>
      <c r="AE285" s="103"/>
      <c r="AF285" s="103"/>
      <c r="AG285" s="103"/>
      <c r="AH285" s="103"/>
      <c r="AI285" s="103"/>
      <c r="AJ285" s="103"/>
      <c r="AK285" s="103"/>
      <c r="AL285" s="103"/>
      <c r="AM285" s="103"/>
      <c r="AN285" s="103"/>
      <c r="AO285" s="103"/>
      <c r="AP285" s="103"/>
      <c r="AQ285" s="103"/>
      <c r="AR285" s="103"/>
      <c r="AS285" s="103"/>
      <c r="AT285" s="103"/>
    </row>
    <row r="286" spans="1:46" x14ac:dyDescent="0.2">
      <c r="A286" s="113"/>
      <c r="B286" s="1075"/>
      <c r="C286" s="1075"/>
      <c r="D286" s="1075"/>
      <c r="E286" s="1075"/>
      <c r="F286" s="1075"/>
      <c r="G286" s="1075"/>
      <c r="H286" s="1075"/>
      <c r="I286" s="1075"/>
      <c r="J286" s="1075"/>
      <c r="K286" s="1075"/>
      <c r="L286" s="1075"/>
      <c r="M286" s="1075"/>
      <c r="N286" s="1075"/>
      <c r="O286" s="123"/>
      <c r="P286" s="123"/>
      <c r="Q286" s="123"/>
      <c r="R286" s="123"/>
      <c r="S286" s="113"/>
      <c r="T286" s="113"/>
      <c r="U286" s="113"/>
      <c r="V286" s="113"/>
      <c r="W286" s="113"/>
      <c r="X286" s="103"/>
      <c r="Y286" s="103"/>
      <c r="Z286" s="103"/>
      <c r="AA286" s="103"/>
      <c r="AB286" s="103"/>
      <c r="AC286" s="103"/>
      <c r="AD286" s="103"/>
      <c r="AE286" s="103"/>
      <c r="AF286" s="103"/>
      <c r="AG286" s="103"/>
      <c r="AH286" s="103"/>
      <c r="AI286" s="103"/>
      <c r="AJ286" s="103"/>
      <c r="AK286" s="103"/>
      <c r="AL286" s="103"/>
      <c r="AM286" s="103"/>
      <c r="AN286" s="103"/>
      <c r="AO286" s="103"/>
      <c r="AP286" s="103"/>
      <c r="AQ286" s="103"/>
      <c r="AR286" s="103"/>
      <c r="AS286" s="103"/>
      <c r="AT286" s="103"/>
    </row>
    <row r="287" spans="1:46" x14ac:dyDescent="0.2">
      <c r="A287" s="113"/>
      <c r="B287" s="1075"/>
      <c r="C287" s="1075"/>
      <c r="D287" s="1075"/>
      <c r="E287" s="1075"/>
      <c r="F287" s="1075"/>
      <c r="G287" s="1075"/>
      <c r="H287" s="1075"/>
      <c r="I287" s="1075"/>
      <c r="J287" s="1075"/>
      <c r="K287" s="1075"/>
      <c r="L287" s="1075"/>
      <c r="M287" s="1075"/>
      <c r="N287" s="1075"/>
      <c r="O287" s="123"/>
      <c r="P287" s="123"/>
      <c r="Q287" s="123"/>
      <c r="R287" s="123"/>
      <c r="S287" s="113"/>
      <c r="T287" s="113"/>
      <c r="U287" s="113"/>
      <c r="V287" s="113"/>
      <c r="W287" s="113"/>
      <c r="X287" s="103"/>
      <c r="Y287" s="103"/>
      <c r="Z287" s="103"/>
      <c r="AA287" s="103"/>
      <c r="AB287" s="103"/>
      <c r="AC287" s="103"/>
      <c r="AD287" s="103"/>
      <c r="AE287" s="103"/>
      <c r="AF287" s="103"/>
      <c r="AG287" s="103"/>
      <c r="AH287" s="103"/>
      <c r="AI287" s="103"/>
      <c r="AJ287" s="103"/>
      <c r="AK287" s="103"/>
      <c r="AL287" s="103"/>
      <c r="AM287" s="103"/>
      <c r="AN287" s="103"/>
      <c r="AO287" s="103"/>
      <c r="AP287" s="103"/>
      <c r="AQ287" s="103"/>
      <c r="AR287" s="103"/>
      <c r="AS287" s="103"/>
      <c r="AT287" s="103"/>
    </row>
    <row r="288" spans="1:46" x14ac:dyDescent="0.2">
      <c r="A288" s="113"/>
      <c r="B288" s="1075"/>
      <c r="C288" s="1075"/>
      <c r="D288" s="1075"/>
      <c r="E288" s="1075"/>
      <c r="F288" s="1075"/>
      <c r="G288" s="1075"/>
      <c r="H288" s="1075"/>
      <c r="I288" s="1075"/>
      <c r="J288" s="1075"/>
      <c r="K288" s="1075"/>
      <c r="L288" s="1075"/>
      <c r="M288" s="1075"/>
      <c r="N288" s="1075"/>
      <c r="O288" s="123"/>
      <c r="P288" s="123"/>
      <c r="Q288" s="123"/>
      <c r="R288" s="123"/>
      <c r="S288" s="113"/>
      <c r="T288" s="113"/>
      <c r="U288" s="113"/>
      <c r="V288" s="113"/>
      <c r="W288" s="113"/>
      <c r="X288" s="103"/>
      <c r="Y288" s="103"/>
      <c r="Z288" s="103"/>
      <c r="AA288" s="103"/>
      <c r="AB288" s="103"/>
      <c r="AC288" s="103"/>
      <c r="AD288" s="103"/>
      <c r="AE288" s="103"/>
      <c r="AF288" s="103"/>
      <c r="AG288" s="103"/>
      <c r="AH288" s="103"/>
      <c r="AI288" s="103"/>
      <c r="AJ288" s="103"/>
      <c r="AK288" s="103"/>
      <c r="AL288" s="103"/>
      <c r="AM288" s="103"/>
      <c r="AN288" s="103"/>
      <c r="AO288" s="103"/>
      <c r="AP288" s="103"/>
      <c r="AQ288" s="103"/>
      <c r="AR288" s="103"/>
      <c r="AS288" s="103"/>
      <c r="AT288" s="103"/>
    </row>
    <row r="289" spans="1:46" x14ac:dyDescent="0.2">
      <c r="A289" s="113"/>
      <c r="B289" s="1075"/>
      <c r="C289" s="1075"/>
      <c r="D289" s="1075"/>
      <c r="E289" s="1075"/>
      <c r="F289" s="1075"/>
      <c r="G289" s="1075"/>
      <c r="H289" s="1075"/>
      <c r="I289" s="1075"/>
      <c r="J289" s="1075"/>
      <c r="K289" s="1075"/>
      <c r="L289" s="1075"/>
      <c r="M289" s="1075"/>
      <c r="N289" s="1075"/>
      <c r="O289" s="123"/>
      <c r="P289" s="123"/>
      <c r="Q289" s="123"/>
      <c r="R289" s="123"/>
      <c r="S289" s="113"/>
      <c r="T289" s="113"/>
      <c r="U289" s="113"/>
      <c r="V289" s="113"/>
      <c r="W289" s="113"/>
      <c r="X289" s="103"/>
      <c r="Y289" s="103"/>
      <c r="Z289" s="103"/>
      <c r="AA289" s="103"/>
      <c r="AB289" s="103"/>
      <c r="AC289" s="103"/>
      <c r="AD289" s="103"/>
      <c r="AE289" s="103"/>
      <c r="AF289" s="103"/>
      <c r="AG289" s="103"/>
      <c r="AH289" s="103"/>
      <c r="AI289" s="103"/>
      <c r="AJ289" s="103"/>
      <c r="AK289" s="103"/>
      <c r="AL289" s="103"/>
      <c r="AM289" s="103"/>
      <c r="AN289" s="103"/>
      <c r="AO289" s="103"/>
      <c r="AP289" s="103"/>
      <c r="AQ289" s="103"/>
      <c r="AR289" s="103"/>
      <c r="AS289" s="103"/>
      <c r="AT289" s="103"/>
    </row>
    <row r="290" spans="1:46" x14ac:dyDescent="0.2">
      <c r="A290" s="113"/>
      <c r="B290" s="1075"/>
      <c r="C290" s="1075"/>
      <c r="D290" s="1075"/>
      <c r="E290" s="1075"/>
      <c r="F290" s="1075"/>
      <c r="G290" s="1075"/>
      <c r="H290" s="1075"/>
      <c r="I290" s="1075"/>
      <c r="J290" s="1075"/>
      <c r="K290" s="1075"/>
      <c r="L290" s="1075"/>
      <c r="M290" s="1075"/>
      <c r="N290" s="1075"/>
      <c r="O290" s="123"/>
      <c r="P290" s="123"/>
      <c r="Q290" s="123"/>
      <c r="R290" s="123"/>
      <c r="S290" s="113"/>
      <c r="T290" s="113"/>
      <c r="U290" s="113"/>
      <c r="V290" s="113"/>
      <c r="W290" s="113"/>
      <c r="X290" s="103"/>
      <c r="Y290" s="103"/>
      <c r="Z290" s="103"/>
      <c r="AA290" s="103"/>
      <c r="AB290" s="103"/>
      <c r="AC290" s="103"/>
      <c r="AD290" s="103"/>
      <c r="AE290" s="103"/>
      <c r="AF290" s="103"/>
      <c r="AG290" s="103"/>
      <c r="AH290" s="103"/>
      <c r="AI290" s="103"/>
      <c r="AJ290" s="103"/>
      <c r="AK290" s="103"/>
      <c r="AL290" s="103"/>
      <c r="AM290" s="103"/>
      <c r="AN290" s="103"/>
      <c r="AO290" s="103"/>
      <c r="AP290" s="103"/>
      <c r="AQ290" s="103"/>
      <c r="AR290" s="103"/>
      <c r="AS290" s="103"/>
      <c r="AT290" s="103"/>
    </row>
    <row r="291" spans="1:46" x14ac:dyDescent="0.2">
      <c r="A291" s="113"/>
      <c r="B291" s="1075"/>
      <c r="C291" s="1075"/>
      <c r="D291" s="1075"/>
      <c r="E291" s="1075"/>
      <c r="F291" s="1075"/>
      <c r="G291" s="1075"/>
      <c r="H291" s="1075"/>
      <c r="I291" s="1075"/>
      <c r="J291" s="1075"/>
      <c r="K291" s="1075"/>
      <c r="L291" s="1075"/>
      <c r="M291" s="1075"/>
      <c r="N291" s="1075"/>
      <c r="O291" s="123"/>
      <c r="P291" s="123"/>
      <c r="Q291" s="123"/>
      <c r="R291" s="123"/>
      <c r="S291" s="113"/>
      <c r="T291" s="113"/>
      <c r="U291" s="113"/>
      <c r="V291" s="113"/>
      <c r="W291" s="113"/>
      <c r="X291" s="103"/>
      <c r="Y291" s="103"/>
      <c r="Z291" s="103"/>
      <c r="AA291" s="103"/>
      <c r="AB291" s="103"/>
      <c r="AC291" s="103"/>
      <c r="AD291" s="103"/>
      <c r="AE291" s="103"/>
      <c r="AF291" s="103"/>
      <c r="AG291" s="103"/>
      <c r="AH291" s="103"/>
      <c r="AI291" s="103"/>
      <c r="AJ291" s="103"/>
      <c r="AK291" s="103"/>
      <c r="AL291" s="103"/>
      <c r="AM291" s="103"/>
      <c r="AN291" s="103"/>
      <c r="AO291" s="103"/>
      <c r="AP291" s="103"/>
      <c r="AQ291" s="103"/>
      <c r="AR291" s="103"/>
      <c r="AS291" s="103"/>
      <c r="AT291" s="103"/>
    </row>
    <row r="292" spans="1:46" x14ac:dyDescent="0.2">
      <c r="A292" s="113"/>
      <c r="B292" s="1075"/>
      <c r="C292" s="1075"/>
      <c r="D292" s="1075"/>
      <c r="E292" s="1075"/>
      <c r="F292" s="1075"/>
      <c r="G292" s="1075"/>
      <c r="H292" s="1075"/>
      <c r="I292" s="1075"/>
      <c r="J292" s="1075"/>
      <c r="K292" s="1075"/>
      <c r="L292" s="1075"/>
      <c r="M292" s="1075"/>
      <c r="N292" s="1075"/>
      <c r="O292" s="123"/>
      <c r="P292" s="123"/>
      <c r="Q292" s="123"/>
      <c r="R292" s="123"/>
      <c r="S292" s="113"/>
      <c r="T292" s="113"/>
      <c r="U292" s="113"/>
      <c r="V292" s="113"/>
      <c r="W292" s="113"/>
      <c r="X292" s="103"/>
      <c r="Y292" s="103"/>
      <c r="Z292" s="103"/>
      <c r="AA292" s="103"/>
      <c r="AB292" s="103"/>
      <c r="AC292" s="103"/>
      <c r="AD292" s="103"/>
      <c r="AE292" s="103"/>
      <c r="AF292" s="103"/>
      <c r="AG292" s="103"/>
      <c r="AH292" s="103"/>
      <c r="AI292" s="103"/>
      <c r="AJ292" s="103"/>
      <c r="AK292" s="103"/>
      <c r="AL292" s="103"/>
      <c r="AM292" s="103"/>
      <c r="AN292" s="103"/>
      <c r="AO292" s="103"/>
      <c r="AP292" s="103"/>
      <c r="AQ292" s="103"/>
      <c r="AR292" s="103"/>
      <c r="AS292" s="103"/>
      <c r="AT292" s="103"/>
    </row>
    <row r="293" spans="1:46" x14ac:dyDescent="0.2">
      <c r="A293" s="113"/>
      <c r="B293" s="1075"/>
      <c r="C293" s="1075"/>
      <c r="D293" s="1075"/>
      <c r="E293" s="1075"/>
      <c r="F293" s="1075"/>
      <c r="G293" s="1075"/>
      <c r="H293" s="1075"/>
      <c r="I293" s="1075"/>
      <c r="J293" s="1075"/>
      <c r="K293" s="1075"/>
      <c r="L293" s="1075"/>
      <c r="M293" s="1075"/>
      <c r="N293" s="1075"/>
      <c r="O293" s="123"/>
      <c r="P293" s="123"/>
      <c r="Q293" s="123"/>
      <c r="R293" s="123"/>
      <c r="S293" s="113"/>
      <c r="T293" s="113"/>
      <c r="U293" s="113"/>
      <c r="V293" s="113"/>
      <c r="W293" s="113"/>
      <c r="X293" s="103"/>
      <c r="Y293" s="103"/>
      <c r="Z293" s="103"/>
      <c r="AA293" s="103"/>
      <c r="AB293" s="103"/>
      <c r="AC293" s="103"/>
      <c r="AD293" s="103"/>
      <c r="AE293" s="103"/>
      <c r="AF293" s="103"/>
      <c r="AG293" s="103"/>
      <c r="AH293" s="103"/>
      <c r="AI293" s="103"/>
      <c r="AJ293" s="103"/>
      <c r="AK293" s="103"/>
      <c r="AL293" s="103"/>
      <c r="AM293" s="103"/>
      <c r="AN293" s="103"/>
      <c r="AO293" s="103"/>
      <c r="AP293" s="103"/>
      <c r="AQ293" s="103"/>
      <c r="AR293" s="103"/>
      <c r="AS293" s="103"/>
      <c r="AT293" s="103"/>
    </row>
    <row r="294" spans="1:46" x14ac:dyDescent="0.2">
      <c r="A294" s="113"/>
      <c r="B294" s="1075"/>
      <c r="C294" s="1075"/>
      <c r="D294" s="1075"/>
      <c r="E294" s="1075"/>
      <c r="F294" s="1075"/>
      <c r="G294" s="1075"/>
      <c r="H294" s="1075"/>
      <c r="I294" s="1075"/>
      <c r="J294" s="1075"/>
      <c r="K294" s="1075"/>
      <c r="L294" s="1075"/>
      <c r="M294" s="1075"/>
      <c r="N294" s="1075"/>
      <c r="O294" s="123"/>
      <c r="P294" s="123"/>
      <c r="Q294" s="123"/>
      <c r="R294" s="123"/>
      <c r="S294" s="113"/>
      <c r="T294" s="113"/>
      <c r="U294" s="113"/>
      <c r="V294" s="113"/>
      <c r="W294" s="113"/>
      <c r="X294" s="103"/>
      <c r="Y294" s="103"/>
      <c r="Z294" s="103"/>
      <c r="AA294" s="103"/>
      <c r="AB294" s="103"/>
      <c r="AC294" s="103"/>
      <c r="AD294" s="103"/>
      <c r="AE294" s="103"/>
      <c r="AF294" s="103"/>
      <c r="AG294" s="103"/>
      <c r="AH294" s="103"/>
      <c r="AI294" s="103"/>
      <c r="AJ294" s="103"/>
      <c r="AK294" s="103"/>
      <c r="AL294" s="103"/>
      <c r="AM294" s="103"/>
      <c r="AN294" s="103"/>
      <c r="AO294" s="103"/>
      <c r="AP294" s="103"/>
      <c r="AQ294" s="103"/>
      <c r="AR294" s="103"/>
      <c r="AS294" s="103"/>
      <c r="AT294" s="103"/>
    </row>
    <row r="295" spans="1:46" x14ac:dyDescent="0.2">
      <c r="A295" s="113"/>
      <c r="B295" s="1075"/>
      <c r="C295" s="1075"/>
      <c r="D295" s="1075"/>
      <c r="E295" s="1075"/>
      <c r="F295" s="1075"/>
      <c r="G295" s="1075"/>
      <c r="H295" s="1075"/>
      <c r="I295" s="1075"/>
      <c r="J295" s="1075"/>
      <c r="K295" s="1075"/>
      <c r="L295" s="1075"/>
      <c r="M295" s="1075"/>
      <c r="N295" s="1075"/>
      <c r="O295" s="123"/>
      <c r="P295" s="123"/>
      <c r="Q295" s="123"/>
      <c r="R295" s="123"/>
      <c r="S295" s="113"/>
      <c r="T295" s="113"/>
      <c r="U295" s="113"/>
      <c r="V295" s="113"/>
      <c r="W295" s="113"/>
      <c r="X295" s="103"/>
      <c r="Y295" s="103"/>
      <c r="Z295" s="103"/>
      <c r="AA295" s="103"/>
      <c r="AB295" s="103"/>
      <c r="AC295" s="103"/>
      <c r="AD295" s="103"/>
      <c r="AE295" s="103"/>
      <c r="AF295" s="103"/>
      <c r="AG295" s="103"/>
      <c r="AH295" s="103"/>
      <c r="AI295" s="103"/>
      <c r="AJ295" s="103"/>
      <c r="AK295" s="103"/>
      <c r="AL295" s="103"/>
      <c r="AM295" s="103"/>
      <c r="AN295" s="103"/>
      <c r="AO295" s="103"/>
      <c r="AP295" s="103"/>
      <c r="AQ295" s="103"/>
      <c r="AR295" s="103"/>
      <c r="AS295" s="103"/>
      <c r="AT295" s="103"/>
    </row>
    <row r="296" spans="1:46" x14ac:dyDescent="0.2">
      <c r="A296" s="113"/>
      <c r="B296" s="1075"/>
      <c r="C296" s="1075"/>
      <c r="D296" s="1075"/>
      <c r="E296" s="1075"/>
      <c r="F296" s="1075"/>
      <c r="G296" s="1075"/>
      <c r="H296" s="1075"/>
      <c r="I296" s="1075"/>
      <c r="J296" s="1075"/>
      <c r="K296" s="1075"/>
      <c r="L296" s="1075"/>
      <c r="M296" s="1075"/>
      <c r="N296" s="1075"/>
      <c r="O296" s="123"/>
      <c r="P296" s="123"/>
      <c r="Q296" s="123"/>
      <c r="R296" s="123"/>
      <c r="S296" s="113"/>
      <c r="T296" s="113"/>
      <c r="U296" s="113"/>
      <c r="V296" s="113"/>
      <c r="W296" s="113"/>
      <c r="X296" s="103"/>
      <c r="Y296" s="103"/>
      <c r="Z296" s="103"/>
      <c r="AA296" s="103"/>
      <c r="AB296" s="103"/>
      <c r="AC296" s="103"/>
      <c r="AD296" s="103"/>
      <c r="AE296" s="103"/>
      <c r="AF296" s="103"/>
      <c r="AG296" s="103"/>
      <c r="AH296" s="103"/>
      <c r="AI296" s="103"/>
      <c r="AJ296" s="103"/>
      <c r="AK296" s="103"/>
      <c r="AL296" s="103"/>
      <c r="AM296" s="103"/>
      <c r="AN296" s="103"/>
      <c r="AO296" s="103"/>
      <c r="AP296" s="103"/>
      <c r="AQ296" s="103"/>
      <c r="AR296" s="103"/>
      <c r="AS296" s="103"/>
      <c r="AT296" s="103"/>
    </row>
    <row r="297" spans="1:46" x14ac:dyDescent="0.2">
      <c r="A297" s="113"/>
      <c r="B297" s="1075"/>
      <c r="C297" s="1075"/>
      <c r="D297" s="1075"/>
      <c r="E297" s="1075"/>
      <c r="F297" s="1075"/>
      <c r="G297" s="1075"/>
      <c r="H297" s="1075"/>
      <c r="I297" s="1075"/>
      <c r="J297" s="1075"/>
      <c r="K297" s="1075"/>
      <c r="L297" s="1075"/>
      <c r="M297" s="1075"/>
      <c r="N297" s="1075"/>
      <c r="O297" s="123"/>
      <c r="P297" s="123"/>
      <c r="Q297" s="123"/>
      <c r="R297" s="123"/>
      <c r="S297" s="113"/>
      <c r="T297" s="113"/>
      <c r="U297" s="113"/>
      <c r="V297" s="113"/>
      <c r="W297" s="113"/>
      <c r="X297" s="103"/>
      <c r="Y297" s="103"/>
      <c r="Z297" s="103"/>
      <c r="AA297" s="103"/>
      <c r="AB297" s="103"/>
      <c r="AC297" s="103"/>
      <c r="AD297" s="103"/>
      <c r="AE297" s="103"/>
      <c r="AF297" s="103"/>
      <c r="AG297" s="103"/>
      <c r="AH297" s="103"/>
      <c r="AI297" s="103"/>
      <c r="AJ297" s="103"/>
      <c r="AK297" s="103"/>
      <c r="AL297" s="103"/>
      <c r="AM297" s="103"/>
      <c r="AN297" s="103"/>
      <c r="AO297" s="103"/>
      <c r="AP297" s="103"/>
      <c r="AQ297" s="103"/>
      <c r="AR297" s="103"/>
      <c r="AS297" s="103"/>
      <c r="AT297" s="103"/>
    </row>
    <row r="298" spans="1:46" x14ac:dyDescent="0.2">
      <c r="A298" s="113"/>
      <c r="B298" s="1075"/>
      <c r="C298" s="1075"/>
      <c r="D298" s="1075"/>
      <c r="E298" s="1075"/>
      <c r="F298" s="1075"/>
      <c r="G298" s="1075"/>
      <c r="H298" s="1075"/>
      <c r="I298" s="1075"/>
      <c r="J298" s="1075"/>
      <c r="K298" s="1075"/>
      <c r="L298" s="1075"/>
      <c r="M298" s="1075"/>
      <c r="N298" s="1075"/>
      <c r="O298" s="123"/>
      <c r="P298" s="123"/>
      <c r="Q298" s="123"/>
      <c r="R298" s="123"/>
      <c r="S298" s="113"/>
      <c r="T298" s="113"/>
      <c r="U298" s="113"/>
      <c r="V298" s="113"/>
      <c r="W298" s="113"/>
      <c r="X298" s="103"/>
      <c r="Y298" s="103"/>
      <c r="Z298" s="103"/>
      <c r="AA298" s="103"/>
      <c r="AB298" s="103"/>
      <c r="AC298" s="103"/>
      <c r="AD298" s="103"/>
      <c r="AE298" s="103"/>
      <c r="AF298" s="103"/>
      <c r="AG298" s="103"/>
      <c r="AH298" s="103"/>
      <c r="AI298" s="103"/>
      <c r="AJ298" s="103"/>
      <c r="AK298" s="103"/>
      <c r="AL298" s="103"/>
      <c r="AM298" s="103"/>
      <c r="AN298" s="103"/>
      <c r="AO298" s="103"/>
      <c r="AP298" s="103"/>
      <c r="AQ298" s="103"/>
      <c r="AR298" s="103"/>
      <c r="AS298" s="103"/>
      <c r="AT298" s="103"/>
    </row>
    <row r="299" spans="1:46" x14ac:dyDescent="0.2">
      <c r="A299" s="113"/>
      <c r="B299" s="1075"/>
      <c r="C299" s="1075"/>
      <c r="D299" s="1075"/>
      <c r="E299" s="1075"/>
      <c r="F299" s="1075"/>
      <c r="G299" s="1075"/>
      <c r="H299" s="1075"/>
      <c r="I299" s="1075"/>
      <c r="J299" s="1075"/>
      <c r="K299" s="1075"/>
      <c r="L299" s="1075"/>
      <c r="M299" s="1075"/>
      <c r="N299" s="1075"/>
      <c r="O299" s="123"/>
      <c r="P299" s="123"/>
      <c r="Q299" s="123"/>
      <c r="R299" s="123"/>
      <c r="S299" s="113"/>
      <c r="T299" s="113"/>
      <c r="U299" s="113"/>
      <c r="V299" s="113"/>
      <c r="W299" s="113"/>
      <c r="X299" s="103"/>
      <c r="Y299" s="103"/>
      <c r="Z299" s="103"/>
      <c r="AA299" s="103"/>
      <c r="AB299" s="103"/>
      <c r="AC299" s="103"/>
      <c r="AD299" s="103"/>
      <c r="AE299" s="103"/>
      <c r="AF299" s="103"/>
      <c r="AG299" s="103"/>
      <c r="AH299" s="103"/>
      <c r="AI299" s="103"/>
      <c r="AJ299" s="103"/>
      <c r="AK299" s="103"/>
      <c r="AL299" s="103"/>
      <c r="AM299" s="103"/>
      <c r="AN299" s="103"/>
      <c r="AO299" s="103"/>
      <c r="AP299" s="103"/>
      <c r="AQ299" s="103"/>
      <c r="AR299" s="103"/>
      <c r="AS299" s="103"/>
      <c r="AT299" s="103"/>
    </row>
    <row r="300" spans="1:46" x14ac:dyDescent="0.2">
      <c r="A300" s="113"/>
      <c r="B300" s="1075"/>
      <c r="C300" s="1075"/>
      <c r="D300" s="1075"/>
      <c r="E300" s="1075"/>
      <c r="F300" s="1075"/>
      <c r="G300" s="1075"/>
      <c r="H300" s="1075"/>
      <c r="I300" s="1075"/>
      <c r="J300" s="1075"/>
      <c r="K300" s="1075"/>
      <c r="L300" s="1075"/>
      <c r="M300" s="1075"/>
      <c r="N300" s="1075"/>
      <c r="O300" s="123"/>
      <c r="P300" s="123"/>
      <c r="Q300" s="123"/>
      <c r="R300" s="123"/>
      <c r="S300" s="113"/>
      <c r="T300" s="113"/>
      <c r="U300" s="113"/>
      <c r="V300" s="113"/>
      <c r="W300" s="113"/>
      <c r="X300" s="103"/>
      <c r="Y300" s="103"/>
      <c r="Z300" s="103"/>
      <c r="AA300" s="103"/>
      <c r="AB300" s="103"/>
      <c r="AC300" s="103"/>
      <c r="AD300" s="103"/>
      <c r="AE300" s="103"/>
      <c r="AF300" s="103"/>
      <c r="AG300" s="103"/>
      <c r="AH300" s="103"/>
      <c r="AI300" s="103"/>
      <c r="AJ300" s="103"/>
      <c r="AK300" s="103"/>
      <c r="AL300" s="103"/>
      <c r="AM300" s="103"/>
      <c r="AN300" s="103"/>
      <c r="AO300" s="103"/>
      <c r="AP300" s="103"/>
      <c r="AQ300" s="103"/>
      <c r="AR300" s="103"/>
      <c r="AS300" s="103"/>
      <c r="AT300" s="103"/>
    </row>
    <row r="301" spans="1:46" x14ac:dyDescent="0.2">
      <c r="A301" s="113"/>
      <c r="B301" s="1075"/>
      <c r="C301" s="1075"/>
      <c r="D301" s="1075"/>
      <c r="E301" s="1075"/>
      <c r="F301" s="1075"/>
      <c r="G301" s="1075"/>
      <c r="H301" s="1075"/>
      <c r="I301" s="1075"/>
      <c r="J301" s="1075"/>
      <c r="K301" s="1075"/>
      <c r="L301" s="1075"/>
      <c r="M301" s="1075"/>
      <c r="N301" s="1075"/>
      <c r="O301" s="123"/>
      <c r="P301" s="123"/>
      <c r="Q301" s="123"/>
      <c r="R301" s="123"/>
      <c r="S301" s="113"/>
      <c r="T301" s="113"/>
      <c r="U301" s="113"/>
      <c r="V301" s="113"/>
      <c r="W301" s="113"/>
      <c r="X301" s="103"/>
      <c r="Y301" s="103"/>
      <c r="Z301" s="103"/>
      <c r="AA301" s="103"/>
      <c r="AB301" s="103"/>
      <c r="AC301" s="103"/>
      <c r="AD301" s="103"/>
      <c r="AE301" s="103"/>
      <c r="AF301" s="103"/>
      <c r="AG301" s="103"/>
      <c r="AH301" s="103"/>
      <c r="AI301" s="103"/>
      <c r="AJ301" s="103"/>
      <c r="AK301" s="103"/>
      <c r="AL301" s="103"/>
      <c r="AM301" s="103"/>
      <c r="AN301" s="103"/>
      <c r="AO301" s="103"/>
      <c r="AP301" s="103"/>
      <c r="AQ301" s="103"/>
      <c r="AR301" s="103"/>
      <c r="AS301" s="103"/>
      <c r="AT301" s="103"/>
    </row>
    <row r="302" spans="1:46" x14ac:dyDescent="0.2">
      <c r="A302" s="113"/>
      <c r="B302" s="1075"/>
      <c r="C302" s="1075"/>
      <c r="D302" s="1075"/>
      <c r="E302" s="1075"/>
      <c r="F302" s="1075"/>
      <c r="G302" s="1075"/>
      <c r="H302" s="1075"/>
      <c r="I302" s="1075"/>
      <c r="J302" s="1075"/>
      <c r="K302" s="1075"/>
      <c r="L302" s="1075"/>
      <c r="M302" s="1075"/>
      <c r="N302" s="1075"/>
      <c r="O302" s="123"/>
      <c r="P302" s="123"/>
      <c r="Q302" s="123"/>
      <c r="R302" s="123"/>
      <c r="S302" s="113"/>
      <c r="T302" s="113"/>
      <c r="U302" s="113"/>
      <c r="V302" s="113"/>
      <c r="W302" s="113"/>
      <c r="X302" s="103"/>
      <c r="Y302" s="103"/>
      <c r="Z302" s="103"/>
      <c r="AA302" s="103"/>
      <c r="AB302" s="103"/>
      <c r="AC302" s="103"/>
      <c r="AD302" s="103"/>
      <c r="AE302" s="103"/>
      <c r="AF302" s="103"/>
      <c r="AG302" s="103"/>
      <c r="AH302" s="103"/>
      <c r="AI302" s="103"/>
      <c r="AJ302" s="103"/>
      <c r="AK302" s="103"/>
      <c r="AL302" s="103"/>
      <c r="AM302" s="103"/>
      <c r="AN302" s="103"/>
      <c r="AO302" s="103"/>
      <c r="AP302" s="103"/>
      <c r="AQ302" s="103"/>
      <c r="AR302" s="103"/>
      <c r="AS302" s="103"/>
      <c r="AT302" s="103"/>
    </row>
    <row r="303" spans="1:46" x14ac:dyDescent="0.2">
      <c r="A303" s="113"/>
      <c r="B303" s="1075"/>
      <c r="C303" s="1075"/>
      <c r="D303" s="1075"/>
      <c r="E303" s="1075"/>
      <c r="F303" s="1075"/>
      <c r="G303" s="1075"/>
      <c r="H303" s="1075"/>
      <c r="I303" s="1075"/>
      <c r="J303" s="1075"/>
      <c r="K303" s="1075"/>
      <c r="L303" s="1075"/>
      <c r="M303" s="1075"/>
      <c r="N303" s="1075"/>
      <c r="O303" s="123"/>
      <c r="P303" s="123"/>
      <c r="Q303" s="123"/>
      <c r="R303" s="123"/>
      <c r="S303" s="113"/>
      <c r="T303" s="113"/>
      <c r="U303" s="113"/>
      <c r="V303" s="113"/>
      <c r="W303" s="113"/>
      <c r="X303" s="103"/>
      <c r="Y303" s="103"/>
      <c r="Z303" s="103"/>
      <c r="AA303" s="103"/>
      <c r="AB303" s="103"/>
      <c r="AC303" s="103"/>
      <c r="AD303" s="103"/>
      <c r="AE303" s="103"/>
      <c r="AF303" s="103"/>
      <c r="AG303" s="103"/>
      <c r="AH303" s="103"/>
      <c r="AI303" s="103"/>
      <c r="AJ303" s="103"/>
      <c r="AK303" s="103"/>
      <c r="AL303" s="103"/>
      <c r="AM303" s="103"/>
      <c r="AN303" s="103"/>
      <c r="AO303" s="103"/>
      <c r="AP303" s="103"/>
      <c r="AQ303" s="103"/>
      <c r="AR303" s="103"/>
      <c r="AS303" s="103"/>
      <c r="AT303" s="103"/>
    </row>
    <row r="304" spans="1:46" x14ac:dyDescent="0.2">
      <c r="A304" s="113"/>
      <c r="B304" s="1075"/>
      <c r="C304" s="1075"/>
      <c r="D304" s="1075"/>
      <c r="E304" s="1075"/>
      <c r="F304" s="1075"/>
      <c r="G304" s="1075"/>
      <c r="H304" s="1075"/>
      <c r="I304" s="1075"/>
      <c r="J304" s="1075"/>
      <c r="K304" s="1075"/>
      <c r="L304" s="1075"/>
      <c r="M304" s="1075"/>
      <c r="N304" s="1075"/>
      <c r="O304" s="123"/>
      <c r="P304" s="123"/>
      <c r="Q304" s="123"/>
      <c r="R304" s="123"/>
      <c r="S304" s="113"/>
      <c r="T304" s="113"/>
      <c r="U304" s="113"/>
      <c r="V304" s="113"/>
      <c r="W304" s="113"/>
      <c r="X304" s="103"/>
      <c r="Y304" s="103"/>
      <c r="Z304" s="103"/>
      <c r="AA304" s="103"/>
      <c r="AB304" s="103"/>
      <c r="AC304" s="103"/>
      <c r="AD304" s="103"/>
      <c r="AE304" s="103"/>
      <c r="AF304" s="103"/>
      <c r="AG304" s="103"/>
      <c r="AH304" s="103"/>
      <c r="AI304" s="103"/>
      <c r="AJ304" s="103"/>
      <c r="AK304" s="103"/>
      <c r="AL304" s="103"/>
      <c r="AM304" s="103"/>
      <c r="AN304" s="103"/>
      <c r="AO304" s="103"/>
      <c r="AP304" s="103"/>
      <c r="AQ304" s="103"/>
      <c r="AR304" s="103"/>
      <c r="AS304" s="103"/>
      <c r="AT304" s="103"/>
    </row>
    <row r="305" spans="1:46" x14ac:dyDescent="0.2">
      <c r="A305" s="113"/>
      <c r="B305" s="1075"/>
      <c r="C305" s="1075"/>
      <c r="D305" s="1075"/>
      <c r="E305" s="1075"/>
      <c r="F305" s="1075"/>
      <c r="G305" s="1075"/>
      <c r="H305" s="1075"/>
      <c r="I305" s="1075"/>
      <c r="J305" s="1075"/>
      <c r="K305" s="1075"/>
      <c r="L305" s="1075"/>
      <c r="M305" s="1075"/>
      <c r="N305" s="1075"/>
      <c r="O305" s="123"/>
      <c r="P305" s="123"/>
      <c r="Q305" s="123"/>
      <c r="R305" s="123"/>
      <c r="S305" s="113"/>
      <c r="T305" s="113"/>
      <c r="U305" s="113"/>
      <c r="V305" s="113"/>
      <c r="W305" s="113"/>
      <c r="X305" s="103"/>
      <c r="Y305" s="103"/>
      <c r="Z305" s="103"/>
      <c r="AA305" s="103"/>
      <c r="AB305" s="103"/>
      <c r="AC305" s="103"/>
      <c r="AD305" s="103"/>
      <c r="AE305" s="103"/>
      <c r="AF305" s="103"/>
      <c r="AG305" s="103"/>
      <c r="AH305" s="103"/>
      <c r="AI305" s="103"/>
      <c r="AJ305" s="103"/>
      <c r="AK305" s="103"/>
      <c r="AL305" s="103"/>
      <c r="AM305" s="103"/>
      <c r="AN305" s="103"/>
      <c r="AO305" s="103"/>
      <c r="AP305" s="103"/>
      <c r="AQ305" s="103"/>
      <c r="AR305" s="103"/>
      <c r="AS305" s="103"/>
      <c r="AT305" s="103"/>
    </row>
    <row r="306" spans="1:46" x14ac:dyDescent="0.2">
      <c r="A306" s="113"/>
      <c r="B306" s="1075"/>
      <c r="C306" s="1075"/>
      <c r="D306" s="1075"/>
      <c r="E306" s="1075"/>
      <c r="F306" s="1075"/>
      <c r="G306" s="1075"/>
      <c r="H306" s="1075"/>
      <c r="I306" s="1075"/>
      <c r="J306" s="1075"/>
      <c r="K306" s="1075"/>
      <c r="L306" s="1075"/>
      <c r="M306" s="1075"/>
      <c r="N306" s="1075"/>
      <c r="O306" s="123"/>
      <c r="P306" s="123"/>
      <c r="Q306" s="123"/>
      <c r="R306" s="123"/>
      <c r="S306" s="113"/>
      <c r="T306" s="113"/>
      <c r="U306" s="113"/>
      <c r="V306" s="113"/>
      <c r="W306" s="113"/>
      <c r="X306" s="103"/>
      <c r="Y306" s="103"/>
      <c r="Z306" s="103"/>
      <c r="AA306" s="103"/>
      <c r="AB306" s="103"/>
      <c r="AC306" s="103"/>
      <c r="AD306" s="103"/>
      <c r="AE306" s="103"/>
      <c r="AF306" s="103"/>
      <c r="AG306" s="103"/>
      <c r="AH306" s="103"/>
      <c r="AI306" s="103"/>
      <c r="AJ306" s="103"/>
      <c r="AK306" s="103"/>
      <c r="AL306" s="103"/>
      <c r="AM306" s="103"/>
      <c r="AN306" s="103"/>
      <c r="AO306" s="103"/>
      <c r="AP306" s="103"/>
      <c r="AQ306" s="103"/>
      <c r="AR306" s="103"/>
      <c r="AS306" s="103"/>
      <c r="AT306" s="103"/>
    </row>
    <row r="307" spans="1:46" x14ac:dyDescent="0.2">
      <c r="A307" s="113"/>
      <c r="B307" s="1075"/>
      <c r="C307" s="1075"/>
      <c r="D307" s="1075"/>
      <c r="E307" s="1075"/>
      <c r="F307" s="1075"/>
      <c r="G307" s="1075"/>
      <c r="H307" s="1075"/>
      <c r="I307" s="1075"/>
      <c r="J307" s="1075"/>
      <c r="K307" s="1075"/>
      <c r="L307" s="1075"/>
      <c r="M307" s="1075"/>
      <c r="N307" s="1075"/>
      <c r="O307" s="123"/>
      <c r="P307" s="123"/>
      <c r="Q307" s="123"/>
      <c r="R307" s="123"/>
      <c r="S307" s="113"/>
      <c r="T307" s="113"/>
      <c r="U307" s="113"/>
      <c r="V307" s="113"/>
      <c r="W307" s="113"/>
      <c r="X307" s="103"/>
      <c r="Y307" s="103"/>
      <c r="Z307" s="103"/>
      <c r="AA307" s="103"/>
      <c r="AB307" s="103"/>
      <c r="AC307" s="103"/>
      <c r="AD307" s="103"/>
      <c r="AE307" s="103"/>
      <c r="AF307" s="103"/>
      <c r="AG307" s="103"/>
      <c r="AH307" s="103"/>
      <c r="AI307" s="103"/>
      <c r="AJ307" s="103"/>
      <c r="AK307" s="103"/>
      <c r="AL307" s="103"/>
      <c r="AM307" s="103"/>
      <c r="AN307" s="103"/>
      <c r="AO307" s="103"/>
      <c r="AP307" s="103"/>
      <c r="AQ307" s="103"/>
      <c r="AR307" s="103"/>
      <c r="AS307" s="103"/>
      <c r="AT307" s="103"/>
    </row>
    <row r="308" spans="1:46" x14ac:dyDescent="0.2">
      <c r="A308" s="113"/>
      <c r="B308" s="1075"/>
      <c r="C308" s="1075"/>
      <c r="D308" s="1075"/>
      <c r="E308" s="1075"/>
      <c r="F308" s="1075"/>
      <c r="G308" s="1075"/>
      <c r="H308" s="1075"/>
      <c r="I308" s="1075"/>
      <c r="J308" s="1075"/>
      <c r="K308" s="1075"/>
      <c r="L308" s="1075"/>
      <c r="M308" s="1075"/>
      <c r="N308" s="1075"/>
      <c r="O308" s="123"/>
      <c r="P308" s="123"/>
      <c r="Q308" s="123"/>
      <c r="R308" s="123"/>
      <c r="S308" s="113"/>
      <c r="T308" s="113"/>
      <c r="U308" s="113"/>
      <c r="V308" s="113"/>
      <c r="W308" s="113"/>
      <c r="X308" s="103"/>
      <c r="Y308" s="103"/>
      <c r="Z308" s="103"/>
      <c r="AA308" s="103"/>
      <c r="AB308" s="103"/>
      <c r="AC308" s="103"/>
      <c r="AD308" s="103"/>
      <c r="AE308" s="103"/>
      <c r="AF308" s="103"/>
      <c r="AG308" s="103"/>
      <c r="AH308" s="103"/>
      <c r="AI308" s="103"/>
      <c r="AJ308" s="103"/>
      <c r="AK308" s="103"/>
      <c r="AL308" s="103"/>
      <c r="AM308" s="103"/>
      <c r="AN308" s="103"/>
      <c r="AO308" s="103"/>
      <c r="AP308" s="103"/>
      <c r="AQ308" s="103"/>
      <c r="AR308" s="103"/>
      <c r="AS308" s="103"/>
      <c r="AT308" s="103"/>
    </row>
    <row r="309" spans="1:46" x14ac:dyDescent="0.2">
      <c r="A309" s="113"/>
      <c r="B309" s="1075"/>
      <c r="C309" s="1075"/>
      <c r="D309" s="1075"/>
      <c r="E309" s="1075"/>
      <c r="F309" s="1075"/>
      <c r="G309" s="1075"/>
      <c r="H309" s="1075"/>
      <c r="I309" s="1075"/>
      <c r="J309" s="1075"/>
      <c r="K309" s="1075"/>
      <c r="L309" s="1075"/>
      <c r="M309" s="1075"/>
      <c r="N309" s="1075"/>
      <c r="O309" s="123"/>
      <c r="P309" s="123"/>
      <c r="Q309" s="123"/>
      <c r="R309" s="123"/>
      <c r="S309" s="113"/>
      <c r="T309" s="113"/>
      <c r="U309" s="113"/>
      <c r="V309" s="113"/>
      <c r="W309" s="113"/>
      <c r="X309" s="103"/>
      <c r="Y309" s="103"/>
      <c r="Z309" s="103"/>
      <c r="AA309" s="103"/>
      <c r="AB309" s="103"/>
      <c r="AC309" s="103"/>
      <c r="AD309" s="103"/>
      <c r="AE309" s="103"/>
      <c r="AF309" s="103"/>
      <c r="AG309" s="103"/>
      <c r="AH309" s="103"/>
      <c r="AI309" s="103"/>
      <c r="AJ309" s="103"/>
      <c r="AK309" s="103"/>
      <c r="AL309" s="103"/>
      <c r="AM309" s="103"/>
      <c r="AN309" s="103"/>
      <c r="AO309" s="103"/>
      <c r="AP309" s="103"/>
      <c r="AQ309" s="103"/>
      <c r="AR309" s="103"/>
      <c r="AS309" s="103"/>
      <c r="AT309" s="103"/>
    </row>
    <row r="310" spans="1:46" x14ac:dyDescent="0.2">
      <c r="A310" s="113"/>
      <c r="B310" s="1075"/>
      <c r="C310" s="1075"/>
      <c r="D310" s="1075"/>
      <c r="E310" s="1075"/>
      <c r="F310" s="1075"/>
      <c r="G310" s="1075"/>
      <c r="H310" s="1075"/>
      <c r="I310" s="1075"/>
      <c r="J310" s="1075"/>
      <c r="K310" s="1075"/>
      <c r="L310" s="1075"/>
      <c r="M310" s="1075"/>
      <c r="N310" s="1075"/>
      <c r="O310" s="123"/>
      <c r="P310" s="123"/>
      <c r="Q310" s="123"/>
      <c r="R310" s="123"/>
      <c r="S310" s="113"/>
      <c r="T310" s="113"/>
      <c r="U310" s="113"/>
      <c r="V310" s="113"/>
      <c r="W310" s="113"/>
      <c r="X310" s="103"/>
      <c r="Y310" s="103"/>
      <c r="Z310" s="103"/>
      <c r="AA310" s="103"/>
      <c r="AB310" s="103"/>
      <c r="AC310" s="103"/>
      <c r="AD310" s="103"/>
      <c r="AE310" s="103"/>
      <c r="AF310" s="103"/>
      <c r="AG310" s="103"/>
      <c r="AH310" s="103"/>
      <c r="AI310" s="103"/>
      <c r="AJ310" s="103"/>
      <c r="AK310" s="103"/>
      <c r="AL310" s="103"/>
      <c r="AM310" s="103"/>
      <c r="AN310" s="103"/>
      <c r="AO310" s="103"/>
      <c r="AP310" s="103"/>
      <c r="AQ310" s="103"/>
      <c r="AR310" s="103"/>
      <c r="AS310" s="103"/>
      <c r="AT310" s="103"/>
    </row>
    <row r="311" spans="1:46" x14ac:dyDescent="0.2">
      <c r="A311" s="113"/>
      <c r="B311" s="1075"/>
      <c r="C311" s="1075"/>
      <c r="D311" s="1075"/>
      <c r="E311" s="1075"/>
      <c r="F311" s="1075"/>
      <c r="G311" s="1075"/>
      <c r="H311" s="1075"/>
      <c r="I311" s="1075"/>
      <c r="J311" s="1075"/>
      <c r="K311" s="1075"/>
      <c r="L311" s="1075"/>
      <c r="M311" s="1075"/>
      <c r="N311" s="1075"/>
      <c r="O311" s="123"/>
      <c r="P311" s="123"/>
      <c r="Q311" s="123"/>
      <c r="R311" s="123"/>
      <c r="S311" s="113"/>
      <c r="T311" s="113"/>
      <c r="U311" s="113"/>
      <c r="V311" s="113"/>
      <c r="W311" s="113"/>
      <c r="X311" s="103"/>
      <c r="Y311" s="103"/>
      <c r="Z311" s="103"/>
      <c r="AA311" s="103"/>
      <c r="AB311" s="103"/>
      <c r="AC311" s="103"/>
      <c r="AD311" s="103"/>
      <c r="AE311" s="103"/>
      <c r="AF311" s="103"/>
      <c r="AG311" s="103"/>
      <c r="AH311" s="103"/>
      <c r="AI311" s="103"/>
      <c r="AJ311" s="103"/>
      <c r="AK311" s="103"/>
      <c r="AL311" s="103"/>
      <c r="AM311" s="103"/>
      <c r="AN311" s="103"/>
      <c r="AO311" s="103"/>
      <c r="AP311" s="103"/>
      <c r="AQ311" s="103"/>
      <c r="AR311" s="103"/>
      <c r="AS311" s="103"/>
      <c r="AT311" s="103"/>
    </row>
    <row r="312" spans="1:46" x14ac:dyDescent="0.2">
      <c r="A312" s="113"/>
      <c r="B312" s="1075"/>
      <c r="C312" s="1075"/>
      <c r="D312" s="1075"/>
      <c r="E312" s="1075"/>
      <c r="F312" s="1075"/>
      <c r="G312" s="1075"/>
      <c r="H312" s="1075"/>
      <c r="I312" s="1075"/>
      <c r="J312" s="1075"/>
      <c r="K312" s="1075"/>
      <c r="L312" s="1075"/>
      <c r="M312" s="1075"/>
      <c r="N312" s="1075"/>
      <c r="O312" s="123"/>
      <c r="P312" s="123"/>
      <c r="Q312" s="123"/>
      <c r="R312" s="123"/>
      <c r="S312" s="113"/>
      <c r="T312" s="113"/>
      <c r="U312" s="113"/>
      <c r="V312" s="113"/>
      <c r="W312" s="113"/>
      <c r="X312" s="103"/>
      <c r="Y312" s="103"/>
      <c r="Z312" s="103"/>
      <c r="AA312" s="103"/>
      <c r="AB312" s="103"/>
      <c r="AC312" s="103"/>
      <c r="AD312" s="103"/>
      <c r="AE312" s="103"/>
      <c r="AF312" s="103"/>
      <c r="AG312" s="103"/>
      <c r="AH312" s="103"/>
      <c r="AI312" s="103"/>
      <c r="AJ312" s="103"/>
      <c r="AK312" s="103"/>
      <c r="AL312" s="103"/>
      <c r="AM312" s="103"/>
      <c r="AN312" s="103"/>
      <c r="AO312" s="103"/>
      <c r="AP312" s="103"/>
      <c r="AQ312" s="103"/>
      <c r="AR312" s="103"/>
      <c r="AS312" s="103"/>
      <c r="AT312" s="103"/>
    </row>
    <row r="313" spans="1:46" x14ac:dyDescent="0.2">
      <c r="A313" s="113"/>
      <c r="B313" s="1075"/>
      <c r="C313" s="1075"/>
      <c r="D313" s="1075"/>
      <c r="E313" s="1075"/>
      <c r="F313" s="1075"/>
      <c r="G313" s="1075"/>
      <c r="H313" s="1075"/>
      <c r="I313" s="1075"/>
      <c r="J313" s="1075"/>
      <c r="K313" s="1075"/>
      <c r="L313" s="1075"/>
      <c r="M313" s="1075"/>
      <c r="N313" s="1075"/>
      <c r="O313" s="123"/>
      <c r="P313" s="123"/>
      <c r="Q313" s="123"/>
      <c r="R313" s="123"/>
      <c r="S313" s="113"/>
      <c r="T313" s="113"/>
      <c r="U313" s="113"/>
      <c r="V313" s="113"/>
      <c r="W313" s="113"/>
      <c r="X313" s="103"/>
      <c r="Y313" s="103"/>
      <c r="Z313" s="103"/>
      <c r="AA313" s="103"/>
      <c r="AB313" s="103"/>
      <c r="AC313" s="103"/>
      <c r="AD313" s="103"/>
      <c r="AE313" s="103"/>
      <c r="AF313" s="103"/>
      <c r="AG313" s="103"/>
      <c r="AH313" s="103"/>
      <c r="AI313" s="103"/>
      <c r="AJ313" s="103"/>
      <c r="AK313" s="103"/>
      <c r="AL313" s="103"/>
      <c r="AM313" s="103"/>
      <c r="AN313" s="103"/>
      <c r="AO313" s="103"/>
      <c r="AP313" s="103"/>
      <c r="AQ313" s="103"/>
      <c r="AR313" s="103"/>
      <c r="AS313" s="103"/>
      <c r="AT313" s="103"/>
    </row>
    <row r="314" spans="1:46" x14ac:dyDescent="0.2">
      <c r="A314" s="113"/>
      <c r="B314" s="1075"/>
      <c r="C314" s="1075"/>
      <c r="D314" s="1075"/>
      <c r="E314" s="1075"/>
      <c r="F314" s="1075"/>
      <c r="G314" s="1075"/>
      <c r="H314" s="1075"/>
      <c r="I314" s="1075"/>
      <c r="J314" s="1075"/>
      <c r="K314" s="1075"/>
      <c r="L314" s="1075"/>
      <c r="M314" s="1075"/>
      <c r="N314" s="1075"/>
      <c r="O314" s="123"/>
      <c r="P314" s="123"/>
      <c r="Q314" s="123"/>
      <c r="R314" s="123"/>
      <c r="S314" s="113"/>
      <c r="T314" s="113"/>
      <c r="U314" s="113"/>
      <c r="V314" s="113"/>
      <c r="W314" s="113"/>
      <c r="X314" s="103"/>
      <c r="Y314" s="103"/>
      <c r="Z314" s="103"/>
      <c r="AA314" s="103"/>
      <c r="AB314" s="103"/>
      <c r="AC314" s="103"/>
      <c r="AD314" s="103"/>
      <c r="AE314" s="103"/>
      <c r="AF314" s="103"/>
      <c r="AG314" s="103"/>
      <c r="AH314" s="103"/>
      <c r="AI314" s="103"/>
      <c r="AJ314" s="103"/>
      <c r="AK314" s="103"/>
      <c r="AL314" s="103"/>
      <c r="AM314" s="103"/>
      <c r="AN314" s="103"/>
      <c r="AO314" s="103"/>
      <c r="AP314" s="103"/>
      <c r="AQ314" s="103"/>
      <c r="AR314" s="103"/>
      <c r="AS314" s="103"/>
      <c r="AT314" s="103"/>
    </row>
    <row r="315" spans="1:46" x14ac:dyDescent="0.2">
      <c r="A315" s="113"/>
      <c r="B315" s="1075"/>
      <c r="C315" s="1075"/>
      <c r="D315" s="1075"/>
      <c r="E315" s="1075"/>
      <c r="F315" s="1075"/>
      <c r="G315" s="1075"/>
      <c r="H315" s="1075"/>
      <c r="I315" s="1075"/>
      <c r="J315" s="1075"/>
      <c r="K315" s="1075"/>
      <c r="L315" s="1075"/>
      <c r="M315" s="1075"/>
      <c r="N315" s="1075"/>
      <c r="O315" s="123"/>
      <c r="P315" s="123"/>
      <c r="Q315" s="123"/>
      <c r="R315" s="123"/>
      <c r="S315" s="113"/>
      <c r="T315" s="113"/>
      <c r="U315" s="113"/>
      <c r="V315" s="113"/>
      <c r="W315" s="113"/>
      <c r="X315" s="103"/>
      <c r="Y315" s="103"/>
      <c r="Z315" s="103"/>
      <c r="AA315" s="103"/>
      <c r="AB315" s="103"/>
      <c r="AC315" s="103"/>
      <c r="AD315" s="103"/>
      <c r="AE315" s="103"/>
      <c r="AF315" s="103"/>
      <c r="AG315" s="103"/>
      <c r="AH315" s="103"/>
      <c r="AI315" s="103"/>
      <c r="AJ315" s="103"/>
      <c r="AK315" s="103"/>
      <c r="AL315" s="103"/>
      <c r="AM315" s="103"/>
      <c r="AN315" s="103"/>
      <c r="AO315" s="103"/>
      <c r="AP315" s="103"/>
      <c r="AQ315" s="103"/>
      <c r="AR315" s="103"/>
      <c r="AS315" s="103"/>
      <c r="AT315" s="103"/>
    </row>
    <row r="316" spans="1:46" x14ac:dyDescent="0.2">
      <c r="A316" s="113"/>
      <c r="B316" s="1075"/>
      <c r="C316" s="1075"/>
      <c r="D316" s="1075"/>
      <c r="E316" s="1075"/>
      <c r="F316" s="1075"/>
      <c r="G316" s="1075"/>
      <c r="H316" s="1075"/>
      <c r="I316" s="1075"/>
      <c r="J316" s="1075"/>
      <c r="K316" s="1075"/>
      <c r="L316" s="1075"/>
      <c r="M316" s="1075"/>
      <c r="N316" s="1075"/>
      <c r="O316" s="123"/>
      <c r="P316" s="123"/>
      <c r="Q316" s="123"/>
      <c r="R316" s="123"/>
      <c r="S316" s="113"/>
      <c r="T316" s="113"/>
      <c r="U316" s="113"/>
      <c r="V316" s="113"/>
      <c r="W316" s="113"/>
      <c r="X316" s="103"/>
      <c r="Y316" s="103"/>
      <c r="Z316" s="103"/>
      <c r="AA316" s="103"/>
      <c r="AB316" s="103"/>
      <c r="AC316" s="103"/>
      <c r="AD316" s="103"/>
      <c r="AE316" s="103"/>
      <c r="AF316" s="103"/>
      <c r="AG316" s="103"/>
      <c r="AH316" s="103"/>
      <c r="AI316" s="103"/>
      <c r="AJ316" s="103"/>
      <c r="AK316" s="103"/>
      <c r="AL316" s="103"/>
      <c r="AM316" s="103"/>
      <c r="AN316" s="103"/>
      <c r="AO316" s="103"/>
      <c r="AP316" s="103"/>
      <c r="AQ316" s="103"/>
      <c r="AR316" s="103"/>
      <c r="AS316" s="103"/>
      <c r="AT316" s="103"/>
    </row>
    <row r="317" spans="1:46" x14ac:dyDescent="0.2">
      <c r="A317" s="113"/>
      <c r="B317" s="1075"/>
      <c r="C317" s="1075"/>
      <c r="D317" s="1075"/>
      <c r="E317" s="1075"/>
      <c r="F317" s="1075"/>
      <c r="G317" s="1075"/>
      <c r="H317" s="1075"/>
      <c r="I317" s="1075"/>
      <c r="J317" s="1075"/>
      <c r="K317" s="1075"/>
      <c r="L317" s="1075"/>
      <c r="M317" s="1075"/>
      <c r="N317" s="1075"/>
      <c r="O317" s="123"/>
      <c r="P317" s="123"/>
      <c r="Q317" s="123"/>
      <c r="R317" s="123"/>
      <c r="S317" s="113"/>
      <c r="T317" s="113"/>
      <c r="U317" s="113"/>
      <c r="V317" s="113"/>
      <c r="W317" s="113"/>
      <c r="X317" s="103"/>
      <c r="Y317" s="103"/>
      <c r="Z317" s="103"/>
      <c r="AA317" s="103"/>
      <c r="AB317" s="103"/>
      <c r="AC317" s="103"/>
      <c r="AD317" s="103"/>
      <c r="AE317" s="103"/>
      <c r="AF317" s="103"/>
      <c r="AG317" s="103"/>
      <c r="AH317" s="103"/>
      <c r="AI317" s="103"/>
      <c r="AJ317" s="103"/>
      <c r="AK317" s="103"/>
      <c r="AL317" s="103"/>
      <c r="AM317" s="103"/>
      <c r="AN317" s="103"/>
      <c r="AO317" s="103"/>
      <c r="AP317" s="103"/>
      <c r="AQ317" s="103"/>
      <c r="AR317" s="103"/>
      <c r="AS317" s="103"/>
      <c r="AT317" s="103"/>
    </row>
    <row r="318" spans="1:46" x14ac:dyDescent="0.2">
      <c r="A318" s="113"/>
      <c r="B318" s="1075"/>
      <c r="C318" s="1075"/>
      <c r="D318" s="1075"/>
      <c r="E318" s="1075"/>
      <c r="F318" s="1075"/>
      <c r="G318" s="1075"/>
      <c r="H318" s="1075"/>
      <c r="I318" s="1075"/>
      <c r="J318" s="1075"/>
      <c r="K318" s="1075"/>
      <c r="L318" s="1075"/>
      <c r="M318" s="1075"/>
      <c r="N318" s="1075"/>
      <c r="O318" s="123"/>
      <c r="P318" s="123"/>
      <c r="Q318" s="123"/>
      <c r="R318" s="123"/>
      <c r="S318" s="113"/>
      <c r="T318" s="113"/>
      <c r="U318" s="113"/>
      <c r="V318" s="113"/>
      <c r="W318" s="113"/>
      <c r="X318" s="103"/>
      <c r="Y318" s="103"/>
      <c r="Z318" s="103"/>
      <c r="AA318" s="103"/>
      <c r="AB318" s="103"/>
      <c r="AC318" s="103"/>
      <c r="AD318" s="103"/>
      <c r="AE318" s="103"/>
      <c r="AF318" s="103"/>
      <c r="AG318" s="103"/>
      <c r="AH318" s="103"/>
      <c r="AI318" s="103"/>
      <c r="AJ318" s="103"/>
      <c r="AK318" s="103"/>
      <c r="AL318" s="103"/>
      <c r="AM318" s="103"/>
      <c r="AN318" s="103"/>
      <c r="AO318" s="103"/>
      <c r="AP318" s="103"/>
      <c r="AQ318" s="103"/>
      <c r="AR318" s="103"/>
      <c r="AS318" s="103"/>
      <c r="AT318" s="103"/>
    </row>
    <row r="319" spans="1:46" x14ac:dyDescent="0.2">
      <c r="A319" s="113"/>
      <c r="B319" s="1075"/>
      <c r="C319" s="1075"/>
      <c r="D319" s="1075"/>
      <c r="E319" s="1075"/>
      <c r="F319" s="1075"/>
      <c r="G319" s="1075"/>
      <c r="H319" s="1075"/>
      <c r="I319" s="1075"/>
      <c r="J319" s="1075"/>
      <c r="K319" s="1075"/>
      <c r="L319" s="1075"/>
      <c r="M319" s="1075"/>
      <c r="N319" s="1075"/>
      <c r="O319" s="123"/>
      <c r="P319" s="123"/>
      <c r="Q319" s="123"/>
      <c r="R319" s="123"/>
      <c r="S319" s="113"/>
      <c r="T319" s="113"/>
      <c r="U319" s="113"/>
      <c r="V319" s="113"/>
      <c r="W319" s="113"/>
      <c r="X319" s="103"/>
      <c r="Y319" s="103"/>
      <c r="Z319" s="103"/>
      <c r="AA319" s="103"/>
      <c r="AB319" s="103"/>
      <c r="AC319" s="103"/>
      <c r="AD319" s="103"/>
      <c r="AE319" s="103"/>
      <c r="AF319" s="103"/>
      <c r="AG319" s="103"/>
      <c r="AH319" s="103"/>
      <c r="AI319" s="103"/>
      <c r="AJ319" s="103"/>
      <c r="AK319" s="103"/>
      <c r="AL319" s="103"/>
      <c r="AM319" s="103"/>
      <c r="AN319" s="103"/>
      <c r="AO319" s="103"/>
      <c r="AP319" s="103"/>
      <c r="AQ319" s="103"/>
      <c r="AR319" s="103"/>
      <c r="AS319" s="103"/>
      <c r="AT319" s="103"/>
    </row>
    <row r="320" spans="1:46" x14ac:dyDescent="0.2">
      <c r="A320" s="113"/>
      <c r="B320" s="1075"/>
      <c r="C320" s="1075"/>
      <c r="D320" s="1075"/>
      <c r="E320" s="1075"/>
      <c r="F320" s="1075"/>
      <c r="G320" s="1075"/>
      <c r="H320" s="1075"/>
      <c r="I320" s="1075"/>
      <c r="J320" s="1075"/>
      <c r="K320" s="1075"/>
      <c r="L320" s="1075"/>
      <c r="M320" s="1075"/>
      <c r="N320" s="1075"/>
      <c r="O320" s="123"/>
      <c r="P320" s="123"/>
      <c r="Q320" s="123"/>
      <c r="R320" s="123"/>
      <c r="S320" s="113"/>
      <c r="T320" s="113"/>
      <c r="U320" s="113"/>
      <c r="V320" s="113"/>
      <c r="W320" s="113"/>
      <c r="X320" s="103"/>
      <c r="Y320" s="103"/>
      <c r="Z320" s="103"/>
      <c r="AA320" s="103"/>
      <c r="AB320" s="103"/>
      <c r="AC320" s="103"/>
      <c r="AD320" s="103"/>
      <c r="AE320" s="103"/>
      <c r="AF320" s="103"/>
      <c r="AG320" s="103"/>
      <c r="AH320" s="103"/>
      <c r="AI320" s="103"/>
      <c r="AJ320" s="103"/>
      <c r="AK320" s="103"/>
      <c r="AL320" s="103"/>
      <c r="AM320" s="103"/>
      <c r="AN320" s="103"/>
      <c r="AO320" s="103"/>
      <c r="AP320" s="103"/>
      <c r="AQ320" s="103"/>
      <c r="AR320" s="103"/>
      <c r="AS320" s="103"/>
      <c r="AT320" s="103"/>
    </row>
    <row r="321" spans="1:46" x14ac:dyDescent="0.2">
      <c r="A321" s="113"/>
      <c r="B321" s="1075"/>
      <c r="C321" s="1075"/>
      <c r="D321" s="1075"/>
      <c r="E321" s="1075"/>
      <c r="F321" s="1075"/>
      <c r="G321" s="1075"/>
      <c r="H321" s="1075"/>
      <c r="I321" s="1075"/>
      <c r="J321" s="1075"/>
      <c r="K321" s="1075"/>
      <c r="L321" s="1075"/>
      <c r="M321" s="1075"/>
      <c r="N321" s="1075"/>
      <c r="O321" s="123"/>
      <c r="P321" s="123"/>
      <c r="Q321" s="123"/>
      <c r="R321" s="123"/>
      <c r="S321" s="113"/>
      <c r="T321" s="113"/>
      <c r="U321" s="113"/>
      <c r="V321" s="113"/>
      <c r="W321" s="113"/>
      <c r="X321" s="103"/>
      <c r="Y321" s="103"/>
      <c r="Z321" s="103"/>
      <c r="AA321" s="103"/>
      <c r="AB321" s="103"/>
      <c r="AC321" s="103"/>
      <c r="AD321" s="103"/>
      <c r="AE321" s="103"/>
      <c r="AF321" s="103"/>
      <c r="AG321" s="103"/>
      <c r="AH321" s="103"/>
      <c r="AI321" s="103"/>
      <c r="AJ321" s="103"/>
      <c r="AK321" s="103"/>
      <c r="AL321" s="103"/>
      <c r="AM321" s="103"/>
      <c r="AN321" s="103"/>
      <c r="AO321" s="103"/>
      <c r="AP321" s="103"/>
      <c r="AQ321" s="103"/>
      <c r="AR321" s="103"/>
      <c r="AS321" s="103"/>
      <c r="AT321" s="103"/>
    </row>
    <row r="322" spans="1:46" x14ac:dyDescent="0.2">
      <c r="A322" s="113"/>
      <c r="B322" s="1075"/>
      <c r="C322" s="1075"/>
      <c r="D322" s="1075"/>
      <c r="E322" s="1075"/>
      <c r="F322" s="1075"/>
      <c r="G322" s="1075"/>
      <c r="H322" s="1075"/>
      <c r="I322" s="1075"/>
      <c r="J322" s="1075"/>
      <c r="K322" s="1075"/>
      <c r="L322" s="1075"/>
      <c r="M322" s="1075"/>
      <c r="N322" s="1075"/>
      <c r="O322" s="123"/>
      <c r="P322" s="123"/>
      <c r="Q322" s="123"/>
      <c r="R322" s="123"/>
      <c r="S322" s="113"/>
      <c r="T322" s="113"/>
      <c r="U322" s="113"/>
      <c r="V322" s="113"/>
      <c r="W322" s="113"/>
      <c r="X322" s="103"/>
      <c r="Y322" s="103"/>
      <c r="Z322" s="103"/>
      <c r="AA322" s="103"/>
      <c r="AB322" s="103"/>
      <c r="AC322" s="103"/>
      <c r="AD322" s="103"/>
      <c r="AE322" s="103"/>
      <c r="AF322" s="103"/>
      <c r="AG322" s="103"/>
      <c r="AH322" s="103"/>
      <c r="AI322" s="103"/>
      <c r="AJ322" s="103"/>
      <c r="AK322" s="103"/>
      <c r="AL322" s="103"/>
      <c r="AM322" s="103"/>
      <c r="AN322" s="103"/>
      <c r="AO322" s="103"/>
      <c r="AP322" s="103"/>
      <c r="AQ322" s="103"/>
      <c r="AR322" s="103"/>
      <c r="AS322" s="103"/>
      <c r="AT322" s="103"/>
    </row>
    <row r="323" spans="1:46" x14ac:dyDescent="0.2">
      <c r="A323" s="113"/>
      <c r="B323" s="1075"/>
      <c r="C323" s="1075"/>
      <c r="D323" s="1075"/>
      <c r="E323" s="1075"/>
      <c r="F323" s="1075"/>
      <c r="G323" s="1075"/>
      <c r="H323" s="1075"/>
      <c r="I323" s="1075"/>
      <c r="J323" s="1075"/>
      <c r="K323" s="1075"/>
      <c r="L323" s="1075"/>
      <c r="M323" s="1075"/>
      <c r="N323" s="1075"/>
      <c r="O323" s="123"/>
      <c r="P323" s="123"/>
      <c r="Q323" s="123"/>
      <c r="R323" s="123"/>
      <c r="S323" s="113"/>
      <c r="T323" s="113"/>
      <c r="U323" s="113"/>
      <c r="V323" s="113"/>
      <c r="W323" s="113"/>
      <c r="X323" s="103"/>
      <c r="Y323" s="103"/>
      <c r="Z323" s="103"/>
      <c r="AA323" s="103"/>
      <c r="AB323" s="103"/>
      <c r="AC323" s="103"/>
      <c r="AD323" s="103"/>
      <c r="AE323" s="103"/>
      <c r="AF323" s="103"/>
      <c r="AG323" s="103"/>
      <c r="AH323" s="103"/>
      <c r="AI323" s="103"/>
      <c r="AJ323" s="103"/>
      <c r="AK323" s="103"/>
      <c r="AL323" s="103"/>
      <c r="AM323" s="103"/>
      <c r="AN323" s="103"/>
      <c r="AO323" s="103"/>
      <c r="AP323" s="103"/>
      <c r="AQ323" s="103"/>
      <c r="AR323" s="103"/>
      <c r="AS323" s="103"/>
      <c r="AT323" s="103"/>
    </row>
    <row r="324" spans="1:46" x14ac:dyDescent="0.2">
      <c r="A324" s="113"/>
      <c r="B324" s="1075"/>
      <c r="C324" s="1075"/>
      <c r="D324" s="1075"/>
      <c r="E324" s="1075"/>
      <c r="F324" s="1075"/>
      <c r="G324" s="1075"/>
      <c r="H324" s="1075"/>
      <c r="I324" s="1075"/>
      <c r="J324" s="1075"/>
      <c r="K324" s="1075"/>
      <c r="L324" s="1075"/>
      <c r="M324" s="1075"/>
      <c r="N324" s="1075"/>
      <c r="O324" s="123"/>
      <c r="P324" s="123"/>
      <c r="Q324" s="123"/>
      <c r="R324" s="123"/>
      <c r="S324" s="113"/>
      <c r="T324" s="113"/>
      <c r="U324" s="113"/>
      <c r="V324" s="113"/>
      <c r="W324" s="113"/>
      <c r="X324" s="103"/>
      <c r="Y324" s="103"/>
      <c r="Z324" s="103"/>
      <c r="AA324" s="103"/>
      <c r="AB324" s="103"/>
      <c r="AC324" s="103"/>
      <c r="AD324" s="103"/>
      <c r="AE324" s="103"/>
      <c r="AF324" s="103"/>
      <c r="AG324" s="103"/>
      <c r="AH324" s="103"/>
      <c r="AI324" s="103"/>
      <c r="AJ324" s="103"/>
      <c r="AK324" s="103"/>
      <c r="AL324" s="103"/>
      <c r="AM324" s="103"/>
      <c r="AN324" s="103"/>
      <c r="AO324" s="103"/>
      <c r="AP324" s="103"/>
      <c r="AQ324" s="103"/>
      <c r="AR324" s="103"/>
      <c r="AS324" s="103"/>
      <c r="AT324" s="103"/>
    </row>
    <row r="325" spans="1:46" x14ac:dyDescent="0.2">
      <c r="A325" s="113"/>
      <c r="B325" s="1075"/>
      <c r="C325" s="1075"/>
      <c r="D325" s="1075"/>
      <c r="E325" s="1075"/>
      <c r="F325" s="1075"/>
      <c r="G325" s="1075"/>
      <c r="H325" s="1075"/>
      <c r="I325" s="1075"/>
      <c r="J325" s="1075"/>
      <c r="K325" s="1075"/>
      <c r="L325" s="1075"/>
      <c r="M325" s="1075"/>
      <c r="N325" s="1075"/>
      <c r="O325" s="123"/>
      <c r="P325" s="123"/>
      <c r="Q325" s="123"/>
      <c r="R325" s="123"/>
      <c r="S325" s="113"/>
      <c r="T325" s="113"/>
      <c r="U325" s="113"/>
      <c r="V325" s="113"/>
      <c r="W325" s="113"/>
      <c r="X325" s="103"/>
      <c r="Y325" s="103"/>
      <c r="Z325" s="103"/>
      <c r="AA325" s="103"/>
      <c r="AB325" s="103"/>
      <c r="AC325" s="103"/>
      <c r="AD325" s="103"/>
      <c r="AE325" s="103"/>
      <c r="AF325" s="103"/>
      <c r="AG325" s="103"/>
      <c r="AH325" s="103"/>
      <c r="AI325" s="103"/>
      <c r="AJ325" s="103"/>
      <c r="AK325" s="103"/>
      <c r="AL325" s="103"/>
      <c r="AM325" s="103"/>
      <c r="AN325" s="103"/>
      <c r="AO325" s="103"/>
      <c r="AP325" s="103"/>
      <c r="AQ325" s="103"/>
      <c r="AR325" s="103"/>
      <c r="AS325" s="103"/>
      <c r="AT325" s="103"/>
    </row>
    <row r="326" spans="1:46" x14ac:dyDescent="0.2">
      <c r="A326" s="113"/>
      <c r="B326" s="1075"/>
      <c r="C326" s="1075"/>
      <c r="D326" s="1075"/>
      <c r="E326" s="1075"/>
      <c r="F326" s="1075"/>
      <c r="G326" s="1075"/>
      <c r="H326" s="1075"/>
      <c r="I326" s="1075"/>
      <c r="J326" s="1075"/>
      <c r="K326" s="1075"/>
      <c r="L326" s="1075"/>
      <c r="M326" s="1075"/>
      <c r="N326" s="1075"/>
      <c r="O326" s="123"/>
      <c r="P326" s="123"/>
      <c r="Q326" s="123"/>
      <c r="R326" s="123"/>
      <c r="S326" s="113"/>
      <c r="T326" s="113"/>
      <c r="U326" s="113"/>
      <c r="V326" s="113"/>
      <c r="W326" s="113"/>
      <c r="X326" s="103"/>
      <c r="Y326" s="103"/>
      <c r="Z326" s="103"/>
      <c r="AA326" s="103"/>
      <c r="AB326" s="103"/>
      <c r="AC326" s="103"/>
      <c r="AD326" s="103"/>
      <c r="AE326" s="103"/>
      <c r="AF326" s="103"/>
      <c r="AG326" s="103"/>
      <c r="AH326" s="103"/>
      <c r="AI326" s="103"/>
      <c r="AJ326" s="103"/>
      <c r="AK326" s="103"/>
      <c r="AL326" s="103"/>
      <c r="AM326" s="103"/>
      <c r="AN326" s="103"/>
      <c r="AO326" s="103"/>
      <c r="AP326" s="103"/>
      <c r="AQ326" s="103"/>
      <c r="AR326" s="103"/>
      <c r="AS326" s="103"/>
      <c r="AT326" s="103"/>
    </row>
  </sheetData>
  <sheetProtection algorithmName="SHA-512" hashValue="WRGwEapfww3RzDv0u1J4wMIFhOwpgiQNsVP+eCqHkWnTvxFy/+kEqB8i+nE+q3XhYAOT+Xf9s4199EctyZzzTg==" saltValue="3HlqmYO1eHONAAvejxWk3Q==" spinCount="100000" sheet="1" objects="1" scenarios="1" formatColumns="0" formatRows="0"/>
  <phoneticPr fontId="16" type="noConversion"/>
  <dataValidations disablePrompts="1" count="5">
    <dataValidation allowBlank="1" showInputMessage="1" showErrorMessage="1" errorTitle="Invalid number" error="The amount must be a negative whole number." sqref="Q155" xr:uid="{00000000-0002-0000-0300-000000000000}"/>
    <dataValidation type="whole" allowBlank="1" showErrorMessage="1" errorTitle="Invalid number" error="Please round your entry to the nearest whole number." promptTitle="Income Adjustment" prompt="Crown Land adjustment claimed plus income lost due to the 20% Farmland limit, recovered as an income adjustmenmt." sqref="Q172" xr:uid="{00000000-0002-0000-0300-000001000000}">
      <formula1>0</formula1>
      <formula2>100000000</formula2>
    </dataValidation>
    <dataValidation type="whole" allowBlank="1" showInputMessage="1" showErrorMessage="1" errorTitle="Invalid number" error="Please round your entry to the nearest whole number." sqref="Q169" xr:uid="{00000000-0002-0000-0300-000002000000}">
      <formula1>-10000000</formula1>
      <formula2>100000000</formula2>
    </dataValidation>
    <dataValidation type="whole" allowBlank="1" showInputMessage="1" showErrorMessage="1" errorTitle="Invalid number" error="This amount must be a negative whole number." sqref="Q170" xr:uid="{00000000-0002-0000-0300-000003000000}">
      <formula1>-10000000</formula1>
      <formula2>0</formula2>
    </dataValidation>
    <dataValidation type="whole" allowBlank="1" showInputMessage="1" showErrorMessage="1" errorTitle="Invalid number" error="The amount must be a negative whole number." sqref="Q156" xr:uid="{00000000-0002-0000-0300-000004000000}">
      <formula1>-100000000</formula1>
      <formula2>0</formula2>
    </dataValidation>
  </dataValidations>
  <hyperlinks>
    <hyperlink ref="H78" r:id="rId1" display="tony_camenzuli@ipart.nsw.gov.au" xr:uid="{00000000-0004-0000-0300-000000000000}"/>
    <hyperlink ref="C44" r:id="rId2" xr:uid="{00000000-0004-0000-0300-000001000000}"/>
  </hyperlinks>
  <printOptions horizontalCentered="1"/>
  <pageMargins left="0.23622047244094491" right="0.35433070866141736" top="0.19685039370078741" bottom="0.15748031496062992" header="0.15748031496062992" footer="0.19685039370078741"/>
  <pageSetup paperSize="9" scale="95" fitToHeight="0" orientation="portrait" r:id="rId3"/>
  <headerFooter alignWithMargins="0"/>
  <rowBreaks count="3" manualBreakCount="3">
    <brk id="52" min="1" max="13" man="1"/>
    <brk id="98" min="1" max="13" man="1"/>
    <brk id="212" min="1" max="13" man="1"/>
  </rowBreaks>
  <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AF102"/>
  <sheetViews>
    <sheetView zoomScaleNormal="100" workbookViewId="0"/>
  </sheetViews>
  <sheetFormatPr defaultColWidth="9.140625" defaultRowHeight="12" outlineLevelRow="1" outlineLevelCol="1" x14ac:dyDescent="0.2"/>
  <cols>
    <col min="1" max="1" width="2.7109375" style="188" customWidth="1"/>
    <col min="2" max="2" width="1.140625" style="87" customWidth="1"/>
    <col min="3" max="3" width="7.42578125" style="196" customWidth="1"/>
    <col min="4" max="4" width="24.140625" customWidth="1"/>
    <col min="5" max="5" width="30" style="196" customWidth="1"/>
    <col min="6" max="7" width="11" style="196" customWidth="1"/>
    <col min="8" max="8" width="15.140625" style="196" customWidth="1"/>
    <col min="9" max="9" width="14.140625" style="196" customWidth="1"/>
    <col min="10" max="10" width="11" style="196" customWidth="1"/>
    <col min="11" max="11" width="16.42578125" style="196" customWidth="1"/>
    <col min="12" max="13" width="11" style="196" customWidth="1"/>
    <col min="14" max="14" width="2.42578125" style="196" customWidth="1"/>
    <col min="15" max="15" width="11" style="196" customWidth="1"/>
    <col min="16" max="16" width="14.5703125" style="196" customWidth="1"/>
    <col min="17" max="17" width="14.140625" style="196" customWidth="1"/>
    <col min="18" max="18" width="15.85546875" style="196" hidden="1" customWidth="1" outlineLevel="1"/>
    <col min="19" max="19" width="15.140625" style="196" hidden="1" customWidth="1" outlineLevel="1"/>
    <col min="20" max="20" width="15.42578125" style="188" bestFit="1" customWidth="1" collapsed="1"/>
    <col min="21" max="27" width="15.42578125" style="188" bestFit="1" customWidth="1"/>
    <col min="28" max="28" width="9.140625" style="231" customWidth="1"/>
    <col min="29" max="30" width="9.5703125" style="231" bestFit="1" customWidth="1"/>
    <col min="31" max="32" width="9.140625" style="231" customWidth="1"/>
    <col min="33" max="16384" width="9.140625" style="188"/>
  </cols>
  <sheetData>
    <row r="1" spans="1:32" ht="12.75" thickBot="1" x14ac:dyDescent="0.25">
      <c r="A1" s="113"/>
      <c r="B1" s="167"/>
      <c r="C1" s="113"/>
      <c r="D1" s="105"/>
      <c r="E1" s="113"/>
      <c r="F1" s="113"/>
      <c r="G1" s="113"/>
      <c r="H1" s="113"/>
      <c r="I1" s="113"/>
      <c r="J1" s="113"/>
      <c r="K1" s="113"/>
      <c r="L1" s="113"/>
      <c r="M1" s="113"/>
      <c r="N1" s="113"/>
      <c r="O1" s="113"/>
      <c r="P1" s="113"/>
      <c r="Q1" s="103"/>
      <c r="R1" s="103"/>
      <c r="S1" s="103"/>
      <c r="T1" s="103"/>
      <c r="U1" s="103"/>
    </row>
    <row r="2" spans="1:32" ht="6" customHeight="1" x14ac:dyDescent="0.2">
      <c r="A2" s="113"/>
      <c r="B2" s="352"/>
      <c r="C2" s="680"/>
      <c r="D2" s="1162"/>
      <c r="E2" s="680"/>
      <c r="F2" s="680"/>
      <c r="G2" s="680"/>
      <c r="H2" s="680"/>
      <c r="I2" s="680"/>
      <c r="J2" s="680"/>
      <c r="K2" s="680"/>
      <c r="L2" s="680"/>
      <c r="M2" s="680"/>
      <c r="N2" s="681"/>
      <c r="O2" s="167"/>
      <c r="P2" s="167"/>
      <c r="Q2" s="167"/>
      <c r="R2" s="180"/>
      <c r="S2" s="180"/>
      <c r="T2" s="103"/>
      <c r="U2" s="103"/>
      <c r="V2" s="103"/>
      <c r="W2" s="103"/>
      <c r="X2" s="103"/>
      <c r="Y2" s="103"/>
      <c r="Z2" s="103"/>
      <c r="AA2" s="103"/>
      <c r="AB2" s="232"/>
      <c r="AC2" s="232"/>
      <c r="AD2" s="232"/>
      <c r="AE2" s="232"/>
      <c r="AF2" s="232"/>
    </row>
    <row r="3" spans="1:32" ht="22.5" customHeight="1" x14ac:dyDescent="0.25">
      <c r="A3" s="113"/>
      <c r="B3" s="357"/>
      <c r="C3" s="164"/>
      <c r="D3" s="106"/>
      <c r="E3" s="186" t="s">
        <v>489</v>
      </c>
      <c r="F3" s="167"/>
      <c r="G3" s="186"/>
      <c r="H3" s="186"/>
      <c r="I3" s="167"/>
      <c r="J3" s="181"/>
      <c r="K3" s="181"/>
      <c r="L3" s="181"/>
      <c r="M3" s="1163" t="str">
        <f>'WK0 - Input data'!$D$45</f>
        <v>2021-22</v>
      </c>
      <c r="N3" s="682"/>
      <c r="O3" s="181"/>
      <c r="P3" s="164"/>
      <c r="Q3" s="181"/>
      <c r="R3" s="180"/>
      <c r="S3" s="180"/>
      <c r="T3" s="103"/>
      <c r="U3" s="103"/>
      <c r="V3" s="103"/>
      <c r="W3" s="103"/>
      <c r="X3" s="103"/>
      <c r="Y3" s="103"/>
      <c r="Z3" s="103"/>
      <c r="AA3" s="103"/>
      <c r="AB3" s="232"/>
      <c r="AC3" s="232"/>
      <c r="AD3" s="232"/>
      <c r="AE3" s="232"/>
      <c r="AF3" s="232"/>
    </row>
    <row r="4" spans="1:32" ht="27.75" customHeight="1" x14ac:dyDescent="0.25">
      <c r="A4" s="113"/>
      <c r="B4" s="357"/>
      <c r="C4" s="164"/>
      <c r="D4" s="106"/>
      <c r="E4" s="181"/>
      <c r="F4" s="181"/>
      <c r="G4" s="164"/>
      <c r="H4" s="165"/>
      <c r="I4" s="164"/>
      <c r="J4" s="164"/>
      <c r="K4" s="164"/>
      <c r="L4" s="164"/>
      <c r="M4" s="164"/>
      <c r="N4" s="330"/>
      <c r="O4" s="164"/>
      <c r="P4" s="164"/>
      <c r="Q4" s="180"/>
      <c r="R4" s="180"/>
      <c r="S4" s="180"/>
      <c r="T4" s="103"/>
      <c r="U4" s="103"/>
      <c r="V4" s="103"/>
      <c r="W4" s="103"/>
      <c r="X4" s="103"/>
      <c r="Y4" s="103"/>
      <c r="Z4" s="103"/>
      <c r="AA4" s="103"/>
      <c r="AB4" s="232"/>
      <c r="AC4" s="232"/>
      <c r="AD4" s="232"/>
      <c r="AE4" s="232"/>
      <c r="AF4" s="232"/>
    </row>
    <row r="5" spans="1:32" s="218" customFormat="1" ht="23.25" customHeight="1" x14ac:dyDescent="0.25">
      <c r="A5" s="1057"/>
      <c r="B5" s="1164"/>
      <c r="C5" s="223"/>
      <c r="D5" s="223"/>
      <c r="E5" s="223"/>
      <c r="F5" s="133" t="s">
        <v>202</v>
      </c>
      <c r="G5" s="223"/>
      <c r="H5" s="223"/>
      <c r="I5" s="1165"/>
      <c r="J5" s="1165"/>
      <c r="K5" s="1165"/>
      <c r="L5" s="223"/>
      <c r="M5" s="223"/>
      <c r="N5" s="1051"/>
      <c r="O5" s="223"/>
      <c r="P5" s="1165"/>
      <c r="Q5" s="629"/>
      <c r="R5" s="180"/>
      <c r="S5" s="180"/>
      <c r="T5" s="103"/>
      <c r="U5" s="103"/>
      <c r="V5" s="103"/>
      <c r="W5" s="103"/>
      <c r="X5" s="103"/>
      <c r="Y5" s="103"/>
      <c r="Z5" s="103"/>
      <c r="AA5" s="103"/>
    </row>
    <row r="6" spans="1:32" s="218" customFormat="1" ht="6.75" customHeight="1" x14ac:dyDescent="0.25">
      <c r="A6" s="1057"/>
      <c r="B6" s="1164"/>
      <c r="C6" s="223"/>
      <c r="D6" s="223"/>
      <c r="E6" s="223"/>
      <c r="F6" s="133"/>
      <c r="G6" s="223"/>
      <c r="H6" s="223"/>
      <c r="I6" s="1165"/>
      <c r="J6" s="1165"/>
      <c r="K6" s="1165"/>
      <c r="L6" s="223"/>
      <c r="M6" s="223"/>
      <c r="N6" s="1051"/>
      <c r="O6" s="223"/>
      <c r="P6" s="1165"/>
      <c r="Q6" s="629"/>
      <c r="R6" s="180"/>
      <c r="S6" s="180"/>
      <c r="T6" s="103"/>
      <c r="U6" s="103"/>
      <c r="V6" s="103"/>
      <c r="W6" s="103"/>
      <c r="X6" s="103"/>
      <c r="Y6" s="103"/>
      <c r="Z6" s="103"/>
      <c r="AA6" s="103"/>
    </row>
    <row r="7" spans="1:32" s="217" customFormat="1" ht="20.45" customHeight="1" x14ac:dyDescent="0.2">
      <c r="A7" s="1075"/>
      <c r="B7" s="363"/>
      <c r="C7" s="156"/>
      <c r="D7" s="630" t="s">
        <v>268</v>
      </c>
      <c r="E7" s="132"/>
      <c r="F7" s="132"/>
      <c r="G7" s="150"/>
      <c r="H7" s="132"/>
      <c r="I7" s="132"/>
      <c r="J7" s="132"/>
      <c r="K7" s="235"/>
      <c r="L7" s="156"/>
      <c r="M7" s="156"/>
      <c r="N7" s="574"/>
      <c r="O7" s="156"/>
      <c r="P7" s="156"/>
      <c r="Q7" s="156"/>
      <c r="R7" s="180"/>
      <c r="S7" s="180"/>
      <c r="T7" s="103"/>
      <c r="U7" s="103"/>
      <c r="V7" s="103"/>
      <c r="W7" s="103"/>
      <c r="X7" s="103"/>
      <c r="Y7" s="103"/>
      <c r="Z7" s="103"/>
      <c r="AA7" s="103"/>
    </row>
    <row r="8" spans="1:32" s="217" customFormat="1" ht="20.45" customHeight="1" x14ac:dyDescent="0.2">
      <c r="A8" s="1075"/>
      <c r="B8" s="363"/>
      <c r="C8" s="156"/>
      <c r="D8" s="631" t="s">
        <v>754</v>
      </c>
      <c r="E8" s="156"/>
      <c r="F8" s="156"/>
      <c r="G8" s="142"/>
      <c r="H8" s="156"/>
      <c r="I8" s="156"/>
      <c r="J8" s="156"/>
      <c r="K8" s="236"/>
      <c r="L8" s="156"/>
      <c r="M8" s="156"/>
      <c r="N8" s="574"/>
      <c r="O8" s="156"/>
      <c r="P8" s="569"/>
      <c r="Q8" s="156"/>
      <c r="R8" s="180"/>
      <c r="S8" s="180"/>
      <c r="T8" s="103"/>
      <c r="U8" s="103"/>
      <c r="V8" s="103"/>
      <c r="W8" s="103"/>
      <c r="X8" s="103"/>
      <c r="Y8" s="103"/>
      <c r="Z8" s="103"/>
      <c r="AA8" s="103"/>
    </row>
    <row r="9" spans="1:32" s="217" customFormat="1" ht="20.45" customHeight="1" x14ac:dyDescent="0.2">
      <c r="A9" s="1075"/>
      <c r="B9" s="363"/>
      <c r="C9" s="156"/>
      <c r="D9" s="631" t="s">
        <v>269</v>
      </c>
      <c r="E9" s="156"/>
      <c r="F9" s="156"/>
      <c r="G9" s="142"/>
      <c r="H9" s="156"/>
      <c r="I9" s="156"/>
      <c r="J9" s="156"/>
      <c r="K9" s="236"/>
      <c r="L9" s="156"/>
      <c r="M9" s="156"/>
      <c r="N9" s="574"/>
      <c r="O9" s="156"/>
      <c r="P9" s="569"/>
      <c r="Q9" s="156"/>
      <c r="R9" s="180"/>
      <c r="S9" s="180"/>
      <c r="T9" s="103"/>
      <c r="U9" s="103"/>
      <c r="V9" s="103"/>
      <c r="W9" s="103"/>
      <c r="X9" s="103"/>
      <c r="Y9" s="103"/>
      <c r="Z9" s="103"/>
      <c r="AA9" s="103"/>
    </row>
    <row r="10" spans="1:32" s="217" customFormat="1" ht="20.45" customHeight="1" x14ac:dyDescent="0.2">
      <c r="A10" s="1075"/>
      <c r="B10" s="363"/>
      <c r="C10" s="156"/>
      <c r="D10" s="535" t="s">
        <v>350</v>
      </c>
      <c r="E10" s="632"/>
      <c r="F10" s="632"/>
      <c r="G10" s="517"/>
      <c r="H10" s="632"/>
      <c r="I10" s="632"/>
      <c r="J10" s="632"/>
      <c r="K10" s="237"/>
      <c r="L10" s="156"/>
      <c r="M10" s="156"/>
      <c r="N10" s="574"/>
      <c r="O10" s="156"/>
      <c r="P10" s="569"/>
      <c r="Q10" s="156"/>
      <c r="R10" s="180"/>
      <c r="S10" s="180"/>
      <c r="T10" s="103"/>
      <c r="U10" s="103"/>
      <c r="V10" s="103"/>
      <c r="W10" s="103"/>
      <c r="X10" s="103"/>
      <c r="Y10" s="103"/>
      <c r="Z10" s="103"/>
      <c r="AA10" s="103"/>
    </row>
    <row r="11" spans="1:32" s="217" customFormat="1" ht="18" customHeight="1" x14ac:dyDescent="0.2">
      <c r="A11" s="1075"/>
      <c r="B11" s="363"/>
      <c r="C11" s="142" t="s">
        <v>361</v>
      </c>
      <c r="D11" s="156"/>
      <c r="E11" s="156"/>
      <c r="F11" s="156"/>
      <c r="G11" s="156"/>
      <c r="H11" s="156"/>
      <c r="I11" s="156"/>
      <c r="J11" s="156"/>
      <c r="K11" s="156"/>
      <c r="L11" s="156"/>
      <c r="M11" s="156"/>
      <c r="N11" s="574"/>
      <c r="O11" s="156"/>
      <c r="P11" s="569"/>
      <c r="Q11" s="1"/>
      <c r="R11" s="180"/>
      <c r="S11" s="180"/>
      <c r="T11" s="103"/>
      <c r="U11" s="103"/>
      <c r="V11" s="103"/>
      <c r="W11" s="103"/>
      <c r="X11" s="103"/>
      <c r="Y11" s="103"/>
      <c r="Z11" s="103"/>
      <c r="AA11" s="103"/>
    </row>
    <row r="12" spans="1:32" s="189" customFormat="1" ht="19.5" customHeight="1" x14ac:dyDescent="0.2">
      <c r="A12" s="123"/>
      <c r="B12" s="325"/>
      <c r="C12" s="116"/>
      <c r="D12" s="116"/>
      <c r="E12" s="216"/>
      <c r="F12" s="216"/>
      <c r="G12" s="154"/>
      <c r="H12" s="154"/>
      <c r="I12" s="123"/>
      <c r="J12" s="123"/>
      <c r="K12" s="633"/>
      <c r="L12" s="633"/>
      <c r="M12" s="633"/>
      <c r="N12" s="683"/>
      <c r="O12" s="112"/>
      <c r="P12" s="112"/>
      <c r="Q12" s="216"/>
      <c r="R12" s="180"/>
      <c r="S12" s="180"/>
      <c r="T12" s="103"/>
      <c r="U12" s="103"/>
      <c r="V12" s="103"/>
      <c r="W12" s="103"/>
      <c r="X12" s="103"/>
      <c r="Y12" s="103"/>
      <c r="Z12" s="103"/>
      <c r="AA12" s="103"/>
    </row>
    <row r="13" spans="1:32" s="189" customFormat="1" x14ac:dyDescent="0.2">
      <c r="A13" s="123"/>
      <c r="B13" s="347"/>
      <c r="C13" s="144" t="s">
        <v>39</v>
      </c>
      <c r="D13" s="183"/>
      <c r="E13" s="911" t="s">
        <v>377</v>
      </c>
      <c r="F13" s="216"/>
      <c r="G13" s="154"/>
      <c r="H13" s="154"/>
      <c r="I13" s="670"/>
      <c r="J13" s="633"/>
      <c r="K13" s="633"/>
      <c r="L13" s="633"/>
      <c r="M13" s="633"/>
      <c r="N13" s="683"/>
      <c r="O13" s="112"/>
      <c r="P13" s="112"/>
      <c r="Q13" s="216"/>
      <c r="R13" s="180"/>
      <c r="S13" s="180"/>
      <c r="T13" s="103"/>
      <c r="U13" s="103"/>
      <c r="V13" s="103"/>
      <c r="W13" s="103"/>
      <c r="X13" s="103"/>
      <c r="Y13" s="103"/>
      <c r="Z13" s="103"/>
      <c r="AA13" s="103"/>
    </row>
    <row r="14" spans="1:32" s="189" customFormat="1" ht="3.75" customHeight="1" x14ac:dyDescent="0.2">
      <c r="A14" s="123"/>
      <c r="B14" s="347"/>
      <c r="C14" s="116"/>
      <c r="D14" s="183"/>
      <c r="E14" s="116"/>
      <c r="F14" s="216"/>
      <c r="G14" s="154"/>
      <c r="H14" s="154"/>
      <c r="I14" s="633"/>
      <c r="J14" s="116"/>
      <c r="K14" s="116"/>
      <c r="L14" s="116"/>
      <c r="M14" s="116"/>
      <c r="N14" s="327"/>
      <c r="O14" s="116"/>
      <c r="P14" s="116"/>
      <c r="Q14" s="116"/>
      <c r="R14" s="180"/>
      <c r="S14" s="180"/>
      <c r="T14" s="103"/>
      <c r="U14" s="103"/>
      <c r="V14" s="103"/>
      <c r="W14" s="103"/>
      <c r="X14" s="103"/>
      <c r="Y14" s="103"/>
      <c r="Z14" s="103"/>
      <c r="AA14" s="103"/>
    </row>
    <row r="15" spans="1:32" s="189" customFormat="1" ht="12" customHeight="1" x14ac:dyDescent="0.2">
      <c r="A15" s="123"/>
      <c r="B15" s="347"/>
      <c r="C15" s="116"/>
      <c r="D15" s="183"/>
      <c r="E15" s="116"/>
      <c r="F15" s="216"/>
      <c r="G15" s="154"/>
      <c r="H15" s="154"/>
      <c r="I15" s="633"/>
      <c r="J15" s="116"/>
      <c r="K15" s="116"/>
      <c r="L15" s="116"/>
      <c r="M15" s="116"/>
      <c r="N15" s="327"/>
      <c r="O15" s="116"/>
      <c r="P15" s="116"/>
      <c r="Q15" s="116"/>
      <c r="R15" s="180"/>
      <c r="S15" s="180"/>
      <c r="T15" s="103"/>
      <c r="U15" s="103"/>
      <c r="V15" s="103"/>
      <c r="W15" s="103"/>
      <c r="X15" s="103"/>
      <c r="Y15" s="103"/>
      <c r="Z15" s="103"/>
      <c r="AA15" s="103"/>
    </row>
    <row r="16" spans="1:32" s="189" customFormat="1" ht="12" customHeight="1" x14ac:dyDescent="0.2">
      <c r="A16" s="123"/>
      <c r="B16" s="347"/>
      <c r="C16" s="144" t="s">
        <v>846</v>
      </c>
      <c r="D16" s="183"/>
      <c r="E16" s="1398" t="str">
        <f>IFERROR(INDEX('WK0 - Input data'!N$70:N$89,MATCH($E$13,'WK0 - Input data'!$J$70:$J$89,0)),".")</f>
        <v>Gosford</v>
      </c>
      <c r="G16" s="154"/>
      <c r="H16" s="154"/>
      <c r="J16" s="116"/>
      <c r="K16" s="116"/>
      <c r="L16" s="116"/>
      <c r="M16" s="116"/>
      <c r="N16" s="327"/>
      <c r="O16" s="116"/>
      <c r="P16" s="116"/>
      <c r="Q16" s="116"/>
      <c r="R16" s="180"/>
      <c r="S16" s="180"/>
      <c r="T16" s="103"/>
      <c r="U16" s="103"/>
      <c r="V16" s="103"/>
      <c r="W16" s="103"/>
      <c r="X16" s="103"/>
      <c r="Y16" s="103"/>
      <c r="Z16" s="103"/>
      <c r="AA16" s="103"/>
    </row>
    <row r="17" spans="1:27" s="189" customFormat="1" ht="12" customHeight="1" x14ac:dyDescent="0.2">
      <c r="A17" s="123"/>
      <c r="B17" s="347"/>
      <c r="C17" s="116"/>
      <c r="D17" s="183"/>
      <c r="E17" s="1398" t="str">
        <f>IFERROR(INDEX('WK0 - Input data'!O$70:O$89,MATCH($E$13,'WK0 - Input data'!$J$70:$J$89,0)),".")</f>
        <v>Wyong</v>
      </c>
      <c r="F17" s="216"/>
      <c r="G17" s="154"/>
      <c r="H17" s="154"/>
      <c r="I17" s="633"/>
      <c r="J17" s="116"/>
      <c r="K17" s="116"/>
      <c r="L17" s="116"/>
      <c r="M17" s="116"/>
      <c r="N17" s="327"/>
      <c r="O17" s="116"/>
      <c r="P17" s="116"/>
      <c r="Q17" s="116"/>
      <c r="R17" s="180"/>
      <c r="S17" s="180"/>
      <c r="T17" s="103"/>
      <c r="U17" s="103"/>
      <c r="V17" s="103"/>
      <c r="W17" s="103"/>
      <c r="X17" s="103"/>
      <c r="Y17" s="103"/>
      <c r="Z17" s="103"/>
      <c r="AA17" s="103"/>
    </row>
    <row r="18" spans="1:27" s="189" customFormat="1" ht="12" customHeight="1" x14ac:dyDescent="0.2">
      <c r="A18" s="123"/>
      <c r="B18" s="347"/>
      <c r="C18" s="116"/>
      <c r="D18" s="183"/>
      <c r="E18" s="1398" t="str">
        <f>IFERROR(INDEX('WK0 - Input data'!P$70:P$89,MATCH($E$13,'WK0 - Input data'!$J$70:$J$89,0)),".")</f>
        <v>.</v>
      </c>
      <c r="F18" s="216"/>
      <c r="G18" s="154"/>
      <c r="H18" s="154"/>
      <c r="I18" s="633"/>
      <c r="J18" s="116"/>
      <c r="K18" s="116"/>
      <c r="L18" s="116"/>
      <c r="M18" s="116"/>
      <c r="N18" s="327"/>
      <c r="O18" s="116"/>
      <c r="P18" s="116"/>
      <c r="Q18" s="116"/>
      <c r="R18" s="180"/>
      <c r="S18" s="180"/>
      <c r="T18" s="103"/>
      <c r="U18" s="103"/>
      <c r="V18" s="103"/>
      <c r="W18" s="103"/>
      <c r="X18" s="103"/>
      <c r="Y18" s="103"/>
      <c r="Z18" s="103"/>
      <c r="AA18" s="103"/>
    </row>
    <row r="19" spans="1:27" s="189" customFormat="1" ht="12" customHeight="1" x14ac:dyDescent="0.2">
      <c r="A19" s="123"/>
      <c r="B19" s="347"/>
      <c r="C19" s="116"/>
      <c r="D19" s="183"/>
      <c r="E19" s="1398" t="str">
        <f>IFERROR(INDEX('WK0 - Input data'!Q$70:Q$89,MATCH($E$13,'WK0 - Input data'!$J$70:$J$89,0)),".")</f>
        <v>.</v>
      </c>
      <c r="F19" s="216"/>
      <c r="G19" s="154"/>
      <c r="H19" s="154"/>
      <c r="I19" s="633"/>
      <c r="J19" s="116"/>
      <c r="K19" s="116"/>
      <c r="L19" s="116"/>
      <c r="M19" s="116"/>
      <c r="N19" s="327"/>
      <c r="O19" s="116"/>
      <c r="P19" s="116"/>
      <c r="Q19" s="116"/>
      <c r="R19" s="180"/>
      <c r="S19" s="180"/>
      <c r="T19" s="103"/>
      <c r="U19" s="103"/>
      <c r="V19" s="103"/>
      <c r="W19" s="103"/>
      <c r="X19" s="103"/>
      <c r="Y19" s="103"/>
      <c r="Z19" s="103"/>
      <c r="AA19" s="103"/>
    </row>
    <row r="20" spans="1:27" s="189" customFormat="1" ht="12" customHeight="1" x14ac:dyDescent="0.2">
      <c r="A20" s="123"/>
      <c r="B20" s="347"/>
      <c r="C20" s="116"/>
      <c r="D20" s="183"/>
      <c r="E20" s="1398" t="str">
        <f>IFERROR(INDEX('WK0 - Input data'!R$70:R$89,MATCH($E$13,'WK0 - Input data'!$J$70:$J$89,0)),".")</f>
        <v>.</v>
      </c>
      <c r="F20" s="216"/>
      <c r="G20" s="154"/>
      <c r="I20" s="633"/>
      <c r="J20" s="116"/>
      <c r="K20" s="116"/>
      <c r="L20" s="116"/>
      <c r="M20" s="116"/>
      <c r="N20" s="327"/>
      <c r="O20" s="116"/>
      <c r="P20" s="116"/>
      <c r="Q20" s="116"/>
      <c r="R20" s="180"/>
      <c r="S20" s="180"/>
      <c r="T20" s="103"/>
      <c r="U20" s="103"/>
      <c r="V20" s="103"/>
      <c r="W20" s="103"/>
      <c r="X20" s="103"/>
      <c r="Y20" s="103"/>
      <c r="Z20" s="103"/>
      <c r="AA20" s="103"/>
    </row>
    <row r="21" spans="1:27" s="189" customFormat="1" ht="12" customHeight="1" x14ac:dyDescent="0.2">
      <c r="A21" s="123"/>
      <c r="B21" s="347"/>
      <c r="C21" s="116"/>
      <c r="D21" s="183"/>
      <c r="E21" s="116"/>
      <c r="F21" s="216"/>
      <c r="G21" s="154"/>
      <c r="H21" s="154"/>
      <c r="I21" s="633"/>
      <c r="J21" s="116"/>
      <c r="K21" s="116"/>
      <c r="L21" s="116"/>
      <c r="M21" s="116"/>
      <c r="N21" s="327"/>
      <c r="O21" s="116"/>
      <c r="P21" s="116"/>
      <c r="Q21" s="116"/>
      <c r="R21" s="180"/>
      <c r="S21" s="180"/>
      <c r="T21" s="103"/>
      <c r="U21" s="103"/>
      <c r="V21" s="103"/>
      <c r="W21" s="103"/>
      <c r="X21" s="103"/>
      <c r="Y21" s="103"/>
      <c r="Z21" s="103"/>
      <c r="AA21" s="103"/>
    </row>
    <row r="22" spans="1:27" s="189" customFormat="1" ht="13.5" customHeight="1" x14ac:dyDescent="0.2">
      <c r="A22" s="123"/>
      <c r="B22" s="347"/>
      <c r="C22" s="144" t="s">
        <v>178</v>
      </c>
      <c r="D22" s="183"/>
      <c r="E22" s="116"/>
      <c r="F22" s="216"/>
      <c r="G22" s="154"/>
      <c r="H22" s="154"/>
      <c r="I22" s="633"/>
      <c r="J22" s="116"/>
      <c r="K22" s="116"/>
      <c r="L22" s="116"/>
      <c r="M22" s="116"/>
      <c r="N22" s="327"/>
      <c r="O22" s="116"/>
      <c r="P22" s="116"/>
      <c r="Q22" s="116"/>
      <c r="R22" s="180"/>
      <c r="S22" s="180"/>
      <c r="T22" s="103"/>
      <c r="U22" s="103"/>
      <c r="V22" s="103"/>
      <c r="W22" s="103"/>
      <c r="X22" s="103"/>
      <c r="Y22" s="103"/>
      <c r="Z22" s="103"/>
      <c r="AA22" s="103"/>
    </row>
    <row r="23" spans="1:27" s="189" customFormat="1" x14ac:dyDescent="0.2">
      <c r="A23" s="123"/>
      <c r="B23" s="347"/>
      <c r="C23" s="144" t="s">
        <v>181</v>
      </c>
      <c r="D23" s="183"/>
      <c r="E23" s="912" t="s">
        <v>945</v>
      </c>
      <c r="F23" s="116"/>
      <c r="G23" s="116"/>
      <c r="H23" s="154"/>
      <c r="I23" s="633"/>
      <c r="J23" s="116"/>
      <c r="K23" s="116"/>
      <c r="L23" s="116"/>
      <c r="M23" s="116"/>
      <c r="N23" s="327"/>
      <c r="O23" s="116"/>
      <c r="P23" s="183"/>
      <c r="Q23" s="183"/>
      <c r="R23" s="180"/>
      <c r="S23" s="180"/>
      <c r="T23" s="103"/>
      <c r="U23" s="103"/>
      <c r="V23" s="103"/>
      <c r="W23" s="103"/>
      <c r="X23" s="103"/>
      <c r="Y23" s="103"/>
      <c r="Z23" s="103"/>
      <c r="AA23" s="103"/>
    </row>
    <row r="24" spans="1:27" s="189" customFormat="1" x14ac:dyDescent="0.2">
      <c r="A24" s="123"/>
      <c r="B24" s="347"/>
      <c r="C24" s="144" t="s">
        <v>182</v>
      </c>
      <c r="D24" s="183"/>
      <c r="E24" s="912" t="s">
        <v>948</v>
      </c>
      <c r="F24" s="116"/>
      <c r="G24" s="116"/>
      <c r="H24" s="154"/>
      <c r="I24" s="633"/>
      <c r="J24" s="116"/>
      <c r="K24" s="116"/>
      <c r="L24" s="116"/>
      <c r="M24" s="116"/>
      <c r="N24" s="327"/>
      <c r="O24" s="116"/>
      <c r="P24" s="183"/>
      <c r="Q24" s="183"/>
      <c r="R24" s="180"/>
      <c r="S24" s="180"/>
      <c r="T24" s="103"/>
      <c r="U24" s="103"/>
      <c r="V24" s="103"/>
      <c r="W24" s="103"/>
      <c r="X24" s="103"/>
      <c r="Y24" s="103"/>
      <c r="Z24" s="103"/>
      <c r="AA24" s="103"/>
    </row>
    <row r="25" spans="1:27" s="189" customFormat="1" x14ac:dyDescent="0.2">
      <c r="A25" s="123"/>
      <c r="B25" s="347"/>
      <c r="C25" s="144" t="s">
        <v>183</v>
      </c>
      <c r="D25" s="183"/>
      <c r="E25" s="1214" t="s">
        <v>943</v>
      </c>
      <c r="F25" s="116"/>
      <c r="G25" s="116"/>
      <c r="H25" s="154"/>
      <c r="I25" s="633"/>
      <c r="J25" s="116"/>
      <c r="K25" s="116"/>
      <c r="L25" s="116"/>
      <c r="M25" s="116"/>
      <c r="N25" s="327"/>
      <c r="O25" s="116"/>
      <c r="P25" s="183"/>
      <c r="Q25" s="183"/>
      <c r="R25" s="180"/>
      <c r="S25" s="180"/>
      <c r="T25" s="103"/>
      <c r="U25" s="103"/>
      <c r="V25" s="103"/>
      <c r="W25" s="103"/>
      <c r="X25" s="103"/>
      <c r="Y25" s="103"/>
      <c r="Z25" s="103"/>
      <c r="AA25" s="103"/>
    </row>
    <row r="26" spans="1:27" s="189" customFormat="1" ht="12.75" customHeight="1" x14ac:dyDescent="0.2">
      <c r="A26" s="123"/>
      <c r="B26" s="347"/>
      <c r="C26" s="144" t="s">
        <v>10</v>
      </c>
      <c r="D26" s="183"/>
      <c r="E26" s="912" t="s">
        <v>944</v>
      </c>
      <c r="F26" s="116"/>
      <c r="G26" s="116"/>
      <c r="H26" s="116"/>
      <c r="I26" s="633"/>
      <c r="J26" s="116"/>
      <c r="K26" s="116"/>
      <c r="L26" s="116"/>
      <c r="M26" s="116"/>
      <c r="N26" s="327"/>
      <c r="O26" s="116"/>
      <c r="P26" s="183"/>
      <c r="Q26" s="183"/>
      <c r="R26" s="180"/>
      <c r="S26" s="180"/>
      <c r="T26" s="103"/>
      <c r="U26" s="103"/>
      <c r="V26" s="103"/>
      <c r="W26" s="103"/>
      <c r="X26" s="103"/>
      <c r="Y26" s="103"/>
      <c r="Z26" s="103"/>
      <c r="AA26" s="103"/>
    </row>
    <row r="27" spans="1:27" s="189" customFormat="1" x14ac:dyDescent="0.2">
      <c r="A27" s="123"/>
      <c r="B27" s="347"/>
      <c r="C27" s="156"/>
      <c r="D27" s="183"/>
      <c r="E27" s="116"/>
      <c r="F27" s="144"/>
      <c r="G27" s="116"/>
      <c r="H27" s="144"/>
      <c r="I27" s="144"/>
      <c r="J27" s="223"/>
      <c r="K27" s="1166"/>
      <c r="L27" s="116"/>
      <c r="M27" s="144"/>
      <c r="N27" s="327"/>
      <c r="O27" s="116"/>
      <c r="P27" s="183"/>
      <c r="Q27" s="183"/>
      <c r="R27" s="180"/>
      <c r="S27" s="180"/>
      <c r="T27" s="103"/>
      <c r="U27" s="103"/>
      <c r="V27" s="103"/>
      <c r="W27" s="103"/>
      <c r="X27" s="103"/>
      <c r="Y27" s="103"/>
      <c r="Z27" s="103"/>
      <c r="AA27" s="103"/>
    </row>
    <row r="28" spans="1:27" s="189" customFormat="1" x14ac:dyDescent="0.2">
      <c r="A28" s="123"/>
      <c r="B28" s="347"/>
      <c r="C28" s="156"/>
      <c r="D28" s="183"/>
      <c r="E28" s="116"/>
      <c r="F28" s="144"/>
      <c r="G28" s="116"/>
      <c r="H28" s="144"/>
      <c r="I28" s="144"/>
      <c r="J28" s="223"/>
      <c r="K28" s="1166"/>
      <c r="L28" s="116"/>
      <c r="M28" s="144"/>
      <c r="N28" s="327"/>
      <c r="O28" s="116"/>
      <c r="P28" s="183"/>
      <c r="Q28" s="183"/>
      <c r="R28" s="180"/>
      <c r="S28" s="180"/>
      <c r="T28" s="103"/>
      <c r="U28" s="103"/>
      <c r="V28" s="103"/>
      <c r="W28" s="103"/>
      <c r="X28" s="103"/>
      <c r="Y28" s="103"/>
      <c r="Z28" s="103"/>
      <c r="AA28" s="103"/>
    </row>
    <row r="29" spans="1:27" s="189" customFormat="1" ht="15" x14ac:dyDescent="0.25">
      <c r="A29" s="123"/>
      <c r="B29" s="347"/>
      <c r="C29" s="634" t="s">
        <v>747</v>
      </c>
      <c r="D29" s="183"/>
      <c r="E29" s="116"/>
      <c r="F29" s="144"/>
      <c r="G29" s="116"/>
      <c r="H29" s="144"/>
      <c r="I29" s="144"/>
      <c r="J29" s="223"/>
      <c r="K29" s="223"/>
      <c r="L29" s="116"/>
      <c r="M29" s="144"/>
      <c r="N29" s="327"/>
      <c r="O29" s="116"/>
      <c r="P29" s="183"/>
      <c r="Q29" s="183"/>
      <c r="R29" s="180"/>
      <c r="S29" s="1192" t="s">
        <v>450</v>
      </c>
      <c r="T29" s="103"/>
      <c r="U29" s="103"/>
      <c r="V29" s="103"/>
      <c r="W29" s="103"/>
      <c r="X29" s="103"/>
      <c r="Y29" s="103"/>
      <c r="Z29" s="103"/>
      <c r="AA29" s="103"/>
    </row>
    <row r="30" spans="1:27" s="189" customFormat="1" x14ac:dyDescent="0.2">
      <c r="A30" s="123"/>
      <c r="B30" s="347"/>
      <c r="C30" s="116" t="str">
        <f>"1. Does the council have any existing SV(s) that means it has an increase above the rate peg for any year from "&amp;G61&amp;" ("&amp;G60&amp;") onwards?"</f>
        <v>1. Does the council have any existing SV(s) that means it has an increase above the rate peg for any year from 2021-22 (Year 1) onwards?</v>
      </c>
      <c r="D30" s="183"/>
      <c r="E30" s="116"/>
      <c r="F30" s="144"/>
      <c r="G30" s="183"/>
      <c r="H30" s="144"/>
      <c r="I30" s="144"/>
      <c r="J30" s="223"/>
      <c r="K30" s="1047" t="s">
        <v>745</v>
      </c>
      <c r="L30" s="101"/>
      <c r="M30" s="144"/>
      <c r="N30" s="684"/>
      <c r="O30" s="116"/>
      <c r="P30" s="101"/>
      <c r="Q30" s="183"/>
      <c r="R30" s="180"/>
      <c r="S30" s="1195">
        <f>IF(K30='WK0 - Input data'!B248,1,2)</f>
        <v>2</v>
      </c>
      <c r="T30" s="103"/>
      <c r="U30" s="103"/>
      <c r="V30" s="103"/>
      <c r="W30" s="103"/>
      <c r="X30" s="103"/>
      <c r="Y30" s="103"/>
      <c r="Z30" s="103"/>
      <c r="AA30" s="103"/>
    </row>
    <row r="31" spans="1:27" s="189" customFormat="1" ht="11.45" customHeight="1" x14ac:dyDescent="0.2">
      <c r="A31" s="123"/>
      <c r="B31" s="347"/>
      <c r="C31" s="116"/>
      <c r="D31" s="183"/>
      <c r="E31" s="116"/>
      <c r="F31" s="144"/>
      <c r="G31" s="183"/>
      <c r="H31" s="144"/>
      <c r="I31" s="144"/>
      <c r="J31" s="223"/>
      <c r="K31" s="223"/>
      <c r="L31" s="116"/>
      <c r="M31" s="144"/>
      <c r="N31" s="684"/>
      <c r="O31" s="116"/>
      <c r="P31" s="183"/>
      <c r="Q31" s="183"/>
      <c r="R31" s="180"/>
      <c r="S31" s="1196"/>
      <c r="T31" s="103"/>
      <c r="U31" s="103"/>
      <c r="V31" s="103"/>
      <c r="W31" s="103"/>
      <c r="X31" s="103"/>
      <c r="Y31" s="103"/>
      <c r="Z31" s="103"/>
      <c r="AA31" s="103"/>
    </row>
    <row r="32" spans="1:27" s="189" customFormat="1" ht="21" customHeight="1" x14ac:dyDescent="0.25">
      <c r="A32" s="123"/>
      <c r="B32" s="347"/>
      <c r="C32" s="634" t="s">
        <v>748</v>
      </c>
      <c r="D32" s="183"/>
      <c r="E32" s="116"/>
      <c r="F32" s="116"/>
      <c r="G32" s="116"/>
      <c r="H32" s="116"/>
      <c r="I32" s="116"/>
      <c r="J32" s="116"/>
      <c r="K32" s="116"/>
      <c r="L32" s="116"/>
      <c r="M32" s="116"/>
      <c r="N32" s="327"/>
      <c r="O32" s="116"/>
      <c r="P32" s="183"/>
      <c r="Q32" s="183"/>
      <c r="R32" s="180"/>
      <c r="S32" s="1196"/>
      <c r="T32" s="103"/>
      <c r="U32" s="103"/>
      <c r="V32" s="103"/>
      <c r="W32" s="103"/>
      <c r="X32" s="103"/>
      <c r="Y32" s="103"/>
      <c r="Z32" s="103"/>
      <c r="AA32" s="103"/>
    </row>
    <row r="33" spans="1:27" s="189" customFormat="1" ht="1.5" customHeight="1" x14ac:dyDescent="0.2">
      <c r="A33" s="123"/>
      <c r="B33" s="347"/>
      <c r="C33" s="112"/>
      <c r="D33" s="183"/>
      <c r="E33" s="116"/>
      <c r="F33" s="116"/>
      <c r="G33" s="116"/>
      <c r="H33" s="116"/>
      <c r="I33" s="116"/>
      <c r="J33" s="116"/>
      <c r="K33" s="227"/>
      <c r="L33" s="116"/>
      <c r="M33" s="116"/>
      <c r="N33" s="327"/>
      <c r="O33" s="116"/>
      <c r="P33" s="183"/>
      <c r="Q33" s="183"/>
      <c r="R33" s="180"/>
      <c r="S33" s="1196"/>
      <c r="T33" s="103"/>
      <c r="U33" s="103"/>
      <c r="V33" s="103"/>
      <c r="W33" s="103"/>
      <c r="X33" s="103"/>
      <c r="Y33" s="103"/>
      <c r="Z33" s="103"/>
      <c r="AA33" s="103"/>
    </row>
    <row r="34" spans="1:27" s="189" customFormat="1" x14ac:dyDescent="0.2">
      <c r="A34" s="123"/>
      <c r="B34" s="347"/>
      <c r="C34" s="156" t="s">
        <v>749</v>
      </c>
      <c r="D34" s="183"/>
      <c r="E34" s="116"/>
      <c r="F34" s="116"/>
      <c r="G34" s="183"/>
      <c r="H34" s="116"/>
      <c r="I34" s="116"/>
      <c r="J34" s="223" t="s">
        <v>465</v>
      </c>
      <c r="K34" s="774" t="s">
        <v>271</v>
      </c>
      <c r="L34" s="101"/>
      <c r="M34" s="116"/>
      <c r="N34" s="684"/>
      <c r="O34" s="116"/>
      <c r="P34" s="183"/>
      <c r="Q34" s="183"/>
      <c r="R34" s="180"/>
      <c r="S34" s="1197">
        <f>IF(K34="",0,MATCH(K34,'WK0 - Input data'!B228:B229,0))</f>
        <v>1</v>
      </c>
      <c r="T34" s="103"/>
      <c r="U34" s="103"/>
      <c r="V34" s="103"/>
      <c r="W34" s="103"/>
      <c r="X34" s="103"/>
      <c r="Y34" s="103"/>
      <c r="Z34" s="103"/>
      <c r="AA34" s="103"/>
    </row>
    <row r="35" spans="1:27" s="189" customFormat="1" x14ac:dyDescent="0.2">
      <c r="A35" s="123"/>
      <c r="B35" s="347"/>
      <c r="C35" s="156" t="s">
        <v>750</v>
      </c>
      <c r="D35" s="183"/>
      <c r="E35" s="116"/>
      <c r="F35" s="144"/>
      <c r="G35" s="183"/>
      <c r="H35" s="144"/>
      <c r="I35" s="144"/>
      <c r="J35" s="223" t="s">
        <v>465</v>
      </c>
      <c r="K35" s="774" t="s">
        <v>463</v>
      </c>
      <c r="L35" s="1257" t="str">
        <f>IF(AND(S34=1,S35&gt;1),"Error, s508(2) is for one year",IF(AND(S34=2,S35=1),"Please select number of years","ok"))</f>
        <v>ok</v>
      </c>
      <c r="M35" s="144"/>
      <c r="N35" s="684"/>
      <c r="O35" s="116"/>
      <c r="Q35" s="183"/>
      <c r="R35" s="180"/>
      <c r="S35" s="1197">
        <f>IF(K35="",0,MATCH(K35,'WK0 - Input data'!E234:E240,0))</f>
        <v>1</v>
      </c>
      <c r="T35" s="103"/>
      <c r="U35" s="103"/>
      <c r="V35" s="103"/>
      <c r="W35" s="103"/>
      <c r="X35" s="103"/>
      <c r="Y35" s="103"/>
      <c r="Z35" s="103"/>
      <c r="AA35" s="103"/>
    </row>
    <row r="36" spans="1:27" s="189" customFormat="1" x14ac:dyDescent="0.2">
      <c r="A36" s="123"/>
      <c r="B36" s="347"/>
      <c r="C36" s="156" t="s">
        <v>751</v>
      </c>
      <c r="D36" s="183"/>
      <c r="E36" s="116"/>
      <c r="F36" s="144"/>
      <c r="G36" s="183"/>
      <c r="H36" s="144"/>
      <c r="I36" s="144"/>
      <c r="J36" s="223" t="s">
        <v>465</v>
      </c>
      <c r="K36" s="774" t="s">
        <v>259</v>
      </c>
      <c r="L36" s="1184"/>
      <c r="M36" s="144"/>
      <c r="N36" s="684"/>
      <c r="O36" s="116"/>
      <c r="P36" s="183"/>
      <c r="Q36" s="183"/>
      <c r="R36" s="180"/>
      <c r="S36" s="1198"/>
      <c r="T36" s="103"/>
      <c r="U36" s="103"/>
      <c r="V36" s="103"/>
      <c r="W36" s="103"/>
      <c r="X36" s="103"/>
      <c r="Y36" s="103"/>
      <c r="Z36" s="103"/>
      <c r="AA36" s="103"/>
    </row>
    <row r="37" spans="1:27" s="189" customFormat="1" ht="11.25" customHeight="1" x14ac:dyDescent="0.2">
      <c r="A37" s="123"/>
      <c r="B37" s="347"/>
      <c r="C37" s="156" t="s">
        <v>802</v>
      </c>
      <c r="D37" s="183"/>
      <c r="E37" s="116"/>
      <c r="F37" s="144"/>
      <c r="G37" s="183"/>
      <c r="H37" s="144"/>
      <c r="I37" s="144"/>
      <c r="J37" s="223" t="s">
        <v>466</v>
      </c>
      <c r="K37" s="775"/>
      <c r="L37" s="116"/>
      <c r="M37" s="144"/>
      <c r="N37" s="684"/>
      <c r="O37" s="116"/>
      <c r="P37" s="183"/>
      <c r="Q37" s="183"/>
      <c r="R37" s="180"/>
      <c r="S37" s="1490">
        <f>IF(S34+S35=0,0,IF(S34=1,1,S35))</f>
        <v>1</v>
      </c>
      <c r="T37" s="103"/>
      <c r="U37" s="103"/>
      <c r="V37" s="103"/>
      <c r="W37" s="103"/>
      <c r="X37" s="103"/>
      <c r="Y37" s="103"/>
      <c r="Z37" s="103"/>
      <c r="AA37" s="103"/>
    </row>
    <row r="38" spans="1:27" s="189" customFormat="1" x14ac:dyDescent="0.2">
      <c r="A38" s="123"/>
      <c r="B38" s="347"/>
      <c r="C38" s="156" t="str">
        <f>CHOOSE($S$30,"5. Enter the percentage above the existing full SV (ie, incl rate peg) the council is applying for in the first year ","5. Enter the percentage above the rate peg the council is applying for in the first year")</f>
        <v>5. Enter the percentage above the rate peg the council is applying for in the first year</v>
      </c>
      <c r="D38" s="183"/>
      <c r="E38" s="116"/>
      <c r="F38" s="144"/>
      <c r="G38" s="183"/>
      <c r="H38" s="144"/>
      <c r="I38" s="144"/>
      <c r="J38" s="223" t="s">
        <v>468</v>
      </c>
      <c r="K38" s="1182">
        <v>0.13</v>
      </c>
      <c r="L38" s="116"/>
      <c r="M38" s="144"/>
      <c r="N38" s="684"/>
      <c r="O38" s="116"/>
      <c r="P38" s="183"/>
      <c r="Q38" s="183"/>
      <c r="R38" s="180"/>
      <c r="S38" s="180"/>
      <c r="T38" s="103"/>
      <c r="U38" s="103"/>
      <c r="V38" s="103"/>
      <c r="W38" s="103"/>
      <c r="X38" s="103"/>
      <c r="Y38" s="103"/>
      <c r="Z38" s="103"/>
      <c r="AA38" s="103"/>
    </row>
    <row r="39" spans="1:27" s="189" customFormat="1" x14ac:dyDescent="0.2">
      <c r="A39" s="123"/>
      <c r="B39" s="347"/>
      <c r="C39" s="1384" t="str">
        <f>IF($S$40=1,"        - percentage of the Combined SV that this temporary","       na - ignore this row")</f>
        <v xml:space="preserve">       na - ignore this row</v>
      </c>
      <c r="D39" s="183"/>
      <c r="E39" s="116"/>
      <c r="F39" s="144"/>
      <c r="G39" s="183"/>
      <c r="H39" s="144"/>
      <c r="I39" s="144"/>
      <c r="J39" s="223" t="str">
        <f>IF($K$36='WK0 - Input data'!$B$245,"enter %","na - ignore")</f>
        <v>na - ignore</v>
      </c>
      <c r="K39" s="1182"/>
      <c r="L39" s="116"/>
      <c r="M39" s="144"/>
      <c r="N39" s="684"/>
      <c r="O39" s="116"/>
      <c r="P39" s="183"/>
      <c r="Q39" s="183"/>
      <c r="R39" s="180"/>
      <c r="S39" s="1192" t="s">
        <v>450</v>
      </c>
      <c r="T39" s="103"/>
      <c r="U39" s="103"/>
      <c r="V39" s="103"/>
      <c r="W39" s="103"/>
      <c r="X39" s="103"/>
      <c r="Y39" s="103"/>
      <c r="Z39" s="103"/>
      <c r="AA39" s="103"/>
    </row>
    <row r="40" spans="1:27" s="189" customFormat="1" x14ac:dyDescent="0.2">
      <c r="A40" s="123"/>
      <c r="B40" s="347"/>
      <c r="C40" s="1384" t="str">
        <f>IF($S$40=1,"        - percentage of the Combined SV that this permanent","       na - ignore this row")</f>
        <v xml:space="preserve">       na - ignore this row</v>
      </c>
      <c r="D40" s="183"/>
      <c r="E40" s="116"/>
      <c r="F40" s="144"/>
      <c r="G40" s="183"/>
      <c r="H40" s="144"/>
      <c r="I40" s="144"/>
      <c r="J40" s="223" t="s">
        <v>38</v>
      </c>
      <c r="K40" s="1383">
        <f>IF(K36='WK0 - Input data'!$B$245,K38-K39,0)</f>
        <v>0</v>
      </c>
      <c r="L40" s="116"/>
      <c r="M40" s="144"/>
      <c r="N40" s="684"/>
      <c r="O40" s="116"/>
      <c r="P40" s="183"/>
      <c r="R40" s="180"/>
      <c r="S40" s="1491">
        <f>IF(K36='WK0 - Input data'!$B$245,1,2)</f>
        <v>2</v>
      </c>
      <c r="T40" s="103"/>
      <c r="U40" s="103"/>
      <c r="V40" s="103"/>
      <c r="W40" s="103"/>
      <c r="X40" s="103"/>
      <c r="Y40" s="103"/>
      <c r="Z40" s="103"/>
      <c r="AA40" s="103"/>
    </row>
    <row r="41" spans="1:27" s="189" customFormat="1" x14ac:dyDescent="0.2">
      <c r="A41" s="123"/>
      <c r="B41" s="347"/>
      <c r="D41" s="183"/>
      <c r="E41" s="116"/>
      <c r="F41" s="144"/>
      <c r="G41" s="183"/>
      <c r="H41" s="144"/>
      <c r="I41" s="144"/>
      <c r="J41" s="223"/>
      <c r="K41" s="223"/>
      <c r="L41" s="116"/>
      <c r="M41" s="144"/>
      <c r="N41" s="684"/>
      <c r="O41" s="116"/>
      <c r="P41" s="183"/>
      <c r="Q41" s="183"/>
      <c r="R41" s="180"/>
      <c r="S41" s="180"/>
      <c r="T41" s="103"/>
      <c r="U41" s="103"/>
      <c r="V41" s="103"/>
      <c r="W41" s="103"/>
      <c r="X41" s="103"/>
      <c r="Y41" s="103"/>
      <c r="Z41" s="103"/>
      <c r="AA41" s="103"/>
    </row>
    <row r="42" spans="1:27" s="189" customFormat="1" ht="27" customHeight="1" x14ac:dyDescent="0.25">
      <c r="A42" s="123"/>
      <c r="B42" s="347"/>
      <c r="C42" s="634" t="s">
        <v>741</v>
      </c>
      <c r="D42" s="183"/>
      <c r="E42" s="116"/>
      <c r="F42" s="144"/>
      <c r="G42" s="183"/>
      <c r="H42" s="144"/>
      <c r="I42" s="144"/>
      <c r="J42" s="144"/>
      <c r="K42" s="144"/>
      <c r="L42" s="144"/>
      <c r="M42" s="144"/>
      <c r="N42" s="346"/>
      <c r="O42" s="116"/>
      <c r="P42" s="144"/>
      <c r="Q42" s="144"/>
      <c r="R42" s="180"/>
      <c r="S42" s="180"/>
      <c r="T42" s="103"/>
      <c r="U42" s="103"/>
      <c r="V42" s="103"/>
      <c r="W42" s="103"/>
      <c r="X42" s="103"/>
      <c r="Y42" s="103"/>
      <c r="Z42" s="103"/>
      <c r="AA42" s="103"/>
    </row>
    <row r="43" spans="1:27" s="189" customFormat="1" ht="15" customHeight="1" x14ac:dyDescent="0.2">
      <c r="A43" s="123"/>
      <c r="B43" s="347"/>
      <c r="C43" s="116" t="s">
        <v>746</v>
      </c>
      <c r="D43" s="183"/>
      <c r="E43" s="116"/>
      <c r="F43" s="144"/>
      <c r="G43" s="183"/>
      <c r="H43" s="640"/>
      <c r="I43" s="641" t="s">
        <v>310</v>
      </c>
      <c r="J43" s="641" t="s">
        <v>465</v>
      </c>
      <c r="K43" s="238" t="s">
        <v>463</v>
      </c>
      <c r="L43" s="144"/>
      <c r="M43" s="144"/>
      <c r="N43" s="684"/>
      <c r="O43" s="116"/>
      <c r="P43" s="116"/>
      <c r="Q43" s="645"/>
      <c r="R43" s="180"/>
      <c r="S43" s="180"/>
      <c r="T43" s="103"/>
      <c r="U43" s="103"/>
      <c r="V43" s="103"/>
      <c r="W43" s="103"/>
      <c r="X43" s="103"/>
      <c r="Y43" s="103"/>
      <c r="Z43" s="103"/>
      <c r="AA43" s="103"/>
    </row>
    <row r="44" spans="1:27" s="189" customFormat="1" ht="15" customHeight="1" x14ac:dyDescent="0.2">
      <c r="A44" s="123"/>
      <c r="B44" s="347"/>
      <c r="C44" s="116"/>
      <c r="D44" s="183"/>
      <c r="E44" s="116"/>
      <c r="F44" s="144"/>
      <c r="G44" s="183"/>
      <c r="H44" s="642"/>
      <c r="I44" s="643" t="s">
        <v>311</v>
      </c>
      <c r="J44" s="643" t="s">
        <v>465</v>
      </c>
      <c r="K44" s="239" t="s">
        <v>463</v>
      </c>
      <c r="L44" s="144"/>
      <c r="M44" s="144"/>
      <c r="N44" s="684"/>
      <c r="O44" s="116"/>
      <c r="P44" s="116"/>
      <c r="Q44" s="645"/>
      <c r="R44" s="180"/>
      <c r="S44" s="180"/>
      <c r="T44" s="103"/>
      <c r="U44" s="103"/>
      <c r="V44" s="103"/>
      <c r="W44" s="103"/>
      <c r="X44" s="103"/>
      <c r="Y44" s="103"/>
      <c r="Z44" s="103"/>
      <c r="AA44" s="103"/>
    </row>
    <row r="45" spans="1:27" x14ac:dyDescent="0.2">
      <c r="A45" s="123"/>
      <c r="B45" s="347"/>
      <c r="C45" s="180"/>
      <c r="D45" s="176"/>
      <c r="E45" s="180"/>
      <c r="F45" s="180"/>
      <c r="G45" s="180"/>
      <c r="H45" s="180"/>
      <c r="I45" s="180"/>
      <c r="J45" s="180"/>
      <c r="K45" s="88"/>
      <c r="L45" s="180"/>
      <c r="M45" s="180"/>
      <c r="N45" s="684"/>
      <c r="O45" s="116"/>
      <c r="P45" s="180"/>
      <c r="Q45" s="180"/>
      <c r="R45" s="180"/>
      <c r="S45" s="180"/>
      <c r="T45" s="103"/>
      <c r="U45" s="103"/>
      <c r="V45" s="103"/>
      <c r="W45" s="103"/>
      <c r="X45" s="103"/>
      <c r="Y45" s="103"/>
      <c r="Z45" s="103"/>
      <c r="AA45" s="103"/>
    </row>
    <row r="46" spans="1:27" s="189" customFormat="1" ht="15" customHeight="1" x14ac:dyDescent="0.2">
      <c r="A46" s="123"/>
      <c r="B46" s="347"/>
      <c r="C46" s="116" t="str">
        <f>"7. If the council has an expiring variation, enter the $ amount expiring in row "&amp;ROW(C78)&amp;" below."</f>
        <v>7. If the council has an expiring variation, enter the $ amount expiring in row 78 below.</v>
      </c>
      <c r="D46" s="183"/>
      <c r="E46" s="116"/>
      <c r="F46" s="144"/>
      <c r="G46" s="144"/>
      <c r="H46" s="144"/>
      <c r="I46" s="144"/>
      <c r="J46" s="144"/>
      <c r="K46" s="144"/>
      <c r="L46" s="144"/>
      <c r="M46" s="144"/>
      <c r="N46" s="684"/>
      <c r="O46" s="116"/>
      <c r="P46" s="116"/>
      <c r="Q46" s="116"/>
      <c r="R46" s="180"/>
      <c r="S46" s="180"/>
      <c r="T46" s="103"/>
      <c r="U46" s="103"/>
      <c r="V46" s="103"/>
      <c r="W46" s="103"/>
      <c r="X46" s="103"/>
      <c r="Y46" s="103"/>
      <c r="Z46" s="103"/>
      <c r="AA46" s="103"/>
    </row>
    <row r="47" spans="1:27" s="189" customFormat="1" ht="15.75" customHeight="1" x14ac:dyDescent="0.2">
      <c r="A47" s="123"/>
      <c r="B47" s="347"/>
      <c r="C47" s="116"/>
      <c r="D47" s="183"/>
      <c r="E47" s="116"/>
      <c r="F47" s="144"/>
      <c r="G47" s="144"/>
      <c r="H47" s="144"/>
      <c r="I47" s="144"/>
      <c r="J47" s="144"/>
      <c r="K47" s="144"/>
      <c r="L47" s="144"/>
      <c r="M47" s="144"/>
      <c r="N47" s="684"/>
      <c r="O47" s="183"/>
      <c r="P47" s="116"/>
      <c r="Q47" s="116"/>
      <c r="R47" s="180"/>
      <c r="S47" s="180"/>
      <c r="T47" s="103"/>
      <c r="U47" s="103"/>
      <c r="V47" s="103"/>
      <c r="W47" s="103"/>
      <c r="X47" s="103"/>
      <c r="Y47" s="103"/>
      <c r="Z47" s="103"/>
      <c r="AA47" s="103"/>
    </row>
    <row r="48" spans="1:27" s="189" customFormat="1" ht="30" customHeight="1" x14ac:dyDescent="0.25">
      <c r="A48" s="123"/>
      <c r="B48" s="347"/>
      <c r="C48" s="634" t="s">
        <v>742</v>
      </c>
      <c r="D48" s="183"/>
      <c r="E48" s="116"/>
      <c r="F48" s="116"/>
      <c r="G48" s="116"/>
      <c r="H48" s="183"/>
      <c r="I48" s="183"/>
      <c r="J48" s="116"/>
      <c r="K48" s="244" t="s">
        <v>40</v>
      </c>
      <c r="L48" s="1193" t="s">
        <v>488</v>
      </c>
      <c r="M48" s="116"/>
      <c r="N48" s="684"/>
      <c r="O48" s="183"/>
      <c r="P48" s="101"/>
      <c r="Q48" s="116"/>
      <c r="R48" s="180"/>
      <c r="S48" s="180"/>
      <c r="T48" s="103"/>
      <c r="U48" s="103"/>
      <c r="V48" s="103"/>
      <c r="W48" s="103"/>
      <c r="X48" s="103"/>
      <c r="Y48" s="103"/>
      <c r="Z48" s="103"/>
      <c r="AA48" s="103"/>
    </row>
    <row r="49" spans="1:27" s="189" customFormat="1" x14ac:dyDescent="0.2">
      <c r="A49" s="123"/>
      <c r="B49" s="347"/>
      <c r="C49" s="156" t="s">
        <v>916</v>
      </c>
      <c r="D49" s="183"/>
      <c r="E49" s="116"/>
      <c r="F49" s="144"/>
      <c r="G49" s="144"/>
      <c r="H49" s="144"/>
      <c r="I49" s="183"/>
      <c r="J49" s="223" t="s">
        <v>467</v>
      </c>
      <c r="K49" s="225"/>
      <c r="L49" s="226">
        <f>IF('WK2 - Notional General Income'!$M$562-$F$79=0,0,K49/('WK2 - Notional General Income'!$M$562-$F$79))</f>
        <v>0</v>
      </c>
      <c r="M49" s="144"/>
      <c r="N49" s="684"/>
      <c r="O49" s="183"/>
      <c r="P49" s="101"/>
      <c r="Q49" s="116"/>
      <c r="R49" s="180"/>
      <c r="S49" s="180"/>
      <c r="T49" s="103"/>
      <c r="U49" s="103"/>
      <c r="V49" s="103"/>
      <c r="W49" s="103"/>
      <c r="X49" s="103"/>
      <c r="Y49" s="103"/>
      <c r="Z49" s="103"/>
      <c r="AA49" s="103"/>
    </row>
    <row r="50" spans="1:27" s="189" customFormat="1" x14ac:dyDescent="0.2">
      <c r="A50" s="123"/>
      <c r="B50" s="347"/>
      <c r="C50" s="156" t="s">
        <v>917</v>
      </c>
      <c r="D50" s="183"/>
      <c r="E50" s="116"/>
      <c r="F50" s="144"/>
      <c r="G50" s="144"/>
      <c r="H50" s="144"/>
      <c r="I50" s="183"/>
      <c r="J50" s="223" t="str">
        <f>J49</f>
        <v xml:space="preserve">enter $ </v>
      </c>
      <c r="K50" s="225">
        <v>435348</v>
      </c>
      <c r="L50" s="226">
        <f>IF('WK2 - Notional General Income'!$M$562-$F$79=0,0,K50/('WK2 - Notional General Income'!$M$562-$F$79))</f>
        <v>2.481156271223162E-3</v>
      </c>
      <c r="M50" s="144"/>
      <c r="N50" s="684"/>
      <c r="O50" s="183"/>
      <c r="P50" s="116"/>
      <c r="Q50" s="116"/>
      <c r="R50" s="180"/>
      <c r="S50" s="180"/>
      <c r="T50" s="103"/>
      <c r="U50" s="103"/>
      <c r="V50" s="103"/>
      <c r="W50" s="103"/>
      <c r="X50" s="103"/>
      <c r="Y50" s="103"/>
      <c r="Z50" s="103"/>
      <c r="AA50" s="103"/>
    </row>
    <row r="51" spans="1:27" s="189" customFormat="1" x14ac:dyDescent="0.2">
      <c r="A51" s="123"/>
      <c r="B51" s="347"/>
      <c r="C51" s="116" t="s">
        <v>918</v>
      </c>
      <c r="D51" s="183"/>
      <c r="E51" s="116"/>
      <c r="F51" s="144"/>
      <c r="G51" s="144"/>
      <c r="H51" s="144"/>
      <c r="I51" s="183"/>
      <c r="J51" s="223" t="str">
        <f>J50</f>
        <v xml:space="preserve">enter $ </v>
      </c>
      <c r="K51" s="225"/>
      <c r="L51" s="226">
        <f>IF('WK2 - Notional General Income'!$M$562-$F$79=0,0,K51/('WK2 - Notional General Income'!$M$562-$F$79))</f>
        <v>0</v>
      </c>
      <c r="M51" s="144"/>
      <c r="N51" s="684"/>
      <c r="O51" s="183"/>
      <c r="P51" s="116"/>
      <c r="Q51" s="116"/>
      <c r="R51" s="180"/>
      <c r="S51" s="180"/>
      <c r="T51" s="103"/>
      <c r="U51" s="103"/>
      <c r="V51" s="103"/>
      <c r="W51" s="103"/>
      <c r="X51" s="103"/>
      <c r="Y51" s="103"/>
      <c r="Z51" s="103"/>
      <c r="AA51" s="103"/>
    </row>
    <row r="52" spans="1:27" s="189" customFormat="1" x14ac:dyDescent="0.2">
      <c r="A52" s="123"/>
      <c r="B52" s="347"/>
      <c r="C52" s="156"/>
      <c r="D52" s="183"/>
      <c r="E52" s="116"/>
      <c r="F52" s="144"/>
      <c r="G52" s="644"/>
      <c r="H52" s="144"/>
      <c r="I52" s="144"/>
      <c r="J52" s="144"/>
      <c r="K52" s="116"/>
      <c r="L52" s="144"/>
      <c r="M52" s="144"/>
      <c r="N52" s="684"/>
      <c r="O52" s="144"/>
      <c r="P52" s="116"/>
      <c r="Q52" s="116"/>
      <c r="R52" s="180"/>
      <c r="S52" s="180"/>
      <c r="T52" s="103"/>
      <c r="U52" s="103"/>
      <c r="V52" s="103"/>
      <c r="W52" s="103"/>
      <c r="X52" s="103"/>
      <c r="Y52" s="103"/>
      <c r="Z52" s="103"/>
      <c r="AA52" s="103"/>
    </row>
    <row r="53" spans="1:27" s="189" customFormat="1" x14ac:dyDescent="0.2">
      <c r="A53" s="123"/>
      <c r="B53" s="347"/>
      <c r="C53" s="156"/>
      <c r="D53" s="183"/>
      <c r="E53" s="116"/>
      <c r="F53" s="144"/>
      <c r="G53" s="144"/>
      <c r="H53" s="144"/>
      <c r="I53" s="144"/>
      <c r="J53" s="144"/>
      <c r="K53" s="116"/>
      <c r="L53" s="144"/>
      <c r="M53" s="144"/>
      <c r="N53" s="346"/>
      <c r="O53" s="144"/>
      <c r="P53" s="116"/>
      <c r="Q53" s="116"/>
      <c r="R53" s="180"/>
      <c r="S53" s="180"/>
      <c r="T53" s="103"/>
      <c r="U53" s="103"/>
      <c r="V53" s="103"/>
      <c r="W53" s="103"/>
      <c r="X53" s="103"/>
      <c r="Y53" s="103"/>
      <c r="Z53" s="103"/>
      <c r="AA53" s="103"/>
    </row>
    <row r="54" spans="1:27" s="189" customFormat="1" ht="15.75" customHeight="1" x14ac:dyDescent="0.25">
      <c r="A54" s="123"/>
      <c r="B54" s="347"/>
      <c r="C54" s="634" t="s">
        <v>743</v>
      </c>
      <c r="D54" s="183"/>
      <c r="E54" s="116"/>
      <c r="F54" s="116"/>
      <c r="G54" s="116"/>
      <c r="H54" s="116"/>
      <c r="I54" s="183"/>
      <c r="J54" s="116"/>
      <c r="K54" s="116"/>
      <c r="L54" s="116"/>
      <c r="M54" s="116"/>
      <c r="N54" s="327"/>
      <c r="O54" s="646"/>
      <c r="P54" s="101"/>
      <c r="Q54" s="116"/>
      <c r="R54" s="180"/>
      <c r="S54" s="180"/>
      <c r="T54" s="103"/>
      <c r="U54" s="103"/>
      <c r="V54" s="103"/>
      <c r="W54" s="103"/>
      <c r="X54" s="103"/>
      <c r="Y54" s="103"/>
      <c r="Z54" s="103"/>
      <c r="AA54" s="103"/>
    </row>
    <row r="55" spans="1:27" s="189" customFormat="1" ht="13.5" customHeight="1" x14ac:dyDescent="0.2">
      <c r="A55" s="123"/>
      <c r="B55" s="347"/>
      <c r="C55" s="116" t="s">
        <v>691</v>
      </c>
      <c r="D55" s="183"/>
      <c r="E55" s="144"/>
      <c r="F55" s="116"/>
      <c r="G55" s="116"/>
      <c r="H55" s="116"/>
      <c r="I55" s="116"/>
      <c r="J55" s="116"/>
      <c r="K55" s="116"/>
      <c r="L55" s="116"/>
      <c r="M55" s="116"/>
      <c r="N55" s="327"/>
      <c r="O55" s="230"/>
      <c r="P55" s="116"/>
      <c r="Q55" s="116"/>
      <c r="R55" s="180"/>
      <c r="S55" s="180"/>
      <c r="T55" s="103"/>
      <c r="U55" s="103"/>
      <c r="V55" s="103"/>
      <c r="W55" s="103"/>
      <c r="X55" s="103"/>
      <c r="Y55" s="103"/>
      <c r="Z55" s="103"/>
      <c r="AA55" s="103"/>
    </row>
    <row r="56" spans="1:27" s="189" customFormat="1" ht="13.5" customHeight="1" x14ac:dyDescent="0.2">
      <c r="A56" s="123"/>
      <c r="B56" s="347"/>
      <c r="C56" s="116" t="s">
        <v>566</v>
      </c>
      <c r="D56" s="183"/>
      <c r="E56" s="144"/>
      <c r="F56" s="116"/>
      <c r="G56" s="647"/>
      <c r="H56" s="213"/>
      <c r="I56" s="213"/>
      <c r="J56" s="116"/>
      <c r="K56" s="116"/>
      <c r="L56" s="116"/>
      <c r="M56" s="116"/>
      <c r="N56" s="327"/>
      <c r="O56" s="116"/>
      <c r="P56" s="116"/>
      <c r="Q56" s="116"/>
      <c r="R56" s="180"/>
      <c r="S56" s="180"/>
      <c r="T56" s="103"/>
      <c r="U56" s="103"/>
      <c r="V56" s="103"/>
      <c r="W56" s="103"/>
      <c r="X56" s="103"/>
      <c r="Y56" s="103"/>
      <c r="Z56" s="103"/>
      <c r="AA56" s="103"/>
    </row>
    <row r="57" spans="1:27" s="189" customFormat="1" ht="13.5" customHeight="1" x14ac:dyDescent="0.2">
      <c r="A57" s="123"/>
      <c r="B57" s="347"/>
      <c r="C57" s="658" t="s">
        <v>231</v>
      </c>
      <c r="D57" s="183"/>
      <c r="E57" s="144"/>
      <c r="F57" s="116"/>
      <c r="G57" s="116"/>
      <c r="H57" s="647"/>
      <c r="I57" s="116"/>
      <c r="J57" s="116"/>
      <c r="K57" s="116"/>
      <c r="L57" s="116"/>
      <c r="M57" s="116"/>
      <c r="N57" s="327"/>
      <c r="O57" s="116"/>
      <c r="P57" s="116"/>
      <c r="Q57" s="116"/>
      <c r="R57" s="180"/>
      <c r="S57" s="180"/>
      <c r="T57" s="103"/>
      <c r="U57" s="103"/>
      <c r="V57" s="103"/>
      <c r="W57" s="103"/>
      <c r="X57" s="103"/>
      <c r="Y57" s="103"/>
      <c r="Z57" s="103"/>
      <c r="AA57" s="103"/>
    </row>
    <row r="58" spans="1:27" s="189" customFormat="1" ht="5.25" customHeight="1" x14ac:dyDescent="0.2">
      <c r="A58" s="123"/>
      <c r="B58" s="347"/>
      <c r="C58" s="635"/>
      <c r="D58" s="183"/>
      <c r="E58" s="144"/>
      <c r="F58" s="116"/>
      <c r="G58" s="116"/>
      <c r="H58" s="647"/>
      <c r="I58" s="116"/>
      <c r="J58" s="116"/>
      <c r="K58" s="116"/>
      <c r="L58" s="116"/>
      <c r="M58" s="116"/>
      <c r="N58" s="327"/>
      <c r="O58" s="116"/>
      <c r="P58" s="116"/>
      <c r="Q58" s="116"/>
      <c r="R58" s="180"/>
      <c r="S58" s="180"/>
      <c r="T58" s="103"/>
      <c r="U58" s="103"/>
      <c r="V58" s="103"/>
      <c r="W58" s="103"/>
      <c r="X58" s="103"/>
      <c r="Y58" s="103"/>
      <c r="Z58" s="103"/>
      <c r="AA58" s="103"/>
    </row>
    <row r="59" spans="1:27" s="189" customFormat="1" ht="13.5" customHeight="1" thickBot="1" x14ac:dyDescent="0.25">
      <c r="A59" s="123"/>
      <c r="B59" s="347"/>
      <c r="C59" s="272" t="s">
        <v>475</v>
      </c>
      <c r="D59" s="272" t="s">
        <v>483</v>
      </c>
      <c r="E59" s="144"/>
      <c r="F59" s="116"/>
      <c r="G59" s="116"/>
      <c r="H59" s="647"/>
      <c r="I59" s="116"/>
      <c r="J59" s="116"/>
      <c r="K59" s="116"/>
      <c r="L59" s="116"/>
      <c r="M59" s="116"/>
      <c r="N59" s="327"/>
      <c r="O59" s="116"/>
      <c r="P59" s="116"/>
      <c r="Q59" s="116"/>
      <c r="R59" s="180"/>
      <c r="S59" s="180"/>
      <c r="T59" s="103"/>
      <c r="U59" s="103"/>
      <c r="V59" s="103"/>
      <c r="W59" s="103"/>
      <c r="X59" s="103"/>
      <c r="Y59" s="103"/>
      <c r="Z59" s="103"/>
      <c r="AA59" s="103"/>
    </row>
    <row r="60" spans="1:27" s="189" customFormat="1" ht="15" customHeight="1" x14ac:dyDescent="0.2">
      <c r="A60" s="123"/>
      <c r="B60" s="347"/>
      <c r="C60" s="659"/>
      <c r="D60" s="659"/>
      <c r="E60" s="659"/>
      <c r="F60" s="660" t="str">
        <f>'WK0 - Input data'!F$55</f>
        <v>Year 0</v>
      </c>
      <c r="G60" s="660" t="str">
        <f>'WK0 - Input data'!G$55</f>
        <v>Year 1</v>
      </c>
      <c r="H60" s="660" t="str">
        <f>'WK0 - Input data'!H$55</f>
        <v>Year 2</v>
      </c>
      <c r="I60" s="660" t="str">
        <f>'WK0 - Input data'!I$55</f>
        <v>Year 3</v>
      </c>
      <c r="J60" s="660" t="str">
        <f>'WK0 - Input data'!J$55</f>
        <v>Year 4</v>
      </c>
      <c r="K60" s="660" t="str">
        <f>'WK0 - Input data'!K$55</f>
        <v>Year 5</v>
      </c>
      <c r="L60" s="660" t="str">
        <f>'WK0 - Input data'!L$55</f>
        <v>Year 6</v>
      </c>
      <c r="M60" s="660" t="str">
        <f>'WK0 - Input data'!M$55</f>
        <v>Year 7</v>
      </c>
      <c r="N60" s="327"/>
      <c r="O60" s="195"/>
      <c r="P60" s="101"/>
      <c r="Q60" s="116"/>
      <c r="R60" s="180"/>
      <c r="S60" s="180"/>
      <c r="T60" s="103"/>
      <c r="U60" s="103"/>
      <c r="V60" s="103"/>
      <c r="W60" s="103"/>
      <c r="X60" s="103"/>
      <c r="Y60" s="103"/>
      <c r="Z60" s="103"/>
      <c r="AA60" s="103"/>
    </row>
    <row r="61" spans="1:27" s="189" customFormat="1" ht="15" customHeight="1" x14ac:dyDescent="0.2">
      <c r="A61" s="123"/>
      <c r="B61" s="347"/>
      <c r="C61" s="601" t="str">
        <f>'WK0 - Input data'!B$58</f>
        <v>Financial year</v>
      </c>
      <c r="D61" s="601"/>
      <c r="E61" s="601"/>
      <c r="F61" s="603" t="str">
        <f>'WK0 - Input data'!F$58</f>
        <v>2020-21</v>
      </c>
      <c r="G61" s="603" t="str">
        <f>'WK0 - Input data'!G$58</f>
        <v>2021-22</v>
      </c>
      <c r="H61" s="603" t="str">
        <f>'WK0 - Input data'!H$58</f>
        <v>2022-23</v>
      </c>
      <c r="I61" s="603" t="str">
        <f>'WK0 - Input data'!I$58</f>
        <v>2023-24</v>
      </c>
      <c r="J61" s="603" t="str">
        <f>'WK0 - Input data'!J$58</f>
        <v>2024-25</v>
      </c>
      <c r="K61" s="603" t="str">
        <f>'WK0 - Input data'!K$58</f>
        <v>2025-26</v>
      </c>
      <c r="L61" s="603" t="str">
        <f>'WK0 - Input data'!L$58</f>
        <v>2026-27</v>
      </c>
      <c r="M61" s="603" t="str">
        <f>'WK0 - Input data'!M$58</f>
        <v>2027-28</v>
      </c>
      <c r="N61" s="327"/>
      <c r="O61" s="183"/>
      <c r="P61" s="183"/>
      <c r="Q61" s="116"/>
      <c r="R61" s="180"/>
      <c r="S61" s="180"/>
      <c r="T61" s="103"/>
      <c r="U61" s="103"/>
      <c r="V61" s="103"/>
      <c r="W61" s="103"/>
      <c r="X61" s="103"/>
      <c r="Y61" s="103"/>
      <c r="Z61" s="103"/>
      <c r="AA61" s="103"/>
    </row>
    <row r="62" spans="1:27" s="189" customFormat="1" ht="11.25" hidden="1" customHeight="1" outlineLevel="1" x14ac:dyDescent="0.2">
      <c r="A62" s="123"/>
      <c r="B62" s="347"/>
      <c r="C62" s="1252" t="s">
        <v>478</v>
      </c>
      <c r="D62" s="116"/>
      <c r="E62" s="116"/>
      <c r="F62" s="1266">
        <f t="shared" ref="F62:M62" si="0">IF(VALUE(RIGHT(F60,1))&gt;$S$37,0,1)</f>
        <v>1</v>
      </c>
      <c r="G62" s="1266">
        <f t="shared" si="0"/>
        <v>1</v>
      </c>
      <c r="H62" s="1266">
        <f t="shared" si="0"/>
        <v>0</v>
      </c>
      <c r="I62" s="1266">
        <f t="shared" si="0"/>
        <v>0</v>
      </c>
      <c r="J62" s="1266">
        <f t="shared" si="0"/>
        <v>0</v>
      </c>
      <c r="K62" s="1266">
        <f t="shared" si="0"/>
        <v>0</v>
      </c>
      <c r="L62" s="1266">
        <f t="shared" si="0"/>
        <v>0</v>
      </c>
      <c r="M62" s="1266">
        <f t="shared" si="0"/>
        <v>0</v>
      </c>
      <c r="N62" s="327"/>
      <c r="O62" s="183"/>
      <c r="P62" s="183"/>
      <c r="Q62" s="116"/>
      <c r="R62" s="180"/>
      <c r="S62" s="180"/>
      <c r="T62" s="103"/>
      <c r="U62" s="103"/>
      <c r="V62" s="103"/>
      <c r="W62" s="103"/>
      <c r="X62" s="103"/>
      <c r="Y62" s="103"/>
      <c r="Z62" s="103"/>
      <c r="AA62" s="103"/>
    </row>
    <row r="63" spans="1:27" s="189" customFormat="1" ht="11.25" hidden="1" customHeight="1" outlineLevel="1" x14ac:dyDescent="0.2">
      <c r="A63" s="123"/>
      <c r="B63" s="347"/>
      <c r="C63" s="636" t="s">
        <v>792</v>
      </c>
      <c r="D63" s="637"/>
      <c r="E63" s="637"/>
      <c r="F63" s="1268">
        <f>IF($K$36='WK0 - Input data'!$B$243,1,IF($K$37&lt;VALUE(RIGHT(F60,1)),0,1))</f>
        <v>1</v>
      </c>
      <c r="G63" s="1268">
        <f>IF($K$36='WK0 - Input data'!$B$243,1,IF($K$37&lt;VALUE(RIGHT(G60,1)),0,1))</f>
        <v>1</v>
      </c>
      <c r="H63" s="1268">
        <f>IF($K$36='WK0 - Input data'!$B$243,1,IF($K$37&lt;VALUE(RIGHT(H60,1)),0,1))</f>
        <v>1</v>
      </c>
      <c r="I63" s="1268">
        <f>IF($K$36='WK0 - Input data'!$B$243,1,IF($K$37&lt;VALUE(RIGHT(I60,1)),0,1))</f>
        <v>1</v>
      </c>
      <c r="J63" s="1268">
        <f>IF($K$36='WK0 - Input data'!$B$243,1,IF($K$37&lt;VALUE(RIGHT(J60,1)),0,1))</f>
        <v>1</v>
      </c>
      <c r="K63" s="1268">
        <f>IF($K$36='WK0 - Input data'!$B$243,1,IF($K$37&lt;VALUE(RIGHT(K60,1)),0,1))</f>
        <v>1</v>
      </c>
      <c r="L63" s="1268">
        <f>IF($K$36='WK0 - Input data'!$B$243,1,IF($K$37&lt;VALUE(RIGHT(L60,1)),0,1))</f>
        <v>1</v>
      </c>
      <c r="M63" s="1268">
        <f>IF($K$36='WK0 - Input data'!$B$243,1,IF($K$37&lt;VALUE(RIGHT(M60,1)),0,1))</f>
        <v>1</v>
      </c>
      <c r="N63" s="327"/>
      <c r="O63" s="183"/>
      <c r="P63" s="183"/>
      <c r="Q63" s="116"/>
      <c r="R63" s="180"/>
      <c r="S63" s="180"/>
      <c r="T63" s="103"/>
      <c r="U63" s="103"/>
      <c r="V63" s="103"/>
      <c r="W63" s="103"/>
      <c r="X63" s="103"/>
      <c r="Y63" s="103"/>
      <c r="Z63" s="103"/>
      <c r="AA63" s="103"/>
    </row>
    <row r="64" spans="1:27" s="189" customFormat="1" ht="15" customHeight="1" collapsed="1" x14ac:dyDescent="0.2">
      <c r="A64" s="123"/>
      <c r="B64" s="347"/>
      <c r="C64" s="638" t="s">
        <v>476</v>
      </c>
      <c r="D64" s="639"/>
      <c r="E64" s="639"/>
      <c r="F64" s="648"/>
      <c r="G64" s="648"/>
      <c r="H64" s="648"/>
      <c r="I64" s="648"/>
      <c r="J64" s="648"/>
      <c r="K64" s="648"/>
      <c r="L64" s="648"/>
      <c r="M64" s="648"/>
      <c r="N64" s="327"/>
      <c r="O64" s="183"/>
      <c r="P64" s="183"/>
      <c r="Q64" s="116"/>
      <c r="R64" s="180"/>
      <c r="S64" s="180"/>
      <c r="T64" s="103"/>
      <c r="U64" s="103"/>
      <c r="V64" s="103"/>
      <c r="W64" s="103"/>
      <c r="X64" s="103"/>
      <c r="Y64" s="103"/>
      <c r="Z64" s="103"/>
      <c r="AA64" s="103"/>
    </row>
    <row r="65" spans="1:27" s="189" customFormat="1" ht="15" customHeight="1" x14ac:dyDescent="0.2">
      <c r="A65" s="123"/>
      <c r="B65" s="347"/>
      <c r="C65" s="156" t="str">
        <f>CHOOSE($S$30,"   Enter existing full SV (ie, incl the rate peg) in the years in which it applies","na - leave blank")</f>
        <v>na - leave blank</v>
      </c>
      <c r="D65" s="116"/>
      <c r="E65" s="116"/>
      <c r="F65" s="116"/>
      <c r="G65" s="1300"/>
      <c r="H65" s="1300"/>
      <c r="I65" s="1300"/>
      <c r="J65" s="1300"/>
      <c r="K65" s="1300"/>
      <c r="L65" s="1300"/>
      <c r="M65" s="1300"/>
      <c r="N65" s="327"/>
      <c r="O65" s="183"/>
      <c r="P65" s="183"/>
      <c r="Q65" s="116"/>
      <c r="R65" s="180"/>
      <c r="S65" s="180"/>
      <c r="T65" s="103"/>
      <c r="U65" s="103"/>
      <c r="V65" s="103"/>
      <c r="W65" s="103"/>
      <c r="X65" s="103"/>
      <c r="Y65" s="103"/>
      <c r="Z65" s="103"/>
      <c r="AA65" s="103"/>
    </row>
    <row r="66" spans="1:27" s="189" customFormat="1" ht="9.75" customHeight="1" x14ac:dyDescent="0.2">
      <c r="A66" s="123"/>
      <c r="B66" s="347"/>
      <c r="C66" s="156"/>
      <c r="D66" s="116"/>
      <c r="E66" s="116"/>
      <c r="F66" s="116"/>
      <c r="G66" s="143"/>
      <c r="H66" s="143"/>
      <c r="I66" s="143"/>
      <c r="J66" s="143"/>
      <c r="K66" s="143"/>
      <c r="L66" s="143"/>
      <c r="M66" s="143"/>
      <c r="N66" s="327"/>
      <c r="O66" s="183"/>
      <c r="P66" s="183"/>
      <c r="Q66" s="116"/>
      <c r="R66" s="180"/>
      <c r="S66" s="180"/>
      <c r="T66" s="103"/>
      <c r="U66" s="103"/>
      <c r="V66" s="103"/>
      <c r="W66" s="103"/>
      <c r="X66" s="103"/>
      <c r="Y66" s="103"/>
      <c r="Z66" s="103"/>
      <c r="AA66" s="103"/>
    </row>
    <row r="67" spans="1:27" s="189" customFormat="1" ht="15" customHeight="1" x14ac:dyDescent="0.2">
      <c r="A67" s="123"/>
      <c r="B67" s="347"/>
      <c r="C67" s="156" t="s">
        <v>778</v>
      </c>
      <c r="D67" s="183"/>
      <c r="E67" s="116"/>
      <c r="F67" s="143"/>
      <c r="G67" s="1489">
        <f>IF(G63=0,0,'WK0 - Input data'!G60)</f>
        <v>0.02</v>
      </c>
      <c r="H67" s="391">
        <f>IF(H63=0,0,'WK0 - Input data'!H60)</f>
        <v>2.5000000000000001E-2</v>
      </c>
      <c r="I67" s="391">
        <f>IF(I63=0,0,'WK0 - Input data'!I60)</f>
        <v>2.5000000000000001E-2</v>
      </c>
      <c r="J67" s="391">
        <f>IF(J63=0,0,'WK0 - Input data'!J60)</f>
        <v>2.5000000000000001E-2</v>
      </c>
      <c r="K67" s="391">
        <f>IF(K63=0,0,'WK0 - Input data'!K60)</f>
        <v>2.5000000000000001E-2</v>
      </c>
      <c r="L67" s="391">
        <f>IF(L63=0,0,'WK0 - Input data'!L60)</f>
        <v>2.5000000000000001E-2</v>
      </c>
      <c r="M67" s="391">
        <f>IF(M63=0,0,'WK0 - Input data'!M60)</f>
        <v>2.5000000000000001E-2</v>
      </c>
      <c r="N67" s="327"/>
      <c r="O67" s="183"/>
      <c r="P67" s="183"/>
      <c r="Q67" s="116"/>
      <c r="R67" s="180"/>
      <c r="S67" s="180"/>
      <c r="T67" s="103"/>
      <c r="U67" s="103"/>
      <c r="V67" s="103"/>
      <c r="W67" s="103"/>
      <c r="X67" s="103"/>
      <c r="Y67" s="103"/>
      <c r="Z67" s="103"/>
      <c r="AA67" s="103"/>
    </row>
    <row r="68" spans="1:27" s="189" customFormat="1" ht="15.6" customHeight="1" x14ac:dyDescent="0.2">
      <c r="A68" s="123"/>
      <c r="B68" s="347"/>
      <c r="C68" s="210" t="s">
        <v>477</v>
      </c>
      <c r="D68" s="183" t="str">
        <f>CHOOSE($S$30,"existing SV above rate peg"," na")</f>
        <v xml:space="preserve"> na</v>
      </c>
      <c r="E68" s="116"/>
      <c r="F68" s="143"/>
      <c r="G68" s="1489">
        <f t="shared" ref="G68:M68" si="1">IF(OR($S$30=2,G65=""),0,G65-G67)</f>
        <v>0</v>
      </c>
      <c r="H68" s="391">
        <f t="shared" si="1"/>
        <v>0</v>
      </c>
      <c r="I68" s="391">
        <f t="shared" si="1"/>
        <v>0</v>
      </c>
      <c r="J68" s="391">
        <f t="shared" si="1"/>
        <v>0</v>
      </c>
      <c r="K68" s="391">
        <f>IF(OR($S$30=2,K65=""),0,K65-K67)</f>
        <v>0</v>
      </c>
      <c r="L68" s="391">
        <f t="shared" si="1"/>
        <v>0</v>
      </c>
      <c r="M68" s="391">
        <f t="shared" si="1"/>
        <v>0</v>
      </c>
      <c r="N68" s="327"/>
      <c r="O68" s="183"/>
      <c r="P68" s="183"/>
      <c r="Q68" s="116"/>
      <c r="R68" s="180"/>
      <c r="S68" s="1192" t="s">
        <v>450</v>
      </c>
      <c r="T68" s="103"/>
      <c r="U68" s="103"/>
      <c r="V68" s="103"/>
      <c r="W68" s="103"/>
      <c r="X68" s="103"/>
      <c r="Y68" s="103"/>
      <c r="Z68" s="103"/>
      <c r="AA68" s="103"/>
    </row>
    <row r="69" spans="1:27" s="189" customFormat="1" ht="15" customHeight="1" x14ac:dyDescent="0.2">
      <c r="A69" s="123"/>
      <c r="B69" s="347"/>
      <c r="C69" s="156" t="s">
        <v>477</v>
      </c>
      <c r="D69" s="183" t="str">
        <f>$S$69&amp;S70</f>
        <v>percentage above the rate peg</v>
      </c>
      <c r="E69" s="116"/>
      <c r="F69" s="143"/>
      <c r="G69" s="703">
        <f>CHOOSE($S$40,K39,K38)</f>
        <v>0.13</v>
      </c>
      <c r="H69" s="391">
        <f>IF(H62=0,0,MAX(0,H72-H67-H68-CHOOSE($S$40,H70,0)))</f>
        <v>0</v>
      </c>
      <c r="I69" s="391">
        <f t="shared" ref="I69:M69" si="2">IF(I62=0,0,MAX(0,I72-I67-I68-CHOOSE($S$40,I70,0)))</f>
        <v>0</v>
      </c>
      <c r="J69" s="391">
        <f t="shared" si="2"/>
        <v>0</v>
      </c>
      <c r="K69" s="391">
        <f t="shared" si="2"/>
        <v>0</v>
      </c>
      <c r="L69" s="391">
        <f t="shared" si="2"/>
        <v>0</v>
      </c>
      <c r="M69" s="391">
        <f t="shared" si="2"/>
        <v>0</v>
      </c>
      <c r="N69" s="327"/>
      <c r="O69" s="183"/>
      <c r="P69" s="183"/>
      <c r="Q69" s="116"/>
      <c r="R69" s="180"/>
      <c r="S69" s="1486" t="str">
        <f>CHOOSE($S$30,"percentage above the existing full SV (incl rate peg)","percentage above the rate peg")</f>
        <v>percentage above the rate peg</v>
      </c>
      <c r="T69" s="103"/>
      <c r="U69" s="103"/>
      <c r="V69" s="103"/>
      <c r="W69" s="103"/>
      <c r="X69" s="103"/>
      <c r="Y69" s="103"/>
      <c r="Z69" s="103"/>
      <c r="AA69" s="103"/>
    </row>
    <row r="70" spans="1:27" s="189" customFormat="1" ht="15" customHeight="1" x14ac:dyDescent="0.2">
      <c r="A70" s="123"/>
      <c r="B70" s="347"/>
      <c r="C70" s="210" t="s">
        <v>477</v>
      </c>
      <c r="D70" s="183" t="str">
        <f>CHOOSE($S$40,$S$69&amp;S71,"na - ignore this row")</f>
        <v>na - ignore this row</v>
      </c>
      <c r="E70" s="116"/>
      <c r="F70" s="143"/>
      <c r="G70" s="1386">
        <f>K40</f>
        <v>0</v>
      </c>
      <c r="H70" s="1385"/>
      <c r="I70" s="1382"/>
      <c r="J70" s="1382"/>
      <c r="K70" s="1382"/>
      <c r="L70" s="1382"/>
      <c r="M70" s="1382"/>
      <c r="N70" s="327"/>
      <c r="O70" s="183"/>
      <c r="P70" s="183"/>
      <c r="Q70" s="116"/>
      <c r="R70" s="180"/>
      <c r="S70" s="1487" t="str">
        <f>CHOOSE($S$40," that is temporary","")</f>
        <v/>
      </c>
      <c r="T70" s="103"/>
      <c r="U70" s="103"/>
      <c r="V70" s="103"/>
      <c r="W70" s="103"/>
      <c r="X70" s="103"/>
      <c r="Y70" s="103"/>
      <c r="Z70" s="103"/>
      <c r="AA70" s="103"/>
    </row>
    <row r="71" spans="1:27" s="189" customFormat="1" ht="15" customHeight="1" x14ac:dyDescent="0.2">
      <c r="A71" s="123"/>
      <c r="B71" s="347"/>
      <c r="C71" s="210" t="str">
        <f>$C$69</f>
        <v xml:space="preserve">     plus</v>
      </c>
      <c r="D71" s="116" t="s">
        <v>534</v>
      </c>
      <c r="E71" s="183"/>
      <c r="F71" s="143"/>
      <c r="G71" s="703">
        <f>L49</f>
        <v>0</v>
      </c>
      <c r="H71" s="1215">
        <v>0</v>
      </c>
      <c r="I71" s="1215">
        <v>0</v>
      </c>
      <c r="J71" s="1215">
        <v>0</v>
      </c>
      <c r="K71" s="1215">
        <v>0</v>
      </c>
      <c r="L71" s="1215">
        <v>0</v>
      </c>
      <c r="M71" s="1215">
        <v>0</v>
      </c>
      <c r="N71" s="327"/>
      <c r="O71" s="183"/>
      <c r="P71" s="183"/>
      <c r="Q71" s="116"/>
      <c r="R71" s="180"/>
      <c r="S71" s="1488" t="str">
        <f>CHOOSE($S$40," that is permanent","")</f>
        <v/>
      </c>
      <c r="T71" s="103"/>
      <c r="U71" s="103"/>
      <c r="V71" s="103"/>
      <c r="W71" s="103"/>
      <c r="X71" s="103"/>
      <c r="Y71" s="103"/>
      <c r="Z71" s="103"/>
      <c r="AA71" s="103"/>
    </row>
    <row r="72" spans="1:27" s="189" customFormat="1" ht="15" customHeight="1" x14ac:dyDescent="0.2">
      <c r="A72" s="123"/>
      <c r="B72" s="347"/>
      <c r="C72" s="142" t="str">
        <f>CHOOSE($S$30,"   Proposed SV (total proposed and existing SV)","   Proposed SV ")</f>
        <v xml:space="preserve">   Proposed SV </v>
      </c>
      <c r="D72" s="183"/>
      <c r="E72" s="116"/>
      <c r="F72" s="649" t="s">
        <v>463</v>
      </c>
      <c r="G72" s="650">
        <f>SUM(G67:G71)</f>
        <v>0.15</v>
      </c>
      <c r="H72" s="1183"/>
      <c r="I72" s="1183"/>
      <c r="J72" s="1183"/>
      <c r="K72" s="1183"/>
      <c r="L72" s="1183"/>
      <c r="M72" s="1183"/>
      <c r="N72" s="327"/>
      <c r="O72" s="183"/>
      <c r="P72" s="183"/>
      <c r="R72" s="180"/>
      <c r="S72" s="180"/>
      <c r="T72" s="103"/>
      <c r="U72" s="103"/>
      <c r="V72" s="103"/>
      <c r="W72" s="103"/>
      <c r="X72" s="103"/>
      <c r="Y72" s="103"/>
      <c r="Z72" s="103"/>
      <c r="AA72" s="103"/>
    </row>
    <row r="73" spans="1:27" s="189" customFormat="1" ht="15" customHeight="1" x14ac:dyDescent="0.2">
      <c r="A73" s="123"/>
      <c r="B73" s="347"/>
      <c r="C73" s="144" t="s">
        <v>208</v>
      </c>
      <c r="D73" s="142"/>
      <c r="E73" s="116"/>
      <c r="F73" s="649"/>
      <c r="G73" s="650"/>
      <c r="H73" s="650"/>
      <c r="I73" s="650"/>
      <c r="J73" s="650"/>
      <c r="K73" s="650"/>
      <c r="L73" s="650"/>
      <c r="M73" s="650"/>
      <c r="N73" s="327"/>
      <c r="O73" s="183"/>
      <c r="P73" s="183"/>
      <c r="Q73" s="116"/>
      <c r="R73" s="180"/>
      <c r="S73" s="180"/>
      <c r="T73" s="103"/>
      <c r="U73" s="103"/>
      <c r="V73" s="103"/>
      <c r="W73" s="103"/>
      <c r="X73" s="103"/>
      <c r="Y73" s="103"/>
      <c r="Z73" s="103"/>
      <c r="AA73" s="103"/>
    </row>
    <row r="74" spans="1:27" s="189" customFormat="1" ht="15" customHeight="1" x14ac:dyDescent="0.2">
      <c r="A74" s="123"/>
      <c r="B74" s="347"/>
      <c r="C74" s="183" t="str">
        <f>CHOOSE($S$30,"Exising full SV (including rate peg) followed by rate peg only","Rate peg only")</f>
        <v>Rate peg only</v>
      </c>
      <c r="D74" s="142"/>
      <c r="E74" s="116"/>
      <c r="F74" s="649"/>
      <c r="G74" s="651">
        <f>SUM(G67:G68)</f>
        <v>0.02</v>
      </c>
      <c r="H74" s="391">
        <f>IF(H63=0,0,(1+G74)*(1+H67+H68)-1)</f>
        <v>4.5499999999999874E-2</v>
      </c>
      <c r="I74" s="391">
        <f t="shared" ref="I74:M74" si="3">IF(I63=0,0,(1+H74)*(1+I67+I68)-1)</f>
        <v>7.1637499999999799E-2</v>
      </c>
      <c r="J74" s="391">
        <f t="shared" si="3"/>
        <v>9.8428437499999744E-2</v>
      </c>
      <c r="K74" s="391">
        <f t="shared" si="3"/>
        <v>0.12588914843749954</v>
      </c>
      <c r="L74" s="391">
        <f t="shared" si="3"/>
        <v>0.15403637714843699</v>
      </c>
      <c r="M74" s="391">
        <f t="shared" si="3"/>
        <v>0.18288728657714781</v>
      </c>
      <c r="N74" s="327"/>
      <c r="O74" s="183"/>
      <c r="P74" s="183"/>
      <c r="Q74" s="116"/>
      <c r="R74" s="180"/>
      <c r="S74" s="180"/>
      <c r="T74" s="103"/>
      <c r="U74" s="103"/>
      <c r="V74" s="103"/>
      <c r="W74" s="103"/>
      <c r="X74" s="103"/>
      <c r="Y74" s="103"/>
      <c r="Z74" s="103"/>
      <c r="AA74" s="103"/>
    </row>
    <row r="75" spans="1:27" s="189" customFormat="1" ht="15" customHeight="1" x14ac:dyDescent="0.2">
      <c r="A75" s="123"/>
      <c r="B75" s="347"/>
      <c r="C75" s="210" t="str">
        <f t="shared" ref="C75" si="4">C69</f>
        <v xml:space="preserve">     plus</v>
      </c>
      <c r="D75" s="183" t="s">
        <v>803</v>
      </c>
      <c r="E75" s="116"/>
      <c r="F75" s="649"/>
      <c r="G75" s="651">
        <f>IF(G69=0,".",G69+CHOOSE($S$40,G70,0))</f>
        <v>0.13</v>
      </c>
      <c r="H75" s="391">
        <f>IF(OR(H62=0,H63=0),0,MAX(0,H76-H74))</f>
        <v>0</v>
      </c>
      <c r="I75" s="391">
        <f t="shared" ref="I75:M75" si="5">IF(I63=0,0,IF(I62=0,0,MAX(0,I76-I74)))</f>
        <v>0</v>
      </c>
      <c r="J75" s="391">
        <f t="shared" si="5"/>
        <v>0</v>
      </c>
      <c r="K75" s="391">
        <f t="shared" si="5"/>
        <v>0</v>
      </c>
      <c r="L75" s="391">
        <f t="shared" si="5"/>
        <v>0</v>
      </c>
      <c r="M75" s="391">
        <f t="shared" si="5"/>
        <v>0</v>
      </c>
      <c r="N75" s="327"/>
      <c r="O75" s="183"/>
      <c r="P75" s="183"/>
      <c r="Q75" s="116"/>
      <c r="R75" s="180"/>
      <c r="S75" s="180"/>
      <c r="T75" s="103"/>
      <c r="U75" s="103"/>
      <c r="V75" s="103"/>
      <c r="W75" s="103"/>
      <c r="X75" s="103"/>
      <c r="Y75" s="103"/>
      <c r="Z75" s="103"/>
      <c r="AA75" s="103"/>
    </row>
    <row r="76" spans="1:27" s="189" customFormat="1" ht="15" customHeight="1" x14ac:dyDescent="0.2">
      <c r="A76" s="123"/>
      <c r="B76" s="347"/>
      <c r="C76" s="272" t="str">
        <f>C72</f>
        <v xml:space="preserve">   Proposed SV </v>
      </c>
      <c r="D76" s="142"/>
      <c r="E76" s="116"/>
      <c r="F76" s="649" t="s">
        <v>463</v>
      </c>
      <c r="G76" s="652">
        <f>IF(G72=0,".",G72)</f>
        <v>0.15</v>
      </c>
      <c r="H76" s="391">
        <f>IF(H63=0,0,IF(H62=0,(1+G76)*(1+H67+H68)-1,(1+G76)*(1+H72)-1))</f>
        <v>0.17874999999999974</v>
      </c>
      <c r="I76" s="391">
        <f>IF(I63=0,0,IF(I62=0,(1+H76)*(1+I67+I68)-1,(1+H76)*(1+I72)-1))</f>
        <v>0.20821874999999967</v>
      </c>
      <c r="J76" s="391">
        <f t="shared" ref="J76:M76" si="6">IF(J63=0,0,IF(J62=0,(1+I76)*(1+J67+J68)-1,(1+I76)*(1+J72)-1))</f>
        <v>0.23842421874999964</v>
      </c>
      <c r="K76" s="391">
        <f t="shared" si="6"/>
        <v>0.26938482421874954</v>
      </c>
      <c r="L76" s="391">
        <f t="shared" si="6"/>
        <v>0.30111944482421826</v>
      </c>
      <c r="M76" s="391">
        <f t="shared" si="6"/>
        <v>0.33364743094482363</v>
      </c>
      <c r="N76" s="327"/>
      <c r="O76" s="183"/>
      <c r="P76" s="183"/>
      <c r="Q76" s="116"/>
      <c r="R76" s="180"/>
      <c r="S76" s="180"/>
      <c r="T76" s="103"/>
      <c r="U76" s="103"/>
      <c r="V76" s="103"/>
      <c r="W76" s="103"/>
      <c r="X76" s="103"/>
      <c r="Y76" s="103"/>
      <c r="Z76" s="103"/>
      <c r="AA76" s="103"/>
    </row>
    <row r="77" spans="1:27" s="189" customFormat="1" ht="5.25" customHeight="1" x14ac:dyDescent="0.2">
      <c r="A77" s="123"/>
      <c r="B77" s="347"/>
      <c r="C77" s="661"/>
      <c r="D77" s="662"/>
      <c r="E77" s="662"/>
      <c r="F77" s="662"/>
      <c r="G77" s="702"/>
      <c r="H77" s="702"/>
      <c r="I77" s="702"/>
      <c r="J77" s="702"/>
      <c r="K77" s="702"/>
      <c r="L77" s="702"/>
      <c r="M77" s="702"/>
      <c r="N77" s="327"/>
      <c r="O77" s="183"/>
      <c r="P77" s="183"/>
      <c r="Q77" s="116"/>
      <c r="R77" s="180"/>
      <c r="S77" s="180"/>
      <c r="T77" s="103"/>
      <c r="U77" s="103"/>
      <c r="V77" s="103"/>
      <c r="W77" s="103"/>
      <c r="X77" s="103"/>
      <c r="Y77" s="103"/>
      <c r="Z77" s="103"/>
      <c r="AA77" s="103"/>
    </row>
    <row r="78" spans="1:27" s="189" customFormat="1" ht="14.45" customHeight="1" x14ac:dyDescent="0.2">
      <c r="A78" s="123"/>
      <c r="B78" s="347"/>
      <c r="C78" s="142" t="s">
        <v>484</v>
      </c>
      <c r="D78" s="116"/>
      <c r="E78" s="116"/>
      <c r="F78" s="653"/>
      <c r="G78" s="653"/>
      <c r="H78" s="653"/>
      <c r="I78" s="653"/>
      <c r="J78" s="653"/>
      <c r="K78" s="653"/>
      <c r="L78" s="653"/>
      <c r="M78" s="653"/>
      <c r="N78" s="327"/>
      <c r="O78" s="183"/>
      <c r="P78" s="183"/>
      <c r="Q78" s="116"/>
      <c r="R78" s="180"/>
      <c r="S78" s="180"/>
      <c r="T78" s="103"/>
      <c r="U78" s="103"/>
      <c r="V78" s="103"/>
      <c r="W78" s="103"/>
      <c r="X78" s="103"/>
      <c r="Y78" s="103"/>
      <c r="Z78" s="103"/>
      <c r="AA78" s="103"/>
    </row>
    <row r="79" spans="1:27" s="189" customFormat="1" ht="15" customHeight="1" x14ac:dyDescent="0.2">
      <c r="A79" s="123"/>
      <c r="B79" s="347"/>
      <c r="C79" s="183" t="s">
        <v>485</v>
      </c>
      <c r="D79" s="116"/>
      <c r="E79" s="116" t="s">
        <v>464</v>
      </c>
      <c r="F79" s="243">
        <v>0</v>
      </c>
      <c r="G79" s="243">
        <v>0</v>
      </c>
      <c r="H79" s="316">
        <v>0</v>
      </c>
      <c r="I79" s="316">
        <v>0</v>
      </c>
      <c r="J79" s="316">
        <v>0</v>
      </c>
      <c r="K79" s="316">
        <v>0</v>
      </c>
      <c r="L79" s="316">
        <v>0</v>
      </c>
      <c r="M79" s="317">
        <v>0</v>
      </c>
      <c r="N79" s="327"/>
      <c r="O79" s="183"/>
      <c r="P79" s="183"/>
      <c r="Q79" s="116"/>
      <c r="R79" s="180"/>
      <c r="S79" s="180"/>
      <c r="T79" s="103"/>
      <c r="U79" s="103"/>
      <c r="V79" s="103"/>
      <c r="W79" s="103"/>
      <c r="X79" s="103"/>
      <c r="Y79" s="103"/>
      <c r="Z79" s="103"/>
      <c r="AA79" s="103"/>
    </row>
    <row r="80" spans="1:27" s="189" customFormat="1" ht="15" customHeight="1" x14ac:dyDescent="0.2">
      <c r="A80" s="123"/>
      <c r="B80" s="347"/>
      <c r="C80" s="183" t="s">
        <v>486</v>
      </c>
      <c r="D80" s="116"/>
      <c r="E80" s="116" t="s">
        <v>487</v>
      </c>
      <c r="F80" s="391">
        <f>IF('WK4 - PGI summary'!F58=0,".",F79/'WK4 - PGI summary'!F58)</f>
        <v>0</v>
      </c>
      <c r="G80" s="391">
        <f>IF('WK4 - PGI summary'!G58=0,".",G79/'WK4 - PGI summary'!G58)</f>
        <v>0</v>
      </c>
      <c r="H80" s="391">
        <f>IF('WK4 - PGI summary'!H58=0,".",H79/'WK4 - PGI summary'!H58)</f>
        <v>0</v>
      </c>
      <c r="I80" s="391">
        <f>IF('WK4 - PGI summary'!I58=0,".",I79/'WK4 - PGI summary'!I58)</f>
        <v>0</v>
      </c>
      <c r="J80" s="391">
        <f>IF('WK4 - PGI summary'!J58=0,".",J79/'WK4 - PGI summary'!J58)</f>
        <v>0</v>
      </c>
      <c r="K80" s="391">
        <f>IF('WK4 - PGI summary'!K58=0,".",K79/'WK4 - PGI summary'!K58)</f>
        <v>0</v>
      </c>
      <c r="L80" s="391">
        <f>IF('WK4 - PGI summary'!L58=0,".",L79/'WK4 - PGI summary'!L58)</f>
        <v>0</v>
      </c>
      <c r="M80" s="391">
        <f>IF('WK4 - PGI summary'!M58=0,".",M79/'WK4 - PGI summary'!M58)</f>
        <v>0</v>
      </c>
      <c r="N80" s="327"/>
      <c r="O80" s="183"/>
      <c r="P80" s="183"/>
      <c r="Q80" s="116"/>
      <c r="R80" s="180"/>
      <c r="S80" s="180"/>
      <c r="T80" s="103"/>
      <c r="U80" s="103"/>
      <c r="V80" s="103"/>
      <c r="W80" s="103"/>
      <c r="X80" s="103"/>
      <c r="Y80" s="103"/>
      <c r="Z80" s="103"/>
      <c r="AA80" s="103"/>
    </row>
    <row r="81" spans="1:27" ht="18" customHeight="1" thickBot="1" x14ac:dyDescent="0.25">
      <c r="A81" s="123"/>
      <c r="B81" s="615"/>
      <c r="C81" s="617"/>
      <c r="D81" s="685"/>
      <c r="E81" s="617"/>
      <c r="F81" s="617"/>
      <c r="G81" s="617"/>
      <c r="H81" s="617"/>
      <c r="I81" s="617"/>
      <c r="J81" s="617"/>
      <c r="K81" s="617"/>
      <c r="L81" s="617"/>
      <c r="M81" s="617"/>
      <c r="N81" s="351"/>
      <c r="O81" s="183"/>
      <c r="P81" s="183"/>
      <c r="Q81" s="116"/>
      <c r="R81" s="180"/>
      <c r="S81" s="180"/>
      <c r="T81" s="103"/>
      <c r="U81" s="103"/>
      <c r="V81" s="103"/>
      <c r="W81" s="103"/>
      <c r="X81" s="103"/>
      <c r="Y81" s="103"/>
      <c r="Z81" s="103"/>
      <c r="AA81" s="103"/>
    </row>
    <row r="82" spans="1:27" customFormat="1" x14ac:dyDescent="0.2">
      <c r="A82" s="123"/>
      <c r="B82" s="176"/>
      <c r="C82" s="1228"/>
      <c r="D82" s="1228"/>
      <c r="E82" s="1228"/>
      <c r="F82" s="1228"/>
      <c r="G82" s="1228"/>
      <c r="H82" s="1388"/>
      <c r="I82" s="1388"/>
      <c r="J82" s="1388"/>
      <c r="K82" s="1388"/>
      <c r="L82" s="1388"/>
      <c r="M82" s="1388"/>
      <c r="N82" s="6"/>
      <c r="O82" s="183"/>
      <c r="P82" s="183"/>
      <c r="Q82" s="176"/>
      <c r="R82" s="176"/>
      <c r="S82" s="176"/>
      <c r="T82" s="6"/>
      <c r="U82" s="6"/>
      <c r="V82" s="6"/>
      <c r="W82" s="6"/>
      <c r="X82" s="6"/>
      <c r="Y82" s="6"/>
      <c r="Z82" s="6"/>
      <c r="AA82" s="6"/>
    </row>
    <row r="83" spans="1:27" s="92" customFormat="1" x14ac:dyDescent="0.2">
      <c r="A83" s="123"/>
      <c r="B83" s="176"/>
      <c r="C83" s="6"/>
      <c r="D83" s="6"/>
      <c r="E83" s="6"/>
      <c r="F83" s="6"/>
      <c r="G83" s="6"/>
      <c r="H83" s="6"/>
      <c r="I83" s="6"/>
      <c r="J83" s="6"/>
      <c r="K83" s="6"/>
      <c r="L83" s="6"/>
      <c r="M83" s="6"/>
      <c r="N83" s="6"/>
      <c r="O83" s="183"/>
      <c r="P83" s="183"/>
      <c r="Q83" s="176"/>
      <c r="R83" s="176"/>
      <c r="S83" s="176"/>
      <c r="T83" s="6"/>
      <c r="U83" s="6"/>
      <c r="V83" s="6"/>
      <c r="W83" s="6"/>
      <c r="X83" s="6"/>
      <c r="Y83" s="6"/>
      <c r="Z83" s="6"/>
      <c r="AA83" s="6"/>
    </row>
    <row r="84" spans="1:27" s="92" customFormat="1" x14ac:dyDescent="0.2">
      <c r="A84" s="123"/>
      <c r="B84" s="176"/>
      <c r="C84" s="6"/>
      <c r="D84" s="6"/>
      <c r="E84" s="6"/>
      <c r="F84" s="6"/>
      <c r="G84" s="6"/>
      <c r="H84" s="6"/>
      <c r="I84" s="6"/>
      <c r="J84" s="6"/>
      <c r="K84" s="6"/>
      <c r="L84" s="6"/>
      <c r="M84" s="6"/>
      <c r="N84" s="6"/>
      <c r="O84" s="183"/>
      <c r="P84" s="183"/>
      <c r="Q84" s="176"/>
      <c r="R84" s="176"/>
      <c r="S84" s="176"/>
      <c r="T84" s="6"/>
      <c r="U84" s="6"/>
      <c r="V84" s="6"/>
      <c r="W84" s="6"/>
      <c r="X84" s="6"/>
      <c r="Y84" s="6"/>
      <c r="Z84" s="6"/>
      <c r="AA84" s="6"/>
    </row>
    <row r="85" spans="1:27" x14ac:dyDescent="0.2">
      <c r="A85" s="123"/>
      <c r="B85" s="180"/>
      <c r="C85" s="103"/>
      <c r="D85" s="6"/>
      <c r="E85" s="103"/>
      <c r="F85" s="103"/>
      <c r="G85" s="1389"/>
      <c r="H85" s="1227"/>
      <c r="I85" s="1227"/>
      <c r="J85" s="1227"/>
      <c r="K85" s="1227"/>
      <c r="L85" s="1227"/>
      <c r="M85" s="1227"/>
      <c r="N85" s="103"/>
      <c r="O85" s="103"/>
      <c r="P85" s="103"/>
      <c r="Q85" s="103"/>
      <c r="R85" s="103"/>
      <c r="S85" s="103"/>
      <c r="T85" s="103"/>
      <c r="U85" s="103"/>
      <c r="V85" s="103"/>
      <c r="W85" s="103"/>
      <c r="X85" s="103"/>
      <c r="Y85" s="103"/>
      <c r="Z85" s="103"/>
      <c r="AA85" s="103"/>
    </row>
    <row r="86" spans="1:27" x14ac:dyDescent="0.2">
      <c r="A86" s="123"/>
      <c r="B86" s="180"/>
      <c r="C86" s="103"/>
      <c r="D86" s="6"/>
      <c r="E86" s="103"/>
      <c r="F86" s="103"/>
      <c r="G86" s="103"/>
      <c r="H86" s="103"/>
      <c r="I86" s="103"/>
      <c r="J86" s="103"/>
      <c r="K86" s="103"/>
      <c r="L86" s="103"/>
      <c r="M86" s="103"/>
      <c r="N86" s="103"/>
      <c r="O86" s="103"/>
      <c r="P86" s="103"/>
      <c r="Q86" s="103"/>
      <c r="R86" s="103"/>
      <c r="S86" s="103"/>
      <c r="T86" s="103"/>
      <c r="U86" s="103"/>
      <c r="V86" s="103"/>
      <c r="W86" s="103"/>
      <c r="X86" s="103"/>
      <c r="Y86" s="103"/>
      <c r="Z86" s="103"/>
      <c r="AA86" s="103"/>
    </row>
    <row r="87" spans="1:27" x14ac:dyDescent="0.2">
      <c r="A87" s="123"/>
      <c r="B87" s="180"/>
      <c r="C87" s="103"/>
      <c r="D87" s="6"/>
      <c r="E87" s="103"/>
      <c r="F87" s="103"/>
      <c r="G87" s="103"/>
      <c r="H87" s="103"/>
      <c r="I87" s="103"/>
      <c r="J87" s="103"/>
      <c r="K87" s="103"/>
      <c r="L87" s="103"/>
      <c r="M87" s="103"/>
      <c r="N87" s="103"/>
      <c r="O87" s="103"/>
      <c r="P87" s="103"/>
      <c r="Q87" s="103"/>
      <c r="R87" s="103"/>
      <c r="S87" s="103"/>
      <c r="T87" s="103"/>
      <c r="U87" s="103"/>
      <c r="V87" s="103"/>
      <c r="W87" s="103"/>
      <c r="X87" s="103"/>
      <c r="Y87" s="103"/>
      <c r="Z87" s="103"/>
      <c r="AA87" s="103"/>
    </row>
    <row r="88" spans="1:27" x14ac:dyDescent="0.2">
      <c r="A88" s="123"/>
      <c r="B88" s="180"/>
      <c r="C88" s="103"/>
      <c r="D88" s="6"/>
      <c r="E88" s="103"/>
      <c r="F88" s="103"/>
      <c r="G88" s="103"/>
      <c r="H88" s="103"/>
      <c r="I88" s="103"/>
      <c r="J88" s="103"/>
      <c r="K88" s="103"/>
      <c r="L88" s="103"/>
      <c r="M88" s="103"/>
      <c r="N88" s="103"/>
      <c r="O88" s="103"/>
      <c r="P88" s="103"/>
      <c r="Q88" s="103"/>
      <c r="R88" s="103"/>
      <c r="S88" s="103"/>
      <c r="T88" s="103"/>
      <c r="U88" s="103"/>
      <c r="V88" s="103"/>
      <c r="W88" s="103"/>
      <c r="X88" s="103"/>
      <c r="Y88" s="103"/>
      <c r="Z88" s="103"/>
      <c r="AA88" s="103"/>
    </row>
    <row r="89" spans="1:27" x14ac:dyDescent="0.2">
      <c r="A89" s="123"/>
      <c r="B89" s="180"/>
      <c r="C89" s="103"/>
      <c r="D89" s="6"/>
      <c r="E89" s="103"/>
      <c r="F89" s="103"/>
      <c r="G89" s="103"/>
      <c r="H89" s="103"/>
      <c r="I89" s="103"/>
      <c r="J89" s="103"/>
      <c r="K89" s="103"/>
      <c r="L89" s="103"/>
      <c r="M89" s="103"/>
      <c r="N89" s="103"/>
      <c r="O89" s="103"/>
      <c r="P89" s="103"/>
      <c r="Q89" s="103"/>
      <c r="R89" s="103"/>
      <c r="S89" s="103"/>
      <c r="T89" s="103"/>
      <c r="U89" s="103"/>
      <c r="V89" s="103"/>
      <c r="W89" s="103"/>
      <c r="X89" s="103"/>
      <c r="Y89" s="103"/>
      <c r="Z89" s="103"/>
      <c r="AA89" s="103"/>
    </row>
    <row r="90" spans="1:27" x14ac:dyDescent="0.2">
      <c r="A90" s="123"/>
      <c r="B90" s="180"/>
      <c r="C90" s="103"/>
      <c r="D90" s="6"/>
      <c r="E90" s="103"/>
      <c r="F90" s="103"/>
      <c r="G90" s="103"/>
      <c r="H90" s="103"/>
      <c r="I90" s="103"/>
      <c r="J90" s="103"/>
      <c r="K90" s="103"/>
      <c r="L90" s="103"/>
      <c r="M90" s="103"/>
      <c r="N90" s="103"/>
      <c r="O90" s="103"/>
      <c r="P90" s="103"/>
      <c r="Q90" s="103"/>
      <c r="R90" s="103"/>
      <c r="S90" s="103"/>
      <c r="T90" s="103"/>
      <c r="U90" s="103"/>
      <c r="V90" s="103"/>
      <c r="W90" s="103"/>
      <c r="X90" s="103"/>
      <c r="Y90" s="103"/>
      <c r="Z90" s="103"/>
      <c r="AA90" s="103"/>
    </row>
    <row r="91" spans="1:27" x14ac:dyDescent="0.2">
      <c r="A91" s="123"/>
      <c r="B91" s="180"/>
      <c r="C91" s="103"/>
      <c r="D91" s="6"/>
      <c r="E91" s="103"/>
      <c r="F91" s="103"/>
      <c r="G91" s="103"/>
      <c r="H91" s="103"/>
      <c r="I91" s="103"/>
      <c r="J91" s="103"/>
      <c r="K91" s="103"/>
      <c r="L91" s="103"/>
      <c r="M91" s="103"/>
      <c r="N91" s="103"/>
      <c r="O91" s="103"/>
      <c r="P91" s="103"/>
      <c r="Q91" s="103"/>
      <c r="R91" s="103"/>
      <c r="S91" s="103"/>
      <c r="T91" s="103"/>
      <c r="U91" s="103"/>
      <c r="V91" s="103"/>
      <c r="W91" s="103"/>
      <c r="X91" s="103"/>
      <c r="Y91" s="103"/>
      <c r="Z91" s="103"/>
      <c r="AA91" s="103"/>
    </row>
    <row r="92" spans="1:27" x14ac:dyDescent="0.2">
      <c r="A92" s="123"/>
      <c r="B92" s="180"/>
      <c r="C92" s="103"/>
      <c r="D92" s="6"/>
      <c r="E92" s="103"/>
      <c r="F92" s="103"/>
      <c r="G92" s="103"/>
      <c r="H92" s="103"/>
      <c r="I92" s="103"/>
      <c r="J92" s="103"/>
      <c r="K92" s="103"/>
      <c r="L92" s="103"/>
      <c r="M92" s="103"/>
      <c r="N92" s="103"/>
      <c r="O92" s="103"/>
      <c r="P92" s="103"/>
      <c r="Q92" s="103"/>
      <c r="R92" s="103"/>
      <c r="S92" s="103"/>
      <c r="T92" s="103"/>
      <c r="U92" s="103"/>
      <c r="V92" s="103"/>
      <c r="W92" s="103"/>
      <c r="X92" s="103"/>
      <c r="Y92" s="103"/>
      <c r="Z92" s="103"/>
      <c r="AA92" s="103"/>
    </row>
    <row r="93" spans="1:27" x14ac:dyDescent="0.2">
      <c r="A93" s="123"/>
      <c r="B93" s="180"/>
      <c r="C93" s="103"/>
      <c r="D93" s="6"/>
      <c r="E93" s="103"/>
      <c r="F93" s="103"/>
      <c r="G93" s="103"/>
      <c r="H93" s="103"/>
      <c r="I93" s="103"/>
      <c r="J93" s="103"/>
      <c r="K93" s="103"/>
      <c r="L93" s="103"/>
      <c r="M93" s="103"/>
      <c r="N93" s="103"/>
      <c r="O93" s="103"/>
      <c r="P93" s="103"/>
      <c r="Q93" s="103"/>
      <c r="R93" s="103"/>
      <c r="S93" s="103"/>
      <c r="T93" s="103"/>
      <c r="U93" s="103"/>
      <c r="V93" s="103"/>
      <c r="W93" s="103"/>
      <c r="X93" s="103"/>
      <c r="Y93" s="103"/>
      <c r="Z93" s="103"/>
      <c r="AA93" s="103"/>
    </row>
    <row r="94" spans="1:27" x14ac:dyDescent="0.2">
      <c r="A94" s="123"/>
      <c r="B94" s="180"/>
      <c r="C94" s="103"/>
      <c r="D94" s="6"/>
      <c r="E94" s="103"/>
      <c r="F94" s="103"/>
      <c r="G94" s="103"/>
      <c r="H94" s="103"/>
      <c r="I94" s="103"/>
      <c r="J94" s="103"/>
      <c r="K94" s="103"/>
      <c r="L94" s="103"/>
      <c r="M94" s="103"/>
      <c r="N94" s="103"/>
      <c r="O94" s="103"/>
      <c r="P94" s="103"/>
      <c r="Q94" s="103"/>
      <c r="R94" s="103"/>
      <c r="S94" s="103"/>
      <c r="T94" s="103"/>
      <c r="U94" s="103"/>
      <c r="V94" s="103"/>
      <c r="W94" s="103"/>
      <c r="X94" s="103"/>
      <c r="Y94" s="103"/>
      <c r="Z94" s="103"/>
      <c r="AA94" s="103"/>
    </row>
    <row r="95" spans="1:27" x14ac:dyDescent="0.2">
      <c r="A95" s="123"/>
      <c r="B95" s="180"/>
      <c r="C95" s="103"/>
      <c r="D95" s="6"/>
      <c r="E95" s="103"/>
      <c r="F95" s="103"/>
      <c r="G95" s="103"/>
      <c r="H95" s="103"/>
      <c r="I95" s="103"/>
      <c r="J95" s="103"/>
      <c r="K95" s="103"/>
      <c r="L95" s="103"/>
      <c r="M95" s="103"/>
      <c r="N95" s="103"/>
      <c r="O95" s="103"/>
      <c r="P95" s="103"/>
      <c r="Q95" s="103"/>
      <c r="R95" s="103"/>
      <c r="S95" s="103"/>
      <c r="T95" s="103"/>
      <c r="U95" s="103"/>
      <c r="V95" s="103"/>
      <c r="W95" s="103"/>
      <c r="X95" s="103"/>
      <c r="Y95" s="103"/>
      <c r="Z95" s="103"/>
      <c r="AA95" s="103"/>
    </row>
    <row r="96" spans="1:27" x14ac:dyDescent="0.2">
      <c r="A96" s="123"/>
      <c r="B96" s="180"/>
      <c r="C96" s="103"/>
      <c r="D96" s="6"/>
      <c r="E96" s="103"/>
      <c r="F96" s="103"/>
      <c r="G96" s="103"/>
      <c r="H96" s="103"/>
      <c r="I96" s="103"/>
      <c r="J96" s="103"/>
      <c r="K96" s="103"/>
      <c r="L96" s="103"/>
      <c r="M96" s="103"/>
      <c r="N96" s="103"/>
      <c r="O96" s="103"/>
      <c r="P96" s="103"/>
      <c r="Q96" s="103"/>
      <c r="R96" s="103"/>
      <c r="S96" s="103"/>
      <c r="T96" s="103"/>
      <c r="U96" s="103"/>
      <c r="V96" s="103"/>
      <c r="W96" s="103"/>
      <c r="X96" s="103"/>
      <c r="Y96" s="103"/>
      <c r="Z96" s="103"/>
      <c r="AA96" s="103"/>
    </row>
    <row r="97" spans="1:27" x14ac:dyDescent="0.2">
      <c r="A97" s="123"/>
      <c r="B97" s="180"/>
      <c r="C97" s="103"/>
      <c r="D97" s="6"/>
      <c r="E97" s="103"/>
      <c r="F97" s="103"/>
      <c r="G97" s="103"/>
      <c r="H97" s="103"/>
      <c r="I97" s="103"/>
      <c r="J97" s="103"/>
      <c r="K97" s="103"/>
      <c r="L97" s="103"/>
      <c r="M97" s="103"/>
      <c r="N97" s="103"/>
      <c r="O97" s="103"/>
      <c r="P97" s="103"/>
      <c r="Q97" s="103"/>
      <c r="R97" s="103"/>
      <c r="S97" s="103"/>
      <c r="T97" s="103"/>
      <c r="U97" s="103"/>
      <c r="V97" s="103"/>
      <c r="W97" s="103"/>
      <c r="X97" s="103"/>
      <c r="Y97" s="103"/>
      <c r="Z97" s="103"/>
      <c r="AA97" s="103"/>
    </row>
    <row r="98" spans="1:27" x14ac:dyDescent="0.2">
      <c r="A98" s="123"/>
      <c r="B98" s="180"/>
      <c r="C98" s="103"/>
      <c r="D98" s="6"/>
      <c r="E98" s="103"/>
      <c r="F98" s="103"/>
      <c r="G98" s="103"/>
      <c r="H98" s="103"/>
      <c r="I98" s="103"/>
      <c r="J98" s="103"/>
      <c r="K98" s="103"/>
      <c r="L98" s="103"/>
      <c r="M98" s="103"/>
      <c r="N98" s="103"/>
      <c r="O98" s="103"/>
      <c r="P98" s="103"/>
      <c r="Q98" s="103"/>
      <c r="R98" s="103"/>
      <c r="S98" s="103"/>
      <c r="T98" s="103"/>
      <c r="U98" s="103"/>
      <c r="V98" s="103"/>
      <c r="W98" s="103"/>
      <c r="X98" s="103"/>
      <c r="Y98" s="103"/>
      <c r="Z98" s="103"/>
      <c r="AA98" s="103"/>
    </row>
    <row r="99" spans="1:27" x14ac:dyDescent="0.2">
      <c r="A99" s="103"/>
      <c r="B99" s="180"/>
      <c r="C99" s="103"/>
      <c r="D99" s="6"/>
      <c r="E99" s="103"/>
      <c r="F99" s="103"/>
      <c r="G99" s="103"/>
      <c r="H99" s="103"/>
      <c r="I99" s="103"/>
      <c r="J99" s="103"/>
      <c r="K99" s="103"/>
      <c r="L99" s="103"/>
      <c r="M99" s="103"/>
      <c r="N99" s="103"/>
      <c r="O99" s="103"/>
      <c r="P99" s="103"/>
      <c r="Q99" s="103"/>
      <c r="R99" s="103"/>
      <c r="S99" s="103"/>
      <c r="T99" s="103"/>
      <c r="U99" s="103"/>
      <c r="V99" s="103"/>
      <c r="W99" s="103"/>
      <c r="X99" s="103"/>
      <c r="Y99" s="103"/>
      <c r="Z99" s="103"/>
      <c r="AA99" s="103"/>
    </row>
    <row r="100" spans="1:27" x14ac:dyDescent="0.2">
      <c r="A100" s="103"/>
      <c r="B100" s="180"/>
      <c r="C100" s="103"/>
      <c r="D100" s="6"/>
      <c r="E100" s="103"/>
      <c r="F100" s="103"/>
      <c r="G100" s="103"/>
      <c r="H100" s="103"/>
      <c r="I100" s="103"/>
      <c r="J100" s="103"/>
      <c r="K100" s="103"/>
      <c r="L100" s="103"/>
      <c r="M100" s="103"/>
      <c r="N100" s="103"/>
      <c r="O100" s="103"/>
      <c r="P100" s="103"/>
      <c r="Q100" s="103"/>
      <c r="R100" s="103"/>
      <c r="S100" s="103"/>
      <c r="T100" s="103"/>
      <c r="U100" s="103"/>
      <c r="V100" s="103"/>
      <c r="W100" s="103"/>
      <c r="X100" s="103"/>
      <c r="Y100" s="103"/>
      <c r="Z100" s="103"/>
      <c r="AA100" s="103"/>
    </row>
    <row r="101" spans="1:27" x14ac:dyDescent="0.2">
      <c r="A101" s="103"/>
      <c r="B101" s="180"/>
      <c r="C101" s="103"/>
      <c r="D101" s="6"/>
      <c r="E101" s="103"/>
      <c r="F101" s="103"/>
      <c r="G101" s="103"/>
      <c r="H101" s="103"/>
      <c r="I101" s="103"/>
      <c r="J101" s="103"/>
      <c r="K101" s="103"/>
      <c r="L101" s="103"/>
      <c r="M101" s="103"/>
      <c r="N101" s="103"/>
      <c r="O101" s="103"/>
      <c r="P101" s="103"/>
      <c r="Q101" s="103"/>
      <c r="R101" s="103"/>
      <c r="S101" s="103"/>
      <c r="T101" s="103"/>
      <c r="U101" s="103"/>
      <c r="V101" s="103"/>
      <c r="W101" s="103"/>
      <c r="X101" s="103"/>
      <c r="Y101" s="103"/>
      <c r="Z101" s="103"/>
      <c r="AA101" s="103"/>
    </row>
    <row r="102" spans="1:27" x14ac:dyDescent="0.2">
      <c r="A102" s="103"/>
      <c r="B102" s="180"/>
      <c r="C102" s="103"/>
      <c r="D102" s="6"/>
      <c r="E102" s="103"/>
      <c r="F102" s="103"/>
      <c r="G102" s="103"/>
      <c r="H102" s="103"/>
      <c r="I102" s="103"/>
      <c r="J102" s="103"/>
      <c r="K102" s="103"/>
      <c r="L102" s="103"/>
      <c r="M102" s="103"/>
      <c r="N102" s="103"/>
      <c r="O102" s="103"/>
      <c r="P102" s="103"/>
      <c r="Q102" s="103"/>
      <c r="R102" s="103"/>
      <c r="S102" s="103"/>
      <c r="T102" s="103"/>
      <c r="U102" s="103"/>
      <c r="V102" s="103"/>
      <c r="W102" s="103"/>
      <c r="X102" s="103"/>
      <c r="Y102" s="103"/>
      <c r="Z102" s="103"/>
      <c r="AA102" s="103"/>
    </row>
  </sheetData>
  <sheetProtection algorithmName="SHA-512" hashValue="13bAx0emhxNZAGuw1g+vT+ktQxXEa2b7A4dtcth1+zsHnhwPuANbqpZJNYrZ4Sid0RsUC/Ywi/8Boss5iPaopQ==" saltValue="7eh9M8WFwjolloOiChOxAQ==" spinCount="100000" sheet="1" objects="1" scenarios="1" formatColumns="0" formatRows="0"/>
  <protectedRanges>
    <protectedRange sqref="K43:K44 K27:K28 K34:K39" name="Range4"/>
    <protectedRange sqref="F79:M79" name="Range3"/>
    <protectedRange sqref="K34" name="Range1"/>
    <protectedRange sqref="K35" name="Range2"/>
  </protectedRanges>
  <phoneticPr fontId="3" type="noConversion"/>
  <conditionalFormatting sqref="I74:M74 H75:M75">
    <cfRule type="expression" dxfId="43" priority="23">
      <formula>H$62+H$65=0</formula>
    </cfRule>
  </conditionalFormatting>
  <conditionalFormatting sqref="L35">
    <cfRule type="cellIs" dxfId="42" priority="21" operator="equal">
      <formula>"ok"</formula>
    </cfRule>
  </conditionalFormatting>
  <conditionalFormatting sqref="G67">
    <cfRule type="expression" dxfId="41" priority="20">
      <formula>G$63=0</formula>
    </cfRule>
  </conditionalFormatting>
  <conditionalFormatting sqref="H74">
    <cfRule type="expression" dxfId="40" priority="17">
      <formula>H$62+H$65=0</formula>
    </cfRule>
  </conditionalFormatting>
  <conditionalFormatting sqref="I76:M76">
    <cfRule type="expression" dxfId="39" priority="15">
      <formula>I$62+I$65=0</formula>
    </cfRule>
  </conditionalFormatting>
  <conditionalFormatting sqref="H76">
    <cfRule type="expression" dxfId="38" priority="14">
      <formula>H$62+H$65=0</formula>
    </cfRule>
  </conditionalFormatting>
  <conditionalFormatting sqref="H80:M80">
    <cfRule type="expression" dxfId="37" priority="13">
      <formula>H$62+H$65=0</formula>
    </cfRule>
  </conditionalFormatting>
  <conditionalFormatting sqref="K39">
    <cfRule type="expression" dxfId="36" priority="12">
      <formula>$S$40=2</formula>
    </cfRule>
  </conditionalFormatting>
  <conditionalFormatting sqref="K40">
    <cfRule type="expression" dxfId="35" priority="9">
      <formula>$S$40=2</formula>
    </cfRule>
  </conditionalFormatting>
  <conditionalFormatting sqref="C39:C40">
    <cfRule type="expression" dxfId="34" priority="8">
      <formula>$S$40=2</formula>
    </cfRule>
  </conditionalFormatting>
  <conditionalFormatting sqref="H70:M70">
    <cfRule type="expression" dxfId="33" priority="5">
      <formula>$S$40=2</formula>
    </cfRule>
  </conditionalFormatting>
  <conditionalFormatting sqref="G70">
    <cfRule type="expression" dxfId="32" priority="4">
      <formula>$S$40=2</formula>
    </cfRule>
  </conditionalFormatting>
  <conditionalFormatting sqref="I67:M69">
    <cfRule type="expression" dxfId="31" priority="2">
      <formula>I$62+I$65=0</formula>
    </cfRule>
  </conditionalFormatting>
  <conditionalFormatting sqref="H67:H69">
    <cfRule type="expression" dxfId="30" priority="1">
      <formula>H$62+H$65=0</formula>
    </cfRule>
  </conditionalFormatting>
  <conditionalFormatting sqref="H72:M72">
    <cfRule type="expression" dxfId="29" priority="46">
      <formula>OR(H$62=0,$S$34=1)</formula>
    </cfRule>
  </conditionalFormatting>
  <dataValidations xWindow="987" yWindow="511" count="11">
    <dataValidation errorStyle="warning" allowBlank="1" showInputMessage="1" showErrorMessage="1" errorTitle="Expiring variation amount" error="The expiring variation amount must be entered as a whole negative number." sqref="C78 C64:C66 E80 G67:M70 G74:M76" xr:uid="{00000000-0002-0000-0400-000000000000}"/>
    <dataValidation allowBlank="1" showErrorMessage="1" error="You must select the date from the drop down list." promptTitle="Application Start Date          " prompt="Select the date of the first rating year for which this application applies" sqref="M3" xr:uid="{00000000-0002-0000-0400-000001000000}"/>
    <dataValidation errorStyle="warning" allowBlank="1" showErrorMessage="1" errorTitle="Expiring variation amount" error="The expiring variation amount must be entered as a whole negative number." promptTitle="Percentage value of expiring SV" prompt="This cell calculates the percentage value of the expiring variation relative to the current year's general income" sqref="F80:M80" xr:uid="{00000000-0002-0000-0400-000002000000}"/>
    <dataValidation allowBlank="1" showInputMessage="1" showErrorMessage="1" promptTitle="Prior year catch up/excess" sqref="K50" xr:uid="{00000000-0002-0000-0400-000003000000}"/>
    <dataValidation allowBlank="1" showInputMessage="1" showErrorMessage="1" promptTitle="Crown land adjustment" sqref="K49" xr:uid="{00000000-0002-0000-0400-000004000000}"/>
    <dataValidation errorStyle="warning" operator="greaterThanOrEqual" allowBlank="1" showInputMessage="1" showErrorMessage="1" errorTitle="Expiring variation amount" error="The expiring variation amount must be entered as a whole negative number." promptTitle="Expiring SV" sqref="F79:M79" xr:uid="{00000000-0002-0000-0400-000005000000}"/>
    <dataValidation errorStyle="warning" allowBlank="1" showInputMessage="1" showErrorMessage="1" errorTitle="Expiring variation amount" error="The expiring variation amount must be entered as a whole negative number." promptTitle="Number of years before expiry" sqref="K37" xr:uid="{00000000-0002-0000-0400-000006000000}"/>
    <dataValidation allowBlank="1" showErrorMessage="1" promptTitle="Valuation Objections" sqref="K51" xr:uid="{00000000-0002-0000-0400-000007000000}"/>
    <dataValidation allowBlank="1" showErrorMessage="1" sqref="G72:M73" xr:uid="{00000000-0002-0000-0400-000008000000}"/>
    <dataValidation errorStyle="warning" allowBlank="1" showInputMessage="1" showErrorMessage="1" errorTitle="Expiring variation amount" error="The expiring variation amount must be entered as a whole negative number." promptTitle="Forward yr SV % increase" sqref="K27:K28 K38:K39" xr:uid="{00000000-0002-0000-0400-000009000000}"/>
    <dataValidation type="list" allowBlank="1" showInputMessage="1" showErrorMessage="1" sqref="Q13" xr:uid="{00000000-0002-0000-0400-00000A000000}">
      <formula1>$D$68:$D$131</formula1>
    </dataValidation>
  </dataValidations>
  <printOptions horizontalCentered="1"/>
  <pageMargins left="0.23622047244094491" right="0.23622047244094491" top="0.74803149606299213" bottom="0.74803149606299213" header="0.31496062992125984" footer="0.31496062992125984"/>
  <pageSetup paperSize="9" scale="83" fitToWidth="7" fitToHeight="3" orientation="landscape" r:id="rId1"/>
  <headerFooter alignWithMargins="0"/>
  <rowBreaks count="1" manualBreakCount="1">
    <brk id="41" min="2" max="13"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7" id="{E815E005-026F-43D7-AA5C-0D8387500329}">
            <xm:f>$K$30='WK0 - Input data'!$B$249</xm:f>
            <x14:dxf>
              <font>
                <strike val="0"/>
                <color theme="0" tint="-0.499984740745262"/>
              </font>
              <fill>
                <patternFill>
                  <bgColor theme="1"/>
                </patternFill>
              </fill>
            </x14:dxf>
          </x14:cfRule>
          <xm:sqref>G65:M65</xm:sqref>
        </x14:conditionalFormatting>
      </x14:conditionalFormattings>
    </ext>
    <ext xmlns:x14="http://schemas.microsoft.com/office/spreadsheetml/2009/9/main" uri="{CCE6A557-97BC-4b89-ADB6-D9C93CAAB3DF}">
      <x14:dataValidations xmlns:xm="http://schemas.microsoft.com/office/excel/2006/main" xWindow="987" yWindow="511" count="7">
        <x14:dataValidation type="list" allowBlank="1" showInputMessage="1" showErrorMessage="1" xr:uid="{00000000-0002-0000-0400-00000B000000}">
          <x14:formula1>
            <xm:f>'WK0 - Input data'!$B$228:$B$229</xm:f>
          </x14:formula1>
          <xm:sqref>K34</xm:sqref>
        </x14:dataValidation>
        <x14:dataValidation type="list" allowBlank="1" showInputMessage="1" showErrorMessage="1" xr:uid="{00000000-0002-0000-0400-00000C000000}">
          <x14:formula1>
            <xm:f>'WK0 - Input data'!$E$234:$E$240</xm:f>
          </x14:formula1>
          <xm:sqref>K35</xm:sqref>
        </x14:dataValidation>
        <x14:dataValidation type="list" allowBlank="1" showInputMessage="1" showErrorMessage="1" xr:uid="{00000000-0002-0000-0400-00000D000000}">
          <x14:formula1>
            <xm:f>'WK0 - Input data'!$E$257:$E$265</xm:f>
          </x14:formula1>
          <xm:sqref>K43</xm:sqref>
        </x14:dataValidation>
        <x14:dataValidation type="list" allowBlank="1" showInputMessage="1" showErrorMessage="1" xr:uid="{00000000-0002-0000-0400-00000E000000}">
          <x14:formula1>
            <xm:f>'WK0 - Input data'!$H$257:$H$265</xm:f>
          </x14:formula1>
          <xm:sqref>K44</xm:sqref>
        </x14:dataValidation>
        <x14:dataValidation type="list" allowBlank="1" showInputMessage="1" showErrorMessage="1" xr:uid="{00000000-0002-0000-0400-00000F000000}">
          <x14:formula1>
            <xm:f>'WK0 - Input data'!$B$243:$B$245</xm:f>
          </x14:formula1>
          <xm:sqref>K36</xm:sqref>
        </x14:dataValidation>
        <x14:dataValidation type="list" allowBlank="1" showInputMessage="1" showErrorMessage="1" xr:uid="{00000000-0002-0000-0400-000010000000}">
          <x14:formula1>
            <xm:f>'WK0 - Input data'!$B$248:$B$249</xm:f>
          </x14:formula1>
          <xm:sqref>K30</xm:sqref>
        </x14:dataValidation>
        <x14:dataValidation type="list" allowBlank="1" showInputMessage="1" showErrorMessage="1" xr:uid="{00000000-0002-0000-0400-000011000000}">
          <x14:formula1>
            <xm:f>'WK0 - Input data'!$J$70:$J$89</xm:f>
          </x14:formula1>
          <xm:sqref>E13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BF754"/>
  <sheetViews>
    <sheetView zoomScale="95" zoomScaleNormal="95" workbookViewId="0"/>
  </sheetViews>
  <sheetFormatPr defaultColWidth="9.140625" defaultRowHeight="12.75" outlineLevelRow="1" outlineLevelCol="1" x14ac:dyDescent="0.2"/>
  <cols>
    <col min="1" max="1" width="2.85546875" style="129" customWidth="1"/>
    <col min="2" max="2" width="2.140625" style="113" customWidth="1"/>
    <col min="3" max="3" width="13.5703125" style="123" customWidth="1"/>
    <col min="4" max="4" width="20.140625" style="129" customWidth="1"/>
    <col min="5" max="5" width="16.140625" style="129" customWidth="1"/>
    <col min="6" max="6" width="10.42578125" style="129" customWidth="1"/>
    <col min="7" max="7" width="9.42578125" style="129" customWidth="1"/>
    <col min="8" max="8" width="9.42578125" style="299" customWidth="1"/>
    <col min="9" max="10" width="10.5703125" style="129" customWidth="1"/>
    <col min="11" max="11" width="21.5703125" style="129" customWidth="1"/>
    <col min="12" max="12" width="20.85546875" style="130" customWidth="1"/>
    <col min="13" max="13" width="23.7109375" style="128" customWidth="1"/>
    <col min="14" max="14" width="2.7109375" style="113" customWidth="1"/>
    <col min="15" max="15" width="5.140625" style="115" customWidth="1"/>
    <col min="16" max="16" width="9.140625" style="115" customWidth="1"/>
    <col min="17" max="17" width="17" style="81" hidden="1" customWidth="1" outlineLevel="1"/>
    <col min="18" max="18" width="9.140625" style="115" customWidth="1" collapsed="1"/>
    <col min="19" max="19" width="9.140625" style="115" customWidth="1"/>
    <col min="20" max="20" width="8.140625" style="115" customWidth="1"/>
    <col min="21" max="16384" width="9.140625" style="115"/>
  </cols>
  <sheetData>
    <row r="1" spans="1:36" ht="13.5" thickBot="1" x14ac:dyDescent="0.25">
      <c r="A1" s="123"/>
      <c r="D1" s="123"/>
      <c r="E1" s="123"/>
      <c r="F1" s="123"/>
      <c r="G1" s="123"/>
      <c r="H1" s="123"/>
      <c r="I1" s="123"/>
      <c r="J1" s="123"/>
      <c r="K1" s="123"/>
      <c r="L1" s="128"/>
      <c r="O1" s="113"/>
      <c r="P1" s="113"/>
      <c r="Q1" s="123"/>
      <c r="R1" s="113"/>
      <c r="S1" s="113"/>
      <c r="T1" s="113"/>
      <c r="U1" s="113"/>
      <c r="V1" s="113"/>
      <c r="W1" s="113"/>
      <c r="X1" s="113"/>
      <c r="Y1" s="113"/>
      <c r="Z1" s="113"/>
      <c r="AA1" s="113"/>
      <c r="AB1" s="113"/>
      <c r="AC1" s="113"/>
      <c r="AD1" s="113"/>
      <c r="AE1" s="113"/>
      <c r="AF1" s="113"/>
      <c r="AG1" s="113"/>
      <c r="AH1" s="113"/>
      <c r="AI1" s="113"/>
      <c r="AJ1" s="113"/>
    </row>
    <row r="2" spans="1:36" ht="12" x14ac:dyDescent="0.2">
      <c r="A2" s="123"/>
      <c r="B2" s="352"/>
      <c r="C2" s="323"/>
      <c r="D2" s="323"/>
      <c r="E2" s="323"/>
      <c r="F2" s="323"/>
      <c r="G2" s="323"/>
      <c r="H2" s="323"/>
      <c r="I2" s="323"/>
      <c r="J2" s="323"/>
      <c r="K2" s="323"/>
      <c r="L2" s="354"/>
      <c r="M2" s="355"/>
      <c r="N2" s="654"/>
      <c r="O2" s="113"/>
      <c r="P2" s="113"/>
      <c r="Q2" s="113"/>
      <c r="R2" s="113"/>
      <c r="S2" s="113"/>
      <c r="T2" s="113"/>
      <c r="U2" s="113"/>
      <c r="V2" s="113"/>
      <c r="W2" s="113"/>
      <c r="X2" s="113"/>
      <c r="Y2" s="113"/>
      <c r="Z2" s="113"/>
      <c r="AA2" s="113"/>
      <c r="AB2" s="113"/>
      <c r="AC2" s="113"/>
      <c r="AD2" s="113"/>
      <c r="AE2" s="113"/>
      <c r="AF2" s="113"/>
      <c r="AG2" s="113"/>
      <c r="AH2" s="113"/>
      <c r="AI2" s="113"/>
      <c r="AJ2" s="113"/>
    </row>
    <row r="3" spans="1:36" ht="12" x14ac:dyDescent="0.2">
      <c r="A3" s="123"/>
      <c r="B3" s="357"/>
      <c r="C3" s="1418" t="str">
        <f>'WK1 - Identification'!E13</f>
        <v>Central Coast Council</v>
      </c>
      <c r="D3" s="1419"/>
      <c r="E3" s="1419"/>
      <c r="F3" s="1423" t="str">
        <f>'WK1 - Identification'!C16</f>
        <v>Former council areas:</v>
      </c>
      <c r="G3" s="1420" t="str">
        <f t="array" ref="G3:K3">TRANSPOSE('WK1 - Identification'!E16:E20)</f>
        <v>Gosford</v>
      </c>
      <c r="H3" s="1420" t="str">
        <v>Wyong</v>
      </c>
      <c r="I3" s="1421" t="str">
        <v>.</v>
      </c>
      <c r="J3" s="1421" t="str">
        <v>.</v>
      </c>
      <c r="K3" s="1422" t="str">
        <v>.</v>
      </c>
      <c r="L3" s="152"/>
      <c r="M3" s="216"/>
      <c r="N3" s="655"/>
      <c r="O3" s="113"/>
      <c r="P3" s="113"/>
      <c r="Q3" s="113"/>
      <c r="R3" s="113"/>
      <c r="S3" s="113"/>
      <c r="T3" s="113"/>
      <c r="U3" s="113"/>
      <c r="V3" s="113"/>
      <c r="W3" s="113"/>
      <c r="X3" s="113"/>
      <c r="Y3" s="113"/>
      <c r="Z3" s="113"/>
      <c r="AA3" s="113"/>
      <c r="AB3" s="113"/>
      <c r="AC3" s="113"/>
      <c r="AD3" s="113"/>
      <c r="AE3" s="113"/>
      <c r="AF3" s="113"/>
      <c r="AG3" s="113"/>
      <c r="AH3" s="113"/>
      <c r="AI3" s="113"/>
      <c r="AJ3" s="113"/>
    </row>
    <row r="4" spans="1:36" ht="18" x14ac:dyDescent="0.25">
      <c r="A4" s="123"/>
      <c r="B4" s="357"/>
      <c r="C4" s="116"/>
      <c r="D4" s="116"/>
      <c r="E4" s="116"/>
      <c r="F4" s="116"/>
      <c r="G4" s="117"/>
      <c r="H4" s="116"/>
      <c r="I4" s="116"/>
      <c r="J4" s="116"/>
      <c r="K4" s="116"/>
      <c r="L4" s="152"/>
      <c r="M4" s="301"/>
      <c r="N4" s="372"/>
      <c r="O4" s="113"/>
      <c r="P4" s="113"/>
      <c r="Q4" s="200"/>
      <c r="R4" s="113"/>
      <c r="S4" s="113"/>
      <c r="T4" s="113"/>
      <c r="U4" s="113"/>
      <c r="V4" s="113"/>
      <c r="W4" s="113"/>
      <c r="X4" s="113"/>
      <c r="Y4" s="113"/>
      <c r="Z4" s="113"/>
      <c r="AA4" s="113"/>
      <c r="AB4" s="113"/>
      <c r="AC4" s="113"/>
      <c r="AD4" s="113"/>
      <c r="AE4" s="113"/>
      <c r="AF4" s="113"/>
      <c r="AG4" s="113"/>
      <c r="AH4" s="113"/>
      <c r="AI4" s="113"/>
      <c r="AJ4" s="113"/>
    </row>
    <row r="5" spans="1:36" ht="15.75" x14ac:dyDescent="0.25">
      <c r="A5" s="123"/>
      <c r="B5" s="357"/>
      <c r="C5" s="116"/>
      <c r="D5" s="154"/>
      <c r="E5" s="154"/>
      <c r="F5" s="154"/>
      <c r="G5" s="111"/>
      <c r="H5" s="131" t="s">
        <v>148</v>
      </c>
      <c r="I5" s="111"/>
      <c r="J5" s="154"/>
      <c r="K5" s="154"/>
      <c r="L5" s="154"/>
      <c r="M5" s="154"/>
      <c r="N5" s="369"/>
      <c r="O5" s="113"/>
      <c r="P5" s="113"/>
      <c r="Q5" s="200"/>
      <c r="R5" s="113"/>
      <c r="S5" s="113"/>
      <c r="T5" s="113"/>
      <c r="U5" s="113"/>
      <c r="V5" s="113"/>
      <c r="W5" s="113"/>
      <c r="X5" s="113"/>
      <c r="Y5" s="113"/>
      <c r="Z5" s="113"/>
      <c r="AA5" s="113"/>
      <c r="AB5" s="113"/>
      <c r="AC5" s="113"/>
      <c r="AD5" s="113"/>
      <c r="AE5" s="113"/>
      <c r="AF5" s="113"/>
      <c r="AG5" s="113"/>
      <c r="AH5" s="113"/>
      <c r="AI5" s="113"/>
      <c r="AJ5" s="113"/>
    </row>
    <row r="6" spans="1:36" ht="15" x14ac:dyDescent="0.2">
      <c r="A6" s="123"/>
      <c r="B6" s="357"/>
      <c r="C6" s="157"/>
      <c r="D6" s="157"/>
      <c r="E6" s="116"/>
      <c r="F6" s="116"/>
      <c r="G6" s="164"/>
      <c r="H6" s="116"/>
      <c r="I6" s="164"/>
      <c r="J6" s="116"/>
      <c r="K6" s="116"/>
      <c r="L6" s="152"/>
      <c r="M6" s="152"/>
      <c r="N6" s="370"/>
      <c r="O6" s="113"/>
      <c r="P6" s="113"/>
      <c r="Q6" s="200"/>
      <c r="R6" s="113"/>
      <c r="S6" s="113"/>
      <c r="T6" s="113"/>
      <c r="U6" s="113"/>
      <c r="V6" s="113"/>
      <c r="W6" s="113"/>
      <c r="X6" s="113"/>
      <c r="Y6" s="113"/>
      <c r="Z6" s="113"/>
      <c r="AA6" s="113"/>
      <c r="AB6" s="113"/>
      <c r="AC6" s="113"/>
      <c r="AD6" s="113"/>
      <c r="AE6" s="113"/>
      <c r="AF6" s="113"/>
      <c r="AG6" s="113"/>
      <c r="AH6" s="113"/>
      <c r="AI6" s="113"/>
      <c r="AJ6" s="113"/>
    </row>
    <row r="7" spans="1:36" ht="15.75" x14ac:dyDescent="0.25">
      <c r="A7" s="123"/>
      <c r="B7" s="357"/>
      <c r="C7" s="116"/>
      <c r="D7" s="216"/>
      <c r="E7" s="216"/>
      <c r="F7" s="116"/>
      <c r="G7" s="181"/>
      <c r="H7" s="690" t="str">
        <f>"CALCULATION OF NOTIONAL GENERAL INCOME "&amp;'WK0 - Input data'!F58</f>
        <v>CALCULATION OF NOTIONAL GENERAL INCOME 2020-21</v>
      </c>
      <c r="I7" s="181"/>
      <c r="J7" s="216"/>
      <c r="K7" s="216"/>
      <c r="L7" s="216"/>
      <c r="M7" s="216"/>
      <c r="N7" s="370"/>
      <c r="O7" s="113"/>
      <c r="P7" s="113"/>
      <c r="Q7" s="200"/>
      <c r="R7" s="113"/>
      <c r="S7" s="113"/>
      <c r="T7" s="113"/>
      <c r="U7" s="113"/>
      <c r="V7" s="113"/>
      <c r="W7" s="113"/>
      <c r="X7" s="113"/>
      <c r="Y7" s="113"/>
      <c r="Z7" s="113"/>
      <c r="AA7" s="113"/>
      <c r="AB7" s="113"/>
      <c r="AC7" s="113"/>
      <c r="AD7" s="113"/>
      <c r="AE7" s="113"/>
      <c r="AF7" s="113"/>
      <c r="AG7" s="113"/>
      <c r="AH7" s="113"/>
      <c r="AI7" s="113"/>
      <c r="AJ7" s="113"/>
    </row>
    <row r="8" spans="1:36" ht="15.75" x14ac:dyDescent="0.25">
      <c r="A8" s="123"/>
      <c r="B8" s="357"/>
      <c r="C8" s="116"/>
      <c r="D8" s="216"/>
      <c r="E8" s="216"/>
      <c r="F8" s="116"/>
      <c r="G8" s="181"/>
      <c r="H8" s="181" t="s">
        <v>14</v>
      </c>
      <c r="I8" s="181"/>
      <c r="J8" s="216"/>
      <c r="K8" s="216"/>
      <c r="L8" s="216"/>
      <c r="M8" s="216"/>
      <c r="N8" s="370"/>
      <c r="O8" s="113"/>
      <c r="P8" s="113"/>
      <c r="Q8" s="200"/>
      <c r="R8" s="113"/>
      <c r="S8" s="113"/>
      <c r="T8" s="113"/>
      <c r="U8" s="113"/>
      <c r="V8" s="113"/>
      <c r="W8" s="113"/>
      <c r="X8" s="113"/>
      <c r="Y8" s="113"/>
      <c r="Z8" s="113"/>
      <c r="AA8" s="113"/>
      <c r="AB8" s="113"/>
      <c r="AC8" s="113"/>
      <c r="AD8" s="113"/>
      <c r="AE8" s="113"/>
      <c r="AF8" s="113"/>
      <c r="AG8" s="113"/>
      <c r="AH8" s="113"/>
      <c r="AI8" s="113"/>
      <c r="AJ8" s="113"/>
    </row>
    <row r="9" spans="1:36" ht="7.5" customHeight="1" x14ac:dyDescent="0.25">
      <c r="A9" s="123"/>
      <c r="B9" s="357"/>
      <c r="C9" s="144"/>
      <c r="D9" s="216"/>
      <c r="E9" s="216"/>
      <c r="F9" s="216"/>
      <c r="G9" s="181"/>
      <c r="H9" s="181"/>
      <c r="I9" s="181"/>
      <c r="J9" s="216"/>
      <c r="K9" s="216"/>
      <c r="L9" s="216"/>
      <c r="M9" s="216"/>
      <c r="N9" s="370"/>
      <c r="O9" s="113"/>
      <c r="P9" s="113"/>
      <c r="Q9" s="113"/>
      <c r="R9" s="113"/>
      <c r="S9" s="113"/>
      <c r="T9" s="113"/>
      <c r="U9" s="113"/>
      <c r="V9" s="113"/>
      <c r="W9" s="113"/>
      <c r="X9" s="113"/>
      <c r="Y9" s="113"/>
      <c r="Z9" s="113"/>
      <c r="AA9" s="113"/>
      <c r="AB9" s="113"/>
      <c r="AC9" s="113"/>
      <c r="AD9" s="113"/>
      <c r="AE9" s="113"/>
      <c r="AF9" s="113"/>
      <c r="AG9" s="113"/>
      <c r="AH9" s="113"/>
      <c r="AI9" s="113"/>
      <c r="AJ9" s="113"/>
    </row>
    <row r="10" spans="1:36" ht="20.25" x14ac:dyDescent="0.3">
      <c r="A10" s="123"/>
      <c r="B10" s="357"/>
      <c r="C10" s="116"/>
      <c r="D10" s="1"/>
      <c r="E10" s="1"/>
      <c r="F10" s="1"/>
      <c r="G10" s="199"/>
      <c r="H10" s="250" t="s">
        <v>509</v>
      </c>
      <c r="I10" s="199"/>
      <c r="J10" s="1"/>
      <c r="K10" s="1"/>
      <c r="L10" s="1"/>
      <c r="M10" s="1"/>
      <c r="N10" s="370"/>
      <c r="O10" s="110"/>
      <c r="P10" s="110"/>
      <c r="Q10" s="200"/>
      <c r="R10" s="110"/>
      <c r="S10" s="110"/>
      <c r="T10" s="113"/>
      <c r="U10" s="113"/>
      <c r="V10" s="113"/>
      <c r="W10" s="113"/>
      <c r="X10" s="113"/>
      <c r="Y10" s="113"/>
      <c r="Z10" s="113"/>
      <c r="AA10" s="113"/>
      <c r="AB10" s="113"/>
      <c r="AC10" s="113"/>
      <c r="AD10" s="113"/>
      <c r="AE10" s="113"/>
      <c r="AF10" s="113"/>
      <c r="AG10" s="113"/>
      <c r="AH10" s="113"/>
      <c r="AI10" s="113"/>
      <c r="AJ10" s="113"/>
    </row>
    <row r="11" spans="1:36" ht="25.5" customHeight="1" x14ac:dyDescent="0.25">
      <c r="A11" s="123"/>
      <c r="B11" s="357"/>
      <c r="C11" s="116"/>
      <c r="D11" s="154"/>
      <c r="E11" s="116"/>
      <c r="F11" s="154"/>
      <c r="G11" s="111"/>
      <c r="H11" s="216" t="s">
        <v>510</v>
      </c>
      <c r="I11" s="111"/>
      <c r="J11" s="154"/>
      <c r="K11" s="154"/>
      <c r="L11" s="154"/>
      <c r="M11" s="154"/>
      <c r="N11" s="370"/>
      <c r="O11" s="113"/>
      <c r="P11" s="113"/>
      <c r="Q11" s="200"/>
      <c r="R11" s="113"/>
      <c r="S11" s="113"/>
      <c r="T11" s="113"/>
      <c r="U11" s="113"/>
      <c r="V11" s="113"/>
      <c r="W11" s="909"/>
      <c r="X11" s="113"/>
      <c r="Y11" s="113"/>
      <c r="Z11" s="113"/>
      <c r="AA11" s="113"/>
      <c r="AB11" s="113"/>
      <c r="AC11" s="113"/>
      <c r="AD11" s="113"/>
      <c r="AE11" s="113"/>
      <c r="AF11" s="113"/>
      <c r="AG11" s="113"/>
      <c r="AH11" s="113"/>
      <c r="AI11" s="113"/>
      <c r="AJ11" s="113"/>
    </row>
    <row r="12" spans="1:36" ht="15.75" x14ac:dyDescent="0.25">
      <c r="A12" s="123"/>
      <c r="B12" s="357"/>
      <c r="C12" s="116"/>
      <c r="D12" s="123"/>
      <c r="E12" s="691" t="str">
        <f>"NOTE: Valuations used here are to be taken from Council's valuation list on 1 July "&amp;'WK0 - Input data'!F57&amp;" and are to include:"</f>
        <v>NOTE: Valuations used here are to be taken from Council's valuation list on 1 July 2020 and are to include:</v>
      </c>
      <c r="F12" s="154"/>
      <c r="G12" s="111"/>
      <c r="H12" s="300"/>
      <c r="I12" s="111"/>
      <c r="J12" s="154"/>
      <c r="K12" s="154"/>
      <c r="L12" s="154"/>
      <c r="M12" s="154"/>
      <c r="N12" s="372"/>
      <c r="O12" s="113"/>
      <c r="P12" s="113"/>
      <c r="Q12" s="216"/>
      <c r="R12" s="113"/>
      <c r="S12" s="113"/>
      <c r="T12" s="113"/>
      <c r="U12" s="113"/>
      <c r="V12" s="113"/>
      <c r="W12" s="910"/>
      <c r="X12" s="113"/>
      <c r="Y12" s="113"/>
      <c r="Z12" s="113"/>
      <c r="AA12" s="113"/>
      <c r="AB12" s="113"/>
      <c r="AC12" s="113"/>
      <c r="AD12" s="113"/>
      <c r="AE12" s="113"/>
      <c r="AF12" s="113"/>
      <c r="AG12" s="113"/>
      <c r="AH12" s="113"/>
      <c r="AI12" s="113"/>
      <c r="AJ12" s="113"/>
    </row>
    <row r="13" spans="1:36" ht="15.75" x14ac:dyDescent="0.25">
      <c r="A13" s="123"/>
      <c r="B13" s="357"/>
      <c r="C13" s="116"/>
      <c r="D13" s="123"/>
      <c r="E13" s="156" t="s">
        <v>528</v>
      </c>
      <c r="F13" s="154"/>
      <c r="G13" s="111"/>
      <c r="H13" s="300"/>
      <c r="I13" s="111"/>
      <c r="J13" s="154"/>
      <c r="K13" s="1"/>
      <c r="L13" s="154"/>
      <c r="M13" s="154"/>
      <c r="N13" s="372"/>
      <c r="O13" s="113"/>
      <c r="P13" s="113"/>
      <c r="Q13" s="200"/>
      <c r="R13" s="113"/>
      <c r="S13" s="113"/>
      <c r="T13" s="113"/>
      <c r="U13" s="113"/>
      <c r="V13" s="156"/>
      <c r="W13" s="113"/>
      <c r="X13" s="113"/>
      <c r="Y13" s="113"/>
      <c r="Z13" s="113"/>
      <c r="AA13" s="113"/>
      <c r="AB13" s="113"/>
      <c r="AC13" s="113"/>
      <c r="AD13" s="113"/>
      <c r="AE13" s="113"/>
      <c r="AF13" s="113"/>
      <c r="AG13" s="113"/>
      <c r="AH13" s="113"/>
      <c r="AI13" s="113"/>
      <c r="AJ13" s="113"/>
    </row>
    <row r="14" spans="1:36" ht="15" x14ac:dyDescent="0.2">
      <c r="A14" s="123"/>
      <c r="B14" s="357"/>
      <c r="C14" s="112"/>
      <c r="D14" s="123"/>
      <c r="E14" s="156" t="s">
        <v>527</v>
      </c>
      <c r="F14" s="112"/>
      <c r="G14" s="112"/>
      <c r="H14" s="167"/>
      <c r="I14" s="112"/>
      <c r="J14" s="112"/>
      <c r="K14" s="1"/>
      <c r="L14" s="216"/>
      <c r="M14" s="216"/>
      <c r="N14" s="372"/>
      <c r="O14" s="113"/>
      <c r="P14" s="113"/>
      <c r="Q14" s="200"/>
      <c r="R14" s="113"/>
      <c r="S14" s="113"/>
      <c r="T14" s="113"/>
      <c r="U14" s="113"/>
      <c r="V14" s="156"/>
      <c r="W14" s="113"/>
      <c r="X14" s="113"/>
      <c r="Y14" s="113"/>
      <c r="Z14" s="113"/>
      <c r="AA14" s="113"/>
      <c r="AB14" s="113"/>
      <c r="AC14" s="113"/>
      <c r="AD14" s="113"/>
      <c r="AE14" s="113"/>
      <c r="AF14" s="113"/>
      <c r="AG14" s="113"/>
      <c r="AH14" s="113"/>
      <c r="AI14" s="113"/>
      <c r="AJ14" s="113"/>
    </row>
    <row r="15" spans="1:36" ht="9" customHeight="1" x14ac:dyDescent="0.2">
      <c r="A15" s="123"/>
      <c r="B15" s="357"/>
      <c r="C15" s="112"/>
      <c r="D15" s="123"/>
      <c r="E15" s="112"/>
      <c r="F15" s="112"/>
      <c r="G15" s="112"/>
      <c r="H15" s="112"/>
      <c r="I15" s="112"/>
      <c r="J15" s="112"/>
      <c r="K15" s="112"/>
      <c r="L15" s="216"/>
      <c r="M15" s="216"/>
      <c r="N15" s="372"/>
      <c r="O15" s="113"/>
      <c r="P15" s="113"/>
      <c r="Q15" s="200"/>
      <c r="R15" s="113"/>
      <c r="S15" s="113"/>
      <c r="T15" s="113"/>
      <c r="U15" s="113"/>
      <c r="V15" s="113"/>
      <c r="W15" s="113"/>
      <c r="X15" s="113"/>
      <c r="Y15" s="113"/>
      <c r="Z15" s="113"/>
      <c r="AA15" s="113"/>
      <c r="AB15" s="113"/>
      <c r="AC15" s="113"/>
      <c r="AD15" s="113"/>
      <c r="AE15" s="113"/>
      <c r="AF15" s="113"/>
      <c r="AG15" s="113"/>
      <c r="AH15" s="113"/>
      <c r="AI15" s="113"/>
      <c r="AJ15" s="113"/>
    </row>
    <row r="16" spans="1:36" ht="23.25" customHeight="1" x14ac:dyDescent="0.25">
      <c r="A16" s="123"/>
      <c r="B16" s="357"/>
      <c r="C16" s="216"/>
      <c r="D16" s="259"/>
      <c r="E16" s="154"/>
      <c r="F16" s="154"/>
      <c r="G16" s="111"/>
      <c r="H16" s="111" t="s">
        <v>206</v>
      </c>
      <c r="I16" s="111"/>
      <c r="J16" s="154"/>
      <c r="K16" s="154"/>
      <c r="L16" s="154"/>
      <c r="M16" s="216"/>
      <c r="N16" s="372"/>
      <c r="O16" s="113"/>
      <c r="P16" s="113"/>
      <c r="Q16" s="200"/>
      <c r="R16" s="113"/>
      <c r="S16" s="113"/>
      <c r="T16" s="113"/>
      <c r="U16" s="113"/>
      <c r="V16" s="113"/>
      <c r="W16" s="113"/>
      <c r="X16" s="113"/>
      <c r="Y16" s="113"/>
      <c r="Z16" s="113"/>
      <c r="AA16" s="113"/>
      <c r="AB16" s="113"/>
      <c r="AC16" s="113"/>
      <c r="AD16" s="113"/>
      <c r="AE16" s="113"/>
      <c r="AF16" s="113"/>
      <c r="AG16" s="113"/>
      <c r="AH16" s="113"/>
      <c r="AI16" s="113"/>
      <c r="AJ16" s="113"/>
    </row>
    <row r="17" spans="1:58" ht="15" x14ac:dyDescent="0.2">
      <c r="A17" s="123"/>
      <c r="B17" s="357"/>
      <c r="C17" s="116"/>
      <c r="D17" s="116"/>
      <c r="E17" s="116"/>
      <c r="F17" s="116"/>
      <c r="G17" s="116"/>
      <c r="H17" s="116"/>
      <c r="I17" s="116"/>
      <c r="J17" s="116"/>
      <c r="K17" s="116"/>
      <c r="L17" s="116"/>
      <c r="M17" s="116"/>
      <c r="N17" s="372"/>
      <c r="O17" s="113"/>
      <c r="P17" s="113"/>
      <c r="Q17" s="200"/>
      <c r="R17" s="113"/>
      <c r="S17" s="113"/>
      <c r="T17" s="113"/>
      <c r="U17" s="113"/>
      <c r="V17" s="113"/>
      <c r="W17" s="113"/>
      <c r="X17" s="113"/>
      <c r="Y17" s="113"/>
      <c r="Z17" s="113"/>
      <c r="AA17" s="113"/>
      <c r="AB17" s="113"/>
      <c r="AC17" s="113"/>
      <c r="AD17" s="113"/>
      <c r="AE17" s="113"/>
      <c r="AF17" s="113"/>
      <c r="AG17" s="113"/>
      <c r="AH17" s="113"/>
      <c r="AI17" s="113"/>
      <c r="AJ17" s="113"/>
    </row>
    <row r="18" spans="1:58" s="119" customFormat="1" ht="49.5" customHeight="1" x14ac:dyDescent="0.2">
      <c r="A18" s="123"/>
      <c r="B18" s="371"/>
      <c r="C18" s="134" t="s">
        <v>149</v>
      </c>
      <c r="D18" s="134" t="s">
        <v>150</v>
      </c>
      <c r="E18" s="135" t="s">
        <v>180</v>
      </c>
      <c r="F18" s="135" t="s">
        <v>273</v>
      </c>
      <c r="G18" s="135" t="s">
        <v>859</v>
      </c>
      <c r="H18" s="135" t="s">
        <v>152</v>
      </c>
      <c r="I18" s="135" t="s">
        <v>860</v>
      </c>
      <c r="J18" s="135" t="s">
        <v>153</v>
      </c>
      <c r="K18" s="134" t="s">
        <v>861</v>
      </c>
      <c r="L18" s="136" t="s">
        <v>155</v>
      </c>
      <c r="M18" s="137" t="s">
        <v>232</v>
      </c>
      <c r="N18" s="656"/>
      <c r="O18" s="118"/>
      <c r="P18" s="118"/>
      <c r="Q18" s="1452" t="s">
        <v>450</v>
      </c>
      <c r="R18" s="118"/>
      <c r="S18" s="118"/>
      <c r="T18" s="118"/>
      <c r="U18" s="118"/>
      <c r="V18" s="118"/>
      <c r="W18" s="118"/>
      <c r="X18" s="118"/>
      <c r="Y18" s="118"/>
      <c r="Z18" s="118"/>
      <c r="AA18" s="118"/>
      <c r="AB18" s="118"/>
      <c r="AC18" s="118"/>
      <c r="AD18" s="118"/>
      <c r="AE18" s="118"/>
      <c r="AF18" s="118"/>
      <c r="AG18" s="118"/>
      <c r="AH18" s="118"/>
      <c r="AI18" s="118"/>
      <c r="AJ18" s="118"/>
    </row>
    <row r="19" spans="1:58" s="234" customFormat="1" ht="12" customHeight="1" x14ac:dyDescent="0.2">
      <c r="A19" s="123"/>
      <c r="B19" s="361"/>
      <c r="C19" s="1409" t="str">
        <f>'WK1 - Identification'!E16</f>
        <v>Gosford</v>
      </c>
      <c r="D19" s="1409"/>
      <c r="E19" s="1410"/>
      <c r="F19" s="1410"/>
      <c r="G19" s="1410"/>
      <c r="H19" s="1410"/>
      <c r="I19" s="1410"/>
      <c r="J19" s="1410"/>
      <c r="K19" s="1409"/>
      <c r="L19" s="1411"/>
      <c r="M19" s="1409"/>
      <c r="N19" s="362"/>
      <c r="O19" s="233"/>
      <c r="P19" s="233"/>
      <c r="Q19" s="1447"/>
      <c r="R19" s="233"/>
      <c r="S19" s="233"/>
      <c r="T19" s="113"/>
      <c r="U19" s="233"/>
      <c r="V19" s="1048"/>
      <c r="W19" s="200"/>
      <c r="X19" s="233"/>
      <c r="Y19" s="233"/>
      <c r="Z19" s="233"/>
      <c r="AA19" s="233"/>
      <c r="AB19" s="233"/>
      <c r="AC19" s="200"/>
      <c r="AD19" s="233"/>
      <c r="AE19" s="233"/>
      <c r="AF19" s="233"/>
      <c r="AG19" s="233"/>
      <c r="AH19" s="233"/>
      <c r="AI19" s="233"/>
      <c r="AJ19" s="233"/>
      <c r="AK19" s="233"/>
      <c r="AL19" s="233"/>
      <c r="AM19" s="233"/>
      <c r="AN19" s="233"/>
      <c r="AO19" s="233"/>
      <c r="AP19" s="233"/>
      <c r="AQ19" s="233"/>
      <c r="AR19" s="233"/>
      <c r="AS19" s="233"/>
      <c r="AT19" s="233"/>
      <c r="AU19" s="233"/>
      <c r="AV19" s="233"/>
      <c r="AW19" s="233"/>
      <c r="AX19" s="233"/>
      <c r="AY19" s="233"/>
      <c r="AZ19" s="233"/>
      <c r="BA19" s="233"/>
      <c r="BB19" s="233"/>
      <c r="BC19" s="233"/>
      <c r="BD19" s="233"/>
      <c r="BE19" s="233"/>
      <c r="BF19" s="233"/>
    </row>
    <row r="20" spans="1:58" thickBot="1" x14ac:dyDescent="0.25">
      <c r="A20" s="123"/>
      <c r="B20" s="357"/>
      <c r="C20" s="883" t="s">
        <v>157</v>
      </c>
      <c r="D20" s="884" t="s">
        <v>938</v>
      </c>
      <c r="E20" s="885">
        <v>69892</v>
      </c>
      <c r="F20" s="886">
        <v>0.23539499999999999</v>
      </c>
      <c r="G20" s="884"/>
      <c r="H20" s="887" t="str">
        <f>IF(G20="",".",E20*G20/M20)</f>
        <v>.</v>
      </c>
      <c r="I20" s="884">
        <v>554</v>
      </c>
      <c r="J20" s="885">
        <v>13324</v>
      </c>
      <c r="K20" s="885">
        <v>28696811672</v>
      </c>
      <c r="L20" s="885">
        <v>1644245688</v>
      </c>
      <c r="M20" s="888">
        <f t="shared" ref="M20:M63" si="0">IF(E20="",".",IF(G20&lt;&gt;"",G20*E20+K20*(F20/100),(K20-L20)*(F20/100)+I20*J20))</f>
        <v>71061883.698036805</v>
      </c>
      <c r="N20" s="372"/>
      <c r="O20" s="118"/>
      <c r="P20" s="113"/>
      <c r="Q20" s="1448" t="str">
        <f>C19&amp;C20</f>
        <v>GosfordResidential</v>
      </c>
      <c r="R20" s="113"/>
      <c r="S20" s="113"/>
      <c r="T20" s="113"/>
      <c r="U20" s="113"/>
      <c r="V20" s="113"/>
      <c r="W20" s="113"/>
      <c r="X20" s="113"/>
      <c r="Y20" s="113"/>
      <c r="Z20" s="113"/>
      <c r="AA20" s="113"/>
      <c r="AB20" s="113"/>
      <c r="AC20" s="113"/>
      <c r="AD20" s="113"/>
      <c r="AE20" s="113"/>
      <c r="AF20" s="113"/>
      <c r="AG20" s="113"/>
      <c r="AH20" s="113"/>
      <c r="AI20" s="113"/>
      <c r="AJ20" s="113"/>
    </row>
    <row r="21" spans="1:58" thickTop="1" x14ac:dyDescent="0.2">
      <c r="A21" s="123"/>
      <c r="B21" s="357"/>
      <c r="C21" s="883" t="s">
        <v>157</v>
      </c>
      <c r="D21" s="884" t="s">
        <v>930</v>
      </c>
      <c r="E21" s="885">
        <v>34</v>
      </c>
      <c r="F21" s="886">
        <v>0.27168900000000001</v>
      </c>
      <c r="G21" s="884"/>
      <c r="H21" s="887" t="str">
        <f t="shared" ref="H21:H246" si="1">IF(G21="",".",E21*G21/M21)</f>
        <v>.</v>
      </c>
      <c r="I21" s="884">
        <v>283</v>
      </c>
      <c r="J21" s="885">
        <v>27</v>
      </c>
      <c r="K21" s="885">
        <v>3046900</v>
      </c>
      <c r="L21" s="885">
        <v>1022900</v>
      </c>
      <c r="M21" s="888">
        <f t="shared" si="0"/>
        <v>13139.985359999999</v>
      </c>
      <c r="N21" s="372"/>
      <c r="O21" s="118"/>
      <c r="P21" s="113"/>
      <c r="Q21" s="1449" t="str">
        <f>Q20</f>
        <v>GosfordResidential</v>
      </c>
      <c r="R21" s="113"/>
      <c r="S21" s="113"/>
      <c r="T21" s="113"/>
      <c r="U21" s="113"/>
      <c r="V21" s="113"/>
      <c r="W21" s="113"/>
      <c r="X21" s="113"/>
      <c r="Y21" s="113"/>
      <c r="Z21" s="113"/>
      <c r="AA21" s="113"/>
      <c r="AB21" s="113"/>
      <c r="AC21" s="113"/>
      <c r="AD21" s="113"/>
      <c r="AE21" s="113"/>
      <c r="AF21" s="113"/>
      <c r="AG21" s="113"/>
      <c r="AH21" s="113"/>
      <c r="AI21" s="113"/>
      <c r="AJ21" s="113"/>
    </row>
    <row r="22" spans="1:58" ht="12" x14ac:dyDescent="0.2">
      <c r="A22" s="123"/>
      <c r="B22" s="357"/>
      <c r="C22" s="883" t="s">
        <v>157</v>
      </c>
      <c r="D22" s="884"/>
      <c r="E22" s="885"/>
      <c r="F22" s="886"/>
      <c r="G22" s="884"/>
      <c r="H22" s="887" t="str">
        <f t="shared" si="1"/>
        <v>.</v>
      </c>
      <c r="I22" s="884"/>
      <c r="J22" s="885"/>
      <c r="K22" s="885"/>
      <c r="L22" s="885"/>
      <c r="M22" s="888" t="str">
        <f t="shared" si="0"/>
        <v>.</v>
      </c>
      <c r="N22" s="372"/>
      <c r="O22" s="118"/>
      <c r="P22" s="113"/>
      <c r="Q22" s="1449" t="str">
        <f t="shared" ref="Q22:Q27" si="2">Q21</f>
        <v>GosfordResidential</v>
      </c>
      <c r="R22" s="113"/>
      <c r="S22" s="113"/>
      <c r="T22" s="113"/>
      <c r="U22" s="113"/>
      <c r="V22" s="113"/>
      <c r="W22" s="113"/>
      <c r="X22" s="113"/>
      <c r="Y22" s="113"/>
      <c r="Z22" s="113"/>
      <c r="AA22" s="113"/>
      <c r="AB22" s="113"/>
      <c r="AC22" s="113"/>
      <c r="AD22" s="113"/>
      <c r="AE22" s="113"/>
      <c r="AF22" s="113"/>
      <c r="AG22" s="113"/>
      <c r="AH22" s="113"/>
      <c r="AI22" s="113"/>
      <c r="AJ22" s="113"/>
    </row>
    <row r="23" spans="1:58" ht="12" x14ac:dyDescent="0.2">
      <c r="A23" s="123"/>
      <c r="B23" s="357"/>
      <c r="C23" s="883" t="s">
        <v>157</v>
      </c>
      <c r="D23" s="884"/>
      <c r="E23" s="885"/>
      <c r="F23" s="886"/>
      <c r="G23" s="884"/>
      <c r="H23" s="887" t="str">
        <f t="shared" si="1"/>
        <v>.</v>
      </c>
      <c r="I23" s="884"/>
      <c r="J23" s="885"/>
      <c r="K23" s="885"/>
      <c r="L23" s="885"/>
      <c r="M23" s="888" t="str">
        <f t="shared" si="0"/>
        <v>.</v>
      </c>
      <c r="N23" s="372"/>
      <c r="O23" s="113"/>
      <c r="P23" s="113"/>
      <c r="Q23" s="1449" t="str">
        <f t="shared" si="2"/>
        <v>GosfordResidential</v>
      </c>
      <c r="R23" s="113"/>
      <c r="S23" s="113"/>
      <c r="T23" s="113"/>
      <c r="U23" s="113"/>
      <c r="V23" s="113"/>
      <c r="W23" s="113"/>
      <c r="X23" s="113"/>
      <c r="Y23" s="113"/>
      <c r="Z23" s="113"/>
      <c r="AA23" s="113"/>
      <c r="AB23" s="113"/>
      <c r="AC23" s="113"/>
      <c r="AD23" s="113"/>
      <c r="AE23" s="113"/>
      <c r="AF23" s="113"/>
      <c r="AG23" s="113"/>
      <c r="AH23" s="113"/>
      <c r="AI23" s="113"/>
      <c r="AJ23" s="113"/>
    </row>
    <row r="24" spans="1:58" ht="12" x14ac:dyDescent="0.2">
      <c r="A24" s="123"/>
      <c r="B24" s="357"/>
      <c r="C24" s="883" t="s">
        <v>157</v>
      </c>
      <c r="D24" s="884"/>
      <c r="E24" s="885"/>
      <c r="F24" s="886"/>
      <c r="G24" s="884"/>
      <c r="H24" s="887" t="str">
        <f t="shared" si="1"/>
        <v>.</v>
      </c>
      <c r="I24" s="884"/>
      <c r="J24" s="885"/>
      <c r="K24" s="885"/>
      <c r="L24" s="885"/>
      <c r="M24" s="888" t="str">
        <f t="shared" si="0"/>
        <v>.</v>
      </c>
      <c r="N24" s="372"/>
      <c r="O24" s="113"/>
      <c r="P24" s="113"/>
      <c r="Q24" s="1449" t="str">
        <f t="shared" si="2"/>
        <v>GosfordResidential</v>
      </c>
      <c r="R24" s="113"/>
      <c r="S24" s="113"/>
      <c r="T24" s="113"/>
      <c r="U24" s="113"/>
      <c r="V24" s="113"/>
      <c r="W24" s="113"/>
      <c r="X24" s="113"/>
      <c r="Y24" s="113"/>
      <c r="Z24" s="113"/>
      <c r="AA24" s="113"/>
      <c r="AB24" s="113"/>
      <c r="AC24" s="113"/>
      <c r="AD24" s="113"/>
      <c r="AE24" s="113"/>
      <c r="AF24" s="113"/>
      <c r="AG24" s="113"/>
      <c r="AH24" s="113"/>
      <c r="AI24" s="113"/>
      <c r="AJ24" s="113"/>
    </row>
    <row r="25" spans="1:58" ht="12" x14ac:dyDescent="0.2">
      <c r="A25" s="123"/>
      <c r="B25" s="357"/>
      <c r="C25" s="883" t="s">
        <v>157</v>
      </c>
      <c r="D25" s="884"/>
      <c r="E25" s="885"/>
      <c r="F25" s="889"/>
      <c r="G25" s="889"/>
      <c r="H25" s="887" t="str">
        <f t="shared" si="1"/>
        <v>.</v>
      </c>
      <c r="I25" s="884"/>
      <c r="J25" s="885"/>
      <c r="K25" s="885"/>
      <c r="L25" s="885"/>
      <c r="M25" s="888" t="str">
        <f t="shared" si="0"/>
        <v>.</v>
      </c>
      <c r="N25" s="372"/>
      <c r="O25" s="113"/>
      <c r="P25" s="113"/>
      <c r="Q25" s="1449" t="str">
        <f t="shared" si="2"/>
        <v>GosfordResidential</v>
      </c>
      <c r="R25" s="113"/>
      <c r="S25" s="113"/>
      <c r="T25" s="113"/>
      <c r="U25" s="113"/>
      <c r="V25" s="113"/>
      <c r="W25" s="113"/>
      <c r="X25" s="113"/>
      <c r="Y25" s="113"/>
      <c r="Z25" s="113"/>
      <c r="AA25" s="113"/>
      <c r="AB25" s="113"/>
      <c r="AC25" s="113"/>
      <c r="AD25" s="113"/>
      <c r="AE25" s="113"/>
      <c r="AF25" s="113"/>
      <c r="AG25" s="113"/>
      <c r="AH25" s="113"/>
      <c r="AI25" s="113"/>
      <c r="AJ25" s="113"/>
    </row>
    <row r="26" spans="1:58" ht="12" x14ac:dyDescent="0.2">
      <c r="A26" s="123"/>
      <c r="B26" s="357"/>
      <c r="C26" s="883" t="s">
        <v>157</v>
      </c>
      <c r="D26" s="884"/>
      <c r="E26" s="885"/>
      <c r="F26" s="889"/>
      <c r="G26" s="889"/>
      <c r="H26" s="887" t="str">
        <f t="shared" si="1"/>
        <v>.</v>
      </c>
      <c r="I26" s="884"/>
      <c r="J26" s="885"/>
      <c r="K26" s="885"/>
      <c r="L26" s="885"/>
      <c r="M26" s="888" t="str">
        <f t="shared" si="0"/>
        <v>.</v>
      </c>
      <c r="N26" s="372"/>
      <c r="O26" s="113"/>
      <c r="P26" s="113"/>
      <c r="Q26" s="1449" t="str">
        <f t="shared" si="2"/>
        <v>GosfordResidential</v>
      </c>
      <c r="R26" s="113"/>
      <c r="S26" s="113"/>
      <c r="T26" s="113"/>
      <c r="U26" s="113"/>
      <c r="V26" s="113"/>
      <c r="W26" s="113"/>
      <c r="X26" s="113"/>
      <c r="Y26" s="113"/>
      <c r="Z26" s="113"/>
      <c r="AA26" s="113"/>
      <c r="AB26" s="113"/>
      <c r="AC26" s="113"/>
      <c r="AD26" s="113"/>
      <c r="AE26" s="113"/>
      <c r="AF26" s="113"/>
      <c r="AG26" s="113"/>
      <c r="AH26" s="113"/>
      <c r="AI26" s="113"/>
      <c r="AJ26" s="113"/>
    </row>
    <row r="27" spans="1:58" ht="12" x14ac:dyDescent="0.2">
      <c r="A27" s="123"/>
      <c r="B27" s="357"/>
      <c r="C27" s="883" t="s">
        <v>157</v>
      </c>
      <c r="D27" s="884"/>
      <c r="E27" s="885"/>
      <c r="F27" s="886"/>
      <c r="G27" s="884"/>
      <c r="H27" s="887" t="str">
        <f t="shared" si="1"/>
        <v>.</v>
      </c>
      <c r="I27" s="884"/>
      <c r="J27" s="885"/>
      <c r="K27" s="885"/>
      <c r="L27" s="885"/>
      <c r="M27" s="888" t="str">
        <f t="shared" si="0"/>
        <v>.</v>
      </c>
      <c r="N27" s="372"/>
      <c r="O27" s="113"/>
      <c r="P27" s="113"/>
      <c r="Q27" s="1449" t="str">
        <f t="shared" si="2"/>
        <v>GosfordResidential</v>
      </c>
      <c r="R27" s="113"/>
      <c r="S27" s="113"/>
      <c r="T27" s="118"/>
      <c r="U27" s="113"/>
      <c r="V27" s="113"/>
      <c r="W27" s="113"/>
      <c r="X27" s="113"/>
      <c r="Y27" s="113"/>
      <c r="Z27" s="113"/>
      <c r="AA27" s="113"/>
      <c r="AB27" s="113"/>
      <c r="AC27" s="113"/>
      <c r="AD27" s="113"/>
      <c r="AE27" s="113"/>
      <c r="AF27" s="113"/>
      <c r="AG27" s="113"/>
      <c r="AH27" s="113"/>
      <c r="AI27" s="113"/>
      <c r="AJ27" s="113"/>
    </row>
    <row r="28" spans="1:58" s="119" customFormat="1" ht="12" customHeight="1" x14ac:dyDescent="0.2">
      <c r="A28" s="123"/>
      <c r="B28" s="371"/>
      <c r="C28" s="1409" t="str">
        <f>'WK1 - Identification'!E17</f>
        <v>Wyong</v>
      </c>
      <c r="D28" s="1409"/>
      <c r="E28" s="1410"/>
      <c r="F28" s="1410"/>
      <c r="G28" s="1410"/>
      <c r="H28" s="1410"/>
      <c r="I28" s="1410"/>
      <c r="J28" s="1410"/>
      <c r="K28" s="1409"/>
      <c r="L28" s="1411"/>
      <c r="M28" s="1409"/>
      <c r="N28" s="656"/>
      <c r="O28" s="118"/>
      <c r="P28" s="118"/>
      <c r="Q28" s="1447"/>
      <c r="R28" s="118"/>
      <c r="S28" s="118"/>
      <c r="T28" s="113"/>
      <c r="U28" s="118"/>
      <c r="V28" s="118"/>
      <c r="W28" s="118"/>
      <c r="X28" s="118"/>
      <c r="Y28" s="118"/>
      <c r="Z28" s="118"/>
      <c r="AA28" s="118"/>
      <c r="AB28" s="118"/>
      <c r="AC28" s="118"/>
      <c r="AD28" s="118"/>
      <c r="AE28" s="118"/>
      <c r="AF28" s="118"/>
      <c r="AG28" s="118"/>
      <c r="AH28" s="118"/>
      <c r="AI28" s="118"/>
      <c r="AJ28" s="118"/>
    </row>
    <row r="29" spans="1:58" thickBot="1" x14ac:dyDescent="0.25">
      <c r="A29" s="123"/>
      <c r="B29" s="357"/>
      <c r="C29" s="883" t="s">
        <v>157</v>
      </c>
      <c r="D29" s="884" t="s">
        <v>938</v>
      </c>
      <c r="E29" s="885">
        <v>64793</v>
      </c>
      <c r="F29" s="886">
        <v>0.38628699999999999</v>
      </c>
      <c r="G29" s="884"/>
      <c r="H29" s="887" t="str">
        <f t="shared" ref="H29:H63" si="3">IF(G29="",".",E29*G29/M29)</f>
        <v>.</v>
      </c>
      <c r="I29" s="884">
        <v>300</v>
      </c>
      <c r="J29" s="885">
        <v>3413</v>
      </c>
      <c r="K29" s="885">
        <v>20000759833</v>
      </c>
      <c r="L29" s="885">
        <v>156249208</v>
      </c>
      <c r="M29" s="888">
        <f t="shared" si="0"/>
        <v>77680664.757993758</v>
      </c>
      <c r="N29" s="372"/>
      <c r="O29" s="113"/>
      <c r="P29" s="113"/>
      <c r="Q29" s="1448" t="str">
        <f>C28&amp;C29</f>
        <v>WyongResidential</v>
      </c>
      <c r="R29" s="113"/>
      <c r="S29" s="113"/>
      <c r="T29" s="113"/>
      <c r="U29" s="113"/>
      <c r="V29" s="113"/>
      <c r="W29" s="113"/>
      <c r="X29" s="113"/>
      <c r="Y29" s="113"/>
      <c r="Z29" s="113"/>
      <c r="AA29" s="113"/>
      <c r="AB29" s="113"/>
      <c r="AC29" s="113"/>
      <c r="AD29" s="113"/>
      <c r="AE29" s="113"/>
      <c r="AF29" s="113"/>
      <c r="AG29" s="113"/>
      <c r="AH29" s="113"/>
      <c r="AI29" s="113"/>
      <c r="AJ29" s="113"/>
    </row>
    <row r="30" spans="1:58" thickTop="1" x14ac:dyDescent="0.2">
      <c r="A30" s="123"/>
      <c r="B30" s="357"/>
      <c r="C30" s="883" t="s">
        <v>157</v>
      </c>
      <c r="D30" s="884"/>
      <c r="E30" s="885"/>
      <c r="F30" s="886"/>
      <c r="G30" s="884"/>
      <c r="H30" s="887" t="str">
        <f t="shared" si="3"/>
        <v>.</v>
      </c>
      <c r="I30" s="884"/>
      <c r="J30" s="885"/>
      <c r="K30" s="885"/>
      <c r="L30" s="885"/>
      <c r="M30" s="888" t="str">
        <f t="shared" si="0"/>
        <v>.</v>
      </c>
      <c r="N30" s="372"/>
      <c r="O30" s="113"/>
      <c r="P30" s="113"/>
      <c r="Q30" s="1449" t="str">
        <f>Q29</f>
        <v>WyongResidential</v>
      </c>
      <c r="R30" s="113"/>
      <c r="S30" s="113"/>
      <c r="T30" s="113"/>
      <c r="U30" s="113"/>
      <c r="V30" s="113"/>
      <c r="W30" s="113"/>
      <c r="X30" s="113"/>
      <c r="Y30" s="113"/>
      <c r="Z30" s="113"/>
      <c r="AA30" s="113"/>
      <c r="AB30" s="113"/>
      <c r="AC30" s="113"/>
      <c r="AD30" s="113"/>
      <c r="AE30" s="113"/>
      <c r="AF30" s="113"/>
      <c r="AG30" s="113"/>
      <c r="AH30" s="113"/>
      <c r="AI30" s="113"/>
      <c r="AJ30" s="113"/>
    </row>
    <row r="31" spans="1:58" ht="12" x14ac:dyDescent="0.2">
      <c r="A31" s="123"/>
      <c r="B31" s="357"/>
      <c r="C31" s="883" t="s">
        <v>157</v>
      </c>
      <c r="D31" s="884"/>
      <c r="E31" s="885"/>
      <c r="F31" s="886"/>
      <c r="G31" s="884"/>
      <c r="H31" s="887" t="str">
        <f t="shared" si="3"/>
        <v>.</v>
      </c>
      <c r="I31" s="884"/>
      <c r="J31" s="885"/>
      <c r="K31" s="885"/>
      <c r="L31" s="885"/>
      <c r="M31" s="888" t="str">
        <f t="shared" si="0"/>
        <v>.</v>
      </c>
      <c r="N31" s="372"/>
      <c r="O31" s="113"/>
      <c r="P31" s="113"/>
      <c r="Q31" s="1449" t="str">
        <f t="shared" ref="Q31:Q36" si="4">Q30</f>
        <v>WyongResidential</v>
      </c>
      <c r="R31" s="113"/>
      <c r="S31" s="113"/>
      <c r="T31" s="113"/>
      <c r="U31" s="113"/>
      <c r="V31" s="113"/>
      <c r="W31" s="113"/>
      <c r="X31" s="113"/>
      <c r="Y31" s="113"/>
      <c r="Z31" s="113"/>
      <c r="AA31" s="113"/>
      <c r="AB31" s="113"/>
      <c r="AC31" s="113"/>
      <c r="AD31" s="113"/>
      <c r="AE31" s="113"/>
      <c r="AF31" s="113"/>
      <c r="AG31" s="113"/>
      <c r="AH31" s="113"/>
      <c r="AI31" s="113"/>
      <c r="AJ31" s="113"/>
    </row>
    <row r="32" spans="1:58" ht="12" x14ac:dyDescent="0.2">
      <c r="A32" s="123"/>
      <c r="B32" s="357"/>
      <c r="C32" s="883" t="s">
        <v>157</v>
      </c>
      <c r="D32" s="884"/>
      <c r="E32" s="885"/>
      <c r="F32" s="886"/>
      <c r="G32" s="884"/>
      <c r="H32" s="887" t="str">
        <f t="shared" si="3"/>
        <v>.</v>
      </c>
      <c r="I32" s="884"/>
      <c r="J32" s="885"/>
      <c r="K32" s="885"/>
      <c r="L32" s="885"/>
      <c r="M32" s="888" t="str">
        <f t="shared" si="0"/>
        <v>.</v>
      </c>
      <c r="N32" s="372"/>
      <c r="O32" s="113"/>
      <c r="P32" s="113"/>
      <c r="Q32" s="1449" t="str">
        <f t="shared" si="4"/>
        <v>WyongResidential</v>
      </c>
      <c r="R32" s="113"/>
      <c r="S32" s="113"/>
      <c r="T32" s="113"/>
      <c r="U32" s="113"/>
      <c r="V32" s="113"/>
      <c r="W32" s="113"/>
      <c r="X32" s="113"/>
      <c r="Y32" s="113"/>
      <c r="Z32" s="113"/>
      <c r="AA32" s="113"/>
      <c r="AB32" s="113"/>
      <c r="AC32" s="113"/>
      <c r="AD32" s="113"/>
      <c r="AE32" s="113"/>
      <c r="AF32" s="113"/>
      <c r="AG32" s="113"/>
      <c r="AH32" s="113"/>
      <c r="AI32" s="113"/>
      <c r="AJ32" s="113"/>
    </row>
    <row r="33" spans="1:36" ht="12" x14ac:dyDescent="0.2">
      <c r="A33" s="123"/>
      <c r="B33" s="357"/>
      <c r="C33" s="883" t="s">
        <v>157</v>
      </c>
      <c r="D33" s="884"/>
      <c r="E33" s="885"/>
      <c r="F33" s="886"/>
      <c r="G33" s="884"/>
      <c r="H33" s="887" t="str">
        <f t="shared" si="3"/>
        <v>.</v>
      </c>
      <c r="I33" s="884"/>
      <c r="J33" s="885"/>
      <c r="K33" s="885"/>
      <c r="L33" s="885"/>
      <c r="M33" s="888" t="str">
        <f t="shared" si="0"/>
        <v>.</v>
      </c>
      <c r="N33" s="372"/>
      <c r="O33" s="113"/>
      <c r="P33" s="113"/>
      <c r="Q33" s="1449" t="str">
        <f t="shared" si="4"/>
        <v>WyongResidential</v>
      </c>
      <c r="R33" s="113"/>
      <c r="S33" s="113"/>
      <c r="T33" s="113"/>
      <c r="U33" s="113"/>
      <c r="V33" s="113"/>
      <c r="W33" s="113"/>
      <c r="X33" s="113"/>
      <c r="Y33" s="113"/>
      <c r="Z33" s="113"/>
      <c r="AA33" s="113"/>
      <c r="AB33" s="113"/>
      <c r="AC33" s="113"/>
      <c r="AD33" s="113"/>
      <c r="AE33" s="113"/>
      <c r="AF33" s="113"/>
      <c r="AG33" s="113"/>
      <c r="AH33" s="113"/>
      <c r="AI33" s="113"/>
      <c r="AJ33" s="113"/>
    </row>
    <row r="34" spans="1:36" ht="12" x14ac:dyDescent="0.2">
      <c r="A34" s="123"/>
      <c r="B34" s="357"/>
      <c r="C34" s="883" t="s">
        <v>157</v>
      </c>
      <c r="D34" s="884"/>
      <c r="E34" s="885"/>
      <c r="F34" s="886"/>
      <c r="G34" s="884"/>
      <c r="H34" s="887" t="str">
        <f t="shared" si="3"/>
        <v>.</v>
      </c>
      <c r="I34" s="884"/>
      <c r="J34" s="885"/>
      <c r="K34" s="885"/>
      <c r="L34" s="885"/>
      <c r="M34" s="888" t="str">
        <f t="shared" si="0"/>
        <v>.</v>
      </c>
      <c r="N34" s="372"/>
      <c r="O34" s="113"/>
      <c r="P34" s="113"/>
      <c r="Q34" s="1449" t="str">
        <f t="shared" si="4"/>
        <v>WyongResidential</v>
      </c>
      <c r="R34" s="113"/>
      <c r="S34" s="113"/>
      <c r="T34" s="113"/>
      <c r="U34" s="113"/>
      <c r="V34" s="113"/>
      <c r="W34" s="113"/>
      <c r="X34" s="113"/>
      <c r="Y34" s="113"/>
      <c r="Z34" s="113"/>
      <c r="AA34" s="113"/>
      <c r="AB34" s="113"/>
      <c r="AC34" s="113"/>
      <c r="AD34" s="113"/>
      <c r="AE34" s="113"/>
      <c r="AF34" s="113"/>
      <c r="AG34" s="113"/>
      <c r="AH34" s="113"/>
      <c r="AI34" s="113"/>
      <c r="AJ34" s="113"/>
    </row>
    <row r="35" spans="1:36" ht="12" x14ac:dyDescent="0.2">
      <c r="A35" s="123"/>
      <c r="B35" s="357"/>
      <c r="C35" s="883" t="s">
        <v>157</v>
      </c>
      <c r="D35" s="884"/>
      <c r="E35" s="885"/>
      <c r="F35" s="886"/>
      <c r="G35" s="884"/>
      <c r="H35" s="887" t="str">
        <f t="shared" si="3"/>
        <v>.</v>
      </c>
      <c r="I35" s="884"/>
      <c r="J35" s="885"/>
      <c r="K35" s="885"/>
      <c r="L35" s="885"/>
      <c r="M35" s="888" t="str">
        <f t="shared" si="0"/>
        <v>.</v>
      </c>
      <c r="N35" s="372"/>
      <c r="O35" s="113"/>
      <c r="P35" s="113"/>
      <c r="Q35" s="1449" t="str">
        <f t="shared" si="4"/>
        <v>WyongResidential</v>
      </c>
      <c r="R35" s="113"/>
      <c r="S35" s="113"/>
      <c r="T35" s="113"/>
      <c r="U35" s="113"/>
      <c r="V35" s="113"/>
      <c r="W35" s="113"/>
      <c r="X35" s="113"/>
      <c r="Y35" s="113"/>
      <c r="Z35" s="113"/>
      <c r="AA35" s="113"/>
      <c r="AB35" s="113"/>
      <c r="AC35" s="113"/>
      <c r="AD35" s="113"/>
      <c r="AE35" s="113"/>
      <c r="AF35" s="113"/>
      <c r="AG35" s="113"/>
      <c r="AH35" s="113"/>
      <c r="AI35" s="113"/>
      <c r="AJ35" s="113"/>
    </row>
    <row r="36" spans="1:36" ht="12" x14ac:dyDescent="0.2">
      <c r="A36" s="123"/>
      <c r="B36" s="357"/>
      <c r="C36" s="883" t="s">
        <v>157</v>
      </c>
      <c r="D36" s="884"/>
      <c r="E36" s="885"/>
      <c r="F36" s="886"/>
      <c r="G36" s="884"/>
      <c r="H36" s="887" t="str">
        <f t="shared" si="3"/>
        <v>.</v>
      </c>
      <c r="I36" s="884"/>
      <c r="J36" s="885"/>
      <c r="K36" s="885"/>
      <c r="L36" s="885"/>
      <c r="M36" s="888" t="str">
        <f t="shared" si="0"/>
        <v>.</v>
      </c>
      <c r="N36" s="372"/>
      <c r="O36" s="113"/>
      <c r="P36" s="113"/>
      <c r="Q36" s="1449" t="str">
        <f t="shared" si="4"/>
        <v>WyongResidential</v>
      </c>
      <c r="R36" s="113"/>
      <c r="S36" s="113"/>
      <c r="T36" s="118"/>
      <c r="U36" s="113"/>
      <c r="V36" s="113"/>
      <c r="W36" s="113"/>
      <c r="X36" s="113"/>
      <c r="Y36" s="113"/>
      <c r="Z36" s="113"/>
      <c r="AA36" s="113"/>
      <c r="AB36" s="113"/>
      <c r="AC36" s="113"/>
      <c r="AD36" s="113"/>
      <c r="AE36" s="113"/>
      <c r="AF36" s="113"/>
      <c r="AG36" s="113"/>
      <c r="AH36" s="113"/>
      <c r="AI36" s="113"/>
      <c r="AJ36" s="113"/>
    </row>
    <row r="37" spans="1:36" s="119" customFormat="1" ht="12" customHeight="1" x14ac:dyDescent="0.2">
      <c r="A37" s="123"/>
      <c r="B37" s="371"/>
      <c r="C37" s="1409" t="str">
        <f>'WK1 - Identification'!E18</f>
        <v>.</v>
      </c>
      <c r="D37" s="1409"/>
      <c r="E37" s="1410"/>
      <c r="F37" s="1410"/>
      <c r="G37" s="1410"/>
      <c r="H37" s="1410"/>
      <c r="I37" s="1410"/>
      <c r="J37" s="1410"/>
      <c r="K37" s="1409"/>
      <c r="L37" s="1411"/>
      <c r="M37" s="1409"/>
      <c r="N37" s="656"/>
      <c r="O37" s="118"/>
      <c r="P37" s="118"/>
      <c r="Q37" s="1447"/>
      <c r="R37" s="118"/>
      <c r="S37" s="118"/>
      <c r="T37" s="113"/>
      <c r="U37" s="118"/>
      <c r="V37" s="118"/>
      <c r="W37" s="118"/>
      <c r="X37" s="118"/>
      <c r="Y37" s="118"/>
      <c r="Z37" s="118"/>
      <c r="AA37" s="118"/>
      <c r="AB37" s="118"/>
      <c r="AC37" s="118"/>
      <c r="AD37" s="118"/>
      <c r="AE37" s="118"/>
      <c r="AF37" s="118"/>
      <c r="AG37" s="118"/>
      <c r="AH37" s="118"/>
      <c r="AI37" s="118"/>
      <c r="AJ37" s="118"/>
    </row>
    <row r="38" spans="1:36" outlineLevel="1" thickBot="1" x14ac:dyDescent="0.25">
      <c r="A38" s="123"/>
      <c r="B38" s="357"/>
      <c r="C38" s="883" t="s">
        <v>157</v>
      </c>
      <c r="D38" s="884"/>
      <c r="E38" s="885"/>
      <c r="F38" s="886"/>
      <c r="G38" s="884"/>
      <c r="H38" s="887" t="str">
        <f t="shared" ref="H38:H44" si="5">IF(G38="",".",E38*G38/M38)</f>
        <v>.</v>
      </c>
      <c r="I38" s="884"/>
      <c r="J38" s="885"/>
      <c r="K38" s="885"/>
      <c r="L38" s="885"/>
      <c r="M38" s="888" t="str">
        <f t="shared" si="0"/>
        <v>.</v>
      </c>
      <c r="N38" s="372"/>
      <c r="O38" s="113"/>
      <c r="P38" s="118"/>
      <c r="Q38" s="1448" t="str">
        <f>C37&amp;C38</f>
        <v>.Residential</v>
      </c>
      <c r="R38" s="118"/>
      <c r="S38" s="118"/>
      <c r="T38" s="113"/>
      <c r="U38" s="113"/>
      <c r="V38" s="113"/>
      <c r="W38" s="113"/>
      <c r="X38" s="113"/>
      <c r="Y38" s="113"/>
      <c r="Z38" s="113"/>
      <c r="AA38" s="113"/>
      <c r="AB38" s="113"/>
      <c r="AC38" s="113"/>
      <c r="AD38" s="113"/>
      <c r="AE38" s="113"/>
      <c r="AF38" s="113"/>
      <c r="AG38" s="113"/>
      <c r="AH38" s="113"/>
      <c r="AI38" s="113"/>
      <c r="AJ38" s="113"/>
    </row>
    <row r="39" spans="1:36" outlineLevel="1" thickTop="1" x14ac:dyDescent="0.2">
      <c r="A39" s="123"/>
      <c r="B39" s="357"/>
      <c r="C39" s="883" t="s">
        <v>157</v>
      </c>
      <c r="D39" s="884"/>
      <c r="E39" s="885"/>
      <c r="F39" s="886"/>
      <c r="G39" s="884"/>
      <c r="H39" s="887" t="str">
        <f t="shared" si="5"/>
        <v>.</v>
      </c>
      <c r="I39" s="884"/>
      <c r="J39" s="885"/>
      <c r="K39" s="885"/>
      <c r="L39" s="885"/>
      <c r="M39" s="888" t="str">
        <f t="shared" si="0"/>
        <v>.</v>
      </c>
      <c r="N39" s="372"/>
      <c r="O39" s="113"/>
      <c r="P39" s="118"/>
      <c r="Q39" s="1449" t="str">
        <f t="shared" ref="Q39:Q63" si="6">Q38</f>
        <v>.Residential</v>
      </c>
      <c r="R39" s="118"/>
      <c r="S39" s="118"/>
      <c r="T39" s="113"/>
      <c r="U39" s="113"/>
      <c r="V39" s="113"/>
      <c r="W39" s="113"/>
      <c r="X39" s="113"/>
      <c r="Y39" s="113"/>
      <c r="Z39" s="113"/>
      <c r="AA39" s="113"/>
      <c r="AB39" s="113"/>
      <c r="AC39" s="113"/>
      <c r="AD39" s="113"/>
      <c r="AE39" s="113"/>
      <c r="AF39" s="113"/>
      <c r="AG39" s="113"/>
      <c r="AH39" s="113"/>
      <c r="AI39" s="113"/>
      <c r="AJ39" s="113"/>
    </row>
    <row r="40" spans="1:36" ht="12" outlineLevel="1" x14ac:dyDescent="0.2">
      <c r="A40" s="123"/>
      <c r="B40" s="357"/>
      <c r="C40" s="883" t="s">
        <v>157</v>
      </c>
      <c r="D40" s="884"/>
      <c r="E40" s="885"/>
      <c r="F40" s="886"/>
      <c r="G40" s="884"/>
      <c r="H40" s="887" t="str">
        <f t="shared" si="5"/>
        <v>.</v>
      </c>
      <c r="I40" s="884"/>
      <c r="J40" s="885"/>
      <c r="K40" s="885"/>
      <c r="L40" s="885"/>
      <c r="M40" s="888" t="str">
        <f t="shared" si="0"/>
        <v>.</v>
      </c>
      <c r="N40" s="372"/>
      <c r="O40" s="113"/>
      <c r="P40" s="118"/>
      <c r="Q40" s="1449" t="str">
        <f t="shared" si="6"/>
        <v>.Residential</v>
      </c>
      <c r="R40" s="118"/>
      <c r="S40" s="118"/>
      <c r="T40" s="113"/>
      <c r="U40" s="113"/>
      <c r="V40" s="113"/>
      <c r="W40" s="113"/>
      <c r="X40" s="113"/>
      <c r="Y40" s="113"/>
      <c r="Z40" s="113"/>
      <c r="AA40" s="113"/>
      <c r="AB40" s="113"/>
      <c r="AC40" s="113"/>
      <c r="AD40" s="113"/>
      <c r="AE40" s="113"/>
      <c r="AF40" s="113"/>
      <c r="AG40" s="113"/>
      <c r="AH40" s="113"/>
      <c r="AI40" s="113"/>
      <c r="AJ40" s="113"/>
    </row>
    <row r="41" spans="1:36" ht="12" outlineLevel="1" x14ac:dyDescent="0.2">
      <c r="A41" s="123"/>
      <c r="B41" s="357"/>
      <c r="C41" s="883" t="s">
        <v>157</v>
      </c>
      <c r="D41" s="884"/>
      <c r="E41" s="885"/>
      <c r="F41" s="886"/>
      <c r="G41" s="884"/>
      <c r="H41" s="887" t="str">
        <f t="shared" si="5"/>
        <v>.</v>
      </c>
      <c r="I41" s="884"/>
      <c r="J41" s="885"/>
      <c r="K41" s="885"/>
      <c r="L41" s="885"/>
      <c r="M41" s="888" t="str">
        <f t="shared" si="0"/>
        <v>.</v>
      </c>
      <c r="N41" s="372"/>
      <c r="O41" s="113"/>
      <c r="P41" s="118"/>
      <c r="Q41" s="1449" t="str">
        <f t="shared" si="6"/>
        <v>.Residential</v>
      </c>
      <c r="R41" s="118"/>
      <c r="S41" s="118"/>
      <c r="T41" s="113"/>
      <c r="U41" s="113"/>
      <c r="V41" s="113"/>
      <c r="W41" s="113"/>
      <c r="X41" s="113"/>
      <c r="Y41" s="113"/>
      <c r="Z41" s="113"/>
      <c r="AA41" s="113"/>
      <c r="AB41" s="113"/>
      <c r="AC41" s="113"/>
      <c r="AD41" s="113"/>
      <c r="AE41" s="113"/>
      <c r="AF41" s="113"/>
      <c r="AG41" s="113"/>
      <c r="AH41" s="113"/>
      <c r="AI41" s="113"/>
      <c r="AJ41" s="113"/>
    </row>
    <row r="42" spans="1:36" ht="12" outlineLevel="1" x14ac:dyDescent="0.2">
      <c r="A42" s="123"/>
      <c r="B42" s="357"/>
      <c r="C42" s="883" t="s">
        <v>157</v>
      </c>
      <c r="D42" s="884"/>
      <c r="E42" s="885"/>
      <c r="F42" s="886"/>
      <c r="G42" s="884"/>
      <c r="H42" s="887" t="str">
        <f t="shared" si="5"/>
        <v>.</v>
      </c>
      <c r="I42" s="884"/>
      <c r="J42" s="885"/>
      <c r="K42" s="885"/>
      <c r="L42" s="885"/>
      <c r="M42" s="888" t="str">
        <f t="shared" si="0"/>
        <v>.</v>
      </c>
      <c r="N42" s="372"/>
      <c r="O42" s="113"/>
      <c r="P42" s="118"/>
      <c r="Q42" s="1449" t="str">
        <f t="shared" si="6"/>
        <v>.Residential</v>
      </c>
      <c r="R42" s="118"/>
      <c r="S42" s="118"/>
      <c r="T42" s="113"/>
      <c r="U42" s="113"/>
      <c r="V42" s="113"/>
      <c r="W42" s="113"/>
      <c r="X42" s="113"/>
      <c r="Y42" s="113"/>
      <c r="Z42" s="113"/>
      <c r="AA42" s="113"/>
      <c r="AB42" s="113"/>
      <c r="AC42" s="113"/>
      <c r="AD42" s="113"/>
      <c r="AE42" s="113"/>
      <c r="AF42" s="113"/>
      <c r="AG42" s="113"/>
      <c r="AH42" s="113"/>
      <c r="AI42" s="113"/>
      <c r="AJ42" s="113"/>
    </row>
    <row r="43" spans="1:36" ht="12" outlineLevel="1" x14ac:dyDescent="0.2">
      <c r="A43" s="123"/>
      <c r="B43" s="357"/>
      <c r="C43" s="883" t="s">
        <v>157</v>
      </c>
      <c r="D43" s="884"/>
      <c r="E43" s="885"/>
      <c r="F43" s="886"/>
      <c r="G43" s="884"/>
      <c r="H43" s="887" t="str">
        <f t="shared" si="5"/>
        <v>.</v>
      </c>
      <c r="I43" s="884"/>
      <c r="J43" s="885"/>
      <c r="K43" s="885"/>
      <c r="L43" s="885"/>
      <c r="M43" s="888" t="str">
        <f t="shared" si="0"/>
        <v>.</v>
      </c>
      <c r="N43" s="372"/>
      <c r="O43" s="113"/>
      <c r="P43" s="118"/>
      <c r="Q43" s="1449" t="str">
        <f t="shared" si="6"/>
        <v>.Residential</v>
      </c>
      <c r="R43" s="118"/>
      <c r="S43" s="118"/>
      <c r="T43" s="113"/>
      <c r="U43" s="113"/>
      <c r="V43" s="113"/>
      <c r="W43" s="113"/>
      <c r="X43" s="113"/>
      <c r="Y43" s="113"/>
      <c r="Z43" s="113"/>
      <c r="AA43" s="113"/>
      <c r="AB43" s="113"/>
      <c r="AC43" s="113"/>
      <c r="AD43" s="113"/>
      <c r="AE43" s="113"/>
      <c r="AF43" s="113"/>
      <c r="AG43" s="113"/>
      <c r="AH43" s="113"/>
      <c r="AI43" s="113"/>
      <c r="AJ43" s="113"/>
    </row>
    <row r="44" spans="1:36" ht="12" outlineLevel="1" x14ac:dyDescent="0.2">
      <c r="A44" s="123"/>
      <c r="B44" s="357"/>
      <c r="C44" s="883" t="s">
        <v>157</v>
      </c>
      <c r="D44" s="884"/>
      <c r="E44" s="885"/>
      <c r="F44" s="886"/>
      <c r="G44" s="884"/>
      <c r="H44" s="887" t="str">
        <f t="shared" si="5"/>
        <v>.</v>
      </c>
      <c r="I44" s="884"/>
      <c r="J44" s="885"/>
      <c r="K44" s="885"/>
      <c r="L44" s="885"/>
      <c r="M44" s="888" t="str">
        <f t="shared" si="0"/>
        <v>.</v>
      </c>
      <c r="N44" s="372"/>
      <c r="O44" s="113"/>
      <c r="P44" s="118"/>
      <c r="Q44" s="1449" t="str">
        <f t="shared" si="6"/>
        <v>.Residential</v>
      </c>
      <c r="R44" s="118"/>
      <c r="S44" s="118"/>
      <c r="T44" s="113"/>
      <c r="U44" s="113"/>
      <c r="V44" s="113"/>
      <c r="W44" s="113"/>
      <c r="X44" s="113"/>
      <c r="Y44" s="113"/>
      <c r="Z44" s="113"/>
      <c r="AA44" s="113"/>
      <c r="AB44" s="113"/>
      <c r="AC44" s="113"/>
      <c r="AD44" s="113"/>
      <c r="AE44" s="113"/>
      <c r="AF44" s="113"/>
      <c r="AG44" s="113"/>
      <c r="AH44" s="113"/>
      <c r="AI44" s="113"/>
      <c r="AJ44" s="113"/>
    </row>
    <row r="45" spans="1:36" ht="12" outlineLevel="1" x14ac:dyDescent="0.2">
      <c r="A45" s="123"/>
      <c r="B45" s="357"/>
      <c r="C45" s="883" t="s">
        <v>157</v>
      </c>
      <c r="D45" s="884"/>
      <c r="E45" s="885"/>
      <c r="F45" s="886"/>
      <c r="G45" s="884"/>
      <c r="H45" s="887" t="str">
        <f t="shared" si="3"/>
        <v>.</v>
      </c>
      <c r="I45" s="884"/>
      <c r="J45" s="885"/>
      <c r="K45" s="885"/>
      <c r="L45" s="885"/>
      <c r="M45" s="888" t="str">
        <f t="shared" si="0"/>
        <v>.</v>
      </c>
      <c r="N45" s="372"/>
      <c r="O45" s="113"/>
      <c r="P45" s="118"/>
      <c r="Q45" s="1449" t="str">
        <f t="shared" si="6"/>
        <v>.Residential</v>
      </c>
      <c r="R45" s="118"/>
      <c r="S45" s="118"/>
      <c r="T45" s="118"/>
      <c r="U45" s="113"/>
      <c r="V45" s="113"/>
      <c r="W45" s="113"/>
      <c r="X45" s="113"/>
      <c r="Y45" s="113"/>
      <c r="Z45" s="113"/>
      <c r="AA45" s="113"/>
      <c r="AB45" s="113"/>
      <c r="AC45" s="113"/>
      <c r="AD45" s="113"/>
      <c r="AE45" s="113"/>
      <c r="AF45" s="113"/>
      <c r="AG45" s="113"/>
      <c r="AH45" s="113"/>
      <c r="AI45" s="113"/>
      <c r="AJ45" s="113"/>
    </row>
    <row r="46" spans="1:36" s="119" customFormat="1" ht="12" customHeight="1" x14ac:dyDescent="0.2">
      <c r="A46" s="123"/>
      <c r="B46" s="371"/>
      <c r="C46" s="1409" t="str">
        <f>'WK1 - Identification'!E19</f>
        <v>.</v>
      </c>
      <c r="D46" s="1409"/>
      <c r="E46" s="1410"/>
      <c r="F46" s="1410"/>
      <c r="G46" s="1410"/>
      <c r="H46" s="1410"/>
      <c r="I46" s="1410"/>
      <c r="J46" s="1410"/>
      <c r="K46" s="1409"/>
      <c r="L46" s="1411"/>
      <c r="M46" s="1409"/>
      <c r="N46" s="656"/>
      <c r="O46" s="118"/>
      <c r="P46" s="118"/>
      <c r="Q46" s="1447"/>
      <c r="R46" s="118"/>
      <c r="S46" s="118"/>
      <c r="T46" s="113"/>
      <c r="U46" s="118"/>
      <c r="V46" s="118"/>
      <c r="W46" s="118"/>
      <c r="X46" s="118"/>
      <c r="Y46" s="118"/>
      <c r="Z46" s="118"/>
      <c r="AA46" s="118"/>
      <c r="AB46" s="118"/>
      <c r="AC46" s="118"/>
      <c r="AD46" s="118"/>
      <c r="AE46" s="118"/>
      <c r="AF46" s="118"/>
      <c r="AG46" s="118"/>
      <c r="AH46" s="118"/>
      <c r="AI46" s="118"/>
      <c r="AJ46" s="118"/>
    </row>
    <row r="47" spans="1:36" outlineLevel="1" thickBot="1" x14ac:dyDescent="0.25">
      <c r="A47" s="123"/>
      <c r="B47" s="357"/>
      <c r="C47" s="883" t="s">
        <v>157</v>
      </c>
      <c r="D47" s="884"/>
      <c r="E47" s="885"/>
      <c r="F47" s="886"/>
      <c r="G47" s="884"/>
      <c r="H47" s="887" t="str">
        <f t="shared" ref="H47:H53" si="7">IF(G47="",".",E47*G47/M47)</f>
        <v>.</v>
      </c>
      <c r="I47" s="884"/>
      <c r="J47" s="885"/>
      <c r="K47" s="885"/>
      <c r="L47" s="885"/>
      <c r="M47" s="888" t="str">
        <f t="shared" si="0"/>
        <v>.</v>
      </c>
      <c r="N47" s="372"/>
      <c r="O47" s="113"/>
      <c r="P47" s="118"/>
      <c r="Q47" s="1448" t="str">
        <f>C46&amp;C47</f>
        <v>.Residential</v>
      </c>
      <c r="R47" s="118"/>
      <c r="S47" s="118"/>
      <c r="T47" s="113"/>
      <c r="U47" s="113"/>
      <c r="V47" s="113"/>
      <c r="W47" s="113"/>
      <c r="X47" s="113"/>
      <c r="Y47" s="113"/>
      <c r="Z47" s="113"/>
      <c r="AA47" s="113"/>
      <c r="AB47" s="113"/>
      <c r="AC47" s="113"/>
      <c r="AD47" s="113"/>
      <c r="AE47" s="113"/>
      <c r="AF47" s="113"/>
      <c r="AG47" s="113"/>
      <c r="AH47" s="113"/>
      <c r="AI47" s="113"/>
      <c r="AJ47" s="113"/>
    </row>
    <row r="48" spans="1:36" outlineLevel="1" thickTop="1" x14ac:dyDescent="0.2">
      <c r="A48" s="123"/>
      <c r="B48" s="357"/>
      <c r="C48" s="883" t="s">
        <v>157</v>
      </c>
      <c r="D48" s="884"/>
      <c r="E48" s="885"/>
      <c r="F48" s="886"/>
      <c r="G48" s="884"/>
      <c r="H48" s="887" t="str">
        <f t="shared" si="7"/>
        <v>.</v>
      </c>
      <c r="I48" s="884"/>
      <c r="J48" s="885"/>
      <c r="K48" s="885"/>
      <c r="L48" s="885"/>
      <c r="M48" s="888" t="str">
        <f t="shared" si="0"/>
        <v>.</v>
      </c>
      <c r="N48" s="372"/>
      <c r="O48" s="113"/>
      <c r="P48" s="118"/>
      <c r="Q48" s="1449" t="str">
        <f t="shared" ref="Q48" si="8">Q47</f>
        <v>.Residential</v>
      </c>
      <c r="R48" s="118"/>
      <c r="S48" s="118"/>
      <c r="T48" s="113"/>
      <c r="U48" s="113"/>
      <c r="V48" s="113"/>
      <c r="W48" s="113"/>
      <c r="X48" s="113"/>
      <c r="Y48" s="113"/>
      <c r="Z48" s="113"/>
      <c r="AA48" s="113"/>
      <c r="AB48" s="113"/>
      <c r="AC48" s="113"/>
      <c r="AD48" s="113"/>
      <c r="AE48" s="113"/>
      <c r="AF48" s="113"/>
      <c r="AG48" s="113"/>
      <c r="AH48" s="113"/>
      <c r="AI48" s="113"/>
      <c r="AJ48" s="113"/>
    </row>
    <row r="49" spans="1:36" ht="12" outlineLevel="1" x14ac:dyDescent="0.2">
      <c r="A49" s="123"/>
      <c r="B49" s="357"/>
      <c r="C49" s="883" t="s">
        <v>157</v>
      </c>
      <c r="D49" s="884"/>
      <c r="E49" s="885"/>
      <c r="F49" s="886"/>
      <c r="G49" s="884"/>
      <c r="H49" s="887" t="str">
        <f t="shared" si="7"/>
        <v>.</v>
      </c>
      <c r="I49" s="884"/>
      <c r="J49" s="885"/>
      <c r="K49" s="885"/>
      <c r="L49" s="885"/>
      <c r="M49" s="888" t="str">
        <f t="shared" si="0"/>
        <v>.</v>
      </c>
      <c r="N49" s="372"/>
      <c r="O49" s="113"/>
      <c r="P49" s="118"/>
      <c r="Q49" s="1449" t="str">
        <f t="shared" si="6"/>
        <v>.Residential</v>
      </c>
      <c r="R49" s="118"/>
      <c r="S49" s="118"/>
      <c r="T49" s="113"/>
      <c r="U49" s="113"/>
      <c r="V49" s="113"/>
      <c r="W49" s="113"/>
      <c r="X49" s="113"/>
      <c r="Y49" s="113"/>
      <c r="Z49" s="113"/>
      <c r="AA49" s="113"/>
      <c r="AB49" s="113"/>
      <c r="AC49" s="113"/>
      <c r="AD49" s="113"/>
      <c r="AE49" s="113"/>
      <c r="AF49" s="113"/>
      <c r="AG49" s="113"/>
      <c r="AH49" s="113"/>
      <c r="AI49" s="113"/>
      <c r="AJ49" s="113"/>
    </row>
    <row r="50" spans="1:36" ht="12" outlineLevel="1" x14ac:dyDescent="0.2">
      <c r="A50" s="123"/>
      <c r="B50" s="357"/>
      <c r="C50" s="883" t="s">
        <v>157</v>
      </c>
      <c r="D50" s="884"/>
      <c r="E50" s="885"/>
      <c r="F50" s="886"/>
      <c r="G50" s="884"/>
      <c r="H50" s="887" t="str">
        <f t="shared" si="7"/>
        <v>.</v>
      </c>
      <c r="I50" s="884"/>
      <c r="J50" s="885"/>
      <c r="K50" s="885"/>
      <c r="L50" s="885"/>
      <c r="M50" s="888" t="str">
        <f t="shared" si="0"/>
        <v>.</v>
      </c>
      <c r="N50" s="372"/>
      <c r="O50" s="113"/>
      <c r="P50" s="118"/>
      <c r="Q50" s="1449" t="str">
        <f t="shared" si="6"/>
        <v>.Residential</v>
      </c>
      <c r="R50" s="118"/>
      <c r="S50" s="118"/>
      <c r="T50" s="113"/>
      <c r="U50" s="113"/>
      <c r="V50" s="113"/>
      <c r="W50" s="113"/>
      <c r="X50" s="113"/>
      <c r="Y50" s="113"/>
      <c r="Z50" s="113"/>
      <c r="AA50" s="113"/>
      <c r="AB50" s="113"/>
      <c r="AC50" s="113"/>
      <c r="AD50" s="113"/>
      <c r="AE50" s="113"/>
      <c r="AF50" s="113"/>
      <c r="AG50" s="113"/>
      <c r="AH50" s="113"/>
      <c r="AI50" s="113"/>
      <c r="AJ50" s="113"/>
    </row>
    <row r="51" spans="1:36" ht="12" outlineLevel="1" x14ac:dyDescent="0.2">
      <c r="A51" s="123"/>
      <c r="B51" s="357"/>
      <c r="C51" s="883" t="s">
        <v>157</v>
      </c>
      <c r="D51" s="884"/>
      <c r="E51" s="885"/>
      <c r="F51" s="886"/>
      <c r="G51" s="884"/>
      <c r="H51" s="887" t="str">
        <f t="shared" si="7"/>
        <v>.</v>
      </c>
      <c r="I51" s="884"/>
      <c r="J51" s="885"/>
      <c r="K51" s="885"/>
      <c r="L51" s="885"/>
      <c r="M51" s="888" t="str">
        <f t="shared" si="0"/>
        <v>.</v>
      </c>
      <c r="N51" s="372"/>
      <c r="O51" s="113"/>
      <c r="P51" s="118"/>
      <c r="Q51" s="1449" t="str">
        <f t="shared" si="6"/>
        <v>.Residential</v>
      </c>
      <c r="R51" s="118"/>
      <c r="S51" s="118"/>
      <c r="T51" s="113"/>
      <c r="U51" s="113"/>
      <c r="V51" s="113"/>
      <c r="W51" s="113"/>
      <c r="X51" s="113"/>
      <c r="Y51" s="113"/>
      <c r="Z51" s="113"/>
      <c r="AA51" s="113"/>
      <c r="AB51" s="113"/>
      <c r="AC51" s="113"/>
      <c r="AD51" s="113"/>
      <c r="AE51" s="113"/>
      <c r="AF51" s="113"/>
      <c r="AG51" s="113"/>
      <c r="AH51" s="113"/>
      <c r="AI51" s="113"/>
      <c r="AJ51" s="113"/>
    </row>
    <row r="52" spans="1:36" ht="12" outlineLevel="1" x14ac:dyDescent="0.2">
      <c r="A52" s="123"/>
      <c r="B52" s="357"/>
      <c r="C52" s="883" t="s">
        <v>157</v>
      </c>
      <c r="D52" s="884"/>
      <c r="E52" s="885"/>
      <c r="F52" s="886"/>
      <c r="G52" s="884"/>
      <c r="H52" s="887" t="str">
        <f t="shared" si="7"/>
        <v>.</v>
      </c>
      <c r="I52" s="884"/>
      <c r="J52" s="885"/>
      <c r="K52" s="885"/>
      <c r="L52" s="885"/>
      <c r="M52" s="888" t="str">
        <f t="shared" si="0"/>
        <v>.</v>
      </c>
      <c r="N52" s="372"/>
      <c r="O52" s="113"/>
      <c r="P52" s="118"/>
      <c r="Q52" s="1449" t="str">
        <f t="shared" si="6"/>
        <v>.Residential</v>
      </c>
      <c r="R52" s="118"/>
      <c r="S52" s="118"/>
      <c r="T52" s="113"/>
      <c r="U52" s="113"/>
      <c r="V52" s="113"/>
      <c r="W52" s="113"/>
      <c r="X52" s="113"/>
      <c r="Y52" s="113"/>
      <c r="Z52" s="113"/>
      <c r="AA52" s="113"/>
      <c r="AB52" s="113"/>
      <c r="AC52" s="113"/>
      <c r="AD52" s="113"/>
      <c r="AE52" s="113"/>
      <c r="AF52" s="113"/>
      <c r="AG52" s="113"/>
      <c r="AH52" s="113"/>
      <c r="AI52" s="113"/>
      <c r="AJ52" s="113"/>
    </row>
    <row r="53" spans="1:36" ht="12" outlineLevel="1" x14ac:dyDescent="0.2">
      <c r="A53" s="123"/>
      <c r="B53" s="357"/>
      <c r="C53" s="883" t="s">
        <v>157</v>
      </c>
      <c r="D53" s="884"/>
      <c r="E53" s="885"/>
      <c r="F53" s="886"/>
      <c r="G53" s="884"/>
      <c r="H53" s="887" t="str">
        <f t="shared" si="7"/>
        <v>.</v>
      </c>
      <c r="I53" s="884"/>
      <c r="J53" s="885"/>
      <c r="K53" s="885"/>
      <c r="L53" s="885"/>
      <c r="M53" s="888" t="str">
        <f t="shared" si="0"/>
        <v>.</v>
      </c>
      <c r="N53" s="372"/>
      <c r="O53" s="113"/>
      <c r="P53" s="118"/>
      <c r="Q53" s="1449" t="str">
        <f t="shared" si="6"/>
        <v>.Residential</v>
      </c>
      <c r="R53" s="118"/>
      <c r="S53" s="118"/>
      <c r="T53" s="113"/>
      <c r="U53" s="113"/>
      <c r="V53" s="113"/>
      <c r="W53" s="113"/>
      <c r="X53" s="113"/>
      <c r="Y53" s="113"/>
      <c r="Z53" s="113"/>
      <c r="AA53" s="113"/>
      <c r="AB53" s="113"/>
      <c r="AC53" s="113"/>
      <c r="AD53" s="113"/>
      <c r="AE53" s="113"/>
      <c r="AF53" s="113"/>
      <c r="AG53" s="113"/>
      <c r="AH53" s="113"/>
      <c r="AI53" s="113"/>
      <c r="AJ53" s="113"/>
    </row>
    <row r="54" spans="1:36" ht="12" outlineLevel="1" x14ac:dyDescent="0.2">
      <c r="A54" s="123"/>
      <c r="B54" s="357"/>
      <c r="C54" s="883" t="s">
        <v>157</v>
      </c>
      <c r="D54" s="884"/>
      <c r="E54" s="885"/>
      <c r="F54" s="886"/>
      <c r="G54" s="884"/>
      <c r="H54" s="887" t="str">
        <f t="shared" si="3"/>
        <v>.</v>
      </c>
      <c r="I54" s="884"/>
      <c r="J54" s="885"/>
      <c r="K54" s="885"/>
      <c r="L54" s="885"/>
      <c r="M54" s="888" t="str">
        <f t="shared" si="0"/>
        <v>.</v>
      </c>
      <c r="N54" s="372"/>
      <c r="O54" s="113"/>
      <c r="P54" s="118"/>
      <c r="Q54" s="1449" t="str">
        <f t="shared" si="6"/>
        <v>.Residential</v>
      </c>
      <c r="R54" s="118"/>
      <c r="S54" s="118"/>
      <c r="T54" s="118"/>
      <c r="U54" s="113"/>
      <c r="V54" s="113"/>
      <c r="W54" s="113"/>
      <c r="X54" s="113"/>
      <c r="Y54" s="113"/>
      <c r="Z54" s="113"/>
      <c r="AA54" s="113"/>
      <c r="AB54" s="113"/>
      <c r="AC54" s="113"/>
      <c r="AD54" s="113"/>
      <c r="AE54" s="113"/>
      <c r="AF54" s="113"/>
      <c r="AG54" s="113"/>
      <c r="AH54" s="113"/>
      <c r="AI54" s="113"/>
      <c r="AJ54" s="113"/>
    </row>
    <row r="55" spans="1:36" s="119" customFormat="1" ht="12" customHeight="1" x14ac:dyDescent="0.2">
      <c r="A55" s="123"/>
      <c r="B55" s="371"/>
      <c r="C55" s="1409" t="str">
        <f>'WK1 - Identification'!E20</f>
        <v>.</v>
      </c>
      <c r="D55" s="1409"/>
      <c r="E55" s="1410"/>
      <c r="F55" s="1410"/>
      <c r="G55" s="1410"/>
      <c r="H55" s="1410"/>
      <c r="I55" s="1410"/>
      <c r="J55" s="1410"/>
      <c r="K55" s="1409"/>
      <c r="L55" s="1411"/>
      <c r="M55" s="1409"/>
      <c r="N55" s="656"/>
      <c r="O55" s="118"/>
      <c r="P55" s="118"/>
      <c r="Q55" s="1447"/>
      <c r="R55" s="118"/>
      <c r="S55" s="118"/>
      <c r="T55" s="113"/>
      <c r="U55" s="118"/>
      <c r="V55" s="118"/>
      <c r="W55" s="118"/>
      <c r="X55" s="118"/>
      <c r="Y55" s="118"/>
      <c r="Z55" s="118"/>
      <c r="AA55" s="118"/>
      <c r="AB55" s="118"/>
      <c r="AC55" s="118"/>
      <c r="AD55" s="118"/>
      <c r="AE55" s="118"/>
      <c r="AF55" s="118"/>
      <c r="AG55" s="118"/>
      <c r="AH55" s="118"/>
      <c r="AI55" s="118"/>
      <c r="AJ55" s="118"/>
    </row>
    <row r="56" spans="1:36" outlineLevel="1" thickBot="1" x14ac:dyDescent="0.25">
      <c r="A56" s="123"/>
      <c r="B56" s="357"/>
      <c r="C56" s="883" t="s">
        <v>157</v>
      </c>
      <c r="D56" s="884"/>
      <c r="E56" s="885"/>
      <c r="F56" s="886"/>
      <c r="G56" s="884"/>
      <c r="H56" s="887" t="str">
        <f t="shared" ref="H56:H62" si="9">IF(G56="",".",E56*G56/M56)</f>
        <v>.</v>
      </c>
      <c r="I56" s="884"/>
      <c r="J56" s="885"/>
      <c r="K56" s="885"/>
      <c r="L56" s="885"/>
      <c r="M56" s="888" t="str">
        <f t="shared" si="0"/>
        <v>.</v>
      </c>
      <c r="N56" s="372"/>
      <c r="O56" s="113"/>
      <c r="P56" s="118"/>
      <c r="Q56" s="1448" t="str">
        <f>C55&amp;C56</f>
        <v>.Residential</v>
      </c>
      <c r="R56" s="118"/>
      <c r="S56" s="118"/>
      <c r="T56" s="113"/>
      <c r="U56" s="113"/>
      <c r="V56" s="113"/>
      <c r="W56" s="113"/>
      <c r="X56" s="113"/>
      <c r="Y56" s="113"/>
      <c r="Z56" s="113"/>
      <c r="AA56" s="113"/>
      <c r="AB56" s="113"/>
      <c r="AC56" s="113"/>
      <c r="AD56" s="113"/>
      <c r="AE56" s="113"/>
      <c r="AF56" s="113"/>
      <c r="AG56" s="113"/>
      <c r="AH56" s="113"/>
      <c r="AI56" s="113"/>
      <c r="AJ56" s="113"/>
    </row>
    <row r="57" spans="1:36" outlineLevel="1" thickTop="1" x14ac:dyDescent="0.2">
      <c r="A57" s="123"/>
      <c r="B57" s="357"/>
      <c r="C57" s="883" t="s">
        <v>157</v>
      </c>
      <c r="D57" s="884"/>
      <c r="E57" s="885"/>
      <c r="F57" s="886"/>
      <c r="G57" s="884"/>
      <c r="H57" s="887" t="str">
        <f t="shared" si="9"/>
        <v>.</v>
      </c>
      <c r="I57" s="884"/>
      <c r="J57" s="885"/>
      <c r="K57" s="885"/>
      <c r="L57" s="885"/>
      <c r="M57" s="888" t="str">
        <f t="shared" si="0"/>
        <v>.</v>
      </c>
      <c r="N57" s="372"/>
      <c r="O57" s="113"/>
      <c r="P57" s="118"/>
      <c r="Q57" s="1449" t="str">
        <f t="shared" ref="Q57" si="10">Q56</f>
        <v>.Residential</v>
      </c>
      <c r="R57" s="118"/>
      <c r="S57" s="118"/>
      <c r="T57" s="113"/>
      <c r="U57" s="113"/>
      <c r="V57" s="113"/>
      <c r="W57" s="113"/>
      <c r="X57" s="113"/>
      <c r="Y57" s="113"/>
      <c r="Z57" s="113"/>
      <c r="AA57" s="113"/>
      <c r="AB57" s="113"/>
      <c r="AC57" s="113"/>
      <c r="AD57" s="113"/>
      <c r="AE57" s="113"/>
      <c r="AF57" s="113"/>
      <c r="AG57" s="113"/>
      <c r="AH57" s="113"/>
      <c r="AI57" s="113"/>
      <c r="AJ57" s="113"/>
    </row>
    <row r="58" spans="1:36" ht="12" outlineLevel="1" x14ac:dyDescent="0.2">
      <c r="A58" s="123"/>
      <c r="B58" s="357"/>
      <c r="C58" s="883" t="s">
        <v>157</v>
      </c>
      <c r="D58" s="884"/>
      <c r="E58" s="885"/>
      <c r="F58" s="886"/>
      <c r="G58" s="884"/>
      <c r="H58" s="887" t="str">
        <f t="shared" si="9"/>
        <v>.</v>
      </c>
      <c r="I58" s="884"/>
      <c r="J58" s="885"/>
      <c r="K58" s="885"/>
      <c r="L58" s="885"/>
      <c r="M58" s="888" t="str">
        <f t="shared" si="0"/>
        <v>.</v>
      </c>
      <c r="N58" s="372"/>
      <c r="O58" s="113"/>
      <c r="P58" s="118"/>
      <c r="Q58" s="1449" t="str">
        <f t="shared" si="6"/>
        <v>.Residential</v>
      </c>
      <c r="R58" s="118"/>
      <c r="S58" s="118"/>
      <c r="T58" s="113"/>
      <c r="U58" s="113"/>
      <c r="V58" s="113"/>
      <c r="W58" s="113"/>
      <c r="X58" s="113"/>
      <c r="Y58" s="113"/>
      <c r="Z58" s="113"/>
      <c r="AA58" s="113"/>
      <c r="AB58" s="113"/>
      <c r="AC58" s="113"/>
      <c r="AD58" s="113"/>
      <c r="AE58" s="113"/>
      <c r="AF58" s="113"/>
      <c r="AG58" s="113"/>
      <c r="AH58" s="113"/>
      <c r="AI58" s="113"/>
      <c r="AJ58" s="113"/>
    </row>
    <row r="59" spans="1:36" ht="12" outlineLevel="1" x14ac:dyDescent="0.2">
      <c r="A59" s="123"/>
      <c r="B59" s="357"/>
      <c r="C59" s="883" t="s">
        <v>157</v>
      </c>
      <c r="D59" s="884"/>
      <c r="E59" s="885"/>
      <c r="F59" s="886"/>
      <c r="G59" s="884"/>
      <c r="H59" s="887" t="str">
        <f t="shared" si="9"/>
        <v>.</v>
      </c>
      <c r="I59" s="884"/>
      <c r="J59" s="885"/>
      <c r="K59" s="885"/>
      <c r="L59" s="885"/>
      <c r="M59" s="888" t="str">
        <f t="shared" si="0"/>
        <v>.</v>
      </c>
      <c r="N59" s="372"/>
      <c r="O59" s="113"/>
      <c r="P59" s="118"/>
      <c r="Q59" s="1449" t="str">
        <f t="shared" si="6"/>
        <v>.Residential</v>
      </c>
      <c r="R59" s="118"/>
      <c r="S59" s="118"/>
      <c r="T59" s="113"/>
      <c r="U59" s="113"/>
      <c r="V59" s="113"/>
      <c r="W59" s="113"/>
      <c r="X59" s="113"/>
      <c r="Y59" s="113"/>
      <c r="Z59" s="113"/>
      <c r="AA59" s="113"/>
      <c r="AB59" s="113"/>
      <c r="AC59" s="113"/>
      <c r="AD59" s="113"/>
      <c r="AE59" s="113"/>
      <c r="AF59" s="113"/>
      <c r="AG59" s="113"/>
      <c r="AH59" s="113"/>
      <c r="AI59" s="113"/>
      <c r="AJ59" s="113"/>
    </row>
    <row r="60" spans="1:36" ht="12" outlineLevel="1" x14ac:dyDescent="0.2">
      <c r="A60" s="123"/>
      <c r="B60" s="357"/>
      <c r="C60" s="883" t="s">
        <v>157</v>
      </c>
      <c r="D60" s="884"/>
      <c r="E60" s="885"/>
      <c r="F60" s="886"/>
      <c r="G60" s="884"/>
      <c r="H60" s="887" t="str">
        <f t="shared" si="9"/>
        <v>.</v>
      </c>
      <c r="I60" s="884"/>
      <c r="J60" s="885"/>
      <c r="K60" s="885"/>
      <c r="L60" s="885"/>
      <c r="M60" s="888" t="str">
        <f t="shared" si="0"/>
        <v>.</v>
      </c>
      <c r="N60" s="372"/>
      <c r="O60" s="113"/>
      <c r="P60" s="118"/>
      <c r="Q60" s="1449" t="str">
        <f t="shared" si="6"/>
        <v>.Residential</v>
      </c>
      <c r="R60" s="118"/>
      <c r="S60" s="118"/>
      <c r="T60" s="113"/>
      <c r="U60" s="113"/>
      <c r="V60" s="113"/>
      <c r="W60" s="113"/>
      <c r="X60" s="113"/>
      <c r="Y60" s="113"/>
      <c r="Z60" s="113"/>
      <c r="AA60" s="113"/>
      <c r="AB60" s="113"/>
      <c r="AC60" s="113"/>
      <c r="AD60" s="113"/>
      <c r="AE60" s="113"/>
      <c r="AF60" s="113"/>
      <c r="AG60" s="113"/>
      <c r="AH60" s="113"/>
      <c r="AI60" s="113"/>
      <c r="AJ60" s="113"/>
    </row>
    <row r="61" spans="1:36" ht="12" outlineLevel="1" x14ac:dyDescent="0.2">
      <c r="A61" s="123"/>
      <c r="B61" s="357"/>
      <c r="C61" s="883" t="s">
        <v>157</v>
      </c>
      <c r="D61" s="884"/>
      <c r="E61" s="885"/>
      <c r="F61" s="886"/>
      <c r="G61" s="884"/>
      <c r="H61" s="887" t="str">
        <f t="shared" si="9"/>
        <v>.</v>
      </c>
      <c r="I61" s="884"/>
      <c r="J61" s="885"/>
      <c r="K61" s="885"/>
      <c r="L61" s="885"/>
      <c r="M61" s="888" t="str">
        <f t="shared" si="0"/>
        <v>.</v>
      </c>
      <c r="N61" s="372"/>
      <c r="O61" s="113"/>
      <c r="P61" s="118"/>
      <c r="Q61" s="1449" t="str">
        <f t="shared" si="6"/>
        <v>.Residential</v>
      </c>
      <c r="R61" s="118"/>
      <c r="S61" s="118"/>
      <c r="T61" s="113"/>
      <c r="U61" s="113"/>
      <c r="V61" s="113"/>
      <c r="W61" s="113"/>
      <c r="X61" s="113"/>
      <c r="Y61" s="113"/>
      <c r="Z61" s="113"/>
      <c r="AA61" s="113"/>
      <c r="AB61" s="113"/>
      <c r="AC61" s="113"/>
      <c r="AD61" s="113"/>
      <c r="AE61" s="113"/>
      <c r="AF61" s="113"/>
      <c r="AG61" s="113"/>
      <c r="AH61" s="113"/>
      <c r="AI61" s="113"/>
      <c r="AJ61" s="113"/>
    </row>
    <row r="62" spans="1:36" ht="12" outlineLevel="1" x14ac:dyDescent="0.2">
      <c r="A62" s="123"/>
      <c r="B62" s="357"/>
      <c r="C62" s="883" t="s">
        <v>157</v>
      </c>
      <c r="D62" s="884"/>
      <c r="E62" s="885"/>
      <c r="F62" s="886"/>
      <c r="G62" s="884"/>
      <c r="H62" s="887" t="str">
        <f t="shared" si="9"/>
        <v>.</v>
      </c>
      <c r="I62" s="884"/>
      <c r="J62" s="885"/>
      <c r="K62" s="885"/>
      <c r="L62" s="885"/>
      <c r="M62" s="888" t="str">
        <f t="shared" si="0"/>
        <v>.</v>
      </c>
      <c r="N62" s="372"/>
      <c r="O62" s="113"/>
      <c r="P62" s="118"/>
      <c r="Q62" s="1449" t="str">
        <f t="shared" si="6"/>
        <v>.Residential</v>
      </c>
      <c r="R62" s="118"/>
      <c r="S62" s="118"/>
      <c r="T62" s="113"/>
      <c r="U62" s="113"/>
      <c r="V62" s="113"/>
      <c r="W62" s="113"/>
      <c r="X62" s="113"/>
      <c r="Y62" s="113"/>
      <c r="Z62" s="113"/>
      <c r="AA62" s="113"/>
      <c r="AB62" s="113"/>
      <c r="AC62" s="113"/>
      <c r="AD62" s="113"/>
      <c r="AE62" s="113"/>
      <c r="AF62" s="113"/>
      <c r="AG62" s="113"/>
      <c r="AH62" s="113"/>
      <c r="AI62" s="113"/>
      <c r="AJ62" s="113"/>
    </row>
    <row r="63" spans="1:36" ht="12" outlineLevel="1" x14ac:dyDescent="0.2">
      <c r="A63" s="123"/>
      <c r="B63" s="357"/>
      <c r="C63" s="883" t="s">
        <v>157</v>
      </c>
      <c r="D63" s="884"/>
      <c r="E63" s="885"/>
      <c r="F63" s="886"/>
      <c r="G63" s="884"/>
      <c r="H63" s="887" t="str">
        <f t="shared" si="3"/>
        <v>.</v>
      </c>
      <c r="I63" s="884"/>
      <c r="J63" s="885"/>
      <c r="K63" s="885"/>
      <c r="L63" s="885"/>
      <c r="M63" s="888" t="str">
        <f t="shared" si="0"/>
        <v>.</v>
      </c>
      <c r="N63" s="372"/>
      <c r="O63" s="113"/>
      <c r="P63" s="118"/>
      <c r="Q63" s="1449" t="str">
        <f t="shared" si="6"/>
        <v>.Residential</v>
      </c>
      <c r="R63" s="118"/>
      <c r="S63" s="118"/>
      <c r="T63" s="251"/>
      <c r="U63" s="113"/>
      <c r="V63" s="113"/>
      <c r="W63" s="113"/>
      <c r="X63" s="113"/>
      <c r="Y63" s="113"/>
      <c r="Z63" s="113"/>
      <c r="AA63" s="113"/>
      <c r="AB63" s="113"/>
      <c r="AC63" s="113"/>
      <c r="AD63" s="113"/>
      <c r="AE63" s="113"/>
      <c r="AF63" s="113"/>
      <c r="AG63" s="113"/>
      <c r="AH63" s="113"/>
      <c r="AI63" s="113"/>
      <c r="AJ63" s="113"/>
    </row>
    <row r="64" spans="1:36" s="121" customFormat="1" ht="12" x14ac:dyDescent="0.2">
      <c r="A64" s="123"/>
      <c r="B64" s="334"/>
      <c r="C64" s="138"/>
      <c r="D64" s="138" t="s">
        <v>265</v>
      </c>
      <c r="E64" s="141">
        <f>SUM(E20:E63)</f>
        <v>134719</v>
      </c>
      <c r="F64" s="139"/>
      <c r="G64" s="140"/>
      <c r="H64" s="1540"/>
      <c r="I64" s="140"/>
      <c r="J64" s="141">
        <f>SUM(J20:J63)</f>
        <v>16764</v>
      </c>
      <c r="K64" s="141">
        <f>SUM(K20:K63)</f>
        <v>48700618405</v>
      </c>
      <c r="L64" s="141">
        <f>SUM(L20:L63)</f>
        <v>1801517796</v>
      </c>
      <c r="M64" s="694">
        <f>SUM(M20:M63)</f>
        <v>148755688.44139057</v>
      </c>
      <c r="N64" s="346"/>
      <c r="O64" s="251"/>
      <c r="P64" s="118"/>
      <c r="Q64" s="1450"/>
      <c r="R64" s="118"/>
      <c r="S64" s="118"/>
      <c r="T64" s="118"/>
      <c r="U64" s="251"/>
      <c r="V64" s="113"/>
      <c r="W64" s="251"/>
      <c r="X64" s="251"/>
      <c r="Y64" s="251"/>
      <c r="Z64" s="251"/>
      <c r="AA64" s="251"/>
      <c r="AB64" s="251"/>
      <c r="AC64" s="251"/>
      <c r="AD64" s="251"/>
      <c r="AE64" s="251"/>
      <c r="AF64" s="251"/>
      <c r="AG64" s="251"/>
      <c r="AH64" s="251"/>
      <c r="AI64" s="251"/>
      <c r="AJ64" s="251"/>
    </row>
    <row r="65" spans="1:36" s="119" customFormat="1" ht="12" customHeight="1" x14ac:dyDescent="0.2">
      <c r="A65" s="123"/>
      <c r="B65" s="371"/>
      <c r="C65" s="1409" t="str">
        <f>C19</f>
        <v>Gosford</v>
      </c>
      <c r="D65" s="1409"/>
      <c r="E65" s="1410"/>
      <c r="F65" s="1410"/>
      <c r="G65" s="1410"/>
      <c r="H65" s="1410"/>
      <c r="I65" s="1410"/>
      <c r="J65" s="1410"/>
      <c r="K65" s="1409"/>
      <c r="L65" s="1411"/>
      <c r="M65" s="1409"/>
      <c r="N65" s="656"/>
      <c r="O65" s="118"/>
      <c r="P65" s="118"/>
      <c r="Q65" s="1447"/>
      <c r="R65" s="118"/>
      <c r="S65" s="118"/>
      <c r="T65" s="113"/>
      <c r="U65" s="118"/>
      <c r="V65" s="118"/>
      <c r="W65" s="118"/>
      <c r="X65" s="118"/>
      <c r="Y65" s="118"/>
      <c r="Z65" s="118"/>
      <c r="AA65" s="118"/>
      <c r="AB65" s="118"/>
      <c r="AC65" s="118"/>
      <c r="AD65" s="118"/>
      <c r="AE65" s="118"/>
      <c r="AF65" s="118"/>
      <c r="AG65" s="118"/>
      <c r="AH65" s="118"/>
      <c r="AI65" s="118"/>
      <c r="AJ65" s="118"/>
    </row>
    <row r="66" spans="1:36" thickBot="1" x14ac:dyDescent="0.25">
      <c r="A66" s="123"/>
      <c r="B66" s="357"/>
      <c r="C66" s="883" t="s">
        <v>159</v>
      </c>
      <c r="D66" s="884" t="s">
        <v>938</v>
      </c>
      <c r="E66" s="885">
        <v>3518</v>
      </c>
      <c r="F66" s="886">
        <v>0.41726799999999997</v>
      </c>
      <c r="G66" s="884"/>
      <c r="H66" s="887" t="str">
        <f t="shared" si="1"/>
        <v>.</v>
      </c>
      <c r="I66" s="884">
        <v>554</v>
      </c>
      <c r="J66" s="885">
        <v>1111</v>
      </c>
      <c r="K66" s="885">
        <v>2141478709</v>
      </c>
      <c r="L66" s="885">
        <v>69293143</v>
      </c>
      <c r="M66" s="888">
        <f t="shared" ref="M66:M145" si="11">IF(E66="",".",IF(G66&lt;&gt;"",G66*E66+K66*(F66/100),(K66-L66)*(F66/100)+I66*J66))</f>
        <v>9262061.2675368804</v>
      </c>
      <c r="N66" s="372"/>
      <c r="O66" s="113"/>
      <c r="P66" s="118"/>
      <c r="Q66" s="1448" t="str">
        <f>C65&amp;C66</f>
        <v>GosfordBusiness</v>
      </c>
      <c r="R66" s="118"/>
      <c r="S66" s="118"/>
      <c r="T66" s="113"/>
      <c r="U66" s="113"/>
      <c r="V66" s="113"/>
      <c r="W66" s="113"/>
      <c r="X66" s="113"/>
      <c r="Y66" s="113"/>
      <c r="Z66" s="113"/>
      <c r="AA66" s="113"/>
      <c r="AB66" s="113"/>
      <c r="AC66" s="113"/>
      <c r="AD66" s="113"/>
      <c r="AE66" s="113"/>
      <c r="AF66" s="113"/>
      <c r="AG66" s="113"/>
      <c r="AH66" s="113"/>
      <c r="AI66" s="113"/>
      <c r="AJ66" s="113"/>
    </row>
    <row r="67" spans="1:36" thickTop="1" x14ac:dyDescent="0.2">
      <c r="A67" s="123"/>
      <c r="B67" s="357"/>
      <c r="C67" s="883" t="s">
        <v>159</v>
      </c>
      <c r="D67" s="884" t="s">
        <v>941</v>
      </c>
      <c r="E67" s="885"/>
      <c r="F67" s="886"/>
      <c r="G67" s="884"/>
      <c r="H67" s="887" t="str">
        <f t="shared" si="1"/>
        <v>.</v>
      </c>
      <c r="I67" s="884"/>
      <c r="J67" s="885"/>
      <c r="K67" s="885"/>
      <c r="L67" s="885"/>
      <c r="M67" s="888" t="str">
        <f t="shared" si="11"/>
        <v>.</v>
      </c>
      <c r="N67" s="372"/>
      <c r="O67" s="113"/>
      <c r="P67" s="118"/>
      <c r="Q67" s="1449" t="str">
        <f>Q66</f>
        <v>GosfordBusiness</v>
      </c>
      <c r="R67" s="118"/>
      <c r="S67" s="118"/>
      <c r="T67" s="113"/>
      <c r="U67" s="113"/>
      <c r="V67" s="113"/>
      <c r="W67" s="113"/>
      <c r="X67" s="113"/>
      <c r="Y67" s="113"/>
      <c r="Z67" s="113"/>
      <c r="AA67" s="113"/>
      <c r="AB67" s="113"/>
      <c r="AC67" s="113"/>
      <c r="AD67" s="113"/>
      <c r="AE67" s="113"/>
      <c r="AF67" s="113"/>
      <c r="AG67" s="113"/>
      <c r="AH67" s="113"/>
      <c r="AI67" s="113"/>
      <c r="AJ67" s="113"/>
    </row>
    <row r="68" spans="1:36" ht="12" x14ac:dyDescent="0.2">
      <c r="A68" s="123"/>
      <c r="B68" s="357"/>
      <c r="C68" s="883" t="s">
        <v>159</v>
      </c>
      <c r="D68" s="884" t="s">
        <v>942</v>
      </c>
      <c r="E68" s="885"/>
      <c r="F68" s="886"/>
      <c r="G68" s="884"/>
      <c r="H68" s="887" t="str">
        <f t="shared" si="1"/>
        <v>.</v>
      </c>
      <c r="I68" s="884"/>
      <c r="J68" s="885"/>
      <c r="K68" s="885"/>
      <c r="L68" s="885"/>
      <c r="M68" s="888" t="str">
        <f t="shared" si="11"/>
        <v>.</v>
      </c>
      <c r="N68" s="372"/>
      <c r="O68" s="113"/>
      <c r="P68" s="113"/>
      <c r="Q68" s="1449" t="str">
        <f t="shared" ref="Q68:Q82" si="12">Q67</f>
        <v>GosfordBusiness</v>
      </c>
      <c r="R68" s="113"/>
      <c r="S68" s="113"/>
      <c r="T68" s="113"/>
      <c r="U68" s="113"/>
      <c r="V68" s="113"/>
      <c r="W68" s="113"/>
      <c r="X68" s="113"/>
      <c r="Y68" s="113"/>
      <c r="Z68" s="113"/>
      <c r="AA68" s="113"/>
      <c r="AB68" s="113"/>
      <c r="AC68" s="113"/>
      <c r="AD68" s="113"/>
      <c r="AE68" s="113"/>
      <c r="AF68" s="113"/>
      <c r="AG68" s="113"/>
      <c r="AH68" s="113"/>
      <c r="AI68" s="113"/>
      <c r="AJ68" s="113"/>
    </row>
    <row r="69" spans="1:36" ht="12" x14ac:dyDescent="0.2">
      <c r="A69" s="123"/>
      <c r="B69" s="357"/>
      <c r="C69" s="883" t="s">
        <v>159</v>
      </c>
      <c r="D69" s="884"/>
      <c r="E69" s="885"/>
      <c r="F69" s="886"/>
      <c r="G69" s="884"/>
      <c r="H69" s="887" t="str">
        <f t="shared" si="1"/>
        <v>.</v>
      </c>
      <c r="I69" s="884"/>
      <c r="J69" s="885"/>
      <c r="K69" s="885"/>
      <c r="L69" s="885"/>
      <c r="M69" s="888" t="str">
        <f t="shared" si="11"/>
        <v>.</v>
      </c>
      <c r="N69" s="372"/>
      <c r="O69" s="113"/>
      <c r="P69" s="113"/>
      <c r="Q69" s="1449" t="str">
        <f t="shared" si="12"/>
        <v>GosfordBusiness</v>
      </c>
      <c r="R69" s="113"/>
      <c r="S69" s="113"/>
      <c r="T69" s="113"/>
      <c r="U69" s="113"/>
      <c r="V69" s="113"/>
      <c r="W69" s="113"/>
      <c r="X69" s="113"/>
      <c r="Y69" s="113"/>
      <c r="Z69" s="113"/>
      <c r="AA69" s="113"/>
      <c r="AB69" s="113"/>
      <c r="AC69" s="113"/>
      <c r="AD69" s="113"/>
      <c r="AE69" s="113"/>
      <c r="AF69" s="113"/>
      <c r="AG69" s="113"/>
      <c r="AH69" s="113"/>
      <c r="AI69" s="113"/>
      <c r="AJ69" s="113"/>
    </row>
    <row r="70" spans="1:36" ht="12" x14ac:dyDescent="0.2">
      <c r="A70" s="123"/>
      <c r="B70" s="357"/>
      <c r="C70" s="883" t="s">
        <v>159</v>
      </c>
      <c r="D70" s="884"/>
      <c r="E70" s="885"/>
      <c r="F70" s="886"/>
      <c r="G70" s="884"/>
      <c r="H70" s="887" t="str">
        <f t="shared" si="1"/>
        <v>.</v>
      </c>
      <c r="I70" s="884"/>
      <c r="J70" s="885"/>
      <c r="K70" s="885"/>
      <c r="L70" s="885"/>
      <c r="M70" s="888" t="str">
        <f t="shared" si="11"/>
        <v>.</v>
      </c>
      <c r="N70" s="372"/>
      <c r="O70" s="113"/>
      <c r="P70" s="113"/>
      <c r="Q70" s="1449" t="str">
        <f t="shared" si="12"/>
        <v>GosfordBusiness</v>
      </c>
      <c r="R70" s="113"/>
      <c r="S70" s="113"/>
      <c r="T70" s="113"/>
      <c r="U70" s="113"/>
      <c r="V70" s="113"/>
      <c r="W70" s="113"/>
      <c r="X70" s="113"/>
      <c r="Y70" s="113"/>
      <c r="Z70" s="113"/>
      <c r="AA70" s="113"/>
      <c r="AB70" s="113"/>
      <c r="AC70" s="113"/>
      <c r="AD70" s="113"/>
      <c r="AE70" s="113"/>
      <c r="AF70" s="113"/>
      <c r="AG70" s="113"/>
      <c r="AH70" s="113"/>
      <c r="AI70" s="113"/>
      <c r="AJ70" s="113"/>
    </row>
    <row r="71" spans="1:36" ht="12" x14ac:dyDescent="0.2">
      <c r="A71" s="123"/>
      <c r="B71" s="357"/>
      <c r="C71" s="883" t="s">
        <v>159</v>
      </c>
      <c r="D71" s="884"/>
      <c r="E71" s="885"/>
      <c r="F71" s="886"/>
      <c r="G71" s="884"/>
      <c r="H71" s="887" t="str">
        <f t="shared" si="1"/>
        <v>.</v>
      </c>
      <c r="I71" s="884"/>
      <c r="J71" s="885"/>
      <c r="K71" s="885"/>
      <c r="L71" s="885"/>
      <c r="M71" s="888" t="str">
        <f t="shared" si="11"/>
        <v>.</v>
      </c>
      <c r="N71" s="372"/>
      <c r="O71" s="113"/>
      <c r="P71" s="113"/>
      <c r="Q71" s="1449" t="str">
        <f t="shared" si="12"/>
        <v>GosfordBusiness</v>
      </c>
      <c r="R71" s="113"/>
      <c r="S71" s="113"/>
      <c r="T71" s="113"/>
      <c r="U71" s="113"/>
      <c r="V71" s="113"/>
      <c r="W71" s="113"/>
      <c r="X71" s="113"/>
      <c r="Y71" s="113"/>
      <c r="Z71" s="113"/>
      <c r="AA71" s="113"/>
      <c r="AB71" s="113"/>
      <c r="AC71" s="113"/>
      <c r="AD71" s="113"/>
      <c r="AE71" s="113"/>
      <c r="AF71" s="113"/>
      <c r="AG71" s="113"/>
      <c r="AH71" s="113"/>
      <c r="AI71" s="113"/>
      <c r="AJ71" s="113"/>
    </row>
    <row r="72" spans="1:36" ht="12" x14ac:dyDescent="0.2">
      <c r="A72" s="123"/>
      <c r="B72" s="357"/>
      <c r="C72" s="883" t="s">
        <v>159</v>
      </c>
      <c r="D72" s="884"/>
      <c r="E72" s="885"/>
      <c r="F72" s="886"/>
      <c r="G72" s="884"/>
      <c r="H72" s="887" t="str">
        <f t="shared" si="1"/>
        <v>.</v>
      </c>
      <c r="I72" s="884"/>
      <c r="J72" s="885"/>
      <c r="K72" s="885"/>
      <c r="L72" s="885"/>
      <c r="M72" s="888" t="str">
        <f t="shared" si="11"/>
        <v>.</v>
      </c>
      <c r="N72" s="372"/>
      <c r="O72" s="113"/>
      <c r="P72" s="113"/>
      <c r="Q72" s="1449" t="str">
        <f t="shared" si="12"/>
        <v>GosfordBusiness</v>
      </c>
      <c r="R72" s="113"/>
      <c r="S72" s="113"/>
      <c r="T72" s="113"/>
      <c r="U72" s="113"/>
      <c r="V72" s="113"/>
      <c r="W72" s="113"/>
      <c r="X72" s="113"/>
      <c r="Y72" s="113"/>
      <c r="Z72" s="113"/>
      <c r="AA72" s="113"/>
      <c r="AB72" s="113"/>
      <c r="AC72" s="113"/>
      <c r="AD72" s="113"/>
      <c r="AE72" s="113"/>
      <c r="AF72" s="113"/>
      <c r="AG72" s="113"/>
      <c r="AH72" s="113"/>
      <c r="AI72" s="113"/>
      <c r="AJ72" s="113"/>
    </row>
    <row r="73" spans="1:36" ht="12" x14ac:dyDescent="0.2">
      <c r="A73" s="123"/>
      <c r="B73" s="357"/>
      <c r="C73" s="883" t="s">
        <v>159</v>
      </c>
      <c r="D73" s="884"/>
      <c r="E73" s="885"/>
      <c r="F73" s="886"/>
      <c r="G73" s="884"/>
      <c r="H73" s="887" t="str">
        <f t="shared" si="1"/>
        <v>.</v>
      </c>
      <c r="I73" s="884"/>
      <c r="J73" s="885"/>
      <c r="K73" s="885"/>
      <c r="L73" s="885"/>
      <c r="M73" s="888" t="str">
        <f t="shared" si="11"/>
        <v>.</v>
      </c>
      <c r="N73" s="372"/>
      <c r="O73" s="113"/>
      <c r="P73" s="113"/>
      <c r="Q73" s="1449" t="str">
        <f t="shared" si="12"/>
        <v>GosfordBusiness</v>
      </c>
      <c r="R73" s="113"/>
      <c r="S73" s="113"/>
      <c r="T73" s="113"/>
      <c r="U73" s="113"/>
      <c r="V73" s="113"/>
      <c r="W73" s="113"/>
      <c r="X73" s="113"/>
      <c r="Y73" s="113"/>
      <c r="Z73" s="113"/>
      <c r="AA73" s="113"/>
      <c r="AB73" s="113"/>
      <c r="AC73" s="113"/>
      <c r="AD73" s="113"/>
      <c r="AE73" s="113"/>
      <c r="AF73" s="113"/>
      <c r="AG73" s="113"/>
      <c r="AH73" s="113"/>
      <c r="AI73" s="113"/>
      <c r="AJ73" s="113"/>
    </row>
    <row r="74" spans="1:36" ht="12" x14ac:dyDescent="0.2">
      <c r="A74" s="123"/>
      <c r="B74" s="357"/>
      <c r="C74" s="883" t="s">
        <v>159</v>
      </c>
      <c r="D74" s="884"/>
      <c r="E74" s="1399"/>
      <c r="F74" s="1400"/>
      <c r="G74" s="1401"/>
      <c r="H74" s="887" t="str">
        <f t="shared" si="1"/>
        <v>.</v>
      </c>
      <c r="I74" s="1401"/>
      <c r="J74" s="1399"/>
      <c r="K74" s="885"/>
      <c r="L74" s="885"/>
      <c r="M74" s="888" t="str">
        <f t="shared" si="11"/>
        <v>.</v>
      </c>
      <c r="N74" s="372"/>
      <c r="O74" s="113"/>
      <c r="P74" s="113"/>
      <c r="Q74" s="1449" t="str">
        <f t="shared" si="12"/>
        <v>GosfordBusiness</v>
      </c>
      <c r="R74" s="113"/>
      <c r="S74" s="113"/>
      <c r="T74" s="113"/>
      <c r="U74" s="113"/>
      <c r="V74" s="113"/>
      <c r="W74" s="113"/>
      <c r="X74" s="113"/>
      <c r="Y74" s="113"/>
      <c r="Z74" s="113"/>
      <c r="AA74" s="113"/>
      <c r="AB74" s="113"/>
      <c r="AC74" s="113"/>
      <c r="AD74" s="113"/>
      <c r="AE74" s="113"/>
      <c r="AF74" s="113"/>
      <c r="AG74" s="113"/>
      <c r="AH74" s="113"/>
      <c r="AI74" s="113"/>
      <c r="AJ74" s="113"/>
    </row>
    <row r="75" spans="1:36" ht="12" x14ac:dyDescent="0.2">
      <c r="A75" s="123"/>
      <c r="B75" s="357"/>
      <c r="C75" s="883" t="s">
        <v>159</v>
      </c>
      <c r="D75" s="884"/>
      <c r="E75" s="1399"/>
      <c r="F75" s="1400"/>
      <c r="G75" s="1401"/>
      <c r="H75" s="887" t="str">
        <f t="shared" si="1"/>
        <v>.</v>
      </c>
      <c r="I75" s="1401"/>
      <c r="J75" s="1399"/>
      <c r="K75" s="885"/>
      <c r="L75" s="885"/>
      <c r="M75" s="888" t="str">
        <f t="shared" si="11"/>
        <v>.</v>
      </c>
      <c r="N75" s="372"/>
      <c r="O75" s="113"/>
      <c r="P75" s="113"/>
      <c r="Q75" s="1449" t="str">
        <f t="shared" si="12"/>
        <v>GosfordBusiness</v>
      </c>
      <c r="R75" s="113"/>
      <c r="S75" s="113"/>
      <c r="T75" s="113"/>
      <c r="U75" s="113"/>
      <c r="V75" s="113"/>
      <c r="W75" s="113"/>
      <c r="X75" s="113"/>
      <c r="Y75" s="113"/>
      <c r="Z75" s="113"/>
      <c r="AA75" s="113"/>
      <c r="AB75" s="113"/>
      <c r="AC75" s="113"/>
      <c r="AD75" s="113"/>
      <c r="AE75" s="113"/>
      <c r="AF75" s="113"/>
      <c r="AG75" s="113"/>
      <c r="AH75" s="113"/>
      <c r="AI75" s="113"/>
      <c r="AJ75" s="113"/>
    </row>
    <row r="76" spans="1:36" ht="12" x14ac:dyDescent="0.2">
      <c r="A76" s="123"/>
      <c r="B76" s="357"/>
      <c r="C76" s="883" t="s">
        <v>159</v>
      </c>
      <c r="D76" s="884"/>
      <c r="E76" s="1399"/>
      <c r="F76" s="1400"/>
      <c r="G76" s="1401"/>
      <c r="H76" s="887" t="str">
        <f t="shared" si="1"/>
        <v>.</v>
      </c>
      <c r="I76" s="1401"/>
      <c r="J76" s="1399"/>
      <c r="K76" s="885"/>
      <c r="L76" s="885"/>
      <c r="M76" s="888" t="str">
        <f t="shared" si="11"/>
        <v>.</v>
      </c>
      <c r="N76" s="372"/>
      <c r="O76" s="113"/>
      <c r="P76" s="113"/>
      <c r="Q76" s="1449" t="str">
        <f t="shared" si="12"/>
        <v>GosfordBusiness</v>
      </c>
      <c r="R76" s="113"/>
      <c r="S76" s="113"/>
      <c r="T76" s="113"/>
      <c r="U76" s="113"/>
      <c r="V76" s="113"/>
      <c r="W76" s="113"/>
      <c r="X76" s="113"/>
      <c r="Y76" s="113"/>
      <c r="Z76" s="113"/>
      <c r="AA76" s="113"/>
      <c r="AB76" s="113"/>
      <c r="AC76" s="113"/>
      <c r="AD76" s="113"/>
      <c r="AE76" s="113"/>
      <c r="AF76" s="113"/>
      <c r="AG76" s="113"/>
      <c r="AH76" s="113"/>
      <c r="AI76" s="113"/>
      <c r="AJ76" s="113"/>
    </row>
    <row r="77" spans="1:36" ht="12" x14ac:dyDescent="0.2">
      <c r="A77" s="123"/>
      <c r="B77" s="357"/>
      <c r="C77" s="883" t="s">
        <v>159</v>
      </c>
      <c r="D77" s="884"/>
      <c r="E77" s="1399"/>
      <c r="F77" s="1400"/>
      <c r="G77" s="1401"/>
      <c r="H77" s="887" t="str">
        <f t="shared" si="1"/>
        <v>.</v>
      </c>
      <c r="I77" s="1401"/>
      <c r="J77" s="1399"/>
      <c r="K77" s="885"/>
      <c r="L77" s="885"/>
      <c r="M77" s="888" t="str">
        <f t="shared" si="11"/>
        <v>.</v>
      </c>
      <c r="N77" s="372"/>
      <c r="O77" s="113"/>
      <c r="P77" s="113"/>
      <c r="Q77" s="1449" t="str">
        <f t="shared" si="12"/>
        <v>GosfordBusiness</v>
      </c>
      <c r="R77" s="113"/>
      <c r="S77" s="113"/>
      <c r="T77" s="113"/>
      <c r="U77" s="113"/>
      <c r="V77" s="113"/>
      <c r="W77" s="113"/>
      <c r="X77" s="113"/>
      <c r="Y77" s="113"/>
      <c r="Z77" s="113"/>
      <c r="AA77" s="113"/>
      <c r="AB77" s="113"/>
      <c r="AC77" s="113"/>
      <c r="AD77" s="113"/>
      <c r="AE77" s="113"/>
      <c r="AF77" s="113"/>
      <c r="AG77" s="113"/>
      <c r="AH77" s="113"/>
      <c r="AI77" s="113"/>
      <c r="AJ77" s="113"/>
    </row>
    <row r="78" spans="1:36" ht="12" x14ac:dyDescent="0.2">
      <c r="A78" s="123"/>
      <c r="B78" s="357"/>
      <c r="C78" s="883" t="s">
        <v>159</v>
      </c>
      <c r="D78" s="884"/>
      <c r="E78" s="1399"/>
      <c r="F78" s="1400"/>
      <c r="G78" s="1401"/>
      <c r="H78" s="887" t="str">
        <f t="shared" si="1"/>
        <v>.</v>
      </c>
      <c r="I78" s="1401"/>
      <c r="J78" s="1399"/>
      <c r="K78" s="885"/>
      <c r="L78" s="885"/>
      <c r="M78" s="888" t="str">
        <f t="shared" si="11"/>
        <v>.</v>
      </c>
      <c r="N78" s="372"/>
      <c r="O78" s="113"/>
      <c r="P78" s="113"/>
      <c r="Q78" s="1449" t="str">
        <f t="shared" si="12"/>
        <v>GosfordBusiness</v>
      </c>
      <c r="R78" s="113"/>
      <c r="S78" s="113"/>
      <c r="T78" s="113"/>
      <c r="U78" s="113"/>
      <c r="V78" s="113"/>
      <c r="W78" s="113"/>
      <c r="X78" s="113"/>
      <c r="Y78" s="113"/>
      <c r="Z78" s="113"/>
      <c r="AA78" s="113"/>
      <c r="AB78" s="113"/>
      <c r="AC78" s="113"/>
      <c r="AD78" s="113"/>
      <c r="AE78" s="113"/>
      <c r="AF78" s="113"/>
      <c r="AG78" s="113"/>
      <c r="AH78" s="113"/>
      <c r="AI78" s="113"/>
      <c r="AJ78" s="113"/>
    </row>
    <row r="79" spans="1:36" ht="12" x14ac:dyDescent="0.2">
      <c r="A79" s="123"/>
      <c r="B79" s="357"/>
      <c r="C79" s="883" t="s">
        <v>159</v>
      </c>
      <c r="D79" s="884"/>
      <c r="E79" s="1399"/>
      <c r="F79" s="1400"/>
      <c r="G79" s="1401"/>
      <c r="H79" s="887" t="str">
        <f t="shared" si="1"/>
        <v>.</v>
      </c>
      <c r="I79" s="1401"/>
      <c r="J79" s="1399"/>
      <c r="K79" s="885"/>
      <c r="L79" s="885"/>
      <c r="M79" s="888" t="str">
        <f t="shared" si="11"/>
        <v>.</v>
      </c>
      <c r="N79" s="372"/>
      <c r="O79" s="113"/>
      <c r="P79" s="113"/>
      <c r="Q79" s="1449" t="str">
        <f t="shared" si="12"/>
        <v>GosfordBusiness</v>
      </c>
      <c r="R79" s="113"/>
      <c r="S79" s="113"/>
      <c r="T79" s="113"/>
      <c r="U79" s="113"/>
      <c r="V79" s="113"/>
      <c r="W79" s="113"/>
      <c r="X79" s="113"/>
      <c r="Y79" s="113"/>
      <c r="Z79" s="113"/>
      <c r="AA79" s="113"/>
      <c r="AB79" s="113"/>
      <c r="AC79" s="113"/>
      <c r="AD79" s="113"/>
      <c r="AE79" s="113"/>
      <c r="AF79" s="113"/>
      <c r="AG79" s="113"/>
      <c r="AH79" s="113"/>
      <c r="AI79" s="113"/>
      <c r="AJ79" s="113"/>
    </row>
    <row r="80" spans="1:36" ht="12" x14ac:dyDescent="0.2">
      <c r="A80" s="123"/>
      <c r="B80" s="357"/>
      <c r="C80" s="883" t="s">
        <v>159</v>
      </c>
      <c r="D80" s="884"/>
      <c r="E80" s="1399"/>
      <c r="F80" s="1400"/>
      <c r="G80" s="1401"/>
      <c r="H80" s="887" t="str">
        <f t="shared" si="1"/>
        <v>.</v>
      </c>
      <c r="I80" s="1401"/>
      <c r="J80" s="1399"/>
      <c r="K80" s="885"/>
      <c r="L80" s="885"/>
      <c r="M80" s="888" t="str">
        <f t="shared" si="11"/>
        <v>.</v>
      </c>
      <c r="N80" s="372"/>
      <c r="O80" s="113"/>
      <c r="P80" s="113"/>
      <c r="Q80" s="1449" t="str">
        <f t="shared" si="12"/>
        <v>GosfordBusiness</v>
      </c>
      <c r="R80" s="113"/>
      <c r="S80" s="113"/>
      <c r="T80" s="113"/>
      <c r="U80" s="113"/>
      <c r="V80" s="113"/>
      <c r="W80" s="113"/>
      <c r="X80" s="113"/>
      <c r="Y80" s="113"/>
      <c r="Z80" s="113"/>
      <c r="AA80" s="113"/>
      <c r="AB80" s="113"/>
      <c r="AC80" s="113"/>
      <c r="AD80" s="113"/>
      <c r="AE80" s="113"/>
      <c r="AF80" s="113"/>
      <c r="AG80" s="113"/>
      <c r="AH80" s="113"/>
      <c r="AI80" s="113"/>
      <c r="AJ80" s="113"/>
    </row>
    <row r="81" spans="1:36" ht="12" x14ac:dyDescent="0.2">
      <c r="A81" s="123"/>
      <c r="B81" s="357"/>
      <c r="C81" s="883" t="s">
        <v>159</v>
      </c>
      <c r="D81" s="884"/>
      <c r="E81" s="1399"/>
      <c r="F81" s="1400"/>
      <c r="G81" s="1401"/>
      <c r="H81" s="887" t="str">
        <f t="shared" si="1"/>
        <v>.</v>
      </c>
      <c r="I81" s="1401"/>
      <c r="J81" s="1399"/>
      <c r="K81" s="885"/>
      <c r="L81" s="885"/>
      <c r="M81" s="888" t="str">
        <f t="shared" si="11"/>
        <v>.</v>
      </c>
      <c r="N81" s="372"/>
      <c r="O81" s="113"/>
      <c r="P81" s="113"/>
      <c r="Q81" s="1449" t="str">
        <f t="shared" si="12"/>
        <v>GosfordBusiness</v>
      </c>
      <c r="R81" s="113"/>
      <c r="S81" s="113"/>
      <c r="T81" s="113"/>
      <c r="U81" s="113"/>
      <c r="V81" s="113"/>
      <c r="W81" s="113"/>
      <c r="X81" s="113"/>
      <c r="Y81" s="113"/>
      <c r="Z81" s="113"/>
      <c r="AA81" s="113"/>
      <c r="AB81" s="113"/>
      <c r="AC81" s="113"/>
      <c r="AD81" s="113"/>
      <c r="AE81" s="113"/>
      <c r="AF81" s="113"/>
      <c r="AG81" s="113"/>
      <c r="AH81" s="113"/>
      <c r="AI81" s="113"/>
      <c r="AJ81" s="113"/>
    </row>
    <row r="82" spans="1:36" ht="12" x14ac:dyDescent="0.2">
      <c r="A82" s="123"/>
      <c r="B82" s="357"/>
      <c r="C82" s="883" t="s">
        <v>159</v>
      </c>
      <c r="D82" s="884"/>
      <c r="E82" s="1399"/>
      <c r="F82" s="1400"/>
      <c r="G82" s="1401"/>
      <c r="H82" s="887" t="str">
        <f t="shared" si="1"/>
        <v>.</v>
      </c>
      <c r="I82" s="1401"/>
      <c r="J82" s="1399"/>
      <c r="K82" s="885"/>
      <c r="L82" s="885"/>
      <c r="M82" s="888" t="str">
        <f t="shared" si="11"/>
        <v>.</v>
      </c>
      <c r="N82" s="372"/>
      <c r="O82" s="113"/>
      <c r="P82" s="113"/>
      <c r="Q82" s="1449" t="str">
        <f t="shared" si="12"/>
        <v>GosfordBusiness</v>
      </c>
      <c r="R82" s="113"/>
      <c r="S82" s="113"/>
      <c r="T82" s="118"/>
      <c r="U82" s="113"/>
      <c r="V82" s="113"/>
      <c r="W82" s="113"/>
      <c r="X82" s="113"/>
      <c r="Y82" s="113"/>
      <c r="Z82" s="113"/>
      <c r="AA82" s="113"/>
      <c r="AB82" s="113"/>
      <c r="AC82" s="113"/>
      <c r="AD82" s="113"/>
      <c r="AE82" s="113"/>
      <c r="AF82" s="113"/>
      <c r="AG82" s="113"/>
      <c r="AH82" s="113"/>
      <c r="AI82" s="113"/>
      <c r="AJ82" s="113"/>
    </row>
    <row r="83" spans="1:36" s="119" customFormat="1" ht="12" customHeight="1" x14ac:dyDescent="0.2">
      <c r="A83" s="123"/>
      <c r="B83" s="371"/>
      <c r="C83" s="1409" t="str">
        <f>C28</f>
        <v>Wyong</v>
      </c>
      <c r="D83" s="1409"/>
      <c r="E83" s="1410"/>
      <c r="F83" s="1410"/>
      <c r="G83" s="1410"/>
      <c r="H83" s="1410"/>
      <c r="I83" s="1410"/>
      <c r="J83" s="1410"/>
      <c r="K83" s="1409"/>
      <c r="L83" s="1411"/>
      <c r="M83" s="1409"/>
      <c r="N83" s="656"/>
      <c r="O83" s="118"/>
      <c r="P83" s="118"/>
      <c r="Q83" s="1447"/>
      <c r="R83" s="118"/>
      <c r="S83" s="118"/>
      <c r="T83" s="113"/>
      <c r="U83" s="118"/>
      <c r="V83" s="118"/>
      <c r="W83" s="118"/>
      <c r="X83" s="118"/>
      <c r="Y83" s="118"/>
      <c r="Z83" s="118"/>
      <c r="AA83" s="118"/>
      <c r="AB83" s="118"/>
      <c r="AC83" s="118"/>
      <c r="AD83" s="118"/>
      <c r="AE83" s="118"/>
      <c r="AF83" s="118"/>
      <c r="AG83" s="118"/>
      <c r="AH83" s="118"/>
      <c r="AI83" s="118"/>
      <c r="AJ83" s="118"/>
    </row>
    <row r="84" spans="1:36" thickBot="1" x14ac:dyDescent="0.25">
      <c r="A84" s="123"/>
      <c r="B84" s="357"/>
      <c r="C84" s="883" t="s">
        <v>159</v>
      </c>
      <c r="D84" s="884" t="s">
        <v>938</v>
      </c>
      <c r="E84" s="885">
        <v>2976</v>
      </c>
      <c r="F84" s="886">
        <v>0.84202900000000003</v>
      </c>
      <c r="G84" s="884"/>
      <c r="H84" s="887" t="str">
        <f t="shared" ref="H84:H147" si="13">IF(G84="",".",E84*G84/M84)</f>
        <v>.</v>
      </c>
      <c r="I84" s="884">
        <v>300</v>
      </c>
      <c r="J84" s="885">
        <v>243</v>
      </c>
      <c r="K84" s="885">
        <v>1258864593</v>
      </c>
      <c r="L84" s="885">
        <v>4597158</v>
      </c>
      <c r="M84" s="888">
        <f t="shared" si="11"/>
        <v>10634195.54025615</v>
      </c>
      <c r="N84" s="372"/>
      <c r="O84" s="113"/>
      <c r="P84" s="113"/>
      <c r="Q84" s="1448" t="str">
        <f>C83&amp;C84</f>
        <v>WyongBusiness</v>
      </c>
      <c r="R84" s="113"/>
      <c r="S84" s="113"/>
      <c r="T84" s="113"/>
      <c r="U84" s="113"/>
      <c r="V84" s="113"/>
      <c r="W84" s="113"/>
      <c r="X84" s="113"/>
      <c r="Y84" s="113"/>
      <c r="Z84" s="113"/>
      <c r="AA84" s="113"/>
      <c r="AB84" s="113"/>
      <c r="AC84" s="113"/>
      <c r="AD84" s="113"/>
      <c r="AE84" s="113"/>
      <c r="AF84" s="113"/>
      <c r="AG84" s="113"/>
      <c r="AH84" s="113"/>
      <c r="AI84" s="113"/>
      <c r="AJ84" s="113"/>
    </row>
    <row r="85" spans="1:36" thickTop="1" x14ac:dyDescent="0.2">
      <c r="A85" s="123"/>
      <c r="B85" s="357"/>
      <c r="C85" s="883" t="s">
        <v>159</v>
      </c>
      <c r="D85" s="884" t="s">
        <v>934</v>
      </c>
      <c r="E85" s="885">
        <v>16</v>
      </c>
      <c r="F85" s="886">
        <v>1.055717</v>
      </c>
      <c r="G85" s="884"/>
      <c r="H85" s="887" t="str">
        <f t="shared" si="13"/>
        <v>.</v>
      </c>
      <c r="I85" s="884">
        <v>300</v>
      </c>
      <c r="J85" s="885">
        <v>1</v>
      </c>
      <c r="K85" s="885">
        <v>12969000</v>
      </c>
      <c r="L85" s="885">
        <v>27616</v>
      </c>
      <c r="M85" s="888">
        <f t="shared" si="11"/>
        <v>136924.39092327998</v>
      </c>
      <c r="N85" s="372"/>
      <c r="O85" s="113"/>
      <c r="P85" s="113"/>
      <c r="Q85" s="1449" t="str">
        <f>Q84</f>
        <v>WyongBusiness</v>
      </c>
      <c r="R85" s="113"/>
      <c r="S85" s="113"/>
      <c r="T85" s="113"/>
      <c r="U85" s="113"/>
      <c r="V85" s="113"/>
      <c r="W85" s="113"/>
      <c r="X85" s="113"/>
      <c r="Y85" s="113"/>
      <c r="Z85" s="113"/>
      <c r="AA85" s="113"/>
      <c r="AB85" s="113"/>
      <c r="AC85" s="113"/>
      <c r="AD85" s="113"/>
      <c r="AE85" s="113"/>
      <c r="AF85" s="113"/>
      <c r="AG85" s="113"/>
      <c r="AH85" s="113"/>
      <c r="AI85" s="113"/>
      <c r="AJ85" s="113"/>
    </row>
    <row r="86" spans="1:36" ht="12" x14ac:dyDescent="0.2">
      <c r="A86" s="123"/>
      <c r="B86" s="357"/>
      <c r="C86" s="883" t="s">
        <v>159</v>
      </c>
      <c r="D86" s="884" t="s">
        <v>935</v>
      </c>
      <c r="E86" s="885">
        <v>20</v>
      </c>
      <c r="F86" s="886">
        <v>1.2667919999999999</v>
      </c>
      <c r="G86" s="884"/>
      <c r="H86" s="887" t="str">
        <f t="shared" si="13"/>
        <v>.</v>
      </c>
      <c r="I86" s="884">
        <v>300</v>
      </c>
      <c r="J86" s="885">
        <v>0</v>
      </c>
      <c r="K86" s="885">
        <v>104736000</v>
      </c>
      <c r="L86" s="885"/>
      <c r="M86" s="888">
        <f t="shared" si="11"/>
        <v>1326787.2691199998</v>
      </c>
      <c r="N86" s="372"/>
      <c r="O86" s="113"/>
      <c r="P86" s="113"/>
      <c r="Q86" s="1449" t="str">
        <f t="shared" ref="Q86:Q100" si="14">Q85</f>
        <v>WyongBusiness</v>
      </c>
      <c r="R86" s="113"/>
      <c r="S86" s="113"/>
      <c r="T86" s="113"/>
      <c r="U86" s="113"/>
      <c r="V86" s="113"/>
      <c r="W86" s="113"/>
      <c r="X86" s="113"/>
      <c r="Y86" s="113"/>
      <c r="Z86" s="113"/>
      <c r="AA86" s="113"/>
      <c r="AB86" s="113"/>
      <c r="AC86" s="113"/>
      <c r="AD86" s="113"/>
      <c r="AE86" s="113"/>
      <c r="AF86" s="113"/>
      <c r="AG86" s="113"/>
      <c r="AH86" s="113"/>
      <c r="AI86" s="113"/>
      <c r="AJ86" s="113"/>
    </row>
    <row r="87" spans="1:36" ht="12" x14ac:dyDescent="0.2">
      <c r="A87" s="123"/>
      <c r="B87" s="357"/>
      <c r="C87" s="883" t="s">
        <v>159</v>
      </c>
      <c r="D87" s="884"/>
      <c r="E87" s="885"/>
      <c r="F87" s="886"/>
      <c r="G87" s="884"/>
      <c r="H87" s="887" t="str">
        <f t="shared" si="13"/>
        <v>.</v>
      </c>
      <c r="I87" s="884"/>
      <c r="J87" s="885"/>
      <c r="K87" s="885"/>
      <c r="L87" s="885"/>
      <c r="M87" s="888" t="str">
        <f t="shared" si="11"/>
        <v>.</v>
      </c>
      <c r="N87" s="372"/>
      <c r="O87" s="113"/>
      <c r="P87" s="113"/>
      <c r="Q87" s="1449" t="str">
        <f t="shared" si="14"/>
        <v>WyongBusiness</v>
      </c>
      <c r="R87" s="113"/>
      <c r="S87" s="113"/>
      <c r="T87" s="113"/>
      <c r="U87" s="113"/>
      <c r="V87" s="113"/>
      <c r="W87" s="113"/>
      <c r="X87" s="113"/>
      <c r="Y87" s="113"/>
      <c r="Z87" s="113"/>
      <c r="AA87" s="113"/>
      <c r="AB87" s="113"/>
      <c r="AC87" s="113"/>
      <c r="AD87" s="113"/>
      <c r="AE87" s="113"/>
      <c r="AF87" s="113"/>
      <c r="AG87" s="113"/>
      <c r="AH87" s="113"/>
      <c r="AI87" s="113"/>
      <c r="AJ87" s="113"/>
    </row>
    <row r="88" spans="1:36" ht="12" x14ac:dyDescent="0.2">
      <c r="A88" s="123"/>
      <c r="B88" s="357"/>
      <c r="C88" s="883" t="s">
        <v>159</v>
      </c>
      <c r="D88" s="884"/>
      <c r="E88" s="885"/>
      <c r="F88" s="886"/>
      <c r="G88" s="884"/>
      <c r="H88" s="887" t="str">
        <f t="shared" si="13"/>
        <v>.</v>
      </c>
      <c r="I88" s="884"/>
      <c r="J88" s="885"/>
      <c r="K88" s="885"/>
      <c r="L88" s="885"/>
      <c r="M88" s="888" t="str">
        <f t="shared" si="11"/>
        <v>.</v>
      </c>
      <c r="N88" s="372"/>
      <c r="O88" s="113"/>
      <c r="P88" s="113"/>
      <c r="Q88" s="1449" t="str">
        <f t="shared" si="14"/>
        <v>WyongBusiness</v>
      </c>
      <c r="R88" s="113"/>
      <c r="S88" s="113"/>
      <c r="T88" s="113"/>
      <c r="U88" s="113"/>
      <c r="V88" s="113"/>
      <c r="W88" s="113"/>
      <c r="X88" s="113"/>
      <c r="Y88" s="113"/>
      <c r="Z88" s="113"/>
      <c r="AA88" s="113"/>
      <c r="AB88" s="113"/>
      <c r="AC88" s="113"/>
      <c r="AD88" s="113"/>
      <c r="AE88" s="113"/>
      <c r="AF88" s="113"/>
      <c r="AG88" s="113"/>
      <c r="AH88" s="113"/>
      <c r="AI88" s="113"/>
      <c r="AJ88" s="113"/>
    </row>
    <row r="89" spans="1:36" ht="12" x14ac:dyDescent="0.2">
      <c r="A89" s="123"/>
      <c r="B89" s="357"/>
      <c r="C89" s="883" t="s">
        <v>159</v>
      </c>
      <c r="D89" s="884"/>
      <c r="E89" s="885"/>
      <c r="F89" s="886"/>
      <c r="G89" s="884"/>
      <c r="H89" s="887" t="str">
        <f t="shared" si="13"/>
        <v>.</v>
      </c>
      <c r="I89" s="884"/>
      <c r="J89" s="885"/>
      <c r="K89" s="885"/>
      <c r="L89" s="885"/>
      <c r="M89" s="888" t="str">
        <f t="shared" si="11"/>
        <v>.</v>
      </c>
      <c r="N89" s="372"/>
      <c r="O89" s="113"/>
      <c r="P89" s="113"/>
      <c r="Q89" s="1449" t="str">
        <f t="shared" si="14"/>
        <v>WyongBusiness</v>
      </c>
      <c r="R89" s="113"/>
      <c r="S89" s="113"/>
      <c r="T89" s="113"/>
      <c r="U89" s="113"/>
      <c r="V89" s="113"/>
      <c r="W89" s="113"/>
      <c r="X89" s="113"/>
      <c r="Y89" s="113"/>
      <c r="Z89" s="113"/>
      <c r="AA89" s="113"/>
      <c r="AB89" s="113"/>
      <c r="AC89" s="113"/>
      <c r="AD89" s="113"/>
      <c r="AE89" s="113"/>
      <c r="AF89" s="113"/>
      <c r="AG89" s="113"/>
      <c r="AH89" s="113"/>
      <c r="AI89" s="113"/>
      <c r="AJ89" s="113"/>
    </row>
    <row r="90" spans="1:36" ht="12" x14ac:dyDescent="0.2">
      <c r="A90" s="123"/>
      <c r="B90" s="357"/>
      <c r="C90" s="883" t="s">
        <v>159</v>
      </c>
      <c r="D90" s="884"/>
      <c r="E90" s="885"/>
      <c r="F90" s="886"/>
      <c r="G90" s="884"/>
      <c r="H90" s="887" t="str">
        <f t="shared" si="13"/>
        <v>.</v>
      </c>
      <c r="I90" s="884"/>
      <c r="J90" s="885"/>
      <c r="K90" s="885"/>
      <c r="L90" s="885"/>
      <c r="M90" s="888" t="str">
        <f t="shared" si="11"/>
        <v>.</v>
      </c>
      <c r="N90" s="372"/>
      <c r="O90" s="113"/>
      <c r="P90" s="113"/>
      <c r="Q90" s="1449" t="str">
        <f t="shared" si="14"/>
        <v>WyongBusiness</v>
      </c>
      <c r="R90" s="113"/>
      <c r="S90" s="113"/>
      <c r="T90" s="113"/>
      <c r="U90" s="113"/>
      <c r="V90" s="113"/>
      <c r="W90" s="113"/>
      <c r="X90" s="113"/>
      <c r="Y90" s="113"/>
      <c r="Z90" s="113"/>
      <c r="AA90" s="113"/>
      <c r="AB90" s="113"/>
      <c r="AC90" s="113"/>
      <c r="AD90" s="113"/>
      <c r="AE90" s="113"/>
      <c r="AF90" s="113"/>
      <c r="AG90" s="113"/>
      <c r="AH90" s="113"/>
      <c r="AI90" s="113"/>
      <c r="AJ90" s="113"/>
    </row>
    <row r="91" spans="1:36" ht="12" x14ac:dyDescent="0.2">
      <c r="A91" s="123"/>
      <c r="B91" s="357"/>
      <c r="C91" s="883" t="s">
        <v>159</v>
      </c>
      <c r="D91" s="884"/>
      <c r="E91" s="885"/>
      <c r="F91" s="886"/>
      <c r="G91" s="884"/>
      <c r="H91" s="887" t="str">
        <f t="shared" si="13"/>
        <v>.</v>
      </c>
      <c r="I91" s="884"/>
      <c r="J91" s="885"/>
      <c r="K91" s="885"/>
      <c r="L91" s="885"/>
      <c r="M91" s="888" t="str">
        <f t="shared" si="11"/>
        <v>.</v>
      </c>
      <c r="N91" s="372"/>
      <c r="O91" s="113"/>
      <c r="P91" s="113"/>
      <c r="Q91" s="1449" t="str">
        <f t="shared" si="14"/>
        <v>WyongBusiness</v>
      </c>
      <c r="R91" s="113"/>
      <c r="S91" s="113"/>
      <c r="T91" s="113"/>
      <c r="U91" s="113"/>
      <c r="V91" s="113"/>
      <c r="W91" s="113"/>
      <c r="X91" s="113"/>
      <c r="Y91" s="113"/>
      <c r="Z91" s="113"/>
      <c r="AA91" s="113"/>
      <c r="AB91" s="113"/>
      <c r="AC91" s="113"/>
      <c r="AD91" s="113"/>
      <c r="AE91" s="113"/>
      <c r="AF91" s="113"/>
      <c r="AG91" s="113"/>
      <c r="AH91" s="113"/>
      <c r="AI91" s="113"/>
      <c r="AJ91" s="113"/>
    </row>
    <row r="92" spans="1:36" ht="12" x14ac:dyDescent="0.2">
      <c r="A92" s="123"/>
      <c r="B92" s="357"/>
      <c r="C92" s="883" t="s">
        <v>159</v>
      </c>
      <c r="D92" s="884"/>
      <c r="E92" s="885"/>
      <c r="F92" s="1400"/>
      <c r="G92" s="1401"/>
      <c r="H92" s="887" t="str">
        <f t="shared" si="13"/>
        <v>.</v>
      </c>
      <c r="I92" s="1401"/>
      <c r="J92" s="1399"/>
      <c r="K92" s="885"/>
      <c r="L92" s="885"/>
      <c r="M92" s="888" t="str">
        <f t="shared" si="11"/>
        <v>.</v>
      </c>
      <c r="N92" s="372"/>
      <c r="O92" s="113"/>
      <c r="P92" s="113"/>
      <c r="Q92" s="1449" t="str">
        <f t="shared" si="14"/>
        <v>WyongBusiness</v>
      </c>
      <c r="R92" s="113"/>
      <c r="S92" s="113"/>
      <c r="T92" s="113"/>
      <c r="U92" s="113"/>
      <c r="V92" s="113"/>
      <c r="W92" s="113"/>
      <c r="X92" s="113"/>
      <c r="Y92" s="113"/>
      <c r="Z92" s="113"/>
      <c r="AA92" s="113"/>
      <c r="AB92" s="113"/>
      <c r="AC92" s="113"/>
      <c r="AD92" s="113"/>
      <c r="AE92" s="113"/>
      <c r="AF92" s="113"/>
      <c r="AG92" s="113"/>
      <c r="AH92" s="113"/>
      <c r="AI92" s="113"/>
      <c r="AJ92" s="113"/>
    </row>
    <row r="93" spans="1:36" ht="12" x14ac:dyDescent="0.2">
      <c r="A93" s="123"/>
      <c r="B93" s="357"/>
      <c r="C93" s="883" t="s">
        <v>159</v>
      </c>
      <c r="D93" s="884"/>
      <c r="E93" s="885"/>
      <c r="F93" s="1400"/>
      <c r="G93" s="1401"/>
      <c r="H93" s="887" t="str">
        <f t="shared" si="13"/>
        <v>.</v>
      </c>
      <c r="I93" s="1401"/>
      <c r="J93" s="1399"/>
      <c r="K93" s="885"/>
      <c r="L93" s="885"/>
      <c r="M93" s="888" t="str">
        <f t="shared" si="11"/>
        <v>.</v>
      </c>
      <c r="N93" s="372"/>
      <c r="O93" s="113"/>
      <c r="P93" s="113"/>
      <c r="Q93" s="1449" t="str">
        <f t="shared" si="14"/>
        <v>WyongBusiness</v>
      </c>
      <c r="R93" s="113"/>
      <c r="S93" s="113"/>
      <c r="T93" s="113"/>
      <c r="U93" s="113"/>
      <c r="V93" s="113"/>
      <c r="W93" s="113"/>
      <c r="X93" s="113"/>
      <c r="Y93" s="113"/>
      <c r="Z93" s="113"/>
      <c r="AA93" s="113"/>
      <c r="AB93" s="113"/>
      <c r="AC93" s="113"/>
      <c r="AD93" s="113"/>
      <c r="AE93" s="113"/>
      <c r="AF93" s="113"/>
      <c r="AG93" s="113"/>
      <c r="AH93" s="113"/>
      <c r="AI93" s="113"/>
      <c r="AJ93" s="113"/>
    </row>
    <row r="94" spans="1:36" ht="12" x14ac:dyDescent="0.2">
      <c r="A94" s="123"/>
      <c r="B94" s="357"/>
      <c r="C94" s="883" t="s">
        <v>159</v>
      </c>
      <c r="D94" s="884"/>
      <c r="E94" s="885"/>
      <c r="F94" s="1400"/>
      <c r="G94" s="1401"/>
      <c r="H94" s="887" t="str">
        <f t="shared" si="13"/>
        <v>.</v>
      </c>
      <c r="I94" s="1401"/>
      <c r="J94" s="1399"/>
      <c r="K94" s="885"/>
      <c r="L94" s="885"/>
      <c r="M94" s="888" t="str">
        <f t="shared" si="11"/>
        <v>.</v>
      </c>
      <c r="N94" s="372"/>
      <c r="O94" s="113"/>
      <c r="P94" s="113"/>
      <c r="Q94" s="1449" t="str">
        <f t="shared" si="14"/>
        <v>WyongBusiness</v>
      </c>
      <c r="R94" s="113"/>
      <c r="S94" s="113"/>
      <c r="T94" s="113"/>
      <c r="U94" s="113"/>
      <c r="V94" s="113"/>
      <c r="W94" s="113"/>
      <c r="X94" s="113"/>
      <c r="Y94" s="113"/>
      <c r="Z94" s="113"/>
      <c r="AA94" s="113"/>
      <c r="AB94" s="113"/>
      <c r="AC94" s="113"/>
      <c r="AD94" s="113"/>
      <c r="AE94" s="113"/>
      <c r="AF94" s="113"/>
      <c r="AG94" s="113"/>
      <c r="AH94" s="113"/>
      <c r="AI94" s="113"/>
      <c r="AJ94" s="113"/>
    </row>
    <row r="95" spans="1:36" ht="12" x14ac:dyDescent="0.2">
      <c r="A95" s="123"/>
      <c r="B95" s="357"/>
      <c r="C95" s="883" t="s">
        <v>159</v>
      </c>
      <c r="D95" s="884"/>
      <c r="E95" s="885"/>
      <c r="F95" s="1400"/>
      <c r="G95" s="1401"/>
      <c r="H95" s="887" t="str">
        <f t="shared" si="13"/>
        <v>.</v>
      </c>
      <c r="I95" s="1401"/>
      <c r="J95" s="1399"/>
      <c r="K95" s="885"/>
      <c r="L95" s="885"/>
      <c r="M95" s="888" t="str">
        <f t="shared" si="11"/>
        <v>.</v>
      </c>
      <c r="N95" s="372"/>
      <c r="O95" s="113"/>
      <c r="P95" s="113"/>
      <c r="Q95" s="1449" t="str">
        <f t="shared" si="14"/>
        <v>WyongBusiness</v>
      </c>
      <c r="R95" s="113"/>
      <c r="S95" s="113"/>
      <c r="T95" s="113"/>
      <c r="U95" s="113"/>
      <c r="V95" s="113"/>
      <c r="W95" s="113"/>
      <c r="X95" s="113"/>
      <c r="Y95" s="113"/>
      <c r="Z95" s="113"/>
      <c r="AA95" s="113"/>
      <c r="AB95" s="113"/>
      <c r="AC95" s="113"/>
      <c r="AD95" s="113"/>
      <c r="AE95" s="113"/>
      <c r="AF95" s="113"/>
      <c r="AG95" s="113"/>
      <c r="AH95" s="113"/>
      <c r="AI95" s="113"/>
      <c r="AJ95" s="113"/>
    </row>
    <row r="96" spans="1:36" ht="12" x14ac:dyDescent="0.2">
      <c r="A96" s="123"/>
      <c r="B96" s="357"/>
      <c r="C96" s="883" t="s">
        <v>159</v>
      </c>
      <c r="D96" s="884"/>
      <c r="E96" s="885"/>
      <c r="F96" s="1400"/>
      <c r="G96" s="1401"/>
      <c r="H96" s="887" t="str">
        <f t="shared" si="13"/>
        <v>.</v>
      </c>
      <c r="I96" s="1401"/>
      <c r="J96" s="1399"/>
      <c r="K96" s="885"/>
      <c r="L96" s="885"/>
      <c r="M96" s="888" t="str">
        <f t="shared" si="11"/>
        <v>.</v>
      </c>
      <c r="N96" s="372"/>
      <c r="O96" s="113"/>
      <c r="P96" s="113"/>
      <c r="Q96" s="1449" t="str">
        <f t="shared" si="14"/>
        <v>WyongBusiness</v>
      </c>
      <c r="R96" s="113"/>
      <c r="S96" s="113"/>
      <c r="T96" s="113"/>
      <c r="U96" s="113"/>
      <c r="V96" s="113"/>
      <c r="W96" s="113"/>
      <c r="X96" s="113"/>
      <c r="Y96" s="113"/>
      <c r="Z96" s="113"/>
      <c r="AA96" s="113"/>
      <c r="AB96" s="113"/>
      <c r="AC96" s="113"/>
      <c r="AD96" s="113"/>
      <c r="AE96" s="113"/>
      <c r="AF96" s="113"/>
      <c r="AG96" s="113"/>
      <c r="AH96" s="113"/>
      <c r="AI96" s="113"/>
      <c r="AJ96" s="113"/>
    </row>
    <row r="97" spans="1:36" ht="12" x14ac:dyDescent="0.2">
      <c r="A97" s="123"/>
      <c r="B97" s="357"/>
      <c r="C97" s="883" t="s">
        <v>159</v>
      </c>
      <c r="D97" s="884"/>
      <c r="E97" s="885"/>
      <c r="F97" s="1400"/>
      <c r="G97" s="1401"/>
      <c r="H97" s="887" t="str">
        <f t="shared" si="13"/>
        <v>.</v>
      </c>
      <c r="I97" s="1401"/>
      <c r="J97" s="1399"/>
      <c r="K97" s="885"/>
      <c r="L97" s="885"/>
      <c r="M97" s="888" t="str">
        <f t="shared" si="11"/>
        <v>.</v>
      </c>
      <c r="N97" s="372"/>
      <c r="O97" s="113"/>
      <c r="P97" s="113"/>
      <c r="Q97" s="1449" t="str">
        <f t="shared" si="14"/>
        <v>WyongBusiness</v>
      </c>
      <c r="R97" s="113"/>
      <c r="S97" s="113"/>
      <c r="T97" s="113"/>
      <c r="U97" s="113"/>
      <c r="V97" s="113"/>
      <c r="W97" s="113"/>
      <c r="X97" s="113"/>
      <c r="Y97" s="113"/>
      <c r="Z97" s="113"/>
      <c r="AA97" s="113"/>
      <c r="AB97" s="113"/>
      <c r="AC97" s="113"/>
      <c r="AD97" s="113"/>
      <c r="AE97" s="113"/>
      <c r="AF97" s="113"/>
      <c r="AG97" s="113"/>
      <c r="AH97" s="113"/>
      <c r="AI97" s="113"/>
      <c r="AJ97" s="113"/>
    </row>
    <row r="98" spans="1:36" ht="12" x14ac:dyDescent="0.2">
      <c r="A98" s="123"/>
      <c r="B98" s="357"/>
      <c r="C98" s="883" t="s">
        <v>159</v>
      </c>
      <c r="D98" s="884"/>
      <c r="E98" s="885"/>
      <c r="F98" s="1400"/>
      <c r="G98" s="1401"/>
      <c r="H98" s="887" t="str">
        <f t="shared" si="13"/>
        <v>.</v>
      </c>
      <c r="I98" s="1401"/>
      <c r="J98" s="1399"/>
      <c r="K98" s="885"/>
      <c r="L98" s="885"/>
      <c r="M98" s="888" t="str">
        <f t="shared" si="11"/>
        <v>.</v>
      </c>
      <c r="N98" s="372"/>
      <c r="O98" s="113"/>
      <c r="P98" s="113"/>
      <c r="Q98" s="1449" t="str">
        <f t="shared" si="14"/>
        <v>WyongBusiness</v>
      </c>
      <c r="R98" s="113"/>
      <c r="S98" s="113"/>
      <c r="T98" s="113"/>
      <c r="U98" s="113"/>
      <c r="V98" s="113"/>
      <c r="W98" s="113"/>
      <c r="X98" s="113"/>
      <c r="Y98" s="113"/>
      <c r="Z98" s="113"/>
      <c r="AA98" s="113"/>
      <c r="AB98" s="113"/>
      <c r="AC98" s="113"/>
      <c r="AD98" s="113"/>
      <c r="AE98" s="113"/>
      <c r="AF98" s="113"/>
      <c r="AG98" s="113"/>
      <c r="AH98" s="113"/>
      <c r="AI98" s="113"/>
      <c r="AJ98" s="113"/>
    </row>
    <row r="99" spans="1:36" ht="12" x14ac:dyDescent="0.2">
      <c r="A99" s="123"/>
      <c r="B99" s="357"/>
      <c r="C99" s="883" t="s">
        <v>159</v>
      </c>
      <c r="D99" s="884"/>
      <c r="E99" s="885"/>
      <c r="F99" s="1400"/>
      <c r="G99" s="1401"/>
      <c r="H99" s="887" t="str">
        <f t="shared" si="13"/>
        <v>.</v>
      </c>
      <c r="I99" s="1401"/>
      <c r="J99" s="1399"/>
      <c r="K99" s="885"/>
      <c r="L99" s="885"/>
      <c r="M99" s="888" t="str">
        <f t="shared" si="11"/>
        <v>.</v>
      </c>
      <c r="N99" s="372"/>
      <c r="O99" s="113"/>
      <c r="P99" s="113"/>
      <c r="Q99" s="1449" t="str">
        <f t="shared" si="14"/>
        <v>WyongBusiness</v>
      </c>
      <c r="R99" s="113"/>
      <c r="S99" s="113"/>
      <c r="T99" s="113"/>
      <c r="U99" s="113"/>
      <c r="V99" s="113"/>
      <c r="W99" s="113"/>
      <c r="X99" s="113"/>
      <c r="Y99" s="113"/>
      <c r="Z99" s="113"/>
      <c r="AA99" s="113"/>
      <c r="AB99" s="113"/>
      <c r="AC99" s="113"/>
      <c r="AD99" s="113"/>
      <c r="AE99" s="113"/>
      <c r="AF99" s="113"/>
      <c r="AG99" s="113"/>
      <c r="AH99" s="113"/>
      <c r="AI99" s="113"/>
      <c r="AJ99" s="113"/>
    </row>
    <row r="100" spans="1:36" ht="12" x14ac:dyDescent="0.2">
      <c r="A100" s="123"/>
      <c r="B100" s="357"/>
      <c r="C100" s="883" t="s">
        <v>159</v>
      </c>
      <c r="D100" s="884"/>
      <c r="E100" s="885"/>
      <c r="F100" s="1400"/>
      <c r="G100" s="1401"/>
      <c r="H100" s="887" t="str">
        <f t="shared" si="13"/>
        <v>.</v>
      </c>
      <c r="I100" s="1401"/>
      <c r="J100" s="1399"/>
      <c r="K100" s="885"/>
      <c r="L100" s="885"/>
      <c r="M100" s="888" t="str">
        <f t="shared" si="11"/>
        <v>.</v>
      </c>
      <c r="N100" s="372"/>
      <c r="O100" s="113"/>
      <c r="P100" s="113"/>
      <c r="Q100" s="1449" t="str">
        <f t="shared" si="14"/>
        <v>WyongBusiness</v>
      </c>
      <c r="R100" s="113"/>
      <c r="S100" s="113"/>
      <c r="T100" s="113"/>
      <c r="U100" s="113"/>
      <c r="V100" s="113"/>
      <c r="W100" s="113"/>
      <c r="X100" s="113"/>
      <c r="Y100" s="113"/>
      <c r="Z100" s="113"/>
      <c r="AA100" s="113"/>
      <c r="AB100" s="113"/>
      <c r="AC100" s="113"/>
      <c r="AD100" s="113"/>
      <c r="AE100" s="113"/>
      <c r="AF100" s="113"/>
      <c r="AG100" s="113"/>
      <c r="AH100" s="113"/>
      <c r="AI100" s="113"/>
      <c r="AJ100" s="113"/>
    </row>
    <row r="101" spans="1:36" s="119" customFormat="1" ht="12" customHeight="1" x14ac:dyDescent="0.2">
      <c r="A101" s="123"/>
      <c r="B101" s="371"/>
      <c r="C101" s="1409" t="str">
        <f>C37</f>
        <v>.</v>
      </c>
      <c r="D101" s="1409"/>
      <c r="E101" s="1410"/>
      <c r="F101" s="1410"/>
      <c r="G101" s="1410"/>
      <c r="H101" s="1410"/>
      <c r="I101" s="1410"/>
      <c r="J101" s="1410"/>
      <c r="K101" s="1409"/>
      <c r="L101" s="1411"/>
      <c r="M101" s="1409"/>
      <c r="N101" s="656"/>
      <c r="O101" s="118"/>
      <c r="P101" s="118"/>
      <c r="Q101" s="1447"/>
      <c r="R101" s="118"/>
      <c r="S101" s="118"/>
      <c r="T101" s="118"/>
      <c r="U101" s="118"/>
      <c r="V101" s="118"/>
      <c r="W101" s="118"/>
      <c r="X101" s="118"/>
      <c r="Y101" s="118"/>
      <c r="Z101" s="118"/>
      <c r="AA101" s="118"/>
      <c r="AB101" s="118"/>
      <c r="AC101" s="118"/>
      <c r="AD101" s="118"/>
      <c r="AE101" s="118"/>
      <c r="AF101" s="118"/>
      <c r="AG101" s="118"/>
      <c r="AH101" s="118"/>
      <c r="AI101" s="118"/>
      <c r="AJ101" s="118"/>
    </row>
    <row r="102" spans="1:36" outlineLevel="1" thickBot="1" x14ac:dyDescent="0.25">
      <c r="A102" s="123"/>
      <c r="B102" s="357"/>
      <c r="C102" s="883" t="s">
        <v>159</v>
      </c>
      <c r="D102" s="884"/>
      <c r="E102" s="885"/>
      <c r="F102" s="886"/>
      <c r="G102" s="884"/>
      <c r="H102" s="887" t="str">
        <f t="shared" ref="H102:H103" si="15">IF(G102="",".",E102*G102/M102)</f>
        <v>.</v>
      </c>
      <c r="I102" s="884"/>
      <c r="J102" s="885"/>
      <c r="K102" s="885"/>
      <c r="L102" s="885"/>
      <c r="M102" s="888" t="str">
        <f t="shared" si="11"/>
        <v>.</v>
      </c>
      <c r="N102" s="372"/>
      <c r="O102" s="113"/>
      <c r="P102" s="113"/>
      <c r="Q102" s="1448" t="str">
        <f>C101&amp;C102</f>
        <v>.Business</v>
      </c>
      <c r="R102" s="113"/>
      <c r="S102" s="113"/>
      <c r="T102" s="113"/>
      <c r="U102" s="113"/>
      <c r="V102" s="113"/>
      <c r="W102" s="113"/>
      <c r="X102" s="113"/>
      <c r="Y102" s="113"/>
      <c r="Z102" s="113"/>
      <c r="AA102" s="113"/>
      <c r="AB102" s="113"/>
      <c r="AC102" s="113"/>
      <c r="AD102" s="113"/>
      <c r="AE102" s="113"/>
      <c r="AF102" s="113"/>
      <c r="AG102" s="113"/>
      <c r="AH102" s="113"/>
      <c r="AI102" s="113"/>
      <c r="AJ102" s="113"/>
    </row>
    <row r="103" spans="1:36" outlineLevel="1" thickTop="1" x14ac:dyDescent="0.2">
      <c r="A103" s="123"/>
      <c r="B103" s="357"/>
      <c r="C103" s="883" t="s">
        <v>159</v>
      </c>
      <c r="D103" s="884"/>
      <c r="E103" s="885"/>
      <c r="F103" s="886"/>
      <c r="G103" s="884"/>
      <c r="H103" s="887" t="str">
        <f t="shared" si="15"/>
        <v>.</v>
      </c>
      <c r="I103" s="884"/>
      <c r="J103" s="885"/>
      <c r="K103" s="885"/>
      <c r="L103" s="885"/>
      <c r="M103" s="888" t="str">
        <f t="shared" si="11"/>
        <v>.</v>
      </c>
      <c r="N103" s="372"/>
      <c r="O103" s="113"/>
      <c r="P103" s="113"/>
      <c r="Q103" s="1449" t="str">
        <f t="shared" ref="Q103:Q154" si="16">Q102</f>
        <v>.Business</v>
      </c>
      <c r="R103" s="113"/>
      <c r="S103" s="113"/>
      <c r="T103" s="113"/>
      <c r="U103" s="113"/>
      <c r="V103" s="113"/>
      <c r="W103" s="113"/>
      <c r="X103" s="113"/>
      <c r="Y103" s="113"/>
      <c r="Z103" s="113"/>
      <c r="AA103" s="113"/>
      <c r="AB103" s="113"/>
      <c r="AC103" s="113"/>
      <c r="AD103" s="113"/>
      <c r="AE103" s="113"/>
      <c r="AF103" s="113"/>
      <c r="AG103" s="113"/>
      <c r="AH103" s="113"/>
      <c r="AI103" s="113"/>
      <c r="AJ103" s="113"/>
    </row>
    <row r="104" spans="1:36" ht="12" outlineLevel="1" x14ac:dyDescent="0.2">
      <c r="A104" s="123"/>
      <c r="B104" s="357"/>
      <c r="C104" s="883" t="s">
        <v>159</v>
      </c>
      <c r="D104" s="884"/>
      <c r="E104" s="885"/>
      <c r="F104" s="886"/>
      <c r="G104" s="884"/>
      <c r="H104" s="887" t="str">
        <f t="shared" si="13"/>
        <v>.</v>
      </c>
      <c r="I104" s="884"/>
      <c r="J104" s="885"/>
      <c r="K104" s="885"/>
      <c r="L104" s="885"/>
      <c r="M104" s="888" t="str">
        <f t="shared" si="11"/>
        <v>.</v>
      </c>
      <c r="N104" s="372"/>
      <c r="O104" s="113"/>
      <c r="P104" s="113"/>
      <c r="Q104" s="1449" t="str">
        <f t="shared" si="16"/>
        <v>.Business</v>
      </c>
      <c r="R104" s="113"/>
      <c r="S104" s="113"/>
      <c r="T104" s="113"/>
      <c r="U104" s="113"/>
      <c r="V104" s="113"/>
      <c r="W104" s="113"/>
      <c r="X104" s="113"/>
      <c r="Y104" s="113"/>
      <c r="Z104" s="113"/>
      <c r="AA104" s="113"/>
      <c r="AB104" s="113"/>
      <c r="AC104" s="113"/>
      <c r="AD104" s="113"/>
      <c r="AE104" s="113"/>
      <c r="AF104" s="113"/>
      <c r="AG104" s="113"/>
      <c r="AH104" s="113"/>
      <c r="AI104" s="113"/>
      <c r="AJ104" s="113"/>
    </row>
    <row r="105" spans="1:36" ht="12" outlineLevel="1" x14ac:dyDescent="0.2">
      <c r="A105" s="123"/>
      <c r="B105" s="357"/>
      <c r="C105" s="883" t="s">
        <v>159</v>
      </c>
      <c r="D105" s="884"/>
      <c r="E105" s="885"/>
      <c r="F105" s="886"/>
      <c r="G105" s="884"/>
      <c r="H105" s="887" t="str">
        <f t="shared" si="13"/>
        <v>.</v>
      </c>
      <c r="I105" s="884"/>
      <c r="J105" s="885"/>
      <c r="K105" s="885"/>
      <c r="L105" s="885"/>
      <c r="M105" s="888" t="str">
        <f t="shared" si="11"/>
        <v>.</v>
      </c>
      <c r="N105" s="372"/>
      <c r="O105" s="113"/>
      <c r="P105" s="113"/>
      <c r="Q105" s="1449" t="str">
        <f t="shared" si="16"/>
        <v>.Business</v>
      </c>
      <c r="R105" s="113"/>
      <c r="S105" s="113"/>
      <c r="T105" s="113"/>
      <c r="U105" s="113"/>
      <c r="V105" s="113"/>
      <c r="W105" s="113"/>
      <c r="X105" s="113"/>
      <c r="Y105" s="113"/>
      <c r="Z105" s="113"/>
      <c r="AA105" s="113"/>
      <c r="AB105" s="113"/>
      <c r="AC105" s="113"/>
      <c r="AD105" s="113"/>
      <c r="AE105" s="113"/>
      <c r="AF105" s="113"/>
      <c r="AG105" s="113"/>
      <c r="AH105" s="113"/>
      <c r="AI105" s="113"/>
      <c r="AJ105" s="113"/>
    </row>
    <row r="106" spans="1:36" ht="12" outlineLevel="1" x14ac:dyDescent="0.2">
      <c r="A106" s="123"/>
      <c r="B106" s="357"/>
      <c r="C106" s="883" t="s">
        <v>159</v>
      </c>
      <c r="D106" s="884"/>
      <c r="E106" s="885"/>
      <c r="F106" s="886"/>
      <c r="G106" s="884"/>
      <c r="H106" s="887" t="str">
        <f t="shared" si="13"/>
        <v>.</v>
      </c>
      <c r="I106" s="884"/>
      <c r="J106" s="885"/>
      <c r="K106" s="885"/>
      <c r="L106" s="885"/>
      <c r="M106" s="888" t="str">
        <f t="shared" si="11"/>
        <v>.</v>
      </c>
      <c r="N106" s="372"/>
      <c r="O106" s="113"/>
      <c r="P106" s="113"/>
      <c r="Q106" s="1449" t="str">
        <f t="shared" si="16"/>
        <v>.Business</v>
      </c>
      <c r="R106" s="113"/>
      <c r="S106" s="113"/>
      <c r="T106" s="113"/>
      <c r="U106" s="113"/>
      <c r="V106" s="113"/>
      <c r="W106" s="113"/>
      <c r="X106" s="113"/>
      <c r="Y106" s="113"/>
      <c r="Z106" s="113"/>
      <c r="AA106" s="113"/>
      <c r="AB106" s="113"/>
      <c r="AC106" s="113"/>
      <c r="AD106" s="113"/>
      <c r="AE106" s="113"/>
      <c r="AF106" s="113"/>
      <c r="AG106" s="113"/>
      <c r="AH106" s="113"/>
      <c r="AI106" s="113"/>
      <c r="AJ106" s="113"/>
    </row>
    <row r="107" spans="1:36" ht="12" outlineLevel="1" x14ac:dyDescent="0.2">
      <c r="A107" s="123"/>
      <c r="B107" s="357"/>
      <c r="C107" s="883" t="s">
        <v>159</v>
      </c>
      <c r="D107" s="884"/>
      <c r="E107" s="885"/>
      <c r="F107" s="886"/>
      <c r="G107" s="884"/>
      <c r="H107" s="887" t="str">
        <f t="shared" si="13"/>
        <v>.</v>
      </c>
      <c r="I107" s="884"/>
      <c r="J107" s="885"/>
      <c r="K107" s="885"/>
      <c r="L107" s="885"/>
      <c r="M107" s="888" t="str">
        <f t="shared" si="11"/>
        <v>.</v>
      </c>
      <c r="N107" s="372"/>
      <c r="O107" s="113"/>
      <c r="P107" s="113"/>
      <c r="Q107" s="1449" t="str">
        <f t="shared" si="16"/>
        <v>.Business</v>
      </c>
      <c r="R107" s="113"/>
      <c r="S107" s="113"/>
      <c r="T107" s="113"/>
      <c r="U107" s="113"/>
      <c r="V107" s="113"/>
      <c r="W107" s="113"/>
      <c r="X107" s="113"/>
      <c r="Y107" s="113"/>
      <c r="Z107" s="113"/>
      <c r="AA107" s="113"/>
      <c r="AB107" s="113"/>
      <c r="AC107" s="113"/>
      <c r="AD107" s="113"/>
      <c r="AE107" s="113"/>
      <c r="AF107" s="113"/>
      <c r="AG107" s="113"/>
      <c r="AH107" s="113"/>
      <c r="AI107" s="113"/>
      <c r="AJ107" s="113"/>
    </row>
    <row r="108" spans="1:36" ht="12" outlineLevel="1" x14ac:dyDescent="0.2">
      <c r="A108" s="123"/>
      <c r="B108" s="357"/>
      <c r="C108" s="883" t="s">
        <v>159</v>
      </c>
      <c r="D108" s="884"/>
      <c r="E108" s="885"/>
      <c r="F108" s="886"/>
      <c r="G108" s="884"/>
      <c r="H108" s="887" t="str">
        <f t="shared" si="13"/>
        <v>.</v>
      </c>
      <c r="I108" s="884"/>
      <c r="J108" s="885"/>
      <c r="K108" s="885"/>
      <c r="L108" s="885"/>
      <c r="M108" s="888" t="str">
        <f t="shared" si="11"/>
        <v>.</v>
      </c>
      <c r="N108" s="372"/>
      <c r="O108" s="113"/>
      <c r="P108" s="113"/>
      <c r="Q108" s="1449" t="str">
        <f t="shared" si="16"/>
        <v>.Business</v>
      </c>
      <c r="R108" s="113"/>
      <c r="S108" s="113"/>
      <c r="T108" s="113"/>
      <c r="U108" s="113"/>
      <c r="V108" s="113"/>
      <c r="W108" s="113"/>
      <c r="X108" s="113"/>
      <c r="Y108" s="113"/>
      <c r="Z108" s="113"/>
      <c r="AA108" s="113"/>
      <c r="AB108" s="113"/>
      <c r="AC108" s="113"/>
      <c r="AD108" s="113"/>
      <c r="AE108" s="113"/>
      <c r="AF108" s="113"/>
      <c r="AG108" s="113"/>
      <c r="AH108" s="113"/>
      <c r="AI108" s="113"/>
      <c r="AJ108" s="113"/>
    </row>
    <row r="109" spans="1:36" ht="12" outlineLevel="1" x14ac:dyDescent="0.2">
      <c r="A109" s="123"/>
      <c r="B109" s="357"/>
      <c r="C109" s="883" t="s">
        <v>159</v>
      </c>
      <c r="D109" s="884"/>
      <c r="E109" s="885"/>
      <c r="F109" s="886"/>
      <c r="G109" s="884"/>
      <c r="H109" s="887" t="str">
        <f t="shared" si="13"/>
        <v>.</v>
      </c>
      <c r="I109" s="884"/>
      <c r="J109" s="885"/>
      <c r="K109" s="885"/>
      <c r="L109" s="885"/>
      <c r="M109" s="888" t="str">
        <f t="shared" si="11"/>
        <v>.</v>
      </c>
      <c r="N109" s="372"/>
      <c r="O109" s="113"/>
      <c r="P109" s="113"/>
      <c r="Q109" s="1449" t="str">
        <f t="shared" si="16"/>
        <v>.Business</v>
      </c>
      <c r="R109" s="113"/>
      <c r="S109" s="113"/>
      <c r="T109" s="113"/>
      <c r="U109" s="113"/>
      <c r="V109" s="113"/>
      <c r="W109" s="113"/>
      <c r="X109" s="113"/>
      <c r="Y109" s="113"/>
      <c r="Z109" s="113"/>
      <c r="AA109" s="113"/>
      <c r="AB109" s="113"/>
      <c r="AC109" s="113"/>
      <c r="AD109" s="113"/>
      <c r="AE109" s="113"/>
      <c r="AF109" s="113"/>
      <c r="AG109" s="113"/>
      <c r="AH109" s="113"/>
      <c r="AI109" s="113"/>
      <c r="AJ109" s="113"/>
    </row>
    <row r="110" spans="1:36" ht="12" outlineLevel="1" x14ac:dyDescent="0.2">
      <c r="A110" s="123"/>
      <c r="B110" s="357"/>
      <c r="C110" s="883" t="s">
        <v>159</v>
      </c>
      <c r="D110" s="884"/>
      <c r="E110" s="885"/>
      <c r="F110" s="1400"/>
      <c r="G110" s="1401"/>
      <c r="H110" s="887" t="str">
        <f t="shared" si="13"/>
        <v>.</v>
      </c>
      <c r="I110" s="1401"/>
      <c r="J110" s="1399"/>
      <c r="K110" s="885"/>
      <c r="L110" s="885"/>
      <c r="M110" s="888" t="str">
        <f t="shared" si="11"/>
        <v>.</v>
      </c>
      <c r="N110" s="372"/>
      <c r="O110" s="113"/>
      <c r="P110" s="113"/>
      <c r="Q110" s="1449" t="str">
        <f t="shared" si="16"/>
        <v>.Business</v>
      </c>
      <c r="R110" s="113"/>
      <c r="S110" s="113"/>
      <c r="T110" s="113"/>
      <c r="U110" s="113"/>
      <c r="V110" s="113"/>
      <c r="W110" s="113"/>
      <c r="X110" s="113"/>
      <c r="Y110" s="113"/>
      <c r="Z110" s="113"/>
      <c r="AA110" s="113"/>
      <c r="AB110" s="113"/>
      <c r="AC110" s="113"/>
      <c r="AD110" s="113"/>
      <c r="AE110" s="113"/>
      <c r="AF110" s="113"/>
      <c r="AG110" s="113"/>
      <c r="AH110" s="113"/>
      <c r="AI110" s="113"/>
      <c r="AJ110" s="113"/>
    </row>
    <row r="111" spans="1:36" ht="12" outlineLevel="1" x14ac:dyDescent="0.2">
      <c r="A111" s="123"/>
      <c r="B111" s="357"/>
      <c r="C111" s="883" t="s">
        <v>159</v>
      </c>
      <c r="D111" s="884"/>
      <c r="E111" s="885"/>
      <c r="F111" s="1400"/>
      <c r="G111" s="1401"/>
      <c r="H111" s="887" t="str">
        <f t="shared" si="13"/>
        <v>.</v>
      </c>
      <c r="I111" s="1401"/>
      <c r="J111" s="1399"/>
      <c r="K111" s="885"/>
      <c r="L111" s="885"/>
      <c r="M111" s="888" t="str">
        <f t="shared" si="11"/>
        <v>.</v>
      </c>
      <c r="N111" s="372"/>
      <c r="O111" s="113"/>
      <c r="P111" s="113"/>
      <c r="Q111" s="1449" t="str">
        <f t="shared" si="16"/>
        <v>.Business</v>
      </c>
      <c r="R111" s="113"/>
      <c r="S111" s="113"/>
      <c r="T111" s="113"/>
      <c r="U111" s="113"/>
      <c r="V111" s="113"/>
      <c r="W111" s="113"/>
      <c r="X111" s="113"/>
      <c r="Y111" s="113"/>
      <c r="Z111" s="113"/>
      <c r="AA111" s="113"/>
      <c r="AB111" s="113"/>
      <c r="AC111" s="113"/>
      <c r="AD111" s="113"/>
      <c r="AE111" s="113"/>
      <c r="AF111" s="113"/>
      <c r="AG111" s="113"/>
      <c r="AH111" s="113"/>
      <c r="AI111" s="113"/>
      <c r="AJ111" s="113"/>
    </row>
    <row r="112" spans="1:36" ht="12" outlineLevel="1" x14ac:dyDescent="0.2">
      <c r="A112" s="123"/>
      <c r="B112" s="357"/>
      <c r="C112" s="883" t="s">
        <v>159</v>
      </c>
      <c r="D112" s="884"/>
      <c r="E112" s="885"/>
      <c r="F112" s="1400"/>
      <c r="G112" s="1401"/>
      <c r="H112" s="887" t="str">
        <f t="shared" si="13"/>
        <v>.</v>
      </c>
      <c r="I112" s="1401"/>
      <c r="J112" s="1399"/>
      <c r="K112" s="885"/>
      <c r="L112" s="885"/>
      <c r="M112" s="888" t="str">
        <f t="shared" si="11"/>
        <v>.</v>
      </c>
      <c r="N112" s="372"/>
      <c r="O112" s="113"/>
      <c r="P112" s="113"/>
      <c r="Q112" s="1449" t="str">
        <f t="shared" si="16"/>
        <v>.Business</v>
      </c>
      <c r="R112" s="113"/>
      <c r="S112" s="113"/>
      <c r="T112" s="113"/>
      <c r="U112" s="113"/>
      <c r="V112" s="113"/>
      <c r="W112" s="113"/>
      <c r="X112" s="113"/>
      <c r="Y112" s="113"/>
      <c r="Z112" s="113"/>
      <c r="AA112" s="113"/>
      <c r="AB112" s="113"/>
      <c r="AC112" s="113"/>
      <c r="AD112" s="113"/>
      <c r="AE112" s="113"/>
      <c r="AF112" s="113"/>
      <c r="AG112" s="113"/>
      <c r="AH112" s="113"/>
      <c r="AI112" s="113"/>
      <c r="AJ112" s="113"/>
    </row>
    <row r="113" spans="1:36" ht="12" outlineLevel="1" x14ac:dyDescent="0.2">
      <c r="A113" s="123"/>
      <c r="B113" s="357"/>
      <c r="C113" s="883" t="s">
        <v>159</v>
      </c>
      <c r="D113" s="884"/>
      <c r="E113" s="885"/>
      <c r="F113" s="1400"/>
      <c r="G113" s="1401"/>
      <c r="H113" s="887" t="str">
        <f t="shared" si="13"/>
        <v>.</v>
      </c>
      <c r="I113" s="1401"/>
      <c r="J113" s="1399"/>
      <c r="K113" s="885"/>
      <c r="L113" s="885"/>
      <c r="M113" s="888" t="str">
        <f t="shared" si="11"/>
        <v>.</v>
      </c>
      <c r="N113" s="372"/>
      <c r="O113" s="113"/>
      <c r="P113" s="113"/>
      <c r="Q113" s="1449" t="str">
        <f t="shared" si="16"/>
        <v>.Business</v>
      </c>
      <c r="R113" s="113"/>
      <c r="S113" s="113"/>
      <c r="T113" s="113"/>
      <c r="U113" s="113"/>
      <c r="V113" s="113"/>
      <c r="W113" s="113"/>
      <c r="X113" s="113"/>
      <c r="Y113" s="113"/>
      <c r="Z113" s="113"/>
      <c r="AA113" s="113"/>
      <c r="AB113" s="113"/>
      <c r="AC113" s="113"/>
      <c r="AD113" s="113"/>
      <c r="AE113" s="113"/>
      <c r="AF113" s="113"/>
      <c r="AG113" s="113"/>
      <c r="AH113" s="113"/>
      <c r="AI113" s="113"/>
      <c r="AJ113" s="113"/>
    </row>
    <row r="114" spans="1:36" ht="12" outlineLevel="1" x14ac:dyDescent="0.2">
      <c r="A114" s="123"/>
      <c r="B114" s="357"/>
      <c r="C114" s="883" t="s">
        <v>159</v>
      </c>
      <c r="D114" s="884"/>
      <c r="E114" s="885"/>
      <c r="F114" s="1400"/>
      <c r="G114" s="1401"/>
      <c r="H114" s="887" t="str">
        <f t="shared" si="13"/>
        <v>.</v>
      </c>
      <c r="I114" s="1401"/>
      <c r="J114" s="1399"/>
      <c r="K114" s="885"/>
      <c r="L114" s="885"/>
      <c r="M114" s="888" t="str">
        <f t="shared" si="11"/>
        <v>.</v>
      </c>
      <c r="N114" s="372"/>
      <c r="O114" s="113"/>
      <c r="P114" s="113"/>
      <c r="Q114" s="1449" t="str">
        <f t="shared" si="16"/>
        <v>.Business</v>
      </c>
      <c r="R114" s="113"/>
      <c r="S114" s="113"/>
      <c r="T114" s="113"/>
      <c r="U114" s="113"/>
      <c r="V114" s="113"/>
      <c r="W114" s="113"/>
      <c r="X114" s="113"/>
      <c r="Y114" s="113"/>
      <c r="Z114" s="113"/>
      <c r="AA114" s="113"/>
      <c r="AB114" s="113"/>
      <c r="AC114" s="113"/>
      <c r="AD114" s="113"/>
      <c r="AE114" s="113"/>
      <c r="AF114" s="113"/>
      <c r="AG114" s="113"/>
      <c r="AH114" s="113"/>
      <c r="AI114" s="113"/>
      <c r="AJ114" s="113"/>
    </row>
    <row r="115" spans="1:36" ht="12" outlineLevel="1" x14ac:dyDescent="0.2">
      <c r="A115" s="123"/>
      <c r="B115" s="357"/>
      <c r="C115" s="883" t="s">
        <v>159</v>
      </c>
      <c r="D115" s="884"/>
      <c r="E115" s="885"/>
      <c r="F115" s="1400"/>
      <c r="G115" s="1401"/>
      <c r="H115" s="887" t="str">
        <f t="shared" si="13"/>
        <v>.</v>
      </c>
      <c r="I115" s="1401"/>
      <c r="J115" s="1399"/>
      <c r="K115" s="885"/>
      <c r="L115" s="885"/>
      <c r="M115" s="888" t="str">
        <f t="shared" si="11"/>
        <v>.</v>
      </c>
      <c r="N115" s="372"/>
      <c r="O115" s="113"/>
      <c r="P115" s="113"/>
      <c r="Q115" s="1449" t="str">
        <f t="shared" si="16"/>
        <v>.Business</v>
      </c>
      <c r="R115" s="113"/>
      <c r="S115" s="113"/>
      <c r="T115" s="113"/>
      <c r="U115" s="113"/>
      <c r="V115" s="113"/>
      <c r="W115" s="113"/>
      <c r="X115" s="113"/>
      <c r="Y115" s="113"/>
      <c r="Z115" s="113"/>
      <c r="AA115" s="113"/>
      <c r="AB115" s="113"/>
      <c r="AC115" s="113"/>
      <c r="AD115" s="113"/>
      <c r="AE115" s="113"/>
      <c r="AF115" s="113"/>
      <c r="AG115" s="113"/>
      <c r="AH115" s="113"/>
      <c r="AI115" s="113"/>
      <c r="AJ115" s="113"/>
    </row>
    <row r="116" spans="1:36" ht="12" outlineLevel="1" x14ac:dyDescent="0.2">
      <c r="A116" s="123"/>
      <c r="B116" s="357"/>
      <c r="C116" s="883" t="s">
        <v>159</v>
      </c>
      <c r="D116" s="884"/>
      <c r="E116" s="885"/>
      <c r="F116" s="1400"/>
      <c r="G116" s="1401"/>
      <c r="H116" s="887" t="str">
        <f t="shared" si="13"/>
        <v>.</v>
      </c>
      <c r="I116" s="1401"/>
      <c r="J116" s="1399"/>
      <c r="K116" s="885"/>
      <c r="L116" s="885"/>
      <c r="M116" s="888" t="str">
        <f t="shared" si="11"/>
        <v>.</v>
      </c>
      <c r="N116" s="372"/>
      <c r="O116" s="113"/>
      <c r="P116" s="113"/>
      <c r="Q116" s="1449" t="str">
        <f t="shared" si="16"/>
        <v>.Business</v>
      </c>
      <c r="R116" s="113"/>
      <c r="S116" s="113"/>
      <c r="T116" s="113"/>
      <c r="U116" s="113"/>
      <c r="V116" s="113"/>
      <c r="W116" s="113"/>
      <c r="X116" s="113"/>
      <c r="Y116" s="113"/>
      <c r="Z116" s="113"/>
      <c r="AA116" s="113"/>
      <c r="AB116" s="113"/>
      <c r="AC116" s="113"/>
      <c r="AD116" s="113"/>
      <c r="AE116" s="113"/>
      <c r="AF116" s="113"/>
      <c r="AG116" s="113"/>
      <c r="AH116" s="113"/>
      <c r="AI116" s="113"/>
      <c r="AJ116" s="113"/>
    </row>
    <row r="117" spans="1:36" ht="12" outlineLevel="1" x14ac:dyDescent="0.2">
      <c r="A117" s="123"/>
      <c r="B117" s="357"/>
      <c r="C117" s="883" t="s">
        <v>159</v>
      </c>
      <c r="D117" s="884"/>
      <c r="E117" s="885"/>
      <c r="F117" s="1400"/>
      <c r="G117" s="1401"/>
      <c r="H117" s="887" t="str">
        <f t="shared" si="13"/>
        <v>.</v>
      </c>
      <c r="I117" s="1401"/>
      <c r="J117" s="1399"/>
      <c r="K117" s="885"/>
      <c r="L117" s="885"/>
      <c r="M117" s="888" t="str">
        <f t="shared" si="11"/>
        <v>.</v>
      </c>
      <c r="N117" s="372"/>
      <c r="O117" s="113"/>
      <c r="P117" s="113"/>
      <c r="Q117" s="1449" t="str">
        <f t="shared" si="16"/>
        <v>.Business</v>
      </c>
      <c r="R117" s="113"/>
      <c r="S117" s="113"/>
      <c r="T117" s="113"/>
      <c r="U117" s="113"/>
      <c r="V117" s="113"/>
      <c r="W117" s="113"/>
      <c r="X117" s="113"/>
      <c r="Y117" s="113"/>
      <c r="Z117" s="113"/>
      <c r="AA117" s="113"/>
      <c r="AB117" s="113"/>
      <c r="AC117" s="113"/>
      <c r="AD117" s="113"/>
      <c r="AE117" s="113"/>
      <c r="AF117" s="113"/>
      <c r="AG117" s="113"/>
      <c r="AH117" s="113"/>
      <c r="AI117" s="113"/>
      <c r="AJ117" s="113"/>
    </row>
    <row r="118" spans="1:36" ht="12" outlineLevel="1" x14ac:dyDescent="0.2">
      <c r="A118" s="123"/>
      <c r="B118" s="357"/>
      <c r="C118" s="883" t="s">
        <v>159</v>
      </c>
      <c r="D118" s="884"/>
      <c r="E118" s="885"/>
      <c r="F118" s="1400"/>
      <c r="G118" s="1401"/>
      <c r="H118" s="887" t="str">
        <f t="shared" si="13"/>
        <v>.</v>
      </c>
      <c r="I118" s="1401"/>
      <c r="J118" s="1399"/>
      <c r="K118" s="885"/>
      <c r="L118" s="885"/>
      <c r="M118" s="888" t="str">
        <f t="shared" si="11"/>
        <v>.</v>
      </c>
      <c r="N118" s="372"/>
      <c r="O118" s="113"/>
      <c r="P118" s="113"/>
      <c r="Q118" s="1449" t="str">
        <f t="shared" si="16"/>
        <v>.Business</v>
      </c>
      <c r="R118" s="113"/>
      <c r="S118" s="113"/>
      <c r="T118" s="113"/>
      <c r="U118" s="113"/>
      <c r="V118" s="113"/>
      <c r="W118" s="113"/>
      <c r="X118" s="113"/>
      <c r="Y118" s="113"/>
      <c r="Z118" s="113"/>
      <c r="AA118" s="113"/>
      <c r="AB118" s="113"/>
      <c r="AC118" s="113"/>
      <c r="AD118" s="113"/>
      <c r="AE118" s="113"/>
      <c r="AF118" s="113"/>
      <c r="AG118" s="113"/>
      <c r="AH118" s="113"/>
      <c r="AI118" s="113"/>
      <c r="AJ118" s="113"/>
    </row>
    <row r="119" spans="1:36" s="119" customFormat="1" ht="12" customHeight="1" x14ac:dyDescent="0.2">
      <c r="A119" s="123"/>
      <c r="B119" s="357"/>
      <c r="C119" s="1409" t="str">
        <f>C46</f>
        <v>.</v>
      </c>
      <c r="D119" s="1409"/>
      <c r="E119" s="1410"/>
      <c r="F119" s="1410"/>
      <c r="G119" s="1410"/>
      <c r="H119" s="1410"/>
      <c r="I119" s="1410"/>
      <c r="J119" s="1410"/>
      <c r="K119" s="1409"/>
      <c r="L119" s="1411"/>
      <c r="M119" s="1409"/>
      <c r="N119" s="656"/>
      <c r="O119" s="118"/>
      <c r="P119" s="118"/>
      <c r="Q119" s="1447"/>
      <c r="R119" s="118"/>
      <c r="S119" s="118"/>
      <c r="T119" s="118"/>
      <c r="U119" s="118"/>
      <c r="V119" s="118"/>
      <c r="W119" s="118"/>
      <c r="X119" s="118"/>
      <c r="Y119" s="118"/>
      <c r="Z119" s="118"/>
      <c r="AA119" s="118"/>
      <c r="AB119" s="118"/>
      <c r="AC119" s="118"/>
      <c r="AD119" s="118"/>
      <c r="AE119" s="118"/>
      <c r="AF119" s="118"/>
      <c r="AG119" s="118"/>
      <c r="AH119" s="118"/>
      <c r="AI119" s="118"/>
      <c r="AJ119" s="118"/>
    </row>
    <row r="120" spans="1:36" outlineLevel="1" thickBot="1" x14ac:dyDescent="0.25">
      <c r="A120" s="123"/>
      <c r="B120" s="357"/>
      <c r="C120" s="883" t="s">
        <v>159</v>
      </c>
      <c r="D120" s="884"/>
      <c r="E120" s="885"/>
      <c r="F120" s="886"/>
      <c r="G120" s="884"/>
      <c r="H120" s="887" t="str">
        <f t="shared" ref="H120:H121" si="17">IF(G120="",".",E120*G120/M120)</f>
        <v>.</v>
      </c>
      <c r="I120" s="884"/>
      <c r="J120" s="885"/>
      <c r="K120" s="885"/>
      <c r="L120" s="885"/>
      <c r="M120" s="888" t="str">
        <f t="shared" si="11"/>
        <v>.</v>
      </c>
      <c r="N120" s="372"/>
      <c r="O120" s="113"/>
      <c r="P120" s="113"/>
      <c r="Q120" s="1448" t="str">
        <f>C119&amp;C120</f>
        <v>.Business</v>
      </c>
      <c r="R120" s="113"/>
      <c r="S120" s="113"/>
      <c r="T120" s="113"/>
      <c r="U120" s="113"/>
      <c r="V120" s="113"/>
      <c r="W120" s="113"/>
      <c r="X120" s="113"/>
      <c r="Y120" s="113"/>
      <c r="Z120" s="113"/>
      <c r="AA120" s="113"/>
      <c r="AB120" s="113"/>
      <c r="AC120" s="113"/>
      <c r="AD120" s="113"/>
      <c r="AE120" s="113"/>
      <c r="AF120" s="113"/>
      <c r="AG120" s="113"/>
      <c r="AH120" s="113"/>
      <c r="AI120" s="113"/>
      <c r="AJ120" s="113"/>
    </row>
    <row r="121" spans="1:36" outlineLevel="1" thickTop="1" x14ac:dyDescent="0.2">
      <c r="A121" s="123"/>
      <c r="B121" s="357"/>
      <c r="C121" s="883" t="s">
        <v>159</v>
      </c>
      <c r="D121" s="884"/>
      <c r="E121" s="885"/>
      <c r="F121" s="886"/>
      <c r="G121" s="884"/>
      <c r="H121" s="887" t="str">
        <f t="shared" si="17"/>
        <v>.</v>
      </c>
      <c r="I121" s="884"/>
      <c r="J121" s="885"/>
      <c r="K121" s="885"/>
      <c r="L121" s="885"/>
      <c r="M121" s="888" t="str">
        <f t="shared" si="11"/>
        <v>.</v>
      </c>
      <c r="N121" s="372"/>
      <c r="O121" s="113"/>
      <c r="P121" s="113"/>
      <c r="Q121" s="1449" t="str">
        <f t="shared" ref="Q121" si="18">Q120</f>
        <v>.Business</v>
      </c>
      <c r="R121" s="113"/>
      <c r="S121" s="113"/>
      <c r="T121" s="113"/>
      <c r="U121" s="113"/>
      <c r="V121" s="113"/>
      <c r="W121" s="113"/>
      <c r="X121" s="113"/>
      <c r="Y121" s="113"/>
      <c r="Z121" s="113"/>
      <c r="AA121" s="113"/>
      <c r="AB121" s="113"/>
      <c r="AC121" s="113"/>
      <c r="AD121" s="113"/>
      <c r="AE121" s="113"/>
      <c r="AF121" s="113"/>
      <c r="AG121" s="113"/>
      <c r="AH121" s="113"/>
      <c r="AI121" s="113"/>
      <c r="AJ121" s="113"/>
    </row>
    <row r="122" spans="1:36" ht="12" outlineLevel="1" x14ac:dyDescent="0.2">
      <c r="A122" s="123"/>
      <c r="B122" s="357"/>
      <c r="C122" s="883" t="s">
        <v>159</v>
      </c>
      <c r="D122" s="884"/>
      <c r="E122" s="885"/>
      <c r="F122" s="886"/>
      <c r="G122" s="884"/>
      <c r="H122" s="887" t="str">
        <f t="shared" si="13"/>
        <v>.</v>
      </c>
      <c r="I122" s="884"/>
      <c r="J122" s="885"/>
      <c r="K122" s="885"/>
      <c r="L122" s="885"/>
      <c r="M122" s="888" t="str">
        <f t="shared" si="11"/>
        <v>.</v>
      </c>
      <c r="N122" s="372"/>
      <c r="O122" s="113"/>
      <c r="P122" s="113"/>
      <c r="Q122" s="1449" t="str">
        <f t="shared" si="16"/>
        <v>.Business</v>
      </c>
      <c r="R122" s="113"/>
      <c r="S122" s="113"/>
      <c r="T122" s="113"/>
      <c r="U122" s="113"/>
      <c r="V122" s="113"/>
      <c r="W122" s="113"/>
      <c r="X122" s="113"/>
      <c r="Y122" s="113"/>
      <c r="Z122" s="113"/>
      <c r="AA122" s="113"/>
      <c r="AB122" s="113"/>
      <c r="AC122" s="113"/>
      <c r="AD122" s="113"/>
      <c r="AE122" s="113"/>
      <c r="AF122" s="113"/>
      <c r="AG122" s="113"/>
      <c r="AH122" s="113"/>
      <c r="AI122" s="113"/>
      <c r="AJ122" s="113"/>
    </row>
    <row r="123" spans="1:36" ht="12" outlineLevel="1" x14ac:dyDescent="0.2">
      <c r="A123" s="123"/>
      <c r="B123" s="357"/>
      <c r="C123" s="883" t="s">
        <v>159</v>
      </c>
      <c r="D123" s="884"/>
      <c r="E123" s="885"/>
      <c r="F123" s="886"/>
      <c r="G123" s="884"/>
      <c r="H123" s="887" t="str">
        <f t="shared" si="13"/>
        <v>.</v>
      </c>
      <c r="I123" s="884"/>
      <c r="J123" s="885"/>
      <c r="K123" s="885"/>
      <c r="L123" s="885"/>
      <c r="M123" s="888" t="str">
        <f t="shared" si="11"/>
        <v>.</v>
      </c>
      <c r="N123" s="372"/>
      <c r="O123" s="113"/>
      <c r="P123" s="113"/>
      <c r="Q123" s="1449" t="str">
        <f t="shared" si="16"/>
        <v>.Business</v>
      </c>
      <c r="R123" s="113"/>
      <c r="S123" s="113"/>
      <c r="T123" s="113"/>
      <c r="U123" s="113"/>
      <c r="V123" s="113"/>
      <c r="W123" s="113"/>
      <c r="X123" s="113"/>
      <c r="Y123" s="113"/>
      <c r="Z123" s="113"/>
      <c r="AA123" s="113"/>
      <c r="AB123" s="113"/>
      <c r="AC123" s="113"/>
      <c r="AD123" s="113"/>
      <c r="AE123" s="113"/>
      <c r="AF123" s="113"/>
      <c r="AG123" s="113"/>
      <c r="AH123" s="113"/>
      <c r="AI123" s="113"/>
      <c r="AJ123" s="113"/>
    </row>
    <row r="124" spans="1:36" ht="12" outlineLevel="1" x14ac:dyDescent="0.2">
      <c r="A124" s="123"/>
      <c r="B124" s="357"/>
      <c r="C124" s="883" t="s">
        <v>159</v>
      </c>
      <c r="D124" s="884"/>
      <c r="E124" s="885"/>
      <c r="F124" s="886"/>
      <c r="G124" s="884"/>
      <c r="H124" s="887" t="str">
        <f t="shared" si="13"/>
        <v>.</v>
      </c>
      <c r="I124" s="884"/>
      <c r="J124" s="885"/>
      <c r="K124" s="885"/>
      <c r="L124" s="885"/>
      <c r="M124" s="888" t="str">
        <f t="shared" si="11"/>
        <v>.</v>
      </c>
      <c r="N124" s="372"/>
      <c r="O124" s="113"/>
      <c r="P124" s="113"/>
      <c r="Q124" s="1449" t="str">
        <f t="shared" si="16"/>
        <v>.Business</v>
      </c>
      <c r="R124" s="113"/>
      <c r="S124" s="113"/>
      <c r="T124" s="113"/>
      <c r="U124" s="113"/>
      <c r="V124" s="113"/>
      <c r="W124" s="113"/>
      <c r="X124" s="113"/>
      <c r="Y124" s="113"/>
      <c r="Z124" s="113"/>
      <c r="AA124" s="113"/>
      <c r="AB124" s="113"/>
      <c r="AC124" s="113"/>
      <c r="AD124" s="113"/>
      <c r="AE124" s="113"/>
      <c r="AF124" s="113"/>
      <c r="AG124" s="113"/>
      <c r="AH124" s="113"/>
      <c r="AI124" s="113"/>
      <c r="AJ124" s="113"/>
    </row>
    <row r="125" spans="1:36" ht="12" outlineLevel="1" x14ac:dyDescent="0.2">
      <c r="A125" s="123"/>
      <c r="B125" s="357"/>
      <c r="C125" s="883" t="s">
        <v>159</v>
      </c>
      <c r="D125" s="884"/>
      <c r="E125" s="885"/>
      <c r="F125" s="886"/>
      <c r="G125" s="884"/>
      <c r="H125" s="887" t="str">
        <f t="shared" si="13"/>
        <v>.</v>
      </c>
      <c r="I125" s="884"/>
      <c r="J125" s="885"/>
      <c r="K125" s="885"/>
      <c r="L125" s="885"/>
      <c r="M125" s="888" t="str">
        <f t="shared" si="11"/>
        <v>.</v>
      </c>
      <c r="N125" s="372"/>
      <c r="O125" s="113"/>
      <c r="P125" s="113"/>
      <c r="Q125" s="1449" t="str">
        <f t="shared" si="16"/>
        <v>.Business</v>
      </c>
      <c r="R125" s="113"/>
      <c r="S125" s="113"/>
      <c r="T125" s="113"/>
      <c r="U125" s="113"/>
      <c r="V125" s="113"/>
      <c r="W125" s="113"/>
      <c r="X125" s="113"/>
      <c r="Y125" s="113"/>
      <c r="Z125" s="113"/>
      <c r="AA125" s="113"/>
      <c r="AB125" s="113"/>
      <c r="AC125" s="113"/>
      <c r="AD125" s="113"/>
      <c r="AE125" s="113"/>
      <c r="AF125" s="113"/>
      <c r="AG125" s="113"/>
      <c r="AH125" s="113"/>
      <c r="AI125" s="113"/>
      <c r="AJ125" s="113"/>
    </row>
    <row r="126" spans="1:36" ht="12" outlineLevel="1" x14ac:dyDescent="0.2">
      <c r="A126" s="123"/>
      <c r="B126" s="357"/>
      <c r="C126" s="883" t="s">
        <v>159</v>
      </c>
      <c r="D126" s="884"/>
      <c r="E126" s="885"/>
      <c r="F126" s="886"/>
      <c r="G126" s="884"/>
      <c r="H126" s="887" t="str">
        <f t="shared" si="13"/>
        <v>.</v>
      </c>
      <c r="I126" s="884"/>
      <c r="J126" s="885"/>
      <c r="K126" s="885"/>
      <c r="L126" s="885"/>
      <c r="M126" s="888" t="str">
        <f t="shared" si="11"/>
        <v>.</v>
      </c>
      <c r="N126" s="372"/>
      <c r="O126" s="113"/>
      <c r="P126" s="113"/>
      <c r="Q126" s="1449" t="str">
        <f t="shared" si="16"/>
        <v>.Business</v>
      </c>
      <c r="R126" s="113"/>
      <c r="S126" s="113"/>
      <c r="T126" s="113"/>
      <c r="U126" s="113"/>
      <c r="V126" s="113"/>
      <c r="W126" s="113"/>
      <c r="X126" s="113"/>
      <c r="Y126" s="113"/>
      <c r="Z126" s="113"/>
      <c r="AA126" s="113"/>
      <c r="AB126" s="113"/>
      <c r="AC126" s="113"/>
      <c r="AD126" s="113"/>
      <c r="AE126" s="113"/>
      <c r="AF126" s="113"/>
      <c r="AG126" s="113"/>
      <c r="AH126" s="113"/>
      <c r="AI126" s="113"/>
      <c r="AJ126" s="113"/>
    </row>
    <row r="127" spans="1:36" ht="12" outlineLevel="1" x14ac:dyDescent="0.2">
      <c r="A127" s="123"/>
      <c r="B127" s="357"/>
      <c r="C127" s="883" t="s">
        <v>159</v>
      </c>
      <c r="D127" s="884"/>
      <c r="E127" s="885"/>
      <c r="F127" s="886"/>
      <c r="G127" s="884"/>
      <c r="H127" s="887" t="str">
        <f t="shared" si="13"/>
        <v>.</v>
      </c>
      <c r="I127" s="884"/>
      <c r="J127" s="885"/>
      <c r="K127" s="885"/>
      <c r="L127" s="885"/>
      <c r="M127" s="888" t="str">
        <f t="shared" si="11"/>
        <v>.</v>
      </c>
      <c r="N127" s="372"/>
      <c r="O127" s="113"/>
      <c r="P127" s="113"/>
      <c r="Q127" s="1449" t="str">
        <f t="shared" si="16"/>
        <v>.Business</v>
      </c>
      <c r="R127" s="113"/>
      <c r="S127" s="113"/>
      <c r="T127" s="113"/>
      <c r="U127" s="113"/>
      <c r="V127" s="113"/>
      <c r="W127" s="113"/>
      <c r="X127" s="113"/>
      <c r="Y127" s="113"/>
      <c r="Z127" s="113"/>
      <c r="AA127" s="113"/>
      <c r="AB127" s="113"/>
      <c r="AC127" s="113"/>
      <c r="AD127" s="113"/>
      <c r="AE127" s="113"/>
      <c r="AF127" s="113"/>
      <c r="AG127" s="113"/>
      <c r="AH127" s="113"/>
      <c r="AI127" s="113"/>
      <c r="AJ127" s="113"/>
    </row>
    <row r="128" spans="1:36" ht="12" outlineLevel="1" x14ac:dyDescent="0.2">
      <c r="A128" s="123"/>
      <c r="B128" s="357"/>
      <c r="C128" s="883" t="s">
        <v>159</v>
      </c>
      <c r="D128" s="884"/>
      <c r="E128" s="885"/>
      <c r="F128" s="1400"/>
      <c r="G128" s="1401"/>
      <c r="H128" s="887" t="str">
        <f t="shared" si="13"/>
        <v>.</v>
      </c>
      <c r="I128" s="1401"/>
      <c r="J128" s="1399"/>
      <c r="K128" s="885"/>
      <c r="L128" s="885"/>
      <c r="M128" s="888" t="str">
        <f t="shared" si="11"/>
        <v>.</v>
      </c>
      <c r="N128" s="372"/>
      <c r="O128" s="113"/>
      <c r="P128" s="113"/>
      <c r="Q128" s="1449" t="str">
        <f t="shared" si="16"/>
        <v>.Business</v>
      </c>
      <c r="R128" s="113"/>
      <c r="S128" s="113"/>
      <c r="T128" s="113"/>
      <c r="U128" s="113"/>
      <c r="V128" s="113"/>
      <c r="W128" s="113"/>
      <c r="X128" s="113"/>
      <c r="Y128" s="113"/>
      <c r="Z128" s="113"/>
      <c r="AA128" s="113"/>
      <c r="AB128" s="113"/>
      <c r="AC128" s="113"/>
      <c r="AD128" s="113"/>
      <c r="AE128" s="113"/>
      <c r="AF128" s="113"/>
      <c r="AG128" s="113"/>
      <c r="AH128" s="113"/>
      <c r="AI128" s="113"/>
      <c r="AJ128" s="113"/>
    </row>
    <row r="129" spans="1:36" ht="12" outlineLevel="1" x14ac:dyDescent="0.2">
      <c r="A129" s="123"/>
      <c r="B129" s="357"/>
      <c r="C129" s="883" t="s">
        <v>159</v>
      </c>
      <c r="D129" s="884"/>
      <c r="E129" s="885"/>
      <c r="F129" s="1400"/>
      <c r="G129" s="1401"/>
      <c r="H129" s="887" t="str">
        <f t="shared" si="13"/>
        <v>.</v>
      </c>
      <c r="I129" s="1401"/>
      <c r="J129" s="1399"/>
      <c r="K129" s="885"/>
      <c r="L129" s="885"/>
      <c r="M129" s="888" t="str">
        <f t="shared" si="11"/>
        <v>.</v>
      </c>
      <c r="N129" s="372"/>
      <c r="O129" s="113"/>
      <c r="P129" s="113"/>
      <c r="Q129" s="1449" t="str">
        <f t="shared" si="16"/>
        <v>.Business</v>
      </c>
      <c r="R129" s="113"/>
      <c r="S129" s="113"/>
      <c r="T129" s="113"/>
      <c r="U129" s="113"/>
      <c r="V129" s="113"/>
      <c r="W129" s="113"/>
      <c r="X129" s="113"/>
      <c r="Y129" s="113"/>
      <c r="Z129" s="113"/>
      <c r="AA129" s="113"/>
      <c r="AB129" s="113"/>
      <c r="AC129" s="113"/>
      <c r="AD129" s="113"/>
      <c r="AE129" s="113"/>
      <c r="AF129" s="113"/>
      <c r="AG129" s="113"/>
      <c r="AH129" s="113"/>
      <c r="AI129" s="113"/>
      <c r="AJ129" s="113"/>
    </row>
    <row r="130" spans="1:36" ht="12" outlineLevel="1" x14ac:dyDescent="0.2">
      <c r="A130" s="123"/>
      <c r="B130" s="357"/>
      <c r="C130" s="883" t="s">
        <v>159</v>
      </c>
      <c r="D130" s="884"/>
      <c r="E130" s="885"/>
      <c r="F130" s="1400"/>
      <c r="G130" s="1401"/>
      <c r="H130" s="887" t="str">
        <f t="shared" si="13"/>
        <v>.</v>
      </c>
      <c r="I130" s="1401"/>
      <c r="J130" s="1399"/>
      <c r="K130" s="885"/>
      <c r="L130" s="885"/>
      <c r="M130" s="888" t="str">
        <f t="shared" si="11"/>
        <v>.</v>
      </c>
      <c r="N130" s="372"/>
      <c r="O130" s="113"/>
      <c r="P130" s="113"/>
      <c r="Q130" s="1449" t="str">
        <f t="shared" si="16"/>
        <v>.Business</v>
      </c>
      <c r="R130" s="113"/>
      <c r="S130" s="113"/>
      <c r="T130" s="113"/>
      <c r="U130" s="113"/>
      <c r="V130" s="113"/>
      <c r="W130" s="113"/>
      <c r="X130" s="113"/>
      <c r="Y130" s="113"/>
      <c r="Z130" s="113"/>
      <c r="AA130" s="113"/>
      <c r="AB130" s="113"/>
      <c r="AC130" s="113"/>
      <c r="AD130" s="113"/>
      <c r="AE130" s="113"/>
      <c r="AF130" s="113"/>
      <c r="AG130" s="113"/>
      <c r="AH130" s="113"/>
      <c r="AI130" s="113"/>
      <c r="AJ130" s="113"/>
    </row>
    <row r="131" spans="1:36" ht="12" outlineLevel="1" x14ac:dyDescent="0.2">
      <c r="A131" s="123"/>
      <c r="B131" s="357"/>
      <c r="C131" s="883" t="s">
        <v>159</v>
      </c>
      <c r="D131" s="884"/>
      <c r="E131" s="885"/>
      <c r="F131" s="1400"/>
      <c r="G131" s="1401"/>
      <c r="H131" s="887" t="str">
        <f t="shared" si="13"/>
        <v>.</v>
      </c>
      <c r="I131" s="1401"/>
      <c r="J131" s="1399"/>
      <c r="K131" s="885"/>
      <c r="L131" s="885"/>
      <c r="M131" s="888" t="str">
        <f t="shared" si="11"/>
        <v>.</v>
      </c>
      <c r="N131" s="372"/>
      <c r="O131" s="113"/>
      <c r="P131" s="113"/>
      <c r="Q131" s="1449" t="str">
        <f t="shared" si="16"/>
        <v>.Business</v>
      </c>
      <c r="R131" s="113"/>
      <c r="S131" s="113"/>
      <c r="T131" s="113"/>
      <c r="U131" s="113"/>
      <c r="V131" s="113"/>
      <c r="W131" s="113"/>
      <c r="X131" s="113"/>
      <c r="Y131" s="113"/>
      <c r="Z131" s="113"/>
      <c r="AA131" s="113"/>
      <c r="AB131" s="113"/>
      <c r="AC131" s="113"/>
      <c r="AD131" s="113"/>
      <c r="AE131" s="113"/>
      <c r="AF131" s="113"/>
      <c r="AG131" s="113"/>
      <c r="AH131" s="113"/>
      <c r="AI131" s="113"/>
      <c r="AJ131" s="113"/>
    </row>
    <row r="132" spans="1:36" ht="12" outlineLevel="1" x14ac:dyDescent="0.2">
      <c r="A132" s="123"/>
      <c r="B132" s="357"/>
      <c r="C132" s="883" t="s">
        <v>159</v>
      </c>
      <c r="D132" s="884"/>
      <c r="E132" s="885"/>
      <c r="F132" s="1400"/>
      <c r="G132" s="1401"/>
      <c r="H132" s="887" t="str">
        <f t="shared" si="13"/>
        <v>.</v>
      </c>
      <c r="I132" s="1401"/>
      <c r="J132" s="1399"/>
      <c r="K132" s="885"/>
      <c r="L132" s="885"/>
      <c r="M132" s="888" t="str">
        <f t="shared" si="11"/>
        <v>.</v>
      </c>
      <c r="N132" s="372"/>
      <c r="O132" s="113"/>
      <c r="P132" s="113"/>
      <c r="Q132" s="1449" t="str">
        <f t="shared" si="16"/>
        <v>.Business</v>
      </c>
      <c r="R132" s="113"/>
      <c r="S132" s="113"/>
      <c r="T132" s="113"/>
      <c r="U132" s="113"/>
      <c r="V132" s="113"/>
      <c r="W132" s="113"/>
      <c r="X132" s="113"/>
      <c r="Y132" s="113"/>
      <c r="Z132" s="113"/>
      <c r="AA132" s="113"/>
      <c r="AB132" s="113"/>
      <c r="AC132" s="113"/>
      <c r="AD132" s="113"/>
      <c r="AE132" s="113"/>
      <c r="AF132" s="113"/>
      <c r="AG132" s="113"/>
      <c r="AH132" s="113"/>
      <c r="AI132" s="113"/>
      <c r="AJ132" s="113"/>
    </row>
    <row r="133" spans="1:36" ht="12" outlineLevel="1" x14ac:dyDescent="0.2">
      <c r="A133" s="123"/>
      <c r="B133" s="357"/>
      <c r="C133" s="883" t="s">
        <v>159</v>
      </c>
      <c r="D133" s="884"/>
      <c r="E133" s="885"/>
      <c r="F133" s="1400"/>
      <c r="G133" s="1401"/>
      <c r="H133" s="887" t="str">
        <f t="shared" si="13"/>
        <v>.</v>
      </c>
      <c r="I133" s="1401"/>
      <c r="J133" s="1399"/>
      <c r="K133" s="885"/>
      <c r="L133" s="885"/>
      <c r="M133" s="888" t="str">
        <f t="shared" si="11"/>
        <v>.</v>
      </c>
      <c r="N133" s="372"/>
      <c r="O133" s="113"/>
      <c r="P133" s="113"/>
      <c r="Q133" s="1449" t="str">
        <f t="shared" si="16"/>
        <v>.Business</v>
      </c>
      <c r="R133" s="113"/>
      <c r="S133" s="113"/>
      <c r="T133" s="113"/>
      <c r="U133" s="113"/>
      <c r="V133" s="113"/>
      <c r="W133" s="113"/>
      <c r="X133" s="113"/>
      <c r="Y133" s="113"/>
      <c r="Z133" s="113"/>
      <c r="AA133" s="113"/>
      <c r="AB133" s="113"/>
      <c r="AC133" s="113"/>
      <c r="AD133" s="113"/>
      <c r="AE133" s="113"/>
      <c r="AF133" s="113"/>
      <c r="AG133" s="113"/>
      <c r="AH133" s="113"/>
      <c r="AI133" s="113"/>
      <c r="AJ133" s="113"/>
    </row>
    <row r="134" spans="1:36" ht="12" outlineLevel="1" x14ac:dyDescent="0.2">
      <c r="A134" s="123"/>
      <c r="B134" s="357"/>
      <c r="C134" s="883" t="s">
        <v>159</v>
      </c>
      <c r="D134" s="884"/>
      <c r="E134" s="885"/>
      <c r="F134" s="1400"/>
      <c r="G134" s="1401"/>
      <c r="H134" s="887" t="str">
        <f t="shared" si="13"/>
        <v>.</v>
      </c>
      <c r="I134" s="1401"/>
      <c r="J134" s="1399"/>
      <c r="K134" s="885"/>
      <c r="L134" s="885"/>
      <c r="M134" s="888" t="str">
        <f t="shared" si="11"/>
        <v>.</v>
      </c>
      <c r="N134" s="372"/>
      <c r="O134" s="113"/>
      <c r="P134" s="113"/>
      <c r="Q134" s="1449" t="str">
        <f t="shared" si="16"/>
        <v>.Business</v>
      </c>
      <c r="R134" s="113"/>
      <c r="S134" s="113"/>
      <c r="T134" s="113"/>
      <c r="U134" s="113"/>
      <c r="V134" s="113"/>
      <c r="W134" s="113"/>
      <c r="X134" s="113"/>
      <c r="Y134" s="113"/>
      <c r="Z134" s="113"/>
      <c r="AA134" s="113"/>
      <c r="AB134" s="113"/>
      <c r="AC134" s="113"/>
      <c r="AD134" s="113"/>
      <c r="AE134" s="113"/>
      <c r="AF134" s="113"/>
      <c r="AG134" s="113"/>
      <c r="AH134" s="113"/>
      <c r="AI134" s="113"/>
      <c r="AJ134" s="113"/>
    </row>
    <row r="135" spans="1:36" ht="12" outlineLevel="1" x14ac:dyDescent="0.2">
      <c r="A135" s="123"/>
      <c r="B135" s="357"/>
      <c r="C135" s="883" t="s">
        <v>159</v>
      </c>
      <c r="D135" s="884"/>
      <c r="E135" s="885"/>
      <c r="F135" s="1400"/>
      <c r="G135" s="1401"/>
      <c r="H135" s="887" t="str">
        <f t="shared" si="13"/>
        <v>.</v>
      </c>
      <c r="I135" s="1401"/>
      <c r="J135" s="1399"/>
      <c r="K135" s="885"/>
      <c r="L135" s="885"/>
      <c r="M135" s="888" t="str">
        <f t="shared" si="11"/>
        <v>.</v>
      </c>
      <c r="N135" s="372"/>
      <c r="O135" s="113"/>
      <c r="P135" s="113"/>
      <c r="Q135" s="1449" t="str">
        <f t="shared" si="16"/>
        <v>.Business</v>
      </c>
      <c r="R135" s="113"/>
      <c r="S135" s="113"/>
      <c r="T135" s="113"/>
      <c r="U135" s="113"/>
      <c r="V135" s="113"/>
      <c r="W135" s="113"/>
      <c r="X135" s="113"/>
      <c r="Y135" s="113"/>
      <c r="Z135" s="113"/>
      <c r="AA135" s="113"/>
      <c r="AB135" s="113"/>
      <c r="AC135" s="113"/>
      <c r="AD135" s="113"/>
      <c r="AE135" s="113"/>
      <c r="AF135" s="113"/>
      <c r="AG135" s="113"/>
      <c r="AH135" s="113"/>
      <c r="AI135" s="113"/>
      <c r="AJ135" s="113"/>
    </row>
    <row r="136" spans="1:36" ht="12" outlineLevel="1" x14ac:dyDescent="0.2">
      <c r="A136" s="123"/>
      <c r="B136" s="357"/>
      <c r="C136" s="883" t="s">
        <v>159</v>
      </c>
      <c r="D136" s="884"/>
      <c r="E136" s="885"/>
      <c r="F136" s="1400"/>
      <c r="G136" s="1401"/>
      <c r="H136" s="887" t="str">
        <f t="shared" si="13"/>
        <v>.</v>
      </c>
      <c r="I136" s="1401"/>
      <c r="J136" s="1399"/>
      <c r="K136" s="885"/>
      <c r="L136" s="885"/>
      <c r="M136" s="888" t="str">
        <f t="shared" si="11"/>
        <v>.</v>
      </c>
      <c r="N136" s="372"/>
      <c r="O136" s="113"/>
      <c r="P136" s="113"/>
      <c r="Q136" s="1449" t="str">
        <f t="shared" si="16"/>
        <v>.Business</v>
      </c>
      <c r="R136" s="113"/>
      <c r="S136" s="113"/>
      <c r="T136" s="113"/>
      <c r="U136" s="113"/>
      <c r="V136" s="113"/>
      <c r="W136" s="113"/>
      <c r="X136" s="113"/>
      <c r="Y136" s="113"/>
      <c r="Z136" s="113"/>
      <c r="AA136" s="113"/>
      <c r="AB136" s="113"/>
      <c r="AC136" s="113"/>
      <c r="AD136" s="113"/>
      <c r="AE136" s="113"/>
      <c r="AF136" s="113"/>
      <c r="AG136" s="113"/>
      <c r="AH136" s="113"/>
      <c r="AI136" s="113"/>
      <c r="AJ136" s="113"/>
    </row>
    <row r="137" spans="1:36" s="119" customFormat="1" ht="12" customHeight="1" x14ac:dyDescent="0.2">
      <c r="A137" s="123"/>
      <c r="B137" s="371"/>
      <c r="C137" s="1409" t="str">
        <f>C55</f>
        <v>.</v>
      </c>
      <c r="D137" s="1409"/>
      <c r="E137" s="1410"/>
      <c r="F137" s="1410"/>
      <c r="G137" s="1410"/>
      <c r="H137" s="1410"/>
      <c r="I137" s="1410"/>
      <c r="J137" s="1410"/>
      <c r="K137" s="1409"/>
      <c r="L137" s="1411"/>
      <c r="M137" s="1409"/>
      <c r="N137" s="656"/>
      <c r="O137" s="118"/>
      <c r="P137" s="118"/>
      <c r="Q137" s="1447"/>
      <c r="R137" s="118"/>
      <c r="S137" s="118"/>
      <c r="T137" s="118"/>
      <c r="U137" s="118"/>
      <c r="V137" s="118"/>
      <c r="W137" s="118"/>
      <c r="X137" s="118"/>
      <c r="Y137" s="118"/>
      <c r="Z137" s="118"/>
      <c r="AA137" s="118"/>
      <c r="AB137" s="118"/>
      <c r="AC137" s="118"/>
      <c r="AD137" s="118"/>
      <c r="AE137" s="118"/>
      <c r="AF137" s="118"/>
      <c r="AG137" s="118"/>
      <c r="AH137" s="118"/>
      <c r="AI137" s="118"/>
      <c r="AJ137" s="118"/>
    </row>
    <row r="138" spans="1:36" outlineLevel="1" thickBot="1" x14ac:dyDescent="0.25">
      <c r="A138" s="123"/>
      <c r="B138" s="357"/>
      <c r="C138" s="883" t="s">
        <v>159</v>
      </c>
      <c r="D138" s="884"/>
      <c r="E138" s="885"/>
      <c r="F138" s="886"/>
      <c r="G138" s="884"/>
      <c r="H138" s="887" t="str">
        <f t="shared" ref="H138:H139" si="19">IF(G138="",".",E138*G138/M138)</f>
        <v>.</v>
      </c>
      <c r="I138" s="884"/>
      <c r="J138" s="885"/>
      <c r="K138" s="885"/>
      <c r="L138" s="885"/>
      <c r="M138" s="888" t="str">
        <f t="shared" si="11"/>
        <v>.</v>
      </c>
      <c r="N138" s="372"/>
      <c r="O138" s="113"/>
      <c r="P138" s="113"/>
      <c r="Q138" s="1448" t="str">
        <f>C137&amp;C138</f>
        <v>.Business</v>
      </c>
      <c r="R138" s="113"/>
      <c r="S138" s="113"/>
      <c r="T138" s="113"/>
      <c r="U138" s="113"/>
      <c r="V138" s="113"/>
      <c r="W138" s="113"/>
      <c r="X138" s="113"/>
      <c r="Y138" s="113"/>
      <c r="Z138" s="113"/>
      <c r="AA138" s="113"/>
      <c r="AB138" s="113"/>
      <c r="AC138" s="113"/>
      <c r="AD138" s="113"/>
      <c r="AE138" s="113"/>
      <c r="AF138" s="113"/>
      <c r="AG138" s="113"/>
      <c r="AH138" s="113"/>
      <c r="AI138" s="113"/>
      <c r="AJ138" s="113"/>
    </row>
    <row r="139" spans="1:36" outlineLevel="1" thickTop="1" x14ac:dyDescent="0.2">
      <c r="A139" s="123"/>
      <c r="B139" s="357"/>
      <c r="C139" s="883" t="s">
        <v>159</v>
      </c>
      <c r="D139" s="884"/>
      <c r="E139" s="885"/>
      <c r="F139" s="886"/>
      <c r="G139" s="884"/>
      <c r="H139" s="887" t="str">
        <f t="shared" si="19"/>
        <v>.</v>
      </c>
      <c r="I139" s="884"/>
      <c r="J139" s="885"/>
      <c r="K139" s="885"/>
      <c r="L139" s="885"/>
      <c r="M139" s="888" t="str">
        <f t="shared" si="11"/>
        <v>.</v>
      </c>
      <c r="N139" s="372"/>
      <c r="O139" s="113"/>
      <c r="P139" s="113"/>
      <c r="Q139" s="1449" t="str">
        <f t="shared" ref="Q139" si="20">Q138</f>
        <v>.Business</v>
      </c>
      <c r="R139" s="113"/>
      <c r="S139" s="113"/>
      <c r="T139" s="113"/>
      <c r="U139" s="113"/>
      <c r="V139" s="113"/>
      <c r="W139" s="113"/>
      <c r="X139" s="113"/>
      <c r="Y139" s="113"/>
      <c r="Z139" s="113"/>
      <c r="AA139" s="113"/>
      <c r="AB139" s="113"/>
      <c r="AC139" s="113"/>
      <c r="AD139" s="113"/>
      <c r="AE139" s="113"/>
      <c r="AF139" s="113"/>
      <c r="AG139" s="113"/>
      <c r="AH139" s="113"/>
      <c r="AI139" s="113"/>
      <c r="AJ139" s="113"/>
    </row>
    <row r="140" spans="1:36" ht="12" outlineLevel="1" x14ac:dyDescent="0.2">
      <c r="A140" s="123"/>
      <c r="B140" s="357"/>
      <c r="C140" s="883" t="s">
        <v>159</v>
      </c>
      <c r="D140" s="884"/>
      <c r="E140" s="885"/>
      <c r="F140" s="886"/>
      <c r="G140" s="884"/>
      <c r="H140" s="887" t="str">
        <f t="shared" si="13"/>
        <v>.</v>
      </c>
      <c r="I140" s="884"/>
      <c r="J140" s="885"/>
      <c r="K140" s="885"/>
      <c r="L140" s="885"/>
      <c r="M140" s="888" t="str">
        <f t="shared" si="11"/>
        <v>.</v>
      </c>
      <c r="N140" s="372"/>
      <c r="O140" s="113"/>
      <c r="P140" s="113"/>
      <c r="Q140" s="1449" t="str">
        <f t="shared" si="16"/>
        <v>.Business</v>
      </c>
      <c r="R140" s="113"/>
      <c r="S140" s="113"/>
      <c r="T140" s="113"/>
      <c r="U140" s="113"/>
      <c r="V140" s="113"/>
      <c r="W140" s="113"/>
      <c r="X140" s="113"/>
      <c r="Y140" s="113"/>
      <c r="Z140" s="113"/>
      <c r="AA140" s="113"/>
      <c r="AB140" s="113"/>
      <c r="AC140" s="113"/>
      <c r="AD140" s="113"/>
      <c r="AE140" s="113"/>
      <c r="AF140" s="113"/>
      <c r="AG140" s="113"/>
      <c r="AH140" s="113"/>
      <c r="AI140" s="113"/>
      <c r="AJ140" s="113"/>
    </row>
    <row r="141" spans="1:36" ht="12" outlineLevel="1" x14ac:dyDescent="0.2">
      <c r="A141" s="123"/>
      <c r="B141" s="357"/>
      <c r="C141" s="883" t="s">
        <v>159</v>
      </c>
      <c r="D141" s="884"/>
      <c r="E141" s="885"/>
      <c r="F141" s="886"/>
      <c r="G141" s="884"/>
      <c r="H141" s="887" t="str">
        <f t="shared" si="13"/>
        <v>.</v>
      </c>
      <c r="I141" s="884"/>
      <c r="J141" s="885"/>
      <c r="K141" s="885"/>
      <c r="L141" s="885"/>
      <c r="M141" s="888" t="str">
        <f t="shared" si="11"/>
        <v>.</v>
      </c>
      <c r="N141" s="372"/>
      <c r="O141" s="113"/>
      <c r="P141" s="113"/>
      <c r="Q141" s="1449" t="str">
        <f t="shared" si="16"/>
        <v>.Business</v>
      </c>
      <c r="R141" s="113"/>
      <c r="S141" s="113"/>
      <c r="T141" s="113"/>
      <c r="U141" s="113"/>
      <c r="V141" s="113"/>
      <c r="W141" s="113"/>
      <c r="X141" s="113"/>
      <c r="Y141" s="113"/>
      <c r="Z141" s="113"/>
      <c r="AA141" s="113"/>
      <c r="AB141" s="113"/>
      <c r="AC141" s="113"/>
      <c r="AD141" s="113"/>
      <c r="AE141" s="113"/>
      <c r="AF141" s="113"/>
      <c r="AG141" s="113"/>
      <c r="AH141" s="113"/>
      <c r="AI141" s="113"/>
      <c r="AJ141" s="113"/>
    </row>
    <row r="142" spans="1:36" ht="12" outlineLevel="1" x14ac:dyDescent="0.2">
      <c r="A142" s="123"/>
      <c r="B142" s="357"/>
      <c r="C142" s="883" t="s">
        <v>159</v>
      </c>
      <c r="D142" s="884"/>
      <c r="E142" s="885"/>
      <c r="F142" s="886"/>
      <c r="G142" s="884"/>
      <c r="H142" s="887" t="str">
        <f t="shared" si="13"/>
        <v>.</v>
      </c>
      <c r="I142" s="884"/>
      <c r="J142" s="885"/>
      <c r="K142" s="885"/>
      <c r="L142" s="885"/>
      <c r="M142" s="888" t="str">
        <f t="shared" si="11"/>
        <v>.</v>
      </c>
      <c r="N142" s="372"/>
      <c r="O142" s="113"/>
      <c r="P142" s="113"/>
      <c r="Q142" s="1449" t="str">
        <f t="shared" si="16"/>
        <v>.Business</v>
      </c>
      <c r="R142" s="113"/>
      <c r="S142" s="113"/>
      <c r="T142" s="113"/>
      <c r="U142" s="113"/>
      <c r="V142" s="113"/>
      <c r="W142" s="113"/>
      <c r="X142" s="113"/>
      <c r="Y142" s="113"/>
      <c r="Z142" s="113"/>
      <c r="AA142" s="113"/>
      <c r="AB142" s="113"/>
      <c r="AC142" s="113"/>
      <c r="AD142" s="113"/>
      <c r="AE142" s="113"/>
      <c r="AF142" s="113"/>
      <c r="AG142" s="113"/>
      <c r="AH142" s="113"/>
      <c r="AI142" s="113"/>
      <c r="AJ142" s="113"/>
    </row>
    <row r="143" spans="1:36" ht="12" outlineLevel="1" x14ac:dyDescent="0.2">
      <c r="A143" s="123"/>
      <c r="B143" s="357"/>
      <c r="C143" s="883" t="s">
        <v>159</v>
      </c>
      <c r="D143" s="884"/>
      <c r="E143" s="885"/>
      <c r="F143" s="886"/>
      <c r="G143" s="884"/>
      <c r="H143" s="887" t="str">
        <f t="shared" si="13"/>
        <v>.</v>
      </c>
      <c r="I143" s="884"/>
      <c r="J143" s="885"/>
      <c r="K143" s="885"/>
      <c r="L143" s="885"/>
      <c r="M143" s="888" t="str">
        <f t="shared" si="11"/>
        <v>.</v>
      </c>
      <c r="N143" s="372"/>
      <c r="O143" s="113"/>
      <c r="P143" s="113"/>
      <c r="Q143" s="1449" t="str">
        <f t="shared" si="16"/>
        <v>.Business</v>
      </c>
      <c r="R143" s="113"/>
      <c r="S143" s="113"/>
      <c r="T143" s="113"/>
      <c r="U143" s="113"/>
      <c r="V143" s="113"/>
      <c r="W143" s="113"/>
      <c r="X143" s="113"/>
      <c r="Y143" s="113"/>
      <c r="Z143" s="113"/>
      <c r="AA143" s="113"/>
      <c r="AB143" s="113"/>
      <c r="AC143" s="113"/>
      <c r="AD143" s="113"/>
      <c r="AE143" s="113"/>
      <c r="AF143" s="113"/>
      <c r="AG143" s="113"/>
      <c r="AH143" s="113"/>
      <c r="AI143" s="113"/>
      <c r="AJ143" s="113"/>
    </row>
    <row r="144" spans="1:36" ht="12" outlineLevel="1" x14ac:dyDescent="0.2">
      <c r="A144" s="123"/>
      <c r="B144" s="357"/>
      <c r="C144" s="883" t="s">
        <v>159</v>
      </c>
      <c r="D144" s="884"/>
      <c r="E144" s="885"/>
      <c r="F144" s="886"/>
      <c r="G144" s="884"/>
      <c r="H144" s="887" t="str">
        <f t="shared" si="13"/>
        <v>.</v>
      </c>
      <c r="I144" s="884"/>
      <c r="J144" s="885"/>
      <c r="K144" s="885"/>
      <c r="L144" s="885"/>
      <c r="M144" s="888" t="str">
        <f t="shared" si="11"/>
        <v>.</v>
      </c>
      <c r="N144" s="372"/>
      <c r="O144" s="113"/>
      <c r="P144" s="113"/>
      <c r="Q144" s="1449" t="str">
        <f t="shared" si="16"/>
        <v>.Business</v>
      </c>
      <c r="R144" s="113"/>
      <c r="S144" s="113"/>
      <c r="T144" s="113"/>
      <c r="U144" s="113"/>
      <c r="V144" s="113"/>
      <c r="W144" s="113"/>
      <c r="X144" s="113"/>
      <c r="Y144" s="113"/>
      <c r="Z144" s="113"/>
      <c r="AA144" s="113"/>
      <c r="AB144" s="113"/>
      <c r="AC144" s="113"/>
      <c r="AD144" s="113"/>
      <c r="AE144" s="113"/>
      <c r="AF144" s="113"/>
      <c r="AG144" s="113"/>
      <c r="AH144" s="113"/>
      <c r="AI144" s="113"/>
      <c r="AJ144" s="113"/>
    </row>
    <row r="145" spans="1:58" ht="12" outlineLevel="1" x14ac:dyDescent="0.2">
      <c r="A145" s="123"/>
      <c r="B145" s="357"/>
      <c r="C145" s="883" t="s">
        <v>159</v>
      </c>
      <c r="D145" s="884"/>
      <c r="E145" s="885"/>
      <c r="F145" s="886"/>
      <c r="G145" s="884"/>
      <c r="H145" s="887" t="str">
        <f t="shared" si="13"/>
        <v>.</v>
      </c>
      <c r="I145" s="884"/>
      <c r="J145" s="885"/>
      <c r="K145" s="885"/>
      <c r="L145" s="885"/>
      <c r="M145" s="888" t="str">
        <f t="shared" si="11"/>
        <v>.</v>
      </c>
      <c r="N145" s="372"/>
      <c r="O145" s="113"/>
      <c r="P145" s="113"/>
      <c r="Q145" s="1449" t="str">
        <f t="shared" si="16"/>
        <v>.Business</v>
      </c>
      <c r="R145" s="113"/>
      <c r="S145" s="113"/>
      <c r="T145" s="113"/>
      <c r="U145" s="113"/>
      <c r="V145" s="113"/>
      <c r="W145" s="113"/>
      <c r="X145" s="113"/>
      <c r="Y145" s="113"/>
      <c r="Z145" s="113"/>
      <c r="AA145" s="113"/>
      <c r="AB145" s="113"/>
      <c r="AC145" s="113"/>
      <c r="AD145" s="113"/>
      <c r="AE145" s="113"/>
      <c r="AF145" s="113"/>
      <c r="AG145" s="113"/>
      <c r="AH145" s="113"/>
      <c r="AI145" s="113"/>
      <c r="AJ145" s="113"/>
    </row>
    <row r="146" spans="1:58" ht="12" outlineLevel="1" x14ac:dyDescent="0.2">
      <c r="A146" s="123"/>
      <c r="B146" s="357"/>
      <c r="C146" s="883" t="s">
        <v>159</v>
      </c>
      <c r="D146" s="884"/>
      <c r="E146" s="885"/>
      <c r="F146" s="1400"/>
      <c r="G146" s="1401"/>
      <c r="H146" s="887" t="str">
        <f t="shared" si="13"/>
        <v>.</v>
      </c>
      <c r="I146" s="1401"/>
      <c r="J146" s="1399"/>
      <c r="K146" s="885"/>
      <c r="L146" s="885"/>
      <c r="M146" s="888" t="str">
        <f t="shared" ref="M146:M154" si="21">IF(E146="",".",IF(G146&lt;&gt;"",G146*E146+K146*(F146/100),(K146-L146)*(F146/100)+I146*J146))</f>
        <v>.</v>
      </c>
      <c r="N146" s="372"/>
      <c r="O146" s="113"/>
      <c r="P146" s="113"/>
      <c r="Q146" s="1449" t="str">
        <f t="shared" si="16"/>
        <v>.Business</v>
      </c>
      <c r="R146" s="113"/>
      <c r="S146" s="113"/>
      <c r="T146" s="113"/>
      <c r="U146" s="113"/>
      <c r="V146" s="113"/>
      <c r="W146" s="113"/>
      <c r="X146" s="113"/>
      <c r="Y146" s="113"/>
      <c r="Z146" s="113"/>
      <c r="AA146" s="113"/>
      <c r="AB146" s="113"/>
      <c r="AC146" s="113"/>
      <c r="AD146" s="113"/>
      <c r="AE146" s="113"/>
      <c r="AF146" s="113"/>
      <c r="AG146" s="113"/>
      <c r="AH146" s="113"/>
      <c r="AI146" s="113"/>
      <c r="AJ146" s="113"/>
    </row>
    <row r="147" spans="1:58" ht="12" outlineLevel="1" x14ac:dyDescent="0.2">
      <c r="A147" s="123"/>
      <c r="B147" s="357"/>
      <c r="C147" s="883" t="s">
        <v>159</v>
      </c>
      <c r="D147" s="884"/>
      <c r="E147" s="885"/>
      <c r="F147" s="1400"/>
      <c r="G147" s="1401"/>
      <c r="H147" s="887" t="str">
        <f t="shared" si="13"/>
        <v>.</v>
      </c>
      <c r="I147" s="1401"/>
      <c r="J147" s="1399"/>
      <c r="K147" s="885"/>
      <c r="L147" s="885"/>
      <c r="M147" s="888" t="str">
        <f t="shared" si="21"/>
        <v>.</v>
      </c>
      <c r="N147" s="372"/>
      <c r="O147" s="113"/>
      <c r="P147" s="113"/>
      <c r="Q147" s="1449" t="str">
        <f t="shared" si="16"/>
        <v>.Business</v>
      </c>
      <c r="R147" s="113"/>
      <c r="S147" s="113"/>
      <c r="T147" s="113"/>
      <c r="U147" s="113"/>
      <c r="V147" s="113"/>
      <c r="W147" s="113"/>
      <c r="X147" s="113"/>
      <c r="Y147" s="113"/>
      <c r="Z147" s="113"/>
      <c r="AA147" s="113"/>
      <c r="AB147" s="113"/>
      <c r="AC147" s="113"/>
      <c r="AD147" s="113"/>
      <c r="AE147" s="113"/>
      <c r="AF147" s="113"/>
      <c r="AG147" s="113"/>
      <c r="AH147" s="113"/>
      <c r="AI147" s="113"/>
      <c r="AJ147" s="113"/>
    </row>
    <row r="148" spans="1:58" ht="12" outlineLevel="1" x14ac:dyDescent="0.2">
      <c r="A148" s="123"/>
      <c r="B148" s="357"/>
      <c r="C148" s="883" t="s">
        <v>159</v>
      </c>
      <c r="D148" s="884"/>
      <c r="E148" s="885"/>
      <c r="F148" s="1400"/>
      <c r="G148" s="1401"/>
      <c r="H148" s="887" t="str">
        <f t="shared" ref="H148:H154" si="22">IF(G148="",".",E148*G148/M148)</f>
        <v>.</v>
      </c>
      <c r="I148" s="1401"/>
      <c r="J148" s="1399"/>
      <c r="K148" s="885"/>
      <c r="L148" s="885"/>
      <c r="M148" s="888" t="str">
        <f t="shared" si="21"/>
        <v>.</v>
      </c>
      <c r="N148" s="372"/>
      <c r="O148" s="113"/>
      <c r="P148" s="113"/>
      <c r="Q148" s="1449" t="str">
        <f t="shared" si="16"/>
        <v>.Business</v>
      </c>
      <c r="R148" s="113"/>
      <c r="S148" s="113"/>
      <c r="T148" s="113"/>
      <c r="U148" s="113"/>
      <c r="V148" s="113"/>
      <c r="W148" s="113"/>
      <c r="X148" s="113"/>
      <c r="Y148" s="113"/>
      <c r="Z148" s="113"/>
      <c r="AA148" s="113"/>
      <c r="AB148" s="113"/>
      <c r="AC148" s="113"/>
      <c r="AD148" s="113"/>
      <c r="AE148" s="113"/>
      <c r="AF148" s="113"/>
      <c r="AG148" s="113"/>
      <c r="AH148" s="113"/>
      <c r="AI148" s="113"/>
      <c r="AJ148" s="113"/>
    </row>
    <row r="149" spans="1:58" ht="12" outlineLevel="1" x14ac:dyDescent="0.2">
      <c r="A149" s="123"/>
      <c r="B149" s="357"/>
      <c r="C149" s="883" t="s">
        <v>159</v>
      </c>
      <c r="D149" s="884"/>
      <c r="E149" s="885"/>
      <c r="F149" s="1400"/>
      <c r="G149" s="1401"/>
      <c r="H149" s="887" t="str">
        <f t="shared" si="22"/>
        <v>.</v>
      </c>
      <c r="I149" s="1401"/>
      <c r="J149" s="1399"/>
      <c r="K149" s="885"/>
      <c r="L149" s="885"/>
      <c r="M149" s="888" t="str">
        <f t="shared" si="21"/>
        <v>.</v>
      </c>
      <c r="N149" s="372"/>
      <c r="O149" s="113"/>
      <c r="P149" s="113"/>
      <c r="Q149" s="1449" t="str">
        <f t="shared" si="16"/>
        <v>.Business</v>
      </c>
      <c r="R149" s="113"/>
      <c r="S149" s="113"/>
      <c r="T149" s="113"/>
      <c r="U149" s="113"/>
      <c r="V149" s="113"/>
      <c r="W149" s="113"/>
      <c r="X149" s="113"/>
      <c r="Y149" s="113"/>
      <c r="Z149" s="113"/>
      <c r="AA149" s="113"/>
      <c r="AB149" s="113"/>
      <c r="AC149" s="113"/>
      <c r="AD149" s="113"/>
      <c r="AE149" s="113"/>
      <c r="AF149" s="113"/>
      <c r="AG149" s="113"/>
      <c r="AH149" s="113"/>
      <c r="AI149" s="113"/>
      <c r="AJ149" s="113"/>
    </row>
    <row r="150" spans="1:58" ht="12" outlineLevel="1" x14ac:dyDescent="0.2">
      <c r="A150" s="123"/>
      <c r="B150" s="357"/>
      <c r="C150" s="883" t="s">
        <v>159</v>
      </c>
      <c r="D150" s="884"/>
      <c r="E150" s="885"/>
      <c r="F150" s="1400"/>
      <c r="G150" s="1401"/>
      <c r="H150" s="887" t="str">
        <f t="shared" si="22"/>
        <v>.</v>
      </c>
      <c r="I150" s="1401"/>
      <c r="J150" s="1399"/>
      <c r="K150" s="885"/>
      <c r="L150" s="885"/>
      <c r="M150" s="888" t="str">
        <f t="shared" si="21"/>
        <v>.</v>
      </c>
      <c r="N150" s="372"/>
      <c r="O150" s="113"/>
      <c r="P150" s="113"/>
      <c r="Q150" s="1449" t="str">
        <f t="shared" si="16"/>
        <v>.Business</v>
      </c>
      <c r="R150" s="113"/>
      <c r="S150" s="113"/>
      <c r="T150" s="113"/>
      <c r="U150" s="113"/>
      <c r="V150" s="113"/>
      <c r="W150" s="113"/>
      <c r="X150" s="113"/>
      <c r="Y150" s="113"/>
      <c r="Z150" s="113"/>
      <c r="AA150" s="113"/>
      <c r="AB150" s="113"/>
      <c r="AC150" s="113"/>
      <c r="AD150" s="113"/>
      <c r="AE150" s="113"/>
      <c r="AF150" s="113"/>
      <c r="AG150" s="113"/>
      <c r="AH150" s="113"/>
      <c r="AI150" s="113"/>
      <c r="AJ150" s="113"/>
    </row>
    <row r="151" spans="1:58" ht="12" outlineLevel="1" x14ac:dyDescent="0.2">
      <c r="A151" s="123"/>
      <c r="B151" s="357"/>
      <c r="C151" s="883" t="s">
        <v>159</v>
      </c>
      <c r="D151" s="884"/>
      <c r="E151" s="885"/>
      <c r="F151" s="1400"/>
      <c r="G151" s="1401"/>
      <c r="H151" s="887" t="str">
        <f t="shared" si="22"/>
        <v>.</v>
      </c>
      <c r="I151" s="1401"/>
      <c r="J151" s="1399"/>
      <c r="K151" s="885"/>
      <c r="L151" s="885"/>
      <c r="M151" s="888" t="str">
        <f t="shared" si="21"/>
        <v>.</v>
      </c>
      <c r="N151" s="372"/>
      <c r="O151" s="113"/>
      <c r="P151" s="113"/>
      <c r="Q151" s="1449" t="str">
        <f t="shared" si="16"/>
        <v>.Business</v>
      </c>
      <c r="R151" s="113"/>
      <c r="S151" s="113"/>
      <c r="T151" s="113"/>
      <c r="U151" s="113"/>
      <c r="V151" s="113"/>
      <c r="W151" s="113"/>
      <c r="X151" s="113"/>
      <c r="Y151" s="113"/>
      <c r="Z151" s="113"/>
      <c r="AA151" s="113"/>
      <c r="AB151" s="113"/>
      <c r="AC151" s="113"/>
      <c r="AD151" s="113"/>
      <c r="AE151" s="113"/>
      <c r="AF151" s="113"/>
      <c r="AG151" s="113"/>
      <c r="AH151" s="113"/>
      <c r="AI151" s="113"/>
      <c r="AJ151" s="113"/>
    </row>
    <row r="152" spans="1:58" ht="12" outlineLevel="1" x14ac:dyDescent="0.2">
      <c r="A152" s="123"/>
      <c r="B152" s="357"/>
      <c r="C152" s="883" t="s">
        <v>159</v>
      </c>
      <c r="D152" s="884"/>
      <c r="E152" s="885"/>
      <c r="F152" s="1400"/>
      <c r="G152" s="1401"/>
      <c r="H152" s="887" t="str">
        <f t="shared" si="22"/>
        <v>.</v>
      </c>
      <c r="I152" s="1401"/>
      <c r="J152" s="1399"/>
      <c r="K152" s="885"/>
      <c r="L152" s="885"/>
      <c r="M152" s="888" t="str">
        <f t="shared" si="21"/>
        <v>.</v>
      </c>
      <c r="N152" s="372"/>
      <c r="O152" s="113"/>
      <c r="P152" s="113"/>
      <c r="Q152" s="1449" t="str">
        <f t="shared" si="16"/>
        <v>.Business</v>
      </c>
      <c r="R152" s="113"/>
      <c r="S152" s="113"/>
      <c r="T152" s="113"/>
      <c r="U152" s="113"/>
      <c r="V152" s="113"/>
      <c r="W152" s="113"/>
      <c r="X152" s="113"/>
      <c r="Y152" s="113"/>
      <c r="Z152" s="113"/>
      <c r="AA152" s="113"/>
      <c r="AB152" s="113"/>
      <c r="AC152" s="113"/>
      <c r="AD152" s="113"/>
      <c r="AE152" s="113"/>
      <c r="AF152" s="113"/>
      <c r="AG152" s="113"/>
      <c r="AH152" s="113"/>
      <c r="AI152" s="113"/>
      <c r="AJ152" s="113"/>
    </row>
    <row r="153" spans="1:58" ht="12" outlineLevel="1" x14ac:dyDescent="0.2">
      <c r="A153" s="123"/>
      <c r="B153" s="357"/>
      <c r="C153" s="883" t="s">
        <v>159</v>
      </c>
      <c r="D153" s="884"/>
      <c r="E153" s="885"/>
      <c r="F153" s="1400"/>
      <c r="G153" s="1401"/>
      <c r="H153" s="887" t="str">
        <f t="shared" si="22"/>
        <v>.</v>
      </c>
      <c r="I153" s="1401"/>
      <c r="J153" s="1399"/>
      <c r="K153" s="885"/>
      <c r="L153" s="885"/>
      <c r="M153" s="888" t="str">
        <f t="shared" si="21"/>
        <v>.</v>
      </c>
      <c r="N153" s="372"/>
      <c r="O153" s="113"/>
      <c r="P153" s="113"/>
      <c r="Q153" s="1449" t="str">
        <f t="shared" si="16"/>
        <v>.Business</v>
      </c>
      <c r="R153" s="113"/>
      <c r="S153" s="113"/>
      <c r="T153" s="113"/>
      <c r="U153" s="113"/>
      <c r="V153" s="113"/>
      <c r="W153" s="113"/>
      <c r="X153" s="113"/>
      <c r="Y153" s="113"/>
      <c r="Z153" s="113"/>
      <c r="AA153" s="113"/>
      <c r="AB153" s="113"/>
      <c r="AC153" s="113"/>
      <c r="AD153" s="113"/>
      <c r="AE153" s="113"/>
      <c r="AF153" s="113"/>
      <c r="AG153" s="113"/>
      <c r="AH153" s="113"/>
      <c r="AI153" s="113"/>
      <c r="AJ153" s="113"/>
    </row>
    <row r="154" spans="1:58" ht="12" outlineLevel="1" x14ac:dyDescent="0.2">
      <c r="A154" s="123"/>
      <c r="B154" s="357"/>
      <c r="C154" s="883" t="s">
        <v>159</v>
      </c>
      <c r="D154" s="884"/>
      <c r="E154" s="885"/>
      <c r="F154" s="1400"/>
      <c r="G154" s="1401"/>
      <c r="H154" s="887" t="str">
        <f t="shared" si="22"/>
        <v>.</v>
      </c>
      <c r="I154" s="1401"/>
      <c r="J154" s="1399"/>
      <c r="K154" s="885"/>
      <c r="L154" s="885"/>
      <c r="M154" s="888" t="str">
        <f t="shared" si="21"/>
        <v>.</v>
      </c>
      <c r="N154" s="372"/>
      <c r="O154" s="113"/>
      <c r="P154" s="113"/>
      <c r="Q154" s="1449" t="str">
        <f t="shared" si="16"/>
        <v>.Business</v>
      </c>
      <c r="R154" s="113"/>
      <c r="S154" s="113"/>
      <c r="T154" s="113"/>
      <c r="U154" s="113"/>
      <c r="V154" s="113"/>
      <c r="W154" s="113"/>
      <c r="X154" s="113"/>
      <c r="Y154" s="113"/>
      <c r="Z154" s="113"/>
      <c r="AA154" s="113"/>
      <c r="AB154" s="113"/>
      <c r="AC154" s="113"/>
      <c r="AD154" s="113"/>
      <c r="AE154" s="113"/>
      <c r="AF154" s="113"/>
      <c r="AG154" s="113"/>
      <c r="AH154" s="113"/>
      <c r="AI154" s="113"/>
      <c r="AJ154" s="113"/>
    </row>
    <row r="155" spans="1:58" s="121" customFormat="1" ht="12" x14ac:dyDescent="0.2">
      <c r="A155" s="123"/>
      <c r="B155" s="334"/>
      <c r="C155" s="1402"/>
      <c r="D155" s="138" t="s">
        <v>264</v>
      </c>
      <c r="E155" s="141">
        <f>SUM(E66:E154)</f>
        <v>6530</v>
      </c>
      <c r="F155" s="139"/>
      <c r="G155" s="140"/>
      <c r="H155" s="1540"/>
      <c r="I155" s="140"/>
      <c r="J155" s="141">
        <f>SUM(J66:J154)</f>
        <v>1355</v>
      </c>
      <c r="K155" s="141">
        <f>SUM(K66:K154)</f>
        <v>3518048302</v>
      </c>
      <c r="L155" s="141">
        <f>SUM(L66:L154)</f>
        <v>73917917</v>
      </c>
      <c r="M155" s="694">
        <f>SUM(M66:M154)</f>
        <v>21359968.467836309</v>
      </c>
      <c r="N155" s="327"/>
      <c r="O155" s="251"/>
      <c r="P155" s="251"/>
      <c r="Q155" s="1450"/>
      <c r="R155" s="251"/>
      <c r="S155" s="251"/>
      <c r="T155" s="251"/>
      <c r="U155" s="251"/>
      <c r="V155" s="123"/>
      <c r="W155" s="251"/>
      <c r="X155" s="251"/>
      <c r="Y155" s="251"/>
      <c r="Z155" s="251"/>
      <c r="AA155" s="251"/>
      <c r="AB155" s="251"/>
      <c r="AC155" s="251"/>
      <c r="AD155" s="251"/>
      <c r="AE155" s="251"/>
      <c r="AF155" s="251"/>
      <c r="AG155" s="251"/>
      <c r="AH155" s="251"/>
      <c r="AI155" s="251"/>
      <c r="AJ155" s="251"/>
      <c r="AK155" s="251"/>
      <c r="AL155" s="251"/>
      <c r="AM155" s="251"/>
      <c r="AN155" s="251"/>
      <c r="AO155" s="251"/>
      <c r="AP155" s="251"/>
      <c r="AQ155" s="251"/>
      <c r="AR155" s="251"/>
      <c r="AS155" s="251"/>
      <c r="AT155" s="251"/>
      <c r="AU155" s="251"/>
      <c r="AV155" s="251"/>
      <c r="AW155" s="251"/>
      <c r="AX155" s="251"/>
      <c r="AY155" s="251"/>
      <c r="AZ155" s="251"/>
      <c r="BA155" s="251"/>
      <c r="BB155" s="251"/>
      <c r="BC155" s="251"/>
      <c r="BD155" s="251"/>
      <c r="BE155" s="251"/>
      <c r="BF155" s="251"/>
    </row>
    <row r="156" spans="1:58" s="119" customFormat="1" ht="12" customHeight="1" x14ac:dyDescent="0.2">
      <c r="A156" s="123"/>
      <c r="B156" s="371"/>
      <c r="C156" s="1409" t="str">
        <f>C19</f>
        <v>Gosford</v>
      </c>
      <c r="D156" s="1409"/>
      <c r="E156" s="1410"/>
      <c r="F156" s="1410"/>
      <c r="G156" s="1410"/>
      <c r="H156" s="1410"/>
      <c r="I156" s="1410"/>
      <c r="J156" s="1410"/>
      <c r="K156" s="1409"/>
      <c r="L156" s="1411"/>
      <c r="M156" s="1409"/>
      <c r="N156" s="656"/>
      <c r="O156" s="118"/>
      <c r="P156" s="118"/>
      <c r="Q156" s="1447"/>
      <c r="R156" s="118"/>
      <c r="S156" s="118"/>
      <c r="T156" s="118"/>
      <c r="U156" s="118"/>
      <c r="V156" s="118"/>
      <c r="W156" s="118"/>
      <c r="X156" s="118"/>
      <c r="Y156" s="118"/>
      <c r="Z156" s="118"/>
      <c r="AA156" s="118"/>
      <c r="AB156" s="118"/>
      <c r="AC156" s="118"/>
      <c r="AD156" s="118"/>
      <c r="AE156" s="118"/>
      <c r="AF156" s="118"/>
      <c r="AG156" s="118"/>
      <c r="AH156" s="118"/>
      <c r="AI156" s="118"/>
      <c r="AJ156" s="118"/>
    </row>
    <row r="157" spans="1:58" thickBot="1" x14ac:dyDescent="0.25">
      <c r="A157" s="123"/>
      <c r="B157" s="357"/>
      <c r="C157" s="883" t="s">
        <v>156</v>
      </c>
      <c r="D157" s="884" t="s">
        <v>938</v>
      </c>
      <c r="E157" s="885">
        <v>303</v>
      </c>
      <c r="F157" s="886">
        <v>0.119365</v>
      </c>
      <c r="G157" s="884"/>
      <c r="H157" s="887" t="str">
        <f t="shared" ref="H157:H199" si="23">IF(G157="",".",E157*G157/M157)</f>
        <v>.</v>
      </c>
      <c r="I157" s="884">
        <v>554</v>
      </c>
      <c r="J157" s="885">
        <v>21</v>
      </c>
      <c r="K157" s="885">
        <v>336832520</v>
      </c>
      <c r="L157" s="885">
        <v>3850700</v>
      </c>
      <c r="M157" s="888">
        <f t="shared" ref="M157:M200" si="24">IF(E157="",".",IF(G157&lt;&gt;"",G157*E157+K157*(F157/100),(K157-L157)*(F157/100)+I157*J157))</f>
        <v>409097.74944300001</v>
      </c>
      <c r="N157" s="372"/>
      <c r="O157" s="113"/>
      <c r="P157" s="113"/>
      <c r="Q157" s="1448" t="str">
        <f>C156&amp;C157</f>
        <v>GosfordFarmland</v>
      </c>
      <c r="R157" s="113"/>
      <c r="S157" s="113"/>
      <c r="T157" s="113"/>
      <c r="U157" s="113"/>
      <c r="V157" s="113"/>
      <c r="W157" s="113"/>
      <c r="X157" s="113"/>
      <c r="Y157" s="113"/>
      <c r="Z157" s="113"/>
      <c r="AA157" s="113"/>
      <c r="AB157" s="113"/>
      <c r="AC157" s="113"/>
      <c r="AD157" s="113"/>
      <c r="AE157" s="113"/>
      <c r="AF157" s="113"/>
      <c r="AG157" s="113"/>
      <c r="AH157" s="113"/>
      <c r="AI157" s="113"/>
      <c r="AJ157" s="113"/>
    </row>
    <row r="158" spans="1:58" thickTop="1" x14ac:dyDescent="0.2">
      <c r="A158" s="123"/>
      <c r="B158" s="357"/>
      <c r="C158" s="883" t="s">
        <v>156</v>
      </c>
      <c r="D158" s="884"/>
      <c r="E158" s="885"/>
      <c r="F158" s="886"/>
      <c r="G158" s="884"/>
      <c r="H158" s="887" t="str">
        <f t="shared" si="23"/>
        <v>.</v>
      </c>
      <c r="I158" s="884"/>
      <c r="J158" s="885"/>
      <c r="K158" s="885"/>
      <c r="L158" s="885"/>
      <c r="M158" s="888" t="str">
        <f t="shared" si="24"/>
        <v>.</v>
      </c>
      <c r="N158" s="372"/>
      <c r="O158" s="113"/>
      <c r="P158" s="113"/>
      <c r="Q158" s="1449" t="str">
        <f>Q157</f>
        <v>GosfordFarmland</v>
      </c>
      <c r="R158" s="113"/>
      <c r="S158" s="113"/>
      <c r="T158" s="113"/>
      <c r="U158" s="113"/>
      <c r="V158" s="113"/>
      <c r="W158" s="113"/>
      <c r="X158" s="113"/>
      <c r="Y158" s="113"/>
      <c r="Z158" s="113"/>
      <c r="AA158" s="113"/>
      <c r="AB158" s="113"/>
      <c r="AC158" s="113"/>
      <c r="AD158" s="113"/>
      <c r="AE158" s="113"/>
      <c r="AF158" s="113"/>
      <c r="AG158" s="113"/>
      <c r="AH158" s="113"/>
      <c r="AI158" s="113"/>
      <c r="AJ158" s="113"/>
    </row>
    <row r="159" spans="1:58" ht="12" x14ac:dyDescent="0.2">
      <c r="A159" s="123"/>
      <c r="B159" s="357"/>
      <c r="C159" s="883" t="s">
        <v>156</v>
      </c>
      <c r="D159" s="884"/>
      <c r="E159" s="885"/>
      <c r="F159" s="886"/>
      <c r="G159" s="884"/>
      <c r="H159" s="887" t="str">
        <f t="shared" si="23"/>
        <v>.</v>
      </c>
      <c r="I159" s="884"/>
      <c r="J159" s="885"/>
      <c r="K159" s="885"/>
      <c r="L159" s="885"/>
      <c r="M159" s="888" t="str">
        <f t="shared" si="24"/>
        <v>.</v>
      </c>
      <c r="N159" s="372"/>
      <c r="O159" s="113"/>
      <c r="P159" s="113"/>
      <c r="Q159" s="1449" t="str">
        <f t="shared" ref="Q159:Q164" si="25">Q158</f>
        <v>GosfordFarmland</v>
      </c>
      <c r="R159" s="113"/>
      <c r="S159" s="113"/>
      <c r="T159" s="113"/>
      <c r="U159" s="113"/>
      <c r="V159" s="113"/>
      <c r="W159" s="113"/>
      <c r="X159" s="113"/>
      <c r="Y159" s="113"/>
      <c r="Z159" s="113"/>
      <c r="AA159" s="113"/>
      <c r="AB159" s="113"/>
      <c r="AC159" s="113"/>
      <c r="AD159" s="113"/>
      <c r="AE159" s="113"/>
      <c r="AF159" s="113"/>
      <c r="AG159" s="113"/>
      <c r="AH159" s="113"/>
      <c r="AI159" s="113"/>
      <c r="AJ159" s="113"/>
    </row>
    <row r="160" spans="1:58" ht="12" x14ac:dyDescent="0.2">
      <c r="A160" s="123"/>
      <c r="B160" s="357"/>
      <c r="C160" s="883" t="s">
        <v>156</v>
      </c>
      <c r="D160" s="884"/>
      <c r="E160" s="885"/>
      <c r="F160" s="886"/>
      <c r="G160" s="884"/>
      <c r="H160" s="887" t="str">
        <f t="shared" si="23"/>
        <v>.</v>
      </c>
      <c r="I160" s="884"/>
      <c r="J160" s="885"/>
      <c r="K160" s="885"/>
      <c r="L160" s="885"/>
      <c r="M160" s="888" t="str">
        <f t="shared" si="24"/>
        <v>.</v>
      </c>
      <c r="N160" s="372"/>
      <c r="O160" s="113"/>
      <c r="P160" s="113"/>
      <c r="Q160" s="1449" t="str">
        <f t="shared" si="25"/>
        <v>GosfordFarmland</v>
      </c>
      <c r="R160" s="113"/>
      <c r="S160" s="113"/>
      <c r="T160" s="113"/>
      <c r="U160" s="113"/>
      <c r="V160" s="113"/>
      <c r="W160" s="113"/>
      <c r="X160" s="113"/>
      <c r="Y160" s="113"/>
      <c r="Z160" s="113"/>
      <c r="AA160" s="113"/>
      <c r="AB160" s="113"/>
      <c r="AC160" s="113"/>
      <c r="AD160" s="113"/>
      <c r="AE160" s="113"/>
      <c r="AF160" s="113"/>
      <c r="AG160" s="113"/>
      <c r="AH160" s="113"/>
      <c r="AI160" s="113"/>
      <c r="AJ160" s="113"/>
    </row>
    <row r="161" spans="1:36" ht="12" x14ac:dyDescent="0.2">
      <c r="A161" s="123"/>
      <c r="B161" s="357"/>
      <c r="C161" s="883" t="s">
        <v>156</v>
      </c>
      <c r="D161" s="884"/>
      <c r="E161" s="885"/>
      <c r="F161" s="886"/>
      <c r="G161" s="884"/>
      <c r="H161" s="887" t="str">
        <f t="shared" si="23"/>
        <v>.</v>
      </c>
      <c r="I161" s="884"/>
      <c r="J161" s="885"/>
      <c r="K161" s="885"/>
      <c r="L161" s="885"/>
      <c r="M161" s="888" t="str">
        <f t="shared" si="24"/>
        <v>.</v>
      </c>
      <c r="N161" s="372"/>
      <c r="O161" s="113"/>
      <c r="P161" s="113"/>
      <c r="Q161" s="1449" t="str">
        <f t="shared" si="25"/>
        <v>GosfordFarmland</v>
      </c>
      <c r="R161" s="113"/>
      <c r="S161" s="113"/>
      <c r="T161" s="113"/>
      <c r="U161" s="113"/>
      <c r="V161" s="113"/>
      <c r="W161" s="113"/>
      <c r="X161" s="113"/>
      <c r="Y161" s="113"/>
      <c r="Z161" s="113"/>
      <c r="AA161" s="113"/>
      <c r="AB161" s="113"/>
      <c r="AC161" s="113"/>
      <c r="AD161" s="113"/>
      <c r="AE161" s="113"/>
      <c r="AF161" s="113"/>
      <c r="AG161" s="113"/>
      <c r="AH161" s="113"/>
      <c r="AI161" s="113"/>
      <c r="AJ161" s="113"/>
    </row>
    <row r="162" spans="1:36" ht="12" x14ac:dyDescent="0.2">
      <c r="A162" s="123"/>
      <c r="B162" s="357"/>
      <c r="C162" s="883" t="s">
        <v>156</v>
      </c>
      <c r="D162" s="884"/>
      <c r="E162" s="885"/>
      <c r="F162" s="886"/>
      <c r="G162" s="884"/>
      <c r="H162" s="887" t="str">
        <f t="shared" si="23"/>
        <v>.</v>
      </c>
      <c r="I162" s="884"/>
      <c r="J162" s="885"/>
      <c r="K162" s="885"/>
      <c r="L162" s="885"/>
      <c r="M162" s="888" t="str">
        <f t="shared" si="24"/>
        <v>.</v>
      </c>
      <c r="N162" s="372"/>
      <c r="O162" s="113"/>
      <c r="P162" s="113"/>
      <c r="Q162" s="1449" t="str">
        <f t="shared" si="25"/>
        <v>GosfordFarmland</v>
      </c>
      <c r="R162" s="113"/>
      <c r="S162" s="113"/>
      <c r="T162" s="113"/>
      <c r="U162" s="113"/>
      <c r="V162" s="113"/>
      <c r="W162" s="113"/>
      <c r="X162" s="113"/>
      <c r="Y162" s="113"/>
      <c r="Z162" s="113"/>
      <c r="AA162" s="113"/>
      <c r="AB162" s="113"/>
      <c r="AC162" s="113"/>
      <c r="AD162" s="113"/>
      <c r="AE162" s="113"/>
      <c r="AF162" s="113"/>
      <c r="AG162" s="113"/>
      <c r="AH162" s="113"/>
      <c r="AI162" s="113"/>
      <c r="AJ162" s="113"/>
    </row>
    <row r="163" spans="1:36" ht="12" x14ac:dyDescent="0.2">
      <c r="A163" s="123"/>
      <c r="B163" s="357"/>
      <c r="C163" s="883" t="s">
        <v>156</v>
      </c>
      <c r="D163" s="884"/>
      <c r="E163" s="1399"/>
      <c r="F163" s="1400"/>
      <c r="G163" s="1401"/>
      <c r="H163" s="887" t="str">
        <f t="shared" si="23"/>
        <v>.</v>
      </c>
      <c r="I163" s="1401"/>
      <c r="J163" s="1399"/>
      <c r="K163" s="885"/>
      <c r="L163" s="885"/>
      <c r="M163" s="888" t="str">
        <f t="shared" si="24"/>
        <v>.</v>
      </c>
      <c r="N163" s="372"/>
      <c r="O163" s="113"/>
      <c r="P163" s="113"/>
      <c r="Q163" s="1449" t="str">
        <f t="shared" si="25"/>
        <v>GosfordFarmland</v>
      </c>
      <c r="R163" s="113"/>
      <c r="S163" s="113"/>
      <c r="T163" s="113"/>
      <c r="U163" s="113"/>
      <c r="V163" s="113"/>
      <c r="W163" s="113"/>
      <c r="X163" s="113"/>
      <c r="Y163" s="113"/>
      <c r="Z163" s="113"/>
      <c r="AA163" s="113"/>
      <c r="AB163" s="113"/>
      <c r="AC163" s="113"/>
      <c r="AD163" s="113"/>
      <c r="AE163" s="113"/>
      <c r="AF163" s="113"/>
      <c r="AG163" s="113"/>
      <c r="AH163" s="113"/>
      <c r="AI163" s="113"/>
      <c r="AJ163" s="113"/>
    </row>
    <row r="164" spans="1:36" ht="12" x14ac:dyDescent="0.2">
      <c r="A164" s="123"/>
      <c r="B164" s="357"/>
      <c r="C164" s="883" t="s">
        <v>156</v>
      </c>
      <c r="D164" s="884"/>
      <c r="E164" s="1399"/>
      <c r="F164" s="1400"/>
      <c r="G164" s="1401"/>
      <c r="H164" s="887" t="str">
        <f t="shared" si="23"/>
        <v>.</v>
      </c>
      <c r="I164" s="1401"/>
      <c r="J164" s="1399"/>
      <c r="K164" s="885"/>
      <c r="L164" s="885"/>
      <c r="M164" s="888" t="str">
        <f t="shared" si="24"/>
        <v>.</v>
      </c>
      <c r="N164" s="372"/>
      <c r="O164" s="113"/>
      <c r="P164" s="113"/>
      <c r="Q164" s="1449" t="str">
        <f t="shared" si="25"/>
        <v>GosfordFarmland</v>
      </c>
      <c r="R164" s="113"/>
      <c r="S164" s="113"/>
      <c r="T164" s="113"/>
      <c r="U164" s="113"/>
      <c r="V164" s="113"/>
      <c r="W164" s="113"/>
      <c r="X164" s="113"/>
      <c r="Y164" s="113"/>
      <c r="Z164" s="113"/>
      <c r="AA164" s="113"/>
      <c r="AB164" s="113"/>
      <c r="AC164" s="113"/>
      <c r="AD164" s="113"/>
      <c r="AE164" s="113"/>
      <c r="AF164" s="113"/>
      <c r="AG164" s="113"/>
      <c r="AH164" s="113"/>
      <c r="AI164" s="113"/>
      <c r="AJ164" s="113"/>
    </row>
    <row r="165" spans="1:36" s="119" customFormat="1" ht="12" customHeight="1" x14ac:dyDescent="0.2">
      <c r="A165" s="123"/>
      <c r="B165" s="371"/>
      <c r="C165" s="1409" t="str">
        <f>C28</f>
        <v>Wyong</v>
      </c>
      <c r="D165" s="1409"/>
      <c r="E165" s="1410"/>
      <c r="F165" s="1410"/>
      <c r="G165" s="1410"/>
      <c r="H165" s="1410"/>
      <c r="I165" s="1410"/>
      <c r="J165" s="1410"/>
      <c r="K165" s="1409"/>
      <c r="L165" s="1411"/>
      <c r="M165" s="1409"/>
      <c r="N165" s="656"/>
      <c r="O165" s="118"/>
      <c r="P165" s="118"/>
      <c r="Q165" s="1447"/>
      <c r="R165" s="118"/>
      <c r="S165" s="118"/>
      <c r="T165" s="118"/>
      <c r="U165" s="118"/>
      <c r="V165" s="118"/>
      <c r="W165" s="118"/>
      <c r="X165" s="118"/>
      <c r="Y165" s="118"/>
      <c r="Z165" s="118"/>
      <c r="AA165" s="118"/>
      <c r="AB165" s="118"/>
      <c r="AC165" s="118"/>
      <c r="AD165" s="118"/>
      <c r="AE165" s="118"/>
      <c r="AF165" s="118"/>
      <c r="AG165" s="118"/>
      <c r="AH165" s="118"/>
      <c r="AI165" s="118"/>
      <c r="AJ165" s="118"/>
    </row>
    <row r="166" spans="1:36" thickBot="1" x14ac:dyDescent="0.25">
      <c r="A166" s="123"/>
      <c r="B166" s="357"/>
      <c r="C166" s="883" t="s">
        <v>156</v>
      </c>
      <c r="D166" s="884" t="s">
        <v>938</v>
      </c>
      <c r="E166" s="885">
        <v>130</v>
      </c>
      <c r="F166" s="886">
        <v>0.24508099999999999</v>
      </c>
      <c r="G166" s="884"/>
      <c r="H166" s="887" t="str">
        <f t="shared" si="23"/>
        <v>.</v>
      </c>
      <c r="I166" s="884">
        <v>300</v>
      </c>
      <c r="J166" s="885">
        <v>0</v>
      </c>
      <c r="K166" s="885">
        <v>154328000</v>
      </c>
      <c r="L166" s="885"/>
      <c r="M166" s="888">
        <f t="shared" si="24"/>
        <v>378228.60567999998</v>
      </c>
      <c r="N166" s="372"/>
      <c r="O166" s="113"/>
      <c r="P166" s="113"/>
      <c r="Q166" s="1448" t="str">
        <f>C165&amp;C166</f>
        <v>WyongFarmland</v>
      </c>
      <c r="R166" s="113"/>
      <c r="S166" s="113"/>
      <c r="T166" s="113"/>
      <c r="U166" s="113"/>
      <c r="V166" s="113"/>
      <c r="W166" s="113"/>
      <c r="X166" s="113"/>
      <c r="Y166" s="113"/>
      <c r="Z166" s="113"/>
      <c r="AA166" s="113"/>
      <c r="AB166" s="113"/>
      <c r="AC166" s="113"/>
      <c r="AD166" s="113"/>
      <c r="AE166" s="113"/>
      <c r="AF166" s="113"/>
      <c r="AG166" s="113"/>
      <c r="AH166" s="113"/>
      <c r="AI166" s="113"/>
      <c r="AJ166" s="113"/>
    </row>
    <row r="167" spans="1:36" thickTop="1" x14ac:dyDescent="0.2">
      <c r="A167" s="123"/>
      <c r="B167" s="357"/>
      <c r="C167" s="883" t="s">
        <v>156</v>
      </c>
      <c r="D167" s="884"/>
      <c r="E167" s="885"/>
      <c r="F167" s="886"/>
      <c r="G167" s="884"/>
      <c r="H167" s="887" t="str">
        <f t="shared" si="23"/>
        <v>.</v>
      </c>
      <c r="I167" s="884"/>
      <c r="J167" s="885"/>
      <c r="K167" s="885"/>
      <c r="L167" s="885"/>
      <c r="M167" s="888" t="str">
        <f t="shared" si="24"/>
        <v>.</v>
      </c>
      <c r="N167" s="372"/>
      <c r="O167" s="113"/>
      <c r="P167" s="113"/>
      <c r="Q167" s="1449" t="str">
        <f>Q166</f>
        <v>WyongFarmland</v>
      </c>
      <c r="R167" s="113"/>
      <c r="S167" s="113"/>
      <c r="T167" s="113"/>
      <c r="U167" s="113"/>
      <c r="V167" s="113"/>
      <c r="W167" s="113"/>
      <c r="X167" s="113"/>
      <c r="Y167" s="113"/>
      <c r="Z167" s="113"/>
      <c r="AA167" s="113"/>
      <c r="AB167" s="113"/>
      <c r="AC167" s="113"/>
      <c r="AD167" s="113"/>
      <c r="AE167" s="113"/>
      <c r="AF167" s="113"/>
      <c r="AG167" s="113"/>
      <c r="AH167" s="113"/>
      <c r="AI167" s="113"/>
      <c r="AJ167" s="113"/>
    </row>
    <row r="168" spans="1:36" ht="12" x14ac:dyDescent="0.2">
      <c r="A168" s="123"/>
      <c r="B168" s="357"/>
      <c r="C168" s="883" t="s">
        <v>156</v>
      </c>
      <c r="D168" s="884"/>
      <c r="E168" s="885"/>
      <c r="F168" s="886"/>
      <c r="G168" s="884"/>
      <c r="H168" s="887" t="str">
        <f t="shared" si="23"/>
        <v>.</v>
      </c>
      <c r="I168" s="884"/>
      <c r="J168" s="885"/>
      <c r="K168" s="885"/>
      <c r="L168" s="885"/>
      <c r="M168" s="888" t="str">
        <f t="shared" si="24"/>
        <v>.</v>
      </c>
      <c r="N168" s="372"/>
      <c r="O168" s="113"/>
      <c r="P168" s="113"/>
      <c r="Q168" s="1449" t="str">
        <f t="shared" ref="Q168:Q173" si="26">Q167</f>
        <v>WyongFarmland</v>
      </c>
      <c r="R168" s="113"/>
      <c r="S168" s="113"/>
      <c r="T168" s="113"/>
      <c r="U168" s="113"/>
      <c r="V168" s="113"/>
      <c r="W168" s="113"/>
      <c r="X168" s="113"/>
      <c r="Y168" s="113"/>
      <c r="Z168" s="113"/>
      <c r="AA168" s="113"/>
      <c r="AB168" s="113"/>
      <c r="AC168" s="113"/>
      <c r="AD168" s="113"/>
      <c r="AE168" s="113"/>
      <c r="AF168" s="113"/>
      <c r="AG168" s="113"/>
      <c r="AH168" s="113"/>
      <c r="AI168" s="113"/>
      <c r="AJ168" s="113"/>
    </row>
    <row r="169" spans="1:36" ht="12" x14ac:dyDescent="0.2">
      <c r="A169" s="123"/>
      <c r="B169" s="357"/>
      <c r="C169" s="883" t="s">
        <v>156</v>
      </c>
      <c r="D169" s="884"/>
      <c r="E169" s="885"/>
      <c r="F169" s="886"/>
      <c r="G169" s="884"/>
      <c r="H169" s="887" t="str">
        <f t="shared" si="23"/>
        <v>.</v>
      </c>
      <c r="I169" s="884"/>
      <c r="J169" s="885"/>
      <c r="K169" s="885"/>
      <c r="L169" s="885"/>
      <c r="M169" s="888" t="str">
        <f t="shared" si="24"/>
        <v>.</v>
      </c>
      <c r="N169" s="372"/>
      <c r="O169" s="113"/>
      <c r="P169" s="113"/>
      <c r="Q169" s="1449" t="str">
        <f t="shared" si="26"/>
        <v>WyongFarmland</v>
      </c>
      <c r="R169" s="113"/>
      <c r="S169" s="113"/>
      <c r="T169" s="113"/>
      <c r="U169" s="113"/>
      <c r="V169" s="113"/>
      <c r="W169" s="113"/>
      <c r="X169" s="113"/>
      <c r="Y169" s="113"/>
      <c r="Z169" s="113"/>
      <c r="AA169" s="113"/>
      <c r="AB169" s="113"/>
      <c r="AC169" s="113"/>
      <c r="AD169" s="113"/>
      <c r="AE169" s="113"/>
      <c r="AF169" s="113"/>
      <c r="AG169" s="113"/>
      <c r="AH169" s="113"/>
      <c r="AI169" s="113"/>
      <c r="AJ169" s="113"/>
    </row>
    <row r="170" spans="1:36" ht="12" x14ac:dyDescent="0.2">
      <c r="A170" s="123"/>
      <c r="B170" s="357"/>
      <c r="C170" s="883" t="s">
        <v>156</v>
      </c>
      <c r="D170" s="884"/>
      <c r="E170" s="885"/>
      <c r="F170" s="886"/>
      <c r="G170" s="884"/>
      <c r="H170" s="887" t="str">
        <f t="shared" si="23"/>
        <v>.</v>
      </c>
      <c r="I170" s="884"/>
      <c r="J170" s="885"/>
      <c r="K170" s="885"/>
      <c r="L170" s="885"/>
      <c r="M170" s="888" t="str">
        <f t="shared" si="24"/>
        <v>.</v>
      </c>
      <c r="N170" s="372"/>
      <c r="O170" s="113"/>
      <c r="P170" s="113"/>
      <c r="Q170" s="1449" t="str">
        <f t="shared" si="26"/>
        <v>WyongFarmland</v>
      </c>
      <c r="R170" s="113"/>
      <c r="S170" s="113"/>
      <c r="T170" s="113"/>
      <c r="U170" s="113"/>
      <c r="V170" s="113"/>
      <c r="W170" s="113"/>
      <c r="X170" s="113"/>
      <c r="Y170" s="113"/>
      <c r="Z170" s="113"/>
      <c r="AA170" s="113"/>
      <c r="AB170" s="113"/>
      <c r="AC170" s="113"/>
      <c r="AD170" s="113"/>
      <c r="AE170" s="113"/>
      <c r="AF170" s="113"/>
      <c r="AG170" s="113"/>
      <c r="AH170" s="113"/>
      <c r="AI170" s="113"/>
      <c r="AJ170" s="113"/>
    </row>
    <row r="171" spans="1:36" ht="12" x14ac:dyDescent="0.2">
      <c r="A171" s="123"/>
      <c r="B171" s="357"/>
      <c r="C171" s="883" t="s">
        <v>156</v>
      </c>
      <c r="D171" s="884"/>
      <c r="E171" s="885"/>
      <c r="F171" s="886"/>
      <c r="G171" s="884"/>
      <c r="H171" s="887" t="str">
        <f t="shared" si="23"/>
        <v>.</v>
      </c>
      <c r="I171" s="884"/>
      <c r="J171" s="885"/>
      <c r="K171" s="885"/>
      <c r="L171" s="885"/>
      <c r="M171" s="888" t="str">
        <f t="shared" si="24"/>
        <v>.</v>
      </c>
      <c r="N171" s="372"/>
      <c r="O171" s="113"/>
      <c r="P171" s="113"/>
      <c r="Q171" s="1449" t="str">
        <f t="shared" si="26"/>
        <v>WyongFarmland</v>
      </c>
      <c r="R171" s="113"/>
      <c r="S171" s="113"/>
      <c r="T171" s="113"/>
      <c r="U171" s="113"/>
      <c r="V171" s="113"/>
      <c r="W171" s="113"/>
      <c r="X171" s="113"/>
      <c r="Y171" s="113"/>
      <c r="Z171" s="113"/>
      <c r="AA171" s="113"/>
      <c r="AB171" s="113"/>
      <c r="AC171" s="113"/>
      <c r="AD171" s="113"/>
      <c r="AE171" s="113"/>
      <c r="AF171" s="113"/>
      <c r="AG171" s="113"/>
      <c r="AH171" s="113"/>
      <c r="AI171" s="113"/>
      <c r="AJ171" s="113"/>
    </row>
    <row r="172" spans="1:36" ht="12" x14ac:dyDescent="0.2">
      <c r="A172" s="123"/>
      <c r="B172" s="357"/>
      <c r="C172" s="883" t="s">
        <v>156</v>
      </c>
      <c r="D172" s="884"/>
      <c r="E172" s="885"/>
      <c r="F172" s="886"/>
      <c r="G172" s="884"/>
      <c r="H172" s="887" t="str">
        <f t="shared" si="23"/>
        <v>.</v>
      </c>
      <c r="I172" s="884"/>
      <c r="J172" s="885"/>
      <c r="K172" s="885"/>
      <c r="L172" s="885"/>
      <c r="M172" s="888" t="str">
        <f t="shared" si="24"/>
        <v>.</v>
      </c>
      <c r="N172" s="372"/>
      <c r="O172" s="113"/>
      <c r="P172" s="113"/>
      <c r="Q172" s="1449" t="str">
        <f t="shared" si="26"/>
        <v>WyongFarmland</v>
      </c>
      <c r="R172" s="113"/>
      <c r="S172" s="113"/>
      <c r="T172" s="113"/>
      <c r="U172" s="113"/>
      <c r="V172" s="113"/>
      <c r="W172" s="113"/>
      <c r="X172" s="113"/>
      <c r="Y172" s="113"/>
      <c r="Z172" s="113"/>
      <c r="AA172" s="113"/>
      <c r="AB172" s="113"/>
      <c r="AC172" s="113"/>
      <c r="AD172" s="113"/>
      <c r="AE172" s="113"/>
      <c r="AF172" s="113"/>
      <c r="AG172" s="113"/>
      <c r="AH172" s="113"/>
      <c r="AI172" s="113"/>
      <c r="AJ172" s="113"/>
    </row>
    <row r="173" spans="1:36" ht="12" x14ac:dyDescent="0.2">
      <c r="A173" s="123"/>
      <c r="B173" s="357"/>
      <c r="C173" s="883" t="s">
        <v>156</v>
      </c>
      <c r="D173" s="884"/>
      <c r="E173" s="885"/>
      <c r="F173" s="886"/>
      <c r="G173" s="884"/>
      <c r="H173" s="887" t="str">
        <f t="shared" si="23"/>
        <v>.</v>
      </c>
      <c r="I173" s="884"/>
      <c r="J173" s="885"/>
      <c r="K173" s="885"/>
      <c r="L173" s="885"/>
      <c r="M173" s="888" t="str">
        <f t="shared" si="24"/>
        <v>.</v>
      </c>
      <c r="N173" s="372"/>
      <c r="O173" s="113"/>
      <c r="P173" s="113"/>
      <c r="Q173" s="1449" t="str">
        <f t="shared" si="26"/>
        <v>WyongFarmland</v>
      </c>
      <c r="R173" s="113"/>
      <c r="S173" s="113"/>
      <c r="T173" s="113"/>
      <c r="U173" s="113"/>
      <c r="V173" s="113"/>
      <c r="W173" s="113"/>
      <c r="X173" s="113"/>
      <c r="Y173" s="113"/>
      <c r="Z173" s="113"/>
      <c r="AA173" s="113"/>
      <c r="AB173" s="113"/>
      <c r="AC173" s="113"/>
      <c r="AD173" s="113"/>
      <c r="AE173" s="113"/>
      <c r="AF173" s="113"/>
      <c r="AG173" s="113"/>
      <c r="AH173" s="113"/>
      <c r="AI173" s="113"/>
      <c r="AJ173" s="113"/>
    </row>
    <row r="174" spans="1:36" s="119" customFormat="1" ht="12" customHeight="1" x14ac:dyDescent="0.2">
      <c r="A174" s="123"/>
      <c r="B174" s="371"/>
      <c r="C174" s="1409" t="str">
        <f>C37</f>
        <v>.</v>
      </c>
      <c r="D174" s="1409"/>
      <c r="E174" s="1410"/>
      <c r="F174" s="1410"/>
      <c r="G174" s="1410"/>
      <c r="H174" s="1410"/>
      <c r="I174" s="1410"/>
      <c r="J174" s="1410"/>
      <c r="K174" s="1409"/>
      <c r="L174" s="1411"/>
      <c r="M174" s="1409"/>
      <c r="N174" s="656"/>
      <c r="O174" s="118"/>
      <c r="P174" s="118"/>
      <c r="Q174" s="1447"/>
      <c r="R174" s="118"/>
      <c r="S174" s="118"/>
      <c r="T174" s="118"/>
      <c r="U174" s="118"/>
      <c r="V174" s="118"/>
      <c r="W174" s="118"/>
      <c r="X174" s="118"/>
      <c r="Y174" s="118"/>
      <c r="Z174" s="118"/>
      <c r="AA174" s="118"/>
      <c r="AB174" s="118"/>
      <c r="AC174" s="118"/>
      <c r="AD174" s="118"/>
      <c r="AE174" s="118"/>
      <c r="AF174" s="118"/>
      <c r="AG174" s="118"/>
      <c r="AH174" s="118"/>
      <c r="AI174" s="118"/>
      <c r="AJ174" s="118"/>
    </row>
    <row r="175" spans="1:36" ht="12" customHeight="1" outlineLevel="1" thickBot="1" x14ac:dyDescent="0.25">
      <c r="A175" s="123"/>
      <c r="B175" s="357"/>
      <c r="C175" s="883" t="s">
        <v>156</v>
      </c>
      <c r="D175" s="884"/>
      <c r="E175" s="885"/>
      <c r="F175" s="886"/>
      <c r="G175" s="884"/>
      <c r="H175" s="887" t="str">
        <f t="shared" ref="H175:H182" si="27">IF(G175="",".",E175*G175/M175)</f>
        <v>.</v>
      </c>
      <c r="I175" s="884"/>
      <c r="J175" s="885"/>
      <c r="K175" s="885"/>
      <c r="L175" s="885"/>
      <c r="M175" s="888" t="str">
        <f t="shared" ref="M175:M182" si="28">IF(E175="",".",IF(G175&lt;&gt;"",G175*E175+K175*(F175/100),(K175-L175)*(F175/100)+I175*J175))</f>
        <v>.</v>
      </c>
      <c r="N175" s="372"/>
      <c r="O175" s="113"/>
      <c r="P175" s="113"/>
      <c r="Q175" s="1448" t="str">
        <f>C174&amp;C175</f>
        <v>.Farmland</v>
      </c>
      <c r="R175" s="113"/>
      <c r="S175" s="113"/>
      <c r="T175" s="113"/>
      <c r="U175" s="113"/>
      <c r="V175" s="113"/>
      <c r="W175" s="113"/>
      <c r="X175" s="113"/>
      <c r="Y175" s="113"/>
      <c r="Z175" s="113"/>
      <c r="AA175" s="113"/>
      <c r="AB175" s="113"/>
      <c r="AC175" s="113"/>
      <c r="AD175" s="113"/>
      <c r="AE175" s="113"/>
      <c r="AF175" s="113"/>
      <c r="AG175" s="113"/>
      <c r="AH175" s="113"/>
      <c r="AI175" s="113"/>
      <c r="AJ175" s="113"/>
    </row>
    <row r="176" spans="1:36" ht="12" customHeight="1" outlineLevel="1" thickTop="1" x14ac:dyDescent="0.2">
      <c r="A176" s="123"/>
      <c r="B176" s="357"/>
      <c r="C176" s="883" t="s">
        <v>156</v>
      </c>
      <c r="D176" s="884"/>
      <c r="E176" s="885"/>
      <c r="F176" s="886"/>
      <c r="G176" s="884"/>
      <c r="H176" s="887" t="str">
        <f t="shared" si="27"/>
        <v>.</v>
      </c>
      <c r="I176" s="884"/>
      <c r="J176" s="885"/>
      <c r="K176" s="885"/>
      <c r="L176" s="885"/>
      <c r="M176" s="888" t="str">
        <f t="shared" si="28"/>
        <v>.</v>
      </c>
      <c r="N176" s="372"/>
      <c r="O176" s="113"/>
      <c r="P176" s="113"/>
      <c r="Q176" s="1449" t="str">
        <f t="shared" ref="Q176:Q200" si="29">Q175</f>
        <v>.Farmland</v>
      </c>
      <c r="R176" s="113"/>
      <c r="S176" s="113"/>
      <c r="T176" s="113"/>
      <c r="U176" s="113"/>
      <c r="V176" s="113"/>
      <c r="W176" s="113"/>
      <c r="X176" s="113"/>
      <c r="Y176" s="113"/>
      <c r="Z176" s="113"/>
      <c r="AA176" s="113"/>
      <c r="AB176" s="113"/>
      <c r="AC176" s="113"/>
      <c r="AD176" s="113"/>
      <c r="AE176" s="113"/>
      <c r="AF176" s="113"/>
      <c r="AG176" s="113"/>
      <c r="AH176" s="113"/>
      <c r="AI176" s="113"/>
      <c r="AJ176" s="113"/>
    </row>
    <row r="177" spans="1:36" ht="12" customHeight="1" outlineLevel="1" x14ac:dyDescent="0.2">
      <c r="A177" s="123"/>
      <c r="B177" s="357"/>
      <c r="C177" s="883" t="s">
        <v>156</v>
      </c>
      <c r="D177" s="884"/>
      <c r="E177" s="885"/>
      <c r="F177" s="886"/>
      <c r="G177" s="884"/>
      <c r="H177" s="887" t="str">
        <f t="shared" si="27"/>
        <v>.</v>
      </c>
      <c r="I177" s="884"/>
      <c r="J177" s="885"/>
      <c r="K177" s="885"/>
      <c r="L177" s="885"/>
      <c r="M177" s="888" t="str">
        <f t="shared" si="28"/>
        <v>.</v>
      </c>
      <c r="N177" s="372"/>
      <c r="O177" s="113"/>
      <c r="P177" s="113"/>
      <c r="Q177" s="1449" t="str">
        <f t="shared" si="29"/>
        <v>.Farmland</v>
      </c>
      <c r="R177" s="113"/>
      <c r="S177" s="113"/>
      <c r="T177" s="113"/>
      <c r="U177" s="113"/>
      <c r="V177" s="113"/>
      <c r="W177" s="113"/>
      <c r="X177" s="113"/>
      <c r="Y177" s="113"/>
      <c r="Z177" s="113"/>
      <c r="AA177" s="113"/>
      <c r="AB177" s="113"/>
      <c r="AC177" s="113"/>
      <c r="AD177" s="113"/>
      <c r="AE177" s="113"/>
      <c r="AF177" s="113"/>
      <c r="AG177" s="113"/>
      <c r="AH177" s="113"/>
      <c r="AI177" s="113"/>
      <c r="AJ177" s="113"/>
    </row>
    <row r="178" spans="1:36" ht="12" customHeight="1" outlineLevel="1" x14ac:dyDescent="0.2">
      <c r="A178" s="123"/>
      <c r="B178" s="357"/>
      <c r="C178" s="883" t="s">
        <v>156</v>
      </c>
      <c r="D178" s="884"/>
      <c r="E178" s="885"/>
      <c r="F178" s="886"/>
      <c r="G178" s="884"/>
      <c r="H178" s="887" t="str">
        <f t="shared" si="27"/>
        <v>.</v>
      </c>
      <c r="I178" s="884"/>
      <c r="J178" s="885"/>
      <c r="K178" s="885"/>
      <c r="L178" s="885"/>
      <c r="M178" s="888" t="str">
        <f t="shared" si="28"/>
        <v>.</v>
      </c>
      <c r="N178" s="372"/>
      <c r="O178" s="113"/>
      <c r="P178" s="113"/>
      <c r="Q178" s="1449" t="str">
        <f t="shared" si="29"/>
        <v>.Farmland</v>
      </c>
      <c r="R178" s="113"/>
      <c r="S178" s="113"/>
      <c r="T178" s="113"/>
      <c r="U178" s="113"/>
      <c r="V178" s="113"/>
      <c r="W178" s="113"/>
      <c r="X178" s="113"/>
      <c r="Y178" s="113"/>
      <c r="Z178" s="113"/>
      <c r="AA178" s="113"/>
      <c r="AB178" s="113"/>
      <c r="AC178" s="113"/>
      <c r="AD178" s="113"/>
      <c r="AE178" s="113"/>
      <c r="AF178" s="113"/>
      <c r="AG178" s="113"/>
      <c r="AH178" s="113"/>
      <c r="AI178" s="113"/>
      <c r="AJ178" s="113"/>
    </row>
    <row r="179" spans="1:36" ht="12" customHeight="1" outlineLevel="1" x14ac:dyDescent="0.2">
      <c r="A179" s="123"/>
      <c r="B179" s="357"/>
      <c r="C179" s="883" t="s">
        <v>156</v>
      </c>
      <c r="D179" s="884"/>
      <c r="E179" s="885"/>
      <c r="F179" s="886"/>
      <c r="G179" s="884"/>
      <c r="H179" s="887" t="str">
        <f t="shared" si="27"/>
        <v>.</v>
      </c>
      <c r="I179" s="884"/>
      <c r="J179" s="885"/>
      <c r="K179" s="885"/>
      <c r="L179" s="885"/>
      <c r="M179" s="888" t="str">
        <f t="shared" si="28"/>
        <v>.</v>
      </c>
      <c r="N179" s="372"/>
      <c r="O179" s="113"/>
      <c r="P179" s="113"/>
      <c r="Q179" s="1449" t="str">
        <f t="shared" si="29"/>
        <v>.Farmland</v>
      </c>
      <c r="R179" s="113"/>
      <c r="S179" s="113"/>
      <c r="T179" s="113"/>
      <c r="U179" s="113"/>
      <c r="V179" s="113"/>
      <c r="W179" s="113"/>
      <c r="X179" s="113"/>
      <c r="Y179" s="113"/>
      <c r="Z179" s="113"/>
      <c r="AA179" s="113"/>
      <c r="AB179" s="113"/>
      <c r="AC179" s="113"/>
      <c r="AD179" s="113"/>
      <c r="AE179" s="113"/>
      <c r="AF179" s="113"/>
      <c r="AG179" s="113"/>
      <c r="AH179" s="113"/>
      <c r="AI179" s="113"/>
      <c r="AJ179" s="113"/>
    </row>
    <row r="180" spans="1:36" ht="12" customHeight="1" outlineLevel="1" x14ac:dyDescent="0.2">
      <c r="A180" s="123"/>
      <c r="B180" s="357"/>
      <c r="C180" s="883" t="s">
        <v>156</v>
      </c>
      <c r="D180" s="884"/>
      <c r="E180" s="885"/>
      <c r="F180" s="886"/>
      <c r="G180" s="884"/>
      <c r="H180" s="887" t="str">
        <f t="shared" si="27"/>
        <v>.</v>
      </c>
      <c r="I180" s="884"/>
      <c r="J180" s="885"/>
      <c r="K180" s="885"/>
      <c r="L180" s="885"/>
      <c r="M180" s="888" t="str">
        <f t="shared" si="28"/>
        <v>.</v>
      </c>
      <c r="N180" s="372"/>
      <c r="O180" s="113"/>
      <c r="P180" s="113"/>
      <c r="Q180" s="1449" t="str">
        <f t="shared" si="29"/>
        <v>.Farmland</v>
      </c>
      <c r="R180" s="113"/>
      <c r="S180" s="113"/>
      <c r="T180" s="113"/>
      <c r="U180" s="113"/>
      <c r="V180" s="113"/>
      <c r="W180" s="113"/>
      <c r="X180" s="113"/>
      <c r="Y180" s="113"/>
      <c r="Z180" s="113"/>
      <c r="AA180" s="113"/>
      <c r="AB180" s="113"/>
      <c r="AC180" s="113"/>
      <c r="AD180" s="113"/>
      <c r="AE180" s="113"/>
      <c r="AF180" s="113"/>
      <c r="AG180" s="113"/>
      <c r="AH180" s="113"/>
      <c r="AI180" s="113"/>
      <c r="AJ180" s="113"/>
    </row>
    <row r="181" spans="1:36" ht="12" customHeight="1" outlineLevel="1" x14ac:dyDescent="0.2">
      <c r="A181" s="123"/>
      <c r="B181" s="357"/>
      <c r="C181" s="883" t="s">
        <v>156</v>
      </c>
      <c r="D181" s="884"/>
      <c r="E181" s="885"/>
      <c r="F181" s="886"/>
      <c r="G181" s="884"/>
      <c r="H181" s="887" t="str">
        <f t="shared" si="27"/>
        <v>.</v>
      </c>
      <c r="I181" s="884"/>
      <c r="J181" s="885"/>
      <c r="K181" s="885"/>
      <c r="L181" s="885"/>
      <c r="M181" s="888" t="str">
        <f t="shared" si="28"/>
        <v>.</v>
      </c>
      <c r="N181" s="372"/>
      <c r="O181" s="113"/>
      <c r="P181" s="113"/>
      <c r="Q181" s="1449" t="str">
        <f t="shared" si="29"/>
        <v>.Farmland</v>
      </c>
      <c r="R181" s="113"/>
      <c r="S181" s="113"/>
      <c r="T181" s="113"/>
      <c r="U181" s="113"/>
      <c r="V181" s="113"/>
      <c r="W181" s="113"/>
      <c r="X181" s="113"/>
      <c r="Y181" s="113"/>
      <c r="Z181" s="113"/>
      <c r="AA181" s="113"/>
      <c r="AB181" s="113"/>
      <c r="AC181" s="113"/>
      <c r="AD181" s="113"/>
      <c r="AE181" s="113"/>
      <c r="AF181" s="113"/>
      <c r="AG181" s="113"/>
      <c r="AH181" s="113"/>
      <c r="AI181" s="113"/>
      <c r="AJ181" s="113"/>
    </row>
    <row r="182" spans="1:36" ht="12" customHeight="1" outlineLevel="1" x14ac:dyDescent="0.2">
      <c r="A182" s="123"/>
      <c r="B182" s="357"/>
      <c r="C182" s="883" t="s">
        <v>156</v>
      </c>
      <c r="D182" s="884"/>
      <c r="E182" s="885"/>
      <c r="F182" s="886"/>
      <c r="G182" s="884"/>
      <c r="H182" s="887" t="str">
        <f t="shared" si="27"/>
        <v>.</v>
      </c>
      <c r="I182" s="884"/>
      <c r="J182" s="885"/>
      <c r="K182" s="885"/>
      <c r="L182" s="885"/>
      <c r="M182" s="888" t="str">
        <f t="shared" si="28"/>
        <v>.</v>
      </c>
      <c r="N182" s="372"/>
      <c r="O182" s="113"/>
      <c r="P182" s="113"/>
      <c r="Q182" s="1449" t="str">
        <f t="shared" si="29"/>
        <v>.Farmland</v>
      </c>
      <c r="R182" s="113"/>
      <c r="S182" s="113"/>
      <c r="T182" s="113"/>
      <c r="U182" s="113"/>
      <c r="V182" s="113"/>
      <c r="W182" s="113"/>
      <c r="X182" s="113"/>
      <c r="Y182" s="113"/>
      <c r="Z182" s="113"/>
      <c r="AA182" s="113"/>
      <c r="AB182" s="113"/>
      <c r="AC182" s="113"/>
      <c r="AD182" s="113"/>
      <c r="AE182" s="113"/>
      <c r="AF182" s="113"/>
      <c r="AG182" s="113"/>
      <c r="AH182" s="113"/>
      <c r="AI182" s="113"/>
      <c r="AJ182" s="113"/>
    </row>
    <row r="183" spans="1:36" s="119" customFormat="1" ht="12" customHeight="1" x14ac:dyDescent="0.2">
      <c r="A183" s="123"/>
      <c r="B183" s="371"/>
      <c r="C183" s="1409" t="str">
        <f>C46</f>
        <v>.</v>
      </c>
      <c r="D183" s="1409"/>
      <c r="E183" s="1410"/>
      <c r="F183" s="1410"/>
      <c r="G183" s="1410"/>
      <c r="H183" s="1410"/>
      <c r="I183" s="1410"/>
      <c r="J183" s="1410"/>
      <c r="K183" s="1409"/>
      <c r="L183" s="1411"/>
      <c r="M183" s="1409"/>
      <c r="N183" s="656"/>
      <c r="O183" s="118"/>
      <c r="P183" s="118"/>
      <c r="Q183" s="1447"/>
      <c r="R183" s="118"/>
      <c r="S183" s="118"/>
      <c r="T183" s="118"/>
      <c r="U183" s="118"/>
      <c r="V183" s="118"/>
      <c r="W183" s="118"/>
      <c r="X183" s="118"/>
      <c r="Y183" s="118"/>
      <c r="Z183" s="118"/>
      <c r="AA183" s="118"/>
      <c r="AB183" s="118"/>
      <c r="AC183" s="118"/>
      <c r="AD183" s="118"/>
      <c r="AE183" s="118"/>
      <c r="AF183" s="118"/>
      <c r="AG183" s="118"/>
      <c r="AH183" s="118"/>
      <c r="AI183" s="118"/>
      <c r="AJ183" s="118"/>
    </row>
    <row r="184" spans="1:36" outlineLevel="1" thickBot="1" x14ac:dyDescent="0.25">
      <c r="A184" s="123"/>
      <c r="B184" s="357"/>
      <c r="C184" s="883" t="s">
        <v>156</v>
      </c>
      <c r="D184" s="884"/>
      <c r="E184" s="885"/>
      <c r="F184" s="886"/>
      <c r="G184" s="884"/>
      <c r="H184" s="887" t="str">
        <f t="shared" ref="H184:H191" si="30">IF(G184="",".",E184*G184/M184)</f>
        <v>.</v>
      </c>
      <c r="I184" s="884"/>
      <c r="J184" s="885"/>
      <c r="K184" s="885"/>
      <c r="L184" s="885"/>
      <c r="M184" s="888" t="str">
        <f t="shared" ref="M184:M191" si="31">IF(E184="",".",IF(G184&lt;&gt;"",G184*E184+K184*(F184/100),(K184-L184)*(F184/100)+I184*J184))</f>
        <v>.</v>
      </c>
      <c r="N184" s="372"/>
      <c r="O184" s="113"/>
      <c r="P184" s="113"/>
      <c r="Q184" s="1448" t="str">
        <f t="shared" ref="Q184" si="32">C183&amp;C184</f>
        <v>.Farmland</v>
      </c>
      <c r="R184" s="113"/>
      <c r="S184" s="113"/>
      <c r="T184" s="113"/>
      <c r="U184" s="113"/>
      <c r="V184" s="113"/>
      <c r="W184" s="113"/>
      <c r="X184" s="113"/>
      <c r="Y184" s="113"/>
      <c r="Z184" s="113"/>
      <c r="AA184" s="113"/>
      <c r="AB184" s="113"/>
      <c r="AC184" s="113"/>
      <c r="AD184" s="113"/>
      <c r="AE184" s="113"/>
      <c r="AF184" s="113"/>
      <c r="AG184" s="113"/>
      <c r="AH184" s="113"/>
      <c r="AI184" s="113"/>
      <c r="AJ184" s="113"/>
    </row>
    <row r="185" spans="1:36" outlineLevel="1" thickTop="1" x14ac:dyDescent="0.2">
      <c r="A185" s="123"/>
      <c r="B185" s="357"/>
      <c r="C185" s="883" t="s">
        <v>156</v>
      </c>
      <c r="D185" s="884"/>
      <c r="E185" s="885"/>
      <c r="F185" s="886"/>
      <c r="G185" s="884"/>
      <c r="H185" s="887" t="str">
        <f t="shared" si="30"/>
        <v>.</v>
      </c>
      <c r="I185" s="884"/>
      <c r="J185" s="885"/>
      <c r="K185" s="885"/>
      <c r="L185" s="885"/>
      <c r="M185" s="888" t="str">
        <f t="shared" si="31"/>
        <v>.</v>
      </c>
      <c r="N185" s="372"/>
      <c r="O185" s="113"/>
      <c r="P185" s="113"/>
      <c r="Q185" s="1449" t="str">
        <f t="shared" si="29"/>
        <v>.Farmland</v>
      </c>
      <c r="R185" s="113"/>
      <c r="S185" s="113"/>
      <c r="T185" s="113"/>
      <c r="U185" s="113"/>
      <c r="V185" s="113"/>
      <c r="W185" s="113"/>
      <c r="X185" s="113"/>
      <c r="Y185" s="113"/>
      <c r="Z185" s="113"/>
      <c r="AA185" s="113"/>
      <c r="AB185" s="113"/>
      <c r="AC185" s="113"/>
      <c r="AD185" s="113"/>
      <c r="AE185" s="113"/>
      <c r="AF185" s="113"/>
      <c r="AG185" s="113"/>
      <c r="AH185" s="113"/>
      <c r="AI185" s="113"/>
      <c r="AJ185" s="113"/>
    </row>
    <row r="186" spans="1:36" ht="12" outlineLevel="1" x14ac:dyDescent="0.2">
      <c r="A186" s="123"/>
      <c r="B186" s="357"/>
      <c r="C186" s="883" t="s">
        <v>156</v>
      </c>
      <c r="D186" s="884"/>
      <c r="E186" s="885"/>
      <c r="F186" s="886"/>
      <c r="G186" s="884"/>
      <c r="H186" s="887" t="str">
        <f t="shared" si="30"/>
        <v>.</v>
      </c>
      <c r="I186" s="884"/>
      <c r="J186" s="885"/>
      <c r="K186" s="885"/>
      <c r="L186" s="885"/>
      <c r="M186" s="888" t="str">
        <f t="shared" si="31"/>
        <v>.</v>
      </c>
      <c r="N186" s="372"/>
      <c r="O186" s="113"/>
      <c r="P186" s="113"/>
      <c r="Q186" s="1449" t="str">
        <f t="shared" si="29"/>
        <v>.Farmland</v>
      </c>
      <c r="R186" s="113"/>
      <c r="S186" s="113"/>
      <c r="T186" s="113"/>
      <c r="U186" s="113"/>
      <c r="V186" s="113"/>
      <c r="W186" s="113"/>
      <c r="X186" s="113"/>
      <c r="Y186" s="113"/>
      <c r="Z186" s="113"/>
      <c r="AA186" s="113"/>
      <c r="AB186" s="113"/>
      <c r="AC186" s="113"/>
      <c r="AD186" s="113"/>
      <c r="AE186" s="113"/>
      <c r="AF186" s="113"/>
      <c r="AG186" s="113"/>
      <c r="AH186" s="113"/>
      <c r="AI186" s="113"/>
      <c r="AJ186" s="113"/>
    </row>
    <row r="187" spans="1:36" ht="12" outlineLevel="1" x14ac:dyDescent="0.2">
      <c r="A187" s="123"/>
      <c r="B187" s="357"/>
      <c r="C187" s="883" t="s">
        <v>156</v>
      </c>
      <c r="D187" s="884"/>
      <c r="E187" s="885"/>
      <c r="F187" s="886"/>
      <c r="G187" s="884"/>
      <c r="H187" s="887" t="str">
        <f t="shared" si="30"/>
        <v>.</v>
      </c>
      <c r="I187" s="884"/>
      <c r="J187" s="885"/>
      <c r="K187" s="885"/>
      <c r="L187" s="885"/>
      <c r="M187" s="888" t="str">
        <f t="shared" si="31"/>
        <v>.</v>
      </c>
      <c r="N187" s="372"/>
      <c r="O187" s="113"/>
      <c r="P187" s="113"/>
      <c r="Q187" s="1449" t="str">
        <f t="shared" si="29"/>
        <v>.Farmland</v>
      </c>
      <c r="R187" s="113"/>
      <c r="S187" s="113"/>
      <c r="T187" s="113"/>
      <c r="U187" s="113"/>
      <c r="V187" s="113"/>
      <c r="W187" s="113"/>
      <c r="X187" s="113"/>
      <c r="Y187" s="113"/>
      <c r="Z187" s="113"/>
      <c r="AA187" s="113"/>
      <c r="AB187" s="113"/>
      <c r="AC187" s="113"/>
      <c r="AD187" s="113"/>
      <c r="AE187" s="113"/>
      <c r="AF187" s="113"/>
      <c r="AG187" s="113"/>
      <c r="AH187" s="113"/>
      <c r="AI187" s="113"/>
      <c r="AJ187" s="113"/>
    </row>
    <row r="188" spans="1:36" ht="12" outlineLevel="1" x14ac:dyDescent="0.2">
      <c r="A188" s="123"/>
      <c r="B188" s="357"/>
      <c r="C188" s="883" t="s">
        <v>156</v>
      </c>
      <c r="D188" s="884"/>
      <c r="E188" s="885"/>
      <c r="F188" s="886"/>
      <c r="G188" s="884"/>
      <c r="H188" s="887" t="str">
        <f t="shared" si="30"/>
        <v>.</v>
      </c>
      <c r="I188" s="884"/>
      <c r="J188" s="885"/>
      <c r="K188" s="885"/>
      <c r="L188" s="885"/>
      <c r="M188" s="888" t="str">
        <f t="shared" si="31"/>
        <v>.</v>
      </c>
      <c r="N188" s="372"/>
      <c r="O188" s="113"/>
      <c r="P188" s="113"/>
      <c r="Q188" s="1449" t="str">
        <f t="shared" si="29"/>
        <v>.Farmland</v>
      </c>
      <c r="R188" s="113"/>
      <c r="S188" s="113"/>
      <c r="T188" s="113"/>
      <c r="U188" s="113"/>
      <c r="V188" s="113"/>
      <c r="W188" s="113"/>
      <c r="X188" s="113"/>
      <c r="Y188" s="113"/>
      <c r="Z188" s="113"/>
      <c r="AA188" s="113"/>
      <c r="AB188" s="113"/>
      <c r="AC188" s="113"/>
      <c r="AD188" s="113"/>
      <c r="AE188" s="113"/>
      <c r="AF188" s="113"/>
      <c r="AG188" s="113"/>
      <c r="AH188" s="113"/>
      <c r="AI188" s="113"/>
      <c r="AJ188" s="113"/>
    </row>
    <row r="189" spans="1:36" ht="12" outlineLevel="1" x14ac:dyDescent="0.2">
      <c r="A189" s="123"/>
      <c r="B189" s="357"/>
      <c r="C189" s="883" t="s">
        <v>156</v>
      </c>
      <c r="D189" s="884"/>
      <c r="E189" s="885"/>
      <c r="F189" s="886"/>
      <c r="G189" s="884"/>
      <c r="H189" s="887" t="str">
        <f t="shared" si="30"/>
        <v>.</v>
      </c>
      <c r="I189" s="884"/>
      <c r="J189" s="885"/>
      <c r="K189" s="885"/>
      <c r="L189" s="885"/>
      <c r="M189" s="888" t="str">
        <f t="shared" si="31"/>
        <v>.</v>
      </c>
      <c r="N189" s="372"/>
      <c r="O189" s="113"/>
      <c r="P189" s="113"/>
      <c r="Q189" s="1449" t="str">
        <f t="shared" si="29"/>
        <v>.Farmland</v>
      </c>
      <c r="R189" s="113"/>
      <c r="S189" s="113"/>
      <c r="T189" s="113"/>
      <c r="U189" s="113"/>
      <c r="V189" s="113"/>
      <c r="W189" s="113"/>
      <c r="X189" s="113"/>
      <c r="Y189" s="113"/>
      <c r="Z189" s="113"/>
      <c r="AA189" s="113"/>
      <c r="AB189" s="113"/>
      <c r="AC189" s="113"/>
      <c r="AD189" s="113"/>
      <c r="AE189" s="113"/>
      <c r="AF189" s="113"/>
      <c r="AG189" s="113"/>
      <c r="AH189" s="113"/>
      <c r="AI189" s="113"/>
      <c r="AJ189" s="113"/>
    </row>
    <row r="190" spans="1:36" ht="12" outlineLevel="1" x14ac:dyDescent="0.2">
      <c r="A190" s="123"/>
      <c r="B190" s="357"/>
      <c r="C190" s="883" t="s">
        <v>156</v>
      </c>
      <c r="D190" s="884"/>
      <c r="E190" s="885"/>
      <c r="F190" s="886"/>
      <c r="G190" s="884"/>
      <c r="H190" s="887" t="str">
        <f t="shared" si="30"/>
        <v>.</v>
      </c>
      <c r="I190" s="884"/>
      <c r="J190" s="885"/>
      <c r="K190" s="885"/>
      <c r="L190" s="885"/>
      <c r="M190" s="888" t="str">
        <f t="shared" si="31"/>
        <v>.</v>
      </c>
      <c r="N190" s="372"/>
      <c r="O190" s="113"/>
      <c r="P190" s="113"/>
      <c r="Q190" s="1449" t="str">
        <f t="shared" si="29"/>
        <v>.Farmland</v>
      </c>
      <c r="R190" s="113"/>
      <c r="S190" s="113"/>
      <c r="T190" s="113"/>
      <c r="U190" s="113"/>
      <c r="V190" s="113"/>
      <c r="W190" s="113"/>
      <c r="X190" s="113"/>
      <c r="Y190" s="113"/>
      <c r="Z190" s="113"/>
      <c r="AA190" s="113"/>
      <c r="AB190" s="113"/>
      <c r="AC190" s="113"/>
      <c r="AD190" s="113"/>
      <c r="AE190" s="113"/>
      <c r="AF190" s="113"/>
      <c r="AG190" s="113"/>
      <c r="AH190" s="113"/>
      <c r="AI190" s="113"/>
      <c r="AJ190" s="113"/>
    </row>
    <row r="191" spans="1:36" ht="12" outlineLevel="1" x14ac:dyDescent="0.2">
      <c r="A191" s="123"/>
      <c r="B191" s="357"/>
      <c r="C191" s="883" t="s">
        <v>156</v>
      </c>
      <c r="D191" s="884"/>
      <c r="E191" s="885"/>
      <c r="F191" s="886"/>
      <c r="G191" s="884"/>
      <c r="H191" s="887" t="str">
        <f t="shared" si="30"/>
        <v>.</v>
      </c>
      <c r="I191" s="884"/>
      <c r="J191" s="885"/>
      <c r="K191" s="885"/>
      <c r="L191" s="885"/>
      <c r="M191" s="888" t="str">
        <f t="shared" si="31"/>
        <v>.</v>
      </c>
      <c r="N191" s="372"/>
      <c r="O191" s="113"/>
      <c r="P191" s="113"/>
      <c r="Q191" s="1449" t="str">
        <f t="shared" si="29"/>
        <v>.Farmland</v>
      </c>
      <c r="R191" s="113"/>
      <c r="S191" s="113"/>
      <c r="T191" s="113"/>
      <c r="U191" s="113"/>
      <c r="V191" s="113"/>
      <c r="W191" s="113"/>
      <c r="X191" s="113"/>
      <c r="Y191" s="113"/>
      <c r="Z191" s="113"/>
      <c r="AA191" s="113"/>
      <c r="AB191" s="113"/>
      <c r="AC191" s="113"/>
      <c r="AD191" s="113"/>
      <c r="AE191" s="113"/>
      <c r="AF191" s="113"/>
      <c r="AG191" s="113"/>
      <c r="AH191" s="113"/>
      <c r="AI191" s="113"/>
      <c r="AJ191" s="113"/>
    </row>
    <row r="192" spans="1:36" s="119" customFormat="1" ht="12" customHeight="1" x14ac:dyDescent="0.2">
      <c r="A192" s="123"/>
      <c r="B192" s="371"/>
      <c r="C192" s="1409" t="str">
        <f>C55</f>
        <v>.</v>
      </c>
      <c r="D192" s="1409"/>
      <c r="E192" s="1410"/>
      <c r="F192" s="1410"/>
      <c r="G192" s="1410"/>
      <c r="H192" s="1410"/>
      <c r="I192" s="1410"/>
      <c r="J192" s="1410"/>
      <c r="K192" s="1409"/>
      <c r="L192" s="1411"/>
      <c r="M192" s="1409"/>
      <c r="N192" s="656"/>
      <c r="O192" s="118"/>
      <c r="P192" s="118"/>
      <c r="Q192" s="1447"/>
      <c r="R192" s="118"/>
      <c r="S192" s="118"/>
      <c r="T192" s="118"/>
      <c r="U192" s="118"/>
      <c r="V192" s="118"/>
      <c r="W192" s="118"/>
      <c r="X192" s="118"/>
      <c r="Y192" s="118"/>
      <c r="Z192" s="118"/>
      <c r="AA192" s="118"/>
      <c r="AB192" s="118"/>
      <c r="AC192" s="118"/>
      <c r="AD192" s="118"/>
      <c r="AE192" s="118"/>
      <c r="AF192" s="118"/>
      <c r="AG192" s="118"/>
      <c r="AH192" s="118"/>
      <c r="AI192" s="118"/>
      <c r="AJ192" s="118"/>
    </row>
    <row r="193" spans="1:36" outlineLevel="1" thickBot="1" x14ac:dyDescent="0.25">
      <c r="A193" s="123"/>
      <c r="B193" s="357"/>
      <c r="C193" s="883" t="s">
        <v>156</v>
      </c>
      <c r="D193" s="884"/>
      <c r="E193" s="885"/>
      <c r="F193" s="886"/>
      <c r="G193" s="884"/>
      <c r="H193" s="887" t="str">
        <f t="shared" ref="H193:H194" si="33">IF(G193="",".",E193*G193/M193)</f>
        <v>.</v>
      </c>
      <c r="I193" s="884"/>
      <c r="J193" s="885"/>
      <c r="K193" s="885"/>
      <c r="L193" s="885"/>
      <c r="M193" s="888" t="str">
        <f t="shared" si="24"/>
        <v>.</v>
      </c>
      <c r="N193" s="372"/>
      <c r="O193" s="113"/>
      <c r="P193" s="113"/>
      <c r="Q193" s="1448" t="str">
        <f t="shared" ref="Q193" si="34">C192&amp;C193</f>
        <v>.Farmland</v>
      </c>
      <c r="R193" s="113"/>
      <c r="S193" s="113"/>
      <c r="T193" s="113"/>
      <c r="U193" s="113"/>
      <c r="V193" s="113"/>
      <c r="W193" s="113"/>
      <c r="X193" s="113"/>
      <c r="Y193" s="113"/>
      <c r="Z193" s="113"/>
      <c r="AA193" s="113"/>
      <c r="AB193" s="113"/>
      <c r="AC193" s="113"/>
      <c r="AD193" s="113"/>
      <c r="AE193" s="113"/>
      <c r="AF193" s="113"/>
      <c r="AG193" s="113"/>
      <c r="AH193" s="113"/>
      <c r="AI193" s="113"/>
      <c r="AJ193" s="113"/>
    </row>
    <row r="194" spans="1:36" outlineLevel="1" thickTop="1" x14ac:dyDescent="0.2">
      <c r="A194" s="123"/>
      <c r="B194" s="357"/>
      <c r="C194" s="883" t="s">
        <v>156</v>
      </c>
      <c r="D194" s="884"/>
      <c r="E194" s="885"/>
      <c r="F194" s="886"/>
      <c r="G194" s="884"/>
      <c r="H194" s="887" t="str">
        <f t="shared" si="33"/>
        <v>.</v>
      </c>
      <c r="I194" s="884"/>
      <c r="J194" s="885"/>
      <c r="K194" s="885"/>
      <c r="L194" s="885"/>
      <c r="M194" s="888" t="str">
        <f t="shared" si="24"/>
        <v>.</v>
      </c>
      <c r="N194" s="372"/>
      <c r="O194" s="113"/>
      <c r="P194" s="113"/>
      <c r="Q194" s="1449" t="str">
        <f t="shared" si="29"/>
        <v>.Farmland</v>
      </c>
      <c r="R194" s="113"/>
      <c r="S194" s="113"/>
      <c r="T194" s="113"/>
      <c r="U194" s="113"/>
      <c r="V194" s="113"/>
      <c r="W194" s="113"/>
      <c r="X194" s="113"/>
      <c r="Y194" s="113"/>
      <c r="Z194" s="113"/>
      <c r="AA194" s="113"/>
      <c r="AB194" s="113"/>
      <c r="AC194" s="113"/>
      <c r="AD194" s="113"/>
      <c r="AE194" s="113"/>
      <c r="AF194" s="113"/>
      <c r="AG194" s="113"/>
      <c r="AH194" s="113"/>
      <c r="AI194" s="113"/>
      <c r="AJ194" s="113"/>
    </row>
    <row r="195" spans="1:36" ht="12" outlineLevel="1" x14ac:dyDescent="0.2">
      <c r="A195" s="123"/>
      <c r="B195" s="357"/>
      <c r="C195" s="883" t="s">
        <v>156</v>
      </c>
      <c r="D195" s="884"/>
      <c r="E195" s="885"/>
      <c r="F195" s="886"/>
      <c r="G195" s="884"/>
      <c r="H195" s="887" t="str">
        <f t="shared" si="23"/>
        <v>.</v>
      </c>
      <c r="I195" s="884"/>
      <c r="J195" s="885"/>
      <c r="K195" s="885"/>
      <c r="L195" s="885"/>
      <c r="M195" s="888" t="str">
        <f t="shared" si="24"/>
        <v>.</v>
      </c>
      <c r="N195" s="372"/>
      <c r="O195" s="113"/>
      <c r="P195" s="113"/>
      <c r="Q195" s="1449" t="str">
        <f t="shared" si="29"/>
        <v>.Farmland</v>
      </c>
      <c r="R195" s="113"/>
      <c r="S195" s="113"/>
      <c r="T195" s="113"/>
      <c r="U195" s="113"/>
      <c r="V195" s="113"/>
      <c r="W195" s="113"/>
      <c r="X195" s="113"/>
      <c r="Y195" s="113"/>
      <c r="Z195" s="113"/>
      <c r="AA195" s="113"/>
      <c r="AB195" s="113"/>
      <c r="AC195" s="113"/>
      <c r="AD195" s="113"/>
      <c r="AE195" s="113"/>
      <c r="AF195" s="113"/>
      <c r="AG195" s="113"/>
      <c r="AH195" s="113"/>
      <c r="AI195" s="113"/>
      <c r="AJ195" s="113"/>
    </row>
    <row r="196" spans="1:36" ht="12" outlineLevel="1" x14ac:dyDescent="0.2">
      <c r="A196" s="123"/>
      <c r="B196" s="357"/>
      <c r="C196" s="883" t="s">
        <v>156</v>
      </c>
      <c r="D196" s="884"/>
      <c r="E196" s="885"/>
      <c r="F196" s="886"/>
      <c r="G196" s="884"/>
      <c r="H196" s="887" t="str">
        <f t="shared" si="23"/>
        <v>.</v>
      </c>
      <c r="I196" s="884"/>
      <c r="J196" s="885"/>
      <c r="K196" s="885"/>
      <c r="L196" s="885"/>
      <c r="M196" s="888" t="str">
        <f t="shared" si="24"/>
        <v>.</v>
      </c>
      <c r="N196" s="372"/>
      <c r="O196" s="113"/>
      <c r="P196" s="113"/>
      <c r="Q196" s="1449" t="str">
        <f t="shared" si="29"/>
        <v>.Farmland</v>
      </c>
      <c r="R196" s="113"/>
      <c r="S196" s="113"/>
      <c r="T196" s="113"/>
      <c r="U196" s="113"/>
      <c r="V196" s="113"/>
      <c r="W196" s="113"/>
      <c r="X196" s="113"/>
      <c r="Y196" s="113"/>
      <c r="Z196" s="113"/>
      <c r="AA196" s="113"/>
      <c r="AB196" s="113"/>
      <c r="AC196" s="113"/>
      <c r="AD196" s="113"/>
      <c r="AE196" s="113"/>
      <c r="AF196" s="113"/>
      <c r="AG196" s="113"/>
      <c r="AH196" s="113"/>
      <c r="AI196" s="113"/>
      <c r="AJ196" s="113"/>
    </row>
    <row r="197" spans="1:36" ht="12" outlineLevel="1" x14ac:dyDescent="0.2">
      <c r="A197" s="123"/>
      <c r="B197" s="357"/>
      <c r="C197" s="883" t="s">
        <v>156</v>
      </c>
      <c r="D197" s="884"/>
      <c r="E197" s="885"/>
      <c r="F197" s="886"/>
      <c r="G197" s="884"/>
      <c r="H197" s="887" t="str">
        <f t="shared" si="23"/>
        <v>.</v>
      </c>
      <c r="I197" s="884"/>
      <c r="J197" s="885"/>
      <c r="K197" s="885"/>
      <c r="L197" s="885"/>
      <c r="M197" s="888" t="str">
        <f t="shared" si="24"/>
        <v>.</v>
      </c>
      <c r="N197" s="372"/>
      <c r="O197" s="113"/>
      <c r="P197" s="113"/>
      <c r="Q197" s="1449" t="str">
        <f t="shared" si="29"/>
        <v>.Farmland</v>
      </c>
      <c r="R197" s="113"/>
      <c r="S197" s="113"/>
      <c r="T197" s="113"/>
      <c r="U197" s="113"/>
      <c r="V197" s="113"/>
      <c r="W197" s="113"/>
      <c r="X197" s="113"/>
      <c r="Y197" s="113"/>
      <c r="Z197" s="113"/>
      <c r="AA197" s="113"/>
      <c r="AB197" s="113"/>
      <c r="AC197" s="113"/>
      <c r="AD197" s="113"/>
      <c r="AE197" s="113"/>
      <c r="AF197" s="113"/>
      <c r="AG197" s="113"/>
      <c r="AH197" s="113"/>
      <c r="AI197" s="113"/>
      <c r="AJ197" s="113"/>
    </row>
    <row r="198" spans="1:36" ht="12" outlineLevel="1" x14ac:dyDescent="0.2">
      <c r="A198" s="123"/>
      <c r="B198" s="357"/>
      <c r="C198" s="883" t="s">
        <v>156</v>
      </c>
      <c r="D198" s="884"/>
      <c r="E198" s="885"/>
      <c r="F198" s="886"/>
      <c r="G198" s="884"/>
      <c r="H198" s="887" t="str">
        <f t="shared" si="23"/>
        <v>.</v>
      </c>
      <c r="I198" s="884"/>
      <c r="J198" s="885"/>
      <c r="K198" s="885"/>
      <c r="L198" s="885"/>
      <c r="M198" s="888" t="str">
        <f t="shared" si="24"/>
        <v>.</v>
      </c>
      <c r="N198" s="372"/>
      <c r="O198" s="113"/>
      <c r="P198" s="113"/>
      <c r="Q198" s="1449" t="str">
        <f t="shared" si="29"/>
        <v>.Farmland</v>
      </c>
      <c r="R198" s="113"/>
      <c r="S198" s="113"/>
      <c r="T198" s="113"/>
      <c r="U198" s="113"/>
      <c r="V198" s="113"/>
      <c r="W198" s="113"/>
      <c r="X198" s="113"/>
      <c r="Y198" s="113"/>
      <c r="Z198" s="113"/>
      <c r="AA198" s="113"/>
      <c r="AB198" s="113"/>
      <c r="AC198" s="113"/>
      <c r="AD198" s="113"/>
      <c r="AE198" s="113"/>
      <c r="AF198" s="113"/>
      <c r="AG198" s="113"/>
      <c r="AH198" s="113"/>
      <c r="AI198" s="113"/>
      <c r="AJ198" s="113"/>
    </row>
    <row r="199" spans="1:36" ht="12" outlineLevel="1" x14ac:dyDescent="0.2">
      <c r="A199" s="123"/>
      <c r="B199" s="357"/>
      <c r="C199" s="883" t="s">
        <v>156</v>
      </c>
      <c r="D199" s="884"/>
      <c r="E199" s="885"/>
      <c r="F199" s="886"/>
      <c r="G199" s="884"/>
      <c r="H199" s="887" t="str">
        <f t="shared" si="23"/>
        <v>.</v>
      </c>
      <c r="I199" s="884"/>
      <c r="J199" s="885"/>
      <c r="K199" s="885"/>
      <c r="L199" s="885"/>
      <c r="M199" s="888" t="str">
        <f t="shared" si="24"/>
        <v>.</v>
      </c>
      <c r="N199" s="372"/>
      <c r="O199" s="113"/>
      <c r="P199" s="113"/>
      <c r="Q199" s="1449" t="str">
        <f t="shared" si="29"/>
        <v>.Farmland</v>
      </c>
      <c r="R199" s="113"/>
      <c r="S199" s="113"/>
      <c r="T199" s="113"/>
      <c r="U199" s="113"/>
      <c r="V199" s="113"/>
      <c r="W199" s="113"/>
      <c r="X199" s="113"/>
      <c r="Y199" s="113"/>
      <c r="Z199" s="113"/>
      <c r="AA199" s="113"/>
      <c r="AB199" s="113"/>
      <c r="AC199" s="113"/>
      <c r="AD199" s="113"/>
      <c r="AE199" s="113"/>
      <c r="AF199" s="113"/>
      <c r="AG199" s="113"/>
      <c r="AH199" s="113"/>
      <c r="AI199" s="113"/>
      <c r="AJ199" s="113"/>
    </row>
    <row r="200" spans="1:36" ht="12" outlineLevel="1" x14ac:dyDescent="0.2">
      <c r="A200" s="123"/>
      <c r="B200" s="357"/>
      <c r="C200" s="883" t="s">
        <v>156</v>
      </c>
      <c r="D200" s="884"/>
      <c r="E200" s="885"/>
      <c r="F200" s="886"/>
      <c r="G200" s="884"/>
      <c r="H200" s="887" t="str">
        <f t="shared" si="1"/>
        <v>.</v>
      </c>
      <c r="I200" s="884"/>
      <c r="J200" s="885"/>
      <c r="K200" s="885"/>
      <c r="L200" s="885"/>
      <c r="M200" s="888" t="str">
        <f t="shared" si="24"/>
        <v>.</v>
      </c>
      <c r="N200" s="372"/>
      <c r="O200" s="113"/>
      <c r="P200" s="113"/>
      <c r="Q200" s="1449" t="str">
        <f t="shared" si="29"/>
        <v>.Farmland</v>
      </c>
      <c r="R200" s="113"/>
      <c r="S200" s="113"/>
      <c r="T200" s="113"/>
      <c r="U200" s="113"/>
      <c r="V200" s="113"/>
      <c r="W200" s="113"/>
      <c r="X200" s="113"/>
      <c r="Y200" s="113"/>
      <c r="Z200" s="113"/>
      <c r="AA200" s="113"/>
      <c r="AB200" s="113"/>
      <c r="AC200" s="113"/>
      <c r="AD200" s="113"/>
      <c r="AE200" s="113"/>
      <c r="AF200" s="113"/>
      <c r="AG200" s="113"/>
      <c r="AH200" s="113"/>
      <c r="AI200" s="113"/>
      <c r="AJ200" s="113"/>
    </row>
    <row r="201" spans="1:36" s="121" customFormat="1" ht="12" x14ac:dyDescent="0.2">
      <c r="A201" s="123"/>
      <c r="B201" s="334"/>
      <c r="C201" s="138"/>
      <c r="D201" s="138" t="s">
        <v>266</v>
      </c>
      <c r="E201" s="141">
        <f>SUM(E157:E200)</f>
        <v>433</v>
      </c>
      <c r="F201" s="139"/>
      <c r="G201" s="140"/>
      <c r="H201" s="1540"/>
      <c r="I201" s="140"/>
      <c r="J201" s="141">
        <f>SUM(J157:J200)</f>
        <v>21</v>
      </c>
      <c r="K201" s="141">
        <f>SUM(K157:K200)</f>
        <v>491160520</v>
      </c>
      <c r="L201" s="141">
        <f>SUM(L157:L200)</f>
        <v>3850700</v>
      </c>
      <c r="M201" s="694">
        <f>SUM(M157:M200)</f>
        <v>787326.35512299999</v>
      </c>
      <c r="N201" s="372"/>
      <c r="O201" s="251"/>
      <c r="P201" s="251"/>
      <c r="Q201" s="1450"/>
      <c r="R201" s="251"/>
      <c r="S201" s="251"/>
      <c r="T201" s="251"/>
      <c r="U201" s="251"/>
      <c r="V201" s="113"/>
      <c r="W201" s="251"/>
      <c r="X201" s="251"/>
      <c r="Y201" s="251"/>
      <c r="Z201" s="251"/>
      <c r="AA201" s="251"/>
      <c r="AB201" s="251"/>
      <c r="AC201" s="251"/>
      <c r="AD201" s="251"/>
      <c r="AE201" s="251"/>
      <c r="AF201" s="251"/>
      <c r="AG201" s="251"/>
      <c r="AH201" s="251"/>
      <c r="AI201" s="251"/>
      <c r="AJ201" s="251"/>
    </row>
    <row r="202" spans="1:36" s="119" customFormat="1" ht="12" customHeight="1" x14ac:dyDescent="0.2">
      <c r="A202" s="123"/>
      <c r="B202" s="371"/>
      <c r="C202" s="1409" t="str">
        <f>C19</f>
        <v>Gosford</v>
      </c>
      <c r="D202" s="1409"/>
      <c r="E202" s="1410"/>
      <c r="F202" s="1410"/>
      <c r="G202" s="1410"/>
      <c r="H202" s="1410"/>
      <c r="I202" s="1410"/>
      <c r="J202" s="1410"/>
      <c r="K202" s="1409"/>
      <c r="L202" s="1411"/>
      <c r="M202" s="1409"/>
      <c r="N202" s="656"/>
      <c r="O202" s="118"/>
      <c r="P202" s="118"/>
      <c r="Q202" s="1447"/>
      <c r="R202" s="118"/>
      <c r="S202" s="118"/>
      <c r="T202" s="118"/>
      <c r="U202" s="118"/>
      <c r="V202" s="118"/>
      <c r="W202" s="118"/>
      <c r="X202" s="118"/>
      <c r="Y202" s="118"/>
      <c r="Z202" s="118"/>
      <c r="AA202" s="118"/>
      <c r="AB202" s="118"/>
      <c r="AC202" s="118"/>
      <c r="AD202" s="118"/>
      <c r="AE202" s="118"/>
      <c r="AF202" s="118"/>
      <c r="AG202" s="118"/>
      <c r="AH202" s="118"/>
      <c r="AI202" s="118"/>
      <c r="AJ202" s="118"/>
    </row>
    <row r="203" spans="1:36" thickBot="1" x14ac:dyDescent="0.25">
      <c r="A203" s="123"/>
      <c r="B203" s="357"/>
      <c r="C203" s="883" t="s">
        <v>158</v>
      </c>
      <c r="D203" s="884"/>
      <c r="E203" s="885"/>
      <c r="F203" s="886"/>
      <c r="G203" s="884"/>
      <c r="H203" s="887" t="str">
        <f t="shared" ref="H203:H244" si="35">IF(G203="",".",E203*G203/M203)</f>
        <v>.</v>
      </c>
      <c r="I203" s="884"/>
      <c r="J203" s="885"/>
      <c r="K203" s="885"/>
      <c r="L203" s="885"/>
      <c r="M203" s="888" t="str">
        <f t="shared" ref="M203:M246" si="36">IF(E203="",".",IF(G203&lt;&gt;"",G203*E203+K203*(F203/100),(K203-L203)*(F203/100)+I203*J203))</f>
        <v>.</v>
      </c>
      <c r="N203" s="372"/>
      <c r="O203" s="113"/>
      <c r="P203" s="113"/>
      <c r="Q203" s="1448" t="str">
        <f t="shared" ref="Q203" si="37">C202&amp;C203</f>
        <v>GosfordMining</v>
      </c>
      <c r="R203" s="113"/>
      <c r="S203" s="113"/>
      <c r="T203" s="113"/>
      <c r="U203" s="113"/>
      <c r="V203" s="113"/>
      <c r="W203" s="113"/>
      <c r="X203" s="113"/>
      <c r="Y203" s="113"/>
      <c r="Z203" s="113"/>
      <c r="AA203" s="113"/>
      <c r="AB203" s="113"/>
      <c r="AC203" s="113"/>
      <c r="AD203" s="113"/>
      <c r="AE203" s="113"/>
      <c r="AF203" s="113"/>
      <c r="AG203" s="113"/>
      <c r="AH203" s="113"/>
      <c r="AI203" s="113"/>
      <c r="AJ203" s="113"/>
    </row>
    <row r="204" spans="1:36" thickTop="1" x14ac:dyDescent="0.2">
      <c r="A204" s="123"/>
      <c r="B204" s="357"/>
      <c r="C204" s="883" t="s">
        <v>158</v>
      </c>
      <c r="D204" s="884"/>
      <c r="E204" s="885"/>
      <c r="F204" s="886"/>
      <c r="G204" s="884"/>
      <c r="H204" s="887" t="str">
        <f t="shared" si="35"/>
        <v>.</v>
      </c>
      <c r="I204" s="884"/>
      <c r="J204" s="885"/>
      <c r="K204" s="885"/>
      <c r="L204" s="885"/>
      <c r="M204" s="888" t="str">
        <f t="shared" si="36"/>
        <v>.</v>
      </c>
      <c r="N204" s="372"/>
      <c r="O204" s="113"/>
      <c r="P204" s="113"/>
      <c r="Q204" s="1449" t="str">
        <f>Q203</f>
        <v>GosfordMining</v>
      </c>
      <c r="R204" s="113"/>
      <c r="S204" s="113"/>
      <c r="T204" s="113"/>
      <c r="U204" s="113"/>
      <c r="V204" s="113"/>
      <c r="W204" s="113"/>
      <c r="X204" s="113"/>
      <c r="Y204" s="113"/>
      <c r="Z204" s="113"/>
      <c r="AA204" s="113"/>
      <c r="AB204" s="113"/>
      <c r="AC204" s="113"/>
      <c r="AD204" s="113"/>
      <c r="AE204" s="113"/>
      <c r="AF204" s="113"/>
      <c r="AG204" s="113"/>
      <c r="AH204" s="113"/>
      <c r="AI204" s="113"/>
      <c r="AJ204" s="113"/>
    </row>
    <row r="205" spans="1:36" ht="12" x14ac:dyDescent="0.2">
      <c r="A205" s="123"/>
      <c r="B205" s="357"/>
      <c r="C205" s="883" t="s">
        <v>158</v>
      </c>
      <c r="D205" s="884"/>
      <c r="E205" s="885"/>
      <c r="F205" s="886"/>
      <c r="G205" s="884"/>
      <c r="H205" s="887" t="str">
        <f t="shared" si="35"/>
        <v>.</v>
      </c>
      <c r="I205" s="884"/>
      <c r="J205" s="885"/>
      <c r="K205" s="885"/>
      <c r="L205" s="885"/>
      <c r="M205" s="888" t="str">
        <f t="shared" si="36"/>
        <v>.</v>
      </c>
      <c r="N205" s="372"/>
      <c r="O205" s="113"/>
      <c r="P205" s="113"/>
      <c r="Q205" s="1449" t="str">
        <f t="shared" ref="Q205:Q210" si="38">Q204</f>
        <v>GosfordMining</v>
      </c>
      <c r="R205" s="113"/>
      <c r="S205" s="113"/>
      <c r="T205" s="113"/>
      <c r="U205" s="113"/>
      <c r="V205" s="113"/>
      <c r="W205" s="113"/>
      <c r="X205" s="113"/>
      <c r="Y205" s="113"/>
      <c r="Z205" s="113"/>
      <c r="AA205" s="113"/>
      <c r="AB205" s="113"/>
      <c r="AC205" s="113"/>
      <c r="AD205" s="113"/>
      <c r="AE205" s="113"/>
      <c r="AF205" s="113"/>
      <c r="AG205" s="113"/>
      <c r="AH205" s="113"/>
      <c r="AI205" s="113"/>
      <c r="AJ205" s="113"/>
    </row>
    <row r="206" spans="1:36" ht="12" x14ac:dyDescent="0.2">
      <c r="A206" s="123"/>
      <c r="B206" s="357"/>
      <c r="C206" s="883" t="s">
        <v>158</v>
      </c>
      <c r="D206" s="884"/>
      <c r="E206" s="885"/>
      <c r="F206" s="886"/>
      <c r="G206" s="884"/>
      <c r="H206" s="887" t="str">
        <f t="shared" si="35"/>
        <v>.</v>
      </c>
      <c r="I206" s="884"/>
      <c r="J206" s="885"/>
      <c r="K206" s="885"/>
      <c r="L206" s="885"/>
      <c r="M206" s="888" t="str">
        <f t="shared" si="36"/>
        <v>.</v>
      </c>
      <c r="N206" s="372"/>
      <c r="O206" s="113"/>
      <c r="P206" s="113"/>
      <c r="Q206" s="1449" t="str">
        <f t="shared" si="38"/>
        <v>GosfordMining</v>
      </c>
      <c r="R206" s="113"/>
      <c r="S206" s="113"/>
      <c r="T206" s="113"/>
      <c r="U206" s="113"/>
      <c r="V206" s="113"/>
      <c r="W206" s="113"/>
      <c r="X206" s="113"/>
      <c r="Y206" s="113"/>
      <c r="Z206" s="113"/>
      <c r="AA206" s="113"/>
      <c r="AB206" s="113"/>
      <c r="AC206" s="113"/>
      <c r="AD206" s="113"/>
      <c r="AE206" s="113"/>
      <c r="AF206" s="113"/>
      <c r="AG206" s="113"/>
      <c r="AH206" s="113"/>
      <c r="AI206" s="113"/>
      <c r="AJ206" s="113"/>
    </row>
    <row r="207" spans="1:36" ht="12" x14ac:dyDescent="0.2">
      <c r="A207" s="123"/>
      <c r="B207" s="357"/>
      <c r="C207" s="883" t="s">
        <v>158</v>
      </c>
      <c r="D207" s="884"/>
      <c r="E207" s="885"/>
      <c r="F207" s="886"/>
      <c r="G207" s="884"/>
      <c r="H207" s="887" t="str">
        <f t="shared" si="35"/>
        <v>.</v>
      </c>
      <c r="I207" s="884"/>
      <c r="J207" s="885"/>
      <c r="K207" s="885"/>
      <c r="L207" s="885"/>
      <c r="M207" s="888" t="str">
        <f t="shared" si="36"/>
        <v>.</v>
      </c>
      <c r="N207" s="372"/>
      <c r="O207" s="113"/>
      <c r="P207" s="113"/>
      <c r="Q207" s="1449" t="str">
        <f t="shared" si="38"/>
        <v>GosfordMining</v>
      </c>
      <c r="R207" s="113"/>
      <c r="S207" s="113"/>
      <c r="T207" s="113"/>
      <c r="U207" s="113"/>
      <c r="V207" s="113"/>
      <c r="W207" s="113"/>
      <c r="X207" s="113"/>
      <c r="Y207" s="113"/>
      <c r="Z207" s="113"/>
      <c r="AA207" s="113"/>
      <c r="AB207" s="113"/>
      <c r="AC207" s="113"/>
      <c r="AD207" s="113"/>
      <c r="AE207" s="113"/>
      <c r="AF207" s="113"/>
      <c r="AG207" s="113"/>
      <c r="AH207" s="113"/>
      <c r="AI207" s="113"/>
      <c r="AJ207" s="113"/>
    </row>
    <row r="208" spans="1:36" ht="12" x14ac:dyDescent="0.2">
      <c r="A208" s="123"/>
      <c r="B208" s="357"/>
      <c r="C208" s="883" t="s">
        <v>158</v>
      </c>
      <c r="D208" s="884"/>
      <c r="E208" s="885"/>
      <c r="F208" s="886"/>
      <c r="G208" s="884"/>
      <c r="H208" s="887" t="str">
        <f t="shared" si="35"/>
        <v>.</v>
      </c>
      <c r="I208" s="884"/>
      <c r="J208" s="885"/>
      <c r="K208" s="885"/>
      <c r="L208" s="885"/>
      <c r="M208" s="888" t="str">
        <f t="shared" si="36"/>
        <v>.</v>
      </c>
      <c r="N208" s="372"/>
      <c r="O208" s="113"/>
      <c r="P208" s="113"/>
      <c r="Q208" s="1449" t="str">
        <f t="shared" si="38"/>
        <v>GosfordMining</v>
      </c>
      <c r="R208" s="113"/>
      <c r="S208" s="113"/>
      <c r="T208" s="113"/>
      <c r="U208" s="113"/>
      <c r="V208" s="113"/>
      <c r="W208" s="113"/>
      <c r="X208" s="113"/>
      <c r="Y208" s="113"/>
      <c r="Z208" s="113"/>
      <c r="AA208" s="113"/>
      <c r="AB208" s="113"/>
      <c r="AC208" s="113"/>
      <c r="AD208" s="113"/>
      <c r="AE208" s="113"/>
      <c r="AF208" s="113"/>
      <c r="AG208" s="113"/>
      <c r="AH208" s="113"/>
      <c r="AI208" s="113"/>
      <c r="AJ208" s="113"/>
    </row>
    <row r="209" spans="1:36" ht="12" x14ac:dyDescent="0.2">
      <c r="A209" s="123"/>
      <c r="B209" s="357"/>
      <c r="C209" s="883" t="s">
        <v>158</v>
      </c>
      <c r="D209" s="884"/>
      <c r="E209" s="885"/>
      <c r="F209" s="886"/>
      <c r="G209" s="884"/>
      <c r="H209" s="887" t="str">
        <f t="shared" si="35"/>
        <v>.</v>
      </c>
      <c r="I209" s="884"/>
      <c r="J209" s="885"/>
      <c r="K209" s="885"/>
      <c r="L209" s="885"/>
      <c r="M209" s="888" t="str">
        <f t="shared" si="36"/>
        <v>.</v>
      </c>
      <c r="N209" s="372"/>
      <c r="O209" s="113"/>
      <c r="P209" s="113"/>
      <c r="Q209" s="1449" t="str">
        <f t="shared" si="38"/>
        <v>GosfordMining</v>
      </c>
      <c r="R209" s="113"/>
      <c r="S209" s="113"/>
      <c r="T209" s="113"/>
      <c r="U209" s="113"/>
      <c r="V209" s="113"/>
      <c r="W209" s="113"/>
      <c r="X209" s="113"/>
      <c r="Y209" s="113"/>
      <c r="Z209" s="113"/>
      <c r="AA209" s="113"/>
      <c r="AB209" s="113"/>
      <c r="AC209" s="113"/>
      <c r="AD209" s="113"/>
      <c r="AE209" s="113"/>
      <c r="AF209" s="113"/>
      <c r="AG209" s="113"/>
      <c r="AH209" s="113"/>
      <c r="AI209" s="113"/>
      <c r="AJ209" s="113"/>
    </row>
    <row r="210" spans="1:36" ht="12" x14ac:dyDescent="0.2">
      <c r="A210" s="123"/>
      <c r="B210" s="357"/>
      <c r="C210" s="883" t="s">
        <v>158</v>
      </c>
      <c r="D210" s="884"/>
      <c r="E210" s="885"/>
      <c r="F210" s="886"/>
      <c r="G210" s="884"/>
      <c r="H210" s="887" t="str">
        <f t="shared" si="35"/>
        <v>.</v>
      </c>
      <c r="I210" s="884"/>
      <c r="J210" s="885"/>
      <c r="K210" s="885"/>
      <c r="L210" s="885"/>
      <c r="M210" s="888" t="str">
        <f t="shared" si="36"/>
        <v>.</v>
      </c>
      <c r="N210" s="372"/>
      <c r="O210" s="113"/>
      <c r="P210" s="113"/>
      <c r="Q210" s="1449" t="str">
        <f t="shared" si="38"/>
        <v>GosfordMining</v>
      </c>
      <c r="R210" s="113"/>
      <c r="S210" s="113"/>
      <c r="T210" s="113"/>
      <c r="U210" s="113"/>
      <c r="V210" s="113"/>
      <c r="W210" s="113"/>
      <c r="X210" s="113"/>
      <c r="Y210" s="113"/>
      <c r="Z210" s="113"/>
      <c r="AA210" s="113"/>
      <c r="AB210" s="113"/>
      <c r="AC210" s="113"/>
      <c r="AD210" s="113"/>
      <c r="AE210" s="113"/>
      <c r="AF210" s="113"/>
      <c r="AG210" s="113"/>
      <c r="AH210" s="113"/>
      <c r="AI210" s="113"/>
      <c r="AJ210" s="113"/>
    </row>
    <row r="211" spans="1:36" s="119" customFormat="1" ht="12" customHeight="1" x14ac:dyDescent="0.2">
      <c r="A211" s="123"/>
      <c r="B211" s="371"/>
      <c r="C211" s="1409" t="str">
        <f>C28</f>
        <v>Wyong</v>
      </c>
      <c r="D211" s="1409"/>
      <c r="E211" s="1410"/>
      <c r="F211" s="1410"/>
      <c r="G211" s="1410"/>
      <c r="H211" s="1410"/>
      <c r="I211" s="1410"/>
      <c r="J211" s="1410"/>
      <c r="K211" s="1409"/>
      <c r="L211" s="1411"/>
      <c r="M211" s="1409"/>
      <c r="N211" s="656"/>
      <c r="O211" s="118"/>
      <c r="P211" s="118"/>
      <c r="Q211" s="1447"/>
      <c r="R211" s="118"/>
      <c r="S211" s="118"/>
      <c r="T211" s="118"/>
      <c r="U211" s="118"/>
      <c r="V211" s="118"/>
      <c r="W211" s="118"/>
      <c r="X211" s="118"/>
      <c r="Y211" s="118"/>
      <c r="Z211" s="118"/>
      <c r="AA211" s="118"/>
      <c r="AB211" s="118"/>
      <c r="AC211" s="118"/>
      <c r="AD211" s="118"/>
      <c r="AE211" s="118"/>
      <c r="AF211" s="118"/>
      <c r="AG211" s="118"/>
      <c r="AH211" s="118"/>
      <c r="AI211" s="118"/>
      <c r="AJ211" s="118"/>
    </row>
    <row r="212" spans="1:36" thickBot="1" x14ac:dyDescent="0.25">
      <c r="A212" s="123"/>
      <c r="B212" s="357"/>
      <c r="C212" s="883" t="s">
        <v>158</v>
      </c>
      <c r="D212" s="884" t="s">
        <v>938</v>
      </c>
      <c r="E212" s="885">
        <v>5</v>
      </c>
      <c r="F212" s="886">
        <v>14.874325000000001</v>
      </c>
      <c r="G212" s="884"/>
      <c r="H212" s="887" t="str">
        <f t="shared" ref="H212:H213" si="39">IF(G212="",".",E212*G212/M212)</f>
        <v>.</v>
      </c>
      <c r="I212" s="884">
        <v>300</v>
      </c>
      <c r="J212" s="885"/>
      <c r="K212" s="885">
        <v>13875000</v>
      </c>
      <c r="L212" s="885"/>
      <c r="M212" s="888">
        <f t="shared" si="36"/>
        <v>2063812.59375</v>
      </c>
      <c r="N212" s="372"/>
      <c r="O212" s="113"/>
      <c r="P212" s="113"/>
      <c r="Q212" s="1448" t="str">
        <f t="shared" ref="Q212:Q239" si="40">C211&amp;C212</f>
        <v>WyongMining</v>
      </c>
      <c r="R212" s="113"/>
      <c r="S212" s="113"/>
      <c r="T212" s="113"/>
      <c r="U212" s="113"/>
      <c r="V212" s="113"/>
      <c r="W212" s="113"/>
      <c r="X212" s="113"/>
      <c r="Y212" s="113"/>
      <c r="Z212" s="113"/>
      <c r="AA212" s="113"/>
      <c r="AB212" s="113"/>
      <c r="AC212" s="113"/>
      <c r="AD212" s="113"/>
      <c r="AE212" s="113"/>
      <c r="AF212" s="113"/>
      <c r="AG212" s="113"/>
      <c r="AH212" s="113"/>
      <c r="AI212" s="113"/>
      <c r="AJ212" s="113"/>
    </row>
    <row r="213" spans="1:36" thickTop="1" x14ac:dyDescent="0.2">
      <c r="A213" s="123"/>
      <c r="B213" s="357"/>
      <c r="C213" s="883" t="s">
        <v>158</v>
      </c>
      <c r="D213" s="884"/>
      <c r="E213" s="885"/>
      <c r="F213" s="886"/>
      <c r="G213" s="884"/>
      <c r="H213" s="887" t="str">
        <f t="shared" si="39"/>
        <v>.</v>
      </c>
      <c r="I213" s="884"/>
      <c r="J213" s="885"/>
      <c r="K213" s="885"/>
      <c r="L213" s="885"/>
      <c r="M213" s="888" t="str">
        <f t="shared" si="36"/>
        <v>.</v>
      </c>
      <c r="N213" s="372"/>
      <c r="O213" s="113"/>
      <c r="P213" s="113"/>
      <c r="Q213" s="1449" t="str">
        <f t="shared" ref="Q213:Q246" si="41">Q212</f>
        <v>WyongMining</v>
      </c>
      <c r="R213" s="113"/>
      <c r="S213" s="113"/>
      <c r="T213" s="113"/>
      <c r="U213" s="113"/>
      <c r="V213" s="113"/>
      <c r="W213" s="113"/>
      <c r="X213" s="113"/>
      <c r="Y213" s="113"/>
      <c r="Z213" s="113"/>
      <c r="AA213" s="113"/>
      <c r="AB213" s="113"/>
      <c r="AC213" s="113"/>
      <c r="AD213" s="113"/>
      <c r="AE213" s="113"/>
      <c r="AF213" s="113"/>
      <c r="AG213" s="113"/>
      <c r="AH213" s="113"/>
      <c r="AI213" s="113"/>
      <c r="AJ213" s="113"/>
    </row>
    <row r="214" spans="1:36" ht="12" x14ac:dyDescent="0.2">
      <c r="A214" s="123"/>
      <c r="B214" s="357"/>
      <c r="C214" s="883" t="s">
        <v>158</v>
      </c>
      <c r="D214" s="884"/>
      <c r="E214" s="885"/>
      <c r="F214" s="886"/>
      <c r="G214" s="884"/>
      <c r="H214" s="887" t="str">
        <f t="shared" si="35"/>
        <v>.</v>
      </c>
      <c r="I214" s="884"/>
      <c r="J214" s="885"/>
      <c r="K214" s="885"/>
      <c r="L214" s="885"/>
      <c r="M214" s="888" t="str">
        <f t="shared" si="36"/>
        <v>.</v>
      </c>
      <c r="N214" s="372"/>
      <c r="O214" s="113"/>
      <c r="P214" s="113"/>
      <c r="Q214" s="1449" t="str">
        <f t="shared" si="41"/>
        <v>WyongMining</v>
      </c>
      <c r="R214" s="113"/>
      <c r="S214" s="113"/>
      <c r="T214" s="113"/>
      <c r="U214" s="113"/>
      <c r="V214" s="113"/>
      <c r="W214" s="113"/>
      <c r="X214" s="113"/>
      <c r="Y214" s="113"/>
      <c r="Z214" s="113"/>
      <c r="AA214" s="113"/>
      <c r="AB214" s="113"/>
      <c r="AC214" s="113"/>
      <c r="AD214" s="113"/>
      <c r="AE214" s="113"/>
      <c r="AF214" s="113"/>
      <c r="AG214" s="113"/>
      <c r="AH214" s="113"/>
      <c r="AI214" s="113"/>
      <c r="AJ214" s="113"/>
    </row>
    <row r="215" spans="1:36" ht="12" x14ac:dyDescent="0.2">
      <c r="A215" s="123"/>
      <c r="B215" s="357"/>
      <c r="C215" s="883" t="s">
        <v>158</v>
      </c>
      <c r="D215" s="884"/>
      <c r="E215" s="885"/>
      <c r="F215" s="886"/>
      <c r="G215" s="884"/>
      <c r="H215" s="887" t="str">
        <f t="shared" si="35"/>
        <v>.</v>
      </c>
      <c r="I215" s="884"/>
      <c r="J215" s="885"/>
      <c r="K215" s="885"/>
      <c r="L215" s="885"/>
      <c r="M215" s="888" t="str">
        <f t="shared" si="36"/>
        <v>.</v>
      </c>
      <c r="N215" s="372"/>
      <c r="O215" s="113"/>
      <c r="P215" s="113"/>
      <c r="Q215" s="1449" t="str">
        <f t="shared" si="41"/>
        <v>WyongMining</v>
      </c>
      <c r="R215" s="113"/>
      <c r="S215" s="113"/>
      <c r="T215" s="113"/>
      <c r="U215" s="113"/>
      <c r="V215" s="113"/>
      <c r="W215" s="113"/>
      <c r="X215" s="113"/>
      <c r="Y215" s="113"/>
      <c r="Z215" s="113"/>
      <c r="AA215" s="113"/>
      <c r="AB215" s="113"/>
      <c r="AC215" s="113"/>
      <c r="AD215" s="113"/>
      <c r="AE215" s="113"/>
      <c r="AF215" s="113"/>
      <c r="AG215" s="113"/>
      <c r="AH215" s="113"/>
      <c r="AI215" s="113"/>
      <c r="AJ215" s="113"/>
    </row>
    <row r="216" spans="1:36" ht="12" x14ac:dyDescent="0.2">
      <c r="A216" s="123"/>
      <c r="B216" s="357"/>
      <c r="C216" s="883" t="s">
        <v>158</v>
      </c>
      <c r="D216" s="884"/>
      <c r="E216" s="885"/>
      <c r="F216" s="886"/>
      <c r="G216" s="884"/>
      <c r="H216" s="887" t="str">
        <f t="shared" si="35"/>
        <v>.</v>
      </c>
      <c r="I216" s="884"/>
      <c r="J216" s="885"/>
      <c r="K216" s="885"/>
      <c r="L216" s="885"/>
      <c r="M216" s="888" t="str">
        <f t="shared" si="36"/>
        <v>.</v>
      </c>
      <c r="N216" s="372"/>
      <c r="O216" s="113"/>
      <c r="P216" s="113"/>
      <c r="Q216" s="1449" t="str">
        <f t="shared" si="41"/>
        <v>WyongMining</v>
      </c>
      <c r="R216" s="113"/>
      <c r="S216" s="113"/>
      <c r="T216" s="113"/>
      <c r="U216" s="113"/>
      <c r="V216" s="113"/>
      <c r="W216" s="113"/>
      <c r="X216" s="113"/>
      <c r="Y216" s="113"/>
      <c r="Z216" s="113"/>
      <c r="AA216" s="113"/>
      <c r="AB216" s="113"/>
      <c r="AC216" s="113"/>
      <c r="AD216" s="113"/>
      <c r="AE216" s="113"/>
      <c r="AF216" s="113"/>
      <c r="AG216" s="113"/>
      <c r="AH216" s="113"/>
      <c r="AI216" s="113"/>
      <c r="AJ216" s="113"/>
    </row>
    <row r="217" spans="1:36" ht="12" x14ac:dyDescent="0.2">
      <c r="A217" s="123"/>
      <c r="B217" s="357"/>
      <c r="C217" s="883" t="s">
        <v>158</v>
      </c>
      <c r="D217" s="884"/>
      <c r="E217" s="885"/>
      <c r="F217" s="886"/>
      <c r="G217" s="884"/>
      <c r="H217" s="887" t="str">
        <f t="shared" si="35"/>
        <v>.</v>
      </c>
      <c r="I217" s="884"/>
      <c r="J217" s="885"/>
      <c r="K217" s="885"/>
      <c r="L217" s="885"/>
      <c r="M217" s="888" t="str">
        <f t="shared" si="36"/>
        <v>.</v>
      </c>
      <c r="N217" s="372"/>
      <c r="O217" s="113"/>
      <c r="P217" s="113"/>
      <c r="Q217" s="1449" t="str">
        <f t="shared" si="41"/>
        <v>WyongMining</v>
      </c>
      <c r="R217" s="113"/>
      <c r="S217" s="113"/>
      <c r="T217" s="113"/>
      <c r="U217" s="113"/>
      <c r="V217" s="113"/>
      <c r="W217" s="113"/>
      <c r="X217" s="113"/>
      <c r="Y217" s="113"/>
      <c r="Z217" s="113"/>
      <c r="AA217" s="113"/>
      <c r="AB217" s="113"/>
      <c r="AC217" s="113"/>
      <c r="AD217" s="113"/>
      <c r="AE217" s="113"/>
      <c r="AF217" s="113"/>
      <c r="AG217" s="113"/>
      <c r="AH217" s="113"/>
      <c r="AI217" s="113"/>
      <c r="AJ217" s="113"/>
    </row>
    <row r="218" spans="1:36" ht="12" x14ac:dyDescent="0.2">
      <c r="A218" s="123"/>
      <c r="B218" s="357"/>
      <c r="C218" s="883" t="s">
        <v>158</v>
      </c>
      <c r="D218" s="884"/>
      <c r="E218" s="885"/>
      <c r="F218" s="886"/>
      <c r="G218" s="884"/>
      <c r="H218" s="887" t="str">
        <f t="shared" si="35"/>
        <v>.</v>
      </c>
      <c r="I218" s="884"/>
      <c r="J218" s="885"/>
      <c r="K218" s="885"/>
      <c r="L218" s="885"/>
      <c r="M218" s="888" t="str">
        <f t="shared" si="36"/>
        <v>.</v>
      </c>
      <c r="N218" s="372"/>
      <c r="O218" s="113"/>
      <c r="P218" s="113"/>
      <c r="Q218" s="1449" t="str">
        <f t="shared" si="41"/>
        <v>WyongMining</v>
      </c>
      <c r="R218" s="113"/>
      <c r="S218" s="113"/>
      <c r="T218" s="113"/>
      <c r="U218" s="113"/>
      <c r="V218" s="113"/>
      <c r="W218" s="113"/>
      <c r="X218" s="113"/>
      <c r="Y218" s="113"/>
      <c r="Z218" s="113"/>
      <c r="AA218" s="113"/>
      <c r="AB218" s="113"/>
      <c r="AC218" s="113"/>
      <c r="AD218" s="113"/>
      <c r="AE218" s="113"/>
      <c r="AF218" s="113"/>
      <c r="AG218" s="113"/>
      <c r="AH218" s="113"/>
      <c r="AI218" s="113"/>
      <c r="AJ218" s="113"/>
    </row>
    <row r="219" spans="1:36" ht="12" x14ac:dyDescent="0.2">
      <c r="A219" s="123"/>
      <c r="B219" s="357"/>
      <c r="C219" s="883" t="s">
        <v>158</v>
      </c>
      <c r="D219" s="884"/>
      <c r="E219" s="885"/>
      <c r="F219" s="886"/>
      <c r="G219" s="884"/>
      <c r="H219" s="887" t="str">
        <f t="shared" si="35"/>
        <v>.</v>
      </c>
      <c r="I219" s="884"/>
      <c r="J219" s="885"/>
      <c r="K219" s="885"/>
      <c r="L219" s="885"/>
      <c r="M219" s="888" t="str">
        <f t="shared" si="36"/>
        <v>.</v>
      </c>
      <c r="N219" s="372"/>
      <c r="O219" s="113"/>
      <c r="P219" s="113"/>
      <c r="Q219" s="1449" t="str">
        <f t="shared" si="41"/>
        <v>WyongMining</v>
      </c>
      <c r="R219" s="113"/>
      <c r="S219" s="113"/>
      <c r="T219" s="113"/>
      <c r="U219" s="113"/>
      <c r="V219" s="113"/>
      <c r="W219" s="113"/>
      <c r="X219" s="113"/>
      <c r="Y219" s="113"/>
      <c r="Z219" s="113"/>
      <c r="AA219" s="113"/>
      <c r="AB219" s="113"/>
      <c r="AC219" s="113"/>
      <c r="AD219" s="113"/>
      <c r="AE219" s="113"/>
      <c r="AF219" s="113"/>
      <c r="AG219" s="113"/>
      <c r="AH219" s="113"/>
      <c r="AI219" s="113"/>
      <c r="AJ219" s="113"/>
    </row>
    <row r="220" spans="1:36" s="119" customFormat="1" ht="12" customHeight="1" x14ac:dyDescent="0.2">
      <c r="A220" s="123"/>
      <c r="B220" s="371"/>
      <c r="C220" s="1409" t="str">
        <f>C37</f>
        <v>.</v>
      </c>
      <c r="D220" s="1409"/>
      <c r="E220" s="1410"/>
      <c r="F220" s="1410"/>
      <c r="G220" s="1410"/>
      <c r="H220" s="1410"/>
      <c r="I220" s="1410"/>
      <c r="J220" s="1410"/>
      <c r="K220" s="1409"/>
      <c r="L220" s="1411"/>
      <c r="M220" s="1409"/>
      <c r="N220" s="656"/>
      <c r="O220" s="118"/>
      <c r="P220" s="118"/>
      <c r="Q220" s="1447"/>
      <c r="R220" s="118"/>
      <c r="S220" s="118"/>
      <c r="T220" s="118"/>
      <c r="U220" s="118"/>
      <c r="V220" s="118"/>
      <c r="W220" s="118"/>
      <c r="X220" s="118"/>
      <c r="Y220" s="118"/>
      <c r="Z220" s="118"/>
      <c r="AA220" s="118"/>
      <c r="AB220" s="118"/>
      <c r="AC220" s="118"/>
      <c r="AD220" s="118"/>
      <c r="AE220" s="118"/>
      <c r="AF220" s="118"/>
      <c r="AG220" s="118"/>
      <c r="AH220" s="118"/>
      <c r="AI220" s="118"/>
      <c r="AJ220" s="118"/>
    </row>
    <row r="221" spans="1:36" ht="12" customHeight="1" outlineLevel="1" thickBot="1" x14ac:dyDescent="0.25">
      <c r="A221" s="123"/>
      <c r="B221" s="357"/>
      <c r="C221" s="883" t="s">
        <v>158</v>
      </c>
      <c r="D221" s="884"/>
      <c r="E221" s="885"/>
      <c r="F221" s="886"/>
      <c r="G221" s="884"/>
      <c r="H221" s="887" t="str">
        <f t="shared" ref="H221:H222" si="42">IF(G221="",".",E221*G221/M221)</f>
        <v>.</v>
      </c>
      <c r="I221" s="884"/>
      <c r="J221" s="885"/>
      <c r="K221" s="885"/>
      <c r="L221" s="885"/>
      <c r="M221" s="888" t="str">
        <f t="shared" si="36"/>
        <v>.</v>
      </c>
      <c r="N221" s="372"/>
      <c r="O221" s="113"/>
      <c r="P221" s="113"/>
      <c r="Q221" s="1448" t="str">
        <f t="shared" si="40"/>
        <v>.Mining</v>
      </c>
      <c r="R221" s="113"/>
      <c r="S221" s="113"/>
      <c r="T221" s="113"/>
      <c r="U221" s="113"/>
      <c r="V221" s="113"/>
      <c r="W221" s="113"/>
      <c r="X221" s="113"/>
      <c r="Y221" s="113"/>
      <c r="Z221" s="113"/>
      <c r="AA221" s="113"/>
      <c r="AB221" s="113"/>
      <c r="AC221" s="113"/>
      <c r="AD221" s="113"/>
      <c r="AE221" s="113"/>
      <c r="AF221" s="113"/>
      <c r="AG221" s="113"/>
      <c r="AH221" s="113"/>
      <c r="AI221" s="113"/>
      <c r="AJ221" s="113"/>
    </row>
    <row r="222" spans="1:36" ht="12" customHeight="1" outlineLevel="1" thickTop="1" x14ac:dyDescent="0.2">
      <c r="A222" s="123"/>
      <c r="B222" s="357"/>
      <c r="C222" s="883" t="s">
        <v>158</v>
      </c>
      <c r="D222" s="884"/>
      <c r="E222" s="885"/>
      <c r="F222" s="886"/>
      <c r="G222" s="884"/>
      <c r="H222" s="887" t="str">
        <f t="shared" si="42"/>
        <v>.</v>
      </c>
      <c r="I222" s="884"/>
      <c r="J222" s="885"/>
      <c r="K222" s="885"/>
      <c r="L222" s="885"/>
      <c r="M222" s="888" t="str">
        <f t="shared" si="36"/>
        <v>.</v>
      </c>
      <c r="N222" s="372"/>
      <c r="O222" s="113"/>
      <c r="P222" s="113"/>
      <c r="Q222" s="1449" t="str">
        <f t="shared" ref="Q222" si="43">Q221</f>
        <v>.Mining</v>
      </c>
      <c r="R222" s="113"/>
      <c r="S222" s="113"/>
      <c r="T222" s="113"/>
      <c r="U222" s="113"/>
      <c r="V222" s="113"/>
      <c r="W222" s="113"/>
      <c r="X222" s="113"/>
      <c r="Y222" s="113"/>
      <c r="Z222" s="113"/>
      <c r="AA222" s="113"/>
      <c r="AB222" s="113"/>
      <c r="AC222" s="113"/>
      <c r="AD222" s="113"/>
      <c r="AE222" s="113"/>
      <c r="AF222" s="113"/>
      <c r="AG222" s="113"/>
      <c r="AH222" s="113"/>
      <c r="AI222" s="113"/>
      <c r="AJ222" s="113"/>
    </row>
    <row r="223" spans="1:36" ht="12" customHeight="1" outlineLevel="1" x14ac:dyDescent="0.2">
      <c r="A223" s="123"/>
      <c r="B223" s="357"/>
      <c r="C223" s="883" t="s">
        <v>158</v>
      </c>
      <c r="D223" s="884"/>
      <c r="E223" s="885"/>
      <c r="F223" s="886"/>
      <c r="G223" s="884"/>
      <c r="H223" s="887" t="str">
        <f t="shared" si="35"/>
        <v>.</v>
      </c>
      <c r="I223" s="884"/>
      <c r="J223" s="885"/>
      <c r="K223" s="885"/>
      <c r="L223" s="885"/>
      <c r="M223" s="888" t="str">
        <f t="shared" si="36"/>
        <v>.</v>
      </c>
      <c r="N223" s="372"/>
      <c r="O223" s="113"/>
      <c r="P223" s="113"/>
      <c r="Q223" s="1449" t="str">
        <f t="shared" si="41"/>
        <v>.Mining</v>
      </c>
      <c r="R223" s="113"/>
      <c r="S223" s="113"/>
      <c r="T223" s="113"/>
      <c r="U223" s="113"/>
      <c r="V223" s="113"/>
      <c r="W223" s="113"/>
      <c r="X223" s="113"/>
      <c r="Y223" s="113"/>
      <c r="Z223" s="113"/>
      <c r="AA223" s="113"/>
      <c r="AB223" s="113"/>
      <c r="AC223" s="113"/>
      <c r="AD223" s="113"/>
      <c r="AE223" s="113"/>
      <c r="AF223" s="113"/>
      <c r="AG223" s="113"/>
      <c r="AH223" s="113"/>
      <c r="AI223" s="113"/>
      <c r="AJ223" s="113"/>
    </row>
    <row r="224" spans="1:36" ht="12" customHeight="1" outlineLevel="1" x14ac:dyDescent="0.2">
      <c r="A224" s="123"/>
      <c r="B224" s="357"/>
      <c r="C224" s="883" t="s">
        <v>158</v>
      </c>
      <c r="D224" s="884"/>
      <c r="E224" s="885"/>
      <c r="F224" s="886"/>
      <c r="G224" s="884"/>
      <c r="H224" s="887" t="str">
        <f t="shared" si="35"/>
        <v>.</v>
      </c>
      <c r="I224" s="884"/>
      <c r="J224" s="885"/>
      <c r="K224" s="885"/>
      <c r="L224" s="885"/>
      <c r="M224" s="888" t="str">
        <f t="shared" si="36"/>
        <v>.</v>
      </c>
      <c r="N224" s="372"/>
      <c r="O224" s="113"/>
      <c r="P224" s="113"/>
      <c r="Q224" s="1449" t="str">
        <f t="shared" si="41"/>
        <v>.Mining</v>
      </c>
      <c r="R224" s="113"/>
      <c r="S224" s="113"/>
      <c r="T224" s="113"/>
      <c r="U224" s="113"/>
      <c r="V224" s="113"/>
      <c r="W224" s="113"/>
      <c r="X224" s="113"/>
      <c r="Y224" s="113"/>
      <c r="Z224" s="113"/>
      <c r="AA224" s="113"/>
      <c r="AB224" s="113"/>
      <c r="AC224" s="113"/>
      <c r="AD224" s="113"/>
      <c r="AE224" s="113"/>
      <c r="AF224" s="113"/>
      <c r="AG224" s="113"/>
      <c r="AH224" s="113"/>
      <c r="AI224" s="113"/>
      <c r="AJ224" s="113"/>
    </row>
    <row r="225" spans="1:36" ht="12" customHeight="1" outlineLevel="1" x14ac:dyDescent="0.2">
      <c r="A225" s="123"/>
      <c r="B225" s="357"/>
      <c r="C225" s="883" t="s">
        <v>158</v>
      </c>
      <c r="D225" s="884"/>
      <c r="E225" s="885"/>
      <c r="F225" s="886"/>
      <c r="G225" s="884"/>
      <c r="H225" s="887" t="str">
        <f t="shared" si="35"/>
        <v>.</v>
      </c>
      <c r="I225" s="884"/>
      <c r="J225" s="885"/>
      <c r="K225" s="885"/>
      <c r="L225" s="885"/>
      <c r="M225" s="888" t="str">
        <f t="shared" si="36"/>
        <v>.</v>
      </c>
      <c r="N225" s="372"/>
      <c r="O225" s="113"/>
      <c r="P225" s="113"/>
      <c r="Q225" s="1449" t="str">
        <f t="shared" si="41"/>
        <v>.Mining</v>
      </c>
      <c r="R225" s="113"/>
      <c r="S225" s="113"/>
      <c r="T225" s="113"/>
      <c r="U225" s="113"/>
      <c r="V225" s="113"/>
      <c r="W225" s="113"/>
      <c r="X225" s="113"/>
      <c r="Y225" s="113"/>
      <c r="Z225" s="113"/>
      <c r="AA225" s="113"/>
      <c r="AB225" s="113"/>
      <c r="AC225" s="113"/>
      <c r="AD225" s="113"/>
      <c r="AE225" s="113"/>
      <c r="AF225" s="113"/>
      <c r="AG225" s="113"/>
      <c r="AH225" s="113"/>
      <c r="AI225" s="113"/>
      <c r="AJ225" s="113"/>
    </row>
    <row r="226" spans="1:36" ht="12" customHeight="1" outlineLevel="1" x14ac:dyDescent="0.2">
      <c r="A226" s="123"/>
      <c r="B226" s="357"/>
      <c r="C226" s="883" t="s">
        <v>158</v>
      </c>
      <c r="D226" s="884"/>
      <c r="E226" s="885"/>
      <c r="F226" s="886"/>
      <c r="G226" s="884"/>
      <c r="H226" s="887" t="str">
        <f t="shared" si="35"/>
        <v>.</v>
      </c>
      <c r="I226" s="884"/>
      <c r="J226" s="885"/>
      <c r="K226" s="885"/>
      <c r="L226" s="885"/>
      <c r="M226" s="888" t="str">
        <f t="shared" si="36"/>
        <v>.</v>
      </c>
      <c r="N226" s="372"/>
      <c r="O226" s="113"/>
      <c r="P226" s="113"/>
      <c r="Q226" s="1449" t="str">
        <f t="shared" si="41"/>
        <v>.Mining</v>
      </c>
      <c r="R226" s="113"/>
      <c r="S226" s="113"/>
      <c r="T226" s="113"/>
      <c r="U226" s="113"/>
      <c r="V226" s="113"/>
      <c r="W226" s="113"/>
      <c r="X226" s="113"/>
      <c r="Y226" s="113"/>
      <c r="Z226" s="113"/>
      <c r="AA226" s="113"/>
      <c r="AB226" s="113"/>
      <c r="AC226" s="113"/>
      <c r="AD226" s="113"/>
      <c r="AE226" s="113"/>
      <c r="AF226" s="113"/>
      <c r="AG226" s="113"/>
      <c r="AH226" s="113"/>
      <c r="AI226" s="113"/>
      <c r="AJ226" s="113"/>
    </row>
    <row r="227" spans="1:36" ht="12" customHeight="1" outlineLevel="1" x14ac:dyDescent="0.2">
      <c r="A227" s="123"/>
      <c r="B227" s="357"/>
      <c r="C227" s="883" t="s">
        <v>158</v>
      </c>
      <c r="D227" s="884"/>
      <c r="E227" s="885"/>
      <c r="F227" s="886"/>
      <c r="G227" s="884"/>
      <c r="H227" s="887" t="str">
        <f t="shared" si="35"/>
        <v>.</v>
      </c>
      <c r="I227" s="884"/>
      <c r="J227" s="885"/>
      <c r="K227" s="885"/>
      <c r="L227" s="885"/>
      <c r="M227" s="888" t="str">
        <f t="shared" si="36"/>
        <v>.</v>
      </c>
      <c r="N227" s="372"/>
      <c r="O227" s="113"/>
      <c r="P227" s="113"/>
      <c r="Q227" s="1449" t="str">
        <f t="shared" si="41"/>
        <v>.Mining</v>
      </c>
      <c r="R227" s="113"/>
      <c r="S227" s="113"/>
      <c r="T227" s="113"/>
      <c r="U227" s="113"/>
      <c r="V227" s="113"/>
      <c r="W227" s="113"/>
      <c r="X227" s="113"/>
      <c r="Y227" s="113"/>
      <c r="Z227" s="113"/>
      <c r="AA227" s="113"/>
      <c r="AB227" s="113"/>
      <c r="AC227" s="113"/>
      <c r="AD227" s="113"/>
      <c r="AE227" s="113"/>
      <c r="AF227" s="113"/>
      <c r="AG227" s="113"/>
      <c r="AH227" s="113"/>
      <c r="AI227" s="113"/>
      <c r="AJ227" s="113"/>
    </row>
    <row r="228" spans="1:36" ht="12" customHeight="1" outlineLevel="1" x14ac:dyDescent="0.2">
      <c r="A228" s="123"/>
      <c r="B228" s="357"/>
      <c r="C228" s="883" t="s">
        <v>158</v>
      </c>
      <c r="D228" s="884"/>
      <c r="E228" s="885"/>
      <c r="F228" s="886"/>
      <c r="G228" s="884"/>
      <c r="H228" s="887" t="str">
        <f t="shared" si="35"/>
        <v>.</v>
      </c>
      <c r="I228" s="884"/>
      <c r="J228" s="885"/>
      <c r="K228" s="885"/>
      <c r="L228" s="885"/>
      <c r="M228" s="888" t="str">
        <f t="shared" si="36"/>
        <v>.</v>
      </c>
      <c r="N228" s="372"/>
      <c r="O228" s="113"/>
      <c r="P228" s="113"/>
      <c r="Q228" s="1449" t="str">
        <f t="shared" si="41"/>
        <v>.Mining</v>
      </c>
      <c r="R228" s="113"/>
      <c r="S228" s="113"/>
      <c r="T228" s="113"/>
      <c r="U228" s="113"/>
      <c r="V228" s="113"/>
      <c r="W228" s="113"/>
      <c r="X228" s="113"/>
      <c r="Y228" s="113"/>
      <c r="Z228" s="113"/>
      <c r="AA228" s="113"/>
      <c r="AB228" s="113"/>
      <c r="AC228" s="113"/>
      <c r="AD228" s="113"/>
      <c r="AE228" s="113"/>
      <c r="AF228" s="113"/>
      <c r="AG228" s="113"/>
      <c r="AH228" s="113"/>
      <c r="AI228" s="113"/>
    </row>
    <row r="229" spans="1:36" s="119" customFormat="1" ht="12" customHeight="1" x14ac:dyDescent="0.2">
      <c r="A229" s="123"/>
      <c r="B229" s="371"/>
      <c r="C229" s="1409" t="str">
        <f>C46</f>
        <v>.</v>
      </c>
      <c r="D229" s="1409"/>
      <c r="E229" s="1410"/>
      <c r="F229" s="1410"/>
      <c r="G229" s="1410"/>
      <c r="H229" s="1410"/>
      <c r="I229" s="1410"/>
      <c r="J229" s="1410"/>
      <c r="K229" s="1409"/>
      <c r="L229" s="1411"/>
      <c r="M229" s="1409"/>
      <c r="N229" s="656"/>
      <c r="O229" s="118"/>
      <c r="P229" s="118"/>
      <c r="Q229" s="1447"/>
      <c r="R229" s="118"/>
      <c r="S229" s="118"/>
      <c r="T229" s="118"/>
      <c r="U229" s="118"/>
      <c r="V229" s="118"/>
      <c r="W229" s="118"/>
      <c r="X229" s="118"/>
      <c r="Y229" s="118"/>
      <c r="Z229" s="118"/>
      <c r="AA229" s="118"/>
      <c r="AB229" s="118"/>
      <c r="AC229" s="118"/>
      <c r="AD229" s="118"/>
      <c r="AE229" s="118"/>
      <c r="AF229" s="118"/>
      <c r="AG229" s="118"/>
      <c r="AH229" s="118"/>
      <c r="AI229" s="118"/>
    </row>
    <row r="230" spans="1:36" ht="12" customHeight="1" outlineLevel="1" thickBot="1" x14ac:dyDescent="0.25">
      <c r="A230" s="123"/>
      <c r="B230" s="357"/>
      <c r="C230" s="883" t="s">
        <v>158</v>
      </c>
      <c r="D230" s="884"/>
      <c r="E230" s="885"/>
      <c r="F230" s="886"/>
      <c r="G230" s="884"/>
      <c r="H230" s="887" t="str">
        <f t="shared" ref="H230:H231" si="44">IF(G230="",".",E230*G230/M230)</f>
        <v>.</v>
      </c>
      <c r="I230" s="884"/>
      <c r="J230" s="885"/>
      <c r="K230" s="885"/>
      <c r="L230" s="885"/>
      <c r="M230" s="888" t="str">
        <f t="shared" si="36"/>
        <v>.</v>
      </c>
      <c r="N230" s="372"/>
      <c r="O230" s="113"/>
      <c r="P230" s="113"/>
      <c r="Q230" s="1448" t="str">
        <f t="shared" si="40"/>
        <v>.Mining</v>
      </c>
      <c r="R230" s="113"/>
      <c r="S230" s="113"/>
      <c r="T230" s="113"/>
      <c r="U230" s="113"/>
      <c r="V230" s="113"/>
      <c r="W230" s="113"/>
      <c r="X230" s="113"/>
      <c r="Y230" s="113"/>
      <c r="Z230" s="113"/>
      <c r="AA230" s="113"/>
      <c r="AB230" s="113"/>
      <c r="AC230" s="113"/>
      <c r="AD230" s="113"/>
      <c r="AE230" s="113"/>
      <c r="AF230" s="113"/>
      <c r="AG230" s="113"/>
      <c r="AH230" s="113"/>
      <c r="AI230" s="113"/>
    </row>
    <row r="231" spans="1:36" ht="12" customHeight="1" outlineLevel="1" thickTop="1" x14ac:dyDescent="0.2">
      <c r="A231" s="123"/>
      <c r="B231" s="357"/>
      <c r="C231" s="883" t="s">
        <v>158</v>
      </c>
      <c r="D231" s="884"/>
      <c r="E231" s="885"/>
      <c r="F231" s="886"/>
      <c r="G231" s="884"/>
      <c r="H231" s="887" t="str">
        <f t="shared" si="44"/>
        <v>.</v>
      </c>
      <c r="I231" s="884"/>
      <c r="J231" s="885"/>
      <c r="K231" s="885"/>
      <c r="L231" s="885"/>
      <c r="M231" s="888" t="str">
        <f t="shared" si="36"/>
        <v>.</v>
      </c>
      <c r="N231" s="372"/>
      <c r="O231" s="113"/>
      <c r="P231" s="113"/>
      <c r="Q231" s="1449" t="str">
        <f t="shared" ref="Q231" si="45">Q230</f>
        <v>.Mining</v>
      </c>
      <c r="R231" s="113"/>
      <c r="S231" s="113"/>
      <c r="T231" s="113"/>
      <c r="U231" s="113"/>
      <c r="V231" s="113"/>
      <c r="W231" s="113"/>
      <c r="X231" s="113"/>
      <c r="Y231" s="113"/>
      <c r="Z231" s="113"/>
      <c r="AA231" s="113"/>
      <c r="AB231" s="113"/>
      <c r="AC231" s="113"/>
      <c r="AD231" s="113"/>
      <c r="AE231" s="113"/>
      <c r="AF231" s="113"/>
      <c r="AG231" s="113"/>
      <c r="AH231" s="113"/>
      <c r="AI231" s="113"/>
    </row>
    <row r="232" spans="1:36" ht="12" customHeight="1" outlineLevel="1" x14ac:dyDescent="0.2">
      <c r="A232" s="123"/>
      <c r="B232" s="357"/>
      <c r="C232" s="883" t="s">
        <v>158</v>
      </c>
      <c r="D232" s="884"/>
      <c r="E232" s="885"/>
      <c r="F232" s="886"/>
      <c r="G232" s="884"/>
      <c r="H232" s="887" t="str">
        <f t="shared" si="35"/>
        <v>.</v>
      </c>
      <c r="I232" s="884"/>
      <c r="J232" s="885"/>
      <c r="K232" s="885"/>
      <c r="L232" s="885"/>
      <c r="M232" s="888" t="str">
        <f t="shared" si="36"/>
        <v>.</v>
      </c>
      <c r="N232" s="372"/>
      <c r="O232" s="113"/>
      <c r="P232" s="113"/>
      <c r="Q232" s="1449" t="str">
        <f t="shared" si="41"/>
        <v>.Mining</v>
      </c>
      <c r="R232" s="113"/>
      <c r="S232" s="113"/>
      <c r="T232" s="113"/>
      <c r="U232" s="113"/>
      <c r="V232" s="113"/>
      <c r="W232" s="113"/>
      <c r="X232" s="113"/>
      <c r="Y232" s="113"/>
      <c r="Z232" s="113"/>
      <c r="AA232" s="113"/>
      <c r="AB232" s="113"/>
      <c r="AC232" s="113"/>
      <c r="AD232" s="113"/>
      <c r="AE232" s="113"/>
      <c r="AF232" s="113"/>
      <c r="AG232" s="113"/>
      <c r="AH232" s="113"/>
      <c r="AI232" s="113"/>
    </row>
    <row r="233" spans="1:36" ht="12" customHeight="1" outlineLevel="1" x14ac:dyDescent="0.2">
      <c r="A233" s="123"/>
      <c r="B233" s="357"/>
      <c r="C233" s="883" t="s">
        <v>158</v>
      </c>
      <c r="D233" s="884"/>
      <c r="E233" s="885"/>
      <c r="F233" s="886"/>
      <c r="G233" s="884"/>
      <c r="H233" s="887" t="str">
        <f t="shared" si="35"/>
        <v>.</v>
      </c>
      <c r="I233" s="884"/>
      <c r="J233" s="885"/>
      <c r="K233" s="885"/>
      <c r="L233" s="885"/>
      <c r="M233" s="888" t="str">
        <f t="shared" si="36"/>
        <v>.</v>
      </c>
      <c r="N233" s="372"/>
      <c r="O233" s="113"/>
      <c r="P233" s="113"/>
      <c r="Q233" s="1449" t="str">
        <f t="shared" si="41"/>
        <v>.Mining</v>
      </c>
      <c r="R233" s="113"/>
      <c r="S233" s="113"/>
      <c r="T233" s="113"/>
      <c r="U233" s="113"/>
      <c r="V233" s="113"/>
      <c r="W233" s="113"/>
      <c r="X233" s="113"/>
      <c r="Y233" s="113"/>
      <c r="Z233" s="113"/>
      <c r="AA233" s="113"/>
      <c r="AB233" s="113"/>
      <c r="AC233" s="113"/>
      <c r="AD233" s="113"/>
      <c r="AE233" s="113"/>
      <c r="AF233" s="113"/>
      <c r="AG233" s="113"/>
      <c r="AH233" s="113"/>
      <c r="AI233" s="113"/>
    </row>
    <row r="234" spans="1:36" ht="12" customHeight="1" outlineLevel="1" x14ac:dyDescent="0.2">
      <c r="A234" s="123"/>
      <c r="B234" s="357"/>
      <c r="C234" s="883" t="s">
        <v>158</v>
      </c>
      <c r="D234" s="884"/>
      <c r="E234" s="885"/>
      <c r="F234" s="886"/>
      <c r="G234" s="884"/>
      <c r="H234" s="887" t="str">
        <f t="shared" si="35"/>
        <v>.</v>
      </c>
      <c r="I234" s="884"/>
      <c r="J234" s="885"/>
      <c r="K234" s="885"/>
      <c r="L234" s="885"/>
      <c r="M234" s="888" t="str">
        <f t="shared" si="36"/>
        <v>.</v>
      </c>
      <c r="N234" s="372"/>
      <c r="O234" s="113"/>
      <c r="P234" s="113"/>
      <c r="Q234" s="1449" t="str">
        <f t="shared" si="41"/>
        <v>.Mining</v>
      </c>
      <c r="R234" s="113"/>
      <c r="S234" s="113"/>
      <c r="T234" s="113"/>
      <c r="U234" s="113"/>
      <c r="V234" s="113"/>
      <c r="W234" s="113"/>
      <c r="X234" s="113"/>
      <c r="Y234" s="113"/>
      <c r="Z234" s="113"/>
      <c r="AA234" s="113"/>
      <c r="AB234" s="113"/>
      <c r="AC234" s="113"/>
      <c r="AD234" s="113"/>
      <c r="AE234" s="113"/>
      <c r="AF234" s="113"/>
      <c r="AG234" s="113"/>
      <c r="AH234" s="113"/>
      <c r="AI234" s="113"/>
    </row>
    <row r="235" spans="1:36" ht="12" customHeight="1" outlineLevel="1" x14ac:dyDescent="0.2">
      <c r="A235" s="123"/>
      <c r="B235" s="357"/>
      <c r="C235" s="883" t="s">
        <v>158</v>
      </c>
      <c r="D235" s="884"/>
      <c r="E235" s="885"/>
      <c r="F235" s="886"/>
      <c r="G235" s="884"/>
      <c r="H235" s="887" t="str">
        <f t="shared" si="35"/>
        <v>.</v>
      </c>
      <c r="I235" s="884"/>
      <c r="J235" s="885"/>
      <c r="K235" s="885"/>
      <c r="L235" s="885"/>
      <c r="M235" s="888" t="str">
        <f t="shared" si="36"/>
        <v>.</v>
      </c>
      <c r="N235" s="372"/>
      <c r="O235" s="113"/>
      <c r="P235" s="113"/>
      <c r="Q235" s="1449" t="str">
        <f t="shared" si="41"/>
        <v>.Mining</v>
      </c>
      <c r="R235" s="113"/>
      <c r="S235" s="113"/>
      <c r="T235" s="113"/>
      <c r="U235" s="113"/>
      <c r="V235" s="113"/>
      <c r="W235" s="113"/>
      <c r="X235" s="113"/>
      <c r="Y235" s="113"/>
      <c r="Z235" s="113"/>
      <c r="AA235" s="113"/>
      <c r="AB235" s="113"/>
      <c r="AC235" s="113"/>
      <c r="AD235" s="113"/>
      <c r="AE235" s="113"/>
      <c r="AF235" s="113"/>
      <c r="AG235" s="113"/>
      <c r="AH235" s="113"/>
      <c r="AI235" s="113"/>
    </row>
    <row r="236" spans="1:36" ht="12" customHeight="1" outlineLevel="1" x14ac:dyDescent="0.2">
      <c r="A236" s="123"/>
      <c r="B236" s="357"/>
      <c r="C236" s="883" t="s">
        <v>158</v>
      </c>
      <c r="D236" s="884"/>
      <c r="E236" s="885"/>
      <c r="F236" s="886"/>
      <c r="G236" s="884"/>
      <c r="H236" s="887" t="str">
        <f t="shared" si="35"/>
        <v>.</v>
      </c>
      <c r="I236" s="884"/>
      <c r="J236" s="885"/>
      <c r="K236" s="885"/>
      <c r="L236" s="885"/>
      <c r="M236" s="888" t="str">
        <f t="shared" si="36"/>
        <v>.</v>
      </c>
      <c r="N236" s="372"/>
      <c r="O236" s="113"/>
      <c r="P236" s="113"/>
      <c r="Q236" s="1449" t="str">
        <f t="shared" si="41"/>
        <v>.Mining</v>
      </c>
      <c r="R236" s="113"/>
      <c r="S236" s="113"/>
      <c r="T236" s="113"/>
      <c r="U236" s="113"/>
      <c r="V236" s="113"/>
      <c r="W236" s="113"/>
      <c r="X236" s="113"/>
      <c r="Y236" s="113"/>
      <c r="Z236" s="113"/>
      <c r="AA236" s="113"/>
      <c r="AB236" s="113"/>
      <c r="AC236" s="113"/>
      <c r="AD236" s="113"/>
      <c r="AE236" s="113"/>
      <c r="AF236" s="113"/>
      <c r="AG236" s="113"/>
      <c r="AH236" s="113"/>
      <c r="AI236" s="113"/>
    </row>
    <row r="237" spans="1:36" ht="12" customHeight="1" outlineLevel="1" x14ac:dyDescent="0.2">
      <c r="A237" s="123"/>
      <c r="B237" s="357"/>
      <c r="C237" s="883" t="s">
        <v>158</v>
      </c>
      <c r="D237" s="884"/>
      <c r="E237" s="885"/>
      <c r="F237" s="886"/>
      <c r="G237" s="884"/>
      <c r="H237" s="887" t="str">
        <f t="shared" si="35"/>
        <v>.</v>
      </c>
      <c r="I237" s="884"/>
      <c r="J237" s="885"/>
      <c r="K237" s="885"/>
      <c r="L237" s="885"/>
      <c r="M237" s="888" t="str">
        <f t="shared" si="36"/>
        <v>.</v>
      </c>
      <c r="N237" s="372"/>
      <c r="O237" s="113"/>
      <c r="P237" s="113"/>
      <c r="Q237" s="1449" t="str">
        <f t="shared" si="41"/>
        <v>.Mining</v>
      </c>
      <c r="R237" s="113"/>
      <c r="S237" s="113"/>
      <c r="T237" s="113"/>
      <c r="U237" s="113"/>
      <c r="V237" s="113"/>
      <c r="W237" s="113"/>
      <c r="X237" s="113"/>
      <c r="Y237" s="113"/>
      <c r="Z237" s="113"/>
      <c r="AA237" s="113"/>
      <c r="AB237" s="113"/>
      <c r="AC237" s="113"/>
      <c r="AD237" s="113"/>
      <c r="AE237" s="113"/>
      <c r="AF237" s="113"/>
      <c r="AG237" s="113"/>
      <c r="AH237" s="113"/>
      <c r="AI237" s="113"/>
    </row>
    <row r="238" spans="1:36" s="119" customFormat="1" ht="12" customHeight="1" x14ac:dyDescent="0.2">
      <c r="A238" s="123"/>
      <c r="B238" s="371"/>
      <c r="C238" s="1409" t="str">
        <f>C55</f>
        <v>.</v>
      </c>
      <c r="D238" s="1409"/>
      <c r="E238" s="1410"/>
      <c r="F238" s="1410"/>
      <c r="G238" s="1410"/>
      <c r="H238" s="1410"/>
      <c r="I238" s="1410"/>
      <c r="J238" s="1410"/>
      <c r="K238" s="1409"/>
      <c r="L238" s="1411"/>
      <c r="M238" s="1409"/>
      <c r="N238" s="656"/>
      <c r="O238" s="118"/>
      <c r="P238" s="118"/>
      <c r="Q238" s="1447"/>
      <c r="R238" s="118"/>
      <c r="S238" s="118"/>
      <c r="T238" s="118"/>
      <c r="U238" s="118"/>
      <c r="V238" s="118"/>
      <c r="W238" s="118"/>
      <c r="X238" s="118"/>
      <c r="Y238" s="118"/>
      <c r="Z238" s="118"/>
      <c r="AA238" s="118"/>
      <c r="AB238" s="118"/>
      <c r="AC238" s="118"/>
      <c r="AD238" s="118"/>
      <c r="AE238" s="118"/>
      <c r="AF238" s="118"/>
      <c r="AG238" s="118"/>
      <c r="AH238" s="118"/>
      <c r="AI238" s="118"/>
    </row>
    <row r="239" spans="1:36" outlineLevel="1" thickBot="1" x14ac:dyDescent="0.25">
      <c r="A239" s="123"/>
      <c r="B239" s="357"/>
      <c r="C239" s="883" t="s">
        <v>158</v>
      </c>
      <c r="D239" s="884"/>
      <c r="E239" s="885"/>
      <c r="F239" s="886"/>
      <c r="G239" s="884"/>
      <c r="H239" s="887" t="str">
        <f t="shared" ref="H239:H240" si="46">IF(G239="",".",E239*G239/M239)</f>
        <v>.</v>
      </c>
      <c r="I239" s="884"/>
      <c r="J239" s="885"/>
      <c r="K239" s="885"/>
      <c r="L239" s="885"/>
      <c r="M239" s="888" t="str">
        <f t="shared" si="36"/>
        <v>.</v>
      </c>
      <c r="N239" s="372"/>
      <c r="O239" s="113"/>
      <c r="P239" s="113"/>
      <c r="Q239" s="1448" t="str">
        <f t="shared" si="40"/>
        <v>.Mining</v>
      </c>
      <c r="R239" s="113"/>
      <c r="S239" s="113"/>
      <c r="T239" s="113"/>
      <c r="U239" s="113"/>
      <c r="V239" s="113"/>
      <c r="W239" s="113"/>
      <c r="X239" s="113"/>
      <c r="Y239" s="113"/>
      <c r="Z239" s="113"/>
      <c r="AA239" s="113"/>
      <c r="AB239" s="113"/>
      <c r="AC239" s="113"/>
      <c r="AD239" s="113"/>
      <c r="AE239" s="113"/>
      <c r="AF239" s="113"/>
      <c r="AG239" s="113"/>
      <c r="AH239" s="113"/>
      <c r="AI239" s="113"/>
    </row>
    <row r="240" spans="1:36" outlineLevel="1" thickTop="1" x14ac:dyDescent="0.2">
      <c r="A240" s="123"/>
      <c r="B240" s="357"/>
      <c r="C240" s="883" t="s">
        <v>158</v>
      </c>
      <c r="D240" s="884"/>
      <c r="E240" s="885"/>
      <c r="F240" s="886"/>
      <c r="G240" s="884"/>
      <c r="H240" s="887" t="str">
        <f t="shared" si="46"/>
        <v>.</v>
      </c>
      <c r="I240" s="884"/>
      <c r="J240" s="885"/>
      <c r="K240" s="885"/>
      <c r="L240" s="885"/>
      <c r="M240" s="888" t="str">
        <f t="shared" si="36"/>
        <v>.</v>
      </c>
      <c r="N240" s="372"/>
      <c r="O240" s="113"/>
      <c r="P240" s="113"/>
      <c r="Q240" s="1449" t="str">
        <f t="shared" ref="Q240" si="47">Q239</f>
        <v>.Mining</v>
      </c>
      <c r="R240" s="113"/>
      <c r="S240" s="113"/>
      <c r="T240" s="113"/>
      <c r="U240" s="113"/>
      <c r="V240" s="113"/>
      <c r="W240" s="113"/>
      <c r="X240" s="113"/>
      <c r="Y240" s="113"/>
      <c r="Z240" s="113"/>
      <c r="AA240" s="113"/>
      <c r="AB240" s="113"/>
      <c r="AC240" s="113"/>
      <c r="AD240" s="113"/>
      <c r="AE240" s="113"/>
      <c r="AF240" s="113"/>
      <c r="AG240" s="113"/>
      <c r="AH240" s="113"/>
      <c r="AI240" s="113"/>
    </row>
    <row r="241" spans="1:35" ht="12" outlineLevel="1" x14ac:dyDescent="0.2">
      <c r="A241" s="123"/>
      <c r="B241" s="357"/>
      <c r="C241" s="883" t="s">
        <v>158</v>
      </c>
      <c r="D241" s="884"/>
      <c r="E241" s="885"/>
      <c r="F241" s="886"/>
      <c r="G241" s="884"/>
      <c r="H241" s="887" t="str">
        <f t="shared" si="35"/>
        <v>.</v>
      </c>
      <c r="I241" s="884"/>
      <c r="J241" s="885"/>
      <c r="K241" s="885"/>
      <c r="L241" s="885"/>
      <c r="M241" s="888" t="str">
        <f t="shared" si="36"/>
        <v>.</v>
      </c>
      <c r="N241" s="372"/>
      <c r="O241" s="113"/>
      <c r="P241" s="113"/>
      <c r="Q241" s="1449" t="str">
        <f t="shared" si="41"/>
        <v>.Mining</v>
      </c>
      <c r="R241" s="113"/>
      <c r="S241" s="113"/>
      <c r="T241" s="113"/>
      <c r="U241" s="113"/>
      <c r="V241" s="113"/>
      <c r="W241" s="113"/>
      <c r="X241" s="113"/>
      <c r="Y241" s="113"/>
      <c r="Z241" s="113"/>
      <c r="AA241" s="113"/>
      <c r="AB241" s="113"/>
      <c r="AC241" s="113"/>
      <c r="AD241" s="113"/>
      <c r="AE241" s="113"/>
      <c r="AF241" s="113"/>
      <c r="AG241" s="113"/>
      <c r="AH241" s="113"/>
      <c r="AI241" s="113"/>
    </row>
    <row r="242" spans="1:35" ht="12" outlineLevel="1" x14ac:dyDescent="0.2">
      <c r="A242" s="123"/>
      <c r="B242" s="357"/>
      <c r="C242" s="883" t="s">
        <v>158</v>
      </c>
      <c r="D242" s="884"/>
      <c r="E242" s="885"/>
      <c r="F242" s="886"/>
      <c r="G242" s="884"/>
      <c r="H242" s="887" t="str">
        <f t="shared" si="35"/>
        <v>.</v>
      </c>
      <c r="I242" s="884"/>
      <c r="J242" s="885"/>
      <c r="K242" s="885"/>
      <c r="L242" s="885"/>
      <c r="M242" s="888" t="str">
        <f t="shared" si="36"/>
        <v>.</v>
      </c>
      <c r="N242" s="372"/>
      <c r="O242" s="113"/>
      <c r="P242" s="113"/>
      <c r="Q242" s="1449" t="str">
        <f t="shared" si="41"/>
        <v>.Mining</v>
      </c>
      <c r="R242" s="113"/>
      <c r="S242" s="113"/>
      <c r="T242" s="113"/>
      <c r="U242" s="113"/>
      <c r="V242" s="113"/>
      <c r="W242" s="113"/>
      <c r="X242" s="113"/>
      <c r="Y242" s="113"/>
      <c r="Z242" s="113"/>
      <c r="AA242" s="113"/>
      <c r="AB242" s="113"/>
      <c r="AC242" s="113"/>
      <c r="AD242" s="113"/>
      <c r="AE242" s="113"/>
      <c r="AF242" s="113"/>
      <c r="AG242" s="113"/>
      <c r="AH242" s="113"/>
      <c r="AI242" s="113"/>
    </row>
    <row r="243" spans="1:35" ht="12" outlineLevel="1" x14ac:dyDescent="0.2">
      <c r="A243" s="123"/>
      <c r="B243" s="357"/>
      <c r="C243" s="883" t="s">
        <v>158</v>
      </c>
      <c r="D243" s="884"/>
      <c r="E243" s="885"/>
      <c r="F243" s="886"/>
      <c r="G243" s="884"/>
      <c r="H243" s="887" t="str">
        <f t="shared" si="35"/>
        <v>.</v>
      </c>
      <c r="I243" s="884"/>
      <c r="J243" s="885"/>
      <c r="K243" s="885"/>
      <c r="L243" s="885"/>
      <c r="M243" s="888" t="str">
        <f t="shared" si="36"/>
        <v>.</v>
      </c>
      <c r="N243" s="372"/>
      <c r="O243" s="113"/>
      <c r="P243" s="113"/>
      <c r="Q243" s="1449" t="str">
        <f t="shared" si="41"/>
        <v>.Mining</v>
      </c>
      <c r="R243" s="113"/>
      <c r="S243" s="113"/>
      <c r="T243" s="113"/>
      <c r="U243" s="113"/>
      <c r="V243" s="113"/>
      <c r="W243" s="113"/>
      <c r="X243" s="113"/>
      <c r="Y243" s="113"/>
      <c r="Z243" s="113"/>
      <c r="AA243" s="113"/>
      <c r="AB243" s="113"/>
      <c r="AC243" s="113"/>
      <c r="AD243" s="113"/>
      <c r="AE243" s="113"/>
      <c r="AF243" s="113"/>
      <c r="AG243" s="113"/>
      <c r="AH243" s="113"/>
      <c r="AI243" s="113"/>
    </row>
    <row r="244" spans="1:35" ht="12" outlineLevel="1" x14ac:dyDescent="0.2">
      <c r="A244" s="123"/>
      <c r="B244" s="357"/>
      <c r="C244" s="883" t="s">
        <v>158</v>
      </c>
      <c r="D244" s="884"/>
      <c r="E244" s="885"/>
      <c r="F244" s="886"/>
      <c r="G244" s="884"/>
      <c r="H244" s="887" t="str">
        <f t="shared" si="35"/>
        <v>.</v>
      </c>
      <c r="I244" s="884"/>
      <c r="J244" s="885"/>
      <c r="K244" s="885"/>
      <c r="L244" s="885"/>
      <c r="M244" s="888" t="str">
        <f t="shared" si="36"/>
        <v>.</v>
      </c>
      <c r="N244" s="372"/>
      <c r="O244" s="113"/>
      <c r="P244" s="113"/>
      <c r="Q244" s="1449" t="str">
        <f t="shared" si="41"/>
        <v>.Mining</v>
      </c>
      <c r="R244" s="113"/>
      <c r="S244" s="113"/>
      <c r="T244" s="113"/>
      <c r="U244" s="113"/>
      <c r="V244" s="113"/>
      <c r="W244" s="113"/>
      <c r="X244" s="113"/>
      <c r="Y244" s="113"/>
      <c r="Z244" s="113"/>
      <c r="AA244" s="113"/>
      <c r="AB244" s="113"/>
      <c r="AC244" s="113"/>
      <c r="AD244" s="113"/>
      <c r="AE244" s="113"/>
      <c r="AF244" s="113"/>
      <c r="AG244" s="113"/>
      <c r="AH244" s="113"/>
      <c r="AI244" s="113"/>
    </row>
    <row r="245" spans="1:35" ht="12" outlineLevel="1" x14ac:dyDescent="0.2">
      <c r="A245" s="123"/>
      <c r="B245" s="357"/>
      <c r="C245" s="883" t="s">
        <v>158</v>
      </c>
      <c r="D245" s="884"/>
      <c r="E245" s="885"/>
      <c r="F245" s="886"/>
      <c r="G245" s="884"/>
      <c r="H245" s="887" t="str">
        <f t="shared" si="1"/>
        <v>.</v>
      </c>
      <c r="I245" s="884"/>
      <c r="J245" s="885"/>
      <c r="K245" s="885"/>
      <c r="L245" s="885"/>
      <c r="M245" s="888" t="str">
        <f t="shared" si="36"/>
        <v>.</v>
      </c>
      <c r="N245" s="372"/>
      <c r="O245" s="113"/>
      <c r="P245" s="113"/>
      <c r="Q245" s="1449" t="str">
        <f t="shared" si="41"/>
        <v>.Mining</v>
      </c>
      <c r="R245" s="113"/>
      <c r="S245" s="113"/>
      <c r="T245" s="113"/>
      <c r="U245" s="113"/>
      <c r="V245" s="113"/>
      <c r="W245" s="113"/>
      <c r="X245" s="113"/>
      <c r="Y245" s="113"/>
      <c r="Z245" s="113"/>
      <c r="AA245" s="113"/>
      <c r="AB245" s="113"/>
      <c r="AC245" s="113"/>
      <c r="AD245" s="113"/>
      <c r="AE245" s="113"/>
      <c r="AF245" s="113"/>
      <c r="AG245" s="113"/>
      <c r="AH245" s="113"/>
      <c r="AI245" s="113"/>
    </row>
    <row r="246" spans="1:35" ht="12" outlineLevel="1" x14ac:dyDescent="0.2">
      <c r="A246" s="123"/>
      <c r="B246" s="357"/>
      <c r="C246" s="883" t="s">
        <v>158</v>
      </c>
      <c r="D246" s="884"/>
      <c r="E246" s="885"/>
      <c r="F246" s="886"/>
      <c r="G246" s="884"/>
      <c r="H246" s="887" t="str">
        <f t="shared" si="1"/>
        <v>.</v>
      </c>
      <c r="I246" s="884"/>
      <c r="J246" s="885"/>
      <c r="K246" s="885"/>
      <c r="L246" s="885"/>
      <c r="M246" s="888" t="str">
        <f t="shared" si="36"/>
        <v>.</v>
      </c>
      <c r="N246" s="372"/>
      <c r="O246" s="113"/>
      <c r="P246" s="113"/>
      <c r="Q246" s="1451" t="str">
        <f t="shared" si="41"/>
        <v>.Mining</v>
      </c>
      <c r="R246" s="113"/>
      <c r="S246" s="113"/>
      <c r="T246" s="113"/>
      <c r="U246" s="113"/>
      <c r="V246" s="113"/>
      <c r="W246" s="113"/>
      <c r="X246" s="113"/>
      <c r="Y246" s="113"/>
      <c r="Z246" s="113"/>
      <c r="AA246" s="113"/>
      <c r="AB246" s="113"/>
      <c r="AC246" s="113"/>
      <c r="AD246" s="113"/>
      <c r="AE246" s="113"/>
      <c r="AF246" s="113"/>
      <c r="AG246" s="113"/>
      <c r="AH246" s="113"/>
      <c r="AI246" s="113"/>
    </row>
    <row r="247" spans="1:35" s="121" customFormat="1" ht="12" x14ac:dyDescent="0.2">
      <c r="A247" s="123"/>
      <c r="B247" s="334"/>
      <c r="C247" s="138"/>
      <c r="D247" s="138" t="s">
        <v>267</v>
      </c>
      <c r="E247" s="141">
        <f>SUM(E203:E246)</f>
        <v>5</v>
      </c>
      <c r="F247" s="139"/>
      <c r="G247" s="140"/>
      <c r="H247" s="1457"/>
      <c r="I247" s="140"/>
      <c r="J247" s="141">
        <f>SUM(J203:J246)</f>
        <v>0</v>
      </c>
      <c r="K247" s="141">
        <f>SUM(K203:K246)</f>
        <v>13875000</v>
      </c>
      <c r="L247" s="141">
        <f>SUM(L203:L246)</f>
        <v>0</v>
      </c>
      <c r="M247" s="694">
        <f>SUM(M203:M246)</f>
        <v>2063812.59375</v>
      </c>
      <c r="N247" s="372"/>
      <c r="O247" s="113"/>
      <c r="P247" s="251"/>
      <c r="Q247" s="251"/>
      <c r="R247" s="251"/>
      <c r="S247" s="251"/>
      <c r="T247" s="251"/>
      <c r="U247" s="113"/>
      <c r="V247" s="251"/>
      <c r="W247" s="251"/>
      <c r="X247" s="251"/>
      <c r="Y247" s="251"/>
      <c r="Z247" s="251"/>
      <c r="AA247" s="251"/>
      <c r="AB247" s="251"/>
      <c r="AC247" s="251"/>
      <c r="AD247" s="251"/>
      <c r="AE247" s="251"/>
      <c r="AF247" s="251"/>
      <c r="AG247" s="251"/>
      <c r="AH247" s="251"/>
      <c r="AI247" s="251"/>
    </row>
    <row r="248" spans="1:35" ht="12" x14ac:dyDescent="0.2">
      <c r="A248" s="123"/>
      <c r="B248" s="357"/>
      <c r="C248" s="142" t="s">
        <v>160</v>
      </c>
      <c r="D248" s="143"/>
      <c r="E248" s="773">
        <f>E64+E155+E201+E247</f>
        <v>141687</v>
      </c>
      <c r="F248" s="116"/>
      <c r="G248" s="144"/>
      <c r="H248" s="144" t="s">
        <v>161</v>
      </c>
      <c r="I248" s="116"/>
      <c r="J248" s="116"/>
      <c r="K248" s="692">
        <f>K64+K155+K201+K247</f>
        <v>52723702227</v>
      </c>
      <c r="L248" s="145" t="s">
        <v>162</v>
      </c>
      <c r="M248" s="692">
        <f>M64+M155+M201+M247</f>
        <v>172966795.85809991</v>
      </c>
      <c r="N248" s="372"/>
      <c r="O248" s="113"/>
      <c r="P248" s="113"/>
      <c r="Q248" s="113"/>
      <c r="R248" s="113"/>
      <c r="S248" s="113"/>
      <c r="T248" s="113"/>
      <c r="U248" s="113"/>
      <c r="V248" s="113"/>
      <c r="W248" s="113"/>
      <c r="X248" s="113"/>
      <c r="Y248" s="113"/>
      <c r="Z248" s="113"/>
      <c r="AA248" s="113"/>
      <c r="AB248" s="113"/>
      <c r="AC248" s="113"/>
      <c r="AD248" s="113"/>
      <c r="AE248" s="113"/>
      <c r="AF248" s="113"/>
      <c r="AG248" s="113"/>
      <c r="AH248" s="113"/>
      <c r="AI248" s="113"/>
    </row>
    <row r="249" spans="1:35" x14ac:dyDescent="0.2">
      <c r="A249" s="123"/>
      <c r="B249" s="364"/>
      <c r="C249" s="146"/>
      <c r="D249" s="146"/>
      <c r="E249" s="122"/>
      <c r="F249" s="122"/>
      <c r="G249" s="147"/>
      <c r="H249" s="122"/>
      <c r="I249" s="122"/>
      <c r="J249" s="122"/>
      <c r="K249" s="122"/>
      <c r="L249" s="148"/>
      <c r="M249" s="149"/>
      <c r="N249" s="365"/>
      <c r="O249" s="113"/>
      <c r="P249" s="113"/>
      <c r="Q249" s="113"/>
      <c r="R249" s="113"/>
      <c r="S249" s="113"/>
      <c r="T249" s="113"/>
      <c r="U249" s="113"/>
      <c r="V249" s="113"/>
      <c r="W249" s="113"/>
      <c r="X249" s="113"/>
      <c r="Y249" s="113"/>
      <c r="Z249" s="113"/>
      <c r="AA249" s="113"/>
      <c r="AB249" s="113"/>
      <c r="AC249" s="113"/>
      <c r="AD249" s="113"/>
      <c r="AE249" s="113"/>
      <c r="AF249" s="113"/>
      <c r="AG249" s="113"/>
      <c r="AH249" s="113"/>
      <c r="AI249" s="113"/>
    </row>
    <row r="250" spans="1:35" ht="12" x14ac:dyDescent="0.2">
      <c r="A250" s="123"/>
      <c r="B250" s="366"/>
      <c r="C250" s="150"/>
      <c r="D250" s="150"/>
      <c r="E250" s="132"/>
      <c r="F250" s="132"/>
      <c r="G250" s="132"/>
      <c r="H250" s="114"/>
      <c r="I250" s="114"/>
      <c r="J250" s="114"/>
      <c r="K250" s="114"/>
      <c r="L250" s="151"/>
      <c r="M250" s="151"/>
      <c r="N250" s="367"/>
      <c r="O250" s="113"/>
      <c r="P250" s="113"/>
      <c r="Q250" s="113"/>
      <c r="R250" s="113"/>
      <c r="S250" s="113"/>
      <c r="T250" s="113"/>
      <c r="U250" s="113"/>
      <c r="V250" s="113"/>
      <c r="W250" s="113"/>
      <c r="X250" s="113"/>
      <c r="Y250" s="113"/>
      <c r="Z250" s="113"/>
      <c r="AA250" s="113"/>
      <c r="AB250" s="113"/>
      <c r="AC250" s="113"/>
      <c r="AD250" s="113"/>
      <c r="AE250" s="113"/>
      <c r="AF250" s="113"/>
      <c r="AG250" s="113"/>
      <c r="AH250" s="113"/>
      <c r="AI250" s="113"/>
    </row>
    <row r="251" spans="1:35" ht="15.75" x14ac:dyDescent="0.25">
      <c r="A251" s="123"/>
      <c r="B251" s="368"/>
      <c r="C251" s="153"/>
      <c r="D251" s="153"/>
      <c r="E251" s="156"/>
      <c r="F251" s="156"/>
      <c r="G251" s="156"/>
      <c r="H251" s="111" t="s">
        <v>17</v>
      </c>
      <c r="I251" s="112"/>
      <c r="J251" s="112"/>
      <c r="K251" s="112"/>
      <c r="L251" s="155"/>
      <c r="M251" s="155"/>
      <c r="N251" s="369"/>
      <c r="O251" s="113"/>
      <c r="P251" s="113"/>
      <c r="Q251" s="113"/>
      <c r="R251" s="113"/>
      <c r="S251" s="113"/>
      <c r="T251" s="113"/>
      <c r="U251" s="113"/>
      <c r="V251" s="113"/>
      <c r="W251" s="113"/>
      <c r="X251" s="113"/>
      <c r="Y251" s="113"/>
      <c r="Z251" s="113"/>
      <c r="AA251" s="113"/>
      <c r="AB251" s="113"/>
      <c r="AC251" s="113"/>
      <c r="AD251" s="113"/>
      <c r="AE251" s="113"/>
      <c r="AF251" s="113"/>
      <c r="AG251" s="113"/>
      <c r="AH251" s="113"/>
      <c r="AI251" s="113"/>
    </row>
    <row r="252" spans="1:35" x14ac:dyDescent="0.2">
      <c r="A252" s="123"/>
      <c r="B252" s="357"/>
      <c r="C252" s="157"/>
      <c r="D252" s="157"/>
      <c r="E252" s="116"/>
      <c r="F252" s="116"/>
      <c r="G252" s="116"/>
      <c r="H252" s="116"/>
      <c r="I252" s="116"/>
      <c r="J252" s="116"/>
      <c r="K252" s="116"/>
      <c r="L252" s="152"/>
      <c r="M252" s="152"/>
      <c r="N252" s="370"/>
      <c r="O252" s="113"/>
      <c r="P252" s="113"/>
      <c r="Q252" s="113"/>
      <c r="R252" s="113"/>
      <c r="S252" s="113"/>
      <c r="T252" s="113"/>
      <c r="U252" s="113"/>
      <c r="V252" s="113"/>
      <c r="W252" s="113"/>
      <c r="X252" s="113"/>
      <c r="Y252" s="113"/>
      <c r="Z252" s="113"/>
      <c r="AA252" s="113"/>
      <c r="AB252" s="113"/>
      <c r="AC252" s="113"/>
      <c r="AD252" s="113"/>
      <c r="AE252" s="113"/>
      <c r="AF252" s="113"/>
      <c r="AG252" s="113"/>
      <c r="AH252" s="113"/>
      <c r="AI252" s="113"/>
    </row>
    <row r="253" spans="1:35" ht="36" x14ac:dyDescent="0.2">
      <c r="A253" s="123"/>
      <c r="B253" s="371"/>
      <c r="C253" s="134" t="s">
        <v>149</v>
      </c>
      <c r="D253" s="134" t="s">
        <v>260</v>
      </c>
      <c r="E253" s="135" t="s">
        <v>180</v>
      </c>
      <c r="F253" s="135" t="s">
        <v>151</v>
      </c>
      <c r="G253" s="135" t="s">
        <v>859</v>
      </c>
      <c r="H253" s="135" t="s">
        <v>152</v>
      </c>
      <c r="I253" s="135" t="s">
        <v>860</v>
      </c>
      <c r="J253" s="135" t="s">
        <v>153</v>
      </c>
      <c r="K253" s="134" t="s">
        <v>154</v>
      </c>
      <c r="L253" s="136" t="s">
        <v>155</v>
      </c>
      <c r="M253" s="137" t="s">
        <v>218</v>
      </c>
      <c r="N253" s="656"/>
      <c r="O253" s="113"/>
      <c r="P253" s="113"/>
      <c r="Q253" s="113"/>
      <c r="R253" s="113"/>
      <c r="S253" s="113"/>
      <c r="T253" s="113"/>
      <c r="U253" s="113"/>
      <c r="V253" s="113"/>
      <c r="W253" s="113"/>
      <c r="X253" s="113"/>
      <c r="Y253" s="113"/>
      <c r="Z253" s="113"/>
      <c r="AA253" s="113"/>
      <c r="AB253" s="113"/>
      <c r="AC253" s="113"/>
      <c r="AD253" s="113"/>
      <c r="AE253" s="113"/>
      <c r="AF253" s="113"/>
      <c r="AG253" s="113"/>
      <c r="AH253" s="113"/>
      <c r="AI253" s="113"/>
    </row>
    <row r="254" spans="1:35" s="119" customFormat="1" ht="12" customHeight="1" x14ac:dyDescent="0.2">
      <c r="A254" s="123"/>
      <c r="B254" s="371"/>
      <c r="C254" s="1409" t="str">
        <f>C19</f>
        <v>Gosford</v>
      </c>
      <c r="D254" s="1409"/>
      <c r="E254" s="1410"/>
      <c r="F254" s="1410"/>
      <c r="G254" s="1410"/>
      <c r="H254" s="1410"/>
      <c r="I254" s="1410"/>
      <c r="J254" s="1410"/>
      <c r="K254" s="1409"/>
      <c r="L254" s="1411"/>
      <c r="M254" s="1409"/>
      <c r="N254" s="656"/>
      <c r="O254" s="118"/>
      <c r="P254" s="118"/>
      <c r="Q254" s="118"/>
      <c r="R254" s="118"/>
      <c r="S254" s="118"/>
      <c r="T254" s="118"/>
      <c r="U254" s="118"/>
      <c r="V254" s="118"/>
      <c r="W254" s="118"/>
      <c r="X254" s="118"/>
      <c r="Y254" s="118"/>
      <c r="Z254" s="118"/>
      <c r="AA254" s="118"/>
      <c r="AB254" s="118"/>
      <c r="AC254" s="118"/>
      <c r="AD254" s="118"/>
      <c r="AE254" s="118"/>
      <c r="AF254" s="118"/>
      <c r="AG254" s="118"/>
      <c r="AH254" s="118"/>
      <c r="AI254" s="118"/>
    </row>
    <row r="255" spans="1:35" ht="12" x14ac:dyDescent="0.2">
      <c r="A255" s="123"/>
      <c r="B255" s="357"/>
      <c r="C255" s="883" t="s">
        <v>157</v>
      </c>
      <c r="D255" s="884"/>
      <c r="E255" s="885"/>
      <c r="F255" s="886"/>
      <c r="G255" s="884"/>
      <c r="H255" s="887" t="str">
        <f>IF(G255="",".",E255*G255/M255)</f>
        <v>.</v>
      </c>
      <c r="I255" s="884"/>
      <c r="J255" s="885"/>
      <c r="K255" s="885"/>
      <c r="L255" s="885"/>
      <c r="M255" s="888" t="str">
        <f>IF(E255="",".",IF(G255&lt;&gt;"",G255*E255+K255*(F255/100),(K255-L255)*(F255/100)+I255*J255))</f>
        <v>.</v>
      </c>
      <c r="N255" s="372"/>
      <c r="O255" s="113"/>
      <c r="P255" s="113"/>
      <c r="Q255" s="113"/>
      <c r="R255" s="113"/>
      <c r="S255" s="113"/>
      <c r="T255" s="113"/>
      <c r="U255" s="113"/>
      <c r="V255" s="113"/>
      <c r="W255" s="113"/>
      <c r="X255" s="113"/>
      <c r="Y255" s="113"/>
      <c r="Z255" s="113"/>
      <c r="AA255" s="113"/>
      <c r="AB255" s="113"/>
      <c r="AC255" s="113"/>
      <c r="AD255" s="113"/>
      <c r="AE255" s="113"/>
      <c r="AF255" s="113"/>
      <c r="AG255" s="113"/>
      <c r="AH255" s="113"/>
      <c r="AI255" s="113"/>
    </row>
    <row r="256" spans="1:35" ht="12" outlineLevel="1" x14ac:dyDescent="0.2">
      <c r="A256" s="123"/>
      <c r="B256" s="357"/>
      <c r="C256" s="883" t="s">
        <v>157</v>
      </c>
      <c r="D256" s="884"/>
      <c r="E256" s="896"/>
      <c r="F256" s="897"/>
      <c r="G256" s="896"/>
      <c r="H256" s="898" t="str">
        <f>IF(G256="",".",E256*G256/M256)</f>
        <v>.</v>
      </c>
      <c r="I256" s="896"/>
      <c r="J256" s="896"/>
      <c r="K256" s="899"/>
      <c r="L256" s="899"/>
      <c r="M256" s="900" t="str">
        <f>IF(E256="",".",IF(G256&lt;&gt;"",G256*E256+K256*(F256/100),(K256-L256)*(F256/100)+I256*J256))</f>
        <v>.</v>
      </c>
      <c r="N256" s="372"/>
      <c r="O256" s="113"/>
      <c r="P256" s="113"/>
      <c r="Q256" s="113"/>
      <c r="R256" s="113"/>
      <c r="S256" s="113"/>
      <c r="T256" s="113"/>
      <c r="U256" s="113"/>
      <c r="V256" s="113"/>
      <c r="W256" s="113"/>
      <c r="X256" s="113"/>
      <c r="Y256" s="113"/>
      <c r="Z256" s="113"/>
      <c r="AA256" s="113"/>
      <c r="AB256" s="113"/>
      <c r="AC256" s="113"/>
      <c r="AD256" s="113"/>
      <c r="AE256" s="113"/>
      <c r="AF256" s="113"/>
      <c r="AG256" s="113"/>
      <c r="AH256" s="113"/>
      <c r="AI256" s="113"/>
    </row>
    <row r="257" spans="1:35" ht="12" outlineLevel="1" x14ac:dyDescent="0.2">
      <c r="A257" s="123"/>
      <c r="B257" s="357"/>
      <c r="C257" s="883" t="s">
        <v>157</v>
      </c>
      <c r="D257" s="884"/>
      <c r="E257" s="896"/>
      <c r="F257" s="897"/>
      <c r="G257" s="896"/>
      <c r="H257" s="898" t="str">
        <f>IF(G257="",".",E257*G257/M257)</f>
        <v>.</v>
      </c>
      <c r="I257" s="896"/>
      <c r="J257" s="896"/>
      <c r="K257" s="899"/>
      <c r="L257" s="899"/>
      <c r="M257" s="900" t="str">
        <f>IF(E257="",".",IF(G257&lt;&gt;"",G257*E257+K257*(F257/100),(K257-L257)*(F257/100)+I257*J257))</f>
        <v>.</v>
      </c>
      <c r="N257" s="372"/>
      <c r="O257" s="113"/>
      <c r="P257" s="113"/>
      <c r="Q257" s="113"/>
      <c r="R257" s="113"/>
      <c r="S257" s="113"/>
      <c r="T257" s="113"/>
      <c r="U257" s="113"/>
      <c r="V257" s="113"/>
      <c r="W257" s="113"/>
      <c r="X257" s="113"/>
      <c r="Y257" s="113"/>
      <c r="Z257" s="113"/>
      <c r="AA257" s="113"/>
      <c r="AB257" s="113"/>
      <c r="AC257" s="113"/>
      <c r="AD257" s="113"/>
      <c r="AE257" s="113"/>
      <c r="AF257" s="113"/>
      <c r="AG257" s="113"/>
      <c r="AH257" s="113"/>
      <c r="AI257" s="113"/>
    </row>
    <row r="258" spans="1:35" ht="12" outlineLevel="1" x14ac:dyDescent="0.2">
      <c r="A258" s="123"/>
      <c r="B258" s="357"/>
      <c r="C258" s="883" t="s">
        <v>157</v>
      </c>
      <c r="D258" s="884"/>
      <c r="E258" s="896"/>
      <c r="F258" s="897"/>
      <c r="G258" s="896"/>
      <c r="H258" s="898" t="str">
        <f t="shared" ref="H258:H286" si="48">IF(G258="",".",E258*G258/M258)</f>
        <v>.</v>
      </c>
      <c r="I258" s="896"/>
      <c r="J258" s="896"/>
      <c r="K258" s="899"/>
      <c r="L258" s="899"/>
      <c r="M258" s="900" t="str">
        <f t="shared" ref="M258:M303" si="49">IF(E258="",".",IF(G258&lt;&gt;"",G258*E258+K258*(F258/100),(K258-L258)*(F258/100)+I258*J258))</f>
        <v>.</v>
      </c>
      <c r="N258" s="372"/>
      <c r="O258" s="113"/>
      <c r="P258" s="113"/>
      <c r="Q258" s="113"/>
      <c r="R258" s="113"/>
      <c r="S258" s="113"/>
      <c r="T258" s="113"/>
      <c r="U258" s="113"/>
      <c r="V258" s="113"/>
      <c r="W258" s="113"/>
      <c r="X258" s="113"/>
      <c r="Y258" s="113"/>
      <c r="Z258" s="113"/>
      <c r="AA258" s="113"/>
      <c r="AB258" s="113"/>
      <c r="AC258" s="113"/>
      <c r="AD258" s="113"/>
      <c r="AE258" s="113"/>
      <c r="AF258" s="113"/>
      <c r="AG258" s="113"/>
      <c r="AH258" s="113"/>
      <c r="AI258" s="113"/>
    </row>
    <row r="259" spans="1:35" ht="12" outlineLevel="1" x14ac:dyDescent="0.2">
      <c r="A259" s="123"/>
      <c r="B259" s="357"/>
      <c r="C259" s="883" t="s">
        <v>157</v>
      </c>
      <c r="D259" s="884"/>
      <c r="E259" s="896"/>
      <c r="F259" s="897"/>
      <c r="G259" s="896"/>
      <c r="H259" s="898" t="str">
        <f t="shared" si="48"/>
        <v>.</v>
      </c>
      <c r="I259" s="896"/>
      <c r="J259" s="896"/>
      <c r="K259" s="899"/>
      <c r="L259" s="899"/>
      <c r="M259" s="900" t="str">
        <f t="shared" si="49"/>
        <v>.</v>
      </c>
      <c r="N259" s="372"/>
      <c r="O259" s="113"/>
      <c r="P259" s="113"/>
      <c r="Q259" s="113"/>
      <c r="R259" s="113"/>
      <c r="S259" s="113"/>
      <c r="T259" s="113"/>
      <c r="U259" s="113"/>
      <c r="V259" s="113"/>
      <c r="W259" s="113"/>
      <c r="X259" s="113"/>
      <c r="Y259" s="113"/>
      <c r="Z259" s="113"/>
      <c r="AA259" s="113"/>
      <c r="AB259" s="113"/>
      <c r="AC259" s="113"/>
      <c r="AD259" s="113"/>
      <c r="AE259" s="113"/>
      <c r="AF259" s="113"/>
      <c r="AG259" s="113"/>
      <c r="AH259" s="113"/>
      <c r="AI259" s="113"/>
    </row>
    <row r="260" spans="1:35" ht="12" outlineLevel="1" x14ac:dyDescent="0.2">
      <c r="A260" s="123"/>
      <c r="B260" s="357"/>
      <c r="C260" s="883" t="s">
        <v>157</v>
      </c>
      <c r="D260" s="884"/>
      <c r="E260" s="896"/>
      <c r="F260" s="897"/>
      <c r="G260" s="896"/>
      <c r="H260" s="898" t="str">
        <f t="shared" si="48"/>
        <v>.</v>
      </c>
      <c r="I260" s="896"/>
      <c r="J260" s="896"/>
      <c r="K260" s="899"/>
      <c r="L260" s="899"/>
      <c r="M260" s="900" t="str">
        <f t="shared" si="49"/>
        <v>.</v>
      </c>
      <c r="N260" s="372"/>
      <c r="O260" s="113"/>
      <c r="P260" s="113"/>
      <c r="Q260" s="113"/>
      <c r="R260" s="113"/>
      <c r="S260" s="113"/>
      <c r="T260" s="113"/>
      <c r="U260" s="113"/>
      <c r="V260" s="113"/>
      <c r="W260" s="113"/>
      <c r="X260" s="113"/>
      <c r="Y260" s="113"/>
      <c r="Z260" s="113"/>
      <c r="AA260" s="113"/>
      <c r="AB260" s="113"/>
      <c r="AC260" s="113"/>
      <c r="AD260" s="113"/>
      <c r="AE260" s="113"/>
      <c r="AF260" s="113"/>
      <c r="AG260" s="113"/>
      <c r="AH260" s="113"/>
      <c r="AI260" s="113"/>
    </row>
    <row r="261" spans="1:35" ht="12" outlineLevel="1" x14ac:dyDescent="0.2">
      <c r="A261" s="123"/>
      <c r="B261" s="357"/>
      <c r="C261" s="883" t="s">
        <v>157</v>
      </c>
      <c r="D261" s="884"/>
      <c r="E261" s="896"/>
      <c r="F261" s="897"/>
      <c r="G261" s="896"/>
      <c r="H261" s="898" t="str">
        <f t="shared" si="48"/>
        <v>.</v>
      </c>
      <c r="I261" s="896"/>
      <c r="J261" s="896"/>
      <c r="K261" s="899"/>
      <c r="L261" s="899"/>
      <c r="M261" s="900" t="str">
        <f t="shared" si="49"/>
        <v>.</v>
      </c>
      <c r="N261" s="372"/>
      <c r="O261" s="113"/>
      <c r="P261" s="113"/>
      <c r="Q261" s="113"/>
      <c r="R261" s="113"/>
      <c r="S261" s="113"/>
      <c r="T261" s="113"/>
      <c r="U261" s="113"/>
      <c r="V261" s="113"/>
      <c r="W261" s="113"/>
      <c r="X261" s="113"/>
      <c r="Y261" s="113"/>
      <c r="Z261" s="113"/>
      <c r="AA261" s="113"/>
      <c r="AB261" s="113"/>
      <c r="AC261" s="113"/>
      <c r="AD261" s="113"/>
      <c r="AE261" s="113"/>
      <c r="AF261" s="113"/>
      <c r="AG261" s="113"/>
      <c r="AH261" s="113"/>
      <c r="AI261" s="113"/>
    </row>
    <row r="262" spans="1:35" ht="12" outlineLevel="1" x14ac:dyDescent="0.2">
      <c r="A262" s="123"/>
      <c r="B262" s="357"/>
      <c r="C262" s="883" t="s">
        <v>157</v>
      </c>
      <c r="D262" s="884"/>
      <c r="E262" s="896"/>
      <c r="F262" s="897"/>
      <c r="G262" s="896"/>
      <c r="H262" s="898" t="str">
        <f t="shared" si="48"/>
        <v>.</v>
      </c>
      <c r="I262" s="896"/>
      <c r="J262" s="896"/>
      <c r="K262" s="899"/>
      <c r="L262" s="899"/>
      <c r="M262" s="900" t="str">
        <f t="shared" si="49"/>
        <v>.</v>
      </c>
      <c r="N262" s="372"/>
      <c r="O262" s="113"/>
      <c r="P262" s="113"/>
      <c r="Q262" s="113"/>
      <c r="R262" s="113"/>
      <c r="S262" s="113"/>
      <c r="T262" s="113"/>
      <c r="U262" s="113"/>
      <c r="V262" s="113"/>
      <c r="W262" s="113"/>
      <c r="X262" s="113"/>
      <c r="Y262" s="113"/>
      <c r="Z262" s="113"/>
      <c r="AA262" s="113"/>
      <c r="AB262" s="113"/>
      <c r="AC262" s="113"/>
      <c r="AD262" s="113"/>
      <c r="AE262" s="113"/>
      <c r="AF262" s="113"/>
      <c r="AG262" s="113"/>
      <c r="AH262" s="113"/>
      <c r="AI262" s="113"/>
    </row>
    <row r="263" spans="1:35" ht="12" outlineLevel="1" x14ac:dyDescent="0.2">
      <c r="A263" s="123"/>
      <c r="B263" s="357"/>
      <c r="C263" s="883" t="s">
        <v>157</v>
      </c>
      <c r="D263" s="884"/>
      <c r="E263" s="896"/>
      <c r="F263" s="897"/>
      <c r="G263" s="896"/>
      <c r="H263" s="898" t="str">
        <f t="shared" si="48"/>
        <v>.</v>
      </c>
      <c r="I263" s="896"/>
      <c r="J263" s="896"/>
      <c r="K263" s="899"/>
      <c r="L263" s="899"/>
      <c r="M263" s="900" t="str">
        <f t="shared" si="49"/>
        <v>.</v>
      </c>
      <c r="N263" s="372"/>
      <c r="O263" s="113"/>
      <c r="P263" s="113"/>
      <c r="Q263" s="113"/>
      <c r="R263" s="113"/>
      <c r="S263" s="113"/>
      <c r="T263" s="113"/>
      <c r="U263" s="113"/>
      <c r="V263" s="113"/>
      <c r="W263" s="113"/>
      <c r="X263" s="113"/>
      <c r="Y263" s="113"/>
      <c r="Z263" s="113"/>
      <c r="AA263" s="113"/>
      <c r="AB263" s="113"/>
      <c r="AC263" s="113"/>
      <c r="AD263" s="113"/>
      <c r="AE263" s="113"/>
      <c r="AF263" s="113"/>
      <c r="AG263" s="113"/>
      <c r="AH263" s="113"/>
      <c r="AI263" s="113"/>
    </row>
    <row r="264" spans="1:35" ht="12" outlineLevel="1" x14ac:dyDescent="0.2">
      <c r="A264" s="123"/>
      <c r="B264" s="357"/>
      <c r="C264" s="883" t="s">
        <v>157</v>
      </c>
      <c r="D264" s="884"/>
      <c r="E264" s="896"/>
      <c r="F264" s="897"/>
      <c r="G264" s="896"/>
      <c r="H264" s="898" t="str">
        <f t="shared" si="48"/>
        <v>.</v>
      </c>
      <c r="I264" s="896"/>
      <c r="J264" s="896"/>
      <c r="K264" s="899"/>
      <c r="L264" s="899"/>
      <c r="M264" s="900" t="str">
        <f t="shared" si="49"/>
        <v>.</v>
      </c>
      <c r="N264" s="372"/>
      <c r="O264" s="113"/>
      <c r="P264" s="113"/>
      <c r="Q264" s="113"/>
      <c r="R264" s="113"/>
      <c r="S264" s="113"/>
      <c r="T264" s="113"/>
      <c r="U264" s="113"/>
      <c r="V264" s="113"/>
      <c r="W264" s="113"/>
      <c r="X264" s="113"/>
      <c r="Y264" s="113"/>
      <c r="Z264" s="113"/>
      <c r="AA264" s="113"/>
      <c r="AB264" s="113"/>
      <c r="AC264" s="113"/>
      <c r="AD264" s="113"/>
      <c r="AE264" s="113"/>
      <c r="AF264" s="113"/>
      <c r="AG264" s="113"/>
      <c r="AH264" s="113"/>
      <c r="AI264" s="113"/>
    </row>
    <row r="265" spans="1:35" ht="12" x14ac:dyDescent="0.2">
      <c r="A265" s="123"/>
      <c r="B265" s="357"/>
      <c r="C265" s="883" t="s">
        <v>159</v>
      </c>
      <c r="D265" s="884" t="s">
        <v>931</v>
      </c>
      <c r="E265" s="896">
        <v>374</v>
      </c>
      <c r="F265" s="897">
        <v>0.11965199999999999</v>
      </c>
      <c r="G265" s="896"/>
      <c r="H265" s="898" t="str">
        <f>IF(G265="",".",E265*G265/M265)</f>
        <v>.</v>
      </c>
      <c r="I265" s="896"/>
      <c r="J265" s="896"/>
      <c r="K265" s="899">
        <v>164705243</v>
      </c>
      <c r="L265" s="899"/>
      <c r="M265" s="900">
        <f>IF(E265="",".",IF(G265&lt;&gt;"",G265*E265+K265*(F265/100),(K265-L265)*(F265/100)+I265*J265))</f>
        <v>197073.11735436</v>
      </c>
      <c r="N265" s="372"/>
      <c r="O265" s="113"/>
      <c r="P265" s="113"/>
      <c r="Q265" s="113"/>
      <c r="R265" s="113"/>
      <c r="S265" s="113"/>
      <c r="T265" s="113"/>
      <c r="U265" s="113"/>
      <c r="V265" s="113"/>
      <c r="W265" s="113"/>
      <c r="X265" s="113"/>
      <c r="Y265" s="113"/>
      <c r="Z265" s="113"/>
      <c r="AA265" s="113"/>
      <c r="AB265" s="113"/>
      <c r="AC265" s="113"/>
      <c r="AD265" s="113"/>
      <c r="AE265" s="113"/>
      <c r="AF265" s="113"/>
      <c r="AG265" s="113"/>
      <c r="AH265" s="113"/>
      <c r="AI265" s="113"/>
    </row>
    <row r="266" spans="1:35" ht="12" outlineLevel="1" x14ac:dyDescent="0.2">
      <c r="A266" s="123"/>
      <c r="B266" s="357"/>
      <c r="C266" s="883" t="s">
        <v>159</v>
      </c>
      <c r="D266" s="884" t="s">
        <v>932</v>
      </c>
      <c r="E266" s="896">
        <v>374</v>
      </c>
      <c r="F266" s="1645">
        <v>0.31215100000000001</v>
      </c>
      <c r="G266" s="896"/>
      <c r="H266" s="898" t="str">
        <f>IF(G266="",".",E266*G266/M266)</f>
        <v>.</v>
      </c>
      <c r="I266" s="896"/>
      <c r="J266" s="896"/>
      <c r="K266" s="899">
        <v>164705243</v>
      </c>
      <c r="L266" s="899"/>
      <c r="M266" s="900">
        <f>IF(E266="",".",IF(G266&lt;&gt;"",G266*E266+K266*(F266/100),(K266-L266)*(F266/100)+I266*J266))</f>
        <v>514129.06307693</v>
      </c>
      <c r="N266" s="372"/>
      <c r="O266" s="113"/>
      <c r="P266" s="113"/>
      <c r="Q266" s="113"/>
      <c r="R266" s="113"/>
      <c r="S266" s="113"/>
      <c r="T266" s="113"/>
      <c r="U266" s="113"/>
      <c r="V266" s="113"/>
      <c r="W266" s="113"/>
      <c r="X266" s="113"/>
      <c r="Y266" s="113"/>
      <c r="Z266" s="113"/>
      <c r="AA266" s="113"/>
      <c r="AB266" s="113"/>
      <c r="AC266" s="113"/>
      <c r="AD266" s="113"/>
      <c r="AE266" s="113"/>
      <c r="AF266" s="113"/>
      <c r="AG266" s="113"/>
      <c r="AH266" s="113"/>
      <c r="AI266" s="113"/>
    </row>
    <row r="267" spans="1:35" ht="12" outlineLevel="1" x14ac:dyDescent="0.2">
      <c r="A267" s="123"/>
      <c r="B267" s="357"/>
      <c r="C267" s="883" t="s">
        <v>159</v>
      </c>
      <c r="D267" s="884" t="s">
        <v>933</v>
      </c>
      <c r="E267" s="896">
        <v>3517</v>
      </c>
      <c r="F267" s="1645">
        <v>4.4160999999999999E-2</v>
      </c>
      <c r="G267" s="896"/>
      <c r="H267" s="898" t="str">
        <f>IF(G267="",".",E267*G267/M267)</f>
        <v>.</v>
      </c>
      <c r="I267" s="896"/>
      <c r="J267" s="896"/>
      <c r="K267" s="899">
        <v>2140996709</v>
      </c>
      <c r="L267" s="899"/>
      <c r="M267" s="900">
        <f>IF(E267="",".",IF(G267&lt;&gt;"",G267*E267+K267*(F267/100),(K267-L267)*(F267/100)+I267*J267))</f>
        <v>945485.55666149</v>
      </c>
      <c r="N267" s="372"/>
      <c r="O267" s="113"/>
      <c r="P267" s="113"/>
      <c r="Q267" s="113"/>
      <c r="R267" s="113"/>
      <c r="S267" s="113"/>
      <c r="T267" s="113"/>
      <c r="U267" s="113"/>
      <c r="V267" s="113"/>
      <c r="W267" s="113"/>
      <c r="X267" s="113"/>
      <c r="Y267" s="113"/>
      <c r="Z267" s="113"/>
      <c r="AA267" s="113"/>
      <c r="AB267" s="113"/>
      <c r="AC267" s="113"/>
      <c r="AD267" s="113"/>
      <c r="AE267" s="113"/>
      <c r="AF267" s="113"/>
      <c r="AG267" s="113"/>
      <c r="AH267" s="113"/>
      <c r="AI267" s="113"/>
    </row>
    <row r="268" spans="1:35" ht="12" outlineLevel="1" x14ac:dyDescent="0.2">
      <c r="A268" s="123"/>
      <c r="B268" s="357"/>
      <c r="C268" s="883" t="s">
        <v>159</v>
      </c>
      <c r="D268" s="884"/>
      <c r="E268" s="896"/>
      <c r="F268" s="897"/>
      <c r="G268" s="896"/>
      <c r="H268" s="898" t="str">
        <f t="shared" si="48"/>
        <v>.</v>
      </c>
      <c r="I268" s="896"/>
      <c r="J268" s="896"/>
      <c r="K268" s="899"/>
      <c r="L268" s="899"/>
      <c r="M268" s="900" t="str">
        <f t="shared" si="49"/>
        <v>.</v>
      </c>
      <c r="N268" s="372"/>
      <c r="O268" s="113"/>
      <c r="P268" s="113"/>
      <c r="Q268" s="113"/>
      <c r="R268" s="113"/>
      <c r="S268" s="113"/>
      <c r="T268" s="113"/>
      <c r="U268" s="113"/>
      <c r="V268" s="113"/>
      <c r="W268" s="113"/>
      <c r="X268" s="113"/>
      <c r="Y268" s="113"/>
      <c r="Z268" s="113"/>
      <c r="AA268" s="113"/>
      <c r="AB268" s="113"/>
      <c r="AC268" s="113"/>
      <c r="AD268" s="113"/>
      <c r="AE268" s="113"/>
      <c r="AF268" s="113"/>
      <c r="AG268" s="113"/>
      <c r="AH268" s="113"/>
      <c r="AI268" s="113"/>
    </row>
    <row r="269" spans="1:35" ht="12" outlineLevel="1" x14ac:dyDescent="0.2">
      <c r="A269" s="123"/>
      <c r="B269" s="357"/>
      <c r="C269" s="883" t="s">
        <v>159</v>
      </c>
      <c r="D269" s="884"/>
      <c r="E269" s="896"/>
      <c r="F269" s="897"/>
      <c r="G269" s="896"/>
      <c r="H269" s="898" t="str">
        <f t="shared" si="48"/>
        <v>.</v>
      </c>
      <c r="I269" s="896"/>
      <c r="J269" s="896"/>
      <c r="K269" s="899"/>
      <c r="L269" s="899"/>
      <c r="M269" s="900" t="str">
        <f t="shared" si="49"/>
        <v>.</v>
      </c>
      <c r="N269" s="372"/>
      <c r="O269" s="113"/>
      <c r="P269" s="113"/>
      <c r="Q269" s="113"/>
      <c r="R269" s="113"/>
      <c r="S269" s="113"/>
      <c r="T269" s="113"/>
      <c r="U269" s="113"/>
      <c r="V269" s="113"/>
      <c r="W269" s="113"/>
      <c r="X269" s="113"/>
      <c r="Y269" s="113"/>
      <c r="Z269" s="113"/>
      <c r="AA269" s="113"/>
      <c r="AB269" s="113"/>
      <c r="AC269" s="113"/>
      <c r="AD269" s="113"/>
      <c r="AE269" s="113"/>
      <c r="AF269" s="113"/>
      <c r="AG269" s="113"/>
      <c r="AH269" s="113"/>
      <c r="AI269" s="113"/>
    </row>
    <row r="270" spans="1:35" ht="12" outlineLevel="1" x14ac:dyDescent="0.2">
      <c r="A270" s="123"/>
      <c r="B270" s="357"/>
      <c r="C270" s="883" t="s">
        <v>159</v>
      </c>
      <c r="D270" s="884"/>
      <c r="E270" s="896"/>
      <c r="F270" s="897"/>
      <c r="G270" s="896"/>
      <c r="H270" s="898" t="str">
        <f t="shared" si="48"/>
        <v>.</v>
      </c>
      <c r="I270" s="896"/>
      <c r="J270" s="896"/>
      <c r="K270" s="899"/>
      <c r="L270" s="899"/>
      <c r="M270" s="900" t="str">
        <f t="shared" si="49"/>
        <v>.</v>
      </c>
      <c r="N270" s="372"/>
      <c r="O270" s="113"/>
      <c r="P270" s="113"/>
      <c r="Q270" s="113"/>
      <c r="R270" s="113"/>
      <c r="S270" s="113"/>
      <c r="T270" s="113"/>
      <c r="U270" s="113"/>
      <c r="V270" s="113"/>
      <c r="W270" s="113"/>
      <c r="X270" s="113"/>
      <c r="Y270" s="113"/>
      <c r="Z270" s="113"/>
      <c r="AA270" s="113"/>
      <c r="AB270" s="113"/>
      <c r="AC270" s="113"/>
      <c r="AD270" s="113"/>
      <c r="AE270" s="113"/>
      <c r="AF270" s="113"/>
      <c r="AG270" s="113"/>
      <c r="AH270" s="113"/>
      <c r="AI270" s="113"/>
    </row>
    <row r="271" spans="1:35" ht="12" outlineLevel="1" x14ac:dyDescent="0.2">
      <c r="A271" s="123"/>
      <c r="B271" s="357"/>
      <c r="C271" s="883" t="s">
        <v>159</v>
      </c>
      <c r="D271" s="884"/>
      <c r="E271" s="896"/>
      <c r="F271" s="897"/>
      <c r="G271" s="896"/>
      <c r="H271" s="898" t="str">
        <f t="shared" si="48"/>
        <v>.</v>
      </c>
      <c r="I271" s="896"/>
      <c r="J271" s="896"/>
      <c r="K271" s="899"/>
      <c r="L271" s="899"/>
      <c r="M271" s="900" t="str">
        <f t="shared" si="49"/>
        <v>.</v>
      </c>
      <c r="N271" s="372"/>
      <c r="O271" s="113"/>
      <c r="P271" s="113"/>
      <c r="Q271" s="113"/>
      <c r="R271" s="113"/>
      <c r="S271" s="113"/>
      <c r="T271" s="113"/>
      <c r="U271" s="113"/>
      <c r="V271" s="113"/>
      <c r="W271" s="113"/>
      <c r="X271" s="113"/>
      <c r="Y271" s="113"/>
      <c r="Z271" s="113"/>
      <c r="AA271" s="113"/>
      <c r="AB271" s="113"/>
      <c r="AC271" s="113"/>
      <c r="AD271" s="113"/>
      <c r="AE271" s="113"/>
      <c r="AF271" s="113"/>
      <c r="AG271" s="113"/>
      <c r="AH271" s="113"/>
      <c r="AI271" s="113"/>
    </row>
    <row r="272" spans="1:35" ht="12" outlineLevel="1" x14ac:dyDescent="0.2">
      <c r="A272" s="123"/>
      <c r="B272" s="357"/>
      <c r="C272" s="883" t="s">
        <v>159</v>
      </c>
      <c r="D272" s="884"/>
      <c r="E272" s="896"/>
      <c r="F272" s="897"/>
      <c r="G272" s="896"/>
      <c r="H272" s="898" t="str">
        <f t="shared" si="48"/>
        <v>.</v>
      </c>
      <c r="I272" s="896"/>
      <c r="J272" s="896"/>
      <c r="K272" s="899"/>
      <c r="L272" s="899"/>
      <c r="M272" s="900" t="str">
        <f t="shared" si="49"/>
        <v>.</v>
      </c>
      <c r="N272" s="372"/>
      <c r="O272" s="113"/>
      <c r="P272" s="113"/>
      <c r="Q272" s="113"/>
      <c r="R272" s="113"/>
      <c r="S272" s="113"/>
      <c r="T272" s="113"/>
      <c r="U272" s="113"/>
      <c r="V272" s="113"/>
      <c r="W272" s="113"/>
      <c r="X272" s="113"/>
      <c r="Y272" s="113"/>
      <c r="Z272" s="113"/>
      <c r="AA272" s="113"/>
      <c r="AB272" s="113"/>
      <c r="AC272" s="113"/>
      <c r="AD272" s="113"/>
      <c r="AE272" s="113"/>
      <c r="AF272" s="113"/>
      <c r="AG272" s="113"/>
      <c r="AH272" s="113"/>
      <c r="AI272" s="113"/>
    </row>
    <row r="273" spans="1:35" ht="12" outlineLevel="1" x14ac:dyDescent="0.2">
      <c r="A273" s="123"/>
      <c r="B273" s="357"/>
      <c r="C273" s="883" t="s">
        <v>159</v>
      </c>
      <c r="D273" s="884"/>
      <c r="E273" s="896"/>
      <c r="F273" s="897"/>
      <c r="G273" s="896"/>
      <c r="H273" s="898" t="str">
        <f t="shared" si="48"/>
        <v>.</v>
      </c>
      <c r="I273" s="896"/>
      <c r="J273" s="896"/>
      <c r="K273" s="899"/>
      <c r="L273" s="899"/>
      <c r="M273" s="900" t="str">
        <f t="shared" si="49"/>
        <v>.</v>
      </c>
      <c r="N273" s="372"/>
      <c r="O273" s="113"/>
      <c r="P273" s="113"/>
      <c r="Q273" s="113"/>
      <c r="R273" s="113"/>
      <c r="S273" s="113"/>
      <c r="T273" s="113"/>
      <c r="U273" s="113"/>
      <c r="V273" s="113"/>
      <c r="W273" s="113"/>
      <c r="X273" s="113"/>
      <c r="Y273" s="113"/>
      <c r="Z273" s="113"/>
      <c r="AA273" s="113"/>
      <c r="AB273" s="113"/>
      <c r="AC273" s="113"/>
      <c r="AD273" s="113"/>
      <c r="AE273" s="113"/>
      <c r="AF273" s="113"/>
      <c r="AG273" s="113"/>
      <c r="AH273" s="113"/>
      <c r="AI273" s="113"/>
    </row>
    <row r="274" spans="1:35" ht="12" outlineLevel="1" x14ac:dyDescent="0.2">
      <c r="A274" s="123"/>
      <c r="B274" s="357"/>
      <c r="C274" s="883" t="s">
        <v>159</v>
      </c>
      <c r="D274" s="884"/>
      <c r="E274" s="896"/>
      <c r="F274" s="897"/>
      <c r="G274" s="896"/>
      <c r="H274" s="898" t="str">
        <f t="shared" si="48"/>
        <v>.</v>
      </c>
      <c r="I274" s="896"/>
      <c r="J274" s="896"/>
      <c r="K274" s="899"/>
      <c r="L274" s="899"/>
      <c r="M274" s="900" t="str">
        <f t="shared" si="49"/>
        <v>.</v>
      </c>
      <c r="N274" s="372"/>
      <c r="O274" s="113"/>
      <c r="P274" s="113"/>
      <c r="Q274" s="113"/>
      <c r="R274" s="113"/>
      <c r="S274" s="113"/>
      <c r="T274" s="113"/>
      <c r="U274" s="113"/>
      <c r="V274" s="113"/>
      <c r="W274" s="113"/>
      <c r="X274" s="113"/>
      <c r="Y274" s="113"/>
      <c r="Z274" s="113"/>
      <c r="AA274" s="113"/>
      <c r="AB274" s="113"/>
      <c r="AC274" s="113"/>
      <c r="AD274" s="113"/>
      <c r="AE274" s="113"/>
      <c r="AF274" s="113"/>
      <c r="AG274" s="113"/>
      <c r="AH274" s="113"/>
      <c r="AI274" s="113"/>
    </row>
    <row r="275" spans="1:35" ht="12" outlineLevel="1" x14ac:dyDescent="0.2">
      <c r="A275" s="123"/>
      <c r="B275" s="357"/>
      <c r="C275" s="883" t="s">
        <v>159</v>
      </c>
      <c r="D275" s="884"/>
      <c r="E275" s="896"/>
      <c r="F275" s="897"/>
      <c r="G275" s="896"/>
      <c r="H275" s="898" t="str">
        <f t="shared" si="48"/>
        <v>.</v>
      </c>
      <c r="I275" s="896"/>
      <c r="J275" s="896"/>
      <c r="K275" s="899"/>
      <c r="L275" s="899"/>
      <c r="M275" s="900" t="str">
        <f t="shared" si="49"/>
        <v>.</v>
      </c>
      <c r="N275" s="372"/>
      <c r="O275" s="113"/>
      <c r="P275" s="113"/>
      <c r="Q275" s="113"/>
      <c r="R275" s="113"/>
      <c r="S275" s="113"/>
      <c r="T275" s="113"/>
      <c r="U275" s="113"/>
      <c r="V275" s="113"/>
      <c r="W275" s="113"/>
      <c r="X275" s="113"/>
      <c r="Y275" s="113"/>
      <c r="Z275" s="113"/>
      <c r="AA275" s="113"/>
      <c r="AB275" s="113"/>
      <c r="AC275" s="113"/>
      <c r="AD275" s="113"/>
      <c r="AE275" s="113"/>
      <c r="AF275" s="113"/>
      <c r="AG275" s="113"/>
      <c r="AH275" s="113"/>
      <c r="AI275" s="113"/>
    </row>
    <row r="276" spans="1:35" ht="12" outlineLevel="1" x14ac:dyDescent="0.2">
      <c r="A276" s="123"/>
      <c r="B276" s="357"/>
      <c r="C276" s="883" t="s">
        <v>159</v>
      </c>
      <c r="D276" s="884"/>
      <c r="E276" s="896"/>
      <c r="F276" s="897"/>
      <c r="G276" s="896"/>
      <c r="H276" s="898" t="str">
        <f t="shared" si="48"/>
        <v>.</v>
      </c>
      <c r="I276" s="896"/>
      <c r="J276" s="896"/>
      <c r="K276" s="899"/>
      <c r="L276" s="899"/>
      <c r="M276" s="900" t="str">
        <f t="shared" si="49"/>
        <v>.</v>
      </c>
      <c r="N276" s="372"/>
      <c r="O276" s="113"/>
      <c r="P276" s="113"/>
      <c r="Q276" s="113"/>
      <c r="R276" s="113"/>
      <c r="S276" s="113"/>
      <c r="T276" s="113"/>
      <c r="U276" s="113"/>
      <c r="V276" s="113"/>
      <c r="W276" s="113"/>
      <c r="X276" s="113"/>
      <c r="Y276" s="113"/>
      <c r="Z276" s="113"/>
      <c r="AA276" s="113"/>
      <c r="AB276" s="113"/>
      <c r="AC276" s="113"/>
      <c r="AD276" s="113"/>
      <c r="AE276" s="113"/>
      <c r="AF276" s="113"/>
      <c r="AG276" s="113"/>
      <c r="AH276" s="113"/>
      <c r="AI276" s="113"/>
    </row>
    <row r="277" spans="1:35" ht="12" outlineLevel="1" x14ac:dyDescent="0.2">
      <c r="A277" s="123"/>
      <c r="B277" s="357"/>
      <c r="C277" s="883" t="s">
        <v>159</v>
      </c>
      <c r="D277" s="884"/>
      <c r="E277" s="896"/>
      <c r="F277" s="897"/>
      <c r="G277" s="896"/>
      <c r="H277" s="898" t="str">
        <f t="shared" si="48"/>
        <v>.</v>
      </c>
      <c r="I277" s="896"/>
      <c r="J277" s="896"/>
      <c r="K277" s="899"/>
      <c r="L277" s="899"/>
      <c r="M277" s="900" t="str">
        <f t="shared" si="49"/>
        <v>.</v>
      </c>
      <c r="N277" s="372"/>
      <c r="O277" s="113"/>
      <c r="P277" s="113"/>
      <c r="Q277" s="113"/>
      <c r="R277" s="113"/>
      <c r="S277" s="113"/>
      <c r="T277" s="113"/>
      <c r="U277" s="113"/>
      <c r="V277" s="113"/>
      <c r="W277" s="113"/>
      <c r="X277" s="113"/>
      <c r="Y277" s="113"/>
      <c r="Z277" s="113"/>
      <c r="AA277" s="113"/>
      <c r="AB277" s="113"/>
      <c r="AC277" s="113"/>
      <c r="AD277" s="113"/>
      <c r="AE277" s="113"/>
      <c r="AF277" s="113"/>
      <c r="AG277" s="113"/>
      <c r="AH277" s="113"/>
      <c r="AI277" s="113"/>
    </row>
    <row r="278" spans="1:35" ht="12" outlineLevel="1" x14ac:dyDescent="0.2">
      <c r="A278" s="123"/>
      <c r="B278" s="357"/>
      <c r="C278" s="883" t="s">
        <v>159</v>
      </c>
      <c r="D278" s="884"/>
      <c r="E278" s="896"/>
      <c r="F278" s="897"/>
      <c r="G278" s="896"/>
      <c r="H278" s="898" t="str">
        <f t="shared" si="48"/>
        <v>.</v>
      </c>
      <c r="I278" s="896"/>
      <c r="J278" s="896"/>
      <c r="K278" s="899"/>
      <c r="L278" s="899"/>
      <c r="M278" s="900" t="str">
        <f t="shared" si="49"/>
        <v>.</v>
      </c>
      <c r="N278" s="372"/>
      <c r="O278" s="113"/>
      <c r="P278" s="113"/>
      <c r="Q278" s="113"/>
      <c r="R278" s="113"/>
      <c r="S278" s="113"/>
      <c r="T278" s="113"/>
      <c r="U278" s="113"/>
      <c r="V278" s="113"/>
      <c r="W278" s="113"/>
      <c r="X278" s="113"/>
      <c r="Y278" s="113"/>
      <c r="Z278" s="113"/>
      <c r="AA278" s="113"/>
      <c r="AB278" s="113"/>
      <c r="AC278" s="113"/>
      <c r="AD278" s="113"/>
      <c r="AE278" s="113"/>
      <c r="AF278" s="113"/>
      <c r="AG278" s="113"/>
      <c r="AH278" s="113"/>
      <c r="AI278" s="113"/>
    </row>
    <row r="279" spans="1:35" ht="12" outlineLevel="1" x14ac:dyDescent="0.2">
      <c r="A279" s="123"/>
      <c r="B279" s="357"/>
      <c r="C279" s="883" t="s">
        <v>159</v>
      </c>
      <c r="D279" s="884"/>
      <c r="E279" s="896"/>
      <c r="F279" s="897"/>
      <c r="G279" s="896"/>
      <c r="H279" s="898" t="str">
        <f t="shared" si="48"/>
        <v>.</v>
      </c>
      <c r="I279" s="896"/>
      <c r="J279" s="896"/>
      <c r="K279" s="899"/>
      <c r="L279" s="899"/>
      <c r="M279" s="900" t="str">
        <f t="shared" si="49"/>
        <v>.</v>
      </c>
      <c r="N279" s="372"/>
      <c r="O279" s="113"/>
      <c r="P279" s="113"/>
      <c r="Q279" s="113"/>
      <c r="R279" s="113"/>
      <c r="S279" s="113"/>
      <c r="T279" s="113"/>
      <c r="U279" s="113"/>
      <c r="V279" s="113"/>
      <c r="W279" s="113"/>
      <c r="X279" s="113"/>
      <c r="Y279" s="113"/>
      <c r="Z279" s="113"/>
      <c r="AA279" s="113"/>
      <c r="AB279" s="113"/>
      <c r="AC279" s="113"/>
      <c r="AD279" s="113"/>
      <c r="AE279" s="113"/>
      <c r="AF279" s="113"/>
      <c r="AG279" s="113"/>
      <c r="AH279" s="113"/>
      <c r="AI279" s="113"/>
    </row>
    <row r="280" spans="1:35" ht="12" outlineLevel="1" x14ac:dyDescent="0.2">
      <c r="A280" s="123"/>
      <c r="B280" s="357"/>
      <c r="C280" s="883" t="s">
        <v>159</v>
      </c>
      <c r="D280" s="884"/>
      <c r="E280" s="896"/>
      <c r="F280" s="897"/>
      <c r="G280" s="896"/>
      <c r="H280" s="898" t="str">
        <f t="shared" si="48"/>
        <v>.</v>
      </c>
      <c r="I280" s="896"/>
      <c r="J280" s="896"/>
      <c r="K280" s="899"/>
      <c r="L280" s="899"/>
      <c r="M280" s="900" t="str">
        <f t="shared" si="49"/>
        <v>.</v>
      </c>
      <c r="N280" s="372"/>
      <c r="O280" s="113"/>
      <c r="P280" s="113"/>
      <c r="Q280" s="113"/>
      <c r="R280" s="113"/>
      <c r="S280" s="113"/>
      <c r="T280" s="113"/>
      <c r="U280" s="113"/>
      <c r="V280" s="113"/>
      <c r="W280" s="113"/>
      <c r="X280" s="113"/>
      <c r="Y280" s="113"/>
      <c r="Z280" s="113"/>
      <c r="AA280" s="113"/>
      <c r="AB280" s="113"/>
      <c r="AC280" s="113"/>
      <c r="AD280" s="113"/>
      <c r="AE280" s="113"/>
      <c r="AF280" s="113"/>
      <c r="AG280" s="113"/>
      <c r="AH280" s="113"/>
      <c r="AI280" s="113"/>
    </row>
    <row r="281" spans="1:35" ht="12" outlineLevel="1" x14ac:dyDescent="0.2">
      <c r="A281" s="123"/>
      <c r="B281" s="357"/>
      <c r="C281" s="883" t="s">
        <v>159</v>
      </c>
      <c r="D281" s="884"/>
      <c r="E281" s="896"/>
      <c r="F281" s="897"/>
      <c r="G281" s="896"/>
      <c r="H281" s="898" t="str">
        <f t="shared" si="48"/>
        <v>.</v>
      </c>
      <c r="I281" s="896"/>
      <c r="J281" s="896"/>
      <c r="K281" s="899"/>
      <c r="L281" s="899"/>
      <c r="M281" s="900" t="str">
        <f t="shared" si="49"/>
        <v>.</v>
      </c>
      <c r="N281" s="372"/>
      <c r="O281" s="113"/>
      <c r="P281" s="113"/>
      <c r="Q281" s="113"/>
      <c r="R281" s="113"/>
      <c r="S281" s="113"/>
      <c r="T281" s="113"/>
      <c r="U281" s="113"/>
      <c r="V281" s="113"/>
      <c r="W281" s="113"/>
      <c r="X281" s="113"/>
      <c r="Y281" s="113"/>
      <c r="Z281" s="113"/>
      <c r="AA281" s="113"/>
      <c r="AB281" s="113"/>
      <c r="AC281" s="113"/>
      <c r="AD281" s="113"/>
      <c r="AE281" s="113"/>
      <c r="AF281" s="113"/>
      <c r="AG281" s="113"/>
      <c r="AH281" s="113"/>
      <c r="AI281" s="113"/>
    </row>
    <row r="282" spans="1:35" ht="12" outlineLevel="1" x14ac:dyDescent="0.2">
      <c r="A282" s="123"/>
      <c r="B282" s="357"/>
      <c r="C282" s="883" t="s">
        <v>159</v>
      </c>
      <c r="D282" s="884"/>
      <c r="E282" s="896"/>
      <c r="F282" s="897"/>
      <c r="G282" s="896"/>
      <c r="H282" s="898" t="str">
        <f t="shared" si="48"/>
        <v>.</v>
      </c>
      <c r="I282" s="896"/>
      <c r="J282" s="896"/>
      <c r="K282" s="899"/>
      <c r="L282" s="899"/>
      <c r="M282" s="900" t="str">
        <f t="shared" si="49"/>
        <v>.</v>
      </c>
      <c r="N282" s="372"/>
      <c r="O282" s="113"/>
      <c r="P282" s="113"/>
      <c r="Q282" s="113"/>
      <c r="R282" s="113"/>
      <c r="S282" s="113"/>
      <c r="T282" s="113"/>
      <c r="U282" s="113"/>
      <c r="V282" s="113"/>
      <c r="W282" s="113"/>
      <c r="X282" s="113"/>
      <c r="Y282" s="113"/>
      <c r="Z282" s="113"/>
      <c r="AA282" s="113"/>
      <c r="AB282" s="113"/>
      <c r="AC282" s="113"/>
      <c r="AD282" s="113"/>
      <c r="AE282" s="113"/>
      <c r="AF282" s="113"/>
      <c r="AG282" s="113"/>
      <c r="AH282" s="113"/>
      <c r="AI282" s="113"/>
    </row>
    <row r="283" spans="1:35" ht="12" outlineLevel="1" x14ac:dyDescent="0.2">
      <c r="A283" s="123"/>
      <c r="B283" s="357"/>
      <c r="C283" s="883" t="s">
        <v>159</v>
      </c>
      <c r="D283" s="884"/>
      <c r="E283" s="896"/>
      <c r="F283" s="897"/>
      <c r="G283" s="896"/>
      <c r="H283" s="898" t="str">
        <f t="shared" si="48"/>
        <v>.</v>
      </c>
      <c r="I283" s="896"/>
      <c r="J283" s="896"/>
      <c r="K283" s="899"/>
      <c r="L283" s="899"/>
      <c r="M283" s="900" t="str">
        <f t="shared" si="49"/>
        <v>.</v>
      </c>
      <c r="N283" s="372"/>
      <c r="O283" s="113"/>
      <c r="P283" s="113"/>
      <c r="Q283" s="113"/>
      <c r="R283" s="113"/>
      <c r="S283" s="113"/>
      <c r="T283" s="113"/>
      <c r="U283" s="113"/>
      <c r="V283" s="113"/>
      <c r="W283" s="113"/>
      <c r="X283" s="113"/>
      <c r="Y283" s="113"/>
      <c r="Z283" s="113"/>
      <c r="AA283" s="113"/>
      <c r="AB283" s="113"/>
      <c r="AC283" s="113"/>
      <c r="AD283" s="113"/>
      <c r="AE283" s="113"/>
      <c r="AF283" s="113"/>
      <c r="AG283" s="113"/>
      <c r="AH283" s="113"/>
      <c r="AI283" s="113"/>
    </row>
    <row r="284" spans="1:35" ht="12" outlineLevel="1" x14ac:dyDescent="0.2">
      <c r="A284" s="123"/>
      <c r="B284" s="357"/>
      <c r="C284" s="883" t="s">
        <v>159</v>
      </c>
      <c r="D284" s="884"/>
      <c r="E284" s="896"/>
      <c r="F284" s="897"/>
      <c r="G284" s="896"/>
      <c r="H284" s="898" t="str">
        <f t="shared" si="48"/>
        <v>.</v>
      </c>
      <c r="I284" s="896"/>
      <c r="J284" s="896"/>
      <c r="K284" s="899"/>
      <c r="L284" s="899"/>
      <c r="M284" s="900" t="str">
        <f t="shared" si="49"/>
        <v>.</v>
      </c>
      <c r="N284" s="372"/>
      <c r="O284" s="113"/>
      <c r="P284" s="113"/>
      <c r="Q284" s="113"/>
      <c r="R284" s="113"/>
      <c r="S284" s="113"/>
      <c r="T284" s="113"/>
      <c r="U284" s="113"/>
      <c r="V284" s="113"/>
      <c r="W284" s="113"/>
      <c r="X284" s="113"/>
      <c r="Y284" s="113"/>
      <c r="Z284" s="113"/>
      <c r="AA284" s="113"/>
      <c r="AB284" s="113"/>
      <c r="AC284" s="113"/>
      <c r="AD284" s="113"/>
      <c r="AE284" s="113"/>
      <c r="AF284" s="113"/>
      <c r="AG284" s="113"/>
      <c r="AH284" s="113"/>
      <c r="AI284" s="113"/>
    </row>
    <row r="285" spans="1:35" ht="12" x14ac:dyDescent="0.2">
      <c r="A285" s="123"/>
      <c r="B285" s="357"/>
      <c r="C285" s="883" t="s">
        <v>156</v>
      </c>
      <c r="D285" s="884"/>
      <c r="E285" s="896"/>
      <c r="F285" s="897"/>
      <c r="G285" s="896"/>
      <c r="H285" s="898" t="str">
        <f t="shared" si="48"/>
        <v>.</v>
      </c>
      <c r="I285" s="896"/>
      <c r="J285" s="896"/>
      <c r="K285" s="899"/>
      <c r="L285" s="899"/>
      <c r="M285" s="900" t="str">
        <f t="shared" si="49"/>
        <v>.</v>
      </c>
      <c r="N285" s="372"/>
      <c r="O285" s="113"/>
      <c r="P285" s="113"/>
      <c r="Q285" s="113"/>
      <c r="R285" s="113"/>
      <c r="S285" s="113"/>
      <c r="T285" s="113"/>
      <c r="U285" s="113"/>
      <c r="V285" s="113"/>
      <c r="W285" s="113"/>
      <c r="X285" s="113"/>
      <c r="Y285" s="113"/>
      <c r="Z285" s="113"/>
      <c r="AA285" s="113"/>
      <c r="AB285" s="113"/>
      <c r="AC285" s="113"/>
      <c r="AD285" s="113"/>
      <c r="AE285" s="113"/>
      <c r="AF285" s="113"/>
      <c r="AG285" s="113"/>
      <c r="AH285" s="113"/>
      <c r="AI285" s="113"/>
    </row>
    <row r="286" spans="1:35" ht="12" outlineLevel="1" x14ac:dyDescent="0.2">
      <c r="A286" s="123"/>
      <c r="B286" s="357"/>
      <c r="C286" s="883" t="s">
        <v>156</v>
      </c>
      <c r="D286" s="884"/>
      <c r="E286" s="896"/>
      <c r="F286" s="897"/>
      <c r="G286" s="896"/>
      <c r="H286" s="898" t="str">
        <f t="shared" si="48"/>
        <v>.</v>
      </c>
      <c r="I286" s="896"/>
      <c r="J286" s="896"/>
      <c r="K286" s="899"/>
      <c r="L286" s="899"/>
      <c r="M286" s="900" t="str">
        <f t="shared" si="49"/>
        <v>.</v>
      </c>
      <c r="N286" s="372"/>
      <c r="O286" s="113"/>
      <c r="P286" s="113"/>
      <c r="Q286" s="113"/>
      <c r="R286" s="113"/>
      <c r="S286" s="113"/>
      <c r="T286" s="113"/>
      <c r="U286" s="113"/>
      <c r="V286" s="113"/>
      <c r="W286" s="113"/>
      <c r="X286" s="113"/>
      <c r="Y286" s="113"/>
      <c r="Z286" s="113"/>
      <c r="AA286" s="113"/>
      <c r="AB286" s="113"/>
      <c r="AC286" s="113"/>
      <c r="AD286" s="113"/>
      <c r="AE286" s="113"/>
      <c r="AF286" s="113"/>
      <c r="AG286" s="113"/>
      <c r="AH286" s="113"/>
      <c r="AI286" s="113"/>
    </row>
    <row r="287" spans="1:35" ht="12" outlineLevel="1" x14ac:dyDescent="0.2">
      <c r="A287" s="123"/>
      <c r="B287" s="357"/>
      <c r="C287" s="883" t="s">
        <v>156</v>
      </c>
      <c r="D287" s="884"/>
      <c r="E287" s="896"/>
      <c r="F287" s="897"/>
      <c r="G287" s="896"/>
      <c r="H287" s="898" t="str">
        <f t="shared" ref="H287:H304" si="50">IF(G287="",".",E287*G287/M287)</f>
        <v>.</v>
      </c>
      <c r="I287" s="896"/>
      <c r="J287" s="896"/>
      <c r="K287" s="899"/>
      <c r="L287" s="899"/>
      <c r="M287" s="900" t="str">
        <f t="shared" si="49"/>
        <v>.</v>
      </c>
      <c r="N287" s="372"/>
      <c r="O287" s="113"/>
      <c r="P287" s="113"/>
      <c r="Q287" s="113"/>
      <c r="R287" s="113"/>
      <c r="S287" s="113"/>
      <c r="T287" s="113"/>
      <c r="U287" s="113"/>
      <c r="V287" s="113"/>
      <c r="W287" s="113"/>
      <c r="X287" s="113"/>
      <c r="Y287" s="113"/>
      <c r="Z287" s="113"/>
      <c r="AA287" s="113"/>
      <c r="AB287" s="113"/>
      <c r="AC287" s="113"/>
      <c r="AD287" s="113"/>
      <c r="AE287" s="113"/>
      <c r="AF287" s="113"/>
      <c r="AG287" s="113"/>
      <c r="AH287" s="113"/>
      <c r="AI287" s="113"/>
    </row>
    <row r="288" spans="1:35" ht="12" outlineLevel="1" x14ac:dyDescent="0.2">
      <c r="A288" s="123"/>
      <c r="B288" s="357"/>
      <c r="C288" s="883" t="s">
        <v>156</v>
      </c>
      <c r="D288" s="884"/>
      <c r="E288" s="896"/>
      <c r="F288" s="897"/>
      <c r="G288" s="896"/>
      <c r="H288" s="898" t="str">
        <f t="shared" si="50"/>
        <v>.</v>
      </c>
      <c r="I288" s="896"/>
      <c r="J288" s="896"/>
      <c r="K288" s="899"/>
      <c r="L288" s="899"/>
      <c r="M288" s="900" t="str">
        <f t="shared" si="49"/>
        <v>.</v>
      </c>
      <c r="N288" s="372"/>
      <c r="O288" s="113"/>
      <c r="P288" s="113"/>
      <c r="Q288" s="113"/>
      <c r="R288" s="113"/>
      <c r="S288" s="113"/>
      <c r="T288" s="113"/>
      <c r="U288" s="113"/>
      <c r="V288" s="113"/>
      <c r="W288" s="113"/>
      <c r="X288" s="113"/>
      <c r="Y288" s="113"/>
      <c r="Z288" s="113"/>
      <c r="AA288" s="113"/>
      <c r="AB288" s="113"/>
      <c r="AC288" s="113"/>
      <c r="AD288" s="113"/>
      <c r="AE288" s="113"/>
      <c r="AF288" s="113"/>
      <c r="AG288" s="113"/>
      <c r="AH288" s="113"/>
      <c r="AI288" s="113"/>
    </row>
    <row r="289" spans="1:35" ht="12" outlineLevel="1" x14ac:dyDescent="0.2">
      <c r="A289" s="123"/>
      <c r="B289" s="357"/>
      <c r="C289" s="883" t="s">
        <v>156</v>
      </c>
      <c r="D289" s="884"/>
      <c r="E289" s="896"/>
      <c r="F289" s="897"/>
      <c r="G289" s="896"/>
      <c r="H289" s="898" t="str">
        <f t="shared" si="50"/>
        <v>.</v>
      </c>
      <c r="I289" s="896"/>
      <c r="J289" s="896"/>
      <c r="K289" s="899"/>
      <c r="L289" s="899"/>
      <c r="M289" s="900" t="str">
        <f t="shared" si="49"/>
        <v>.</v>
      </c>
      <c r="N289" s="372"/>
      <c r="O289" s="113"/>
      <c r="P289" s="113"/>
      <c r="Q289" s="113"/>
      <c r="R289" s="113"/>
      <c r="S289" s="113"/>
      <c r="T289" s="113"/>
      <c r="U289" s="113"/>
      <c r="V289" s="113"/>
      <c r="W289" s="113"/>
      <c r="X289" s="113"/>
      <c r="Y289" s="113"/>
      <c r="Z289" s="113"/>
      <c r="AA289" s="113"/>
      <c r="AB289" s="113"/>
      <c r="AC289" s="113"/>
      <c r="AD289" s="113"/>
      <c r="AE289" s="113"/>
      <c r="AF289" s="113"/>
      <c r="AG289" s="113"/>
      <c r="AH289" s="113"/>
      <c r="AI289" s="113"/>
    </row>
    <row r="290" spans="1:35" ht="12" outlineLevel="1" x14ac:dyDescent="0.2">
      <c r="A290" s="123"/>
      <c r="B290" s="357"/>
      <c r="C290" s="883" t="s">
        <v>156</v>
      </c>
      <c r="D290" s="884"/>
      <c r="E290" s="896"/>
      <c r="F290" s="897"/>
      <c r="G290" s="896"/>
      <c r="H290" s="898" t="str">
        <f t="shared" si="50"/>
        <v>.</v>
      </c>
      <c r="I290" s="896"/>
      <c r="J290" s="896"/>
      <c r="K290" s="899"/>
      <c r="L290" s="899"/>
      <c r="M290" s="900" t="str">
        <f t="shared" si="49"/>
        <v>.</v>
      </c>
      <c r="N290" s="372"/>
      <c r="O290" s="113"/>
      <c r="P290" s="113"/>
      <c r="Q290" s="113"/>
      <c r="R290" s="113"/>
      <c r="S290" s="113"/>
      <c r="T290" s="113"/>
      <c r="U290" s="113"/>
      <c r="V290" s="113"/>
      <c r="W290" s="113"/>
      <c r="X290" s="113"/>
      <c r="Y290" s="113"/>
      <c r="Z290" s="113"/>
      <c r="AA290" s="113"/>
      <c r="AB290" s="113"/>
      <c r="AC290" s="113"/>
      <c r="AD290" s="113"/>
      <c r="AE290" s="113"/>
      <c r="AF290" s="113"/>
      <c r="AG290" s="113"/>
      <c r="AH290" s="113"/>
      <c r="AI290" s="113"/>
    </row>
    <row r="291" spans="1:35" ht="12" outlineLevel="1" x14ac:dyDescent="0.2">
      <c r="A291" s="123"/>
      <c r="B291" s="357"/>
      <c r="C291" s="883" t="s">
        <v>156</v>
      </c>
      <c r="D291" s="884"/>
      <c r="E291" s="896"/>
      <c r="F291" s="897"/>
      <c r="G291" s="896"/>
      <c r="H291" s="898" t="str">
        <f t="shared" si="50"/>
        <v>.</v>
      </c>
      <c r="I291" s="896"/>
      <c r="J291" s="896"/>
      <c r="K291" s="899"/>
      <c r="L291" s="899"/>
      <c r="M291" s="900" t="str">
        <f t="shared" si="49"/>
        <v>.</v>
      </c>
      <c r="N291" s="372"/>
      <c r="O291" s="113"/>
      <c r="P291" s="113"/>
      <c r="Q291" s="113"/>
      <c r="R291" s="113"/>
      <c r="S291" s="113"/>
      <c r="T291" s="113"/>
      <c r="U291" s="113"/>
      <c r="V291" s="113"/>
      <c r="W291" s="113"/>
      <c r="X291" s="113"/>
      <c r="Y291" s="113"/>
      <c r="Z291" s="113"/>
      <c r="AA291" s="113"/>
      <c r="AB291" s="113"/>
      <c r="AC291" s="113"/>
      <c r="AD291" s="113"/>
      <c r="AE291" s="113"/>
      <c r="AF291" s="113"/>
      <c r="AG291" s="113"/>
      <c r="AH291" s="113"/>
      <c r="AI291" s="113"/>
    </row>
    <row r="292" spans="1:35" ht="12" outlineLevel="1" x14ac:dyDescent="0.2">
      <c r="A292" s="123"/>
      <c r="B292" s="357"/>
      <c r="C292" s="883" t="s">
        <v>156</v>
      </c>
      <c r="D292" s="884"/>
      <c r="E292" s="896"/>
      <c r="F292" s="897"/>
      <c r="G292" s="896"/>
      <c r="H292" s="898" t="str">
        <f t="shared" si="50"/>
        <v>.</v>
      </c>
      <c r="I292" s="896"/>
      <c r="J292" s="896"/>
      <c r="K292" s="899"/>
      <c r="L292" s="899"/>
      <c r="M292" s="900" t="str">
        <f t="shared" si="49"/>
        <v>.</v>
      </c>
      <c r="N292" s="372"/>
      <c r="O292" s="113"/>
      <c r="P292" s="113"/>
      <c r="Q292" s="113"/>
      <c r="R292" s="113"/>
      <c r="S292" s="113"/>
      <c r="T292" s="113"/>
      <c r="U292" s="113"/>
      <c r="V292" s="113"/>
      <c r="W292" s="113"/>
      <c r="X292" s="113"/>
      <c r="Y292" s="113"/>
      <c r="Z292" s="113"/>
      <c r="AA292" s="113"/>
      <c r="AB292" s="113"/>
      <c r="AC292" s="113"/>
      <c r="AD292" s="113"/>
      <c r="AE292" s="113"/>
      <c r="AF292" s="113"/>
      <c r="AG292" s="113"/>
      <c r="AH292" s="113"/>
      <c r="AI292" s="113"/>
    </row>
    <row r="293" spans="1:35" ht="12" outlineLevel="1" x14ac:dyDescent="0.2">
      <c r="A293" s="123"/>
      <c r="B293" s="357"/>
      <c r="C293" s="883" t="s">
        <v>156</v>
      </c>
      <c r="D293" s="884"/>
      <c r="E293" s="896"/>
      <c r="F293" s="897"/>
      <c r="G293" s="896"/>
      <c r="H293" s="898" t="str">
        <f t="shared" si="50"/>
        <v>.</v>
      </c>
      <c r="I293" s="896"/>
      <c r="J293" s="896"/>
      <c r="K293" s="899"/>
      <c r="L293" s="899"/>
      <c r="M293" s="900" t="str">
        <f t="shared" si="49"/>
        <v>.</v>
      </c>
      <c r="N293" s="372"/>
      <c r="O293" s="113"/>
      <c r="P293" s="113"/>
      <c r="Q293" s="113"/>
      <c r="R293" s="113"/>
      <c r="S293" s="113"/>
      <c r="T293" s="113"/>
      <c r="U293" s="113"/>
      <c r="V293" s="113"/>
      <c r="W293" s="113"/>
      <c r="X293" s="113"/>
      <c r="Y293" s="113"/>
      <c r="Z293" s="113"/>
      <c r="AA293" s="113"/>
      <c r="AB293" s="113"/>
      <c r="AC293" s="113"/>
      <c r="AD293" s="113"/>
      <c r="AE293" s="113"/>
      <c r="AF293" s="113"/>
      <c r="AG293" s="113"/>
      <c r="AH293" s="113"/>
      <c r="AI293" s="113"/>
    </row>
    <row r="294" spans="1:35" ht="12" outlineLevel="1" x14ac:dyDescent="0.2">
      <c r="A294" s="123"/>
      <c r="B294" s="357"/>
      <c r="C294" s="883" t="s">
        <v>156</v>
      </c>
      <c r="D294" s="884"/>
      <c r="E294" s="896"/>
      <c r="F294" s="897"/>
      <c r="G294" s="896"/>
      <c r="H294" s="898" t="str">
        <f t="shared" si="50"/>
        <v>.</v>
      </c>
      <c r="I294" s="896"/>
      <c r="J294" s="896"/>
      <c r="K294" s="901"/>
      <c r="L294" s="901"/>
      <c r="M294" s="900" t="str">
        <f t="shared" si="49"/>
        <v>.</v>
      </c>
      <c r="N294" s="372"/>
      <c r="O294" s="113"/>
      <c r="P294" s="113"/>
      <c r="Q294" s="113"/>
      <c r="R294" s="113"/>
      <c r="S294" s="113"/>
      <c r="T294" s="113"/>
      <c r="U294" s="113"/>
      <c r="V294" s="113"/>
      <c r="W294" s="113"/>
      <c r="X294" s="113"/>
      <c r="Y294" s="113"/>
      <c r="Z294" s="113"/>
      <c r="AA294" s="113"/>
      <c r="AB294" s="113"/>
      <c r="AC294" s="113"/>
      <c r="AD294" s="113"/>
      <c r="AE294" s="113"/>
      <c r="AF294" s="113"/>
      <c r="AG294" s="113"/>
      <c r="AH294" s="113"/>
      <c r="AI294" s="113"/>
    </row>
    <row r="295" spans="1:35" ht="12" x14ac:dyDescent="0.2">
      <c r="A295" s="123"/>
      <c r="B295" s="357"/>
      <c r="C295" s="883" t="s">
        <v>158</v>
      </c>
      <c r="D295" s="884"/>
      <c r="E295" s="896"/>
      <c r="F295" s="897"/>
      <c r="G295" s="896"/>
      <c r="H295" s="898" t="str">
        <f t="shared" si="50"/>
        <v>.</v>
      </c>
      <c r="I295" s="896"/>
      <c r="J295" s="896"/>
      <c r="K295" s="899"/>
      <c r="L295" s="899"/>
      <c r="M295" s="900" t="str">
        <f t="shared" si="49"/>
        <v>.</v>
      </c>
      <c r="N295" s="372"/>
      <c r="O295" s="113"/>
      <c r="P295" s="113"/>
      <c r="Q295" s="113"/>
      <c r="R295" s="113"/>
      <c r="S295" s="113"/>
      <c r="T295" s="113"/>
      <c r="U295" s="113"/>
      <c r="V295" s="113"/>
      <c r="W295" s="113"/>
      <c r="X295" s="113"/>
      <c r="Y295" s="113"/>
      <c r="Z295" s="113"/>
      <c r="AA295" s="113"/>
      <c r="AB295" s="113"/>
      <c r="AC295" s="113"/>
      <c r="AD295" s="113"/>
      <c r="AE295" s="113"/>
      <c r="AF295" s="113"/>
      <c r="AG295" s="113"/>
      <c r="AH295" s="113"/>
      <c r="AI295" s="113"/>
    </row>
    <row r="296" spans="1:35" ht="12" outlineLevel="1" x14ac:dyDescent="0.2">
      <c r="A296" s="123"/>
      <c r="B296" s="357"/>
      <c r="C296" s="883" t="s">
        <v>158</v>
      </c>
      <c r="D296" s="884"/>
      <c r="E296" s="896"/>
      <c r="F296" s="897"/>
      <c r="G296" s="896"/>
      <c r="H296" s="898" t="str">
        <f t="shared" si="50"/>
        <v>.</v>
      </c>
      <c r="I296" s="896"/>
      <c r="J296" s="896"/>
      <c r="K296" s="899"/>
      <c r="L296" s="899"/>
      <c r="M296" s="900" t="str">
        <f t="shared" si="49"/>
        <v>.</v>
      </c>
      <c r="N296" s="372"/>
      <c r="O296" s="113"/>
      <c r="P296" s="113"/>
      <c r="Q296" s="113"/>
      <c r="R296" s="113"/>
      <c r="S296" s="113"/>
      <c r="T296" s="113"/>
      <c r="U296" s="113"/>
      <c r="V296" s="113"/>
      <c r="W296" s="113"/>
      <c r="X296" s="113"/>
      <c r="Y296" s="113"/>
      <c r="Z296" s="113"/>
      <c r="AA296" s="113"/>
      <c r="AB296" s="113"/>
      <c r="AC296" s="113"/>
      <c r="AD296" s="113"/>
      <c r="AE296" s="113"/>
      <c r="AF296" s="113"/>
      <c r="AG296" s="113"/>
      <c r="AH296" s="113"/>
      <c r="AI296" s="113"/>
    </row>
    <row r="297" spans="1:35" ht="12" outlineLevel="1" x14ac:dyDescent="0.2">
      <c r="A297" s="123"/>
      <c r="B297" s="357"/>
      <c r="C297" s="883" t="s">
        <v>158</v>
      </c>
      <c r="D297" s="884"/>
      <c r="E297" s="896"/>
      <c r="F297" s="897"/>
      <c r="G297" s="896"/>
      <c r="H297" s="898" t="str">
        <f t="shared" si="50"/>
        <v>.</v>
      </c>
      <c r="I297" s="896"/>
      <c r="J297" s="896"/>
      <c r="K297" s="899"/>
      <c r="L297" s="899"/>
      <c r="M297" s="900" t="str">
        <f t="shared" si="49"/>
        <v>.</v>
      </c>
      <c r="N297" s="372"/>
      <c r="O297" s="113"/>
      <c r="P297" s="113"/>
      <c r="Q297" s="113"/>
      <c r="R297" s="113"/>
      <c r="S297" s="113"/>
      <c r="T297" s="113"/>
      <c r="U297" s="113"/>
      <c r="V297" s="113"/>
      <c r="W297" s="113"/>
      <c r="X297" s="113"/>
      <c r="Y297" s="113"/>
      <c r="Z297" s="113"/>
      <c r="AA297" s="113"/>
      <c r="AB297" s="113"/>
      <c r="AC297" s="113"/>
      <c r="AD297" s="113"/>
      <c r="AE297" s="113"/>
      <c r="AF297" s="113"/>
      <c r="AG297" s="113"/>
      <c r="AH297" s="113"/>
      <c r="AI297" s="113"/>
    </row>
    <row r="298" spans="1:35" ht="12" outlineLevel="1" x14ac:dyDescent="0.2">
      <c r="A298" s="123"/>
      <c r="B298" s="357"/>
      <c r="C298" s="883" t="s">
        <v>158</v>
      </c>
      <c r="D298" s="884"/>
      <c r="E298" s="896"/>
      <c r="F298" s="897"/>
      <c r="G298" s="896"/>
      <c r="H298" s="898" t="str">
        <f t="shared" si="50"/>
        <v>.</v>
      </c>
      <c r="I298" s="896"/>
      <c r="J298" s="896"/>
      <c r="K298" s="899"/>
      <c r="L298" s="899"/>
      <c r="M298" s="900" t="str">
        <f t="shared" si="49"/>
        <v>.</v>
      </c>
      <c r="N298" s="372"/>
      <c r="O298" s="113"/>
      <c r="P298" s="113"/>
      <c r="Q298" s="113"/>
      <c r="R298" s="113"/>
      <c r="S298" s="113"/>
      <c r="T298" s="113"/>
      <c r="U298" s="113"/>
      <c r="V298" s="113"/>
      <c r="W298" s="113"/>
      <c r="X298" s="113"/>
      <c r="Y298" s="113"/>
      <c r="Z298" s="113"/>
      <c r="AA298" s="113"/>
      <c r="AB298" s="113"/>
      <c r="AC298" s="113"/>
      <c r="AD298" s="113"/>
      <c r="AE298" s="113"/>
      <c r="AF298" s="113"/>
      <c r="AG298" s="113"/>
      <c r="AH298" s="113"/>
      <c r="AI298" s="113"/>
    </row>
    <row r="299" spans="1:35" ht="12" outlineLevel="1" x14ac:dyDescent="0.2">
      <c r="A299" s="123"/>
      <c r="B299" s="357"/>
      <c r="C299" s="883" t="s">
        <v>158</v>
      </c>
      <c r="D299" s="884"/>
      <c r="E299" s="896"/>
      <c r="F299" s="897"/>
      <c r="G299" s="896"/>
      <c r="H299" s="898" t="str">
        <f t="shared" si="50"/>
        <v>.</v>
      </c>
      <c r="I299" s="896"/>
      <c r="J299" s="896"/>
      <c r="K299" s="899"/>
      <c r="L299" s="899"/>
      <c r="M299" s="900" t="str">
        <f t="shared" si="49"/>
        <v>.</v>
      </c>
      <c r="N299" s="372"/>
      <c r="O299" s="113"/>
      <c r="P299" s="113"/>
      <c r="Q299" s="113"/>
      <c r="R299" s="113"/>
      <c r="S299" s="113"/>
      <c r="T299" s="113"/>
      <c r="U299" s="113"/>
      <c r="V299" s="113"/>
      <c r="W299" s="113"/>
      <c r="X299" s="113"/>
      <c r="Y299" s="113"/>
      <c r="Z299" s="113"/>
      <c r="AA299" s="113"/>
      <c r="AB299" s="113"/>
      <c r="AC299" s="113"/>
      <c r="AD299" s="113"/>
      <c r="AE299" s="113"/>
      <c r="AF299" s="113"/>
      <c r="AG299" s="113"/>
      <c r="AH299" s="113"/>
      <c r="AI299" s="113"/>
    </row>
    <row r="300" spans="1:35" ht="12" outlineLevel="1" x14ac:dyDescent="0.2">
      <c r="A300" s="123"/>
      <c r="B300" s="357"/>
      <c r="C300" s="883" t="s">
        <v>158</v>
      </c>
      <c r="D300" s="884"/>
      <c r="E300" s="896"/>
      <c r="F300" s="897"/>
      <c r="G300" s="896"/>
      <c r="H300" s="898" t="str">
        <f t="shared" si="50"/>
        <v>.</v>
      </c>
      <c r="I300" s="896"/>
      <c r="J300" s="896"/>
      <c r="K300" s="899"/>
      <c r="L300" s="899"/>
      <c r="M300" s="900" t="str">
        <f t="shared" si="49"/>
        <v>.</v>
      </c>
      <c r="N300" s="372"/>
      <c r="O300" s="113"/>
      <c r="P300" s="113"/>
      <c r="Q300" s="113"/>
      <c r="R300" s="113"/>
      <c r="S300" s="113"/>
      <c r="T300" s="113"/>
      <c r="U300" s="113"/>
      <c r="V300" s="113"/>
      <c r="W300" s="113"/>
      <c r="X300" s="113"/>
      <c r="Y300" s="113"/>
      <c r="Z300" s="113"/>
      <c r="AA300" s="113"/>
      <c r="AB300" s="113"/>
      <c r="AC300" s="113"/>
      <c r="AD300" s="113"/>
      <c r="AE300" s="113"/>
      <c r="AF300" s="113"/>
      <c r="AG300" s="113"/>
      <c r="AH300" s="113"/>
      <c r="AI300" s="113"/>
    </row>
    <row r="301" spans="1:35" ht="12" outlineLevel="1" x14ac:dyDescent="0.2">
      <c r="A301" s="123"/>
      <c r="B301" s="357"/>
      <c r="C301" s="883" t="s">
        <v>158</v>
      </c>
      <c r="D301" s="884"/>
      <c r="E301" s="896"/>
      <c r="F301" s="897"/>
      <c r="G301" s="896"/>
      <c r="H301" s="898" t="str">
        <f t="shared" si="50"/>
        <v>.</v>
      </c>
      <c r="I301" s="896"/>
      <c r="J301" s="896"/>
      <c r="K301" s="899"/>
      <c r="L301" s="899"/>
      <c r="M301" s="900" t="str">
        <f t="shared" si="49"/>
        <v>.</v>
      </c>
      <c r="N301" s="372"/>
      <c r="O301" s="113"/>
      <c r="P301" s="113"/>
      <c r="Q301" s="113"/>
      <c r="R301" s="113"/>
      <c r="S301" s="113"/>
      <c r="T301" s="113"/>
      <c r="U301" s="113"/>
      <c r="V301" s="113"/>
      <c r="W301" s="113"/>
      <c r="X301" s="113"/>
      <c r="Y301" s="113"/>
      <c r="Z301" s="113"/>
      <c r="AA301" s="113"/>
      <c r="AB301" s="113"/>
      <c r="AC301" s="113"/>
      <c r="AD301" s="113"/>
      <c r="AE301" s="113"/>
      <c r="AF301" s="113"/>
      <c r="AG301" s="113"/>
      <c r="AH301" s="113"/>
      <c r="AI301" s="113"/>
    </row>
    <row r="302" spans="1:35" ht="12" outlineLevel="1" x14ac:dyDescent="0.2">
      <c r="A302" s="123"/>
      <c r="B302" s="357"/>
      <c r="C302" s="883" t="s">
        <v>158</v>
      </c>
      <c r="D302" s="884"/>
      <c r="E302" s="896"/>
      <c r="F302" s="897"/>
      <c r="G302" s="896"/>
      <c r="H302" s="898" t="str">
        <f t="shared" si="50"/>
        <v>.</v>
      </c>
      <c r="I302" s="896"/>
      <c r="J302" s="896"/>
      <c r="K302" s="899"/>
      <c r="L302" s="899"/>
      <c r="M302" s="900" t="str">
        <f t="shared" si="49"/>
        <v>.</v>
      </c>
      <c r="N302" s="372"/>
      <c r="O302" s="113"/>
      <c r="P302" s="113"/>
      <c r="Q302" s="113"/>
      <c r="R302" s="113"/>
      <c r="S302" s="113"/>
      <c r="T302" s="113"/>
      <c r="U302" s="113"/>
      <c r="V302" s="113"/>
      <c r="W302" s="113"/>
      <c r="X302" s="113"/>
      <c r="Y302" s="113"/>
      <c r="Z302" s="113"/>
      <c r="AA302" s="113"/>
      <c r="AB302" s="113"/>
      <c r="AC302" s="113"/>
      <c r="AD302" s="113"/>
      <c r="AE302" s="113"/>
      <c r="AF302" s="113"/>
      <c r="AG302" s="113"/>
      <c r="AH302" s="113"/>
      <c r="AI302" s="113"/>
    </row>
    <row r="303" spans="1:35" ht="12" outlineLevel="1" x14ac:dyDescent="0.2">
      <c r="A303" s="123"/>
      <c r="B303" s="357"/>
      <c r="C303" s="883" t="s">
        <v>158</v>
      </c>
      <c r="D303" s="884"/>
      <c r="E303" s="896"/>
      <c r="F303" s="897"/>
      <c r="G303" s="896"/>
      <c r="H303" s="898" t="str">
        <f t="shared" si="50"/>
        <v>.</v>
      </c>
      <c r="I303" s="896"/>
      <c r="J303" s="896"/>
      <c r="K303" s="899"/>
      <c r="L303" s="899"/>
      <c r="M303" s="900" t="str">
        <f t="shared" si="49"/>
        <v>.</v>
      </c>
      <c r="N303" s="372"/>
      <c r="O303" s="113"/>
      <c r="P303" s="113"/>
      <c r="Q303" s="113"/>
      <c r="R303" s="113"/>
      <c r="S303" s="113"/>
      <c r="T303" s="113"/>
      <c r="U303" s="113"/>
      <c r="V303" s="113"/>
      <c r="W303" s="113"/>
      <c r="X303" s="113"/>
      <c r="Y303" s="113"/>
      <c r="Z303" s="113"/>
      <c r="AA303" s="113"/>
      <c r="AB303" s="113"/>
      <c r="AC303" s="113"/>
      <c r="AD303" s="113"/>
      <c r="AE303" s="113"/>
      <c r="AF303" s="113"/>
      <c r="AG303" s="113"/>
      <c r="AH303" s="113"/>
      <c r="AI303" s="113"/>
    </row>
    <row r="304" spans="1:35" ht="12" outlineLevel="1" x14ac:dyDescent="0.2">
      <c r="A304" s="123"/>
      <c r="B304" s="357"/>
      <c r="C304" s="890" t="s">
        <v>158</v>
      </c>
      <c r="D304" s="891"/>
      <c r="E304" s="902"/>
      <c r="F304" s="903"/>
      <c r="G304" s="902"/>
      <c r="H304" s="904" t="str">
        <f t="shared" si="50"/>
        <v>.</v>
      </c>
      <c r="I304" s="902"/>
      <c r="J304" s="902"/>
      <c r="K304" s="905"/>
      <c r="L304" s="905"/>
      <c r="M304" s="906" t="str">
        <f>IF(E304="",".",IF(G304&lt;&gt;"",G304*E304+K304*(F304/100),(K304-L304)*(F304/100)+I304*J304))</f>
        <v>.</v>
      </c>
      <c r="N304" s="372"/>
      <c r="O304" s="113"/>
      <c r="P304" s="113"/>
      <c r="Q304" s="113"/>
      <c r="R304" s="113"/>
      <c r="S304" s="113"/>
      <c r="T304" s="113"/>
      <c r="U304" s="113"/>
      <c r="V304" s="113"/>
      <c r="W304" s="113"/>
      <c r="X304" s="113"/>
      <c r="Y304" s="113"/>
      <c r="Z304" s="113"/>
      <c r="AA304" s="113"/>
      <c r="AB304" s="113"/>
      <c r="AC304" s="113"/>
      <c r="AD304" s="113"/>
      <c r="AE304" s="113"/>
      <c r="AF304" s="113"/>
      <c r="AG304" s="113"/>
      <c r="AH304" s="113"/>
      <c r="AI304" s="113"/>
    </row>
    <row r="305" spans="1:35" s="119" customFormat="1" ht="12" customHeight="1" x14ac:dyDescent="0.2">
      <c r="A305" s="123"/>
      <c r="B305" s="371"/>
      <c r="C305" s="1409" t="str">
        <f>C28</f>
        <v>Wyong</v>
      </c>
      <c r="D305" s="1409"/>
      <c r="E305" s="1410"/>
      <c r="F305" s="1410"/>
      <c r="G305" s="1410"/>
      <c r="H305" s="1410"/>
      <c r="I305" s="1410"/>
      <c r="J305" s="1410"/>
      <c r="K305" s="1409"/>
      <c r="L305" s="1411"/>
      <c r="M305" s="1409"/>
      <c r="N305" s="656"/>
      <c r="O305" s="118"/>
      <c r="P305" s="118"/>
      <c r="Q305" s="118"/>
      <c r="R305" s="118"/>
      <c r="S305" s="118"/>
      <c r="T305" s="118"/>
      <c r="U305" s="118"/>
      <c r="V305" s="118"/>
      <c r="W305" s="118"/>
      <c r="X305" s="118"/>
      <c r="Y305" s="118"/>
      <c r="Z305" s="118"/>
      <c r="AA305" s="118"/>
      <c r="AB305" s="118"/>
      <c r="AC305" s="118"/>
      <c r="AD305" s="118"/>
      <c r="AE305" s="118"/>
      <c r="AF305" s="118"/>
      <c r="AG305" s="118"/>
      <c r="AH305" s="118"/>
      <c r="AI305" s="118"/>
    </row>
    <row r="306" spans="1:35" ht="12" x14ac:dyDescent="0.2">
      <c r="A306" s="123"/>
      <c r="B306" s="357"/>
      <c r="C306" s="883" t="s">
        <v>157</v>
      </c>
      <c r="D306" s="884"/>
      <c r="E306" s="885"/>
      <c r="F306" s="886"/>
      <c r="G306" s="884"/>
      <c r="H306" s="887" t="str">
        <f t="shared" ref="H306:H355" si="51">IF(G306="",".",E306*G306/M306)</f>
        <v>.</v>
      </c>
      <c r="I306" s="884"/>
      <c r="J306" s="885"/>
      <c r="K306" s="885"/>
      <c r="L306" s="885"/>
      <c r="M306" s="888" t="str">
        <f t="shared" ref="M306:M354" si="52">IF(E306="",".",IF(G306&lt;&gt;"",G306*E306+K306*(F306/100),(K306-L306)*(F306/100)+I306*J306))</f>
        <v>.</v>
      </c>
      <c r="N306" s="372"/>
      <c r="O306" s="113"/>
      <c r="P306" s="113"/>
      <c r="Q306" s="113"/>
      <c r="R306" s="113"/>
      <c r="S306" s="113"/>
      <c r="T306" s="113"/>
      <c r="U306" s="113"/>
      <c r="V306" s="113"/>
      <c r="W306" s="113"/>
      <c r="X306" s="113"/>
      <c r="Y306" s="113"/>
      <c r="Z306" s="113"/>
      <c r="AA306" s="113"/>
      <c r="AB306" s="113"/>
      <c r="AC306" s="113"/>
      <c r="AD306" s="113"/>
      <c r="AE306" s="113"/>
      <c r="AF306" s="113"/>
      <c r="AG306" s="113"/>
      <c r="AH306" s="113"/>
      <c r="AI306" s="113"/>
    </row>
    <row r="307" spans="1:35" ht="12" outlineLevel="1" x14ac:dyDescent="0.2">
      <c r="A307" s="123"/>
      <c r="B307" s="357"/>
      <c r="C307" s="883" t="s">
        <v>157</v>
      </c>
      <c r="D307" s="884"/>
      <c r="E307" s="885"/>
      <c r="F307" s="897"/>
      <c r="G307" s="896"/>
      <c r="H307" s="898" t="str">
        <f t="shared" si="51"/>
        <v>.</v>
      </c>
      <c r="I307" s="896"/>
      <c r="J307" s="896"/>
      <c r="K307" s="899"/>
      <c r="L307" s="899"/>
      <c r="M307" s="900" t="str">
        <f t="shared" si="52"/>
        <v>.</v>
      </c>
      <c r="N307" s="372"/>
      <c r="O307" s="113"/>
      <c r="P307" s="113"/>
      <c r="Q307" s="113"/>
      <c r="R307" s="113"/>
      <c r="S307" s="113"/>
      <c r="T307" s="113"/>
      <c r="U307" s="113"/>
      <c r="V307" s="113"/>
      <c r="W307" s="113"/>
      <c r="X307" s="113"/>
      <c r="Y307" s="113"/>
      <c r="Z307" s="113"/>
      <c r="AA307" s="113"/>
      <c r="AB307" s="113"/>
      <c r="AC307" s="113"/>
      <c r="AD307" s="113"/>
      <c r="AE307" s="113"/>
      <c r="AF307" s="113"/>
      <c r="AG307" s="113"/>
      <c r="AH307" s="113"/>
      <c r="AI307" s="113"/>
    </row>
    <row r="308" spans="1:35" ht="12" outlineLevel="1" x14ac:dyDescent="0.2">
      <c r="A308" s="123"/>
      <c r="B308" s="357"/>
      <c r="C308" s="883" t="s">
        <v>157</v>
      </c>
      <c r="D308" s="884"/>
      <c r="E308" s="885"/>
      <c r="F308" s="897"/>
      <c r="G308" s="896"/>
      <c r="H308" s="898" t="str">
        <f t="shared" si="51"/>
        <v>.</v>
      </c>
      <c r="I308" s="896"/>
      <c r="J308" s="896"/>
      <c r="K308" s="899"/>
      <c r="L308" s="899"/>
      <c r="M308" s="900" t="str">
        <f t="shared" si="52"/>
        <v>.</v>
      </c>
      <c r="N308" s="372"/>
      <c r="O308" s="113"/>
      <c r="P308" s="113"/>
      <c r="Q308" s="113"/>
      <c r="R308" s="113"/>
      <c r="S308" s="113"/>
      <c r="T308" s="113"/>
      <c r="U308" s="113"/>
      <c r="V308" s="113"/>
      <c r="W308" s="113"/>
      <c r="X308" s="113"/>
      <c r="Y308" s="113"/>
      <c r="Z308" s="113"/>
      <c r="AA308" s="113"/>
      <c r="AB308" s="113"/>
      <c r="AC308" s="113"/>
      <c r="AD308" s="113"/>
      <c r="AE308" s="113"/>
      <c r="AF308" s="113"/>
      <c r="AG308" s="113"/>
      <c r="AH308" s="113"/>
      <c r="AI308" s="113"/>
    </row>
    <row r="309" spans="1:35" ht="12" outlineLevel="1" x14ac:dyDescent="0.2">
      <c r="A309" s="123"/>
      <c r="B309" s="357"/>
      <c r="C309" s="883" t="s">
        <v>157</v>
      </c>
      <c r="D309" s="884"/>
      <c r="E309" s="885"/>
      <c r="F309" s="897"/>
      <c r="G309" s="896"/>
      <c r="H309" s="898" t="str">
        <f t="shared" si="51"/>
        <v>.</v>
      </c>
      <c r="I309" s="896"/>
      <c r="J309" s="896"/>
      <c r="K309" s="899"/>
      <c r="L309" s="899"/>
      <c r="M309" s="900" t="str">
        <f t="shared" si="52"/>
        <v>.</v>
      </c>
      <c r="N309" s="372"/>
      <c r="O309" s="113"/>
      <c r="P309" s="113"/>
      <c r="Q309" s="113"/>
      <c r="R309" s="113"/>
      <c r="S309" s="113"/>
      <c r="T309" s="113"/>
      <c r="U309" s="113"/>
      <c r="V309" s="113"/>
      <c r="W309" s="113"/>
      <c r="X309" s="113"/>
      <c r="Y309" s="113"/>
      <c r="Z309" s="113"/>
      <c r="AA309" s="113"/>
      <c r="AB309" s="113"/>
      <c r="AC309" s="113"/>
      <c r="AD309" s="113"/>
      <c r="AE309" s="113"/>
      <c r="AF309" s="113"/>
      <c r="AG309" s="113"/>
      <c r="AH309" s="113"/>
      <c r="AI309" s="113"/>
    </row>
    <row r="310" spans="1:35" ht="12" outlineLevel="1" x14ac:dyDescent="0.2">
      <c r="A310" s="123"/>
      <c r="B310" s="357"/>
      <c r="C310" s="883" t="s">
        <v>157</v>
      </c>
      <c r="D310" s="884"/>
      <c r="E310" s="885"/>
      <c r="F310" s="897"/>
      <c r="G310" s="896"/>
      <c r="H310" s="898" t="str">
        <f t="shared" si="51"/>
        <v>.</v>
      </c>
      <c r="I310" s="896"/>
      <c r="J310" s="896"/>
      <c r="K310" s="899"/>
      <c r="L310" s="899"/>
      <c r="M310" s="900" t="str">
        <f t="shared" si="52"/>
        <v>.</v>
      </c>
      <c r="N310" s="372"/>
      <c r="O310" s="113"/>
      <c r="P310" s="113"/>
      <c r="Q310" s="113"/>
      <c r="R310" s="113"/>
      <c r="S310" s="113"/>
      <c r="T310" s="113"/>
      <c r="U310" s="113"/>
      <c r="V310" s="113"/>
      <c r="W310" s="113"/>
      <c r="X310" s="113"/>
      <c r="Y310" s="113"/>
      <c r="Z310" s="113"/>
      <c r="AA310" s="113"/>
      <c r="AB310" s="113"/>
      <c r="AC310" s="113"/>
      <c r="AD310" s="113"/>
      <c r="AE310" s="113"/>
      <c r="AF310" s="113"/>
      <c r="AG310" s="113"/>
      <c r="AH310" s="113"/>
      <c r="AI310" s="113"/>
    </row>
    <row r="311" spans="1:35" ht="12" outlineLevel="1" x14ac:dyDescent="0.2">
      <c r="A311" s="123"/>
      <c r="B311" s="357"/>
      <c r="C311" s="883" t="s">
        <v>157</v>
      </c>
      <c r="D311" s="884"/>
      <c r="E311" s="885"/>
      <c r="F311" s="897"/>
      <c r="G311" s="896"/>
      <c r="H311" s="898" t="str">
        <f t="shared" si="51"/>
        <v>.</v>
      </c>
      <c r="I311" s="896"/>
      <c r="J311" s="896"/>
      <c r="K311" s="899"/>
      <c r="L311" s="899"/>
      <c r="M311" s="900" t="str">
        <f t="shared" si="52"/>
        <v>.</v>
      </c>
      <c r="N311" s="372"/>
      <c r="O311" s="113"/>
      <c r="P311" s="113"/>
      <c r="Q311" s="113"/>
      <c r="R311" s="113"/>
      <c r="S311" s="113"/>
      <c r="T311" s="113"/>
      <c r="U311" s="113"/>
      <c r="V311" s="113"/>
      <c r="W311" s="113"/>
      <c r="X311" s="113"/>
      <c r="Y311" s="113"/>
      <c r="Z311" s="113"/>
      <c r="AA311" s="113"/>
      <c r="AB311" s="113"/>
      <c r="AC311" s="113"/>
      <c r="AD311" s="113"/>
      <c r="AE311" s="113"/>
      <c r="AF311" s="113"/>
      <c r="AG311" s="113"/>
      <c r="AH311" s="113"/>
      <c r="AI311" s="113"/>
    </row>
    <row r="312" spans="1:35" ht="12" outlineLevel="1" x14ac:dyDescent="0.2">
      <c r="A312" s="123"/>
      <c r="B312" s="357"/>
      <c r="C312" s="883" t="s">
        <v>157</v>
      </c>
      <c r="D312" s="884"/>
      <c r="E312" s="885"/>
      <c r="F312" s="897"/>
      <c r="G312" s="896"/>
      <c r="H312" s="898" t="str">
        <f t="shared" si="51"/>
        <v>.</v>
      </c>
      <c r="I312" s="896"/>
      <c r="J312" s="896"/>
      <c r="K312" s="899"/>
      <c r="L312" s="899"/>
      <c r="M312" s="900" t="str">
        <f t="shared" si="52"/>
        <v>.</v>
      </c>
      <c r="N312" s="372"/>
      <c r="O312" s="113"/>
      <c r="P312" s="113"/>
      <c r="Q312" s="113"/>
      <c r="R312" s="113"/>
      <c r="S312" s="113"/>
      <c r="T312" s="113"/>
      <c r="U312" s="113"/>
      <c r="V312" s="113"/>
      <c r="W312" s="113"/>
      <c r="X312" s="113"/>
      <c r="Y312" s="113"/>
      <c r="Z312" s="113"/>
      <c r="AA312" s="113"/>
      <c r="AB312" s="113"/>
      <c r="AC312" s="113"/>
      <c r="AD312" s="113"/>
      <c r="AE312" s="113"/>
      <c r="AF312" s="113"/>
      <c r="AG312" s="113"/>
      <c r="AH312" s="113"/>
      <c r="AI312" s="113"/>
    </row>
    <row r="313" spans="1:35" ht="12" outlineLevel="1" x14ac:dyDescent="0.2">
      <c r="A313" s="123"/>
      <c r="B313" s="357"/>
      <c r="C313" s="883" t="s">
        <v>157</v>
      </c>
      <c r="D313" s="884"/>
      <c r="E313" s="885"/>
      <c r="F313" s="897"/>
      <c r="G313" s="896"/>
      <c r="H313" s="898" t="str">
        <f t="shared" si="51"/>
        <v>.</v>
      </c>
      <c r="I313" s="896"/>
      <c r="J313" s="896"/>
      <c r="K313" s="899"/>
      <c r="L313" s="899"/>
      <c r="M313" s="900" t="str">
        <f t="shared" si="52"/>
        <v>.</v>
      </c>
      <c r="N313" s="372"/>
      <c r="O313" s="113"/>
      <c r="P313" s="113"/>
      <c r="Q313" s="113"/>
      <c r="R313" s="113"/>
      <c r="S313" s="113"/>
      <c r="T313" s="113"/>
      <c r="U313" s="113"/>
      <c r="V313" s="113"/>
      <c r="W313" s="113"/>
      <c r="X313" s="113"/>
      <c r="Y313" s="113"/>
      <c r="Z313" s="113"/>
      <c r="AA313" s="113"/>
      <c r="AB313" s="113"/>
      <c r="AC313" s="113"/>
      <c r="AD313" s="113"/>
      <c r="AE313" s="113"/>
      <c r="AF313" s="113"/>
      <c r="AG313" s="113"/>
      <c r="AH313" s="113"/>
      <c r="AI313" s="113"/>
    </row>
    <row r="314" spans="1:35" ht="12" outlineLevel="1" x14ac:dyDescent="0.2">
      <c r="A314" s="123"/>
      <c r="B314" s="357"/>
      <c r="C314" s="883" t="s">
        <v>157</v>
      </c>
      <c r="D314" s="884"/>
      <c r="E314" s="885"/>
      <c r="F314" s="897"/>
      <c r="G314" s="896"/>
      <c r="H314" s="898" t="str">
        <f t="shared" si="51"/>
        <v>.</v>
      </c>
      <c r="I314" s="896"/>
      <c r="J314" s="896"/>
      <c r="K314" s="899"/>
      <c r="L314" s="899"/>
      <c r="M314" s="900" t="str">
        <f t="shared" si="52"/>
        <v>.</v>
      </c>
      <c r="N314" s="372"/>
      <c r="O314" s="113"/>
      <c r="P314" s="113"/>
      <c r="Q314" s="113"/>
      <c r="R314" s="113"/>
      <c r="S314" s="113"/>
      <c r="T314" s="113"/>
      <c r="U314" s="113"/>
      <c r="V314" s="113"/>
      <c r="W314" s="113"/>
      <c r="X314" s="113"/>
      <c r="Y314" s="113"/>
      <c r="Z314" s="113"/>
      <c r="AA314" s="113"/>
      <c r="AB314" s="113"/>
      <c r="AC314" s="113"/>
      <c r="AD314" s="113"/>
      <c r="AE314" s="113"/>
      <c r="AF314" s="113"/>
      <c r="AG314" s="113"/>
      <c r="AH314" s="113"/>
      <c r="AI314" s="113"/>
    </row>
    <row r="315" spans="1:35" ht="12" outlineLevel="1" x14ac:dyDescent="0.2">
      <c r="A315" s="123"/>
      <c r="B315" s="357"/>
      <c r="C315" s="883" t="s">
        <v>157</v>
      </c>
      <c r="D315" s="884"/>
      <c r="E315" s="885"/>
      <c r="F315" s="897"/>
      <c r="G315" s="896"/>
      <c r="H315" s="898" t="str">
        <f t="shared" si="51"/>
        <v>.</v>
      </c>
      <c r="I315" s="896"/>
      <c r="J315" s="896"/>
      <c r="K315" s="899"/>
      <c r="L315" s="899"/>
      <c r="M315" s="900" t="str">
        <f t="shared" si="52"/>
        <v>.</v>
      </c>
      <c r="N315" s="372"/>
      <c r="O315" s="113"/>
      <c r="P315" s="113"/>
      <c r="Q315" s="113"/>
      <c r="R315" s="113"/>
      <c r="S315" s="113"/>
      <c r="T315" s="113"/>
      <c r="U315" s="113"/>
      <c r="V315" s="113"/>
      <c r="W315" s="113"/>
      <c r="X315" s="113"/>
      <c r="Y315" s="113"/>
      <c r="Z315" s="113"/>
      <c r="AA315" s="113"/>
      <c r="AB315" s="113"/>
      <c r="AC315" s="113"/>
      <c r="AD315" s="113"/>
      <c r="AE315" s="113"/>
      <c r="AF315" s="113"/>
      <c r="AG315" s="113"/>
      <c r="AH315" s="113"/>
      <c r="AI315" s="113"/>
    </row>
    <row r="316" spans="1:35" ht="12" x14ac:dyDescent="0.2">
      <c r="A316" s="123"/>
      <c r="B316" s="357"/>
      <c r="C316" s="883" t="s">
        <v>159</v>
      </c>
      <c r="D316" s="884" t="s">
        <v>936</v>
      </c>
      <c r="E316" s="885">
        <v>581</v>
      </c>
      <c r="F316" s="897">
        <v>0.321766</v>
      </c>
      <c r="G316" s="896">
        <v>95</v>
      </c>
      <c r="H316" s="898">
        <f t="shared" si="51"/>
        <v>9.5635834948557916E-2</v>
      </c>
      <c r="I316" s="896"/>
      <c r="J316" s="896"/>
      <c r="K316" s="899">
        <v>162211738</v>
      </c>
      <c r="L316" s="899"/>
      <c r="M316" s="900">
        <f t="shared" si="52"/>
        <v>577137.22089307988</v>
      </c>
      <c r="N316" s="372"/>
      <c r="O316" s="113"/>
      <c r="P316" s="113"/>
      <c r="Q316" s="113"/>
      <c r="R316" s="113"/>
      <c r="S316" s="113"/>
      <c r="T316" s="113"/>
      <c r="U316" s="113"/>
      <c r="V316" s="113"/>
      <c r="W316" s="113"/>
      <c r="X316" s="113"/>
      <c r="Y316" s="113"/>
      <c r="Z316" s="113"/>
      <c r="AA316" s="113"/>
      <c r="AB316" s="113"/>
      <c r="AC316" s="113"/>
      <c r="AD316" s="113"/>
      <c r="AE316" s="113"/>
      <c r="AF316" s="113"/>
      <c r="AG316" s="113"/>
      <c r="AH316" s="113"/>
      <c r="AI316" s="113"/>
    </row>
    <row r="317" spans="1:35" ht="12" outlineLevel="1" x14ac:dyDescent="0.2">
      <c r="A317" s="123"/>
      <c r="B317" s="357"/>
      <c r="C317" s="883" t="s">
        <v>159</v>
      </c>
      <c r="D317" s="884" t="s">
        <v>937</v>
      </c>
      <c r="E317" s="885">
        <v>202</v>
      </c>
      <c r="F317" s="897">
        <v>0.236237</v>
      </c>
      <c r="G317" s="896">
        <v>95</v>
      </c>
      <c r="H317" s="898">
        <f t="shared" si="51"/>
        <v>0.10595159360762442</v>
      </c>
      <c r="I317" s="896"/>
      <c r="J317" s="896"/>
      <c r="K317" s="899">
        <v>68545760</v>
      </c>
      <c r="L317" s="899"/>
      <c r="M317" s="900">
        <f t="shared" si="52"/>
        <v>181120.4470512</v>
      </c>
      <c r="N317" s="372"/>
      <c r="O317" s="113"/>
      <c r="P317" s="113"/>
      <c r="Q317" s="113"/>
      <c r="R317" s="113"/>
      <c r="S317" s="113"/>
      <c r="T317" s="113"/>
      <c r="U317" s="113"/>
      <c r="V317" s="113"/>
      <c r="W317" s="113"/>
      <c r="X317" s="113"/>
      <c r="Y317" s="113"/>
      <c r="Z317" s="113"/>
      <c r="AA317" s="113"/>
      <c r="AB317" s="113"/>
      <c r="AC317" s="113"/>
      <c r="AD317" s="113"/>
      <c r="AE317" s="113"/>
      <c r="AF317" s="113"/>
      <c r="AG317" s="113"/>
      <c r="AH317" s="113"/>
      <c r="AI317" s="113"/>
    </row>
    <row r="318" spans="1:35" ht="12" outlineLevel="1" x14ac:dyDescent="0.2">
      <c r="A318" s="123"/>
      <c r="B318" s="357"/>
      <c r="C318" s="883" t="s">
        <v>159</v>
      </c>
      <c r="D318" s="884" t="s">
        <v>812</v>
      </c>
      <c r="E318" s="885">
        <v>168</v>
      </c>
      <c r="F318" s="897">
        <v>8.6428000000000005E-2</v>
      </c>
      <c r="G318" s="896">
        <v>95</v>
      </c>
      <c r="H318" s="898">
        <f t="shared" si="51"/>
        <v>0.19949969321934674</v>
      </c>
      <c r="I318" s="896"/>
      <c r="J318" s="896"/>
      <c r="K318" s="899">
        <v>74096500</v>
      </c>
      <c r="L318" s="899"/>
      <c r="M318" s="900">
        <f t="shared" si="52"/>
        <v>80000.123019999999</v>
      </c>
      <c r="N318" s="372"/>
      <c r="O318" s="113"/>
      <c r="P318" s="113"/>
      <c r="Q318" s="113"/>
      <c r="R318" s="113"/>
      <c r="S318" s="113"/>
      <c r="T318" s="113"/>
      <c r="U318" s="113"/>
      <c r="V318" s="113"/>
      <c r="W318" s="113"/>
      <c r="X318" s="113"/>
      <c r="Y318" s="113"/>
      <c r="Z318" s="113"/>
      <c r="AA318" s="113"/>
      <c r="AB318" s="113"/>
      <c r="AC318" s="113"/>
      <c r="AD318" s="113"/>
      <c r="AE318" s="113"/>
      <c r="AF318" s="113"/>
      <c r="AG318" s="113"/>
      <c r="AH318" s="113"/>
      <c r="AI318" s="113"/>
    </row>
    <row r="319" spans="1:35" ht="12" outlineLevel="1" x14ac:dyDescent="0.2">
      <c r="A319" s="123"/>
      <c r="B319" s="357"/>
      <c r="C319" s="883" t="s">
        <v>159</v>
      </c>
      <c r="D319" s="884"/>
      <c r="E319" s="885"/>
      <c r="F319" s="897"/>
      <c r="G319" s="896"/>
      <c r="H319" s="898" t="str">
        <f t="shared" si="51"/>
        <v>.</v>
      </c>
      <c r="I319" s="896"/>
      <c r="J319" s="896"/>
      <c r="K319" s="899"/>
      <c r="L319" s="899"/>
      <c r="M319" s="900" t="str">
        <f t="shared" si="52"/>
        <v>.</v>
      </c>
      <c r="N319" s="372"/>
      <c r="O319" s="113"/>
      <c r="P319" s="113"/>
      <c r="Q319" s="113"/>
      <c r="R319" s="113"/>
      <c r="S319" s="113"/>
      <c r="T319" s="113"/>
      <c r="U319" s="113"/>
      <c r="V319" s="113"/>
      <c r="W319" s="113"/>
      <c r="X319" s="113"/>
      <c r="Y319" s="113"/>
      <c r="Z319" s="113"/>
      <c r="AA319" s="113"/>
      <c r="AB319" s="113"/>
      <c r="AC319" s="113"/>
      <c r="AD319" s="113"/>
      <c r="AE319" s="113"/>
      <c r="AF319" s="113"/>
      <c r="AG319" s="113"/>
      <c r="AH319" s="113"/>
      <c r="AI319" s="113"/>
    </row>
    <row r="320" spans="1:35" ht="12" outlineLevel="1" x14ac:dyDescent="0.2">
      <c r="A320" s="123"/>
      <c r="B320" s="357"/>
      <c r="C320" s="883" t="s">
        <v>159</v>
      </c>
      <c r="D320" s="884"/>
      <c r="E320" s="885"/>
      <c r="F320" s="897"/>
      <c r="G320" s="896"/>
      <c r="H320" s="898" t="str">
        <f t="shared" si="51"/>
        <v>.</v>
      </c>
      <c r="I320" s="896"/>
      <c r="J320" s="896"/>
      <c r="K320" s="899"/>
      <c r="L320" s="899"/>
      <c r="M320" s="900" t="str">
        <f t="shared" si="52"/>
        <v>.</v>
      </c>
      <c r="N320" s="372"/>
      <c r="O320" s="113"/>
      <c r="P320" s="113"/>
      <c r="Q320" s="113"/>
      <c r="R320" s="113"/>
      <c r="S320" s="113"/>
      <c r="T320" s="113"/>
      <c r="U320" s="113"/>
      <c r="V320" s="113"/>
      <c r="W320" s="113"/>
      <c r="X320" s="113"/>
      <c r="Y320" s="113"/>
      <c r="Z320" s="113"/>
      <c r="AA320" s="113"/>
      <c r="AB320" s="113"/>
      <c r="AC320" s="113"/>
      <c r="AD320" s="113"/>
      <c r="AE320" s="113"/>
      <c r="AF320" s="113"/>
      <c r="AG320" s="113"/>
      <c r="AH320" s="113"/>
      <c r="AI320" s="113"/>
    </row>
    <row r="321" spans="1:35" ht="12" outlineLevel="1" x14ac:dyDescent="0.2">
      <c r="A321" s="123"/>
      <c r="B321" s="357"/>
      <c r="C321" s="883" t="s">
        <v>159</v>
      </c>
      <c r="D321" s="884"/>
      <c r="E321" s="885"/>
      <c r="F321" s="897"/>
      <c r="G321" s="896"/>
      <c r="H321" s="898" t="str">
        <f t="shared" si="51"/>
        <v>.</v>
      </c>
      <c r="I321" s="896"/>
      <c r="J321" s="896"/>
      <c r="K321" s="899"/>
      <c r="L321" s="899"/>
      <c r="M321" s="900" t="str">
        <f t="shared" si="52"/>
        <v>.</v>
      </c>
      <c r="N321" s="372"/>
      <c r="O321" s="113"/>
      <c r="P321" s="113"/>
      <c r="Q321" s="113"/>
      <c r="R321" s="113"/>
      <c r="S321" s="113"/>
      <c r="T321" s="113"/>
      <c r="U321" s="113"/>
      <c r="V321" s="113"/>
      <c r="W321" s="113"/>
      <c r="X321" s="113"/>
      <c r="Y321" s="113"/>
      <c r="Z321" s="113"/>
      <c r="AA321" s="113"/>
      <c r="AB321" s="113"/>
      <c r="AC321" s="113"/>
      <c r="AD321" s="113"/>
      <c r="AE321" s="113"/>
      <c r="AF321" s="113"/>
      <c r="AG321" s="113"/>
      <c r="AH321" s="113"/>
      <c r="AI321" s="113"/>
    </row>
    <row r="322" spans="1:35" ht="12" outlineLevel="1" x14ac:dyDescent="0.2">
      <c r="A322" s="123"/>
      <c r="B322" s="357"/>
      <c r="C322" s="883" t="s">
        <v>159</v>
      </c>
      <c r="D322" s="884"/>
      <c r="E322" s="885"/>
      <c r="F322" s="897"/>
      <c r="G322" s="896"/>
      <c r="H322" s="898" t="str">
        <f t="shared" si="51"/>
        <v>.</v>
      </c>
      <c r="I322" s="896"/>
      <c r="J322" s="896"/>
      <c r="K322" s="899"/>
      <c r="L322" s="899"/>
      <c r="M322" s="900" t="str">
        <f t="shared" si="52"/>
        <v>.</v>
      </c>
      <c r="N322" s="372"/>
      <c r="O322" s="113"/>
      <c r="P322" s="113"/>
      <c r="Q322" s="113"/>
      <c r="R322" s="113"/>
      <c r="S322" s="113"/>
      <c r="T322" s="113"/>
      <c r="U322" s="113"/>
      <c r="V322" s="113"/>
      <c r="W322" s="113"/>
      <c r="X322" s="113"/>
      <c r="Y322" s="113"/>
      <c r="Z322" s="113"/>
      <c r="AA322" s="113"/>
      <c r="AB322" s="113"/>
      <c r="AC322" s="113"/>
      <c r="AD322" s="113"/>
      <c r="AE322" s="113"/>
      <c r="AF322" s="113"/>
      <c r="AG322" s="113"/>
      <c r="AH322" s="113"/>
      <c r="AI322" s="113"/>
    </row>
    <row r="323" spans="1:35" ht="12" outlineLevel="1" x14ac:dyDescent="0.2">
      <c r="A323" s="123"/>
      <c r="B323" s="357"/>
      <c r="C323" s="883" t="s">
        <v>159</v>
      </c>
      <c r="D323" s="884"/>
      <c r="E323" s="885"/>
      <c r="F323" s="897"/>
      <c r="G323" s="896"/>
      <c r="H323" s="898" t="str">
        <f t="shared" si="51"/>
        <v>.</v>
      </c>
      <c r="I323" s="896"/>
      <c r="J323" s="896"/>
      <c r="K323" s="899"/>
      <c r="L323" s="899"/>
      <c r="M323" s="900" t="str">
        <f t="shared" si="52"/>
        <v>.</v>
      </c>
      <c r="N323" s="372"/>
      <c r="O323" s="113"/>
      <c r="P323" s="113"/>
      <c r="Q323" s="113"/>
      <c r="R323" s="113"/>
      <c r="S323" s="113"/>
      <c r="T323" s="113"/>
      <c r="U323" s="113"/>
      <c r="V323" s="113"/>
      <c r="W323" s="113"/>
      <c r="X323" s="113"/>
      <c r="Y323" s="113"/>
      <c r="Z323" s="113"/>
      <c r="AA323" s="113"/>
      <c r="AB323" s="113"/>
      <c r="AC323" s="113"/>
      <c r="AD323" s="113"/>
      <c r="AE323" s="113"/>
      <c r="AF323" s="113"/>
      <c r="AG323" s="113"/>
      <c r="AH323" s="113"/>
      <c r="AI323" s="113"/>
    </row>
    <row r="324" spans="1:35" ht="12" outlineLevel="1" x14ac:dyDescent="0.2">
      <c r="A324" s="123"/>
      <c r="B324" s="357"/>
      <c r="C324" s="883" t="s">
        <v>159</v>
      </c>
      <c r="D324" s="884"/>
      <c r="E324" s="885"/>
      <c r="F324" s="897"/>
      <c r="G324" s="896"/>
      <c r="H324" s="898" t="str">
        <f t="shared" si="51"/>
        <v>.</v>
      </c>
      <c r="I324" s="896"/>
      <c r="J324" s="896"/>
      <c r="K324" s="899"/>
      <c r="L324" s="899"/>
      <c r="M324" s="900" t="str">
        <f t="shared" si="52"/>
        <v>.</v>
      </c>
      <c r="N324" s="372"/>
      <c r="O324" s="113"/>
      <c r="P324" s="113"/>
      <c r="Q324" s="113"/>
      <c r="R324" s="113"/>
      <c r="S324" s="113"/>
      <c r="T324" s="113"/>
      <c r="U324" s="113"/>
      <c r="V324" s="113"/>
      <c r="W324" s="113"/>
      <c r="X324" s="113"/>
      <c r="Y324" s="113"/>
      <c r="Z324" s="113"/>
      <c r="AA324" s="113"/>
      <c r="AB324" s="113"/>
      <c r="AC324" s="113"/>
      <c r="AD324" s="113"/>
      <c r="AE324" s="113"/>
      <c r="AF324" s="113"/>
      <c r="AG324" s="113"/>
      <c r="AH324" s="113"/>
      <c r="AI324" s="113"/>
    </row>
    <row r="325" spans="1:35" ht="12" outlineLevel="1" x14ac:dyDescent="0.2">
      <c r="A325" s="123"/>
      <c r="B325" s="357"/>
      <c r="C325" s="883" t="s">
        <v>159</v>
      </c>
      <c r="D325" s="884"/>
      <c r="E325" s="885"/>
      <c r="F325" s="897"/>
      <c r="G325" s="896"/>
      <c r="H325" s="898" t="str">
        <f t="shared" si="51"/>
        <v>.</v>
      </c>
      <c r="I325" s="896"/>
      <c r="J325" s="896"/>
      <c r="K325" s="899"/>
      <c r="L325" s="899"/>
      <c r="M325" s="900" t="str">
        <f t="shared" si="52"/>
        <v>.</v>
      </c>
      <c r="N325" s="372"/>
      <c r="O325" s="113"/>
      <c r="P325" s="113"/>
      <c r="Q325" s="113"/>
      <c r="R325" s="113"/>
      <c r="S325" s="113"/>
      <c r="T325" s="113"/>
      <c r="U325" s="113"/>
      <c r="V325" s="113"/>
      <c r="W325" s="113"/>
      <c r="X325" s="113"/>
      <c r="Y325" s="113"/>
      <c r="Z325" s="113"/>
      <c r="AA325" s="113"/>
      <c r="AB325" s="113"/>
      <c r="AC325" s="113"/>
      <c r="AD325" s="113"/>
      <c r="AE325" s="113"/>
      <c r="AF325" s="113"/>
      <c r="AG325" s="113"/>
      <c r="AH325" s="113"/>
      <c r="AI325" s="113"/>
    </row>
    <row r="326" spans="1:35" ht="12" outlineLevel="1" x14ac:dyDescent="0.2">
      <c r="A326" s="123"/>
      <c r="B326" s="357"/>
      <c r="C326" s="883" t="s">
        <v>159</v>
      </c>
      <c r="D326" s="884"/>
      <c r="E326" s="885"/>
      <c r="F326" s="897"/>
      <c r="G326" s="896"/>
      <c r="H326" s="898" t="str">
        <f t="shared" si="51"/>
        <v>.</v>
      </c>
      <c r="I326" s="896"/>
      <c r="J326" s="896"/>
      <c r="K326" s="899"/>
      <c r="L326" s="899"/>
      <c r="M326" s="900" t="str">
        <f t="shared" si="52"/>
        <v>.</v>
      </c>
      <c r="N326" s="372"/>
      <c r="O326" s="113"/>
      <c r="P326" s="113"/>
      <c r="Q326" s="113"/>
      <c r="R326" s="113"/>
      <c r="S326" s="113"/>
      <c r="T326" s="113"/>
      <c r="U326" s="113"/>
      <c r="V326" s="113"/>
      <c r="W326" s="113"/>
      <c r="X326" s="113"/>
      <c r="Y326" s="113"/>
      <c r="Z326" s="113"/>
      <c r="AA326" s="113"/>
      <c r="AB326" s="113"/>
      <c r="AC326" s="113"/>
      <c r="AD326" s="113"/>
      <c r="AE326" s="113"/>
      <c r="AF326" s="113"/>
      <c r="AG326" s="113"/>
      <c r="AH326" s="113"/>
      <c r="AI326" s="113"/>
    </row>
    <row r="327" spans="1:35" ht="12" outlineLevel="1" x14ac:dyDescent="0.2">
      <c r="A327" s="123"/>
      <c r="B327" s="357"/>
      <c r="C327" s="883" t="s">
        <v>159</v>
      </c>
      <c r="D327" s="884"/>
      <c r="E327" s="885"/>
      <c r="F327" s="897"/>
      <c r="G327" s="896"/>
      <c r="H327" s="898" t="str">
        <f t="shared" si="51"/>
        <v>.</v>
      </c>
      <c r="I327" s="896"/>
      <c r="J327" s="896"/>
      <c r="K327" s="899"/>
      <c r="L327" s="899"/>
      <c r="M327" s="900" t="str">
        <f t="shared" si="52"/>
        <v>.</v>
      </c>
      <c r="N327" s="372"/>
      <c r="O327" s="113"/>
      <c r="P327" s="113"/>
      <c r="Q327" s="113"/>
      <c r="R327" s="113"/>
      <c r="S327" s="113"/>
      <c r="T327" s="113"/>
      <c r="U327" s="113"/>
      <c r="V327" s="113"/>
      <c r="W327" s="113"/>
      <c r="X327" s="113"/>
      <c r="Y327" s="113"/>
      <c r="Z327" s="113"/>
      <c r="AA327" s="113"/>
      <c r="AB327" s="113"/>
      <c r="AC327" s="113"/>
      <c r="AD327" s="113"/>
      <c r="AE327" s="113"/>
      <c r="AF327" s="113"/>
      <c r="AG327" s="113"/>
      <c r="AH327" s="113"/>
      <c r="AI327" s="113"/>
    </row>
    <row r="328" spans="1:35" ht="12" outlineLevel="1" x14ac:dyDescent="0.2">
      <c r="A328" s="123"/>
      <c r="B328" s="357"/>
      <c r="C328" s="883" t="s">
        <v>159</v>
      </c>
      <c r="D328" s="884"/>
      <c r="E328" s="885"/>
      <c r="F328" s="897"/>
      <c r="G328" s="896"/>
      <c r="H328" s="898" t="str">
        <f t="shared" si="51"/>
        <v>.</v>
      </c>
      <c r="I328" s="896"/>
      <c r="J328" s="896"/>
      <c r="K328" s="899"/>
      <c r="L328" s="899"/>
      <c r="M328" s="900" t="str">
        <f t="shared" si="52"/>
        <v>.</v>
      </c>
      <c r="N328" s="372"/>
      <c r="O328" s="113"/>
      <c r="P328" s="113"/>
      <c r="Q328" s="113"/>
      <c r="R328" s="113"/>
      <c r="S328" s="113"/>
      <c r="T328" s="113"/>
      <c r="U328" s="113"/>
      <c r="V328" s="113"/>
      <c r="W328" s="113"/>
      <c r="X328" s="113"/>
      <c r="Y328" s="113"/>
      <c r="Z328" s="113"/>
      <c r="AA328" s="113"/>
      <c r="AB328" s="113"/>
      <c r="AC328" s="113"/>
      <c r="AD328" s="113"/>
      <c r="AE328" s="113"/>
      <c r="AF328" s="113"/>
      <c r="AG328" s="113"/>
      <c r="AH328" s="113"/>
      <c r="AI328" s="113"/>
    </row>
    <row r="329" spans="1:35" ht="12" outlineLevel="1" x14ac:dyDescent="0.2">
      <c r="A329" s="123"/>
      <c r="B329" s="357"/>
      <c r="C329" s="883" t="s">
        <v>159</v>
      </c>
      <c r="D329" s="884"/>
      <c r="E329" s="885"/>
      <c r="F329" s="897"/>
      <c r="G329" s="896"/>
      <c r="H329" s="898" t="str">
        <f t="shared" si="51"/>
        <v>.</v>
      </c>
      <c r="I329" s="896"/>
      <c r="J329" s="896"/>
      <c r="K329" s="899"/>
      <c r="L329" s="899"/>
      <c r="M329" s="900" t="str">
        <f t="shared" si="52"/>
        <v>.</v>
      </c>
      <c r="N329" s="372"/>
      <c r="O329" s="113"/>
      <c r="P329" s="113"/>
      <c r="Q329" s="113"/>
      <c r="R329" s="113"/>
      <c r="S329" s="113"/>
      <c r="T329" s="113"/>
      <c r="U329" s="113"/>
      <c r="V329" s="113"/>
      <c r="W329" s="113"/>
      <c r="X329" s="113"/>
      <c r="Y329" s="113"/>
      <c r="Z329" s="113"/>
      <c r="AA329" s="113"/>
      <c r="AB329" s="113"/>
      <c r="AC329" s="113"/>
      <c r="AD329" s="113"/>
      <c r="AE329" s="113"/>
      <c r="AF329" s="113"/>
      <c r="AG329" s="113"/>
      <c r="AH329" s="113"/>
      <c r="AI329" s="113"/>
    </row>
    <row r="330" spans="1:35" ht="12" outlineLevel="1" x14ac:dyDescent="0.2">
      <c r="A330" s="123"/>
      <c r="B330" s="357"/>
      <c r="C330" s="883" t="s">
        <v>159</v>
      </c>
      <c r="D330" s="884"/>
      <c r="E330" s="885"/>
      <c r="F330" s="897"/>
      <c r="G330" s="896"/>
      <c r="H330" s="898" t="str">
        <f t="shared" si="51"/>
        <v>.</v>
      </c>
      <c r="I330" s="896"/>
      <c r="J330" s="896"/>
      <c r="K330" s="899"/>
      <c r="L330" s="899"/>
      <c r="M330" s="900" t="str">
        <f t="shared" si="52"/>
        <v>.</v>
      </c>
      <c r="N330" s="372"/>
      <c r="O330" s="113"/>
      <c r="P330" s="113"/>
      <c r="Q330" s="113"/>
      <c r="R330" s="113"/>
      <c r="S330" s="113"/>
      <c r="T330" s="113"/>
      <c r="U330" s="113"/>
      <c r="V330" s="113"/>
      <c r="W330" s="113"/>
      <c r="X330" s="113"/>
      <c r="Y330" s="113"/>
      <c r="Z330" s="113"/>
      <c r="AA330" s="113"/>
      <c r="AB330" s="113"/>
      <c r="AC330" s="113"/>
      <c r="AD330" s="113"/>
      <c r="AE330" s="113"/>
      <c r="AF330" s="113"/>
      <c r="AG330" s="113"/>
      <c r="AH330" s="113"/>
      <c r="AI330" s="113"/>
    </row>
    <row r="331" spans="1:35" ht="12" outlineLevel="1" x14ac:dyDescent="0.2">
      <c r="A331" s="123"/>
      <c r="B331" s="357"/>
      <c r="C331" s="883" t="s">
        <v>159</v>
      </c>
      <c r="D331" s="884"/>
      <c r="E331" s="885"/>
      <c r="F331" s="897"/>
      <c r="G331" s="896"/>
      <c r="H331" s="898" t="str">
        <f t="shared" si="51"/>
        <v>.</v>
      </c>
      <c r="I331" s="896"/>
      <c r="J331" s="896"/>
      <c r="K331" s="899"/>
      <c r="L331" s="899"/>
      <c r="M331" s="900" t="str">
        <f t="shared" si="52"/>
        <v>.</v>
      </c>
      <c r="N331" s="372"/>
      <c r="O331" s="113"/>
      <c r="P331" s="113"/>
      <c r="Q331" s="113"/>
      <c r="R331" s="113"/>
      <c r="S331" s="113"/>
      <c r="T331" s="113"/>
      <c r="U331" s="113"/>
      <c r="V331" s="113"/>
      <c r="W331" s="113"/>
      <c r="X331" s="113"/>
      <c r="Y331" s="113"/>
      <c r="Z331" s="113"/>
      <c r="AA331" s="113"/>
      <c r="AB331" s="113"/>
      <c r="AC331" s="113"/>
      <c r="AD331" s="113"/>
      <c r="AE331" s="113"/>
      <c r="AF331" s="113"/>
      <c r="AG331" s="113"/>
      <c r="AH331" s="113"/>
      <c r="AI331" s="113"/>
    </row>
    <row r="332" spans="1:35" ht="12" outlineLevel="1" x14ac:dyDescent="0.2">
      <c r="A332" s="123"/>
      <c r="B332" s="357"/>
      <c r="C332" s="883" t="s">
        <v>159</v>
      </c>
      <c r="D332" s="884"/>
      <c r="E332" s="885"/>
      <c r="F332" s="897"/>
      <c r="G332" s="896"/>
      <c r="H332" s="898" t="str">
        <f t="shared" si="51"/>
        <v>.</v>
      </c>
      <c r="I332" s="896"/>
      <c r="J332" s="896"/>
      <c r="K332" s="899"/>
      <c r="L332" s="899"/>
      <c r="M332" s="900" t="str">
        <f t="shared" si="52"/>
        <v>.</v>
      </c>
      <c r="N332" s="372"/>
      <c r="O332" s="113"/>
      <c r="P332" s="113"/>
      <c r="Q332" s="113"/>
      <c r="R332" s="113"/>
      <c r="S332" s="113"/>
      <c r="T332" s="113"/>
      <c r="U332" s="113"/>
      <c r="V332" s="113"/>
      <c r="W332" s="113"/>
      <c r="X332" s="113"/>
      <c r="Y332" s="113"/>
      <c r="Z332" s="113"/>
      <c r="AA332" s="113"/>
      <c r="AB332" s="113"/>
      <c r="AC332" s="113"/>
      <c r="AD332" s="113"/>
      <c r="AE332" s="113"/>
      <c r="AF332" s="113"/>
      <c r="AG332" s="113"/>
      <c r="AH332" s="113"/>
      <c r="AI332" s="113"/>
    </row>
    <row r="333" spans="1:35" ht="12" outlineLevel="1" x14ac:dyDescent="0.2">
      <c r="A333" s="123"/>
      <c r="B333" s="357"/>
      <c r="C333" s="883" t="s">
        <v>159</v>
      </c>
      <c r="D333" s="884"/>
      <c r="E333" s="885"/>
      <c r="F333" s="897"/>
      <c r="G333" s="896"/>
      <c r="H333" s="898" t="str">
        <f t="shared" si="51"/>
        <v>.</v>
      </c>
      <c r="I333" s="896"/>
      <c r="J333" s="896"/>
      <c r="K333" s="899"/>
      <c r="L333" s="899"/>
      <c r="M333" s="900" t="str">
        <f t="shared" si="52"/>
        <v>.</v>
      </c>
      <c r="N333" s="372"/>
      <c r="O333" s="113"/>
      <c r="P333" s="113"/>
      <c r="Q333" s="113"/>
      <c r="R333" s="113"/>
      <c r="S333" s="113"/>
      <c r="T333" s="113"/>
      <c r="U333" s="113"/>
      <c r="V333" s="113"/>
      <c r="W333" s="113"/>
      <c r="X333" s="113"/>
      <c r="Y333" s="113"/>
      <c r="Z333" s="113"/>
      <c r="AA333" s="113"/>
      <c r="AB333" s="113"/>
      <c r="AC333" s="113"/>
      <c r="AD333" s="113"/>
      <c r="AE333" s="113"/>
      <c r="AF333" s="113"/>
      <c r="AG333" s="113"/>
      <c r="AH333" s="113"/>
      <c r="AI333" s="113"/>
    </row>
    <row r="334" spans="1:35" ht="12" outlineLevel="1" x14ac:dyDescent="0.2">
      <c r="A334" s="123"/>
      <c r="B334" s="357"/>
      <c r="C334" s="883" t="s">
        <v>159</v>
      </c>
      <c r="D334" s="884"/>
      <c r="E334" s="885"/>
      <c r="F334" s="897"/>
      <c r="G334" s="896"/>
      <c r="H334" s="898" t="str">
        <f t="shared" si="51"/>
        <v>.</v>
      </c>
      <c r="I334" s="896"/>
      <c r="J334" s="896"/>
      <c r="K334" s="899"/>
      <c r="L334" s="899"/>
      <c r="M334" s="900" t="str">
        <f t="shared" si="52"/>
        <v>.</v>
      </c>
      <c r="N334" s="372"/>
      <c r="O334" s="113"/>
      <c r="P334" s="113"/>
      <c r="Q334" s="113"/>
      <c r="R334" s="113"/>
      <c r="S334" s="113"/>
      <c r="T334" s="113"/>
      <c r="U334" s="113"/>
      <c r="V334" s="113"/>
      <c r="W334" s="113"/>
      <c r="X334" s="113"/>
      <c r="Y334" s="113"/>
      <c r="Z334" s="113"/>
      <c r="AA334" s="113"/>
      <c r="AB334" s="113"/>
      <c r="AC334" s="113"/>
      <c r="AD334" s="113"/>
      <c r="AE334" s="113"/>
      <c r="AF334" s="113"/>
      <c r="AG334" s="113"/>
      <c r="AH334" s="113"/>
      <c r="AI334" s="113"/>
    </row>
    <row r="335" spans="1:35" ht="12" outlineLevel="1" x14ac:dyDescent="0.2">
      <c r="A335" s="123"/>
      <c r="B335" s="357"/>
      <c r="C335" s="883" t="s">
        <v>159</v>
      </c>
      <c r="D335" s="884"/>
      <c r="E335" s="885"/>
      <c r="F335" s="897"/>
      <c r="G335" s="896"/>
      <c r="H335" s="898" t="str">
        <f t="shared" si="51"/>
        <v>.</v>
      </c>
      <c r="I335" s="896"/>
      <c r="J335" s="896"/>
      <c r="K335" s="899"/>
      <c r="L335" s="899"/>
      <c r="M335" s="900" t="str">
        <f t="shared" si="52"/>
        <v>.</v>
      </c>
      <c r="N335" s="372"/>
      <c r="O335" s="113"/>
      <c r="P335" s="113"/>
      <c r="Q335" s="113"/>
      <c r="R335" s="113"/>
      <c r="S335" s="113"/>
      <c r="T335" s="113"/>
      <c r="U335" s="113"/>
      <c r="V335" s="113"/>
      <c r="W335" s="113"/>
      <c r="X335" s="113"/>
      <c r="Y335" s="113"/>
      <c r="Z335" s="113"/>
      <c r="AA335" s="113"/>
      <c r="AB335" s="113"/>
      <c r="AC335" s="113"/>
      <c r="AD335" s="113"/>
      <c r="AE335" s="113"/>
      <c r="AF335" s="113"/>
      <c r="AG335" s="113"/>
      <c r="AH335" s="113"/>
      <c r="AI335" s="113"/>
    </row>
    <row r="336" spans="1:35" ht="12" x14ac:dyDescent="0.2">
      <c r="A336" s="123"/>
      <c r="B336" s="357"/>
      <c r="C336" s="883" t="s">
        <v>156</v>
      </c>
      <c r="D336" s="884"/>
      <c r="E336" s="885"/>
      <c r="F336" s="897"/>
      <c r="G336" s="896"/>
      <c r="H336" s="898" t="str">
        <f t="shared" si="51"/>
        <v>.</v>
      </c>
      <c r="I336" s="896"/>
      <c r="J336" s="896"/>
      <c r="K336" s="899"/>
      <c r="L336" s="899"/>
      <c r="M336" s="900" t="str">
        <f t="shared" si="52"/>
        <v>.</v>
      </c>
      <c r="N336" s="372"/>
      <c r="O336" s="113"/>
      <c r="P336" s="113"/>
      <c r="Q336" s="113"/>
      <c r="R336" s="113"/>
      <c r="S336" s="113"/>
      <c r="T336" s="113"/>
      <c r="U336" s="113"/>
      <c r="V336" s="113"/>
      <c r="W336" s="113"/>
      <c r="X336" s="113"/>
      <c r="Y336" s="113"/>
      <c r="Z336" s="113"/>
      <c r="AA336" s="113"/>
      <c r="AB336" s="113"/>
      <c r="AC336" s="113"/>
      <c r="AD336" s="113"/>
      <c r="AE336" s="113"/>
      <c r="AF336" s="113"/>
      <c r="AG336" s="113"/>
      <c r="AH336" s="113"/>
      <c r="AI336" s="113"/>
    </row>
    <row r="337" spans="1:35" ht="12" outlineLevel="1" x14ac:dyDescent="0.2">
      <c r="A337" s="123"/>
      <c r="B337" s="357"/>
      <c r="C337" s="883" t="s">
        <v>156</v>
      </c>
      <c r="D337" s="884"/>
      <c r="E337" s="885"/>
      <c r="F337" s="897"/>
      <c r="G337" s="896"/>
      <c r="H337" s="898" t="str">
        <f t="shared" si="51"/>
        <v>.</v>
      </c>
      <c r="I337" s="896"/>
      <c r="J337" s="896"/>
      <c r="K337" s="899"/>
      <c r="L337" s="899"/>
      <c r="M337" s="900" t="str">
        <f t="shared" si="52"/>
        <v>.</v>
      </c>
      <c r="N337" s="372"/>
      <c r="O337" s="113"/>
      <c r="P337" s="113"/>
      <c r="Q337" s="113"/>
      <c r="R337" s="113"/>
      <c r="S337" s="113"/>
      <c r="T337" s="113"/>
      <c r="U337" s="113"/>
      <c r="V337" s="113"/>
      <c r="W337" s="113"/>
      <c r="X337" s="113"/>
      <c r="Y337" s="113"/>
      <c r="Z337" s="113"/>
      <c r="AA337" s="113"/>
      <c r="AB337" s="113"/>
      <c r="AC337" s="113"/>
      <c r="AD337" s="113"/>
      <c r="AE337" s="113"/>
      <c r="AF337" s="113"/>
      <c r="AG337" s="113"/>
      <c r="AH337" s="113"/>
      <c r="AI337" s="113"/>
    </row>
    <row r="338" spans="1:35" ht="12" outlineLevel="1" x14ac:dyDescent="0.2">
      <c r="A338" s="123"/>
      <c r="B338" s="357"/>
      <c r="C338" s="883" t="s">
        <v>156</v>
      </c>
      <c r="D338" s="884"/>
      <c r="E338" s="885"/>
      <c r="F338" s="897"/>
      <c r="G338" s="896"/>
      <c r="H338" s="898" t="str">
        <f t="shared" si="51"/>
        <v>.</v>
      </c>
      <c r="I338" s="896"/>
      <c r="J338" s="896"/>
      <c r="K338" s="899"/>
      <c r="L338" s="899"/>
      <c r="M338" s="900" t="str">
        <f t="shared" si="52"/>
        <v>.</v>
      </c>
      <c r="N338" s="372"/>
      <c r="O338" s="113"/>
      <c r="P338" s="113"/>
      <c r="Q338" s="113"/>
      <c r="R338" s="113"/>
      <c r="S338" s="113"/>
      <c r="T338" s="113"/>
      <c r="U338" s="113"/>
      <c r="V338" s="113"/>
      <c r="W338" s="113"/>
      <c r="X338" s="113"/>
      <c r="Y338" s="113"/>
      <c r="Z338" s="113"/>
      <c r="AA338" s="113"/>
      <c r="AB338" s="113"/>
      <c r="AC338" s="113"/>
      <c r="AD338" s="113"/>
      <c r="AE338" s="113"/>
      <c r="AF338" s="113"/>
      <c r="AG338" s="113"/>
      <c r="AH338" s="113"/>
      <c r="AI338" s="113"/>
    </row>
    <row r="339" spans="1:35" ht="12" outlineLevel="1" x14ac:dyDescent="0.2">
      <c r="A339" s="123"/>
      <c r="B339" s="357"/>
      <c r="C339" s="883" t="s">
        <v>156</v>
      </c>
      <c r="D339" s="884"/>
      <c r="E339" s="885"/>
      <c r="F339" s="897"/>
      <c r="G339" s="896"/>
      <c r="H339" s="898" t="str">
        <f t="shared" si="51"/>
        <v>.</v>
      </c>
      <c r="I339" s="896"/>
      <c r="J339" s="896"/>
      <c r="K339" s="899"/>
      <c r="L339" s="899"/>
      <c r="M339" s="900" t="str">
        <f t="shared" si="52"/>
        <v>.</v>
      </c>
      <c r="N339" s="372"/>
      <c r="O339" s="113"/>
      <c r="P339" s="113"/>
      <c r="Q339" s="113"/>
      <c r="R339" s="113"/>
      <c r="S339" s="113"/>
      <c r="T339" s="113"/>
      <c r="U339" s="113"/>
      <c r="V339" s="113"/>
      <c r="W339" s="113"/>
      <c r="X339" s="113"/>
      <c r="Y339" s="113"/>
      <c r="Z339" s="113"/>
      <c r="AA339" s="113"/>
      <c r="AB339" s="113"/>
      <c r="AC339" s="113"/>
      <c r="AD339" s="113"/>
      <c r="AE339" s="113"/>
      <c r="AF339" s="113"/>
      <c r="AG339" s="113"/>
      <c r="AH339" s="113"/>
      <c r="AI339" s="113"/>
    </row>
    <row r="340" spans="1:35" ht="12" outlineLevel="1" x14ac:dyDescent="0.2">
      <c r="A340" s="123"/>
      <c r="B340" s="357"/>
      <c r="C340" s="883" t="s">
        <v>156</v>
      </c>
      <c r="D340" s="884"/>
      <c r="E340" s="885"/>
      <c r="F340" s="897"/>
      <c r="G340" s="896"/>
      <c r="H340" s="898" t="str">
        <f t="shared" si="51"/>
        <v>.</v>
      </c>
      <c r="I340" s="896"/>
      <c r="J340" s="896"/>
      <c r="K340" s="899"/>
      <c r="L340" s="899"/>
      <c r="M340" s="900" t="str">
        <f t="shared" si="52"/>
        <v>.</v>
      </c>
      <c r="N340" s="372"/>
      <c r="O340" s="113"/>
      <c r="P340" s="113"/>
      <c r="Q340" s="113"/>
      <c r="R340" s="113"/>
      <c r="S340" s="113"/>
      <c r="T340" s="113"/>
      <c r="U340" s="113"/>
      <c r="V340" s="113"/>
      <c r="W340" s="113"/>
      <c r="X340" s="113"/>
      <c r="Y340" s="113"/>
      <c r="Z340" s="113"/>
      <c r="AA340" s="113"/>
      <c r="AB340" s="113"/>
      <c r="AC340" s="113"/>
      <c r="AD340" s="113"/>
      <c r="AE340" s="113"/>
      <c r="AF340" s="113"/>
      <c r="AG340" s="113"/>
      <c r="AH340" s="113"/>
      <c r="AI340" s="113"/>
    </row>
    <row r="341" spans="1:35" ht="12" outlineLevel="1" x14ac:dyDescent="0.2">
      <c r="A341" s="123"/>
      <c r="B341" s="357"/>
      <c r="C341" s="883" t="s">
        <v>156</v>
      </c>
      <c r="D341" s="884"/>
      <c r="E341" s="885"/>
      <c r="F341" s="897"/>
      <c r="G341" s="896"/>
      <c r="H341" s="898" t="str">
        <f t="shared" si="51"/>
        <v>.</v>
      </c>
      <c r="I341" s="896"/>
      <c r="J341" s="896"/>
      <c r="K341" s="899"/>
      <c r="L341" s="899"/>
      <c r="M341" s="900" t="str">
        <f t="shared" si="52"/>
        <v>.</v>
      </c>
      <c r="N341" s="372"/>
      <c r="O341" s="113"/>
      <c r="P341" s="113"/>
      <c r="Q341" s="113"/>
      <c r="R341" s="113"/>
      <c r="S341" s="113"/>
      <c r="T341" s="113"/>
      <c r="U341" s="113"/>
      <c r="V341" s="113"/>
      <c r="W341" s="113"/>
      <c r="X341" s="113"/>
      <c r="Y341" s="113"/>
      <c r="Z341" s="113"/>
      <c r="AA341" s="113"/>
      <c r="AB341" s="113"/>
      <c r="AC341" s="113"/>
      <c r="AD341" s="113"/>
      <c r="AE341" s="113"/>
      <c r="AF341" s="113"/>
      <c r="AG341" s="113"/>
      <c r="AH341" s="113"/>
      <c r="AI341" s="113"/>
    </row>
    <row r="342" spans="1:35" ht="12" outlineLevel="1" x14ac:dyDescent="0.2">
      <c r="A342" s="123"/>
      <c r="B342" s="357"/>
      <c r="C342" s="883" t="s">
        <v>156</v>
      </c>
      <c r="D342" s="884"/>
      <c r="E342" s="885"/>
      <c r="F342" s="897"/>
      <c r="G342" s="896"/>
      <c r="H342" s="898" t="str">
        <f t="shared" si="51"/>
        <v>.</v>
      </c>
      <c r="I342" s="896"/>
      <c r="J342" s="896"/>
      <c r="K342" s="899"/>
      <c r="L342" s="899"/>
      <c r="M342" s="900" t="str">
        <f t="shared" si="52"/>
        <v>.</v>
      </c>
      <c r="N342" s="372"/>
      <c r="O342" s="113"/>
      <c r="P342" s="113"/>
      <c r="Q342" s="113"/>
      <c r="R342" s="113"/>
      <c r="S342" s="113"/>
      <c r="T342" s="113"/>
      <c r="U342" s="113"/>
      <c r="V342" s="113"/>
      <c r="W342" s="113"/>
      <c r="X342" s="113"/>
      <c r="Y342" s="113"/>
      <c r="Z342" s="113"/>
      <c r="AA342" s="113"/>
      <c r="AB342" s="113"/>
      <c r="AC342" s="113"/>
      <c r="AD342" s="113"/>
      <c r="AE342" s="113"/>
      <c r="AF342" s="113"/>
      <c r="AG342" s="113"/>
      <c r="AH342" s="113"/>
      <c r="AI342" s="113"/>
    </row>
    <row r="343" spans="1:35" ht="12" outlineLevel="1" x14ac:dyDescent="0.2">
      <c r="A343" s="123"/>
      <c r="B343" s="357"/>
      <c r="C343" s="883" t="s">
        <v>156</v>
      </c>
      <c r="D343" s="884"/>
      <c r="E343" s="885"/>
      <c r="F343" s="897"/>
      <c r="G343" s="896"/>
      <c r="H343" s="898" t="str">
        <f t="shared" si="51"/>
        <v>.</v>
      </c>
      <c r="I343" s="896"/>
      <c r="J343" s="896"/>
      <c r="K343" s="899"/>
      <c r="L343" s="899"/>
      <c r="M343" s="900" t="str">
        <f t="shared" si="52"/>
        <v>.</v>
      </c>
      <c r="N343" s="372"/>
      <c r="O343" s="113"/>
      <c r="P343" s="113"/>
      <c r="Q343" s="113"/>
      <c r="R343" s="113"/>
      <c r="S343" s="113"/>
      <c r="T343" s="113"/>
      <c r="U343" s="113"/>
      <c r="V343" s="113"/>
      <c r="W343" s="113"/>
      <c r="X343" s="113"/>
      <c r="Y343" s="113"/>
      <c r="Z343" s="113"/>
      <c r="AA343" s="113"/>
      <c r="AB343" s="113"/>
      <c r="AC343" s="113"/>
      <c r="AD343" s="113"/>
      <c r="AE343" s="113"/>
      <c r="AF343" s="113"/>
      <c r="AG343" s="113"/>
      <c r="AH343" s="113"/>
      <c r="AI343" s="113"/>
    </row>
    <row r="344" spans="1:35" ht="12" outlineLevel="1" x14ac:dyDescent="0.2">
      <c r="A344" s="123"/>
      <c r="B344" s="357"/>
      <c r="C344" s="883" t="s">
        <v>156</v>
      </c>
      <c r="D344" s="884"/>
      <c r="E344" s="885"/>
      <c r="F344" s="897"/>
      <c r="G344" s="896"/>
      <c r="H344" s="898" t="str">
        <f t="shared" si="51"/>
        <v>.</v>
      </c>
      <c r="I344" s="896"/>
      <c r="J344" s="896"/>
      <c r="K344" s="899"/>
      <c r="L344" s="899"/>
      <c r="M344" s="900" t="str">
        <f t="shared" si="52"/>
        <v>.</v>
      </c>
      <c r="N344" s="372"/>
      <c r="O344" s="113"/>
      <c r="P344" s="113"/>
      <c r="Q344" s="113"/>
      <c r="R344" s="113"/>
      <c r="S344" s="113"/>
      <c r="T344" s="113"/>
      <c r="U344" s="113"/>
      <c r="V344" s="113"/>
      <c r="W344" s="113"/>
      <c r="X344" s="113"/>
      <c r="Y344" s="113"/>
      <c r="Z344" s="113"/>
      <c r="AA344" s="113"/>
      <c r="AB344" s="113"/>
      <c r="AC344" s="113"/>
      <c r="AD344" s="113"/>
      <c r="AE344" s="113"/>
      <c r="AF344" s="113"/>
      <c r="AG344" s="113"/>
      <c r="AH344" s="113"/>
      <c r="AI344" s="113"/>
    </row>
    <row r="345" spans="1:35" ht="12" outlineLevel="1" x14ac:dyDescent="0.2">
      <c r="A345" s="123"/>
      <c r="B345" s="357"/>
      <c r="C345" s="883" t="s">
        <v>156</v>
      </c>
      <c r="D345" s="884"/>
      <c r="E345" s="885"/>
      <c r="F345" s="897"/>
      <c r="G345" s="896"/>
      <c r="H345" s="898" t="str">
        <f t="shared" si="51"/>
        <v>.</v>
      </c>
      <c r="I345" s="896"/>
      <c r="J345" s="896"/>
      <c r="K345" s="901"/>
      <c r="L345" s="901"/>
      <c r="M345" s="900" t="str">
        <f t="shared" si="52"/>
        <v>.</v>
      </c>
      <c r="N345" s="372"/>
      <c r="O345" s="113"/>
      <c r="P345" s="113"/>
      <c r="Q345" s="113"/>
      <c r="R345" s="113"/>
      <c r="S345" s="113"/>
      <c r="T345" s="113"/>
      <c r="U345" s="113"/>
      <c r="V345" s="113"/>
      <c r="W345" s="113"/>
      <c r="X345" s="113"/>
      <c r="Y345" s="113"/>
      <c r="Z345" s="113"/>
      <c r="AA345" s="113"/>
      <c r="AB345" s="113"/>
      <c r="AC345" s="113"/>
      <c r="AD345" s="113"/>
      <c r="AE345" s="113"/>
      <c r="AF345" s="113"/>
      <c r="AG345" s="113"/>
      <c r="AH345" s="113"/>
      <c r="AI345" s="113"/>
    </row>
    <row r="346" spans="1:35" ht="12" x14ac:dyDescent="0.2">
      <c r="A346" s="123"/>
      <c r="B346" s="357"/>
      <c r="C346" s="883" t="s">
        <v>158</v>
      </c>
      <c r="D346" s="884"/>
      <c r="E346" s="885"/>
      <c r="F346" s="897"/>
      <c r="G346" s="896"/>
      <c r="H346" s="898" t="str">
        <f t="shared" si="51"/>
        <v>.</v>
      </c>
      <c r="I346" s="896"/>
      <c r="J346" s="896"/>
      <c r="K346" s="899"/>
      <c r="L346" s="899"/>
      <c r="M346" s="900" t="str">
        <f t="shared" si="52"/>
        <v>.</v>
      </c>
      <c r="N346" s="372"/>
      <c r="O346" s="113"/>
      <c r="P346" s="113"/>
      <c r="Q346" s="113"/>
      <c r="R346" s="113"/>
      <c r="S346" s="113"/>
      <c r="T346" s="113"/>
      <c r="U346" s="113"/>
      <c r="V346" s="113"/>
      <c r="W346" s="113"/>
      <c r="X346" s="113"/>
      <c r="Y346" s="113"/>
      <c r="Z346" s="113"/>
      <c r="AA346" s="113"/>
      <c r="AB346" s="113"/>
      <c r="AC346" s="113"/>
      <c r="AD346" s="113"/>
      <c r="AE346" s="113"/>
      <c r="AF346" s="113"/>
      <c r="AG346" s="113"/>
      <c r="AH346" s="113"/>
      <c r="AI346" s="113"/>
    </row>
    <row r="347" spans="1:35" ht="12" outlineLevel="1" x14ac:dyDescent="0.2">
      <c r="A347" s="123"/>
      <c r="B347" s="357"/>
      <c r="C347" s="883" t="s">
        <v>158</v>
      </c>
      <c r="D347" s="884"/>
      <c r="E347" s="885"/>
      <c r="F347" s="897"/>
      <c r="G347" s="896"/>
      <c r="H347" s="898" t="str">
        <f t="shared" si="51"/>
        <v>.</v>
      </c>
      <c r="I347" s="896"/>
      <c r="J347" s="896"/>
      <c r="K347" s="899"/>
      <c r="L347" s="899"/>
      <c r="M347" s="900" t="str">
        <f t="shared" si="52"/>
        <v>.</v>
      </c>
      <c r="N347" s="372"/>
      <c r="O347" s="113"/>
      <c r="P347" s="113"/>
      <c r="Q347" s="113"/>
      <c r="R347" s="113"/>
      <c r="S347" s="113"/>
      <c r="T347" s="113"/>
      <c r="U347" s="113"/>
      <c r="V347" s="113"/>
      <c r="W347" s="113"/>
      <c r="X347" s="113"/>
      <c r="Y347" s="113"/>
      <c r="Z347" s="113"/>
      <c r="AA347" s="113"/>
      <c r="AB347" s="113"/>
      <c r="AC347" s="113"/>
      <c r="AD347" s="113"/>
      <c r="AE347" s="113"/>
      <c r="AF347" s="113"/>
      <c r="AG347" s="113"/>
      <c r="AH347" s="113"/>
      <c r="AI347" s="113"/>
    </row>
    <row r="348" spans="1:35" ht="12" outlineLevel="1" x14ac:dyDescent="0.2">
      <c r="A348" s="123"/>
      <c r="B348" s="357"/>
      <c r="C348" s="883" t="s">
        <v>158</v>
      </c>
      <c r="D348" s="884"/>
      <c r="E348" s="885"/>
      <c r="F348" s="897"/>
      <c r="G348" s="896"/>
      <c r="H348" s="898" t="str">
        <f t="shared" si="51"/>
        <v>.</v>
      </c>
      <c r="I348" s="896"/>
      <c r="J348" s="896"/>
      <c r="K348" s="899"/>
      <c r="L348" s="899"/>
      <c r="M348" s="900" t="str">
        <f t="shared" si="52"/>
        <v>.</v>
      </c>
      <c r="N348" s="372"/>
      <c r="O348" s="113"/>
      <c r="P348" s="113"/>
      <c r="Q348" s="113"/>
      <c r="R348" s="113"/>
      <c r="S348" s="113"/>
      <c r="T348" s="113"/>
      <c r="U348" s="113"/>
      <c r="V348" s="113"/>
      <c r="W348" s="113"/>
      <c r="X348" s="113"/>
      <c r="Y348" s="113"/>
      <c r="Z348" s="113"/>
      <c r="AA348" s="113"/>
      <c r="AB348" s="113"/>
      <c r="AC348" s="113"/>
      <c r="AD348" s="113"/>
      <c r="AE348" s="113"/>
      <c r="AF348" s="113"/>
      <c r="AG348" s="113"/>
      <c r="AH348" s="113"/>
      <c r="AI348" s="113"/>
    </row>
    <row r="349" spans="1:35" ht="12" outlineLevel="1" x14ac:dyDescent="0.2">
      <c r="A349" s="123"/>
      <c r="B349" s="357"/>
      <c r="C349" s="883" t="s">
        <v>158</v>
      </c>
      <c r="D349" s="884"/>
      <c r="E349" s="885"/>
      <c r="F349" s="897"/>
      <c r="G349" s="896"/>
      <c r="H349" s="898" t="str">
        <f t="shared" si="51"/>
        <v>.</v>
      </c>
      <c r="I349" s="896"/>
      <c r="J349" s="896"/>
      <c r="K349" s="899"/>
      <c r="L349" s="899"/>
      <c r="M349" s="900" t="str">
        <f t="shared" si="52"/>
        <v>.</v>
      </c>
      <c r="N349" s="372"/>
      <c r="O349" s="113"/>
      <c r="P349" s="113"/>
      <c r="Q349" s="113"/>
      <c r="R349" s="113"/>
      <c r="S349" s="113"/>
      <c r="T349" s="113"/>
      <c r="U349" s="113"/>
      <c r="V349" s="113"/>
      <c r="W349" s="113"/>
      <c r="X349" s="113"/>
      <c r="Y349" s="113"/>
      <c r="Z349" s="113"/>
      <c r="AA349" s="113"/>
      <c r="AB349" s="113"/>
      <c r="AC349" s="113"/>
      <c r="AD349" s="113"/>
      <c r="AE349" s="113"/>
      <c r="AF349" s="113"/>
      <c r="AG349" s="113"/>
      <c r="AH349" s="113"/>
      <c r="AI349" s="113"/>
    </row>
    <row r="350" spans="1:35" ht="12" outlineLevel="1" x14ac:dyDescent="0.2">
      <c r="A350" s="123"/>
      <c r="B350" s="357"/>
      <c r="C350" s="883" t="s">
        <v>158</v>
      </c>
      <c r="D350" s="884"/>
      <c r="E350" s="885"/>
      <c r="F350" s="897"/>
      <c r="G350" s="896"/>
      <c r="H350" s="898" t="str">
        <f t="shared" si="51"/>
        <v>.</v>
      </c>
      <c r="I350" s="896"/>
      <c r="J350" s="896"/>
      <c r="K350" s="899"/>
      <c r="L350" s="899"/>
      <c r="M350" s="900" t="str">
        <f t="shared" si="52"/>
        <v>.</v>
      </c>
      <c r="N350" s="372"/>
      <c r="O350" s="113"/>
      <c r="P350" s="113"/>
      <c r="Q350" s="113"/>
      <c r="R350" s="113"/>
      <c r="S350" s="113"/>
      <c r="T350" s="113"/>
      <c r="U350" s="113"/>
      <c r="V350" s="113"/>
      <c r="W350" s="113"/>
      <c r="X350" s="113"/>
      <c r="Y350" s="113"/>
      <c r="Z350" s="113"/>
      <c r="AA350" s="113"/>
      <c r="AB350" s="113"/>
      <c r="AC350" s="113"/>
      <c r="AD350" s="113"/>
      <c r="AE350" s="113"/>
      <c r="AF350" s="113"/>
      <c r="AG350" s="113"/>
      <c r="AH350" s="113"/>
      <c r="AI350" s="113"/>
    </row>
    <row r="351" spans="1:35" ht="12" outlineLevel="1" x14ac:dyDescent="0.2">
      <c r="A351" s="123"/>
      <c r="B351" s="357"/>
      <c r="C351" s="883" t="s">
        <v>158</v>
      </c>
      <c r="D351" s="884"/>
      <c r="E351" s="885"/>
      <c r="F351" s="897"/>
      <c r="G351" s="896"/>
      <c r="H351" s="898" t="str">
        <f t="shared" si="51"/>
        <v>.</v>
      </c>
      <c r="I351" s="896"/>
      <c r="J351" s="896"/>
      <c r="K351" s="899"/>
      <c r="L351" s="899"/>
      <c r="M351" s="900" t="str">
        <f t="shared" si="52"/>
        <v>.</v>
      </c>
      <c r="N351" s="372"/>
      <c r="O351" s="113"/>
      <c r="P351" s="113"/>
      <c r="Q351" s="113"/>
      <c r="R351" s="113"/>
      <c r="S351" s="113"/>
      <c r="T351" s="113"/>
      <c r="U351" s="113"/>
      <c r="V351" s="113"/>
      <c r="W351" s="113"/>
      <c r="X351" s="113"/>
      <c r="Y351" s="113"/>
      <c r="Z351" s="113"/>
      <c r="AA351" s="113"/>
      <c r="AB351" s="113"/>
      <c r="AC351" s="113"/>
      <c r="AD351" s="113"/>
      <c r="AE351" s="113"/>
      <c r="AF351" s="113"/>
      <c r="AG351" s="113"/>
      <c r="AH351" s="113"/>
      <c r="AI351" s="113"/>
    </row>
    <row r="352" spans="1:35" ht="12" outlineLevel="1" x14ac:dyDescent="0.2">
      <c r="A352" s="123"/>
      <c r="B352" s="357"/>
      <c r="C352" s="883" t="s">
        <v>158</v>
      </c>
      <c r="D352" s="884"/>
      <c r="E352" s="885"/>
      <c r="F352" s="897"/>
      <c r="G352" s="896"/>
      <c r="H352" s="898" t="str">
        <f t="shared" si="51"/>
        <v>.</v>
      </c>
      <c r="I352" s="896"/>
      <c r="J352" s="896"/>
      <c r="K352" s="899"/>
      <c r="L352" s="899"/>
      <c r="M352" s="900" t="str">
        <f t="shared" si="52"/>
        <v>.</v>
      </c>
      <c r="N352" s="372"/>
      <c r="O352" s="113"/>
      <c r="P352" s="113"/>
      <c r="Q352" s="113"/>
      <c r="R352" s="113"/>
      <c r="S352" s="113"/>
      <c r="T352" s="113"/>
      <c r="U352" s="113"/>
      <c r="V352" s="113"/>
      <c r="W352" s="113"/>
      <c r="X352" s="113"/>
      <c r="Y352" s="113"/>
      <c r="Z352" s="113"/>
      <c r="AA352" s="113"/>
      <c r="AB352" s="113"/>
      <c r="AC352" s="113"/>
      <c r="AD352" s="113"/>
      <c r="AE352" s="113"/>
      <c r="AF352" s="113"/>
      <c r="AG352" s="113"/>
      <c r="AH352" s="113"/>
      <c r="AI352" s="113"/>
    </row>
    <row r="353" spans="1:35" ht="12" outlineLevel="1" x14ac:dyDescent="0.2">
      <c r="A353" s="123"/>
      <c r="B353" s="357"/>
      <c r="C353" s="883" t="s">
        <v>158</v>
      </c>
      <c r="D353" s="884"/>
      <c r="E353" s="885"/>
      <c r="F353" s="897"/>
      <c r="G353" s="896"/>
      <c r="H353" s="898" t="str">
        <f t="shared" si="51"/>
        <v>.</v>
      </c>
      <c r="I353" s="896"/>
      <c r="J353" s="896"/>
      <c r="K353" s="899"/>
      <c r="L353" s="899"/>
      <c r="M353" s="900" t="str">
        <f t="shared" si="52"/>
        <v>.</v>
      </c>
      <c r="N353" s="372"/>
      <c r="O353" s="113"/>
      <c r="P353" s="113"/>
      <c r="Q353" s="113"/>
      <c r="R353" s="113"/>
      <c r="S353" s="113"/>
      <c r="T353" s="113"/>
      <c r="U353" s="113"/>
      <c r="V353" s="113"/>
      <c r="W353" s="113"/>
      <c r="X353" s="113"/>
      <c r="Y353" s="113"/>
      <c r="Z353" s="113"/>
      <c r="AA353" s="113"/>
      <c r="AB353" s="113"/>
      <c r="AC353" s="113"/>
      <c r="AD353" s="113"/>
      <c r="AE353" s="113"/>
      <c r="AF353" s="113"/>
      <c r="AG353" s="113"/>
      <c r="AH353" s="113"/>
      <c r="AI353" s="113"/>
    </row>
    <row r="354" spans="1:35" ht="12" outlineLevel="1" x14ac:dyDescent="0.2">
      <c r="A354" s="123"/>
      <c r="B354" s="357"/>
      <c r="C354" s="883" t="s">
        <v>158</v>
      </c>
      <c r="D354" s="884"/>
      <c r="E354" s="885"/>
      <c r="F354" s="897"/>
      <c r="G354" s="896"/>
      <c r="H354" s="898" t="str">
        <f t="shared" si="51"/>
        <v>.</v>
      </c>
      <c r="I354" s="896"/>
      <c r="J354" s="896"/>
      <c r="K354" s="899"/>
      <c r="L354" s="899"/>
      <c r="M354" s="900" t="str">
        <f t="shared" si="52"/>
        <v>.</v>
      </c>
      <c r="N354" s="372"/>
      <c r="O354" s="113"/>
      <c r="P354" s="113"/>
      <c r="Q354" s="113"/>
      <c r="R354" s="113"/>
      <c r="S354" s="113"/>
      <c r="T354" s="113"/>
      <c r="U354" s="113"/>
      <c r="V354" s="113"/>
      <c r="W354" s="113"/>
      <c r="X354" s="113"/>
      <c r="Y354" s="113"/>
      <c r="Z354" s="113"/>
      <c r="AA354" s="113"/>
      <c r="AB354" s="113"/>
      <c r="AC354" s="113"/>
      <c r="AD354" s="113"/>
      <c r="AE354" s="113"/>
      <c r="AF354" s="113"/>
      <c r="AG354" s="113"/>
      <c r="AH354" s="113"/>
      <c r="AI354" s="113"/>
    </row>
    <row r="355" spans="1:35" ht="12" outlineLevel="1" x14ac:dyDescent="0.2">
      <c r="A355" s="123"/>
      <c r="B355" s="357"/>
      <c r="C355" s="890" t="s">
        <v>158</v>
      </c>
      <c r="D355" s="891"/>
      <c r="E355" s="885"/>
      <c r="F355" s="903"/>
      <c r="G355" s="902"/>
      <c r="H355" s="904" t="str">
        <f t="shared" si="51"/>
        <v>.</v>
      </c>
      <c r="I355" s="902"/>
      <c r="J355" s="902"/>
      <c r="K355" s="905"/>
      <c r="L355" s="905"/>
      <c r="M355" s="906" t="str">
        <f>IF(E355="",".",IF(G355&lt;&gt;"",G355*E355+K355*(F355/100),(K355-L355)*(F355/100)+I355*J355))</f>
        <v>.</v>
      </c>
      <c r="N355" s="372"/>
      <c r="O355" s="113"/>
      <c r="P355" s="113"/>
      <c r="Q355" s="113"/>
      <c r="R355" s="113"/>
      <c r="S355" s="113"/>
      <c r="T355" s="113"/>
      <c r="U355" s="113"/>
      <c r="V355" s="113"/>
      <c r="W355" s="113"/>
      <c r="X355" s="113"/>
      <c r="Y355" s="113"/>
      <c r="Z355" s="113"/>
      <c r="AA355" s="113"/>
      <c r="AB355" s="113"/>
      <c r="AC355" s="113"/>
      <c r="AD355" s="113"/>
      <c r="AE355" s="113"/>
      <c r="AF355" s="113"/>
      <c r="AG355" s="113"/>
      <c r="AH355" s="113"/>
      <c r="AI355" s="113"/>
    </row>
    <row r="356" spans="1:35" s="119" customFormat="1" ht="12" customHeight="1" x14ac:dyDescent="0.2">
      <c r="A356" s="123"/>
      <c r="B356" s="371"/>
      <c r="C356" s="1409" t="str">
        <f>C37</f>
        <v>.</v>
      </c>
      <c r="D356" s="1409"/>
      <c r="E356" s="1410"/>
      <c r="F356" s="1410"/>
      <c r="G356" s="1410"/>
      <c r="H356" s="1410"/>
      <c r="I356" s="1410"/>
      <c r="J356" s="1410"/>
      <c r="K356" s="1409"/>
      <c r="L356" s="1411"/>
      <c r="M356" s="1409"/>
      <c r="N356" s="656"/>
      <c r="O356" s="118"/>
      <c r="P356" s="118"/>
      <c r="Q356" s="118"/>
      <c r="R356" s="118"/>
      <c r="S356" s="118"/>
      <c r="T356" s="118"/>
      <c r="U356" s="118"/>
      <c r="V356" s="118"/>
      <c r="W356" s="118"/>
      <c r="X356" s="118"/>
      <c r="Y356" s="118"/>
      <c r="Z356" s="118"/>
      <c r="AA356" s="118"/>
      <c r="AB356" s="118"/>
      <c r="AC356" s="118"/>
      <c r="AD356" s="118"/>
      <c r="AE356" s="118"/>
      <c r="AF356" s="118"/>
      <c r="AG356" s="118"/>
      <c r="AH356" s="118"/>
      <c r="AI356" s="118"/>
    </row>
    <row r="357" spans="1:35" ht="12" x14ac:dyDescent="0.2">
      <c r="A357" s="123"/>
      <c r="B357" s="357"/>
      <c r="C357" s="883" t="s">
        <v>157</v>
      </c>
      <c r="D357" s="884"/>
      <c r="E357" s="885"/>
      <c r="F357" s="886"/>
      <c r="G357" s="884"/>
      <c r="H357" s="887" t="str">
        <f t="shared" ref="H357:H406" si="53">IF(G357="",".",E357*G357/M357)</f>
        <v>.</v>
      </c>
      <c r="I357" s="884"/>
      <c r="J357" s="885"/>
      <c r="K357" s="885"/>
      <c r="L357" s="885"/>
      <c r="M357" s="888" t="str">
        <f t="shared" ref="M357:M405" si="54">IF(E357="",".",IF(G357&lt;&gt;"",G357*E357+K357*(F357/100),(K357-L357)*(F357/100)+I357*J357))</f>
        <v>.</v>
      </c>
      <c r="N357" s="372"/>
      <c r="O357" s="113"/>
      <c r="P357" s="113"/>
      <c r="Q357" s="113"/>
      <c r="R357" s="113"/>
      <c r="S357" s="113"/>
      <c r="T357" s="113"/>
      <c r="U357" s="113"/>
      <c r="V357" s="113"/>
      <c r="W357" s="113"/>
      <c r="X357" s="113"/>
      <c r="Y357" s="113"/>
      <c r="Z357" s="113"/>
      <c r="AA357" s="113"/>
      <c r="AB357" s="113"/>
      <c r="AC357" s="113"/>
      <c r="AD357" s="113"/>
      <c r="AE357" s="113"/>
      <c r="AF357" s="113"/>
      <c r="AG357" s="113"/>
      <c r="AH357" s="113"/>
      <c r="AI357" s="113"/>
    </row>
    <row r="358" spans="1:35" ht="12" outlineLevel="1" x14ac:dyDescent="0.2">
      <c r="A358" s="123"/>
      <c r="B358" s="357"/>
      <c r="C358" s="883" t="s">
        <v>157</v>
      </c>
      <c r="D358" s="884"/>
      <c r="E358" s="885"/>
      <c r="F358" s="897"/>
      <c r="G358" s="896"/>
      <c r="H358" s="898" t="str">
        <f t="shared" si="53"/>
        <v>.</v>
      </c>
      <c r="I358" s="896"/>
      <c r="J358" s="896"/>
      <c r="K358" s="899"/>
      <c r="L358" s="899"/>
      <c r="M358" s="900" t="str">
        <f t="shared" si="54"/>
        <v>.</v>
      </c>
      <c r="N358" s="372"/>
      <c r="O358" s="113"/>
      <c r="P358" s="113"/>
      <c r="Q358" s="113"/>
      <c r="R358" s="113"/>
      <c r="S358" s="113"/>
      <c r="T358" s="113"/>
      <c r="U358" s="113"/>
      <c r="V358" s="113"/>
      <c r="W358" s="113"/>
      <c r="X358" s="113"/>
      <c r="Y358" s="113"/>
      <c r="Z358" s="113"/>
      <c r="AA358" s="113"/>
      <c r="AB358" s="113"/>
      <c r="AC358" s="113"/>
      <c r="AD358" s="113"/>
      <c r="AE358" s="113"/>
      <c r="AF358" s="113"/>
      <c r="AG358" s="113"/>
      <c r="AH358" s="113"/>
      <c r="AI358" s="113"/>
    </row>
    <row r="359" spans="1:35" ht="12" outlineLevel="1" x14ac:dyDescent="0.2">
      <c r="A359" s="123"/>
      <c r="B359" s="357"/>
      <c r="C359" s="883" t="s">
        <v>157</v>
      </c>
      <c r="D359" s="884"/>
      <c r="E359" s="885"/>
      <c r="F359" s="897"/>
      <c r="G359" s="896"/>
      <c r="H359" s="898" t="str">
        <f t="shared" si="53"/>
        <v>.</v>
      </c>
      <c r="I359" s="896"/>
      <c r="J359" s="896"/>
      <c r="K359" s="899"/>
      <c r="L359" s="899"/>
      <c r="M359" s="900" t="str">
        <f t="shared" si="54"/>
        <v>.</v>
      </c>
      <c r="N359" s="372"/>
      <c r="O359" s="113"/>
      <c r="P359" s="113"/>
      <c r="Q359" s="113"/>
      <c r="R359" s="113"/>
      <c r="S359" s="113"/>
      <c r="T359" s="113"/>
      <c r="U359" s="113"/>
      <c r="V359" s="113"/>
      <c r="W359" s="113"/>
      <c r="X359" s="113"/>
      <c r="Y359" s="113"/>
      <c r="Z359" s="113"/>
      <c r="AA359" s="113"/>
      <c r="AB359" s="113"/>
      <c r="AC359" s="113"/>
      <c r="AD359" s="113"/>
      <c r="AE359" s="113"/>
      <c r="AF359" s="113"/>
      <c r="AG359" s="113"/>
      <c r="AH359" s="113"/>
      <c r="AI359" s="113"/>
    </row>
    <row r="360" spans="1:35" ht="12" outlineLevel="1" x14ac:dyDescent="0.2">
      <c r="A360" s="123"/>
      <c r="B360" s="357"/>
      <c r="C360" s="883" t="s">
        <v>157</v>
      </c>
      <c r="D360" s="884"/>
      <c r="E360" s="885"/>
      <c r="F360" s="897"/>
      <c r="G360" s="896"/>
      <c r="H360" s="898" t="str">
        <f t="shared" si="53"/>
        <v>.</v>
      </c>
      <c r="I360" s="896"/>
      <c r="J360" s="896"/>
      <c r="K360" s="899"/>
      <c r="L360" s="899"/>
      <c r="M360" s="900" t="str">
        <f t="shared" si="54"/>
        <v>.</v>
      </c>
      <c r="N360" s="372"/>
      <c r="O360" s="113"/>
      <c r="P360" s="113"/>
      <c r="Q360" s="113"/>
      <c r="R360" s="113"/>
      <c r="S360" s="113"/>
      <c r="T360" s="113"/>
      <c r="U360" s="113"/>
      <c r="V360" s="113"/>
      <c r="W360" s="113"/>
      <c r="X360" s="113"/>
      <c r="Y360" s="113"/>
      <c r="Z360" s="113"/>
      <c r="AA360" s="113"/>
      <c r="AB360" s="113"/>
      <c r="AC360" s="113"/>
      <c r="AD360" s="113"/>
      <c r="AE360" s="113"/>
      <c r="AF360" s="113"/>
      <c r="AG360" s="113"/>
      <c r="AH360" s="113"/>
      <c r="AI360" s="113"/>
    </row>
    <row r="361" spans="1:35" ht="12" outlineLevel="1" x14ac:dyDescent="0.2">
      <c r="A361" s="123"/>
      <c r="B361" s="357"/>
      <c r="C361" s="883" t="s">
        <v>157</v>
      </c>
      <c r="D361" s="884"/>
      <c r="E361" s="885"/>
      <c r="F361" s="897"/>
      <c r="G361" s="896"/>
      <c r="H361" s="898" t="str">
        <f t="shared" si="53"/>
        <v>.</v>
      </c>
      <c r="I361" s="896"/>
      <c r="J361" s="896"/>
      <c r="K361" s="899"/>
      <c r="L361" s="899"/>
      <c r="M361" s="900" t="str">
        <f t="shared" si="54"/>
        <v>.</v>
      </c>
      <c r="N361" s="372"/>
      <c r="O361" s="113"/>
      <c r="P361" s="113"/>
      <c r="Q361" s="113"/>
      <c r="R361" s="113"/>
      <c r="S361" s="113"/>
      <c r="T361" s="113"/>
      <c r="U361" s="113"/>
      <c r="V361" s="113"/>
      <c r="W361" s="113"/>
      <c r="X361" s="113"/>
      <c r="Y361" s="113"/>
      <c r="Z361" s="113"/>
      <c r="AA361" s="113"/>
      <c r="AB361" s="113"/>
      <c r="AC361" s="113"/>
      <c r="AD361" s="113"/>
      <c r="AE361" s="113"/>
      <c r="AF361" s="113"/>
      <c r="AG361" s="113"/>
      <c r="AH361" s="113"/>
      <c r="AI361" s="113"/>
    </row>
    <row r="362" spans="1:35" ht="12" outlineLevel="1" x14ac:dyDescent="0.2">
      <c r="A362" s="123"/>
      <c r="B362" s="357"/>
      <c r="C362" s="883" t="s">
        <v>157</v>
      </c>
      <c r="D362" s="884"/>
      <c r="E362" s="885"/>
      <c r="F362" s="897"/>
      <c r="G362" s="896"/>
      <c r="H362" s="898" t="str">
        <f t="shared" si="53"/>
        <v>.</v>
      </c>
      <c r="I362" s="896"/>
      <c r="J362" s="896"/>
      <c r="K362" s="899"/>
      <c r="L362" s="899"/>
      <c r="M362" s="900" t="str">
        <f t="shared" si="54"/>
        <v>.</v>
      </c>
      <c r="N362" s="372"/>
      <c r="O362" s="113"/>
      <c r="P362" s="113"/>
      <c r="Q362" s="113"/>
      <c r="R362" s="113"/>
      <c r="S362" s="113"/>
      <c r="T362" s="113"/>
      <c r="U362" s="113"/>
      <c r="V362" s="113"/>
      <c r="W362" s="113"/>
      <c r="X362" s="113"/>
      <c r="Y362" s="113"/>
      <c r="Z362" s="113"/>
      <c r="AA362" s="113"/>
      <c r="AB362" s="113"/>
      <c r="AC362" s="113"/>
      <c r="AD362" s="113"/>
      <c r="AE362" s="113"/>
      <c r="AF362" s="113"/>
      <c r="AG362" s="113"/>
      <c r="AH362" s="113"/>
      <c r="AI362" s="113"/>
    </row>
    <row r="363" spans="1:35" ht="12" outlineLevel="1" x14ac:dyDescent="0.2">
      <c r="A363" s="123"/>
      <c r="B363" s="357"/>
      <c r="C363" s="883" t="s">
        <v>157</v>
      </c>
      <c r="D363" s="884"/>
      <c r="E363" s="885"/>
      <c r="F363" s="897"/>
      <c r="G363" s="896"/>
      <c r="H363" s="898" t="str">
        <f t="shared" si="53"/>
        <v>.</v>
      </c>
      <c r="I363" s="896"/>
      <c r="J363" s="896"/>
      <c r="K363" s="899"/>
      <c r="L363" s="899"/>
      <c r="M363" s="900" t="str">
        <f t="shared" si="54"/>
        <v>.</v>
      </c>
      <c r="N363" s="372"/>
      <c r="O363" s="113"/>
      <c r="P363" s="113"/>
      <c r="Q363" s="113"/>
      <c r="R363" s="113"/>
      <c r="S363" s="113"/>
      <c r="T363" s="113"/>
      <c r="U363" s="113"/>
      <c r="V363" s="113"/>
      <c r="W363" s="113"/>
      <c r="X363" s="113"/>
      <c r="Y363" s="113"/>
      <c r="Z363" s="113"/>
      <c r="AA363" s="113"/>
      <c r="AB363" s="113"/>
      <c r="AC363" s="113"/>
      <c r="AD363" s="113"/>
      <c r="AE363" s="113"/>
      <c r="AF363" s="113"/>
      <c r="AG363" s="113"/>
      <c r="AH363" s="113"/>
      <c r="AI363" s="113"/>
    </row>
    <row r="364" spans="1:35" ht="12" outlineLevel="1" x14ac:dyDescent="0.2">
      <c r="A364" s="123"/>
      <c r="B364" s="357"/>
      <c r="C364" s="883" t="s">
        <v>157</v>
      </c>
      <c r="D364" s="884"/>
      <c r="E364" s="885"/>
      <c r="F364" s="897"/>
      <c r="G364" s="896"/>
      <c r="H364" s="898" t="str">
        <f t="shared" si="53"/>
        <v>.</v>
      </c>
      <c r="I364" s="896"/>
      <c r="J364" s="896"/>
      <c r="K364" s="899"/>
      <c r="L364" s="899"/>
      <c r="M364" s="900" t="str">
        <f t="shared" si="54"/>
        <v>.</v>
      </c>
      <c r="N364" s="372"/>
      <c r="O364" s="113"/>
      <c r="P364" s="113"/>
      <c r="Q364" s="113"/>
      <c r="R364" s="113"/>
      <c r="S364" s="113"/>
      <c r="T364" s="113"/>
      <c r="U364" s="113"/>
      <c r="V364" s="113"/>
      <c r="W364" s="113"/>
      <c r="X364" s="113"/>
      <c r="Y364" s="113"/>
      <c r="Z364" s="113"/>
      <c r="AA364" s="113"/>
      <c r="AB364" s="113"/>
      <c r="AC364" s="113"/>
      <c r="AD364" s="113"/>
      <c r="AE364" s="113"/>
      <c r="AF364" s="113"/>
      <c r="AG364" s="113"/>
      <c r="AH364" s="113"/>
      <c r="AI364" s="113"/>
    </row>
    <row r="365" spans="1:35" ht="12" outlineLevel="1" x14ac:dyDescent="0.2">
      <c r="A365" s="123"/>
      <c r="B365" s="357"/>
      <c r="C365" s="883" t="s">
        <v>157</v>
      </c>
      <c r="D365" s="884"/>
      <c r="E365" s="885"/>
      <c r="F365" s="897"/>
      <c r="G365" s="896"/>
      <c r="H365" s="898" t="str">
        <f t="shared" si="53"/>
        <v>.</v>
      </c>
      <c r="I365" s="896"/>
      <c r="J365" s="896"/>
      <c r="K365" s="899"/>
      <c r="L365" s="899"/>
      <c r="M365" s="900" t="str">
        <f t="shared" si="54"/>
        <v>.</v>
      </c>
      <c r="N365" s="372"/>
      <c r="O365" s="113"/>
      <c r="P365" s="113"/>
      <c r="Q365" s="113"/>
      <c r="R365" s="113"/>
      <c r="S365" s="113"/>
      <c r="T365" s="113"/>
      <c r="U365" s="113"/>
      <c r="V365" s="113"/>
      <c r="W365" s="113"/>
      <c r="X365" s="113"/>
      <c r="Y365" s="113"/>
      <c r="Z365" s="113"/>
      <c r="AA365" s="113"/>
      <c r="AB365" s="113"/>
      <c r="AC365" s="113"/>
      <c r="AD365" s="113"/>
      <c r="AE365" s="113"/>
      <c r="AF365" s="113"/>
      <c r="AG365" s="113"/>
      <c r="AH365" s="113"/>
      <c r="AI365" s="113"/>
    </row>
    <row r="366" spans="1:35" ht="12" outlineLevel="1" x14ac:dyDescent="0.2">
      <c r="A366" s="123"/>
      <c r="B366" s="357"/>
      <c r="C366" s="883" t="s">
        <v>157</v>
      </c>
      <c r="D366" s="884"/>
      <c r="E366" s="885"/>
      <c r="F366" s="897"/>
      <c r="G366" s="896"/>
      <c r="H366" s="898" t="str">
        <f t="shared" si="53"/>
        <v>.</v>
      </c>
      <c r="I366" s="896"/>
      <c r="J366" s="896"/>
      <c r="K366" s="899"/>
      <c r="L366" s="899"/>
      <c r="M366" s="900" t="str">
        <f t="shared" si="54"/>
        <v>.</v>
      </c>
      <c r="N366" s="372"/>
      <c r="O366" s="113"/>
      <c r="P366" s="113"/>
      <c r="Q366" s="113"/>
      <c r="R366" s="113"/>
      <c r="S366" s="113"/>
      <c r="T366" s="113"/>
      <c r="U366" s="113"/>
      <c r="V366" s="113"/>
      <c r="W366" s="113"/>
      <c r="X366" s="113"/>
      <c r="Y366" s="113"/>
      <c r="Z366" s="113"/>
      <c r="AA366" s="113"/>
      <c r="AB366" s="113"/>
      <c r="AC366" s="113"/>
      <c r="AD366" s="113"/>
      <c r="AE366" s="113"/>
      <c r="AF366" s="113"/>
      <c r="AG366" s="113"/>
      <c r="AH366" s="113"/>
      <c r="AI366" s="113"/>
    </row>
    <row r="367" spans="1:35" ht="12" x14ac:dyDescent="0.2">
      <c r="A367" s="123"/>
      <c r="B367" s="357"/>
      <c r="C367" s="883" t="s">
        <v>159</v>
      </c>
      <c r="D367" s="884"/>
      <c r="E367" s="885"/>
      <c r="F367" s="897"/>
      <c r="G367" s="896"/>
      <c r="H367" s="898" t="str">
        <f t="shared" si="53"/>
        <v>.</v>
      </c>
      <c r="I367" s="896"/>
      <c r="J367" s="896"/>
      <c r="K367" s="899"/>
      <c r="L367" s="899"/>
      <c r="M367" s="900" t="str">
        <f t="shared" si="54"/>
        <v>.</v>
      </c>
      <c r="N367" s="372"/>
      <c r="O367" s="113"/>
      <c r="P367" s="113"/>
      <c r="Q367" s="113"/>
      <c r="R367" s="113"/>
      <c r="S367" s="113"/>
      <c r="T367" s="113"/>
      <c r="U367" s="113"/>
      <c r="V367" s="113"/>
      <c r="W367" s="113"/>
      <c r="X367" s="113"/>
      <c r="Y367" s="113"/>
      <c r="Z367" s="113"/>
      <c r="AA367" s="113"/>
      <c r="AB367" s="113"/>
      <c r="AC367" s="113"/>
      <c r="AD367" s="113"/>
      <c r="AE367" s="113"/>
      <c r="AF367" s="113"/>
      <c r="AG367" s="113"/>
      <c r="AH367" s="113"/>
      <c r="AI367" s="113"/>
    </row>
    <row r="368" spans="1:35" ht="12" outlineLevel="1" x14ac:dyDescent="0.2">
      <c r="A368" s="123"/>
      <c r="B368" s="357"/>
      <c r="C368" s="883" t="s">
        <v>159</v>
      </c>
      <c r="D368" s="884"/>
      <c r="E368" s="885"/>
      <c r="F368" s="897"/>
      <c r="G368" s="896"/>
      <c r="H368" s="898" t="str">
        <f t="shared" si="53"/>
        <v>.</v>
      </c>
      <c r="I368" s="896"/>
      <c r="J368" s="896"/>
      <c r="K368" s="899"/>
      <c r="L368" s="899"/>
      <c r="M368" s="900" t="str">
        <f t="shared" si="54"/>
        <v>.</v>
      </c>
      <c r="N368" s="372"/>
      <c r="O368" s="113"/>
      <c r="P368" s="113"/>
      <c r="Q368" s="113"/>
      <c r="R368" s="113"/>
      <c r="S368" s="113"/>
      <c r="T368" s="113"/>
      <c r="U368" s="113"/>
      <c r="V368" s="113"/>
      <c r="W368" s="113"/>
      <c r="X368" s="113"/>
      <c r="Y368" s="113"/>
      <c r="Z368" s="113"/>
      <c r="AA368" s="113"/>
      <c r="AB368" s="113"/>
      <c r="AC368" s="113"/>
      <c r="AD368" s="113"/>
      <c r="AE368" s="113"/>
      <c r="AF368" s="113"/>
      <c r="AG368" s="113"/>
      <c r="AH368" s="113"/>
      <c r="AI368" s="113"/>
    </row>
    <row r="369" spans="1:35" ht="12" outlineLevel="1" x14ac:dyDescent="0.2">
      <c r="A369" s="123"/>
      <c r="B369" s="357"/>
      <c r="C369" s="883" t="s">
        <v>159</v>
      </c>
      <c r="D369" s="884"/>
      <c r="E369" s="885"/>
      <c r="F369" s="897"/>
      <c r="G369" s="896"/>
      <c r="H369" s="898" t="str">
        <f t="shared" si="53"/>
        <v>.</v>
      </c>
      <c r="I369" s="896"/>
      <c r="J369" s="896"/>
      <c r="K369" s="899"/>
      <c r="L369" s="899"/>
      <c r="M369" s="900" t="str">
        <f t="shared" si="54"/>
        <v>.</v>
      </c>
      <c r="N369" s="372"/>
      <c r="O369" s="113"/>
      <c r="P369" s="113"/>
      <c r="Q369" s="113"/>
      <c r="R369" s="113"/>
      <c r="S369" s="113"/>
      <c r="T369" s="113"/>
      <c r="U369" s="113"/>
      <c r="V369" s="113"/>
      <c r="W369" s="113"/>
      <c r="X369" s="113"/>
      <c r="Y369" s="113"/>
      <c r="Z369" s="113"/>
      <c r="AA369" s="113"/>
      <c r="AB369" s="113"/>
      <c r="AC369" s="113"/>
      <c r="AD369" s="113"/>
      <c r="AE369" s="113"/>
      <c r="AF369" s="113"/>
      <c r="AG369" s="113"/>
      <c r="AH369" s="113"/>
      <c r="AI369" s="113"/>
    </row>
    <row r="370" spans="1:35" ht="12" outlineLevel="1" x14ac:dyDescent="0.2">
      <c r="A370" s="123"/>
      <c r="B370" s="357"/>
      <c r="C370" s="883" t="s">
        <v>159</v>
      </c>
      <c r="D370" s="884"/>
      <c r="E370" s="885"/>
      <c r="F370" s="897"/>
      <c r="G370" s="896"/>
      <c r="H370" s="898" t="str">
        <f t="shared" si="53"/>
        <v>.</v>
      </c>
      <c r="I370" s="896"/>
      <c r="J370" s="896"/>
      <c r="K370" s="899"/>
      <c r="L370" s="899"/>
      <c r="M370" s="900" t="str">
        <f t="shared" si="54"/>
        <v>.</v>
      </c>
      <c r="N370" s="372"/>
      <c r="O370" s="113"/>
      <c r="P370" s="113"/>
      <c r="Q370" s="113"/>
      <c r="R370" s="113"/>
      <c r="S370" s="113"/>
      <c r="T370" s="113"/>
      <c r="U370" s="113"/>
      <c r="V370" s="113"/>
      <c r="W370" s="113"/>
      <c r="X370" s="113"/>
      <c r="Y370" s="113"/>
      <c r="Z370" s="113"/>
      <c r="AA370" s="113"/>
      <c r="AB370" s="113"/>
      <c r="AC370" s="113"/>
      <c r="AD370" s="113"/>
      <c r="AE370" s="113"/>
      <c r="AF370" s="113"/>
      <c r="AG370" s="113"/>
      <c r="AH370" s="113"/>
      <c r="AI370" s="113"/>
    </row>
    <row r="371" spans="1:35" ht="12" outlineLevel="1" x14ac:dyDescent="0.2">
      <c r="A371" s="123"/>
      <c r="B371" s="357"/>
      <c r="C371" s="883" t="s">
        <v>159</v>
      </c>
      <c r="D371" s="884"/>
      <c r="E371" s="885"/>
      <c r="F371" s="897"/>
      <c r="G371" s="896"/>
      <c r="H371" s="898" t="str">
        <f t="shared" si="53"/>
        <v>.</v>
      </c>
      <c r="I371" s="896"/>
      <c r="J371" s="896"/>
      <c r="K371" s="899"/>
      <c r="L371" s="899"/>
      <c r="M371" s="900" t="str">
        <f t="shared" si="54"/>
        <v>.</v>
      </c>
      <c r="N371" s="372"/>
      <c r="O371" s="113"/>
      <c r="P371" s="113"/>
      <c r="Q371" s="113"/>
      <c r="R371" s="113"/>
      <c r="S371" s="113"/>
      <c r="T371" s="113"/>
      <c r="U371" s="113"/>
      <c r="V371" s="113"/>
      <c r="W371" s="113"/>
      <c r="X371" s="113"/>
      <c r="Y371" s="113"/>
      <c r="Z371" s="113"/>
      <c r="AA371" s="113"/>
      <c r="AB371" s="113"/>
      <c r="AC371" s="113"/>
      <c r="AD371" s="113"/>
      <c r="AE371" s="113"/>
      <c r="AF371" s="113"/>
      <c r="AG371" s="113"/>
      <c r="AH371" s="113"/>
      <c r="AI371" s="113"/>
    </row>
    <row r="372" spans="1:35" ht="12" outlineLevel="1" x14ac:dyDescent="0.2">
      <c r="A372" s="123"/>
      <c r="B372" s="357"/>
      <c r="C372" s="883" t="s">
        <v>159</v>
      </c>
      <c r="D372" s="884"/>
      <c r="E372" s="885"/>
      <c r="F372" s="897"/>
      <c r="G372" s="896"/>
      <c r="H372" s="898" t="str">
        <f t="shared" si="53"/>
        <v>.</v>
      </c>
      <c r="I372" s="896"/>
      <c r="J372" s="896"/>
      <c r="K372" s="899"/>
      <c r="L372" s="899"/>
      <c r="M372" s="900" t="str">
        <f t="shared" si="54"/>
        <v>.</v>
      </c>
      <c r="N372" s="372"/>
      <c r="O372" s="113"/>
      <c r="P372" s="113"/>
      <c r="Q372" s="113"/>
      <c r="R372" s="113"/>
      <c r="S372" s="113"/>
      <c r="T372" s="113"/>
      <c r="U372" s="113"/>
      <c r="V372" s="113"/>
      <c r="W372" s="113"/>
      <c r="X372" s="113"/>
      <c r="Y372" s="113"/>
      <c r="Z372" s="113"/>
      <c r="AA372" s="113"/>
      <c r="AB372" s="113"/>
      <c r="AC372" s="113"/>
      <c r="AD372" s="113"/>
      <c r="AE372" s="113"/>
      <c r="AF372" s="113"/>
      <c r="AG372" s="113"/>
      <c r="AH372" s="113"/>
      <c r="AI372" s="113"/>
    </row>
    <row r="373" spans="1:35" ht="12" outlineLevel="1" x14ac:dyDescent="0.2">
      <c r="A373" s="123"/>
      <c r="B373" s="357"/>
      <c r="C373" s="883" t="s">
        <v>159</v>
      </c>
      <c r="D373" s="884"/>
      <c r="E373" s="885"/>
      <c r="F373" s="897"/>
      <c r="G373" s="896"/>
      <c r="H373" s="898" t="str">
        <f t="shared" si="53"/>
        <v>.</v>
      </c>
      <c r="I373" s="896"/>
      <c r="J373" s="896"/>
      <c r="K373" s="899"/>
      <c r="L373" s="899"/>
      <c r="M373" s="900" t="str">
        <f t="shared" si="54"/>
        <v>.</v>
      </c>
      <c r="N373" s="372"/>
      <c r="O373" s="113"/>
      <c r="P373" s="113"/>
      <c r="Q373" s="113"/>
      <c r="R373" s="113"/>
      <c r="S373" s="113"/>
      <c r="T373" s="113"/>
      <c r="U373" s="113"/>
      <c r="V373" s="113"/>
      <c r="W373" s="113"/>
      <c r="X373" s="113"/>
      <c r="Y373" s="113"/>
      <c r="Z373" s="113"/>
      <c r="AA373" s="113"/>
      <c r="AB373" s="113"/>
      <c r="AC373" s="113"/>
      <c r="AD373" s="113"/>
      <c r="AE373" s="113"/>
      <c r="AF373" s="113"/>
      <c r="AG373" s="113"/>
      <c r="AH373" s="113"/>
      <c r="AI373" s="113"/>
    </row>
    <row r="374" spans="1:35" ht="12" outlineLevel="1" x14ac:dyDescent="0.2">
      <c r="A374" s="123"/>
      <c r="B374" s="357"/>
      <c r="C374" s="883" t="s">
        <v>159</v>
      </c>
      <c r="D374" s="884"/>
      <c r="E374" s="885"/>
      <c r="F374" s="897"/>
      <c r="G374" s="896"/>
      <c r="H374" s="898" t="str">
        <f t="shared" si="53"/>
        <v>.</v>
      </c>
      <c r="I374" s="896"/>
      <c r="J374" s="896"/>
      <c r="K374" s="899"/>
      <c r="L374" s="899"/>
      <c r="M374" s="900" t="str">
        <f t="shared" si="54"/>
        <v>.</v>
      </c>
      <c r="N374" s="372"/>
      <c r="O374" s="113"/>
      <c r="P374" s="113"/>
      <c r="Q374" s="113"/>
      <c r="R374" s="113"/>
      <c r="S374" s="113"/>
      <c r="T374" s="113"/>
      <c r="U374" s="113"/>
      <c r="V374" s="113"/>
      <c r="W374" s="113"/>
      <c r="X374" s="113"/>
      <c r="Y374" s="113"/>
      <c r="Z374" s="113"/>
      <c r="AA374" s="113"/>
      <c r="AB374" s="113"/>
      <c r="AC374" s="113"/>
      <c r="AD374" s="113"/>
      <c r="AE374" s="113"/>
      <c r="AF374" s="113"/>
      <c r="AG374" s="113"/>
      <c r="AH374" s="113"/>
      <c r="AI374" s="113"/>
    </row>
    <row r="375" spans="1:35" ht="12" outlineLevel="1" x14ac:dyDescent="0.2">
      <c r="A375" s="123"/>
      <c r="B375" s="357"/>
      <c r="C375" s="883" t="s">
        <v>159</v>
      </c>
      <c r="D375" s="884"/>
      <c r="E375" s="885"/>
      <c r="F375" s="897"/>
      <c r="G375" s="896"/>
      <c r="H375" s="898" t="str">
        <f t="shared" si="53"/>
        <v>.</v>
      </c>
      <c r="I375" s="896"/>
      <c r="J375" s="896"/>
      <c r="K375" s="899"/>
      <c r="L375" s="899"/>
      <c r="M375" s="900" t="str">
        <f t="shared" si="54"/>
        <v>.</v>
      </c>
      <c r="N375" s="372"/>
      <c r="O375" s="113"/>
      <c r="P375" s="113"/>
      <c r="Q375" s="113"/>
      <c r="R375" s="113"/>
      <c r="S375" s="113"/>
      <c r="T375" s="113"/>
      <c r="U375" s="113"/>
      <c r="V375" s="113"/>
      <c r="W375" s="113"/>
      <c r="X375" s="113"/>
      <c r="Y375" s="113"/>
      <c r="Z375" s="113"/>
      <c r="AA375" s="113"/>
      <c r="AB375" s="113"/>
      <c r="AC375" s="113"/>
      <c r="AD375" s="113"/>
      <c r="AE375" s="113"/>
      <c r="AF375" s="113"/>
      <c r="AG375" s="113"/>
      <c r="AH375" s="113"/>
      <c r="AI375" s="113"/>
    </row>
    <row r="376" spans="1:35" ht="12" outlineLevel="1" x14ac:dyDescent="0.2">
      <c r="A376" s="123"/>
      <c r="B376" s="357"/>
      <c r="C376" s="883" t="s">
        <v>159</v>
      </c>
      <c r="D376" s="884"/>
      <c r="E376" s="885"/>
      <c r="F376" s="897"/>
      <c r="G376" s="896"/>
      <c r="H376" s="898" t="str">
        <f t="shared" si="53"/>
        <v>.</v>
      </c>
      <c r="I376" s="896"/>
      <c r="J376" s="896"/>
      <c r="K376" s="899"/>
      <c r="L376" s="899"/>
      <c r="M376" s="900" t="str">
        <f t="shared" si="54"/>
        <v>.</v>
      </c>
      <c r="N376" s="372"/>
      <c r="O376" s="113"/>
      <c r="P376" s="113"/>
      <c r="Q376" s="113"/>
      <c r="R376" s="113"/>
      <c r="S376" s="113"/>
      <c r="T376" s="113"/>
      <c r="U376" s="113"/>
      <c r="V376" s="113"/>
      <c r="W376" s="113"/>
      <c r="X376" s="113"/>
      <c r="Y376" s="113"/>
      <c r="Z376" s="113"/>
      <c r="AA376" s="113"/>
      <c r="AB376" s="113"/>
      <c r="AC376" s="113"/>
      <c r="AD376" s="113"/>
      <c r="AE376" s="113"/>
      <c r="AF376" s="113"/>
      <c r="AG376" s="113"/>
      <c r="AH376" s="113"/>
      <c r="AI376" s="113"/>
    </row>
    <row r="377" spans="1:35" ht="12" outlineLevel="1" x14ac:dyDescent="0.2">
      <c r="A377" s="123"/>
      <c r="B377" s="357"/>
      <c r="C377" s="883" t="s">
        <v>159</v>
      </c>
      <c r="D377" s="884"/>
      <c r="E377" s="885"/>
      <c r="F377" s="897"/>
      <c r="G377" s="896"/>
      <c r="H377" s="898" t="str">
        <f t="shared" si="53"/>
        <v>.</v>
      </c>
      <c r="I377" s="896"/>
      <c r="J377" s="896"/>
      <c r="K377" s="899"/>
      <c r="L377" s="899"/>
      <c r="M377" s="900" t="str">
        <f t="shared" si="54"/>
        <v>.</v>
      </c>
      <c r="N377" s="372"/>
      <c r="O377" s="113"/>
      <c r="P377" s="113"/>
      <c r="Q377" s="113"/>
      <c r="R377" s="113"/>
      <c r="S377" s="113"/>
      <c r="T377" s="113"/>
      <c r="U377" s="113"/>
      <c r="V377" s="113"/>
      <c r="W377" s="113"/>
      <c r="X377" s="113"/>
      <c r="Y377" s="113"/>
      <c r="Z377" s="113"/>
      <c r="AA377" s="113"/>
      <c r="AB377" s="113"/>
      <c r="AC377" s="113"/>
      <c r="AD377" s="113"/>
      <c r="AE377" s="113"/>
      <c r="AF377" s="113"/>
      <c r="AG377" s="113"/>
      <c r="AH377" s="113"/>
      <c r="AI377" s="113"/>
    </row>
    <row r="378" spans="1:35" ht="12" outlineLevel="1" x14ac:dyDescent="0.2">
      <c r="A378" s="123"/>
      <c r="B378" s="357"/>
      <c r="C378" s="883" t="s">
        <v>159</v>
      </c>
      <c r="D378" s="884"/>
      <c r="E378" s="885"/>
      <c r="F378" s="897"/>
      <c r="G378" s="896"/>
      <c r="H378" s="898" t="str">
        <f t="shared" si="53"/>
        <v>.</v>
      </c>
      <c r="I378" s="896"/>
      <c r="J378" s="896"/>
      <c r="K378" s="899"/>
      <c r="L378" s="899"/>
      <c r="M378" s="900" t="str">
        <f t="shared" si="54"/>
        <v>.</v>
      </c>
      <c r="N378" s="372"/>
      <c r="O378" s="113"/>
      <c r="P378" s="113"/>
      <c r="Q378" s="113"/>
      <c r="R378" s="113"/>
      <c r="S378" s="113"/>
      <c r="T378" s="113"/>
      <c r="U378" s="113"/>
      <c r="V378" s="113"/>
      <c r="W378" s="113"/>
      <c r="X378" s="113"/>
      <c r="Y378" s="113"/>
      <c r="Z378" s="113"/>
      <c r="AA378" s="113"/>
      <c r="AB378" s="113"/>
      <c r="AC378" s="113"/>
      <c r="AD378" s="113"/>
      <c r="AE378" s="113"/>
      <c r="AF378" s="113"/>
      <c r="AG378" s="113"/>
      <c r="AH378" s="113"/>
      <c r="AI378" s="113"/>
    </row>
    <row r="379" spans="1:35" ht="12" outlineLevel="1" x14ac:dyDescent="0.2">
      <c r="A379" s="123"/>
      <c r="B379" s="357"/>
      <c r="C379" s="883" t="s">
        <v>159</v>
      </c>
      <c r="D379" s="884"/>
      <c r="E379" s="885"/>
      <c r="F379" s="897"/>
      <c r="G379" s="896"/>
      <c r="H379" s="898" t="str">
        <f t="shared" si="53"/>
        <v>.</v>
      </c>
      <c r="I379" s="896"/>
      <c r="J379" s="896"/>
      <c r="K379" s="899"/>
      <c r="L379" s="899"/>
      <c r="M379" s="900" t="str">
        <f t="shared" si="54"/>
        <v>.</v>
      </c>
      <c r="N379" s="372"/>
      <c r="O379" s="113"/>
      <c r="P379" s="113"/>
      <c r="Q379" s="113"/>
      <c r="R379" s="113"/>
      <c r="S379" s="113"/>
      <c r="T379" s="113"/>
      <c r="U379" s="113"/>
      <c r="V379" s="113"/>
      <c r="W379" s="113"/>
      <c r="X379" s="113"/>
      <c r="Y379" s="113"/>
      <c r="Z379" s="113"/>
      <c r="AA379" s="113"/>
      <c r="AB379" s="113"/>
      <c r="AC379" s="113"/>
      <c r="AD379" s="113"/>
      <c r="AE379" s="113"/>
      <c r="AF379" s="113"/>
      <c r="AG379" s="113"/>
      <c r="AH379" s="113"/>
      <c r="AI379" s="113"/>
    </row>
    <row r="380" spans="1:35" ht="12" outlineLevel="1" x14ac:dyDescent="0.2">
      <c r="A380" s="123"/>
      <c r="B380" s="357"/>
      <c r="C380" s="883" t="s">
        <v>159</v>
      </c>
      <c r="D380" s="884"/>
      <c r="E380" s="885"/>
      <c r="F380" s="897"/>
      <c r="G380" s="896"/>
      <c r="H380" s="898" t="str">
        <f t="shared" si="53"/>
        <v>.</v>
      </c>
      <c r="I380" s="896"/>
      <c r="J380" s="896"/>
      <c r="K380" s="899"/>
      <c r="L380" s="899"/>
      <c r="M380" s="900" t="str">
        <f t="shared" si="54"/>
        <v>.</v>
      </c>
      <c r="N380" s="372"/>
      <c r="O380" s="113"/>
      <c r="P380" s="113"/>
      <c r="Q380" s="113"/>
      <c r="R380" s="113"/>
      <c r="S380" s="113"/>
      <c r="T380" s="113"/>
      <c r="U380" s="113"/>
      <c r="V380" s="113"/>
      <c r="W380" s="113"/>
      <c r="X380" s="113"/>
      <c r="Y380" s="113"/>
      <c r="Z380" s="113"/>
      <c r="AA380" s="113"/>
      <c r="AB380" s="113"/>
      <c r="AC380" s="113"/>
      <c r="AD380" s="113"/>
      <c r="AE380" s="113"/>
      <c r="AF380" s="113"/>
      <c r="AG380" s="113"/>
      <c r="AH380" s="113"/>
      <c r="AI380" s="113"/>
    </row>
    <row r="381" spans="1:35" ht="12" outlineLevel="1" x14ac:dyDescent="0.2">
      <c r="A381" s="123"/>
      <c r="B381" s="357"/>
      <c r="C381" s="883" t="s">
        <v>159</v>
      </c>
      <c r="D381" s="884"/>
      <c r="E381" s="885"/>
      <c r="F381" s="897"/>
      <c r="G381" s="896"/>
      <c r="H381" s="898" t="str">
        <f t="shared" si="53"/>
        <v>.</v>
      </c>
      <c r="I381" s="896"/>
      <c r="J381" s="896"/>
      <c r="K381" s="899"/>
      <c r="L381" s="899"/>
      <c r="M381" s="900" t="str">
        <f t="shared" si="54"/>
        <v>.</v>
      </c>
      <c r="N381" s="372"/>
      <c r="O381" s="113"/>
      <c r="P381" s="113"/>
      <c r="Q381" s="113"/>
      <c r="R381" s="113"/>
      <c r="S381" s="113"/>
      <c r="T381" s="113"/>
      <c r="U381" s="113"/>
      <c r="V381" s="113"/>
      <c r="W381" s="113"/>
      <c r="X381" s="113"/>
      <c r="Y381" s="113"/>
      <c r="Z381" s="113"/>
      <c r="AA381" s="113"/>
      <c r="AB381" s="113"/>
      <c r="AC381" s="113"/>
      <c r="AD381" s="113"/>
      <c r="AE381" s="113"/>
      <c r="AF381" s="113"/>
      <c r="AG381" s="113"/>
      <c r="AH381" s="113"/>
      <c r="AI381" s="113"/>
    </row>
    <row r="382" spans="1:35" ht="12" outlineLevel="1" x14ac:dyDescent="0.2">
      <c r="A382" s="123"/>
      <c r="B382" s="357"/>
      <c r="C382" s="883" t="s">
        <v>159</v>
      </c>
      <c r="D382" s="884"/>
      <c r="E382" s="885"/>
      <c r="F382" s="897"/>
      <c r="G382" s="896"/>
      <c r="H382" s="898" t="str">
        <f t="shared" si="53"/>
        <v>.</v>
      </c>
      <c r="I382" s="896"/>
      <c r="J382" s="896"/>
      <c r="K382" s="899"/>
      <c r="L382" s="899"/>
      <c r="M382" s="900" t="str">
        <f t="shared" si="54"/>
        <v>.</v>
      </c>
      <c r="N382" s="372"/>
      <c r="O382" s="113"/>
      <c r="P382" s="113"/>
      <c r="Q382" s="113"/>
      <c r="R382" s="113"/>
      <c r="S382" s="113"/>
      <c r="T382" s="113"/>
      <c r="U382" s="113"/>
      <c r="V382" s="113"/>
      <c r="W382" s="113"/>
      <c r="X382" s="113"/>
      <c r="Y382" s="113"/>
      <c r="Z382" s="113"/>
      <c r="AA382" s="113"/>
      <c r="AB382" s="113"/>
      <c r="AC382" s="113"/>
      <c r="AD382" s="113"/>
      <c r="AE382" s="113"/>
      <c r="AF382" s="113"/>
      <c r="AG382" s="113"/>
      <c r="AH382" s="113"/>
      <c r="AI382" s="113"/>
    </row>
    <row r="383" spans="1:35" ht="12" outlineLevel="1" x14ac:dyDescent="0.2">
      <c r="A383" s="123"/>
      <c r="B383" s="357"/>
      <c r="C383" s="883" t="s">
        <v>159</v>
      </c>
      <c r="D383" s="884"/>
      <c r="E383" s="885"/>
      <c r="F383" s="897"/>
      <c r="G383" s="896"/>
      <c r="H383" s="898" t="str">
        <f t="shared" si="53"/>
        <v>.</v>
      </c>
      <c r="I383" s="896"/>
      <c r="J383" s="896"/>
      <c r="K383" s="899"/>
      <c r="L383" s="899"/>
      <c r="M383" s="900" t="str">
        <f t="shared" si="54"/>
        <v>.</v>
      </c>
      <c r="N383" s="372"/>
      <c r="O383" s="113"/>
      <c r="P383" s="113"/>
      <c r="Q383" s="113"/>
      <c r="R383" s="113"/>
      <c r="S383" s="113"/>
      <c r="T383" s="113"/>
      <c r="U383" s="113"/>
      <c r="V383" s="113"/>
      <c r="W383" s="113"/>
      <c r="X383" s="113"/>
      <c r="Y383" s="113"/>
      <c r="Z383" s="113"/>
      <c r="AA383" s="113"/>
      <c r="AB383" s="113"/>
      <c r="AC383" s="113"/>
      <c r="AD383" s="113"/>
      <c r="AE383" s="113"/>
      <c r="AF383" s="113"/>
      <c r="AG383" s="113"/>
      <c r="AH383" s="113"/>
      <c r="AI383" s="113"/>
    </row>
    <row r="384" spans="1:35" ht="12" outlineLevel="1" x14ac:dyDescent="0.2">
      <c r="A384" s="123"/>
      <c r="B384" s="357"/>
      <c r="C384" s="883" t="s">
        <v>159</v>
      </c>
      <c r="D384" s="884"/>
      <c r="E384" s="885"/>
      <c r="F384" s="897"/>
      <c r="G384" s="896"/>
      <c r="H384" s="898" t="str">
        <f t="shared" si="53"/>
        <v>.</v>
      </c>
      <c r="I384" s="896"/>
      <c r="J384" s="896"/>
      <c r="K384" s="899"/>
      <c r="L384" s="899"/>
      <c r="M384" s="900" t="str">
        <f t="shared" si="54"/>
        <v>.</v>
      </c>
      <c r="N384" s="372"/>
      <c r="O384" s="113"/>
      <c r="P384" s="113"/>
      <c r="Q384" s="113"/>
      <c r="R384" s="113"/>
      <c r="S384" s="113"/>
      <c r="T384" s="113"/>
      <c r="U384" s="113"/>
      <c r="V384" s="113"/>
      <c r="W384" s="113"/>
      <c r="X384" s="113"/>
      <c r="Y384" s="113"/>
      <c r="Z384" s="113"/>
      <c r="AA384" s="113"/>
      <c r="AB384" s="113"/>
      <c r="AC384" s="113"/>
      <c r="AD384" s="113"/>
      <c r="AE384" s="113"/>
      <c r="AF384" s="113"/>
      <c r="AG384" s="113"/>
      <c r="AH384" s="113"/>
      <c r="AI384" s="113"/>
    </row>
    <row r="385" spans="1:35" ht="12" outlineLevel="1" x14ac:dyDescent="0.2">
      <c r="A385" s="123"/>
      <c r="B385" s="357"/>
      <c r="C385" s="883" t="s">
        <v>159</v>
      </c>
      <c r="D385" s="884"/>
      <c r="E385" s="885"/>
      <c r="F385" s="897"/>
      <c r="G385" s="896"/>
      <c r="H385" s="898" t="str">
        <f t="shared" si="53"/>
        <v>.</v>
      </c>
      <c r="I385" s="896"/>
      <c r="J385" s="896"/>
      <c r="K385" s="899"/>
      <c r="L385" s="899"/>
      <c r="M385" s="900" t="str">
        <f t="shared" si="54"/>
        <v>.</v>
      </c>
      <c r="N385" s="372"/>
      <c r="O385" s="113"/>
      <c r="P385" s="113"/>
      <c r="Q385" s="113"/>
      <c r="R385" s="113"/>
      <c r="S385" s="113"/>
      <c r="T385" s="113"/>
      <c r="U385" s="113"/>
      <c r="V385" s="113"/>
      <c r="W385" s="113"/>
      <c r="X385" s="113"/>
      <c r="Y385" s="113"/>
      <c r="Z385" s="113"/>
      <c r="AA385" s="113"/>
      <c r="AB385" s="113"/>
      <c r="AC385" s="113"/>
      <c r="AD385" s="113"/>
      <c r="AE385" s="113"/>
      <c r="AF385" s="113"/>
      <c r="AG385" s="113"/>
      <c r="AH385" s="113"/>
      <c r="AI385" s="113"/>
    </row>
    <row r="386" spans="1:35" ht="12" outlineLevel="1" x14ac:dyDescent="0.2">
      <c r="A386" s="123"/>
      <c r="B386" s="357"/>
      <c r="C386" s="883" t="s">
        <v>159</v>
      </c>
      <c r="D386" s="884"/>
      <c r="E386" s="885"/>
      <c r="F386" s="897"/>
      <c r="G386" s="896"/>
      <c r="H386" s="898" t="str">
        <f t="shared" si="53"/>
        <v>.</v>
      </c>
      <c r="I386" s="896"/>
      <c r="J386" s="896"/>
      <c r="K386" s="899"/>
      <c r="L386" s="899"/>
      <c r="M386" s="900" t="str">
        <f t="shared" si="54"/>
        <v>.</v>
      </c>
      <c r="N386" s="372"/>
      <c r="O386" s="113"/>
      <c r="P386" s="113"/>
      <c r="Q386" s="113"/>
      <c r="R386" s="113"/>
      <c r="S386" s="113"/>
      <c r="T386" s="113"/>
      <c r="U386" s="113"/>
      <c r="V386" s="113"/>
      <c r="W386" s="113"/>
      <c r="X386" s="113"/>
      <c r="Y386" s="113"/>
      <c r="Z386" s="113"/>
      <c r="AA386" s="113"/>
      <c r="AB386" s="113"/>
      <c r="AC386" s="113"/>
      <c r="AD386" s="113"/>
      <c r="AE386" s="113"/>
      <c r="AF386" s="113"/>
      <c r="AG386" s="113"/>
      <c r="AH386" s="113"/>
      <c r="AI386" s="113"/>
    </row>
    <row r="387" spans="1:35" ht="12" x14ac:dyDescent="0.2">
      <c r="A387" s="123"/>
      <c r="B387" s="357"/>
      <c r="C387" s="883" t="s">
        <v>156</v>
      </c>
      <c r="D387" s="884"/>
      <c r="E387" s="885"/>
      <c r="F387" s="897"/>
      <c r="G387" s="896"/>
      <c r="H387" s="898" t="str">
        <f t="shared" si="53"/>
        <v>.</v>
      </c>
      <c r="I387" s="896"/>
      <c r="J387" s="896"/>
      <c r="K387" s="899"/>
      <c r="L387" s="899"/>
      <c r="M387" s="900" t="str">
        <f t="shared" si="54"/>
        <v>.</v>
      </c>
      <c r="N387" s="372"/>
      <c r="O387" s="113"/>
      <c r="P387" s="113"/>
      <c r="Q387" s="113"/>
      <c r="R387" s="113"/>
      <c r="S387" s="113"/>
      <c r="T387" s="113"/>
      <c r="U387" s="113"/>
      <c r="V387" s="113"/>
      <c r="W387" s="113"/>
      <c r="X387" s="113"/>
      <c r="Y387" s="113"/>
      <c r="Z387" s="113"/>
      <c r="AA387" s="113"/>
      <c r="AB387" s="113"/>
      <c r="AC387" s="113"/>
      <c r="AD387" s="113"/>
      <c r="AE387" s="113"/>
      <c r="AF387" s="113"/>
      <c r="AG387" s="113"/>
      <c r="AH387" s="113"/>
      <c r="AI387" s="113"/>
    </row>
    <row r="388" spans="1:35" ht="12" outlineLevel="1" x14ac:dyDescent="0.2">
      <c r="A388" s="123"/>
      <c r="B388" s="357"/>
      <c r="C388" s="883" t="s">
        <v>156</v>
      </c>
      <c r="D388" s="884"/>
      <c r="E388" s="885"/>
      <c r="F388" s="897"/>
      <c r="G388" s="896"/>
      <c r="H388" s="898" t="str">
        <f t="shared" si="53"/>
        <v>.</v>
      </c>
      <c r="I388" s="896"/>
      <c r="J388" s="896"/>
      <c r="K388" s="899"/>
      <c r="L388" s="899"/>
      <c r="M388" s="900" t="str">
        <f t="shared" si="54"/>
        <v>.</v>
      </c>
      <c r="N388" s="372"/>
      <c r="O388" s="113"/>
      <c r="P388" s="113"/>
      <c r="Q388" s="113"/>
      <c r="R388" s="113"/>
      <c r="S388" s="113"/>
      <c r="T388" s="113"/>
      <c r="U388" s="113"/>
      <c r="V388" s="113"/>
      <c r="W388" s="113"/>
      <c r="X388" s="113"/>
      <c r="Y388" s="113"/>
      <c r="Z388" s="113"/>
      <c r="AA388" s="113"/>
      <c r="AB388" s="113"/>
      <c r="AC388" s="113"/>
      <c r="AD388" s="113"/>
      <c r="AE388" s="113"/>
      <c r="AF388" s="113"/>
      <c r="AG388" s="113"/>
      <c r="AH388" s="113"/>
      <c r="AI388" s="113"/>
    </row>
    <row r="389" spans="1:35" ht="12" outlineLevel="1" x14ac:dyDescent="0.2">
      <c r="A389" s="123"/>
      <c r="B389" s="357"/>
      <c r="C389" s="883" t="s">
        <v>156</v>
      </c>
      <c r="D389" s="884"/>
      <c r="E389" s="885"/>
      <c r="F389" s="897"/>
      <c r="G389" s="896"/>
      <c r="H389" s="898" t="str">
        <f t="shared" si="53"/>
        <v>.</v>
      </c>
      <c r="I389" s="896"/>
      <c r="J389" s="896"/>
      <c r="K389" s="899"/>
      <c r="L389" s="899"/>
      <c r="M389" s="900" t="str">
        <f t="shared" si="54"/>
        <v>.</v>
      </c>
      <c r="N389" s="372"/>
      <c r="O389" s="113"/>
      <c r="P389" s="113"/>
      <c r="Q389" s="113"/>
      <c r="R389" s="113"/>
      <c r="S389" s="113"/>
      <c r="T389" s="113"/>
      <c r="U389" s="113"/>
      <c r="V389" s="113"/>
      <c r="W389" s="113"/>
      <c r="X389" s="113"/>
      <c r="Y389" s="113"/>
      <c r="Z389" s="113"/>
      <c r="AA389" s="113"/>
      <c r="AB389" s="113"/>
      <c r="AC389" s="113"/>
      <c r="AD389" s="113"/>
      <c r="AE389" s="113"/>
      <c r="AF389" s="113"/>
      <c r="AG389" s="113"/>
      <c r="AH389" s="113"/>
      <c r="AI389" s="113"/>
    </row>
    <row r="390" spans="1:35" ht="12" outlineLevel="1" x14ac:dyDescent="0.2">
      <c r="A390" s="123"/>
      <c r="B390" s="357"/>
      <c r="C390" s="883" t="s">
        <v>156</v>
      </c>
      <c r="D390" s="884"/>
      <c r="E390" s="885"/>
      <c r="F390" s="897"/>
      <c r="G390" s="896"/>
      <c r="H390" s="898" t="str">
        <f t="shared" si="53"/>
        <v>.</v>
      </c>
      <c r="I390" s="896"/>
      <c r="J390" s="896"/>
      <c r="K390" s="899"/>
      <c r="L390" s="899"/>
      <c r="M390" s="900" t="str">
        <f t="shared" si="54"/>
        <v>.</v>
      </c>
      <c r="N390" s="372"/>
      <c r="O390" s="113"/>
      <c r="P390" s="113"/>
      <c r="Q390" s="113"/>
      <c r="R390" s="113"/>
      <c r="S390" s="113"/>
      <c r="T390" s="113"/>
      <c r="U390" s="113"/>
      <c r="V390" s="113"/>
      <c r="W390" s="113"/>
      <c r="X390" s="113"/>
      <c r="Y390" s="113"/>
      <c r="Z390" s="113"/>
      <c r="AA390" s="113"/>
      <c r="AB390" s="113"/>
      <c r="AC390" s="113"/>
      <c r="AD390" s="113"/>
      <c r="AE390" s="113"/>
      <c r="AF390" s="113"/>
      <c r="AG390" s="113"/>
      <c r="AH390" s="113"/>
      <c r="AI390" s="113"/>
    </row>
    <row r="391" spans="1:35" ht="12" outlineLevel="1" x14ac:dyDescent="0.2">
      <c r="A391" s="123"/>
      <c r="B391" s="357"/>
      <c r="C391" s="883" t="s">
        <v>156</v>
      </c>
      <c r="D391" s="884"/>
      <c r="E391" s="885"/>
      <c r="F391" s="897"/>
      <c r="G391" s="896"/>
      <c r="H391" s="898" t="str">
        <f t="shared" si="53"/>
        <v>.</v>
      </c>
      <c r="I391" s="896"/>
      <c r="J391" s="896"/>
      <c r="K391" s="899"/>
      <c r="L391" s="899"/>
      <c r="M391" s="900" t="str">
        <f t="shared" si="54"/>
        <v>.</v>
      </c>
      <c r="N391" s="372"/>
      <c r="O391" s="113"/>
      <c r="P391" s="113"/>
      <c r="Q391" s="113"/>
      <c r="R391" s="113"/>
      <c r="S391" s="113"/>
      <c r="T391" s="113"/>
      <c r="U391" s="113"/>
      <c r="V391" s="113"/>
      <c r="W391" s="113"/>
      <c r="X391" s="113"/>
      <c r="Y391" s="113"/>
      <c r="Z391" s="113"/>
      <c r="AA391" s="113"/>
      <c r="AB391" s="113"/>
      <c r="AC391" s="113"/>
      <c r="AD391" s="113"/>
      <c r="AE391" s="113"/>
      <c r="AF391" s="113"/>
      <c r="AG391" s="113"/>
      <c r="AH391" s="113"/>
      <c r="AI391" s="113"/>
    </row>
    <row r="392" spans="1:35" ht="12" outlineLevel="1" x14ac:dyDescent="0.2">
      <c r="A392" s="123"/>
      <c r="B392" s="357"/>
      <c r="C392" s="883" t="s">
        <v>156</v>
      </c>
      <c r="D392" s="884"/>
      <c r="E392" s="885"/>
      <c r="F392" s="897"/>
      <c r="G392" s="896"/>
      <c r="H392" s="898" t="str">
        <f t="shared" si="53"/>
        <v>.</v>
      </c>
      <c r="I392" s="896"/>
      <c r="J392" s="896"/>
      <c r="K392" s="899"/>
      <c r="L392" s="899"/>
      <c r="M392" s="900" t="str">
        <f t="shared" si="54"/>
        <v>.</v>
      </c>
      <c r="N392" s="372"/>
      <c r="O392" s="113"/>
      <c r="P392" s="113"/>
      <c r="Q392" s="113"/>
      <c r="R392" s="113"/>
      <c r="S392" s="113"/>
      <c r="T392" s="113"/>
      <c r="U392" s="113"/>
      <c r="V392" s="113"/>
      <c r="W392" s="113"/>
      <c r="X392" s="113"/>
      <c r="Y392" s="113"/>
      <c r="Z392" s="113"/>
      <c r="AA392" s="113"/>
      <c r="AB392" s="113"/>
      <c r="AC392" s="113"/>
      <c r="AD392" s="113"/>
      <c r="AE392" s="113"/>
      <c r="AF392" s="113"/>
      <c r="AG392" s="113"/>
      <c r="AH392" s="113"/>
      <c r="AI392" s="113"/>
    </row>
    <row r="393" spans="1:35" ht="12" outlineLevel="1" x14ac:dyDescent="0.2">
      <c r="A393" s="123"/>
      <c r="B393" s="357"/>
      <c r="C393" s="883" t="s">
        <v>156</v>
      </c>
      <c r="D393" s="884"/>
      <c r="E393" s="885"/>
      <c r="F393" s="897"/>
      <c r="G393" s="896"/>
      <c r="H393" s="898" t="str">
        <f t="shared" si="53"/>
        <v>.</v>
      </c>
      <c r="I393" s="896"/>
      <c r="J393" s="896"/>
      <c r="K393" s="899"/>
      <c r="L393" s="899"/>
      <c r="M393" s="900" t="str">
        <f t="shared" si="54"/>
        <v>.</v>
      </c>
      <c r="N393" s="372"/>
      <c r="O393" s="113"/>
      <c r="P393" s="113"/>
      <c r="Q393" s="113"/>
      <c r="R393" s="113"/>
      <c r="S393" s="113"/>
      <c r="T393" s="113"/>
      <c r="U393" s="113"/>
      <c r="V393" s="113"/>
      <c r="W393" s="113"/>
      <c r="X393" s="113"/>
      <c r="Y393" s="113"/>
      <c r="Z393" s="113"/>
      <c r="AA393" s="113"/>
      <c r="AB393" s="113"/>
      <c r="AC393" s="113"/>
      <c r="AD393" s="113"/>
      <c r="AE393" s="113"/>
      <c r="AF393" s="113"/>
      <c r="AG393" s="113"/>
      <c r="AH393" s="113"/>
      <c r="AI393" s="113"/>
    </row>
    <row r="394" spans="1:35" ht="12" outlineLevel="1" x14ac:dyDescent="0.2">
      <c r="A394" s="123"/>
      <c r="B394" s="357"/>
      <c r="C394" s="883" t="s">
        <v>156</v>
      </c>
      <c r="D394" s="884"/>
      <c r="E394" s="885"/>
      <c r="F394" s="897"/>
      <c r="G394" s="896"/>
      <c r="H394" s="898" t="str">
        <f t="shared" si="53"/>
        <v>.</v>
      </c>
      <c r="I394" s="896"/>
      <c r="J394" s="896"/>
      <c r="K394" s="899"/>
      <c r="L394" s="899"/>
      <c r="M394" s="900" t="str">
        <f t="shared" si="54"/>
        <v>.</v>
      </c>
      <c r="N394" s="372"/>
      <c r="O394" s="113"/>
      <c r="P394" s="113"/>
      <c r="Q394" s="113"/>
      <c r="R394" s="113"/>
      <c r="S394" s="113"/>
      <c r="T394" s="113"/>
      <c r="U394" s="113"/>
      <c r="V394" s="113"/>
      <c r="W394" s="113"/>
      <c r="X394" s="113"/>
      <c r="Y394" s="113"/>
      <c r="Z394" s="113"/>
      <c r="AA394" s="113"/>
      <c r="AB394" s="113"/>
      <c r="AC394" s="113"/>
      <c r="AD394" s="113"/>
      <c r="AE394" s="113"/>
      <c r="AF394" s="113"/>
      <c r="AG394" s="113"/>
      <c r="AH394" s="113"/>
      <c r="AI394" s="113"/>
    </row>
    <row r="395" spans="1:35" ht="12" outlineLevel="1" x14ac:dyDescent="0.2">
      <c r="A395" s="123"/>
      <c r="B395" s="357"/>
      <c r="C395" s="883" t="s">
        <v>156</v>
      </c>
      <c r="D395" s="884"/>
      <c r="E395" s="885"/>
      <c r="F395" s="897"/>
      <c r="G395" s="896"/>
      <c r="H395" s="898" t="str">
        <f t="shared" si="53"/>
        <v>.</v>
      </c>
      <c r="I395" s="896"/>
      <c r="J395" s="896"/>
      <c r="K395" s="899"/>
      <c r="L395" s="899"/>
      <c r="M395" s="900" t="str">
        <f t="shared" si="54"/>
        <v>.</v>
      </c>
      <c r="N395" s="372"/>
      <c r="O395" s="113"/>
      <c r="P395" s="113"/>
      <c r="Q395" s="113"/>
      <c r="R395" s="113"/>
      <c r="S395" s="113"/>
      <c r="T395" s="113"/>
      <c r="U395" s="113"/>
      <c r="V395" s="113"/>
      <c r="W395" s="113"/>
      <c r="X395" s="113"/>
      <c r="Y395" s="113"/>
      <c r="Z395" s="113"/>
      <c r="AA395" s="113"/>
      <c r="AB395" s="113"/>
      <c r="AC395" s="113"/>
      <c r="AD395" s="113"/>
      <c r="AE395" s="113"/>
      <c r="AF395" s="113"/>
      <c r="AG395" s="113"/>
      <c r="AH395" s="113"/>
      <c r="AI395" s="113"/>
    </row>
    <row r="396" spans="1:35" ht="12" outlineLevel="1" x14ac:dyDescent="0.2">
      <c r="A396" s="123"/>
      <c r="B396" s="357"/>
      <c r="C396" s="883" t="s">
        <v>156</v>
      </c>
      <c r="D396" s="884"/>
      <c r="E396" s="885"/>
      <c r="F396" s="897"/>
      <c r="G396" s="896"/>
      <c r="H396" s="898" t="str">
        <f t="shared" si="53"/>
        <v>.</v>
      </c>
      <c r="I396" s="896"/>
      <c r="J396" s="896"/>
      <c r="K396" s="901"/>
      <c r="L396" s="901"/>
      <c r="M396" s="900" t="str">
        <f t="shared" si="54"/>
        <v>.</v>
      </c>
      <c r="N396" s="372"/>
      <c r="O396" s="113"/>
      <c r="P396" s="113"/>
      <c r="Q396" s="113"/>
      <c r="R396" s="113"/>
      <c r="S396" s="113"/>
      <c r="T396" s="113"/>
      <c r="U396" s="113"/>
      <c r="V396" s="113"/>
      <c r="W396" s="113"/>
      <c r="X396" s="113"/>
      <c r="Y396" s="113"/>
      <c r="Z396" s="113"/>
      <c r="AA396" s="113"/>
      <c r="AB396" s="113"/>
      <c r="AC396" s="113"/>
      <c r="AD396" s="113"/>
      <c r="AE396" s="113"/>
      <c r="AF396" s="113"/>
      <c r="AG396" s="113"/>
      <c r="AH396" s="113"/>
      <c r="AI396" s="113"/>
    </row>
    <row r="397" spans="1:35" ht="12" x14ac:dyDescent="0.2">
      <c r="A397" s="123"/>
      <c r="B397" s="357"/>
      <c r="C397" s="883" t="s">
        <v>158</v>
      </c>
      <c r="D397" s="884"/>
      <c r="E397" s="885"/>
      <c r="F397" s="897"/>
      <c r="G397" s="896"/>
      <c r="H397" s="898" t="str">
        <f t="shared" si="53"/>
        <v>.</v>
      </c>
      <c r="I397" s="896"/>
      <c r="J397" s="896"/>
      <c r="K397" s="899"/>
      <c r="L397" s="899"/>
      <c r="M397" s="900" t="str">
        <f t="shared" si="54"/>
        <v>.</v>
      </c>
      <c r="N397" s="372"/>
      <c r="O397" s="113"/>
      <c r="P397" s="113"/>
      <c r="Q397" s="113"/>
      <c r="R397" s="113"/>
      <c r="S397" s="113"/>
      <c r="T397" s="113"/>
      <c r="U397" s="113"/>
      <c r="V397" s="113"/>
      <c r="W397" s="113"/>
      <c r="X397" s="113"/>
      <c r="Y397" s="113"/>
      <c r="Z397" s="113"/>
      <c r="AA397" s="113"/>
      <c r="AB397" s="113"/>
      <c r="AC397" s="113"/>
      <c r="AD397" s="113"/>
      <c r="AE397" s="113"/>
      <c r="AF397" s="113"/>
      <c r="AG397" s="113"/>
      <c r="AH397" s="113"/>
      <c r="AI397" s="113"/>
    </row>
    <row r="398" spans="1:35" ht="12" outlineLevel="1" x14ac:dyDescent="0.2">
      <c r="A398" s="123"/>
      <c r="B398" s="357"/>
      <c r="C398" s="883" t="s">
        <v>158</v>
      </c>
      <c r="D398" s="884"/>
      <c r="E398" s="885"/>
      <c r="F398" s="897"/>
      <c r="G398" s="896"/>
      <c r="H398" s="898" t="str">
        <f t="shared" si="53"/>
        <v>.</v>
      </c>
      <c r="I398" s="896"/>
      <c r="J398" s="896"/>
      <c r="K398" s="899"/>
      <c r="L398" s="899"/>
      <c r="M398" s="900" t="str">
        <f t="shared" si="54"/>
        <v>.</v>
      </c>
      <c r="N398" s="372"/>
      <c r="O398" s="113"/>
      <c r="P398" s="113"/>
      <c r="Q398" s="113"/>
      <c r="R398" s="113"/>
      <c r="S398" s="113"/>
      <c r="T398" s="113"/>
      <c r="U398" s="113"/>
      <c r="V398" s="113"/>
      <c r="W398" s="113"/>
      <c r="X398" s="113"/>
      <c r="Y398" s="113"/>
      <c r="Z398" s="113"/>
      <c r="AA398" s="113"/>
      <c r="AB398" s="113"/>
      <c r="AC398" s="113"/>
      <c r="AD398" s="113"/>
      <c r="AE398" s="113"/>
      <c r="AF398" s="113"/>
      <c r="AG398" s="113"/>
      <c r="AH398" s="113"/>
      <c r="AI398" s="113"/>
    </row>
    <row r="399" spans="1:35" ht="12" outlineLevel="1" x14ac:dyDescent="0.2">
      <c r="A399" s="123"/>
      <c r="B399" s="357"/>
      <c r="C399" s="883" t="s">
        <v>158</v>
      </c>
      <c r="D399" s="884"/>
      <c r="E399" s="885"/>
      <c r="F399" s="897"/>
      <c r="G399" s="896"/>
      <c r="H399" s="898" t="str">
        <f t="shared" si="53"/>
        <v>.</v>
      </c>
      <c r="I399" s="896"/>
      <c r="J399" s="896"/>
      <c r="K399" s="899"/>
      <c r="L399" s="899"/>
      <c r="M399" s="900" t="str">
        <f t="shared" si="54"/>
        <v>.</v>
      </c>
      <c r="N399" s="372"/>
      <c r="O399" s="113"/>
      <c r="P399" s="113"/>
      <c r="Q399" s="113"/>
      <c r="R399" s="113"/>
      <c r="S399" s="113"/>
      <c r="T399" s="113"/>
      <c r="U399" s="113"/>
      <c r="V399" s="113"/>
      <c r="W399" s="113"/>
      <c r="X399" s="113"/>
      <c r="Y399" s="113"/>
      <c r="Z399" s="113"/>
      <c r="AA399" s="113"/>
      <c r="AB399" s="113"/>
      <c r="AC399" s="113"/>
      <c r="AD399" s="113"/>
      <c r="AE399" s="113"/>
      <c r="AF399" s="113"/>
      <c r="AG399" s="113"/>
      <c r="AH399" s="113"/>
      <c r="AI399" s="113"/>
    </row>
    <row r="400" spans="1:35" ht="12" outlineLevel="1" x14ac:dyDescent="0.2">
      <c r="A400" s="123"/>
      <c r="B400" s="357"/>
      <c r="C400" s="883" t="s">
        <v>158</v>
      </c>
      <c r="D400" s="884"/>
      <c r="E400" s="885"/>
      <c r="F400" s="897"/>
      <c r="G400" s="896"/>
      <c r="H400" s="898" t="str">
        <f t="shared" si="53"/>
        <v>.</v>
      </c>
      <c r="I400" s="896"/>
      <c r="J400" s="896"/>
      <c r="K400" s="899"/>
      <c r="L400" s="899"/>
      <c r="M400" s="900" t="str">
        <f t="shared" si="54"/>
        <v>.</v>
      </c>
      <c r="N400" s="372"/>
      <c r="O400" s="113"/>
      <c r="P400" s="113"/>
      <c r="Q400" s="113"/>
      <c r="R400" s="113"/>
      <c r="S400" s="113"/>
      <c r="T400" s="113"/>
      <c r="U400" s="113"/>
      <c r="V400" s="113"/>
      <c r="W400" s="113"/>
      <c r="X400" s="113"/>
      <c r="Y400" s="113"/>
      <c r="Z400" s="113"/>
      <c r="AA400" s="113"/>
      <c r="AB400" s="113"/>
      <c r="AC400" s="113"/>
      <c r="AD400" s="113"/>
      <c r="AE400" s="113"/>
      <c r="AF400" s="113"/>
      <c r="AG400" s="113"/>
      <c r="AH400" s="113"/>
      <c r="AI400" s="113"/>
    </row>
    <row r="401" spans="1:35" ht="12" outlineLevel="1" x14ac:dyDescent="0.2">
      <c r="A401" s="123"/>
      <c r="B401" s="357"/>
      <c r="C401" s="883" t="s">
        <v>158</v>
      </c>
      <c r="D401" s="884"/>
      <c r="E401" s="885"/>
      <c r="F401" s="897"/>
      <c r="G401" s="896"/>
      <c r="H401" s="898" t="str">
        <f t="shared" si="53"/>
        <v>.</v>
      </c>
      <c r="I401" s="896"/>
      <c r="J401" s="896"/>
      <c r="K401" s="899"/>
      <c r="L401" s="899"/>
      <c r="M401" s="900" t="str">
        <f t="shared" si="54"/>
        <v>.</v>
      </c>
      <c r="N401" s="372"/>
      <c r="O401" s="113"/>
      <c r="P401" s="113"/>
      <c r="Q401" s="113"/>
      <c r="R401" s="113"/>
      <c r="S401" s="113"/>
      <c r="T401" s="113"/>
      <c r="U401" s="113"/>
      <c r="V401" s="113"/>
      <c r="W401" s="113"/>
      <c r="X401" s="113"/>
      <c r="Y401" s="113"/>
      <c r="Z401" s="113"/>
      <c r="AA401" s="113"/>
      <c r="AB401" s="113"/>
      <c r="AC401" s="113"/>
      <c r="AD401" s="113"/>
      <c r="AE401" s="113"/>
      <c r="AF401" s="113"/>
      <c r="AG401" s="113"/>
      <c r="AH401" s="113"/>
      <c r="AI401" s="113"/>
    </row>
    <row r="402" spans="1:35" ht="12" outlineLevel="1" x14ac:dyDescent="0.2">
      <c r="A402" s="123"/>
      <c r="B402" s="357"/>
      <c r="C402" s="883" t="s">
        <v>158</v>
      </c>
      <c r="D402" s="884"/>
      <c r="E402" s="885"/>
      <c r="F402" s="897"/>
      <c r="G402" s="896"/>
      <c r="H402" s="898" t="str">
        <f t="shared" si="53"/>
        <v>.</v>
      </c>
      <c r="I402" s="896"/>
      <c r="J402" s="896"/>
      <c r="K402" s="899"/>
      <c r="L402" s="899"/>
      <c r="M402" s="900" t="str">
        <f t="shared" si="54"/>
        <v>.</v>
      </c>
      <c r="N402" s="372"/>
      <c r="O402" s="113"/>
      <c r="P402" s="113"/>
      <c r="Q402" s="113"/>
      <c r="R402" s="113"/>
      <c r="S402" s="113"/>
      <c r="T402" s="113"/>
      <c r="U402" s="113"/>
      <c r="V402" s="113"/>
      <c r="W402" s="113"/>
      <c r="X402" s="113"/>
      <c r="Y402" s="113"/>
      <c r="Z402" s="113"/>
      <c r="AA402" s="113"/>
      <c r="AB402" s="113"/>
      <c r="AC402" s="113"/>
      <c r="AD402" s="113"/>
      <c r="AE402" s="113"/>
      <c r="AF402" s="113"/>
      <c r="AG402" s="113"/>
      <c r="AH402" s="113"/>
      <c r="AI402" s="113"/>
    </row>
    <row r="403" spans="1:35" ht="12" outlineLevel="1" x14ac:dyDescent="0.2">
      <c r="A403" s="123"/>
      <c r="B403" s="357"/>
      <c r="C403" s="883" t="s">
        <v>158</v>
      </c>
      <c r="D403" s="884"/>
      <c r="E403" s="885"/>
      <c r="F403" s="897"/>
      <c r="G403" s="896"/>
      <c r="H403" s="898" t="str">
        <f t="shared" si="53"/>
        <v>.</v>
      </c>
      <c r="I403" s="896"/>
      <c r="J403" s="896"/>
      <c r="K403" s="899"/>
      <c r="L403" s="899"/>
      <c r="M403" s="900" t="str">
        <f t="shared" si="54"/>
        <v>.</v>
      </c>
      <c r="N403" s="372"/>
      <c r="O403" s="113"/>
      <c r="P403" s="113"/>
      <c r="Q403" s="113"/>
      <c r="R403" s="113"/>
      <c r="S403" s="113"/>
      <c r="T403" s="113"/>
      <c r="U403" s="113"/>
      <c r="V403" s="113"/>
      <c r="W403" s="113"/>
      <c r="X403" s="113"/>
      <c r="Y403" s="113"/>
      <c r="Z403" s="113"/>
      <c r="AA403" s="113"/>
      <c r="AB403" s="113"/>
      <c r="AC403" s="113"/>
      <c r="AD403" s="113"/>
      <c r="AE403" s="113"/>
      <c r="AF403" s="113"/>
      <c r="AG403" s="113"/>
      <c r="AH403" s="113"/>
      <c r="AI403" s="113"/>
    </row>
    <row r="404" spans="1:35" ht="12" outlineLevel="1" x14ac:dyDescent="0.2">
      <c r="A404" s="123"/>
      <c r="B404" s="357"/>
      <c r="C404" s="883" t="s">
        <v>158</v>
      </c>
      <c r="D404" s="884"/>
      <c r="E404" s="885"/>
      <c r="F404" s="897"/>
      <c r="G404" s="896"/>
      <c r="H404" s="898" t="str">
        <f t="shared" si="53"/>
        <v>.</v>
      </c>
      <c r="I404" s="896"/>
      <c r="J404" s="896"/>
      <c r="K404" s="899"/>
      <c r="L404" s="899"/>
      <c r="M404" s="900" t="str">
        <f t="shared" si="54"/>
        <v>.</v>
      </c>
      <c r="N404" s="372"/>
      <c r="O404" s="113"/>
      <c r="P404" s="113"/>
      <c r="Q404" s="113"/>
      <c r="R404" s="113"/>
      <c r="S404" s="113"/>
      <c r="T404" s="113"/>
      <c r="U404" s="113"/>
      <c r="V404" s="113"/>
      <c r="W404" s="113"/>
      <c r="X404" s="113"/>
      <c r="Y404" s="113"/>
      <c r="Z404" s="113"/>
      <c r="AA404" s="113"/>
      <c r="AB404" s="113"/>
      <c r="AC404" s="113"/>
      <c r="AD404" s="113"/>
      <c r="AE404" s="113"/>
      <c r="AF404" s="113"/>
      <c r="AG404" s="113"/>
      <c r="AH404" s="113"/>
      <c r="AI404" s="113"/>
    </row>
    <row r="405" spans="1:35" ht="12" outlineLevel="1" x14ac:dyDescent="0.2">
      <c r="A405" s="123"/>
      <c r="B405" s="357"/>
      <c r="C405" s="883" t="s">
        <v>158</v>
      </c>
      <c r="D405" s="884"/>
      <c r="E405" s="885"/>
      <c r="F405" s="897"/>
      <c r="G405" s="896"/>
      <c r="H405" s="898" t="str">
        <f t="shared" si="53"/>
        <v>.</v>
      </c>
      <c r="I405" s="896"/>
      <c r="J405" s="896"/>
      <c r="K405" s="899"/>
      <c r="L405" s="899"/>
      <c r="M405" s="900" t="str">
        <f t="shared" si="54"/>
        <v>.</v>
      </c>
      <c r="N405" s="372"/>
      <c r="O405" s="113"/>
      <c r="P405" s="113"/>
      <c r="Q405" s="113"/>
      <c r="R405" s="113"/>
      <c r="S405" s="113"/>
      <c r="T405" s="113"/>
      <c r="U405" s="113"/>
      <c r="V405" s="113"/>
      <c r="W405" s="113"/>
      <c r="X405" s="113"/>
      <c r="Y405" s="113"/>
      <c r="Z405" s="113"/>
      <c r="AA405" s="113"/>
      <c r="AB405" s="113"/>
      <c r="AC405" s="113"/>
      <c r="AD405" s="113"/>
      <c r="AE405" s="113"/>
      <c r="AF405" s="113"/>
      <c r="AG405" s="113"/>
      <c r="AH405" s="113"/>
      <c r="AI405" s="113"/>
    </row>
    <row r="406" spans="1:35" ht="12" outlineLevel="1" x14ac:dyDescent="0.2">
      <c r="A406" s="123"/>
      <c r="B406" s="357"/>
      <c r="C406" s="890" t="s">
        <v>158</v>
      </c>
      <c r="D406" s="891"/>
      <c r="E406" s="885"/>
      <c r="F406" s="903"/>
      <c r="G406" s="902"/>
      <c r="H406" s="904" t="str">
        <f t="shared" si="53"/>
        <v>.</v>
      </c>
      <c r="I406" s="902"/>
      <c r="J406" s="902"/>
      <c r="K406" s="905"/>
      <c r="L406" s="905"/>
      <c r="M406" s="906" t="str">
        <f>IF(E406="",".",IF(G406&lt;&gt;"",G406*E406+K406*(F406/100),(K406-L406)*(F406/100)+I406*J406))</f>
        <v>.</v>
      </c>
      <c r="N406" s="372"/>
      <c r="O406" s="113"/>
      <c r="P406" s="113"/>
      <c r="Q406" s="113"/>
      <c r="R406" s="113"/>
      <c r="S406" s="113"/>
      <c r="T406" s="113"/>
      <c r="U406" s="113"/>
      <c r="V406" s="113"/>
      <c r="W406" s="113"/>
      <c r="X406" s="113"/>
      <c r="Y406" s="113"/>
      <c r="Z406" s="113"/>
      <c r="AA406" s="113"/>
      <c r="AB406" s="113"/>
      <c r="AC406" s="113"/>
      <c r="AD406" s="113"/>
      <c r="AE406" s="113"/>
      <c r="AF406" s="113"/>
      <c r="AG406" s="113"/>
      <c r="AH406" s="113"/>
      <c r="AI406" s="113"/>
    </row>
    <row r="407" spans="1:35" s="119" customFormat="1" ht="12" customHeight="1" x14ac:dyDescent="0.2">
      <c r="A407" s="123"/>
      <c r="B407" s="371"/>
      <c r="C407" s="1409" t="str">
        <f>C46</f>
        <v>.</v>
      </c>
      <c r="D407" s="1409"/>
      <c r="E407" s="1410"/>
      <c r="F407" s="1410"/>
      <c r="G407" s="1410"/>
      <c r="H407" s="1410"/>
      <c r="I407" s="1410"/>
      <c r="J407" s="1410"/>
      <c r="K407" s="1409"/>
      <c r="L407" s="1411"/>
      <c r="M407" s="1409"/>
      <c r="N407" s="656"/>
      <c r="O407" s="118"/>
      <c r="P407" s="118"/>
      <c r="Q407" s="118"/>
      <c r="R407" s="118"/>
      <c r="S407" s="118"/>
      <c r="T407" s="118"/>
      <c r="U407" s="118"/>
      <c r="V407" s="118"/>
      <c r="W407" s="118"/>
      <c r="X407" s="118"/>
      <c r="Y407" s="118"/>
      <c r="Z407" s="118"/>
      <c r="AA407" s="118"/>
      <c r="AB407" s="118"/>
      <c r="AC407" s="118"/>
      <c r="AD407" s="118"/>
      <c r="AE407" s="118"/>
      <c r="AF407" s="118"/>
      <c r="AG407" s="118"/>
      <c r="AH407" s="118"/>
      <c r="AI407" s="118"/>
    </row>
    <row r="408" spans="1:35" ht="12" x14ac:dyDescent="0.2">
      <c r="A408" s="123"/>
      <c r="B408" s="357"/>
      <c r="C408" s="883" t="s">
        <v>157</v>
      </c>
      <c r="D408" s="884"/>
      <c r="E408" s="885"/>
      <c r="F408" s="886"/>
      <c r="G408" s="884"/>
      <c r="H408" s="887" t="str">
        <f t="shared" ref="H408:H457" si="55">IF(G408="",".",E408*G408/M408)</f>
        <v>.</v>
      </c>
      <c r="I408" s="884"/>
      <c r="J408" s="885"/>
      <c r="K408" s="885"/>
      <c r="L408" s="885"/>
      <c r="M408" s="888" t="str">
        <f t="shared" ref="M408:M456" si="56">IF(E408="",".",IF(G408&lt;&gt;"",G408*E408+K408*(F408/100),(K408-L408)*(F408/100)+I408*J408))</f>
        <v>.</v>
      </c>
      <c r="N408" s="372"/>
      <c r="O408" s="113"/>
      <c r="P408" s="113"/>
      <c r="Q408" s="113"/>
      <c r="R408" s="113"/>
      <c r="S408" s="113"/>
      <c r="T408" s="113"/>
      <c r="U408" s="113"/>
      <c r="V408" s="113"/>
      <c r="W408" s="113"/>
      <c r="X408" s="113"/>
      <c r="Y408" s="113"/>
      <c r="Z408" s="113"/>
      <c r="AA408" s="113"/>
      <c r="AB408" s="113"/>
      <c r="AC408" s="113"/>
      <c r="AD408" s="113"/>
      <c r="AE408" s="113"/>
      <c r="AF408" s="113"/>
      <c r="AG408" s="113"/>
      <c r="AH408" s="113"/>
      <c r="AI408" s="113"/>
    </row>
    <row r="409" spans="1:35" ht="12" outlineLevel="1" x14ac:dyDescent="0.2">
      <c r="A409" s="123"/>
      <c r="B409" s="357"/>
      <c r="C409" s="883" t="s">
        <v>157</v>
      </c>
      <c r="D409" s="884"/>
      <c r="E409" s="885"/>
      <c r="F409" s="897"/>
      <c r="G409" s="896"/>
      <c r="H409" s="898" t="str">
        <f t="shared" si="55"/>
        <v>.</v>
      </c>
      <c r="I409" s="896"/>
      <c r="J409" s="896"/>
      <c r="K409" s="899"/>
      <c r="L409" s="899"/>
      <c r="M409" s="900" t="str">
        <f t="shared" si="56"/>
        <v>.</v>
      </c>
      <c r="N409" s="372"/>
      <c r="O409" s="113"/>
      <c r="P409" s="113"/>
      <c r="Q409" s="113"/>
      <c r="R409" s="113"/>
      <c r="S409" s="113"/>
      <c r="T409" s="113"/>
      <c r="U409" s="113"/>
      <c r="V409" s="113"/>
      <c r="W409" s="113"/>
      <c r="X409" s="113"/>
      <c r="Y409" s="113"/>
      <c r="Z409" s="113"/>
      <c r="AA409" s="113"/>
      <c r="AB409" s="113"/>
      <c r="AC409" s="113"/>
      <c r="AD409" s="113"/>
      <c r="AE409" s="113"/>
      <c r="AF409" s="113"/>
      <c r="AG409" s="113"/>
      <c r="AH409" s="113"/>
      <c r="AI409" s="113"/>
    </row>
    <row r="410" spans="1:35" ht="12" outlineLevel="1" x14ac:dyDescent="0.2">
      <c r="A410" s="123"/>
      <c r="B410" s="357"/>
      <c r="C410" s="883" t="s">
        <v>157</v>
      </c>
      <c r="D410" s="884"/>
      <c r="E410" s="885"/>
      <c r="F410" s="897"/>
      <c r="G410" s="896"/>
      <c r="H410" s="898" t="str">
        <f t="shared" si="55"/>
        <v>.</v>
      </c>
      <c r="I410" s="896"/>
      <c r="J410" s="896"/>
      <c r="K410" s="899"/>
      <c r="L410" s="899"/>
      <c r="M410" s="900" t="str">
        <f t="shared" si="56"/>
        <v>.</v>
      </c>
      <c r="N410" s="372"/>
      <c r="O410" s="113"/>
      <c r="P410" s="113"/>
      <c r="Q410" s="113"/>
      <c r="R410" s="113"/>
      <c r="S410" s="113"/>
      <c r="T410" s="113"/>
      <c r="U410" s="113"/>
      <c r="V410" s="113"/>
      <c r="W410" s="113"/>
      <c r="X410" s="113"/>
      <c r="Y410" s="113"/>
      <c r="Z410" s="113"/>
      <c r="AA410" s="113"/>
      <c r="AB410" s="113"/>
      <c r="AC410" s="113"/>
      <c r="AD410" s="113"/>
      <c r="AE410" s="113"/>
      <c r="AF410" s="113"/>
      <c r="AG410" s="113"/>
      <c r="AH410" s="113"/>
      <c r="AI410" s="113"/>
    </row>
    <row r="411" spans="1:35" ht="12" outlineLevel="1" x14ac:dyDescent="0.2">
      <c r="A411" s="123"/>
      <c r="B411" s="357"/>
      <c r="C411" s="883" t="s">
        <v>157</v>
      </c>
      <c r="D411" s="884"/>
      <c r="E411" s="885"/>
      <c r="F411" s="897"/>
      <c r="G411" s="896"/>
      <c r="H411" s="898" t="str">
        <f t="shared" si="55"/>
        <v>.</v>
      </c>
      <c r="I411" s="896"/>
      <c r="J411" s="896"/>
      <c r="K411" s="899"/>
      <c r="L411" s="899"/>
      <c r="M411" s="900" t="str">
        <f t="shared" si="56"/>
        <v>.</v>
      </c>
      <c r="N411" s="372"/>
      <c r="O411" s="113"/>
      <c r="P411" s="113"/>
      <c r="Q411" s="113"/>
      <c r="R411" s="113"/>
      <c r="S411" s="113"/>
      <c r="T411" s="113"/>
      <c r="U411" s="113"/>
      <c r="V411" s="113"/>
      <c r="W411" s="113"/>
      <c r="X411" s="113"/>
      <c r="Y411" s="113"/>
      <c r="Z411" s="113"/>
      <c r="AA411" s="113"/>
      <c r="AB411" s="113"/>
      <c r="AC411" s="113"/>
      <c r="AD411" s="113"/>
      <c r="AE411" s="113"/>
      <c r="AF411" s="113"/>
      <c r="AG411" s="113"/>
      <c r="AH411" s="113"/>
      <c r="AI411" s="113"/>
    </row>
    <row r="412" spans="1:35" ht="12" outlineLevel="1" x14ac:dyDescent="0.2">
      <c r="A412" s="123"/>
      <c r="B412" s="357"/>
      <c r="C412" s="883" t="s">
        <v>157</v>
      </c>
      <c r="D412" s="884"/>
      <c r="E412" s="885"/>
      <c r="F412" s="897"/>
      <c r="G412" s="896"/>
      <c r="H412" s="898" t="str">
        <f t="shared" si="55"/>
        <v>.</v>
      </c>
      <c r="I412" s="896"/>
      <c r="J412" s="896"/>
      <c r="K412" s="899"/>
      <c r="L412" s="899"/>
      <c r="M412" s="900" t="str">
        <f t="shared" si="56"/>
        <v>.</v>
      </c>
      <c r="N412" s="372"/>
      <c r="O412" s="113"/>
      <c r="P412" s="113"/>
      <c r="Q412" s="113"/>
      <c r="R412" s="113"/>
      <c r="S412" s="113"/>
      <c r="T412" s="113"/>
      <c r="U412" s="113"/>
      <c r="V412" s="113"/>
      <c r="W412" s="113"/>
      <c r="X412" s="113"/>
      <c r="Y412" s="113"/>
      <c r="Z412" s="113"/>
      <c r="AA412" s="113"/>
      <c r="AB412" s="113"/>
      <c r="AC412" s="113"/>
      <c r="AD412" s="113"/>
      <c r="AE412" s="113"/>
      <c r="AF412" s="113"/>
      <c r="AG412" s="113"/>
      <c r="AH412" s="113"/>
      <c r="AI412" s="113"/>
    </row>
    <row r="413" spans="1:35" ht="12" outlineLevel="1" x14ac:dyDescent="0.2">
      <c r="A413" s="123"/>
      <c r="B413" s="357"/>
      <c r="C413" s="883" t="s">
        <v>157</v>
      </c>
      <c r="D413" s="884"/>
      <c r="E413" s="885"/>
      <c r="F413" s="897"/>
      <c r="G413" s="896"/>
      <c r="H413" s="898" t="str">
        <f t="shared" si="55"/>
        <v>.</v>
      </c>
      <c r="I413" s="896"/>
      <c r="J413" s="896"/>
      <c r="K413" s="899"/>
      <c r="L413" s="899"/>
      <c r="M413" s="900" t="str">
        <f t="shared" si="56"/>
        <v>.</v>
      </c>
      <c r="N413" s="372"/>
      <c r="O413" s="113"/>
      <c r="P413" s="113"/>
      <c r="Q413" s="113"/>
      <c r="R413" s="113"/>
      <c r="S413" s="113"/>
      <c r="T413" s="113"/>
      <c r="U413" s="113"/>
      <c r="V413" s="113"/>
      <c r="W413" s="113"/>
      <c r="X413" s="113"/>
      <c r="Y413" s="113"/>
      <c r="Z413" s="113"/>
      <c r="AA413" s="113"/>
      <c r="AB413" s="113"/>
      <c r="AC413" s="113"/>
      <c r="AD413" s="113"/>
      <c r="AE413" s="113"/>
      <c r="AF413" s="113"/>
      <c r="AG413" s="113"/>
      <c r="AH413" s="113"/>
      <c r="AI413" s="113"/>
    </row>
    <row r="414" spans="1:35" ht="12" outlineLevel="1" x14ac:dyDescent="0.2">
      <c r="A414" s="123"/>
      <c r="B414" s="357"/>
      <c r="C414" s="883" t="s">
        <v>157</v>
      </c>
      <c r="D414" s="884"/>
      <c r="E414" s="885"/>
      <c r="F414" s="897"/>
      <c r="G414" s="896"/>
      <c r="H414" s="898" t="str">
        <f t="shared" si="55"/>
        <v>.</v>
      </c>
      <c r="I414" s="896"/>
      <c r="J414" s="896"/>
      <c r="K414" s="899"/>
      <c r="L414" s="899"/>
      <c r="M414" s="900" t="str">
        <f t="shared" si="56"/>
        <v>.</v>
      </c>
      <c r="N414" s="372"/>
      <c r="O414" s="113"/>
      <c r="P414" s="113"/>
      <c r="Q414" s="113"/>
      <c r="R414" s="113"/>
      <c r="S414" s="113"/>
      <c r="T414" s="113"/>
      <c r="U414" s="113"/>
      <c r="V414" s="113"/>
      <c r="W414" s="113"/>
      <c r="X414" s="113"/>
      <c r="Y414" s="113"/>
      <c r="Z414" s="113"/>
      <c r="AA414" s="113"/>
      <c r="AB414" s="113"/>
      <c r="AC414" s="113"/>
      <c r="AD414" s="113"/>
      <c r="AE414" s="113"/>
      <c r="AF414" s="113"/>
      <c r="AG414" s="113"/>
      <c r="AH414" s="113"/>
      <c r="AI414" s="113"/>
    </row>
    <row r="415" spans="1:35" ht="12" outlineLevel="1" x14ac:dyDescent="0.2">
      <c r="A415" s="123"/>
      <c r="B415" s="357"/>
      <c r="C415" s="883" t="s">
        <v>157</v>
      </c>
      <c r="D415" s="884"/>
      <c r="E415" s="885"/>
      <c r="F415" s="897"/>
      <c r="G415" s="896"/>
      <c r="H415" s="898" t="str">
        <f t="shared" si="55"/>
        <v>.</v>
      </c>
      <c r="I415" s="896"/>
      <c r="J415" s="896"/>
      <c r="K415" s="899"/>
      <c r="L415" s="899"/>
      <c r="M415" s="900" t="str">
        <f t="shared" si="56"/>
        <v>.</v>
      </c>
      <c r="N415" s="372"/>
      <c r="O415" s="113"/>
      <c r="P415" s="113"/>
      <c r="Q415" s="113"/>
      <c r="R415" s="113"/>
      <c r="S415" s="113"/>
      <c r="T415" s="113"/>
      <c r="U415" s="113"/>
      <c r="V415" s="113"/>
      <c r="W415" s="113"/>
      <c r="X415" s="113"/>
      <c r="Y415" s="113"/>
      <c r="Z415" s="113"/>
      <c r="AA415" s="113"/>
      <c r="AB415" s="113"/>
      <c r="AC415" s="113"/>
      <c r="AD415" s="113"/>
      <c r="AE415" s="113"/>
      <c r="AF415" s="113"/>
      <c r="AG415" s="113"/>
      <c r="AH415" s="113"/>
      <c r="AI415" s="113"/>
    </row>
    <row r="416" spans="1:35" ht="12" outlineLevel="1" x14ac:dyDescent="0.2">
      <c r="A416" s="123"/>
      <c r="B416" s="357"/>
      <c r="C416" s="883" t="s">
        <v>157</v>
      </c>
      <c r="D416" s="884"/>
      <c r="E416" s="885"/>
      <c r="F416" s="897"/>
      <c r="G416" s="896"/>
      <c r="H416" s="898" t="str">
        <f t="shared" si="55"/>
        <v>.</v>
      </c>
      <c r="I416" s="896"/>
      <c r="J416" s="896"/>
      <c r="K416" s="899"/>
      <c r="L416" s="899"/>
      <c r="M416" s="900" t="str">
        <f t="shared" si="56"/>
        <v>.</v>
      </c>
      <c r="N416" s="372"/>
      <c r="O416" s="113"/>
      <c r="P416" s="113"/>
      <c r="Q416" s="113"/>
      <c r="R416" s="113"/>
      <c r="S416" s="113"/>
      <c r="T416" s="113"/>
      <c r="U416" s="113"/>
      <c r="V416" s="113"/>
      <c r="W416" s="113"/>
      <c r="X416" s="113"/>
      <c r="Y416" s="113"/>
      <c r="Z416" s="113"/>
      <c r="AA416" s="113"/>
      <c r="AB416" s="113"/>
      <c r="AC416" s="113"/>
      <c r="AD416" s="113"/>
      <c r="AE416" s="113"/>
      <c r="AF416" s="113"/>
      <c r="AG416" s="113"/>
      <c r="AH416" s="113"/>
      <c r="AI416" s="113"/>
    </row>
    <row r="417" spans="1:35" ht="12" outlineLevel="1" x14ac:dyDescent="0.2">
      <c r="A417" s="123"/>
      <c r="B417" s="357"/>
      <c r="C417" s="883" t="s">
        <v>157</v>
      </c>
      <c r="D417" s="884"/>
      <c r="E417" s="885"/>
      <c r="F417" s="897"/>
      <c r="G417" s="896"/>
      <c r="H417" s="898" t="str">
        <f t="shared" si="55"/>
        <v>.</v>
      </c>
      <c r="I417" s="896"/>
      <c r="J417" s="896"/>
      <c r="K417" s="899"/>
      <c r="L417" s="899"/>
      <c r="M417" s="900" t="str">
        <f t="shared" si="56"/>
        <v>.</v>
      </c>
      <c r="N417" s="372"/>
      <c r="O417" s="113"/>
      <c r="P417" s="113"/>
      <c r="Q417" s="113"/>
      <c r="R417" s="113"/>
      <c r="S417" s="113"/>
      <c r="T417" s="113"/>
      <c r="U417" s="113"/>
      <c r="V417" s="113"/>
      <c r="W417" s="113"/>
      <c r="X417" s="113"/>
      <c r="Y417" s="113"/>
      <c r="Z417" s="113"/>
      <c r="AA417" s="113"/>
      <c r="AB417" s="113"/>
      <c r="AC417" s="113"/>
      <c r="AD417" s="113"/>
      <c r="AE417" s="113"/>
      <c r="AF417" s="113"/>
      <c r="AG417" s="113"/>
      <c r="AH417" s="113"/>
      <c r="AI417" s="113"/>
    </row>
    <row r="418" spans="1:35" ht="12" x14ac:dyDescent="0.2">
      <c r="A418" s="123"/>
      <c r="B418" s="357"/>
      <c r="C418" s="883" t="s">
        <v>159</v>
      </c>
      <c r="D418" s="884"/>
      <c r="E418" s="885"/>
      <c r="F418" s="897"/>
      <c r="G418" s="896"/>
      <c r="H418" s="898" t="str">
        <f t="shared" si="55"/>
        <v>.</v>
      </c>
      <c r="I418" s="896"/>
      <c r="J418" s="896"/>
      <c r="K418" s="899"/>
      <c r="L418" s="899"/>
      <c r="M418" s="900" t="str">
        <f t="shared" si="56"/>
        <v>.</v>
      </c>
      <c r="N418" s="372"/>
      <c r="O418" s="113"/>
      <c r="P418" s="113"/>
      <c r="Q418" s="113"/>
      <c r="R418" s="113"/>
      <c r="S418" s="113"/>
      <c r="T418" s="113"/>
      <c r="U418" s="113"/>
      <c r="V418" s="113"/>
      <c r="W418" s="113"/>
      <c r="X418" s="113"/>
      <c r="Y418" s="113"/>
      <c r="Z418" s="113"/>
      <c r="AA418" s="113"/>
      <c r="AB418" s="113"/>
      <c r="AC418" s="113"/>
      <c r="AD418" s="113"/>
      <c r="AE418" s="113"/>
      <c r="AF418" s="113"/>
      <c r="AG418" s="113"/>
      <c r="AH418" s="113"/>
      <c r="AI418" s="113"/>
    </row>
    <row r="419" spans="1:35" ht="12" outlineLevel="1" x14ac:dyDescent="0.2">
      <c r="A419" s="123"/>
      <c r="B419" s="357"/>
      <c r="C419" s="883" t="s">
        <v>159</v>
      </c>
      <c r="D419" s="884"/>
      <c r="E419" s="885"/>
      <c r="F419" s="897"/>
      <c r="G419" s="896"/>
      <c r="H419" s="898" t="str">
        <f t="shared" si="55"/>
        <v>.</v>
      </c>
      <c r="I419" s="896"/>
      <c r="J419" s="896"/>
      <c r="K419" s="899"/>
      <c r="L419" s="899"/>
      <c r="M419" s="900" t="str">
        <f t="shared" si="56"/>
        <v>.</v>
      </c>
      <c r="N419" s="372"/>
      <c r="O419" s="113"/>
      <c r="P419" s="113"/>
      <c r="Q419" s="113"/>
      <c r="R419" s="113"/>
      <c r="S419" s="113"/>
      <c r="T419" s="113"/>
      <c r="U419" s="113"/>
      <c r="V419" s="113"/>
      <c r="W419" s="113"/>
      <c r="X419" s="113"/>
      <c r="Y419" s="113"/>
      <c r="Z419" s="113"/>
      <c r="AA419" s="113"/>
      <c r="AB419" s="113"/>
      <c r="AC419" s="113"/>
      <c r="AD419" s="113"/>
      <c r="AE419" s="113"/>
      <c r="AF419" s="113"/>
      <c r="AG419" s="113"/>
      <c r="AH419" s="113"/>
      <c r="AI419" s="113"/>
    </row>
    <row r="420" spans="1:35" ht="12" outlineLevel="1" x14ac:dyDescent="0.2">
      <c r="A420" s="123"/>
      <c r="B420" s="357"/>
      <c r="C420" s="883" t="s">
        <v>159</v>
      </c>
      <c r="D420" s="884"/>
      <c r="E420" s="885"/>
      <c r="F420" s="897"/>
      <c r="G420" s="896"/>
      <c r="H420" s="898" t="str">
        <f t="shared" si="55"/>
        <v>.</v>
      </c>
      <c r="I420" s="896"/>
      <c r="J420" s="896"/>
      <c r="K420" s="899"/>
      <c r="L420" s="899"/>
      <c r="M420" s="900" t="str">
        <f t="shared" si="56"/>
        <v>.</v>
      </c>
      <c r="N420" s="372"/>
      <c r="O420" s="113"/>
      <c r="P420" s="113"/>
      <c r="Q420" s="113"/>
      <c r="R420" s="113"/>
      <c r="S420" s="113"/>
      <c r="T420" s="113"/>
      <c r="U420" s="113"/>
      <c r="V420" s="113"/>
      <c r="W420" s="113"/>
      <c r="X420" s="113"/>
      <c r="Y420" s="113"/>
      <c r="Z420" s="113"/>
      <c r="AA420" s="113"/>
      <c r="AB420" s="113"/>
      <c r="AC420" s="113"/>
      <c r="AD420" s="113"/>
      <c r="AE420" s="113"/>
      <c r="AF420" s="113"/>
      <c r="AG420" s="113"/>
      <c r="AH420" s="113"/>
      <c r="AI420" s="113"/>
    </row>
    <row r="421" spans="1:35" ht="12" outlineLevel="1" x14ac:dyDescent="0.2">
      <c r="A421" s="123"/>
      <c r="B421" s="357"/>
      <c r="C421" s="883" t="s">
        <v>159</v>
      </c>
      <c r="D421" s="884"/>
      <c r="E421" s="885"/>
      <c r="F421" s="897"/>
      <c r="G421" s="896"/>
      <c r="H421" s="898" t="str">
        <f t="shared" si="55"/>
        <v>.</v>
      </c>
      <c r="I421" s="896"/>
      <c r="J421" s="896"/>
      <c r="K421" s="899"/>
      <c r="L421" s="899"/>
      <c r="M421" s="900" t="str">
        <f t="shared" si="56"/>
        <v>.</v>
      </c>
      <c r="N421" s="372"/>
      <c r="O421" s="113"/>
      <c r="P421" s="113"/>
      <c r="Q421" s="113"/>
      <c r="R421" s="113"/>
      <c r="S421" s="113"/>
      <c r="T421" s="113"/>
      <c r="U421" s="113"/>
      <c r="V421" s="113"/>
      <c r="W421" s="113"/>
      <c r="X421" s="113"/>
      <c r="Y421" s="113"/>
      <c r="Z421" s="113"/>
      <c r="AA421" s="113"/>
      <c r="AB421" s="113"/>
      <c r="AC421" s="113"/>
      <c r="AD421" s="113"/>
      <c r="AE421" s="113"/>
      <c r="AF421" s="113"/>
      <c r="AG421" s="113"/>
      <c r="AH421" s="113"/>
      <c r="AI421" s="113"/>
    </row>
    <row r="422" spans="1:35" ht="12" outlineLevel="1" x14ac:dyDescent="0.2">
      <c r="A422" s="123"/>
      <c r="B422" s="357"/>
      <c r="C422" s="883" t="s">
        <v>159</v>
      </c>
      <c r="D422" s="884"/>
      <c r="E422" s="885"/>
      <c r="F422" s="897"/>
      <c r="G422" s="896"/>
      <c r="H422" s="898" t="str">
        <f t="shared" si="55"/>
        <v>.</v>
      </c>
      <c r="I422" s="896"/>
      <c r="J422" s="896"/>
      <c r="K422" s="899"/>
      <c r="L422" s="899"/>
      <c r="M422" s="900" t="str">
        <f t="shared" si="56"/>
        <v>.</v>
      </c>
      <c r="N422" s="372"/>
      <c r="O422" s="113"/>
      <c r="P422" s="113"/>
      <c r="Q422" s="113"/>
      <c r="R422" s="113"/>
      <c r="S422" s="113"/>
      <c r="T422" s="113"/>
      <c r="U422" s="113"/>
      <c r="V422" s="113"/>
      <c r="W422" s="113"/>
      <c r="X422" s="113"/>
      <c r="Y422" s="113"/>
      <c r="Z422" s="113"/>
      <c r="AA422" s="113"/>
      <c r="AB422" s="113"/>
      <c r="AC422" s="113"/>
      <c r="AD422" s="113"/>
      <c r="AE422" s="113"/>
      <c r="AF422" s="113"/>
      <c r="AG422" s="113"/>
      <c r="AH422" s="113"/>
      <c r="AI422" s="113"/>
    </row>
    <row r="423" spans="1:35" ht="12" outlineLevel="1" x14ac:dyDescent="0.2">
      <c r="A423" s="123"/>
      <c r="B423" s="357"/>
      <c r="C423" s="883" t="s">
        <v>159</v>
      </c>
      <c r="D423" s="884"/>
      <c r="E423" s="885"/>
      <c r="F423" s="897"/>
      <c r="G423" s="896"/>
      <c r="H423" s="898" t="str">
        <f t="shared" si="55"/>
        <v>.</v>
      </c>
      <c r="I423" s="896"/>
      <c r="J423" s="896"/>
      <c r="K423" s="899"/>
      <c r="L423" s="899"/>
      <c r="M423" s="900" t="str">
        <f t="shared" si="56"/>
        <v>.</v>
      </c>
      <c r="N423" s="372"/>
      <c r="O423" s="113"/>
      <c r="P423" s="113"/>
      <c r="Q423" s="113"/>
      <c r="R423" s="113"/>
      <c r="S423" s="113"/>
      <c r="T423" s="113"/>
      <c r="U423" s="113"/>
      <c r="V423" s="113"/>
      <c r="W423" s="113"/>
      <c r="X423" s="113"/>
      <c r="Y423" s="113"/>
      <c r="Z423" s="113"/>
      <c r="AA423" s="113"/>
      <c r="AB423" s="113"/>
      <c r="AC423" s="113"/>
      <c r="AD423" s="113"/>
      <c r="AE423" s="113"/>
      <c r="AF423" s="113"/>
      <c r="AG423" s="113"/>
      <c r="AH423" s="113"/>
      <c r="AI423" s="113"/>
    </row>
    <row r="424" spans="1:35" ht="12" outlineLevel="1" x14ac:dyDescent="0.2">
      <c r="A424" s="123"/>
      <c r="B424" s="357"/>
      <c r="C424" s="883" t="s">
        <v>159</v>
      </c>
      <c r="D424" s="884"/>
      <c r="E424" s="885"/>
      <c r="F424" s="897"/>
      <c r="G424" s="896"/>
      <c r="H424" s="898" t="str">
        <f t="shared" si="55"/>
        <v>.</v>
      </c>
      <c r="I424" s="896"/>
      <c r="J424" s="896"/>
      <c r="K424" s="899"/>
      <c r="L424" s="899"/>
      <c r="M424" s="900" t="str">
        <f t="shared" si="56"/>
        <v>.</v>
      </c>
      <c r="N424" s="372"/>
      <c r="O424" s="113"/>
      <c r="P424" s="113"/>
      <c r="Q424" s="113"/>
      <c r="R424" s="113"/>
      <c r="S424" s="113"/>
      <c r="T424" s="113"/>
      <c r="U424" s="113"/>
      <c r="V424" s="113"/>
      <c r="W424" s="113"/>
      <c r="X424" s="113"/>
      <c r="Y424" s="113"/>
      <c r="Z424" s="113"/>
      <c r="AA424" s="113"/>
      <c r="AB424" s="113"/>
      <c r="AC424" s="113"/>
      <c r="AD424" s="113"/>
      <c r="AE424" s="113"/>
      <c r="AF424" s="113"/>
      <c r="AG424" s="113"/>
      <c r="AH424" s="113"/>
      <c r="AI424" s="113"/>
    </row>
    <row r="425" spans="1:35" ht="12" outlineLevel="1" x14ac:dyDescent="0.2">
      <c r="A425" s="123"/>
      <c r="B425" s="357"/>
      <c r="C425" s="883" t="s">
        <v>159</v>
      </c>
      <c r="D425" s="884"/>
      <c r="E425" s="885"/>
      <c r="F425" s="897"/>
      <c r="G425" s="896"/>
      <c r="H425" s="898" t="str">
        <f t="shared" si="55"/>
        <v>.</v>
      </c>
      <c r="I425" s="896"/>
      <c r="J425" s="896"/>
      <c r="K425" s="899"/>
      <c r="L425" s="899"/>
      <c r="M425" s="900" t="str">
        <f t="shared" si="56"/>
        <v>.</v>
      </c>
      <c r="N425" s="372"/>
      <c r="O425" s="113"/>
      <c r="P425" s="113"/>
      <c r="Q425" s="113"/>
      <c r="R425" s="113"/>
      <c r="S425" s="113"/>
      <c r="T425" s="113"/>
      <c r="U425" s="113"/>
      <c r="V425" s="113"/>
      <c r="W425" s="113"/>
      <c r="X425" s="113"/>
      <c r="Y425" s="113"/>
      <c r="Z425" s="113"/>
      <c r="AA425" s="113"/>
      <c r="AB425" s="113"/>
      <c r="AC425" s="113"/>
      <c r="AD425" s="113"/>
      <c r="AE425" s="113"/>
      <c r="AF425" s="113"/>
      <c r="AG425" s="113"/>
      <c r="AH425" s="113"/>
      <c r="AI425" s="113"/>
    </row>
    <row r="426" spans="1:35" ht="12" outlineLevel="1" x14ac:dyDescent="0.2">
      <c r="A426" s="123"/>
      <c r="B426" s="357"/>
      <c r="C426" s="883" t="s">
        <v>159</v>
      </c>
      <c r="D426" s="884"/>
      <c r="E426" s="885"/>
      <c r="F426" s="897"/>
      <c r="G426" s="896"/>
      <c r="H426" s="898" t="str">
        <f t="shared" si="55"/>
        <v>.</v>
      </c>
      <c r="I426" s="896"/>
      <c r="J426" s="896"/>
      <c r="K426" s="899"/>
      <c r="L426" s="899"/>
      <c r="M426" s="900" t="str">
        <f t="shared" si="56"/>
        <v>.</v>
      </c>
      <c r="N426" s="372"/>
      <c r="O426" s="113"/>
      <c r="P426" s="113"/>
      <c r="Q426" s="113"/>
      <c r="R426" s="113"/>
      <c r="S426" s="113"/>
      <c r="T426" s="113"/>
      <c r="U426" s="113"/>
      <c r="V426" s="113"/>
      <c r="W426" s="113"/>
      <c r="X426" s="113"/>
      <c r="Y426" s="113"/>
      <c r="Z426" s="113"/>
      <c r="AA426" s="113"/>
      <c r="AB426" s="113"/>
      <c r="AC426" s="113"/>
      <c r="AD426" s="113"/>
      <c r="AE426" s="113"/>
      <c r="AF426" s="113"/>
      <c r="AG426" s="113"/>
      <c r="AH426" s="113"/>
      <c r="AI426" s="113"/>
    </row>
    <row r="427" spans="1:35" ht="12" outlineLevel="1" x14ac:dyDescent="0.2">
      <c r="A427" s="123"/>
      <c r="B427" s="357"/>
      <c r="C427" s="883" t="s">
        <v>159</v>
      </c>
      <c r="D427" s="884"/>
      <c r="E427" s="885"/>
      <c r="F427" s="897"/>
      <c r="G427" s="896"/>
      <c r="H427" s="898" t="str">
        <f t="shared" si="55"/>
        <v>.</v>
      </c>
      <c r="I427" s="896"/>
      <c r="J427" s="896"/>
      <c r="K427" s="899"/>
      <c r="L427" s="899"/>
      <c r="M427" s="900" t="str">
        <f t="shared" si="56"/>
        <v>.</v>
      </c>
      <c r="N427" s="372"/>
      <c r="O427" s="113"/>
      <c r="P427" s="113"/>
      <c r="Q427" s="113"/>
      <c r="R427" s="113"/>
      <c r="S427" s="113"/>
      <c r="T427" s="113"/>
      <c r="U427" s="113"/>
      <c r="V427" s="113"/>
      <c r="W427" s="113"/>
      <c r="X427" s="113"/>
      <c r="Y427" s="113"/>
      <c r="Z427" s="113"/>
      <c r="AA427" s="113"/>
      <c r="AB427" s="113"/>
      <c r="AC427" s="113"/>
      <c r="AD427" s="113"/>
      <c r="AE427" s="113"/>
      <c r="AF427" s="113"/>
      <c r="AG427" s="113"/>
      <c r="AH427" s="113"/>
      <c r="AI427" s="113"/>
    </row>
    <row r="428" spans="1:35" ht="12" outlineLevel="1" x14ac:dyDescent="0.2">
      <c r="A428" s="123"/>
      <c r="B428" s="357"/>
      <c r="C428" s="883" t="s">
        <v>159</v>
      </c>
      <c r="D428" s="884"/>
      <c r="E428" s="885"/>
      <c r="F428" s="897"/>
      <c r="G428" s="896"/>
      <c r="H428" s="898" t="str">
        <f t="shared" si="55"/>
        <v>.</v>
      </c>
      <c r="I428" s="896"/>
      <c r="J428" s="896"/>
      <c r="K428" s="899"/>
      <c r="L428" s="899"/>
      <c r="M428" s="900" t="str">
        <f t="shared" si="56"/>
        <v>.</v>
      </c>
      <c r="N428" s="372"/>
      <c r="O428" s="113"/>
      <c r="P428" s="113"/>
      <c r="Q428" s="113"/>
      <c r="R428" s="113"/>
      <c r="S428" s="113"/>
      <c r="T428" s="113"/>
      <c r="U428" s="113"/>
      <c r="V428" s="113"/>
      <c r="W428" s="113"/>
      <c r="X428" s="113"/>
      <c r="Y428" s="113"/>
      <c r="Z428" s="113"/>
      <c r="AA428" s="113"/>
      <c r="AB428" s="113"/>
      <c r="AC428" s="113"/>
      <c r="AD428" s="113"/>
      <c r="AE428" s="113"/>
      <c r="AF428" s="113"/>
      <c r="AG428" s="113"/>
      <c r="AH428" s="113"/>
      <c r="AI428" s="113"/>
    </row>
    <row r="429" spans="1:35" ht="12" outlineLevel="1" x14ac:dyDescent="0.2">
      <c r="A429" s="123"/>
      <c r="B429" s="357"/>
      <c r="C429" s="883" t="s">
        <v>159</v>
      </c>
      <c r="D429" s="884"/>
      <c r="E429" s="885"/>
      <c r="F429" s="897"/>
      <c r="G429" s="896"/>
      <c r="H429" s="898" t="str">
        <f t="shared" si="55"/>
        <v>.</v>
      </c>
      <c r="I429" s="896"/>
      <c r="J429" s="896"/>
      <c r="K429" s="899"/>
      <c r="L429" s="899"/>
      <c r="M429" s="900" t="str">
        <f t="shared" si="56"/>
        <v>.</v>
      </c>
      <c r="N429" s="372"/>
      <c r="O429" s="113"/>
      <c r="P429" s="113"/>
      <c r="Q429" s="113"/>
      <c r="R429" s="113"/>
      <c r="S429" s="113"/>
      <c r="T429" s="113"/>
      <c r="U429" s="113"/>
      <c r="V429" s="113"/>
      <c r="W429" s="113"/>
      <c r="X429" s="113"/>
      <c r="Y429" s="113"/>
      <c r="Z429" s="113"/>
      <c r="AA429" s="113"/>
      <c r="AB429" s="113"/>
      <c r="AC429" s="113"/>
      <c r="AD429" s="113"/>
      <c r="AE429" s="113"/>
      <c r="AF429" s="113"/>
      <c r="AG429" s="113"/>
      <c r="AH429" s="113"/>
      <c r="AI429" s="113"/>
    </row>
    <row r="430" spans="1:35" ht="12" outlineLevel="1" x14ac:dyDescent="0.2">
      <c r="A430" s="123"/>
      <c r="B430" s="357"/>
      <c r="C430" s="883" t="s">
        <v>159</v>
      </c>
      <c r="D430" s="884"/>
      <c r="E430" s="885"/>
      <c r="F430" s="897"/>
      <c r="G430" s="896"/>
      <c r="H430" s="898" t="str">
        <f t="shared" si="55"/>
        <v>.</v>
      </c>
      <c r="I430" s="896"/>
      <c r="J430" s="896"/>
      <c r="K430" s="899"/>
      <c r="L430" s="899"/>
      <c r="M430" s="900" t="str">
        <f t="shared" si="56"/>
        <v>.</v>
      </c>
      <c r="N430" s="372"/>
      <c r="O430" s="113"/>
      <c r="P430" s="113"/>
      <c r="Q430" s="113"/>
      <c r="R430" s="113"/>
      <c r="S430" s="113"/>
      <c r="T430" s="113"/>
      <c r="U430" s="113"/>
      <c r="V430" s="113"/>
      <c r="W430" s="113"/>
      <c r="X430" s="113"/>
      <c r="Y430" s="113"/>
      <c r="Z430" s="113"/>
      <c r="AA430" s="113"/>
      <c r="AB430" s="113"/>
      <c r="AC430" s="113"/>
      <c r="AD430" s="113"/>
      <c r="AE430" s="113"/>
      <c r="AF430" s="113"/>
      <c r="AG430" s="113"/>
      <c r="AH430" s="113"/>
      <c r="AI430" s="113"/>
    </row>
    <row r="431" spans="1:35" ht="12" outlineLevel="1" x14ac:dyDescent="0.2">
      <c r="A431" s="123"/>
      <c r="B431" s="357"/>
      <c r="C431" s="883" t="s">
        <v>159</v>
      </c>
      <c r="D431" s="884"/>
      <c r="E431" s="885"/>
      <c r="F431" s="897"/>
      <c r="G431" s="896"/>
      <c r="H431" s="898" t="str">
        <f t="shared" si="55"/>
        <v>.</v>
      </c>
      <c r="I431" s="896"/>
      <c r="J431" s="896"/>
      <c r="K431" s="899"/>
      <c r="L431" s="899"/>
      <c r="M431" s="900" t="str">
        <f t="shared" si="56"/>
        <v>.</v>
      </c>
      <c r="N431" s="372"/>
      <c r="O431" s="113"/>
      <c r="P431" s="113"/>
      <c r="Q431" s="113"/>
      <c r="R431" s="113"/>
      <c r="S431" s="113"/>
      <c r="T431" s="113"/>
      <c r="U431" s="113"/>
      <c r="V431" s="113"/>
      <c r="W431" s="113"/>
      <c r="X431" s="113"/>
      <c r="Y431" s="113"/>
      <c r="Z431" s="113"/>
      <c r="AA431" s="113"/>
      <c r="AB431" s="113"/>
      <c r="AC431" s="113"/>
      <c r="AD431" s="113"/>
      <c r="AE431" s="113"/>
      <c r="AF431" s="113"/>
      <c r="AG431" s="113"/>
      <c r="AH431" s="113"/>
      <c r="AI431" s="113"/>
    </row>
    <row r="432" spans="1:35" ht="12" outlineLevel="1" x14ac:dyDescent="0.2">
      <c r="A432" s="123"/>
      <c r="B432" s="357"/>
      <c r="C432" s="883" t="s">
        <v>159</v>
      </c>
      <c r="D432" s="884"/>
      <c r="E432" s="885"/>
      <c r="F432" s="897"/>
      <c r="G432" s="896"/>
      <c r="H432" s="898" t="str">
        <f t="shared" si="55"/>
        <v>.</v>
      </c>
      <c r="I432" s="896"/>
      <c r="J432" s="896"/>
      <c r="K432" s="899"/>
      <c r="L432" s="899"/>
      <c r="M432" s="900" t="str">
        <f t="shared" si="56"/>
        <v>.</v>
      </c>
      <c r="N432" s="372"/>
      <c r="O432" s="113"/>
      <c r="P432" s="113"/>
      <c r="Q432" s="113"/>
      <c r="R432" s="113"/>
      <c r="S432" s="113"/>
      <c r="T432" s="113"/>
      <c r="U432" s="113"/>
      <c r="V432" s="113"/>
      <c r="W432" s="113"/>
      <c r="X432" s="113"/>
      <c r="Y432" s="113"/>
      <c r="Z432" s="113"/>
      <c r="AA432" s="113"/>
      <c r="AB432" s="113"/>
      <c r="AC432" s="113"/>
      <c r="AD432" s="113"/>
      <c r="AE432" s="113"/>
      <c r="AF432" s="113"/>
      <c r="AG432" s="113"/>
      <c r="AH432" s="113"/>
      <c r="AI432" s="113"/>
    </row>
    <row r="433" spans="1:35" ht="12" outlineLevel="1" x14ac:dyDescent="0.2">
      <c r="A433" s="123"/>
      <c r="B433" s="357"/>
      <c r="C433" s="883" t="s">
        <v>159</v>
      </c>
      <c r="D433" s="884"/>
      <c r="E433" s="885"/>
      <c r="F433" s="897"/>
      <c r="G433" s="896"/>
      <c r="H433" s="898" t="str">
        <f t="shared" si="55"/>
        <v>.</v>
      </c>
      <c r="I433" s="896"/>
      <c r="J433" s="896"/>
      <c r="K433" s="899"/>
      <c r="L433" s="899"/>
      <c r="M433" s="900" t="str">
        <f t="shared" si="56"/>
        <v>.</v>
      </c>
      <c r="N433" s="372"/>
      <c r="O433" s="113"/>
      <c r="P433" s="113"/>
      <c r="Q433" s="113"/>
      <c r="R433" s="113"/>
      <c r="S433" s="113"/>
      <c r="T433" s="113"/>
      <c r="U433" s="113"/>
      <c r="V433" s="113"/>
      <c r="W433" s="113"/>
      <c r="X433" s="113"/>
      <c r="Y433" s="113"/>
      <c r="Z433" s="113"/>
      <c r="AA433" s="113"/>
      <c r="AB433" s="113"/>
      <c r="AC433" s="113"/>
      <c r="AD433" s="113"/>
      <c r="AE433" s="113"/>
      <c r="AF433" s="113"/>
      <c r="AG433" s="113"/>
      <c r="AH433" s="113"/>
      <c r="AI433" s="113"/>
    </row>
    <row r="434" spans="1:35" ht="12" outlineLevel="1" x14ac:dyDescent="0.2">
      <c r="A434" s="123"/>
      <c r="B434" s="357"/>
      <c r="C434" s="883" t="s">
        <v>159</v>
      </c>
      <c r="D434" s="884"/>
      <c r="E434" s="885"/>
      <c r="F434" s="897"/>
      <c r="G434" s="896"/>
      <c r="H434" s="898" t="str">
        <f t="shared" si="55"/>
        <v>.</v>
      </c>
      <c r="I434" s="896"/>
      <c r="J434" s="896"/>
      <c r="K434" s="899"/>
      <c r="L434" s="899"/>
      <c r="M434" s="900" t="str">
        <f t="shared" si="56"/>
        <v>.</v>
      </c>
      <c r="N434" s="372"/>
      <c r="O434" s="113"/>
      <c r="P434" s="113"/>
      <c r="Q434" s="113"/>
      <c r="R434" s="113"/>
      <c r="S434" s="113"/>
      <c r="T434" s="113"/>
      <c r="U434" s="113"/>
      <c r="V434" s="113"/>
      <c r="W434" s="113"/>
      <c r="X434" s="113"/>
      <c r="Y434" s="113"/>
      <c r="Z434" s="113"/>
      <c r="AA434" s="113"/>
      <c r="AB434" s="113"/>
      <c r="AC434" s="113"/>
      <c r="AD434" s="113"/>
      <c r="AE434" s="113"/>
      <c r="AF434" s="113"/>
      <c r="AG434" s="113"/>
      <c r="AH434" s="113"/>
      <c r="AI434" s="113"/>
    </row>
    <row r="435" spans="1:35" ht="12" outlineLevel="1" x14ac:dyDescent="0.2">
      <c r="A435" s="123"/>
      <c r="B435" s="357"/>
      <c r="C435" s="883" t="s">
        <v>159</v>
      </c>
      <c r="D435" s="884"/>
      <c r="E435" s="885"/>
      <c r="F435" s="897"/>
      <c r="G435" s="896"/>
      <c r="H435" s="898" t="str">
        <f t="shared" si="55"/>
        <v>.</v>
      </c>
      <c r="I435" s="896"/>
      <c r="J435" s="896"/>
      <c r="K435" s="899"/>
      <c r="L435" s="899"/>
      <c r="M435" s="900" t="str">
        <f t="shared" si="56"/>
        <v>.</v>
      </c>
      <c r="N435" s="372"/>
      <c r="O435" s="113"/>
      <c r="P435" s="113"/>
      <c r="Q435" s="113"/>
      <c r="R435" s="113"/>
      <c r="S435" s="113"/>
      <c r="T435" s="113"/>
      <c r="U435" s="113"/>
      <c r="V435" s="113"/>
      <c r="W435" s="113"/>
      <c r="X435" s="113"/>
      <c r="Y435" s="113"/>
      <c r="Z435" s="113"/>
      <c r="AA435" s="113"/>
      <c r="AB435" s="113"/>
      <c r="AC435" s="113"/>
      <c r="AD435" s="113"/>
      <c r="AE435" s="113"/>
      <c r="AF435" s="113"/>
      <c r="AG435" s="113"/>
      <c r="AH435" s="113"/>
      <c r="AI435" s="113"/>
    </row>
    <row r="436" spans="1:35" ht="12" outlineLevel="1" x14ac:dyDescent="0.2">
      <c r="A436" s="123"/>
      <c r="B436" s="357"/>
      <c r="C436" s="883" t="s">
        <v>159</v>
      </c>
      <c r="D436" s="884"/>
      <c r="E436" s="885"/>
      <c r="F436" s="897"/>
      <c r="G436" s="896"/>
      <c r="H436" s="898" t="str">
        <f t="shared" si="55"/>
        <v>.</v>
      </c>
      <c r="I436" s="896"/>
      <c r="J436" s="896"/>
      <c r="K436" s="899"/>
      <c r="L436" s="899"/>
      <c r="M436" s="900" t="str">
        <f t="shared" si="56"/>
        <v>.</v>
      </c>
      <c r="N436" s="372"/>
      <c r="O436" s="113"/>
      <c r="P436" s="113"/>
      <c r="Q436" s="113"/>
      <c r="R436" s="113"/>
      <c r="S436" s="113"/>
      <c r="T436" s="113"/>
      <c r="U436" s="113"/>
      <c r="V436" s="113"/>
      <c r="W436" s="113"/>
      <c r="X436" s="113"/>
      <c r="Y436" s="113"/>
      <c r="Z436" s="113"/>
      <c r="AA436" s="113"/>
      <c r="AB436" s="113"/>
      <c r="AC436" s="113"/>
      <c r="AD436" s="113"/>
      <c r="AE436" s="113"/>
      <c r="AF436" s="113"/>
      <c r="AG436" s="113"/>
      <c r="AH436" s="113"/>
      <c r="AI436" s="113"/>
    </row>
    <row r="437" spans="1:35" ht="12" outlineLevel="1" x14ac:dyDescent="0.2">
      <c r="A437" s="123"/>
      <c r="B437" s="357"/>
      <c r="C437" s="883" t="s">
        <v>159</v>
      </c>
      <c r="D437" s="884"/>
      <c r="E437" s="885"/>
      <c r="F437" s="897"/>
      <c r="G437" s="896"/>
      <c r="H437" s="898" t="str">
        <f t="shared" si="55"/>
        <v>.</v>
      </c>
      <c r="I437" s="896"/>
      <c r="J437" s="896"/>
      <c r="K437" s="899"/>
      <c r="L437" s="899"/>
      <c r="M437" s="900" t="str">
        <f t="shared" si="56"/>
        <v>.</v>
      </c>
      <c r="N437" s="372"/>
      <c r="O437" s="113"/>
      <c r="P437" s="113"/>
      <c r="Q437" s="113"/>
      <c r="R437" s="113"/>
      <c r="S437" s="113"/>
      <c r="T437" s="113"/>
      <c r="U437" s="113"/>
      <c r="V437" s="113"/>
      <c r="W437" s="113"/>
      <c r="X437" s="113"/>
      <c r="Y437" s="113"/>
      <c r="Z437" s="113"/>
      <c r="AA437" s="113"/>
      <c r="AB437" s="113"/>
      <c r="AC437" s="113"/>
      <c r="AD437" s="113"/>
      <c r="AE437" s="113"/>
      <c r="AF437" s="113"/>
      <c r="AG437" s="113"/>
      <c r="AH437" s="113"/>
      <c r="AI437" s="113"/>
    </row>
    <row r="438" spans="1:35" ht="12" x14ac:dyDescent="0.2">
      <c r="A438" s="123"/>
      <c r="B438" s="357"/>
      <c r="C438" s="883" t="s">
        <v>156</v>
      </c>
      <c r="D438" s="884"/>
      <c r="E438" s="885"/>
      <c r="F438" s="897"/>
      <c r="G438" s="896"/>
      <c r="H438" s="898" t="str">
        <f t="shared" si="55"/>
        <v>.</v>
      </c>
      <c r="I438" s="896"/>
      <c r="J438" s="896"/>
      <c r="K438" s="899"/>
      <c r="L438" s="899"/>
      <c r="M438" s="900" t="str">
        <f t="shared" si="56"/>
        <v>.</v>
      </c>
      <c r="N438" s="372"/>
      <c r="O438" s="113"/>
      <c r="P438" s="113"/>
      <c r="Q438" s="113"/>
      <c r="R438" s="113"/>
      <c r="S438" s="113"/>
      <c r="T438" s="113"/>
      <c r="U438" s="113"/>
      <c r="V438" s="113"/>
      <c r="W438" s="113"/>
      <c r="X438" s="113"/>
      <c r="Y438" s="113"/>
      <c r="Z438" s="113"/>
      <c r="AA438" s="113"/>
      <c r="AB438" s="113"/>
      <c r="AC438" s="113"/>
      <c r="AD438" s="113"/>
      <c r="AE438" s="113"/>
      <c r="AF438" s="113"/>
      <c r="AG438" s="113"/>
      <c r="AH438" s="113"/>
      <c r="AI438" s="113"/>
    </row>
    <row r="439" spans="1:35" ht="12" outlineLevel="1" x14ac:dyDescent="0.2">
      <c r="A439" s="123"/>
      <c r="B439" s="357"/>
      <c r="C439" s="883" t="s">
        <v>156</v>
      </c>
      <c r="D439" s="884"/>
      <c r="E439" s="885"/>
      <c r="F439" s="897"/>
      <c r="G439" s="896"/>
      <c r="H439" s="898" t="str">
        <f t="shared" si="55"/>
        <v>.</v>
      </c>
      <c r="I439" s="896"/>
      <c r="J439" s="896"/>
      <c r="K439" s="899"/>
      <c r="L439" s="899"/>
      <c r="M439" s="900" t="str">
        <f t="shared" si="56"/>
        <v>.</v>
      </c>
      <c r="N439" s="372"/>
      <c r="O439" s="113"/>
      <c r="P439" s="113"/>
      <c r="Q439" s="113"/>
      <c r="R439" s="113"/>
      <c r="S439" s="113"/>
      <c r="T439" s="113"/>
      <c r="U439" s="113"/>
      <c r="V439" s="113"/>
      <c r="W439" s="113"/>
      <c r="X439" s="113"/>
      <c r="Y439" s="113"/>
      <c r="Z439" s="113"/>
      <c r="AA439" s="113"/>
      <c r="AB439" s="113"/>
      <c r="AC439" s="113"/>
      <c r="AD439" s="113"/>
      <c r="AE439" s="113"/>
      <c r="AF439" s="113"/>
      <c r="AG439" s="113"/>
      <c r="AH439" s="113"/>
      <c r="AI439" s="113"/>
    </row>
    <row r="440" spans="1:35" ht="12" outlineLevel="1" x14ac:dyDescent="0.2">
      <c r="A440" s="123"/>
      <c r="B440" s="357"/>
      <c r="C440" s="883" t="s">
        <v>156</v>
      </c>
      <c r="D440" s="884"/>
      <c r="E440" s="885"/>
      <c r="F440" s="897"/>
      <c r="G440" s="896"/>
      <c r="H440" s="898" t="str">
        <f t="shared" si="55"/>
        <v>.</v>
      </c>
      <c r="I440" s="896"/>
      <c r="J440" s="896"/>
      <c r="K440" s="899"/>
      <c r="L440" s="899"/>
      <c r="M440" s="900" t="str">
        <f t="shared" si="56"/>
        <v>.</v>
      </c>
      <c r="N440" s="372"/>
      <c r="O440" s="113"/>
      <c r="P440" s="113"/>
      <c r="Q440" s="113"/>
      <c r="R440" s="113"/>
      <c r="S440" s="113"/>
      <c r="T440" s="113"/>
      <c r="U440" s="113"/>
      <c r="V440" s="113"/>
      <c r="W440" s="113"/>
      <c r="X440" s="113"/>
      <c r="Y440" s="113"/>
      <c r="Z440" s="113"/>
      <c r="AA440" s="113"/>
      <c r="AB440" s="113"/>
      <c r="AC440" s="113"/>
      <c r="AD440" s="113"/>
      <c r="AE440" s="113"/>
      <c r="AF440" s="113"/>
      <c r="AG440" s="113"/>
      <c r="AH440" s="113"/>
      <c r="AI440" s="113"/>
    </row>
    <row r="441" spans="1:35" ht="12" outlineLevel="1" x14ac:dyDescent="0.2">
      <c r="A441" s="123"/>
      <c r="B441" s="357"/>
      <c r="C441" s="883" t="s">
        <v>156</v>
      </c>
      <c r="D441" s="884"/>
      <c r="E441" s="885"/>
      <c r="F441" s="897"/>
      <c r="G441" s="896"/>
      <c r="H441" s="898" t="str">
        <f t="shared" si="55"/>
        <v>.</v>
      </c>
      <c r="I441" s="896"/>
      <c r="J441" s="896"/>
      <c r="K441" s="899"/>
      <c r="L441" s="899"/>
      <c r="M441" s="900" t="str">
        <f t="shared" si="56"/>
        <v>.</v>
      </c>
      <c r="N441" s="372"/>
      <c r="O441" s="113"/>
      <c r="P441" s="113"/>
      <c r="Q441" s="113"/>
      <c r="R441" s="113"/>
      <c r="S441" s="113"/>
      <c r="T441" s="113"/>
      <c r="U441" s="113"/>
      <c r="V441" s="113"/>
      <c r="W441" s="113"/>
      <c r="X441" s="113"/>
      <c r="Y441" s="113"/>
      <c r="Z441" s="113"/>
      <c r="AA441" s="113"/>
      <c r="AB441" s="113"/>
      <c r="AC441" s="113"/>
      <c r="AD441" s="113"/>
      <c r="AE441" s="113"/>
      <c r="AF441" s="113"/>
      <c r="AG441" s="113"/>
      <c r="AH441" s="113"/>
      <c r="AI441" s="113"/>
    </row>
    <row r="442" spans="1:35" ht="12" outlineLevel="1" x14ac:dyDescent="0.2">
      <c r="A442" s="123"/>
      <c r="B442" s="357"/>
      <c r="C442" s="883" t="s">
        <v>156</v>
      </c>
      <c r="D442" s="884"/>
      <c r="E442" s="885"/>
      <c r="F442" s="897"/>
      <c r="G442" s="896"/>
      <c r="H442" s="898" t="str">
        <f t="shared" si="55"/>
        <v>.</v>
      </c>
      <c r="I442" s="896"/>
      <c r="J442" s="896"/>
      <c r="K442" s="899"/>
      <c r="L442" s="899"/>
      <c r="M442" s="900" t="str">
        <f t="shared" si="56"/>
        <v>.</v>
      </c>
      <c r="N442" s="372"/>
      <c r="O442" s="113"/>
      <c r="P442" s="113"/>
      <c r="Q442" s="113"/>
      <c r="R442" s="113"/>
      <c r="S442" s="113"/>
      <c r="T442" s="113"/>
      <c r="U442" s="113"/>
      <c r="V442" s="113"/>
      <c r="W442" s="113"/>
      <c r="X442" s="113"/>
      <c r="Y442" s="113"/>
      <c r="Z442" s="113"/>
      <c r="AA442" s="113"/>
      <c r="AB442" s="113"/>
      <c r="AC442" s="113"/>
      <c r="AD442" s="113"/>
      <c r="AE442" s="113"/>
      <c r="AF442" s="113"/>
      <c r="AG442" s="113"/>
      <c r="AH442" s="113"/>
      <c r="AI442" s="113"/>
    </row>
    <row r="443" spans="1:35" ht="12" outlineLevel="1" x14ac:dyDescent="0.2">
      <c r="A443" s="123"/>
      <c r="B443" s="357"/>
      <c r="C443" s="883" t="s">
        <v>156</v>
      </c>
      <c r="D443" s="884"/>
      <c r="E443" s="885"/>
      <c r="F443" s="897"/>
      <c r="G443" s="896"/>
      <c r="H443" s="898" t="str">
        <f t="shared" si="55"/>
        <v>.</v>
      </c>
      <c r="I443" s="896"/>
      <c r="J443" s="896"/>
      <c r="K443" s="899"/>
      <c r="L443" s="899"/>
      <c r="M443" s="900" t="str">
        <f t="shared" si="56"/>
        <v>.</v>
      </c>
      <c r="N443" s="372"/>
      <c r="O443" s="113"/>
      <c r="P443" s="113"/>
      <c r="Q443" s="113"/>
      <c r="R443" s="113"/>
      <c r="S443" s="113"/>
      <c r="T443" s="113"/>
      <c r="U443" s="113"/>
      <c r="V443" s="113"/>
      <c r="W443" s="113"/>
      <c r="X443" s="113"/>
      <c r="Y443" s="113"/>
      <c r="Z443" s="113"/>
      <c r="AA443" s="113"/>
      <c r="AB443" s="113"/>
      <c r="AC443" s="113"/>
      <c r="AD443" s="113"/>
      <c r="AE443" s="113"/>
      <c r="AF443" s="113"/>
      <c r="AG443" s="113"/>
      <c r="AH443" s="113"/>
      <c r="AI443" s="113"/>
    </row>
    <row r="444" spans="1:35" ht="12" outlineLevel="1" x14ac:dyDescent="0.2">
      <c r="A444" s="123"/>
      <c r="B444" s="357"/>
      <c r="C444" s="883" t="s">
        <v>156</v>
      </c>
      <c r="D444" s="884"/>
      <c r="E444" s="885"/>
      <c r="F444" s="897"/>
      <c r="G444" s="896"/>
      <c r="H444" s="898" t="str">
        <f t="shared" si="55"/>
        <v>.</v>
      </c>
      <c r="I444" s="896"/>
      <c r="J444" s="896"/>
      <c r="K444" s="899"/>
      <c r="L444" s="899"/>
      <c r="M444" s="900" t="str">
        <f t="shared" si="56"/>
        <v>.</v>
      </c>
      <c r="N444" s="372"/>
      <c r="O444" s="113"/>
      <c r="P444" s="113"/>
      <c r="Q444" s="113"/>
      <c r="R444" s="113"/>
      <c r="S444" s="113"/>
      <c r="T444" s="113"/>
      <c r="U444" s="113"/>
      <c r="V444" s="113"/>
      <c r="W444" s="113"/>
      <c r="X444" s="113"/>
      <c r="Y444" s="113"/>
      <c r="Z444" s="113"/>
      <c r="AA444" s="113"/>
      <c r="AB444" s="113"/>
      <c r="AC444" s="113"/>
      <c r="AD444" s="113"/>
      <c r="AE444" s="113"/>
      <c r="AF444" s="113"/>
      <c r="AG444" s="113"/>
      <c r="AH444" s="113"/>
      <c r="AI444" s="113"/>
    </row>
    <row r="445" spans="1:35" ht="12" outlineLevel="1" x14ac:dyDescent="0.2">
      <c r="A445" s="123"/>
      <c r="B445" s="357"/>
      <c r="C445" s="883" t="s">
        <v>156</v>
      </c>
      <c r="D445" s="884"/>
      <c r="E445" s="885"/>
      <c r="F445" s="897"/>
      <c r="G445" s="896"/>
      <c r="H445" s="898" t="str">
        <f t="shared" si="55"/>
        <v>.</v>
      </c>
      <c r="I445" s="896"/>
      <c r="J445" s="896"/>
      <c r="K445" s="899"/>
      <c r="L445" s="899"/>
      <c r="M445" s="900" t="str">
        <f t="shared" si="56"/>
        <v>.</v>
      </c>
      <c r="N445" s="372"/>
      <c r="O445" s="113"/>
      <c r="P445" s="113"/>
      <c r="Q445" s="113"/>
      <c r="R445" s="113"/>
      <c r="S445" s="113"/>
      <c r="T445" s="113"/>
      <c r="U445" s="113"/>
      <c r="V445" s="113"/>
      <c r="W445" s="113"/>
      <c r="X445" s="113"/>
      <c r="Y445" s="113"/>
      <c r="Z445" s="113"/>
      <c r="AA445" s="113"/>
      <c r="AB445" s="113"/>
      <c r="AC445" s="113"/>
      <c r="AD445" s="113"/>
      <c r="AE445" s="113"/>
      <c r="AF445" s="113"/>
      <c r="AG445" s="113"/>
      <c r="AH445" s="113"/>
      <c r="AI445" s="113"/>
    </row>
    <row r="446" spans="1:35" ht="12" outlineLevel="1" x14ac:dyDescent="0.2">
      <c r="A446" s="123"/>
      <c r="B446" s="357"/>
      <c r="C446" s="883" t="s">
        <v>156</v>
      </c>
      <c r="D446" s="884"/>
      <c r="E446" s="885"/>
      <c r="F446" s="897"/>
      <c r="G446" s="896"/>
      <c r="H446" s="898" t="str">
        <f t="shared" si="55"/>
        <v>.</v>
      </c>
      <c r="I446" s="896"/>
      <c r="J446" s="896"/>
      <c r="K446" s="899"/>
      <c r="L446" s="899"/>
      <c r="M446" s="900" t="str">
        <f t="shared" si="56"/>
        <v>.</v>
      </c>
      <c r="N446" s="372"/>
      <c r="O446" s="113"/>
      <c r="P446" s="113"/>
      <c r="Q446" s="113"/>
      <c r="R446" s="113"/>
      <c r="S446" s="113"/>
      <c r="T446" s="113"/>
      <c r="U446" s="113"/>
      <c r="V446" s="113"/>
      <c r="W446" s="113"/>
      <c r="X446" s="113"/>
      <c r="Y446" s="113"/>
      <c r="Z446" s="113"/>
      <c r="AA446" s="113"/>
      <c r="AB446" s="113"/>
      <c r="AC446" s="113"/>
      <c r="AD446" s="113"/>
      <c r="AE446" s="113"/>
      <c r="AF446" s="113"/>
      <c r="AG446" s="113"/>
      <c r="AH446" s="113"/>
      <c r="AI446" s="113"/>
    </row>
    <row r="447" spans="1:35" ht="12" outlineLevel="1" x14ac:dyDescent="0.2">
      <c r="A447" s="123"/>
      <c r="B447" s="357"/>
      <c r="C447" s="883" t="s">
        <v>156</v>
      </c>
      <c r="D447" s="884"/>
      <c r="E447" s="885"/>
      <c r="F447" s="897"/>
      <c r="G447" s="896"/>
      <c r="H447" s="898" t="str">
        <f t="shared" si="55"/>
        <v>.</v>
      </c>
      <c r="I447" s="896"/>
      <c r="J447" s="896"/>
      <c r="K447" s="901"/>
      <c r="L447" s="901"/>
      <c r="M447" s="900" t="str">
        <f t="shared" si="56"/>
        <v>.</v>
      </c>
      <c r="N447" s="372"/>
      <c r="O447" s="113"/>
      <c r="P447" s="113"/>
      <c r="Q447" s="113"/>
      <c r="R447" s="113"/>
      <c r="S447" s="113"/>
      <c r="T447" s="113"/>
      <c r="U447" s="113"/>
      <c r="V447" s="113"/>
      <c r="W447" s="113"/>
      <c r="X447" s="113"/>
      <c r="Y447" s="113"/>
      <c r="Z447" s="113"/>
      <c r="AA447" s="113"/>
      <c r="AB447" s="113"/>
      <c r="AC447" s="113"/>
      <c r="AD447" s="113"/>
      <c r="AE447" s="113"/>
      <c r="AF447" s="113"/>
      <c r="AG447" s="113"/>
      <c r="AH447" s="113"/>
      <c r="AI447" s="113"/>
    </row>
    <row r="448" spans="1:35" ht="12" x14ac:dyDescent="0.2">
      <c r="A448" s="123"/>
      <c r="B448" s="357"/>
      <c r="C448" s="883" t="s">
        <v>158</v>
      </c>
      <c r="D448" s="884"/>
      <c r="E448" s="885"/>
      <c r="F448" s="897"/>
      <c r="G448" s="896"/>
      <c r="H448" s="898" t="str">
        <f t="shared" si="55"/>
        <v>.</v>
      </c>
      <c r="I448" s="896"/>
      <c r="J448" s="896"/>
      <c r="K448" s="899"/>
      <c r="L448" s="899"/>
      <c r="M448" s="900" t="str">
        <f t="shared" si="56"/>
        <v>.</v>
      </c>
      <c r="N448" s="372"/>
      <c r="O448" s="113"/>
      <c r="P448" s="113"/>
      <c r="Q448" s="113"/>
      <c r="R448" s="113"/>
      <c r="S448" s="113"/>
      <c r="T448" s="113"/>
      <c r="U448" s="113"/>
      <c r="V448" s="113"/>
      <c r="W448" s="113"/>
      <c r="X448" s="113"/>
      <c r="Y448" s="113"/>
      <c r="Z448" s="113"/>
      <c r="AA448" s="113"/>
      <c r="AB448" s="113"/>
      <c r="AC448" s="113"/>
      <c r="AD448" s="113"/>
      <c r="AE448" s="113"/>
      <c r="AF448" s="113"/>
      <c r="AG448" s="113"/>
      <c r="AH448" s="113"/>
      <c r="AI448" s="113"/>
    </row>
    <row r="449" spans="1:35" ht="12" outlineLevel="1" x14ac:dyDescent="0.2">
      <c r="A449" s="123"/>
      <c r="B449" s="357"/>
      <c r="C449" s="883" t="s">
        <v>158</v>
      </c>
      <c r="D449" s="884"/>
      <c r="E449" s="885"/>
      <c r="F449" s="897"/>
      <c r="G449" s="896"/>
      <c r="H449" s="898" t="str">
        <f t="shared" si="55"/>
        <v>.</v>
      </c>
      <c r="I449" s="896"/>
      <c r="J449" s="896"/>
      <c r="K449" s="899"/>
      <c r="L449" s="899"/>
      <c r="M449" s="900" t="str">
        <f t="shared" si="56"/>
        <v>.</v>
      </c>
      <c r="N449" s="372"/>
      <c r="O449" s="113"/>
      <c r="P449" s="113"/>
      <c r="Q449" s="113"/>
      <c r="R449" s="113"/>
      <c r="S449" s="113"/>
      <c r="T449" s="113"/>
      <c r="U449" s="113"/>
      <c r="V449" s="113"/>
      <c r="W449" s="113"/>
      <c r="X449" s="113"/>
      <c r="Y449" s="113"/>
      <c r="Z449" s="113"/>
      <c r="AA449" s="113"/>
      <c r="AB449" s="113"/>
      <c r="AC449" s="113"/>
      <c r="AD449" s="113"/>
      <c r="AE449" s="113"/>
      <c r="AF449" s="113"/>
      <c r="AG449" s="113"/>
      <c r="AH449" s="113"/>
      <c r="AI449" s="113"/>
    </row>
    <row r="450" spans="1:35" ht="12" outlineLevel="1" x14ac:dyDescent="0.2">
      <c r="A450" s="123"/>
      <c r="B450" s="357"/>
      <c r="C450" s="883" t="s">
        <v>158</v>
      </c>
      <c r="D450" s="884"/>
      <c r="E450" s="885"/>
      <c r="F450" s="897"/>
      <c r="G450" s="896"/>
      <c r="H450" s="898" t="str">
        <f t="shared" si="55"/>
        <v>.</v>
      </c>
      <c r="I450" s="896"/>
      <c r="J450" s="896"/>
      <c r="K450" s="899"/>
      <c r="L450" s="899"/>
      <c r="M450" s="900" t="str">
        <f t="shared" si="56"/>
        <v>.</v>
      </c>
      <c r="N450" s="372"/>
      <c r="O450" s="113"/>
      <c r="P450" s="113"/>
      <c r="Q450" s="113"/>
      <c r="R450" s="113"/>
      <c r="S450" s="113"/>
      <c r="T450" s="113"/>
      <c r="U450" s="113"/>
      <c r="V450" s="113"/>
      <c r="W450" s="113"/>
      <c r="X450" s="113"/>
      <c r="Y450" s="113"/>
      <c r="Z450" s="113"/>
      <c r="AA450" s="113"/>
      <c r="AB450" s="113"/>
      <c r="AC450" s="113"/>
      <c r="AD450" s="113"/>
      <c r="AE450" s="113"/>
      <c r="AF450" s="113"/>
      <c r="AG450" s="113"/>
      <c r="AH450" s="113"/>
      <c r="AI450" s="113"/>
    </row>
    <row r="451" spans="1:35" ht="12" outlineLevel="1" x14ac:dyDescent="0.2">
      <c r="A451" s="123"/>
      <c r="B451" s="357"/>
      <c r="C451" s="883" t="s">
        <v>158</v>
      </c>
      <c r="D451" s="884"/>
      <c r="E451" s="885"/>
      <c r="F451" s="897"/>
      <c r="G451" s="896"/>
      <c r="H451" s="898" t="str">
        <f t="shared" si="55"/>
        <v>.</v>
      </c>
      <c r="I451" s="896"/>
      <c r="J451" s="896"/>
      <c r="K451" s="899"/>
      <c r="L451" s="899"/>
      <c r="M451" s="900" t="str">
        <f t="shared" si="56"/>
        <v>.</v>
      </c>
      <c r="N451" s="372"/>
      <c r="O451" s="113"/>
      <c r="P451" s="113"/>
      <c r="Q451" s="113"/>
      <c r="R451" s="113"/>
      <c r="S451" s="113"/>
      <c r="T451" s="113"/>
      <c r="U451" s="113"/>
      <c r="V451" s="113"/>
      <c r="W451" s="113"/>
      <c r="X451" s="113"/>
      <c r="Y451" s="113"/>
      <c r="Z451" s="113"/>
      <c r="AA451" s="113"/>
      <c r="AB451" s="113"/>
      <c r="AC451" s="113"/>
      <c r="AD451" s="113"/>
      <c r="AE451" s="113"/>
      <c r="AF451" s="113"/>
      <c r="AG451" s="113"/>
      <c r="AH451" s="113"/>
      <c r="AI451" s="113"/>
    </row>
    <row r="452" spans="1:35" ht="12" outlineLevel="1" x14ac:dyDescent="0.2">
      <c r="A452" s="123"/>
      <c r="B452" s="357"/>
      <c r="C452" s="883" t="s">
        <v>158</v>
      </c>
      <c r="D452" s="884"/>
      <c r="E452" s="885"/>
      <c r="F452" s="897"/>
      <c r="G452" s="896"/>
      <c r="H452" s="898" t="str">
        <f t="shared" si="55"/>
        <v>.</v>
      </c>
      <c r="I452" s="896"/>
      <c r="J452" s="896"/>
      <c r="K452" s="899"/>
      <c r="L452" s="899"/>
      <c r="M452" s="900" t="str">
        <f t="shared" si="56"/>
        <v>.</v>
      </c>
      <c r="N452" s="372"/>
      <c r="O452" s="113"/>
      <c r="P452" s="113"/>
      <c r="Q452" s="113"/>
      <c r="R452" s="113"/>
      <c r="S452" s="113"/>
      <c r="T452" s="113"/>
      <c r="U452" s="113"/>
      <c r="V452" s="113"/>
      <c r="W452" s="113"/>
      <c r="X452" s="113"/>
      <c r="Y452" s="113"/>
      <c r="Z452" s="113"/>
      <c r="AA452" s="113"/>
      <c r="AB452" s="113"/>
      <c r="AC452" s="113"/>
      <c r="AD452" s="113"/>
      <c r="AE452" s="113"/>
      <c r="AF452" s="113"/>
      <c r="AG452" s="113"/>
      <c r="AH452" s="113"/>
      <c r="AI452" s="113"/>
    </row>
    <row r="453" spans="1:35" ht="12" outlineLevel="1" x14ac:dyDescent="0.2">
      <c r="A453" s="123"/>
      <c r="B453" s="357"/>
      <c r="C453" s="883" t="s">
        <v>158</v>
      </c>
      <c r="D453" s="884"/>
      <c r="E453" s="885"/>
      <c r="F453" s="897"/>
      <c r="G453" s="896"/>
      <c r="H453" s="898" t="str">
        <f t="shared" si="55"/>
        <v>.</v>
      </c>
      <c r="I453" s="896"/>
      <c r="J453" s="896"/>
      <c r="K453" s="899"/>
      <c r="L453" s="899"/>
      <c r="M453" s="900" t="str">
        <f t="shared" si="56"/>
        <v>.</v>
      </c>
      <c r="N453" s="372"/>
      <c r="O453" s="113"/>
      <c r="P453" s="113"/>
      <c r="Q453" s="113"/>
      <c r="R453" s="113"/>
      <c r="S453" s="113"/>
      <c r="T453" s="113"/>
      <c r="U453" s="113"/>
      <c r="V453" s="113"/>
      <c r="W453" s="113"/>
      <c r="X453" s="113"/>
      <c r="Y453" s="113"/>
      <c r="Z453" s="113"/>
      <c r="AA453" s="113"/>
      <c r="AB453" s="113"/>
      <c r="AC453" s="113"/>
      <c r="AD453" s="113"/>
      <c r="AE453" s="113"/>
      <c r="AF453" s="113"/>
      <c r="AG453" s="113"/>
      <c r="AH453" s="113"/>
      <c r="AI453" s="113"/>
    </row>
    <row r="454" spans="1:35" ht="12" outlineLevel="1" x14ac:dyDescent="0.2">
      <c r="A454" s="123"/>
      <c r="B454" s="357"/>
      <c r="C454" s="883" t="s">
        <v>158</v>
      </c>
      <c r="D454" s="884"/>
      <c r="E454" s="885"/>
      <c r="F454" s="897"/>
      <c r="G454" s="896"/>
      <c r="H454" s="898" t="str">
        <f t="shared" si="55"/>
        <v>.</v>
      </c>
      <c r="I454" s="896"/>
      <c r="J454" s="896"/>
      <c r="K454" s="899"/>
      <c r="L454" s="899"/>
      <c r="M454" s="900" t="str">
        <f t="shared" si="56"/>
        <v>.</v>
      </c>
      <c r="N454" s="372"/>
      <c r="O454" s="113"/>
      <c r="P454" s="113"/>
      <c r="Q454" s="113"/>
      <c r="R454" s="113"/>
      <c r="S454" s="113"/>
      <c r="T454" s="113"/>
      <c r="U454" s="113"/>
      <c r="V454" s="113"/>
      <c r="W454" s="113"/>
      <c r="X454" s="113"/>
      <c r="Y454" s="113"/>
      <c r="Z454" s="113"/>
      <c r="AA454" s="113"/>
      <c r="AB454" s="113"/>
      <c r="AC454" s="113"/>
      <c r="AD454" s="113"/>
      <c r="AE454" s="113"/>
      <c r="AF454" s="113"/>
      <c r="AG454" s="113"/>
      <c r="AH454" s="113"/>
      <c r="AI454" s="113"/>
    </row>
    <row r="455" spans="1:35" ht="12" outlineLevel="1" x14ac:dyDescent="0.2">
      <c r="A455" s="123"/>
      <c r="B455" s="357"/>
      <c r="C455" s="883" t="s">
        <v>158</v>
      </c>
      <c r="D455" s="884"/>
      <c r="E455" s="885"/>
      <c r="F455" s="897"/>
      <c r="G455" s="896"/>
      <c r="H455" s="898" t="str">
        <f t="shared" si="55"/>
        <v>.</v>
      </c>
      <c r="I455" s="896"/>
      <c r="J455" s="896"/>
      <c r="K455" s="899"/>
      <c r="L455" s="899"/>
      <c r="M455" s="900" t="str">
        <f t="shared" si="56"/>
        <v>.</v>
      </c>
      <c r="N455" s="372"/>
      <c r="O455" s="113"/>
      <c r="P455" s="113"/>
      <c r="Q455" s="113"/>
      <c r="R455" s="113"/>
      <c r="S455" s="113"/>
      <c r="T455" s="113"/>
      <c r="U455" s="113"/>
      <c r="V455" s="113"/>
      <c r="W455" s="113"/>
      <c r="X455" s="113"/>
      <c r="Y455" s="113"/>
      <c r="Z455" s="113"/>
      <c r="AA455" s="113"/>
      <c r="AB455" s="113"/>
      <c r="AC455" s="113"/>
      <c r="AD455" s="113"/>
      <c r="AE455" s="113"/>
      <c r="AF455" s="113"/>
      <c r="AG455" s="113"/>
      <c r="AH455" s="113"/>
      <c r="AI455" s="113"/>
    </row>
    <row r="456" spans="1:35" ht="12" outlineLevel="1" x14ac:dyDescent="0.2">
      <c r="A456" s="123"/>
      <c r="B456" s="357"/>
      <c r="C456" s="883" t="s">
        <v>158</v>
      </c>
      <c r="D456" s="884"/>
      <c r="E456" s="885"/>
      <c r="F456" s="897"/>
      <c r="G456" s="896"/>
      <c r="H456" s="898" t="str">
        <f t="shared" si="55"/>
        <v>.</v>
      </c>
      <c r="I456" s="896"/>
      <c r="J456" s="896"/>
      <c r="K456" s="899"/>
      <c r="L456" s="899"/>
      <c r="M456" s="900" t="str">
        <f t="shared" si="56"/>
        <v>.</v>
      </c>
      <c r="N456" s="372"/>
      <c r="O456" s="113"/>
      <c r="P456" s="113"/>
      <c r="Q456" s="113"/>
      <c r="R456" s="113"/>
      <c r="S456" s="113"/>
      <c r="T456" s="113"/>
      <c r="U456" s="113"/>
      <c r="V456" s="113"/>
      <c r="W456" s="113"/>
      <c r="X456" s="113"/>
      <c r="Y456" s="113"/>
      <c r="Z456" s="113"/>
      <c r="AA456" s="113"/>
      <c r="AB456" s="113"/>
      <c r="AC456" s="113"/>
      <c r="AD456" s="113"/>
      <c r="AE456" s="113"/>
      <c r="AF456" s="113"/>
      <c r="AG456" s="113"/>
      <c r="AH456" s="113"/>
      <c r="AI456" s="113"/>
    </row>
    <row r="457" spans="1:35" ht="12" outlineLevel="1" x14ac:dyDescent="0.2">
      <c r="A457" s="123"/>
      <c r="B457" s="357"/>
      <c r="C457" s="890" t="s">
        <v>158</v>
      </c>
      <c r="D457" s="891"/>
      <c r="E457" s="885"/>
      <c r="F457" s="903"/>
      <c r="G457" s="902"/>
      <c r="H457" s="904" t="str">
        <f t="shared" si="55"/>
        <v>.</v>
      </c>
      <c r="I457" s="902"/>
      <c r="J457" s="902"/>
      <c r="K457" s="905"/>
      <c r="L457" s="905"/>
      <c r="M457" s="906" t="str">
        <f>IF(E457="",".",IF(G457&lt;&gt;"",G457*E457+K457*(F457/100),(K457-L457)*(F457/100)+I457*J457))</f>
        <v>.</v>
      </c>
      <c r="N457" s="372"/>
      <c r="O457" s="113"/>
      <c r="P457" s="113"/>
      <c r="Q457" s="113"/>
      <c r="R457" s="113"/>
      <c r="S457" s="113"/>
      <c r="T457" s="113"/>
      <c r="U457" s="113"/>
      <c r="V457" s="113"/>
      <c r="W457" s="113"/>
      <c r="X457" s="113"/>
      <c r="Y457" s="113"/>
      <c r="Z457" s="113"/>
      <c r="AA457" s="113"/>
      <c r="AB457" s="113"/>
      <c r="AC457" s="113"/>
      <c r="AD457" s="113"/>
      <c r="AE457" s="113"/>
      <c r="AF457" s="113"/>
      <c r="AG457" s="113"/>
      <c r="AH457" s="113"/>
      <c r="AI457" s="113"/>
    </row>
    <row r="458" spans="1:35" s="119" customFormat="1" ht="12" customHeight="1" x14ac:dyDescent="0.2">
      <c r="A458" s="123"/>
      <c r="B458" s="371"/>
      <c r="C458" s="1409" t="str">
        <f>C55</f>
        <v>.</v>
      </c>
      <c r="D458" s="1409"/>
      <c r="E458" s="1410"/>
      <c r="F458" s="1410"/>
      <c r="G458" s="1410"/>
      <c r="H458" s="1410"/>
      <c r="I458" s="1410"/>
      <c r="J458" s="1410"/>
      <c r="K458" s="1409"/>
      <c r="L458" s="1411"/>
      <c r="M458" s="1409"/>
      <c r="N458" s="656"/>
      <c r="O458" s="118"/>
      <c r="P458" s="118"/>
      <c r="Q458" s="118"/>
      <c r="R458" s="118"/>
      <c r="S458" s="118"/>
      <c r="T458" s="118"/>
      <c r="U458" s="118"/>
      <c r="V458" s="118"/>
      <c r="W458" s="118"/>
      <c r="X458" s="118"/>
      <c r="Y458" s="118"/>
      <c r="Z458" s="118"/>
      <c r="AA458" s="118"/>
      <c r="AB458" s="118"/>
      <c r="AC458" s="118"/>
      <c r="AD458" s="118"/>
      <c r="AE458" s="118"/>
      <c r="AF458" s="118"/>
      <c r="AG458" s="118"/>
      <c r="AH458" s="118"/>
      <c r="AI458" s="118"/>
    </row>
    <row r="459" spans="1:35" ht="12" x14ac:dyDescent="0.2">
      <c r="A459" s="123"/>
      <c r="B459" s="357"/>
      <c r="C459" s="883" t="s">
        <v>157</v>
      </c>
      <c r="D459" s="884"/>
      <c r="E459" s="885"/>
      <c r="F459" s="886"/>
      <c r="G459" s="884"/>
      <c r="H459" s="887" t="str">
        <f t="shared" ref="H459:H508" si="57">IF(G459="",".",E459*G459/M459)</f>
        <v>.</v>
      </c>
      <c r="I459" s="884"/>
      <c r="J459" s="885"/>
      <c r="K459" s="885"/>
      <c r="L459" s="885"/>
      <c r="M459" s="888" t="str">
        <f t="shared" ref="M459:M507" si="58">IF(E459="",".",IF(G459&lt;&gt;"",G459*E459+K459*(F459/100),(K459-L459)*(F459/100)+I459*J459))</f>
        <v>.</v>
      </c>
      <c r="N459" s="372"/>
      <c r="O459" s="113"/>
      <c r="P459" s="113"/>
      <c r="Q459" s="113"/>
      <c r="R459" s="113"/>
      <c r="S459" s="113"/>
      <c r="T459" s="113"/>
      <c r="U459" s="113"/>
      <c r="V459" s="113"/>
      <c r="W459" s="113"/>
      <c r="X459" s="113"/>
      <c r="Y459" s="113"/>
      <c r="Z459" s="113"/>
      <c r="AA459" s="113"/>
      <c r="AB459" s="113"/>
      <c r="AC459" s="113"/>
      <c r="AD459" s="113"/>
      <c r="AE459" s="113"/>
      <c r="AF459" s="113"/>
      <c r="AG459" s="113"/>
      <c r="AH459" s="113"/>
      <c r="AI459" s="113"/>
    </row>
    <row r="460" spans="1:35" ht="12" outlineLevel="1" x14ac:dyDescent="0.2">
      <c r="A460" s="123"/>
      <c r="B460" s="357"/>
      <c r="C460" s="883" t="s">
        <v>157</v>
      </c>
      <c r="D460" s="884"/>
      <c r="E460" s="885"/>
      <c r="F460" s="897"/>
      <c r="G460" s="896"/>
      <c r="H460" s="898" t="str">
        <f t="shared" si="57"/>
        <v>.</v>
      </c>
      <c r="I460" s="896"/>
      <c r="J460" s="896"/>
      <c r="K460" s="899"/>
      <c r="L460" s="899"/>
      <c r="M460" s="900" t="str">
        <f t="shared" si="58"/>
        <v>.</v>
      </c>
      <c r="N460" s="372"/>
      <c r="O460" s="113"/>
      <c r="P460" s="113"/>
      <c r="Q460" s="113"/>
      <c r="R460" s="113"/>
      <c r="S460" s="113"/>
      <c r="T460" s="113"/>
      <c r="U460" s="113"/>
      <c r="V460" s="113"/>
      <c r="W460" s="113"/>
      <c r="X460" s="113"/>
      <c r="Y460" s="113"/>
      <c r="Z460" s="113"/>
      <c r="AA460" s="113"/>
      <c r="AB460" s="113"/>
      <c r="AC460" s="113"/>
      <c r="AD460" s="113"/>
      <c r="AE460" s="113"/>
      <c r="AF460" s="113"/>
      <c r="AG460" s="113"/>
      <c r="AH460" s="113"/>
      <c r="AI460" s="113"/>
    </row>
    <row r="461" spans="1:35" ht="12" outlineLevel="1" x14ac:dyDescent="0.2">
      <c r="A461" s="123"/>
      <c r="B461" s="357"/>
      <c r="C461" s="883" t="s">
        <v>157</v>
      </c>
      <c r="D461" s="884"/>
      <c r="E461" s="885"/>
      <c r="F461" s="897"/>
      <c r="G461" s="896"/>
      <c r="H461" s="898" t="str">
        <f t="shared" si="57"/>
        <v>.</v>
      </c>
      <c r="I461" s="896"/>
      <c r="J461" s="896"/>
      <c r="K461" s="899"/>
      <c r="L461" s="899"/>
      <c r="M461" s="900" t="str">
        <f t="shared" si="58"/>
        <v>.</v>
      </c>
      <c r="N461" s="372"/>
      <c r="O461" s="113"/>
      <c r="P461" s="113"/>
      <c r="Q461" s="113"/>
      <c r="R461" s="113"/>
      <c r="S461" s="113"/>
      <c r="T461" s="113"/>
      <c r="U461" s="113"/>
      <c r="V461" s="113"/>
      <c r="W461" s="113"/>
      <c r="X461" s="113"/>
      <c r="Y461" s="113"/>
      <c r="Z461" s="113"/>
      <c r="AA461" s="113"/>
      <c r="AB461" s="113"/>
      <c r="AC461" s="113"/>
      <c r="AD461" s="113"/>
      <c r="AE461" s="113"/>
      <c r="AF461" s="113"/>
      <c r="AG461" s="113"/>
      <c r="AH461" s="113"/>
      <c r="AI461" s="113"/>
    </row>
    <row r="462" spans="1:35" ht="12" outlineLevel="1" x14ac:dyDescent="0.2">
      <c r="A462" s="123"/>
      <c r="B462" s="357"/>
      <c r="C462" s="883" t="s">
        <v>157</v>
      </c>
      <c r="D462" s="884"/>
      <c r="E462" s="885"/>
      <c r="F462" s="897"/>
      <c r="G462" s="896"/>
      <c r="H462" s="898" t="str">
        <f t="shared" si="57"/>
        <v>.</v>
      </c>
      <c r="I462" s="896"/>
      <c r="J462" s="896"/>
      <c r="K462" s="899"/>
      <c r="L462" s="899"/>
      <c r="M462" s="900" t="str">
        <f t="shared" si="58"/>
        <v>.</v>
      </c>
      <c r="N462" s="372"/>
      <c r="O462" s="113"/>
      <c r="P462" s="113"/>
      <c r="Q462" s="113"/>
      <c r="R462" s="113"/>
      <c r="S462" s="113"/>
      <c r="T462" s="113"/>
      <c r="U462" s="113"/>
      <c r="V462" s="113"/>
      <c r="W462" s="113"/>
      <c r="X462" s="113"/>
      <c r="Y462" s="113"/>
      <c r="Z462" s="113"/>
      <c r="AA462" s="113"/>
      <c r="AB462" s="113"/>
      <c r="AC462" s="113"/>
      <c r="AD462" s="113"/>
      <c r="AE462" s="113"/>
      <c r="AF462" s="113"/>
      <c r="AG462" s="113"/>
      <c r="AH462" s="113"/>
      <c r="AI462" s="113"/>
    </row>
    <row r="463" spans="1:35" ht="12" outlineLevel="1" x14ac:dyDescent="0.2">
      <c r="A463" s="123"/>
      <c r="B463" s="357"/>
      <c r="C463" s="883" t="s">
        <v>157</v>
      </c>
      <c r="D463" s="884"/>
      <c r="E463" s="885"/>
      <c r="F463" s="897"/>
      <c r="G463" s="896"/>
      <c r="H463" s="898" t="str">
        <f t="shared" si="57"/>
        <v>.</v>
      </c>
      <c r="I463" s="896"/>
      <c r="J463" s="896"/>
      <c r="K463" s="899"/>
      <c r="L463" s="899"/>
      <c r="M463" s="900" t="str">
        <f t="shared" si="58"/>
        <v>.</v>
      </c>
      <c r="N463" s="372"/>
      <c r="O463" s="113"/>
      <c r="P463" s="113"/>
      <c r="Q463" s="113"/>
      <c r="R463" s="113"/>
      <c r="S463" s="113"/>
      <c r="T463" s="113"/>
      <c r="U463" s="113"/>
      <c r="V463" s="113"/>
      <c r="W463" s="113"/>
      <c r="X463" s="113"/>
      <c r="Y463" s="113"/>
      <c r="Z463" s="113"/>
      <c r="AA463" s="113"/>
      <c r="AB463" s="113"/>
      <c r="AC463" s="113"/>
      <c r="AD463" s="113"/>
      <c r="AE463" s="113"/>
      <c r="AF463" s="113"/>
      <c r="AG463" s="113"/>
      <c r="AH463" s="113"/>
      <c r="AI463" s="113"/>
    </row>
    <row r="464" spans="1:35" ht="12" outlineLevel="1" x14ac:dyDescent="0.2">
      <c r="A464" s="123"/>
      <c r="B464" s="357"/>
      <c r="C464" s="883" t="s">
        <v>157</v>
      </c>
      <c r="D464" s="884"/>
      <c r="E464" s="885"/>
      <c r="F464" s="897"/>
      <c r="G464" s="896"/>
      <c r="H464" s="898" t="str">
        <f t="shared" si="57"/>
        <v>.</v>
      </c>
      <c r="I464" s="896"/>
      <c r="J464" s="896"/>
      <c r="K464" s="899"/>
      <c r="L464" s="899"/>
      <c r="M464" s="900" t="str">
        <f t="shared" si="58"/>
        <v>.</v>
      </c>
      <c r="N464" s="372"/>
      <c r="O464" s="113"/>
      <c r="P464" s="113"/>
      <c r="Q464" s="113"/>
      <c r="R464" s="113"/>
      <c r="S464" s="113"/>
      <c r="T464" s="113"/>
      <c r="U464" s="113"/>
      <c r="V464" s="113"/>
      <c r="W464" s="113"/>
      <c r="X464" s="113"/>
      <c r="Y464" s="113"/>
      <c r="Z464" s="113"/>
      <c r="AA464" s="113"/>
      <c r="AB464" s="113"/>
      <c r="AC464" s="113"/>
      <c r="AD464" s="113"/>
      <c r="AE464" s="113"/>
      <c r="AF464" s="113"/>
      <c r="AG464" s="113"/>
      <c r="AH464" s="113"/>
      <c r="AI464" s="113"/>
    </row>
    <row r="465" spans="1:35" ht="12" outlineLevel="1" x14ac:dyDescent="0.2">
      <c r="A465" s="123"/>
      <c r="B465" s="357"/>
      <c r="C465" s="883" t="s">
        <v>157</v>
      </c>
      <c r="D465" s="884"/>
      <c r="E465" s="885"/>
      <c r="F465" s="897"/>
      <c r="G465" s="896"/>
      <c r="H465" s="898" t="str">
        <f t="shared" si="57"/>
        <v>.</v>
      </c>
      <c r="I465" s="896"/>
      <c r="J465" s="896"/>
      <c r="K465" s="899"/>
      <c r="L465" s="899"/>
      <c r="M465" s="900" t="str">
        <f t="shared" si="58"/>
        <v>.</v>
      </c>
      <c r="N465" s="372"/>
      <c r="O465" s="113"/>
      <c r="P465" s="113"/>
      <c r="Q465" s="113"/>
      <c r="R465" s="113"/>
      <c r="S465" s="113"/>
      <c r="T465" s="113"/>
      <c r="U465" s="113"/>
      <c r="V465" s="113"/>
      <c r="W465" s="113"/>
      <c r="X465" s="113"/>
      <c r="Y465" s="113"/>
      <c r="Z465" s="113"/>
      <c r="AA465" s="113"/>
      <c r="AB465" s="113"/>
      <c r="AC465" s="113"/>
      <c r="AD465" s="113"/>
      <c r="AE465" s="113"/>
      <c r="AF465" s="113"/>
      <c r="AG465" s="113"/>
      <c r="AH465" s="113"/>
      <c r="AI465" s="113"/>
    </row>
    <row r="466" spans="1:35" ht="12" outlineLevel="1" x14ac:dyDescent="0.2">
      <c r="A466" s="123"/>
      <c r="B466" s="357"/>
      <c r="C466" s="883" t="s">
        <v>157</v>
      </c>
      <c r="D466" s="884"/>
      <c r="E466" s="885"/>
      <c r="F466" s="897"/>
      <c r="G466" s="896"/>
      <c r="H466" s="898" t="str">
        <f t="shared" si="57"/>
        <v>.</v>
      </c>
      <c r="I466" s="896"/>
      <c r="J466" s="896"/>
      <c r="K466" s="899"/>
      <c r="L466" s="899"/>
      <c r="M466" s="900" t="str">
        <f t="shared" si="58"/>
        <v>.</v>
      </c>
      <c r="N466" s="372"/>
      <c r="O466" s="113"/>
      <c r="P466" s="113"/>
      <c r="Q466" s="113"/>
      <c r="R466" s="113"/>
      <c r="S466" s="113"/>
      <c r="T466" s="113"/>
      <c r="U466" s="113"/>
      <c r="V466" s="113"/>
      <c r="W466" s="113"/>
      <c r="X466" s="113"/>
      <c r="Y466" s="113"/>
      <c r="Z466" s="113"/>
      <c r="AA466" s="113"/>
      <c r="AB466" s="113"/>
      <c r="AC466" s="113"/>
      <c r="AD466" s="113"/>
      <c r="AE466" s="113"/>
      <c r="AF466" s="113"/>
      <c r="AG466" s="113"/>
      <c r="AH466" s="113"/>
      <c r="AI466" s="113"/>
    </row>
    <row r="467" spans="1:35" ht="12" outlineLevel="1" x14ac:dyDescent="0.2">
      <c r="A467" s="123"/>
      <c r="B467" s="357"/>
      <c r="C467" s="883" t="s">
        <v>157</v>
      </c>
      <c r="D467" s="884"/>
      <c r="E467" s="885"/>
      <c r="F467" s="897"/>
      <c r="G467" s="896"/>
      <c r="H467" s="898" t="str">
        <f t="shared" si="57"/>
        <v>.</v>
      </c>
      <c r="I467" s="896"/>
      <c r="J467" s="896"/>
      <c r="K467" s="899"/>
      <c r="L467" s="899"/>
      <c r="M467" s="900" t="str">
        <f t="shared" si="58"/>
        <v>.</v>
      </c>
      <c r="N467" s="372"/>
      <c r="O467" s="113"/>
      <c r="P467" s="113"/>
      <c r="Q467" s="113"/>
      <c r="R467" s="113"/>
      <c r="S467" s="113"/>
      <c r="T467" s="113"/>
      <c r="U467" s="113"/>
      <c r="V467" s="113"/>
      <c r="W467" s="113"/>
      <c r="X467" s="113"/>
      <c r="Y467" s="113"/>
      <c r="Z467" s="113"/>
      <c r="AA467" s="113"/>
      <c r="AB467" s="113"/>
      <c r="AC467" s="113"/>
      <c r="AD467" s="113"/>
      <c r="AE467" s="113"/>
      <c r="AF467" s="113"/>
      <c r="AG467" s="113"/>
      <c r="AH467" s="113"/>
      <c r="AI467" s="113"/>
    </row>
    <row r="468" spans="1:35" ht="12" outlineLevel="1" x14ac:dyDescent="0.2">
      <c r="A468" s="123"/>
      <c r="B468" s="357"/>
      <c r="C468" s="883" t="s">
        <v>157</v>
      </c>
      <c r="D468" s="884"/>
      <c r="E468" s="885"/>
      <c r="F468" s="897"/>
      <c r="G468" s="896"/>
      <c r="H468" s="898" t="str">
        <f t="shared" si="57"/>
        <v>.</v>
      </c>
      <c r="I468" s="896"/>
      <c r="J468" s="896"/>
      <c r="K468" s="899"/>
      <c r="L468" s="899"/>
      <c r="M468" s="900" t="str">
        <f t="shared" si="58"/>
        <v>.</v>
      </c>
      <c r="N468" s="372"/>
      <c r="O468" s="113"/>
      <c r="P468" s="113"/>
      <c r="Q468" s="113"/>
      <c r="R468" s="113"/>
      <c r="S468" s="113"/>
      <c r="T468" s="113"/>
      <c r="U468" s="113"/>
      <c r="V468" s="113"/>
      <c r="W468" s="113"/>
      <c r="X468" s="113"/>
      <c r="Y468" s="113"/>
      <c r="Z468" s="113"/>
      <c r="AA468" s="113"/>
      <c r="AB468" s="113"/>
      <c r="AC468" s="113"/>
      <c r="AD468" s="113"/>
      <c r="AE468" s="113"/>
      <c r="AF468" s="113"/>
      <c r="AG468" s="113"/>
      <c r="AH468" s="113"/>
      <c r="AI468" s="113"/>
    </row>
    <row r="469" spans="1:35" ht="12" x14ac:dyDescent="0.2">
      <c r="A469" s="123"/>
      <c r="B469" s="357"/>
      <c r="C469" s="883" t="s">
        <v>159</v>
      </c>
      <c r="D469" s="884"/>
      <c r="E469" s="885"/>
      <c r="F469" s="897"/>
      <c r="G469" s="896"/>
      <c r="H469" s="898" t="str">
        <f t="shared" si="57"/>
        <v>.</v>
      </c>
      <c r="I469" s="896"/>
      <c r="J469" s="896"/>
      <c r="K469" s="899"/>
      <c r="L469" s="899"/>
      <c r="M469" s="900" t="str">
        <f t="shared" si="58"/>
        <v>.</v>
      </c>
      <c r="N469" s="372"/>
      <c r="O469" s="113"/>
      <c r="P469" s="113"/>
      <c r="Q469" s="113"/>
      <c r="R469" s="113"/>
      <c r="S469" s="113"/>
      <c r="T469" s="113"/>
      <c r="U469" s="113"/>
      <c r="V469" s="113"/>
      <c r="W469" s="113"/>
      <c r="X469" s="113"/>
      <c r="Y469" s="113"/>
      <c r="Z469" s="113"/>
      <c r="AA469" s="113"/>
      <c r="AB469" s="113"/>
      <c r="AC469" s="113"/>
      <c r="AD469" s="113"/>
      <c r="AE469" s="113"/>
      <c r="AF469" s="113"/>
      <c r="AG469" s="113"/>
      <c r="AH469" s="113"/>
      <c r="AI469" s="113"/>
    </row>
    <row r="470" spans="1:35" ht="12" outlineLevel="1" x14ac:dyDescent="0.2">
      <c r="A470" s="123"/>
      <c r="B470" s="357"/>
      <c r="C470" s="883" t="s">
        <v>159</v>
      </c>
      <c r="D470" s="884"/>
      <c r="E470" s="885"/>
      <c r="F470" s="897"/>
      <c r="G470" s="896"/>
      <c r="H470" s="898" t="str">
        <f t="shared" si="57"/>
        <v>.</v>
      </c>
      <c r="I470" s="896"/>
      <c r="J470" s="896"/>
      <c r="K470" s="899"/>
      <c r="L470" s="899"/>
      <c r="M470" s="900" t="str">
        <f t="shared" si="58"/>
        <v>.</v>
      </c>
      <c r="N470" s="372"/>
      <c r="O470" s="113"/>
      <c r="P470" s="113"/>
      <c r="Q470" s="113"/>
      <c r="R470" s="113"/>
      <c r="S470" s="113"/>
      <c r="T470" s="113"/>
      <c r="U470" s="113"/>
      <c r="V470" s="113"/>
      <c r="W470" s="113"/>
      <c r="X470" s="113"/>
      <c r="Y470" s="113"/>
      <c r="Z470" s="113"/>
      <c r="AA470" s="113"/>
      <c r="AB470" s="113"/>
      <c r="AC470" s="113"/>
      <c r="AD470" s="113"/>
      <c r="AE470" s="113"/>
      <c r="AF470" s="113"/>
      <c r="AG470" s="113"/>
      <c r="AH470" s="113"/>
      <c r="AI470" s="113"/>
    </row>
    <row r="471" spans="1:35" ht="12" outlineLevel="1" x14ac:dyDescent="0.2">
      <c r="A471" s="123"/>
      <c r="B471" s="357"/>
      <c r="C471" s="883" t="s">
        <v>159</v>
      </c>
      <c r="D471" s="884"/>
      <c r="E471" s="885"/>
      <c r="F471" s="897"/>
      <c r="G471" s="896"/>
      <c r="H471" s="898" t="str">
        <f t="shared" si="57"/>
        <v>.</v>
      </c>
      <c r="I471" s="896"/>
      <c r="J471" s="896"/>
      <c r="K471" s="899"/>
      <c r="L471" s="899"/>
      <c r="M471" s="900" t="str">
        <f t="shared" si="58"/>
        <v>.</v>
      </c>
      <c r="N471" s="372"/>
      <c r="O471" s="113"/>
      <c r="P471" s="113"/>
      <c r="Q471" s="113"/>
      <c r="R471" s="113"/>
      <c r="S471" s="113"/>
      <c r="T471" s="113"/>
      <c r="U471" s="113"/>
      <c r="V471" s="113"/>
      <c r="W471" s="113"/>
      <c r="X471" s="113"/>
      <c r="Y471" s="113"/>
      <c r="Z471" s="113"/>
      <c r="AA471" s="113"/>
      <c r="AB471" s="113"/>
      <c r="AC471" s="113"/>
      <c r="AD471" s="113"/>
      <c r="AE471" s="113"/>
      <c r="AF471" s="113"/>
      <c r="AG471" s="113"/>
      <c r="AH471" s="113"/>
      <c r="AI471" s="113"/>
    </row>
    <row r="472" spans="1:35" ht="12" outlineLevel="1" x14ac:dyDescent="0.2">
      <c r="A472" s="123"/>
      <c r="B472" s="357"/>
      <c r="C472" s="883" t="s">
        <v>159</v>
      </c>
      <c r="D472" s="884"/>
      <c r="E472" s="885"/>
      <c r="F472" s="897"/>
      <c r="G472" s="896"/>
      <c r="H472" s="898" t="str">
        <f t="shared" si="57"/>
        <v>.</v>
      </c>
      <c r="I472" s="896"/>
      <c r="J472" s="896"/>
      <c r="K472" s="899"/>
      <c r="L472" s="899"/>
      <c r="M472" s="900" t="str">
        <f t="shared" si="58"/>
        <v>.</v>
      </c>
      <c r="N472" s="372"/>
      <c r="O472" s="113"/>
      <c r="P472" s="113"/>
      <c r="Q472" s="113"/>
      <c r="R472" s="113"/>
      <c r="S472" s="113"/>
      <c r="T472" s="113"/>
      <c r="U472" s="113"/>
      <c r="V472" s="113"/>
      <c r="W472" s="113"/>
      <c r="X472" s="113"/>
      <c r="Y472" s="113"/>
      <c r="Z472" s="113"/>
      <c r="AA472" s="113"/>
      <c r="AB472" s="113"/>
      <c r="AC472" s="113"/>
      <c r="AD472" s="113"/>
      <c r="AE472" s="113"/>
      <c r="AF472" s="113"/>
      <c r="AG472" s="113"/>
      <c r="AH472" s="113"/>
      <c r="AI472" s="113"/>
    </row>
    <row r="473" spans="1:35" ht="12" outlineLevel="1" x14ac:dyDescent="0.2">
      <c r="A473" s="123"/>
      <c r="B473" s="357"/>
      <c r="C473" s="883" t="s">
        <v>159</v>
      </c>
      <c r="D473" s="884"/>
      <c r="E473" s="885"/>
      <c r="F473" s="897"/>
      <c r="G473" s="896"/>
      <c r="H473" s="898" t="str">
        <f t="shared" si="57"/>
        <v>.</v>
      </c>
      <c r="I473" s="896"/>
      <c r="J473" s="896"/>
      <c r="K473" s="899"/>
      <c r="L473" s="899"/>
      <c r="M473" s="900" t="str">
        <f t="shared" si="58"/>
        <v>.</v>
      </c>
      <c r="N473" s="372"/>
      <c r="O473" s="113"/>
      <c r="P473" s="113"/>
      <c r="Q473" s="113"/>
      <c r="R473" s="113"/>
      <c r="S473" s="113"/>
      <c r="T473" s="113"/>
      <c r="U473" s="113"/>
      <c r="V473" s="113"/>
      <c r="W473" s="113"/>
      <c r="X473" s="113"/>
      <c r="Y473" s="113"/>
      <c r="Z473" s="113"/>
      <c r="AA473" s="113"/>
      <c r="AB473" s="113"/>
      <c r="AC473" s="113"/>
      <c r="AD473" s="113"/>
      <c r="AE473" s="113"/>
      <c r="AF473" s="113"/>
      <c r="AG473" s="113"/>
      <c r="AH473" s="113"/>
      <c r="AI473" s="113"/>
    </row>
    <row r="474" spans="1:35" ht="12" outlineLevel="1" x14ac:dyDescent="0.2">
      <c r="A474" s="123"/>
      <c r="B474" s="357"/>
      <c r="C474" s="883" t="s">
        <v>159</v>
      </c>
      <c r="D474" s="884"/>
      <c r="E474" s="885"/>
      <c r="F474" s="897"/>
      <c r="G474" s="896"/>
      <c r="H474" s="898" t="str">
        <f t="shared" si="57"/>
        <v>.</v>
      </c>
      <c r="I474" s="896"/>
      <c r="J474" s="896"/>
      <c r="K474" s="899"/>
      <c r="L474" s="899"/>
      <c r="M474" s="900" t="str">
        <f t="shared" si="58"/>
        <v>.</v>
      </c>
      <c r="N474" s="372"/>
      <c r="O474" s="113"/>
      <c r="P474" s="113"/>
      <c r="Q474" s="113"/>
      <c r="R474" s="113"/>
      <c r="S474" s="113"/>
      <c r="T474" s="113"/>
      <c r="U474" s="113"/>
      <c r="V474" s="113"/>
      <c r="W474" s="113"/>
      <c r="X474" s="113"/>
      <c r="Y474" s="113"/>
      <c r="Z474" s="113"/>
      <c r="AA474" s="113"/>
      <c r="AB474" s="113"/>
      <c r="AC474" s="113"/>
      <c r="AD474" s="113"/>
      <c r="AE474" s="113"/>
      <c r="AF474" s="113"/>
      <c r="AG474" s="113"/>
      <c r="AH474" s="113"/>
      <c r="AI474" s="113"/>
    </row>
    <row r="475" spans="1:35" ht="12" outlineLevel="1" x14ac:dyDescent="0.2">
      <c r="A475" s="123"/>
      <c r="B475" s="357"/>
      <c r="C475" s="883" t="s">
        <v>159</v>
      </c>
      <c r="D475" s="884"/>
      <c r="E475" s="885"/>
      <c r="F475" s="897"/>
      <c r="G475" s="896"/>
      <c r="H475" s="898" t="str">
        <f t="shared" si="57"/>
        <v>.</v>
      </c>
      <c r="I475" s="896"/>
      <c r="J475" s="896"/>
      <c r="K475" s="899"/>
      <c r="L475" s="899"/>
      <c r="M475" s="900" t="str">
        <f t="shared" si="58"/>
        <v>.</v>
      </c>
      <c r="N475" s="372"/>
      <c r="O475" s="113"/>
      <c r="P475" s="113"/>
      <c r="Q475" s="113"/>
      <c r="R475" s="113"/>
      <c r="S475" s="113"/>
      <c r="T475" s="113"/>
      <c r="U475" s="113"/>
      <c r="V475" s="113"/>
      <c r="W475" s="113"/>
      <c r="X475" s="113"/>
      <c r="Y475" s="113"/>
      <c r="Z475" s="113"/>
      <c r="AA475" s="113"/>
      <c r="AB475" s="113"/>
      <c r="AC475" s="113"/>
      <c r="AD475" s="113"/>
      <c r="AE475" s="113"/>
      <c r="AF475" s="113"/>
      <c r="AG475" s="113"/>
      <c r="AH475" s="113"/>
      <c r="AI475" s="113"/>
    </row>
    <row r="476" spans="1:35" ht="12" outlineLevel="1" x14ac:dyDescent="0.2">
      <c r="A476" s="123"/>
      <c r="B476" s="357"/>
      <c r="C476" s="883" t="s">
        <v>159</v>
      </c>
      <c r="D476" s="884"/>
      <c r="E476" s="885"/>
      <c r="F476" s="897"/>
      <c r="G476" s="896"/>
      <c r="H476" s="898" t="str">
        <f t="shared" si="57"/>
        <v>.</v>
      </c>
      <c r="I476" s="896"/>
      <c r="J476" s="896"/>
      <c r="K476" s="899"/>
      <c r="L476" s="899"/>
      <c r="M476" s="900" t="str">
        <f t="shared" si="58"/>
        <v>.</v>
      </c>
      <c r="N476" s="372"/>
      <c r="O476" s="113"/>
      <c r="P476" s="113"/>
      <c r="Q476" s="113"/>
      <c r="R476" s="113"/>
      <c r="S476" s="113"/>
      <c r="T476" s="113"/>
      <c r="U476" s="113"/>
      <c r="V476" s="113"/>
      <c r="W476" s="113"/>
      <c r="X476" s="113"/>
      <c r="Y476" s="113"/>
      <c r="Z476" s="113"/>
      <c r="AA476" s="113"/>
      <c r="AB476" s="113"/>
      <c r="AC476" s="113"/>
      <c r="AD476" s="113"/>
      <c r="AE476" s="113"/>
      <c r="AF476" s="113"/>
      <c r="AG476" s="113"/>
      <c r="AH476" s="113"/>
      <c r="AI476" s="113"/>
    </row>
    <row r="477" spans="1:35" ht="12" outlineLevel="1" x14ac:dyDescent="0.2">
      <c r="A477" s="123"/>
      <c r="B477" s="357"/>
      <c r="C477" s="883" t="s">
        <v>159</v>
      </c>
      <c r="D477" s="884"/>
      <c r="E477" s="885"/>
      <c r="F477" s="897"/>
      <c r="G477" s="896"/>
      <c r="H477" s="898" t="str">
        <f t="shared" si="57"/>
        <v>.</v>
      </c>
      <c r="I477" s="896"/>
      <c r="J477" s="896"/>
      <c r="K477" s="899"/>
      <c r="L477" s="899"/>
      <c r="M477" s="900" t="str">
        <f t="shared" si="58"/>
        <v>.</v>
      </c>
      <c r="N477" s="372"/>
      <c r="O477" s="113"/>
      <c r="P477" s="113"/>
      <c r="Q477" s="113"/>
      <c r="R477" s="113"/>
      <c r="S477" s="113"/>
      <c r="T477" s="113"/>
      <c r="U477" s="113"/>
      <c r="V477" s="113"/>
      <c r="W477" s="113"/>
      <c r="X477" s="113"/>
      <c r="Y477" s="113"/>
      <c r="Z477" s="113"/>
      <c r="AA477" s="113"/>
      <c r="AB477" s="113"/>
      <c r="AC477" s="113"/>
      <c r="AD477" s="113"/>
      <c r="AE477" s="113"/>
      <c r="AF477" s="113"/>
      <c r="AG477" s="113"/>
      <c r="AH477" s="113"/>
      <c r="AI477" s="113"/>
    </row>
    <row r="478" spans="1:35" ht="12" outlineLevel="1" x14ac:dyDescent="0.2">
      <c r="A478" s="123"/>
      <c r="B478" s="357"/>
      <c r="C478" s="883" t="s">
        <v>159</v>
      </c>
      <c r="D478" s="884"/>
      <c r="E478" s="885"/>
      <c r="F478" s="897"/>
      <c r="G478" s="896"/>
      <c r="H478" s="898" t="str">
        <f t="shared" si="57"/>
        <v>.</v>
      </c>
      <c r="I478" s="896"/>
      <c r="J478" s="896"/>
      <c r="K478" s="899"/>
      <c r="L478" s="899"/>
      <c r="M478" s="900" t="str">
        <f t="shared" si="58"/>
        <v>.</v>
      </c>
      <c r="N478" s="372"/>
      <c r="O478" s="113"/>
      <c r="P478" s="113"/>
      <c r="Q478" s="113"/>
      <c r="R478" s="113"/>
      <c r="S478" s="113"/>
      <c r="T478" s="113"/>
      <c r="U478" s="113"/>
      <c r="V478" s="113"/>
      <c r="W478" s="113"/>
      <c r="X478" s="113"/>
      <c r="Y478" s="113"/>
      <c r="Z478" s="113"/>
      <c r="AA478" s="113"/>
      <c r="AB478" s="113"/>
      <c r="AC478" s="113"/>
      <c r="AD478" s="113"/>
      <c r="AE478" s="113"/>
      <c r="AF478" s="113"/>
      <c r="AG478" s="113"/>
      <c r="AH478" s="113"/>
      <c r="AI478" s="113"/>
    </row>
    <row r="479" spans="1:35" ht="12" outlineLevel="1" x14ac:dyDescent="0.2">
      <c r="A479" s="123"/>
      <c r="B479" s="357"/>
      <c r="C479" s="883" t="s">
        <v>159</v>
      </c>
      <c r="D479" s="884"/>
      <c r="E479" s="885"/>
      <c r="F479" s="897"/>
      <c r="G479" s="896"/>
      <c r="H479" s="898" t="str">
        <f t="shared" si="57"/>
        <v>.</v>
      </c>
      <c r="I479" s="896"/>
      <c r="J479" s="896"/>
      <c r="K479" s="899"/>
      <c r="L479" s="899"/>
      <c r="M479" s="900" t="str">
        <f t="shared" si="58"/>
        <v>.</v>
      </c>
      <c r="N479" s="372"/>
      <c r="O479" s="113"/>
      <c r="P479" s="113"/>
      <c r="Q479" s="113"/>
      <c r="R479" s="113"/>
      <c r="S479" s="113"/>
      <c r="T479" s="113"/>
      <c r="U479" s="113"/>
      <c r="V479" s="113"/>
      <c r="W479" s="113"/>
      <c r="X479" s="113"/>
      <c r="Y479" s="113"/>
      <c r="Z479" s="113"/>
      <c r="AA479" s="113"/>
      <c r="AB479" s="113"/>
      <c r="AC479" s="113"/>
      <c r="AD479" s="113"/>
      <c r="AE479" s="113"/>
      <c r="AF479" s="113"/>
      <c r="AG479" s="113"/>
      <c r="AH479" s="113"/>
      <c r="AI479" s="113"/>
    </row>
    <row r="480" spans="1:35" ht="12" outlineLevel="1" x14ac:dyDescent="0.2">
      <c r="A480" s="123"/>
      <c r="B480" s="357"/>
      <c r="C480" s="883" t="s">
        <v>159</v>
      </c>
      <c r="D480" s="884"/>
      <c r="E480" s="885"/>
      <c r="F480" s="897"/>
      <c r="G480" s="896"/>
      <c r="H480" s="898" t="str">
        <f t="shared" si="57"/>
        <v>.</v>
      </c>
      <c r="I480" s="896"/>
      <c r="J480" s="896"/>
      <c r="K480" s="899"/>
      <c r="L480" s="899"/>
      <c r="M480" s="900" t="str">
        <f t="shared" si="58"/>
        <v>.</v>
      </c>
      <c r="N480" s="372"/>
      <c r="O480" s="113"/>
      <c r="P480" s="113"/>
      <c r="Q480" s="113"/>
      <c r="R480" s="113"/>
      <c r="S480" s="113"/>
      <c r="T480" s="113"/>
      <c r="U480" s="113"/>
      <c r="V480" s="113"/>
      <c r="W480" s="113"/>
      <c r="X480" s="113"/>
      <c r="Y480" s="113"/>
      <c r="Z480" s="113"/>
      <c r="AA480" s="113"/>
      <c r="AB480" s="113"/>
      <c r="AC480" s="113"/>
      <c r="AD480" s="113"/>
      <c r="AE480" s="113"/>
      <c r="AF480" s="113"/>
      <c r="AG480" s="113"/>
      <c r="AH480" s="113"/>
      <c r="AI480" s="113"/>
    </row>
    <row r="481" spans="1:35" ht="12" outlineLevel="1" x14ac:dyDescent="0.2">
      <c r="A481" s="123"/>
      <c r="B481" s="357"/>
      <c r="C481" s="883" t="s">
        <v>159</v>
      </c>
      <c r="D481" s="884"/>
      <c r="E481" s="885"/>
      <c r="F481" s="897"/>
      <c r="G481" s="896"/>
      <c r="H481" s="898" t="str">
        <f t="shared" si="57"/>
        <v>.</v>
      </c>
      <c r="I481" s="896"/>
      <c r="J481" s="896"/>
      <c r="K481" s="899"/>
      <c r="L481" s="899"/>
      <c r="M481" s="900" t="str">
        <f t="shared" si="58"/>
        <v>.</v>
      </c>
      <c r="N481" s="372"/>
      <c r="O481" s="113"/>
      <c r="P481" s="113"/>
      <c r="Q481" s="113"/>
      <c r="R481" s="113"/>
      <c r="S481" s="113"/>
      <c r="T481" s="113"/>
      <c r="U481" s="113"/>
      <c r="V481" s="113"/>
      <c r="W481" s="113"/>
      <c r="X481" s="113"/>
      <c r="Y481" s="113"/>
      <c r="Z481" s="113"/>
      <c r="AA481" s="113"/>
      <c r="AB481" s="113"/>
      <c r="AC481" s="113"/>
      <c r="AD481" s="113"/>
      <c r="AE481" s="113"/>
      <c r="AF481" s="113"/>
      <c r="AG481" s="113"/>
      <c r="AH481" s="113"/>
      <c r="AI481" s="113"/>
    </row>
    <row r="482" spans="1:35" ht="12" outlineLevel="1" x14ac:dyDescent="0.2">
      <c r="A482" s="123"/>
      <c r="B482" s="357"/>
      <c r="C482" s="883" t="s">
        <v>159</v>
      </c>
      <c r="D482" s="884"/>
      <c r="E482" s="885"/>
      <c r="F482" s="897"/>
      <c r="G482" s="896"/>
      <c r="H482" s="898" t="str">
        <f t="shared" si="57"/>
        <v>.</v>
      </c>
      <c r="I482" s="896"/>
      <c r="J482" s="896"/>
      <c r="K482" s="899"/>
      <c r="L482" s="899"/>
      <c r="M482" s="900" t="str">
        <f t="shared" si="58"/>
        <v>.</v>
      </c>
      <c r="N482" s="372"/>
      <c r="O482" s="113"/>
      <c r="P482" s="113"/>
      <c r="Q482" s="113"/>
      <c r="R482" s="113"/>
      <c r="S482" s="113"/>
      <c r="T482" s="113"/>
      <c r="U482" s="113"/>
      <c r="V482" s="113"/>
      <c r="W482" s="113"/>
      <c r="X482" s="113"/>
      <c r="Y482" s="113"/>
      <c r="Z482" s="113"/>
      <c r="AA482" s="113"/>
      <c r="AB482" s="113"/>
      <c r="AC482" s="113"/>
      <c r="AD482" s="113"/>
      <c r="AE482" s="113"/>
      <c r="AF482" s="113"/>
      <c r="AG482" s="113"/>
      <c r="AH482" s="113"/>
      <c r="AI482" s="113"/>
    </row>
    <row r="483" spans="1:35" ht="12" outlineLevel="1" x14ac:dyDescent="0.2">
      <c r="A483" s="123"/>
      <c r="B483" s="357"/>
      <c r="C483" s="883" t="s">
        <v>159</v>
      </c>
      <c r="D483" s="884"/>
      <c r="E483" s="885"/>
      <c r="F483" s="897"/>
      <c r="G483" s="896"/>
      <c r="H483" s="898" t="str">
        <f t="shared" si="57"/>
        <v>.</v>
      </c>
      <c r="I483" s="896"/>
      <c r="J483" s="896"/>
      <c r="K483" s="899"/>
      <c r="L483" s="899"/>
      <c r="M483" s="900" t="str">
        <f t="shared" si="58"/>
        <v>.</v>
      </c>
      <c r="N483" s="372"/>
      <c r="O483" s="113"/>
      <c r="P483" s="113"/>
      <c r="Q483" s="113"/>
      <c r="R483" s="113"/>
      <c r="S483" s="113"/>
      <c r="T483" s="113"/>
      <c r="U483" s="113"/>
      <c r="V483" s="113"/>
      <c r="W483" s="113"/>
      <c r="X483" s="113"/>
      <c r="Y483" s="113"/>
      <c r="Z483" s="113"/>
      <c r="AA483" s="113"/>
      <c r="AB483" s="113"/>
      <c r="AC483" s="113"/>
      <c r="AD483" s="113"/>
      <c r="AE483" s="113"/>
      <c r="AF483" s="113"/>
      <c r="AG483" s="113"/>
      <c r="AH483" s="113"/>
      <c r="AI483" s="113"/>
    </row>
    <row r="484" spans="1:35" ht="12" outlineLevel="1" x14ac:dyDescent="0.2">
      <c r="A484" s="123"/>
      <c r="B484" s="357"/>
      <c r="C484" s="883" t="s">
        <v>159</v>
      </c>
      <c r="D484" s="884"/>
      <c r="E484" s="885"/>
      <c r="F484" s="897"/>
      <c r="G484" s="896"/>
      <c r="H484" s="898" t="str">
        <f t="shared" si="57"/>
        <v>.</v>
      </c>
      <c r="I484" s="896"/>
      <c r="J484" s="896"/>
      <c r="K484" s="899"/>
      <c r="L484" s="899"/>
      <c r="M484" s="900" t="str">
        <f t="shared" si="58"/>
        <v>.</v>
      </c>
      <c r="N484" s="372"/>
      <c r="O484" s="113"/>
      <c r="P484" s="113"/>
      <c r="Q484" s="113"/>
      <c r="R484" s="113"/>
      <c r="S484" s="113"/>
      <c r="T484" s="113"/>
      <c r="U484" s="113"/>
      <c r="V484" s="113"/>
      <c r="W484" s="113"/>
      <c r="X484" s="113"/>
      <c r="Y484" s="113"/>
      <c r="Z484" s="113"/>
      <c r="AA484" s="113"/>
      <c r="AB484" s="113"/>
      <c r="AC484" s="113"/>
      <c r="AD484" s="113"/>
      <c r="AE484" s="113"/>
      <c r="AF484" s="113"/>
      <c r="AG484" s="113"/>
      <c r="AH484" s="113"/>
      <c r="AI484" s="113"/>
    </row>
    <row r="485" spans="1:35" ht="12" outlineLevel="1" x14ac:dyDescent="0.2">
      <c r="A485" s="123"/>
      <c r="B485" s="357"/>
      <c r="C485" s="883" t="s">
        <v>159</v>
      </c>
      <c r="D485" s="884"/>
      <c r="E485" s="885"/>
      <c r="F485" s="897"/>
      <c r="G485" s="896"/>
      <c r="H485" s="898" t="str">
        <f t="shared" si="57"/>
        <v>.</v>
      </c>
      <c r="I485" s="896"/>
      <c r="J485" s="896"/>
      <c r="K485" s="899"/>
      <c r="L485" s="899"/>
      <c r="M485" s="900" t="str">
        <f t="shared" si="58"/>
        <v>.</v>
      </c>
      <c r="N485" s="372"/>
      <c r="O485" s="113"/>
      <c r="P485" s="113"/>
      <c r="Q485" s="113"/>
      <c r="R485" s="113"/>
      <c r="S485" s="113"/>
      <c r="T485" s="113"/>
      <c r="U485" s="113"/>
      <c r="V485" s="113"/>
      <c r="W485" s="113"/>
      <c r="X485" s="113"/>
      <c r="Y485" s="113"/>
      <c r="Z485" s="113"/>
      <c r="AA485" s="113"/>
      <c r="AB485" s="113"/>
      <c r="AC485" s="113"/>
      <c r="AD485" s="113"/>
      <c r="AE485" s="113"/>
      <c r="AF485" s="113"/>
      <c r="AG485" s="113"/>
      <c r="AH485" s="113"/>
      <c r="AI485" s="113"/>
    </row>
    <row r="486" spans="1:35" ht="12" outlineLevel="1" x14ac:dyDescent="0.2">
      <c r="A486" s="123"/>
      <c r="B486" s="357"/>
      <c r="C486" s="883" t="s">
        <v>159</v>
      </c>
      <c r="D486" s="884"/>
      <c r="E486" s="885"/>
      <c r="F486" s="897"/>
      <c r="G486" s="896"/>
      <c r="H486" s="898" t="str">
        <f t="shared" si="57"/>
        <v>.</v>
      </c>
      <c r="I486" s="896"/>
      <c r="J486" s="896"/>
      <c r="K486" s="899"/>
      <c r="L486" s="899"/>
      <c r="M486" s="900" t="str">
        <f t="shared" si="58"/>
        <v>.</v>
      </c>
      <c r="N486" s="372"/>
      <c r="O486" s="113"/>
      <c r="P486" s="113"/>
      <c r="Q486" s="113"/>
      <c r="R486" s="113"/>
      <c r="S486" s="113"/>
      <c r="T486" s="113"/>
      <c r="U486" s="113"/>
      <c r="V486" s="113"/>
      <c r="W486" s="113"/>
      <c r="X486" s="113"/>
      <c r="Y486" s="113"/>
      <c r="Z486" s="113"/>
      <c r="AA486" s="113"/>
      <c r="AB486" s="113"/>
      <c r="AC486" s="113"/>
      <c r="AD486" s="113"/>
      <c r="AE486" s="113"/>
      <c r="AF486" s="113"/>
      <c r="AG486" s="113"/>
      <c r="AH486" s="113"/>
      <c r="AI486" s="113"/>
    </row>
    <row r="487" spans="1:35" ht="12" outlineLevel="1" x14ac:dyDescent="0.2">
      <c r="A487" s="123"/>
      <c r="B487" s="357"/>
      <c r="C487" s="883" t="s">
        <v>159</v>
      </c>
      <c r="D487" s="884"/>
      <c r="E487" s="885"/>
      <c r="F487" s="897"/>
      <c r="G487" s="896"/>
      <c r="H487" s="898" t="str">
        <f t="shared" si="57"/>
        <v>.</v>
      </c>
      <c r="I487" s="896"/>
      <c r="J487" s="896"/>
      <c r="K487" s="899"/>
      <c r="L487" s="899"/>
      <c r="M487" s="900" t="str">
        <f t="shared" si="58"/>
        <v>.</v>
      </c>
      <c r="N487" s="372"/>
      <c r="O487" s="113"/>
      <c r="P487" s="113"/>
      <c r="Q487" s="113"/>
      <c r="R487" s="113"/>
      <c r="S487" s="113"/>
      <c r="T487" s="113"/>
      <c r="U487" s="113"/>
      <c r="V487" s="113"/>
      <c r="W487" s="113"/>
      <c r="X487" s="113"/>
      <c r="Y487" s="113"/>
      <c r="Z487" s="113"/>
      <c r="AA487" s="113"/>
      <c r="AB487" s="113"/>
      <c r="AC487" s="113"/>
      <c r="AD487" s="113"/>
      <c r="AE487" s="113"/>
      <c r="AF487" s="113"/>
      <c r="AG487" s="113"/>
      <c r="AH487" s="113"/>
      <c r="AI487" s="113"/>
    </row>
    <row r="488" spans="1:35" ht="12" outlineLevel="1" x14ac:dyDescent="0.2">
      <c r="A488" s="123"/>
      <c r="B488" s="357"/>
      <c r="C488" s="883" t="s">
        <v>159</v>
      </c>
      <c r="D488" s="884"/>
      <c r="E488" s="885"/>
      <c r="F488" s="897"/>
      <c r="G488" s="896"/>
      <c r="H488" s="898" t="str">
        <f t="shared" si="57"/>
        <v>.</v>
      </c>
      <c r="I488" s="896"/>
      <c r="J488" s="896"/>
      <c r="K488" s="899"/>
      <c r="L488" s="899"/>
      <c r="M488" s="900" t="str">
        <f t="shared" si="58"/>
        <v>.</v>
      </c>
      <c r="N488" s="372"/>
      <c r="O488" s="113"/>
      <c r="P488" s="113"/>
      <c r="Q488" s="113"/>
      <c r="R488" s="113"/>
      <c r="S488" s="113"/>
      <c r="T488" s="113"/>
      <c r="U488" s="113"/>
      <c r="V488" s="113"/>
      <c r="W488" s="113"/>
      <c r="X488" s="113"/>
      <c r="Y488" s="113"/>
      <c r="Z488" s="113"/>
      <c r="AA488" s="113"/>
      <c r="AB488" s="113"/>
      <c r="AC488" s="113"/>
      <c r="AD488" s="113"/>
      <c r="AE488" s="113"/>
      <c r="AF488" s="113"/>
      <c r="AG488" s="113"/>
      <c r="AH488" s="113"/>
      <c r="AI488" s="113"/>
    </row>
    <row r="489" spans="1:35" ht="12" x14ac:dyDescent="0.2">
      <c r="A489" s="123"/>
      <c r="B489" s="357"/>
      <c r="C489" s="883" t="s">
        <v>156</v>
      </c>
      <c r="D489" s="884"/>
      <c r="E489" s="885"/>
      <c r="F489" s="897"/>
      <c r="G489" s="896"/>
      <c r="H489" s="898" t="str">
        <f t="shared" si="57"/>
        <v>.</v>
      </c>
      <c r="I489" s="896"/>
      <c r="J489" s="896"/>
      <c r="K489" s="899"/>
      <c r="L489" s="899"/>
      <c r="M489" s="900" t="str">
        <f t="shared" si="58"/>
        <v>.</v>
      </c>
      <c r="N489" s="372"/>
      <c r="O489" s="113"/>
      <c r="P489" s="113"/>
      <c r="Q489" s="113"/>
      <c r="R489" s="113"/>
      <c r="S489" s="113"/>
      <c r="T489" s="113"/>
      <c r="U489" s="113"/>
      <c r="V489" s="113"/>
      <c r="W489" s="113"/>
      <c r="X489" s="113"/>
      <c r="Y489" s="113"/>
      <c r="Z489" s="113"/>
      <c r="AA489" s="113"/>
      <c r="AB489" s="113"/>
      <c r="AC489" s="113"/>
      <c r="AD489" s="113"/>
      <c r="AE489" s="113"/>
      <c r="AF489" s="113"/>
      <c r="AG489" s="113"/>
      <c r="AH489" s="113"/>
      <c r="AI489" s="113"/>
    </row>
    <row r="490" spans="1:35" ht="12" outlineLevel="1" x14ac:dyDescent="0.2">
      <c r="A490" s="123"/>
      <c r="B490" s="357"/>
      <c r="C490" s="883" t="s">
        <v>156</v>
      </c>
      <c r="D490" s="884"/>
      <c r="E490" s="885"/>
      <c r="F490" s="897"/>
      <c r="G490" s="896"/>
      <c r="H490" s="898" t="str">
        <f t="shared" si="57"/>
        <v>.</v>
      </c>
      <c r="I490" s="896"/>
      <c r="J490" s="896"/>
      <c r="K490" s="899"/>
      <c r="L490" s="899"/>
      <c r="M490" s="900" t="str">
        <f t="shared" si="58"/>
        <v>.</v>
      </c>
      <c r="N490" s="372"/>
      <c r="O490" s="113"/>
      <c r="P490" s="113"/>
      <c r="Q490" s="113"/>
      <c r="R490" s="113"/>
      <c r="S490" s="113"/>
      <c r="T490" s="113"/>
      <c r="U490" s="113"/>
      <c r="V490" s="113"/>
      <c r="W490" s="113"/>
      <c r="X490" s="113"/>
      <c r="Y490" s="113"/>
      <c r="Z490" s="113"/>
      <c r="AA490" s="113"/>
      <c r="AB490" s="113"/>
      <c r="AC490" s="113"/>
      <c r="AD490" s="113"/>
      <c r="AE490" s="113"/>
      <c r="AF490" s="113"/>
      <c r="AG490" s="113"/>
      <c r="AH490" s="113"/>
      <c r="AI490" s="113"/>
    </row>
    <row r="491" spans="1:35" ht="12" outlineLevel="1" x14ac:dyDescent="0.2">
      <c r="A491" s="123"/>
      <c r="B491" s="357"/>
      <c r="C491" s="883" t="s">
        <v>156</v>
      </c>
      <c r="D491" s="884"/>
      <c r="E491" s="885"/>
      <c r="F491" s="897"/>
      <c r="G491" s="896"/>
      <c r="H491" s="898" t="str">
        <f t="shared" si="57"/>
        <v>.</v>
      </c>
      <c r="I491" s="896"/>
      <c r="J491" s="896"/>
      <c r="K491" s="899"/>
      <c r="L491" s="899"/>
      <c r="M491" s="900" t="str">
        <f t="shared" si="58"/>
        <v>.</v>
      </c>
      <c r="N491" s="372"/>
      <c r="O491" s="113"/>
      <c r="P491" s="113"/>
      <c r="Q491" s="113"/>
      <c r="R491" s="113"/>
      <c r="S491" s="113"/>
      <c r="T491" s="113"/>
      <c r="U491" s="113"/>
      <c r="V491" s="113"/>
      <c r="W491" s="113"/>
      <c r="X491" s="113"/>
      <c r="Y491" s="113"/>
      <c r="Z491" s="113"/>
      <c r="AA491" s="113"/>
      <c r="AB491" s="113"/>
      <c r="AC491" s="113"/>
      <c r="AD491" s="113"/>
      <c r="AE491" s="113"/>
      <c r="AF491" s="113"/>
      <c r="AG491" s="113"/>
      <c r="AH491" s="113"/>
      <c r="AI491" s="113"/>
    </row>
    <row r="492" spans="1:35" ht="12" outlineLevel="1" x14ac:dyDescent="0.2">
      <c r="A492" s="123"/>
      <c r="B492" s="357"/>
      <c r="C492" s="883" t="s">
        <v>156</v>
      </c>
      <c r="D492" s="884"/>
      <c r="E492" s="885"/>
      <c r="F492" s="897"/>
      <c r="G492" s="896"/>
      <c r="H492" s="898" t="str">
        <f t="shared" si="57"/>
        <v>.</v>
      </c>
      <c r="I492" s="896"/>
      <c r="J492" s="896"/>
      <c r="K492" s="899"/>
      <c r="L492" s="899"/>
      <c r="M492" s="900" t="str">
        <f t="shared" si="58"/>
        <v>.</v>
      </c>
      <c r="N492" s="372"/>
      <c r="O492" s="113"/>
      <c r="P492" s="113"/>
      <c r="Q492" s="113"/>
      <c r="R492" s="113"/>
      <c r="S492" s="113"/>
      <c r="T492" s="113"/>
      <c r="U492" s="113"/>
      <c r="V492" s="113"/>
      <c r="W492" s="113"/>
      <c r="X492" s="113"/>
      <c r="Y492" s="113"/>
      <c r="Z492" s="113"/>
      <c r="AA492" s="113"/>
      <c r="AB492" s="113"/>
      <c r="AC492" s="113"/>
      <c r="AD492" s="113"/>
      <c r="AE492" s="113"/>
      <c r="AF492" s="113"/>
      <c r="AG492" s="113"/>
      <c r="AH492" s="113"/>
      <c r="AI492" s="113"/>
    </row>
    <row r="493" spans="1:35" ht="12" outlineLevel="1" x14ac:dyDescent="0.2">
      <c r="A493" s="123"/>
      <c r="B493" s="357"/>
      <c r="C493" s="883" t="s">
        <v>156</v>
      </c>
      <c r="D493" s="884"/>
      <c r="E493" s="885"/>
      <c r="F493" s="897"/>
      <c r="G493" s="896"/>
      <c r="H493" s="898" t="str">
        <f t="shared" si="57"/>
        <v>.</v>
      </c>
      <c r="I493" s="896"/>
      <c r="J493" s="896"/>
      <c r="K493" s="899"/>
      <c r="L493" s="899"/>
      <c r="M493" s="900" t="str">
        <f t="shared" si="58"/>
        <v>.</v>
      </c>
      <c r="N493" s="372"/>
      <c r="O493" s="113"/>
      <c r="P493" s="113"/>
      <c r="Q493" s="113"/>
      <c r="R493" s="113"/>
      <c r="S493" s="113"/>
      <c r="T493" s="113"/>
      <c r="U493" s="113"/>
      <c r="V493" s="113"/>
      <c r="W493" s="113"/>
      <c r="X493" s="113"/>
      <c r="Y493" s="113"/>
      <c r="Z493" s="113"/>
      <c r="AA493" s="113"/>
      <c r="AB493" s="113"/>
      <c r="AC493" s="113"/>
      <c r="AD493" s="113"/>
      <c r="AE493" s="113"/>
      <c r="AF493" s="113"/>
      <c r="AG493" s="113"/>
      <c r="AH493" s="113"/>
      <c r="AI493" s="113"/>
    </row>
    <row r="494" spans="1:35" ht="12" outlineLevel="1" x14ac:dyDescent="0.2">
      <c r="A494" s="123"/>
      <c r="B494" s="357"/>
      <c r="C494" s="883" t="s">
        <v>156</v>
      </c>
      <c r="D494" s="884"/>
      <c r="E494" s="885"/>
      <c r="F494" s="897"/>
      <c r="G494" s="896"/>
      <c r="H494" s="898" t="str">
        <f t="shared" si="57"/>
        <v>.</v>
      </c>
      <c r="I494" s="896"/>
      <c r="J494" s="896"/>
      <c r="K494" s="899"/>
      <c r="L494" s="899"/>
      <c r="M494" s="900" t="str">
        <f t="shared" si="58"/>
        <v>.</v>
      </c>
      <c r="N494" s="372"/>
      <c r="O494" s="113"/>
      <c r="P494" s="113"/>
      <c r="Q494" s="113"/>
      <c r="R494" s="113"/>
      <c r="S494" s="113"/>
      <c r="T494" s="113"/>
      <c r="U494" s="113"/>
      <c r="V494" s="113"/>
      <c r="W494" s="113"/>
      <c r="X494" s="113"/>
      <c r="Y494" s="113"/>
      <c r="Z494" s="113"/>
      <c r="AA494" s="113"/>
      <c r="AB494" s="113"/>
      <c r="AC494" s="113"/>
      <c r="AD494" s="113"/>
      <c r="AE494" s="113"/>
      <c r="AF494" s="113"/>
      <c r="AG494" s="113"/>
      <c r="AH494" s="113"/>
      <c r="AI494" s="113"/>
    </row>
    <row r="495" spans="1:35" ht="12" outlineLevel="1" x14ac:dyDescent="0.2">
      <c r="A495" s="123"/>
      <c r="B495" s="357"/>
      <c r="C495" s="883" t="s">
        <v>156</v>
      </c>
      <c r="D495" s="884"/>
      <c r="E495" s="885"/>
      <c r="F495" s="897"/>
      <c r="G495" s="896"/>
      <c r="H495" s="898" t="str">
        <f t="shared" si="57"/>
        <v>.</v>
      </c>
      <c r="I495" s="896"/>
      <c r="J495" s="896"/>
      <c r="K495" s="899"/>
      <c r="L495" s="899"/>
      <c r="M495" s="900" t="str">
        <f t="shared" si="58"/>
        <v>.</v>
      </c>
      <c r="N495" s="372"/>
      <c r="O495" s="113"/>
      <c r="P495" s="113"/>
      <c r="Q495" s="113"/>
      <c r="R495" s="113"/>
      <c r="S495" s="113"/>
      <c r="T495" s="113"/>
      <c r="U495" s="113"/>
      <c r="V495" s="113"/>
      <c r="W495" s="113"/>
      <c r="X495" s="113"/>
      <c r="Y495" s="113"/>
      <c r="Z495" s="113"/>
      <c r="AA495" s="113"/>
      <c r="AB495" s="113"/>
      <c r="AC495" s="113"/>
      <c r="AD495" s="113"/>
      <c r="AE495" s="113"/>
      <c r="AF495" s="113"/>
      <c r="AG495" s="113"/>
      <c r="AH495" s="113"/>
      <c r="AI495" s="113"/>
    </row>
    <row r="496" spans="1:35" ht="12" outlineLevel="1" x14ac:dyDescent="0.2">
      <c r="A496" s="123"/>
      <c r="B496" s="357"/>
      <c r="C496" s="883" t="s">
        <v>156</v>
      </c>
      <c r="D496" s="884"/>
      <c r="E496" s="885"/>
      <c r="F496" s="897"/>
      <c r="G496" s="896"/>
      <c r="H496" s="898" t="str">
        <f t="shared" si="57"/>
        <v>.</v>
      </c>
      <c r="I496" s="896"/>
      <c r="J496" s="896"/>
      <c r="K496" s="899"/>
      <c r="L496" s="899"/>
      <c r="M496" s="900" t="str">
        <f t="shared" si="58"/>
        <v>.</v>
      </c>
      <c r="N496" s="372"/>
      <c r="O496" s="113"/>
      <c r="P496" s="113"/>
      <c r="Q496" s="113"/>
      <c r="R496" s="113"/>
      <c r="S496" s="113"/>
      <c r="T496" s="113"/>
      <c r="U496" s="113"/>
      <c r="V496" s="113"/>
      <c r="W496" s="113"/>
      <c r="X496" s="113"/>
      <c r="Y496" s="113"/>
      <c r="Z496" s="113"/>
      <c r="AA496" s="113"/>
      <c r="AB496" s="113"/>
      <c r="AC496" s="113"/>
      <c r="AD496" s="113"/>
      <c r="AE496" s="113"/>
      <c r="AF496" s="113"/>
      <c r="AG496" s="113"/>
      <c r="AH496" s="113"/>
      <c r="AI496" s="113"/>
    </row>
    <row r="497" spans="1:35" ht="12" outlineLevel="1" x14ac:dyDescent="0.2">
      <c r="A497" s="123"/>
      <c r="B497" s="357"/>
      <c r="C497" s="883" t="s">
        <v>156</v>
      </c>
      <c r="D497" s="884"/>
      <c r="E497" s="885"/>
      <c r="F497" s="897"/>
      <c r="G497" s="896"/>
      <c r="H497" s="898" t="str">
        <f t="shared" si="57"/>
        <v>.</v>
      </c>
      <c r="I497" s="896"/>
      <c r="J497" s="896"/>
      <c r="K497" s="899"/>
      <c r="L497" s="899"/>
      <c r="M497" s="900" t="str">
        <f t="shared" si="58"/>
        <v>.</v>
      </c>
      <c r="N497" s="372"/>
      <c r="O497" s="113"/>
      <c r="P497" s="113"/>
      <c r="Q497" s="113"/>
      <c r="R497" s="113"/>
      <c r="S497" s="113"/>
      <c r="T497" s="113"/>
      <c r="U497" s="113"/>
      <c r="V497" s="113"/>
      <c r="W497" s="113"/>
      <c r="X497" s="113"/>
      <c r="Y497" s="113"/>
      <c r="Z497" s="113"/>
      <c r="AA497" s="113"/>
      <c r="AB497" s="113"/>
      <c r="AC497" s="113"/>
      <c r="AD497" s="113"/>
      <c r="AE497" s="113"/>
      <c r="AF497" s="113"/>
      <c r="AG497" s="113"/>
      <c r="AH497" s="113"/>
      <c r="AI497" s="113"/>
    </row>
    <row r="498" spans="1:35" ht="12" outlineLevel="1" x14ac:dyDescent="0.2">
      <c r="A498" s="123"/>
      <c r="B498" s="357"/>
      <c r="C498" s="883" t="s">
        <v>156</v>
      </c>
      <c r="D498" s="884"/>
      <c r="E498" s="885"/>
      <c r="F498" s="897"/>
      <c r="G498" s="896"/>
      <c r="H498" s="898" t="str">
        <f t="shared" si="57"/>
        <v>.</v>
      </c>
      <c r="I498" s="896"/>
      <c r="J498" s="896"/>
      <c r="K498" s="901"/>
      <c r="L498" s="901"/>
      <c r="M498" s="900" t="str">
        <f t="shared" si="58"/>
        <v>.</v>
      </c>
      <c r="N498" s="372"/>
      <c r="O498" s="113"/>
      <c r="P498" s="113"/>
      <c r="Q498" s="113"/>
      <c r="R498" s="113"/>
      <c r="S498" s="113"/>
      <c r="T498" s="113"/>
      <c r="U498" s="113"/>
      <c r="V498" s="113"/>
      <c r="W498" s="113"/>
      <c r="X498" s="113"/>
      <c r="Y498" s="113"/>
      <c r="Z498" s="113"/>
      <c r="AA498" s="113"/>
      <c r="AB498" s="113"/>
      <c r="AC498" s="113"/>
      <c r="AD498" s="113"/>
      <c r="AE498" s="113"/>
      <c r="AF498" s="113"/>
      <c r="AG498" s="113"/>
      <c r="AH498" s="113"/>
      <c r="AI498" s="113"/>
    </row>
    <row r="499" spans="1:35" ht="12" x14ac:dyDescent="0.2">
      <c r="A499" s="123"/>
      <c r="B499" s="357"/>
      <c r="C499" s="883" t="s">
        <v>158</v>
      </c>
      <c r="D499" s="884"/>
      <c r="E499" s="885"/>
      <c r="F499" s="897"/>
      <c r="G499" s="896"/>
      <c r="H499" s="898" t="str">
        <f t="shared" si="57"/>
        <v>.</v>
      </c>
      <c r="I499" s="896"/>
      <c r="J499" s="896"/>
      <c r="K499" s="899"/>
      <c r="L499" s="899"/>
      <c r="M499" s="900" t="str">
        <f t="shared" si="58"/>
        <v>.</v>
      </c>
      <c r="N499" s="372"/>
      <c r="O499" s="113"/>
      <c r="P499" s="113"/>
      <c r="Q499" s="113"/>
      <c r="R499" s="113"/>
      <c r="S499" s="113"/>
      <c r="T499" s="113"/>
      <c r="U499" s="113"/>
      <c r="V499" s="113"/>
      <c r="W499" s="113"/>
      <c r="X499" s="113"/>
      <c r="Y499" s="113"/>
      <c r="Z499" s="113"/>
      <c r="AA499" s="113"/>
      <c r="AB499" s="113"/>
      <c r="AC499" s="113"/>
      <c r="AD499" s="113"/>
      <c r="AE499" s="113"/>
      <c r="AF499" s="113"/>
      <c r="AG499" s="113"/>
      <c r="AH499" s="113"/>
      <c r="AI499" s="113"/>
    </row>
    <row r="500" spans="1:35" ht="12" outlineLevel="1" x14ac:dyDescent="0.2">
      <c r="A500" s="123"/>
      <c r="B500" s="357"/>
      <c r="C500" s="883" t="s">
        <v>158</v>
      </c>
      <c r="D500" s="884"/>
      <c r="E500" s="885"/>
      <c r="F500" s="897"/>
      <c r="G500" s="896"/>
      <c r="H500" s="898" t="str">
        <f t="shared" si="57"/>
        <v>.</v>
      </c>
      <c r="I500" s="896"/>
      <c r="J500" s="896"/>
      <c r="K500" s="899"/>
      <c r="L500" s="899"/>
      <c r="M500" s="900" t="str">
        <f t="shared" si="58"/>
        <v>.</v>
      </c>
      <c r="N500" s="372"/>
      <c r="O500" s="113"/>
      <c r="P500" s="113"/>
      <c r="Q500" s="113"/>
      <c r="R500" s="113"/>
      <c r="S500" s="113"/>
      <c r="T500" s="113"/>
      <c r="U500" s="113"/>
      <c r="V500" s="113"/>
      <c r="W500" s="113"/>
      <c r="X500" s="113"/>
      <c r="Y500" s="113"/>
      <c r="Z500" s="113"/>
      <c r="AA500" s="113"/>
      <c r="AB500" s="113"/>
      <c r="AC500" s="113"/>
      <c r="AD500" s="113"/>
      <c r="AE500" s="113"/>
      <c r="AF500" s="113"/>
      <c r="AG500" s="113"/>
      <c r="AH500" s="113"/>
      <c r="AI500" s="113"/>
    </row>
    <row r="501" spans="1:35" ht="12" outlineLevel="1" x14ac:dyDescent="0.2">
      <c r="A501" s="123"/>
      <c r="B501" s="357"/>
      <c r="C501" s="883" t="s">
        <v>158</v>
      </c>
      <c r="D501" s="884"/>
      <c r="E501" s="885"/>
      <c r="F501" s="897"/>
      <c r="G501" s="896"/>
      <c r="H501" s="898" t="str">
        <f t="shared" si="57"/>
        <v>.</v>
      </c>
      <c r="I501" s="896"/>
      <c r="J501" s="896"/>
      <c r="K501" s="899"/>
      <c r="L501" s="899"/>
      <c r="M501" s="900" t="str">
        <f t="shared" si="58"/>
        <v>.</v>
      </c>
      <c r="N501" s="372"/>
      <c r="O501" s="113"/>
      <c r="P501" s="113"/>
      <c r="Q501" s="113"/>
      <c r="R501" s="113"/>
      <c r="S501" s="113"/>
      <c r="T501" s="113"/>
      <c r="U501" s="113"/>
      <c r="V501" s="113"/>
      <c r="W501" s="113"/>
      <c r="X501" s="113"/>
      <c r="Y501" s="113"/>
      <c r="Z501" s="113"/>
      <c r="AA501" s="113"/>
      <c r="AB501" s="113"/>
      <c r="AC501" s="113"/>
      <c r="AD501" s="113"/>
      <c r="AE501" s="113"/>
      <c r="AF501" s="113"/>
      <c r="AG501" s="113"/>
      <c r="AH501" s="113"/>
      <c r="AI501" s="113"/>
    </row>
    <row r="502" spans="1:35" ht="12" outlineLevel="1" x14ac:dyDescent="0.2">
      <c r="A502" s="123"/>
      <c r="B502" s="357"/>
      <c r="C502" s="883" t="s">
        <v>158</v>
      </c>
      <c r="D502" s="884"/>
      <c r="E502" s="885"/>
      <c r="F502" s="897"/>
      <c r="G502" s="896"/>
      <c r="H502" s="898" t="str">
        <f t="shared" si="57"/>
        <v>.</v>
      </c>
      <c r="I502" s="896"/>
      <c r="J502" s="896"/>
      <c r="K502" s="899"/>
      <c r="L502" s="899"/>
      <c r="M502" s="900" t="str">
        <f t="shared" si="58"/>
        <v>.</v>
      </c>
      <c r="N502" s="372"/>
      <c r="O502" s="113"/>
      <c r="P502" s="113"/>
      <c r="Q502" s="113"/>
      <c r="R502" s="113"/>
      <c r="S502" s="113"/>
      <c r="T502" s="113"/>
      <c r="U502" s="113"/>
      <c r="V502" s="113"/>
      <c r="W502" s="113"/>
      <c r="X502" s="113"/>
      <c r="Y502" s="113"/>
      <c r="Z502" s="113"/>
      <c r="AA502" s="113"/>
      <c r="AB502" s="113"/>
      <c r="AC502" s="113"/>
      <c r="AD502" s="113"/>
      <c r="AE502" s="113"/>
      <c r="AF502" s="113"/>
      <c r="AG502" s="113"/>
      <c r="AH502" s="113"/>
      <c r="AI502" s="113"/>
    </row>
    <row r="503" spans="1:35" ht="12" outlineLevel="1" x14ac:dyDescent="0.2">
      <c r="A503" s="123"/>
      <c r="B503" s="357"/>
      <c r="C503" s="883" t="s">
        <v>158</v>
      </c>
      <c r="D503" s="884"/>
      <c r="E503" s="885"/>
      <c r="F503" s="897"/>
      <c r="G503" s="896"/>
      <c r="H503" s="898" t="str">
        <f t="shared" si="57"/>
        <v>.</v>
      </c>
      <c r="I503" s="896"/>
      <c r="J503" s="896"/>
      <c r="K503" s="899"/>
      <c r="L503" s="899"/>
      <c r="M503" s="900" t="str">
        <f t="shared" si="58"/>
        <v>.</v>
      </c>
      <c r="N503" s="372"/>
      <c r="O503" s="113"/>
      <c r="P503" s="113"/>
      <c r="Q503" s="113"/>
      <c r="R503" s="113"/>
      <c r="S503" s="113"/>
      <c r="T503" s="113"/>
      <c r="U503" s="113"/>
      <c r="V503" s="113"/>
      <c r="W503" s="113"/>
      <c r="X503" s="113"/>
      <c r="Y503" s="113"/>
      <c r="Z503" s="113"/>
      <c r="AA503" s="113"/>
      <c r="AB503" s="113"/>
      <c r="AC503" s="113"/>
      <c r="AD503" s="113"/>
      <c r="AE503" s="113"/>
      <c r="AF503" s="113"/>
      <c r="AG503" s="113"/>
      <c r="AH503" s="113"/>
      <c r="AI503" s="113"/>
    </row>
    <row r="504" spans="1:35" ht="12" outlineLevel="1" x14ac:dyDescent="0.2">
      <c r="A504" s="123"/>
      <c r="B504" s="357"/>
      <c r="C504" s="883" t="s">
        <v>158</v>
      </c>
      <c r="D504" s="884"/>
      <c r="E504" s="885"/>
      <c r="F504" s="897"/>
      <c r="G504" s="896"/>
      <c r="H504" s="898" t="str">
        <f t="shared" si="57"/>
        <v>.</v>
      </c>
      <c r="I504" s="896"/>
      <c r="J504" s="896"/>
      <c r="K504" s="899"/>
      <c r="L504" s="899"/>
      <c r="M504" s="900" t="str">
        <f t="shared" si="58"/>
        <v>.</v>
      </c>
      <c r="N504" s="372"/>
      <c r="O504" s="113"/>
      <c r="P504" s="113"/>
      <c r="Q504" s="113"/>
      <c r="R504" s="113"/>
      <c r="S504" s="113"/>
      <c r="T504" s="113"/>
      <c r="U504" s="113"/>
      <c r="V504" s="113"/>
      <c r="W504" s="113"/>
      <c r="X504" s="113"/>
      <c r="Y504" s="113"/>
      <c r="Z504" s="113"/>
      <c r="AA504" s="113"/>
      <c r="AB504" s="113"/>
      <c r="AC504" s="113"/>
      <c r="AD504" s="113"/>
      <c r="AE504" s="113"/>
      <c r="AF504" s="113"/>
      <c r="AG504" s="113"/>
      <c r="AH504" s="113"/>
      <c r="AI504" s="113"/>
    </row>
    <row r="505" spans="1:35" ht="12" outlineLevel="1" x14ac:dyDescent="0.2">
      <c r="A505" s="123"/>
      <c r="B505" s="357"/>
      <c r="C505" s="883" t="s">
        <v>158</v>
      </c>
      <c r="D505" s="884"/>
      <c r="E505" s="885"/>
      <c r="F505" s="897"/>
      <c r="G505" s="896"/>
      <c r="H505" s="898" t="str">
        <f t="shared" si="57"/>
        <v>.</v>
      </c>
      <c r="I505" s="896"/>
      <c r="J505" s="896"/>
      <c r="K505" s="899"/>
      <c r="L505" s="899"/>
      <c r="M505" s="900" t="str">
        <f t="shared" si="58"/>
        <v>.</v>
      </c>
      <c r="N505" s="372"/>
      <c r="O505" s="113"/>
      <c r="P505" s="113"/>
      <c r="Q505" s="113"/>
      <c r="R505" s="113"/>
      <c r="S505" s="113"/>
      <c r="T505" s="113"/>
      <c r="U505" s="113"/>
      <c r="V505" s="113"/>
      <c r="W505" s="113"/>
      <c r="X505" s="113"/>
      <c r="Y505" s="113"/>
      <c r="Z505" s="113"/>
      <c r="AA505" s="113"/>
      <c r="AB505" s="113"/>
      <c r="AC505" s="113"/>
      <c r="AD505" s="113"/>
      <c r="AE505" s="113"/>
      <c r="AF505" s="113"/>
      <c r="AG505" s="113"/>
      <c r="AH505" s="113"/>
      <c r="AI505" s="113"/>
    </row>
    <row r="506" spans="1:35" ht="12" outlineLevel="1" x14ac:dyDescent="0.2">
      <c r="A506" s="123"/>
      <c r="B506" s="357"/>
      <c r="C506" s="883" t="s">
        <v>158</v>
      </c>
      <c r="D506" s="884"/>
      <c r="E506" s="885"/>
      <c r="F506" s="897"/>
      <c r="G506" s="896"/>
      <c r="H506" s="898" t="str">
        <f t="shared" si="57"/>
        <v>.</v>
      </c>
      <c r="I506" s="896"/>
      <c r="J506" s="896"/>
      <c r="K506" s="899"/>
      <c r="L506" s="899"/>
      <c r="M506" s="900" t="str">
        <f t="shared" si="58"/>
        <v>.</v>
      </c>
      <c r="N506" s="372"/>
      <c r="O506" s="113"/>
      <c r="P506" s="113"/>
      <c r="Q506" s="113"/>
      <c r="R506" s="113"/>
      <c r="S506" s="113"/>
      <c r="T506" s="113"/>
      <c r="U506" s="113"/>
      <c r="V506" s="113"/>
      <c r="W506" s="113"/>
      <c r="X506" s="113"/>
      <c r="Y506" s="113"/>
      <c r="Z506" s="113"/>
      <c r="AA506" s="113"/>
      <c r="AB506" s="113"/>
      <c r="AC506" s="113"/>
      <c r="AD506" s="113"/>
      <c r="AE506" s="113"/>
      <c r="AF506" s="113"/>
      <c r="AG506" s="113"/>
      <c r="AH506" s="113"/>
      <c r="AI506" s="113"/>
    </row>
    <row r="507" spans="1:35" ht="12" outlineLevel="1" x14ac:dyDescent="0.2">
      <c r="A507" s="123"/>
      <c r="B507" s="357"/>
      <c r="C507" s="883" t="s">
        <v>158</v>
      </c>
      <c r="D507" s="884"/>
      <c r="E507" s="885"/>
      <c r="F507" s="897"/>
      <c r="G507" s="896"/>
      <c r="H507" s="898" t="str">
        <f t="shared" si="57"/>
        <v>.</v>
      </c>
      <c r="I507" s="896"/>
      <c r="J507" s="896"/>
      <c r="K507" s="899"/>
      <c r="L507" s="899"/>
      <c r="M507" s="900" t="str">
        <f t="shared" si="58"/>
        <v>.</v>
      </c>
      <c r="N507" s="372"/>
      <c r="O507" s="113"/>
      <c r="P507" s="113"/>
      <c r="Q507" s="113"/>
      <c r="R507" s="113"/>
      <c r="S507" s="113"/>
      <c r="T507" s="113"/>
      <c r="U507" s="113"/>
      <c r="V507" s="113"/>
      <c r="W507" s="113"/>
      <c r="X507" s="113"/>
      <c r="Y507" s="113"/>
      <c r="Z507" s="113"/>
      <c r="AA507" s="113"/>
      <c r="AB507" s="113"/>
      <c r="AC507" s="113"/>
      <c r="AD507" s="113"/>
      <c r="AE507" s="113"/>
      <c r="AF507" s="113"/>
      <c r="AG507" s="113"/>
      <c r="AH507" s="113"/>
      <c r="AI507" s="113"/>
    </row>
    <row r="508" spans="1:35" ht="12" outlineLevel="1" x14ac:dyDescent="0.2">
      <c r="A508" s="123"/>
      <c r="B508" s="357"/>
      <c r="C508" s="890" t="s">
        <v>158</v>
      </c>
      <c r="D508" s="891"/>
      <c r="E508" s="885"/>
      <c r="F508" s="903"/>
      <c r="G508" s="902"/>
      <c r="H508" s="904" t="str">
        <f t="shared" si="57"/>
        <v>.</v>
      </c>
      <c r="I508" s="902"/>
      <c r="J508" s="902"/>
      <c r="K508" s="905"/>
      <c r="L508" s="905"/>
      <c r="M508" s="906" t="str">
        <f>IF(E508="",".",IF(G508&lt;&gt;"",G508*E508+K508*(F508/100),(K508-L508)*(F508/100)+I508*J508))</f>
        <v>.</v>
      </c>
      <c r="N508" s="372"/>
      <c r="O508" s="113"/>
      <c r="P508" s="113"/>
      <c r="Q508" s="113"/>
      <c r="R508" s="113"/>
      <c r="S508" s="113"/>
      <c r="T508" s="113"/>
      <c r="U508" s="113"/>
      <c r="V508" s="113"/>
      <c r="W508" s="113"/>
      <c r="X508" s="113"/>
      <c r="Y508" s="113"/>
      <c r="Z508" s="113"/>
      <c r="AA508" s="113"/>
      <c r="AB508" s="113"/>
      <c r="AC508" s="113"/>
      <c r="AD508" s="113"/>
      <c r="AE508" s="113"/>
      <c r="AF508" s="113"/>
      <c r="AG508" s="113"/>
      <c r="AH508" s="113"/>
      <c r="AI508" s="113"/>
    </row>
    <row r="509" spans="1:35" ht="12" x14ac:dyDescent="0.2">
      <c r="A509" s="123"/>
      <c r="B509" s="357"/>
      <c r="C509" s="114"/>
      <c r="D509" s="114"/>
      <c r="E509" s="114"/>
      <c r="F509" s="114"/>
      <c r="G509" s="387"/>
      <c r="H509" s="114"/>
      <c r="I509" s="114"/>
      <c r="J509" s="114"/>
      <c r="K509" s="1416"/>
      <c r="L509" s="1417" t="s">
        <v>162</v>
      </c>
      <c r="M509" s="692">
        <f>SUM(M255:M508)</f>
        <v>2494945.5280570597</v>
      </c>
      <c r="N509" s="372"/>
      <c r="O509" s="113"/>
      <c r="P509" s="113"/>
      <c r="Q509" s="113"/>
      <c r="R509" s="113"/>
      <c r="S509" s="113"/>
      <c r="T509" s="113"/>
      <c r="U509" s="113"/>
      <c r="V509" s="113"/>
      <c r="W509" s="113"/>
      <c r="X509" s="113"/>
      <c r="Y509" s="113"/>
      <c r="Z509" s="113"/>
      <c r="AA509" s="113"/>
      <c r="AB509" s="113"/>
      <c r="AC509" s="113"/>
      <c r="AD509" s="113"/>
      <c r="AE509" s="113"/>
      <c r="AF509" s="113"/>
      <c r="AG509" s="113"/>
      <c r="AH509" s="113"/>
      <c r="AI509" s="113"/>
    </row>
    <row r="510" spans="1:35" x14ac:dyDescent="0.2">
      <c r="A510" s="123"/>
      <c r="B510" s="364"/>
      <c r="C510" s="146"/>
      <c r="D510" s="146"/>
      <c r="E510" s="122"/>
      <c r="F510" s="122"/>
      <c r="G510" s="147"/>
      <c r="H510" s="122"/>
      <c r="I510" s="122"/>
      <c r="J510" s="122"/>
      <c r="K510" s="122"/>
      <c r="L510" s="148"/>
      <c r="M510" s="149"/>
      <c r="N510" s="365"/>
      <c r="O510" s="113"/>
      <c r="P510" s="113"/>
      <c r="Q510" s="113"/>
      <c r="R510" s="113"/>
      <c r="S510" s="113"/>
      <c r="T510" s="113"/>
      <c r="U510" s="113"/>
      <c r="V510" s="113"/>
      <c r="W510" s="113"/>
      <c r="X510" s="113"/>
      <c r="Y510" s="113"/>
      <c r="Z510" s="113"/>
      <c r="AA510" s="113"/>
      <c r="AB510" s="113"/>
      <c r="AC510" s="113"/>
      <c r="AD510" s="113"/>
      <c r="AE510" s="113"/>
      <c r="AF510" s="113"/>
      <c r="AG510" s="113"/>
      <c r="AH510" s="113"/>
      <c r="AI510" s="113"/>
    </row>
    <row r="511" spans="1:35" ht="12" x14ac:dyDescent="0.2">
      <c r="A511" s="123"/>
      <c r="B511" s="366"/>
      <c r="C511" s="150"/>
      <c r="D511" s="150"/>
      <c r="E511" s="114"/>
      <c r="F511" s="114"/>
      <c r="G511" s="114"/>
      <c r="H511" s="114"/>
      <c r="I511" s="114"/>
      <c r="J511" s="114"/>
      <c r="K511" s="114"/>
      <c r="L511" s="151"/>
      <c r="M511" s="151"/>
      <c r="N511" s="367"/>
      <c r="O511" s="113"/>
      <c r="P511" s="113"/>
      <c r="Q511" s="113"/>
      <c r="R511" s="113"/>
      <c r="S511" s="113"/>
      <c r="T511" s="113"/>
      <c r="U511" s="113"/>
      <c r="V511" s="113"/>
      <c r="W511" s="113"/>
      <c r="X511" s="113"/>
      <c r="Y511" s="113"/>
      <c r="Z511" s="113"/>
      <c r="AA511" s="113"/>
      <c r="AB511" s="113"/>
      <c r="AC511" s="113"/>
      <c r="AD511" s="113"/>
      <c r="AE511" s="113"/>
      <c r="AF511" s="113"/>
      <c r="AG511" s="113"/>
      <c r="AH511" s="113"/>
      <c r="AI511" s="113"/>
    </row>
    <row r="512" spans="1:35" ht="17.25" customHeight="1" x14ac:dyDescent="0.25">
      <c r="A512" s="123"/>
      <c r="B512" s="368"/>
      <c r="C512" s="153"/>
      <c r="D512" s="153"/>
      <c r="E512" s="154"/>
      <c r="F512" s="154"/>
      <c r="G512" s="154"/>
      <c r="H512" s="111" t="s">
        <v>18</v>
      </c>
      <c r="I512" s="154"/>
      <c r="J512" s="154"/>
      <c r="K512" s="154"/>
      <c r="L512" s="154"/>
      <c r="M512" s="155"/>
      <c r="N512" s="369"/>
      <c r="O512" s="113"/>
      <c r="P512" s="113"/>
      <c r="Q512" s="113"/>
      <c r="R512" s="113"/>
      <c r="S512" s="113"/>
      <c r="T512" s="113"/>
      <c r="U512" s="113"/>
      <c r="V512" s="113"/>
      <c r="W512" s="113"/>
      <c r="X512" s="113"/>
      <c r="Y512" s="113"/>
      <c r="Z512" s="113"/>
      <c r="AA512" s="113"/>
      <c r="AB512" s="113"/>
      <c r="AC512" s="113"/>
      <c r="AD512" s="113"/>
      <c r="AE512" s="113"/>
      <c r="AF512" s="113"/>
      <c r="AG512" s="113"/>
      <c r="AH512" s="113"/>
      <c r="AI512" s="113"/>
    </row>
    <row r="513" spans="1:35" x14ac:dyDescent="0.2">
      <c r="A513" s="123"/>
      <c r="B513" s="368"/>
      <c r="C513" s="153"/>
      <c r="D513" s="153"/>
      <c r="E513" s="116"/>
      <c r="F513" s="116"/>
      <c r="G513" s="116"/>
      <c r="H513" s="116"/>
      <c r="I513" s="116"/>
      <c r="J513" s="116"/>
      <c r="K513" s="116"/>
      <c r="L513" s="152"/>
      <c r="M513" s="152"/>
      <c r="N513" s="370"/>
      <c r="O513" s="113"/>
      <c r="P513" s="113"/>
      <c r="Q513" s="113"/>
      <c r="R513" s="113"/>
      <c r="S513" s="113"/>
      <c r="T513" s="113"/>
      <c r="U513" s="113"/>
      <c r="V513" s="113"/>
      <c r="W513" s="113"/>
      <c r="X513" s="113"/>
      <c r="Y513" s="113"/>
      <c r="Z513" s="113"/>
      <c r="AA513" s="113"/>
      <c r="AB513" s="113"/>
      <c r="AC513" s="113"/>
      <c r="AD513" s="113"/>
      <c r="AE513" s="113"/>
      <c r="AF513" s="113"/>
      <c r="AG513" s="113"/>
      <c r="AH513" s="113"/>
      <c r="AI513" s="113"/>
    </row>
    <row r="514" spans="1:35" ht="36" x14ac:dyDescent="0.2">
      <c r="A514" s="123"/>
      <c r="B514" s="371"/>
      <c r="C514" s="160" t="s">
        <v>19</v>
      </c>
      <c r="D514" s="161"/>
      <c r="E514" s="161"/>
      <c r="F514" s="161"/>
      <c r="G514" s="161"/>
      <c r="H514" s="161"/>
      <c r="I514" s="161"/>
      <c r="J514" s="162"/>
      <c r="K514" s="135" t="s">
        <v>348</v>
      </c>
      <c r="L514" s="135" t="s">
        <v>862</v>
      </c>
      <c r="M514" s="137" t="s">
        <v>218</v>
      </c>
      <c r="N514" s="372"/>
      <c r="O514" s="113"/>
      <c r="P514" s="113"/>
      <c r="Q514" s="113"/>
      <c r="R514" s="113"/>
      <c r="S514" s="113"/>
      <c r="T514" s="113"/>
      <c r="U514" s="113"/>
      <c r="V514" s="113"/>
      <c r="W514" s="113"/>
      <c r="X514" s="113"/>
      <c r="Y514" s="113"/>
      <c r="Z514" s="113"/>
      <c r="AA514" s="113"/>
      <c r="AB514" s="113"/>
      <c r="AC514" s="113"/>
      <c r="AD514" s="113"/>
      <c r="AE514" s="113"/>
      <c r="AF514" s="113"/>
      <c r="AG514" s="113"/>
      <c r="AH514" s="113"/>
      <c r="AI514" s="113"/>
    </row>
    <row r="515" spans="1:35" s="119" customFormat="1" ht="12" customHeight="1" x14ac:dyDescent="0.2">
      <c r="A515" s="123"/>
      <c r="B515" s="371"/>
      <c r="C515" s="1410" t="str">
        <f>C19</f>
        <v>Gosford</v>
      </c>
      <c r="D515" s="1412"/>
      <c r="E515" s="1413"/>
      <c r="F515" s="1413"/>
      <c r="G515" s="1414"/>
      <c r="H515" s="1413"/>
      <c r="I515" s="1413"/>
      <c r="J515" s="1413"/>
      <c r="K515" s="1409"/>
      <c r="L515" s="1411"/>
      <c r="M515" s="1409"/>
      <c r="N515" s="656"/>
      <c r="O515" s="118"/>
      <c r="P515" s="118"/>
      <c r="Q515" s="118"/>
      <c r="R515" s="118"/>
      <c r="S515" s="118"/>
      <c r="T515" s="118"/>
      <c r="U515" s="118"/>
      <c r="V515" s="118"/>
      <c r="W515" s="118"/>
      <c r="X515" s="118"/>
      <c r="Y515" s="118"/>
      <c r="Z515" s="118"/>
      <c r="AA515" s="118"/>
      <c r="AB515" s="118"/>
      <c r="AC515" s="118"/>
      <c r="AD515" s="118"/>
      <c r="AE515" s="118"/>
      <c r="AF515" s="118"/>
      <c r="AG515" s="118"/>
      <c r="AH515" s="118"/>
      <c r="AI515" s="118"/>
    </row>
    <row r="516" spans="1:35" ht="12" x14ac:dyDescent="0.2">
      <c r="A516" s="123"/>
      <c r="B516" s="357"/>
      <c r="C516" s="892"/>
      <c r="D516" s="893"/>
      <c r="E516" s="1038"/>
      <c r="F516" s="1038"/>
      <c r="G516" s="1038"/>
      <c r="H516" s="1038"/>
      <c r="I516" s="1038"/>
      <c r="J516" s="1039"/>
      <c r="K516" s="901"/>
      <c r="L516" s="901"/>
      <c r="M516" s="1040" t="str">
        <f>IF(C516="",".",K516*L516)</f>
        <v>.</v>
      </c>
      <c r="N516" s="372"/>
      <c r="O516" s="113"/>
      <c r="P516" s="113"/>
      <c r="Q516" s="113"/>
      <c r="R516" s="113"/>
      <c r="S516" s="113"/>
      <c r="T516" s="113"/>
      <c r="U516" s="113"/>
      <c r="V516" s="113"/>
      <c r="W516" s="113"/>
      <c r="X516" s="113"/>
      <c r="Y516" s="113"/>
      <c r="Z516" s="113"/>
      <c r="AA516" s="113"/>
      <c r="AB516" s="113"/>
      <c r="AC516" s="113"/>
      <c r="AD516" s="113"/>
      <c r="AE516" s="113"/>
      <c r="AF516" s="113"/>
      <c r="AG516" s="113"/>
      <c r="AH516" s="113"/>
      <c r="AI516" s="113"/>
    </row>
    <row r="517" spans="1:35" ht="12" x14ac:dyDescent="0.2">
      <c r="A517" s="123"/>
      <c r="B517" s="357"/>
      <c r="C517" s="892"/>
      <c r="D517" s="893"/>
      <c r="E517" s="1038"/>
      <c r="F517" s="1038"/>
      <c r="G517" s="1038"/>
      <c r="H517" s="1038"/>
      <c r="I517" s="1038"/>
      <c r="J517" s="1039"/>
      <c r="K517" s="901"/>
      <c r="L517" s="901"/>
      <c r="M517" s="1040" t="str">
        <f t="shared" ref="M517:M523" si="59">IF(C517="",".",K517*L517)</f>
        <v>.</v>
      </c>
      <c r="N517" s="372"/>
      <c r="O517" s="113"/>
      <c r="P517" s="113"/>
      <c r="Q517" s="113"/>
      <c r="R517" s="113"/>
      <c r="S517" s="113"/>
      <c r="T517" s="113"/>
      <c r="U517" s="113"/>
      <c r="V517" s="113"/>
      <c r="W517" s="113"/>
      <c r="X517" s="113"/>
      <c r="Y517" s="113"/>
      <c r="Z517" s="113"/>
      <c r="AA517" s="113"/>
      <c r="AB517" s="113"/>
      <c r="AC517" s="113"/>
      <c r="AD517" s="113"/>
      <c r="AE517" s="113"/>
      <c r="AF517" s="113"/>
      <c r="AG517" s="113"/>
      <c r="AH517" s="113"/>
      <c r="AI517" s="113"/>
    </row>
    <row r="518" spans="1:35" ht="12" x14ac:dyDescent="0.2">
      <c r="A518" s="123"/>
      <c r="B518" s="357"/>
      <c r="C518" s="892"/>
      <c r="D518" s="893"/>
      <c r="E518" s="1038"/>
      <c r="F518" s="1038"/>
      <c r="G518" s="1038"/>
      <c r="H518" s="1038"/>
      <c r="I518" s="1038"/>
      <c r="J518" s="1039"/>
      <c r="K518" s="901"/>
      <c r="L518" s="901"/>
      <c r="M518" s="1040" t="str">
        <f t="shared" si="59"/>
        <v>.</v>
      </c>
      <c r="N518" s="372"/>
      <c r="O518" s="113"/>
      <c r="P518" s="113"/>
      <c r="Q518" s="113"/>
      <c r="R518" s="113"/>
      <c r="S518" s="113"/>
      <c r="T518" s="113"/>
      <c r="U518" s="113"/>
      <c r="V518" s="113"/>
      <c r="W518" s="113"/>
      <c r="X518" s="113"/>
      <c r="Y518" s="113"/>
      <c r="Z518" s="113"/>
      <c r="AA518" s="113"/>
      <c r="AB518" s="113"/>
      <c r="AC518" s="113"/>
      <c r="AD518" s="113"/>
      <c r="AE518" s="113"/>
      <c r="AF518" s="113"/>
      <c r="AG518" s="113"/>
      <c r="AH518" s="113"/>
      <c r="AI518" s="113"/>
    </row>
    <row r="519" spans="1:35" ht="12" x14ac:dyDescent="0.2">
      <c r="A519" s="123"/>
      <c r="B519" s="357"/>
      <c r="C519" s="892"/>
      <c r="D519" s="893"/>
      <c r="E519" s="1038"/>
      <c r="F519" s="1038"/>
      <c r="G519" s="1038"/>
      <c r="H519" s="1038"/>
      <c r="I519" s="1038"/>
      <c r="J519" s="1039"/>
      <c r="K519" s="901"/>
      <c r="L519" s="901"/>
      <c r="M519" s="1040" t="str">
        <f t="shared" si="59"/>
        <v>.</v>
      </c>
      <c r="N519" s="372"/>
      <c r="O519" s="113"/>
      <c r="P519" s="113"/>
      <c r="Q519" s="113"/>
      <c r="R519" s="113"/>
      <c r="S519" s="113"/>
      <c r="T519" s="113"/>
      <c r="U519" s="113"/>
      <c r="V519" s="113"/>
      <c r="W519" s="113"/>
      <c r="X519" s="113"/>
      <c r="Y519" s="113"/>
      <c r="Z519" s="113"/>
      <c r="AA519" s="113"/>
      <c r="AB519" s="113"/>
      <c r="AC519" s="113"/>
      <c r="AD519" s="113"/>
      <c r="AE519" s="113"/>
      <c r="AF519" s="113"/>
      <c r="AG519" s="113"/>
      <c r="AH519" s="113"/>
      <c r="AI519" s="113"/>
    </row>
    <row r="520" spans="1:35" ht="12" x14ac:dyDescent="0.2">
      <c r="A520" s="123"/>
      <c r="B520" s="357"/>
      <c r="C520" s="892"/>
      <c r="D520" s="893"/>
      <c r="E520" s="1038"/>
      <c r="F520" s="1038"/>
      <c r="G520" s="1038"/>
      <c r="H520" s="1038"/>
      <c r="I520" s="1038"/>
      <c r="J520" s="1039"/>
      <c r="K520" s="901"/>
      <c r="L520" s="901"/>
      <c r="M520" s="1040" t="str">
        <f t="shared" si="59"/>
        <v>.</v>
      </c>
      <c r="N520" s="372"/>
      <c r="O520" s="113"/>
      <c r="P520" s="113"/>
      <c r="Q520" s="113"/>
      <c r="R520" s="113"/>
      <c r="S520" s="113"/>
      <c r="T520" s="113"/>
      <c r="U520" s="113"/>
      <c r="V520" s="113"/>
      <c r="W520" s="113"/>
      <c r="X520" s="113"/>
      <c r="Y520" s="113"/>
      <c r="Z520" s="113"/>
      <c r="AA520" s="113"/>
      <c r="AB520" s="113"/>
      <c r="AC520" s="113"/>
      <c r="AD520" s="113"/>
      <c r="AE520" s="113"/>
      <c r="AF520" s="113"/>
      <c r="AG520" s="113"/>
      <c r="AH520" s="113"/>
      <c r="AI520" s="113"/>
    </row>
    <row r="521" spans="1:35" ht="12" x14ac:dyDescent="0.2">
      <c r="A521" s="123"/>
      <c r="B521" s="357"/>
      <c r="C521" s="892"/>
      <c r="D521" s="893"/>
      <c r="E521" s="1038"/>
      <c r="F521" s="1038"/>
      <c r="G521" s="1038"/>
      <c r="H521" s="1038"/>
      <c r="I521" s="1038"/>
      <c r="J521" s="1039"/>
      <c r="K521" s="901"/>
      <c r="L521" s="901"/>
      <c r="M521" s="1040" t="str">
        <f t="shared" si="59"/>
        <v>.</v>
      </c>
      <c r="N521" s="372"/>
      <c r="O521" s="113"/>
      <c r="P521" s="113"/>
      <c r="Q521" s="113"/>
      <c r="R521" s="113"/>
      <c r="S521" s="113"/>
      <c r="T521" s="113"/>
      <c r="U521" s="113"/>
      <c r="V521" s="113"/>
      <c r="W521" s="113"/>
      <c r="X521" s="113"/>
      <c r="Y521" s="113"/>
      <c r="Z521" s="113"/>
      <c r="AA521" s="113"/>
      <c r="AB521" s="113"/>
      <c r="AC521" s="113"/>
      <c r="AD521" s="113"/>
      <c r="AE521" s="113"/>
      <c r="AF521" s="113"/>
      <c r="AG521" s="113"/>
      <c r="AH521" s="113"/>
      <c r="AI521" s="113"/>
    </row>
    <row r="522" spans="1:35" ht="12" x14ac:dyDescent="0.2">
      <c r="A522" s="123"/>
      <c r="B522" s="357"/>
      <c r="C522" s="892"/>
      <c r="D522" s="893"/>
      <c r="E522" s="1038"/>
      <c r="F522" s="1038"/>
      <c r="G522" s="1038"/>
      <c r="H522" s="1038"/>
      <c r="I522" s="1038"/>
      <c r="J522" s="1039"/>
      <c r="K522" s="901"/>
      <c r="L522" s="901"/>
      <c r="M522" s="1040" t="str">
        <f t="shared" si="59"/>
        <v>.</v>
      </c>
      <c r="N522" s="372"/>
      <c r="O522" s="113"/>
      <c r="P522" s="113"/>
      <c r="Q522" s="113"/>
      <c r="R522" s="113"/>
      <c r="S522" s="113"/>
      <c r="T522" s="113"/>
      <c r="U522" s="113"/>
      <c r="V522" s="113"/>
      <c r="W522" s="113"/>
      <c r="X522" s="113"/>
      <c r="Y522" s="113"/>
      <c r="Z522" s="113"/>
      <c r="AA522" s="113"/>
      <c r="AB522" s="113"/>
      <c r="AC522" s="113"/>
      <c r="AD522" s="113"/>
      <c r="AE522" s="113"/>
      <c r="AF522" s="113"/>
      <c r="AG522" s="113"/>
      <c r="AH522" s="113"/>
      <c r="AI522" s="113"/>
    </row>
    <row r="523" spans="1:35" ht="12" x14ac:dyDescent="0.2">
      <c r="A523" s="123"/>
      <c r="B523" s="357"/>
      <c r="C523" s="894"/>
      <c r="D523" s="895"/>
      <c r="E523" s="1041"/>
      <c r="F523" s="1041"/>
      <c r="G523" s="1041"/>
      <c r="H523" s="1041"/>
      <c r="I523" s="1041"/>
      <c r="J523" s="1042"/>
      <c r="K523" s="1043"/>
      <c r="L523" s="1043"/>
      <c r="M523" s="1044" t="str">
        <f t="shared" si="59"/>
        <v>.</v>
      </c>
      <c r="N523" s="372"/>
      <c r="O523" s="113"/>
      <c r="P523" s="113"/>
      <c r="Q523" s="113"/>
      <c r="R523" s="113"/>
      <c r="S523" s="113"/>
      <c r="T523" s="113"/>
      <c r="U523" s="113"/>
      <c r="V523" s="113"/>
      <c r="W523" s="113"/>
      <c r="X523" s="113"/>
      <c r="Y523" s="113"/>
      <c r="Z523" s="113"/>
      <c r="AA523" s="113"/>
      <c r="AB523" s="113"/>
      <c r="AC523" s="113"/>
      <c r="AD523" s="113"/>
      <c r="AE523" s="113"/>
      <c r="AF523" s="113"/>
      <c r="AG523" s="113"/>
      <c r="AH523" s="113"/>
      <c r="AI523" s="113"/>
    </row>
    <row r="524" spans="1:35" ht="12" x14ac:dyDescent="0.2">
      <c r="A524" s="123"/>
      <c r="B524" s="325"/>
      <c r="C524" s="1410" t="str">
        <f>C28</f>
        <v>Wyong</v>
      </c>
      <c r="D524" s="1412"/>
      <c r="E524" s="1413"/>
      <c r="F524" s="1413"/>
      <c r="G524" s="1414"/>
      <c r="H524" s="1413"/>
      <c r="I524" s="1413"/>
      <c r="J524" s="1413"/>
      <c r="K524" s="1409"/>
      <c r="L524" s="1411"/>
      <c r="M524" s="1409"/>
      <c r="N524" s="327"/>
      <c r="O524" s="123"/>
      <c r="P524" s="113"/>
      <c r="Q524" s="113"/>
      <c r="R524" s="113"/>
      <c r="S524" s="113"/>
      <c r="T524" s="113"/>
      <c r="U524" s="113"/>
      <c r="V524" s="113"/>
      <c r="W524" s="113"/>
      <c r="X524" s="113"/>
      <c r="Y524" s="113"/>
      <c r="Z524" s="113"/>
      <c r="AA524" s="113"/>
      <c r="AB524" s="113"/>
      <c r="AC524" s="113"/>
      <c r="AD524" s="113"/>
      <c r="AE524" s="113"/>
      <c r="AF524" s="113"/>
      <c r="AG524" s="113"/>
      <c r="AH524" s="113"/>
      <c r="AI524" s="113"/>
    </row>
    <row r="525" spans="1:35" ht="12" x14ac:dyDescent="0.2">
      <c r="A525" s="123"/>
      <c r="B525" s="357"/>
      <c r="C525" s="892"/>
      <c r="D525" s="893"/>
      <c r="E525" s="1038"/>
      <c r="F525" s="1038"/>
      <c r="G525" s="1038"/>
      <c r="H525" s="1038"/>
      <c r="I525" s="1038"/>
      <c r="J525" s="1039"/>
      <c r="K525" s="901"/>
      <c r="L525" s="901"/>
      <c r="M525" s="1040" t="str">
        <f>IF(C525="",".",K525*L525)</f>
        <v>.</v>
      </c>
      <c r="N525" s="372"/>
      <c r="O525" s="113"/>
      <c r="P525" s="113"/>
      <c r="Q525" s="113"/>
      <c r="R525" s="113"/>
      <c r="S525" s="113"/>
      <c r="T525" s="113"/>
      <c r="U525" s="113"/>
      <c r="V525" s="113"/>
      <c r="W525" s="113"/>
      <c r="X525" s="113"/>
      <c r="Y525" s="113"/>
      <c r="Z525" s="113"/>
      <c r="AA525" s="113"/>
      <c r="AB525" s="113"/>
      <c r="AC525" s="113"/>
      <c r="AD525" s="113"/>
      <c r="AE525" s="113"/>
      <c r="AF525" s="113"/>
      <c r="AG525" s="113"/>
      <c r="AH525" s="113"/>
      <c r="AI525" s="113"/>
    </row>
    <row r="526" spans="1:35" ht="12" x14ac:dyDescent="0.2">
      <c r="A526" s="123"/>
      <c r="B526" s="357"/>
      <c r="C526" s="892"/>
      <c r="D526" s="893"/>
      <c r="E526" s="1038"/>
      <c r="F526" s="1038"/>
      <c r="G526" s="1038"/>
      <c r="H526" s="1038"/>
      <c r="I526" s="1038"/>
      <c r="J526" s="1039"/>
      <c r="K526" s="901"/>
      <c r="L526" s="901"/>
      <c r="M526" s="1040" t="str">
        <f t="shared" ref="M526:M532" si="60">IF(C526="",".",K526*L526)</f>
        <v>.</v>
      </c>
      <c r="N526" s="372"/>
      <c r="O526" s="113"/>
      <c r="P526" s="113"/>
      <c r="Q526" s="113"/>
      <c r="R526" s="113"/>
      <c r="S526" s="113"/>
      <c r="T526" s="113"/>
      <c r="U526" s="113"/>
      <c r="V526" s="113"/>
      <c r="W526" s="113"/>
      <c r="X526" s="113"/>
      <c r="Y526" s="113"/>
      <c r="Z526" s="113"/>
      <c r="AA526" s="113"/>
      <c r="AB526" s="113"/>
      <c r="AC526" s="113"/>
      <c r="AD526" s="113"/>
      <c r="AE526" s="113"/>
      <c r="AF526" s="113"/>
      <c r="AG526" s="113"/>
      <c r="AH526" s="113"/>
      <c r="AI526" s="113"/>
    </row>
    <row r="527" spans="1:35" ht="12" x14ac:dyDescent="0.2">
      <c r="A527" s="123"/>
      <c r="B527" s="357"/>
      <c r="C527" s="892"/>
      <c r="D527" s="893"/>
      <c r="E527" s="1038"/>
      <c r="F527" s="1038"/>
      <c r="G527" s="1038"/>
      <c r="H527" s="1038"/>
      <c r="I527" s="1038"/>
      <c r="J527" s="1039"/>
      <c r="K527" s="901"/>
      <c r="L527" s="901"/>
      <c r="M527" s="1040" t="str">
        <f t="shared" si="60"/>
        <v>.</v>
      </c>
      <c r="N527" s="372"/>
      <c r="O527" s="113"/>
      <c r="P527" s="113"/>
      <c r="Q527" s="113"/>
      <c r="R527" s="113"/>
      <c r="S527" s="113"/>
      <c r="T527" s="113"/>
      <c r="U527" s="113"/>
      <c r="V527" s="113"/>
      <c r="W527" s="113"/>
      <c r="X527" s="113"/>
      <c r="Y527" s="113"/>
      <c r="Z527" s="113"/>
      <c r="AA527" s="113"/>
      <c r="AB527" s="113"/>
      <c r="AC527" s="113"/>
      <c r="AD527" s="113"/>
      <c r="AE527" s="113"/>
      <c r="AF527" s="113"/>
      <c r="AG527" s="113"/>
      <c r="AH527" s="113"/>
      <c r="AI527" s="113"/>
    </row>
    <row r="528" spans="1:35" ht="12" x14ac:dyDescent="0.2">
      <c r="A528" s="123"/>
      <c r="B528" s="357"/>
      <c r="C528" s="892"/>
      <c r="D528" s="893"/>
      <c r="E528" s="1038"/>
      <c r="F528" s="1038"/>
      <c r="G528" s="1038"/>
      <c r="H528" s="1038"/>
      <c r="I528" s="1038"/>
      <c r="J528" s="1039"/>
      <c r="K528" s="901"/>
      <c r="L528" s="901"/>
      <c r="M528" s="1040" t="str">
        <f t="shared" si="60"/>
        <v>.</v>
      </c>
      <c r="N528" s="372"/>
      <c r="O528" s="113"/>
      <c r="P528" s="113"/>
      <c r="Q528" s="113"/>
      <c r="R528" s="113"/>
      <c r="S528" s="113"/>
      <c r="T528" s="113"/>
      <c r="U528" s="113"/>
      <c r="V528" s="113"/>
      <c r="W528" s="113"/>
      <c r="X528" s="113"/>
      <c r="Y528" s="113"/>
      <c r="Z528" s="113"/>
      <c r="AA528" s="113"/>
      <c r="AB528" s="113"/>
      <c r="AC528" s="113"/>
      <c r="AD528" s="113"/>
      <c r="AE528" s="113"/>
      <c r="AF528" s="113"/>
      <c r="AG528" s="113"/>
      <c r="AH528" s="113"/>
      <c r="AI528" s="113"/>
    </row>
    <row r="529" spans="1:35" ht="12" x14ac:dyDescent="0.2">
      <c r="A529" s="123"/>
      <c r="B529" s="357"/>
      <c r="C529" s="892"/>
      <c r="D529" s="893"/>
      <c r="E529" s="1038"/>
      <c r="F529" s="1038"/>
      <c r="G529" s="1038"/>
      <c r="H529" s="1038"/>
      <c r="I529" s="1038"/>
      <c r="J529" s="1039"/>
      <c r="K529" s="901"/>
      <c r="L529" s="901"/>
      <c r="M529" s="1040" t="str">
        <f t="shared" si="60"/>
        <v>.</v>
      </c>
      <c r="N529" s="372"/>
      <c r="O529" s="113"/>
      <c r="P529" s="113"/>
      <c r="Q529" s="113"/>
      <c r="R529" s="113"/>
      <c r="S529" s="113"/>
      <c r="T529" s="113"/>
      <c r="U529" s="113"/>
      <c r="V529" s="113"/>
      <c r="W529" s="113"/>
      <c r="X529" s="113"/>
      <c r="Y529" s="113"/>
      <c r="Z529" s="113"/>
      <c r="AA529" s="113"/>
      <c r="AB529" s="113"/>
      <c r="AC529" s="113"/>
      <c r="AD529" s="113"/>
      <c r="AE529" s="113"/>
      <c r="AF529" s="113"/>
      <c r="AG529" s="113"/>
      <c r="AH529" s="113"/>
      <c r="AI529" s="113"/>
    </row>
    <row r="530" spans="1:35" ht="12" x14ac:dyDescent="0.2">
      <c r="A530" s="123"/>
      <c r="B530" s="357"/>
      <c r="C530" s="892"/>
      <c r="D530" s="893"/>
      <c r="E530" s="1038"/>
      <c r="F530" s="1038"/>
      <c r="G530" s="1038"/>
      <c r="H530" s="1038"/>
      <c r="I530" s="1038"/>
      <c r="J530" s="1039"/>
      <c r="K530" s="901"/>
      <c r="L530" s="901"/>
      <c r="M530" s="1040" t="str">
        <f t="shared" si="60"/>
        <v>.</v>
      </c>
      <c r="N530" s="372"/>
      <c r="O530" s="113"/>
      <c r="P530" s="113"/>
      <c r="Q530" s="113"/>
      <c r="R530" s="113"/>
      <c r="S530" s="113"/>
      <c r="T530" s="113"/>
      <c r="U530" s="113"/>
      <c r="V530" s="113"/>
      <c r="W530" s="113"/>
      <c r="X530" s="113"/>
      <c r="Y530" s="113"/>
      <c r="Z530" s="113"/>
      <c r="AA530" s="113"/>
      <c r="AB530" s="113"/>
      <c r="AC530" s="113"/>
      <c r="AD530" s="113"/>
      <c r="AE530" s="113"/>
      <c r="AF530" s="113"/>
      <c r="AG530" s="113"/>
      <c r="AH530" s="113"/>
      <c r="AI530" s="113"/>
    </row>
    <row r="531" spans="1:35" ht="12" x14ac:dyDescent="0.2">
      <c r="A531" s="123"/>
      <c r="B531" s="357"/>
      <c r="C531" s="892"/>
      <c r="D531" s="893"/>
      <c r="E531" s="1038"/>
      <c r="F531" s="1038"/>
      <c r="G531" s="1038"/>
      <c r="H531" s="1038"/>
      <c r="I531" s="1038"/>
      <c r="J531" s="1039"/>
      <c r="K531" s="901"/>
      <c r="L531" s="901"/>
      <c r="M531" s="1040" t="str">
        <f t="shared" si="60"/>
        <v>.</v>
      </c>
      <c r="N531" s="372"/>
      <c r="O531" s="113"/>
      <c r="P531" s="113"/>
      <c r="Q531" s="113"/>
      <c r="R531" s="113"/>
      <c r="S531" s="113"/>
      <c r="T531" s="113"/>
      <c r="U531" s="113"/>
      <c r="V531" s="113"/>
      <c r="W531" s="113"/>
      <c r="X531" s="113"/>
      <c r="Y531" s="113"/>
      <c r="Z531" s="113"/>
      <c r="AA531" s="113"/>
      <c r="AB531" s="113"/>
      <c r="AC531" s="113"/>
      <c r="AD531" s="113"/>
      <c r="AE531" s="113"/>
      <c r="AF531" s="113"/>
      <c r="AG531" s="113"/>
      <c r="AH531" s="113"/>
      <c r="AI531" s="113"/>
    </row>
    <row r="532" spans="1:35" ht="12" x14ac:dyDescent="0.2">
      <c r="A532" s="123"/>
      <c r="B532" s="357"/>
      <c r="C532" s="894"/>
      <c r="D532" s="895"/>
      <c r="E532" s="1041"/>
      <c r="F532" s="1041"/>
      <c r="G532" s="1041"/>
      <c r="H532" s="1041"/>
      <c r="I532" s="1041"/>
      <c r="J532" s="1042"/>
      <c r="K532" s="1043"/>
      <c r="L532" s="1043"/>
      <c r="M532" s="1044" t="str">
        <f t="shared" si="60"/>
        <v>.</v>
      </c>
      <c r="N532" s="372"/>
      <c r="O532" s="113"/>
      <c r="P532" s="113"/>
      <c r="Q532" s="113"/>
      <c r="R532" s="113"/>
      <c r="S532" s="113"/>
      <c r="T532" s="113"/>
      <c r="U532" s="113"/>
      <c r="V532" s="113"/>
      <c r="W532" s="113"/>
      <c r="X532" s="113"/>
      <c r="Y532" s="113"/>
      <c r="Z532" s="113"/>
      <c r="AA532" s="113"/>
      <c r="AB532" s="113"/>
      <c r="AC532" s="113"/>
      <c r="AD532" s="113"/>
      <c r="AE532" s="113"/>
      <c r="AF532" s="113"/>
      <c r="AG532" s="113"/>
      <c r="AH532" s="113"/>
      <c r="AI532" s="113"/>
    </row>
    <row r="533" spans="1:35" x14ac:dyDescent="0.2">
      <c r="A533" s="123"/>
      <c r="B533" s="325"/>
      <c r="C533" s="1410" t="str">
        <f>C37</f>
        <v>.</v>
      </c>
      <c r="D533" s="1412"/>
      <c r="E533" s="1413"/>
      <c r="F533" s="1413"/>
      <c r="G533" s="1414"/>
      <c r="H533" s="1413"/>
      <c r="I533" s="1413"/>
      <c r="J533" s="1413"/>
      <c r="K533" s="1409"/>
      <c r="L533" s="1411"/>
      <c r="M533" s="1409"/>
      <c r="N533" s="373"/>
      <c r="O533" s="123"/>
      <c r="P533" s="113"/>
      <c r="Q533" s="113"/>
      <c r="R533" s="113"/>
      <c r="S533" s="113"/>
      <c r="T533" s="113"/>
      <c r="U533" s="113"/>
      <c r="V533" s="113"/>
      <c r="W533" s="113"/>
      <c r="X533" s="113"/>
      <c r="Y533" s="113"/>
      <c r="Z533" s="113"/>
      <c r="AA533" s="113"/>
      <c r="AB533" s="113"/>
      <c r="AC533" s="113"/>
      <c r="AD533" s="113"/>
      <c r="AE533" s="113"/>
      <c r="AF533" s="113"/>
      <c r="AG533" s="113"/>
      <c r="AH533" s="113"/>
      <c r="AI533" s="113"/>
    </row>
    <row r="534" spans="1:35" ht="12" outlineLevel="1" x14ac:dyDescent="0.2">
      <c r="A534" s="123"/>
      <c r="B534" s="357"/>
      <c r="C534" s="892"/>
      <c r="D534" s="893"/>
      <c r="E534" s="1038"/>
      <c r="F534" s="1038"/>
      <c r="G534" s="1038"/>
      <c r="H534" s="1038"/>
      <c r="I534" s="1038"/>
      <c r="J534" s="1039"/>
      <c r="K534" s="901"/>
      <c r="L534" s="901"/>
      <c r="M534" s="1040" t="str">
        <f>IF(C534="",".",K534*L534)</f>
        <v>.</v>
      </c>
      <c r="N534" s="372"/>
      <c r="O534" s="113"/>
      <c r="P534" s="113"/>
      <c r="Q534" s="113"/>
      <c r="R534" s="113"/>
      <c r="S534" s="113"/>
      <c r="T534" s="113"/>
      <c r="U534" s="113"/>
      <c r="V534" s="113"/>
      <c r="W534" s="113"/>
      <c r="X534" s="113"/>
      <c r="Y534" s="113"/>
      <c r="Z534" s="113"/>
      <c r="AA534" s="113"/>
      <c r="AB534" s="113"/>
      <c r="AC534" s="113"/>
      <c r="AD534" s="113"/>
      <c r="AE534" s="113"/>
      <c r="AF534" s="113"/>
      <c r="AG534" s="113"/>
      <c r="AH534" s="113"/>
      <c r="AI534" s="113"/>
    </row>
    <row r="535" spans="1:35" ht="12" outlineLevel="1" x14ac:dyDescent="0.2">
      <c r="A535" s="123"/>
      <c r="B535" s="357"/>
      <c r="C535" s="892"/>
      <c r="D535" s="893"/>
      <c r="E535" s="1038"/>
      <c r="F535" s="1038"/>
      <c r="G535" s="1038"/>
      <c r="H535" s="1038"/>
      <c r="I535" s="1038"/>
      <c r="J535" s="1039"/>
      <c r="K535" s="901"/>
      <c r="L535" s="901"/>
      <c r="M535" s="1040" t="str">
        <f t="shared" ref="M535:M541" si="61">IF(C535="",".",K535*L535)</f>
        <v>.</v>
      </c>
      <c r="N535" s="372"/>
      <c r="O535" s="113"/>
      <c r="P535" s="113"/>
      <c r="Q535" s="113"/>
      <c r="R535" s="113"/>
      <c r="S535" s="113"/>
      <c r="T535" s="113"/>
      <c r="U535" s="113"/>
      <c r="V535" s="113"/>
      <c r="W535" s="113"/>
      <c r="X535" s="113"/>
      <c r="Y535" s="113"/>
      <c r="Z535" s="113"/>
      <c r="AA535" s="113"/>
      <c r="AB535" s="113"/>
      <c r="AC535" s="113"/>
      <c r="AD535" s="113"/>
      <c r="AE535" s="113"/>
      <c r="AF535" s="113"/>
      <c r="AG535" s="113"/>
      <c r="AH535" s="113"/>
      <c r="AI535" s="113"/>
    </row>
    <row r="536" spans="1:35" ht="12" outlineLevel="1" x14ac:dyDescent="0.2">
      <c r="A536" s="123"/>
      <c r="B536" s="357"/>
      <c r="C536" s="892"/>
      <c r="D536" s="893"/>
      <c r="E536" s="1038"/>
      <c r="F536" s="1038"/>
      <c r="G536" s="1038"/>
      <c r="H536" s="1038"/>
      <c r="I536" s="1038"/>
      <c r="J536" s="1039"/>
      <c r="K536" s="901"/>
      <c r="L536" s="901"/>
      <c r="M536" s="1040" t="str">
        <f t="shared" si="61"/>
        <v>.</v>
      </c>
      <c r="N536" s="372"/>
      <c r="O536" s="113"/>
      <c r="P536" s="113"/>
      <c r="Q536" s="113"/>
      <c r="R536" s="113"/>
      <c r="S536" s="113"/>
      <c r="T536" s="113"/>
      <c r="U536" s="113"/>
      <c r="V536" s="113"/>
      <c r="W536" s="113"/>
      <c r="X536" s="113"/>
      <c r="Y536" s="113"/>
      <c r="Z536" s="113"/>
      <c r="AA536" s="113"/>
      <c r="AB536" s="113"/>
      <c r="AC536" s="113"/>
      <c r="AD536" s="113"/>
      <c r="AE536" s="113"/>
      <c r="AF536" s="113"/>
      <c r="AG536" s="113"/>
      <c r="AH536" s="113"/>
      <c r="AI536" s="113"/>
    </row>
    <row r="537" spans="1:35" ht="12" outlineLevel="1" x14ac:dyDescent="0.2">
      <c r="A537" s="123"/>
      <c r="B537" s="357"/>
      <c r="C537" s="892"/>
      <c r="D537" s="893"/>
      <c r="E537" s="1038"/>
      <c r="F537" s="1038"/>
      <c r="G537" s="1038"/>
      <c r="H537" s="1038"/>
      <c r="I537" s="1038"/>
      <c r="J537" s="1039"/>
      <c r="K537" s="901"/>
      <c r="L537" s="901"/>
      <c r="M537" s="1040" t="str">
        <f t="shared" si="61"/>
        <v>.</v>
      </c>
      <c r="N537" s="372"/>
      <c r="O537" s="113"/>
      <c r="P537" s="113"/>
      <c r="Q537" s="113"/>
      <c r="R537" s="113"/>
      <c r="S537" s="113"/>
      <c r="T537" s="113"/>
      <c r="U537" s="113"/>
      <c r="V537" s="113"/>
      <c r="W537" s="113"/>
      <c r="X537" s="113"/>
      <c r="Y537" s="113"/>
      <c r="Z537" s="113"/>
      <c r="AA537" s="113"/>
      <c r="AB537" s="113"/>
      <c r="AC537" s="113"/>
      <c r="AD537" s="113"/>
      <c r="AE537" s="113"/>
      <c r="AF537" s="113"/>
      <c r="AG537" s="113"/>
      <c r="AH537" s="113"/>
      <c r="AI537" s="113"/>
    </row>
    <row r="538" spans="1:35" ht="12" outlineLevel="1" x14ac:dyDescent="0.2">
      <c r="A538" s="123"/>
      <c r="B538" s="357"/>
      <c r="C538" s="892"/>
      <c r="D538" s="893"/>
      <c r="E538" s="1038"/>
      <c r="F538" s="1038"/>
      <c r="G538" s="1038"/>
      <c r="H538" s="1038"/>
      <c r="I538" s="1038"/>
      <c r="J538" s="1039"/>
      <c r="K538" s="901"/>
      <c r="L538" s="901"/>
      <c r="M538" s="1040" t="str">
        <f t="shared" si="61"/>
        <v>.</v>
      </c>
      <c r="N538" s="372"/>
      <c r="O538" s="113"/>
      <c r="P538" s="113"/>
      <c r="Q538" s="113"/>
      <c r="R538" s="113"/>
      <c r="S538" s="113"/>
      <c r="T538" s="113"/>
      <c r="U538" s="113"/>
      <c r="V538" s="113"/>
      <c r="W538" s="113"/>
      <c r="X538" s="113"/>
      <c r="Y538" s="113"/>
      <c r="Z538" s="113"/>
      <c r="AA538" s="113"/>
      <c r="AB538" s="113"/>
      <c r="AC538" s="113"/>
      <c r="AD538" s="113"/>
      <c r="AE538" s="113"/>
      <c r="AF538" s="113"/>
      <c r="AG538" s="113"/>
      <c r="AH538" s="113"/>
      <c r="AI538" s="113"/>
    </row>
    <row r="539" spans="1:35" ht="12" outlineLevel="1" x14ac:dyDescent="0.2">
      <c r="A539" s="123"/>
      <c r="B539" s="357"/>
      <c r="C539" s="892"/>
      <c r="D539" s="893"/>
      <c r="E539" s="1038"/>
      <c r="F539" s="1038"/>
      <c r="G539" s="1038"/>
      <c r="H539" s="1038"/>
      <c r="I539" s="1038"/>
      <c r="J539" s="1039"/>
      <c r="K539" s="901"/>
      <c r="L539" s="901"/>
      <c r="M539" s="1040" t="str">
        <f t="shared" si="61"/>
        <v>.</v>
      </c>
      <c r="N539" s="372"/>
      <c r="O539" s="113"/>
      <c r="P539" s="113"/>
      <c r="Q539" s="113"/>
      <c r="R539" s="113"/>
      <c r="S539" s="113"/>
      <c r="T539" s="113"/>
      <c r="U539" s="113"/>
      <c r="V539" s="113"/>
      <c r="W539" s="113"/>
      <c r="X539" s="113"/>
      <c r="Y539" s="113"/>
      <c r="Z539" s="113"/>
      <c r="AA539" s="113"/>
      <c r="AB539" s="113"/>
      <c r="AC539" s="113"/>
      <c r="AD539" s="113"/>
      <c r="AE539" s="113"/>
      <c r="AF539" s="113"/>
      <c r="AG539" s="113"/>
      <c r="AH539" s="113"/>
      <c r="AI539" s="113"/>
    </row>
    <row r="540" spans="1:35" ht="12" outlineLevel="1" x14ac:dyDescent="0.2">
      <c r="A540" s="123"/>
      <c r="B540" s="357"/>
      <c r="C540" s="892"/>
      <c r="D540" s="893"/>
      <c r="E540" s="1038"/>
      <c r="F540" s="1038"/>
      <c r="G540" s="1038"/>
      <c r="H540" s="1038"/>
      <c r="I540" s="1038"/>
      <c r="J540" s="1039"/>
      <c r="K540" s="901"/>
      <c r="L540" s="901"/>
      <c r="M540" s="1040" t="str">
        <f t="shared" si="61"/>
        <v>.</v>
      </c>
      <c r="N540" s="372"/>
      <c r="O540" s="113"/>
      <c r="P540" s="113"/>
      <c r="Q540" s="113"/>
      <c r="R540" s="113"/>
      <c r="S540" s="113"/>
      <c r="T540" s="113"/>
      <c r="U540" s="113"/>
      <c r="V540" s="113"/>
      <c r="W540" s="113"/>
      <c r="X540" s="113"/>
      <c r="Y540" s="113"/>
      <c r="Z540" s="113"/>
      <c r="AA540" s="113"/>
      <c r="AB540" s="113"/>
      <c r="AC540" s="113"/>
      <c r="AD540" s="113"/>
      <c r="AE540" s="113"/>
      <c r="AF540" s="113"/>
      <c r="AG540" s="113"/>
      <c r="AH540" s="113"/>
      <c r="AI540" s="113"/>
    </row>
    <row r="541" spans="1:35" ht="12" outlineLevel="1" x14ac:dyDescent="0.2">
      <c r="A541" s="123"/>
      <c r="B541" s="357"/>
      <c r="C541" s="894"/>
      <c r="D541" s="895"/>
      <c r="E541" s="1041"/>
      <c r="F541" s="1041"/>
      <c r="G541" s="1041"/>
      <c r="H541" s="1041"/>
      <c r="I541" s="1041"/>
      <c r="J541" s="1042"/>
      <c r="K541" s="1043"/>
      <c r="L541" s="1043"/>
      <c r="M541" s="1044" t="str">
        <f t="shared" si="61"/>
        <v>.</v>
      </c>
      <c r="N541" s="372"/>
      <c r="O541" s="113"/>
      <c r="P541" s="113"/>
      <c r="Q541" s="113"/>
      <c r="R541" s="113"/>
      <c r="S541" s="113"/>
      <c r="T541" s="113"/>
      <c r="U541" s="113"/>
      <c r="V541" s="113"/>
      <c r="W541" s="113"/>
      <c r="X541" s="113"/>
      <c r="Y541" s="113"/>
      <c r="Z541" s="113"/>
      <c r="AA541" s="113"/>
      <c r="AB541" s="113"/>
      <c r="AC541" s="113"/>
      <c r="AD541" s="113"/>
      <c r="AE541" s="113"/>
      <c r="AF541" s="113"/>
      <c r="AG541" s="113"/>
      <c r="AH541" s="113"/>
      <c r="AI541" s="113"/>
    </row>
    <row r="542" spans="1:35" ht="12" x14ac:dyDescent="0.2">
      <c r="A542" s="123"/>
      <c r="B542" s="325"/>
      <c r="C542" s="1410" t="str">
        <f>C46</f>
        <v>.</v>
      </c>
      <c r="D542" s="1412"/>
      <c r="E542" s="1413"/>
      <c r="F542" s="1413"/>
      <c r="G542" s="1414"/>
      <c r="H542" s="1413"/>
      <c r="I542" s="1413"/>
      <c r="J542" s="1413"/>
      <c r="K542" s="1409"/>
      <c r="L542" s="1411"/>
      <c r="M542" s="1409"/>
      <c r="N542" s="327"/>
      <c r="O542" s="123"/>
      <c r="P542" s="113"/>
      <c r="Q542" s="113"/>
      <c r="R542" s="113"/>
      <c r="S542" s="113"/>
      <c r="T542" s="113"/>
      <c r="U542" s="113"/>
      <c r="V542" s="113"/>
      <c r="W542" s="113"/>
      <c r="X542" s="113"/>
      <c r="Y542" s="113"/>
      <c r="Z542" s="113"/>
      <c r="AA542" s="113"/>
      <c r="AB542" s="113"/>
      <c r="AC542" s="113"/>
      <c r="AD542" s="113"/>
      <c r="AE542" s="113"/>
      <c r="AF542" s="113"/>
      <c r="AG542" s="113"/>
      <c r="AH542" s="113"/>
      <c r="AI542" s="113"/>
    </row>
    <row r="543" spans="1:35" ht="12" outlineLevel="1" x14ac:dyDescent="0.2">
      <c r="A543" s="123"/>
      <c r="B543" s="357"/>
      <c r="C543" s="892"/>
      <c r="D543" s="893"/>
      <c r="E543" s="1038"/>
      <c r="F543" s="1038"/>
      <c r="G543" s="1038"/>
      <c r="H543" s="1038"/>
      <c r="I543" s="1038"/>
      <c r="J543" s="1039"/>
      <c r="K543" s="901"/>
      <c r="L543" s="901"/>
      <c r="M543" s="1040" t="str">
        <f>IF(C543="",".",K543*L543)</f>
        <v>.</v>
      </c>
      <c r="N543" s="372"/>
      <c r="O543" s="113"/>
      <c r="P543" s="113"/>
      <c r="Q543" s="113"/>
      <c r="R543" s="113"/>
      <c r="S543" s="113"/>
      <c r="T543" s="113"/>
      <c r="U543" s="113"/>
      <c r="V543" s="113"/>
      <c r="W543" s="113"/>
      <c r="X543" s="113"/>
      <c r="Y543" s="113"/>
      <c r="Z543" s="113"/>
      <c r="AA543" s="113"/>
      <c r="AB543" s="113"/>
      <c r="AC543" s="113"/>
      <c r="AD543" s="113"/>
      <c r="AE543" s="113"/>
      <c r="AF543" s="113"/>
      <c r="AG543" s="113"/>
      <c r="AH543" s="113"/>
      <c r="AI543" s="113"/>
    </row>
    <row r="544" spans="1:35" ht="12" outlineLevel="1" x14ac:dyDescent="0.2">
      <c r="A544" s="123"/>
      <c r="B544" s="357"/>
      <c r="C544" s="892"/>
      <c r="D544" s="893"/>
      <c r="E544" s="1038"/>
      <c r="F544" s="1038"/>
      <c r="G544" s="1038"/>
      <c r="H544" s="1038"/>
      <c r="I544" s="1038"/>
      <c r="J544" s="1039"/>
      <c r="K544" s="901"/>
      <c r="L544" s="901"/>
      <c r="M544" s="1040" t="str">
        <f t="shared" ref="M544:M550" si="62">IF(C544="",".",K544*L544)</f>
        <v>.</v>
      </c>
      <c r="N544" s="372"/>
      <c r="O544" s="113"/>
      <c r="P544" s="113"/>
      <c r="Q544" s="113"/>
      <c r="R544" s="113"/>
      <c r="S544" s="113"/>
      <c r="T544" s="113"/>
      <c r="U544" s="113"/>
      <c r="V544" s="113"/>
      <c r="W544" s="113"/>
      <c r="X544" s="113"/>
      <c r="Y544" s="113"/>
      <c r="Z544" s="113"/>
      <c r="AA544" s="113"/>
      <c r="AB544" s="113"/>
      <c r="AC544" s="113"/>
      <c r="AD544" s="113"/>
      <c r="AE544" s="113"/>
      <c r="AF544" s="113"/>
      <c r="AG544" s="113"/>
      <c r="AH544" s="113"/>
      <c r="AI544" s="113"/>
    </row>
    <row r="545" spans="1:35" ht="12" outlineLevel="1" x14ac:dyDescent="0.2">
      <c r="A545" s="123"/>
      <c r="B545" s="357"/>
      <c r="C545" s="892"/>
      <c r="D545" s="893"/>
      <c r="E545" s="1038"/>
      <c r="F545" s="1038"/>
      <c r="G545" s="1038"/>
      <c r="H545" s="1038"/>
      <c r="I545" s="1038"/>
      <c r="J545" s="1039"/>
      <c r="K545" s="901"/>
      <c r="L545" s="901"/>
      <c r="M545" s="1040" t="str">
        <f t="shared" si="62"/>
        <v>.</v>
      </c>
      <c r="N545" s="372"/>
      <c r="O545" s="113"/>
      <c r="P545" s="113"/>
      <c r="Q545" s="113"/>
      <c r="R545" s="113"/>
      <c r="S545" s="113"/>
      <c r="T545" s="113"/>
      <c r="U545" s="113"/>
      <c r="V545" s="113"/>
      <c r="W545" s="113"/>
      <c r="X545" s="113"/>
      <c r="Y545" s="113"/>
      <c r="Z545" s="113"/>
      <c r="AA545" s="113"/>
      <c r="AB545" s="113"/>
      <c r="AC545" s="113"/>
      <c r="AD545" s="113"/>
      <c r="AE545" s="113"/>
      <c r="AF545" s="113"/>
      <c r="AG545" s="113"/>
      <c r="AH545" s="113"/>
      <c r="AI545" s="113"/>
    </row>
    <row r="546" spans="1:35" ht="12" outlineLevel="1" x14ac:dyDescent="0.2">
      <c r="A546" s="123"/>
      <c r="B546" s="357"/>
      <c r="C546" s="892"/>
      <c r="D546" s="893"/>
      <c r="E546" s="1038"/>
      <c r="F546" s="1038"/>
      <c r="G546" s="1038"/>
      <c r="H546" s="1038"/>
      <c r="I546" s="1038"/>
      <c r="J546" s="1039"/>
      <c r="K546" s="901"/>
      <c r="L546" s="901"/>
      <c r="M546" s="1040" t="str">
        <f t="shared" si="62"/>
        <v>.</v>
      </c>
      <c r="N546" s="372"/>
      <c r="O546" s="113"/>
      <c r="P546" s="113"/>
      <c r="Q546" s="113"/>
      <c r="R546" s="113"/>
      <c r="S546" s="113"/>
      <c r="T546" s="113"/>
      <c r="U546" s="113"/>
      <c r="V546" s="113"/>
      <c r="W546" s="113"/>
      <c r="X546" s="113"/>
      <c r="Y546" s="113"/>
      <c r="Z546" s="113"/>
      <c r="AA546" s="113"/>
      <c r="AB546" s="113"/>
      <c r="AC546" s="113"/>
      <c r="AD546" s="113"/>
      <c r="AE546" s="113"/>
      <c r="AF546" s="113"/>
      <c r="AG546" s="113"/>
      <c r="AH546" s="113"/>
      <c r="AI546" s="113"/>
    </row>
    <row r="547" spans="1:35" ht="12" outlineLevel="1" x14ac:dyDescent="0.2">
      <c r="A547" s="123"/>
      <c r="B547" s="357"/>
      <c r="C547" s="892"/>
      <c r="D547" s="893"/>
      <c r="E547" s="1038"/>
      <c r="F547" s="1038"/>
      <c r="G547" s="1038"/>
      <c r="H547" s="1038"/>
      <c r="I547" s="1038"/>
      <c r="J547" s="1039"/>
      <c r="K547" s="901"/>
      <c r="L547" s="901"/>
      <c r="M547" s="1040" t="str">
        <f t="shared" si="62"/>
        <v>.</v>
      </c>
      <c r="N547" s="372"/>
      <c r="O547" s="113"/>
      <c r="P547" s="113"/>
      <c r="Q547" s="113"/>
      <c r="R547" s="113"/>
      <c r="S547" s="113"/>
      <c r="T547" s="113"/>
      <c r="U547" s="113"/>
      <c r="V547" s="113"/>
      <c r="W547" s="113"/>
      <c r="X547" s="113"/>
      <c r="Y547" s="113"/>
      <c r="Z547" s="113"/>
      <c r="AA547" s="113"/>
      <c r="AB547" s="113"/>
      <c r="AC547" s="113"/>
      <c r="AD547" s="113"/>
      <c r="AE547" s="113"/>
      <c r="AF547" s="113"/>
      <c r="AG547" s="113"/>
      <c r="AH547" s="113"/>
      <c r="AI547" s="113"/>
    </row>
    <row r="548" spans="1:35" ht="12" outlineLevel="1" x14ac:dyDescent="0.2">
      <c r="A548" s="123"/>
      <c r="B548" s="357"/>
      <c r="C548" s="892"/>
      <c r="D548" s="893"/>
      <c r="E548" s="1038"/>
      <c r="F548" s="1038"/>
      <c r="G548" s="1038"/>
      <c r="H548" s="1038"/>
      <c r="I548" s="1038"/>
      <c r="J548" s="1039"/>
      <c r="K548" s="901"/>
      <c r="L548" s="901"/>
      <c r="M548" s="1040" t="str">
        <f t="shared" si="62"/>
        <v>.</v>
      </c>
      <c r="N548" s="372"/>
      <c r="O548" s="113"/>
      <c r="P548" s="113"/>
      <c r="Q548" s="113"/>
      <c r="R548" s="113"/>
      <c r="S548" s="113"/>
      <c r="T548" s="113"/>
      <c r="U548" s="113"/>
      <c r="V548" s="113"/>
      <c r="W548" s="113"/>
      <c r="X548" s="113"/>
      <c r="Y548" s="113"/>
      <c r="Z548" s="113"/>
      <c r="AA548" s="113"/>
      <c r="AB548" s="113"/>
      <c r="AC548" s="113"/>
      <c r="AD548" s="113"/>
      <c r="AE548" s="113"/>
      <c r="AF548" s="113"/>
      <c r="AG548" s="113"/>
      <c r="AH548" s="113"/>
      <c r="AI548" s="113"/>
    </row>
    <row r="549" spans="1:35" ht="12" outlineLevel="1" x14ac:dyDescent="0.2">
      <c r="A549" s="123"/>
      <c r="B549" s="357"/>
      <c r="C549" s="892"/>
      <c r="D549" s="893"/>
      <c r="E549" s="1038"/>
      <c r="F549" s="1038"/>
      <c r="G549" s="1038"/>
      <c r="H549" s="1038"/>
      <c r="I549" s="1038"/>
      <c r="J549" s="1039"/>
      <c r="K549" s="901"/>
      <c r="L549" s="901"/>
      <c r="M549" s="1040" t="str">
        <f t="shared" si="62"/>
        <v>.</v>
      </c>
      <c r="N549" s="372"/>
      <c r="O549" s="113"/>
      <c r="P549" s="113"/>
      <c r="Q549" s="113"/>
      <c r="R549" s="113"/>
      <c r="S549" s="113"/>
      <c r="T549" s="113"/>
      <c r="U549" s="113"/>
      <c r="V549" s="113"/>
      <c r="W549" s="113"/>
      <c r="X549" s="113"/>
      <c r="Y549" s="113"/>
      <c r="Z549" s="113"/>
      <c r="AA549" s="113"/>
      <c r="AB549" s="113"/>
      <c r="AC549" s="113"/>
      <c r="AD549" s="113"/>
      <c r="AE549" s="113"/>
      <c r="AF549" s="113"/>
      <c r="AG549" s="113"/>
      <c r="AH549" s="113"/>
      <c r="AI549" s="113"/>
    </row>
    <row r="550" spans="1:35" ht="12" outlineLevel="1" x14ac:dyDescent="0.2">
      <c r="A550" s="123"/>
      <c r="B550" s="357"/>
      <c r="C550" s="894"/>
      <c r="D550" s="895"/>
      <c r="E550" s="1041"/>
      <c r="F550" s="1041"/>
      <c r="G550" s="1041"/>
      <c r="H550" s="1041"/>
      <c r="I550" s="1041"/>
      <c r="J550" s="1042"/>
      <c r="K550" s="1043"/>
      <c r="L550" s="1043"/>
      <c r="M550" s="1044" t="str">
        <f t="shared" si="62"/>
        <v>.</v>
      </c>
      <c r="N550" s="372"/>
      <c r="O550" s="113"/>
      <c r="P550" s="113"/>
      <c r="Q550" s="113"/>
      <c r="R550" s="113"/>
      <c r="S550" s="113"/>
      <c r="T550" s="113"/>
      <c r="U550" s="113"/>
      <c r="V550" s="113"/>
      <c r="W550" s="113"/>
      <c r="X550" s="113"/>
      <c r="Y550" s="113"/>
      <c r="Z550" s="113"/>
      <c r="AA550" s="113"/>
      <c r="AB550" s="113"/>
      <c r="AC550" s="113"/>
      <c r="AD550" s="113"/>
      <c r="AE550" s="113"/>
      <c r="AF550" s="113"/>
      <c r="AG550" s="113"/>
      <c r="AH550" s="113"/>
      <c r="AI550" s="113"/>
    </row>
    <row r="551" spans="1:35" x14ac:dyDescent="0.2">
      <c r="A551" s="123"/>
      <c r="B551" s="325"/>
      <c r="C551" s="1410" t="str">
        <f>C55</f>
        <v>.</v>
      </c>
      <c r="D551" s="1412"/>
      <c r="E551" s="1413"/>
      <c r="F551" s="1413"/>
      <c r="G551" s="1414"/>
      <c r="H551" s="1413"/>
      <c r="I551" s="1413"/>
      <c r="J551" s="1413"/>
      <c r="K551" s="1409"/>
      <c r="L551" s="1411"/>
      <c r="M551" s="1409"/>
      <c r="N551" s="373"/>
      <c r="O551" s="123"/>
      <c r="P551" s="113"/>
      <c r="Q551" s="113"/>
      <c r="R551" s="113"/>
      <c r="S551" s="113"/>
      <c r="T551" s="113"/>
      <c r="U551" s="113"/>
      <c r="V551" s="113"/>
      <c r="W551" s="113"/>
      <c r="X551" s="113"/>
      <c r="Y551" s="113"/>
      <c r="Z551" s="113"/>
      <c r="AA551" s="113"/>
      <c r="AB551" s="113"/>
      <c r="AC551" s="113"/>
      <c r="AD551" s="113"/>
      <c r="AE551" s="113"/>
      <c r="AF551" s="113"/>
      <c r="AG551" s="113"/>
      <c r="AH551" s="113"/>
      <c r="AI551" s="113"/>
    </row>
    <row r="552" spans="1:35" ht="12" outlineLevel="1" x14ac:dyDescent="0.2">
      <c r="A552" s="123"/>
      <c r="B552" s="357"/>
      <c r="C552" s="892"/>
      <c r="D552" s="893"/>
      <c r="E552" s="1038"/>
      <c r="F552" s="1038"/>
      <c r="G552" s="1038"/>
      <c r="H552" s="1038"/>
      <c r="I552" s="1038"/>
      <c r="J552" s="1039"/>
      <c r="K552" s="901"/>
      <c r="L552" s="901"/>
      <c r="M552" s="1040" t="str">
        <f>IF(C552="",".",K552*L552)</f>
        <v>.</v>
      </c>
      <c r="N552" s="372"/>
      <c r="O552" s="113"/>
      <c r="P552" s="113"/>
      <c r="Q552" s="113"/>
      <c r="R552" s="113"/>
      <c r="S552" s="113"/>
      <c r="T552" s="113"/>
      <c r="U552" s="113"/>
      <c r="V552" s="113"/>
      <c r="W552" s="113"/>
      <c r="X552" s="113"/>
      <c r="Y552" s="113"/>
      <c r="Z552" s="113"/>
      <c r="AA552" s="113"/>
      <c r="AB552" s="113"/>
      <c r="AC552" s="113"/>
      <c r="AD552" s="113"/>
      <c r="AE552" s="113"/>
      <c r="AF552" s="113"/>
      <c r="AG552" s="113"/>
      <c r="AH552" s="113"/>
      <c r="AI552" s="113"/>
    </row>
    <row r="553" spans="1:35" ht="12" outlineLevel="1" x14ac:dyDescent="0.2">
      <c r="A553" s="123"/>
      <c r="B553" s="357"/>
      <c r="C553" s="892"/>
      <c r="D553" s="893"/>
      <c r="E553" s="1038"/>
      <c r="F553" s="1038"/>
      <c r="G553" s="1038"/>
      <c r="H553" s="1038"/>
      <c r="I553" s="1038"/>
      <c r="J553" s="1039"/>
      <c r="K553" s="901"/>
      <c r="L553" s="901"/>
      <c r="M553" s="1040" t="str">
        <f t="shared" ref="M553:M559" si="63">IF(C553="",".",K553*L553)</f>
        <v>.</v>
      </c>
      <c r="N553" s="372"/>
      <c r="O553" s="113"/>
      <c r="P553" s="113"/>
      <c r="Q553" s="113"/>
      <c r="R553" s="113"/>
      <c r="S553" s="113"/>
      <c r="T553" s="113"/>
      <c r="U553" s="113"/>
      <c r="V553" s="113"/>
      <c r="W553" s="113"/>
      <c r="X553" s="113"/>
      <c r="Y553" s="113"/>
      <c r="Z553" s="113"/>
      <c r="AA553" s="113"/>
      <c r="AB553" s="113"/>
      <c r="AC553" s="113"/>
      <c r="AD553" s="113"/>
      <c r="AE553" s="113"/>
      <c r="AF553" s="113"/>
      <c r="AG553" s="113"/>
      <c r="AH553" s="113"/>
      <c r="AI553" s="113"/>
    </row>
    <row r="554" spans="1:35" ht="12" outlineLevel="1" x14ac:dyDescent="0.2">
      <c r="A554" s="123"/>
      <c r="B554" s="357"/>
      <c r="C554" s="892"/>
      <c r="D554" s="893"/>
      <c r="E554" s="1038"/>
      <c r="F554" s="1038"/>
      <c r="G554" s="1038"/>
      <c r="H554" s="1038"/>
      <c r="I554" s="1038"/>
      <c r="J554" s="1039"/>
      <c r="K554" s="901"/>
      <c r="L554" s="901"/>
      <c r="M554" s="1040" t="str">
        <f t="shared" si="63"/>
        <v>.</v>
      </c>
      <c r="N554" s="372"/>
      <c r="O554" s="113"/>
      <c r="P554" s="113"/>
      <c r="Q554" s="113"/>
      <c r="R554" s="113"/>
      <c r="S554" s="113"/>
      <c r="T554" s="113"/>
      <c r="U554" s="113"/>
      <c r="V554" s="113"/>
      <c r="W554" s="113"/>
      <c r="X554" s="113"/>
      <c r="Y554" s="113"/>
      <c r="Z554" s="113"/>
      <c r="AA554" s="113"/>
      <c r="AB554" s="113"/>
      <c r="AC554" s="113"/>
      <c r="AD554" s="113"/>
      <c r="AE554" s="113"/>
      <c r="AF554" s="113"/>
      <c r="AG554" s="113"/>
      <c r="AH554" s="113"/>
      <c r="AI554" s="113"/>
    </row>
    <row r="555" spans="1:35" ht="12" outlineLevel="1" x14ac:dyDescent="0.2">
      <c r="A555" s="123"/>
      <c r="B555" s="357"/>
      <c r="C555" s="892"/>
      <c r="D555" s="893"/>
      <c r="E555" s="1038"/>
      <c r="F555" s="1038"/>
      <c r="G555" s="1038"/>
      <c r="H555" s="1038"/>
      <c r="I555" s="1038"/>
      <c r="J555" s="1039"/>
      <c r="K555" s="901"/>
      <c r="L555" s="901"/>
      <c r="M555" s="1040" t="str">
        <f t="shared" si="63"/>
        <v>.</v>
      </c>
      <c r="N555" s="372"/>
      <c r="O555" s="113"/>
      <c r="P555" s="113"/>
      <c r="Q555" s="113"/>
      <c r="R555" s="113"/>
      <c r="S555" s="113"/>
      <c r="T555" s="113"/>
      <c r="U555" s="113"/>
      <c r="V555" s="113"/>
      <c r="W555" s="113"/>
      <c r="X555" s="113"/>
      <c r="Y555" s="113"/>
      <c r="Z555" s="113"/>
      <c r="AA555" s="113"/>
      <c r="AB555" s="113"/>
      <c r="AC555" s="113"/>
      <c r="AD555" s="113"/>
      <c r="AE555" s="113"/>
      <c r="AF555" s="113"/>
      <c r="AG555" s="113"/>
      <c r="AH555" s="113"/>
      <c r="AI555" s="113"/>
    </row>
    <row r="556" spans="1:35" ht="12" outlineLevel="1" x14ac:dyDescent="0.2">
      <c r="A556" s="123"/>
      <c r="B556" s="357"/>
      <c r="C556" s="892"/>
      <c r="D556" s="893"/>
      <c r="E556" s="1038"/>
      <c r="F556" s="1038"/>
      <c r="G556" s="1038"/>
      <c r="H556" s="1038"/>
      <c r="I556" s="1038"/>
      <c r="J556" s="1039"/>
      <c r="K556" s="901"/>
      <c r="L556" s="901"/>
      <c r="M556" s="1040" t="str">
        <f t="shared" si="63"/>
        <v>.</v>
      </c>
      <c r="N556" s="372"/>
      <c r="O556" s="113"/>
      <c r="P556" s="113"/>
      <c r="Q556" s="113"/>
      <c r="R556" s="113"/>
      <c r="S556" s="113"/>
      <c r="T556" s="113"/>
      <c r="U556" s="113"/>
      <c r="V556" s="113"/>
      <c r="W556" s="113"/>
      <c r="X556" s="113"/>
      <c r="Y556" s="113"/>
      <c r="Z556" s="113"/>
      <c r="AA556" s="113"/>
      <c r="AB556" s="113"/>
      <c r="AC556" s="113"/>
      <c r="AD556" s="113"/>
      <c r="AE556" s="113"/>
      <c r="AF556" s="113"/>
      <c r="AG556" s="113"/>
      <c r="AH556" s="113"/>
      <c r="AI556" s="113"/>
    </row>
    <row r="557" spans="1:35" ht="12" outlineLevel="1" x14ac:dyDescent="0.2">
      <c r="A557" s="123"/>
      <c r="B557" s="357"/>
      <c r="C557" s="892"/>
      <c r="D557" s="893"/>
      <c r="E557" s="1038"/>
      <c r="F557" s="1038"/>
      <c r="G557" s="1038"/>
      <c r="H557" s="1038"/>
      <c r="I557" s="1038"/>
      <c r="J557" s="1039"/>
      <c r="K557" s="901"/>
      <c r="L557" s="901"/>
      <c r="M557" s="1040" t="str">
        <f t="shared" si="63"/>
        <v>.</v>
      </c>
      <c r="N557" s="372"/>
      <c r="O557" s="113"/>
      <c r="P557" s="113"/>
      <c r="Q557" s="113"/>
      <c r="R557" s="113"/>
      <c r="S557" s="113"/>
      <c r="T557" s="113"/>
      <c r="U557" s="113"/>
      <c r="V557" s="113"/>
      <c r="W557" s="113"/>
      <c r="X557" s="113"/>
      <c r="Y557" s="113"/>
      <c r="Z557" s="113"/>
      <c r="AA557" s="113"/>
      <c r="AB557" s="113"/>
      <c r="AC557" s="113"/>
      <c r="AD557" s="113"/>
      <c r="AE557" s="113"/>
      <c r="AF557" s="113"/>
      <c r="AG557" s="113"/>
      <c r="AH557" s="113"/>
      <c r="AI557" s="113"/>
    </row>
    <row r="558" spans="1:35" ht="12" outlineLevel="1" x14ac:dyDescent="0.2">
      <c r="A558" s="123"/>
      <c r="B558" s="357"/>
      <c r="C558" s="892"/>
      <c r="D558" s="893"/>
      <c r="E558" s="1038"/>
      <c r="F558" s="1038"/>
      <c r="G558" s="1038"/>
      <c r="H558" s="1038"/>
      <c r="I558" s="1038"/>
      <c r="J558" s="1039"/>
      <c r="K558" s="901"/>
      <c r="L558" s="901"/>
      <c r="M558" s="1040" t="str">
        <f t="shared" si="63"/>
        <v>.</v>
      </c>
      <c r="N558" s="372"/>
      <c r="O558" s="113"/>
      <c r="P558" s="113"/>
      <c r="Q558" s="113"/>
      <c r="R558" s="113"/>
      <c r="S558" s="113"/>
      <c r="T558" s="113"/>
      <c r="U558" s="113"/>
      <c r="V558" s="113"/>
      <c r="W558" s="113"/>
      <c r="X558" s="113"/>
      <c r="Y558" s="113"/>
      <c r="Z558" s="113"/>
      <c r="AA558" s="113"/>
      <c r="AB558" s="113"/>
      <c r="AC558" s="113"/>
      <c r="AD558" s="113"/>
      <c r="AE558" s="113"/>
      <c r="AF558" s="113"/>
      <c r="AG558" s="113"/>
      <c r="AH558" s="113"/>
      <c r="AI558" s="113"/>
    </row>
    <row r="559" spans="1:35" ht="12" outlineLevel="1" x14ac:dyDescent="0.2">
      <c r="A559" s="123"/>
      <c r="B559" s="357"/>
      <c r="C559" s="894"/>
      <c r="D559" s="895"/>
      <c r="E559" s="1041"/>
      <c r="F559" s="1041"/>
      <c r="G559" s="1041"/>
      <c r="H559" s="1041"/>
      <c r="I559" s="1041"/>
      <c r="J559" s="1042"/>
      <c r="K559" s="1043"/>
      <c r="L559" s="1043"/>
      <c r="M559" s="1044" t="str">
        <f t="shared" si="63"/>
        <v>.</v>
      </c>
      <c r="N559" s="372"/>
      <c r="O559" s="113"/>
      <c r="P559" s="113"/>
      <c r="Q559" s="113"/>
      <c r="R559" s="113"/>
      <c r="S559" s="113"/>
      <c r="T559" s="113"/>
      <c r="U559" s="113"/>
      <c r="V559" s="113"/>
      <c r="W559" s="113"/>
      <c r="X559" s="113"/>
      <c r="Y559" s="113"/>
      <c r="Z559" s="113"/>
      <c r="AA559" s="113"/>
      <c r="AB559" s="113"/>
      <c r="AC559" s="113"/>
      <c r="AD559" s="113"/>
      <c r="AE559" s="113"/>
      <c r="AF559" s="113"/>
      <c r="AG559" s="113"/>
      <c r="AH559" s="113"/>
      <c r="AI559" s="113"/>
    </row>
    <row r="560" spans="1:35" x14ac:dyDescent="0.2">
      <c r="A560" s="123"/>
      <c r="B560" s="325"/>
      <c r="C560" s="114"/>
      <c r="D560" s="114"/>
      <c r="E560" s="114"/>
      <c r="F560" s="114"/>
      <c r="G560" s="387"/>
      <c r="H560" s="114"/>
      <c r="I560" s="114"/>
      <c r="J560" s="114"/>
      <c r="K560" s="114"/>
      <c r="L560" s="1415" t="s">
        <v>162</v>
      </c>
      <c r="M560" s="692">
        <f>SUM(M516:M559)</f>
        <v>0</v>
      </c>
      <c r="N560" s="373"/>
      <c r="O560" s="123"/>
      <c r="P560" s="113"/>
      <c r="Q560" s="113"/>
      <c r="R560" s="113"/>
      <c r="S560" s="113"/>
      <c r="T560" s="113"/>
      <c r="U560" s="113"/>
      <c r="V560" s="113"/>
      <c r="W560" s="113"/>
      <c r="X560" s="113"/>
      <c r="Y560" s="113"/>
      <c r="Z560" s="113"/>
      <c r="AA560" s="113"/>
      <c r="AB560" s="113"/>
      <c r="AC560" s="113"/>
      <c r="AD560" s="113"/>
      <c r="AE560" s="113"/>
      <c r="AF560" s="113"/>
      <c r="AG560" s="113"/>
      <c r="AH560" s="113"/>
      <c r="AI560" s="113"/>
    </row>
    <row r="561" spans="1:35" x14ac:dyDescent="0.2">
      <c r="A561" s="123"/>
      <c r="B561" s="325"/>
      <c r="C561" s="116"/>
      <c r="D561" s="116"/>
      <c r="E561" s="116"/>
      <c r="F561" s="116"/>
      <c r="G561" s="144"/>
      <c r="H561" s="116"/>
      <c r="I561" s="116"/>
      <c r="J561" s="116"/>
      <c r="K561" s="116"/>
      <c r="L561" s="116"/>
      <c r="M561" s="1403"/>
      <c r="N561" s="373"/>
      <c r="O561" s="123"/>
      <c r="P561" s="113"/>
      <c r="Q561" s="113"/>
      <c r="R561" s="113"/>
      <c r="S561" s="113"/>
      <c r="T561" s="113"/>
      <c r="U561" s="113"/>
      <c r="V561" s="113"/>
      <c r="W561" s="113"/>
      <c r="X561" s="113"/>
      <c r="Y561" s="113"/>
      <c r="Z561" s="113"/>
      <c r="AA561" s="113"/>
      <c r="AB561" s="113"/>
      <c r="AC561" s="113"/>
      <c r="AD561" s="113"/>
      <c r="AE561" s="113"/>
      <c r="AF561" s="113"/>
      <c r="AG561" s="113"/>
      <c r="AH561" s="113"/>
      <c r="AI561" s="113"/>
    </row>
    <row r="562" spans="1:35" ht="15" customHeight="1" x14ac:dyDescent="0.2">
      <c r="A562" s="123"/>
      <c r="B562" s="325"/>
      <c r="C562" s="116"/>
      <c r="D562" s="116"/>
      <c r="E562" s="116"/>
      <c r="F562" s="116"/>
      <c r="G562" s="142"/>
      <c r="H562" s="116"/>
      <c r="I562" s="144"/>
      <c r="J562" s="116"/>
      <c r="K562" s="143" t="s">
        <v>451</v>
      </c>
      <c r="L562" s="261"/>
      <c r="M562" s="693">
        <f>M248+M509+M560</f>
        <v>175461741.38615698</v>
      </c>
      <c r="N562" s="327"/>
      <c r="O562" s="123"/>
      <c r="P562" s="113"/>
      <c r="Q562" s="113"/>
      <c r="R562" s="113"/>
      <c r="S562" s="113"/>
      <c r="T562" s="113"/>
      <c r="U562" s="113"/>
      <c r="V562" s="113"/>
      <c r="W562" s="113"/>
      <c r="X562" s="113"/>
      <c r="Y562" s="113"/>
      <c r="Z562" s="113"/>
      <c r="AA562" s="113"/>
      <c r="AB562" s="113"/>
      <c r="AC562" s="113"/>
      <c r="AD562" s="113"/>
      <c r="AE562" s="113"/>
      <c r="AF562" s="113"/>
      <c r="AG562" s="113"/>
      <c r="AH562" s="113"/>
      <c r="AI562" s="113"/>
    </row>
    <row r="563" spans="1:35" x14ac:dyDescent="0.2">
      <c r="A563" s="123"/>
      <c r="B563" s="325"/>
      <c r="C563" s="143"/>
      <c r="D563" s="143"/>
      <c r="E563" s="116"/>
      <c r="F563" s="116"/>
      <c r="G563" s="144"/>
      <c r="H563" s="116"/>
      <c r="I563" s="116"/>
      <c r="J563" s="116"/>
      <c r="K563" s="116"/>
      <c r="L563" s="158"/>
      <c r="M563" s="159"/>
      <c r="N563" s="373"/>
      <c r="O563" s="123"/>
      <c r="P563" s="113"/>
      <c r="Q563" s="113"/>
      <c r="R563" s="113"/>
      <c r="S563" s="113"/>
      <c r="T563" s="113"/>
      <c r="U563" s="113"/>
      <c r="V563" s="113"/>
      <c r="W563" s="113"/>
      <c r="X563" s="113"/>
      <c r="Y563" s="113"/>
      <c r="Z563" s="113"/>
      <c r="AA563" s="113"/>
      <c r="AB563" s="113"/>
      <c r="AC563" s="113"/>
      <c r="AD563" s="113"/>
      <c r="AE563" s="113"/>
      <c r="AF563" s="113"/>
      <c r="AG563" s="113"/>
      <c r="AH563" s="113"/>
      <c r="AI563" s="113"/>
    </row>
    <row r="564" spans="1:35" x14ac:dyDescent="0.2">
      <c r="A564" s="123"/>
      <c r="B564" s="325"/>
      <c r="C564" s="142" t="s">
        <v>452</v>
      </c>
      <c r="D564" s="142"/>
      <c r="E564" s="116"/>
      <c r="F564" s="116"/>
      <c r="G564" s="144"/>
      <c r="H564" s="116"/>
      <c r="I564" s="116"/>
      <c r="J564" s="116"/>
      <c r="K564" s="116"/>
      <c r="L564" s="158"/>
      <c r="M564" s="159"/>
      <c r="N564" s="373"/>
      <c r="O564" s="123"/>
      <c r="P564" s="113"/>
      <c r="Q564" s="113"/>
      <c r="R564" s="113"/>
      <c r="S564" s="113"/>
      <c r="T564" s="113"/>
      <c r="U564" s="113"/>
      <c r="V564" s="113"/>
      <c r="W564" s="113"/>
      <c r="X564" s="113"/>
      <c r="Y564" s="113"/>
      <c r="Z564" s="113"/>
      <c r="AA564" s="113"/>
      <c r="AB564" s="113"/>
      <c r="AC564" s="113"/>
      <c r="AD564" s="113"/>
      <c r="AE564" s="113"/>
      <c r="AF564" s="113"/>
      <c r="AG564" s="113"/>
      <c r="AH564" s="113"/>
      <c r="AI564" s="113"/>
    </row>
    <row r="565" spans="1:35" thickBot="1" x14ac:dyDescent="0.25">
      <c r="A565" s="123"/>
      <c r="B565" s="335"/>
      <c r="C565" s="441"/>
      <c r="D565" s="441"/>
      <c r="E565" s="441"/>
      <c r="F565" s="441"/>
      <c r="G565" s="441"/>
      <c r="H565" s="441"/>
      <c r="I565" s="441"/>
      <c r="J565" s="441"/>
      <c r="K565" s="441"/>
      <c r="L565" s="657"/>
      <c r="M565" s="657"/>
      <c r="N565" s="351"/>
      <c r="O565" s="123"/>
      <c r="P565" s="113"/>
      <c r="Q565" s="113"/>
      <c r="R565" s="113"/>
      <c r="S565" s="113"/>
      <c r="T565" s="113"/>
      <c r="U565" s="113"/>
      <c r="V565" s="113"/>
      <c r="W565" s="113"/>
      <c r="X565" s="113"/>
      <c r="Y565" s="113"/>
      <c r="Z565" s="113"/>
      <c r="AA565" s="113"/>
      <c r="AB565" s="113"/>
      <c r="AC565" s="113"/>
      <c r="AD565" s="113"/>
      <c r="AE565" s="113"/>
      <c r="AF565" s="113"/>
      <c r="AG565" s="113"/>
      <c r="AH565" s="113"/>
      <c r="AI565" s="113"/>
    </row>
    <row r="566" spans="1:35" x14ac:dyDescent="0.2">
      <c r="A566" s="123"/>
      <c r="B566" s="127"/>
      <c r="D566" s="123"/>
      <c r="E566" s="123"/>
      <c r="F566" s="123"/>
      <c r="G566" s="123"/>
      <c r="H566" s="123"/>
      <c r="I566" s="123"/>
      <c r="J566" s="123"/>
      <c r="K566" s="123"/>
      <c r="L566" s="163"/>
      <c r="M566" s="163"/>
      <c r="N566" s="123"/>
      <c r="O566" s="123"/>
      <c r="P566" s="113"/>
      <c r="Q566" s="113"/>
      <c r="R566" s="113"/>
      <c r="S566" s="113"/>
      <c r="T566" s="113"/>
      <c r="U566" s="113"/>
      <c r="V566" s="113"/>
      <c r="W566" s="113"/>
      <c r="X566" s="113"/>
      <c r="Y566" s="113"/>
      <c r="Z566" s="113"/>
      <c r="AA566" s="113"/>
      <c r="AB566" s="113"/>
      <c r="AC566" s="113"/>
      <c r="AD566" s="113"/>
      <c r="AE566" s="113"/>
      <c r="AF566" s="113"/>
      <c r="AG566" s="113"/>
      <c r="AH566" s="113"/>
      <c r="AI566" s="113"/>
    </row>
    <row r="567" spans="1:35" x14ac:dyDescent="0.2">
      <c r="A567" s="123"/>
      <c r="B567" s="127"/>
      <c r="D567" s="123"/>
      <c r="E567" s="123"/>
      <c r="F567" s="123"/>
      <c r="G567" s="123"/>
      <c r="H567" s="123"/>
      <c r="I567" s="123"/>
      <c r="J567" s="123"/>
      <c r="K567" s="123"/>
      <c r="L567" s="163"/>
      <c r="M567" s="163"/>
      <c r="O567" s="113"/>
      <c r="P567" s="113"/>
      <c r="Q567" s="113"/>
      <c r="R567" s="113"/>
      <c r="S567" s="113"/>
      <c r="T567" s="113"/>
      <c r="U567" s="113"/>
      <c r="V567" s="113"/>
      <c r="W567" s="113"/>
      <c r="X567" s="113"/>
      <c r="Y567" s="113"/>
      <c r="Z567" s="113"/>
      <c r="AA567" s="113"/>
      <c r="AB567" s="113"/>
      <c r="AC567" s="113"/>
      <c r="AD567" s="113"/>
      <c r="AE567" s="113"/>
      <c r="AF567" s="113"/>
      <c r="AG567" s="113"/>
      <c r="AH567" s="113"/>
      <c r="AI567" s="113"/>
    </row>
    <row r="568" spans="1:35" x14ac:dyDescent="0.2">
      <c r="A568" s="123"/>
      <c r="B568" s="127"/>
      <c r="C568" s="127"/>
      <c r="D568" s="123"/>
      <c r="E568" s="123"/>
      <c r="F568" s="123"/>
      <c r="G568" s="123"/>
      <c r="H568" s="123"/>
      <c r="I568" s="123"/>
      <c r="J568" s="123"/>
      <c r="K568" s="123"/>
      <c r="L568" s="128"/>
      <c r="O568" s="113"/>
      <c r="P568" s="113"/>
      <c r="Q568" s="113"/>
      <c r="R568" s="113"/>
      <c r="S568" s="113"/>
      <c r="T568" s="113"/>
      <c r="U568" s="113"/>
      <c r="V568" s="113"/>
      <c r="W568" s="113"/>
      <c r="X568" s="113"/>
      <c r="Y568" s="113"/>
      <c r="Z568" s="113"/>
      <c r="AA568" s="113"/>
      <c r="AB568" s="113"/>
      <c r="AC568" s="113"/>
      <c r="AD568" s="113"/>
      <c r="AE568" s="113"/>
      <c r="AF568" s="113"/>
      <c r="AG568" s="113"/>
      <c r="AH568" s="113"/>
      <c r="AI568" s="113"/>
    </row>
    <row r="569" spans="1:35" x14ac:dyDescent="0.2">
      <c r="A569" s="123"/>
      <c r="B569" s="127"/>
      <c r="C569" s="127"/>
      <c r="D569" s="123"/>
      <c r="E569" s="123"/>
      <c r="F569" s="123"/>
      <c r="G569" s="123"/>
      <c r="H569" s="123"/>
      <c r="I569" s="123"/>
      <c r="J569" s="123"/>
      <c r="K569" s="123"/>
      <c r="L569" s="128"/>
      <c r="O569" s="113"/>
      <c r="P569" s="113"/>
      <c r="Q569" s="113"/>
      <c r="R569" s="113"/>
      <c r="S569" s="113"/>
      <c r="T569" s="113"/>
      <c r="U569" s="113"/>
      <c r="V569" s="113"/>
      <c r="W569" s="113"/>
      <c r="X569" s="113"/>
      <c r="Y569" s="113"/>
      <c r="Z569" s="113"/>
      <c r="AA569" s="113"/>
      <c r="AB569" s="113"/>
      <c r="AC569" s="113"/>
      <c r="AD569" s="113"/>
      <c r="AE569" s="113"/>
      <c r="AF569" s="113"/>
      <c r="AG569" s="113"/>
      <c r="AH569" s="113"/>
      <c r="AI569" s="113"/>
    </row>
    <row r="570" spans="1:35" x14ac:dyDescent="0.2">
      <c r="A570" s="123"/>
      <c r="B570" s="127"/>
      <c r="C570" s="127"/>
      <c r="D570" s="123"/>
      <c r="E570" s="123"/>
      <c r="F570" s="123"/>
      <c r="G570" s="123"/>
      <c r="H570" s="123"/>
      <c r="I570" s="123"/>
      <c r="J570" s="123"/>
      <c r="K570" s="123"/>
      <c r="L570" s="128"/>
      <c r="O570" s="113"/>
      <c r="P570" s="113"/>
      <c r="Q570" s="113"/>
      <c r="R570" s="113"/>
      <c r="S570" s="113"/>
      <c r="T570" s="113"/>
      <c r="U570" s="113"/>
      <c r="V570" s="113"/>
      <c r="W570" s="113"/>
      <c r="X570" s="113"/>
      <c r="Y570" s="113"/>
      <c r="Z570" s="113"/>
      <c r="AA570" s="113"/>
      <c r="AB570" s="113"/>
      <c r="AC570" s="113"/>
      <c r="AD570" s="113"/>
      <c r="AE570" s="113"/>
      <c r="AF570" s="113"/>
      <c r="AG570" s="113"/>
      <c r="AH570" s="113"/>
      <c r="AI570" s="113"/>
    </row>
    <row r="571" spans="1:35" x14ac:dyDescent="0.2">
      <c r="A571" s="123"/>
      <c r="B571" s="127"/>
      <c r="C571" s="127"/>
      <c r="D571" s="123"/>
      <c r="E571" s="123"/>
      <c r="F571" s="123"/>
      <c r="G571" s="123"/>
      <c r="H571" s="123"/>
      <c r="I571" s="123"/>
      <c r="J571" s="123"/>
      <c r="K571" s="123"/>
      <c r="L571" s="128"/>
      <c r="O571" s="113"/>
      <c r="P571" s="113"/>
      <c r="Q571" s="113"/>
      <c r="R571" s="113"/>
      <c r="S571" s="113"/>
      <c r="T571" s="113"/>
      <c r="U571" s="113"/>
      <c r="V571" s="113"/>
      <c r="W571" s="113"/>
      <c r="X571" s="113"/>
      <c r="Y571" s="113"/>
      <c r="Z571" s="113"/>
      <c r="AA571" s="113"/>
      <c r="AB571" s="113"/>
      <c r="AC571" s="113"/>
      <c r="AD571" s="113"/>
      <c r="AE571" s="113"/>
      <c r="AF571" s="113"/>
      <c r="AG571" s="113"/>
      <c r="AH571" s="113"/>
      <c r="AI571" s="113"/>
    </row>
    <row r="572" spans="1:35" x14ac:dyDescent="0.2">
      <c r="A572" s="123"/>
      <c r="D572" s="123"/>
      <c r="E572" s="123"/>
      <c r="F572" s="123"/>
      <c r="G572" s="123"/>
      <c r="H572" s="123"/>
      <c r="I572" s="123"/>
      <c r="J572" s="123"/>
      <c r="K572" s="123"/>
      <c r="L572" s="128"/>
      <c r="O572" s="113"/>
      <c r="P572" s="113"/>
      <c r="Q572" s="113"/>
      <c r="R572" s="113"/>
      <c r="S572" s="113"/>
      <c r="T572" s="113"/>
      <c r="U572" s="113"/>
      <c r="V572" s="113"/>
      <c r="W572" s="113"/>
      <c r="X572" s="113"/>
      <c r="Y572" s="113"/>
      <c r="Z572" s="113"/>
      <c r="AA572" s="113"/>
      <c r="AB572" s="113"/>
      <c r="AC572" s="113"/>
      <c r="AD572" s="113"/>
      <c r="AE572" s="113"/>
      <c r="AF572" s="113"/>
      <c r="AG572" s="113"/>
      <c r="AH572" s="113"/>
      <c r="AI572" s="113"/>
    </row>
    <row r="573" spans="1:35" x14ac:dyDescent="0.2">
      <c r="A573" s="123"/>
      <c r="D573" s="123"/>
      <c r="E573" s="123"/>
      <c r="F573" s="123"/>
      <c r="G573" s="123"/>
      <c r="H573" s="123"/>
      <c r="I573" s="123"/>
      <c r="J573" s="123"/>
      <c r="K573" s="123"/>
      <c r="L573" s="128"/>
      <c r="O573" s="113"/>
      <c r="P573" s="113"/>
      <c r="Q573" s="113"/>
      <c r="R573" s="113"/>
      <c r="S573" s="113"/>
      <c r="T573" s="113"/>
      <c r="U573" s="113"/>
      <c r="V573" s="113"/>
      <c r="W573" s="113"/>
      <c r="X573" s="113"/>
      <c r="Y573" s="113"/>
      <c r="Z573" s="113"/>
      <c r="AA573" s="113"/>
      <c r="AB573" s="113"/>
      <c r="AC573" s="113"/>
      <c r="AD573" s="113"/>
      <c r="AE573" s="113"/>
      <c r="AF573" s="113"/>
      <c r="AG573" s="113"/>
      <c r="AH573" s="113"/>
      <c r="AI573" s="113"/>
    </row>
    <row r="574" spans="1:35" x14ac:dyDescent="0.2">
      <c r="A574" s="123"/>
      <c r="D574" s="123"/>
      <c r="E574" s="123"/>
      <c r="F574" s="123"/>
      <c r="G574" s="123"/>
      <c r="H574" s="123"/>
      <c r="I574" s="123"/>
      <c r="J574" s="123"/>
      <c r="K574" s="123"/>
      <c r="L574" s="128"/>
      <c r="O574" s="113"/>
      <c r="P574" s="113"/>
      <c r="Q574" s="105"/>
      <c r="R574" s="113"/>
      <c r="S574" s="113"/>
      <c r="T574" s="113"/>
      <c r="U574" s="113"/>
      <c r="V574" s="113"/>
      <c r="W574" s="113"/>
      <c r="X574" s="113"/>
      <c r="Y574" s="113"/>
      <c r="Z574" s="113"/>
      <c r="AA574" s="113"/>
      <c r="AB574" s="113"/>
      <c r="AC574" s="113"/>
      <c r="AD574" s="113"/>
      <c r="AE574" s="113"/>
      <c r="AF574" s="113"/>
      <c r="AG574" s="113"/>
      <c r="AH574" s="113"/>
      <c r="AI574" s="113"/>
    </row>
    <row r="575" spans="1:35" x14ac:dyDescent="0.2">
      <c r="A575" s="123"/>
      <c r="D575" s="123"/>
      <c r="E575" s="123"/>
      <c r="F575" s="123"/>
      <c r="G575" s="123"/>
      <c r="H575" s="123"/>
      <c r="I575" s="123"/>
      <c r="J575" s="123"/>
      <c r="K575" s="123"/>
      <c r="L575" s="128"/>
      <c r="O575" s="113"/>
      <c r="P575" s="113"/>
      <c r="Q575" s="105"/>
      <c r="R575" s="113"/>
      <c r="S575" s="113"/>
      <c r="T575" s="113"/>
      <c r="U575" s="113"/>
      <c r="V575" s="113"/>
      <c r="W575" s="113"/>
      <c r="X575" s="113"/>
      <c r="Y575" s="113"/>
      <c r="Z575" s="113"/>
      <c r="AA575" s="113"/>
      <c r="AB575" s="113"/>
      <c r="AC575" s="113"/>
      <c r="AD575" s="113"/>
      <c r="AE575" s="113"/>
      <c r="AF575" s="113"/>
      <c r="AG575" s="113"/>
      <c r="AH575" s="113"/>
      <c r="AI575" s="113"/>
    </row>
    <row r="576" spans="1:35" x14ac:dyDescent="0.2">
      <c r="A576" s="123"/>
      <c r="D576" s="123"/>
      <c r="E576" s="123"/>
      <c r="F576" s="123"/>
      <c r="G576" s="123"/>
      <c r="H576" s="123"/>
      <c r="I576" s="123"/>
      <c r="J576" s="123"/>
      <c r="K576" s="123"/>
      <c r="L576" s="128"/>
      <c r="O576" s="113"/>
      <c r="P576" s="113"/>
      <c r="Q576" s="105"/>
      <c r="R576" s="113"/>
      <c r="S576" s="113"/>
      <c r="T576" s="113"/>
      <c r="U576" s="113"/>
      <c r="V576" s="113"/>
      <c r="W576" s="113"/>
      <c r="X576" s="113"/>
      <c r="Y576" s="113"/>
      <c r="Z576" s="113"/>
      <c r="AA576" s="113"/>
      <c r="AB576" s="113"/>
      <c r="AC576" s="113"/>
      <c r="AD576" s="113"/>
      <c r="AE576" s="113"/>
      <c r="AF576" s="113"/>
      <c r="AG576" s="113"/>
      <c r="AH576" s="113"/>
      <c r="AI576" s="113"/>
    </row>
    <row r="577" spans="1:35" x14ac:dyDescent="0.2">
      <c r="A577" s="123"/>
      <c r="D577" s="123"/>
      <c r="E577" s="123"/>
      <c r="F577" s="123"/>
      <c r="G577" s="123"/>
      <c r="H577" s="123"/>
      <c r="I577" s="123"/>
      <c r="J577" s="123"/>
      <c r="K577" s="123"/>
      <c r="L577" s="128"/>
      <c r="O577" s="113"/>
      <c r="P577" s="113"/>
      <c r="Q577" s="105"/>
      <c r="R577" s="113"/>
      <c r="S577" s="113"/>
      <c r="T577" s="113"/>
      <c r="U577" s="113"/>
      <c r="V577" s="113"/>
      <c r="W577" s="113"/>
      <c r="X577" s="113"/>
      <c r="Y577" s="113"/>
      <c r="Z577" s="113"/>
      <c r="AA577" s="113"/>
      <c r="AB577" s="113"/>
      <c r="AC577" s="113"/>
      <c r="AD577" s="113"/>
      <c r="AE577" s="113"/>
      <c r="AF577" s="113"/>
      <c r="AG577" s="113"/>
      <c r="AH577" s="113"/>
      <c r="AI577" s="113"/>
    </row>
    <row r="578" spans="1:35" x14ac:dyDescent="0.2">
      <c r="A578" s="123"/>
      <c r="D578" s="123"/>
      <c r="E578" s="123"/>
      <c r="F578" s="123"/>
      <c r="G578" s="123"/>
      <c r="H578" s="123"/>
      <c r="I578" s="123"/>
      <c r="J578" s="123"/>
      <c r="K578" s="123"/>
      <c r="L578" s="128"/>
      <c r="O578" s="113"/>
      <c r="P578" s="113"/>
      <c r="Q578" s="105"/>
      <c r="R578" s="113"/>
      <c r="S578" s="113"/>
      <c r="T578" s="113"/>
      <c r="U578" s="113"/>
      <c r="V578" s="113"/>
      <c r="W578" s="113"/>
      <c r="X578" s="113"/>
      <c r="Y578" s="113"/>
      <c r="Z578" s="113"/>
      <c r="AA578" s="113"/>
      <c r="AB578" s="113"/>
      <c r="AC578" s="113"/>
      <c r="AD578" s="113"/>
      <c r="AE578" s="113"/>
      <c r="AF578" s="113"/>
      <c r="AG578" s="113"/>
      <c r="AH578" s="113"/>
      <c r="AI578" s="113"/>
    </row>
    <row r="579" spans="1:35" x14ac:dyDescent="0.2">
      <c r="A579" s="123"/>
      <c r="D579" s="123"/>
      <c r="E579" s="123"/>
      <c r="F579" s="123"/>
      <c r="G579" s="123"/>
      <c r="H579" s="123"/>
      <c r="I579" s="123"/>
      <c r="J579" s="123"/>
      <c r="K579" s="123"/>
      <c r="L579" s="128"/>
      <c r="O579" s="113"/>
      <c r="P579" s="113"/>
      <c r="Q579" s="105"/>
      <c r="R579" s="113"/>
      <c r="S579" s="113"/>
      <c r="T579" s="113"/>
      <c r="U579" s="113"/>
      <c r="V579" s="113"/>
      <c r="W579" s="113"/>
      <c r="X579" s="113"/>
      <c r="Y579" s="113"/>
      <c r="Z579" s="113"/>
      <c r="AA579" s="113"/>
      <c r="AB579" s="113"/>
      <c r="AC579" s="113"/>
      <c r="AD579" s="113"/>
      <c r="AE579" s="113"/>
      <c r="AF579" s="113"/>
      <c r="AG579" s="113"/>
      <c r="AH579" s="113"/>
      <c r="AI579" s="113"/>
    </row>
    <row r="580" spans="1:35" x14ac:dyDescent="0.2">
      <c r="A580" s="123"/>
      <c r="D580" s="123"/>
      <c r="E580" s="123"/>
      <c r="F580" s="123"/>
      <c r="G580" s="123"/>
      <c r="H580" s="123"/>
      <c r="I580" s="123"/>
      <c r="J580" s="123"/>
      <c r="K580" s="123"/>
      <c r="L580" s="128"/>
      <c r="O580" s="113"/>
      <c r="P580" s="113"/>
      <c r="Q580" s="105"/>
      <c r="R580" s="113"/>
      <c r="S580" s="113"/>
      <c r="T580" s="113"/>
      <c r="U580" s="113"/>
      <c r="V580" s="113"/>
      <c r="W580" s="113"/>
      <c r="X580" s="113"/>
      <c r="Y580" s="113"/>
      <c r="Z580" s="113"/>
      <c r="AA580" s="113"/>
      <c r="AB580" s="113"/>
      <c r="AC580" s="113"/>
      <c r="AD580" s="113"/>
      <c r="AE580" s="113"/>
      <c r="AF580" s="113"/>
      <c r="AG580" s="113"/>
      <c r="AH580" s="113"/>
      <c r="AI580" s="113"/>
    </row>
    <row r="581" spans="1:35" x14ac:dyDescent="0.2">
      <c r="A581" s="123"/>
      <c r="D581" s="123"/>
      <c r="E581" s="123"/>
      <c r="F581" s="123"/>
      <c r="G581" s="123"/>
      <c r="H581" s="123"/>
      <c r="I581" s="123"/>
      <c r="J581" s="123"/>
      <c r="K581" s="123"/>
      <c r="L581" s="128"/>
      <c r="O581" s="113"/>
      <c r="P581" s="113"/>
      <c r="Q581" s="105"/>
      <c r="R581" s="113"/>
      <c r="S581" s="113"/>
      <c r="T581" s="113"/>
      <c r="U581" s="113"/>
      <c r="V581" s="113"/>
      <c r="W581" s="113"/>
      <c r="X581" s="113"/>
      <c r="Y581" s="113"/>
      <c r="Z581" s="113"/>
      <c r="AA581" s="113"/>
      <c r="AB581" s="113"/>
      <c r="AC581" s="113"/>
      <c r="AD581" s="113"/>
      <c r="AE581" s="113"/>
      <c r="AF581" s="113"/>
      <c r="AG581" s="113"/>
      <c r="AH581" s="113"/>
      <c r="AI581" s="113"/>
    </row>
    <row r="582" spans="1:35" x14ac:dyDescent="0.2">
      <c r="A582" s="123"/>
      <c r="D582" s="123"/>
      <c r="E582" s="123"/>
      <c r="F582" s="123"/>
      <c r="G582" s="123"/>
      <c r="H582" s="123"/>
      <c r="I582" s="123"/>
      <c r="J582" s="123"/>
      <c r="K582" s="123"/>
      <c r="L582" s="128"/>
      <c r="O582" s="113"/>
      <c r="P582" s="113"/>
      <c r="Q582" s="105"/>
      <c r="R582" s="113"/>
      <c r="S582" s="113"/>
      <c r="T582" s="113"/>
      <c r="U582" s="113"/>
      <c r="V582" s="113"/>
      <c r="W582" s="113"/>
      <c r="X582" s="113"/>
      <c r="Y582" s="113"/>
      <c r="Z582" s="113"/>
      <c r="AA582" s="113"/>
      <c r="AB582" s="113"/>
      <c r="AC582" s="113"/>
      <c r="AD582" s="113"/>
      <c r="AE582" s="113"/>
      <c r="AF582" s="113"/>
      <c r="AG582" s="113"/>
      <c r="AH582" s="113"/>
      <c r="AI582" s="113"/>
    </row>
    <row r="583" spans="1:35" x14ac:dyDescent="0.2">
      <c r="A583" s="123"/>
      <c r="D583" s="123"/>
      <c r="E583" s="123"/>
      <c r="F583" s="123"/>
      <c r="G583" s="123"/>
      <c r="H583" s="123"/>
      <c r="I583" s="123"/>
      <c r="J583" s="123"/>
      <c r="K583" s="123"/>
      <c r="L583" s="128"/>
      <c r="O583" s="113"/>
      <c r="P583" s="113"/>
      <c r="Q583" s="105"/>
      <c r="R583" s="113"/>
      <c r="S583" s="113"/>
      <c r="T583" s="113"/>
      <c r="U583" s="113"/>
      <c r="V583" s="113"/>
      <c r="W583" s="113"/>
      <c r="X583" s="113"/>
      <c r="Y583" s="113"/>
      <c r="Z583" s="113"/>
      <c r="AA583" s="113"/>
      <c r="AB583" s="113"/>
      <c r="AC583" s="113"/>
      <c r="AD583" s="113"/>
      <c r="AE583" s="113"/>
      <c r="AF583" s="113"/>
      <c r="AG583" s="113"/>
      <c r="AH583" s="113"/>
      <c r="AI583" s="113"/>
    </row>
    <row r="584" spans="1:35" x14ac:dyDescent="0.2">
      <c r="A584" s="123"/>
      <c r="D584" s="123"/>
      <c r="E584" s="123"/>
      <c r="F584" s="123"/>
      <c r="G584" s="123"/>
      <c r="H584" s="123"/>
      <c r="I584" s="123"/>
      <c r="J584" s="123"/>
      <c r="K584" s="123"/>
      <c r="L584" s="128"/>
      <c r="O584" s="113"/>
      <c r="P584" s="113"/>
      <c r="Q584" s="105"/>
      <c r="R584" s="113"/>
      <c r="S584" s="113"/>
      <c r="T584" s="113"/>
      <c r="U584" s="113"/>
      <c r="V584" s="113"/>
      <c r="W584" s="113"/>
      <c r="X584" s="113"/>
      <c r="Y584" s="113"/>
      <c r="Z584" s="113"/>
      <c r="AA584" s="113"/>
      <c r="AB584" s="113"/>
      <c r="AC584" s="113"/>
      <c r="AD584" s="113"/>
      <c r="AE584" s="113"/>
      <c r="AF584" s="113"/>
      <c r="AG584" s="113"/>
      <c r="AH584" s="113"/>
      <c r="AI584" s="113"/>
    </row>
    <row r="585" spans="1:35" x14ac:dyDescent="0.2">
      <c r="A585" s="123"/>
      <c r="D585" s="123"/>
      <c r="E585" s="123"/>
      <c r="F585" s="123"/>
      <c r="G585" s="123"/>
      <c r="H585" s="123"/>
      <c r="I585" s="123"/>
      <c r="J585" s="123"/>
      <c r="K585" s="123"/>
      <c r="L585" s="128"/>
      <c r="O585" s="113"/>
      <c r="P585" s="113"/>
      <c r="Q585" s="105"/>
      <c r="R585" s="113"/>
      <c r="S585" s="113"/>
      <c r="T585" s="113"/>
      <c r="U585" s="113"/>
      <c r="V585" s="113"/>
      <c r="W585" s="113"/>
      <c r="X585" s="113"/>
      <c r="Y585" s="113"/>
      <c r="Z585" s="113"/>
      <c r="AA585" s="113"/>
      <c r="AB585" s="113"/>
      <c r="AC585" s="113"/>
      <c r="AD585" s="113"/>
      <c r="AE585" s="113"/>
      <c r="AF585" s="113"/>
      <c r="AG585" s="113"/>
      <c r="AH585" s="113"/>
      <c r="AI585" s="113"/>
    </row>
    <row r="586" spans="1:35" x14ac:dyDescent="0.2">
      <c r="A586" s="123"/>
      <c r="D586" s="123"/>
      <c r="E586" s="123"/>
      <c r="F586" s="123"/>
      <c r="G586" s="123"/>
      <c r="H586" s="123"/>
      <c r="I586" s="123"/>
      <c r="J586" s="123"/>
      <c r="K586" s="123"/>
      <c r="L586" s="128"/>
      <c r="O586" s="113"/>
      <c r="P586" s="113"/>
      <c r="Q586" s="105"/>
      <c r="R586" s="113"/>
      <c r="S586" s="113"/>
      <c r="T586" s="113"/>
      <c r="U586" s="113"/>
      <c r="V586" s="113"/>
      <c r="W586" s="113"/>
      <c r="X586" s="113"/>
      <c r="Y586" s="113"/>
      <c r="Z586" s="113"/>
      <c r="AA586" s="113"/>
      <c r="AB586" s="113"/>
      <c r="AC586" s="113"/>
      <c r="AD586" s="113"/>
      <c r="AE586" s="113"/>
      <c r="AF586" s="113"/>
      <c r="AG586" s="113"/>
      <c r="AH586" s="113"/>
      <c r="AI586" s="113"/>
    </row>
    <row r="587" spans="1:35" x14ac:dyDescent="0.2">
      <c r="A587" s="123"/>
      <c r="D587" s="123"/>
      <c r="E587" s="123"/>
      <c r="F587" s="123"/>
      <c r="G587" s="123"/>
      <c r="H587" s="123"/>
      <c r="I587" s="123"/>
      <c r="J587" s="123"/>
      <c r="K587" s="123"/>
      <c r="L587" s="128"/>
      <c r="O587" s="113"/>
      <c r="P587" s="113"/>
      <c r="Q587" s="105"/>
      <c r="R587" s="113"/>
      <c r="S587" s="113"/>
      <c r="T587" s="113"/>
      <c r="U587" s="113"/>
      <c r="V587" s="113"/>
      <c r="W587" s="113"/>
      <c r="X587" s="113"/>
      <c r="Y587" s="113"/>
      <c r="Z587" s="113"/>
      <c r="AA587" s="113"/>
      <c r="AB587" s="113"/>
      <c r="AC587" s="113"/>
      <c r="AD587" s="113"/>
      <c r="AE587" s="113"/>
      <c r="AF587" s="113"/>
      <c r="AG587" s="113"/>
      <c r="AH587" s="113"/>
      <c r="AI587" s="113"/>
    </row>
    <row r="588" spans="1:35" x14ac:dyDescent="0.2">
      <c r="A588" s="123"/>
      <c r="D588" s="123"/>
      <c r="E588" s="123"/>
      <c r="F588" s="123"/>
      <c r="G588" s="123"/>
      <c r="H588" s="123"/>
      <c r="I588" s="123"/>
      <c r="J588" s="123"/>
      <c r="K588" s="123"/>
      <c r="L588" s="128"/>
      <c r="O588" s="113"/>
      <c r="P588" s="113"/>
      <c r="Q588" s="105"/>
      <c r="R588" s="113"/>
      <c r="S588" s="113"/>
      <c r="T588" s="113"/>
      <c r="U588" s="113"/>
      <c r="V588" s="113"/>
      <c r="W588" s="113"/>
      <c r="X588" s="113"/>
      <c r="Y588" s="113"/>
      <c r="Z588" s="113"/>
      <c r="AA588" s="113"/>
      <c r="AB588" s="113"/>
      <c r="AC588" s="113"/>
      <c r="AD588" s="113"/>
      <c r="AE588" s="113"/>
      <c r="AF588" s="113"/>
      <c r="AG588" s="113"/>
      <c r="AH588" s="113"/>
      <c r="AI588" s="113"/>
    </row>
    <row r="589" spans="1:35" x14ac:dyDescent="0.2">
      <c r="A589" s="123"/>
      <c r="D589" s="123"/>
      <c r="E589" s="123"/>
      <c r="F589" s="123"/>
      <c r="G589" s="123"/>
      <c r="H589" s="123"/>
      <c r="I589" s="123"/>
      <c r="J589" s="123"/>
      <c r="K589" s="123"/>
      <c r="L589" s="128"/>
      <c r="O589" s="113"/>
      <c r="P589" s="113"/>
      <c r="Q589" s="105"/>
      <c r="R589" s="113"/>
      <c r="S589" s="113"/>
      <c r="T589" s="113"/>
      <c r="U589" s="113"/>
      <c r="V589" s="113"/>
      <c r="W589" s="113"/>
      <c r="X589" s="113"/>
      <c r="Y589" s="113"/>
      <c r="Z589" s="113"/>
      <c r="AA589" s="113"/>
      <c r="AB589" s="113"/>
      <c r="AC589" s="113"/>
      <c r="AD589" s="113"/>
      <c r="AE589" s="113"/>
      <c r="AF589" s="113"/>
      <c r="AG589" s="113"/>
      <c r="AH589" s="113"/>
      <c r="AI589" s="113"/>
    </row>
    <row r="590" spans="1:35" x14ac:dyDescent="0.2">
      <c r="A590" s="123"/>
      <c r="D590" s="123"/>
      <c r="E590" s="123"/>
      <c r="F590" s="123"/>
      <c r="G590" s="123"/>
      <c r="H590" s="123"/>
      <c r="I590" s="123"/>
      <c r="J590" s="123"/>
      <c r="K590" s="123"/>
      <c r="L590" s="128"/>
      <c r="O590" s="113"/>
      <c r="P590" s="113"/>
      <c r="Q590" s="105"/>
      <c r="R590" s="113"/>
      <c r="S590" s="113"/>
      <c r="T590" s="113"/>
      <c r="U590" s="113"/>
      <c r="V590" s="113"/>
      <c r="W590" s="113"/>
      <c r="X590" s="113"/>
      <c r="Y590" s="113"/>
      <c r="Z590" s="113"/>
      <c r="AA590" s="113"/>
      <c r="AB590" s="113"/>
      <c r="AC590" s="113"/>
      <c r="AD590" s="113"/>
      <c r="AE590" s="113"/>
      <c r="AF590" s="113"/>
      <c r="AG590" s="113"/>
      <c r="AH590" s="113"/>
      <c r="AI590" s="113"/>
    </row>
    <row r="591" spans="1:35" x14ac:dyDescent="0.2">
      <c r="A591" s="123"/>
      <c r="D591" s="123"/>
      <c r="E591" s="123"/>
      <c r="F591" s="123"/>
      <c r="G591" s="123"/>
      <c r="H591" s="123"/>
      <c r="I591" s="123"/>
      <c r="J591" s="123"/>
      <c r="K591" s="123"/>
      <c r="L591" s="128"/>
      <c r="O591" s="113"/>
      <c r="P591" s="113"/>
      <c r="Q591" s="105"/>
      <c r="R591" s="113"/>
      <c r="S591" s="113"/>
      <c r="T591" s="113"/>
      <c r="U591" s="113"/>
      <c r="V591" s="113"/>
      <c r="W591" s="113"/>
      <c r="X591" s="113"/>
      <c r="Y591" s="113"/>
      <c r="Z591" s="113"/>
      <c r="AA591" s="113"/>
      <c r="AB591" s="113"/>
      <c r="AC591" s="113"/>
      <c r="AD591" s="113"/>
      <c r="AE591" s="113"/>
      <c r="AF591" s="113"/>
      <c r="AG591" s="113"/>
      <c r="AH591" s="113"/>
      <c r="AI591" s="113"/>
    </row>
    <row r="592" spans="1:35" x14ac:dyDescent="0.2">
      <c r="A592" s="123"/>
      <c r="D592" s="123"/>
      <c r="E592" s="123"/>
      <c r="F592" s="123"/>
      <c r="G592" s="123"/>
      <c r="H592" s="123"/>
      <c r="I592" s="123"/>
      <c r="J592" s="123"/>
      <c r="K592" s="123"/>
      <c r="L592" s="128"/>
      <c r="O592" s="113"/>
      <c r="P592" s="113"/>
      <c r="Q592" s="105"/>
      <c r="R592" s="113"/>
      <c r="S592" s="113"/>
      <c r="T592" s="113"/>
      <c r="U592" s="113"/>
      <c r="V592" s="113"/>
      <c r="W592" s="113"/>
      <c r="X592" s="113"/>
      <c r="Y592" s="113"/>
      <c r="Z592" s="113"/>
      <c r="AA592" s="113"/>
      <c r="AB592" s="113"/>
      <c r="AC592" s="113"/>
      <c r="AD592" s="113"/>
      <c r="AE592" s="113"/>
      <c r="AF592" s="113"/>
      <c r="AG592" s="113"/>
      <c r="AH592" s="113"/>
      <c r="AI592" s="113"/>
    </row>
    <row r="593" spans="1:35" x14ac:dyDescent="0.2">
      <c r="A593" s="123"/>
      <c r="D593" s="123"/>
      <c r="E593" s="123"/>
      <c r="F593" s="123"/>
      <c r="G593" s="123"/>
      <c r="H593" s="123"/>
      <c r="I593" s="123"/>
      <c r="J593" s="123"/>
      <c r="K593" s="123"/>
      <c r="L593" s="128"/>
      <c r="O593" s="113"/>
      <c r="P593" s="113"/>
      <c r="Q593" s="105"/>
      <c r="R593" s="113"/>
      <c r="S593" s="113"/>
      <c r="T593" s="113"/>
      <c r="U593" s="113"/>
      <c r="V593" s="113"/>
      <c r="W593" s="113"/>
      <c r="X593" s="113"/>
      <c r="Y593" s="113"/>
      <c r="Z593" s="113"/>
      <c r="AA593" s="113"/>
      <c r="AB593" s="113"/>
      <c r="AC593" s="113"/>
      <c r="AD593" s="113"/>
      <c r="AE593" s="113"/>
      <c r="AF593" s="113"/>
      <c r="AG593" s="113"/>
      <c r="AH593" s="113"/>
      <c r="AI593" s="113"/>
    </row>
    <row r="594" spans="1:35" x14ac:dyDescent="0.2">
      <c r="A594" s="123"/>
      <c r="D594" s="123"/>
      <c r="E594" s="123"/>
      <c r="F594" s="123"/>
      <c r="G594" s="123"/>
      <c r="H594" s="123"/>
      <c r="I594" s="123"/>
      <c r="J594" s="123"/>
      <c r="K594" s="123"/>
      <c r="L594" s="128"/>
      <c r="O594" s="113"/>
      <c r="P594" s="113"/>
      <c r="Q594" s="105"/>
      <c r="R594" s="113"/>
      <c r="S594" s="113"/>
      <c r="T594" s="113"/>
      <c r="U594" s="113"/>
      <c r="V594" s="113"/>
      <c r="W594" s="113"/>
      <c r="X594" s="113"/>
      <c r="Y594" s="113"/>
      <c r="Z594" s="113"/>
      <c r="AA594" s="113"/>
      <c r="AB594" s="113"/>
      <c r="AC594" s="113"/>
      <c r="AD594" s="113"/>
      <c r="AE594" s="113"/>
      <c r="AF594" s="113"/>
      <c r="AG594" s="113"/>
      <c r="AH594" s="113"/>
      <c r="AI594" s="113"/>
    </row>
    <row r="595" spans="1:35" x14ac:dyDescent="0.2">
      <c r="A595" s="123"/>
      <c r="D595" s="123"/>
      <c r="E595" s="123"/>
      <c r="F595" s="123"/>
      <c r="G595" s="123"/>
      <c r="H595" s="123"/>
      <c r="I595" s="123"/>
      <c r="J595" s="123"/>
      <c r="K595" s="123"/>
      <c r="L595" s="128"/>
      <c r="O595" s="113"/>
      <c r="P595" s="113"/>
      <c r="Q595" s="105"/>
      <c r="R595" s="113"/>
      <c r="S595" s="113"/>
      <c r="T595" s="113"/>
      <c r="U595" s="113"/>
      <c r="V595" s="113"/>
      <c r="W595" s="113"/>
      <c r="X595" s="113"/>
      <c r="Y595" s="113"/>
      <c r="Z595" s="113"/>
      <c r="AA595" s="113"/>
      <c r="AB595" s="113"/>
      <c r="AC595" s="113"/>
      <c r="AD595" s="113"/>
      <c r="AE595" s="113"/>
      <c r="AF595" s="113"/>
      <c r="AG595" s="113"/>
      <c r="AH595" s="113"/>
      <c r="AI595" s="113"/>
    </row>
    <row r="596" spans="1:35" x14ac:dyDescent="0.2">
      <c r="A596" s="123"/>
      <c r="D596" s="123"/>
      <c r="E596" s="123"/>
      <c r="F596" s="123"/>
      <c r="G596" s="123"/>
      <c r="H596" s="123"/>
      <c r="I596" s="123"/>
      <c r="J596" s="123"/>
      <c r="K596" s="123"/>
      <c r="L596" s="128"/>
      <c r="O596" s="113"/>
      <c r="P596" s="113"/>
      <c r="Q596" s="105"/>
      <c r="R596" s="113"/>
      <c r="S596" s="113"/>
      <c r="T596" s="113"/>
      <c r="U596" s="113"/>
      <c r="V596" s="113"/>
      <c r="W596" s="113"/>
      <c r="X596" s="113"/>
      <c r="Y596" s="113"/>
      <c r="Z596" s="113"/>
      <c r="AA596" s="113"/>
      <c r="AB596" s="113"/>
      <c r="AC596" s="113"/>
      <c r="AD596" s="113"/>
      <c r="AE596" s="113"/>
      <c r="AF596" s="113"/>
      <c r="AG596" s="113"/>
      <c r="AH596" s="113"/>
      <c r="AI596" s="113"/>
    </row>
    <row r="597" spans="1:35" x14ac:dyDescent="0.2">
      <c r="A597" s="123"/>
      <c r="D597" s="123"/>
      <c r="E597" s="123"/>
      <c r="F597" s="123"/>
      <c r="G597" s="123"/>
      <c r="H597" s="123"/>
      <c r="I597" s="123"/>
      <c r="J597" s="123"/>
      <c r="K597" s="123"/>
      <c r="L597" s="128"/>
      <c r="O597" s="113"/>
      <c r="P597" s="113"/>
      <c r="Q597" s="105"/>
      <c r="R597" s="113"/>
      <c r="S597" s="113"/>
      <c r="T597" s="113"/>
      <c r="U597" s="113"/>
      <c r="V597" s="113"/>
      <c r="W597" s="113"/>
      <c r="X597" s="113"/>
      <c r="Y597" s="113"/>
      <c r="Z597" s="113"/>
      <c r="AA597" s="113"/>
      <c r="AB597" s="113"/>
      <c r="AC597" s="113"/>
      <c r="AD597" s="113"/>
      <c r="AE597" s="113"/>
      <c r="AF597" s="113"/>
      <c r="AG597" s="113"/>
      <c r="AH597" s="113"/>
      <c r="AI597" s="113"/>
    </row>
    <row r="598" spans="1:35" x14ac:dyDescent="0.2">
      <c r="A598" s="123"/>
      <c r="D598" s="123"/>
      <c r="E598" s="123"/>
      <c r="F598" s="123"/>
      <c r="G598" s="123"/>
      <c r="H598" s="123"/>
      <c r="I598" s="123"/>
      <c r="J598" s="123"/>
      <c r="K598" s="123"/>
      <c r="L598" s="128"/>
      <c r="O598" s="113"/>
      <c r="P598" s="113"/>
      <c r="Q598" s="105"/>
      <c r="R598" s="113"/>
      <c r="S598" s="113"/>
      <c r="T598" s="113"/>
      <c r="U598" s="113"/>
      <c r="V598" s="113"/>
      <c r="W598" s="113"/>
      <c r="X598" s="113"/>
      <c r="Y598" s="113"/>
      <c r="Z598" s="113"/>
      <c r="AA598" s="113"/>
      <c r="AB598" s="113"/>
      <c r="AC598" s="113"/>
      <c r="AD598" s="113"/>
      <c r="AE598" s="113"/>
      <c r="AF598" s="113"/>
      <c r="AG598" s="113"/>
      <c r="AH598" s="113"/>
      <c r="AI598" s="113"/>
    </row>
    <row r="599" spans="1:35" x14ac:dyDescent="0.2">
      <c r="A599" s="123"/>
      <c r="D599" s="123"/>
      <c r="E599" s="123"/>
      <c r="F599" s="123"/>
      <c r="G599" s="123"/>
      <c r="H599" s="123"/>
      <c r="I599" s="123"/>
      <c r="J599" s="123"/>
      <c r="K599" s="123"/>
      <c r="L599" s="128"/>
      <c r="O599" s="113"/>
      <c r="P599" s="113"/>
      <c r="Q599" s="105"/>
      <c r="R599" s="113"/>
      <c r="S599" s="113"/>
      <c r="T599" s="113"/>
      <c r="U599" s="113"/>
      <c r="V599" s="113"/>
      <c r="W599" s="113"/>
      <c r="X599" s="113"/>
      <c r="Y599" s="113"/>
      <c r="Z599" s="113"/>
      <c r="AA599" s="113"/>
      <c r="AB599" s="113"/>
      <c r="AC599" s="113"/>
      <c r="AD599" s="113"/>
      <c r="AE599" s="113"/>
      <c r="AF599" s="113"/>
      <c r="AG599" s="113"/>
      <c r="AH599" s="113"/>
      <c r="AI599" s="113"/>
    </row>
    <row r="600" spans="1:35" x14ac:dyDescent="0.2">
      <c r="A600" s="123"/>
      <c r="D600" s="123"/>
      <c r="E600" s="123"/>
      <c r="F600" s="123"/>
      <c r="G600" s="123"/>
      <c r="H600" s="123"/>
      <c r="I600" s="123"/>
      <c r="J600" s="123"/>
      <c r="K600" s="123"/>
      <c r="L600" s="128"/>
      <c r="O600" s="113"/>
      <c r="P600" s="113"/>
      <c r="Q600" s="105"/>
      <c r="R600" s="113"/>
      <c r="S600" s="113"/>
      <c r="T600" s="113"/>
      <c r="U600" s="113"/>
      <c r="V600" s="113"/>
      <c r="W600" s="113"/>
      <c r="X600" s="113"/>
      <c r="Y600" s="113"/>
      <c r="Z600" s="113"/>
      <c r="AA600" s="113"/>
      <c r="AB600" s="113"/>
      <c r="AC600" s="113"/>
      <c r="AD600" s="113"/>
      <c r="AE600" s="113"/>
      <c r="AF600" s="113"/>
      <c r="AG600" s="113"/>
      <c r="AH600" s="113"/>
      <c r="AI600" s="113"/>
    </row>
    <row r="601" spans="1:35" x14ac:dyDescent="0.2">
      <c r="A601" s="123"/>
      <c r="D601" s="123"/>
      <c r="E601" s="123"/>
      <c r="F601" s="123"/>
      <c r="G601" s="123"/>
      <c r="H601" s="123"/>
      <c r="I601" s="123"/>
      <c r="J601" s="123"/>
      <c r="K601" s="123"/>
      <c r="L601" s="128"/>
      <c r="O601" s="113"/>
      <c r="P601" s="113"/>
      <c r="Q601" s="105"/>
      <c r="R601" s="113"/>
      <c r="S601" s="113"/>
      <c r="T601" s="113"/>
      <c r="U601" s="113"/>
      <c r="V601" s="113"/>
      <c r="W601" s="113"/>
      <c r="X601" s="113"/>
      <c r="Y601" s="113"/>
      <c r="Z601" s="113"/>
      <c r="AA601" s="113"/>
      <c r="AB601" s="113"/>
      <c r="AC601" s="113"/>
      <c r="AD601" s="113"/>
      <c r="AE601" s="113"/>
      <c r="AF601" s="113"/>
      <c r="AG601" s="113"/>
      <c r="AH601" s="113"/>
      <c r="AI601" s="113"/>
    </row>
    <row r="602" spans="1:35" x14ac:dyDescent="0.2">
      <c r="A602" s="123"/>
      <c r="D602" s="123"/>
      <c r="E602" s="123"/>
      <c r="F602" s="123"/>
      <c r="G602" s="123"/>
      <c r="H602" s="123"/>
      <c r="I602" s="123"/>
      <c r="J602" s="123"/>
      <c r="K602" s="123"/>
      <c r="L602" s="128"/>
      <c r="O602" s="113"/>
      <c r="P602" s="113"/>
      <c r="Q602" s="105"/>
      <c r="R602" s="113"/>
      <c r="S602" s="113"/>
      <c r="T602" s="113"/>
      <c r="U602" s="113"/>
      <c r="V602" s="113"/>
      <c r="W602" s="113"/>
      <c r="X602" s="113"/>
      <c r="Y602" s="113"/>
      <c r="Z602" s="113"/>
      <c r="AA602" s="113"/>
      <c r="AB602" s="113"/>
      <c r="AC602" s="113"/>
      <c r="AD602" s="113"/>
      <c r="AE602" s="113"/>
      <c r="AF602" s="113"/>
      <c r="AG602" s="113"/>
      <c r="AH602" s="113"/>
      <c r="AI602" s="113"/>
    </row>
    <row r="603" spans="1:35" x14ac:dyDescent="0.2">
      <c r="A603" s="123"/>
      <c r="D603" s="123"/>
      <c r="E603" s="123"/>
      <c r="F603" s="123"/>
      <c r="G603" s="123"/>
      <c r="H603" s="123"/>
      <c r="I603" s="123"/>
      <c r="J603" s="123"/>
      <c r="K603" s="123"/>
      <c r="L603" s="128"/>
      <c r="O603" s="113"/>
      <c r="P603" s="113"/>
      <c r="Q603" s="105"/>
      <c r="R603" s="113"/>
      <c r="S603" s="113"/>
      <c r="T603" s="113"/>
      <c r="U603" s="113"/>
      <c r="V603" s="113"/>
      <c r="W603" s="113"/>
      <c r="X603" s="113"/>
      <c r="Y603" s="113"/>
      <c r="Z603" s="113"/>
      <c r="AA603" s="113"/>
      <c r="AB603" s="113"/>
      <c r="AC603" s="113"/>
      <c r="AD603" s="113"/>
      <c r="AE603" s="113"/>
      <c r="AF603" s="113"/>
      <c r="AG603" s="113"/>
      <c r="AH603" s="113"/>
      <c r="AI603" s="113"/>
    </row>
    <row r="604" spans="1:35" x14ac:dyDescent="0.2">
      <c r="A604" s="123"/>
      <c r="D604" s="123"/>
      <c r="E604" s="123"/>
      <c r="F604" s="123"/>
      <c r="G604" s="123"/>
      <c r="H604" s="123"/>
      <c r="I604" s="123"/>
      <c r="J604" s="123"/>
      <c r="K604" s="123"/>
      <c r="L604" s="128"/>
      <c r="O604" s="113"/>
      <c r="P604" s="113"/>
      <c r="Q604" s="105"/>
      <c r="R604" s="113"/>
      <c r="S604" s="113"/>
      <c r="T604" s="113"/>
      <c r="U604" s="113"/>
      <c r="V604" s="113"/>
      <c r="W604" s="113"/>
      <c r="X604" s="113"/>
      <c r="Y604" s="113"/>
      <c r="Z604" s="113"/>
      <c r="AA604" s="113"/>
      <c r="AB604" s="113"/>
      <c r="AC604" s="113"/>
      <c r="AD604" s="113"/>
      <c r="AE604" s="113"/>
      <c r="AF604" s="113"/>
      <c r="AG604" s="113"/>
      <c r="AH604" s="113"/>
      <c r="AI604" s="113"/>
    </row>
    <row r="605" spans="1:35" x14ac:dyDescent="0.2">
      <c r="A605" s="123"/>
      <c r="D605" s="123"/>
      <c r="E605" s="123"/>
      <c r="F605" s="123"/>
      <c r="G605" s="123"/>
      <c r="H605" s="123"/>
      <c r="I605" s="123"/>
      <c r="J605" s="123"/>
      <c r="K605" s="123"/>
      <c r="L605" s="128"/>
      <c r="O605" s="113"/>
      <c r="P605" s="113"/>
      <c r="Q605" s="105"/>
      <c r="R605" s="113"/>
      <c r="S605" s="113"/>
      <c r="T605" s="113"/>
      <c r="U605" s="113"/>
      <c r="V605" s="113"/>
      <c r="W605" s="113"/>
      <c r="X605" s="113"/>
      <c r="Y605" s="113"/>
      <c r="Z605" s="113"/>
      <c r="AA605" s="113"/>
      <c r="AB605" s="113"/>
      <c r="AC605" s="113"/>
      <c r="AD605" s="113"/>
      <c r="AE605" s="113"/>
      <c r="AF605" s="113"/>
      <c r="AG605" s="113"/>
      <c r="AH605" s="113"/>
      <c r="AI605" s="113"/>
    </row>
    <row r="606" spans="1:35" x14ac:dyDescent="0.2">
      <c r="A606" s="123"/>
      <c r="D606" s="123"/>
      <c r="E606" s="123"/>
      <c r="F606" s="123"/>
      <c r="G606" s="123"/>
      <c r="H606" s="123"/>
      <c r="I606" s="123"/>
      <c r="J606" s="123"/>
      <c r="K606" s="123"/>
      <c r="L606" s="128"/>
      <c r="O606" s="113"/>
      <c r="P606" s="113"/>
      <c r="Q606" s="105"/>
      <c r="R606" s="113"/>
      <c r="S606" s="113"/>
      <c r="T606" s="113"/>
      <c r="U606" s="113"/>
      <c r="V606" s="113"/>
      <c r="W606" s="113"/>
      <c r="X606" s="113"/>
      <c r="Y606" s="113"/>
      <c r="Z606" s="113"/>
      <c r="AA606" s="113"/>
      <c r="AB606" s="113"/>
      <c r="AC606" s="113"/>
      <c r="AD606" s="113"/>
      <c r="AE606" s="113"/>
      <c r="AF606" s="113"/>
      <c r="AG606" s="113"/>
      <c r="AH606" s="113"/>
      <c r="AI606" s="113"/>
    </row>
    <row r="607" spans="1:35" x14ac:dyDescent="0.2">
      <c r="A607" s="123"/>
      <c r="D607" s="123"/>
      <c r="E607" s="123"/>
      <c r="F607" s="123"/>
      <c r="G607" s="123"/>
      <c r="H607" s="123"/>
      <c r="I607" s="123"/>
      <c r="J607" s="123"/>
      <c r="K607" s="123"/>
      <c r="L607" s="128"/>
      <c r="O607" s="113"/>
      <c r="P607" s="113"/>
      <c r="Q607" s="105"/>
      <c r="R607" s="113"/>
      <c r="S607" s="113"/>
      <c r="T607" s="113"/>
      <c r="U607" s="113"/>
      <c r="V607" s="113"/>
      <c r="W607" s="113"/>
      <c r="X607" s="113"/>
      <c r="Y607" s="113"/>
      <c r="Z607" s="113"/>
      <c r="AA607" s="113"/>
      <c r="AB607" s="113"/>
      <c r="AC607" s="113"/>
      <c r="AD607" s="113"/>
      <c r="AE607" s="113"/>
      <c r="AF607" s="113"/>
      <c r="AG607" s="113"/>
      <c r="AH607" s="113"/>
      <c r="AI607" s="113"/>
    </row>
    <row r="608" spans="1:35" x14ac:dyDescent="0.2">
      <c r="A608" s="123"/>
      <c r="D608" s="123"/>
      <c r="E608" s="123"/>
      <c r="F608" s="123"/>
      <c r="G608" s="123"/>
      <c r="H608" s="123"/>
      <c r="I608" s="123"/>
      <c r="J608" s="123"/>
      <c r="K608" s="123"/>
      <c r="L608" s="128"/>
      <c r="O608" s="113"/>
      <c r="P608" s="113"/>
      <c r="Q608" s="105"/>
      <c r="R608" s="113"/>
      <c r="S608" s="113"/>
      <c r="T608" s="113"/>
      <c r="U608" s="113"/>
      <c r="V608" s="113"/>
      <c r="W608" s="113"/>
      <c r="X608" s="113"/>
      <c r="Y608" s="113"/>
      <c r="Z608" s="113"/>
      <c r="AA608" s="113"/>
      <c r="AB608" s="113"/>
      <c r="AC608" s="113"/>
      <c r="AD608" s="113"/>
      <c r="AE608" s="113"/>
      <c r="AF608" s="113"/>
      <c r="AG608" s="113"/>
      <c r="AH608" s="113"/>
      <c r="AI608" s="113"/>
    </row>
    <row r="609" spans="1:35" x14ac:dyDescent="0.2">
      <c r="A609" s="123"/>
      <c r="D609" s="123"/>
      <c r="E609" s="123"/>
      <c r="F609" s="123"/>
      <c r="G609" s="123"/>
      <c r="H609" s="123"/>
      <c r="I609" s="123"/>
      <c r="J609" s="123"/>
      <c r="K609" s="123"/>
      <c r="L609" s="128"/>
      <c r="O609" s="113"/>
      <c r="P609" s="113"/>
      <c r="Q609" s="105"/>
      <c r="R609" s="113"/>
      <c r="S609" s="113"/>
      <c r="T609" s="113"/>
      <c r="U609" s="113"/>
      <c r="V609" s="113"/>
      <c r="W609" s="113"/>
      <c r="X609" s="113"/>
      <c r="Y609" s="113"/>
      <c r="Z609" s="113"/>
      <c r="AA609" s="113"/>
      <c r="AB609" s="113"/>
      <c r="AC609" s="113"/>
      <c r="AD609" s="113"/>
      <c r="AE609" s="113"/>
      <c r="AF609" s="113"/>
      <c r="AG609" s="113"/>
      <c r="AH609" s="113"/>
      <c r="AI609" s="113"/>
    </row>
    <row r="610" spans="1:35" x14ac:dyDescent="0.2">
      <c r="A610" s="123"/>
      <c r="D610" s="123"/>
      <c r="E610" s="123"/>
      <c r="F610" s="123"/>
      <c r="G610" s="123"/>
      <c r="H610" s="123"/>
      <c r="I610" s="123"/>
      <c r="J610" s="123"/>
      <c r="K610" s="123"/>
      <c r="L610" s="128"/>
      <c r="O610" s="113"/>
      <c r="P610" s="113"/>
      <c r="Q610" s="105"/>
      <c r="R610" s="113"/>
      <c r="S610" s="113"/>
      <c r="T610" s="113"/>
      <c r="U610" s="113"/>
      <c r="V610" s="113"/>
      <c r="W610" s="113"/>
      <c r="X610" s="113"/>
      <c r="Y610" s="113"/>
      <c r="Z610" s="113"/>
      <c r="AA610" s="113"/>
      <c r="AB610" s="113"/>
      <c r="AC610" s="113"/>
      <c r="AD610" s="113"/>
      <c r="AE610" s="113"/>
      <c r="AF610" s="113"/>
      <c r="AG610" s="113"/>
      <c r="AH610" s="113"/>
      <c r="AI610" s="113"/>
    </row>
    <row r="611" spans="1:35" x14ac:dyDescent="0.2">
      <c r="A611" s="123"/>
      <c r="D611" s="123"/>
      <c r="E611" s="123"/>
      <c r="F611" s="123"/>
      <c r="G611" s="123"/>
      <c r="H611" s="123"/>
      <c r="I611" s="123"/>
      <c r="J611" s="123"/>
      <c r="K611" s="123"/>
      <c r="L611" s="128"/>
      <c r="O611" s="113"/>
      <c r="P611" s="113"/>
      <c r="Q611" s="105"/>
      <c r="R611" s="113"/>
      <c r="S611" s="113"/>
      <c r="T611" s="113"/>
      <c r="U611" s="113"/>
      <c r="V611" s="113"/>
      <c r="W611" s="113"/>
      <c r="X611" s="113"/>
      <c r="Y611" s="113"/>
      <c r="Z611" s="113"/>
      <c r="AA611" s="113"/>
      <c r="AB611" s="113"/>
      <c r="AC611" s="113"/>
      <c r="AD611" s="113"/>
      <c r="AE611" s="113"/>
      <c r="AF611" s="113"/>
      <c r="AG611" s="113"/>
      <c r="AH611" s="113"/>
      <c r="AI611" s="113"/>
    </row>
    <row r="612" spans="1:35" x14ac:dyDescent="0.2">
      <c r="A612" s="123"/>
      <c r="D612" s="123"/>
      <c r="E612" s="123"/>
      <c r="F612" s="123"/>
      <c r="G612" s="123"/>
      <c r="H612" s="123"/>
      <c r="I612" s="123"/>
      <c r="J612" s="123"/>
      <c r="K612" s="123"/>
      <c r="L612" s="128"/>
      <c r="O612" s="113"/>
      <c r="P612" s="113"/>
      <c r="Q612" s="105"/>
      <c r="R612" s="113"/>
      <c r="S612" s="113"/>
      <c r="T612" s="113"/>
      <c r="U612" s="113"/>
      <c r="V612" s="113"/>
      <c r="W612" s="113"/>
      <c r="X612" s="113"/>
      <c r="Y612" s="113"/>
      <c r="Z612" s="113"/>
      <c r="AA612" s="113"/>
      <c r="AB612" s="113"/>
      <c r="AC612" s="113"/>
      <c r="AD612" s="113"/>
      <c r="AE612" s="113"/>
      <c r="AF612" s="113"/>
      <c r="AG612" s="113"/>
      <c r="AH612" s="113"/>
      <c r="AI612" s="113"/>
    </row>
    <row r="613" spans="1:35" x14ac:dyDescent="0.2">
      <c r="A613" s="123"/>
      <c r="D613" s="123"/>
      <c r="E613" s="123"/>
      <c r="F613" s="123"/>
      <c r="G613" s="123"/>
      <c r="H613" s="123"/>
      <c r="I613" s="123"/>
      <c r="J613" s="123"/>
      <c r="K613" s="123"/>
      <c r="L613" s="128"/>
      <c r="O613" s="113"/>
      <c r="P613" s="113"/>
      <c r="Q613" s="105"/>
      <c r="R613" s="113"/>
      <c r="S613" s="113"/>
      <c r="T613" s="113"/>
      <c r="U613" s="113"/>
      <c r="V613" s="113"/>
      <c r="W613" s="113"/>
      <c r="X613" s="113"/>
      <c r="Y613" s="113"/>
      <c r="Z613" s="113"/>
      <c r="AA613" s="113"/>
      <c r="AB613" s="113"/>
      <c r="AC613" s="113"/>
      <c r="AD613" s="113"/>
      <c r="AE613" s="113"/>
      <c r="AF613" s="113"/>
      <c r="AG613" s="113"/>
      <c r="AH613" s="113"/>
      <c r="AI613" s="113"/>
    </row>
    <row r="614" spans="1:35" x14ac:dyDescent="0.2">
      <c r="A614" s="123"/>
      <c r="D614" s="123"/>
      <c r="E614" s="123"/>
      <c r="F614" s="123"/>
      <c r="G614" s="123"/>
      <c r="H614" s="123"/>
      <c r="I614" s="123"/>
      <c r="J614" s="123"/>
      <c r="K614" s="123"/>
      <c r="L614" s="128"/>
      <c r="O614" s="113"/>
      <c r="P614" s="113"/>
      <c r="Q614" s="105"/>
      <c r="R614" s="113"/>
      <c r="S614" s="113"/>
      <c r="T614" s="113"/>
      <c r="U614" s="113"/>
      <c r="V614" s="113"/>
      <c r="W614" s="113"/>
      <c r="X614" s="113"/>
      <c r="Y614" s="113"/>
      <c r="Z614" s="113"/>
      <c r="AA614" s="113"/>
      <c r="AB614" s="113"/>
      <c r="AC614" s="113"/>
      <c r="AD614" s="113"/>
      <c r="AE614" s="113"/>
      <c r="AF614" s="113"/>
      <c r="AG614" s="113"/>
      <c r="AH614" s="113"/>
      <c r="AI614" s="113"/>
    </row>
    <row r="615" spans="1:35" x14ac:dyDescent="0.2">
      <c r="A615" s="123"/>
      <c r="D615" s="123"/>
      <c r="E615" s="123"/>
      <c r="F615" s="123"/>
      <c r="G615" s="123"/>
      <c r="H615" s="123"/>
      <c r="I615" s="123"/>
      <c r="J615" s="123"/>
      <c r="K615" s="123"/>
      <c r="L615" s="128"/>
      <c r="O615" s="113"/>
      <c r="P615" s="113"/>
      <c r="Q615" s="105"/>
      <c r="R615" s="113"/>
      <c r="S615" s="113"/>
      <c r="T615" s="113"/>
      <c r="U615" s="113"/>
      <c r="V615" s="113"/>
      <c r="W615" s="113"/>
      <c r="X615" s="113"/>
      <c r="Y615" s="113"/>
      <c r="Z615" s="113"/>
      <c r="AA615" s="113"/>
      <c r="AB615" s="113"/>
      <c r="AC615" s="113"/>
      <c r="AD615" s="113"/>
      <c r="AE615" s="113"/>
      <c r="AF615" s="113"/>
      <c r="AG615" s="113"/>
      <c r="AH615" s="113"/>
      <c r="AI615" s="113"/>
    </row>
    <row r="616" spans="1:35" x14ac:dyDescent="0.2">
      <c r="A616" s="123"/>
      <c r="D616" s="123"/>
      <c r="E616" s="123"/>
      <c r="F616" s="123"/>
      <c r="G616" s="123"/>
      <c r="H616" s="123"/>
      <c r="I616" s="123"/>
      <c r="J616" s="123"/>
      <c r="K616" s="123"/>
      <c r="L616" s="128"/>
      <c r="O616" s="113"/>
      <c r="P616" s="113"/>
      <c r="Q616" s="105"/>
      <c r="R616" s="113"/>
      <c r="S616" s="113"/>
      <c r="T616" s="113"/>
      <c r="U616" s="113"/>
      <c r="V616" s="113"/>
      <c r="W616" s="113"/>
      <c r="X616" s="113"/>
      <c r="Y616" s="113"/>
      <c r="Z616" s="113"/>
      <c r="AA616" s="113"/>
      <c r="AB616" s="113"/>
      <c r="AC616" s="113"/>
      <c r="AD616" s="113"/>
      <c r="AE616" s="113"/>
      <c r="AF616" s="113"/>
      <c r="AG616" s="113"/>
      <c r="AH616" s="113"/>
      <c r="AI616" s="113"/>
    </row>
    <row r="617" spans="1:35" x14ac:dyDescent="0.2">
      <c r="A617" s="123"/>
      <c r="D617" s="123"/>
      <c r="E617" s="123"/>
      <c r="F617" s="123"/>
      <c r="G617" s="123"/>
      <c r="H617" s="123"/>
      <c r="I617" s="123"/>
      <c r="J617" s="123"/>
      <c r="K617" s="123"/>
      <c r="L617" s="128"/>
      <c r="O617" s="113"/>
      <c r="P617" s="113"/>
      <c r="Q617" s="105"/>
      <c r="R617" s="113"/>
      <c r="S617" s="113"/>
      <c r="T617" s="113"/>
      <c r="U617" s="113"/>
      <c r="V617" s="113"/>
      <c r="W617" s="113"/>
      <c r="X617" s="113"/>
      <c r="Y617" s="113"/>
      <c r="Z617" s="113"/>
      <c r="AA617" s="113"/>
      <c r="AB617" s="113"/>
      <c r="AC617" s="113"/>
      <c r="AD617" s="113"/>
      <c r="AE617" s="113"/>
      <c r="AF617" s="113"/>
      <c r="AG617" s="113"/>
      <c r="AH617" s="113"/>
      <c r="AI617" s="113"/>
    </row>
    <row r="618" spans="1:35" x14ac:dyDescent="0.2">
      <c r="A618" s="123"/>
      <c r="D618" s="123"/>
      <c r="E618" s="123"/>
      <c r="F618" s="123"/>
      <c r="G618" s="123"/>
      <c r="H618" s="123"/>
      <c r="I618" s="123"/>
      <c r="J618" s="123"/>
      <c r="K618" s="123"/>
      <c r="L618" s="128"/>
      <c r="O618" s="113"/>
      <c r="P618" s="113"/>
      <c r="Q618" s="105"/>
      <c r="R618" s="113"/>
      <c r="S618" s="113"/>
      <c r="T618" s="113"/>
      <c r="U618" s="113"/>
      <c r="V618" s="113"/>
      <c r="W618" s="113"/>
      <c r="X618" s="113"/>
      <c r="Y618" s="113"/>
      <c r="Z618" s="113"/>
      <c r="AA618" s="113"/>
      <c r="AB618" s="113"/>
      <c r="AC618" s="113"/>
      <c r="AD618" s="113"/>
      <c r="AE618" s="113"/>
      <c r="AF618" s="113"/>
      <c r="AG618" s="113"/>
      <c r="AH618" s="113"/>
      <c r="AI618" s="113"/>
    </row>
    <row r="619" spans="1:35" x14ac:dyDescent="0.2">
      <c r="A619" s="123"/>
      <c r="D619" s="123"/>
      <c r="E619" s="123"/>
      <c r="F619" s="123"/>
      <c r="G619" s="123"/>
      <c r="H619" s="123"/>
      <c r="I619" s="123"/>
      <c r="J619" s="123"/>
      <c r="K619" s="123"/>
      <c r="L619" s="128"/>
      <c r="O619" s="113"/>
      <c r="P619" s="113"/>
      <c r="Q619" s="105"/>
      <c r="R619" s="113"/>
      <c r="S619" s="113"/>
      <c r="T619" s="113"/>
      <c r="U619" s="113"/>
      <c r="V619" s="113"/>
      <c r="W619" s="113"/>
      <c r="X619" s="113"/>
      <c r="Y619" s="113"/>
      <c r="Z619" s="113"/>
      <c r="AA619" s="113"/>
      <c r="AB619" s="113"/>
      <c r="AC619" s="113"/>
      <c r="AD619" s="113"/>
      <c r="AE619" s="113"/>
      <c r="AF619" s="113"/>
      <c r="AG619" s="113"/>
      <c r="AH619" s="113"/>
      <c r="AI619" s="113"/>
    </row>
    <row r="620" spans="1:35" x14ac:dyDescent="0.2">
      <c r="A620" s="123"/>
      <c r="D620" s="123"/>
      <c r="E620" s="123"/>
      <c r="F620" s="123"/>
      <c r="G620" s="123"/>
      <c r="H620" s="123"/>
      <c r="I620" s="123"/>
      <c r="J620" s="123"/>
      <c r="K620" s="123"/>
      <c r="L620" s="128"/>
      <c r="O620" s="113"/>
      <c r="P620" s="113"/>
      <c r="Q620" s="105"/>
      <c r="R620" s="113"/>
      <c r="S620" s="113"/>
      <c r="T620" s="113"/>
      <c r="U620" s="113"/>
      <c r="V620" s="113"/>
      <c r="W620" s="113"/>
      <c r="X620" s="113"/>
      <c r="Y620" s="113"/>
      <c r="Z620" s="113"/>
      <c r="AA620" s="113"/>
      <c r="AB620" s="113"/>
      <c r="AC620" s="113"/>
      <c r="AD620" s="113"/>
      <c r="AE620" s="113"/>
      <c r="AF620" s="113"/>
      <c r="AG620" s="113"/>
      <c r="AH620" s="113"/>
      <c r="AI620" s="113"/>
    </row>
    <row r="621" spans="1:35" x14ac:dyDescent="0.2">
      <c r="A621" s="123"/>
      <c r="D621" s="123"/>
      <c r="E621" s="123"/>
      <c r="F621" s="123"/>
      <c r="G621" s="123"/>
      <c r="H621" s="123"/>
      <c r="I621" s="123"/>
      <c r="J621" s="123"/>
      <c r="K621" s="123"/>
      <c r="L621" s="128"/>
      <c r="O621" s="113"/>
      <c r="P621" s="113"/>
      <c r="Q621" s="105"/>
      <c r="R621" s="113"/>
      <c r="S621" s="113"/>
      <c r="T621" s="113"/>
      <c r="U621" s="113"/>
      <c r="V621" s="113"/>
      <c r="W621" s="113"/>
      <c r="X621" s="113"/>
      <c r="Y621" s="113"/>
      <c r="Z621" s="113"/>
      <c r="AA621" s="113"/>
      <c r="AB621" s="113"/>
      <c r="AC621" s="113"/>
      <c r="AD621" s="113"/>
      <c r="AE621" s="113"/>
      <c r="AF621" s="113"/>
      <c r="AG621" s="113"/>
      <c r="AH621" s="113"/>
      <c r="AI621" s="113"/>
    </row>
    <row r="622" spans="1:35" x14ac:dyDescent="0.2">
      <c r="A622" s="123"/>
      <c r="D622" s="123"/>
      <c r="E622" s="123"/>
      <c r="F622" s="123"/>
      <c r="G622" s="123"/>
      <c r="H622" s="123"/>
      <c r="I622" s="123"/>
      <c r="J622" s="123"/>
      <c r="K622" s="123"/>
      <c r="L622" s="128"/>
      <c r="O622" s="113"/>
      <c r="P622" s="113"/>
      <c r="Q622" s="105"/>
      <c r="R622" s="113"/>
      <c r="S622" s="113"/>
      <c r="T622" s="113"/>
      <c r="U622" s="113"/>
      <c r="V622" s="113"/>
      <c r="W622" s="113"/>
      <c r="X622" s="113"/>
      <c r="Y622" s="113"/>
      <c r="Z622" s="113"/>
      <c r="AA622" s="113"/>
      <c r="AB622" s="113"/>
      <c r="AC622" s="113"/>
      <c r="AD622" s="113"/>
      <c r="AE622" s="113"/>
      <c r="AF622" s="113"/>
      <c r="AG622" s="113"/>
      <c r="AH622" s="113"/>
      <c r="AI622" s="113"/>
    </row>
    <row r="623" spans="1:35" x14ac:dyDescent="0.2">
      <c r="A623" s="123"/>
      <c r="D623" s="123"/>
      <c r="E623" s="123"/>
      <c r="F623" s="123"/>
      <c r="G623" s="123"/>
      <c r="H623" s="123"/>
      <c r="I623" s="123"/>
      <c r="J623" s="123"/>
      <c r="K623" s="123"/>
      <c r="L623" s="128"/>
      <c r="O623" s="113"/>
      <c r="P623" s="113"/>
      <c r="Q623" s="105"/>
      <c r="R623" s="113"/>
      <c r="S623" s="113"/>
      <c r="T623" s="113"/>
      <c r="U623" s="113"/>
      <c r="V623" s="113"/>
      <c r="W623" s="113"/>
      <c r="X623" s="113"/>
      <c r="Y623" s="113"/>
      <c r="Z623" s="113"/>
      <c r="AA623" s="113"/>
      <c r="AB623" s="113"/>
      <c r="AC623" s="113"/>
      <c r="AD623" s="113"/>
      <c r="AE623" s="113"/>
      <c r="AF623" s="113"/>
      <c r="AG623" s="113"/>
      <c r="AH623" s="113"/>
      <c r="AI623" s="113"/>
    </row>
    <row r="624" spans="1:35" x14ac:dyDescent="0.2">
      <c r="A624" s="123"/>
      <c r="D624" s="123"/>
      <c r="E624" s="123"/>
      <c r="F624" s="123"/>
      <c r="G624" s="123"/>
      <c r="H624" s="123"/>
      <c r="I624" s="123"/>
      <c r="J624" s="123"/>
      <c r="K624" s="123"/>
      <c r="L624" s="128"/>
      <c r="O624" s="113"/>
      <c r="P624" s="113"/>
      <c r="Q624" s="105"/>
      <c r="R624" s="113"/>
      <c r="S624" s="113"/>
      <c r="T624" s="113"/>
      <c r="U624" s="113"/>
      <c r="V624" s="113"/>
      <c r="W624" s="113"/>
      <c r="X624" s="113"/>
      <c r="Y624" s="113"/>
      <c r="Z624" s="113"/>
      <c r="AA624" s="113"/>
      <c r="AB624" s="113"/>
      <c r="AC624" s="113"/>
      <c r="AD624" s="113"/>
      <c r="AE624" s="113"/>
      <c r="AF624" s="113"/>
      <c r="AG624" s="113"/>
      <c r="AH624" s="113"/>
      <c r="AI624" s="113"/>
    </row>
    <row r="625" spans="1:35" x14ac:dyDescent="0.2">
      <c r="A625" s="123"/>
      <c r="D625" s="123"/>
      <c r="E625" s="123"/>
      <c r="F625" s="123"/>
      <c r="G625" s="123"/>
      <c r="H625" s="123"/>
      <c r="I625" s="123"/>
      <c r="J625" s="123"/>
      <c r="K625" s="123"/>
      <c r="L625" s="128"/>
      <c r="O625" s="113"/>
      <c r="P625" s="113"/>
      <c r="Q625" s="105"/>
      <c r="R625" s="113"/>
      <c r="S625" s="113"/>
      <c r="T625" s="113"/>
      <c r="U625" s="113"/>
      <c r="V625" s="113"/>
      <c r="W625" s="113"/>
      <c r="X625" s="113"/>
      <c r="Y625" s="113"/>
      <c r="Z625" s="113"/>
      <c r="AA625" s="113"/>
      <c r="AB625" s="113"/>
      <c r="AC625" s="113"/>
      <c r="AD625" s="113"/>
      <c r="AE625" s="113"/>
      <c r="AF625" s="113"/>
      <c r="AG625" s="113"/>
      <c r="AH625" s="113"/>
      <c r="AI625" s="113"/>
    </row>
    <row r="626" spans="1:35" x14ac:dyDescent="0.2">
      <c r="A626" s="123"/>
      <c r="D626" s="123"/>
      <c r="E626" s="123"/>
      <c r="F626" s="123"/>
      <c r="G626" s="123"/>
      <c r="H626" s="123"/>
      <c r="I626" s="123"/>
      <c r="J626" s="123"/>
      <c r="K626" s="123"/>
      <c r="L626" s="128"/>
      <c r="O626" s="113"/>
      <c r="P626" s="113"/>
      <c r="Q626" s="105"/>
      <c r="R626" s="113"/>
      <c r="S626" s="113"/>
      <c r="T626" s="113"/>
      <c r="U626" s="113"/>
      <c r="V626" s="113"/>
      <c r="W626" s="113"/>
      <c r="X626" s="113"/>
      <c r="Y626" s="113"/>
      <c r="Z626" s="113"/>
      <c r="AA626" s="113"/>
      <c r="AB626" s="113"/>
      <c r="AC626" s="113"/>
      <c r="AD626" s="113"/>
      <c r="AE626" s="113"/>
      <c r="AF626" s="113"/>
      <c r="AG626" s="113"/>
      <c r="AH626" s="113"/>
      <c r="AI626" s="113"/>
    </row>
    <row r="627" spans="1:35" x14ac:dyDescent="0.2">
      <c r="A627" s="123"/>
      <c r="D627" s="123"/>
      <c r="E627" s="123"/>
      <c r="F627" s="123"/>
      <c r="G627" s="123"/>
      <c r="H627" s="123"/>
      <c r="I627" s="123"/>
      <c r="J627" s="123"/>
      <c r="K627" s="123"/>
      <c r="L627" s="128"/>
      <c r="O627" s="113"/>
      <c r="P627" s="113"/>
      <c r="Q627" s="105"/>
      <c r="R627" s="113"/>
      <c r="S627" s="113"/>
      <c r="T627" s="113"/>
      <c r="U627" s="113"/>
      <c r="V627" s="113"/>
      <c r="W627" s="113"/>
      <c r="X627" s="113"/>
      <c r="Y627" s="113"/>
      <c r="Z627" s="113"/>
      <c r="AA627" s="113"/>
      <c r="AB627" s="113"/>
      <c r="AC627" s="113"/>
      <c r="AD627" s="113"/>
      <c r="AE627" s="113"/>
      <c r="AF627" s="113"/>
      <c r="AG627" s="113"/>
      <c r="AH627" s="113"/>
      <c r="AI627" s="113"/>
    </row>
    <row r="628" spans="1:35" x14ac:dyDescent="0.2">
      <c r="A628" s="123"/>
      <c r="D628" s="123"/>
      <c r="E628" s="123"/>
      <c r="F628" s="123"/>
      <c r="G628" s="123"/>
      <c r="H628" s="123"/>
      <c r="I628" s="123"/>
      <c r="J628" s="123"/>
      <c r="K628" s="123"/>
      <c r="L628" s="128"/>
      <c r="O628" s="113"/>
      <c r="P628" s="113"/>
      <c r="Q628" s="105"/>
      <c r="R628" s="113"/>
      <c r="S628" s="113"/>
      <c r="T628" s="113"/>
      <c r="U628" s="113"/>
      <c r="V628" s="113"/>
      <c r="W628" s="113"/>
      <c r="X628" s="113"/>
      <c r="Y628" s="113"/>
      <c r="Z628" s="113"/>
      <c r="AA628" s="113"/>
      <c r="AB628" s="113"/>
      <c r="AC628" s="113"/>
      <c r="AD628" s="113"/>
      <c r="AE628" s="113"/>
      <c r="AF628" s="113"/>
      <c r="AG628" s="113"/>
      <c r="AH628" s="113"/>
      <c r="AI628" s="113"/>
    </row>
    <row r="629" spans="1:35" x14ac:dyDescent="0.2">
      <c r="A629" s="123"/>
      <c r="D629" s="123"/>
      <c r="E629" s="123"/>
      <c r="F629" s="123"/>
      <c r="G629" s="123"/>
      <c r="H629" s="123"/>
      <c r="I629" s="123"/>
      <c r="J629" s="123"/>
      <c r="K629" s="123"/>
      <c r="L629" s="128"/>
      <c r="O629" s="113"/>
      <c r="P629" s="113"/>
      <c r="Q629" s="105"/>
      <c r="R629" s="113"/>
      <c r="S629" s="113"/>
      <c r="T629" s="113"/>
      <c r="U629" s="113"/>
      <c r="V629" s="113"/>
      <c r="W629" s="113"/>
      <c r="X629" s="113"/>
      <c r="Y629" s="113"/>
      <c r="Z629" s="113"/>
      <c r="AA629" s="113"/>
      <c r="AB629" s="113"/>
      <c r="AC629" s="113"/>
      <c r="AD629" s="113"/>
      <c r="AE629" s="113"/>
      <c r="AF629" s="113"/>
      <c r="AG629" s="113"/>
      <c r="AH629" s="113"/>
      <c r="AI629" s="113"/>
    </row>
    <row r="630" spans="1:35" x14ac:dyDescent="0.2">
      <c r="A630" s="123"/>
      <c r="D630" s="123"/>
      <c r="E630" s="123"/>
      <c r="F630" s="123"/>
      <c r="G630" s="123"/>
      <c r="H630" s="123"/>
      <c r="I630" s="123"/>
      <c r="J630" s="123"/>
      <c r="K630" s="123"/>
      <c r="L630" s="128"/>
      <c r="O630" s="113"/>
      <c r="P630" s="113"/>
      <c r="Q630" s="105"/>
      <c r="R630" s="113"/>
      <c r="S630" s="113"/>
      <c r="T630" s="113"/>
      <c r="U630" s="113"/>
      <c r="V630" s="113"/>
      <c r="W630" s="113"/>
      <c r="X630" s="113"/>
      <c r="Y630" s="113"/>
      <c r="Z630" s="113"/>
      <c r="AA630" s="113"/>
      <c r="AB630" s="113"/>
      <c r="AC630" s="113"/>
      <c r="AD630" s="113"/>
      <c r="AE630" s="113"/>
      <c r="AF630" s="113"/>
      <c r="AG630" s="113"/>
      <c r="AH630" s="113"/>
      <c r="AI630" s="113"/>
    </row>
    <row r="631" spans="1:35" x14ac:dyDescent="0.2">
      <c r="A631" s="123"/>
      <c r="D631" s="123"/>
      <c r="E631" s="123"/>
      <c r="F631" s="123"/>
      <c r="G631" s="123"/>
      <c r="H631" s="123"/>
      <c r="I631" s="123"/>
      <c r="J631" s="123"/>
      <c r="K631" s="123"/>
      <c r="L631" s="128"/>
      <c r="O631" s="113"/>
      <c r="P631" s="113"/>
      <c r="Q631" s="105"/>
      <c r="R631" s="113"/>
      <c r="S631" s="113"/>
      <c r="T631" s="113"/>
      <c r="U631" s="113"/>
      <c r="V631" s="113"/>
      <c r="W631" s="113"/>
      <c r="X631" s="113"/>
      <c r="Y631" s="113"/>
      <c r="Z631" s="113"/>
      <c r="AA631" s="113"/>
      <c r="AB631" s="113"/>
      <c r="AC631" s="113"/>
      <c r="AD631" s="113"/>
      <c r="AE631" s="113"/>
      <c r="AF631" s="113"/>
      <c r="AG631" s="113"/>
      <c r="AH631" s="113"/>
      <c r="AI631" s="113"/>
    </row>
    <row r="632" spans="1:35" x14ac:dyDescent="0.2">
      <c r="A632" s="123"/>
      <c r="D632" s="123"/>
      <c r="E632" s="123"/>
      <c r="F632" s="123"/>
      <c r="G632" s="123"/>
      <c r="H632" s="123"/>
      <c r="I632" s="123"/>
      <c r="J632" s="123"/>
      <c r="K632" s="123"/>
      <c r="L632" s="128"/>
      <c r="O632" s="113"/>
      <c r="P632" s="113"/>
      <c r="Q632" s="105"/>
      <c r="R632" s="113"/>
      <c r="S632" s="113"/>
      <c r="T632" s="113"/>
      <c r="U632" s="113"/>
      <c r="V632" s="113"/>
      <c r="W632" s="113"/>
      <c r="X632" s="113"/>
      <c r="Y632" s="113"/>
      <c r="Z632" s="113"/>
      <c r="AA632" s="113"/>
      <c r="AB632" s="113"/>
      <c r="AC632" s="113"/>
      <c r="AD632" s="113"/>
      <c r="AE632" s="113"/>
      <c r="AF632" s="113"/>
      <c r="AG632" s="113"/>
      <c r="AH632" s="113"/>
      <c r="AI632" s="113"/>
    </row>
    <row r="633" spans="1:35" x14ac:dyDescent="0.2">
      <c r="A633" s="123"/>
      <c r="D633" s="123"/>
      <c r="E633" s="123"/>
      <c r="F633" s="123"/>
      <c r="G633" s="123"/>
      <c r="H633" s="123"/>
      <c r="I633" s="123"/>
      <c r="J633" s="123"/>
      <c r="K633" s="123"/>
      <c r="L633" s="128"/>
      <c r="O633" s="113"/>
      <c r="P633" s="113"/>
      <c r="Q633" s="105"/>
      <c r="R633" s="113"/>
      <c r="S633" s="113"/>
      <c r="T633" s="113"/>
      <c r="U633" s="113"/>
      <c r="V633" s="113"/>
      <c r="W633" s="113"/>
      <c r="X633" s="113"/>
      <c r="Y633" s="113"/>
      <c r="Z633" s="113"/>
      <c r="AA633" s="113"/>
      <c r="AB633" s="113"/>
      <c r="AC633" s="113"/>
      <c r="AD633" s="113"/>
      <c r="AE633" s="113"/>
      <c r="AF633" s="113"/>
      <c r="AG633" s="113"/>
      <c r="AH633" s="113"/>
      <c r="AI633" s="113"/>
    </row>
    <row r="634" spans="1:35" x14ac:dyDescent="0.2">
      <c r="A634" s="123"/>
      <c r="D634" s="123"/>
      <c r="E634" s="123"/>
      <c r="F634" s="123"/>
      <c r="G634" s="123"/>
      <c r="H634" s="123"/>
      <c r="I634" s="123"/>
      <c r="J634" s="123"/>
      <c r="K634" s="123"/>
      <c r="L634" s="128"/>
      <c r="O634" s="113"/>
      <c r="P634" s="113"/>
      <c r="Q634" s="105"/>
      <c r="R634" s="113"/>
      <c r="S634" s="113"/>
      <c r="T634" s="113"/>
      <c r="U634" s="113"/>
      <c r="V634" s="113"/>
      <c r="W634" s="113"/>
      <c r="X634" s="113"/>
      <c r="Y634" s="113"/>
      <c r="Z634" s="113"/>
      <c r="AA634" s="113"/>
      <c r="AB634" s="113"/>
      <c r="AC634" s="113"/>
      <c r="AD634" s="113"/>
      <c r="AE634" s="113"/>
      <c r="AF634" s="113"/>
      <c r="AG634" s="113"/>
      <c r="AH634" s="113"/>
      <c r="AI634" s="113"/>
    </row>
    <row r="635" spans="1:35" x14ac:dyDescent="0.2">
      <c r="A635" s="123"/>
      <c r="D635" s="123"/>
      <c r="E635" s="123"/>
      <c r="F635" s="123"/>
      <c r="G635" s="123"/>
      <c r="H635" s="123"/>
      <c r="I635" s="123"/>
      <c r="J635" s="123"/>
      <c r="K635" s="123"/>
      <c r="L635" s="128"/>
      <c r="O635" s="113"/>
      <c r="P635" s="113"/>
      <c r="Q635" s="105"/>
      <c r="R635" s="113"/>
      <c r="S635" s="113"/>
      <c r="T635" s="113"/>
      <c r="U635" s="113"/>
      <c r="V635" s="113"/>
      <c r="W635" s="113"/>
      <c r="X635" s="113"/>
      <c r="Y635" s="113"/>
      <c r="Z635" s="113"/>
      <c r="AA635" s="113"/>
      <c r="AB635" s="113"/>
      <c r="AC635" s="113"/>
      <c r="AD635" s="113"/>
      <c r="AE635" s="113"/>
      <c r="AF635" s="113"/>
      <c r="AG635" s="113"/>
      <c r="AH635" s="113"/>
      <c r="AI635" s="113"/>
    </row>
    <row r="636" spans="1:35" x14ac:dyDescent="0.2">
      <c r="A636" s="123"/>
      <c r="D636" s="123"/>
      <c r="E636" s="123"/>
      <c r="F636" s="123"/>
      <c r="G636" s="123"/>
      <c r="H636" s="123"/>
      <c r="I636" s="123"/>
      <c r="J636" s="123"/>
      <c r="K636" s="123"/>
      <c r="L636" s="128"/>
      <c r="O636" s="113"/>
      <c r="P636" s="113"/>
      <c r="Q636" s="105"/>
      <c r="R636" s="113"/>
      <c r="S636" s="113"/>
      <c r="T636" s="113"/>
      <c r="U636" s="113"/>
      <c r="V636" s="113"/>
      <c r="W636" s="113"/>
      <c r="X636" s="113"/>
      <c r="Y636" s="113"/>
      <c r="Z636" s="113"/>
      <c r="AA636" s="113"/>
      <c r="AB636" s="113"/>
      <c r="AC636" s="113"/>
      <c r="AD636" s="113"/>
      <c r="AE636" s="113"/>
      <c r="AF636" s="113"/>
      <c r="AG636" s="113"/>
      <c r="AH636" s="113"/>
      <c r="AI636" s="113"/>
    </row>
    <row r="637" spans="1:35" x14ac:dyDescent="0.2">
      <c r="A637" s="123"/>
      <c r="D637" s="123"/>
      <c r="E637" s="123"/>
      <c r="F637" s="123"/>
      <c r="G637" s="123"/>
      <c r="H637" s="123"/>
      <c r="I637" s="123"/>
      <c r="J637" s="123"/>
      <c r="K637" s="123"/>
      <c r="L637" s="128"/>
      <c r="O637" s="113"/>
      <c r="P637" s="113"/>
      <c r="Q637" s="105"/>
      <c r="R637" s="113"/>
      <c r="S637" s="113"/>
      <c r="T637" s="113"/>
      <c r="U637" s="113"/>
      <c r="V637" s="113"/>
      <c r="W637" s="113"/>
      <c r="X637" s="113"/>
      <c r="Y637" s="113"/>
      <c r="Z637" s="113"/>
      <c r="AA637" s="113"/>
      <c r="AB637" s="113"/>
      <c r="AC637" s="113"/>
      <c r="AD637" s="113"/>
      <c r="AE637" s="113"/>
      <c r="AF637" s="113"/>
      <c r="AG637" s="113"/>
      <c r="AH637" s="113"/>
      <c r="AI637" s="113"/>
    </row>
    <row r="638" spans="1:35" x14ac:dyDescent="0.2">
      <c r="A638" s="123"/>
      <c r="D638" s="123"/>
      <c r="E638" s="123"/>
      <c r="F638" s="123"/>
      <c r="G638" s="123"/>
      <c r="H638" s="123"/>
      <c r="I638" s="123"/>
      <c r="J638" s="123"/>
      <c r="K638" s="123"/>
      <c r="L638" s="128"/>
      <c r="O638" s="113"/>
      <c r="P638" s="113"/>
      <c r="Q638" s="105"/>
      <c r="R638" s="113"/>
      <c r="S638" s="113"/>
      <c r="T638" s="113"/>
      <c r="U638" s="113"/>
      <c r="V638" s="113"/>
      <c r="W638" s="113"/>
      <c r="X638" s="113"/>
      <c r="Y638" s="113"/>
      <c r="Z638" s="113"/>
      <c r="AA638" s="113"/>
      <c r="AB638" s="113"/>
      <c r="AC638" s="113"/>
      <c r="AD638" s="113"/>
      <c r="AE638" s="113"/>
      <c r="AF638" s="113"/>
      <c r="AG638" s="113"/>
      <c r="AH638" s="113"/>
      <c r="AI638" s="113"/>
    </row>
    <row r="639" spans="1:35" x14ac:dyDescent="0.2">
      <c r="A639" s="123"/>
      <c r="D639" s="123"/>
      <c r="E639" s="123"/>
      <c r="F639" s="123"/>
      <c r="G639" s="123"/>
      <c r="H639" s="123"/>
      <c r="I639" s="123"/>
      <c r="J639" s="123"/>
      <c r="K639" s="123"/>
      <c r="L639" s="128"/>
      <c r="O639" s="113"/>
      <c r="P639" s="113"/>
      <c r="Q639" s="105"/>
      <c r="R639" s="113"/>
      <c r="S639" s="113"/>
      <c r="T639" s="113"/>
      <c r="U639" s="113"/>
      <c r="V639" s="113"/>
      <c r="W639" s="113"/>
      <c r="X639" s="113"/>
      <c r="Y639" s="113"/>
      <c r="Z639" s="113"/>
      <c r="AA639" s="113"/>
      <c r="AB639" s="113"/>
      <c r="AC639" s="113"/>
      <c r="AD639" s="113"/>
      <c r="AE639" s="113"/>
      <c r="AF639" s="113"/>
      <c r="AG639" s="113"/>
      <c r="AH639" s="113"/>
      <c r="AI639" s="113"/>
    </row>
    <row r="640" spans="1:35" x14ac:dyDescent="0.2">
      <c r="A640" s="123"/>
      <c r="D640" s="123"/>
      <c r="E640" s="123"/>
      <c r="F640" s="123"/>
      <c r="G640" s="123"/>
      <c r="H640" s="123"/>
      <c r="I640" s="123"/>
      <c r="J640" s="123"/>
      <c r="K640" s="123"/>
      <c r="L640" s="128"/>
      <c r="O640" s="113"/>
      <c r="P640" s="113"/>
      <c r="Q640" s="105"/>
      <c r="R640" s="113"/>
      <c r="S640" s="113"/>
      <c r="T640" s="113"/>
      <c r="U640" s="113"/>
      <c r="V640" s="113"/>
      <c r="W640" s="113"/>
      <c r="X640" s="113"/>
      <c r="Y640" s="113"/>
      <c r="Z640" s="113"/>
      <c r="AA640" s="113"/>
      <c r="AB640" s="113"/>
      <c r="AC640" s="113"/>
      <c r="AD640" s="113"/>
      <c r="AE640" s="113"/>
      <c r="AF640" s="113"/>
      <c r="AG640" s="113"/>
      <c r="AH640" s="113"/>
      <c r="AI640" s="113"/>
    </row>
    <row r="641" spans="1:35" x14ac:dyDescent="0.2">
      <c r="A641" s="123"/>
      <c r="D641" s="123"/>
      <c r="E641" s="123"/>
      <c r="F641" s="123"/>
      <c r="G641" s="123"/>
      <c r="H641" s="123"/>
      <c r="I641" s="123"/>
      <c r="J641" s="123"/>
      <c r="K641" s="123"/>
      <c r="L641" s="128"/>
      <c r="O641" s="113"/>
      <c r="P641" s="113"/>
      <c r="Q641" s="105"/>
      <c r="R641" s="113"/>
      <c r="S641" s="113"/>
      <c r="T641" s="113"/>
      <c r="U641" s="113"/>
      <c r="V641" s="113"/>
      <c r="W641" s="113"/>
      <c r="X641" s="113"/>
      <c r="Y641" s="113"/>
      <c r="Z641" s="113"/>
      <c r="AA641" s="113"/>
      <c r="AB641" s="113"/>
      <c r="AC641" s="113"/>
      <c r="AD641" s="113"/>
      <c r="AE641" s="113"/>
      <c r="AF641" s="113"/>
      <c r="AG641" s="113"/>
      <c r="AH641" s="113"/>
      <c r="AI641" s="113"/>
    </row>
    <row r="642" spans="1:35" x14ac:dyDescent="0.2">
      <c r="A642" s="123"/>
      <c r="D642" s="123"/>
      <c r="E642" s="123"/>
      <c r="F642" s="123"/>
      <c r="G642" s="123"/>
      <c r="H642" s="123"/>
      <c r="I642" s="123"/>
      <c r="J642" s="123"/>
      <c r="K642" s="123"/>
      <c r="L642" s="128"/>
      <c r="O642" s="113"/>
      <c r="P642" s="113"/>
      <c r="Q642" s="105"/>
      <c r="R642" s="113"/>
      <c r="S642" s="113"/>
      <c r="T642" s="113"/>
      <c r="U642" s="113"/>
      <c r="V642" s="113"/>
      <c r="W642" s="113"/>
      <c r="X642" s="113"/>
      <c r="Y642" s="113"/>
      <c r="Z642" s="113"/>
      <c r="AA642" s="113"/>
      <c r="AB642" s="113"/>
      <c r="AC642" s="113"/>
      <c r="AD642" s="113"/>
      <c r="AE642" s="113"/>
      <c r="AF642" s="113"/>
      <c r="AG642" s="113"/>
      <c r="AH642" s="113"/>
      <c r="AI642" s="113"/>
    </row>
    <row r="643" spans="1:35" x14ac:dyDescent="0.2">
      <c r="A643" s="123"/>
      <c r="D643" s="123"/>
      <c r="E643" s="123"/>
      <c r="F643" s="123"/>
      <c r="G643" s="123"/>
      <c r="H643" s="123"/>
      <c r="I643" s="123"/>
      <c r="J643" s="123"/>
      <c r="K643" s="123"/>
      <c r="L643" s="128"/>
      <c r="O643" s="113"/>
      <c r="P643" s="113"/>
      <c r="Q643" s="105"/>
      <c r="R643" s="113"/>
      <c r="S643" s="113"/>
      <c r="T643" s="113"/>
      <c r="U643" s="113"/>
      <c r="V643" s="113"/>
      <c r="W643" s="113"/>
      <c r="X643" s="113"/>
      <c r="Y643" s="113"/>
      <c r="Z643" s="113"/>
      <c r="AA643" s="113"/>
      <c r="AB643" s="113"/>
      <c r="AC643" s="113"/>
      <c r="AD643" s="113"/>
      <c r="AE643" s="113"/>
      <c r="AF643" s="113"/>
      <c r="AG643" s="113"/>
      <c r="AH643" s="113"/>
      <c r="AI643" s="113"/>
    </row>
    <row r="644" spans="1:35" x14ac:dyDescent="0.2">
      <c r="A644" s="123"/>
      <c r="D644" s="123"/>
      <c r="E644" s="123"/>
      <c r="F644" s="123"/>
      <c r="G644" s="123"/>
      <c r="H644" s="123"/>
      <c r="I644" s="123"/>
      <c r="J644" s="123"/>
      <c r="K644" s="123"/>
      <c r="L644" s="128"/>
      <c r="O644" s="113"/>
      <c r="P644" s="113"/>
      <c r="Q644" s="105"/>
      <c r="R644" s="113"/>
      <c r="S644" s="113"/>
      <c r="T644" s="113"/>
      <c r="U644" s="113"/>
      <c r="V644" s="113"/>
      <c r="W644" s="113"/>
      <c r="X644" s="113"/>
      <c r="Y644" s="113"/>
      <c r="Z644" s="113"/>
      <c r="AA644" s="113"/>
      <c r="AB644" s="113"/>
      <c r="AC644" s="113"/>
      <c r="AD644" s="113"/>
      <c r="AE644" s="113"/>
      <c r="AF644" s="113"/>
      <c r="AG644" s="113"/>
      <c r="AH644" s="113"/>
      <c r="AI644" s="113"/>
    </row>
    <row r="645" spans="1:35" x14ac:dyDescent="0.2">
      <c r="A645" s="123"/>
      <c r="D645" s="123"/>
      <c r="E645" s="123"/>
      <c r="F645" s="123"/>
      <c r="G645" s="123"/>
      <c r="H645" s="123"/>
      <c r="I645" s="123"/>
      <c r="J645" s="123"/>
      <c r="K645" s="123"/>
      <c r="L645" s="128"/>
      <c r="O645" s="113"/>
      <c r="P645" s="113"/>
      <c r="Q645" s="105"/>
      <c r="R645" s="113"/>
      <c r="S645" s="113"/>
      <c r="T645" s="113"/>
      <c r="U645" s="113"/>
      <c r="V645" s="113"/>
      <c r="W645" s="113"/>
      <c r="X645" s="113"/>
      <c r="Y645" s="113"/>
      <c r="Z645" s="113"/>
      <c r="AA645" s="113"/>
      <c r="AB645" s="113"/>
      <c r="AC645" s="113"/>
      <c r="AD645" s="113"/>
      <c r="AE645" s="113"/>
      <c r="AF645" s="113"/>
      <c r="AG645" s="113"/>
      <c r="AH645" s="113"/>
      <c r="AI645" s="113"/>
    </row>
    <row r="646" spans="1:35" x14ac:dyDescent="0.2">
      <c r="A646" s="123"/>
      <c r="D646" s="123"/>
      <c r="E646" s="123"/>
      <c r="F646" s="123"/>
      <c r="G646" s="123"/>
      <c r="H646" s="123"/>
      <c r="I646" s="123"/>
      <c r="J646" s="123"/>
      <c r="K646" s="123"/>
      <c r="L646" s="128"/>
      <c r="O646" s="113"/>
      <c r="P646" s="113"/>
      <c r="Q646" s="105"/>
      <c r="R646" s="113"/>
      <c r="S646" s="113"/>
      <c r="T646" s="113"/>
      <c r="U646" s="113"/>
      <c r="V646" s="113"/>
      <c r="W646" s="113"/>
      <c r="X646" s="113"/>
      <c r="Y646" s="113"/>
      <c r="Z646" s="113"/>
      <c r="AA646" s="113"/>
      <c r="AB646" s="113"/>
      <c r="AC646" s="113"/>
      <c r="AD646" s="113"/>
      <c r="AE646" s="113"/>
      <c r="AF646" s="113"/>
      <c r="AG646" s="113"/>
      <c r="AH646" s="113"/>
      <c r="AI646" s="113"/>
    </row>
    <row r="647" spans="1:35" x14ac:dyDescent="0.2">
      <c r="A647" s="123"/>
      <c r="D647" s="123"/>
      <c r="E647" s="123"/>
      <c r="F647" s="123"/>
      <c r="G647" s="123"/>
      <c r="H647" s="123"/>
      <c r="I647" s="123"/>
      <c r="J647" s="123"/>
      <c r="K647" s="123"/>
      <c r="L647" s="128"/>
      <c r="O647" s="113"/>
      <c r="P647" s="113"/>
      <c r="Q647" s="105"/>
      <c r="R647" s="113"/>
      <c r="S647" s="113"/>
      <c r="T647" s="113"/>
      <c r="U647" s="113"/>
      <c r="V647" s="113"/>
      <c r="W647" s="113"/>
      <c r="X647" s="113"/>
      <c r="Y647" s="113"/>
      <c r="Z647" s="113"/>
      <c r="AA647" s="113"/>
      <c r="AB647" s="113"/>
      <c r="AC647" s="113"/>
      <c r="AD647" s="113"/>
      <c r="AE647" s="113"/>
      <c r="AF647" s="113"/>
      <c r="AG647" s="113"/>
      <c r="AH647" s="113"/>
      <c r="AI647" s="113"/>
    </row>
    <row r="648" spans="1:35" x14ac:dyDescent="0.2">
      <c r="A648" s="123"/>
      <c r="D648" s="123"/>
      <c r="E648" s="123"/>
      <c r="F648" s="123"/>
      <c r="G648" s="123"/>
      <c r="H648" s="123"/>
      <c r="I648" s="123"/>
      <c r="J648" s="123"/>
      <c r="K648" s="123"/>
      <c r="L648" s="128"/>
      <c r="O648" s="113"/>
      <c r="P648" s="113"/>
      <c r="Q648" s="105"/>
      <c r="R648" s="113"/>
      <c r="S648" s="113"/>
      <c r="T648" s="113"/>
      <c r="U648" s="113"/>
      <c r="V648" s="113"/>
      <c r="W648" s="113"/>
      <c r="X648" s="113"/>
      <c r="Y648" s="113"/>
      <c r="Z648" s="113"/>
      <c r="AA648" s="113"/>
      <c r="AB648" s="113"/>
      <c r="AC648" s="113"/>
      <c r="AD648" s="113"/>
      <c r="AE648" s="113"/>
      <c r="AF648" s="113"/>
      <c r="AG648" s="113"/>
      <c r="AH648" s="113"/>
      <c r="AI648" s="113"/>
    </row>
    <row r="649" spans="1:35" x14ac:dyDescent="0.2">
      <c r="A649" s="123"/>
      <c r="D649" s="123"/>
      <c r="E649" s="123"/>
      <c r="F649" s="123"/>
      <c r="G649" s="123"/>
      <c r="H649" s="123"/>
      <c r="I649" s="123"/>
      <c r="J649" s="123"/>
      <c r="K649" s="123"/>
      <c r="L649" s="128"/>
      <c r="O649" s="113"/>
      <c r="P649" s="113"/>
      <c r="Q649" s="105"/>
      <c r="R649" s="113"/>
      <c r="S649" s="113"/>
      <c r="T649" s="113"/>
      <c r="U649" s="113"/>
      <c r="V649" s="113"/>
      <c r="W649" s="113"/>
      <c r="X649" s="113"/>
      <c r="Y649" s="113"/>
      <c r="Z649" s="113"/>
      <c r="AA649" s="113"/>
      <c r="AB649" s="113"/>
      <c r="AC649" s="113"/>
      <c r="AD649" s="113"/>
      <c r="AE649" s="113"/>
      <c r="AF649" s="113"/>
      <c r="AG649" s="113"/>
      <c r="AH649" s="113"/>
      <c r="AI649" s="113"/>
    </row>
    <row r="650" spans="1:35" x14ac:dyDescent="0.2">
      <c r="A650" s="123"/>
      <c r="D650" s="123"/>
      <c r="E650" s="123"/>
      <c r="F650" s="123"/>
      <c r="G650" s="123"/>
      <c r="H650" s="123"/>
      <c r="I650" s="123"/>
      <c r="J650" s="123"/>
      <c r="K650" s="123"/>
      <c r="L650" s="128"/>
      <c r="O650" s="113"/>
      <c r="P650" s="113"/>
      <c r="Q650" s="105"/>
      <c r="R650" s="113"/>
      <c r="S650" s="113"/>
      <c r="T650" s="113"/>
      <c r="U650" s="113"/>
      <c r="V650" s="113"/>
      <c r="W650" s="113"/>
      <c r="X650" s="113"/>
      <c r="Y650" s="113"/>
      <c r="Z650" s="113"/>
      <c r="AA650" s="113"/>
      <c r="AB650" s="113"/>
      <c r="AC650" s="113"/>
      <c r="AD650" s="113"/>
      <c r="AE650" s="113"/>
      <c r="AF650" s="113"/>
      <c r="AG650" s="113"/>
      <c r="AH650" s="113"/>
      <c r="AI650" s="113"/>
    </row>
    <row r="651" spans="1:35" x14ac:dyDescent="0.2">
      <c r="A651" s="123"/>
      <c r="D651" s="123"/>
      <c r="E651" s="123"/>
      <c r="F651" s="123"/>
      <c r="G651" s="123"/>
      <c r="H651" s="123"/>
      <c r="I651" s="123"/>
      <c r="J651" s="123"/>
      <c r="K651" s="123"/>
      <c r="L651" s="128"/>
      <c r="O651" s="113"/>
      <c r="P651" s="113"/>
      <c r="Q651" s="105"/>
      <c r="R651" s="113"/>
      <c r="S651" s="113"/>
      <c r="T651" s="113"/>
      <c r="U651" s="113"/>
      <c r="V651" s="113"/>
      <c r="W651" s="113"/>
      <c r="X651" s="113"/>
      <c r="Y651" s="113"/>
      <c r="Z651" s="113"/>
      <c r="AA651" s="113"/>
      <c r="AB651" s="113"/>
      <c r="AC651" s="113"/>
      <c r="AD651" s="113"/>
      <c r="AE651" s="113"/>
      <c r="AF651" s="113"/>
      <c r="AG651" s="113"/>
      <c r="AH651" s="113"/>
      <c r="AI651" s="113"/>
    </row>
    <row r="652" spans="1:35" x14ac:dyDescent="0.2">
      <c r="A652" s="123"/>
      <c r="D652" s="123"/>
      <c r="E652" s="123"/>
      <c r="F652" s="123"/>
      <c r="G652" s="123"/>
      <c r="H652" s="123"/>
      <c r="I652" s="123"/>
      <c r="J652" s="123"/>
      <c r="K652" s="123"/>
      <c r="L652" s="128"/>
      <c r="O652" s="113"/>
      <c r="P652" s="113"/>
      <c r="Q652" s="105"/>
      <c r="R652" s="113"/>
      <c r="S652" s="113"/>
      <c r="T652" s="113"/>
      <c r="U652" s="113"/>
      <c r="V652" s="113"/>
      <c r="W652" s="113"/>
      <c r="X652" s="113"/>
      <c r="Y652" s="113"/>
      <c r="Z652" s="113"/>
      <c r="AA652" s="113"/>
      <c r="AB652" s="113"/>
      <c r="AC652" s="113"/>
      <c r="AD652" s="113"/>
      <c r="AE652" s="113"/>
      <c r="AF652" s="113"/>
      <c r="AG652" s="113"/>
      <c r="AH652" s="113"/>
      <c r="AI652" s="113"/>
    </row>
    <row r="653" spans="1:35" x14ac:dyDescent="0.2">
      <c r="A653" s="123"/>
      <c r="D653" s="123"/>
      <c r="E653" s="123"/>
      <c r="F653" s="123"/>
      <c r="G653" s="123"/>
      <c r="H653" s="123"/>
      <c r="I653" s="123"/>
      <c r="J653" s="123"/>
      <c r="K653" s="123"/>
      <c r="L653" s="128"/>
      <c r="O653" s="113"/>
      <c r="P653" s="113"/>
      <c r="Q653" s="105"/>
      <c r="R653" s="113"/>
      <c r="S653" s="113"/>
      <c r="T653" s="113"/>
      <c r="U653" s="113"/>
      <c r="V653" s="113"/>
      <c r="W653" s="113"/>
      <c r="X653" s="113"/>
      <c r="Y653" s="113"/>
      <c r="Z653" s="113"/>
      <c r="AA653" s="113"/>
      <c r="AB653" s="113"/>
      <c r="AC653" s="113"/>
      <c r="AD653" s="113"/>
      <c r="AE653" s="113"/>
      <c r="AF653" s="113"/>
      <c r="AG653" s="113"/>
      <c r="AH653" s="113"/>
      <c r="AI653" s="113"/>
    </row>
    <row r="654" spans="1:35" x14ac:dyDescent="0.2">
      <c r="A654" s="123"/>
      <c r="D654" s="123"/>
      <c r="E654" s="123"/>
      <c r="F654" s="123"/>
      <c r="G654" s="123"/>
      <c r="H654" s="123"/>
      <c r="I654" s="123"/>
      <c r="J654" s="123"/>
      <c r="K654" s="123"/>
      <c r="L654" s="128"/>
      <c r="O654" s="113"/>
      <c r="P654" s="113"/>
      <c r="Q654" s="105"/>
      <c r="R654" s="113"/>
      <c r="S654" s="113"/>
      <c r="T654" s="113"/>
      <c r="U654" s="113"/>
      <c r="V654" s="113"/>
      <c r="W654" s="113"/>
      <c r="X654" s="113"/>
      <c r="Y654" s="113"/>
      <c r="Z654" s="113"/>
      <c r="AA654" s="113"/>
      <c r="AB654" s="113"/>
      <c r="AC654" s="113"/>
      <c r="AD654" s="113"/>
      <c r="AE654" s="113"/>
      <c r="AF654" s="113"/>
      <c r="AG654" s="113"/>
      <c r="AH654" s="113"/>
      <c r="AI654" s="113"/>
    </row>
    <row r="655" spans="1:35" x14ac:dyDescent="0.2">
      <c r="A655" s="123"/>
      <c r="D655" s="123"/>
      <c r="E655" s="123"/>
      <c r="F655" s="123"/>
      <c r="G655" s="123"/>
      <c r="H655" s="123"/>
      <c r="I655" s="123"/>
      <c r="J655" s="123"/>
      <c r="K655" s="123"/>
      <c r="L655" s="128"/>
      <c r="O655" s="113"/>
      <c r="P655" s="113"/>
      <c r="Q655" s="105"/>
      <c r="R655" s="113"/>
      <c r="S655" s="113"/>
      <c r="T655" s="113"/>
      <c r="U655" s="113"/>
      <c r="V655" s="113"/>
      <c r="W655" s="113"/>
      <c r="X655" s="113"/>
      <c r="Y655" s="113"/>
      <c r="Z655" s="113"/>
      <c r="AA655" s="113"/>
      <c r="AB655" s="113"/>
      <c r="AC655" s="113"/>
      <c r="AD655" s="113"/>
      <c r="AE655" s="113"/>
      <c r="AF655" s="113"/>
      <c r="AG655" s="113"/>
      <c r="AH655" s="113"/>
      <c r="AI655" s="113"/>
    </row>
    <row r="656" spans="1:35" x14ac:dyDescent="0.2">
      <c r="A656" s="123"/>
      <c r="D656" s="123"/>
      <c r="E656" s="123"/>
      <c r="F656" s="123"/>
      <c r="G656" s="123"/>
      <c r="H656" s="123"/>
      <c r="I656" s="123"/>
      <c r="J656" s="123"/>
      <c r="K656" s="123"/>
      <c r="L656" s="128"/>
      <c r="O656" s="113"/>
      <c r="P656" s="113"/>
      <c r="Q656" s="105"/>
      <c r="R656" s="113"/>
      <c r="S656" s="113"/>
      <c r="T656" s="113"/>
      <c r="U656" s="113"/>
      <c r="V656" s="113"/>
      <c r="W656" s="113"/>
      <c r="X656" s="113"/>
      <c r="Y656" s="113"/>
      <c r="Z656" s="113"/>
      <c r="AA656" s="113"/>
      <c r="AB656" s="113"/>
      <c r="AC656" s="113"/>
      <c r="AD656" s="113"/>
      <c r="AE656" s="113"/>
      <c r="AF656" s="113"/>
      <c r="AG656" s="113"/>
      <c r="AH656" s="113"/>
      <c r="AI656" s="113"/>
    </row>
    <row r="657" spans="1:35" x14ac:dyDescent="0.2">
      <c r="A657" s="123"/>
      <c r="D657" s="123"/>
      <c r="E657" s="123"/>
      <c r="F657" s="123"/>
      <c r="G657" s="123"/>
      <c r="H657" s="123"/>
      <c r="I657" s="123"/>
      <c r="J657" s="123"/>
      <c r="K657" s="123"/>
      <c r="L657" s="128"/>
      <c r="O657" s="113"/>
      <c r="P657" s="113"/>
      <c r="Q657" s="105"/>
      <c r="R657" s="113"/>
      <c r="S657" s="113"/>
      <c r="T657" s="113"/>
      <c r="U657" s="113"/>
      <c r="V657" s="113"/>
      <c r="W657" s="113"/>
      <c r="X657" s="113"/>
      <c r="Y657" s="113"/>
      <c r="Z657" s="113"/>
      <c r="AA657" s="113"/>
      <c r="AB657" s="113"/>
      <c r="AC657" s="113"/>
      <c r="AD657" s="113"/>
      <c r="AE657" s="113"/>
      <c r="AF657" s="113"/>
      <c r="AG657" s="113"/>
      <c r="AH657" s="113"/>
      <c r="AI657" s="113"/>
    </row>
    <row r="658" spans="1:35" x14ac:dyDescent="0.2">
      <c r="A658" s="123"/>
      <c r="D658" s="123"/>
      <c r="E658" s="123"/>
      <c r="F658" s="123"/>
      <c r="G658" s="123"/>
      <c r="H658" s="123"/>
      <c r="I658" s="123"/>
      <c r="J658" s="123"/>
      <c r="K658" s="123"/>
      <c r="L658" s="128"/>
      <c r="O658" s="113"/>
      <c r="P658" s="113"/>
      <c r="Q658" s="105"/>
      <c r="R658" s="113"/>
      <c r="S658" s="113"/>
      <c r="T658" s="113"/>
      <c r="U658" s="113"/>
      <c r="V658" s="113"/>
      <c r="W658" s="113"/>
      <c r="X658" s="113"/>
      <c r="Y658" s="113"/>
      <c r="Z658" s="113"/>
      <c r="AA658" s="113"/>
      <c r="AB658" s="113"/>
      <c r="AC658" s="113"/>
      <c r="AD658" s="113"/>
      <c r="AE658" s="113"/>
      <c r="AF658" s="113"/>
      <c r="AG658" s="113"/>
      <c r="AH658" s="113"/>
      <c r="AI658" s="113"/>
    </row>
    <row r="659" spans="1:35" x14ac:dyDescent="0.2">
      <c r="A659" s="123"/>
      <c r="D659" s="123"/>
      <c r="E659" s="123"/>
      <c r="F659" s="123"/>
      <c r="G659" s="123"/>
      <c r="H659" s="123"/>
      <c r="I659" s="123"/>
      <c r="J659" s="123"/>
      <c r="K659" s="123"/>
      <c r="L659" s="128"/>
      <c r="O659" s="113"/>
      <c r="P659" s="113"/>
      <c r="Q659" s="105"/>
      <c r="R659" s="113"/>
      <c r="S659" s="113"/>
      <c r="T659" s="113"/>
      <c r="U659" s="113"/>
      <c r="V659" s="113"/>
      <c r="W659" s="113"/>
      <c r="X659" s="113"/>
      <c r="Y659" s="113"/>
      <c r="Z659" s="113"/>
      <c r="AA659" s="113"/>
      <c r="AB659" s="113"/>
      <c r="AC659" s="113"/>
      <c r="AD659" s="113"/>
      <c r="AE659" s="113"/>
      <c r="AF659" s="113"/>
      <c r="AG659" s="113"/>
      <c r="AH659" s="113"/>
      <c r="AI659" s="113"/>
    </row>
    <row r="660" spans="1:35" x14ac:dyDescent="0.2">
      <c r="A660" s="123"/>
      <c r="D660" s="123"/>
      <c r="E660" s="123"/>
      <c r="F660" s="123"/>
      <c r="G660" s="123"/>
      <c r="H660" s="123"/>
      <c r="I660" s="123"/>
      <c r="J660" s="123"/>
      <c r="K660" s="123"/>
      <c r="L660" s="128"/>
      <c r="O660" s="113"/>
      <c r="P660" s="113"/>
      <c r="Q660" s="105"/>
      <c r="R660" s="113"/>
      <c r="S660" s="113"/>
      <c r="T660" s="113"/>
      <c r="U660" s="113"/>
      <c r="V660" s="113"/>
      <c r="W660" s="113"/>
      <c r="X660" s="113"/>
      <c r="Y660" s="113"/>
      <c r="Z660" s="113"/>
      <c r="AA660" s="113"/>
      <c r="AB660" s="113"/>
      <c r="AC660" s="113"/>
      <c r="AD660" s="113"/>
      <c r="AE660" s="113"/>
      <c r="AF660" s="113"/>
      <c r="AG660" s="113"/>
      <c r="AH660" s="113"/>
      <c r="AI660" s="113"/>
    </row>
    <row r="661" spans="1:35" x14ac:dyDescent="0.2">
      <c r="A661" s="123"/>
      <c r="D661" s="123"/>
      <c r="E661" s="123"/>
      <c r="F661" s="123"/>
      <c r="G661" s="123"/>
      <c r="H661" s="123"/>
      <c r="I661" s="123"/>
      <c r="J661" s="123"/>
      <c r="K661" s="123"/>
      <c r="L661" s="128"/>
      <c r="O661" s="113"/>
      <c r="P661" s="113"/>
      <c r="Q661" s="105"/>
      <c r="R661" s="113"/>
      <c r="S661" s="113"/>
      <c r="T661" s="113"/>
      <c r="U661" s="113"/>
      <c r="V661" s="113"/>
      <c r="W661" s="113"/>
      <c r="X661" s="113"/>
      <c r="Y661" s="113"/>
      <c r="Z661" s="113"/>
      <c r="AA661" s="113"/>
      <c r="AB661" s="113"/>
      <c r="AC661" s="113"/>
      <c r="AD661" s="113"/>
      <c r="AE661" s="113"/>
      <c r="AF661" s="113"/>
      <c r="AG661" s="113"/>
      <c r="AH661" s="113"/>
      <c r="AI661" s="113"/>
    </row>
    <row r="662" spans="1:35" x14ac:dyDescent="0.2">
      <c r="A662" s="123"/>
      <c r="D662" s="123"/>
      <c r="E662" s="123"/>
      <c r="F662" s="123"/>
      <c r="G662" s="123"/>
      <c r="H662" s="123"/>
      <c r="I662" s="123"/>
      <c r="J662" s="123"/>
      <c r="K662" s="123"/>
      <c r="L662" s="128"/>
      <c r="O662" s="113"/>
      <c r="P662" s="113"/>
      <c r="Q662" s="105"/>
      <c r="R662" s="113"/>
      <c r="S662" s="113"/>
      <c r="T662" s="113"/>
      <c r="U662" s="113"/>
      <c r="V662" s="113"/>
      <c r="W662" s="113"/>
      <c r="X662" s="113"/>
      <c r="Y662" s="113"/>
      <c r="Z662" s="113"/>
      <c r="AA662" s="113"/>
      <c r="AB662" s="113"/>
      <c r="AC662" s="113"/>
      <c r="AD662" s="113"/>
      <c r="AE662" s="113"/>
      <c r="AF662" s="113"/>
      <c r="AG662" s="113"/>
      <c r="AH662" s="113"/>
      <c r="AI662" s="113"/>
    </row>
    <row r="663" spans="1:35" x14ac:dyDescent="0.2">
      <c r="A663" s="123"/>
      <c r="D663" s="123"/>
      <c r="E663" s="123"/>
      <c r="F663" s="123"/>
      <c r="G663" s="123"/>
      <c r="H663" s="123"/>
      <c r="I663" s="123"/>
      <c r="J663" s="123"/>
      <c r="K663" s="123"/>
      <c r="L663" s="128"/>
      <c r="O663" s="113"/>
      <c r="P663" s="113"/>
      <c r="Q663" s="105"/>
      <c r="R663" s="113"/>
      <c r="S663" s="113"/>
      <c r="T663" s="113"/>
      <c r="U663" s="113"/>
      <c r="V663" s="113"/>
      <c r="W663" s="113"/>
      <c r="X663" s="113"/>
      <c r="Y663" s="113"/>
      <c r="Z663" s="113"/>
      <c r="AA663" s="113"/>
      <c r="AB663" s="113"/>
      <c r="AC663" s="113"/>
      <c r="AD663" s="113"/>
      <c r="AE663" s="113"/>
      <c r="AF663" s="113"/>
      <c r="AG663" s="113"/>
      <c r="AH663" s="113"/>
      <c r="AI663" s="113"/>
    </row>
    <row r="664" spans="1:35" x14ac:dyDescent="0.2">
      <c r="A664" s="123"/>
      <c r="D664" s="123"/>
      <c r="E664" s="123"/>
      <c r="F664" s="123"/>
      <c r="G664" s="123"/>
      <c r="H664" s="123"/>
      <c r="I664" s="123"/>
      <c r="J664" s="123"/>
      <c r="K664" s="123"/>
      <c r="L664" s="128"/>
      <c r="O664" s="113"/>
      <c r="P664" s="113"/>
      <c r="Q664" s="105"/>
      <c r="R664" s="113"/>
      <c r="S664" s="113"/>
      <c r="T664" s="113"/>
      <c r="U664" s="113"/>
      <c r="V664" s="113"/>
      <c r="W664" s="113"/>
      <c r="X664" s="113"/>
      <c r="Y664" s="113"/>
      <c r="Z664" s="113"/>
      <c r="AA664" s="113"/>
      <c r="AB664" s="113"/>
      <c r="AC664" s="113"/>
      <c r="AD664" s="113"/>
      <c r="AE664" s="113"/>
      <c r="AF664" s="113"/>
      <c r="AG664" s="113"/>
      <c r="AH664" s="113"/>
      <c r="AI664" s="113"/>
    </row>
    <row r="665" spans="1:35" x14ac:dyDescent="0.2">
      <c r="A665" s="123"/>
      <c r="D665" s="123"/>
      <c r="E665" s="123"/>
      <c r="F665" s="123"/>
      <c r="G665" s="123"/>
      <c r="H665" s="123"/>
      <c r="I665" s="123"/>
      <c r="J665" s="123"/>
      <c r="K665" s="123"/>
      <c r="L665" s="128"/>
      <c r="O665" s="113"/>
      <c r="P665" s="113"/>
      <c r="Q665" s="105"/>
      <c r="R665" s="113"/>
      <c r="S665" s="113"/>
      <c r="T665" s="113"/>
      <c r="U665" s="113"/>
      <c r="V665" s="113"/>
      <c r="W665" s="113"/>
      <c r="X665" s="113"/>
      <c r="Y665" s="113"/>
      <c r="Z665" s="113"/>
      <c r="AA665" s="113"/>
      <c r="AB665" s="113"/>
      <c r="AC665" s="113"/>
      <c r="AD665" s="113"/>
      <c r="AE665" s="113"/>
      <c r="AF665" s="113"/>
      <c r="AG665" s="113"/>
      <c r="AH665" s="113"/>
      <c r="AI665" s="113"/>
    </row>
    <row r="666" spans="1:35" x14ac:dyDescent="0.2">
      <c r="A666" s="123"/>
      <c r="D666" s="123"/>
      <c r="E666" s="123"/>
      <c r="F666" s="123"/>
      <c r="G666" s="123"/>
      <c r="H666" s="123"/>
      <c r="I666" s="123"/>
      <c r="J666" s="123"/>
      <c r="K666" s="123"/>
      <c r="L666" s="128"/>
      <c r="O666" s="113"/>
      <c r="P666" s="113"/>
      <c r="Q666" s="105"/>
      <c r="R666" s="113"/>
      <c r="S666" s="113"/>
      <c r="T666" s="113"/>
      <c r="U666" s="113"/>
      <c r="V666" s="113"/>
      <c r="W666" s="113"/>
      <c r="X666" s="113"/>
      <c r="Y666" s="113"/>
      <c r="Z666" s="113"/>
      <c r="AA666" s="113"/>
      <c r="AB666" s="113"/>
      <c r="AC666" s="113"/>
      <c r="AD666" s="113"/>
      <c r="AE666" s="113"/>
      <c r="AF666" s="113"/>
      <c r="AG666" s="113"/>
      <c r="AH666" s="113"/>
      <c r="AI666" s="113"/>
    </row>
    <row r="667" spans="1:35" x14ac:dyDescent="0.2">
      <c r="A667" s="123"/>
      <c r="D667" s="123"/>
      <c r="E667" s="123"/>
      <c r="F667" s="123"/>
      <c r="G667" s="123"/>
      <c r="H667" s="123"/>
      <c r="I667" s="123"/>
      <c r="J667" s="123"/>
      <c r="K667" s="123"/>
      <c r="L667" s="128"/>
      <c r="O667" s="113"/>
      <c r="P667" s="113"/>
      <c r="Q667" s="105"/>
      <c r="R667" s="113"/>
      <c r="S667" s="113"/>
      <c r="T667" s="113"/>
      <c r="U667" s="113"/>
      <c r="V667" s="113"/>
      <c r="W667" s="113"/>
      <c r="X667" s="113"/>
      <c r="Y667" s="113"/>
      <c r="Z667" s="113"/>
      <c r="AA667" s="113"/>
      <c r="AB667" s="113"/>
      <c r="AC667" s="113"/>
      <c r="AD667" s="113"/>
      <c r="AE667" s="113"/>
      <c r="AF667" s="113"/>
      <c r="AG667" s="113"/>
      <c r="AH667" s="113"/>
      <c r="AI667" s="113"/>
    </row>
    <row r="668" spans="1:35" x14ac:dyDescent="0.2">
      <c r="A668" s="123"/>
      <c r="D668" s="123"/>
      <c r="E668" s="123"/>
      <c r="F668" s="123"/>
      <c r="G668" s="123"/>
      <c r="H668" s="123"/>
      <c r="I668" s="123"/>
      <c r="J668" s="123"/>
      <c r="K668" s="123"/>
      <c r="L668" s="128"/>
      <c r="O668" s="113"/>
      <c r="P668" s="113"/>
      <c r="Q668" s="105"/>
      <c r="R668" s="113"/>
      <c r="S668" s="113"/>
      <c r="T668" s="113"/>
      <c r="U668" s="113"/>
      <c r="V668" s="113"/>
      <c r="W668" s="113"/>
      <c r="X668" s="113"/>
      <c r="Y668" s="113"/>
      <c r="Z668" s="113"/>
      <c r="AA668" s="113"/>
      <c r="AB668" s="113"/>
      <c r="AC668" s="113"/>
      <c r="AD668" s="113"/>
      <c r="AE668" s="113"/>
      <c r="AF668" s="113"/>
      <c r="AG668" s="113"/>
      <c r="AH668" s="113"/>
      <c r="AI668" s="113"/>
    </row>
    <row r="669" spans="1:35" x14ac:dyDescent="0.2">
      <c r="A669" s="123"/>
      <c r="D669" s="123"/>
      <c r="E669" s="123"/>
      <c r="F669" s="123"/>
      <c r="G669" s="123"/>
      <c r="H669" s="123"/>
      <c r="I669" s="123"/>
      <c r="J669" s="123"/>
      <c r="K669" s="123"/>
      <c r="L669" s="128"/>
      <c r="O669" s="113"/>
      <c r="P669" s="113"/>
      <c r="Q669" s="105"/>
      <c r="R669" s="113"/>
      <c r="S669" s="113"/>
      <c r="T669" s="113"/>
      <c r="U669" s="113"/>
      <c r="V669" s="113"/>
      <c r="W669" s="113"/>
      <c r="X669" s="113"/>
      <c r="Y669" s="113"/>
      <c r="Z669" s="113"/>
      <c r="AA669" s="113"/>
      <c r="AB669" s="113"/>
      <c r="AC669" s="113"/>
      <c r="AD669" s="113"/>
      <c r="AE669" s="113"/>
      <c r="AF669" s="113"/>
      <c r="AG669" s="113"/>
      <c r="AH669" s="113"/>
      <c r="AI669" s="113"/>
    </row>
    <row r="670" spans="1:35" x14ac:dyDescent="0.2">
      <c r="A670" s="123"/>
      <c r="D670" s="123"/>
      <c r="E670" s="123"/>
      <c r="F670" s="123"/>
      <c r="G670" s="123"/>
      <c r="H670" s="123"/>
      <c r="I670" s="123"/>
      <c r="J670" s="123"/>
      <c r="K670" s="123"/>
      <c r="L670" s="128"/>
      <c r="O670" s="113"/>
      <c r="P670" s="113"/>
      <c r="Q670" s="105"/>
      <c r="R670" s="113"/>
      <c r="S670" s="113"/>
      <c r="T670" s="113"/>
      <c r="U670" s="113"/>
      <c r="V670" s="113"/>
      <c r="W670" s="113"/>
      <c r="X670" s="113"/>
      <c r="Y670" s="113"/>
      <c r="Z670" s="113"/>
      <c r="AA670" s="113"/>
      <c r="AB670" s="113"/>
      <c r="AC670" s="113"/>
      <c r="AD670" s="113"/>
      <c r="AE670" s="113"/>
      <c r="AF670" s="113"/>
      <c r="AG670" s="113"/>
      <c r="AH670" s="113"/>
      <c r="AI670" s="113"/>
    </row>
    <row r="671" spans="1:35" x14ac:dyDescent="0.2">
      <c r="A671" s="123"/>
      <c r="D671" s="123"/>
      <c r="E671" s="123"/>
      <c r="F671" s="123"/>
      <c r="G671" s="123"/>
      <c r="H671" s="123"/>
      <c r="I671" s="123"/>
      <c r="J671" s="123"/>
      <c r="K671" s="123"/>
      <c r="L671" s="128"/>
      <c r="O671" s="113"/>
      <c r="P671" s="113"/>
      <c r="Q671" s="105"/>
      <c r="R671" s="113"/>
      <c r="S671" s="113"/>
      <c r="T671" s="113"/>
      <c r="U671" s="113"/>
      <c r="V671" s="113"/>
      <c r="W671" s="113"/>
      <c r="X671" s="113"/>
      <c r="Y671" s="113"/>
      <c r="Z671" s="113"/>
      <c r="AA671" s="113"/>
      <c r="AB671" s="113"/>
      <c r="AC671" s="113"/>
      <c r="AD671" s="113"/>
      <c r="AE671" s="113"/>
      <c r="AF671" s="113"/>
      <c r="AG671" s="113"/>
      <c r="AH671" s="113"/>
      <c r="AI671" s="113"/>
    </row>
    <row r="672" spans="1:35" x14ac:dyDescent="0.2">
      <c r="A672" s="123"/>
      <c r="D672" s="123"/>
      <c r="E672" s="123"/>
      <c r="F672" s="123"/>
      <c r="G672" s="123"/>
      <c r="H672" s="123"/>
      <c r="I672" s="123"/>
      <c r="J672" s="123"/>
      <c r="K672" s="123"/>
      <c r="L672" s="128"/>
      <c r="O672" s="113"/>
      <c r="P672" s="113"/>
      <c r="Q672" s="105"/>
      <c r="R672" s="113"/>
      <c r="S672" s="113"/>
      <c r="T672" s="113"/>
      <c r="U672" s="113"/>
      <c r="V672" s="113"/>
      <c r="W672" s="113"/>
      <c r="X672" s="113"/>
      <c r="Y672" s="113"/>
      <c r="Z672" s="113"/>
      <c r="AA672" s="113"/>
      <c r="AB672" s="113"/>
      <c r="AC672" s="113"/>
      <c r="AD672" s="113"/>
      <c r="AE672" s="113"/>
      <c r="AF672" s="113"/>
      <c r="AG672" s="113"/>
      <c r="AH672" s="113"/>
      <c r="AI672" s="113"/>
    </row>
    <row r="673" spans="1:35" x14ac:dyDescent="0.2">
      <c r="A673" s="123"/>
      <c r="D673" s="123"/>
      <c r="E673" s="123"/>
      <c r="F673" s="123"/>
      <c r="G673" s="123"/>
      <c r="H673" s="123"/>
      <c r="I673" s="123"/>
      <c r="J673" s="123"/>
      <c r="K673" s="123"/>
      <c r="L673" s="128"/>
      <c r="O673" s="113"/>
      <c r="P673" s="113"/>
      <c r="Q673" s="105"/>
      <c r="R673" s="113"/>
      <c r="S673" s="113"/>
      <c r="T673" s="113"/>
      <c r="U673" s="113"/>
      <c r="V673" s="113"/>
      <c r="W673" s="113"/>
      <c r="X673" s="113"/>
      <c r="Y673" s="113"/>
      <c r="Z673" s="113"/>
      <c r="AA673" s="113"/>
      <c r="AB673" s="113"/>
      <c r="AC673" s="113"/>
      <c r="AD673" s="113"/>
      <c r="AE673" s="113"/>
      <c r="AF673" s="113"/>
      <c r="AG673" s="113"/>
      <c r="AH673" s="113"/>
      <c r="AI673" s="113"/>
    </row>
    <row r="674" spans="1:35" x14ac:dyDescent="0.2">
      <c r="A674" s="123"/>
      <c r="D674" s="123"/>
      <c r="E674" s="123"/>
      <c r="F674" s="123"/>
      <c r="G674" s="123"/>
      <c r="H674" s="123"/>
      <c r="I674" s="123"/>
      <c r="J674" s="123"/>
      <c r="K674" s="123"/>
      <c r="L674" s="128"/>
      <c r="O674" s="113"/>
      <c r="P674" s="113"/>
      <c r="Q674" s="105"/>
      <c r="R674" s="113"/>
      <c r="S674" s="113"/>
      <c r="T674" s="113"/>
      <c r="U674" s="113"/>
      <c r="V674" s="113"/>
      <c r="W674" s="113"/>
      <c r="X674" s="113"/>
      <c r="Y674" s="113"/>
      <c r="Z674" s="113"/>
      <c r="AA674" s="113"/>
      <c r="AB674" s="113"/>
      <c r="AC674" s="113"/>
      <c r="AD674" s="113"/>
      <c r="AE674" s="113"/>
      <c r="AF674" s="113"/>
      <c r="AG674" s="113"/>
      <c r="AH674" s="113"/>
      <c r="AI674" s="113"/>
    </row>
    <row r="675" spans="1:35" x14ac:dyDescent="0.2">
      <c r="A675" s="123"/>
      <c r="D675" s="123"/>
      <c r="E675" s="123"/>
      <c r="F675" s="123"/>
      <c r="G675" s="123"/>
      <c r="H675" s="123"/>
      <c r="I675" s="123"/>
      <c r="J675" s="123"/>
      <c r="K675" s="123"/>
      <c r="L675" s="128"/>
      <c r="O675" s="113"/>
      <c r="P675" s="113"/>
      <c r="Q675" s="105"/>
      <c r="R675" s="113"/>
      <c r="S675" s="113"/>
      <c r="T675" s="113"/>
      <c r="U675" s="113"/>
      <c r="V675" s="113"/>
      <c r="W675" s="113"/>
      <c r="X675" s="113"/>
      <c r="Y675" s="113"/>
      <c r="Z675" s="113"/>
      <c r="AA675" s="113"/>
      <c r="AB675" s="113"/>
      <c r="AC675" s="113"/>
      <c r="AD675" s="113"/>
      <c r="AE675" s="113"/>
      <c r="AF675" s="113"/>
      <c r="AG675" s="113"/>
      <c r="AH675" s="113"/>
      <c r="AI675" s="113"/>
    </row>
    <row r="676" spans="1:35" x14ac:dyDescent="0.2">
      <c r="A676" s="123"/>
      <c r="D676" s="123"/>
      <c r="E676" s="123"/>
      <c r="F676" s="123"/>
      <c r="G676" s="123"/>
      <c r="H676" s="123"/>
      <c r="I676" s="123"/>
      <c r="J676" s="123"/>
      <c r="K676" s="123"/>
      <c r="L676" s="128"/>
      <c r="O676" s="113"/>
      <c r="P676" s="113"/>
      <c r="Q676" s="105"/>
      <c r="R676" s="113"/>
      <c r="S676" s="113"/>
      <c r="T676" s="113"/>
      <c r="U676" s="113"/>
      <c r="V676" s="113"/>
      <c r="W676" s="113"/>
      <c r="X676" s="113"/>
      <c r="Y676" s="113"/>
      <c r="Z676" s="113"/>
      <c r="AA676" s="113"/>
      <c r="AB676" s="113"/>
      <c r="AC676" s="113"/>
      <c r="AD676" s="113"/>
      <c r="AE676" s="113"/>
      <c r="AF676" s="113"/>
      <c r="AG676" s="113"/>
      <c r="AH676" s="113"/>
      <c r="AI676" s="113"/>
    </row>
    <row r="677" spans="1:35" x14ac:dyDescent="0.2">
      <c r="A677" s="123"/>
      <c r="D677" s="123"/>
      <c r="E677" s="123"/>
      <c r="F677" s="123"/>
      <c r="G677" s="123"/>
      <c r="H677" s="123"/>
      <c r="I677" s="123"/>
      <c r="J677" s="123"/>
      <c r="K677" s="123"/>
      <c r="L677" s="128"/>
      <c r="O677" s="113"/>
      <c r="P677" s="113"/>
      <c r="Q677" s="105"/>
      <c r="R677" s="113"/>
      <c r="S677" s="113"/>
      <c r="T677" s="113"/>
      <c r="U677" s="113"/>
      <c r="V677" s="113"/>
      <c r="W677" s="113"/>
      <c r="X677" s="113"/>
      <c r="Y677" s="113"/>
      <c r="Z677" s="113"/>
      <c r="AA677" s="113"/>
      <c r="AB677" s="113"/>
      <c r="AC677" s="113"/>
      <c r="AD677" s="113"/>
      <c r="AE677" s="113"/>
      <c r="AF677" s="113"/>
      <c r="AG677" s="113"/>
      <c r="AH677" s="113"/>
      <c r="AI677" s="113"/>
    </row>
    <row r="678" spans="1:35" x14ac:dyDescent="0.2">
      <c r="A678" s="123"/>
      <c r="D678" s="123"/>
      <c r="E678" s="123"/>
      <c r="F678" s="123"/>
      <c r="G678" s="123"/>
      <c r="H678" s="123"/>
      <c r="I678" s="123"/>
      <c r="J678" s="123"/>
      <c r="K678" s="123"/>
      <c r="L678" s="128"/>
      <c r="O678" s="113"/>
      <c r="P678" s="113"/>
      <c r="Q678" s="105"/>
      <c r="R678" s="113"/>
      <c r="S678" s="113"/>
      <c r="T678" s="113"/>
      <c r="U678" s="113"/>
      <c r="V678" s="113"/>
      <c r="W678" s="113"/>
      <c r="X678" s="113"/>
      <c r="Y678" s="113"/>
      <c r="Z678" s="113"/>
      <c r="AA678" s="113"/>
      <c r="AB678" s="113"/>
      <c r="AC678" s="113"/>
      <c r="AD678" s="113"/>
      <c r="AE678" s="113"/>
      <c r="AF678" s="113"/>
      <c r="AG678" s="113"/>
      <c r="AH678" s="113"/>
      <c r="AI678" s="113"/>
    </row>
    <row r="679" spans="1:35" x14ac:dyDescent="0.2">
      <c r="A679" s="123"/>
      <c r="D679" s="123"/>
      <c r="E679" s="123"/>
      <c r="F679" s="123"/>
      <c r="G679" s="123"/>
      <c r="H679" s="123"/>
      <c r="I679" s="123"/>
      <c r="J679" s="123"/>
      <c r="K679" s="123"/>
      <c r="L679" s="128"/>
      <c r="O679" s="113"/>
      <c r="P679" s="113"/>
      <c r="Q679" s="105"/>
      <c r="R679" s="113"/>
      <c r="S679" s="113"/>
      <c r="T679" s="113"/>
      <c r="U679" s="113"/>
      <c r="V679" s="113"/>
      <c r="W679" s="113"/>
      <c r="X679" s="113"/>
      <c r="Y679" s="113"/>
      <c r="Z679" s="113"/>
      <c r="AA679" s="113"/>
      <c r="AB679" s="113"/>
      <c r="AC679" s="113"/>
      <c r="AD679" s="113"/>
      <c r="AE679" s="113"/>
      <c r="AF679" s="113"/>
      <c r="AG679" s="113"/>
      <c r="AH679" s="113"/>
      <c r="AI679" s="113"/>
    </row>
    <row r="680" spans="1:35" x14ac:dyDescent="0.2">
      <c r="A680" s="123"/>
      <c r="D680" s="123"/>
      <c r="E680" s="123"/>
      <c r="F680" s="123"/>
      <c r="G680" s="123"/>
      <c r="H680" s="123"/>
      <c r="I680" s="123"/>
      <c r="J680" s="123"/>
      <c r="K680" s="123"/>
      <c r="L680" s="128"/>
      <c r="O680" s="113"/>
      <c r="P680" s="113"/>
      <c r="Q680" s="105"/>
      <c r="R680" s="113"/>
      <c r="S680" s="113"/>
      <c r="T680" s="113"/>
      <c r="U680" s="113"/>
      <c r="V680" s="113"/>
      <c r="W680" s="113"/>
      <c r="X680" s="113"/>
      <c r="Y680" s="113"/>
      <c r="Z680" s="113"/>
      <c r="AA680" s="113"/>
      <c r="AB680" s="113"/>
      <c r="AC680" s="113"/>
      <c r="AD680" s="113"/>
      <c r="AE680" s="113"/>
      <c r="AF680" s="113"/>
      <c r="AG680" s="113"/>
      <c r="AH680" s="113"/>
      <c r="AI680" s="113"/>
    </row>
    <row r="681" spans="1:35" x14ac:dyDescent="0.2">
      <c r="A681" s="123"/>
      <c r="D681" s="123"/>
      <c r="E681" s="123"/>
      <c r="F681" s="123"/>
      <c r="G681" s="123"/>
      <c r="H681" s="123"/>
      <c r="I681" s="123"/>
      <c r="J681" s="123"/>
      <c r="K681" s="123"/>
      <c r="L681" s="128"/>
      <c r="O681" s="113"/>
      <c r="P681" s="113"/>
      <c r="Q681" s="105"/>
      <c r="R681" s="113"/>
      <c r="S681" s="113"/>
      <c r="T681" s="113"/>
      <c r="U681" s="113"/>
      <c r="V681" s="113"/>
      <c r="W681" s="113"/>
      <c r="X681" s="113"/>
      <c r="Y681" s="113"/>
      <c r="Z681" s="113"/>
      <c r="AA681" s="113"/>
      <c r="AB681" s="113"/>
      <c r="AC681" s="113"/>
      <c r="AD681" s="113"/>
      <c r="AE681" s="113"/>
      <c r="AF681" s="113"/>
      <c r="AG681" s="113"/>
      <c r="AH681" s="113"/>
      <c r="AI681" s="113"/>
    </row>
    <row r="682" spans="1:35" x14ac:dyDescent="0.2">
      <c r="A682" s="123"/>
      <c r="D682" s="123"/>
      <c r="E682" s="123"/>
      <c r="F682" s="123"/>
      <c r="G682" s="123"/>
      <c r="H682" s="123"/>
      <c r="I682" s="123"/>
      <c r="J682" s="123"/>
      <c r="K682" s="123"/>
      <c r="L682" s="128"/>
      <c r="O682" s="113"/>
      <c r="P682" s="113"/>
      <c r="Q682" s="105"/>
      <c r="R682" s="113"/>
      <c r="S682" s="113"/>
      <c r="T682" s="113"/>
      <c r="U682" s="113"/>
      <c r="V682" s="113"/>
      <c r="W682" s="113"/>
      <c r="X682" s="113"/>
      <c r="Y682" s="113"/>
      <c r="Z682" s="113"/>
      <c r="AA682" s="113"/>
      <c r="AB682" s="113"/>
      <c r="AC682" s="113"/>
      <c r="AD682" s="113"/>
      <c r="AE682" s="113"/>
      <c r="AF682" s="113"/>
      <c r="AG682" s="113"/>
      <c r="AH682" s="113"/>
      <c r="AI682" s="113"/>
    </row>
    <row r="683" spans="1:35" x14ac:dyDescent="0.2">
      <c r="A683" s="123"/>
      <c r="D683" s="123"/>
      <c r="E683" s="123"/>
      <c r="F683" s="123"/>
      <c r="G683" s="123"/>
      <c r="H683" s="123"/>
      <c r="I683" s="123"/>
      <c r="J683" s="123"/>
      <c r="K683" s="123"/>
      <c r="L683" s="128"/>
      <c r="O683" s="113"/>
      <c r="P683" s="113"/>
      <c r="Q683" s="105"/>
      <c r="R683" s="113"/>
      <c r="S683" s="113"/>
      <c r="T683" s="113"/>
      <c r="U683" s="113"/>
      <c r="V683" s="113"/>
      <c r="W683" s="113"/>
      <c r="X683" s="113"/>
      <c r="Y683" s="113"/>
      <c r="Z683" s="113"/>
      <c r="AA683" s="113"/>
      <c r="AB683" s="113"/>
      <c r="AC683" s="113"/>
      <c r="AD683" s="113"/>
      <c r="AE683" s="113"/>
      <c r="AF683" s="113"/>
      <c r="AG683" s="113"/>
      <c r="AH683" s="113"/>
      <c r="AI683" s="113"/>
    </row>
    <row r="684" spans="1:35" x14ac:dyDescent="0.2">
      <c r="A684" s="123"/>
      <c r="D684" s="123"/>
      <c r="E684" s="123"/>
      <c r="F684" s="123"/>
      <c r="G684" s="123"/>
      <c r="H684" s="123"/>
      <c r="I684" s="123"/>
      <c r="J684" s="123"/>
      <c r="K684" s="123"/>
      <c r="L684" s="128"/>
      <c r="O684" s="113"/>
      <c r="P684" s="113"/>
      <c r="Q684" s="105"/>
      <c r="R684" s="113"/>
      <c r="S684" s="113"/>
      <c r="T684" s="113"/>
      <c r="U684" s="113"/>
      <c r="V684" s="113"/>
      <c r="W684" s="113"/>
      <c r="X684" s="113"/>
      <c r="Y684" s="113"/>
      <c r="Z684" s="113"/>
      <c r="AA684" s="113"/>
      <c r="AB684" s="113"/>
      <c r="AC684" s="113"/>
      <c r="AD684" s="113"/>
      <c r="AE684" s="113"/>
      <c r="AF684" s="113"/>
      <c r="AG684" s="113"/>
      <c r="AH684" s="113"/>
      <c r="AI684" s="113"/>
    </row>
    <row r="685" spans="1:35" x14ac:dyDescent="0.2">
      <c r="A685" s="123"/>
      <c r="D685" s="123"/>
      <c r="E685" s="123"/>
      <c r="F685" s="123"/>
      <c r="G685" s="123"/>
      <c r="H685" s="123"/>
      <c r="I685" s="123"/>
      <c r="J685" s="123"/>
      <c r="K685" s="123"/>
      <c r="L685" s="128"/>
      <c r="O685" s="113"/>
      <c r="P685" s="113"/>
      <c r="Q685" s="105"/>
      <c r="R685" s="113"/>
      <c r="S685" s="113"/>
      <c r="T685" s="113"/>
      <c r="U685" s="113"/>
      <c r="V685" s="113"/>
      <c r="W685" s="113"/>
      <c r="X685" s="113"/>
      <c r="Y685" s="113"/>
      <c r="Z685" s="113"/>
      <c r="AA685" s="113"/>
      <c r="AB685" s="113"/>
      <c r="AC685" s="113"/>
      <c r="AD685" s="113"/>
      <c r="AE685" s="113"/>
      <c r="AF685" s="113"/>
      <c r="AG685" s="113"/>
      <c r="AH685" s="113"/>
      <c r="AI685" s="113"/>
    </row>
    <row r="686" spans="1:35" x14ac:dyDescent="0.2">
      <c r="A686" s="123"/>
      <c r="D686" s="123"/>
      <c r="E686" s="123"/>
      <c r="F686" s="123"/>
      <c r="G686" s="123"/>
      <c r="H686" s="123"/>
      <c r="I686" s="123"/>
      <c r="J686" s="123"/>
      <c r="K686" s="123"/>
      <c r="L686" s="128"/>
      <c r="O686" s="113"/>
      <c r="P686" s="113"/>
      <c r="Q686" s="105"/>
      <c r="R686" s="113"/>
      <c r="S686" s="113"/>
      <c r="T686" s="113"/>
      <c r="U686" s="113"/>
      <c r="V686" s="113"/>
      <c r="W686" s="113"/>
      <c r="X686" s="113"/>
      <c r="Y686" s="113"/>
      <c r="Z686" s="113"/>
      <c r="AA686" s="113"/>
      <c r="AB686" s="113"/>
      <c r="AC686" s="113"/>
      <c r="AD686" s="113"/>
      <c r="AE686" s="113"/>
      <c r="AF686" s="113"/>
      <c r="AG686" s="113"/>
      <c r="AH686" s="113"/>
      <c r="AI686" s="113"/>
    </row>
    <row r="687" spans="1:35" x14ac:dyDescent="0.2">
      <c r="A687" s="123"/>
      <c r="D687" s="123"/>
      <c r="E687" s="123"/>
      <c r="F687" s="123"/>
      <c r="G687" s="123"/>
      <c r="H687" s="123"/>
      <c r="I687" s="123"/>
      <c r="J687" s="123"/>
      <c r="K687" s="123"/>
      <c r="L687" s="128"/>
      <c r="O687" s="113"/>
      <c r="P687" s="113"/>
      <c r="Q687" s="105"/>
      <c r="R687" s="113"/>
      <c r="S687" s="113"/>
      <c r="T687" s="113"/>
      <c r="U687" s="113"/>
      <c r="V687" s="113"/>
      <c r="W687" s="113"/>
      <c r="X687" s="113"/>
      <c r="Y687" s="113"/>
      <c r="Z687" s="113"/>
      <c r="AA687" s="113"/>
      <c r="AB687" s="113"/>
      <c r="AC687" s="113"/>
      <c r="AD687" s="113"/>
      <c r="AE687" s="113"/>
      <c r="AF687" s="113"/>
      <c r="AG687" s="113"/>
      <c r="AH687" s="113"/>
      <c r="AI687" s="113"/>
    </row>
    <row r="688" spans="1:35" x14ac:dyDescent="0.2">
      <c r="A688" s="123"/>
      <c r="D688" s="123"/>
      <c r="E688" s="123"/>
      <c r="F688" s="123"/>
      <c r="G688" s="123"/>
      <c r="H688" s="123"/>
      <c r="I688" s="123"/>
      <c r="J688" s="123"/>
      <c r="K688" s="123"/>
      <c r="L688" s="128"/>
      <c r="O688" s="113"/>
      <c r="P688" s="113"/>
      <c r="Q688" s="105"/>
      <c r="R688" s="113"/>
      <c r="S688" s="113"/>
      <c r="T688" s="113"/>
      <c r="U688" s="113"/>
      <c r="V688" s="113"/>
      <c r="W688" s="113"/>
      <c r="X688" s="113"/>
      <c r="Y688" s="113"/>
      <c r="Z688" s="113"/>
      <c r="AA688" s="113"/>
      <c r="AB688" s="113"/>
      <c r="AC688" s="113"/>
      <c r="AD688" s="113"/>
      <c r="AE688" s="113"/>
      <c r="AF688" s="113"/>
      <c r="AG688" s="113"/>
      <c r="AH688" s="113"/>
      <c r="AI688" s="113"/>
    </row>
    <row r="689" spans="1:35" x14ac:dyDescent="0.2">
      <c r="A689" s="123"/>
      <c r="D689" s="123"/>
      <c r="E689" s="123"/>
      <c r="F689" s="123"/>
      <c r="G689" s="123"/>
      <c r="H689" s="123"/>
      <c r="I689" s="123"/>
      <c r="J689" s="123"/>
      <c r="K689" s="123"/>
      <c r="L689" s="128"/>
      <c r="O689" s="113"/>
      <c r="P689" s="113"/>
      <c r="Q689" s="105"/>
      <c r="R689" s="113"/>
      <c r="S689" s="113"/>
      <c r="T689" s="113"/>
      <c r="U689" s="113"/>
      <c r="V689" s="113"/>
      <c r="W689" s="113"/>
      <c r="X689" s="113"/>
      <c r="Y689" s="113"/>
      <c r="Z689" s="113"/>
      <c r="AA689" s="113"/>
      <c r="AB689" s="113"/>
      <c r="AC689" s="113"/>
      <c r="AD689" s="113"/>
      <c r="AE689" s="113"/>
      <c r="AF689" s="113"/>
      <c r="AG689" s="113"/>
      <c r="AH689" s="113"/>
      <c r="AI689" s="113"/>
    </row>
    <row r="690" spans="1:35" x14ac:dyDescent="0.2">
      <c r="A690" s="123"/>
      <c r="D690" s="123"/>
      <c r="E690" s="123"/>
      <c r="F690" s="123"/>
      <c r="G690" s="123"/>
      <c r="H690" s="123"/>
      <c r="I690" s="123"/>
      <c r="J690" s="123"/>
      <c r="K690" s="123"/>
      <c r="L690" s="128"/>
      <c r="O690" s="113"/>
      <c r="P690" s="113"/>
      <c r="Q690" s="105"/>
      <c r="R690" s="113"/>
      <c r="S690" s="113"/>
      <c r="T690" s="113"/>
      <c r="U690" s="113"/>
      <c r="V690" s="113"/>
      <c r="W690" s="113"/>
      <c r="X690" s="113"/>
      <c r="Y690" s="113"/>
      <c r="Z690" s="113"/>
      <c r="AA690" s="113"/>
      <c r="AB690" s="113"/>
      <c r="AC690" s="113"/>
      <c r="AD690" s="113"/>
      <c r="AE690" s="113"/>
      <c r="AF690" s="113"/>
      <c r="AG690" s="113"/>
      <c r="AH690" s="113"/>
      <c r="AI690" s="113"/>
    </row>
    <row r="691" spans="1:35" x14ac:dyDescent="0.2">
      <c r="A691" s="123"/>
      <c r="D691" s="123"/>
      <c r="E691" s="123"/>
      <c r="F691" s="123"/>
      <c r="G691" s="123"/>
      <c r="H691" s="123"/>
      <c r="I691" s="123"/>
      <c r="J691" s="123"/>
      <c r="K691" s="123"/>
      <c r="L691" s="128"/>
      <c r="O691" s="113"/>
      <c r="P691" s="113"/>
      <c r="Q691" s="105"/>
      <c r="R691" s="113"/>
      <c r="S691" s="113"/>
      <c r="T691" s="113"/>
      <c r="U691" s="113"/>
      <c r="V691" s="113"/>
      <c r="W691" s="113"/>
      <c r="X691" s="113"/>
      <c r="Y691" s="113"/>
      <c r="Z691" s="113"/>
      <c r="AA691" s="113"/>
      <c r="AB691" s="113"/>
      <c r="AC691" s="113"/>
      <c r="AD691" s="113"/>
      <c r="AE691" s="113"/>
      <c r="AF691" s="113"/>
      <c r="AG691" s="113"/>
      <c r="AH691" s="113"/>
      <c r="AI691" s="113"/>
    </row>
    <row r="692" spans="1:35" x14ac:dyDescent="0.2">
      <c r="A692" s="123"/>
      <c r="D692" s="123"/>
      <c r="E692" s="123"/>
      <c r="F692" s="123"/>
      <c r="G692" s="123"/>
      <c r="H692" s="123"/>
      <c r="I692" s="123"/>
      <c r="J692" s="123"/>
      <c r="K692" s="123"/>
      <c r="L692" s="128"/>
      <c r="O692" s="113"/>
      <c r="P692" s="113"/>
      <c r="Q692" s="105"/>
      <c r="R692" s="113"/>
      <c r="S692" s="113"/>
      <c r="T692" s="113"/>
      <c r="U692" s="113"/>
      <c r="V692" s="113"/>
      <c r="W692" s="113"/>
      <c r="X692" s="113"/>
      <c r="Y692" s="113"/>
      <c r="Z692" s="113"/>
      <c r="AA692" s="113"/>
      <c r="AB692" s="113"/>
      <c r="AC692" s="113"/>
      <c r="AD692" s="113"/>
      <c r="AE692" s="113"/>
      <c r="AF692" s="113"/>
      <c r="AG692" s="113"/>
      <c r="AH692" s="113"/>
      <c r="AI692" s="113"/>
    </row>
    <row r="693" spans="1:35" x14ac:dyDescent="0.2">
      <c r="A693" s="123"/>
      <c r="D693" s="123"/>
      <c r="E693" s="123"/>
      <c r="F693" s="123"/>
      <c r="G693" s="123"/>
      <c r="H693" s="123"/>
      <c r="I693" s="123"/>
      <c r="J693" s="123"/>
      <c r="K693" s="123"/>
      <c r="L693" s="128"/>
      <c r="O693" s="113"/>
      <c r="P693" s="113"/>
      <c r="Q693" s="105"/>
      <c r="R693" s="113"/>
      <c r="S693" s="113"/>
      <c r="T693" s="113"/>
      <c r="U693" s="113"/>
      <c r="V693" s="113"/>
      <c r="W693" s="113"/>
      <c r="X693" s="113"/>
      <c r="Y693" s="113"/>
      <c r="Z693" s="113"/>
      <c r="AA693" s="113"/>
      <c r="AB693" s="113"/>
      <c r="AC693" s="113"/>
      <c r="AD693" s="113"/>
      <c r="AE693" s="113"/>
      <c r="AF693" s="113"/>
      <c r="AG693" s="113"/>
      <c r="AH693" s="113"/>
      <c r="AI693" s="113"/>
    </row>
    <row r="694" spans="1:35" x14ac:dyDescent="0.2">
      <c r="A694" s="123"/>
      <c r="D694" s="123"/>
      <c r="E694" s="123"/>
      <c r="F694" s="123"/>
      <c r="G694" s="123"/>
      <c r="H694" s="123"/>
      <c r="I694" s="123"/>
      <c r="J694" s="123"/>
      <c r="K694" s="123"/>
      <c r="L694" s="128"/>
      <c r="O694" s="113"/>
      <c r="P694" s="113"/>
      <c r="Q694" s="105"/>
      <c r="R694" s="113"/>
      <c r="S694" s="113"/>
      <c r="T694" s="113"/>
      <c r="U694" s="113"/>
      <c r="V694" s="113"/>
      <c r="W694" s="113"/>
      <c r="X694" s="113"/>
      <c r="Y694" s="113"/>
      <c r="Z694" s="113"/>
      <c r="AA694" s="113"/>
      <c r="AB694" s="113"/>
      <c r="AC694" s="113"/>
      <c r="AD694" s="113"/>
      <c r="AE694" s="113"/>
      <c r="AF694" s="113"/>
      <c r="AG694" s="113"/>
      <c r="AH694" s="113"/>
      <c r="AI694" s="113"/>
    </row>
    <row r="695" spans="1:35" x14ac:dyDescent="0.2">
      <c r="A695" s="123"/>
      <c r="D695" s="123"/>
      <c r="E695" s="123"/>
      <c r="F695" s="123"/>
      <c r="G695" s="123"/>
      <c r="H695" s="123"/>
      <c r="I695" s="123"/>
      <c r="J695" s="123"/>
      <c r="K695" s="123"/>
      <c r="L695" s="128"/>
      <c r="O695" s="113"/>
      <c r="P695" s="113"/>
      <c r="Q695" s="105"/>
      <c r="R695" s="113"/>
      <c r="S695" s="113"/>
      <c r="T695" s="113"/>
      <c r="U695" s="113"/>
      <c r="V695" s="113"/>
      <c r="W695" s="113"/>
      <c r="X695" s="113"/>
      <c r="Y695" s="113"/>
      <c r="Z695" s="113"/>
      <c r="AA695" s="113"/>
      <c r="AB695" s="113"/>
      <c r="AC695" s="113"/>
      <c r="AD695" s="113"/>
      <c r="AE695" s="113"/>
      <c r="AF695" s="113"/>
      <c r="AG695" s="113"/>
      <c r="AH695" s="113"/>
      <c r="AI695" s="113"/>
    </row>
    <row r="696" spans="1:35" x14ac:dyDescent="0.2">
      <c r="A696" s="123"/>
      <c r="D696" s="123"/>
      <c r="E696" s="123"/>
      <c r="F696" s="123"/>
      <c r="G696" s="123"/>
      <c r="H696" s="123"/>
      <c r="I696" s="123"/>
      <c r="J696" s="123"/>
      <c r="K696" s="123"/>
      <c r="L696" s="128"/>
      <c r="O696" s="113"/>
      <c r="P696" s="113"/>
      <c r="Q696" s="105"/>
      <c r="R696" s="113"/>
      <c r="S696" s="113"/>
      <c r="T696" s="113"/>
      <c r="U696" s="113"/>
      <c r="V696" s="113"/>
      <c r="W696" s="113"/>
      <c r="X696" s="113"/>
      <c r="Y696" s="113"/>
      <c r="Z696" s="113"/>
      <c r="AA696" s="113"/>
      <c r="AB696" s="113"/>
      <c r="AC696" s="113"/>
      <c r="AD696" s="113"/>
      <c r="AE696" s="113"/>
      <c r="AF696" s="113"/>
      <c r="AG696" s="113"/>
      <c r="AH696" s="113"/>
      <c r="AI696" s="113"/>
    </row>
    <row r="697" spans="1:35" x14ac:dyDescent="0.2">
      <c r="A697" s="123"/>
      <c r="D697" s="123"/>
      <c r="E697" s="123"/>
      <c r="F697" s="123"/>
      <c r="G697" s="123"/>
      <c r="H697" s="123"/>
      <c r="I697" s="123"/>
      <c r="J697" s="123"/>
      <c r="K697" s="123"/>
      <c r="L697" s="128"/>
      <c r="O697" s="113"/>
      <c r="P697" s="113"/>
      <c r="Q697" s="105"/>
      <c r="R697" s="113"/>
      <c r="S697" s="113"/>
      <c r="T697" s="113"/>
      <c r="U697" s="113"/>
      <c r="V697" s="113"/>
      <c r="W697" s="113"/>
      <c r="X697" s="113"/>
      <c r="Y697" s="113"/>
      <c r="Z697" s="113"/>
      <c r="AA697" s="113"/>
      <c r="AB697" s="113"/>
      <c r="AC697" s="113"/>
      <c r="AD697" s="113"/>
      <c r="AE697" s="113"/>
      <c r="AF697" s="113"/>
      <c r="AG697" s="113"/>
      <c r="AH697" s="113"/>
      <c r="AI697" s="113"/>
    </row>
    <row r="698" spans="1:35" x14ac:dyDescent="0.2">
      <c r="A698" s="123"/>
      <c r="D698" s="123"/>
      <c r="E698" s="123"/>
      <c r="F698" s="123"/>
      <c r="G698" s="123"/>
      <c r="H698" s="123"/>
      <c r="I698" s="123"/>
      <c r="J698" s="123"/>
      <c r="K698" s="123"/>
      <c r="L698" s="128"/>
      <c r="O698" s="113"/>
      <c r="P698" s="113"/>
      <c r="Q698" s="105"/>
      <c r="R698" s="113"/>
      <c r="S698" s="113"/>
      <c r="T698" s="113"/>
      <c r="U698" s="113"/>
      <c r="V698" s="113"/>
      <c r="W698" s="113"/>
      <c r="X698" s="113"/>
      <c r="Y698" s="113"/>
      <c r="Z698" s="113"/>
      <c r="AA698" s="113"/>
      <c r="AB698" s="113"/>
      <c r="AC698" s="113"/>
      <c r="AD698" s="113"/>
      <c r="AE698" s="113"/>
      <c r="AF698" s="113"/>
      <c r="AG698" s="113"/>
      <c r="AH698" s="113"/>
      <c r="AI698" s="113"/>
    </row>
    <row r="699" spans="1:35" x14ac:dyDescent="0.2">
      <c r="A699" s="123"/>
      <c r="D699" s="123"/>
      <c r="E699" s="123"/>
      <c r="F699" s="123"/>
      <c r="G699" s="123"/>
      <c r="H699" s="123"/>
      <c r="I699" s="123"/>
      <c r="J699" s="123"/>
      <c r="K699" s="123"/>
      <c r="L699" s="128"/>
      <c r="O699" s="113"/>
      <c r="P699" s="113"/>
      <c r="Q699" s="105"/>
      <c r="R699" s="113"/>
      <c r="S699" s="113"/>
      <c r="T699" s="113"/>
      <c r="U699" s="113"/>
      <c r="V699" s="113"/>
      <c r="W699" s="113"/>
      <c r="X699" s="113"/>
      <c r="Y699" s="113"/>
      <c r="Z699" s="113"/>
      <c r="AA699" s="113"/>
      <c r="AB699" s="113"/>
      <c r="AC699" s="113"/>
      <c r="AD699" s="113"/>
      <c r="AE699" s="113"/>
      <c r="AF699" s="113"/>
      <c r="AG699" s="113"/>
      <c r="AH699" s="113"/>
      <c r="AI699" s="113"/>
    </row>
    <row r="700" spans="1:35" x14ac:dyDescent="0.2">
      <c r="A700" s="123"/>
      <c r="D700" s="123"/>
      <c r="E700" s="123"/>
      <c r="F700" s="123"/>
      <c r="G700" s="123"/>
      <c r="H700" s="123"/>
      <c r="I700" s="123"/>
      <c r="J700" s="123"/>
      <c r="K700" s="123"/>
      <c r="L700" s="128"/>
      <c r="O700" s="113"/>
      <c r="P700" s="113"/>
      <c r="Q700" s="105"/>
      <c r="R700" s="113"/>
      <c r="S700" s="113"/>
      <c r="T700" s="113"/>
      <c r="U700" s="113"/>
      <c r="V700" s="113"/>
      <c r="W700" s="113"/>
      <c r="X700" s="113"/>
      <c r="Y700" s="113"/>
      <c r="Z700" s="113"/>
      <c r="AA700" s="113"/>
      <c r="AB700" s="113"/>
      <c r="AC700" s="113"/>
      <c r="AD700" s="113"/>
      <c r="AE700" s="113"/>
      <c r="AF700" s="113"/>
      <c r="AG700" s="113"/>
      <c r="AH700" s="113"/>
      <c r="AI700" s="113"/>
    </row>
    <row r="701" spans="1:35" x14ac:dyDescent="0.2">
      <c r="A701" s="123"/>
      <c r="D701" s="123"/>
      <c r="E701" s="123"/>
      <c r="F701" s="123"/>
      <c r="G701" s="123"/>
      <c r="H701" s="123"/>
      <c r="I701" s="123"/>
      <c r="J701" s="123"/>
      <c r="K701" s="123"/>
      <c r="L701" s="128"/>
      <c r="O701" s="113"/>
      <c r="P701" s="113"/>
      <c r="Q701" s="105"/>
      <c r="R701" s="113"/>
      <c r="S701" s="113"/>
      <c r="T701" s="113"/>
      <c r="U701" s="113"/>
      <c r="V701" s="113"/>
      <c r="W701" s="113"/>
      <c r="X701" s="113"/>
      <c r="Y701" s="113"/>
      <c r="Z701" s="113"/>
      <c r="AA701" s="113"/>
      <c r="AB701" s="113"/>
      <c r="AC701" s="113"/>
      <c r="AD701" s="113"/>
      <c r="AE701" s="113"/>
      <c r="AF701" s="113"/>
      <c r="AG701" s="113"/>
      <c r="AH701" s="113"/>
      <c r="AI701" s="113"/>
    </row>
    <row r="702" spans="1:35" x14ac:dyDescent="0.2">
      <c r="A702" s="123"/>
      <c r="D702" s="123"/>
      <c r="E702" s="123"/>
      <c r="F702" s="123"/>
      <c r="G702" s="123"/>
      <c r="H702" s="123"/>
      <c r="I702" s="123"/>
      <c r="J702" s="123"/>
      <c r="K702" s="123"/>
      <c r="L702" s="128"/>
      <c r="O702" s="113"/>
      <c r="P702" s="113"/>
      <c r="Q702" s="105"/>
      <c r="R702" s="113"/>
      <c r="S702" s="113"/>
      <c r="T702" s="113"/>
      <c r="U702" s="113"/>
      <c r="V702" s="113"/>
      <c r="W702" s="113"/>
      <c r="X702" s="113"/>
      <c r="Y702" s="113"/>
      <c r="Z702" s="113"/>
      <c r="AA702" s="113"/>
      <c r="AB702" s="113"/>
      <c r="AC702" s="113"/>
      <c r="AD702" s="113"/>
      <c r="AE702" s="113"/>
      <c r="AF702" s="113"/>
      <c r="AG702" s="113"/>
      <c r="AH702" s="113"/>
      <c r="AI702" s="113"/>
    </row>
    <row r="703" spans="1:35" x14ac:dyDescent="0.2">
      <c r="A703" s="123"/>
      <c r="D703" s="123"/>
      <c r="E703" s="123"/>
      <c r="F703" s="123"/>
      <c r="G703" s="123"/>
      <c r="H703" s="123"/>
      <c r="I703" s="123"/>
      <c r="J703" s="123"/>
      <c r="K703" s="123"/>
      <c r="L703" s="128"/>
      <c r="O703" s="113"/>
      <c r="P703" s="113"/>
      <c r="Q703" s="105"/>
      <c r="R703" s="113"/>
      <c r="S703" s="113"/>
      <c r="T703" s="113"/>
      <c r="U703" s="113"/>
      <c r="V703" s="113"/>
      <c r="W703" s="113"/>
      <c r="X703" s="113"/>
      <c r="Y703" s="113"/>
      <c r="Z703" s="113"/>
      <c r="AA703" s="113"/>
      <c r="AB703" s="113"/>
      <c r="AC703" s="113"/>
      <c r="AD703" s="113"/>
      <c r="AE703" s="113"/>
      <c r="AF703" s="113"/>
      <c r="AG703" s="113"/>
      <c r="AH703" s="113"/>
      <c r="AI703" s="113"/>
    </row>
    <row r="704" spans="1:35" x14ac:dyDescent="0.2">
      <c r="A704" s="123"/>
      <c r="D704" s="123"/>
      <c r="E704" s="123"/>
      <c r="F704" s="123"/>
      <c r="G704" s="123"/>
      <c r="H704" s="123"/>
      <c r="I704" s="123"/>
      <c r="J704" s="123"/>
      <c r="K704" s="123"/>
      <c r="L704" s="128"/>
      <c r="O704" s="113"/>
      <c r="P704" s="113"/>
      <c r="Q704" s="105"/>
      <c r="R704" s="113"/>
      <c r="S704" s="113"/>
      <c r="T704" s="113"/>
      <c r="U704" s="113"/>
      <c r="V704" s="113"/>
      <c r="W704" s="113"/>
      <c r="X704" s="113"/>
      <c r="Y704" s="113"/>
      <c r="Z704" s="113"/>
      <c r="AA704" s="113"/>
      <c r="AB704" s="113"/>
      <c r="AC704" s="113"/>
      <c r="AD704" s="113"/>
      <c r="AE704" s="113"/>
      <c r="AF704" s="113"/>
      <c r="AG704" s="113"/>
      <c r="AH704" s="113"/>
      <c r="AI704" s="113"/>
    </row>
    <row r="705" spans="1:35" x14ac:dyDescent="0.2">
      <c r="A705" s="123"/>
      <c r="D705" s="123"/>
      <c r="E705" s="123"/>
      <c r="F705" s="123"/>
      <c r="G705" s="123"/>
      <c r="H705" s="123"/>
      <c r="I705" s="123"/>
      <c r="J705" s="123"/>
      <c r="K705" s="123"/>
      <c r="L705" s="128"/>
      <c r="O705" s="113"/>
      <c r="P705" s="113"/>
      <c r="Q705" s="105"/>
      <c r="R705" s="113"/>
      <c r="S705" s="113"/>
      <c r="T705" s="113"/>
      <c r="U705" s="113"/>
      <c r="V705" s="113"/>
      <c r="W705" s="113"/>
      <c r="X705" s="113"/>
      <c r="Y705" s="113"/>
      <c r="Z705" s="113"/>
      <c r="AA705" s="113"/>
      <c r="AB705" s="113"/>
      <c r="AC705" s="113"/>
      <c r="AD705" s="113"/>
      <c r="AE705" s="113"/>
      <c r="AF705" s="113"/>
      <c r="AG705" s="113"/>
      <c r="AH705" s="113"/>
      <c r="AI705" s="113"/>
    </row>
    <row r="706" spans="1:35" x14ac:dyDescent="0.2">
      <c r="A706" s="123"/>
      <c r="D706" s="123"/>
      <c r="E706" s="123"/>
      <c r="F706" s="123"/>
      <c r="G706" s="123"/>
      <c r="H706" s="123"/>
      <c r="I706" s="123"/>
      <c r="J706" s="123"/>
      <c r="K706" s="123"/>
      <c r="L706" s="128"/>
      <c r="O706" s="113"/>
      <c r="P706" s="113"/>
      <c r="Q706" s="105"/>
      <c r="R706" s="113"/>
      <c r="S706" s="113"/>
      <c r="T706" s="113"/>
      <c r="U706" s="113"/>
      <c r="V706" s="113"/>
      <c r="W706" s="113"/>
      <c r="X706" s="113"/>
      <c r="Y706" s="113"/>
      <c r="Z706" s="113"/>
      <c r="AA706" s="113"/>
      <c r="AB706" s="113"/>
      <c r="AC706" s="113"/>
      <c r="AD706" s="113"/>
      <c r="AE706" s="113"/>
      <c r="AF706" s="113"/>
      <c r="AG706" s="113"/>
      <c r="AH706" s="113"/>
      <c r="AI706" s="113"/>
    </row>
    <row r="707" spans="1:35" x14ac:dyDescent="0.2">
      <c r="A707" s="123"/>
      <c r="D707" s="123"/>
      <c r="E707" s="123"/>
      <c r="F707" s="123"/>
      <c r="G707" s="123"/>
      <c r="H707" s="123"/>
      <c r="I707" s="123"/>
      <c r="J707" s="123"/>
      <c r="K707" s="123"/>
      <c r="L707" s="128"/>
      <c r="O707" s="113"/>
      <c r="P707" s="113"/>
      <c r="Q707" s="105"/>
      <c r="R707" s="113"/>
      <c r="S707" s="113"/>
      <c r="T707" s="113"/>
      <c r="U707" s="113"/>
      <c r="V707" s="113"/>
      <c r="W707" s="113"/>
      <c r="X707" s="113"/>
      <c r="Y707" s="113"/>
      <c r="Z707" s="113"/>
      <c r="AA707" s="113"/>
      <c r="AB707" s="113"/>
      <c r="AC707" s="113"/>
      <c r="AD707" s="113"/>
      <c r="AE707" s="113"/>
      <c r="AF707" s="113"/>
      <c r="AG707" s="113"/>
      <c r="AH707" s="113"/>
      <c r="AI707" s="113"/>
    </row>
    <row r="708" spans="1:35" x14ac:dyDescent="0.2">
      <c r="A708" s="123"/>
      <c r="D708" s="123"/>
      <c r="E708" s="123"/>
      <c r="F708" s="123"/>
      <c r="G708" s="123"/>
      <c r="H708" s="123"/>
      <c r="I708" s="123"/>
      <c r="J708" s="123"/>
      <c r="K708" s="123"/>
      <c r="L708" s="128"/>
      <c r="O708" s="113"/>
      <c r="P708" s="113"/>
      <c r="Q708" s="105"/>
      <c r="R708" s="113"/>
      <c r="S708" s="113"/>
      <c r="T708" s="113"/>
      <c r="U708" s="113"/>
      <c r="V708" s="113"/>
      <c r="W708" s="113"/>
      <c r="X708" s="113"/>
      <c r="Y708" s="113"/>
      <c r="Z708" s="113"/>
      <c r="AA708" s="113"/>
      <c r="AB708" s="113"/>
      <c r="AC708" s="113"/>
      <c r="AD708" s="113"/>
      <c r="AE708" s="113"/>
      <c r="AF708" s="113"/>
      <c r="AG708" s="113"/>
      <c r="AH708" s="113"/>
      <c r="AI708" s="113"/>
    </row>
    <row r="709" spans="1:35" x14ac:dyDescent="0.2">
      <c r="A709" s="123"/>
      <c r="D709" s="123"/>
      <c r="E709" s="123"/>
      <c r="F709" s="123"/>
      <c r="G709" s="123"/>
      <c r="H709" s="123"/>
      <c r="I709" s="123"/>
      <c r="J709" s="123"/>
      <c r="K709" s="123"/>
      <c r="L709" s="128"/>
      <c r="O709" s="113"/>
      <c r="P709" s="113"/>
      <c r="Q709" s="105"/>
      <c r="R709" s="113"/>
      <c r="S709" s="113"/>
      <c r="T709" s="113"/>
      <c r="U709" s="113"/>
      <c r="V709" s="113"/>
      <c r="W709" s="113"/>
      <c r="X709" s="113"/>
      <c r="Y709" s="113"/>
      <c r="Z709" s="113"/>
      <c r="AA709" s="113"/>
      <c r="AB709" s="113"/>
      <c r="AC709" s="113"/>
      <c r="AD709" s="113"/>
      <c r="AE709" s="113"/>
      <c r="AF709" s="113"/>
      <c r="AG709" s="113"/>
      <c r="AH709" s="113"/>
      <c r="AI709" s="113"/>
    </row>
    <row r="710" spans="1:35" x14ac:dyDescent="0.2">
      <c r="A710" s="123"/>
      <c r="D710" s="123"/>
      <c r="E710" s="123"/>
      <c r="F710" s="123"/>
      <c r="G710" s="123"/>
      <c r="H710" s="123"/>
      <c r="I710" s="123"/>
      <c r="J710" s="123"/>
      <c r="K710" s="123"/>
      <c r="L710" s="128"/>
      <c r="O710" s="113"/>
      <c r="P710" s="113"/>
      <c r="Q710" s="105"/>
      <c r="R710" s="113"/>
      <c r="S710" s="113"/>
      <c r="T710" s="113"/>
      <c r="U710" s="113"/>
      <c r="V710" s="113"/>
      <c r="W710" s="113"/>
      <c r="X710" s="113"/>
      <c r="Y710" s="113"/>
      <c r="Z710" s="113"/>
      <c r="AA710" s="113"/>
      <c r="AB710" s="113"/>
      <c r="AC710" s="113"/>
      <c r="AD710" s="113"/>
      <c r="AE710" s="113"/>
      <c r="AF710" s="113"/>
      <c r="AG710" s="113"/>
      <c r="AH710" s="113"/>
      <c r="AI710" s="113"/>
    </row>
    <row r="711" spans="1:35" x14ac:dyDescent="0.2">
      <c r="A711" s="123"/>
      <c r="D711" s="123"/>
      <c r="E711" s="123"/>
      <c r="F711" s="123"/>
      <c r="G711" s="123"/>
      <c r="H711" s="123"/>
      <c r="I711" s="123"/>
      <c r="J711" s="123"/>
      <c r="K711" s="123"/>
      <c r="L711" s="128"/>
      <c r="O711" s="113"/>
      <c r="P711" s="113"/>
      <c r="Q711" s="105"/>
      <c r="R711" s="113"/>
      <c r="S711" s="113"/>
      <c r="T711" s="113"/>
      <c r="U711" s="113"/>
      <c r="V711" s="113"/>
      <c r="W711" s="113"/>
      <c r="X711" s="113"/>
      <c r="Y711" s="113"/>
      <c r="Z711" s="113"/>
      <c r="AA711" s="113"/>
      <c r="AB711" s="113"/>
      <c r="AC711" s="113"/>
      <c r="AD711" s="113"/>
      <c r="AE711" s="113"/>
      <c r="AF711" s="113"/>
      <c r="AG711" s="113"/>
      <c r="AH711" s="113"/>
      <c r="AI711" s="113"/>
    </row>
    <row r="712" spans="1:35" x14ac:dyDescent="0.2">
      <c r="A712" s="123"/>
      <c r="D712" s="123"/>
      <c r="E712" s="123"/>
      <c r="F712" s="123"/>
      <c r="G712" s="123"/>
      <c r="H712" s="123"/>
      <c r="I712" s="123"/>
      <c r="J712" s="123"/>
      <c r="K712" s="123"/>
      <c r="L712" s="128"/>
      <c r="O712" s="113"/>
      <c r="P712" s="113"/>
      <c r="Q712" s="105"/>
      <c r="R712" s="113"/>
      <c r="S712" s="113"/>
      <c r="T712" s="113"/>
      <c r="U712" s="113"/>
      <c r="V712" s="113"/>
      <c r="W712" s="113"/>
      <c r="X712" s="113"/>
      <c r="Y712" s="113"/>
      <c r="Z712" s="113"/>
      <c r="AA712" s="113"/>
      <c r="AB712" s="113"/>
      <c r="AC712" s="113"/>
      <c r="AD712" s="113"/>
      <c r="AE712" s="113"/>
      <c r="AF712" s="113"/>
      <c r="AG712" s="113"/>
      <c r="AH712" s="113"/>
      <c r="AI712" s="113"/>
    </row>
    <row r="713" spans="1:35" x14ac:dyDescent="0.2">
      <c r="A713" s="123"/>
      <c r="D713" s="123"/>
      <c r="E713" s="123"/>
      <c r="F713" s="123"/>
      <c r="G713" s="123"/>
      <c r="H713" s="123"/>
      <c r="I713" s="123"/>
      <c r="J713" s="123"/>
      <c r="K713" s="123"/>
      <c r="L713" s="128"/>
      <c r="O713" s="113"/>
      <c r="P713" s="113"/>
      <c r="Q713" s="105"/>
      <c r="R713" s="113"/>
      <c r="S713" s="113"/>
      <c r="T713" s="113"/>
      <c r="U713" s="113"/>
      <c r="V713" s="113"/>
      <c r="W713" s="113"/>
      <c r="X713" s="113"/>
      <c r="Y713" s="113"/>
      <c r="Z713" s="113"/>
      <c r="AA713" s="113"/>
      <c r="AB713" s="113"/>
      <c r="AC713" s="113"/>
      <c r="AD713" s="113"/>
      <c r="AE713" s="113"/>
      <c r="AF713" s="113"/>
      <c r="AG713" s="113"/>
      <c r="AH713" s="113"/>
      <c r="AI713" s="113"/>
    </row>
    <row r="714" spans="1:35" x14ac:dyDescent="0.2">
      <c r="A714" s="123"/>
      <c r="D714" s="123"/>
      <c r="E714" s="123"/>
      <c r="F714" s="123"/>
      <c r="G714" s="123"/>
      <c r="H714" s="123"/>
      <c r="I714" s="123"/>
      <c r="J714" s="123"/>
      <c r="K714" s="123"/>
      <c r="L714" s="128"/>
      <c r="O714" s="113"/>
      <c r="P714" s="113"/>
      <c r="Q714" s="105"/>
      <c r="R714" s="113"/>
      <c r="S714" s="113"/>
      <c r="T714" s="113"/>
      <c r="U714" s="113"/>
      <c r="V714" s="113"/>
      <c r="W714" s="113"/>
      <c r="X714" s="113"/>
      <c r="Y714" s="113"/>
      <c r="Z714" s="113"/>
      <c r="AA714" s="113"/>
      <c r="AB714" s="113"/>
      <c r="AC714" s="113"/>
      <c r="AD714" s="113"/>
      <c r="AE714" s="113"/>
      <c r="AF714" s="113"/>
      <c r="AG714" s="113"/>
      <c r="AH714" s="113"/>
      <c r="AI714" s="113"/>
    </row>
    <row r="715" spans="1:35" x14ac:dyDescent="0.2">
      <c r="A715" s="123"/>
      <c r="D715" s="123"/>
      <c r="E715" s="123"/>
      <c r="F715" s="123"/>
      <c r="G715" s="123"/>
      <c r="H715" s="123"/>
      <c r="I715" s="123"/>
      <c r="J715" s="123"/>
      <c r="K715" s="123"/>
      <c r="L715" s="128"/>
      <c r="O715" s="113"/>
      <c r="P715" s="113"/>
      <c r="Q715" s="105"/>
      <c r="R715" s="113"/>
      <c r="S715" s="113"/>
      <c r="T715" s="113"/>
      <c r="U715" s="113"/>
      <c r="V715" s="113"/>
      <c r="W715" s="113"/>
      <c r="X715" s="113"/>
      <c r="Y715" s="113"/>
      <c r="Z715" s="113"/>
      <c r="AA715" s="113"/>
      <c r="AB715" s="113"/>
      <c r="AC715" s="113"/>
      <c r="AD715" s="113"/>
      <c r="AE715" s="113"/>
      <c r="AF715" s="113"/>
      <c r="AG715" s="113"/>
      <c r="AH715" s="113"/>
      <c r="AI715" s="113"/>
    </row>
    <row r="716" spans="1:35" x14ac:dyDescent="0.2">
      <c r="A716" s="123"/>
      <c r="D716" s="123"/>
      <c r="E716" s="123"/>
      <c r="F716" s="123"/>
      <c r="G716" s="123"/>
      <c r="H716" s="123"/>
      <c r="I716" s="123"/>
      <c r="J716" s="123"/>
      <c r="K716" s="123"/>
      <c r="L716" s="128"/>
      <c r="O716" s="113"/>
      <c r="P716" s="113"/>
      <c r="Q716" s="105"/>
      <c r="R716" s="113"/>
      <c r="S716" s="113"/>
      <c r="T716" s="113"/>
      <c r="U716" s="113"/>
      <c r="V716" s="113"/>
      <c r="W716" s="113"/>
      <c r="X716" s="113"/>
      <c r="Y716" s="113"/>
      <c r="Z716" s="113"/>
      <c r="AA716" s="113"/>
      <c r="AB716" s="113"/>
      <c r="AC716" s="113"/>
      <c r="AD716" s="113"/>
      <c r="AE716" s="113"/>
      <c r="AF716" s="113"/>
      <c r="AG716" s="113"/>
      <c r="AH716" s="113"/>
      <c r="AI716" s="113"/>
    </row>
    <row r="717" spans="1:35" x14ac:dyDescent="0.2">
      <c r="A717" s="123"/>
      <c r="D717" s="123"/>
      <c r="E717" s="123"/>
      <c r="F717" s="123"/>
      <c r="G717" s="123"/>
      <c r="H717" s="123"/>
      <c r="I717" s="123"/>
      <c r="J717" s="123"/>
      <c r="K717" s="123"/>
      <c r="L717" s="128"/>
      <c r="O717" s="113"/>
      <c r="P717" s="113"/>
      <c r="Q717" s="105"/>
      <c r="R717" s="113"/>
      <c r="S717" s="113"/>
      <c r="T717" s="113"/>
      <c r="U717" s="113"/>
      <c r="V717" s="113"/>
      <c r="W717" s="113"/>
      <c r="X717" s="113"/>
      <c r="Y717" s="113"/>
      <c r="Z717" s="113"/>
      <c r="AA717" s="113"/>
      <c r="AB717" s="113"/>
      <c r="AC717" s="113"/>
      <c r="AD717" s="113"/>
      <c r="AE717" s="113"/>
      <c r="AF717" s="113"/>
      <c r="AG717" s="113"/>
      <c r="AH717" s="113"/>
      <c r="AI717" s="113"/>
    </row>
    <row r="718" spans="1:35" x14ac:dyDescent="0.2">
      <c r="A718" s="123"/>
      <c r="D718" s="123"/>
      <c r="E718" s="123"/>
      <c r="F718" s="123"/>
      <c r="G718" s="123"/>
      <c r="H718" s="123"/>
      <c r="I718" s="123"/>
      <c r="J718" s="123"/>
      <c r="K718" s="123"/>
      <c r="L718" s="128"/>
      <c r="O718" s="113"/>
      <c r="P718" s="113"/>
      <c r="Q718" s="105"/>
      <c r="R718" s="113"/>
      <c r="S718" s="113"/>
      <c r="T718" s="113"/>
      <c r="U718" s="113"/>
      <c r="V718" s="113"/>
      <c r="W718" s="113"/>
      <c r="X718" s="113"/>
      <c r="Y718" s="113"/>
      <c r="Z718" s="113"/>
      <c r="AA718" s="113"/>
      <c r="AB718" s="113"/>
      <c r="AC718" s="113"/>
      <c r="AD718" s="113"/>
      <c r="AE718" s="113"/>
      <c r="AF718" s="113"/>
      <c r="AG718" s="113"/>
      <c r="AH718" s="113"/>
      <c r="AI718" s="113"/>
    </row>
    <row r="719" spans="1:35" x14ac:dyDescent="0.2">
      <c r="A719" s="123"/>
      <c r="D719" s="123"/>
      <c r="E719" s="123"/>
      <c r="F719" s="123"/>
      <c r="G719" s="123"/>
      <c r="H719" s="123"/>
      <c r="I719" s="123"/>
      <c r="J719" s="123"/>
      <c r="K719" s="123"/>
      <c r="L719" s="128"/>
      <c r="O719" s="113"/>
      <c r="P719" s="113"/>
      <c r="Q719" s="105"/>
      <c r="R719" s="113"/>
      <c r="S719" s="113"/>
      <c r="T719" s="113"/>
      <c r="U719" s="113"/>
      <c r="V719" s="113"/>
      <c r="W719" s="113"/>
      <c r="X719" s="113"/>
      <c r="Y719" s="113"/>
      <c r="Z719" s="113"/>
      <c r="AA719" s="113"/>
      <c r="AB719" s="113"/>
      <c r="AC719" s="113"/>
      <c r="AD719" s="113"/>
      <c r="AE719" s="113"/>
      <c r="AF719" s="113"/>
      <c r="AG719" s="113"/>
      <c r="AH719" s="113"/>
      <c r="AI719" s="113"/>
    </row>
    <row r="720" spans="1:35" x14ac:dyDescent="0.2">
      <c r="A720" s="123"/>
      <c r="D720" s="123"/>
      <c r="E720" s="123"/>
      <c r="F720" s="123"/>
      <c r="G720" s="123"/>
      <c r="H720" s="123"/>
      <c r="I720" s="123"/>
      <c r="J720" s="123"/>
      <c r="K720" s="123"/>
      <c r="L720" s="128"/>
      <c r="O720" s="113"/>
      <c r="P720" s="113"/>
      <c r="Q720" s="105"/>
      <c r="R720" s="113"/>
      <c r="S720" s="113"/>
      <c r="T720" s="113"/>
      <c r="U720" s="113"/>
      <c r="V720" s="113"/>
      <c r="W720" s="113"/>
      <c r="X720" s="113"/>
      <c r="Y720" s="113"/>
      <c r="Z720" s="113"/>
      <c r="AA720" s="113"/>
      <c r="AB720" s="113"/>
      <c r="AC720" s="113"/>
      <c r="AD720" s="113"/>
      <c r="AE720" s="113"/>
      <c r="AF720" s="113"/>
      <c r="AG720" s="113"/>
      <c r="AH720" s="113"/>
      <c r="AI720" s="113"/>
    </row>
    <row r="721" spans="1:35" x14ac:dyDescent="0.2">
      <c r="A721" s="123"/>
      <c r="D721" s="123"/>
      <c r="E721" s="123"/>
      <c r="F721" s="123"/>
      <c r="G721" s="123"/>
      <c r="H721" s="123"/>
      <c r="I721" s="123"/>
      <c r="J721" s="123"/>
      <c r="K721" s="123"/>
      <c r="L721" s="128"/>
      <c r="O721" s="113"/>
      <c r="P721" s="113"/>
      <c r="Q721" s="105"/>
      <c r="R721" s="113"/>
      <c r="S721" s="113"/>
      <c r="T721" s="113"/>
      <c r="U721" s="113"/>
      <c r="V721" s="113"/>
      <c r="W721" s="113"/>
      <c r="X721" s="113"/>
      <c r="Y721" s="113"/>
      <c r="Z721" s="113"/>
      <c r="AA721" s="113"/>
      <c r="AB721" s="113"/>
      <c r="AC721" s="113"/>
      <c r="AD721" s="113"/>
      <c r="AE721" s="113"/>
      <c r="AF721" s="113"/>
      <c r="AG721" s="113"/>
      <c r="AH721" s="113"/>
      <c r="AI721" s="113"/>
    </row>
    <row r="722" spans="1:35" x14ac:dyDescent="0.2">
      <c r="A722" s="123"/>
      <c r="D722" s="123"/>
      <c r="E722" s="123"/>
      <c r="F722" s="123"/>
      <c r="G722" s="123"/>
      <c r="H722" s="123"/>
      <c r="I722" s="123"/>
      <c r="J722" s="123"/>
      <c r="K722" s="123"/>
      <c r="L722" s="128"/>
      <c r="O722" s="113"/>
      <c r="P722" s="113"/>
      <c r="Q722" s="105"/>
      <c r="R722" s="113"/>
      <c r="S722" s="113"/>
      <c r="T722" s="113"/>
      <c r="U722" s="113"/>
      <c r="V722" s="113"/>
      <c r="W722" s="113"/>
      <c r="X722" s="113"/>
      <c r="Y722" s="113"/>
      <c r="Z722" s="113"/>
      <c r="AA722" s="113"/>
      <c r="AB722" s="113"/>
      <c r="AC722" s="113"/>
      <c r="AD722" s="113"/>
      <c r="AE722" s="113"/>
      <c r="AF722" s="113"/>
      <c r="AG722" s="113"/>
      <c r="AH722" s="113"/>
      <c r="AI722" s="113"/>
    </row>
    <row r="723" spans="1:35" x14ac:dyDescent="0.2">
      <c r="A723" s="123"/>
      <c r="D723" s="123"/>
      <c r="E723" s="123"/>
      <c r="F723" s="123"/>
      <c r="G723" s="123"/>
      <c r="H723" s="123"/>
      <c r="I723" s="123"/>
      <c r="J723" s="123"/>
      <c r="K723" s="123"/>
      <c r="L723" s="128"/>
      <c r="O723" s="113"/>
      <c r="P723" s="113"/>
      <c r="Q723" s="105"/>
      <c r="R723" s="113"/>
      <c r="S723" s="113"/>
      <c r="T723" s="113"/>
      <c r="U723" s="113"/>
      <c r="V723" s="113"/>
      <c r="W723" s="113"/>
      <c r="X723" s="113"/>
      <c r="Y723" s="113"/>
      <c r="Z723" s="113"/>
      <c r="AA723" s="113"/>
      <c r="AB723" s="113"/>
      <c r="AC723" s="113"/>
      <c r="AD723" s="113"/>
      <c r="AE723" s="113"/>
      <c r="AF723" s="113"/>
      <c r="AG723" s="113"/>
      <c r="AH723" s="113"/>
      <c r="AI723" s="113"/>
    </row>
    <row r="724" spans="1:35" x14ac:dyDescent="0.2">
      <c r="A724" s="123"/>
      <c r="D724" s="123"/>
      <c r="E724" s="123"/>
      <c r="F724" s="123"/>
      <c r="G724" s="123"/>
      <c r="H724" s="123"/>
      <c r="I724" s="123"/>
      <c r="J724" s="123"/>
      <c r="K724" s="123"/>
      <c r="L724" s="128"/>
      <c r="O724" s="113"/>
      <c r="P724" s="113"/>
      <c r="Q724" s="105"/>
      <c r="R724" s="113"/>
      <c r="S724" s="113"/>
      <c r="T724" s="113"/>
      <c r="U724" s="113"/>
      <c r="V724" s="113"/>
      <c r="W724" s="113"/>
      <c r="X724" s="113"/>
      <c r="Y724" s="113"/>
      <c r="Z724" s="113"/>
      <c r="AA724" s="113"/>
      <c r="AB724" s="113"/>
      <c r="AC724" s="113"/>
      <c r="AD724" s="113"/>
      <c r="AE724" s="113"/>
      <c r="AF724" s="113"/>
      <c r="AG724" s="113"/>
      <c r="AH724" s="113"/>
      <c r="AI724" s="113"/>
    </row>
    <row r="725" spans="1:35" x14ac:dyDescent="0.2">
      <c r="A725" s="123"/>
      <c r="D725" s="123"/>
      <c r="E725" s="123"/>
      <c r="F725" s="123"/>
      <c r="G725" s="123"/>
      <c r="H725" s="123"/>
      <c r="I725" s="123"/>
      <c r="J725" s="123"/>
      <c r="K725" s="123"/>
      <c r="L725" s="128"/>
      <c r="O725" s="113"/>
      <c r="P725" s="113"/>
      <c r="Q725" s="105"/>
      <c r="R725" s="113"/>
      <c r="S725" s="113"/>
      <c r="T725" s="113"/>
      <c r="U725" s="113"/>
      <c r="V725" s="113"/>
      <c r="W725" s="113"/>
      <c r="X725" s="113"/>
      <c r="Y725" s="113"/>
      <c r="Z725" s="113"/>
      <c r="AA725" s="113"/>
      <c r="AB725" s="113"/>
      <c r="AC725" s="113"/>
      <c r="AD725" s="113"/>
      <c r="AE725" s="113"/>
      <c r="AF725" s="113"/>
      <c r="AG725" s="113"/>
      <c r="AH725" s="113"/>
      <c r="AI725" s="113"/>
    </row>
    <row r="726" spans="1:35" x14ac:dyDescent="0.2">
      <c r="A726" s="123"/>
      <c r="D726" s="123"/>
      <c r="E726" s="123"/>
      <c r="F726" s="123"/>
      <c r="G726" s="123"/>
      <c r="H726" s="123"/>
      <c r="I726" s="123"/>
      <c r="J726" s="123"/>
      <c r="K726" s="123"/>
      <c r="L726" s="128"/>
      <c r="O726" s="113"/>
      <c r="P726" s="113"/>
      <c r="Q726" s="105"/>
      <c r="R726" s="113"/>
      <c r="S726" s="113"/>
      <c r="T726" s="113"/>
      <c r="U726" s="113"/>
      <c r="V726" s="113"/>
      <c r="W726" s="113"/>
      <c r="X726" s="113"/>
      <c r="Y726" s="113"/>
      <c r="Z726" s="113"/>
      <c r="AA726" s="113"/>
      <c r="AB726" s="113"/>
      <c r="AC726" s="113"/>
      <c r="AD726" s="113"/>
      <c r="AE726" s="113"/>
      <c r="AF726" s="113"/>
      <c r="AG726" s="113"/>
      <c r="AH726" s="113"/>
      <c r="AI726" s="113"/>
    </row>
    <row r="727" spans="1:35" x14ac:dyDescent="0.2">
      <c r="A727" s="123"/>
      <c r="D727" s="123"/>
      <c r="E727" s="123"/>
      <c r="F727" s="123"/>
      <c r="G727" s="123"/>
      <c r="H727" s="123"/>
      <c r="I727" s="123"/>
      <c r="J727" s="123"/>
      <c r="K727" s="123"/>
      <c r="L727" s="128"/>
      <c r="O727" s="113"/>
      <c r="P727" s="113"/>
      <c r="Q727" s="105"/>
      <c r="R727" s="113"/>
      <c r="S727" s="113"/>
      <c r="T727" s="113"/>
      <c r="U727" s="113"/>
      <c r="V727" s="113"/>
      <c r="W727" s="113"/>
      <c r="X727" s="113"/>
      <c r="Y727" s="113"/>
      <c r="Z727" s="113"/>
      <c r="AA727" s="113"/>
      <c r="AB727" s="113"/>
      <c r="AC727" s="113"/>
      <c r="AD727" s="113"/>
      <c r="AE727" s="113"/>
      <c r="AF727" s="113"/>
      <c r="AG727" s="113"/>
      <c r="AH727" s="113"/>
      <c r="AI727" s="113"/>
    </row>
    <row r="728" spans="1:35" x14ac:dyDescent="0.2">
      <c r="A728" s="123"/>
      <c r="D728" s="123"/>
      <c r="E728" s="123"/>
      <c r="F728" s="123"/>
      <c r="G728" s="123"/>
      <c r="H728" s="123"/>
      <c r="I728" s="123"/>
      <c r="J728" s="123"/>
      <c r="K728" s="123"/>
      <c r="L728" s="128"/>
      <c r="O728" s="113"/>
      <c r="P728" s="113"/>
      <c r="Q728" s="105"/>
      <c r="R728" s="113"/>
      <c r="S728" s="113"/>
      <c r="T728" s="113"/>
      <c r="U728" s="113"/>
      <c r="V728" s="113"/>
      <c r="W728" s="113"/>
      <c r="X728" s="113"/>
      <c r="Y728" s="113"/>
      <c r="Z728" s="113"/>
      <c r="AA728" s="113"/>
      <c r="AB728" s="113"/>
      <c r="AC728" s="113"/>
      <c r="AD728" s="113"/>
      <c r="AE728" s="113"/>
      <c r="AF728" s="113"/>
      <c r="AG728" s="113"/>
      <c r="AH728" s="113"/>
      <c r="AI728" s="113"/>
    </row>
    <row r="729" spans="1:35" x14ac:dyDescent="0.2">
      <c r="A729" s="123"/>
      <c r="D729" s="123"/>
      <c r="E729" s="123"/>
      <c r="F729" s="123"/>
      <c r="G729" s="123"/>
      <c r="H729" s="123"/>
      <c r="I729" s="123"/>
      <c r="J729" s="123"/>
      <c r="K729" s="123"/>
      <c r="L729" s="128"/>
      <c r="O729" s="113"/>
      <c r="P729" s="113"/>
      <c r="Q729" s="105"/>
      <c r="R729" s="113"/>
      <c r="S729" s="113"/>
      <c r="T729" s="113"/>
      <c r="U729" s="113"/>
      <c r="V729" s="113"/>
      <c r="W729" s="113"/>
      <c r="X729" s="113"/>
      <c r="Y729" s="113"/>
      <c r="Z729" s="113"/>
      <c r="AA729" s="113"/>
      <c r="AB729" s="113"/>
      <c r="AC729" s="113"/>
      <c r="AD729" s="113"/>
      <c r="AE729" s="113"/>
      <c r="AF729" s="113"/>
      <c r="AG729" s="113"/>
      <c r="AH729" s="113"/>
      <c r="AI729" s="113"/>
    </row>
    <row r="730" spans="1:35" x14ac:dyDescent="0.2">
      <c r="A730" s="123"/>
      <c r="D730" s="123"/>
      <c r="E730" s="123"/>
      <c r="F730" s="123"/>
      <c r="G730" s="123"/>
      <c r="H730" s="123"/>
      <c r="I730" s="123"/>
      <c r="J730" s="123"/>
      <c r="K730" s="123"/>
      <c r="L730" s="128"/>
      <c r="O730" s="113"/>
      <c r="P730" s="113"/>
      <c r="Q730" s="105"/>
      <c r="R730" s="113"/>
      <c r="S730" s="113"/>
      <c r="T730" s="113"/>
      <c r="U730" s="113"/>
      <c r="V730" s="113"/>
      <c r="W730" s="113"/>
      <c r="X730" s="113"/>
      <c r="Y730" s="113"/>
      <c r="Z730" s="113"/>
      <c r="AA730" s="113"/>
      <c r="AB730" s="113"/>
      <c r="AC730" s="113"/>
      <c r="AD730" s="113"/>
      <c r="AE730" s="113"/>
      <c r="AF730" s="113"/>
      <c r="AG730" s="113"/>
      <c r="AH730" s="113"/>
      <c r="AI730" s="113"/>
    </row>
    <row r="731" spans="1:35" x14ac:dyDescent="0.2">
      <c r="A731" s="123"/>
      <c r="D731" s="123"/>
      <c r="E731" s="123"/>
      <c r="F731" s="123"/>
      <c r="G731" s="123"/>
      <c r="H731" s="123"/>
      <c r="I731" s="123"/>
      <c r="J731" s="123"/>
      <c r="K731" s="123"/>
      <c r="L731" s="128"/>
      <c r="O731" s="113"/>
      <c r="P731" s="113"/>
      <c r="Q731" s="105"/>
      <c r="R731" s="113"/>
      <c r="S731" s="113"/>
      <c r="T731" s="113"/>
      <c r="U731" s="113"/>
      <c r="V731" s="113"/>
      <c r="W731" s="113"/>
      <c r="X731" s="113"/>
      <c r="Y731" s="113"/>
      <c r="Z731" s="113"/>
      <c r="AA731" s="113"/>
      <c r="AB731" s="113"/>
      <c r="AC731" s="113"/>
      <c r="AD731" s="113"/>
      <c r="AE731" s="113"/>
      <c r="AF731" s="113"/>
      <c r="AG731" s="113"/>
      <c r="AH731" s="113"/>
      <c r="AI731" s="113"/>
    </row>
    <row r="732" spans="1:35" x14ac:dyDescent="0.2">
      <c r="A732" s="123"/>
      <c r="D732" s="123"/>
      <c r="E732" s="123"/>
      <c r="F732" s="123"/>
      <c r="G732" s="123"/>
      <c r="H732" s="123"/>
      <c r="I732" s="123"/>
      <c r="J732" s="123"/>
      <c r="K732" s="123"/>
      <c r="L732" s="128"/>
      <c r="O732" s="113"/>
      <c r="P732" s="113"/>
      <c r="Q732" s="105"/>
      <c r="R732" s="113"/>
      <c r="S732" s="113"/>
      <c r="T732" s="113"/>
      <c r="U732" s="113"/>
      <c r="V732" s="113"/>
      <c r="W732" s="113"/>
      <c r="X732" s="113"/>
      <c r="Y732" s="113"/>
      <c r="Z732" s="113"/>
      <c r="AA732" s="113"/>
      <c r="AB732" s="113"/>
      <c r="AC732" s="113"/>
      <c r="AD732" s="113"/>
      <c r="AE732" s="113"/>
      <c r="AF732" s="113"/>
      <c r="AG732" s="113"/>
      <c r="AH732" s="113"/>
      <c r="AI732" s="113"/>
    </row>
    <row r="733" spans="1:35" x14ac:dyDescent="0.2">
      <c r="A733" s="123"/>
      <c r="D733" s="123"/>
      <c r="E733" s="123"/>
      <c r="F733" s="123"/>
      <c r="G733" s="123"/>
      <c r="H733" s="123"/>
      <c r="I733" s="123"/>
      <c r="J733" s="123"/>
      <c r="K733" s="123"/>
      <c r="L733" s="128"/>
      <c r="O733" s="113"/>
      <c r="P733" s="113"/>
      <c r="Q733" s="105"/>
      <c r="R733" s="113"/>
      <c r="S733" s="113"/>
      <c r="T733" s="113"/>
      <c r="U733" s="113"/>
      <c r="V733" s="113"/>
      <c r="W733" s="113"/>
      <c r="X733" s="113"/>
      <c r="Y733" s="113"/>
      <c r="Z733" s="113"/>
      <c r="AA733" s="113"/>
      <c r="AB733" s="113"/>
      <c r="AC733" s="113"/>
      <c r="AD733" s="113"/>
      <c r="AE733" s="113"/>
      <c r="AF733" s="113"/>
      <c r="AG733" s="113"/>
      <c r="AH733" s="113"/>
      <c r="AI733" s="113"/>
    </row>
    <row r="734" spans="1:35" x14ac:dyDescent="0.2">
      <c r="A734" s="123"/>
      <c r="D734" s="123"/>
      <c r="E734" s="123"/>
      <c r="F734" s="123"/>
      <c r="G734" s="123"/>
      <c r="H734" s="123"/>
      <c r="I734" s="123"/>
      <c r="J734" s="123"/>
      <c r="K734" s="123"/>
      <c r="L734" s="128"/>
      <c r="O734" s="113"/>
      <c r="P734" s="113"/>
      <c r="Q734" s="105"/>
      <c r="R734" s="113"/>
      <c r="S734" s="113"/>
      <c r="T734" s="113"/>
      <c r="U734" s="113"/>
      <c r="V734" s="113"/>
      <c r="W734" s="113"/>
      <c r="X734" s="113"/>
      <c r="Y734" s="113"/>
      <c r="Z734" s="113"/>
      <c r="AA734" s="113"/>
      <c r="AB734" s="113"/>
      <c r="AC734" s="113"/>
      <c r="AD734" s="113"/>
      <c r="AE734" s="113"/>
      <c r="AF734" s="113"/>
      <c r="AG734" s="113"/>
      <c r="AH734" s="113"/>
      <c r="AI734" s="113"/>
    </row>
    <row r="735" spans="1:35" x14ac:dyDescent="0.2">
      <c r="A735" s="123"/>
      <c r="D735" s="123"/>
      <c r="E735" s="123"/>
      <c r="F735" s="123"/>
      <c r="G735" s="123"/>
      <c r="H735" s="123"/>
      <c r="I735" s="123"/>
      <c r="J735" s="123"/>
      <c r="K735" s="123"/>
      <c r="L735" s="128"/>
      <c r="O735" s="113"/>
      <c r="P735" s="113"/>
      <c r="Q735" s="105"/>
      <c r="R735" s="113"/>
      <c r="S735" s="113"/>
      <c r="T735" s="113"/>
      <c r="U735" s="113"/>
      <c r="V735" s="113"/>
      <c r="W735" s="113"/>
      <c r="X735" s="113"/>
      <c r="Y735" s="113"/>
      <c r="Z735" s="113"/>
      <c r="AA735" s="113"/>
      <c r="AB735" s="113"/>
      <c r="AC735" s="113"/>
      <c r="AD735" s="113"/>
      <c r="AE735" s="113"/>
      <c r="AF735" s="113"/>
      <c r="AG735" s="113"/>
      <c r="AH735" s="113"/>
      <c r="AI735" s="113"/>
    </row>
    <row r="736" spans="1:35" x14ac:dyDescent="0.2">
      <c r="A736" s="123"/>
      <c r="D736" s="123"/>
      <c r="E736" s="123"/>
      <c r="F736" s="123"/>
      <c r="G736" s="123"/>
      <c r="H736" s="123"/>
      <c r="I736" s="123"/>
      <c r="J736" s="123"/>
      <c r="K736" s="123"/>
      <c r="L736" s="128"/>
      <c r="O736" s="113"/>
      <c r="P736" s="113"/>
      <c r="Q736" s="105"/>
      <c r="R736" s="113"/>
      <c r="S736" s="113"/>
      <c r="T736" s="113"/>
      <c r="U736" s="113"/>
      <c r="V736" s="113"/>
      <c r="W736" s="113"/>
      <c r="X736" s="113"/>
      <c r="Y736" s="113"/>
      <c r="Z736" s="113"/>
      <c r="AA736" s="113"/>
      <c r="AB736" s="113"/>
      <c r="AC736" s="113"/>
      <c r="AD736" s="113"/>
      <c r="AE736" s="113"/>
      <c r="AF736" s="113"/>
      <c r="AG736" s="113"/>
      <c r="AH736" s="113"/>
      <c r="AI736" s="113"/>
    </row>
    <row r="737" spans="1:35" x14ac:dyDescent="0.2">
      <c r="A737" s="123"/>
      <c r="D737" s="123"/>
      <c r="E737" s="123"/>
      <c r="F737" s="123"/>
      <c r="G737" s="123"/>
      <c r="H737" s="123"/>
      <c r="I737" s="123"/>
      <c r="J737" s="123"/>
      <c r="K737" s="123"/>
      <c r="L737" s="128"/>
      <c r="O737" s="113"/>
      <c r="P737" s="113"/>
      <c r="Q737" s="105"/>
      <c r="R737" s="113"/>
      <c r="S737" s="113"/>
      <c r="T737" s="113"/>
      <c r="U737" s="113"/>
      <c r="V737" s="113"/>
      <c r="W737" s="113"/>
      <c r="X737" s="113"/>
      <c r="Y737" s="113"/>
      <c r="Z737" s="113"/>
      <c r="AA737" s="113"/>
      <c r="AB737" s="113"/>
      <c r="AC737" s="113"/>
      <c r="AD737" s="113"/>
      <c r="AE737" s="113"/>
      <c r="AF737" s="113"/>
      <c r="AG737" s="113"/>
      <c r="AH737" s="113"/>
      <c r="AI737" s="113"/>
    </row>
    <row r="738" spans="1:35" x14ac:dyDescent="0.2">
      <c r="A738" s="123"/>
      <c r="D738" s="123"/>
      <c r="E738" s="123"/>
      <c r="F738" s="123"/>
      <c r="G738" s="123"/>
      <c r="H738" s="123"/>
      <c r="I738" s="123"/>
      <c r="J738" s="123"/>
      <c r="K738" s="123"/>
      <c r="L738" s="128"/>
      <c r="O738" s="113"/>
      <c r="P738" s="113"/>
      <c r="Q738" s="105"/>
      <c r="R738" s="113"/>
      <c r="S738" s="113"/>
      <c r="T738" s="113"/>
      <c r="U738" s="113"/>
      <c r="V738" s="113"/>
      <c r="W738" s="113"/>
      <c r="X738" s="113"/>
      <c r="Y738" s="113"/>
      <c r="Z738" s="113"/>
      <c r="AA738" s="113"/>
      <c r="AB738" s="113"/>
      <c r="AC738" s="113"/>
      <c r="AD738" s="113"/>
      <c r="AE738" s="113"/>
      <c r="AF738" s="113"/>
      <c r="AG738" s="113"/>
      <c r="AH738" s="113"/>
      <c r="AI738" s="113"/>
    </row>
    <row r="739" spans="1:35" x14ac:dyDescent="0.2">
      <c r="A739" s="123"/>
      <c r="D739" s="123"/>
      <c r="E739" s="123"/>
      <c r="F739" s="123"/>
      <c r="G739" s="123"/>
      <c r="H739" s="123"/>
      <c r="I739" s="123"/>
      <c r="J739" s="123"/>
      <c r="K739" s="123"/>
      <c r="L739" s="128"/>
      <c r="O739" s="113"/>
      <c r="P739" s="113"/>
      <c r="Q739" s="105"/>
      <c r="R739" s="113"/>
      <c r="S739" s="113"/>
      <c r="T739" s="113"/>
      <c r="U739" s="113"/>
      <c r="V739" s="113"/>
      <c r="W739" s="113"/>
      <c r="X739" s="113"/>
      <c r="Y739" s="113"/>
      <c r="Z739" s="113"/>
      <c r="AA739" s="113"/>
      <c r="AB739" s="113"/>
      <c r="AC739" s="113"/>
      <c r="AD739" s="113"/>
      <c r="AE739" s="113"/>
      <c r="AF739" s="113"/>
      <c r="AG739" s="113"/>
      <c r="AH739" s="113"/>
      <c r="AI739" s="113"/>
    </row>
    <row r="740" spans="1:35" x14ac:dyDescent="0.2">
      <c r="A740" s="123"/>
      <c r="D740" s="123"/>
      <c r="E740" s="123"/>
      <c r="F740" s="123"/>
      <c r="G740" s="123"/>
      <c r="H740" s="123"/>
      <c r="I740" s="123"/>
      <c r="J740" s="123"/>
      <c r="K740" s="123"/>
      <c r="L740" s="128"/>
      <c r="O740" s="113"/>
      <c r="P740" s="113"/>
      <c r="Q740" s="105"/>
      <c r="R740" s="113"/>
      <c r="S740" s="113"/>
      <c r="T740" s="113"/>
      <c r="U740" s="113"/>
      <c r="V740" s="113"/>
      <c r="W740" s="113"/>
      <c r="X740" s="113"/>
      <c r="Y740" s="113"/>
      <c r="Z740" s="113"/>
      <c r="AA740" s="113"/>
      <c r="AB740" s="113"/>
      <c r="AC740" s="113"/>
      <c r="AD740" s="113"/>
      <c r="AE740" s="113"/>
      <c r="AF740" s="113"/>
      <c r="AG740" s="113"/>
      <c r="AH740" s="113"/>
      <c r="AI740" s="113"/>
    </row>
    <row r="741" spans="1:35" x14ac:dyDescent="0.2">
      <c r="A741" s="123"/>
      <c r="D741" s="123"/>
      <c r="E741" s="123"/>
      <c r="F741" s="123"/>
      <c r="G741" s="123"/>
      <c r="H741" s="123"/>
      <c r="I741" s="123"/>
      <c r="J741" s="123"/>
      <c r="K741" s="123"/>
      <c r="L741" s="128"/>
      <c r="O741" s="113"/>
      <c r="P741" s="113"/>
      <c r="Q741" s="105"/>
      <c r="R741" s="113"/>
      <c r="S741" s="113"/>
      <c r="T741" s="113"/>
      <c r="U741" s="113"/>
      <c r="V741" s="113"/>
      <c r="W741" s="113"/>
      <c r="X741" s="113"/>
      <c r="Y741" s="113"/>
      <c r="Z741" s="113"/>
      <c r="AA741" s="113"/>
      <c r="AB741" s="113"/>
      <c r="AC741" s="113"/>
      <c r="AD741" s="113"/>
      <c r="AE741" s="113"/>
      <c r="AF741" s="113"/>
      <c r="AG741" s="113"/>
      <c r="AH741" s="113"/>
      <c r="AI741" s="113"/>
    </row>
    <row r="742" spans="1:35" x14ac:dyDescent="0.2">
      <c r="A742" s="123"/>
      <c r="D742" s="123"/>
      <c r="E742" s="123"/>
      <c r="F742" s="123"/>
      <c r="G742" s="123"/>
      <c r="H742" s="123"/>
      <c r="I742" s="123"/>
      <c r="J742" s="123"/>
      <c r="K742" s="123"/>
      <c r="L742" s="128"/>
      <c r="O742" s="113"/>
      <c r="P742" s="113"/>
      <c r="Q742" s="105"/>
      <c r="R742" s="113"/>
      <c r="S742" s="113"/>
      <c r="T742" s="113"/>
      <c r="U742" s="113"/>
      <c r="V742" s="113"/>
      <c r="W742" s="113"/>
      <c r="X742" s="113"/>
      <c r="Y742" s="113"/>
      <c r="Z742" s="113"/>
      <c r="AA742" s="113"/>
      <c r="AB742" s="113"/>
      <c r="AC742" s="113"/>
      <c r="AD742" s="113"/>
      <c r="AE742" s="113"/>
      <c r="AF742" s="113"/>
      <c r="AG742" s="113"/>
      <c r="AH742" s="113"/>
      <c r="AI742" s="113"/>
    </row>
    <row r="743" spans="1:35" x14ac:dyDescent="0.2">
      <c r="A743" s="123"/>
      <c r="D743" s="123"/>
      <c r="E743" s="123"/>
      <c r="F743" s="123"/>
      <c r="G743" s="123"/>
      <c r="H743" s="123"/>
      <c r="I743" s="123"/>
      <c r="J743" s="123"/>
      <c r="K743" s="123"/>
      <c r="L743" s="128"/>
      <c r="O743" s="113"/>
      <c r="P743" s="113"/>
      <c r="Q743" s="105"/>
      <c r="R743" s="113"/>
      <c r="S743" s="113"/>
      <c r="T743" s="113"/>
      <c r="U743" s="113"/>
      <c r="V743" s="113"/>
      <c r="W743" s="113"/>
      <c r="X743" s="113"/>
      <c r="Y743" s="113"/>
      <c r="Z743" s="113"/>
      <c r="AA743" s="113"/>
      <c r="AB743" s="113"/>
      <c r="AC743" s="113"/>
      <c r="AD743" s="113"/>
      <c r="AE743" s="113"/>
      <c r="AF743" s="113"/>
      <c r="AG743" s="113"/>
      <c r="AH743" s="113"/>
      <c r="AI743" s="113"/>
    </row>
    <row r="744" spans="1:35" x14ac:dyDescent="0.2">
      <c r="A744" s="123"/>
      <c r="D744" s="123"/>
      <c r="E744" s="123"/>
      <c r="F744" s="123"/>
      <c r="G744" s="123"/>
      <c r="H744" s="123"/>
      <c r="I744" s="123"/>
      <c r="J744" s="123"/>
      <c r="K744" s="123"/>
      <c r="L744" s="128"/>
      <c r="O744" s="113"/>
      <c r="P744" s="113"/>
      <c r="Q744" s="105"/>
      <c r="R744" s="113"/>
      <c r="S744" s="113"/>
      <c r="T744" s="113"/>
      <c r="U744" s="113"/>
      <c r="V744" s="113"/>
      <c r="W744" s="113"/>
      <c r="X744" s="113"/>
      <c r="Y744" s="113"/>
      <c r="Z744" s="113"/>
      <c r="AA744" s="113"/>
      <c r="AB744" s="113"/>
      <c r="AC744" s="113"/>
      <c r="AD744" s="113"/>
      <c r="AE744" s="113"/>
      <c r="AF744" s="113"/>
      <c r="AG744" s="113"/>
      <c r="AH744" s="113"/>
      <c r="AI744" s="113"/>
    </row>
    <row r="745" spans="1:35" x14ac:dyDescent="0.2">
      <c r="A745" s="123"/>
      <c r="D745" s="123"/>
      <c r="E745" s="123"/>
      <c r="F745" s="123"/>
      <c r="G745" s="123"/>
      <c r="H745" s="123"/>
      <c r="I745" s="123"/>
      <c r="J745" s="123"/>
      <c r="K745" s="123"/>
      <c r="L745" s="128"/>
      <c r="O745" s="113"/>
      <c r="P745" s="113"/>
      <c r="Q745" s="105"/>
      <c r="R745" s="113"/>
      <c r="S745" s="113"/>
      <c r="T745" s="113"/>
      <c r="U745" s="113"/>
      <c r="V745" s="113"/>
      <c r="W745" s="113"/>
      <c r="X745" s="113"/>
      <c r="Y745" s="113"/>
      <c r="Z745" s="113"/>
      <c r="AA745" s="113"/>
      <c r="AB745" s="113"/>
      <c r="AC745" s="113"/>
      <c r="AD745" s="113"/>
      <c r="AE745" s="113"/>
      <c r="AF745" s="113"/>
      <c r="AG745" s="113"/>
      <c r="AH745" s="113"/>
      <c r="AI745" s="113"/>
    </row>
    <row r="746" spans="1:35" x14ac:dyDescent="0.2">
      <c r="A746" s="123"/>
      <c r="D746" s="123"/>
      <c r="E746" s="123"/>
      <c r="F746" s="123"/>
      <c r="G746" s="123"/>
      <c r="H746" s="123"/>
      <c r="I746" s="123"/>
      <c r="J746" s="123"/>
      <c r="K746" s="123"/>
      <c r="L746" s="128"/>
      <c r="O746" s="113"/>
      <c r="P746" s="113"/>
      <c r="Q746" s="105"/>
      <c r="R746" s="113"/>
      <c r="S746" s="113"/>
      <c r="T746" s="113"/>
      <c r="U746" s="113"/>
      <c r="V746" s="113"/>
      <c r="W746" s="113"/>
      <c r="X746" s="113"/>
      <c r="Y746" s="113"/>
      <c r="Z746" s="113"/>
      <c r="AA746" s="113"/>
      <c r="AB746" s="113"/>
      <c r="AC746" s="113"/>
      <c r="AD746" s="113"/>
      <c r="AE746" s="113"/>
      <c r="AF746" s="113"/>
      <c r="AG746" s="113"/>
      <c r="AH746" s="113"/>
      <c r="AI746" s="113"/>
    </row>
    <row r="747" spans="1:35" x14ac:dyDescent="0.2">
      <c r="A747" s="123"/>
      <c r="D747" s="123"/>
      <c r="E747" s="123"/>
      <c r="F747" s="123"/>
      <c r="G747" s="123"/>
      <c r="H747" s="123"/>
      <c r="I747" s="123"/>
      <c r="J747" s="123"/>
      <c r="K747" s="123"/>
      <c r="L747" s="128"/>
      <c r="O747" s="113"/>
      <c r="P747" s="113"/>
      <c r="Q747" s="105"/>
      <c r="R747" s="113"/>
      <c r="S747" s="113"/>
      <c r="T747" s="113"/>
      <c r="U747" s="113"/>
      <c r="V747" s="113"/>
      <c r="W747" s="113"/>
      <c r="X747" s="113"/>
      <c r="Y747" s="113"/>
      <c r="Z747" s="113"/>
      <c r="AA747" s="113"/>
      <c r="AB747" s="113"/>
      <c r="AC747" s="113"/>
      <c r="AD747" s="113"/>
      <c r="AE747" s="113"/>
      <c r="AF747" s="113"/>
      <c r="AG747" s="113"/>
      <c r="AH747" s="113"/>
      <c r="AI747" s="113"/>
    </row>
    <row r="748" spans="1:35" x14ac:dyDescent="0.2">
      <c r="A748" s="123"/>
      <c r="D748" s="123"/>
      <c r="E748" s="123"/>
      <c r="F748" s="123"/>
      <c r="G748" s="123"/>
      <c r="H748" s="123"/>
      <c r="I748" s="123"/>
      <c r="J748" s="123"/>
      <c r="K748" s="123"/>
      <c r="L748" s="128"/>
      <c r="O748" s="113"/>
      <c r="P748" s="113"/>
      <c r="Q748" s="105"/>
      <c r="R748" s="113"/>
      <c r="S748" s="113"/>
      <c r="T748" s="113"/>
      <c r="U748" s="113"/>
      <c r="V748" s="113"/>
      <c r="W748" s="113"/>
      <c r="X748" s="113"/>
      <c r="Y748" s="113"/>
      <c r="Z748" s="113"/>
      <c r="AA748" s="113"/>
      <c r="AB748" s="113"/>
      <c r="AC748" s="113"/>
      <c r="AD748" s="113"/>
      <c r="AE748" s="113"/>
      <c r="AF748" s="113"/>
      <c r="AG748" s="113"/>
      <c r="AH748" s="113"/>
      <c r="AI748" s="113"/>
    </row>
    <row r="749" spans="1:35" x14ac:dyDescent="0.2">
      <c r="A749" s="123"/>
      <c r="D749" s="123"/>
      <c r="E749" s="123"/>
      <c r="F749" s="123"/>
      <c r="G749" s="123"/>
      <c r="H749" s="123"/>
      <c r="I749" s="123"/>
      <c r="J749" s="123"/>
      <c r="K749" s="123"/>
      <c r="L749" s="128"/>
      <c r="O749" s="113"/>
      <c r="P749" s="113"/>
      <c r="Q749" s="105"/>
      <c r="R749" s="113"/>
      <c r="S749" s="113"/>
      <c r="T749" s="113"/>
      <c r="U749" s="113"/>
      <c r="V749" s="113"/>
      <c r="W749" s="113"/>
      <c r="X749" s="113"/>
      <c r="Y749" s="113"/>
      <c r="Z749" s="113"/>
      <c r="AA749" s="113"/>
      <c r="AB749" s="113"/>
      <c r="AC749" s="113"/>
      <c r="AD749" s="113"/>
      <c r="AE749" s="113"/>
      <c r="AF749" s="113"/>
      <c r="AG749" s="113"/>
      <c r="AH749" s="113"/>
      <c r="AI749" s="113"/>
    </row>
    <row r="750" spans="1:35" x14ac:dyDescent="0.2">
      <c r="A750" s="123"/>
      <c r="D750" s="123"/>
      <c r="E750" s="123"/>
      <c r="F750" s="123"/>
      <c r="G750" s="123"/>
      <c r="H750" s="123"/>
      <c r="I750" s="123"/>
      <c r="J750" s="123"/>
      <c r="K750" s="123"/>
      <c r="L750" s="128"/>
      <c r="O750" s="113"/>
      <c r="P750" s="113"/>
      <c r="Q750" s="105"/>
      <c r="R750" s="113"/>
      <c r="S750" s="113"/>
      <c r="T750" s="113"/>
      <c r="U750" s="113"/>
      <c r="V750" s="113"/>
      <c r="W750" s="113"/>
      <c r="X750" s="113"/>
      <c r="Y750" s="113"/>
      <c r="Z750" s="113"/>
      <c r="AA750" s="113"/>
      <c r="AB750" s="113"/>
      <c r="AC750" s="113"/>
      <c r="AD750" s="113"/>
      <c r="AE750" s="113"/>
      <c r="AF750" s="113"/>
      <c r="AG750" s="113"/>
      <c r="AH750" s="113"/>
      <c r="AI750" s="113"/>
    </row>
    <row r="751" spans="1:35" x14ac:dyDescent="0.2">
      <c r="A751" s="123"/>
      <c r="D751" s="123"/>
      <c r="E751" s="123"/>
      <c r="F751" s="123"/>
      <c r="G751" s="123"/>
      <c r="H751" s="123"/>
      <c r="I751" s="123"/>
      <c r="J751" s="123"/>
      <c r="K751" s="123"/>
      <c r="L751" s="128"/>
      <c r="O751" s="113"/>
      <c r="P751" s="113"/>
      <c r="Q751" s="105"/>
      <c r="R751" s="113"/>
      <c r="S751" s="113"/>
      <c r="T751" s="113"/>
      <c r="U751" s="113"/>
      <c r="V751" s="113"/>
      <c r="W751" s="113"/>
      <c r="X751" s="113"/>
      <c r="Y751" s="113"/>
      <c r="Z751" s="113"/>
      <c r="AA751" s="113"/>
      <c r="AB751" s="113"/>
      <c r="AC751" s="113"/>
      <c r="AD751" s="113"/>
      <c r="AE751" s="113"/>
      <c r="AF751" s="113"/>
      <c r="AG751" s="113"/>
      <c r="AH751" s="113"/>
      <c r="AI751" s="113"/>
    </row>
    <row r="752" spans="1:35" x14ac:dyDescent="0.2">
      <c r="A752" s="123"/>
      <c r="D752" s="123"/>
      <c r="E752" s="123"/>
      <c r="F752" s="123"/>
      <c r="G752" s="123"/>
      <c r="H752" s="123"/>
      <c r="I752" s="123"/>
      <c r="J752" s="123"/>
      <c r="K752" s="123"/>
      <c r="L752" s="128"/>
      <c r="O752" s="113"/>
      <c r="P752" s="113"/>
      <c r="Q752" s="105"/>
      <c r="R752" s="113"/>
      <c r="S752" s="113"/>
      <c r="T752" s="113"/>
      <c r="U752" s="113"/>
    </row>
    <row r="753" spans="1:17" x14ac:dyDescent="0.2">
      <c r="A753" s="123"/>
      <c r="Q753" s="105"/>
    </row>
    <row r="754" spans="1:17" x14ac:dyDescent="0.2">
      <c r="A754" s="123"/>
    </row>
  </sheetData>
  <sheetProtection algorithmName="SHA-512" hashValue="ZcEx0wMdQn/SQymu8suyWRsHJAOZEijGvxPBseyYq4SXqryuFpZdOpev/FbKl20E6ZJxK/kMLEDC4QniC4l1qQ==" saltValue="NpR0jQHKjhqBP+tWK49izw==" spinCount="100000" sheet="1" objects="1" scenarios="1" formatColumns="0" formatRows="0"/>
  <phoneticPr fontId="3" type="noConversion"/>
  <conditionalFormatting sqref="C3">
    <cfRule type="cellIs" dxfId="27" priority="1" operator="equal">
      <formula>0</formula>
    </cfRule>
  </conditionalFormatting>
  <dataValidations xWindow="473" yWindow="578" count="7">
    <dataValidation allowBlank="1" showErrorMessage="1" promptTitle="Note:" prompt="Do not forget to enter base date at the top of this form._x000a_" sqref="M562" xr:uid="{00000000-0002-0000-0500-000000000000}"/>
    <dataValidation allowBlank="1" showInputMessage="1" showErrorMessage="1" promptTitle="Note:" prompt="Please enter Minimum, Ad Valorem Rate and Base Amount for this rating category/sub-category on the same row._x000a__x000a_Section 500 permits a maximum of 50% of category/sub-category income as a Base Amount." sqref="G255:G303 G193:G200 G56:G63 G138:G154 G20:G27 G459:G507 G38:G45 G47:G54 G66:G82 G29:G36 G102:G118 G120:G136 G157:G164 G166:G173 G175:G182 G184:G191 G84:G100 G212:G219 G221:G228 G230:G237 G239:G246 G306:G354 G357:G405 G408:G456 G203:G210" xr:uid="{00000000-0002-0000-0500-000001000000}"/>
    <dataValidation allowBlank="1" showInputMessage="1" showErrorMessage="1" promptTitle="Note:" prompt="Total land value includes all rateable parcels including those parcels subject to a minimum." sqref="K295:K303 K56:K63 K138:K154 K193:K200 K255:K293 K20:K27 K459:K497 K38:K45 K47:K54 K66:K82 K29:K36 K102:K118 K120:K136 K157:K164 K166:K173 K175:K182 K184:K191 K203:K210 K212:K219 K221:K228 K230:K237 K239:K246 K346:K354 K306:K344 K397:K405 K357:K395 K448:K456 K408:K446 K499:K507 K84:K100" xr:uid="{00000000-0002-0000-0500-000002000000}"/>
    <dataValidation operator="greaterThan" allowBlank="1" showInputMessage="1" showErrorMessage="1" errorTitle="Data Entry Error" error="Number must be greater than zero." promptTitle="Note:" prompt="Please enter Minimum, Ad Valorem Rate and Base Amount for this rating category/sub-category on the same row." sqref="F255:F303 F193:F200 F56:F63 F138:F154 F20:F27 F459:F507 F38:F45 F47:F54 F66:F82 F29:F36 F102:F118 F120:F136 F157:F164 F166:F173 F175:F182 F184:F191 F203:F210 F212:F219 F221:F228 F230:F237 F239:F246 F306:F354 F357:F405 F408:F456 F84:F100" xr:uid="{00000000-0002-0000-0500-000003000000}"/>
    <dataValidation allowBlank="1" showInputMessage="1" showErrorMessage="1" promptTitle="Note:" prompt="Please enter Minimum, Ad Valorem Rate and Base Amount for this rating category/sub-category on the same row." sqref="I255:I303 I193:I200 I56:I63 I138:I154 I20:I27 I459:I507 I38:I45 I47:I54 I66:I82 I29:I36 I102:I118 I120:I136 I157:I164 I166:I173 I175:I182 I184:I191 I203:I210 I212:I219 I221:I228 I230:I237 I239:I246 I306:I354 I357:I405 I408:I456 I84:I100" xr:uid="{00000000-0002-0000-0500-000004000000}"/>
    <dataValidation allowBlank="1" showInputMessage="1" showErrorMessage="1" promptTitle="Annual Charges" prompt="Enter in the name of the annual charge and the group of ratepayers the charge is levied on." sqref="C516:J523 C525:J532 C534:J541 C543:J550 C552:J559" xr:uid="{00000000-0002-0000-0500-000005000000}"/>
    <dataValidation type="custom" showDropDown="1" showInputMessage="1" showErrorMessage="1" errorTitle="Data Entry Error" error="You must select a rating category before entering the sub-category." promptTitle="Note:" prompt="Enter the name of the sub-category,  if applicable._x000a__x000a_Please use a meaningful description, ie. Centre of Population, Intensity of Use or Economic Factors, Kind of Mining, Centre of Activity. " sqref="D138:D154 D47:D54 D120:D136 D20:D27 D239:D246 D29:D36 D38:D45 D193:D200 D56:D63 D84:D100 D102:D118 D157:D164 D166:D173 D175:D182 D184:D191 D203:D210 D212:D219 D221:D228 D230:D237 D66:D82" xr:uid="{00000000-0002-0000-0500-000006000000}">
      <formula1>NOT(ISBLANK(C20))</formula1>
    </dataValidation>
  </dataValidations>
  <printOptions horizontalCentered="1"/>
  <pageMargins left="0.74803149606299213" right="0.74803149606299213" top="0.62992125984251968" bottom="0.47244094488188981" header="0.19685039370078741" footer="0.31496062992125984"/>
  <pageSetup paperSize="9" scale="82" fitToWidth="0" fitToHeight="0" orientation="landscape" r:id="rId1"/>
  <headerFooter alignWithMargins="0"/>
  <rowBreaks count="2" manualBreakCount="2">
    <brk id="249" min="1" max="13" man="1"/>
    <brk id="511" min="1" max="1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XFD596"/>
  <sheetViews>
    <sheetView topLeftCell="A13" zoomScaleNormal="100" zoomScaleSheetLayoutView="85" workbookViewId="0">
      <pane ySplit="6" topLeftCell="A19" activePane="bottomLeft" state="frozen"/>
      <selection activeCell="A13" sqref="A13"/>
      <selection pane="bottomLeft" activeCell="A19" sqref="A19"/>
    </sheetView>
  </sheetViews>
  <sheetFormatPr defaultColWidth="9.140625" defaultRowHeight="12.75" outlineLevelRow="1" outlineLevelCol="1" x14ac:dyDescent="0.2"/>
  <cols>
    <col min="1" max="1" width="2.140625" style="1154" customWidth="1"/>
    <col min="2" max="2" width="2.7109375" style="81" customWidth="1"/>
    <col min="3" max="3" width="14.140625" style="81" customWidth="1"/>
    <col min="4" max="4" width="20.140625" style="81" customWidth="1"/>
    <col min="5" max="5" width="17.140625" style="81" customWidth="1"/>
    <col min="6" max="6" width="11.7109375" style="81" customWidth="1"/>
    <col min="7" max="7" width="11.42578125" style="81" customWidth="1"/>
    <col min="8" max="8" width="11.140625" style="81" customWidth="1"/>
    <col min="9" max="9" width="10.5703125" style="81" customWidth="1"/>
    <col min="10" max="10" width="13.140625" style="81" customWidth="1"/>
    <col min="11" max="11" width="20.140625" style="81" customWidth="1"/>
    <col min="12" max="12" width="16.140625" style="82" customWidth="1"/>
    <col min="13" max="13" width="18.7109375" style="82" customWidth="1"/>
    <col min="14" max="14" width="2.7109375" style="81" customWidth="1"/>
    <col min="15" max="15" width="8.140625" style="81" bestFit="1" customWidth="1"/>
    <col min="16" max="16" width="9.140625" style="81" customWidth="1"/>
    <col min="17" max="17" width="17" style="81" hidden="1" customWidth="1" outlineLevel="1"/>
    <col min="18" max="18" width="5.5703125" style="81" customWidth="1" collapsed="1"/>
    <col min="19" max="19" width="5.140625" style="81" customWidth="1"/>
    <col min="20" max="20" width="7.85546875" style="81" customWidth="1"/>
    <col min="21" max="21" width="8.85546875" style="81" customWidth="1"/>
    <col min="22" max="22" width="7.7109375" style="81" customWidth="1"/>
    <col min="23" max="23" width="14.7109375" style="81" customWidth="1"/>
    <col min="24" max="24" width="12.140625" style="81" bestFit="1" customWidth="1"/>
    <col min="25" max="27" width="9.140625" style="81"/>
    <col min="28" max="28" width="10.85546875" style="81" bestFit="1" customWidth="1"/>
    <col min="29" max="16384" width="9.140625" style="81"/>
  </cols>
  <sheetData>
    <row r="1" spans="1:16384" s="115" customFormat="1" thickBot="1" x14ac:dyDescent="0.25">
      <c r="A1" s="129"/>
      <c r="B1" s="113"/>
      <c r="C1" s="123"/>
      <c r="D1" s="123"/>
      <c r="E1" s="123"/>
      <c r="F1" s="123"/>
      <c r="G1" s="123"/>
      <c r="H1" s="123"/>
      <c r="I1" s="123"/>
      <c r="J1" s="123"/>
      <c r="K1" s="123"/>
      <c r="L1" s="123"/>
      <c r="M1" s="123"/>
      <c r="N1" s="123"/>
      <c r="O1" s="123"/>
      <c r="P1" s="123"/>
      <c r="Q1" s="123"/>
      <c r="R1" s="123"/>
      <c r="S1" s="123"/>
      <c r="T1" s="123"/>
      <c r="U1" s="123"/>
      <c r="V1" s="123"/>
      <c r="W1" s="123"/>
      <c r="X1" s="123"/>
      <c r="Y1" s="113"/>
      <c r="Z1" s="113"/>
      <c r="AA1" s="113"/>
      <c r="AB1" s="113"/>
      <c r="AC1" s="113"/>
      <c r="AD1" s="113"/>
      <c r="AE1" s="113"/>
      <c r="AF1" s="113"/>
      <c r="AG1" s="113"/>
      <c r="AH1" s="113"/>
      <c r="AI1" s="113"/>
      <c r="AJ1" s="113"/>
      <c r="AK1" s="113"/>
      <c r="AL1" s="113"/>
      <c r="AM1" s="113"/>
      <c r="AN1" s="113"/>
      <c r="AO1" s="113"/>
      <c r="AP1" s="113"/>
      <c r="AQ1" s="113"/>
      <c r="AR1" s="113"/>
      <c r="AS1" s="113"/>
      <c r="AT1" s="113"/>
      <c r="AU1" s="113"/>
      <c r="AV1" s="113"/>
      <c r="AW1" s="113"/>
      <c r="AX1" s="113"/>
      <c r="AY1" s="113"/>
      <c r="AZ1" s="113"/>
      <c r="BA1" s="113"/>
      <c r="BB1" s="113"/>
      <c r="BC1" s="113"/>
      <c r="BD1" s="113"/>
      <c r="BE1" s="113"/>
      <c r="BF1" s="113"/>
      <c r="BG1" s="113"/>
      <c r="BH1" s="113"/>
    </row>
    <row r="2" spans="1:16384" s="115" customFormat="1" x14ac:dyDescent="0.2">
      <c r="A2" s="123"/>
      <c r="B2" s="352"/>
      <c r="C2" s="353"/>
      <c r="D2" s="353"/>
      <c r="E2" s="323"/>
      <c r="F2" s="323"/>
      <c r="G2" s="323"/>
      <c r="H2" s="323"/>
      <c r="I2" s="323"/>
      <c r="J2" s="323"/>
      <c r="K2" s="323"/>
      <c r="L2" s="354"/>
      <c r="M2" s="355"/>
      <c r="N2" s="356"/>
      <c r="O2" s="113"/>
      <c r="P2" s="113"/>
      <c r="Q2" s="113"/>
      <c r="R2" s="113"/>
      <c r="S2" s="113"/>
      <c r="T2" s="113"/>
      <c r="U2" s="113"/>
      <c r="V2" s="113"/>
      <c r="W2" s="113"/>
      <c r="X2" s="113"/>
      <c r="Y2" s="113"/>
      <c r="Z2" s="113"/>
      <c r="AA2" s="113"/>
      <c r="AB2" s="113"/>
      <c r="AC2" s="113"/>
      <c r="AD2" s="113"/>
      <c r="AE2" s="113"/>
      <c r="AF2" s="113"/>
      <c r="AG2" s="113"/>
      <c r="AH2" s="113"/>
      <c r="AI2" s="113"/>
      <c r="AJ2" s="113"/>
      <c r="AK2" s="113"/>
      <c r="AL2" s="113"/>
      <c r="AM2" s="113"/>
      <c r="AN2" s="113"/>
      <c r="AO2" s="113"/>
      <c r="AP2" s="113"/>
      <c r="AQ2" s="113"/>
      <c r="AR2" s="113"/>
      <c r="AS2" s="113"/>
      <c r="AT2" s="113"/>
      <c r="AU2" s="113"/>
      <c r="AV2" s="113"/>
      <c r="AW2" s="113"/>
      <c r="AX2" s="113"/>
      <c r="AY2" s="113"/>
      <c r="AZ2" s="113"/>
      <c r="BA2" s="113"/>
      <c r="BB2" s="113"/>
      <c r="BC2" s="113"/>
      <c r="BD2" s="113"/>
      <c r="BE2" s="113"/>
      <c r="BF2" s="113"/>
      <c r="BG2" s="113"/>
      <c r="BH2" s="113"/>
    </row>
    <row r="3" spans="1:16384" s="115" customFormat="1" ht="12" x14ac:dyDescent="0.2">
      <c r="A3" s="123"/>
      <c r="B3" s="357"/>
      <c r="C3" s="1418" t="str">
        <f>'WK2 - Notional General Income'!$C$3</f>
        <v>Central Coast Council</v>
      </c>
      <c r="D3" s="1419"/>
      <c r="E3" s="1419"/>
      <c r="F3" s="1423" t="str">
        <f>'WK2 - Notional General Income'!F$3</f>
        <v>Former council areas:</v>
      </c>
      <c r="G3" s="1420" t="str">
        <f>'WK2 - Notional General Income'!G$3</f>
        <v>Gosford</v>
      </c>
      <c r="H3" s="1420" t="str">
        <f>'WK2 - Notional General Income'!H$3</f>
        <v>Wyong</v>
      </c>
      <c r="I3" s="1421" t="str">
        <f>'WK2 - Notional General Income'!I$3</f>
        <v>.</v>
      </c>
      <c r="J3" s="1421" t="str">
        <f>'WK2 - Notional General Income'!J$3</f>
        <v>.</v>
      </c>
      <c r="K3" s="1422" t="str">
        <f>'WK2 - Notional General Income'!K$3</f>
        <v>.</v>
      </c>
      <c r="L3" s="116"/>
      <c r="M3" s="216"/>
      <c r="N3" s="358"/>
      <c r="O3" s="113"/>
      <c r="P3" s="113"/>
      <c r="Q3" s="113"/>
      <c r="R3" s="113"/>
      <c r="S3" s="113"/>
      <c r="T3" s="113"/>
      <c r="U3" s="113"/>
      <c r="V3" s="113"/>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row>
    <row r="4" spans="1:16384" s="201" customFormat="1" ht="15" x14ac:dyDescent="0.2">
      <c r="A4" s="123"/>
      <c r="B4" s="328"/>
      <c r="C4" s="156"/>
      <c r="D4" s="156"/>
      <c r="E4" s="156"/>
      <c r="F4" s="156"/>
      <c r="G4" s="156"/>
      <c r="H4" s="164"/>
      <c r="I4" s="116"/>
      <c r="J4" s="116"/>
      <c r="K4" s="116"/>
      <c r="L4" s="116"/>
      <c r="M4" s="216"/>
      <c r="N4" s="327"/>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row>
    <row r="5" spans="1:16384" s="201" customFormat="1" ht="15.75" x14ac:dyDescent="0.25">
      <c r="A5" s="123"/>
      <c r="B5" s="328"/>
      <c r="C5" s="259"/>
      <c r="D5" s="112"/>
      <c r="F5" s="112"/>
      <c r="G5" s="154"/>
      <c r="H5" s="131" t="s">
        <v>164</v>
      </c>
      <c r="I5" s="154"/>
      <c r="J5" s="154"/>
      <c r="K5" s="154"/>
      <c r="L5" s="154"/>
      <c r="M5" s="216"/>
      <c r="N5" s="331"/>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200"/>
      <c r="BC5" s="200"/>
      <c r="BD5" s="200"/>
      <c r="BE5" s="200"/>
      <c r="BF5" s="200"/>
      <c r="BG5" s="200"/>
      <c r="BH5" s="200"/>
    </row>
    <row r="6" spans="1:16384" s="201" customFormat="1" ht="15" x14ac:dyDescent="0.2">
      <c r="A6" s="123"/>
      <c r="B6" s="328"/>
      <c r="C6" s="157"/>
      <c r="D6" s="116"/>
      <c r="E6" s="116"/>
      <c r="F6" s="116"/>
      <c r="G6" s="116"/>
      <c r="H6" s="164"/>
      <c r="I6" s="116"/>
      <c r="J6" s="116"/>
      <c r="K6" s="116"/>
      <c r="L6" s="116"/>
      <c r="M6" s="216"/>
      <c r="N6" s="346"/>
      <c r="O6" s="200"/>
      <c r="P6" s="200"/>
      <c r="Q6" s="200"/>
      <c r="R6" s="200"/>
      <c r="S6" s="200"/>
      <c r="T6" s="200"/>
      <c r="U6" s="200"/>
      <c r="V6" s="200"/>
      <c r="W6" s="200"/>
      <c r="X6" s="200"/>
      <c r="Y6" s="200"/>
      <c r="Z6" s="200"/>
      <c r="AA6" s="200"/>
      <c r="AB6" s="200"/>
      <c r="AC6" s="200"/>
      <c r="AD6" s="200"/>
      <c r="AE6" s="200"/>
      <c r="AF6" s="200"/>
      <c r="AG6" s="200"/>
      <c r="AH6" s="200"/>
      <c r="AI6" s="200"/>
      <c r="AJ6" s="200"/>
      <c r="AK6" s="200"/>
      <c r="AL6" s="200"/>
      <c r="AM6" s="200"/>
      <c r="AN6" s="200"/>
      <c r="AO6" s="200"/>
      <c r="AP6" s="200"/>
      <c r="AQ6" s="200"/>
      <c r="AR6" s="200"/>
      <c r="AS6" s="200"/>
      <c r="AT6" s="200"/>
      <c r="AU6" s="200"/>
      <c r="AV6" s="200"/>
      <c r="AW6" s="200"/>
      <c r="AX6" s="200"/>
      <c r="AY6" s="200"/>
      <c r="AZ6" s="200"/>
      <c r="BA6" s="200"/>
      <c r="BB6" s="200"/>
      <c r="BC6" s="200"/>
      <c r="BD6" s="200"/>
      <c r="BE6" s="200"/>
      <c r="BF6" s="200"/>
      <c r="BG6" s="200"/>
      <c r="BH6" s="200"/>
    </row>
    <row r="7" spans="1:16384" s="201" customFormat="1" ht="15.75" x14ac:dyDescent="0.25">
      <c r="A7" s="123"/>
      <c r="B7" s="328"/>
      <c r="C7" s="259"/>
      <c r="D7" s="216"/>
      <c r="E7" s="216"/>
      <c r="F7" s="216"/>
      <c r="G7" s="216"/>
      <c r="H7" s="181" t="str">
        <f>"CALCULATION OF NOTIONAL GENERAL INCOME "&amp;'WK0 - Input data'!$G$58</f>
        <v>CALCULATION OF NOTIONAL GENERAL INCOME 2021-22</v>
      </c>
      <c r="I7" s="216"/>
      <c r="J7" s="216"/>
      <c r="K7" s="216"/>
      <c r="M7" s="216"/>
      <c r="N7" s="346"/>
      <c r="O7" s="200"/>
      <c r="P7" s="200"/>
      <c r="Q7" s="200"/>
      <c r="R7" s="200"/>
      <c r="S7" s="200"/>
      <c r="T7" s="200"/>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200"/>
      <c r="AZ7" s="200"/>
      <c r="BA7" s="200"/>
      <c r="BB7" s="200"/>
      <c r="BC7" s="200"/>
      <c r="BD7" s="200"/>
      <c r="BE7" s="200"/>
      <c r="BF7" s="200"/>
      <c r="BG7" s="200"/>
      <c r="BH7" s="200"/>
    </row>
    <row r="8" spans="1:16384" s="201" customFormat="1" ht="15.75" x14ac:dyDescent="0.25">
      <c r="A8" s="123"/>
      <c r="B8" s="328"/>
      <c r="C8" s="144"/>
      <c r="D8" s="216"/>
      <c r="E8" s="216"/>
      <c r="F8" s="216"/>
      <c r="G8" s="216"/>
      <c r="H8" s="181"/>
      <c r="I8" s="216"/>
      <c r="J8" s="216"/>
      <c r="K8" s="216"/>
      <c r="L8" s="216"/>
      <c r="M8" s="216"/>
      <c r="N8" s="346"/>
      <c r="O8" s="200"/>
      <c r="P8" s="200"/>
      <c r="Q8" s="200"/>
      <c r="R8" s="200"/>
      <c r="S8" s="200"/>
      <c r="T8" s="200"/>
      <c r="U8" s="200"/>
      <c r="V8" s="200"/>
      <c r="W8" s="200"/>
      <c r="X8" s="200"/>
      <c r="Y8" s="200"/>
      <c r="Z8" s="200"/>
      <c r="AA8" s="200"/>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c r="AZ8" s="200"/>
      <c r="BA8" s="200"/>
      <c r="BB8" s="200"/>
      <c r="BC8" s="200"/>
      <c r="BD8" s="200"/>
      <c r="BE8" s="200"/>
      <c r="BF8" s="200"/>
      <c r="BG8" s="200"/>
      <c r="BH8" s="200"/>
    </row>
    <row r="9" spans="1:16384" s="115" customFormat="1" ht="20.25" x14ac:dyDescent="0.3">
      <c r="A9" s="123"/>
      <c r="B9" s="357"/>
      <c r="C9" s="116"/>
      <c r="D9" s="1"/>
      <c r="E9" s="1"/>
      <c r="F9" s="1"/>
      <c r="G9" s="1"/>
      <c r="H9" s="250" t="s">
        <v>509</v>
      </c>
      <c r="I9" s="1"/>
      <c r="J9" s="1"/>
      <c r="K9" s="1"/>
      <c r="L9" s="1"/>
      <c r="M9" s="1"/>
      <c r="N9" s="346"/>
      <c r="O9" s="110"/>
      <c r="P9" s="110"/>
      <c r="Q9" s="113"/>
      <c r="R9" s="113"/>
      <c r="S9" s="113"/>
      <c r="T9" s="113"/>
      <c r="U9" s="113"/>
      <c r="V9" s="113"/>
      <c r="W9" s="113"/>
      <c r="X9" s="113"/>
      <c r="Y9" s="113"/>
      <c r="Z9" s="113"/>
      <c r="AA9" s="113"/>
      <c r="AB9" s="113"/>
      <c r="AC9" s="113"/>
      <c r="AD9" s="113"/>
      <c r="AE9" s="113"/>
      <c r="AF9" s="113"/>
      <c r="AG9" s="113"/>
      <c r="AH9" s="113"/>
      <c r="AI9" s="113"/>
      <c r="AJ9" s="113"/>
      <c r="AK9" s="113"/>
      <c r="AL9" s="113"/>
      <c r="AM9" s="113"/>
      <c r="AN9" s="113"/>
      <c r="AO9" s="113"/>
      <c r="AP9" s="113"/>
      <c r="AQ9" s="113"/>
      <c r="AR9" s="113"/>
      <c r="AS9" s="113"/>
      <c r="AT9" s="113"/>
      <c r="AU9" s="113"/>
      <c r="AV9" s="113"/>
      <c r="AW9" s="113"/>
      <c r="AX9" s="113"/>
      <c r="AY9" s="113"/>
      <c r="AZ9" s="113"/>
      <c r="BA9" s="113"/>
      <c r="BB9" s="113"/>
      <c r="BC9" s="113"/>
      <c r="BD9" s="113"/>
      <c r="BE9" s="113"/>
      <c r="BF9" s="113"/>
      <c r="BG9" s="113"/>
      <c r="BH9" s="113"/>
    </row>
    <row r="10" spans="1:16384" s="201" customFormat="1" ht="15" x14ac:dyDescent="0.2">
      <c r="A10" s="123"/>
      <c r="B10" s="328"/>
      <c r="C10" s="259"/>
      <c r="D10" s="1"/>
      <c r="E10" s="1"/>
      <c r="F10" s="1"/>
      <c r="G10" s="1"/>
      <c r="H10" s="1"/>
      <c r="I10" s="1"/>
      <c r="J10" s="1"/>
      <c r="K10" s="1"/>
      <c r="L10" s="1"/>
      <c r="M10" s="1"/>
      <c r="N10" s="359"/>
      <c r="O10" s="199"/>
      <c r="P10" s="199"/>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c r="BA10" s="200"/>
      <c r="BB10" s="200"/>
      <c r="BC10" s="200"/>
      <c r="BD10" s="200"/>
      <c r="BE10" s="200"/>
      <c r="BF10" s="200"/>
      <c r="BG10" s="200"/>
      <c r="BH10" s="200"/>
    </row>
    <row r="11" spans="1:16384" s="201" customFormat="1" ht="15" customHeight="1" x14ac:dyDescent="0.2">
      <c r="A11" s="123"/>
      <c r="B11" s="328"/>
      <c r="C11" s="144"/>
      <c r="D11" s="216"/>
      <c r="E11" s="216"/>
      <c r="F11" s="216"/>
      <c r="G11" s="216"/>
      <c r="H11" s="216" t="s">
        <v>511</v>
      </c>
      <c r="I11" s="216"/>
      <c r="J11" s="216"/>
      <c r="K11" s="216"/>
      <c r="L11" s="216"/>
      <c r="M11" s="216"/>
      <c r="N11" s="346"/>
      <c r="O11" s="251"/>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c r="AU11" s="200"/>
      <c r="AV11" s="200"/>
      <c r="AW11" s="200"/>
      <c r="AX11" s="200"/>
      <c r="AY11" s="200"/>
      <c r="AZ11" s="200"/>
      <c r="BA11" s="200"/>
      <c r="BB11" s="200"/>
      <c r="BC11" s="200"/>
      <c r="BD11" s="200"/>
      <c r="BE11" s="200"/>
      <c r="BF11" s="200"/>
      <c r="BG11" s="200"/>
      <c r="BH11" s="200"/>
    </row>
    <row r="12" spans="1:16384" s="201" customFormat="1" ht="15" customHeight="1" x14ac:dyDescent="0.2">
      <c r="A12" s="123"/>
      <c r="B12" s="360"/>
      <c r="C12" s="253"/>
      <c r="D12" s="216"/>
      <c r="E12" s="116"/>
      <c r="F12" s="216"/>
      <c r="G12" s="216"/>
      <c r="H12" s="257" t="s">
        <v>512</v>
      </c>
      <c r="I12" s="216"/>
      <c r="J12" s="216"/>
      <c r="K12" s="216"/>
      <c r="L12" s="120"/>
      <c r="M12" s="144"/>
      <c r="N12" s="346"/>
      <c r="O12" s="216"/>
      <c r="P12" s="216"/>
      <c r="Q12" s="216"/>
      <c r="R12" s="216"/>
      <c r="S12" s="216"/>
      <c r="T12" s="216"/>
      <c r="U12" s="216"/>
      <c r="V12" s="216"/>
      <c r="W12" s="216"/>
      <c r="X12" s="1"/>
      <c r="Y12" s="200"/>
      <c r="Z12" s="200"/>
      <c r="AA12" s="144"/>
      <c r="AB12" s="216"/>
      <c r="AC12" s="216"/>
      <c r="AD12" s="216"/>
      <c r="AE12" s="200"/>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120"/>
      <c r="BM12" s="251"/>
      <c r="BN12" s="144"/>
      <c r="BO12" s="216"/>
      <c r="BP12" s="216"/>
      <c r="BQ12" s="216"/>
      <c r="BR12" s="216"/>
      <c r="BS12" s="216"/>
      <c r="BT12" s="216"/>
      <c r="BU12" s="216"/>
      <c r="BV12" s="216"/>
      <c r="BW12" s="216"/>
      <c r="BX12" s="216"/>
      <c r="BY12" s="120"/>
      <c r="BZ12" s="251"/>
      <c r="CA12" s="144"/>
      <c r="CB12" s="216"/>
      <c r="CC12" s="216"/>
      <c r="CD12" s="216"/>
      <c r="CE12" s="216"/>
      <c r="CF12" s="216"/>
      <c r="CG12" s="216"/>
      <c r="CH12" s="216"/>
      <c r="CI12" s="216"/>
      <c r="CJ12" s="216"/>
      <c r="CK12" s="216"/>
      <c r="CL12" s="120"/>
      <c r="CM12" s="251"/>
      <c r="CN12" s="144"/>
      <c r="CO12" s="216"/>
      <c r="CP12" s="216"/>
      <c r="CQ12" s="216"/>
      <c r="CR12" s="216"/>
      <c r="CS12" s="216"/>
      <c r="CT12" s="216"/>
      <c r="CU12" s="216"/>
      <c r="CV12" s="216"/>
      <c r="CW12" s="216"/>
      <c r="CX12" s="216"/>
      <c r="CY12" s="120"/>
      <c r="CZ12" s="251"/>
      <c r="DA12" s="144"/>
      <c r="DB12" s="216"/>
      <c r="DC12" s="216"/>
      <c r="DD12" s="216"/>
      <c r="DE12" s="216"/>
      <c r="DF12" s="216"/>
      <c r="DG12" s="216"/>
      <c r="DH12" s="216"/>
      <c r="DI12" s="216"/>
      <c r="DJ12" s="216"/>
      <c r="DK12" s="216"/>
      <c r="DL12" s="120"/>
      <c r="DM12" s="251"/>
      <c r="DN12" s="144"/>
      <c r="DO12" s="216"/>
      <c r="DP12" s="216"/>
      <c r="DQ12" s="216"/>
      <c r="DR12" s="216"/>
      <c r="DS12" s="216"/>
      <c r="DT12" s="216"/>
      <c r="DU12" s="216"/>
      <c r="DV12" s="216"/>
      <c r="DW12" s="216"/>
      <c r="DX12" s="216"/>
      <c r="DY12" s="120"/>
      <c r="DZ12" s="251"/>
      <c r="EA12" s="144"/>
      <c r="EB12" s="216"/>
      <c r="EC12" s="216"/>
      <c r="ED12" s="216"/>
      <c r="EE12" s="216"/>
      <c r="EF12" s="216"/>
      <c r="EG12" s="216"/>
      <c r="EH12" s="216"/>
      <c r="EI12" s="216"/>
      <c r="EJ12" s="216"/>
      <c r="EK12" s="216"/>
      <c r="EL12" s="120"/>
      <c r="EM12" s="251"/>
      <c r="EN12" s="144"/>
      <c r="EO12" s="216"/>
      <c r="EP12" s="216"/>
      <c r="EQ12" s="216"/>
      <c r="ER12" s="216"/>
      <c r="ES12" s="216"/>
      <c r="ET12" s="216"/>
      <c r="EU12" s="216"/>
      <c r="EV12" s="216"/>
      <c r="EW12" s="216"/>
      <c r="EX12" s="216"/>
      <c r="EY12" s="120"/>
      <c r="EZ12" s="251"/>
      <c r="FA12" s="144"/>
      <c r="FB12" s="216"/>
      <c r="FC12" s="216"/>
      <c r="FD12" s="216"/>
      <c r="FE12" s="216"/>
      <c r="FF12" s="216"/>
      <c r="FG12" s="216"/>
      <c r="FH12" s="216"/>
      <c r="FI12" s="216"/>
      <c r="FJ12" s="216"/>
      <c r="FK12" s="216"/>
      <c r="FL12" s="120"/>
      <c r="FM12" s="251"/>
      <c r="FN12" s="144"/>
      <c r="FO12" s="216"/>
      <c r="FP12" s="216"/>
      <c r="FQ12" s="216"/>
      <c r="FR12" s="216"/>
      <c r="FS12" s="216"/>
      <c r="FT12" s="216"/>
      <c r="FU12" s="216"/>
      <c r="FV12" s="216"/>
      <c r="FW12" s="216"/>
      <c r="FX12" s="216"/>
      <c r="FY12" s="120"/>
      <c r="FZ12" s="251"/>
      <c r="GA12" s="144"/>
      <c r="GB12" s="216"/>
      <c r="GC12" s="216"/>
      <c r="GD12" s="216"/>
      <c r="GE12" s="216"/>
      <c r="GF12" s="216"/>
      <c r="GG12" s="216"/>
      <c r="GH12" s="216"/>
      <c r="GI12" s="216"/>
      <c r="GJ12" s="216"/>
      <c r="GK12" s="216"/>
      <c r="GL12" s="120"/>
      <c r="GM12" s="251"/>
      <c r="GN12" s="144"/>
      <c r="GO12" s="216"/>
      <c r="GP12" s="216"/>
      <c r="GQ12" s="216"/>
      <c r="GR12" s="216"/>
      <c r="GS12" s="216"/>
      <c r="GT12" s="216"/>
      <c r="GU12" s="216"/>
      <c r="GV12" s="216"/>
      <c r="GW12" s="216"/>
      <c r="GX12" s="216"/>
      <c r="GY12" s="120"/>
      <c r="GZ12" s="251"/>
      <c r="HA12" s="144"/>
      <c r="HB12" s="216"/>
      <c r="HC12" s="216"/>
      <c r="HD12" s="216"/>
      <c r="HE12" s="216"/>
      <c r="HF12" s="216"/>
      <c r="HG12" s="216"/>
      <c r="HH12" s="216"/>
      <c r="HI12" s="216"/>
      <c r="HJ12" s="216"/>
      <c r="HK12" s="216"/>
      <c r="HL12" s="120"/>
      <c r="HM12" s="251"/>
      <c r="HN12" s="144"/>
      <c r="HO12" s="216"/>
      <c r="HP12" s="216"/>
      <c r="HQ12" s="216"/>
      <c r="HR12" s="216"/>
      <c r="HS12" s="216"/>
      <c r="HT12" s="216"/>
      <c r="HU12" s="216"/>
      <c r="HV12" s="216"/>
      <c r="HW12" s="216"/>
      <c r="HX12" s="216"/>
      <c r="HY12" s="120"/>
      <c r="HZ12" s="251"/>
      <c r="IA12" s="144"/>
      <c r="IB12" s="216"/>
      <c r="IC12" s="216"/>
      <c r="ID12" s="216"/>
      <c r="IE12" s="216"/>
      <c r="IF12" s="216"/>
      <c r="IG12" s="216"/>
      <c r="IH12" s="216"/>
      <c r="II12" s="216"/>
      <c r="IJ12" s="216"/>
      <c r="IK12" s="216"/>
      <c r="IL12" s="120"/>
      <c r="IM12" s="251"/>
      <c r="IN12" s="144"/>
      <c r="IO12" s="216"/>
      <c r="IP12" s="216"/>
      <c r="IQ12" s="216"/>
      <c r="IR12" s="216"/>
      <c r="IS12" s="216"/>
      <c r="IT12" s="216"/>
      <c r="IU12" s="216"/>
      <c r="IV12" s="216"/>
      <c r="IW12" s="216"/>
      <c r="IX12" s="216"/>
      <c r="IY12" s="120"/>
      <c r="IZ12" s="251"/>
      <c r="JA12" s="144"/>
      <c r="JB12" s="216"/>
      <c r="JC12" s="216"/>
      <c r="JD12" s="216"/>
      <c r="JE12" s="216"/>
      <c r="JF12" s="216"/>
      <c r="JG12" s="216"/>
      <c r="JH12" s="216"/>
      <c r="JI12" s="216"/>
      <c r="JJ12" s="216"/>
      <c r="JK12" s="216"/>
      <c r="JL12" s="120"/>
      <c r="JM12" s="251"/>
      <c r="JN12" s="144"/>
      <c r="JO12" s="216"/>
      <c r="JP12" s="216"/>
      <c r="JQ12" s="216"/>
      <c r="JR12" s="216"/>
      <c r="JS12" s="216"/>
      <c r="JT12" s="216"/>
      <c r="JU12" s="216"/>
      <c r="JV12" s="216"/>
      <c r="JW12" s="216"/>
      <c r="JX12" s="216"/>
      <c r="JY12" s="120"/>
      <c r="JZ12" s="251"/>
      <c r="KA12" s="144"/>
      <c r="KB12" s="216"/>
      <c r="KC12" s="216"/>
      <c r="KD12" s="216"/>
      <c r="KE12" s="216"/>
      <c r="KF12" s="216"/>
      <c r="KG12" s="216"/>
      <c r="KH12" s="216"/>
      <c r="KI12" s="216"/>
      <c r="KJ12" s="216"/>
      <c r="KK12" s="216"/>
      <c r="KL12" s="120"/>
      <c r="KM12" s="251"/>
      <c r="KN12" s="144"/>
      <c r="KO12" s="216"/>
      <c r="KP12" s="216"/>
      <c r="KQ12" s="216"/>
      <c r="KR12" s="216"/>
      <c r="KS12" s="216"/>
      <c r="KT12" s="216"/>
      <c r="KU12" s="216"/>
      <c r="KV12" s="216"/>
      <c r="KW12" s="216"/>
      <c r="KX12" s="216"/>
      <c r="KY12" s="120"/>
      <c r="KZ12" s="251"/>
      <c r="LA12" s="144"/>
      <c r="LB12" s="216"/>
      <c r="LC12" s="216"/>
      <c r="LD12" s="216"/>
      <c r="LE12" s="216"/>
      <c r="LF12" s="216"/>
      <c r="LG12" s="216"/>
      <c r="LH12" s="216"/>
      <c r="LI12" s="216"/>
      <c r="LJ12" s="216"/>
      <c r="LK12" s="216"/>
      <c r="LL12" s="120"/>
      <c r="LM12" s="251"/>
      <c r="LN12" s="144"/>
      <c r="LO12" s="216"/>
      <c r="LP12" s="216"/>
      <c r="LQ12" s="216"/>
      <c r="LR12" s="216"/>
      <c r="LS12" s="216"/>
      <c r="LT12" s="216"/>
      <c r="LU12" s="216"/>
      <c r="LV12" s="216"/>
      <c r="LW12" s="216"/>
      <c r="LX12" s="216"/>
      <c r="LY12" s="120"/>
      <c r="LZ12" s="251"/>
      <c r="MA12" s="144"/>
      <c r="MB12" s="216"/>
      <c r="MC12" s="216"/>
      <c r="MD12" s="216"/>
      <c r="ME12" s="216"/>
      <c r="MF12" s="216"/>
      <c r="MG12" s="216"/>
      <c r="MH12" s="216"/>
      <c r="MI12" s="216"/>
      <c r="MJ12" s="216"/>
      <c r="MK12" s="216"/>
      <c r="ML12" s="120"/>
      <c r="MM12" s="251"/>
      <c r="MN12" s="144"/>
      <c r="MO12" s="216"/>
      <c r="MP12" s="216"/>
      <c r="MQ12" s="216"/>
      <c r="MR12" s="216"/>
      <c r="MS12" s="216"/>
      <c r="MT12" s="216"/>
      <c r="MU12" s="216"/>
      <c r="MV12" s="216"/>
      <c r="MW12" s="216"/>
      <c r="MX12" s="216"/>
      <c r="MY12" s="120"/>
      <c r="MZ12" s="251"/>
      <c r="NA12" s="144"/>
      <c r="NB12" s="216"/>
      <c r="NC12" s="216"/>
      <c r="ND12" s="216"/>
      <c r="NE12" s="216"/>
      <c r="NF12" s="216"/>
      <c r="NG12" s="216"/>
      <c r="NH12" s="216"/>
      <c r="NI12" s="216"/>
      <c r="NJ12" s="216"/>
      <c r="NK12" s="216"/>
      <c r="NL12" s="120"/>
      <c r="NM12" s="251"/>
      <c r="NN12" s="144"/>
      <c r="NO12" s="216"/>
      <c r="NP12" s="216"/>
      <c r="NQ12" s="216"/>
      <c r="NR12" s="216"/>
      <c r="NS12" s="216"/>
      <c r="NT12" s="216"/>
      <c r="NU12" s="216"/>
      <c r="NV12" s="216"/>
      <c r="NW12" s="216"/>
      <c r="NX12" s="216"/>
      <c r="NY12" s="120"/>
      <c r="NZ12" s="251"/>
      <c r="OA12" s="144"/>
      <c r="OB12" s="216"/>
      <c r="OC12" s="216"/>
      <c r="OD12" s="216"/>
      <c r="OE12" s="216"/>
      <c r="OF12" s="216"/>
      <c r="OG12" s="216"/>
      <c r="OH12" s="216"/>
      <c r="OI12" s="216"/>
      <c r="OJ12" s="216"/>
      <c r="OK12" s="216"/>
      <c r="OL12" s="120"/>
      <c r="OM12" s="251"/>
      <c r="ON12" s="144"/>
      <c r="OO12" s="216"/>
      <c r="OP12" s="216"/>
      <c r="OQ12" s="216"/>
      <c r="OR12" s="216"/>
      <c r="OS12" s="216"/>
      <c r="OT12" s="216"/>
      <c r="OU12" s="216"/>
      <c r="OV12" s="216"/>
      <c r="OW12" s="216"/>
      <c r="OX12" s="216"/>
      <c r="OY12" s="120"/>
      <c r="OZ12" s="251"/>
      <c r="PA12" s="144"/>
      <c r="PB12" s="216"/>
      <c r="PC12" s="216"/>
      <c r="PD12" s="216"/>
      <c r="PE12" s="216"/>
      <c r="PF12" s="216"/>
      <c r="PG12" s="216"/>
      <c r="PH12" s="216"/>
      <c r="PI12" s="216"/>
      <c r="PJ12" s="216"/>
      <c r="PK12" s="216"/>
      <c r="PL12" s="120"/>
      <c r="PM12" s="251"/>
      <c r="PN12" s="144"/>
      <c r="PO12" s="216"/>
      <c r="PP12" s="216"/>
      <c r="PQ12" s="216"/>
      <c r="PR12" s="216"/>
      <c r="PS12" s="216"/>
      <c r="PT12" s="216"/>
      <c r="PU12" s="216"/>
      <c r="PV12" s="216"/>
      <c r="PW12" s="216"/>
      <c r="PX12" s="216"/>
      <c r="PY12" s="120"/>
      <c r="PZ12" s="251"/>
      <c r="QA12" s="144"/>
      <c r="QB12" s="216"/>
      <c r="QC12" s="216"/>
      <c r="QD12" s="216"/>
      <c r="QE12" s="216"/>
      <c r="QF12" s="216"/>
      <c r="QG12" s="216"/>
      <c r="QH12" s="216"/>
      <c r="QI12" s="216"/>
      <c r="QJ12" s="216"/>
      <c r="QK12" s="216"/>
      <c r="QL12" s="120"/>
      <c r="QM12" s="251"/>
      <c r="QN12" s="144"/>
      <c r="QO12" s="216"/>
      <c r="QP12" s="216"/>
      <c r="QQ12" s="216"/>
      <c r="QR12" s="216"/>
      <c r="QS12" s="216"/>
      <c r="QT12" s="216"/>
      <c r="QU12" s="216"/>
      <c r="QV12" s="216"/>
      <c r="QW12" s="216"/>
      <c r="QX12" s="216"/>
      <c r="QY12" s="120"/>
      <c r="QZ12" s="251"/>
      <c r="RA12" s="144"/>
      <c r="RB12" s="216"/>
      <c r="RC12" s="216"/>
      <c r="RD12" s="216"/>
      <c r="RE12" s="216"/>
      <c r="RF12" s="216"/>
      <c r="RG12" s="216"/>
      <c r="RH12" s="216"/>
      <c r="RI12" s="216"/>
      <c r="RJ12" s="216"/>
      <c r="RK12" s="216"/>
      <c r="RL12" s="120"/>
      <c r="RM12" s="251"/>
      <c r="RN12" s="144"/>
      <c r="RO12" s="216"/>
      <c r="RP12" s="216"/>
      <c r="RQ12" s="216"/>
      <c r="RR12" s="216"/>
      <c r="RS12" s="216"/>
      <c r="RT12" s="216"/>
      <c r="RU12" s="216"/>
      <c r="RV12" s="216"/>
      <c r="RW12" s="216"/>
      <c r="RX12" s="216"/>
      <c r="RY12" s="120"/>
      <c r="RZ12" s="251"/>
      <c r="SA12" s="144"/>
      <c r="SB12" s="216"/>
      <c r="SC12" s="216"/>
      <c r="SD12" s="216"/>
      <c r="SE12" s="216"/>
      <c r="SF12" s="216"/>
      <c r="SG12" s="216"/>
      <c r="SH12" s="216"/>
      <c r="SI12" s="216"/>
      <c r="SJ12" s="216"/>
      <c r="SK12" s="216"/>
      <c r="SL12" s="120"/>
      <c r="SM12" s="251"/>
      <c r="SN12" s="144"/>
      <c r="SO12" s="216"/>
      <c r="SP12" s="216"/>
      <c r="SQ12" s="216"/>
      <c r="SR12" s="216"/>
      <c r="SS12" s="216"/>
      <c r="ST12" s="216"/>
      <c r="SU12" s="216"/>
      <c r="SV12" s="216"/>
      <c r="SW12" s="216"/>
      <c r="SX12" s="216"/>
      <c r="SY12" s="120"/>
      <c r="SZ12" s="251"/>
      <c r="TA12" s="144"/>
      <c r="TB12" s="216"/>
      <c r="TC12" s="216"/>
      <c r="TD12" s="216"/>
      <c r="TE12" s="216"/>
      <c r="TF12" s="216"/>
      <c r="TG12" s="216"/>
      <c r="TH12" s="216"/>
      <c r="TI12" s="216"/>
      <c r="TJ12" s="216"/>
      <c r="TK12" s="216"/>
      <c r="TL12" s="120"/>
      <c r="TM12" s="251"/>
      <c r="TN12" s="144"/>
      <c r="TO12" s="216"/>
      <c r="TP12" s="216"/>
      <c r="TQ12" s="216"/>
      <c r="TR12" s="216"/>
      <c r="TS12" s="216"/>
      <c r="TT12" s="216"/>
      <c r="TU12" s="216"/>
      <c r="TV12" s="216"/>
      <c r="TW12" s="216"/>
      <c r="TX12" s="216"/>
      <c r="TY12" s="120"/>
      <c r="TZ12" s="251"/>
      <c r="UA12" s="144"/>
      <c r="UB12" s="216"/>
      <c r="UC12" s="216"/>
      <c r="UD12" s="216"/>
      <c r="UE12" s="216"/>
      <c r="UF12" s="216"/>
      <c r="UG12" s="216"/>
      <c r="UH12" s="216"/>
      <c r="UI12" s="216"/>
      <c r="UJ12" s="216"/>
      <c r="UK12" s="216"/>
      <c r="UL12" s="120"/>
      <c r="UM12" s="251"/>
      <c r="UN12" s="144"/>
      <c r="UO12" s="216"/>
      <c r="UP12" s="216"/>
      <c r="UQ12" s="216"/>
      <c r="UR12" s="216"/>
      <c r="US12" s="216"/>
      <c r="UT12" s="216"/>
      <c r="UU12" s="216"/>
      <c r="UV12" s="216"/>
      <c r="UW12" s="216"/>
      <c r="UX12" s="216"/>
      <c r="UY12" s="120"/>
      <c r="UZ12" s="251"/>
      <c r="VA12" s="144"/>
      <c r="VB12" s="216"/>
      <c r="VC12" s="216"/>
      <c r="VD12" s="216"/>
      <c r="VE12" s="216"/>
      <c r="VF12" s="216"/>
      <c r="VG12" s="216"/>
      <c r="VH12" s="216"/>
      <c r="VI12" s="216"/>
      <c r="VJ12" s="216"/>
      <c r="VK12" s="216"/>
      <c r="VL12" s="120"/>
      <c r="VM12" s="251"/>
      <c r="VN12" s="144"/>
      <c r="VO12" s="216"/>
      <c r="VP12" s="216"/>
      <c r="VQ12" s="216"/>
      <c r="VR12" s="216"/>
      <c r="VS12" s="216"/>
      <c r="VT12" s="216"/>
      <c r="VU12" s="216"/>
      <c r="VV12" s="216"/>
      <c r="VW12" s="216"/>
      <c r="VX12" s="216"/>
      <c r="VY12" s="120"/>
      <c r="VZ12" s="251"/>
      <c r="WA12" s="144"/>
      <c r="WB12" s="216"/>
      <c r="WC12" s="216"/>
      <c r="WD12" s="216"/>
      <c r="WE12" s="216"/>
      <c r="WF12" s="216"/>
      <c r="WG12" s="216"/>
      <c r="WH12" s="216"/>
      <c r="WI12" s="216"/>
      <c r="WJ12" s="216"/>
      <c r="WK12" s="216"/>
      <c r="WL12" s="120"/>
      <c r="WM12" s="251"/>
      <c r="WN12" s="144"/>
      <c r="WO12" s="216"/>
      <c r="WP12" s="216"/>
      <c r="WQ12" s="216"/>
      <c r="WR12" s="216"/>
      <c r="WS12" s="216"/>
      <c r="WT12" s="216"/>
      <c r="WU12" s="216"/>
      <c r="WV12" s="216"/>
      <c r="WW12" s="216"/>
      <c r="WX12" s="216"/>
      <c r="WY12" s="120"/>
      <c r="WZ12" s="251"/>
      <c r="XA12" s="144"/>
      <c r="XB12" s="216"/>
      <c r="XC12" s="216"/>
      <c r="XD12" s="216"/>
      <c r="XE12" s="216"/>
      <c r="XF12" s="216"/>
      <c r="XG12" s="216"/>
      <c r="XH12" s="216"/>
      <c r="XI12" s="216"/>
      <c r="XJ12" s="216"/>
      <c r="XK12" s="216"/>
      <c r="XL12" s="120"/>
      <c r="XM12" s="251"/>
      <c r="XN12" s="144"/>
      <c r="XO12" s="216"/>
      <c r="XP12" s="216"/>
      <c r="XQ12" s="216"/>
      <c r="XR12" s="216"/>
      <c r="XS12" s="216"/>
      <c r="XT12" s="216"/>
      <c r="XU12" s="216"/>
      <c r="XV12" s="216"/>
      <c r="XW12" s="216"/>
      <c r="XX12" s="216"/>
      <c r="XY12" s="120"/>
      <c r="XZ12" s="251"/>
      <c r="YA12" s="144"/>
      <c r="YB12" s="216"/>
      <c r="YC12" s="216"/>
      <c r="YD12" s="216"/>
      <c r="YE12" s="216"/>
      <c r="YF12" s="216"/>
      <c r="YG12" s="216"/>
      <c r="YH12" s="216"/>
      <c r="YI12" s="216"/>
      <c r="YJ12" s="216"/>
      <c r="YK12" s="216"/>
      <c r="YL12" s="120"/>
      <c r="YM12" s="251"/>
      <c r="YN12" s="144"/>
      <c r="YO12" s="216"/>
      <c r="YP12" s="216"/>
      <c r="YQ12" s="216"/>
      <c r="YR12" s="216"/>
      <c r="YS12" s="216"/>
      <c r="YT12" s="216"/>
      <c r="YU12" s="216"/>
      <c r="YV12" s="216"/>
      <c r="YW12" s="216"/>
      <c r="YX12" s="216"/>
      <c r="YY12" s="120"/>
      <c r="YZ12" s="251"/>
      <c r="ZA12" s="144"/>
      <c r="ZB12" s="216"/>
      <c r="ZC12" s="216"/>
      <c r="ZD12" s="216"/>
      <c r="ZE12" s="216"/>
      <c r="ZF12" s="216"/>
      <c r="ZG12" s="216"/>
      <c r="ZH12" s="216"/>
      <c r="ZI12" s="216"/>
      <c r="ZJ12" s="216"/>
      <c r="ZK12" s="216"/>
      <c r="ZL12" s="120"/>
      <c r="ZM12" s="251"/>
      <c r="ZN12" s="144"/>
      <c r="ZO12" s="216"/>
      <c r="ZP12" s="216"/>
      <c r="ZQ12" s="216"/>
      <c r="ZR12" s="216"/>
      <c r="ZS12" s="216"/>
      <c r="ZT12" s="216"/>
      <c r="ZU12" s="216"/>
      <c r="ZV12" s="216"/>
      <c r="ZW12" s="216"/>
      <c r="ZX12" s="216"/>
      <c r="ZY12" s="120"/>
      <c r="ZZ12" s="251"/>
      <c r="AAA12" s="144"/>
      <c r="AAB12" s="216"/>
      <c r="AAC12" s="216"/>
      <c r="AAD12" s="216"/>
      <c r="AAE12" s="216"/>
      <c r="AAF12" s="216"/>
      <c r="AAG12" s="216"/>
      <c r="AAH12" s="216"/>
      <c r="AAI12" s="216"/>
      <c r="AAJ12" s="216"/>
      <c r="AAK12" s="216"/>
      <c r="AAL12" s="120"/>
      <c r="AAM12" s="251"/>
      <c r="AAN12" s="144"/>
      <c r="AAO12" s="216"/>
      <c r="AAP12" s="216"/>
      <c r="AAQ12" s="216"/>
      <c r="AAR12" s="216"/>
      <c r="AAS12" s="216"/>
      <c r="AAT12" s="216"/>
      <c r="AAU12" s="216"/>
      <c r="AAV12" s="216"/>
      <c r="AAW12" s="216"/>
      <c r="AAX12" s="216"/>
      <c r="AAY12" s="120"/>
      <c r="AAZ12" s="251"/>
      <c r="ABA12" s="144"/>
      <c r="ABB12" s="216"/>
      <c r="ABC12" s="216"/>
      <c r="ABD12" s="216"/>
      <c r="ABE12" s="216"/>
      <c r="ABF12" s="216"/>
      <c r="ABG12" s="216"/>
      <c r="ABH12" s="216"/>
      <c r="ABI12" s="216"/>
      <c r="ABJ12" s="216"/>
      <c r="ABK12" s="216"/>
      <c r="ABL12" s="120"/>
      <c r="ABM12" s="251"/>
      <c r="ABN12" s="144"/>
      <c r="ABO12" s="216"/>
      <c r="ABP12" s="216"/>
      <c r="ABQ12" s="216"/>
      <c r="ABR12" s="216"/>
      <c r="ABS12" s="216"/>
      <c r="ABT12" s="216"/>
      <c r="ABU12" s="216"/>
      <c r="ABV12" s="216"/>
      <c r="ABW12" s="216"/>
      <c r="ABX12" s="216"/>
      <c r="ABY12" s="120"/>
      <c r="ABZ12" s="251"/>
      <c r="ACA12" s="144"/>
      <c r="ACB12" s="216"/>
      <c r="ACC12" s="216"/>
      <c r="ACD12" s="216"/>
      <c r="ACE12" s="216"/>
      <c r="ACF12" s="216"/>
      <c r="ACG12" s="216"/>
      <c r="ACH12" s="216"/>
      <c r="ACI12" s="216"/>
      <c r="ACJ12" s="216"/>
      <c r="ACK12" s="216"/>
      <c r="ACL12" s="120"/>
      <c r="ACM12" s="251"/>
      <c r="ACN12" s="144"/>
      <c r="ACO12" s="216"/>
      <c r="ACP12" s="216"/>
      <c r="ACQ12" s="216"/>
      <c r="ACR12" s="216"/>
      <c r="ACS12" s="216"/>
      <c r="ACT12" s="216"/>
      <c r="ACU12" s="216"/>
      <c r="ACV12" s="216"/>
      <c r="ACW12" s="216"/>
      <c r="ACX12" s="216"/>
      <c r="ACY12" s="120"/>
      <c r="ACZ12" s="251"/>
      <c r="ADA12" s="144"/>
      <c r="ADB12" s="216"/>
      <c r="ADC12" s="216"/>
      <c r="ADD12" s="216"/>
      <c r="ADE12" s="216"/>
      <c r="ADF12" s="216"/>
      <c r="ADG12" s="216"/>
      <c r="ADH12" s="216"/>
      <c r="ADI12" s="216"/>
      <c r="ADJ12" s="216"/>
      <c r="ADK12" s="216"/>
      <c r="ADL12" s="120"/>
      <c r="ADM12" s="251"/>
      <c r="ADN12" s="144"/>
      <c r="ADO12" s="216"/>
      <c r="ADP12" s="216"/>
      <c r="ADQ12" s="216"/>
      <c r="ADR12" s="216"/>
      <c r="ADS12" s="216"/>
      <c r="ADT12" s="216"/>
      <c r="ADU12" s="216"/>
      <c r="ADV12" s="216"/>
      <c r="ADW12" s="216"/>
      <c r="ADX12" s="216"/>
      <c r="ADY12" s="120"/>
      <c r="ADZ12" s="251"/>
      <c r="AEA12" s="144"/>
      <c r="AEB12" s="216"/>
      <c r="AEC12" s="216"/>
      <c r="AED12" s="216"/>
      <c r="AEE12" s="216"/>
      <c r="AEF12" s="216"/>
      <c r="AEG12" s="216"/>
      <c r="AEH12" s="216"/>
      <c r="AEI12" s="216"/>
      <c r="AEJ12" s="216"/>
      <c r="AEK12" s="216"/>
      <c r="AEL12" s="120"/>
      <c r="AEM12" s="251"/>
      <c r="AEN12" s="144"/>
      <c r="AEO12" s="216"/>
      <c r="AEP12" s="216"/>
      <c r="AEQ12" s="216"/>
      <c r="AER12" s="216"/>
      <c r="AES12" s="216"/>
      <c r="AET12" s="216"/>
      <c r="AEU12" s="216"/>
      <c r="AEV12" s="216"/>
      <c r="AEW12" s="216"/>
      <c r="AEX12" s="216"/>
      <c r="AEY12" s="120"/>
      <c r="AEZ12" s="251"/>
      <c r="AFA12" s="144"/>
      <c r="AFB12" s="216"/>
      <c r="AFC12" s="216"/>
      <c r="AFD12" s="216"/>
      <c r="AFE12" s="216"/>
      <c r="AFF12" s="216"/>
      <c r="AFG12" s="216"/>
      <c r="AFH12" s="216"/>
      <c r="AFI12" s="216"/>
      <c r="AFJ12" s="216"/>
      <c r="AFK12" s="216"/>
      <c r="AFL12" s="120"/>
      <c r="AFM12" s="251"/>
      <c r="AFN12" s="144"/>
      <c r="AFO12" s="216"/>
      <c r="AFP12" s="216"/>
      <c r="AFQ12" s="216"/>
      <c r="AFR12" s="216"/>
      <c r="AFS12" s="216"/>
      <c r="AFT12" s="216"/>
      <c r="AFU12" s="216"/>
      <c r="AFV12" s="216"/>
      <c r="AFW12" s="216"/>
      <c r="AFX12" s="216"/>
      <c r="AFY12" s="120"/>
      <c r="AFZ12" s="251"/>
      <c r="AGA12" s="144"/>
      <c r="AGB12" s="216"/>
      <c r="AGC12" s="216"/>
      <c r="AGD12" s="216"/>
      <c r="AGE12" s="216"/>
      <c r="AGF12" s="216"/>
      <c r="AGG12" s="216"/>
      <c r="AGH12" s="216"/>
      <c r="AGI12" s="216"/>
      <c r="AGJ12" s="216"/>
      <c r="AGK12" s="216"/>
      <c r="AGL12" s="120"/>
      <c r="AGM12" s="251"/>
      <c r="AGN12" s="144"/>
      <c r="AGO12" s="216"/>
      <c r="AGP12" s="216"/>
      <c r="AGQ12" s="216"/>
      <c r="AGR12" s="216"/>
      <c r="AGS12" s="216"/>
      <c r="AGT12" s="216"/>
      <c r="AGU12" s="216"/>
      <c r="AGV12" s="216"/>
      <c r="AGW12" s="216"/>
      <c r="AGX12" s="216"/>
      <c r="AGY12" s="120"/>
      <c r="AGZ12" s="251"/>
      <c r="AHA12" s="144"/>
      <c r="AHB12" s="216"/>
      <c r="AHC12" s="216"/>
      <c r="AHD12" s="216"/>
      <c r="AHE12" s="216"/>
      <c r="AHF12" s="216"/>
      <c r="AHG12" s="216"/>
      <c r="AHH12" s="216"/>
      <c r="AHI12" s="216"/>
      <c r="AHJ12" s="216"/>
      <c r="AHK12" s="216"/>
      <c r="AHL12" s="120"/>
      <c r="AHM12" s="251"/>
      <c r="AHN12" s="144"/>
      <c r="AHO12" s="216"/>
      <c r="AHP12" s="216"/>
      <c r="AHQ12" s="216"/>
      <c r="AHR12" s="216"/>
      <c r="AHS12" s="216"/>
      <c r="AHT12" s="216"/>
      <c r="AHU12" s="216"/>
      <c r="AHV12" s="216"/>
      <c r="AHW12" s="216"/>
      <c r="AHX12" s="216"/>
      <c r="AHY12" s="120"/>
      <c r="AHZ12" s="251"/>
      <c r="AIA12" s="144"/>
      <c r="AIB12" s="216"/>
      <c r="AIC12" s="216"/>
      <c r="AID12" s="216"/>
      <c r="AIE12" s="216"/>
      <c r="AIF12" s="216"/>
      <c r="AIG12" s="216"/>
      <c r="AIH12" s="216"/>
      <c r="AII12" s="216"/>
      <c r="AIJ12" s="216"/>
      <c r="AIK12" s="216"/>
      <c r="AIL12" s="120"/>
      <c r="AIM12" s="251"/>
      <c r="AIN12" s="144"/>
      <c r="AIO12" s="216"/>
      <c r="AIP12" s="216"/>
      <c r="AIQ12" s="216"/>
      <c r="AIR12" s="216"/>
      <c r="AIS12" s="216"/>
      <c r="AIT12" s="216"/>
      <c r="AIU12" s="216"/>
      <c r="AIV12" s="216"/>
      <c r="AIW12" s="216"/>
      <c r="AIX12" s="216"/>
      <c r="AIY12" s="120"/>
      <c r="AIZ12" s="251"/>
      <c r="AJA12" s="144"/>
      <c r="AJB12" s="216"/>
      <c r="AJC12" s="216"/>
      <c r="AJD12" s="216"/>
      <c r="AJE12" s="216"/>
      <c r="AJF12" s="216"/>
      <c r="AJG12" s="216"/>
      <c r="AJH12" s="216"/>
      <c r="AJI12" s="216"/>
      <c r="AJJ12" s="216"/>
      <c r="AJK12" s="216"/>
      <c r="AJL12" s="120"/>
      <c r="AJM12" s="251"/>
      <c r="AJN12" s="144"/>
      <c r="AJO12" s="216"/>
      <c r="AJP12" s="216"/>
      <c r="AJQ12" s="216"/>
      <c r="AJR12" s="216"/>
      <c r="AJS12" s="216"/>
      <c r="AJT12" s="216"/>
      <c r="AJU12" s="216"/>
      <c r="AJV12" s="216"/>
      <c r="AJW12" s="216"/>
      <c r="AJX12" s="216"/>
      <c r="AJY12" s="120"/>
      <c r="AJZ12" s="251"/>
      <c r="AKA12" s="144"/>
      <c r="AKB12" s="216"/>
      <c r="AKC12" s="216"/>
      <c r="AKD12" s="216"/>
      <c r="AKE12" s="216"/>
      <c r="AKF12" s="216"/>
      <c r="AKG12" s="216"/>
      <c r="AKH12" s="216"/>
      <c r="AKI12" s="216"/>
      <c r="AKJ12" s="216"/>
      <c r="AKK12" s="216"/>
      <c r="AKL12" s="120"/>
      <c r="AKM12" s="251"/>
      <c r="AKN12" s="144"/>
      <c r="AKO12" s="216"/>
      <c r="AKP12" s="216"/>
      <c r="AKQ12" s="216"/>
      <c r="AKR12" s="216"/>
      <c r="AKS12" s="216"/>
      <c r="AKT12" s="216"/>
      <c r="AKU12" s="216"/>
      <c r="AKV12" s="216"/>
      <c r="AKW12" s="216"/>
      <c r="AKX12" s="216"/>
      <c r="AKY12" s="120"/>
      <c r="AKZ12" s="251"/>
      <c r="ALA12" s="144"/>
      <c r="ALB12" s="216"/>
      <c r="ALC12" s="216"/>
      <c r="ALD12" s="216"/>
      <c r="ALE12" s="216"/>
      <c r="ALF12" s="216"/>
      <c r="ALG12" s="216"/>
      <c r="ALH12" s="216"/>
      <c r="ALI12" s="216"/>
      <c r="ALJ12" s="216"/>
      <c r="ALK12" s="216"/>
      <c r="ALL12" s="120"/>
      <c r="ALM12" s="251"/>
      <c r="ALN12" s="144"/>
      <c r="ALO12" s="216"/>
      <c r="ALP12" s="216"/>
      <c r="ALQ12" s="216"/>
      <c r="ALR12" s="216"/>
      <c r="ALS12" s="216"/>
      <c r="ALT12" s="216"/>
      <c r="ALU12" s="216"/>
      <c r="ALV12" s="216"/>
      <c r="ALW12" s="216"/>
      <c r="ALX12" s="216"/>
      <c r="ALY12" s="120"/>
      <c r="ALZ12" s="251"/>
      <c r="AMA12" s="144"/>
      <c r="AMB12" s="216"/>
      <c r="AMC12" s="216"/>
      <c r="AMD12" s="216"/>
      <c r="AME12" s="216"/>
      <c r="AMF12" s="216"/>
      <c r="AMG12" s="216"/>
      <c r="AMH12" s="216"/>
      <c r="AMI12" s="216"/>
      <c r="AMJ12" s="216"/>
      <c r="AMK12" s="216"/>
      <c r="AML12" s="120"/>
      <c r="AMM12" s="251"/>
      <c r="AMN12" s="144"/>
      <c r="AMO12" s="216"/>
      <c r="AMP12" s="216"/>
      <c r="AMQ12" s="216"/>
      <c r="AMR12" s="216"/>
      <c r="AMS12" s="216"/>
      <c r="AMT12" s="216"/>
      <c r="AMU12" s="216"/>
      <c r="AMV12" s="216"/>
      <c r="AMW12" s="216"/>
      <c r="AMX12" s="216"/>
      <c r="AMY12" s="120"/>
      <c r="AMZ12" s="251"/>
      <c r="ANA12" s="144"/>
      <c r="ANB12" s="216"/>
      <c r="ANC12" s="216"/>
      <c r="AND12" s="216"/>
      <c r="ANE12" s="216"/>
      <c r="ANF12" s="216"/>
      <c r="ANG12" s="216"/>
      <c r="ANH12" s="216"/>
      <c r="ANI12" s="216"/>
      <c r="ANJ12" s="216"/>
      <c r="ANK12" s="216"/>
      <c r="ANL12" s="120"/>
      <c r="ANM12" s="251"/>
      <c r="ANN12" s="144"/>
      <c r="ANO12" s="216"/>
      <c r="ANP12" s="216"/>
      <c r="ANQ12" s="216"/>
      <c r="ANR12" s="216"/>
      <c r="ANS12" s="216"/>
      <c r="ANT12" s="216"/>
      <c r="ANU12" s="216"/>
      <c r="ANV12" s="216"/>
      <c r="ANW12" s="216"/>
      <c r="ANX12" s="216"/>
      <c r="ANY12" s="120"/>
      <c r="ANZ12" s="251"/>
      <c r="AOA12" s="144"/>
      <c r="AOB12" s="216"/>
      <c r="AOC12" s="216"/>
      <c r="AOD12" s="216"/>
      <c r="AOE12" s="216"/>
      <c r="AOF12" s="216"/>
      <c r="AOG12" s="216"/>
      <c r="AOH12" s="216"/>
      <c r="AOI12" s="216"/>
      <c r="AOJ12" s="216"/>
      <c r="AOK12" s="216"/>
      <c r="AOL12" s="120"/>
      <c r="AOM12" s="251"/>
      <c r="AON12" s="144"/>
      <c r="AOO12" s="216"/>
      <c r="AOP12" s="216"/>
      <c r="AOQ12" s="216"/>
      <c r="AOR12" s="216"/>
      <c r="AOS12" s="216"/>
      <c r="AOT12" s="216"/>
      <c r="AOU12" s="216"/>
      <c r="AOV12" s="216"/>
      <c r="AOW12" s="216"/>
      <c r="AOX12" s="216"/>
      <c r="AOY12" s="120"/>
      <c r="AOZ12" s="251"/>
      <c r="APA12" s="144"/>
      <c r="APB12" s="216"/>
      <c r="APC12" s="216"/>
      <c r="APD12" s="216"/>
      <c r="APE12" s="216"/>
      <c r="APF12" s="216"/>
      <c r="APG12" s="216"/>
      <c r="APH12" s="216"/>
      <c r="API12" s="216"/>
      <c r="APJ12" s="216"/>
      <c r="APK12" s="216"/>
      <c r="APL12" s="120"/>
      <c r="APM12" s="251"/>
      <c r="APN12" s="144"/>
      <c r="APO12" s="216"/>
      <c r="APP12" s="216"/>
      <c r="APQ12" s="216"/>
      <c r="APR12" s="216"/>
      <c r="APS12" s="216"/>
      <c r="APT12" s="216"/>
      <c r="APU12" s="216"/>
      <c r="APV12" s="216"/>
      <c r="APW12" s="216"/>
      <c r="APX12" s="216"/>
      <c r="APY12" s="120"/>
      <c r="APZ12" s="251"/>
      <c r="AQA12" s="144"/>
      <c r="AQB12" s="216"/>
      <c r="AQC12" s="216"/>
      <c r="AQD12" s="216"/>
      <c r="AQE12" s="216"/>
      <c r="AQF12" s="216"/>
      <c r="AQG12" s="216"/>
      <c r="AQH12" s="216"/>
      <c r="AQI12" s="216"/>
      <c r="AQJ12" s="216"/>
      <c r="AQK12" s="216"/>
      <c r="AQL12" s="120"/>
      <c r="AQM12" s="251"/>
      <c r="AQN12" s="144"/>
      <c r="AQO12" s="216"/>
      <c r="AQP12" s="216"/>
      <c r="AQQ12" s="216"/>
      <c r="AQR12" s="216"/>
      <c r="AQS12" s="216"/>
      <c r="AQT12" s="216"/>
      <c r="AQU12" s="216"/>
      <c r="AQV12" s="216"/>
      <c r="AQW12" s="216"/>
      <c r="AQX12" s="216"/>
      <c r="AQY12" s="120"/>
      <c r="AQZ12" s="251"/>
      <c r="ARA12" s="144"/>
      <c r="ARB12" s="216"/>
      <c r="ARC12" s="216"/>
      <c r="ARD12" s="216"/>
      <c r="ARE12" s="216"/>
      <c r="ARF12" s="216"/>
      <c r="ARG12" s="216"/>
      <c r="ARH12" s="216"/>
      <c r="ARI12" s="216"/>
      <c r="ARJ12" s="216"/>
      <c r="ARK12" s="216"/>
      <c r="ARL12" s="120"/>
      <c r="ARM12" s="251"/>
      <c r="ARN12" s="144"/>
      <c r="ARO12" s="216"/>
      <c r="ARP12" s="216"/>
      <c r="ARQ12" s="216"/>
      <c r="ARR12" s="216"/>
      <c r="ARS12" s="216"/>
      <c r="ART12" s="216"/>
      <c r="ARU12" s="216"/>
      <c r="ARV12" s="216"/>
      <c r="ARW12" s="216"/>
      <c r="ARX12" s="216"/>
      <c r="ARY12" s="120"/>
      <c r="ARZ12" s="251"/>
      <c r="ASA12" s="144"/>
      <c r="ASB12" s="216"/>
      <c r="ASC12" s="216"/>
      <c r="ASD12" s="216"/>
      <c r="ASE12" s="216"/>
      <c r="ASF12" s="216"/>
      <c r="ASG12" s="216"/>
      <c r="ASH12" s="216"/>
      <c r="ASI12" s="216"/>
      <c r="ASJ12" s="216"/>
      <c r="ASK12" s="216"/>
      <c r="ASL12" s="120"/>
      <c r="ASM12" s="251"/>
      <c r="ASN12" s="144"/>
      <c r="ASO12" s="216"/>
      <c r="ASP12" s="216"/>
      <c r="ASQ12" s="216"/>
      <c r="ASR12" s="216"/>
      <c r="ASS12" s="216"/>
      <c r="AST12" s="216"/>
      <c r="ASU12" s="216"/>
      <c r="ASV12" s="216"/>
      <c r="ASW12" s="216"/>
      <c r="ASX12" s="216"/>
      <c r="ASY12" s="120"/>
      <c r="ASZ12" s="251"/>
      <c r="ATA12" s="144"/>
      <c r="ATB12" s="216"/>
      <c r="ATC12" s="216"/>
      <c r="ATD12" s="216"/>
      <c r="ATE12" s="216"/>
      <c r="ATF12" s="216"/>
      <c r="ATG12" s="216"/>
      <c r="ATH12" s="216"/>
      <c r="ATI12" s="216"/>
      <c r="ATJ12" s="216"/>
      <c r="ATK12" s="216"/>
      <c r="ATL12" s="120"/>
      <c r="ATM12" s="251"/>
      <c r="ATN12" s="144"/>
      <c r="ATO12" s="216"/>
      <c r="ATP12" s="216"/>
      <c r="ATQ12" s="216"/>
      <c r="ATR12" s="216"/>
      <c r="ATS12" s="216"/>
      <c r="ATT12" s="216"/>
      <c r="ATU12" s="216"/>
      <c r="ATV12" s="216"/>
      <c r="ATW12" s="216"/>
      <c r="ATX12" s="216"/>
      <c r="ATY12" s="120"/>
      <c r="ATZ12" s="251"/>
      <c r="AUA12" s="144"/>
      <c r="AUB12" s="216"/>
      <c r="AUC12" s="216"/>
      <c r="AUD12" s="216"/>
      <c r="AUE12" s="216"/>
      <c r="AUF12" s="216"/>
      <c r="AUG12" s="216"/>
      <c r="AUH12" s="216"/>
      <c r="AUI12" s="216"/>
      <c r="AUJ12" s="216"/>
      <c r="AUK12" s="216"/>
      <c r="AUL12" s="120"/>
      <c r="AUM12" s="251"/>
      <c r="AUN12" s="144"/>
      <c r="AUO12" s="216"/>
      <c r="AUP12" s="216"/>
      <c r="AUQ12" s="216"/>
      <c r="AUR12" s="216"/>
      <c r="AUS12" s="216"/>
      <c r="AUT12" s="216"/>
      <c r="AUU12" s="216"/>
      <c r="AUV12" s="216"/>
      <c r="AUW12" s="216"/>
      <c r="AUX12" s="216"/>
      <c r="AUY12" s="120"/>
      <c r="AUZ12" s="251"/>
      <c r="AVA12" s="144"/>
      <c r="AVB12" s="216"/>
      <c r="AVC12" s="216"/>
      <c r="AVD12" s="216"/>
      <c r="AVE12" s="216"/>
      <c r="AVF12" s="216"/>
      <c r="AVG12" s="216"/>
      <c r="AVH12" s="216"/>
      <c r="AVI12" s="216"/>
      <c r="AVJ12" s="216"/>
      <c r="AVK12" s="216"/>
      <c r="AVL12" s="120"/>
      <c r="AVM12" s="251"/>
      <c r="AVN12" s="144"/>
      <c r="AVO12" s="216"/>
      <c r="AVP12" s="216"/>
      <c r="AVQ12" s="216"/>
      <c r="AVR12" s="216"/>
      <c r="AVS12" s="216"/>
      <c r="AVT12" s="216"/>
      <c r="AVU12" s="216"/>
      <c r="AVV12" s="216"/>
      <c r="AVW12" s="216"/>
      <c r="AVX12" s="216"/>
      <c r="AVY12" s="120"/>
      <c r="AVZ12" s="251"/>
      <c r="AWA12" s="144"/>
      <c r="AWB12" s="216"/>
      <c r="AWC12" s="216"/>
      <c r="AWD12" s="216"/>
      <c r="AWE12" s="216"/>
      <c r="AWF12" s="216"/>
      <c r="AWG12" s="216"/>
      <c r="AWH12" s="216"/>
      <c r="AWI12" s="216"/>
      <c r="AWJ12" s="216"/>
      <c r="AWK12" s="216"/>
      <c r="AWL12" s="120"/>
      <c r="AWM12" s="251"/>
      <c r="AWN12" s="144"/>
      <c r="AWO12" s="216"/>
      <c r="AWP12" s="216"/>
      <c r="AWQ12" s="216"/>
      <c r="AWR12" s="216"/>
      <c r="AWS12" s="216"/>
      <c r="AWT12" s="216"/>
      <c r="AWU12" s="216"/>
      <c r="AWV12" s="216"/>
      <c r="AWW12" s="216"/>
      <c r="AWX12" s="216"/>
      <c r="AWY12" s="120"/>
      <c r="AWZ12" s="251"/>
      <c r="AXA12" s="144"/>
      <c r="AXB12" s="216"/>
      <c r="AXC12" s="216"/>
      <c r="AXD12" s="216"/>
      <c r="AXE12" s="216"/>
      <c r="AXF12" s="216"/>
      <c r="AXG12" s="216"/>
      <c r="AXH12" s="216"/>
      <c r="AXI12" s="216"/>
      <c r="AXJ12" s="216"/>
      <c r="AXK12" s="216"/>
      <c r="AXL12" s="120"/>
      <c r="AXM12" s="251"/>
      <c r="AXN12" s="144"/>
      <c r="AXO12" s="216"/>
      <c r="AXP12" s="216"/>
      <c r="AXQ12" s="216"/>
      <c r="AXR12" s="216"/>
      <c r="AXS12" s="216"/>
      <c r="AXT12" s="216"/>
      <c r="AXU12" s="216"/>
      <c r="AXV12" s="216"/>
      <c r="AXW12" s="216"/>
      <c r="AXX12" s="216"/>
      <c r="AXY12" s="120"/>
      <c r="AXZ12" s="251"/>
      <c r="AYA12" s="144"/>
      <c r="AYB12" s="216"/>
      <c r="AYC12" s="216"/>
      <c r="AYD12" s="216"/>
      <c r="AYE12" s="216"/>
      <c r="AYF12" s="216"/>
      <c r="AYG12" s="216"/>
      <c r="AYH12" s="216"/>
      <c r="AYI12" s="216"/>
      <c r="AYJ12" s="216"/>
      <c r="AYK12" s="216"/>
      <c r="AYL12" s="120"/>
      <c r="AYM12" s="251"/>
      <c r="AYN12" s="144"/>
      <c r="AYO12" s="216"/>
      <c r="AYP12" s="216"/>
      <c r="AYQ12" s="216"/>
      <c r="AYR12" s="216"/>
      <c r="AYS12" s="216"/>
      <c r="AYT12" s="216"/>
      <c r="AYU12" s="216"/>
      <c r="AYV12" s="216"/>
      <c r="AYW12" s="216"/>
      <c r="AYX12" s="216"/>
      <c r="AYY12" s="120"/>
      <c r="AYZ12" s="251"/>
      <c r="AZA12" s="144"/>
      <c r="AZB12" s="216"/>
      <c r="AZC12" s="216"/>
      <c r="AZD12" s="216"/>
      <c r="AZE12" s="216"/>
      <c r="AZF12" s="216"/>
      <c r="AZG12" s="216"/>
      <c r="AZH12" s="216"/>
      <c r="AZI12" s="216"/>
      <c r="AZJ12" s="216"/>
      <c r="AZK12" s="216"/>
      <c r="AZL12" s="120"/>
      <c r="AZM12" s="251"/>
      <c r="AZN12" s="144"/>
      <c r="AZO12" s="216"/>
      <c r="AZP12" s="216"/>
      <c r="AZQ12" s="216"/>
      <c r="AZR12" s="216"/>
      <c r="AZS12" s="216"/>
      <c r="AZT12" s="216"/>
      <c r="AZU12" s="216"/>
      <c r="AZV12" s="216"/>
      <c r="AZW12" s="216"/>
      <c r="AZX12" s="216"/>
      <c r="AZY12" s="120"/>
      <c r="AZZ12" s="251"/>
      <c r="BAA12" s="144"/>
      <c r="BAB12" s="216"/>
      <c r="BAC12" s="216"/>
      <c r="BAD12" s="216"/>
      <c r="BAE12" s="216"/>
      <c r="BAF12" s="216"/>
      <c r="BAG12" s="216"/>
      <c r="BAH12" s="216"/>
      <c r="BAI12" s="216"/>
      <c r="BAJ12" s="216"/>
      <c r="BAK12" s="216"/>
      <c r="BAL12" s="120"/>
      <c r="BAM12" s="251"/>
      <c r="BAN12" s="144"/>
      <c r="BAO12" s="216"/>
      <c r="BAP12" s="216"/>
      <c r="BAQ12" s="216"/>
      <c r="BAR12" s="216"/>
      <c r="BAS12" s="216"/>
      <c r="BAT12" s="216"/>
      <c r="BAU12" s="216"/>
      <c r="BAV12" s="216"/>
      <c r="BAW12" s="216"/>
      <c r="BAX12" s="216"/>
      <c r="BAY12" s="120"/>
      <c r="BAZ12" s="251"/>
      <c r="BBA12" s="144"/>
      <c r="BBB12" s="216"/>
      <c r="BBC12" s="216"/>
      <c r="BBD12" s="216"/>
      <c r="BBE12" s="216"/>
      <c r="BBF12" s="216"/>
      <c r="BBG12" s="216"/>
      <c r="BBH12" s="216"/>
      <c r="BBI12" s="216"/>
      <c r="BBJ12" s="216"/>
      <c r="BBK12" s="216"/>
      <c r="BBL12" s="120"/>
      <c r="BBM12" s="251"/>
      <c r="BBN12" s="144"/>
      <c r="BBO12" s="216"/>
      <c r="BBP12" s="216"/>
      <c r="BBQ12" s="216"/>
      <c r="BBR12" s="216"/>
      <c r="BBS12" s="216"/>
      <c r="BBT12" s="216"/>
      <c r="BBU12" s="216"/>
      <c r="BBV12" s="216"/>
      <c r="BBW12" s="216"/>
      <c r="BBX12" s="216"/>
      <c r="BBY12" s="120"/>
      <c r="BBZ12" s="251"/>
      <c r="BCA12" s="144"/>
      <c r="BCB12" s="216"/>
      <c r="BCC12" s="216"/>
      <c r="BCD12" s="216"/>
      <c r="BCE12" s="216"/>
      <c r="BCF12" s="216"/>
      <c r="BCG12" s="216"/>
      <c r="BCH12" s="216"/>
      <c r="BCI12" s="216"/>
      <c r="BCJ12" s="216"/>
      <c r="BCK12" s="216"/>
      <c r="BCL12" s="120"/>
      <c r="BCM12" s="251"/>
      <c r="BCN12" s="144"/>
      <c r="BCO12" s="216"/>
      <c r="BCP12" s="216"/>
      <c r="BCQ12" s="216"/>
      <c r="BCR12" s="216"/>
      <c r="BCS12" s="216"/>
      <c r="BCT12" s="216"/>
      <c r="BCU12" s="216"/>
      <c r="BCV12" s="216"/>
      <c r="BCW12" s="216"/>
      <c r="BCX12" s="216"/>
      <c r="BCY12" s="120"/>
      <c r="BCZ12" s="251"/>
      <c r="BDA12" s="144"/>
      <c r="BDB12" s="216"/>
      <c r="BDC12" s="216"/>
      <c r="BDD12" s="216"/>
      <c r="BDE12" s="216"/>
      <c r="BDF12" s="216"/>
      <c r="BDG12" s="216"/>
      <c r="BDH12" s="216"/>
      <c r="BDI12" s="216"/>
      <c r="BDJ12" s="216"/>
      <c r="BDK12" s="216"/>
      <c r="BDL12" s="120"/>
      <c r="BDM12" s="251"/>
      <c r="BDN12" s="144"/>
      <c r="BDO12" s="216"/>
      <c r="BDP12" s="216"/>
      <c r="BDQ12" s="216"/>
      <c r="BDR12" s="216"/>
      <c r="BDS12" s="216"/>
      <c r="BDT12" s="216"/>
      <c r="BDU12" s="216"/>
      <c r="BDV12" s="216"/>
      <c r="BDW12" s="216"/>
      <c r="BDX12" s="216"/>
      <c r="BDY12" s="120"/>
      <c r="BDZ12" s="251"/>
      <c r="BEA12" s="144"/>
      <c r="BEB12" s="216"/>
      <c r="BEC12" s="216"/>
      <c r="BED12" s="216"/>
      <c r="BEE12" s="216"/>
      <c r="BEF12" s="216"/>
      <c r="BEG12" s="216"/>
      <c r="BEH12" s="216"/>
      <c r="BEI12" s="216"/>
      <c r="BEJ12" s="216"/>
      <c r="BEK12" s="216"/>
      <c r="BEL12" s="120"/>
      <c r="BEM12" s="251"/>
      <c r="BEN12" s="144"/>
      <c r="BEO12" s="216"/>
      <c r="BEP12" s="216"/>
      <c r="BEQ12" s="216"/>
      <c r="BER12" s="216"/>
      <c r="BES12" s="216"/>
      <c r="BET12" s="216"/>
      <c r="BEU12" s="216"/>
      <c r="BEV12" s="216"/>
      <c r="BEW12" s="216"/>
      <c r="BEX12" s="216"/>
      <c r="BEY12" s="120"/>
      <c r="BEZ12" s="251"/>
      <c r="BFA12" s="144"/>
      <c r="BFB12" s="216"/>
      <c r="BFC12" s="216"/>
      <c r="BFD12" s="216"/>
      <c r="BFE12" s="216"/>
      <c r="BFF12" s="216"/>
      <c r="BFG12" s="216"/>
      <c r="BFH12" s="216"/>
      <c r="BFI12" s="216"/>
      <c r="BFJ12" s="216"/>
      <c r="BFK12" s="216"/>
      <c r="BFL12" s="120"/>
      <c r="BFM12" s="251"/>
      <c r="BFN12" s="144"/>
      <c r="BFO12" s="216"/>
      <c r="BFP12" s="216"/>
      <c r="BFQ12" s="216"/>
      <c r="BFR12" s="216"/>
      <c r="BFS12" s="216"/>
      <c r="BFT12" s="216"/>
      <c r="BFU12" s="216"/>
      <c r="BFV12" s="216"/>
      <c r="BFW12" s="216"/>
      <c r="BFX12" s="216"/>
      <c r="BFY12" s="120"/>
      <c r="BFZ12" s="251"/>
      <c r="BGA12" s="144"/>
      <c r="BGB12" s="216"/>
      <c r="BGC12" s="216"/>
      <c r="BGD12" s="216"/>
      <c r="BGE12" s="216"/>
      <c r="BGF12" s="216"/>
      <c r="BGG12" s="216"/>
      <c r="BGH12" s="216"/>
      <c r="BGI12" s="216"/>
      <c r="BGJ12" s="216"/>
      <c r="BGK12" s="216"/>
      <c r="BGL12" s="120"/>
      <c r="BGM12" s="251"/>
      <c r="BGN12" s="144"/>
      <c r="BGO12" s="216"/>
      <c r="BGP12" s="216"/>
      <c r="BGQ12" s="216"/>
      <c r="BGR12" s="216"/>
      <c r="BGS12" s="216"/>
      <c r="BGT12" s="216"/>
      <c r="BGU12" s="216"/>
      <c r="BGV12" s="216"/>
      <c r="BGW12" s="216"/>
      <c r="BGX12" s="216"/>
      <c r="BGY12" s="120"/>
      <c r="BGZ12" s="251"/>
      <c r="BHA12" s="144"/>
      <c r="BHB12" s="216"/>
      <c r="BHC12" s="216"/>
      <c r="BHD12" s="216"/>
      <c r="BHE12" s="216"/>
      <c r="BHF12" s="216"/>
      <c r="BHG12" s="216"/>
      <c r="BHH12" s="216"/>
      <c r="BHI12" s="216"/>
      <c r="BHJ12" s="216"/>
      <c r="BHK12" s="216"/>
      <c r="BHL12" s="120"/>
      <c r="BHM12" s="251"/>
      <c r="BHN12" s="144"/>
      <c r="BHO12" s="216"/>
      <c r="BHP12" s="216"/>
      <c r="BHQ12" s="216"/>
      <c r="BHR12" s="216"/>
      <c r="BHS12" s="216"/>
      <c r="BHT12" s="216"/>
      <c r="BHU12" s="216"/>
      <c r="BHV12" s="216"/>
      <c r="BHW12" s="216"/>
      <c r="BHX12" s="216"/>
      <c r="BHY12" s="120"/>
      <c r="BHZ12" s="251"/>
      <c r="BIA12" s="144"/>
      <c r="BIB12" s="216"/>
      <c r="BIC12" s="216"/>
      <c r="BID12" s="216"/>
      <c r="BIE12" s="216"/>
      <c r="BIF12" s="216"/>
      <c r="BIG12" s="216"/>
      <c r="BIH12" s="216"/>
      <c r="BII12" s="216"/>
      <c r="BIJ12" s="216"/>
      <c r="BIK12" s="216"/>
      <c r="BIL12" s="120"/>
      <c r="BIM12" s="251"/>
      <c r="BIN12" s="144"/>
      <c r="BIO12" s="216"/>
      <c r="BIP12" s="216"/>
      <c r="BIQ12" s="216"/>
      <c r="BIR12" s="216"/>
      <c r="BIS12" s="216"/>
      <c r="BIT12" s="216"/>
      <c r="BIU12" s="216"/>
      <c r="BIV12" s="216"/>
      <c r="BIW12" s="216"/>
      <c r="BIX12" s="216"/>
      <c r="BIY12" s="120"/>
      <c r="BIZ12" s="251"/>
      <c r="BJA12" s="144"/>
      <c r="BJB12" s="216"/>
      <c r="BJC12" s="216"/>
      <c r="BJD12" s="216"/>
      <c r="BJE12" s="216"/>
      <c r="BJF12" s="216"/>
      <c r="BJG12" s="216"/>
      <c r="BJH12" s="216"/>
      <c r="BJI12" s="216"/>
      <c r="BJJ12" s="216"/>
      <c r="BJK12" s="216"/>
      <c r="BJL12" s="120"/>
      <c r="BJM12" s="251"/>
      <c r="BJN12" s="144"/>
      <c r="BJO12" s="216"/>
      <c r="BJP12" s="216"/>
      <c r="BJQ12" s="216"/>
      <c r="BJR12" s="216"/>
      <c r="BJS12" s="216"/>
      <c r="BJT12" s="216"/>
      <c r="BJU12" s="216"/>
      <c r="BJV12" s="216"/>
      <c r="BJW12" s="216"/>
      <c r="BJX12" s="216"/>
      <c r="BJY12" s="120"/>
      <c r="BJZ12" s="251"/>
      <c r="BKA12" s="144"/>
      <c r="BKB12" s="216"/>
      <c r="BKC12" s="216"/>
      <c r="BKD12" s="216"/>
      <c r="BKE12" s="216"/>
      <c r="BKF12" s="216"/>
      <c r="BKG12" s="216"/>
      <c r="BKH12" s="216"/>
      <c r="BKI12" s="216"/>
      <c r="BKJ12" s="216"/>
      <c r="BKK12" s="216"/>
      <c r="BKL12" s="120"/>
      <c r="BKM12" s="251"/>
      <c r="BKN12" s="144"/>
      <c r="BKO12" s="216"/>
      <c r="BKP12" s="216"/>
      <c r="BKQ12" s="216"/>
      <c r="BKR12" s="216"/>
      <c r="BKS12" s="216"/>
      <c r="BKT12" s="216"/>
      <c r="BKU12" s="216"/>
      <c r="BKV12" s="216"/>
      <c r="BKW12" s="216"/>
      <c r="BKX12" s="216"/>
      <c r="BKY12" s="120"/>
      <c r="BKZ12" s="251"/>
      <c r="BLA12" s="144"/>
      <c r="BLB12" s="216"/>
      <c r="BLC12" s="216"/>
      <c r="BLD12" s="216"/>
      <c r="BLE12" s="216"/>
      <c r="BLF12" s="216"/>
      <c r="BLG12" s="216"/>
      <c r="BLH12" s="216"/>
      <c r="BLI12" s="216"/>
      <c r="BLJ12" s="216"/>
      <c r="BLK12" s="216"/>
      <c r="BLL12" s="120"/>
      <c r="BLM12" s="251"/>
      <c r="BLN12" s="144"/>
      <c r="BLO12" s="216"/>
      <c r="BLP12" s="216"/>
      <c r="BLQ12" s="216"/>
      <c r="BLR12" s="216"/>
      <c r="BLS12" s="216"/>
      <c r="BLT12" s="216"/>
      <c r="BLU12" s="216"/>
      <c r="BLV12" s="216"/>
      <c r="BLW12" s="216"/>
      <c r="BLX12" s="216"/>
      <c r="BLY12" s="120"/>
      <c r="BLZ12" s="251"/>
      <c r="BMA12" s="144"/>
      <c r="BMB12" s="216"/>
      <c r="BMC12" s="216"/>
      <c r="BMD12" s="216"/>
      <c r="BME12" s="216"/>
      <c r="BMF12" s="216"/>
      <c r="BMG12" s="216"/>
      <c r="BMH12" s="216"/>
      <c r="BMI12" s="216"/>
      <c r="BMJ12" s="216"/>
      <c r="BMK12" s="216"/>
      <c r="BML12" s="120"/>
      <c r="BMM12" s="251"/>
      <c r="BMN12" s="144"/>
      <c r="BMO12" s="216"/>
      <c r="BMP12" s="216"/>
      <c r="BMQ12" s="216"/>
      <c r="BMR12" s="216"/>
      <c r="BMS12" s="216"/>
      <c r="BMT12" s="216"/>
      <c r="BMU12" s="216"/>
      <c r="BMV12" s="216"/>
      <c r="BMW12" s="216"/>
      <c r="BMX12" s="216"/>
      <c r="BMY12" s="120"/>
      <c r="BMZ12" s="251"/>
      <c r="BNA12" s="144"/>
      <c r="BNB12" s="216"/>
      <c r="BNC12" s="216"/>
      <c r="BND12" s="216"/>
      <c r="BNE12" s="216"/>
      <c r="BNF12" s="216"/>
      <c r="BNG12" s="216"/>
      <c r="BNH12" s="216"/>
      <c r="BNI12" s="216"/>
      <c r="BNJ12" s="216"/>
      <c r="BNK12" s="216"/>
      <c r="BNL12" s="120"/>
      <c r="BNM12" s="251"/>
      <c r="BNN12" s="144"/>
      <c r="BNO12" s="216"/>
      <c r="BNP12" s="216"/>
      <c r="BNQ12" s="216"/>
      <c r="BNR12" s="216"/>
      <c r="BNS12" s="216"/>
      <c r="BNT12" s="216"/>
      <c r="BNU12" s="216"/>
      <c r="BNV12" s="216"/>
      <c r="BNW12" s="216"/>
      <c r="BNX12" s="216"/>
      <c r="BNY12" s="120"/>
      <c r="BNZ12" s="251"/>
      <c r="BOA12" s="144"/>
      <c r="BOB12" s="216"/>
      <c r="BOC12" s="216"/>
      <c r="BOD12" s="216"/>
      <c r="BOE12" s="216"/>
      <c r="BOF12" s="216"/>
      <c r="BOG12" s="216"/>
      <c r="BOH12" s="216"/>
      <c r="BOI12" s="216"/>
      <c r="BOJ12" s="216"/>
      <c r="BOK12" s="216"/>
      <c r="BOL12" s="120"/>
      <c r="BOM12" s="251"/>
      <c r="BON12" s="144"/>
      <c r="BOO12" s="216"/>
      <c r="BOP12" s="216"/>
      <c r="BOQ12" s="216"/>
      <c r="BOR12" s="216"/>
      <c r="BOS12" s="216"/>
      <c r="BOT12" s="216"/>
      <c r="BOU12" s="216"/>
      <c r="BOV12" s="216"/>
      <c r="BOW12" s="216"/>
      <c r="BOX12" s="216"/>
      <c r="BOY12" s="120"/>
      <c r="BOZ12" s="251"/>
      <c r="BPA12" s="144"/>
      <c r="BPB12" s="216"/>
      <c r="BPC12" s="216"/>
      <c r="BPD12" s="216"/>
      <c r="BPE12" s="216"/>
      <c r="BPF12" s="216"/>
      <c r="BPG12" s="216"/>
      <c r="BPH12" s="216"/>
      <c r="BPI12" s="216"/>
      <c r="BPJ12" s="216"/>
      <c r="BPK12" s="216"/>
      <c r="BPL12" s="120"/>
      <c r="BPM12" s="251"/>
      <c r="BPN12" s="144"/>
      <c r="BPO12" s="216"/>
      <c r="BPP12" s="216"/>
      <c r="BPQ12" s="216"/>
      <c r="BPR12" s="216"/>
      <c r="BPS12" s="216"/>
      <c r="BPT12" s="216"/>
      <c r="BPU12" s="216"/>
      <c r="BPV12" s="216"/>
      <c r="BPW12" s="216"/>
      <c r="BPX12" s="216"/>
      <c r="BPY12" s="120"/>
      <c r="BPZ12" s="251"/>
      <c r="BQA12" s="144"/>
      <c r="BQB12" s="216"/>
      <c r="BQC12" s="216"/>
      <c r="BQD12" s="216"/>
      <c r="BQE12" s="216"/>
      <c r="BQF12" s="216"/>
      <c r="BQG12" s="216"/>
      <c r="BQH12" s="216"/>
      <c r="BQI12" s="216"/>
      <c r="BQJ12" s="216"/>
      <c r="BQK12" s="216"/>
      <c r="BQL12" s="120"/>
      <c r="BQM12" s="251"/>
      <c r="BQN12" s="144"/>
      <c r="BQO12" s="216"/>
      <c r="BQP12" s="216"/>
      <c r="BQQ12" s="216"/>
      <c r="BQR12" s="216"/>
      <c r="BQS12" s="216"/>
      <c r="BQT12" s="216"/>
      <c r="BQU12" s="216"/>
      <c r="BQV12" s="216"/>
      <c r="BQW12" s="216"/>
      <c r="BQX12" s="216"/>
      <c r="BQY12" s="120"/>
      <c r="BQZ12" s="251"/>
      <c r="BRA12" s="144"/>
      <c r="BRB12" s="216"/>
      <c r="BRC12" s="216"/>
      <c r="BRD12" s="216"/>
      <c r="BRE12" s="216"/>
      <c r="BRF12" s="216"/>
      <c r="BRG12" s="216"/>
      <c r="BRH12" s="216"/>
      <c r="BRI12" s="216"/>
      <c r="BRJ12" s="216"/>
      <c r="BRK12" s="216"/>
      <c r="BRL12" s="120"/>
      <c r="BRM12" s="251"/>
      <c r="BRN12" s="144"/>
      <c r="BRO12" s="216"/>
      <c r="BRP12" s="216"/>
      <c r="BRQ12" s="216"/>
      <c r="BRR12" s="216"/>
      <c r="BRS12" s="216"/>
      <c r="BRT12" s="216"/>
      <c r="BRU12" s="216"/>
      <c r="BRV12" s="216"/>
      <c r="BRW12" s="216"/>
      <c r="BRX12" s="216"/>
      <c r="BRY12" s="120"/>
      <c r="BRZ12" s="251"/>
      <c r="BSA12" s="144"/>
      <c r="BSB12" s="216"/>
      <c r="BSC12" s="216"/>
      <c r="BSD12" s="216"/>
      <c r="BSE12" s="216"/>
      <c r="BSF12" s="216"/>
      <c r="BSG12" s="216"/>
      <c r="BSH12" s="216"/>
      <c r="BSI12" s="216"/>
      <c r="BSJ12" s="216"/>
      <c r="BSK12" s="216"/>
      <c r="BSL12" s="120"/>
      <c r="BSM12" s="251"/>
      <c r="BSN12" s="144"/>
      <c r="BSO12" s="216"/>
      <c r="BSP12" s="216"/>
      <c r="BSQ12" s="216"/>
      <c r="BSR12" s="216"/>
      <c r="BSS12" s="216"/>
      <c r="BST12" s="216"/>
      <c r="BSU12" s="216"/>
      <c r="BSV12" s="216"/>
      <c r="BSW12" s="216"/>
      <c r="BSX12" s="216"/>
      <c r="BSY12" s="120"/>
      <c r="BSZ12" s="251"/>
      <c r="BTA12" s="144"/>
      <c r="BTB12" s="216"/>
      <c r="BTC12" s="216"/>
      <c r="BTD12" s="216"/>
      <c r="BTE12" s="216"/>
      <c r="BTF12" s="216"/>
      <c r="BTG12" s="216"/>
      <c r="BTH12" s="216"/>
      <c r="BTI12" s="216"/>
      <c r="BTJ12" s="216"/>
      <c r="BTK12" s="216"/>
      <c r="BTL12" s="120"/>
      <c r="BTM12" s="251"/>
      <c r="BTN12" s="144"/>
      <c r="BTO12" s="216"/>
      <c r="BTP12" s="216"/>
      <c r="BTQ12" s="216"/>
      <c r="BTR12" s="216"/>
      <c r="BTS12" s="216"/>
      <c r="BTT12" s="216"/>
      <c r="BTU12" s="216"/>
      <c r="BTV12" s="216"/>
      <c r="BTW12" s="216"/>
      <c r="BTX12" s="216"/>
      <c r="BTY12" s="120"/>
      <c r="BTZ12" s="251"/>
      <c r="BUA12" s="144"/>
      <c r="BUB12" s="216"/>
      <c r="BUC12" s="216"/>
      <c r="BUD12" s="216"/>
      <c r="BUE12" s="216"/>
      <c r="BUF12" s="216"/>
      <c r="BUG12" s="216"/>
      <c r="BUH12" s="216"/>
      <c r="BUI12" s="216"/>
      <c r="BUJ12" s="216"/>
      <c r="BUK12" s="216"/>
      <c r="BUL12" s="120"/>
      <c r="BUM12" s="251"/>
      <c r="BUN12" s="144"/>
      <c r="BUO12" s="216"/>
      <c r="BUP12" s="216"/>
      <c r="BUQ12" s="216"/>
      <c r="BUR12" s="216"/>
      <c r="BUS12" s="216"/>
      <c r="BUT12" s="216"/>
      <c r="BUU12" s="216"/>
      <c r="BUV12" s="216"/>
      <c r="BUW12" s="216"/>
      <c r="BUX12" s="216"/>
      <c r="BUY12" s="120"/>
      <c r="BUZ12" s="251"/>
      <c r="BVA12" s="144"/>
      <c r="BVB12" s="216"/>
      <c r="BVC12" s="216"/>
      <c r="BVD12" s="216"/>
      <c r="BVE12" s="216"/>
      <c r="BVF12" s="216"/>
      <c r="BVG12" s="216"/>
      <c r="BVH12" s="216"/>
      <c r="BVI12" s="216"/>
      <c r="BVJ12" s="216"/>
      <c r="BVK12" s="216"/>
      <c r="BVL12" s="120"/>
      <c r="BVM12" s="251"/>
      <c r="BVN12" s="144"/>
      <c r="BVO12" s="216"/>
      <c r="BVP12" s="216"/>
      <c r="BVQ12" s="216"/>
      <c r="BVR12" s="216"/>
      <c r="BVS12" s="216"/>
      <c r="BVT12" s="216"/>
      <c r="BVU12" s="216"/>
      <c r="BVV12" s="216"/>
      <c r="BVW12" s="216"/>
      <c r="BVX12" s="216"/>
      <c r="BVY12" s="120"/>
      <c r="BVZ12" s="251"/>
      <c r="BWA12" s="144"/>
      <c r="BWB12" s="216"/>
      <c r="BWC12" s="216"/>
      <c r="BWD12" s="216"/>
      <c r="BWE12" s="216"/>
      <c r="BWF12" s="216"/>
      <c r="BWG12" s="216"/>
      <c r="BWH12" s="216"/>
      <c r="BWI12" s="216"/>
      <c r="BWJ12" s="216"/>
      <c r="BWK12" s="216"/>
      <c r="BWL12" s="120"/>
      <c r="BWM12" s="251"/>
      <c r="BWN12" s="144"/>
      <c r="BWO12" s="216"/>
      <c r="BWP12" s="216"/>
      <c r="BWQ12" s="216"/>
      <c r="BWR12" s="216"/>
      <c r="BWS12" s="216"/>
      <c r="BWT12" s="216"/>
      <c r="BWU12" s="216"/>
      <c r="BWV12" s="216"/>
      <c r="BWW12" s="216"/>
      <c r="BWX12" s="216"/>
      <c r="BWY12" s="120"/>
      <c r="BWZ12" s="251"/>
      <c r="BXA12" s="144"/>
      <c r="BXB12" s="216"/>
      <c r="BXC12" s="216"/>
      <c r="BXD12" s="216"/>
      <c r="BXE12" s="216"/>
      <c r="BXF12" s="216"/>
      <c r="BXG12" s="216"/>
      <c r="BXH12" s="216"/>
      <c r="BXI12" s="216"/>
      <c r="BXJ12" s="216"/>
      <c r="BXK12" s="216"/>
      <c r="BXL12" s="120"/>
      <c r="BXM12" s="251"/>
      <c r="BXN12" s="144"/>
      <c r="BXO12" s="216"/>
      <c r="BXP12" s="216"/>
      <c r="BXQ12" s="216"/>
      <c r="BXR12" s="216"/>
      <c r="BXS12" s="216"/>
      <c r="BXT12" s="216"/>
      <c r="BXU12" s="216"/>
      <c r="BXV12" s="216"/>
      <c r="BXW12" s="216"/>
      <c r="BXX12" s="216"/>
      <c r="BXY12" s="120"/>
      <c r="BXZ12" s="251"/>
      <c r="BYA12" s="144"/>
      <c r="BYB12" s="216"/>
      <c r="BYC12" s="216"/>
      <c r="BYD12" s="216"/>
      <c r="BYE12" s="216"/>
      <c r="BYF12" s="216"/>
      <c r="BYG12" s="216"/>
      <c r="BYH12" s="216"/>
      <c r="BYI12" s="216"/>
      <c r="BYJ12" s="216"/>
      <c r="BYK12" s="216"/>
      <c r="BYL12" s="120"/>
      <c r="BYM12" s="251"/>
      <c r="BYN12" s="144"/>
      <c r="BYO12" s="216"/>
      <c r="BYP12" s="216"/>
      <c r="BYQ12" s="216"/>
      <c r="BYR12" s="216"/>
      <c r="BYS12" s="216"/>
      <c r="BYT12" s="216"/>
      <c r="BYU12" s="216"/>
      <c r="BYV12" s="216"/>
      <c r="BYW12" s="216"/>
      <c r="BYX12" s="216"/>
      <c r="BYY12" s="120"/>
      <c r="BYZ12" s="251"/>
      <c r="BZA12" s="144"/>
      <c r="BZB12" s="216"/>
      <c r="BZC12" s="216"/>
      <c r="BZD12" s="216"/>
      <c r="BZE12" s="216"/>
      <c r="BZF12" s="216"/>
      <c r="BZG12" s="216"/>
      <c r="BZH12" s="216"/>
      <c r="BZI12" s="216"/>
      <c r="BZJ12" s="216"/>
      <c r="BZK12" s="216"/>
      <c r="BZL12" s="120"/>
      <c r="BZM12" s="251"/>
      <c r="BZN12" s="144"/>
      <c r="BZO12" s="216"/>
      <c r="BZP12" s="216"/>
      <c r="BZQ12" s="216"/>
      <c r="BZR12" s="216"/>
      <c r="BZS12" s="216"/>
      <c r="BZT12" s="216"/>
      <c r="BZU12" s="216"/>
      <c r="BZV12" s="216"/>
      <c r="BZW12" s="216"/>
      <c r="BZX12" s="216"/>
      <c r="BZY12" s="120"/>
      <c r="BZZ12" s="251"/>
      <c r="CAA12" s="144"/>
      <c r="CAB12" s="216"/>
      <c r="CAC12" s="216"/>
      <c r="CAD12" s="216"/>
      <c r="CAE12" s="216"/>
      <c r="CAF12" s="216"/>
      <c r="CAG12" s="216"/>
      <c r="CAH12" s="216"/>
      <c r="CAI12" s="216"/>
      <c r="CAJ12" s="216"/>
      <c r="CAK12" s="216"/>
      <c r="CAL12" s="120"/>
      <c r="CAM12" s="251"/>
      <c r="CAN12" s="144"/>
      <c r="CAO12" s="216"/>
      <c r="CAP12" s="216"/>
      <c r="CAQ12" s="216"/>
      <c r="CAR12" s="216"/>
      <c r="CAS12" s="216"/>
      <c r="CAT12" s="216"/>
      <c r="CAU12" s="216"/>
      <c r="CAV12" s="216"/>
      <c r="CAW12" s="216"/>
      <c r="CAX12" s="216"/>
      <c r="CAY12" s="120"/>
      <c r="CAZ12" s="251"/>
      <c r="CBA12" s="144"/>
      <c r="CBB12" s="216"/>
      <c r="CBC12" s="216"/>
      <c r="CBD12" s="216"/>
      <c r="CBE12" s="216"/>
      <c r="CBF12" s="216"/>
      <c r="CBG12" s="216"/>
      <c r="CBH12" s="216"/>
      <c r="CBI12" s="216"/>
      <c r="CBJ12" s="216"/>
      <c r="CBK12" s="216"/>
      <c r="CBL12" s="120"/>
      <c r="CBM12" s="251"/>
      <c r="CBN12" s="144"/>
      <c r="CBO12" s="216"/>
      <c r="CBP12" s="216"/>
      <c r="CBQ12" s="216"/>
      <c r="CBR12" s="216"/>
      <c r="CBS12" s="216"/>
      <c r="CBT12" s="216"/>
      <c r="CBU12" s="216"/>
      <c r="CBV12" s="216"/>
      <c r="CBW12" s="216"/>
      <c r="CBX12" s="216"/>
      <c r="CBY12" s="120"/>
      <c r="CBZ12" s="251"/>
      <c r="CCA12" s="144"/>
      <c r="CCB12" s="216"/>
      <c r="CCC12" s="216"/>
      <c r="CCD12" s="216"/>
      <c r="CCE12" s="216"/>
      <c r="CCF12" s="216"/>
      <c r="CCG12" s="216"/>
      <c r="CCH12" s="216"/>
      <c r="CCI12" s="216"/>
      <c r="CCJ12" s="216"/>
      <c r="CCK12" s="216"/>
      <c r="CCL12" s="120"/>
      <c r="CCM12" s="251"/>
      <c r="CCN12" s="144"/>
      <c r="CCO12" s="216"/>
      <c r="CCP12" s="216"/>
      <c r="CCQ12" s="216"/>
      <c r="CCR12" s="216"/>
      <c r="CCS12" s="216"/>
      <c r="CCT12" s="216"/>
      <c r="CCU12" s="216"/>
      <c r="CCV12" s="216"/>
      <c r="CCW12" s="216"/>
      <c r="CCX12" s="216"/>
      <c r="CCY12" s="120"/>
      <c r="CCZ12" s="251"/>
      <c r="CDA12" s="144"/>
      <c r="CDB12" s="216"/>
      <c r="CDC12" s="216"/>
      <c r="CDD12" s="216"/>
      <c r="CDE12" s="216"/>
      <c r="CDF12" s="216"/>
      <c r="CDG12" s="216"/>
      <c r="CDH12" s="216"/>
      <c r="CDI12" s="216"/>
      <c r="CDJ12" s="216"/>
      <c r="CDK12" s="216"/>
      <c r="CDL12" s="120"/>
      <c r="CDM12" s="251"/>
      <c r="CDN12" s="144"/>
      <c r="CDO12" s="216"/>
      <c r="CDP12" s="216"/>
      <c r="CDQ12" s="216"/>
      <c r="CDR12" s="216"/>
      <c r="CDS12" s="216"/>
      <c r="CDT12" s="216"/>
      <c r="CDU12" s="216"/>
      <c r="CDV12" s="216"/>
      <c r="CDW12" s="216"/>
      <c r="CDX12" s="216"/>
      <c r="CDY12" s="120"/>
      <c r="CDZ12" s="251"/>
      <c r="CEA12" s="144"/>
      <c r="CEB12" s="216"/>
      <c r="CEC12" s="216"/>
      <c r="CED12" s="216"/>
      <c r="CEE12" s="216"/>
      <c r="CEF12" s="216"/>
      <c r="CEG12" s="216"/>
      <c r="CEH12" s="216"/>
      <c r="CEI12" s="216"/>
      <c r="CEJ12" s="216"/>
      <c r="CEK12" s="216"/>
      <c r="CEL12" s="120"/>
      <c r="CEM12" s="251"/>
      <c r="CEN12" s="144"/>
      <c r="CEO12" s="216"/>
      <c r="CEP12" s="216"/>
      <c r="CEQ12" s="216"/>
      <c r="CER12" s="216"/>
      <c r="CES12" s="216"/>
      <c r="CET12" s="216"/>
      <c r="CEU12" s="216"/>
      <c r="CEV12" s="216"/>
      <c r="CEW12" s="216"/>
      <c r="CEX12" s="216"/>
      <c r="CEY12" s="120"/>
      <c r="CEZ12" s="251"/>
      <c r="CFA12" s="144"/>
      <c r="CFB12" s="216"/>
      <c r="CFC12" s="216"/>
      <c r="CFD12" s="216"/>
      <c r="CFE12" s="216"/>
      <c r="CFF12" s="216"/>
      <c r="CFG12" s="216"/>
      <c r="CFH12" s="216"/>
      <c r="CFI12" s="216"/>
      <c r="CFJ12" s="216"/>
      <c r="CFK12" s="216"/>
      <c r="CFL12" s="120"/>
      <c r="CFM12" s="251"/>
      <c r="CFN12" s="144"/>
      <c r="CFO12" s="216"/>
      <c r="CFP12" s="216"/>
      <c r="CFQ12" s="216"/>
      <c r="CFR12" s="216"/>
      <c r="CFS12" s="216"/>
      <c r="CFT12" s="216"/>
      <c r="CFU12" s="216"/>
      <c r="CFV12" s="216"/>
      <c r="CFW12" s="216"/>
      <c r="CFX12" s="216"/>
      <c r="CFY12" s="120"/>
      <c r="CFZ12" s="251"/>
      <c r="CGA12" s="144"/>
      <c r="CGB12" s="216"/>
      <c r="CGC12" s="216"/>
      <c r="CGD12" s="216"/>
      <c r="CGE12" s="216"/>
      <c r="CGF12" s="216"/>
      <c r="CGG12" s="216"/>
      <c r="CGH12" s="216"/>
      <c r="CGI12" s="216"/>
      <c r="CGJ12" s="216"/>
      <c r="CGK12" s="216"/>
      <c r="CGL12" s="120"/>
      <c r="CGM12" s="251"/>
      <c r="CGN12" s="144"/>
      <c r="CGO12" s="216"/>
      <c r="CGP12" s="216"/>
      <c r="CGQ12" s="216"/>
      <c r="CGR12" s="216"/>
      <c r="CGS12" s="216"/>
      <c r="CGT12" s="216"/>
      <c r="CGU12" s="216"/>
      <c r="CGV12" s="216"/>
      <c r="CGW12" s="216"/>
      <c r="CGX12" s="216"/>
      <c r="CGY12" s="120"/>
      <c r="CGZ12" s="251"/>
      <c r="CHA12" s="144"/>
      <c r="CHB12" s="216"/>
      <c r="CHC12" s="216"/>
      <c r="CHD12" s="216"/>
      <c r="CHE12" s="216"/>
      <c r="CHF12" s="216"/>
      <c r="CHG12" s="216"/>
      <c r="CHH12" s="216"/>
      <c r="CHI12" s="216"/>
      <c r="CHJ12" s="216"/>
      <c r="CHK12" s="216"/>
      <c r="CHL12" s="120"/>
      <c r="CHM12" s="251"/>
      <c r="CHN12" s="144"/>
      <c r="CHO12" s="216"/>
      <c r="CHP12" s="216"/>
      <c r="CHQ12" s="216"/>
      <c r="CHR12" s="216"/>
      <c r="CHS12" s="216"/>
      <c r="CHT12" s="216"/>
      <c r="CHU12" s="216"/>
      <c r="CHV12" s="216"/>
      <c r="CHW12" s="216"/>
      <c r="CHX12" s="216"/>
      <c r="CHY12" s="120"/>
      <c r="CHZ12" s="251"/>
      <c r="CIA12" s="144"/>
      <c r="CIB12" s="216"/>
      <c r="CIC12" s="216"/>
      <c r="CID12" s="216"/>
      <c r="CIE12" s="216"/>
      <c r="CIF12" s="216"/>
      <c r="CIG12" s="216"/>
      <c r="CIH12" s="216"/>
      <c r="CII12" s="216"/>
      <c r="CIJ12" s="216"/>
      <c r="CIK12" s="216"/>
      <c r="CIL12" s="120"/>
      <c r="CIM12" s="251"/>
      <c r="CIN12" s="144"/>
      <c r="CIO12" s="216"/>
      <c r="CIP12" s="216"/>
      <c r="CIQ12" s="216"/>
      <c r="CIR12" s="216"/>
      <c r="CIS12" s="216"/>
      <c r="CIT12" s="216"/>
      <c r="CIU12" s="216"/>
      <c r="CIV12" s="216"/>
      <c r="CIW12" s="216"/>
      <c r="CIX12" s="216"/>
      <c r="CIY12" s="120"/>
      <c r="CIZ12" s="251"/>
      <c r="CJA12" s="144"/>
      <c r="CJB12" s="216"/>
      <c r="CJC12" s="216"/>
      <c r="CJD12" s="216"/>
      <c r="CJE12" s="216"/>
      <c r="CJF12" s="216"/>
      <c r="CJG12" s="216"/>
      <c r="CJH12" s="216"/>
      <c r="CJI12" s="216"/>
      <c r="CJJ12" s="216"/>
      <c r="CJK12" s="216"/>
      <c r="CJL12" s="120"/>
      <c r="CJM12" s="251"/>
      <c r="CJN12" s="144"/>
      <c r="CJO12" s="216"/>
      <c r="CJP12" s="216"/>
      <c r="CJQ12" s="216"/>
      <c r="CJR12" s="216"/>
      <c r="CJS12" s="216"/>
      <c r="CJT12" s="216"/>
      <c r="CJU12" s="216"/>
      <c r="CJV12" s="216"/>
      <c r="CJW12" s="216"/>
      <c r="CJX12" s="216"/>
      <c r="CJY12" s="120"/>
      <c r="CJZ12" s="251"/>
      <c r="CKA12" s="144"/>
      <c r="CKB12" s="216"/>
      <c r="CKC12" s="216"/>
      <c r="CKD12" s="216"/>
      <c r="CKE12" s="216"/>
      <c r="CKF12" s="216"/>
      <c r="CKG12" s="216"/>
      <c r="CKH12" s="216"/>
      <c r="CKI12" s="216"/>
      <c r="CKJ12" s="216"/>
      <c r="CKK12" s="216"/>
      <c r="CKL12" s="120"/>
      <c r="CKM12" s="251"/>
      <c r="CKN12" s="144"/>
      <c r="CKO12" s="216"/>
      <c r="CKP12" s="216"/>
      <c r="CKQ12" s="216"/>
      <c r="CKR12" s="216"/>
      <c r="CKS12" s="216"/>
      <c r="CKT12" s="216"/>
      <c r="CKU12" s="216"/>
      <c r="CKV12" s="216"/>
      <c r="CKW12" s="216"/>
      <c r="CKX12" s="216"/>
      <c r="CKY12" s="120"/>
      <c r="CKZ12" s="251"/>
      <c r="CLA12" s="144"/>
      <c r="CLB12" s="216"/>
      <c r="CLC12" s="216"/>
      <c r="CLD12" s="216"/>
      <c r="CLE12" s="216"/>
      <c r="CLF12" s="216"/>
      <c r="CLG12" s="216"/>
      <c r="CLH12" s="216"/>
      <c r="CLI12" s="216"/>
      <c r="CLJ12" s="216"/>
      <c r="CLK12" s="216"/>
      <c r="CLL12" s="120"/>
      <c r="CLM12" s="251"/>
      <c r="CLN12" s="144"/>
      <c r="CLO12" s="216"/>
      <c r="CLP12" s="216"/>
      <c r="CLQ12" s="216"/>
      <c r="CLR12" s="216"/>
      <c r="CLS12" s="216"/>
      <c r="CLT12" s="216"/>
      <c r="CLU12" s="216"/>
      <c r="CLV12" s="216"/>
      <c r="CLW12" s="216"/>
      <c r="CLX12" s="216"/>
      <c r="CLY12" s="120"/>
      <c r="CLZ12" s="251"/>
      <c r="CMA12" s="144"/>
      <c r="CMB12" s="216"/>
      <c r="CMC12" s="216"/>
      <c r="CMD12" s="216"/>
      <c r="CME12" s="216"/>
      <c r="CMF12" s="216"/>
      <c r="CMG12" s="216"/>
      <c r="CMH12" s="216"/>
      <c r="CMI12" s="216"/>
      <c r="CMJ12" s="216"/>
      <c r="CMK12" s="216"/>
      <c r="CML12" s="120"/>
      <c r="CMM12" s="251"/>
      <c r="CMN12" s="144"/>
      <c r="CMO12" s="216"/>
      <c r="CMP12" s="216"/>
      <c r="CMQ12" s="216"/>
      <c r="CMR12" s="216"/>
      <c r="CMS12" s="216"/>
      <c r="CMT12" s="216"/>
      <c r="CMU12" s="216"/>
      <c r="CMV12" s="216"/>
      <c r="CMW12" s="216"/>
      <c r="CMX12" s="216"/>
      <c r="CMY12" s="120"/>
      <c r="CMZ12" s="251"/>
      <c r="CNA12" s="144"/>
      <c r="CNB12" s="216"/>
      <c r="CNC12" s="216"/>
      <c r="CND12" s="216"/>
      <c r="CNE12" s="216"/>
      <c r="CNF12" s="216"/>
      <c r="CNG12" s="216"/>
      <c r="CNH12" s="216"/>
      <c r="CNI12" s="216"/>
      <c r="CNJ12" s="216"/>
      <c r="CNK12" s="216"/>
      <c r="CNL12" s="120"/>
      <c r="CNM12" s="251"/>
      <c r="CNN12" s="144"/>
      <c r="CNO12" s="216"/>
      <c r="CNP12" s="216"/>
      <c r="CNQ12" s="216"/>
      <c r="CNR12" s="216"/>
      <c r="CNS12" s="216"/>
      <c r="CNT12" s="216"/>
      <c r="CNU12" s="216"/>
      <c r="CNV12" s="216"/>
      <c r="CNW12" s="216"/>
      <c r="CNX12" s="216"/>
      <c r="CNY12" s="120"/>
      <c r="CNZ12" s="251"/>
      <c r="COA12" s="144"/>
      <c r="COB12" s="216"/>
      <c r="COC12" s="216"/>
      <c r="COD12" s="216"/>
      <c r="COE12" s="216"/>
      <c r="COF12" s="216"/>
      <c r="COG12" s="216"/>
      <c r="COH12" s="216"/>
      <c r="COI12" s="216"/>
      <c r="COJ12" s="216"/>
      <c r="COK12" s="216"/>
      <c r="COL12" s="120"/>
      <c r="COM12" s="251"/>
      <c r="CON12" s="144"/>
      <c r="COO12" s="216"/>
      <c r="COP12" s="216"/>
      <c r="COQ12" s="216"/>
      <c r="COR12" s="216"/>
      <c r="COS12" s="216"/>
      <c r="COT12" s="216"/>
      <c r="COU12" s="216"/>
      <c r="COV12" s="216"/>
      <c r="COW12" s="216"/>
      <c r="COX12" s="216"/>
      <c r="COY12" s="120"/>
      <c r="COZ12" s="251"/>
      <c r="CPA12" s="144"/>
      <c r="CPB12" s="216"/>
      <c r="CPC12" s="216"/>
      <c r="CPD12" s="216"/>
      <c r="CPE12" s="216"/>
      <c r="CPF12" s="216"/>
      <c r="CPG12" s="216"/>
      <c r="CPH12" s="216"/>
      <c r="CPI12" s="216"/>
      <c r="CPJ12" s="216"/>
      <c r="CPK12" s="216"/>
      <c r="CPL12" s="120"/>
      <c r="CPM12" s="251"/>
      <c r="CPN12" s="144"/>
      <c r="CPO12" s="216"/>
      <c r="CPP12" s="216"/>
      <c r="CPQ12" s="216"/>
      <c r="CPR12" s="216"/>
      <c r="CPS12" s="216"/>
      <c r="CPT12" s="216"/>
      <c r="CPU12" s="216"/>
      <c r="CPV12" s="216"/>
      <c r="CPW12" s="216"/>
      <c r="CPX12" s="216"/>
      <c r="CPY12" s="120"/>
      <c r="CPZ12" s="251"/>
      <c r="CQA12" s="144"/>
      <c r="CQB12" s="216"/>
      <c r="CQC12" s="216"/>
      <c r="CQD12" s="216"/>
      <c r="CQE12" s="216"/>
      <c r="CQF12" s="216"/>
      <c r="CQG12" s="216"/>
      <c r="CQH12" s="216"/>
      <c r="CQI12" s="216"/>
      <c r="CQJ12" s="216"/>
      <c r="CQK12" s="216"/>
      <c r="CQL12" s="120"/>
      <c r="CQM12" s="251"/>
      <c r="CQN12" s="144"/>
      <c r="CQO12" s="216"/>
      <c r="CQP12" s="216"/>
      <c r="CQQ12" s="216"/>
      <c r="CQR12" s="216"/>
      <c r="CQS12" s="216"/>
      <c r="CQT12" s="216"/>
      <c r="CQU12" s="216"/>
      <c r="CQV12" s="216"/>
      <c r="CQW12" s="216"/>
      <c r="CQX12" s="216"/>
      <c r="CQY12" s="120"/>
      <c r="CQZ12" s="251"/>
      <c r="CRA12" s="144"/>
      <c r="CRB12" s="216"/>
      <c r="CRC12" s="216"/>
      <c r="CRD12" s="216"/>
      <c r="CRE12" s="216"/>
      <c r="CRF12" s="216"/>
      <c r="CRG12" s="216"/>
      <c r="CRH12" s="216"/>
      <c r="CRI12" s="216"/>
      <c r="CRJ12" s="216"/>
      <c r="CRK12" s="216"/>
      <c r="CRL12" s="120"/>
      <c r="CRM12" s="251"/>
      <c r="CRN12" s="144"/>
      <c r="CRO12" s="216"/>
      <c r="CRP12" s="216"/>
      <c r="CRQ12" s="216"/>
      <c r="CRR12" s="216"/>
      <c r="CRS12" s="216"/>
      <c r="CRT12" s="216"/>
      <c r="CRU12" s="216"/>
      <c r="CRV12" s="216"/>
      <c r="CRW12" s="216"/>
      <c r="CRX12" s="216"/>
      <c r="CRY12" s="120"/>
      <c r="CRZ12" s="251"/>
      <c r="CSA12" s="144"/>
      <c r="CSB12" s="216"/>
      <c r="CSC12" s="216"/>
      <c r="CSD12" s="216"/>
      <c r="CSE12" s="216"/>
      <c r="CSF12" s="216"/>
      <c r="CSG12" s="216"/>
      <c r="CSH12" s="216"/>
      <c r="CSI12" s="216"/>
      <c r="CSJ12" s="216"/>
      <c r="CSK12" s="216"/>
      <c r="CSL12" s="120"/>
      <c r="CSM12" s="251"/>
      <c r="CSN12" s="144"/>
      <c r="CSO12" s="216"/>
      <c r="CSP12" s="216"/>
      <c r="CSQ12" s="216"/>
      <c r="CSR12" s="216"/>
      <c r="CSS12" s="216"/>
      <c r="CST12" s="216"/>
      <c r="CSU12" s="216"/>
      <c r="CSV12" s="216"/>
      <c r="CSW12" s="216"/>
      <c r="CSX12" s="216"/>
      <c r="CSY12" s="120"/>
      <c r="CSZ12" s="251"/>
      <c r="CTA12" s="144"/>
      <c r="CTB12" s="216"/>
      <c r="CTC12" s="216"/>
      <c r="CTD12" s="216"/>
      <c r="CTE12" s="216"/>
      <c r="CTF12" s="216"/>
      <c r="CTG12" s="216"/>
      <c r="CTH12" s="216"/>
      <c r="CTI12" s="216"/>
      <c r="CTJ12" s="216"/>
      <c r="CTK12" s="216"/>
      <c r="CTL12" s="120"/>
      <c r="CTM12" s="251"/>
      <c r="CTN12" s="144"/>
      <c r="CTO12" s="216"/>
      <c r="CTP12" s="216"/>
      <c r="CTQ12" s="216"/>
      <c r="CTR12" s="216"/>
      <c r="CTS12" s="216"/>
      <c r="CTT12" s="216"/>
      <c r="CTU12" s="216"/>
      <c r="CTV12" s="216"/>
      <c r="CTW12" s="216"/>
      <c r="CTX12" s="216"/>
      <c r="CTY12" s="120"/>
      <c r="CTZ12" s="251"/>
      <c r="CUA12" s="144"/>
      <c r="CUB12" s="216"/>
      <c r="CUC12" s="216"/>
      <c r="CUD12" s="216"/>
      <c r="CUE12" s="216"/>
      <c r="CUF12" s="216"/>
      <c r="CUG12" s="216"/>
      <c r="CUH12" s="216"/>
      <c r="CUI12" s="216"/>
      <c r="CUJ12" s="216"/>
      <c r="CUK12" s="216"/>
      <c r="CUL12" s="120"/>
      <c r="CUM12" s="251"/>
      <c r="CUN12" s="144"/>
      <c r="CUO12" s="216"/>
      <c r="CUP12" s="216"/>
      <c r="CUQ12" s="216"/>
      <c r="CUR12" s="216"/>
      <c r="CUS12" s="216"/>
      <c r="CUT12" s="216"/>
      <c r="CUU12" s="216"/>
      <c r="CUV12" s="216"/>
      <c r="CUW12" s="216"/>
      <c r="CUX12" s="216"/>
      <c r="CUY12" s="120"/>
      <c r="CUZ12" s="251"/>
      <c r="CVA12" s="144"/>
      <c r="CVB12" s="216"/>
      <c r="CVC12" s="216"/>
      <c r="CVD12" s="216"/>
      <c r="CVE12" s="216"/>
      <c r="CVF12" s="216"/>
      <c r="CVG12" s="216"/>
      <c r="CVH12" s="216"/>
      <c r="CVI12" s="216"/>
      <c r="CVJ12" s="216"/>
      <c r="CVK12" s="216"/>
      <c r="CVL12" s="120"/>
      <c r="CVM12" s="251"/>
      <c r="CVN12" s="144"/>
      <c r="CVO12" s="216"/>
      <c r="CVP12" s="216"/>
      <c r="CVQ12" s="216"/>
      <c r="CVR12" s="216"/>
      <c r="CVS12" s="216"/>
      <c r="CVT12" s="216"/>
      <c r="CVU12" s="216"/>
      <c r="CVV12" s="216"/>
      <c r="CVW12" s="216"/>
      <c r="CVX12" s="216"/>
      <c r="CVY12" s="120"/>
      <c r="CVZ12" s="251"/>
      <c r="CWA12" s="144"/>
      <c r="CWB12" s="216"/>
      <c r="CWC12" s="216"/>
      <c r="CWD12" s="216"/>
      <c r="CWE12" s="216"/>
      <c r="CWF12" s="216"/>
      <c r="CWG12" s="216"/>
      <c r="CWH12" s="216"/>
      <c r="CWI12" s="216"/>
      <c r="CWJ12" s="216"/>
      <c r="CWK12" s="216"/>
      <c r="CWL12" s="120"/>
      <c r="CWM12" s="251"/>
      <c r="CWN12" s="144"/>
      <c r="CWO12" s="216"/>
      <c r="CWP12" s="216"/>
      <c r="CWQ12" s="216"/>
      <c r="CWR12" s="216"/>
      <c r="CWS12" s="216"/>
      <c r="CWT12" s="216"/>
      <c r="CWU12" s="216"/>
      <c r="CWV12" s="216"/>
      <c r="CWW12" s="216"/>
      <c r="CWX12" s="216"/>
      <c r="CWY12" s="120"/>
      <c r="CWZ12" s="251"/>
      <c r="CXA12" s="144"/>
      <c r="CXB12" s="216"/>
      <c r="CXC12" s="216"/>
      <c r="CXD12" s="216"/>
      <c r="CXE12" s="216"/>
      <c r="CXF12" s="216"/>
      <c r="CXG12" s="216"/>
      <c r="CXH12" s="216"/>
      <c r="CXI12" s="216"/>
      <c r="CXJ12" s="216"/>
      <c r="CXK12" s="216"/>
      <c r="CXL12" s="120"/>
      <c r="CXM12" s="251"/>
      <c r="CXN12" s="144"/>
      <c r="CXO12" s="216"/>
      <c r="CXP12" s="216"/>
      <c r="CXQ12" s="216"/>
      <c r="CXR12" s="216"/>
      <c r="CXS12" s="216"/>
      <c r="CXT12" s="216"/>
      <c r="CXU12" s="216"/>
      <c r="CXV12" s="216"/>
      <c r="CXW12" s="216"/>
      <c r="CXX12" s="216"/>
      <c r="CXY12" s="120"/>
      <c r="CXZ12" s="251"/>
      <c r="CYA12" s="144"/>
      <c r="CYB12" s="216"/>
      <c r="CYC12" s="216"/>
      <c r="CYD12" s="216"/>
      <c r="CYE12" s="216"/>
      <c r="CYF12" s="216"/>
      <c r="CYG12" s="216"/>
      <c r="CYH12" s="216"/>
      <c r="CYI12" s="216"/>
      <c r="CYJ12" s="216"/>
      <c r="CYK12" s="216"/>
      <c r="CYL12" s="120"/>
      <c r="CYM12" s="251"/>
      <c r="CYN12" s="144"/>
      <c r="CYO12" s="216"/>
      <c r="CYP12" s="216"/>
      <c r="CYQ12" s="216"/>
      <c r="CYR12" s="216"/>
      <c r="CYS12" s="216"/>
      <c r="CYT12" s="216"/>
      <c r="CYU12" s="216"/>
      <c r="CYV12" s="216"/>
      <c r="CYW12" s="216"/>
      <c r="CYX12" s="216"/>
      <c r="CYY12" s="120"/>
      <c r="CYZ12" s="251"/>
      <c r="CZA12" s="144"/>
      <c r="CZB12" s="216"/>
      <c r="CZC12" s="216"/>
      <c r="CZD12" s="216"/>
      <c r="CZE12" s="216"/>
      <c r="CZF12" s="216"/>
      <c r="CZG12" s="216"/>
      <c r="CZH12" s="216"/>
      <c r="CZI12" s="216"/>
      <c r="CZJ12" s="216"/>
      <c r="CZK12" s="216"/>
      <c r="CZL12" s="120"/>
      <c r="CZM12" s="251"/>
      <c r="CZN12" s="144"/>
      <c r="CZO12" s="216"/>
      <c r="CZP12" s="216"/>
      <c r="CZQ12" s="216"/>
      <c r="CZR12" s="216"/>
      <c r="CZS12" s="216"/>
      <c r="CZT12" s="216"/>
      <c r="CZU12" s="216"/>
      <c r="CZV12" s="216"/>
      <c r="CZW12" s="216"/>
      <c r="CZX12" s="216"/>
      <c r="CZY12" s="120"/>
      <c r="CZZ12" s="251"/>
      <c r="DAA12" s="144"/>
      <c r="DAB12" s="216"/>
      <c r="DAC12" s="216"/>
      <c r="DAD12" s="216"/>
      <c r="DAE12" s="216"/>
      <c r="DAF12" s="216"/>
      <c r="DAG12" s="216"/>
      <c r="DAH12" s="216"/>
      <c r="DAI12" s="216"/>
      <c r="DAJ12" s="216"/>
      <c r="DAK12" s="216"/>
      <c r="DAL12" s="120"/>
      <c r="DAM12" s="251"/>
      <c r="DAN12" s="144"/>
      <c r="DAO12" s="216"/>
      <c r="DAP12" s="216"/>
      <c r="DAQ12" s="216"/>
      <c r="DAR12" s="216"/>
      <c r="DAS12" s="216"/>
      <c r="DAT12" s="216"/>
      <c r="DAU12" s="216"/>
      <c r="DAV12" s="216"/>
      <c r="DAW12" s="216"/>
      <c r="DAX12" s="216"/>
      <c r="DAY12" s="120"/>
      <c r="DAZ12" s="251"/>
      <c r="DBA12" s="144"/>
      <c r="DBB12" s="216"/>
      <c r="DBC12" s="216"/>
      <c r="DBD12" s="216"/>
      <c r="DBE12" s="216"/>
      <c r="DBF12" s="216"/>
      <c r="DBG12" s="216"/>
      <c r="DBH12" s="216"/>
      <c r="DBI12" s="216"/>
      <c r="DBJ12" s="216"/>
      <c r="DBK12" s="216"/>
      <c r="DBL12" s="120"/>
      <c r="DBM12" s="251"/>
      <c r="DBN12" s="144"/>
      <c r="DBO12" s="216"/>
      <c r="DBP12" s="216"/>
      <c r="DBQ12" s="216"/>
      <c r="DBR12" s="216"/>
      <c r="DBS12" s="216"/>
      <c r="DBT12" s="216"/>
      <c r="DBU12" s="216"/>
      <c r="DBV12" s="216"/>
      <c r="DBW12" s="216"/>
      <c r="DBX12" s="216"/>
      <c r="DBY12" s="120"/>
      <c r="DBZ12" s="251"/>
      <c r="DCA12" s="144"/>
      <c r="DCB12" s="216"/>
      <c r="DCC12" s="216"/>
      <c r="DCD12" s="216"/>
      <c r="DCE12" s="216"/>
      <c r="DCF12" s="216"/>
      <c r="DCG12" s="216"/>
      <c r="DCH12" s="216"/>
      <c r="DCI12" s="216"/>
      <c r="DCJ12" s="216"/>
      <c r="DCK12" s="216"/>
      <c r="DCL12" s="120"/>
      <c r="DCM12" s="251"/>
      <c r="DCN12" s="144"/>
      <c r="DCO12" s="216"/>
      <c r="DCP12" s="216"/>
      <c r="DCQ12" s="216"/>
      <c r="DCR12" s="216"/>
      <c r="DCS12" s="216"/>
      <c r="DCT12" s="216"/>
      <c r="DCU12" s="216"/>
      <c r="DCV12" s="216"/>
      <c r="DCW12" s="216"/>
      <c r="DCX12" s="216"/>
      <c r="DCY12" s="120"/>
      <c r="DCZ12" s="251"/>
      <c r="DDA12" s="144"/>
      <c r="DDB12" s="216"/>
      <c r="DDC12" s="216"/>
      <c r="DDD12" s="216"/>
      <c r="DDE12" s="216"/>
      <c r="DDF12" s="216"/>
      <c r="DDG12" s="216"/>
      <c r="DDH12" s="216"/>
      <c r="DDI12" s="216"/>
      <c r="DDJ12" s="216"/>
      <c r="DDK12" s="216"/>
      <c r="DDL12" s="120"/>
      <c r="DDM12" s="251"/>
      <c r="DDN12" s="144"/>
      <c r="DDO12" s="216"/>
      <c r="DDP12" s="216"/>
      <c r="DDQ12" s="216"/>
      <c r="DDR12" s="216"/>
      <c r="DDS12" s="216"/>
      <c r="DDT12" s="216"/>
      <c r="DDU12" s="216"/>
      <c r="DDV12" s="216"/>
      <c r="DDW12" s="216"/>
      <c r="DDX12" s="216"/>
      <c r="DDY12" s="120"/>
      <c r="DDZ12" s="251"/>
      <c r="DEA12" s="144"/>
      <c r="DEB12" s="216"/>
      <c r="DEC12" s="216"/>
      <c r="DED12" s="216"/>
      <c r="DEE12" s="216"/>
      <c r="DEF12" s="216"/>
      <c r="DEG12" s="216"/>
      <c r="DEH12" s="216"/>
      <c r="DEI12" s="216"/>
      <c r="DEJ12" s="216"/>
      <c r="DEK12" s="216"/>
      <c r="DEL12" s="120"/>
      <c r="DEM12" s="251"/>
      <c r="DEN12" s="144"/>
      <c r="DEO12" s="216"/>
      <c r="DEP12" s="216"/>
      <c r="DEQ12" s="216"/>
      <c r="DER12" s="216"/>
      <c r="DES12" s="216"/>
      <c r="DET12" s="216"/>
      <c r="DEU12" s="216"/>
      <c r="DEV12" s="216"/>
      <c r="DEW12" s="216"/>
      <c r="DEX12" s="216"/>
      <c r="DEY12" s="120"/>
      <c r="DEZ12" s="251"/>
      <c r="DFA12" s="144"/>
      <c r="DFB12" s="216"/>
      <c r="DFC12" s="216"/>
      <c r="DFD12" s="216"/>
      <c r="DFE12" s="216"/>
      <c r="DFF12" s="216"/>
      <c r="DFG12" s="216"/>
      <c r="DFH12" s="216"/>
      <c r="DFI12" s="216"/>
      <c r="DFJ12" s="216"/>
      <c r="DFK12" s="216"/>
      <c r="DFL12" s="120"/>
      <c r="DFM12" s="251"/>
      <c r="DFN12" s="144"/>
      <c r="DFO12" s="216"/>
      <c r="DFP12" s="216"/>
      <c r="DFQ12" s="216"/>
      <c r="DFR12" s="216"/>
      <c r="DFS12" s="216"/>
      <c r="DFT12" s="216"/>
      <c r="DFU12" s="216"/>
      <c r="DFV12" s="216"/>
      <c r="DFW12" s="216"/>
      <c r="DFX12" s="216"/>
      <c r="DFY12" s="120"/>
      <c r="DFZ12" s="251"/>
      <c r="DGA12" s="144"/>
      <c r="DGB12" s="216"/>
      <c r="DGC12" s="216"/>
      <c r="DGD12" s="216"/>
      <c r="DGE12" s="216"/>
      <c r="DGF12" s="216"/>
      <c r="DGG12" s="216"/>
      <c r="DGH12" s="216"/>
      <c r="DGI12" s="216"/>
      <c r="DGJ12" s="216"/>
      <c r="DGK12" s="216"/>
      <c r="DGL12" s="120"/>
      <c r="DGM12" s="251"/>
      <c r="DGN12" s="144"/>
      <c r="DGO12" s="216"/>
      <c r="DGP12" s="216"/>
      <c r="DGQ12" s="216"/>
      <c r="DGR12" s="216"/>
      <c r="DGS12" s="216"/>
      <c r="DGT12" s="216"/>
      <c r="DGU12" s="216"/>
      <c r="DGV12" s="216"/>
      <c r="DGW12" s="216"/>
      <c r="DGX12" s="216"/>
      <c r="DGY12" s="120"/>
      <c r="DGZ12" s="251"/>
      <c r="DHA12" s="144"/>
      <c r="DHB12" s="216"/>
      <c r="DHC12" s="216"/>
      <c r="DHD12" s="216"/>
      <c r="DHE12" s="216"/>
      <c r="DHF12" s="216"/>
      <c r="DHG12" s="216"/>
      <c r="DHH12" s="216"/>
      <c r="DHI12" s="216"/>
      <c r="DHJ12" s="216"/>
      <c r="DHK12" s="216"/>
      <c r="DHL12" s="120"/>
      <c r="DHM12" s="251"/>
      <c r="DHN12" s="144"/>
      <c r="DHO12" s="216"/>
      <c r="DHP12" s="216"/>
      <c r="DHQ12" s="216"/>
      <c r="DHR12" s="216"/>
      <c r="DHS12" s="216"/>
      <c r="DHT12" s="216"/>
      <c r="DHU12" s="216"/>
      <c r="DHV12" s="216"/>
      <c r="DHW12" s="216"/>
      <c r="DHX12" s="216"/>
      <c r="DHY12" s="120"/>
      <c r="DHZ12" s="251"/>
      <c r="DIA12" s="144"/>
      <c r="DIB12" s="216"/>
      <c r="DIC12" s="216"/>
      <c r="DID12" s="216"/>
      <c r="DIE12" s="216"/>
      <c r="DIF12" s="216"/>
      <c r="DIG12" s="216"/>
      <c r="DIH12" s="216"/>
      <c r="DII12" s="216"/>
      <c r="DIJ12" s="216"/>
      <c r="DIK12" s="216"/>
      <c r="DIL12" s="120"/>
      <c r="DIM12" s="251"/>
      <c r="DIN12" s="144"/>
      <c r="DIO12" s="216"/>
      <c r="DIP12" s="216"/>
      <c r="DIQ12" s="216"/>
      <c r="DIR12" s="216"/>
      <c r="DIS12" s="216"/>
      <c r="DIT12" s="216"/>
      <c r="DIU12" s="216"/>
      <c r="DIV12" s="216"/>
      <c r="DIW12" s="216"/>
      <c r="DIX12" s="216"/>
      <c r="DIY12" s="120"/>
      <c r="DIZ12" s="251"/>
      <c r="DJA12" s="144"/>
      <c r="DJB12" s="216"/>
      <c r="DJC12" s="216"/>
      <c r="DJD12" s="216"/>
      <c r="DJE12" s="216"/>
      <c r="DJF12" s="216"/>
      <c r="DJG12" s="216"/>
      <c r="DJH12" s="216"/>
      <c r="DJI12" s="216"/>
      <c r="DJJ12" s="216"/>
      <c r="DJK12" s="216"/>
      <c r="DJL12" s="120"/>
      <c r="DJM12" s="251"/>
      <c r="DJN12" s="144"/>
      <c r="DJO12" s="216"/>
      <c r="DJP12" s="216"/>
      <c r="DJQ12" s="216"/>
      <c r="DJR12" s="216"/>
      <c r="DJS12" s="216"/>
      <c r="DJT12" s="216"/>
      <c r="DJU12" s="216"/>
      <c r="DJV12" s="216"/>
      <c r="DJW12" s="216"/>
      <c r="DJX12" s="216"/>
      <c r="DJY12" s="120"/>
      <c r="DJZ12" s="251"/>
      <c r="DKA12" s="144"/>
      <c r="DKB12" s="216"/>
      <c r="DKC12" s="216"/>
      <c r="DKD12" s="216"/>
      <c r="DKE12" s="216"/>
      <c r="DKF12" s="216"/>
      <c r="DKG12" s="216"/>
      <c r="DKH12" s="216"/>
      <c r="DKI12" s="216"/>
      <c r="DKJ12" s="216"/>
      <c r="DKK12" s="216"/>
      <c r="DKL12" s="120"/>
      <c r="DKM12" s="251"/>
      <c r="DKN12" s="144"/>
      <c r="DKO12" s="216"/>
      <c r="DKP12" s="216"/>
      <c r="DKQ12" s="216"/>
      <c r="DKR12" s="216"/>
      <c r="DKS12" s="216"/>
      <c r="DKT12" s="216"/>
      <c r="DKU12" s="216"/>
      <c r="DKV12" s="216"/>
      <c r="DKW12" s="216"/>
      <c r="DKX12" s="216"/>
      <c r="DKY12" s="120"/>
      <c r="DKZ12" s="251"/>
      <c r="DLA12" s="144"/>
      <c r="DLB12" s="216"/>
      <c r="DLC12" s="216"/>
      <c r="DLD12" s="216"/>
      <c r="DLE12" s="216"/>
      <c r="DLF12" s="216"/>
      <c r="DLG12" s="216"/>
      <c r="DLH12" s="216"/>
      <c r="DLI12" s="216"/>
      <c r="DLJ12" s="216"/>
      <c r="DLK12" s="216"/>
      <c r="DLL12" s="120"/>
      <c r="DLM12" s="251"/>
      <c r="DLN12" s="144"/>
      <c r="DLO12" s="216"/>
      <c r="DLP12" s="216"/>
      <c r="DLQ12" s="216"/>
      <c r="DLR12" s="216"/>
      <c r="DLS12" s="216"/>
      <c r="DLT12" s="216"/>
      <c r="DLU12" s="216"/>
      <c r="DLV12" s="216"/>
      <c r="DLW12" s="216"/>
      <c r="DLX12" s="216"/>
      <c r="DLY12" s="120"/>
      <c r="DLZ12" s="251"/>
      <c r="DMA12" s="144"/>
      <c r="DMB12" s="216"/>
      <c r="DMC12" s="216"/>
      <c r="DMD12" s="216"/>
      <c r="DME12" s="216"/>
      <c r="DMF12" s="216"/>
      <c r="DMG12" s="216"/>
      <c r="DMH12" s="216"/>
      <c r="DMI12" s="216"/>
      <c r="DMJ12" s="216"/>
      <c r="DMK12" s="216"/>
      <c r="DML12" s="120"/>
      <c r="DMM12" s="251"/>
      <c r="DMN12" s="144"/>
      <c r="DMO12" s="216"/>
      <c r="DMP12" s="216"/>
      <c r="DMQ12" s="216"/>
      <c r="DMR12" s="216"/>
      <c r="DMS12" s="216"/>
      <c r="DMT12" s="216"/>
      <c r="DMU12" s="216"/>
      <c r="DMV12" s="216"/>
      <c r="DMW12" s="216"/>
      <c r="DMX12" s="216"/>
      <c r="DMY12" s="120"/>
      <c r="DMZ12" s="251"/>
      <c r="DNA12" s="144"/>
      <c r="DNB12" s="216"/>
      <c r="DNC12" s="216"/>
      <c r="DND12" s="216"/>
      <c r="DNE12" s="216"/>
      <c r="DNF12" s="216"/>
      <c r="DNG12" s="216"/>
      <c r="DNH12" s="216"/>
      <c r="DNI12" s="216"/>
      <c r="DNJ12" s="216"/>
      <c r="DNK12" s="216"/>
      <c r="DNL12" s="120"/>
      <c r="DNM12" s="251"/>
      <c r="DNN12" s="144"/>
      <c r="DNO12" s="216"/>
      <c r="DNP12" s="216"/>
      <c r="DNQ12" s="216"/>
      <c r="DNR12" s="216"/>
      <c r="DNS12" s="216"/>
      <c r="DNT12" s="216"/>
      <c r="DNU12" s="216"/>
      <c r="DNV12" s="216"/>
      <c r="DNW12" s="216"/>
      <c r="DNX12" s="216"/>
      <c r="DNY12" s="120"/>
      <c r="DNZ12" s="251"/>
      <c r="DOA12" s="144"/>
      <c r="DOB12" s="216"/>
      <c r="DOC12" s="216"/>
      <c r="DOD12" s="216"/>
      <c r="DOE12" s="216"/>
      <c r="DOF12" s="216"/>
      <c r="DOG12" s="216"/>
      <c r="DOH12" s="216"/>
      <c r="DOI12" s="216"/>
      <c r="DOJ12" s="216"/>
      <c r="DOK12" s="216"/>
      <c r="DOL12" s="120"/>
      <c r="DOM12" s="251"/>
      <c r="DON12" s="144"/>
      <c r="DOO12" s="216"/>
      <c r="DOP12" s="216"/>
      <c r="DOQ12" s="216"/>
      <c r="DOR12" s="216"/>
      <c r="DOS12" s="216"/>
      <c r="DOT12" s="216"/>
      <c r="DOU12" s="216"/>
      <c r="DOV12" s="216"/>
      <c r="DOW12" s="216"/>
      <c r="DOX12" s="216"/>
      <c r="DOY12" s="120"/>
      <c r="DOZ12" s="251"/>
      <c r="DPA12" s="144"/>
      <c r="DPB12" s="216"/>
      <c r="DPC12" s="216"/>
      <c r="DPD12" s="216"/>
      <c r="DPE12" s="216"/>
      <c r="DPF12" s="216"/>
      <c r="DPG12" s="216"/>
      <c r="DPH12" s="216"/>
      <c r="DPI12" s="216"/>
      <c r="DPJ12" s="216"/>
      <c r="DPK12" s="216"/>
      <c r="DPL12" s="120"/>
      <c r="DPM12" s="251"/>
      <c r="DPN12" s="144"/>
      <c r="DPO12" s="216"/>
      <c r="DPP12" s="216"/>
      <c r="DPQ12" s="216"/>
      <c r="DPR12" s="216"/>
      <c r="DPS12" s="216"/>
      <c r="DPT12" s="216"/>
      <c r="DPU12" s="216"/>
      <c r="DPV12" s="216"/>
      <c r="DPW12" s="216"/>
      <c r="DPX12" s="216"/>
      <c r="DPY12" s="120"/>
      <c r="DPZ12" s="251"/>
      <c r="DQA12" s="144"/>
      <c r="DQB12" s="216"/>
      <c r="DQC12" s="216"/>
      <c r="DQD12" s="216"/>
      <c r="DQE12" s="216"/>
      <c r="DQF12" s="216"/>
      <c r="DQG12" s="216"/>
      <c r="DQH12" s="216"/>
      <c r="DQI12" s="216"/>
      <c r="DQJ12" s="216"/>
      <c r="DQK12" s="216"/>
      <c r="DQL12" s="120"/>
      <c r="DQM12" s="251"/>
      <c r="DQN12" s="144"/>
      <c r="DQO12" s="216"/>
      <c r="DQP12" s="216"/>
      <c r="DQQ12" s="216"/>
      <c r="DQR12" s="216"/>
      <c r="DQS12" s="216"/>
      <c r="DQT12" s="216"/>
      <c r="DQU12" s="216"/>
      <c r="DQV12" s="216"/>
      <c r="DQW12" s="216"/>
      <c r="DQX12" s="216"/>
      <c r="DQY12" s="120"/>
      <c r="DQZ12" s="251"/>
      <c r="DRA12" s="144"/>
      <c r="DRB12" s="216"/>
      <c r="DRC12" s="216"/>
      <c r="DRD12" s="216"/>
      <c r="DRE12" s="216"/>
      <c r="DRF12" s="216"/>
      <c r="DRG12" s="216"/>
      <c r="DRH12" s="216"/>
      <c r="DRI12" s="216"/>
      <c r="DRJ12" s="216"/>
      <c r="DRK12" s="216"/>
      <c r="DRL12" s="120"/>
      <c r="DRM12" s="251"/>
      <c r="DRN12" s="144"/>
      <c r="DRO12" s="216"/>
      <c r="DRP12" s="216"/>
      <c r="DRQ12" s="216"/>
      <c r="DRR12" s="216"/>
      <c r="DRS12" s="216"/>
      <c r="DRT12" s="216"/>
      <c r="DRU12" s="216"/>
      <c r="DRV12" s="216"/>
      <c r="DRW12" s="216"/>
      <c r="DRX12" s="216"/>
      <c r="DRY12" s="120"/>
      <c r="DRZ12" s="251"/>
      <c r="DSA12" s="144"/>
      <c r="DSB12" s="216"/>
      <c r="DSC12" s="216"/>
      <c r="DSD12" s="216"/>
      <c r="DSE12" s="216"/>
      <c r="DSF12" s="216"/>
      <c r="DSG12" s="216"/>
      <c r="DSH12" s="216"/>
      <c r="DSI12" s="216"/>
      <c r="DSJ12" s="216"/>
      <c r="DSK12" s="216"/>
      <c r="DSL12" s="120"/>
      <c r="DSM12" s="251"/>
      <c r="DSN12" s="144"/>
      <c r="DSO12" s="216"/>
      <c r="DSP12" s="216"/>
      <c r="DSQ12" s="216"/>
      <c r="DSR12" s="216"/>
      <c r="DSS12" s="216"/>
      <c r="DST12" s="216"/>
      <c r="DSU12" s="216"/>
      <c r="DSV12" s="216"/>
      <c r="DSW12" s="216"/>
      <c r="DSX12" s="216"/>
      <c r="DSY12" s="120"/>
      <c r="DSZ12" s="251"/>
      <c r="DTA12" s="144"/>
      <c r="DTB12" s="216"/>
      <c r="DTC12" s="216"/>
      <c r="DTD12" s="216"/>
      <c r="DTE12" s="216"/>
      <c r="DTF12" s="216"/>
      <c r="DTG12" s="216"/>
      <c r="DTH12" s="216"/>
      <c r="DTI12" s="216"/>
      <c r="DTJ12" s="216"/>
      <c r="DTK12" s="216"/>
      <c r="DTL12" s="120"/>
      <c r="DTM12" s="251"/>
      <c r="DTN12" s="144"/>
      <c r="DTO12" s="216"/>
      <c r="DTP12" s="216"/>
      <c r="DTQ12" s="216"/>
      <c r="DTR12" s="216"/>
      <c r="DTS12" s="216"/>
      <c r="DTT12" s="216"/>
      <c r="DTU12" s="216"/>
      <c r="DTV12" s="216"/>
      <c r="DTW12" s="216"/>
      <c r="DTX12" s="216"/>
      <c r="DTY12" s="120"/>
      <c r="DTZ12" s="251"/>
      <c r="DUA12" s="144"/>
      <c r="DUB12" s="216"/>
      <c r="DUC12" s="216"/>
      <c r="DUD12" s="216"/>
      <c r="DUE12" s="216"/>
      <c r="DUF12" s="216"/>
      <c r="DUG12" s="216"/>
      <c r="DUH12" s="216"/>
      <c r="DUI12" s="216"/>
      <c r="DUJ12" s="216"/>
      <c r="DUK12" s="216"/>
      <c r="DUL12" s="120"/>
      <c r="DUM12" s="251"/>
      <c r="DUN12" s="144"/>
      <c r="DUO12" s="216"/>
      <c r="DUP12" s="216"/>
      <c r="DUQ12" s="216"/>
      <c r="DUR12" s="216"/>
      <c r="DUS12" s="216"/>
      <c r="DUT12" s="216"/>
      <c r="DUU12" s="216"/>
      <c r="DUV12" s="216"/>
      <c r="DUW12" s="216"/>
      <c r="DUX12" s="216"/>
      <c r="DUY12" s="120"/>
      <c r="DUZ12" s="251"/>
      <c r="DVA12" s="144"/>
      <c r="DVB12" s="216"/>
      <c r="DVC12" s="216"/>
      <c r="DVD12" s="216"/>
      <c r="DVE12" s="216"/>
      <c r="DVF12" s="216"/>
      <c r="DVG12" s="216"/>
      <c r="DVH12" s="216"/>
      <c r="DVI12" s="216"/>
      <c r="DVJ12" s="216"/>
      <c r="DVK12" s="216"/>
      <c r="DVL12" s="120"/>
      <c r="DVM12" s="251"/>
      <c r="DVN12" s="144"/>
      <c r="DVO12" s="216"/>
      <c r="DVP12" s="216"/>
      <c r="DVQ12" s="216"/>
      <c r="DVR12" s="216"/>
      <c r="DVS12" s="216"/>
      <c r="DVT12" s="216"/>
      <c r="DVU12" s="216"/>
      <c r="DVV12" s="216"/>
      <c r="DVW12" s="216"/>
      <c r="DVX12" s="216"/>
      <c r="DVY12" s="120"/>
      <c r="DVZ12" s="251"/>
      <c r="DWA12" s="144"/>
      <c r="DWB12" s="216"/>
      <c r="DWC12" s="216"/>
      <c r="DWD12" s="216"/>
      <c r="DWE12" s="216"/>
      <c r="DWF12" s="216"/>
      <c r="DWG12" s="216"/>
      <c r="DWH12" s="216"/>
      <c r="DWI12" s="216"/>
      <c r="DWJ12" s="216"/>
      <c r="DWK12" s="216"/>
      <c r="DWL12" s="120"/>
      <c r="DWM12" s="251"/>
      <c r="DWN12" s="144"/>
      <c r="DWO12" s="216"/>
      <c r="DWP12" s="216"/>
      <c r="DWQ12" s="216"/>
      <c r="DWR12" s="216"/>
      <c r="DWS12" s="216"/>
      <c r="DWT12" s="216"/>
      <c r="DWU12" s="216"/>
      <c r="DWV12" s="216"/>
      <c r="DWW12" s="216"/>
      <c r="DWX12" s="216"/>
      <c r="DWY12" s="120"/>
      <c r="DWZ12" s="251"/>
      <c r="DXA12" s="144"/>
      <c r="DXB12" s="216"/>
      <c r="DXC12" s="216"/>
      <c r="DXD12" s="216"/>
      <c r="DXE12" s="216"/>
      <c r="DXF12" s="216"/>
      <c r="DXG12" s="216"/>
      <c r="DXH12" s="216"/>
      <c r="DXI12" s="216"/>
      <c r="DXJ12" s="216"/>
      <c r="DXK12" s="216"/>
      <c r="DXL12" s="120"/>
      <c r="DXM12" s="251"/>
      <c r="DXN12" s="144"/>
      <c r="DXO12" s="216"/>
      <c r="DXP12" s="216"/>
      <c r="DXQ12" s="216"/>
      <c r="DXR12" s="216"/>
      <c r="DXS12" s="216"/>
      <c r="DXT12" s="216"/>
      <c r="DXU12" s="216"/>
      <c r="DXV12" s="216"/>
      <c r="DXW12" s="216"/>
      <c r="DXX12" s="216"/>
      <c r="DXY12" s="120"/>
      <c r="DXZ12" s="251"/>
      <c r="DYA12" s="144"/>
      <c r="DYB12" s="216"/>
      <c r="DYC12" s="216"/>
      <c r="DYD12" s="216"/>
      <c r="DYE12" s="216"/>
      <c r="DYF12" s="216"/>
      <c r="DYG12" s="216"/>
      <c r="DYH12" s="216"/>
      <c r="DYI12" s="216"/>
      <c r="DYJ12" s="216"/>
      <c r="DYK12" s="216"/>
      <c r="DYL12" s="120"/>
      <c r="DYM12" s="251"/>
      <c r="DYN12" s="144"/>
      <c r="DYO12" s="216"/>
      <c r="DYP12" s="216"/>
      <c r="DYQ12" s="216"/>
      <c r="DYR12" s="216"/>
      <c r="DYS12" s="216"/>
      <c r="DYT12" s="216"/>
      <c r="DYU12" s="216"/>
      <c r="DYV12" s="216"/>
      <c r="DYW12" s="216"/>
      <c r="DYX12" s="216"/>
      <c r="DYY12" s="120"/>
      <c r="DYZ12" s="251"/>
      <c r="DZA12" s="144"/>
      <c r="DZB12" s="216"/>
      <c r="DZC12" s="216"/>
      <c r="DZD12" s="216"/>
      <c r="DZE12" s="216"/>
      <c r="DZF12" s="216"/>
      <c r="DZG12" s="216"/>
      <c r="DZH12" s="216"/>
      <c r="DZI12" s="216"/>
      <c r="DZJ12" s="216"/>
      <c r="DZK12" s="216"/>
      <c r="DZL12" s="120"/>
      <c r="DZM12" s="251"/>
      <c r="DZN12" s="144"/>
      <c r="DZO12" s="216"/>
      <c r="DZP12" s="216"/>
      <c r="DZQ12" s="216"/>
      <c r="DZR12" s="216"/>
      <c r="DZS12" s="216"/>
      <c r="DZT12" s="216"/>
      <c r="DZU12" s="216"/>
      <c r="DZV12" s="216"/>
      <c r="DZW12" s="216"/>
      <c r="DZX12" s="216"/>
      <c r="DZY12" s="120"/>
      <c r="DZZ12" s="251"/>
      <c r="EAA12" s="144"/>
      <c r="EAB12" s="216"/>
      <c r="EAC12" s="216"/>
      <c r="EAD12" s="216"/>
      <c r="EAE12" s="216"/>
      <c r="EAF12" s="216"/>
      <c r="EAG12" s="216"/>
      <c r="EAH12" s="216"/>
      <c r="EAI12" s="216"/>
      <c r="EAJ12" s="216"/>
      <c r="EAK12" s="216"/>
      <c r="EAL12" s="120"/>
      <c r="EAM12" s="251"/>
      <c r="EAN12" s="144"/>
      <c r="EAO12" s="216"/>
      <c r="EAP12" s="216"/>
      <c r="EAQ12" s="216"/>
      <c r="EAR12" s="216"/>
      <c r="EAS12" s="216"/>
      <c r="EAT12" s="216"/>
      <c r="EAU12" s="216"/>
      <c r="EAV12" s="216"/>
      <c r="EAW12" s="216"/>
      <c r="EAX12" s="216"/>
      <c r="EAY12" s="120"/>
      <c r="EAZ12" s="251"/>
      <c r="EBA12" s="144"/>
      <c r="EBB12" s="216"/>
      <c r="EBC12" s="216"/>
      <c r="EBD12" s="216"/>
      <c r="EBE12" s="216"/>
      <c r="EBF12" s="216"/>
      <c r="EBG12" s="216"/>
      <c r="EBH12" s="216"/>
      <c r="EBI12" s="216"/>
      <c r="EBJ12" s="216"/>
      <c r="EBK12" s="216"/>
      <c r="EBL12" s="120"/>
      <c r="EBM12" s="251"/>
      <c r="EBN12" s="144"/>
      <c r="EBO12" s="216"/>
      <c r="EBP12" s="216"/>
      <c r="EBQ12" s="216"/>
      <c r="EBR12" s="216"/>
      <c r="EBS12" s="216"/>
      <c r="EBT12" s="216"/>
      <c r="EBU12" s="216"/>
      <c r="EBV12" s="216"/>
      <c r="EBW12" s="216"/>
      <c r="EBX12" s="216"/>
      <c r="EBY12" s="120"/>
      <c r="EBZ12" s="251"/>
      <c r="ECA12" s="144"/>
      <c r="ECB12" s="216"/>
      <c r="ECC12" s="216"/>
      <c r="ECD12" s="216"/>
      <c r="ECE12" s="216"/>
      <c r="ECF12" s="216"/>
      <c r="ECG12" s="216"/>
      <c r="ECH12" s="216"/>
      <c r="ECI12" s="216"/>
      <c r="ECJ12" s="216"/>
      <c r="ECK12" s="216"/>
      <c r="ECL12" s="120"/>
      <c r="ECM12" s="251"/>
      <c r="ECN12" s="144"/>
      <c r="ECO12" s="216"/>
      <c r="ECP12" s="216"/>
      <c r="ECQ12" s="216"/>
      <c r="ECR12" s="216"/>
      <c r="ECS12" s="216"/>
      <c r="ECT12" s="216"/>
      <c r="ECU12" s="216"/>
      <c r="ECV12" s="216"/>
      <c r="ECW12" s="216"/>
      <c r="ECX12" s="216"/>
      <c r="ECY12" s="120"/>
      <c r="ECZ12" s="251"/>
      <c r="EDA12" s="144"/>
      <c r="EDB12" s="216"/>
      <c r="EDC12" s="216"/>
      <c r="EDD12" s="216"/>
      <c r="EDE12" s="216"/>
      <c r="EDF12" s="216"/>
      <c r="EDG12" s="216"/>
      <c r="EDH12" s="216"/>
      <c r="EDI12" s="216"/>
      <c r="EDJ12" s="216"/>
      <c r="EDK12" s="216"/>
      <c r="EDL12" s="120"/>
      <c r="EDM12" s="251"/>
      <c r="EDN12" s="144"/>
      <c r="EDO12" s="216"/>
      <c r="EDP12" s="216"/>
      <c r="EDQ12" s="216"/>
      <c r="EDR12" s="216"/>
      <c r="EDS12" s="216"/>
      <c r="EDT12" s="216"/>
      <c r="EDU12" s="216"/>
      <c r="EDV12" s="216"/>
      <c r="EDW12" s="216"/>
      <c r="EDX12" s="216"/>
      <c r="EDY12" s="120"/>
      <c r="EDZ12" s="251"/>
      <c r="EEA12" s="144"/>
      <c r="EEB12" s="216"/>
      <c r="EEC12" s="216"/>
      <c r="EED12" s="216"/>
      <c r="EEE12" s="216"/>
      <c r="EEF12" s="216"/>
      <c r="EEG12" s="216"/>
      <c r="EEH12" s="216"/>
      <c r="EEI12" s="216"/>
      <c r="EEJ12" s="216"/>
      <c r="EEK12" s="216"/>
      <c r="EEL12" s="120"/>
      <c r="EEM12" s="251"/>
      <c r="EEN12" s="144"/>
      <c r="EEO12" s="216"/>
      <c r="EEP12" s="216"/>
      <c r="EEQ12" s="216"/>
      <c r="EER12" s="216"/>
      <c r="EES12" s="216"/>
      <c r="EET12" s="216"/>
      <c r="EEU12" s="216"/>
      <c r="EEV12" s="216"/>
      <c r="EEW12" s="216"/>
      <c r="EEX12" s="216"/>
      <c r="EEY12" s="120"/>
      <c r="EEZ12" s="251"/>
      <c r="EFA12" s="144"/>
      <c r="EFB12" s="216"/>
      <c r="EFC12" s="216"/>
      <c r="EFD12" s="216"/>
      <c r="EFE12" s="216"/>
      <c r="EFF12" s="216"/>
      <c r="EFG12" s="216"/>
      <c r="EFH12" s="216"/>
      <c r="EFI12" s="216"/>
      <c r="EFJ12" s="216"/>
      <c r="EFK12" s="216"/>
      <c r="EFL12" s="120"/>
      <c r="EFM12" s="251"/>
      <c r="EFN12" s="144"/>
      <c r="EFO12" s="216"/>
      <c r="EFP12" s="216"/>
      <c r="EFQ12" s="216"/>
      <c r="EFR12" s="216"/>
      <c r="EFS12" s="216"/>
      <c r="EFT12" s="216"/>
      <c r="EFU12" s="216"/>
      <c r="EFV12" s="216"/>
      <c r="EFW12" s="216"/>
      <c r="EFX12" s="216"/>
      <c r="EFY12" s="120"/>
      <c r="EFZ12" s="251"/>
      <c r="EGA12" s="144"/>
      <c r="EGB12" s="216"/>
      <c r="EGC12" s="216"/>
      <c r="EGD12" s="216"/>
      <c r="EGE12" s="216"/>
      <c r="EGF12" s="216"/>
      <c r="EGG12" s="216"/>
      <c r="EGH12" s="216"/>
      <c r="EGI12" s="216"/>
      <c r="EGJ12" s="216"/>
      <c r="EGK12" s="216"/>
      <c r="EGL12" s="120"/>
      <c r="EGM12" s="251"/>
      <c r="EGN12" s="144"/>
      <c r="EGO12" s="216"/>
      <c r="EGP12" s="216"/>
      <c r="EGQ12" s="216"/>
      <c r="EGR12" s="216"/>
      <c r="EGS12" s="216"/>
      <c r="EGT12" s="216"/>
      <c r="EGU12" s="216"/>
      <c r="EGV12" s="216"/>
      <c r="EGW12" s="216"/>
      <c r="EGX12" s="216"/>
      <c r="EGY12" s="120"/>
      <c r="EGZ12" s="251"/>
      <c r="EHA12" s="144"/>
      <c r="EHB12" s="216"/>
      <c r="EHC12" s="216"/>
      <c r="EHD12" s="216"/>
      <c r="EHE12" s="216"/>
      <c r="EHF12" s="216"/>
      <c r="EHG12" s="216"/>
      <c r="EHH12" s="216"/>
      <c r="EHI12" s="216"/>
      <c r="EHJ12" s="216"/>
      <c r="EHK12" s="216"/>
      <c r="EHL12" s="120"/>
      <c r="EHM12" s="251"/>
      <c r="EHN12" s="144"/>
      <c r="EHO12" s="216"/>
      <c r="EHP12" s="216"/>
      <c r="EHQ12" s="216"/>
      <c r="EHR12" s="216"/>
      <c r="EHS12" s="216"/>
      <c r="EHT12" s="216"/>
      <c r="EHU12" s="216"/>
      <c r="EHV12" s="216"/>
      <c r="EHW12" s="216"/>
      <c r="EHX12" s="216"/>
      <c r="EHY12" s="120"/>
      <c r="EHZ12" s="251"/>
      <c r="EIA12" s="144"/>
      <c r="EIB12" s="216"/>
      <c r="EIC12" s="216"/>
      <c r="EID12" s="216"/>
      <c r="EIE12" s="216"/>
      <c r="EIF12" s="216"/>
      <c r="EIG12" s="216"/>
      <c r="EIH12" s="216"/>
      <c r="EII12" s="216"/>
      <c r="EIJ12" s="216"/>
      <c r="EIK12" s="216"/>
      <c r="EIL12" s="120"/>
      <c r="EIM12" s="251"/>
      <c r="EIN12" s="144"/>
      <c r="EIO12" s="216"/>
      <c r="EIP12" s="216"/>
      <c r="EIQ12" s="216"/>
      <c r="EIR12" s="216"/>
      <c r="EIS12" s="216"/>
      <c r="EIT12" s="216"/>
      <c r="EIU12" s="216"/>
      <c r="EIV12" s="216"/>
      <c r="EIW12" s="216"/>
      <c r="EIX12" s="216"/>
      <c r="EIY12" s="120"/>
      <c r="EIZ12" s="251"/>
      <c r="EJA12" s="144"/>
      <c r="EJB12" s="216"/>
      <c r="EJC12" s="216"/>
      <c r="EJD12" s="216"/>
      <c r="EJE12" s="216"/>
      <c r="EJF12" s="216"/>
      <c r="EJG12" s="216"/>
      <c r="EJH12" s="216"/>
      <c r="EJI12" s="216"/>
      <c r="EJJ12" s="216"/>
      <c r="EJK12" s="216"/>
      <c r="EJL12" s="120"/>
      <c r="EJM12" s="251"/>
      <c r="EJN12" s="144"/>
      <c r="EJO12" s="216"/>
      <c r="EJP12" s="216"/>
      <c r="EJQ12" s="216"/>
      <c r="EJR12" s="216"/>
      <c r="EJS12" s="216"/>
      <c r="EJT12" s="216"/>
      <c r="EJU12" s="216"/>
      <c r="EJV12" s="216"/>
      <c r="EJW12" s="216"/>
      <c r="EJX12" s="216"/>
      <c r="EJY12" s="120"/>
      <c r="EJZ12" s="251"/>
      <c r="EKA12" s="144"/>
      <c r="EKB12" s="216"/>
      <c r="EKC12" s="216"/>
      <c r="EKD12" s="216"/>
      <c r="EKE12" s="216"/>
      <c r="EKF12" s="216"/>
      <c r="EKG12" s="216"/>
      <c r="EKH12" s="216"/>
      <c r="EKI12" s="216"/>
      <c r="EKJ12" s="216"/>
      <c r="EKK12" s="216"/>
      <c r="EKL12" s="120"/>
      <c r="EKM12" s="251"/>
      <c r="EKN12" s="144"/>
      <c r="EKO12" s="216"/>
      <c r="EKP12" s="216"/>
      <c r="EKQ12" s="216"/>
      <c r="EKR12" s="216"/>
      <c r="EKS12" s="216"/>
      <c r="EKT12" s="216"/>
      <c r="EKU12" s="216"/>
      <c r="EKV12" s="216"/>
      <c r="EKW12" s="216"/>
      <c r="EKX12" s="216"/>
      <c r="EKY12" s="120"/>
      <c r="EKZ12" s="251"/>
      <c r="ELA12" s="144"/>
      <c r="ELB12" s="216"/>
      <c r="ELC12" s="216"/>
      <c r="ELD12" s="216"/>
      <c r="ELE12" s="216"/>
      <c r="ELF12" s="216"/>
      <c r="ELG12" s="216"/>
      <c r="ELH12" s="216"/>
      <c r="ELI12" s="216"/>
      <c r="ELJ12" s="216"/>
      <c r="ELK12" s="216"/>
      <c r="ELL12" s="120"/>
      <c r="ELM12" s="251"/>
      <c r="ELN12" s="144"/>
      <c r="ELO12" s="216"/>
      <c r="ELP12" s="216"/>
      <c r="ELQ12" s="216"/>
      <c r="ELR12" s="216"/>
      <c r="ELS12" s="216"/>
      <c r="ELT12" s="216"/>
      <c r="ELU12" s="216"/>
      <c r="ELV12" s="216"/>
      <c r="ELW12" s="216"/>
      <c r="ELX12" s="216"/>
      <c r="ELY12" s="120"/>
      <c r="ELZ12" s="251"/>
      <c r="EMA12" s="144"/>
      <c r="EMB12" s="216"/>
      <c r="EMC12" s="216"/>
      <c r="EMD12" s="216"/>
      <c r="EME12" s="216"/>
      <c r="EMF12" s="216"/>
      <c r="EMG12" s="216"/>
      <c r="EMH12" s="216"/>
      <c r="EMI12" s="216"/>
      <c r="EMJ12" s="216"/>
      <c r="EMK12" s="216"/>
      <c r="EML12" s="120"/>
      <c r="EMM12" s="251"/>
      <c r="EMN12" s="144"/>
      <c r="EMO12" s="216"/>
      <c r="EMP12" s="216"/>
      <c r="EMQ12" s="216"/>
      <c r="EMR12" s="216"/>
      <c r="EMS12" s="216"/>
      <c r="EMT12" s="216"/>
      <c r="EMU12" s="216"/>
      <c r="EMV12" s="216"/>
      <c r="EMW12" s="216"/>
      <c r="EMX12" s="216"/>
      <c r="EMY12" s="120"/>
      <c r="EMZ12" s="251"/>
      <c r="ENA12" s="144"/>
      <c r="ENB12" s="216"/>
      <c r="ENC12" s="216"/>
      <c r="END12" s="216"/>
      <c r="ENE12" s="216"/>
      <c r="ENF12" s="216"/>
      <c r="ENG12" s="216"/>
      <c r="ENH12" s="216"/>
      <c r="ENI12" s="216"/>
      <c r="ENJ12" s="216"/>
      <c r="ENK12" s="216"/>
      <c r="ENL12" s="120"/>
      <c r="ENM12" s="251"/>
      <c r="ENN12" s="144"/>
      <c r="ENO12" s="216"/>
      <c r="ENP12" s="216"/>
      <c r="ENQ12" s="216"/>
      <c r="ENR12" s="216"/>
      <c r="ENS12" s="216"/>
      <c r="ENT12" s="216"/>
      <c r="ENU12" s="216"/>
      <c r="ENV12" s="216"/>
      <c r="ENW12" s="216"/>
      <c r="ENX12" s="216"/>
      <c r="ENY12" s="120"/>
      <c r="ENZ12" s="251"/>
      <c r="EOA12" s="144"/>
      <c r="EOB12" s="216"/>
      <c r="EOC12" s="216"/>
      <c r="EOD12" s="216"/>
      <c r="EOE12" s="216"/>
      <c r="EOF12" s="216"/>
      <c r="EOG12" s="216"/>
      <c r="EOH12" s="216"/>
      <c r="EOI12" s="216"/>
      <c r="EOJ12" s="216"/>
      <c r="EOK12" s="216"/>
      <c r="EOL12" s="120"/>
      <c r="EOM12" s="251"/>
      <c r="EON12" s="144"/>
      <c r="EOO12" s="216"/>
      <c r="EOP12" s="216"/>
      <c r="EOQ12" s="216"/>
      <c r="EOR12" s="216"/>
      <c r="EOS12" s="216"/>
      <c r="EOT12" s="216"/>
      <c r="EOU12" s="216"/>
      <c r="EOV12" s="216"/>
      <c r="EOW12" s="216"/>
      <c r="EOX12" s="216"/>
      <c r="EOY12" s="120"/>
      <c r="EOZ12" s="251"/>
      <c r="EPA12" s="144"/>
      <c r="EPB12" s="216"/>
      <c r="EPC12" s="216"/>
      <c r="EPD12" s="216"/>
      <c r="EPE12" s="216"/>
      <c r="EPF12" s="216"/>
      <c r="EPG12" s="216"/>
      <c r="EPH12" s="216"/>
      <c r="EPI12" s="216"/>
      <c r="EPJ12" s="216"/>
      <c r="EPK12" s="216"/>
      <c r="EPL12" s="120"/>
      <c r="EPM12" s="251"/>
      <c r="EPN12" s="144"/>
      <c r="EPO12" s="216"/>
      <c r="EPP12" s="216"/>
      <c r="EPQ12" s="216"/>
      <c r="EPR12" s="216"/>
      <c r="EPS12" s="216"/>
      <c r="EPT12" s="216"/>
      <c r="EPU12" s="216"/>
      <c r="EPV12" s="216"/>
      <c r="EPW12" s="216"/>
      <c r="EPX12" s="216"/>
      <c r="EPY12" s="120"/>
      <c r="EPZ12" s="251"/>
      <c r="EQA12" s="144"/>
      <c r="EQB12" s="216"/>
      <c r="EQC12" s="216"/>
      <c r="EQD12" s="216"/>
      <c r="EQE12" s="216"/>
      <c r="EQF12" s="216"/>
      <c r="EQG12" s="216"/>
      <c r="EQH12" s="216"/>
      <c r="EQI12" s="216"/>
      <c r="EQJ12" s="216"/>
      <c r="EQK12" s="216"/>
      <c r="EQL12" s="120"/>
      <c r="EQM12" s="251"/>
      <c r="EQN12" s="144"/>
      <c r="EQO12" s="216"/>
      <c r="EQP12" s="216"/>
      <c r="EQQ12" s="216"/>
      <c r="EQR12" s="216"/>
      <c r="EQS12" s="216"/>
      <c r="EQT12" s="216"/>
      <c r="EQU12" s="216"/>
      <c r="EQV12" s="216"/>
      <c r="EQW12" s="216"/>
      <c r="EQX12" s="216"/>
      <c r="EQY12" s="120"/>
      <c r="EQZ12" s="251"/>
      <c r="ERA12" s="144"/>
      <c r="ERB12" s="216"/>
      <c r="ERC12" s="216"/>
      <c r="ERD12" s="216"/>
      <c r="ERE12" s="216"/>
      <c r="ERF12" s="216"/>
      <c r="ERG12" s="216"/>
      <c r="ERH12" s="216"/>
      <c r="ERI12" s="216"/>
      <c r="ERJ12" s="216"/>
      <c r="ERK12" s="216"/>
      <c r="ERL12" s="120"/>
      <c r="ERM12" s="251"/>
      <c r="ERN12" s="144"/>
      <c r="ERO12" s="216"/>
      <c r="ERP12" s="216"/>
      <c r="ERQ12" s="216"/>
      <c r="ERR12" s="216"/>
      <c r="ERS12" s="216"/>
      <c r="ERT12" s="216"/>
      <c r="ERU12" s="216"/>
      <c r="ERV12" s="216"/>
      <c r="ERW12" s="216"/>
      <c r="ERX12" s="216"/>
      <c r="ERY12" s="120"/>
      <c r="ERZ12" s="251"/>
      <c r="ESA12" s="144"/>
      <c r="ESB12" s="216"/>
      <c r="ESC12" s="216"/>
      <c r="ESD12" s="216"/>
      <c r="ESE12" s="216"/>
      <c r="ESF12" s="216"/>
      <c r="ESG12" s="216"/>
      <c r="ESH12" s="216"/>
      <c r="ESI12" s="216"/>
      <c r="ESJ12" s="216"/>
      <c r="ESK12" s="216"/>
      <c r="ESL12" s="120"/>
      <c r="ESM12" s="251"/>
      <c r="ESN12" s="144"/>
      <c r="ESO12" s="216"/>
      <c r="ESP12" s="216"/>
      <c r="ESQ12" s="216"/>
      <c r="ESR12" s="216"/>
      <c r="ESS12" s="216"/>
      <c r="EST12" s="216"/>
      <c r="ESU12" s="216"/>
      <c r="ESV12" s="216"/>
      <c r="ESW12" s="216"/>
      <c r="ESX12" s="216"/>
      <c r="ESY12" s="120"/>
      <c r="ESZ12" s="251"/>
      <c r="ETA12" s="144"/>
      <c r="ETB12" s="216"/>
      <c r="ETC12" s="216"/>
      <c r="ETD12" s="216"/>
      <c r="ETE12" s="216"/>
      <c r="ETF12" s="216"/>
      <c r="ETG12" s="216"/>
      <c r="ETH12" s="216"/>
      <c r="ETI12" s="216"/>
      <c r="ETJ12" s="216"/>
      <c r="ETK12" s="216"/>
      <c r="ETL12" s="120"/>
      <c r="ETM12" s="251"/>
      <c r="ETN12" s="144"/>
      <c r="ETO12" s="216"/>
      <c r="ETP12" s="216"/>
      <c r="ETQ12" s="216"/>
      <c r="ETR12" s="216"/>
      <c r="ETS12" s="216"/>
      <c r="ETT12" s="216"/>
      <c r="ETU12" s="216"/>
      <c r="ETV12" s="216"/>
      <c r="ETW12" s="216"/>
      <c r="ETX12" s="216"/>
      <c r="ETY12" s="120"/>
      <c r="ETZ12" s="251"/>
      <c r="EUA12" s="144"/>
      <c r="EUB12" s="216"/>
      <c r="EUC12" s="216"/>
      <c r="EUD12" s="216"/>
      <c r="EUE12" s="216"/>
      <c r="EUF12" s="216"/>
      <c r="EUG12" s="216"/>
      <c r="EUH12" s="216"/>
      <c r="EUI12" s="216"/>
      <c r="EUJ12" s="216"/>
      <c r="EUK12" s="216"/>
      <c r="EUL12" s="120"/>
      <c r="EUM12" s="251"/>
      <c r="EUN12" s="144"/>
      <c r="EUO12" s="216"/>
      <c r="EUP12" s="216"/>
      <c r="EUQ12" s="216"/>
      <c r="EUR12" s="216"/>
      <c r="EUS12" s="216"/>
      <c r="EUT12" s="216"/>
      <c r="EUU12" s="216"/>
      <c r="EUV12" s="216"/>
      <c r="EUW12" s="216"/>
      <c r="EUX12" s="216"/>
      <c r="EUY12" s="120"/>
      <c r="EUZ12" s="251"/>
      <c r="EVA12" s="144"/>
      <c r="EVB12" s="216"/>
      <c r="EVC12" s="216"/>
      <c r="EVD12" s="216"/>
      <c r="EVE12" s="216"/>
      <c r="EVF12" s="216"/>
      <c r="EVG12" s="216"/>
      <c r="EVH12" s="216"/>
      <c r="EVI12" s="216"/>
      <c r="EVJ12" s="216"/>
      <c r="EVK12" s="216"/>
      <c r="EVL12" s="120"/>
      <c r="EVM12" s="251"/>
      <c r="EVN12" s="144"/>
      <c r="EVO12" s="216"/>
      <c r="EVP12" s="216"/>
      <c r="EVQ12" s="216"/>
      <c r="EVR12" s="216"/>
      <c r="EVS12" s="216"/>
      <c r="EVT12" s="216"/>
      <c r="EVU12" s="216"/>
      <c r="EVV12" s="216"/>
      <c r="EVW12" s="216"/>
      <c r="EVX12" s="216"/>
      <c r="EVY12" s="120"/>
      <c r="EVZ12" s="251"/>
      <c r="EWA12" s="144"/>
      <c r="EWB12" s="216"/>
      <c r="EWC12" s="216"/>
      <c r="EWD12" s="216"/>
      <c r="EWE12" s="216"/>
      <c r="EWF12" s="216"/>
      <c r="EWG12" s="216"/>
      <c r="EWH12" s="216"/>
      <c r="EWI12" s="216"/>
      <c r="EWJ12" s="216"/>
      <c r="EWK12" s="216"/>
      <c r="EWL12" s="120"/>
      <c r="EWM12" s="251"/>
      <c r="EWN12" s="144"/>
      <c r="EWO12" s="216"/>
      <c r="EWP12" s="216"/>
      <c r="EWQ12" s="216"/>
      <c r="EWR12" s="216"/>
      <c r="EWS12" s="216"/>
      <c r="EWT12" s="216"/>
      <c r="EWU12" s="216"/>
      <c r="EWV12" s="216"/>
      <c r="EWW12" s="216"/>
      <c r="EWX12" s="216"/>
      <c r="EWY12" s="120"/>
      <c r="EWZ12" s="251"/>
      <c r="EXA12" s="144"/>
      <c r="EXB12" s="216"/>
      <c r="EXC12" s="216"/>
      <c r="EXD12" s="216"/>
      <c r="EXE12" s="216"/>
      <c r="EXF12" s="216"/>
      <c r="EXG12" s="216"/>
      <c r="EXH12" s="216"/>
      <c r="EXI12" s="216"/>
      <c r="EXJ12" s="216"/>
      <c r="EXK12" s="216"/>
      <c r="EXL12" s="120"/>
      <c r="EXM12" s="251"/>
      <c r="EXN12" s="144"/>
      <c r="EXO12" s="216"/>
      <c r="EXP12" s="216"/>
      <c r="EXQ12" s="216"/>
      <c r="EXR12" s="216"/>
      <c r="EXS12" s="216"/>
      <c r="EXT12" s="216"/>
      <c r="EXU12" s="216"/>
      <c r="EXV12" s="216"/>
      <c r="EXW12" s="216"/>
      <c r="EXX12" s="216"/>
      <c r="EXY12" s="120"/>
      <c r="EXZ12" s="251"/>
      <c r="EYA12" s="144"/>
      <c r="EYB12" s="216"/>
      <c r="EYC12" s="216"/>
      <c r="EYD12" s="216"/>
      <c r="EYE12" s="216"/>
      <c r="EYF12" s="216"/>
      <c r="EYG12" s="216"/>
      <c r="EYH12" s="216"/>
      <c r="EYI12" s="216"/>
      <c r="EYJ12" s="216"/>
      <c r="EYK12" s="216"/>
      <c r="EYL12" s="120"/>
      <c r="EYM12" s="251"/>
      <c r="EYN12" s="144"/>
      <c r="EYO12" s="216"/>
      <c r="EYP12" s="216"/>
      <c r="EYQ12" s="216"/>
      <c r="EYR12" s="216"/>
      <c r="EYS12" s="216"/>
      <c r="EYT12" s="216"/>
      <c r="EYU12" s="216"/>
      <c r="EYV12" s="216"/>
      <c r="EYW12" s="216"/>
      <c r="EYX12" s="216"/>
      <c r="EYY12" s="120"/>
      <c r="EYZ12" s="251"/>
      <c r="EZA12" s="144"/>
      <c r="EZB12" s="216"/>
      <c r="EZC12" s="216"/>
      <c r="EZD12" s="216"/>
      <c r="EZE12" s="216"/>
      <c r="EZF12" s="216"/>
      <c r="EZG12" s="216"/>
      <c r="EZH12" s="216"/>
      <c r="EZI12" s="216"/>
      <c r="EZJ12" s="216"/>
      <c r="EZK12" s="216"/>
      <c r="EZL12" s="120"/>
      <c r="EZM12" s="251"/>
      <c r="EZN12" s="144"/>
      <c r="EZO12" s="216"/>
      <c r="EZP12" s="216"/>
      <c r="EZQ12" s="216"/>
      <c r="EZR12" s="216"/>
      <c r="EZS12" s="216"/>
      <c r="EZT12" s="216"/>
      <c r="EZU12" s="216"/>
      <c r="EZV12" s="216"/>
      <c r="EZW12" s="216"/>
      <c r="EZX12" s="216"/>
      <c r="EZY12" s="120"/>
      <c r="EZZ12" s="251"/>
      <c r="FAA12" s="144"/>
      <c r="FAB12" s="216"/>
      <c r="FAC12" s="216"/>
      <c r="FAD12" s="216"/>
      <c r="FAE12" s="216"/>
      <c r="FAF12" s="216"/>
      <c r="FAG12" s="216"/>
      <c r="FAH12" s="216"/>
      <c r="FAI12" s="216"/>
      <c r="FAJ12" s="216"/>
      <c r="FAK12" s="216"/>
      <c r="FAL12" s="120"/>
      <c r="FAM12" s="251"/>
      <c r="FAN12" s="144"/>
      <c r="FAO12" s="216"/>
      <c r="FAP12" s="216"/>
      <c r="FAQ12" s="216"/>
      <c r="FAR12" s="216"/>
      <c r="FAS12" s="216"/>
      <c r="FAT12" s="216"/>
      <c r="FAU12" s="216"/>
      <c r="FAV12" s="216"/>
      <c r="FAW12" s="216"/>
      <c r="FAX12" s="216"/>
      <c r="FAY12" s="120"/>
      <c r="FAZ12" s="251"/>
      <c r="FBA12" s="144"/>
      <c r="FBB12" s="216"/>
      <c r="FBC12" s="216"/>
      <c r="FBD12" s="216"/>
      <c r="FBE12" s="216"/>
      <c r="FBF12" s="216"/>
      <c r="FBG12" s="216"/>
      <c r="FBH12" s="216"/>
      <c r="FBI12" s="216"/>
      <c r="FBJ12" s="216"/>
      <c r="FBK12" s="216"/>
      <c r="FBL12" s="120"/>
      <c r="FBM12" s="251"/>
      <c r="FBN12" s="144"/>
      <c r="FBO12" s="216"/>
      <c r="FBP12" s="216"/>
      <c r="FBQ12" s="216"/>
      <c r="FBR12" s="216"/>
      <c r="FBS12" s="216"/>
      <c r="FBT12" s="216"/>
      <c r="FBU12" s="216"/>
      <c r="FBV12" s="216"/>
      <c r="FBW12" s="216"/>
      <c r="FBX12" s="216"/>
      <c r="FBY12" s="120"/>
      <c r="FBZ12" s="251"/>
      <c r="FCA12" s="144"/>
      <c r="FCB12" s="216"/>
      <c r="FCC12" s="216"/>
      <c r="FCD12" s="216"/>
      <c r="FCE12" s="216"/>
      <c r="FCF12" s="216"/>
      <c r="FCG12" s="216"/>
      <c r="FCH12" s="216"/>
      <c r="FCI12" s="216"/>
      <c r="FCJ12" s="216"/>
      <c r="FCK12" s="216"/>
      <c r="FCL12" s="120"/>
      <c r="FCM12" s="251"/>
      <c r="FCN12" s="144"/>
      <c r="FCO12" s="216"/>
      <c r="FCP12" s="216"/>
      <c r="FCQ12" s="216"/>
      <c r="FCR12" s="216"/>
      <c r="FCS12" s="216"/>
      <c r="FCT12" s="216"/>
      <c r="FCU12" s="216"/>
      <c r="FCV12" s="216"/>
      <c r="FCW12" s="216"/>
      <c r="FCX12" s="216"/>
      <c r="FCY12" s="120"/>
      <c r="FCZ12" s="251"/>
      <c r="FDA12" s="144"/>
      <c r="FDB12" s="216"/>
      <c r="FDC12" s="216"/>
      <c r="FDD12" s="216"/>
      <c r="FDE12" s="216"/>
      <c r="FDF12" s="216"/>
      <c r="FDG12" s="216"/>
      <c r="FDH12" s="216"/>
      <c r="FDI12" s="216"/>
      <c r="FDJ12" s="216"/>
      <c r="FDK12" s="216"/>
      <c r="FDL12" s="120"/>
      <c r="FDM12" s="251"/>
      <c r="FDN12" s="144"/>
      <c r="FDO12" s="216"/>
      <c r="FDP12" s="216"/>
      <c r="FDQ12" s="216"/>
      <c r="FDR12" s="216"/>
      <c r="FDS12" s="216"/>
      <c r="FDT12" s="216"/>
      <c r="FDU12" s="216"/>
      <c r="FDV12" s="216"/>
      <c r="FDW12" s="216"/>
      <c r="FDX12" s="216"/>
      <c r="FDY12" s="120"/>
      <c r="FDZ12" s="251"/>
      <c r="FEA12" s="144"/>
      <c r="FEB12" s="216"/>
      <c r="FEC12" s="216"/>
      <c r="FED12" s="216"/>
      <c r="FEE12" s="216"/>
      <c r="FEF12" s="216"/>
      <c r="FEG12" s="216"/>
      <c r="FEH12" s="216"/>
      <c r="FEI12" s="216"/>
      <c r="FEJ12" s="216"/>
      <c r="FEK12" s="216"/>
      <c r="FEL12" s="120"/>
      <c r="FEM12" s="251"/>
      <c r="FEN12" s="144"/>
      <c r="FEO12" s="216"/>
      <c r="FEP12" s="216"/>
      <c r="FEQ12" s="216"/>
      <c r="FER12" s="216"/>
      <c r="FES12" s="216"/>
      <c r="FET12" s="216"/>
      <c r="FEU12" s="216"/>
      <c r="FEV12" s="216"/>
      <c r="FEW12" s="216"/>
      <c r="FEX12" s="216"/>
      <c r="FEY12" s="120"/>
      <c r="FEZ12" s="251"/>
      <c r="FFA12" s="144"/>
      <c r="FFB12" s="216"/>
      <c r="FFC12" s="216"/>
      <c r="FFD12" s="216"/>
      <c r="FFE12" s="216"/>
      <c r="FFF12" s="216"/>
      <c r="FFG12" s="216"/>
      <c r="FFH12" s="216"/>
      <c r="FFI12" s="216"/>
      <c r="FFJ12" s="216"/>
      <c r="FFK12" s="216"/>
      <c r="FFL12" s="120"/>
      <c r="FFM12" s="251"/>
      <c r="FFN12" s="144"/>
      <c r="FFO12" s="216"/>
      <c r="FFP12" s="216"/>
      <c r="FFQ12" s="216"/>
      <c r="FFR12" s="216"/>
      <c r="FFS12" s="216"/>
      <c r="FFT12" s="216"/>
      <c r="FFU12" s="216"/>
      <c r="FFV12" s="216"/>
      <c r="FFW12" s="216"/>
      <c r="FFX12" s="216"/>
      <c r="FFY12" s="120"/>
      <c r="FFZ12" s="251"/>
      <c r="FGA12" s="144"/>
      <c r="FGB12" s="216"/>
      <c r="FGC12" s="216"/>
      <c r="FGD12" s="216"/>
      <c r="FGE12" s="216"/>
      <c r="FGF12" s="216"/>
      <c r="FGG12" s="216"/>
      <c r="FGH12" s="216"/>
      <c r="FGI12" s="216"/>
      <c r="FGJ12" s="216"/>
      <c r="FGK12" s="216"/>
      <c r="FGL12" s="120"/>
      <c r="FGM12" s="251"/>
      <c r="FGN12" s="144"/>
      <c r="FGO12" s="216"/>
      <c r="FGP12" s="216"/>
      <c r="FGQ12" s="216"/>
      <c r="FGR12" s="216"/>
      <c r="FGS12" s="216"/>
      <c r="FGT12" s="216"/>
      <c r="FGU12" s="216"/>
      <c r="FGV12" s="216"/>
      <c r="FGW12" s="216"/>
      <c r="FGX12" s="216"/>
      <c r="FGY12" s="120"/>
      <c r="FGZ12" s="251"/>
      <c r="FHA12" s="144"/>
      <c r="FHB12" s="216"/>
      <c r="FHC12" s="216"/>
      <c r="FHD12" s="216"/>
      <c r="FHE12" s="216"/>
      <c r="FHF12" s="216"/>
      <c r="FHG12" s="216"/>
      <c r="FHH12" s="216"/>
      <c r="FHI12" s="216"/>
      <c r="FHJ12" s="216"/>
      <c r="FHK12" s="216"/>
      <c r="FHL12" s="120"/>
      <c r="FHM12" s="251"/>
      <c r="FHN12" s="144"/>
      <c r="FHO12" s="216"/>
      <c r="FHP12" s="216"/>
      <c r="FHQ12" s="216"/>
      <c r="FHR12" s="216"/>
      <c r="FHS12" s="216"/>
      <c r="FHT12" s="216"/>
      <c r="FHU12" s="216"/>
      <c r="FHV12" s="216"/>
      <c r="FHW12" s="216"/>
      <c r="FHX12" s="216"/>
      <c r="FHY12" s="120"/>
      <c r="FHZ12" s="251"/>
      <c r="FIA12" s="144"/>
      <c r="FIB12" s="216"/>
      <c r="FIC12" s="216"/>
      <c r="FID12" s="216"/>
      <c r="FIE12" s="216"/>
      <c r="FIF12" s="216"/>
      <c r="FIG12" s="216"/>
      <c r="FIH12" s="216"/>
      <c r="FII12" s="216"/>
      <c r="FIJ12" s="216"/>
      <c r="FIK12" s="216"/>
      <c r="FIL12" s="120"/>
      <c r="FIM12" s="251"/>
      <c r="FIN12" s="144"/>
      <c r="FIO12" s="216"/>
      <c r="FIP12" s="216"/>
      <c r="FIQ12" s="216"/>
      <c r="FIR12" s="216"/>
      <c r="FIS12" s="216"/>
      <c r="FIT12" s="216"/>
      <c r="FIU12" s="216"/>
      <c r="FIV12" s="216"/>
      <c r="FIW12" s="216"/>
      <c r="FIX12" s="216"/>
      <c r="FIY12" s="120"/>
      <c r="FIZ12" s="251"/>
      <c r="FJA12" s="144"/>
      <c r="FJB12" s="216"/>
      <c r="FJC12" s="216"/>
      <c r="FJD12" s="216"/>
      <c r="FJE12" s="216"/>
      <c r="FJF12" s="216"/>
      <c r="FJG12" s="216"/>
      <c r="FJH12" s="216"/>
      <c r="FJI12" s="216"/>
      <c r="FJJ12" s="216"/>
      <c r="FJK12" s="216"/>
      <c r="FJL12" s="120"/>
      <c r="FJM12" s="251"/>
      <c r="FJN12" s="144"/>
      <c r="FJO12" s="216"/>
      <c r="FJP12" s="216"/>
      <c r="FJQ12" s="216"/>
      <c r="FJR12" s="216"/>
      <c r="FJS12" s="216"/>
      <c r="FJT12" s="216"/>
      <c r="FJU12" s="216"/>
      <c r="FJV12" s="216"/>
      <c r="FJW12" s="216"/>
      <c r="FJX12" s="216"/>
      <c r="FJY12" s="120"/>
      <c r="FJZ12" s="251"/>
      <c r="FKA12" s="144"/>
      <c r="FKB12" s="216"/>
      <c r="FKC12" s="216"/>
      <c r="FKD12" s="216"/>
      <c r="FKE12" s="216"/>
      <c r="FKF12" s="216"/>
      <c r="FKG12" s="216"/>
      <c r="FKH12" s="216"/>
      <c r="FKI12" s="216"/>
      <c r="FKJ12" s="216"/>
      <c r="FKK12" s="216"/>
      <c r="FKL12" s="120"/>
      <c r="FKM12" s="251"/>
      <c r="FKN12" s="144"/>
      <c r="FKO12" s="216"/>
      <c r="FKP12" s="216"/>
      <c r="FKQ12" s="216"/>
      <c r="FKR12" s="216"/>
      <c r="FKS12" s="216"/>
      <c r="FKT12" s="216"/>
      <c r="FKU12" s="216"/>
      <c r="FKV12" s="216"/>
      <c r="FKW12" s="216"/>
      <c r="FKX12" s="216"/>
      <c r="FKY12" s="120"/>
      <c r="FKZ12" s="251"/>
      <c r="FLA12" s="144"/>
      <c r="FLB12" s="216"/>
      <c r="FLC12" s="216"/>
      <c r="FLD12" s="216"/>
      <c r="FLE12" s="216"/>
      <c r="FLF12" s="216"/>
      <c r="FLG12" s="216"/>
      <c r="FLH12" s="216"/>
      <c r="FLI12" s="216"/>
      <c r="FLJ12" s="216"/>
      <c r="FLK12" s="216"/>
      <c r="FLL12" s="120"/>
      <c r="FLM12" s="251"/>
      <c r="FLN12" s="144"/>
      <c r="FLO12" s="216"/>
      <c r="FLP12" s="216"/>
      <c r="FLQ12" s="216"/>
      <c r="FLR12" s="216"/>
      <c r="FLS12" s="216"/>
      <c r="FLT12" s="216"/>
      <c r="FLU12" s="216"/>
      <c r="FLV12" s="216"/>
      <c r="FLW12" s="216"/>
      <c r="FLX12" s="216"/>
      <c r="FLY12" s="120"/>
      <c r="FLZ12" s="251"/>
      <c r="FMA12" s="144"/>
      <c r="FMB12" s="216"/>
      <c r="FMC12" s="216"/>
      <c r="FMD12" s="216"/>
      <c r="FME12" s="216"/>
      <c r="FMF12" s="216"/>
      <c r="FMG12" s="216"/>
      <c r="FMH12" s="216"/>
      <c r="FMI12" s="216"/>
      <c r="FMJ12" s="216"/>
      <c r="FMK12" s="216"/>
      <c r="FML12" s="120"/>
      <c r="FMM12" s="251"/>
      <c r="FMN12" s="144"/>
      <c r="FMO12" s="216"/>
      <c r="FMP12" s="216"/>
      <c r="FMQ12" s="216"/>
      <c r="FMR12" s="216"/>
      <c r="FMS12" s="216"/>
      <c r="FMT12" s="216"/>
      <c r="FMU12" s="216"/>
      <c r="FMV12" s="216"/>
      <c r="FMW12" s="216"/>
      <c r="FMX12" s="216"/>
      <c r="FMY12" s="120"/>
      <c r="FMZ12" s="251"/>
      <c r="FNA12" s="144"/>
      <c r="FNB12" s="216"/>
      <c r="FNC12" s="216"/>
      <c r="FND12" s="216"/>
      <c r="FNE12" s="216"/>
      <c r="FNF12" s="216"/>
      <c r="FNG12" s="216"/>
      <c r="FNH12" s="216"/>
      <c r="FNI12" s="216"/>
      <c r="FNJ12" s="216"/>
      <c r="FNK12" s="216"/>
      <c r="FNL12" s="120"/>
      <c r="FNM12" s="251"/>
      <c r="FNN12" s="144"/>
      <c r="FNO12" s="216"/>
      <c r="FNP12" s="216"/>
      <c r="FNQ12" s="216"/>
      <c r="FNR12" s="216"/>
      <c r="FNS12" s="216"/>
      <c r="FNT12" s="216"/>
      <c r="FNU12" s="216"/>
      <c r="FNV12" s="216"/>
      <c r="FNW12" s="216"/>
      <c r="FNX12" s="216"/>
      <c r="FNY12" s="120"/>
      <c r="FNZ12" s="251"/>
      <c r="FOA12" s="144"/>
      <c r="FOB12" s="216"/>
      <c r="FOC12" s="216"/>
      <c r="FOD12" s="216"/>
      <c r="FOE12" s="216"/>
      <c r="FOF12" s="216"/>
      <c r="FOG12" s="216"/>
      <c r="FOH12" s="216"/>
      <c r="FOI12" s="216"/>
      <c r="FOJ12" s="216"/>
      <c r="FOK12" s="216"/>
      <c r="FOL12" s="120"/>
      <c r="FOM12" s="251"/>
      <c r="FON12" s="144"/>
      <c r="FOO12" s="216"/>
      <c r="FOP12" s="216"/>
      <c r="FOQ12" s="216"/>
      <c r="FOR12" s="216"/>
      <c r="FOS12" s="216"/>
      <c r="FOT12" s="216"/>
      <c r="FOU12" s="216"/>
      <c r="FOV12" s="216"/>
      <c r="FOW12" s="216"/>
      <c r="FOX12" s="216"/>
      <c r="FOY12" s="120"/>
      <c r="FOZ12" s="251"/>
      <c r="FPA12" s="144"/>
      <c r="FPB12" s="216"/>
      <c r="FPC12" s="216"/>
      <c r="FPD12" s="216"/>
      <c r="FPE12" s="216"/>
      <c r="FPF12" s="216"/>
      <c r="FPG12" s="216"/>
      <c r="FPH12" s="216"/>
      <c r="FPI12" s="216"/>
      <c r="FPJ12" s="216"/>
      <c r="FPK12" s="216"/>
      <c r="FPL12" s="120"/>
      <c r="FPM12" s="251"/>
      <c r="FPN12" s="144"/>
      <c r="FPO12" s="216"/>
      <c r="FPP12" s="216"/>
      <c r="FPQ12" s="216"/>
      <c r="FPR12" s="216"/>
      <c r="FPS12" s="216"/>
      <c r="FPT12" s="216"/>
      <c r="FPU12" s="216"/>
      <c r="FPV12" s="216"/>
      <c r="FPW12" s="216"/>
      <c r="FPX12" s="216"/>
      <c r="FPY12" s="120"/>
      <c r="FPZ12" s="251"/>
      <c r="FQA12" s="144"/>
      <c r="FQB12" s="216"/>
      <c r="FQC12" s="216"/>
      <c r="FQD12" s="216"/>
      <c r="FQE12" s="216"/>
      <c r="FQF12" s="216"/>
      <c r="FQG12" s="216"/>
      <c r="FQH12" s="216"/>
      <c r="FQI12" s="216"/>
      <c r="FQJ12" s="216"/>
      <c r="FQK12" s="216"/>
      <c r="FQL12" s="120"/>
      <c r="FQM12" s="251"/>
      <c r="FQN12" s="144"/>
      <c r="FQO12" s="216"/>
      <c r="FQP12" s="216"/>
      <c r="FQQ12" s="216"/>
      <c r="FQR12" s="216"/>
      <c r="FQS12" s="216"/>
      <c r="FQT12" s="216"/>
      <c r="FQU12" s="216"/>
      <c r="FQV12" s="216"/>
      <c r="FQW12" s="216"/>
      <c r="FQX12" s="216"/>
      <c r="FQY12" s="120"/>
      <c r="FQZ12" s="251"/>
      <c r="FRA12" s="144"/>
      <c r="FRB12" s="216"/>
      <c r="FRC12" s="216"/>
      <c r="FRD12" s="216"/>
      <c r="FRE12" s="216"/>
      <c r="FRF12" s="216"/>
      <c r="FRG12" s="216"/>
      <c r="FRH12" s="216"/>
      <c r="FRI12" s="216"/>
      <c r="FRJ12" s="216"/>
      <c r="FRK12" s="216"/>
      <c r="FRL12" s="120"/>
      <c r="FRM12" s="251"/>
      <c r="FRN12" s="144"/>
      <c r="FRO12" s="216"/>
      <c r="FRP12" s="216"/>
      <c r="FRQ12" s="216"/>
      <c r="FRR12" s="216"/>
      <c r="FRS12" s="216"/>
      <c r="FRT12" s="216"/>
      <c r="FRU12" s="216"/>
      <c r="FRV12" s="216"/>
      <c r="FRW12" s="216"/>
      <c r="FRX12" s="216"/>
      <c r="FRY12" s="120"/>
      <c r="FRZ12" s="251"/>
      <c r="FSA12" s="144"/>
      <c r="FSB12" s="216"/>
      <c r="FSC12" s="216"/>
      <c r="FSD12" s="216"/>
      <c r="FSE12" s="216"/>
      <c r="FSF12" s="216"/>
      <c r="FSG12" s="216"/>
      <c r="FSH12" s="216"/>
      <c r="FSI12" s="216"/>
      <c r="FSJ12" s="216"/>
      <c r="FSK12" s="216"/>
      <c r="FSL12" s="120"/>
      <c r="FSM12" s="251"/>
      <c r="FSN12" s="144"/>
      <c r="FSO12" s="216"/>
      <c r="FSP12" s="216"/>
      <c r="FSQ12" s="216"/>
      <c r="FSR12" s="216"/>
      <c r="FSS12" s="216"/>
      <c r="FST12" s="216"/>
      <c r="FSU12" s="216"/>
      <c r="FSV12" s="216"/>
      <c r="FSW12" s="216"/>
      <c r="FSX12" s="216"/>
      <c r="FSY12" s="120"/>
      <c r="FSZ12" s="251"/>
      <c r="FTA12" s="144"/>
      <c r="FTB12" s="216"/>
      <c r="FTC12" s="216"/>
      <c r="FTD12" s="216"/>
      <c r="FTE12" s="216"/>
      <c r="FTF12" s="216"/>
      <c r="FTG12" s="216"/>
      <c r="FTH12" s="216"/>
      <c r="FTI12" s="216"/>
      <c r="FTJ12" s="216"/>
      <c r="FTK12" s="216"/>
      <c r="FTL12" s="120"/>
      <c r="FTM12" s="251"/>
      <c r="FTN12" s="144"/>
      <c r="FTO12" s="216"/>
      <c r="FTP12" s="216"/>
      <c r="FTQ12" s="216"/>
      <c r="FTR12" s="216"/>
      <c r="FTS12" s="216"/>
      <c r="FTT12" s="216"/>
      <c r="FTU12" s="216"/>
      <c r="FTV12" s="216"/>
      <c r="FTW12" s="216"/>
      <c r="FTX12" s="216"/>
      <c r="FTY12" s="120"/>
      <c r="FTZ12" s="251"/>
      <c r="FUA12" s="144"/>
      <c r="FUB12" s="216"/>
      <c r="FUC12" s="216"/>
      <c r="FUD12" s="216"/>
      <c r="FUE12" s="216"/>
      <c r="FUF12" s="216"/>
      <c r="FUG12" s="216"/>
      <c r="FUH12" s="216"/>
      <c r="FUI12" s="216"/>
      <c r="FUJ12" s="216"/>
      <c r="FUK12" s="216"/>
      <c r="FUL12" s="120"/>
      <c r="FUM12" s="251"/>
      <c r="FUN12" s="144"/>
      <c r="FUO12" s="216"/>
      <c r="FUP12" s="216"/>
      <c r="FUQ12" s="216"/>
      <c r="FUR12" s="216"/>
      <c r="FUS12" s="216"/>
      <c r="FUT12" s="216"/>
      <c r="FUU12" s="216"/>
      <c r="FUV12" s="216"/>
      <c r="FUW12" s="216"/>
      <c r="FUX12" s="216"/>
      <c r="FUY12" s="120"/>
      <c r="FUZ12" s="251"/>
      <c r="FVA12" s="144"/>
      <c r="FVB12" s="216"/>
      <c r="FVC12" s="216"/>
      <c r="FVD12" s="216"/>
      <c r="FVE12" s="216"/>
      <c r="FVF12" s="216"/>
      <c r="FVG12" s="216"/>
      <c r="FVH12" s="216"/>
      <c r="FVI12" s="216"/>
      <c r="FVJ12" s="216"/>
      <c r="FVK12" s="216"/>
      <c r="FVL12" s="120"/>
      <c r="FVM12" s="251"/>
      <c r="FVN12" s="144"/>
      <c r="FVO12" s="216"/>
      <c r="FVP12" s="216"/>
      <c r="FVQ12" s="216"/>
      <c r="FVR12" s="216"/>
      <c r="FVS12" s="216"/>
      <c r="FVT12" s="216"/>
      <c r="FVU12" s="216"/>
      <c r="FVV12" s="216"/>
      <c r="FVW12" s="216"/>
      <c r="FVX12" s="216"/>
      <c r="FVY12" s="120"/>
      <c r="FVZ12" s="251"/>
      <c r="FWA12" s="144"/>
      <c r="FWB12" s="216"/>
      <c r="FWC12" s="216"/>
      <c r="FWD12" s="216"/>
      <c r="FWE12" s="216"/>
      <c r="FWF12" s="216"/>
      <c r="FWG12" s="216"/>
      <c r="FWH12" s="216"/>
      <c r="FWI12" s="216"/>
      <c r="FWJ12" s="216"/>
      <c r="FWK12" s="216"/>
      <c r="FWL12" s="120"/>
      <c r="FWM12" s="251"/>
      <c r="FWN12" s="144"/>
      <c r="FWO12" s="216"/>
      <c r="FWP12" s="216"/>
      <c r="FWQ12" s="216"/>
      <c r="FWR12" s="216"/>
      <c r="FWS12" s="216"/>
      <c r="FWT12" s="216"/>
      <c r="FWU12" s="216"/>
      <c r="FWV12" s="216"/>
      <c r="FWW12" s="216"/>
      <c r="FWX12" s="216"/>
      <c r="FWY12" s="120"/>
      <c r="FWZ12" s="251"/>
      <c r="FXA12" s="144"/>
      <c r="FXB12" s="216"/>
      <c r="FXC12" s="216"/>
      <c r="FXD12" s="216"/>
      <c r="FXE12" s="216"/>
      <c r="FXF12" s="216"/>
      <c r="FXG12" s="216"/>
      <c r="FXH12" s="216"/>
      <c r="FXI12" s="216"/>
      <c r="FXJ12" s="216"/>
      <c r="FXK12" s="216"/>
      <c r="FXL12" s="120"/>
      <c r="FXM12" s="251"/>
      <c r="FXN12" s="144"/>
      <c r="FXO12" s="216"/>
      <c r="FXP12" s="216"/>
      <c r="FXQ12" s="216"/>
      <c r="FXR12" s="216"/>
      <c r="FXS12" s="216"/>
      <c r="FXT12" s="216"/>
      <c r="FXU12" s="216"/>
      <c r="FXV12" s="216"/>
      <c r="FXW12" s="216"/>
      <c r="FXX12" s="216"/>
      <c r="FXY12" s="120"/>
      <c r="FXZ12" s="251"/>
      <c r="FYA12" s="144"/>
      <c r="FYB12" s="216"/>
      <c r="FYC12" s="216"/>
      <c r="FYD12" s="216"/>
      <c r="FYE12" s="216"/>
      <c r="FYF12" s="216"/>
      <c r="FYG12" s="216"/>
      <c r="FYH12" s="216"/>
      <c r="FYI12" s="216"/>
      <c r="FYJ12" s="216"/>
      <c r="FYK12" s="216"/>
      <c r="FYL12" s="120"/>
      <c r="FYM12" s="251"/>
      <c r="FYN12" s="144"/>
      <c r="FYO12" s="216"/>
      <c r="FYP12" s="216"/>
      <c r="FYQ12" s="216"/>
      <c r="FYR12" s="216"/>
      <c r="FYS12" s="216"/>
      <c r="FYT12" s="216"/>
      <c r="FYU12" s="216"/>
      <c r="FYV12" s="216"/>
      <c r="FYW12" s="216"/>
      <c r="FYX12" s="216"/>
      <c r="FYY12" s="120"/>
      <c r="FYZ12" s="251"/>
      <c r="FZA12" s="144"/>
      <c r="FZB12" s="216"/>
      <c r="FZC12" s="216"/>
      <c r="FZD12" s="216"/>
      <c r="FZE12" s="216"/>
      <c r="FZF12" s="216"/>
      <c r="FZG12" s="216"/>
      <c r="FZH12" s="216"/>
      <c r="FZI12" s="216"/>
      <c r="FZJ12" s="216"/>
      <c r="FZK12" s="216"/>
      <c r="FZL12" s="120"/>
      <c r="FZM12" s="251"/>
      <c r="FZN12" s="144"/>
      <c r="FZO12" s="216"/>
      <c r="FZP12" s="216"/>
      <c r="FZQ12" s="216"/>
      <c r="FZR12" s="216"/>
      <c r="FZS12" s="216"/>
      <c r="FZT12" s="216"/>
      <c r="FZU12" s="216"/>
      <c r="FZV12" s="216"/>
      <c r="FZW12" s="216"/>
      <c r="FZX12" s="216"/>
      <c r="FZY12" s="120"/>
      <c r="FZZ12" s="251"/>
      <c r="GAA12" s="144"/>
      <c r="GAB12" s="216"/>
      <c r="GAC12" s="216"/>
      <c r="GAD12" s="216"/>
      <c r="GAE12" s="216"/>
      <c r="GAF12" s="216"/>
      <c r="GAG12" s="216"/>
      <c r="GAH12" s="216"/>
      <c r="GAI12" s="216"/>
      <c r="GAJ12" s="216"/>
      <c r="GAK12" s="216"/>
      <c r="GAL12" s="120"/>
      <c r="GAM12" s="251"/>
      <c r="GAN12" s="144"/>
      <c r="GAO12" s="216"/>
      <c r="GAP12" s="216"/>
      <c r="GAQ12" s="216"/>
      <c r="GAR12" s="216"/>
      <c r="GAS12" s="216"/>
      <c r="GAT12" s="216"/>
      <c r="GAU12" s="216"/>
      <c r="GAV12" s="216"/>
      <c r="GAW12" s="216"/>
      <c r="GAX12" s="216"/>
      <c r="GAY12" s="120"/>
      <c r="GAZ12" s="251"/>
      <c r="GBA12" s="144"/>
      <c r="GBB12" s="216"/>
      <c r="GBC12" s="216"/>
      <c r="GBD12" s="216"/>
      <c r="GBE12" s="216"/>
      <c r="GBF12" s="216"/>
      <c r="GBG12" s="216"/>
      <c r="GBH12" s="216"/>
      <c r="GBI12" s="216"/>
      <c r="GBJ12" s="216"/>
      <c r="GBK12" s="216"/>
      <c r="GBL12" s="120"/>
      <c r="GBM12" s="251"/>
      <c r="GBN12" s="144"/>
      <c r="GBO12" s="216"/>
      <c r="GBP12" s="216"/>
      <c r="GBQ12" s="216"/>
      <c r="GBR12" s="216"/>
      <c r="GBS12" s="216"/>
      <c r="GBT12" s="216"/>
      <c r="GBU12" s="216"/>
      <c r="GBV12" s="216"/>
      <c r="GBW12" s="216"/>
      <c r="GBX12" s="216"/>
      <c r="GBY12" s="120"/>
      <c r="GBZ12" s="251"/>
      <c r="GCA12" s="144"/>
      <c r="GCB12" s="216"/>
      <c r="GCC12" s="216"/>
      <c r="GCD12" s="216"/>
      <c r="GCE12" s="216"/>
      <c r="GCF12" s="216"/>
      <c r="GCG12" s="216"/>
      <c r="GCH12" s="216"/>
      <c r="GCI12" s="216"/>
      <c r="GCJ12" s="216"/>
      <c r="GCK12" s="216"/>
      <c r="GCL12" s="120"/>
      <c r="GCM12" s="251"/>
      <c r="GCN12" s="144"/>
      <c r="GCO12" s="216"/>
      <c r="GCP12" s="216"/>
      <c r="GCQ12" s="216"/>
      <c r="GCR12" s="216"/>
      <c r="GCS12" s="216"/>
      <c r="GCT12" s="216"/>
      <c r="GCU12" s="216"/>
      <c r="GCV12" s="216"/>
      <c r="GCW12" s="216"/>
      <c r="GCX12" s="216"/>
      <c r="GCY12" s="120"/>
      <c r="GCZ12" s="251"/>
      <c r="GDA12" s="144"/>
      <c r="GDB12" s="216"/>
      <c r="GDC12" s="216"/>
      <c r="GDD12" s="216"/>
      <c r="GDE12" s="216"/>
      <c r="GDF12" s="216"/>
      <c r="GDG12" s="216"/>
      <c r="GDH12" s="216"/>
      <c r="GDI12" s="216"/>
      <c r="GDJ12" s="216"/>
      <c r="GDK12" s="216"/>
      <c r="GDL12" s="120"/>
      <c r="GDM12" s="251"/>
      <c r="GDN12" s="144"/>
      <c r="GDO12" s="216"/>
      <c r="GDP12" s="216"/>
      <c r="GDQ12" s="216"/>
      <c r="GDR12" s="216"/>
      <c r="GDS12" s="216"/>
      <c r="GDT12" s="216"/>
      <c r="GDU12" s="216"/>
      <c r="GDV12" s="216"/>
      <c r="GDW12" s="216"/>
      <c r="GDX12" s="216"/>
      <c r="GDY12" s="120"/>
      <c r="GDZ12" s="251"/>
      <c r="GEA12" s="144"/>
      <c r="GEB12" s="216"/>
      <c r="GEC12" s="216"/>
      <c r="GED12" s="216"/>
      <c r="GEE12" s="216"/>
      <c r="GEF12" s="216"/>
      <c r="GEG12" s="216"/>
      <c r="GEH12" s="216"/>
      <c r="GEI12" s="216"/>
      <c r="GEJ12" s="216"/>
      <c r="GEK12" s="216"/>
      <c r="GEL12" s="120"/>
      <c r="GEM12" s="251"/>
      <c r="GEN12" s="144"/>
      <c r="GEO12" s="216"/>
      <c r="GEP12" s="216"/>
      <c r="GEQ12" s="216"/>
      <c r="GER12" s="216"/>
      <c r="GES12" s="216"/>
      <c r="GET12" s="216"/>
      <c r="GEU12" s="216"/>
      <c r="GEV12" s="216"/>
      <c r="GEW12" s="216"/>
      <c r="GEX12" s="216"/>
      <c r="GEY12" s="120"/>
      <c r="GEZ12" s="251"/>
      <c r="GFA12" s="144"/>
      <c r="GFB12" s="216"/>
      <c r="GFC12" s="216"/>
      <c r="GFD12" s="216"/>
      <c r="GFE12" s="216"/>
      <c r="GFF12" s="216"/>
      <c r="GFG12" s="216"/>
      <c r="GFH12" s="216"/>
      <c r="GFI12" s="216"/>
      <c r="GFJ12" s="216"/>
      <c r="GFK12" s="216"/>
      <c r="GFL12" s="120"/>
      <c r="GFM12" s="251"/>
      <c r="GFN12" s="144"/>
      <c r="GFO12" s="216"/>
      <c r="GFP12" s="216"/>
      <c r="GFQ12" s="216"/>
      <c r="GFR12" s="216"/>
      <c r="GFS12" s="216"/>
      <c r="GFT12" s="216"/>
      <c r="GFU12" s="216"/>
      <c r="GFV12" s="216"/>
      <c r="GFW12" s="216"/>
      <c r="GFX12" s="216"/>
      <c r="GFY12" s="120"/>
      <c r="GFZ12" s="251"/>
      <c r="GGA12" s="144"/>
      <c r="GGB12" s="216"/>
      <c r="GGC12" s="216"/>
      <c r="GGD12" s="216"/>
      <c r="GGE12" s="216"/>
      <c r="GGF12" s="216"/>
      <c r="GGG12" s="216"/>
      <c r="GGH12" s="216"/>
      <c r="GGI12" s="216"/>
      <c r="GGJ12" s="216"/>
      <c r="GGK12" s="216"/>
      <c r="GGL12" s="120"/>
      <c r="GGM12" s="251"/>
      <c r="GGN12" s="144"/>
      <c r="GGO12" s="216"/>
      <c r="GGP12" s="216"/>
      <c r="GGQ12" s="216"/>
      <c r="GGR12" s="216"/>
      <c r="GGS12" s="216"/>
      <c r="GGT12" s="216"/>
      <c r="GGU12" s="216"/>
      <c r="GGV12" s="216"/>
      <c r="GGW12" s="216"/>
      <c r="GGX12" s="216"/>
      <c r="GGY12" s="120"/>
      <c r="GGZ12" s="251"/>
      <c r="GHA12" s="144"/>
      <c r="GHB12" s="216"/>
      <c r="GHC12" s="216"/>
      <c r="GHD12" s="216"/>
      <c r="GHE12" s="216"/>
      <c r="GHF12" s="216"/>
      <c r="GHG12" s="216"/>
      <c r="GHH12" s="216"/>
      <c r="GHI12" s="216"/>
      <c r="GHJ12" s="216"/>
      <c r="GHK12" s="216"/>
      <c r="GHL12" s="120"/>
      <c r="GHM12" s="251"/>
      <c r="GHN12" s="144"/>
      <c r="GHO12" s="216"/>
      <c r="GHP12" s="216"/>
      <c r="GHQ12" s="216"/>
      <c r="GHR12" s="216"/>
      <c r="GHS12" s="216"/>
      <c r="GHT12" s="216"/>
      <c r="GHU12" s="216"/>
      <c r="GHV12" s="216"/>
      <c r="GHW12" s="216"/>
      <c r="GHX12" s="216"/>
      <c r="GHY12" s="120"/>
      <c r="GHZ12" s="251"/>
      <c r="GIA12" s="144"/>
      <c r="GIB12" s="216"/>
      <c r="GIC12" s="216"/>
      <c r="GID12" s="216"/>
      <c r="GIE12" s="216"/>
      <c r="GIF12" s="216"/>
      <c r="GIG12" s="216"/>
      <c r="GIH12" s="216"/>
      <c r="GII12" s="216"/>
      <c r="GIJ12" s="216"/>
      <c r="GIK12" s="216"/>
      <c r="GIL12" s="120"/>
      <c r="GIM12" s="251"/>
      <c r="GIN12" s="144"/>
      <c r="GIO12" s="216"/>
      <c r="GIP12" s="216"/>
      <c r="GIQ12" s="216"/>
      <c r="GIR12" s="216"/>
      <c r="GIS12" s="216"/>
      <c r="GIT12" s="216"/>
      <c r="GIU12" s="216"/>
      <c r="GIV12" s="216"/>
      <c r="GIW12" s="216"/>
      <c r="GIX12" s="216"/>
      <c r="GIY12" s="120"/>
      <c r="GIZ12" s="251"/>
      <c r="GJA12" s="144"/>
      <c r="GJB12" s="216"/>
      <c r="GJC12" s="216"/>
      <c r="GJD12" s="216"/>
      <c r="GJE12" s="216"/>
      <c r="GJF12" s="216"/>
      <c r="GJG12" s="216"/>
      <c r="GJH12" s="216"/>
      <c r="GJI12" s="216"/>
      <c r="GJJ12" s="216"/>
      <c r="GJK12" s="216"/>
      <c r="GJL12" s="120"/>
      <c r="GJM12" s="251"/>
      <c r="GJN12" s="144"/>
      <c r="GJO12" s="216"/>
      <c r="GJP12" s="216"/>
      <c r="GJQ12" s="216"/>
      <c r="GJR12" s="216"/>
      <c r="GJS12" s="216"/>
      <c r="GJT12" s="216"/>
      <c r="GJU12" s="216"/>
      <c r="GJV12" s="216"/>
      <c r="GJW12" s="216"/>
      <c r="GJX12" s="216"/>
      <c r="GJY12" s="120"/>
      <c r="GJZ12" s="251"/>
      <c r="GKA12" s="144"/>
      <c r="GKB12" s="216"/>
      <c r="GKC12" s="216"/>
      <c r="GKD12" s="216"/>
      <c r="GKE12" s="216"/>
      <c r="GKF12" s="216"/>
      <c r="GKG12" s="216"/>
      <c r="GKH12" s="216"/>
      <c r="GKI12" s="216"/>
      <c r="GKJ12" s="216"/>
      <c r="GKK12" s="216"/>
      <c r="GKL12" s="120"/>
      <c r="GKM12" s="251"/>
      <c r="GKN12" s="144"/>
      <c r="GKO12" s="216"/>
      <c r="GKP12" s="216"/>
      <c r="GKQ12" s="216"/>
      <c r="GKR12" s="216"/>
      <c r="GKS12" s="216"/>
      <c r="GKT12" s="216"/>
      <c r="GKU12" s="216"/>
      <c r="GKV12" s="216"/>
      <c r="GKW12" s="216"/>
      <c r="GKX12" s="216"/>
      <c r="GKY12" s="120"/>
      <c r="GKZ12" s="251"/>
      <c r="GLA12" s="144"/>
      <c r="GLB12" s="216"/>
      <c r="GLC12" s="216"/>
      <c r="GLD12" s="216"/>
      <c r="GLE12" s="216"/>
      <c r="GLF12" s="216"/>
      <c r="GLG12" s="216"/>
      <c r="GLH12" s="216"/>
      <c r="GLI12" s="216"/>
      <c r="GLJ12" s="216"/>
      <c r="GLK12" s="216"/>
      <c r="GLL12" s="120"/>
      <c r="GLM12" s="251"/>
      <c r="GLN12" s="144"/>
      <c r="GLO12" s="216"/>
      <c r="GLP12" s="216"/>
      <c r="GLQ12" s="216"/>
      <c r="GLR12" s="216"/>
      <c r="GLS12" s="216"/>
      <c r="GLT12" s="216"/>
      <c r="GLU12" s="216"/>
      <c r="GLV12" s="216"/>
      <c r="GLW12" s="216"/>
      <c r="GLX12" s="216"/>
      <c r="GLY12" s="120"/>
      <c r="GLZ12" s="251"/>
      <c r="GMA12" s="144"/>
      <c r="GMB12" s="216"/>
      <c r="GMC12" s="216"/>
      <c r="GMD12" s="216"/>
      <c r="GME12" s="216"/>
      <c r="GMF12" s="216"/>
      <c r="GMG12" s="216"/>
      <c r="GMH12" s="216"/>
      <c r="GMI12" s="216"/>
      <c r="GMJ12" s="216"/>
      <c r="GMK12" s="216"/>
      <c r="GML12" s="120"/>
      <c r="GMM12" s="251"/>
      <c r="GMN12" s="144"/>
      <c r="GMO12" s="216"/>
      <c r="GMP12" s="216"/>
      <c r="GMQ12" s="216"/>
      <c r="GMR12" s="216"/>
      <c r="GMS12" s="216"/>
      <c r="GMT12" s="216"/>
      <c r="GMU12" s="216"/>
      <c r="GMV12" s="216"/>
      <c r="GMW12" s="216"/>
      <c r="GMX12" s="216"/>
      <c r="GMY12" s="120"/>
      <c r="GMZ12" s="251"/>
      <c r="GNA12" s="144"/>
      <c r="GNB12" s="216"/>
      <c r="GNC12" s="216"/>
      <c r="GND12" s="216"/>
      <c r="GNE12" s="216"/>
      <c r="GNF12" s="216"/>
      <c r="GNG12" s="216"/>
      <c r="GNH12" s="216"/>
      <c r="GNI12" s="216"/>
      <c r="GNJ12" s="216"/>
      <c r="GNK12" s="216"/>
      <c r="GNL12" s="120"/>
      <c r="GNM12" s="251"/>
      <c r="GNN12" s="144"/>
      <c r="GNO12" s="216"/>
      <c r="GNP12" s="216"/>
      <c r="GNQ12" s="216"/>
      <c r="GNR12" s="216"/>
      <c r="GNS12" s="216"/>
      <c r="GNT12" s="216"/>
      <c r="GNU12" s="216"/>
      <c r="GNV12" s="216"/>
      <c r="GNW12" s="216"/>
      <c r="GNX12" s="216"/>
      <c r="GNY12" s="120"/>
      <c r="GNZ12" s="251"/>
      <c r="GOA12" s="144"/>
      <c r="GOB12" s="216"/>
      <c r="GOC12" s="216"/>
      <c r="GOD12" s="216"/>
      <c r="GOE12" s="216"/>
      <c r="GOF12" s="216"/>
      <c r="GOG12" s="216"/>
      <c r="GOH12" s="216"/>
      <c r="GOI12" s="216"/>
      <c r="GOJ12" s="216"/>
      <c r="GOK12" s="216"/>
      <c r="GOL12" s="120"/>
      <c r="GOM12" s="251"/>
      <c r="GON12" s="144"/>
      <c r="GOO12" s="216"/>
      <c r="GOP12" s="216"/>
      <c r="GOQ12" s="216"/>
      <c r="GOR12" s="216"/>
      <c r="GOS12" s="216"/>
      <c r="GOT12" s="216"/>
      <c r="GOU12" s="216"/>
      <c r="GOV12" s="216"/>
      <c r="GOW12" s="216"/>
      <c r="GOX12" s="216"/>
      <c r="GOY12" s="120"/>
      <c r="GOZ12" s="251"/>
      <c r="GPA12" s="144"/>
      <c r="GPB12" s="216"/>
      <c r="GPC12" s="216"/>
      <c r="GPD12" s="216"/>
      <c r="GPE12" s="216"/>
      <c r="GPF12" s="216"/>
      <c r="GPG12" s="216"/>
      <c r="GPH12" s="216"/>
      <c r="GPI12" s="216"/>
      <c r="GPJ12" s="216"/>
      <c r="GPK12" s="216"/>
      <c r="GPL12" s="120"/>
      <c r="GPM12" s="251"/>
      <c r="GPN12" s="144"/>
      <c r="GPO12" s="216"/>
      <c r="GPP12" s="216"/>
      <c r="GPQ12" s="216"/>
      <c r="GPR12" s="216"/>
      <c r="GPS12" s="216"/>
      <c r="GPT12" s="216"/>
      <c r="GPU12" s="216"/>
      <c r="GPV12" s="216"/>
      <c r="GPW12" s="216"/>
      <c r="GPX12" s="216"/>
      <c r="GPY12" s="120"/>
      <c r="GPZ12" s="251"/>
      <c r="GQA12" s="144"/>
      <c r="GQB12" s="216"/>
      <c r="GQC12" s="216"/>
      <c r="GQD12" s="216"/>
      <c r="GQE12" s="216"/>
      <c r="GQF12" s="216"/>
      <c r="GQG12" s="216"/>
      <c r="GQH12" s="216"/>
      <c r="GQI12" s="216"/>
      <c r="GQJ12" s="216"/>
      <c r="GQK12" s="216"/>
      <c r="GQL12" s="120"/>
      <c r="GQM12" s="251"/>
      <c r="GQN12" s="144"/>
      <c r="GQO12" s="216"/>
      <c r="GQP12" s="216"/>
      <c r="GQQ12" s="216"/>
      <c r="GQR12" s="216"/>
      <c r="GQS12" s="216"/>
      <c r="GQT12" s="216"/>
      <c r="GQU12" s="216"/>
      <c r="GQV12" s="216"/>
      <c r="GQW12" s="216"/>
      <c r="GQX12" s="216"/>
      <c r="GQY12" s="120"/>
      <c r="GQZ12" s="251"/>
      <c r="GRA12" s="144"/>
      <c r="GRB12" s="216"/>
      <c r="GRC12" s="216"/>
      <c r="GRD12" s="216"/>
      <c r="GRE12" s="216"/>
      <c r="GRF12" s="216"/>
      <c r="GRG12" s="216"/>
      <c r="GRH12" s="216"/>
      <c r="GRI12" s="216"/>
      <c r="GRJ12" s="216"/>
      <c r="GRK12" s="216"/>
      <c r="GRL12" s="120"/>
      <c r="GRM12" s="251"/>
      <c r="GRN12" s="144"/>
      <c r="GRO12" s="216"/>
      <c r="GRP12" s="216"/>
      <c r="GRQ12" s="216"/>
      <c r="GRR12" s="216"/>
      <c r="GRS12" s="216"/>
      <c r="GRT12" s="216"/>
      <c r="GRU12" s="216"/>
      <c r="GRV12" s="216"/>
      <c r="GRW12" s="216"/>
      <c r="GRX12" s="216"/>
      <c r="GRY12" s="120"/>
      <c r="GRZ12" s="251"/>
      <c r="GSA12" s="144"/>
      <c r="GSB12" s="216"/>
      <c r="GSC12" s="216"/>
      <c r="GSD12" s="216"/>
      <c r="GSE12" s="216"/>
      <c r="GSF12" s="216"/>
      <c r="GSG12" s="216"/>
      <c r="GSH12" s="216"/>
      <c r="GSI12" s="216"/>
      <c r="GSJ12" s="216"/>
      <c r="GSK12" s="216"/>
      <c r="GSL12" s="120"/>
      <c r="GSM12" s="251"/>
      <c r="GSN12" s="144"/>
      <c r="GSO12" s="216"/>
      <c r="GSP12" s="216"/>
      <c r="GSQ12" s="216"/>
      <c r="GSR12" s="216"/>
      <c r="GSS12" s="216"/>
      <c r="GST12" s="216"/>
      <c r="GSU12" s="216"/>
      <c r="GSV12" s="216"/>
      <c r="GSW12" s="216"/>
      <c r="GSX12" s="216"/>
      <c r="GSY12" s="120"/>
      <c r="GSZ12" s="251"/>
      <c r="GTA12" s="144"/>
      <c r="GTB12" s="216"/>
      <c r="GTC12" s="216"/>
      <c r="GTD12" s="216"/>
      <c r="GTE12" s="216"/>
      <c r="GTF12" s="216"/>
      <c r="GTG12" s="216"/>
      <c r="GTH12" s="216"/>
      <c r="GTI12" s="216"/>
      <c r="GTJ12" s="216"/>
      <c r="GTK12" s="216"/>
      <c r="GTL12" s="120"/>
      <c r="GTM12" s="251"/>
      <c r="GTN12" s="144"/>
      <c r="GTO12" s="216"/>
      <c r="GTP12" s="216"/>
      <c r="GTQ12" s="216"/>
      <c r="GTR12" s="216"/>
      <c r="GTS12" s="216"/>
      <c r="GTT12" s="216"/>
      <c r="GTU12" s="216"/>
      <c r="GTV12" s="216"/>
      <c r="GTW12" s="216"/>
      <c r="GTX12" s="216"/>
      <c r="GTY12" s="120"/>
      <c r="GTZ12" s="251"/>
      <c r="GUA12" s="144"/>
      <c r="GUB12" s="216"/>
      <c r="GUC12" s="216"/>
      <c r="GUD12" s="216"/>
      <c r="GUE12" s="216"/>
      <c r="GUF12" s="216"/>
      <c r="GUG12" s="216"/>
      <c r="GUH12" s="216"/>
      <c r="GUI12" s="216"/>
      <c r="GUJ12" s="216"/>
      <c r="GUK12" s="216"/>
      <c r="GUL12" s="120"/>
      <c r="GUM12" s="251"/>
      <c r="GUN12" s="144"/>
      <c r="GUO12" s="216"/>
      <c r="GUP12" s="216"/>
      <c r="GUQ12" s="216"/>
      <c r="GUR12" s="216"/>
      <c r="GUS12" s="216"/>
      <c r="GUT12" s="216"/>
      <c r="GUU12" s="216"/>
      <c r="GUV12" s="216"/>
      <c r="GUW12" s="216"/>
      <c r="GUX12" s="216"/>
      <c r="GUY12" s="120"/>
      <c r="GUZ12" s="251"/>
      <c r="GVA12" s="144"/>
      <c r="GVB12" s="216"/>
      <c r="GVC12" s="216"/>
      <c r="GVD12" s="216"/>
      <c r="GVE12" s="216"/>
      <c r="GVF12" s="216"/>
      <c r="GVG12" s="216"/>
      <c r="GVH12" s="216"/>
      <c r="GVI12" s="216"/>
      <c r="GVJ12" s="216"/>
      <c r="GVK12" s="216"/>
      <c r="GVL12" s="120"/>
      <c r="GVM12" s="251"/>
      <c r="GVN12" s="144"/>
      <c r="GVO12" s="216"/>
      <c r="GVP12" s="216"/>
      <c r="GVQ12" s="216"/>
      <c r="GVR12" s="216"/>
      <c r="GVS12" s="216"/>
      <c r="GVT12" s="216"/>
      <c r="GVU12" s="216"/>
      <c r="GVV12" s="216"/>
      <c r="GVW12" s="216"/>
      <c r="GVX12" s="216"/>
      <c r="GVY12" s="120"/>
      <c r="GVZ12" s="251"/>
      <c r="GWA12" s="144"/>
      <c r="GWB12" s="216"/>
      <c r="GWC12" s="216"/>
      <c r="GWD12" s="216"/>
      <c r="GWE12" s="216"/>
      <c r="GWF12" s="216"/>
      <c r="GWG12" s="216"/>
      <c r="GWH12" s="216"/>
      <c r="GWI12" s="216"/>
      <c r="GWJ12" s="216"/>
      <c r="GWK12" s="216"/>
      <c r="GWL12" s="120"/>
      <c r="GWM12" s="251"/>
      <c r="GWN12" s="144"/>
      <c r="GWO12" s="216"/>
      <c r="GWP12" s="216"/>
      <c r="GWQ12" s="216"/>
      <c r="GWR12" s="216"/>
      <c r="GWS12" s="216"/>
      <c r="GWT12" s="216"/>
      <c r="GWU12" s="216"/>
      <c r="GWV12" s="216"/>
      <c r="GWW12" s="216"/>
      <c r="GWX12" s="216"/>
      <c r="GWY12" s="120"/>
      <c r="GWZ12" s="251"/>
      <c r="GXA12" s="144"/>
      <c r="GXB12" s="216"/>
      <c r="GXC12" s="216"/>
      <c r="GXD12" s="216"/>
      <c r="GXE12" s="216"/>
      <c r="GXF12" s="216"/>
      <c r="GXG12" s="216"/>
      <c r="GXH12" s="216"/>
      <c r="GXI12" s="216"/>
      <c r="GXJ12" s="216"/>
      <c r="GXK12" s="216"/>
      <c r="GXL12" s="120"/>
      <c r="GXM12" s="251"/>
      <c r="GXN12" s="144"/>
      <c r="GXO12" s="216"/>
      <c r="GXP12" s="216"/>
      <c r="GXQ12" s="216"/>
      <c r="GXR12" s="216"/>
      <c r="GXS12" s="216"/>
      <c r="GXT12" s="216"/>
      <c r="GXU12" s="216"/>
      <c r="GXV12" s="216"/>
      <c r="GXW12" s="216"/>
      <c r="GXX12" s="216"/>
      <c r="GXY12" s="120"/>
      <c r="GXZ12" s="251"/>
      <c r="GYA12" s="144"/>
      <c r="GYB12" s="216"/>
      <c r="GYC12" s="216"/>
      <c r="GYD12" s="216"/>
      <c r="GYE12" s="216"/>
      <c r="GYF12" s="216"/>
      <c r="GYG12" s="216"/>
      <c r="GYH12" s="216"/>
      <c r="GYI12" s="216"/>
      <c r="GYJ12" s="216"/>
      <c r="GYK12" s="216"/>
      <c r="GYL12" s="120"/>
      <c r="GYM12" s="251"/>
      <c r="GYN12" s="144"/>
      <c r="GYO12" s="216"/>
      <c r="GYP12" s="216"/>
      <c r="GYQ12" s="216"/>
      <c r="GYR12" s="216"/>
      <c r="GYS12" s="216"/>
      <c r="GYT12" s="216"/>
      <c r="GYU12" s="216"/>
      <c r="GYV12" s="216"/>
      <c r="GYW12" s="216"/>
      <c r="GYX12" s="216"/>
      <c r="GYY12" s="120"/>
      <c r="GYZ12" s="251"/>
      <c r="GZA12" s="144"/>
      <c r="GZB12" s="216"/>
      <c r="GZC12" s="216"/>
      <c r="GZD12" s="216"/>
      <c r="GZE12" s="216"/>
      <c r="GZF12" s="216"/>
      <c r="GZG12" s="216"/>
      <c r="GZH12" s="216"/>
      <c r="GZI12" s="216"/>
      <c r="GZJ12" s="216"/>
      <c r="GZK12" s="216"/>
      <c r="GZL12" s="120"/>
      <c r="GZM12" s="251"/>
      <c r="GZN12" s="144"/>
      <c r="GZO12" s="216"/>
      <c r="GZP12" s="216"/>
      <c r="GZQ12" s="216"/>
      <c r="GZR12" s="216"/>
      <c r="GZS12" s="216"/>
      <c r="GZT12" s="216"/>
      <c r="GZU12" s="216"/>
      <c r="GZV12" s="216"/>
      <c r="GZW12" s="216"/>
      <c r="GZX12" s="216"/>
      <c r="GZY12" s="120"/>
      <c r="GZZ12" s="251"/>
      <c r="HAA12" s="144"/>
      <c r="HAB12" s="216"/>
      <c r="HAC12" s="216"/>
      <c r="HAD12" s="216"/>
      <c r="HAE12" s="216"/>
      <c r="HAF12" s="216"/>
      <c r="HAG12" s="216"/>
      <c r="HAH12" s="216"/>
      <c r="HAI12" s="216"/>
      <c r="HAJ12" s="216"/>
      <c r="HAK12" s="216"/>
      <c r="HAL12" s="120"/>
      <c r="HAM12" s="251"/>
      <c r="HAN12" s="144"/>
      <c r="HAO12" s="216"/>
      <c r="HAP12" s="216"/>
      <c r="HAQ12" s="216"/>
      <c r="HAR12" s="216"/>
      <c r="HAS12" s="216"/>
      <c r="HAT12" s="216"/>
      <c r="HAU12" s="216"/>
      <c r="HAV12" s="216"/>
      <c r="HAW12" s="216"/>
      <c r="HAX12" s="216"/>
      <c r="HAY12" s="120"/>
      <c r="HAZ12" s="251"/>
      <c r="HBA12" s="144"/>
      <c r="HBB12" s="216"/>
      <c r="HBC12" s="216"/>
      <c r="HBD12" s="216"/>
      <c r="HBE12" s="216"/>
      <c r="HBF12" s="216"/>
      <c r="HBG12" s="216"/>
      <c r="HBH12" s="216"/>
      <c r="HBI12" s="216"/>
      <c r="HBJ12" s="216"/>
      <c r="HBK12" s="216"/>
      <c r="HBL12" s="120"/>
      <c r="HBM12" s="251"/>
      <c r="HBN12" s="144"/>
      <c r="HBO12" s="216"/>
      <c r="HBP12" s="216"/>
      <c r="HBQ12" s="216"/>
      <c r="HBR12" s="216"/>
      <c r="HBS12" s="216"/>
      <c r="HBT12" s="216"/>
      <c r="HBU12" s="216"/>
      <c r="HBV12" s="216"/>
      <c r="HBW12" s="216"/>
      <c r="HBX12" s="216"/>
      <c r="HBY12" s="120"/>
      <c r="HBZ12" s="251"/>
      <c r="HCA12" s="144"/>
      <c r="HCB12" s="216"/>
      <c r="HCC12" s="216"/>
      <c r="HCD12" s="216"/>
      <c r="HCE12" s="216"/>
      <c r="HCF12" s="216"/>
      <c r="HCG12" s="216"/>
      <c r="HCH12" s="216"/>
      <c r="HCI12" s="216"/>
      <c r="HCJ12" s="216"/>
      <c r="HCK12" s="216"/>
      <c r="HCL12" s="120"/>
      <c r="HCM12" s="251"/>
      <c r="HCN12" s="144"/>
      <c r="HCO12" s="216"/>
      <c r="HCP12" s="216"/>
      <c r="HCQ12" s="216"/>
      <c r="HCR12" s="216"/>
      <c r="HCS12" s="216"/>
      <c r="HCT12" s="216"/>
      <c r="HCU12" s="216"/>
      <c r="HCV12" s="216"/>
      <c r="HCW12" s="216"/>
      <c r="HCX12" s="216"/>
      <c r="HCY12" s="120"/>
      <c r="HCZ12" s="251"/>
      <c r="HDA12" s="144"/>
      <c r="HDB12" s="216"/>
      <c r="HDC12" s="216"/>
      <c r="HDD12" s="216"/>
      <c r="HDE12" s="216"/>
      <c r="HDF12" s="216"/>
      <c r="HDG12" s="216"/>
      <c r="HDH12" s="216"/>
      <c r="HDI12" s="216"/>
      <c r="HDJ12" s="216"/>
      <c r="HDK12" s="216"/>
      <c r="HDL12" s="120"/>
      <c r="HDM12" s="251"/>
      <c r="HDN12" s="144"/>
      <c r="HDO12" s="216"/>
      <c r="HDP12" s="216"/>
      <c r="HDQ12" s="216"/>
      <c r="HDR12" s="216"/>
      <c r="HDS12" s="216"/>
      <c r="HDT12" s="216"/>
      <c r="HDU12" s="216"/>
      <c r="HDV12" s="216"/>
      <c r="HDW12" s="216"/>
      <c r="HDX12" s="216"/>
      <c r="HDY12" s="120"/>
      <c r="HDZ12" s="251"/>
      <c r="HEA12" s="144"/>
      <c r="HEB12" s="216"/>
      <c r="HEC12" s="216"/>
      <c r="HED12" s="216"/>
      <c r="HEE12" s="216"/>
      <c r="HEF12" s="216"/>
      <c r="HEG12" s="216"/>
      <c r="HEH12" s="216"/>
      <c r="HEI12" s="216"/>
      <c r="HEJ12" s="216"/>
      <c r="HEK12" s="216"/>
      <c r="HEL12" s="120"/>
      <c r="HEM12" s="251"/>
      <c r="HEN12" s="144"/>
      <c r="HEO12" s="216"/>
      <c r="HEP12" s="216"/>
      <c r="HEQ12" s="216"/>
      <c r="HER12" s="216"/>
      <c r="HES12" s="216"/>
      <c r="HET12" s="216"/>
      <c r="HEU12" s="216"/>
      <c r="HEV12" s="216"/>
      <c r="HEW12" s="216"/>
      <c r="HEX12" s="216"/>
      <c r="HEY12" s="120"/>
      <c r="HEZ12" s="251"/>
      <c r="HFA12" s="144"/>
      <c r="HFB12" s="216"/>
      <c r="HFC12" s="216"/>
      <c r="HFD12" s="216"/>
      <c r="HFE12" s="216"/>
      <c r="HFF12" s="216"/>
      <c r="HFG12" s="216"/>
      <c r="HFH12" s="216"/>
      <c r="HFI12" s="216"/>
      <c r="HFJ12" s="216"/>
      <c r="HFK12" s="216"/>
      <c r="HFL12" s="120"/>
      <c r="HFM12" s="251"/>
      <c r="HFN12" s="144"/>
      <c r="HFO12" s="216"/>
      <c r="HFP12" s="216"/>
      <c r="HFQ12" s="216"/>
      <c r="HFR12" s="216"/>
      <c r="HFS12" s="216"/>
      <c r="HFT12" s="216"/>
      <c r="HFU12" s="216"/>
      <c r="HFV12" s="216"/>
      <c r="HFW12" s="216"/>
      <c r="HFX12" s="216"/>
      <c r="HFY12" s="120"/>
      <c r="HFZ12" s="251"/>
      <c r="HGA12" s="144"/>
      <c r="HGB12" s="216"/>
      <c r="HGC12" s="216"/>
      <c r="HGD12" s="216"/>
      <c r="HGE12" s="216"/>
      <c r="HGF12" s="216"/>
      <c r="HGG12" s="216"/>
      <c r="HGH12" s="216"/>
      <c r="HGI12" s="216"/>
      <c r="HGJ12" s="216"/>
      <c r="HGK12" s="216"/>
      <c r="HGL12" s="120"/>
      <c r="HGM12" s="251"/>
      <c r="HGN12" s="144"/>
      <c r="HGO12" s="216"/>
      <c r="HGP12" s="216"/>
      <c r="HGQ12" s="216"/>
      <c r="HGR12" s="216"/>
      <c r="HGS12" s="216"/>
      <c r="HGT12" s="216"/>
      <c r="HGU12" s="216"/>
      <c r="HGV12" s="216"/>
      <c r="HGW12" s="216"/>
      <c r="HGX12" s="216"/>
      <c r="HGY12" s="120"/>
      <c r="HGZ12" s="251"/>
      <c r="HHA12" s="144"/>
      <c r="HHB12" s="216"/>
      <c r="HHC12" s="216"/>
      <c r="HHD12" s="216"/>
      <c r="HHE12" s="216"/>
      <c r="HHF12" s="216"/>
      <c r="HHG12" s="216"/>
      <c r="HHH12" s="216"/>
      <c r="HHI12" s="216"/>
      <c r="HHJ12" s="216"/>
      <c r="HHK12" s="216"/>
      <c r="HHL12" s="120"/>
      <c r="HHM12" s="251"/>
      <c r="HHN12" s="144"/>
      <c r="HHO12" s="216"/>
      <c r="HHP12" s="216"/>
      <c r="HHQ12" s="216"/>
      <c r="HHR12" s="216"/>
      <c r="HHS12" s="216"/>
      <c r="HHT12" s="216"/>
      <c r="HHU12" s="216"/>
      <c r="HHV12" s="216"/>
      <c r="HHW12" s="216"/>
      <c r="HHX12" s="216"/>
      <c r="HHY12" s="120"/>
      <c r="HHZ12" s="251"/>
      <c r="HIA12" s="144"/>
      <c r="HIB12" s="216"/>
      <c r="HIC12" s="216"/>
      <c r="HID12" s="216"/>
      <c r="HIE12" s="216"/>
      <c r="HIF12" s="216"/>
      <c r="HIG12" s="216"/>
      <c r="HIH12" s="216"/>
      <c r="HII12" s="216"/>
      <c r="HIJ12" s="216"/>
      <c r="HIK12" s="216"/>
      <c r="HIL12" s="120"/>
      <c r="HIM12" s="251"/>
      <c r="HIN12" s="144"/>
      <c r="HIO12" s="216"/>
      <c r="HIP12" s="216"/>
      <c r="HIQ12" s="216"/>
      <c r="HIR12" s="216"/>
      <c r="HIS12" s="216"/>
      <c r="HIT12" s="216"/>
      <c r="HIU12" s="216"/>
      <c r="HIV12" s="216"/>
      <c r="HIW12" s="216"/>
      <c r="HIX12" s="216"/>
      <c r="HIY12" s="120"/>
      <c r="HIZ12" s="251"/>
      <c r="HJA12" s="144"/>
      <c r="HJB12" s="216"/>
      <c r="HJC12" s="216"/>
      <c r="HJD12" s="216"/>
      <c r="HJE12" s="216"/>
      <c r="HJF12" s="216"/>
      <c r="HJG12" s="216"/>
      <c r="HJH12" s="216"/>
      <c r="HJI12" s="216"/>
      <c r="HJJ12" s="216"/>
      <c r="HJK12" s="216"/>
      <c r="HJL12" s="120"/>
      <c r="HJM12" s="251"/>
      <c r="HJN12" s="144"/>
      <c r="HJO12" s="216"/>
      <c r="HJP12" s="216"/>
      <c r="HJQ12" s="216"/>
      <c r="HJR12" s="216"/>
      <c r="HJS12" s="216"/>
      <c r="HJT12" s="216"/>
      <c r="HJU12" s="216"/>
      <c r="HJV12" s="216"/>
      <c r="HJW12" s="216"/>
      <c r="HJX12" s="216"/>
      <c r="HJY12" s="120"/>
      <c r="HJZ12" s="251"/>
      <c r="HKA12" s="144"/>
      <c r="HKB12" s="216"/>
      <c r="HKC12" s="216"/>
      <c r="HKD12" s="216"/>
      <c r="HKE12" s="216"/>
      <c r="HKF12" s="216"/>
      <c r="HKG12" s="216"/>
      <c r="HKH12" s="216"/>
      <c r="HKI12" s="216"/>
      <c r="HKJ12" s="216"/>
      <c r="HKK12" s="216"/>
      <c r="HKL12" s="120"/>
      <c r="HKM12" s="251"/>
      <c r="HKN12" s="144"/>
      <c r="HKO12" s="216"/>
      <c r="HKP12" s="216"/>
      <c r="HKQ12" s="216"/>
      <c r="HKR12" s="216"/>
      <c r="HKS12" s="216"/>
      <c r="HKT12" s="216"/>
      <c r="HKU12" s="216"/>
      <c r="HKV12" s="216"/>
      <c r="HKW12" s="216"/>
      <c r="HKX12" s="216"/>
      <c r="HKY12" s="120"/>
      <c r="HKZ12" s="251"/>
      <c r="HLA12" s="144"/>
      <c r="HLB12" s="216"/>
      <c r="HLC12" s="216"/>
      <c r="HLD12" s="216"/>
      <c r="HLE12" s="216"/>
      <c r="HLF12" s="216"/>
      <c r="HLG12" s="216"/>
      <c r="HLH12" s="216"/>
      <c r="HLI12" s="216"/>
      <c r="HLJ12" s="216"/>
      <c r="HLK12" s="216"/>
      <c r="HLL12" s="120"/>
      <c r="HLM12" s="251"/>
      <c r="HLN12" s="144"/>
      <c r="HLO12" s="216"/>
      <c r="HLP12" s="216"/>
      <c r="HLQ12" s="216"/>
      <c r="HLR12" s="216"/>
      <c r="HLS12" s="216"/>
      <c r="HLT12" s="216"/>
      <c r="HLU12" s="216"/>
      <c r="HLV12" s="216"/>
      <c r="HLW12" s="216"/>
      <c r="HLX12" s="216"/>
      <c r="HLY12" s="120"/>
      <c r="HLZ12" s="251"/>
      <c r="HMA12" s="144"/>
      <c r="HMB12" s="216"/>
      <c r="HMC12" s="216"/>
      <c r="HMD12" s="216"/>
      <c r="HME12" s="216"/>
      <c r="HMF12" s="216"/>
      <c r="HMG12" s="216"/>
      <c r="HMH12" s="216"/>
      <c r="HMI12" s="216"/>
      <c r="HMJ12" s="216"/>
      <c r="HMK12" s="216"/>
      <c r="HML12" s="120"/>
      <c r="HMM12" s="251"/>
      <c r="HMN12" s="144"/>
      <c r="HMO12" s="216"/>
      <c r="HMP12" s="216"/>
      <c r="HMQ12" s="216"/>
      <c r="HMR12" s="216"/>
      <c r="HMS12" s="216"/>
      <c r="HMT12" s="216"/>
      <c r="HMU12" s="216"/>
      <c r="HMV12" s="216"/>
      <c r="HMW12" s="216"/>
      <c r="HMX12" s="216"/>
      <c r="HMY12" s="120"/>
      <c r="HMZ12" s="251"/>
      <c r="HNA12" s="144"/>
      <c r="HNB12" s="216"/>
      <c r="HNC12" s="216"/>
      <c r="HND12" s="216"/>
      <c r="HNE12" s="216"/>
      <c r="HNF12" s="216"/>
      <c r="HNG12" s="216"/>
      <c r="HNH12" s="216"/>
      <c r="HNI12" s="216"/>
      <c r="HNJ12" s="216"/>
      <c r="HNK12" s="216"/>
      <c r="HNL12" s="120"/>
      <c r="HNM12" s="251"/>
      <c r="HNN12" s="144"/>
      <c r="HNO12" s="216"/>
      <c r="HNP12" s="216"/>
      <c r="HNQ12" s="216"/>
      <c r="HNR12" s="216"/>
      <c r="HNS12" s="216"/>
      <c r="HNT12" s="216"/>
      <c r="HNU12" s="216"/>
      <c r="HNV12" s="216"/>
      <c r="HNW12" s="216"/>
      <c r="HNX12" s="216"/>
      <c r="HNY12" s="120"/>
      <c r="HNZ12" s="251"/>
      <c r="HOA12" s="144"/>
      <c r="HOB12" s="216"/>
      <c r="HOC12" s="216"/>
      <c r="HOD12" s="216"/>
      <c r="HOE12" s="216"/>
      <c r="HOF12" s="216"/>
      <c r="HOG12" s="216"/>
      <c r="HOH12" s="216"/>
      <c r="HOI12" s="216"/>
      <c r="HOJ12" s="216"/>
      <c r="HOK12" s="216"/>
      <c r="HOL12" s="120"/>
      <c r="HOM12" s="251"/>
      <c r="HON12" s="144"/>
      <c r="HOO12" s="216"/>
      <c r="HOP12" s="216"/>
      <c r="HOQ12" s="216"/>
      <c r="HOR12" s="216"/>
      <c r="HOS12" s="216"/>
      <c r="HOT12" s="216"/>
      <c r="HOU12" s="216"/>
      <c r="HOV12" s="216"/>
      <c r="HOW12" s="216"/>
      <c r="HOX12" s="216"/>
      <c r="HOY12" s="120"/>
      <c r="HOZ12" s="251"/>
      <c r="HPA12" s="144"/>
      <c r="HPB12" s="216"/>
      <c r="HPC12" s="216"/>
      <c r="HPD12" s="216"/>
      <c r="HPE12" s="216"/>
      <c r="HPF12" s="216"/>
      <c r="HPG12" s="216"/>
      <c r="HPH12" s="216"/>
      <c r="HPI12" s="216"/>
      <c r="HPJ12" s="216"/>
      <c r="HPK12" s="216"/>
      <c r="HPL12" s="120"/>
      <c r="HPM12" s="251"/>
      <c r="HPN12" s="144"/>
      <c r="HPO12" s="216"/>
      <c r="HPP12" s="216"/>
      <c r="HPQ12" s="216"/>
      <c r="HPR12" s="216"/>
      <c r="HPS12" s="216"/>
      <c r="HPT12" s="216"/>
      <c r="HPU12" s="216"/>
      <c r="HPV12" s="216"/>
      <c r="HPW12" s="216"/>
      <c r="HPX12" s="216"/>
      <c r="HPY12" s="120"/>
      <c r="HPZ12" s="251"/>
      <c r="HQA12" s="144"/>
      <c r="HQB12" s="216"/>
      <c r="HQC12" s="216"/>
      <c r="HQD12" s="216"/>
      <c r="HQE12" s="216"/>
      <c r="HQF12" s="216"/>
      <c r="HQG12" s="216"/>
      <c r="HQH12" s="216"/>
      <c r="HQI12" s="216"/>
      <c r="HQJ12" s="216"/>
      <c r="HQK12" s="216"/>
      <c r="HQL12" s="120"/>
      <c r="HQM12" s="251"/>
      <c r="HQN12" s="144"/>
      <c r="HQO12" s="216"/>
      <c r="HQP12" s="216"/>
      <c r="HQQ12" s="216"/>
      <c r="HQR12" s="216"/>
      <c r="HQS12" s="216"/>
      <c r="HQT12" s="216"/>
      <c r="HQU12" s="216"/>
      <c r="HQV12" s="216"/>
      <c r="HQW12" s="216"/>
      <c r="HQX12" s="216"/>
      <c r="HQY12" s="120"/>
      <c r="HQZ12" s="251"/>
      <c r="HRA12" s="144"/>
      <c r="HRB12" s="216"/>
      <c r="HRC12" s="216"/>
      <c r="HRD12" s="216"/>
      <c r="HRE12" s="216"/>
      <c r="HRF12" s="216"/>
      <c r="HRG12" s="216"/>
      <c r="HRH12" s="216"/>
      <c r="HRI12" s="216"/>
      <c r="HRJ12" s="216"/>
      <c r="HRK12" s="216"/>
      <c r="HRL12" s="120"/>
      <c r="HRM12" s="251"/>
      <c r="HRN12" s="144"/>
      <c r="HRO12" s="216"/>
      <c r="HRP12" s="216"/>
      <c r="HRQ12" s="216"/>
      <c r="HRR12" s="216"/>
      <c r="HRS12" s="216"/>
      <c r="HRT12" s="216"/>
      <c r="HRU12" s="216"/>
      <c r="HRV12" s="216"/>
      <c r="HRW12" s="216"/>
      <c r="HRX12" s="216"/>
      <c r="HRY12" s="120"/>
      <c r="HRZ12" s="251"/>
      <c r="HSA12" s="144"/>
      <c r="HSB12" s="216"/>
      <c r="HSC12" s="216"/>
      <c r="HSD12" s="216"/>
      <c r="HSE12" s="216"/>
      <c r="HSF12" s="216"/>
      <c r="HSG12" s="216"/>
      <c r="HSH12" s="216"/>
      <c r="HSI12" s="216"/>
      <c r="HSJ12" s="216"/>
      <c r="HSK12" s="216"/>
      <c r="HSL12" s="120"/>
      <c r="HSM12" s="251"/>
      <c r="HSN12" s="144"/>
      <c r="HSO12" s="216"/>
      <c r="HSP12" s="216"/>
      <c r="HSQ12" s="216"/>
      <c r="HSR12" s="216"/>
      <c r="HSS12" s="216"/>
      <c r="HST12" s="216"/>
      <c r="HSU12" s="216"/>
      <c r="HSV12" s="216"/>
      <c r="HSW12" s="216"/>
      <c r="HSX12" s="216"/>
      <c r="HSY12" s="120"/>
      <c r="HSZ12" s="251"/>
      <c r="HTA12" s="144"/>
      <c r="HTB12" s="216"/>
      <c r="HTC12" s="216"/>
      <c r="HTD12" s="216"/>
      <c r="HTE12" s="216"/>
      <c r="HTF12" s="216"/>
      <c r="HTG12" s="216"/>
      <c r="HTH12" s="216"/>
      <c r="HTI12" s="216"/>
      <c r="HTJ12" s="216"/>
      <c r="HTK12" s="216"/>
      <c r="HTL12" s="120"/>
      <c r="HTM12" s="251"/>
      <c r="HTN12" s="144"/>
      <c r="HTO12" s="216"/>
      <c r="HTP12" s="216"/>
      <c r="HTQ12" s="216"/>
      <c r="HTR12" s="216"/>
      <c r="HTS12" s="216"/>
      <c r="HTT12" s="216"/>
      <c r="HTU12" s="216"/>
      <c r="HTV12" s="216"/>
      <c r="HTW12" s="216"/>
      <c r="HTX12" s="216"/>
      <c r="HTY12" s="120"/>
      <c r="HTZ12" s="251"/>
      <c r="HUA12" s="144"/>
      <c r="HUB12" s="216"/>
      <c r="HUC12" s="216"/>
      <c r="HUD12" s="216"/>
      <c r="HUE12" s="216"/>
      <c r="HUF12" s="216"/>
      <c r="HUG12" s="216"/>
      <c r="HUH12" s="216"/>
      <c r="HUI12" s="216"/>
      <c r="HUJ12" s="216"/>
      <c r="HUK12" s="216"/>
      <c r="HUL12" s="120"/>
      <c r="HUM12" s="251"/>
      <c r="HUN12" s="144"/>
      <c r="HUO12" s="216"/>
      <c r="HUP12" s="216"/>
      <c r="HUQ12" s="216"/>
      <c r="HUR12" s="216"/>
      <c r="HUS12" s="216"/>
      <c r="HUT12" s="216"/>
      <c r="HUU12" s="216"/>
      <c r="HUV12" s="216"/>
      <c r="HUW12" s="216"/>
      <c r="HUX12" s="216"/>
      <c r="HUY12" s="120"/>
      <c r="HUZ12" s="251"/>
      <c r="HVA12" s="144"/>
      <c r="HVB12" s="216"/>
      <c r="HVC12" s="216"/>
      <c r="HVD12" s="216"/>
      <c r="HVE12" s="216"/>
      <c r="HVF12" s="216"/>
      <c r="HVG12" s="216"/>
      <c r="HVH12" s="216"/>
      <c r="HVI12" s="216"/>
      <c r="HVJ12" s="216"/>
      <c r="HVK12" s="216"/>
      <c r="HVL12" s="120"/>
      <c r="HVM12" s="251"/>
      <c r="HVN12" s="144"/>
      <c r="HVO12" s="216"/>
      <c r="HVP12" s="216"/>
      <c r="HVQ12" s="216"/>
      <c r="HVR12" s="216"/>
      <c r="HVS12" s="216"/>
      <c r="HVT12" s="216"/>
      <c r="HVU12" s="216"/>
      <c r="HVV12" s="216"/>
      <c r="HVW12" s="216"/>
      <c r="HVX12" s="216"/>
      <c r="HVY12" s="120"/>
      <c r="HVZ12" s="251"/>
      <c r="HWA12" s="144"/>
      <c r="HWB12" s="216"/>
      <c r="HWC12" s="216"/>
      <c r="HWD12" s="216"/>
      <c r="HWE12" s="216"/>
      <c r="HWF12" s="216"/>
      <c r="HWG12" s="216"/>
      <c r="HWH12" s="216"/>
      <c r="HWI12" s="216"/>
      <c r="HWJ12" s="216"/>
      <c r="HWK12" s="216"/>
      <c r="HWL12" s="120"/>
      <c r="HWM12" s="251"/>
      <c r="HWN12" s="144"/>
      <c r="HWO12" s="216"/>
      <c r="HWP12" s="216"/>
      <c r="HWQ12" s="216"/>
      <c r="HWR12" s="216"/>
      <c r="HWS12" s="216"/>
      <c r="HWT12" s="216"/>
      <c r="HWU12" s="216"/>
      <c r="HWV12" s="216"/>
      <c r="HWW12" s="216"/>
      <c r="HWX12" s="216"/>
      <c r="HWY12" s="120"/>
      <c r="HWZ12" s="251"/>
      <c r="HXA12" s="144"/>
      <c r="HXB12" s="216"/>
      <c r="HXC12" s="216"/>
      <c r="HXD12" s="216"/>
      <c r="HXE12" s="216"/>
      <c r="HXF12" s="216"/>
      <c r="HXG12" s="216"/>
      <c r="HXH12" s="216"/>
      <c r="HXI12" s="216"/>
      <c r="HXJ12" s="216"/>
      <c r="HXK12" s="216"/>
      <c r="HXL12" s="120"/>
      <c r="HXM12" s="251"/>
      <c r="HXN12" s="144"/>
      <c r="HXO12" s="216"/>
      <c r="HXP12" s="216"/>
      <c r="HXQ12" s="216"/>
      <c r="HXR12" s="216"/>
      <c r="HXS12" s="216"/>
      <c r="HXT12" s="216"/>
      <c r="HXU12" s="216"/>
      <c r="HXV12" s="216"/>
      <c r="HXW12" s="216"/>
      <c r="HXX12" s="216"/>
      <c r="HXY12" s="120"/>
      <c r="HXZ12" s="251"/>
      <c r="HYA12" s="144"/>
      <c r="HYB12" s="216"/>
      <c r="HYC12" s="216"/>
      <c r="HYD12" s="216"/>
      <c r="HYE12" s="216"/>
      <c r="HYF12" s="216"/>
      <c r="HYG12" s="216"/>
      <c r="HYH12" s="216"/>
      <c r="HYI12" s="216"/>
      <c r="HYJ12" s="216"/>
      <c r="HYK12" s="216"/>
      <c r="HYL12" s="120"/>
      <c r="HYM12" s="251"/>
      <c r="HYN12" s="144"/>
      <c r="HYO12" s="216"/>
      <c r="HYP12" s="216"/>
      <c r="HYQ12" s="216"/>
      <c r="HYR12" s="216"/>
      <c r="HYS12" s="216"/>
      <c r="HYT12" s="216"/>
      <c r="HYU12" s="216"/>
      <c r="HYV12" s="216"/>
      <c r="HYW12" s="216"/>
      <c r="HYX12" s="216"/>
      <c r="HYY12" s="120"/>
      <c r="HYZ12" s="251"/>
      <c r="HZA12" s="144"/>
      <c r="HZB12" s="216"/>
      <c r="HZC12" s="216"/>
      <c r="HZD12" s="216"/>
      <c r="HZE12" s="216"/>
      <c r="HZF12" s="216"/>
      <c r="HZG12" s="216"/>
      <c r="HZH12" s="216"/>
      <c r="HZI12" s="216"/>
      <c r="HZJ12" s="216"/>
      <c r="HZK12" s="216"/>
      <c r="HZL12" s="120"/>
      <c r="HZM12" s="251"/>
      <c r="HZN12" s="144"/>
      <c r="HZO12" s="216"/>
      <c r="HZP12" s="216"/>
      <c r="HZQ12" s="216"/>
      <c r="HZR12" s="216"/>
      <c r="HZS12" s="216"/>
      <c r="HZT12" s="216"/>
      <c r="HZU12" s="216"/>
      <c r="HZV12" s="216"/>
      <c r="HZW12" s="216"/>
      <c r="HZX12" s="216"/>
      <c r="HZY12" s="120"/>
      <c r="HZZ12" s="251"/>
      <c r="IAA12" s="144"/>
      <c r="IAB12" s="216"/>
      <c r="IAC12" s="216"/>
      <c r="IAD12" s="216"/>
      <c r="IAE12" s="216"/>
      <c r="IAF12" s="216"/>
      <c r="IAG12" s="216"/>
      <c r="IAH12" s="216"/>
      <c r="IAI12" s="216"/>
      <c r="IAJ12" s="216"/>
      <c r="IAK12" s="216"/>
      <c r="IAL12" s="120"/>
      <c r="IAM12" s="251"/>
      <c r="IAN12" s="144"/>
      <c r="IAO12" s="216"/>
      <c r="IAP12" s="216"/>
      <c r="IAQ12" s="216"/>
      <c r="IAR12" s="216"/>
      <c r="IAS12" s="216"/>
      <c r="IAT12" s="216"/>
      <c r="IAU12" s="216"/>
      <c r="IAV12" s="216"/>
      <c r="IAW12" s="216"/>
      <c r="IAX12" s="216"/>
      <c r="IAY12" s="120"/>
      <c r="IAZ12" s="251"/>
      <c r="IBA12" s="144"/>
      <c r="IBB12" s="216"/>
      <c r="IBC12" s="216"/>
      <c r="IBD12" s="216"/>
      <c r="IBE12" s="216"/>
      <c r="IBF12" s="216"/>
      <c r="IBG12" s="216"/>
      <c r="IBH12" s="216"/>
      <c r="IBI12" s="216"/>
      <c r="IBJ12" s="216"/>
      <c r="IBK12" s="216"/>
      <c r="IBL12" s="120"/>
      <c r="IBM12" s="251"/>
      <c r="IBN12" s="144"/>
      <c r="IBO12" s="216"/>
      <c r="IBP12" s="216"/>
      <c r="IBQ12" s="216"/>
      <c r="IBR12" s="216"/>
      <c r="IBS12" s="216"/>
      <c r="IBT12" s="216"/>
      <c r="IBU12" s="216"/>
      <c r="IBV12" s="216"/>
      <c r="IBW12" s="216"/>
      <c r="IBX12" s="216"/>
      <c r="IBY12" s="120"/>
      <c r="IBZ12" s="251"/>
      <c r="ICA12" s="144"/>
      <c r="ICB12" s="216"/>
      <c r="ICC12" s="216"/>
      <c r="ICD12" s="216"/>
      <c r="ICE12" s="216"/>
      <c r="ICF12" s="216"/>
      <c r="ICG12" s="216"/>
      <c r="ICH12" s="216"/>
      <c r="ICI12" s="216"/>
      <c r="ICJ12" s="216"/>
      <c r="ICK12" s="216"/>
      <c r="ICL12" s="120"/>
      <c r="ICM12" s="251"/>
      <c r="ICN12" s="144"/>
      <c r="ICO12" s="216"/>
      <c r="ICP12" s="216"/>
      <c r="ICQ12" s="216"/>
      <c r="ICR12" s="216"/>
      <c r="ICS12" s="216"/>
      <c r="ICT12" s="216"/>
      <c r="ICU12" s="216"/>
      <c r="ICV12" s="216"/>
      <c r="ICW12" s="216"/>
      <c r="ICX12" s="216"/>
      <c r="ICY12" s="120"/>
      <c r="ICZ12" s="251"/>
      <c r="IDA12" s="144"/>
      <c r="IDB12" s="216"/>
      <c r="IDC12" s="216"/>
      <c r="IDD12" s="216"/>
      <c r="IDE12" s="216"/>
      <c r="IDF12" s="216"/>
      <c r="IDG12" s="216"/>
      <c r="IDH12" s="216"/>
      <c r="IDI12" s="216"/>
      <c r="IDJ12" s="216"/>
      <c r="IDK12" s="216"/>
      <c r="IDL12" s="120"/>
      <c r="IDM12" s="251"/>
      <c r="IDN12" s="144"/>
      <c r="IDO12" s="216"/>
      <c r="IDP12" s="216"/>
      <c r="IDQ12" s="216"/>
      <c r="IDR12" s="216"/>
      <c r="IDS12" s="216"/>
      <c r="IDT12" s="216"/>
      <c r="IDU12" s="216"/>
      <c r="IDV12" s="216"/>
      <c r="IDW12" s="216"/>
      <c r="IDX12" s="216"/>
      <c r="IDY12" s="120"/>
      <c r="IDZ12" s="251"/>
      <c r="IEA12" s="144"/>
      <c r="IEB12" s="216"/>
      <c r="IEC12" s="216"/>
      <c r="IED12" s="216"/>
      <c r="IEE12" s="216"/>
      <c r="IEF12" s="216"/>
      <c r="IEG12" s="216"/>
      <c r="IEH12" s="216"/>
      <c r="IEI12" s="216"/>
      <c r="IEJ12" s="216"/>
      <c r="IEK12" s="216"/>
      <c r="IEL12" s="120"/>
      <c r="IEM12" s="251"/>
      <c r="IEN12" s="144"/>
      <c r="IEO12" s="216"/>
      <c r="IEP12" s="216"/>
      <c r="IEQ12" s="216"/>
      <c r="IER12" s="216"/>
      <c r="IES12" s="216"/>
      <c r="IET12" s="216"/>
      <c r="IEU12" s="216"/>
      <c r="IEV12" s="216"/>
      <c r="IEW12" s="216"/>
      <c r="IEX12" s="216"/>
      <c r="IEY12" s="120"/>
      <c r="IEZ12" s="251"/>
      <c r="IFA12" s="144"/>
      <c r="IFB12" s="216"/>
      <c r="IFC12" s="216"/>
      <c r="IFD12" s="216"/>
      <c r="IFE12" s="216"/>
      <c r="IFF12" s="216"/>
      <c r="IFG12" s="216"/>
      <c r="IFH12" s="216"/>
      <c r="IFI12" s="216"/>
      <c r="IFJ12" s="216"/>
      <c r="IFK12" s="216"/>
      <c r="IFL12" s="120"/>
      <c r="IFM12" s="251"/>
      <c r="IFN12" s="144"/>
      <c r="IFO12" s="216"/>
      <c r="IFP12" s="216"/>
      <c r="IFQ12" s="216"/>
      <c r="IFR12" s="216"/>
      <c r="IFS12" s="216"/>
      <c r="IFT12" s="216"/>
      <c r="IFU12" s="216"/>
      <c r="IFV12" s="216"/>
      <c r="IFW12" s="216"/>
      <c r="IFX12" s="216"/>
      <c r="IFY12" s="120"/>
      <c r="IFZ12" s="251"/>
      <c r="IGA12" s="144"/>
      <c r="IGB12" s="216"/>
      <c r="IGC12" s="216"/>
      <c r="IGD12" s="216"/>
      <c r="IGE12" s="216"/>
      <c r="IGF12" s="216"/>
      <c r="IGG12" s="216"/>
      <c r="IGH12" s="216"/>
      <c r="IGI12" s="216"/>
      <c r="IGJ12" s="216"/>
      <c r="IGK12" s="216"/>
      <c r="IGL12" s="120"/>
      <c r="IGM12" s="251"/>
      <c r="IGN12" s="144"/>
      <c r="IGO12" s="216"/>
      <c r="IGP12" s="216"/>
      <c r="IGQ12" s="216"/>
      <c r="IGR12" s="216"/>
      <c r="IGS12" s="216"/>
      <c r="IGT12" s="216"/>
      <c r="IGU12" s="216"/>
      <c r="IGV12" s="216"/>
      <c r="IGW12" s="216"/>
      <c r="IGX12" s="216"/>
      <c r="IGY12" s="120"/>
      <c r="IGZ12" s="251"/>
      <c r="IHA12" s="144"/>
      <c r="IHB12" s="216"/>
      <c r="IHC12" s="216"/>
      <c r="IHD12" s="216"/>
      <c r="IHE12" s="216"/>
      <c r="IHF12" s="216"/>
      <c r="IHG12" s="216"/>
      <c r="IHH12" s="216"/>
      <c r="IHI12" s="216"/>
      <c r="IHJ12" s="216"/>
      <c r="IHK12" s="216"/>
      <c r="IHL12" s="120"/>
      <c r="IHM12" s="251"/>
      <c r="IHN12" s="144"/>
      <c r="IHO12" s="216"/>
      <c r="IHP12" s="216"/>
      <c r="IHQ12" s="216"/>
      <c r="IHR12" s="216"/>
      <c r="IHS12" s="216"/>
      <c r="IHT12" s="216"/>
      <c r="IHU12" s="216"/>
      <c r="IHV12" s="216"/>
      <c r="IHW12" s="216"/>
      <c r="IHX12" s="216"/>
      <c r="IHY12" s="120"/>
      <c r="IHZ12" s="251"/>
      <c r="IIA12" s="144"/>
      <c r="IIB12" s="216"/>
      <c r="IIC12" s="216"/>
      <c r="IID12" s="216"/>
      <c r="IIE12" s="216"/>
      <c r="IIF12" s="216"/>
      <c r="IIG12" s="216"/>
      <c r="IIH12" s="216"/>
      <c r="III12" s="216"/>
      <c r="IIJ12" s="216"/>
      <c r="IIK12" s="216"/>
      <c r="IIL12" s="120"/>
      <c r="IIM12" s="251"/>
      <c r="IIN12" s="144"/>
      <c r="IIO12" s="216"/>
      <c r="IIP12" s="216"/>
      <c r="IIQ12" s="216"/>
      <c r="IIR12" s="216"/>
      <c r="IIS12" s="216"/>
      <c r="IIT12" s="216"/>
      <c r="IIU12" s="216"/>
      <c r="IIV12" s="216"/>
      <c r="IIW12" s="216"/>
      <c r="IIX12" s="216"/>
      <c r="IIY12" s="120"/>
      <c r="IIZ12" s="251"/>
      <c r="IJA12" s="144"/>
      <c r="IJB12" s="216"/>
      <c r="IJC12" s="216"/>
      <c r="IJD12" s="216"/>
      <c r="IJE12" s="216"/>
      <c r="IJF12" s="216"/>
      <c r="IJG12" s="216"/>
      <c r="IJH12" s="216"/>
      <c r="IJI12" s="216"/>
      <c r="IJJ12" s="216"/>
      <c r="IJK12" s="216"/>
      <c r="IJL12" s="120"/>
      <c r="IJM12" s="251"/>
      <c r="IJN12" s="144"/>
      <c r="IJO12" s="216"/>
      <c r="IJP12" s="216"/>
      <c r="IJQ12" s="216"/>
      <c r="IJR12" s="216"/>
      <c r="IJS12" s="216"/>
      <c r="IJT12" s="216"/>
      <c r="IJU12" s="216"/>
      <c r="IJV12" s="216"/>
      <c r="IJW12" s="216"/>
      <c r="IJX12" s="216"/>
      <c r="IJY12" s="120"/>
      <c r="IJZ12" s="251"/>
      <c r="IKA12" s="144"/>
      <c r="IKB12" s="216"/>
      <c r="IKC12" s="216"/>
      <c r="IKD12" s="216"/>
      <c r="IKE12" s="216"/>
      <c r="IKF12" s="216"/>
      <c r="IKG12" s="216"/>
      <c r="IKH12" s="216"/>
      <c r="IKI12" s="216"/>
      <c r="IKJ12" s="216"/>
      <c r="IKK12" s="216"/>
      <c r="IKL12" s="120"/>
      <c r="IKM12" s="251"/>
      <c r="IKN12" s="144"/>
      <c r="IKO12" s="216"/>
      <c r="IKP12" s="216"/>
      <c r="IKQ12" s="216"/>
      <c r="IKR12" s="216"/>
      <c r="IKS12" s="216"/>
      <c r="IKT12" s="216"/>
      <c r="IKU12" s="216"/>
      <c r="IKV12" s="216"/>
      <c r="IKW12" s="216"/>
      <c r="IKX12" s="216"/>
      <c r="IKY12" s="120"/>
      <c r="IKZ12" s="251"/>
      <c r="ILA12" s="144"/>
      <c r="ILB12" s="216"/>
      <c r="ILC12" s="216"/>
      <c r="ILD12" s="216"/>
      <c r="ILE12" s="216"/>
      <c r="ILF12" s="216"/>
      <c r="ILG12" s="216"/>
      <c r="ILH12" s="216"/>
      <c r="ILI12" s="216"/>
      <c r="ILJ12" s="216"/>
      <c r="ILK12" s="216"/>
      <c r="ILL12" s="120"/>
      <c r="ILM12" s="251"/>
      <c r="ILN12" s="144"/>
      <c r="ILO12" s="216"/>
      <c r="ILP12" s="216"/>
      <c r="ILQ12" s="216"/>
      <c r="ILR12" s="216"/>
      <c r="ILS12" s="216"/>
      <c r="ILT12" s="216"/>
      <c r="ILU12" s="216"/>
      <c r="ILV12" s="216"/>
      <c r="ILW12" s="216"/>
      <c r="ILX12" s="216"/>
      <c r="ILY12" s="120"/>
      <c r="ILZ12" s="251"/>
      <c r="IMA12" s="144"/>
      <c r="IMB12" s="216"/>
      <c r="IMC12" s="216"/>
      <c r="IMD12" s="216"/>
      <c r="IME12" s="216"/>
      <c r="IMF12" s="216"/>
      <c r="IMG12" s="216"/>
      <c r="IMH12" s="216"/>
      <c r="IMI12" s="216"/>
      <c r="IMJ12" s="216"/>
      <c r="IMK12" s="216"/>
      <c r="IML12" s="120"/>
      <c r="IMM12" s="251"/>
      <c r="IMN12" s="144"/>
      <c r="IMO12" s="216"/>
      <c r="IMP12" s="216"/>
      <c r="IMQ12" s="216"/>
      <c r="IMR12" s="216"/>
      <c r="IMS12" s="216"/>
      <c r="IMT12" s="216"/>
      <c r="IMU12" s="216"/>
      <c r="IMV12" s="216"/>
      <c r="IMW12" s="216"/>
      <c r="IMX12" s="216"/>
      <c r="IMY12" s="120"/>
      <c r="IMZ12" s="251"/>
      <c r="INA12" s="144"/>
      <c r="INB12" s="216"/>
      <c r="INC12" s="216"/>
      <c r="IND12" s="216"/>
      <c r="INE12" s="216"/>
      <c r="INF12" s="216"/>
      <c r="ING12" s="216"/>
      <c r="INH12" s="216"/>
      <c r="INI12" s="216"/>
      <c r="INJ12" s="216"/>
      <c r="INK12" s="216"/>
      <c r="INL12" s="120"/>
      <c r="INM12" s="251"/>
      <c r="INN12" s="144"/>
      <c r="INO12" s="216"/>
      <c r="INP12" s="216"/>
      <c r="INQ12" s="216"/>
      <c r="INR12" s="216"/>
      <c r="INS12" s="216"/>
      <c r="INT12" s="216"/>
      <c r="INU12" s="216"/>
      <c r="INV12" s="216"/>
      <c r="INW12" s="216"/>
      <c r="INX12" s="216"/>
      <c r="INY12" s="120"/>
      <c r="INZ12" s="251"/>
      <c r="IOA12" s="144"/>
      <c r="IOB12" s="216"/>
      <c r="IOC12" s="216"/>
      <c r="IOD12" s="216"/>
      <c r="IOE12" s="216"/>
      <c r="IOF12" s="216"/>
      <c r="IOG12" s="216"/>
      <c r="IOH12" s="216"/>
      <c r="IOI12" s="216"/>
      <c r="IOJ12" s="216"/>
      <c r="IOK12" s="216"/>
      <c r="IOL12" s="120"/>
      <c r="IOM12" s="251"/>
      <c r="ION12" s="144"/>
      <c r="IOO12" s="216"/>
      <c r="IOP12" s="216"/>
      <c r="IOQ12" s="216"/>
      <c r="IOR12" s="216"/>
      <c r="IOS12" s="216"/>
      <c r="IOT12" s="216"/>
      <c r="IOU12" s="216"/>
      <c r="IOV12" s="216"/>
      <c r="IOW12" s="216"/>
      <c r="IOX12" s="216"/>
      <c r="IOY12" s="120"/>
      <c r="IOZ12" s="251"/>
      <c r="IPA12" s="144"/>
      <c r="IPB12" s="216"/>
      <c r="IPC12" s="216"/>
      <c r="IPD12" s="216"/>
      <c r="IPE12" s="216"/>
      <c r="IPF12" s="216"/>
      <c r="IPG12" s="216"/>
      <c r="IPH12" s="216"/>
      <c r="IPI12" s="216"/>
      <c r="IPJ12" s="216"/>
      <c r="IPK12" s="216"/>
      <c r="IPL12" s="120"/>
      <c r="IPM12" s="251"/>
      <c r="IPN12" s="144"/>
      <c r="IPO12" s="216"/>
      <c r="IPP12" s="216"/>
      <c r="IPQ12" s="216"/>
      <c r="IPR12" s="216"/>
      <c r="IPS12" s="216"/>
      <c r="IPT12" s="216"/>
      <c r="IPU12" s="216"/>
      <c r="IPV12" s="216"/>
      <c r="IPW12" s="216"/>
      <c r="IPX12" s="216"/>
      <c r="IPY12" s="120"/>
      <c r="IPZ12" s="251"/>
      <c r="IQA12" s="144"/>
      <c r="IQB12" s="216"/>
      <c r="IQC12" s="216"/>
      <c r="IQD12" s="216"/>
      <c r="IQE12" s="216"/>
      <c r="IQF12" s="216"/>
      <c r="IQG12" s="216"/>
      <c r="IQH12" s="216"/>
      <c r="IQI12" s="216"/>
      <c r="IQJ12" s="216"/>
      <c r="IQK12" s="216"/>
      <c r="IQL12" s="120"/>
      <c r="IQM12" s="251"/>
      <c r="IQN12" s="144"/>
      <c r="IQO12" s="216"/>
      <c r="IQP12" s="216"/>
      <c r="IQQ12" s="216"/>
      <c r="IQR12" s="216"/>
      <c r="IQS12" s="216"/>
      <c r="IQT12" s="216"/>
      <c r="IQU12" s="216"/>
      <c r="IQV12" s="216"/>
      <c r="IQW12" s="216"/>
      <c r="IQX12" s="216"/>
      <c r="IQY12" s="120"/>
      <c r="IQZ12" s="251"/>
      <c r="IRA12" s="144"/>
      <c r="IRB12" s="216"/>
      <c r="IRC12" s="216"/>
      <c r="IRD12" s="216"/>
      <c r="IRE12" s="216"/>
      <c r="IRF12" s="216"/>
      <c r="IRG12" s="216"/>
      <c r="IRH12" s="216"/>
      <c r="IRI12" s="216"/>
      <c r="IRJ12" s="216"/>
      <c r="IRK12" s="216"/>
      <c r="IRL12" s="120"/>
      <c r="IRM12" s="251"/>
      <c r="IRN12" s="144"/>
      <c r="IRO12" s="216"/>
      <c r="IRP12" s="216"/>
      <c r="IRQ12" s="216"/>
      <c r="IRR12" s="216"/>
      <c r="IRS12" s="216"/>
      <c r="IRT12" s="216"/>
      <c r="IRU12" s="216"/>
      <c r="IRV12" s="216"/>
      <c r="IRW12" s="216"/>
      <c r="IRX12" s="216"/>
      <c r="IRY12" s="120"/>
      <c r="IRZ12" s="251"/>
      <c r="ISA12" s="144"/>
      <c r="ISB12" s="216"/>
      <c r="ISC12" s="216"/>
      <c r="ISD12" s="216"/>
      <c r="ISE12" s="216"/>
      <c r="ISF12" s="216"/>
      <c r="ISG12" s="216"/>
      <c r="ISH12" s="216"/>
      <c r="ISI12" s="216"/>
      <c r="ISJ12" s="216"/>
      <c r="ISK12" s="216"/>
      <c r="ISL12" s="120"/>
      <c r="ISM12" s="251"/>
      <c r="ISN12" s="144"/>
      <c r="ISO12" s="216"/>
      <c r="ISP12" s="216"/>
      <c r="ISQ12" s="216"/>
      <c r="ISR12" s="216"/>
      <c r="ISS12" s="216"/>
      <c r="IST12" s="216"/>
      <c r="ISU12" s="216"/>
      <c r="ISV12" s="216"/>
      <c r="ISW12" s="216"/>
      <c r="ISX12" s="216"/>
      <c r="ISY12" s="120"/>
      <c r="ISZ12" s="251"/>
      <c r="ITA12" s="144"/>
      <c r="ITB12" s="216"/>
      <c r="ITC12" s="216"/>
      <c r="ITD12" s="216"/>
      <c r="ITE12" s="216"/>
      <c r="ITF12" s="216"/>
      <c r="ITG12" s="216"/>
      <c r="ITH12" s="216"/>
      <c r="ITI12" s="216"/>
      <c r="ITJ12" s="216"/>
      <c r="ITK12" s="216"/>
      <c r="ITL12" s="120"/>
      <c r="ITM12" s="251"/>
      <c r="ITN12" s="144"/>
      <c r="ITO12" s="216"/>
      <c r="ITP12" s="216"/>
      <c r="ITQ12" s="216"/>
      <c r="ITR12" s="216"/>
      <c r="ITS12" s="216"/>
      <c r="ITT12" s="216"/>
      <c r="ITU12" s="216"/>
      <c r="ITV12" s="216"/>
      <c r="ITW12" s="216"/>
      <c r="ITX12" s="216"/>
      <c r="ITY12" s="120"/>
      <c r="ITZ12" s="251"/>
      <c r="IUA12" s="144"/>
      <c r="IUB12" s="216"/>
      <c r="IUC12" s="216"/>
      <c r="IUD12" s="216"/>
      <c r="IUE12" s="216"/>
      <c r="IUF12" s="216"/>
      <c r="IUG12" s="216"/>
      <c r="IUH12" s="216"/>
      <c r="IUI12" s="216"/>
      <c r="IUJ12" s="216"/>
      <c r="IUK12" s="216"/>
      <c r="IUL12" s="120"/>
      <c r="IUM12" s="251"/>
      <c r="IUN12" s="144"/>
      <c r="IUO12" s="216"/>
      <c r="IUP12" s="216"/>
      <c r="IUQ12" s="216"/>
      <c r="IUR12" s="216"/>
      <c r="IUS12" s="216"/>
      <c r="IUT12" s="216"/>
      <c r="IUU12" s="216"/>
      <c r="IUV12" s="216"/>
      <c r="IUW12" s="216"/>
      <c r="IUX12" s="216"/>
      <c r="IUY12" s="120"/>
      <c r="IUZ12" s="251"/>
      <c r="IVA12" s="144"/>
      <c r="IVB12" s="216"/>
      <c r="IVC12" s="216"/>
      <c r="IVD12" s="216"/>
      <c r="IVE12" s="216"/>
      <c r="IVF12" s="216"/>
      <c r="IVG12" s="216"/>
      <c r="IVH12" s="216"/>
      <c r="IVI12" s="216"/>
      <c r="IVJ12" s="216"/>
      <c r="IVK12" s="216"/>
      <c r="IVL12" s="120"/>
      <c r="IVM12" s="251"/>
      <c r="IVN12" s="144"/>
      <c r="IVO12" s="216"/>
      <c r="IVP12" s="216"/>
      <c r="IVQ12" s="216"/>
      <c r="IVR12" s="216"/>
      <c r="IVS12" s="216"/>
      <c r="IVT12" s="216"/>
      <c r="IVU12" s="216"/>
      <c r="IVV12" s="216"/>
      <c r="IVW12" s="216"/>
      <c r="IVX12" s="216"/>
      <c r="IVY12" s="120"/>
      <c r="IVZ12" s="251"/>
      <c r="IWA12" s="144"/>
      <c r="IWB12" s="216"/>
      <c r="IWC12" s="216"/>
      <c r="IWD12" s="216"/>
      <c r="IWE12" s="216"/>
      <c r="IWF12" s="216"/>
      <c r="IWG12" s="216"/>
      <c r="IWH12" s="216"/>
      <c r="IWI12" s="216"/>
      <c r="IWJ12" s="216"/>
      <c r="IWK12" s="216"/>
      <c r="IWL12" s="120"/>
      <c r="IWM12" s="251"/>
      <c r="IWN12" s="144"/>
      <c r="IWO12" s="216"/>
      <c r="IWP12" s="216"/>
      <c r="IWQ12" s="216"/>
      <c r="IWR12" s="216"/>
      <c r="IWS12" s="216"/>
      <c r="IWT12" s="216"/>
      <c r="IWU12" s="216"/>
      <c r="IWV12" s="216"/>
      <c r="IWW12" s="216"/>
      <c r="IWX12" s="216"/>
      <c r="IWY12" s="120"/>
      <c r="IWZ12" s="251"/>
      <c r="IXA12" s="144"/>
      <c r="IXB12" s="216"/>
      <c r="IXC12" s="216"/>
      <c r="IXD12" s="216"/>
      <c r="IXE12" s="216"/>
      <c r="IXF12" s="216"/>
      <c r="IXG12" s="216"/>
      <c r="IXH12" s="216"/>
      <c r="IXI12" s="216"/>
      <c r="IXJ12" s="216"/>
      <c r="IXK12" s="216"/>
      <c r="IXL12" s="120"/>
      <c r="IXM12" s="251"/>
      <c r="IXN12" s="144"/>
      <c r="IXO12" s="216"/>
      <c r="IXP12" s="216"/>
      <c r="IXQ12" s="216"/>
      <c r="IXR12" s="216"/>
      <c r="IXS12" s="216"/>
      <c r="IXT12" s="216"/>
      <c r="IXU12" s="216"/>
      <c r="IXV12" s="216"/>
      <c r="IXW12" s="216"/>
      <c r="IXX12" s="216"/>
      <c r="IXY12" s="120"/>
      <c r="IXZ12" s="251"/>
      <c r="IYA12" s="144"/>
      <c r="IYB12" s="216"/>
      <c r="IYC12" s="216"/>
      <c r="IYD12" s="216"/>
      <c r="IYE12" s="216"/>
      <c r="IYF12" s="216"/>
      <c r="IYG12" s="216"/>
      <c r="IYH12" s="216"/>
      <c r="IYI12" s="216"/>
      <c r="IYJ12" s="216"/>
      <c r="IYK12" s="216"/>
      <c r="IYL12" s="120"/>
      <c r="IYM12" s="251"/>
      <c r="IYN12" s="144"/>
      <c r="IYO12" s="216"/>
      <c r="IYP12" s="216"/>
      <c r="IYQ12" s="216"/>
      <c r="IYR12" s="216"/>
      <c r="IYS12" s="216"/>
      <c r="IYT12" s="216"/>
      <c r="IYU12" s="216"/>
      <c r="IYV12" s="216"/>
      <c r="IYW12" s="216"/>
      <c r="IYX12" s="216"/>
      <c r="IYY12" s="120"/>
      <c r="IYZ12" s="251"/>
      <c r="IZA12" s="144"/>
      <c r="IZB12" s="216"/>
      <c r="IZC12" s="216"/>
      <c r="IZD12" s="216"/>
      <c r="IZE12" s="216"/>
      <c r="IZF12" s="216"/>
      <c r="IZG12" s="216"/>
      <c r="IZH12" s="216"/>
      <c r="IZI12" s="216"/>
      <c r="IZJ12" s="216"/>
      <c r="IZK12" s="216"/>
      <c r="IZL12" s="120"/>
      <c r="IZM12" s="251"/>
      <c r="IZN12" s="144"/>
      <c r="IZO12" s="216"/>
      <c r="IZP12" s="216"/>
      <c r="IZQ12" s="216"/>
      <c r="IZR12" s="216"/>
      <c r="IZS12" s="216"/>
      <c r="IZT12" s="216"/>
      <c r="IZU12" s="216"/>
      <c r="IZV12" s="216"/>
      <c r="IZW12" s="216"/>
      <c r="IZX12" s="216"/>
      <c r="IZY12" s="120"/>
      <c r="IZZ12" s="251"/>
      <c r="JAA12" s="144"/>
      <c r="JAB12" s="216"/>
      <c r="JAC12" s="216"/>
      <c r="JAD12" s="216"/>
      <c r="JAE12" s="216"/>
      <c r="JAF12" s="216"/>
      <c r="JAG12" s="216"/>
      <c r="JAH12" s="216"/>
      <c r="JAI12" s="216"/>
      <c r="JAJ12" s="216"/>
      <c r="JAK12" s="216"/>
      <c r="JAL12" s="120"/>
      <c r="JAM12" s="251"/>
      <c r="JAN12" s="144"/>
      <c r="JAO12" s="216"/>
      <c r="JAP12" s="216"/>
      <c r="JAQ12" s="216"/>
      <c r="JAR12" s="216"/>
      <c r="JAS12" s="216"/>
      <c r="JAT12" s="216"/>
      <c r="JAU12" s="216"/>
      <c r="JAV12" s="216"/>
      <c r="JAW12" s="216"/>
      <c r="JAX12" s="216"/>
      <c r="JAY12" s="120"/>
      <c r="JAZ12" s="251"/>
      <c r="JBA12" s="144"/>
      <c r="JBB12" s="216"/>
      <c r="JBC12" s="216"/>
      <c r="JBD12" s="216"/>
      <c r="JBE12" s="216"/>
      <c r="JBF12" s="216"/>
      <c r="JBG12" s="216"/>
      <c r="JBH12" s="216"/>
      <c r="JBI12" s="216"/>
      <c r="JBJ12" s="216"/>
      <c r="JBK12" s="216"/>
      <c r="JBL12" s="120"/>
      <c r="JBM12" s="251"/>
      <c r="JBN12" s="144"/>
      <c r="JBO12" s="216"/>
      <c r="JBP12" s="216"/>
      <c r="JBQ12" s="216"/>
      <c r="JBR12" s="216"/>
      <c r="JBS12" s="216"/>
      <c r="JBT12" s="216"/>
      <c r="JBU12" s="216"/>
      <c r="JBV12" s="216"/>
      <c r="JBW12" s="216"/>
      <c r="JBX12" s="216"/>
      <c r="JBY12" s="120"/>
      <c r="JBZ12" s="251"/>
      <c r="JCA12" s="144"/>
      <c r="JCB12" s="216"/>
      <c r="JCC12" s="216"/>
      <c r="JCD12" s="216"/>
      <c r="JCE12" s="216"/>
      <c r="JCF12" s="216"/>
      <c r="JCG12" s="216"/>
      <c r="JCH12" s="216"/>
      <c r="JCI12" s="216"/>
      <c r="JCJ12" s="216"/>
      <c r="JCK12" s="216"/>
      <c r="JCL12" s="120"/>
      <c r="JCM12" s="251"/>
      <c r="JCN12" s="144"/>
      <c r="JCO12" s="216"/>
      <c r="JCP12" s="216"/>
      <c r="JCQ12" s="216"/>
      <c r="JCR12" s="216"/>
      <c r="JCS12" s="216"/>
      <c r="JCT12" s="216"/>
      <c r="JCU12" s="216"/>
      <c r="JCV12" s="216"/>
      <c r="JCW12" s="216"/>
      <c r="JCX12" s="216"/>
      <c r="JCY12" s="120"/>
      <c r="JCZ12" s="251"/>
      <c r="JDA12" s="144"/>
      <c r="JDB12" s="216"/>
      <c r="JDC12" s="216"/>
      <c r="JDD12" s="216"/>
      <c r="JDE12" s="216"/>
      <c r="JDF12" s="216"/>
      <c r="JDG12" s="216"/>
      <c r="JDH12" s="216"/>
      <c r="JDI12" s="216"/>
      <c r="JDJ12" s="216"/>
      <c r="JDK12" s="216"/>
      <c r="JDL12" s="120"/>
      <c r="JDM12" s="251"/>
      <c r="JDN12" s="144"/>
      <c r="JDO12" s="216"/>
      <c r="JDP12" s="216"/>
      <c r="JDQ12" s="216"/>
      <c r="JDR12" s="216"/>
      <c r="JDS12" s="216"/>
      <c r="JDT12" s="216"/>
      <c r="JDU12" s="216"/>
      <c r="JDV12" s="216"/>
      <c r="JDW12" s="216"/>
      <c r="JDX12" s="216"/>
      <c r="JDY12" s="120"/>
      <c r="JDZ12" s="251"/>
      <c r="JEA12" s="144"/>
      <c r="JEB12" s="216"/>
      <c r="JEC12" s="216"/>
      <c r="JED12" s="216"/>
      <c r="JEE12" s="216"/>
      <c r="JEF12" s="216"/>
      <c r="JEG12" s="216"/>
      <c r="JEH12" s="216"/>
      <c r="JEI12" s="216"/>
      <c r="JEJ12" s="216"/>
      <c r="JEK12" s="216"/>
      <c r="JEL12" s="120"/>
      <c r="JEM12" s="251"/>
      <c r="JEN12" s="144"/>
      <c r="JEO12" s="216"/>
      <c r="JEP12" s="216"/>
      <c r="JEQ12" s="216"/>
      <c r="JER12" s="216"/>
      <c r="JES12" s="216"/>
      <c r="JET12" s="216"/>
      <c r="JEU12" s="216"/>
      <c r="JEV12" s="216"/>
      <c r="JEW12" s="216"/>
      <c r="JEX12" s="216"/>
      <c r="JEY12" s="120"/>
      <c r="JEZ12" s="251"/>
      <c r="JFA12" s="144"/>
      <c r="JFB12" s="216"/>
      <c r="JFC12" s="216"/>
      <c r="JFD12" s="216"/>
      <c r="JFE12" s="216"/>
      <c r="JFF12" s="216"/>
      <c r="JFG12" s="216"/>
      <c r="JFH12" s="216"/>
      <c r="JFI12" s="216"/>
      <c r="JFJ12" s="216"/>
      <c r="JFK12" s="216"/>
      <c r="JFL12" s="120"/>
      <c r="JFM12" s="251"/>
      <c r="JFN12" s="144"/>
      <c r="JFO12" s="216"/>
      <c r="JFP12" s="216"/>
      <c r="JFQ12" s="216"/>
      <c r="JFR12" s="216"/>
      <c r="JFS12" s="216"/>
      <c r="JFT12" s="216"/>
      <c r="JFU12" s="216"/>
      <c r="JFV12" s="216"/>
      <c r="JFW12" s="216"/>
      <c r="JFX12" s="216"/>
      <c r="JFY12" s="120"/>
      <c r="JFZ12" s="251"/>
      <c r="JGA12" s="144"/>
      <c r="JGB12" s="216"/>
      <c r="JGC12" s="216"/>
      <c r="JGD12" s="216"/>
      <c r="JGE12" s="216"/>
      <c r="JGF12" s="216"/>
      <c r="JGG12" s="216"/>
      <c r="JGH12" s="216"/>
      <c r="JGI12" s="216"/>
      <c r="JGJ12" s="216"/>
      <c r="JGK12" s="216"/>
      <c r="JGL12" s="120"/>
      <c r="JGM12" s="251"/>
      <c r="JGN12" s="144"/>
      <c r="JGO12" s="216"/>
      <c r="JGP12" s="216"/>
      <c r="JGQ12" s="216"/>
      <c r="JGR12" s="216"/>
      <c r="JGS12" s="216"/>
      <c r="JGT12" s="216"/>
      <c r="JGU12" s="216"/>
      <c r="JGV12" s="216"/>
      <c r="JGW12" s="216"/>
      <c r="JGX12" s="216"/>
      <c r="JGY12" s="120"/>
      <c r="JGZ12" s="251"/>
      <c r="JHA12" s="144"/>
      <c r="JHB12" s="216"/>
      <c r="JHC12" s="216"/>
      <c r="JHD12" s="216"/>
      <c r="JHE12" s="216"/>
      <c r="JHF12" s="216"/>
      <c r="JHG12" s="216"/>
      <c r="JHH12" s="216"/>
      <c r="JHI12" s="216"/>
      <c r="JHJ12" s="216"/>
      <c r="JHK12" s="216"/>
      <c r="JHL12" s="120"/>
      <c r="JHM12" s="251"/>
      <c r="JHN12" s="144"/>
      <c r="JHO12" s="216"/>
      <c r="JHP12" s="216"/>
      <c r="JHQ12" s="216"/>
      <c r="JHR12" s="216"/>
      <c r="JHS12" s="216"/>
      <c r="JHT12" s="216"/>
      <c r="JHU12" s="216"/>
      <c r="JHV12" s="216"/>
      <c r="JHW12" s="216"/>
      <c r="JHX12" s="216"/>
      <c r="JHY12" s="120"/>
      <c r="JHZ12" s="251"/>
      <c r="JIA12" s="144"/>
      <c r="JIB12" s="216"/>
      <c r="JIC12" s="216"/>
      <c r="JID12" s="216"/>
      <c r="JIE12" s="216"/>
      <c r="JIF12" s="216"/>
      <c r="JIG12" s="216"/>
      <c r="JIH12" s="216"/>
      <c r="JII12" s="216"/>
      <c r="JIJ12" s="216"/>
      <c r="JIK12" s="216"/>
      <c r="JIL12" s="120"/>
      <c r="JIM12" s="251"/>
      <c r="JIN12" s="144"/>
      <c r="JIO12" s="216"/>
      <c r="JIP12" s="216"/>
      <c r="JIQ12" s="216"/>
      <c r="JIR12" s="216"/>
      <c r="JIS12" s="216"/>
      <c r="JIT12" s="216"/>
      <c r="JIU12" s="216"/>
      <c r="JIV12" s="216"/>
      <c r="JIW12" s="216"/>
      <c r="JIX12" s="216"/>
      <c r="JIY12" s="120"/>
      <c r="JIZ12" s="251"/>
      <c r="JJA12" s="144"/>
      <c r="JJB12" s="216"/>
      <c r="JJC12" s="216"/>
      <c r="JJD12" s="216"/>
      <c r="JJE12" s="216"/>
      <c r="JJF12" s="216"/>
      <c r="JJG12" s="216"/>
      <c r="JJH12" s="216"/>
      <c r="JJI12" s="216"/>
      <c r="JJJ12" s="216"/>
      <c r="JJK12" s="216"/>
      <c r="JJL12" s="120"/>
      <c r="JJM12" s="251"/>
      <c r="JJN12" s="144"/>
      <c r="JJO12" s="216"/>
      <c r="JJP12" s="216"/>
      <c r="JJQ12" s="216"/>
      <c r="JJR12" s="216"/>
      <c r="JJS12" s="216"/>
      <c r="JJT12" s="216"/>
      <c r="JJU12" s="216"/>
      <c r="JJV12" s="216"/>
      <c r="JJW12" s="216"/>
      <c r="JJX12" s="216"/>
      <c r="JJY12" s="120"/>
      <c r="JJZ12" s="251"/>
      <c r="JKA12" s="144"/>
      <c r="JKB12" s="216"/>
      <c r="JKC12" s="216"/>
      <c r="JKD12" s="216"/>
      <c r="JKE12" s="216"/>
      <c r="JKF12" s="216"/>
      <c r="JKG12" s="216"/>
      <c r="JKH12" s="216"/>
      <c r="JKI12" s="216"/>
      <c r="JKJ12" s="216"/>
      <c r="JKK12" s="216"/>
      <c r="JKL12" s="120"/>
      <c r="JKM12" s="251"/>
      <c r="JKN12" s="144"/>
      <c r="JKO12" s="216"/>
      <c r="JKP12" s="216"/>
      <c r="JKQ12" s="216"/>
      <c r="JKR12" s="216"/>
      <c r="JKS12" s="216"/>
      <c r="JKT12" s="216"/>
      <c r="JKU12" s="216"/>
      <c r="JKV12" s="216"/>
      <c r="JKW12" s="216"/>
      <c r="JKX12" s="216"/>
      <c r="JKY12" s="120"/>
      <c r="JKZ12" s="251"/>
      <c r="JLA12" s="144"/>
      <c r="JLB12" s="216"/>
      <c r="JLC12" s="216"/>
      <c r="JLD12" s="216"/>
      <c r="JLE12" s="216"/>
      <c r="JLF12" s="216"/>
      <c r="JLG12" s="216"/>
      <c r="JLH12" s="216"/>
      <c r="JLI12" s="216"/>
      <c r="JLJ12" s="216"/>
      <c r="JLK12" s="216"/>
      <c r="JLL12" s="120"/>
      <c r="JLM12" s="251"/>
      <c r="JLN12" s="144"/>
      <c r="JLO12" s="216"/>
      <c r="JLP12" s="216"/>
      <c r="JLQ12" s="216"/>
      <c r="JLR12" s="216"/>
      <c r="JLS12" s="216"/>
      <c r="JLT12" s="216"/>
      <c r="JLU12" s="216"/>
      <c r="JLV12" s="216"/>
      <c r="JLW12" s="216"/>
      <c r="JLX12" s="216"/>
      <c r="JLY12" s="120"/>
      <c r="JLZ12" s="251"/>
      <c r="JMA12" s="144"/>
      <c r="JMB12" s="216"/>
      <c r="JMC12" s="216"/>
      <c r="JMD12" s="216"/>
      <c r="JME12" s="216"/>
      <c r="JMF12" s="216"/>
      <c r="JMG12" s="216"/>
      <c r="JMH12" s="216"/>
      <c r="JMI12" s="216"/>
      <c r="JMJ12" s="216"/>
      <c r="JMK12" s="216"/>
      <c r="JML12" s="120"/>
      <c r="JMM12" s="251"/>
      <c r="JMN12" s="144"/>
      <c r="JMO12" s="216"/>
      <c r="JMP12" s="216"/>
      <c r="JMQ12" s="216"/>
      <c r="JMR12" s="216"/>
      <c r="JMS12" s="216"/>
      <c r="JMT12" s="216"/>
      <c r="JMU12" s="216"/>
      <c r="JMV12" s="216"/>
      <c r="JMW12" s="216"/>
      <c r="JMX12" s="216"/>
      <c r="JMY12" s="120"/>
      <c r="JMZ12" s="251"/>
      <c r="JNA12" s="144"/>
      <c r="JNB12" s="216"/>
      <c r="JNC12" s="216"/>
      <c r="JND12" s="216"/>
      <c r="JNE12" s="216"/>
      <c r="JNF12" s="216"/>
      <c r="JNG12" s="216"/>
      <c r="JNH12" s="216"/>
      <c r="JNI12" s="216"/>
      <c r="JNJ12" s="216"/>
      <c r="JNK12" s="216"/>
      <c r="JNL12" s="120"/>
      <c r="JNM12" s="251"/>
      <c r="JNN12" s="144"/>
      <c r="JNO12" s="216"/>
      <c r="JNP12" s="216"/>
      <c r="JNQ12" s="216"/>
      <c r="JNR12" s="216"/>
      <c r="JNS12" s="216"/>
      <c r="JNT12" s="216"/>
      <c r="JNU12" s="216"/>
      <c r="JNV12" s="216"/>
      <c r="JNW12" s="216"/>
      <c r="JNX12" s="216"/>
      <c r="JNY12" s="120"/>
      <c r="JNZ12" s="251"/>
      <c r="JOA12" s="144"/>
      <c r="JOB12" s="216"/>
      <c r="JOC12" s="216"/>
      <c r="JOD12" s="216"/>
      <c r="JOE12" s="216"/>
      <c r="JOF12" s="216"/>
      <c r="JOG12" s="216"/>
      <c r="JOH12" s="216"/>
      <c r="JOI12" s="216"/>
      <c r="JOJ12" s="216"/>
      <c r="JOK12" s="216"/>
      <c r="JOL12" s="120"/>
      <c r="JOM12" s="251"/>
      <c r="JON12" s="144"/>
      <c r="JOO12" s="216"/>
      <c r="JOP12" s="216"/>
      <c r="JOQ12" s="216"/>
      <c r="JOR12" s="216"/>
      <c r="JOS12" s="216"/>
      <c r="JOT12" s="216"/>
      <c r="JOU12" s="216"/>
      <c r="JOV12" s="216"/>
      <c r="JOW12" s="216"/>
      <c r="JOX12" s="216"/>
      <c r="JOY12" s="120"/>
      <c r="JOZ12" s="251"/>
      <c r="JPA12" s="144"/>
      <c r="JPB12" s="216"/>
      <c r="JPC12" s="216"/>
      <c r="JPD12" s="216"/>
      <c r="JPE12" s="216"/>
      <c r="JPF12" s="216"/>
      <c r="JPG12" s="216"/>
      <c r="JPH12" s="216"/>
      <c r="JPI12" s="216"/>
      <c r="JPJ12" s="216"/>
      <c r="JPK12" s="216"/>
      <c r="JPL12" s="120"/>
      <c r="JPM12" s="251"/>
      <c r="JPN12" s="144"/>
      <c r="JPO12" s="216"/>
      <c r="JPP12" s="216"/>
      <c r="JPQ12" s="216"/>
      <c r="JPR12" s="216"/>
      <c r="JPS12" s="216"/>
      <c r="JPT12" s="216"/>
      <c r="JPU12" s="216"/>
      <c r="JPV12" s="216"/>
      <c r="JPW12" s="216"/>
      <c r="JPX12" s="216"/>
      <c r="JPY12" s="120"/>
      <c r="JPZ12" s="251"/>
      <c r="JQA12" s="144"/>
      <c r="JQB12" s="216"/>
      <c r="JQC12" s="216"/>
      <c r="JQD12" s="216"/>
      <c r="JQE12" s="216"/>
      <c r="JQF12" s="216"/>
      <c r="JQG12" s="216"/>
      <c r="JQH12" s="216"/>
      <c r="JQI12" s="216"/>
      <c r="JQJ12" s="216"/>
      <c r="JQK12" s="216"/>
      <c r="JQL12" s="120"/>
      <c r="JQM12" s="251"/>
      <c r="JQN12" s="144"/>
      <c r="JQO12" s="216"/>
      <c r="JQP12" s="216"/>
      <c r="JQQ12" s="216"/>
      <c r="JQR12" s="216"/>
      <c r="JQS12" s="216"/>
      <c r="JQT12" s="216"/>
      <c r="JQU12" s="216"/>
      <c r="JQV12" s="216"/>
      <c r="JQW12" s="216"/>
      <c r="JQX12" s="216"/>
      <c r="JQY12" s="120"/>
      <c r="JQZ12" s="251"/>
      <c r="JRA12" s="144"/>
      <c r="JRB12" s="216"/>
      <c r="JRC12" s="216"/>
      <c r="JRD12" s="216"/>
      <c r="JRE12" s="216"/>
      <c r="JRF12" s="216"/>
      <c r="JRG12" s="216"/>
      <c r="JRH12" s="216"/>
      <c r="JRI12" s="216"/>
      <c r="JRJ12" s="216"/>
      <c r="JRK12" s="216"/>
      <c r="JRL12" s="120"/>
      <c r="JRM12" s="251"/>
      <c r="JRN12" s="144"/>
      <c r="JRO12" s="216"/>
      <c r="JRP12" s="216"/>
      <c r="JRQ12" s="216"/>
      <c r="JRR12" s="216"/>
      <c r="JRS12" s="216"/>
      <c r="JRT12" s="216"/>
      <c r="JRU12" s="216"/>
      <c r="JRV12" s="216"/>
      <c r="JRW12" s="216"/>
      <c r="JRX12" s="216"/>
      <c r="JRY12" s="120"/>
      <c r="JRZ12" s="251"/>
      <c r="JSA12" s="144"/>
      <c r="JSB12" s="216"/>
      <c r="JSC12" s="216"/>
      <c r="JSD12" s="216"/>
      <c r="JSE12" s="216"/>
      <c r="JSF12" s="216"/>
      <c r="JSG12" s="216"/>
      <c r="JSH12" s="216"/>
      <c r="JSI12" s="216"/>
      <c r="JSJ12" s="216"/>
      <c r="JSK12" s="216"/>
      <c r="JSL12" s="120"/>
      <c r="JSM12" s="251"/>
      <c r="JSN12" s="144"/>
      <c r="JSO12" s="216"/>
      <c r="JSP12" s="216"/>
      <c r="JSQ12" s="216"/>
      <c r="JSR12" s="216"/>
      <c r="JSS12" s="216"/>
      <c r="JST12" s="216"/>
      <c r="JSU12" s="216"/>
      <c r="JSV12" s="216"/>
      <c r="JSW12" s="216"/>
      <c r="JSX12" s="216"/>
      <c r="JSY12" s="120"/>
      <c r="JSZ12" s="251"/>
      <c r="JTA12" s="144"/>
      <c r="JTB12" s="216"/>
      <c r="JTC12" s="216"/>
      <c r="JTD12" s="216"/>
      <c r="JTE12" s="216"/>
      <c r="JTF12" s="216"/>
      <c r="JTG12" s="216"/>
      <c r="JTH12" s="216"/>
      <c r="JTI12" s="216"/>
      <c r="JTJ12" s="216"/>
      <c r="JTK12" s="216"/>
      <c r="JTL12" s="120"/>
      <c r="JTM12" s="251"/>
      <c r="JTN12" s="144"/>
      <c r="JTO12" s="216"/>
      <c r="JTP12" s="216"/>
      <c r="JTQ12" s="216"/>
      <c r="JTR12" s="216"/>
      <c r="JTS12" s="216"/>
      <c r="JTT12" s="216"/>
      <c r="JTU12" s="216"/>
      <c r="JTV12" s="216"/>
      <c r="JTW12" s="216"/>
      <c r="JTX12" s="216"/>
      <c r="JTY12" s="120"/>
      <c r="JTZ12" s="251"/>
      <c r="JUA12" s="144"/>
      <c r="JUB12" s="216"/>
      <c r="JUC12" s="216"/>
      <c r="JUD12" s="216"/>
      <c r="JUE12" s="216"/>
      <c r="JUF12" s="216"/>
      <c r="JUG12" s="216"/>
      <c r="JUH12" s="216"/>
      <c r="JUI12" s="216"/>
      <c r="JUJ12" s="216"/>
      <c r="JUK12" s="216"/>
      <c r="JUL12" s="120"/>
      <c r="JUM12" s="251"/>
      <c r="JUN12" s="144"/>
      <c r="JUO12" s="216"/>
      <c r="JUP12" s="216"/>
      <c r="JUQ12" s="216"/>
      <c r="JUR12" s="216"/>
      <c r="JUS12" s="216"/>
      <c r="JUT12" s="216"/>
      <c r="JUU12" s="216"/>
      <c r="JUV12" s="216"/>
      <c r="JUW12" s="216"/>
      <c r="JUX12" s="216"/>
      <c r="JUY12" s="120"/>
      <c r="JUZ12" s="251"/>
      <c r="JVA12" s="144"/>
      <c r="JVB12" s="216"/>
      <c r="JVC12" s="216"/>
      <c r="JVD12" s="216"/>
      <c r="JVE12" s="216"/>
      <c r="JVF12" s="216"/>
      <c r="JVG12" s="216"/>
      <c r="JVH12" s="216"/>
      <c r="JVI12" s="216"/>
      <c r="JVJ12" s="216"/>
      <c r="JVK12" s="216"/>
      <c r="JVL12" s="120"/>
      <c r="JVM12" s="251"/>
      <c r="JVN12" s="144"/>
      <c r="JVO12" s="216"/>
      <c r="JVP12" s="216"/>
      <c r="JVQ12" s="216"/>
      <c r="JVR12" s="216"/>
      <c r="JVS12" s="216"/>
      <c r="JVT12" s="216"/>
      <c r="JVU12" s="216"/>
      <c r="JVV12" s="216"/>
      <c r="JVW12" s="216"/>
      <c r="JVX12" s="216"/>
      <c r="JVY12" s="120"/>
      <c r="JVZ12" s="251"/>
      <c r="JWA12" s="144"/>
      <c r="JWB12" s="216"/>
      <c r="JWC12" s="216"/>
      <c r="JWD12" s="216"/>
      <c r="JWE12" s="216"/>
      <c r="JWF12" s="216"/>
      <c r="JWG12" s="216"/>
      <c r="JWH12" s="216"/>
      <c r="JWI12" s="216"/>
      <c r="JWJ12" s="216"/>
      <c r="JWK12" s="216"/>
      <c r="JWL12" s="120"/>
      <c r="JWM12" s="251"/>
      <c r="JWN12" s="144"/>
      <c r="JWO12" s="216"/>
      <c r="JWP12" s="216"/>
      <c r="JWQ12" s="216"/>
      <c r="JWR12" s="216"/>
      <c r="JWS12" s="216"/>
      <c r="JWT12" s="216"/>
      <c r="JWU12" s="216"/>
      <c r="JWV12" s="216"/>
      <c r="JWW12" s="216"/>
      <c r="JWX12" s="216"/>
      <c r="JWY12" s="120"/>
      <c r="JWZ12" s="251"/>
      <c r="JXA12" s="144"/>
      <c r="JXB12" s="216"/>
      <c r="JXC12" s="216"/>
      <c r="JXD12" s="216"/>
      <c r="JXE12" s="216"/>
      <c r="JXF12" s="216"/>
      <c r="JXG12" s="216"/>
      <c r="JXH12" s="216"/>
      <c r="JXI12" s="216"/>
      <c r="JXJ12" s="216"/>
      <c r="JXK12" s="216"/>
      <c r="JXL12" s="120"/>
      <c r="JXM12" s="251"/>
      <c r="JXN12" s="144"/>
      <c r="JXO12" s="216"/>
      <c r="JXP12" s="216"/>
      <c r="JXQ12" s="216"/>
      <c r="JXR12" s="216"/>
      <c r="JXS12" s="216"/>
      <c r="JXT12" s="216"/>
      <c r="JXU12" s="216"/>
      <c r="JXV12" s="216"/>
      <c r="JXW12" s="216"/>
      <c r="JXX12" s="216"/>
      <c r="JXY12" s="120"/>
      <c r="JXZ12" s="251"/>
      <c r="JYA12" s="144"/>
      <c r="JYB12" s="216"/>
      <c r="JYC12" s="216"/>
      <c r="JYD12" s="216"/>
      <c r="JYE12" s="216"/>
      <c r="JYF12" s="216"/>
      <c r="JYG12" s="216"/>
      <c r="JYH12" s="216"/>
      <c r="JYI12" s="216"/>
      <c r="JYJ12" s="216"/>
      <c r="JYK12" s="216"/>
      <c r="JYL12" s="120"/>
      <c r="JYM12" s="251"/>
      <c r="JYN12" s="144"/>
      <c r="JYO12" s="216"/>
      <c r="JYP12" s="216"/>
      <c r="JYQ12" s="216"/>
      <c r="JYR12" s="216"/>
      <c r="JYS12" s="216"/>
      <c r="JYT12" s="216"/>
      <c r="JYU12" s="216"/>
      <c r="JYV12" s="216"/>
      <c r="JYW12" s="216"/>
      <c r="JYX12" s="216"/>
      <c r="JYY12" s="120"/>
      <c r="JYZ12" s="251"/>
      <c r="JZA12" s="144"/>
      <c r="JZB12" s="216"/>
      <c r="JZC12" s="216"/>
      <c r="JZD12" s="216"/>
      <c r="JZE12" s="216"/>
      <c r="JZF12" s="216"/>
      <c r="JZG12" s="216"/>
      <c r="JZH12" s="216"/>
      <c r="JZI12" s="216"/>
      <c r="JZJ12" s="216"/>
      <c r="JZK12" s="216"/>
      <c r="JZL12" s="120"/>
      <c r="JZM12" s="251"/>
      <c r="JZN12" s="144"/>
      <c r="JZO12" s="216"/>
      <c r="JZP12" s="216"/>
      <c r="JZQ12" s="216"/>
      <c r="JZR12" s="216"/>
      <c r="JZS12" s="216"/>
      <c r="JZT12" s="216"/>
      <c r="JZU12" s="216"/>
      <c r="JZV12" s="216"/>
      <c r="JZW12" s="216"/>
      <c r="JZX12" s="216"/>
      <c r="JZY12" s="120"/>
      <c r="JZZ12" s="251"/>
      <c r="KAA12" s="144"/>
      <c r="KAB12" s="216"/>
      <c r="KAC12" s="216"/>
      <c r="KAD12" s="216"/>
      <c r="KAE12" s="216"/>
      <c r="KAF12" s="216"/>
      <c r="KAG12" s="216"/>
      <c r="KAH12" s="216"/>
      <c r="KAI12" s="216"/>
      <c r="KAJ12" s="216"/>
      <c r="KAK12" s="216"/>
      <c r="KAL12" s="120"/>
      <c r="KAM12" s="251"/>
      <c r="KAN12" s="144"/>
      <c r="KAO12" s="216"/>
      <c r="KAP12" s="216"/>
      <c r="KAQ12" s="216"/>
      <c r="KAR12" s="216"/>
      <c r="KAS12" s="216"/>
      <c r="KAT12" s="216"/>
      <c r="KAU12" s="216"/>
      <c r="KAV12" s="216"/>
      <c r="KAW12" s="216"/>
      <c r="KAX12" s="216"/>
      <c r="KAY12" s="120"/>
      <c r="KAZ12" s="251"/>
      <c r="KBA12" s="144"/>
      <c r="KBB12" s="216"/>
      <c r="KBC12" s="216"/>
      <c r="KBD12" s="216"/>
      <c r="KBE12" s="216"/>
      <c r="KBF12" s="216"/>
      <c r="KBG12" s="216"/>
      <c r="KBH12" s="216"/>
      <c r="KBI12" s="216"/>
      <c r="KBJ12" s="216"/>
      <c r="KBK12" s="216"/>
      <c r="KBL12" s="120"/>
      <c r="KBM12" s="251"/>
      <c r="KBN12" s="144"/>
      <c r="KBO12" s="216"/>
      <c r="KBP12" s="216"/>
      <c r="KBQ12" s="216"/>
      <c r="KBR12" s="216"/>
      <c r="KBS12" s="216"/>
      <c r="KBT12" s="216"/>
      <c r="KBU12" s="216"/>
      <c r="KBV12" s="216"/>
      <c r="KBW12" s="216"/>
      <c r="KBX12" s="216"/>
      <c r="KBY12" s="120"/>
      <c r="KBZ12" s="251"/>
      <c r="KCA12" s="144"/>
      <c r="KCB12" s="216"/>
      <c r="KCC12" s="216"/>
      <c r="KCD12" s="216"/>
      <c r="KCE12" s="216"/>
      <c r="KCF12" s="216"/>
      <c r="KCG12" s="216"/>
      <c r="KCH12" s="216"/>
      <c r="KCI12" s="216"/>
      <c r="KCJ12" s="216"/>
      <c r="KCK12" s="216"/>
      <c r="KCL12" s="120"/>
      <c r="KCM12" s="251"/>
      <c r="KCN12" s="144"/>
      <c r="KCO12" s="216"/>
      <c r="KCP12" s="216"/>
      <c r="KCQ12" s="216"/>
      <c r="KCR12" s="216"/>
      <c r="KCS12" s="216"/>
      <c r="KCT12" s="216"/>
      <c r="KCU12" s="216"/>
      <c r="KCV12" s="216"/>
      <c r="KCW12" s="216"/>
      <c r="KCX12" s="216"/>
      <c r="KCY12" s="120"/>
      <c r="KCZ12" s="251"/>
      <c r="KDA12" s="144"/>
      <c r="KDB12" s="216"/>
      <c r="KDC12" s="216"/>
      <c r="KDD12" s="216"/>
      <c r="KDE12" s="216"/>
      <c r="KDF12" s="216"/>
      <c r="KDG12" s="216"/>
      <c r="KDH12" s="216"/>
      <c r="KDI12" s="216"/>
      <c r="KDJ12" s="216"/>
      <c r="KDK12" s="216"/>
      <c r="KDL12" s="120"/>
      <c r="KDM12" s="251"/>
      <c r="KDN12" s="144"/>
      <c r="KDO12" s="216"/>
      <c r="KDP12" s="216"/>
      <c r="KDQ12" s="216"/>
      <c r="KDR12" s="216"/>
      <c r="KDS12" s="216"/>
      <c r="KDT12" s="216"/>
      <c r="KDU12" s="216"/>
      <c r="KDV12" s="216"/>
      <c r="KDW12" s="216"/>
      <c r="KDX12" s="216"/>
      <c r="KDY12" s="120"/>
      <c r="KDZ12" s="251"/>
      <c r="KEA12" s="144"/>
      <c r="KEB12" s="216"/>
      <c r="KEC12" s="216"/>
      <c r="KED12" s="216"/>
      <c r="KEE12" s="216"/>
      <c r="KEF12" s="216"/>
      <c r="KEG12" s="216"/>
      <c r="KEH12" s="216"/>
      <c r="KEI12" s="216"/>
      <c r="KEJ12" s="216"/>
      <c r="KEK12" s="216"/>
      <c r="KEL12" s="120"/>
      <c r="KEM12" s="251"/>
      <c r="KEN12" s="144"/>
      <c r="KEO12" s="216"/>
      <c r="KEP12" s="216"/>
      <c r="KEQ12" s="216"/>
      <c r="KER12" s="216"/>
      <c r="KES12" s="216"/>
      <c r="KET12" s="216"/>
      <c r="KEU12" s="216"/>
      <c r="KEV12" s="216"/>
      <c r="KEW12" s="216"/>
      <c r="KEX12" s="216"/>
      <c r="KEY12" s="120"/>
      <c r="KEZ12" s="251"/>
      <c r="KFA12" s="144"/>
      <c r="KFB12" s="216"/>
      <c r="KFC12" s="216"/>
      <c r="KFD12" s="216"/>
      <c r="KFE12" s="216"/>
      <c r="KFF12" s="216"/>
      <c r="KFG12" s="216"/>
      <c r="KFH12" s="216"/>
      <c r="KFI12" s="216"/>
      <c r="KFJ12" s="216"/>
      <c r="KFK12" s="216"/>
      <c r="KFL12" s="120"/>
      <c r="KFM12" s="251"/>
      <c r="KFN12" s="144"/>
      <c r="KFO12" s="216"/>
      <c r="KFP12" s="216"/>
      <c r="KFQ12" s="216"/>
      <c r="KFR12" s="216"/>
      <c r="KFS12" s="216"/>
      <c r="KFT12" s="216"/>
      <c r="KFU12" s="216"/>
      <c r="KFV12" s="216"/>
      <c r="KFW12" s="216"/>
      <c r="KFX12" s="216"/>
      <c r="KFY12" s="120"/>
      <c r="KFZ12" s="251"/>
      <c r="KGA12" s="144"/>
      <c r="KGB12" s="216"/>
      <c r="KGC12" s="216"/>
      <c r="KGD12" s="216"/>
      <c r="KGE12" s="216"/>
      <c r="KGF12" s="216"/>
      <c r="KGG12" s="216"/>
      <c r="KGH12" s="216"/>
      <c r="KGI12" s="216"/>
      <c r="KGJ12" s="216"/>
      <c r="KGK12" s="216"/>
      <c r="KGL12" s="120"/>
      <c r="KGM12" s="251"/>
      <c r="KGN12" s="144"/>
      <c r="KGO12" s="216"/>
      <c r="KGP12" s="216"/>
      <c r="KGQ12" s="216"/>
      <c r="KGR12" s="216"/>
      <c r="KGS12" s="216"/>
      <c r="KGT12" s="216"/>
      <c r="KGU12" s="216"/>
      <c r="KGV12" s="216"/>
      <c r="KGW12" s="216"/>
      <c r="KGX12" s="216"/>
      <c r="KGY12" s="120"/>
      <c r="KGZ12" s="251"/>
      <c r="KHA12" s="144"/>
      <c r="KHB12" s="216"/>
      <c r="KHC12" s="216"/>
      <c r="KHD12" s="216"/>
      <c r="KHE12" s="216"/>
      <c r="KHF12" s="216"/>
      <c r="KHG12" s="216"/>
      <c r="KHH12" s="216"/>
      <c r="KHI12" s="216"/>
      <c r="KHJ12" s="216"/>
      <c r="KHK12" s="216"/>
      <c r="KHL12" s="120"/>
      <c r="KHM12" s="251"/>
      <c r="KHN12" s="144"/>
      <c r="KHO12" s="216"/>
      <c r="KHP12" s="216"/>
      <c r="KHQ12" s="216"/>
      <c r="KHR12" s="216"/>
      <c r="KHS12" s="216"/>
      <c r="KHT12" s="216"/>
      <c r="KHU12" s="216"/>
      <c r="KHV12" s="216"/>
      <c r="KHW12" s="216"/>
      <c r="KHX12" s="216"/>
      <c r="KHY12" s="120"/>
      <c r="KHZ12" s="251"/>
      <c r="KIA12" s="144"/>
      <c r="KIB12" s="216"/>
      <c r="KIC12" s="216"/>
      <c r="KID12" s="216"/>
      <c r="KIE12" s="216"/>
      <c r="KIF12" s="216"/>
      <c r="KIG12" s="216"/>
      <c r="KIH12" s="216"/>
      <c r="KII12" s="216"/>
      <c r="KIJ12" s="216"/>
      <c r="KIK12" s="216"/>
      <c r="KIL12" s="120"/>
      <c r="KIM12" s="251"/>
      <c r="KIN12" s="144"/>
      <c r="KIO12" s="216"/>
      <c r="KIP12" s="216"/>
      <c r="KIQ12" s="216"/>
      <c r="KIR12" s="216"/>
      <c r="KIS12" s="216"/>
      <c r="KIT12" s="216"/>
      <c r="KIU12" s="216"/>
      <c r="KIV12" s="216"/>
      <c r="KIW12" s="216"/>
      <c r="KIX12" s="216"/>
      <c r="KIY12" s="120"/>
      <c r="KIZ12" s="251"/>
      <c r="KJA12" s="144"/>
      <c r="KJB12" s="216"/>
      <c r="KJC12" s="216"/>
      <c r="KJD12" s="216"/>
      <c r="KJE12" s="216"/>
      <c r="KJF12" s="216"/>
      <c r="KJG12" s="216"/>
      <c r="KJH12" s="216"/>
      <c r="KJI12" s="216"/>
      <c r="KJJ12" s="216"/>
      <c r="KJK12" s="216"/>
      <c r="KJL12" s="120"/>
      <c r="KJM12" s="251"/>
      <c r="KJN12" s="144"/>
      <c r="KJO12" s="216"/>
      <c r="KJP12" s="216"/>
      <c r="KJQ12" s="216"/>
      <c r="KJR12" s="216"/>
      <c r="KJS12" s="216"/>
      <c r="KJT12" s="216"/>
      <c r="KJU12" s="216"/>
      <c r="KJV12" s="216"/>
      <c r="KJW12" s="216"/>
      <c r="KJX12" s="216"/>
      <c r="KJY12" s="120"/>
      <c r="KJZ12" s="251"/>
      <c r="KKA12" s="144"/>
      <c r="KKB12" s="216"/>
      <c r="KKC12" s="216"/>
      <c r="KKD12" s="216"/>
      <c r="KKE12" s="216"/>
      <c r="KKF12" s="216"/>
      <c r="KKG12" s="216"/>
      <c r="KKH12" s="216"/>
      <c r="KKI12" s="216"/>
      <c r="KKJ12" s="216"/>
      <c r="KKK12" s="216"/>
      <c r="KKL12" s="120"/>
      <c r="KKM12" s="251"/>
      <c r="KKN12" s="144"/>
      <c r="KKO12" s="216"/>
      <c r="KKP12" s="216"/>
      <c r="KKQ12" s="216"/>
      <c r="KKR12" s="216"/>
      <c r="KKS12" s="216"/>
      <c r="KKT12" s="216"/>
      <c r="KKU12" s="216"/>
      <c r="KKV12" s="216"/>
      <c r="KKW12" s="216"/>
      <c r="KKX12" s="216"/>
      <c r="KKY12" s="120"/>
      <c r="KKZ12" s="251"/>
      <c r="KLA12" s="144"/>
      <c r="KLB12" s="216"/>
      <c r="KLC12" s="216"/>
      <c r="KLD12" s="216"/>
      <c r="KLE12" s="216"/>
      <c r="KLF12" s="216"/>
      <c r="KLG12" s="216"/>
      <c r="KLH12" s="216"/>
      <c r="KLI12" s="216"/>
      <c r="KLJ12" s="216"/>
      <c r="KLK12" s="216"/>
      <c r="KLL12" s="120"/>
      <c r="KLM12" s="251"/>
      <c r="KLN12" s="144"/>
      <c r="KLO12" s="216"/>
      <c r="KLP12" s="216"/>
      <c r="KLQ12" s="216"/>
      <c r="KLR12" s="216"/>
      <c r="KLS12" s="216"/>
      <c r="KLT12" s="216"/>
      <c r="KLU12" s="216"/>
      <c r="KLV12" s="216"/>
      <c r="KLW12" s="216"/>
      <c r="KLX12" s="216"/>
      <c r="KLY12" s="120"/>
      <c r="KLZ12" s="251"/>
      <c r="KMA12" s="144"/>
      <c r="KMB12" s="216"/>
      <c r="KMC12" s="216"/>
      <c r="KMD12" s="216"/>
      <c r="KME12" s="216"/>
      <c r="KMF12" s="216"/>
      <c r="KMG12" s="216"/>
      <c r="KMH12" s="216"/>
      <c r="KMI12" s="216"/>
      <c r="KMJ12" s="216"/>
      <c r="KMK12" s="216"/>
      <c r="KML12" s="120"/>
      <c r="KMM12" s="251"/>
      <c r="KMN12" s="144"/>
      <c r="KMO12" s="216"/>
      <c r="KMP12" s="216"/>
      <c r="KMQ12" s="216"/>
      <c r="KMR12" s="216"/>
      <c r="KMS12" s="216"/>
      <c r="KMT12" s="216"/>
      <c r="KMU12" s="216"/>
      <c r="KMV12" s="216"/>
      <c r="KMW12" s="216"/>
      <c r="KMX12" s="216"/>
      <c r="KMY12" s="120"/>
      <c r="KMZ12" s="251"/>
      <c r="KNA12" s="144"/>
      <c r="KNB12" s="216"/>
      <c r="KNC12" s="216"/>
      <c r="KND12" s="216"/>
      <c r="KNE12" s="216"/>
      <c r="KNF12" s="216"/>
      <c r="KNG12" s="216"/>
      <c r="KNH12" s="216"/>
      <c r="KNI12" s="216"/>
      <c r="KNJ12" s="216"/>
      <c r="KNK12" s="216"/>
      <c r="KNL12" s="120"/>
      <c r="KNM12" s="251"/>
      <c r="KNN12" s="144"/>
      <c r="KNO12" s="216"/>
      <c r="KNP12" s="216"/>
      <c r="KNQ12" s="216"/>
      <c r="KNR12" s="216"/>
      <c r="KNS12" s="216"/>
      <c r="KNT12" s="216"/>
      <c r="KNU12" s="216"/>
      <c r="KNV12" s="216"/>
      <c r="KNW12" s="216"/>
      <c r="KNX12" s="216"/>
      <c r="KNY12" s="120"/>
      <c r="KNZ12" s="251"/>
      <c r="KOA12" s="144"/>
      <c r="KOB12" s="216"/>
      <c r="KOC12" s="216"/>
      <c r="KOD12" s="216"/>
      <c r="KOE12" s="216"/>
      <c r="KOF12" s="216"/>
      <c r="KOG12" s="216"/>
      <c r="KOH12" s="216"/>
      <c r="KOI12" s="216"/>
      <c r="KOJ12" s="216"/>
      <c r="KOK12" s="216"/>
      <c r="KOL12" s="120"/>
      <c r="KOM12" s="251"/>
      <c r="KON12" s="144"/>
      <c r="KOO12" s="216"/>
      <c r="KOP12" s="216"/>
      <c r="KOQ12" s="216"/>
      <c r="KOR12" s="216"/>
      <c r="KOS12" s="216"/>
      <c r="KOT12" s="216"/>
      <c r="KOU12" s="216"/>
      <c r="KOV12" s="216"/>
      <c r="KOW12" s="216"/>
      <c r="KOX12" s="216"/>
      <c r="KOY12" s="120"/>
      <c r="KOZ12" s="251"/>
      <c r="KPA12" s="144"/>
      <c r="KPB12" s="216"/>
      <c r="KPC12" s="216"/>
      <c r="KPD12" s="216"/>
      <c r="KPE12" s="216"/>
      <c r="KPF12" s="216"/>
      <c r="KPG12" s="216"/>
      <c r="KPH12" s="216"/>
      <c r="KPI12" s="216"/>
      <c r="KPJ12" s="216"/>
      <c r="KPK12" s="216"/>
      <c r="KPL12" s="120"/>
      <c r="KPM12" s="251"/>
      <c r="KPN12" s="144"/>
      <c r="KPO12" s="216"/>
      <c r="KPP12" s="216"/>
      <c r="KPQ12" s="216"/>
      <c r="KPR12" s="216"/>
      <c r="KPS12" s="216"/>
      <c r="KPT12" s="216"/>
      <c r="KPU12" s="216"/>
      <c r="KPV12" s="216"/>
      <c r="KPW12" s="216"/>
      <c r="KPX12" s="216"/>
      <c r="KPY12" s="120"/>
      <c r="KPZ12" s="251"/>
      <c r="KQA12" s="144"/>
      <c r="KQB12" s="216"/>
      <c r="KQC12" s="216"/>
      <c r="KQD12" s="216"/>
      <c r="KQE12" s="216"/>
      <c r="KQF12" s="216"/>
      <c r="KQG12" s="216"/>
      <c r="KQH12" s="216"/>
      <c r="KQI12" s="216"/>
      <c r="KQJ12" s="216"/>
      <c r="KQK12" s="216"/>
      <c r="KQL12" s="120"/>
      <c r="KQM12" s="251"/>
      <c r="KQN12" s="144"/>
      <c r="KQO12" s="216"/>
      <c r="KQP12" s="216"/>
      <c r="KQQ12" s="216"/>
      <c r="KQR12" s="216"/>
      <c r="KQS12" s="216"/>
      <c r="KQT12" s="216"/>
      <c r="KQU12" s="216"/>
      <c r="KQV12" s="216"/>
      <c r="KQW12" s="216"/>
      <c r="KQX12" s="216"/>
      <c r="KQY12" s="120"/>
      <c r="KQZ12" s="251"/>
      <c r="KRA12" s="144"/>
      <c r="KRB12" s="216"/>
      <c r="KRC12" s="216"/>
      <c r="KRD12" s="216"/>
      <c r="KRE12" s="216"/>
      <c r="KRF12" s="216"/>
      <c r="KRG12" s="216"/>
      <c r="KRH12" s="216"/>
      <c r="KRI12" s="216"/>
      <c r="KRJ12" s="216"/>
      <c r="KRK12" s="216"/>
      <c r="KRL12" s="120"/>
      <c r="KRM12" s="251"/>
      <c r="KRN12" s="144"/>
      <c r="KRO12" s="216"/>
      <c r="KRP12" s="216"/>
      <c r="KRQ12" s="216"/>
      <c r="KRR12" s="216"/>
      <c r="KRS12" s="216"/>
      <c r="KRT12" s="216"/>
      <c r="KRU12" s="216"/>
      <c r="KRV12" s="216"/>
      <c r="KRW12" s="216"/>
      <c r="KRX12" s="216"/>
      <c r="KRY12" s="120"/>
      <c r="KRZ12" s="251"/>
      <c r="KSA12" s="144"/>
      <c r="KSB12" s="216"/>
      <c r="KSC12" s="216"/>
      <c r="KSD12" s="216"/>
      <c r="KSE12" s="216"/>
      <c r="KSF12" s="216"/>
      <c r="KSG12" s="216"/>
      <c r="KSH12" s="216"/>
      <c r="KSI12" s="216"/>
      <c r="KSJ12" s="216"/>
      <c r="KSK12" s="216"/>
      <c r="KSL12" s="120"/>
      <c r="KSM12" s="251"/>
      <c r="KSN12" s="144"/>
      <c r="KSO12" s="216"/>
      <c r="KSP12" s="216"/>
      <c r="KSQ12" s="216"/>
      <c r="KSR12" s="216"/>
      <c r="KSS12" s="216"/>
      <c r="KST12" s="216"/>
      <c r="KSU12" s="216"/>
      <c r="KSV12" s="216"/>
      <c r="KSW12" s="216"/>
      <c r="KSX12" s="216"/>
      <c r="KSY12" s="120"/>
      <c r="KSZ12" s="251"/>
      <c r="KTA12" s="144"/>
      <c r="KTB12" s="216"/>
      <c r="KTC12" s="216"/>
      <c r="KTD12" s="216"/>
      <c r="KTE12" s="216"/>
      <c r="KTF12" s="216"/>
      <c r="KTG12" s="216"/>
      <c r="KTH12" s="216"/>
      <c r="KTI12" s="216"/>
      <c r="KTJ12" s="216"/>
      <c r="KTK12" s="216"/>
      <c r="KTL12" s="120"/>
      <c r="KTM12" s="251"/>
      <c r="KTN12" s="144"/>
      <c r="KTO12" s="216"/>
      <c r="KTP12" s="216"/>
      <c r="KTQ12" s="216"/>
      <c r="KTR12" s="216"/>
      <c r="KTS12" s="216"/>
      <c r="KTT12" s="216"/>
      <c r="KTU12" s="216"/>
      <c r="KTV12" s="216"/>
      <c r="KTW12" s="216"/>
      <c r="KTX12" s="216"/>
      <c r="KTY12" s="120"/>
      <c r="KTZ12" s="251"/>
      <c r="KUA12" s="144"/>
      <c r="KUB12" s="216"/>
      <c r="KUC12" s="216"/>
      <c r="KUD12" s="216"/>
      <c r="KUE12" s="216"/>
      <c r="KUF12" s="216"/>
      <c r="KUG12" s="216"/>
      <c r="KUH12" s="216"/>
      <c r="KUI12" s="216"/>
      <c r="KUJ12" s="216"/>
      <c r="KUK12" s="216"/>
      <c r="KUL12" s="120"/>
      <c r="KUM12" s="251"/>
      <c r="KUN12" s="144"/>
      <c r="KUO12" s="216"/>
      <c r="KUP12" s="216"/>
      <c r="KUQ12" s="216"/>
      <c r="KUR12" s="216"/>
      <c r="KUS12" s="216"/>
      <c r="KUT12" s="216"/>
      <c r="KUU12" s="216"/>
      <c r="KUV12" s="216"/>
      <c r="KUW12" s="216"/>
      <c r="KUX12" s="216"/>
      <c r="KUY12" s="120"/>
      <c r="KUZ12" s="251"/>
      <c r="KVA12" s="144"/>
      <c r="KVB12" s="216"/>
      <c r="KVC12" s="216"/>
      <c r="KVD12" s="216"/>
      <c r="KVE12" s="216"/>
      <c r="KVF12" s="216"/>
      <c r="KVG12" s="216"/>
      <c r="KVH12" s="216"/>
      <c r="KVI12" s="216"/>
      <c r="KVJ12" s="216"/>
      <c r="KVK12" s="216"/>
      <c r="KVL12" s="120"/>
      <c r="KVM12" s="251"/>
      <c r="KVN12" s="144"/>
      <c r="KVO12" s="216"/>
      <c r="KVP12" s="216"/>
      <c r="KVQ12" s="216"/>
      <c r="KVR12" s="216"/>
      <c r="KVS12" s="216"/>
      <c r="KVT12" s="216"/>
      <c r="KVU12" s="216"/>
      <c r="KVV12" s="216"/>
      <c r="KVW12" s="216"/>
      <c r="KVX12" s="216"/>
      <c r="KVY12" s="120"/>
      <c r="KVZ12" s="251"/>
      <c r="KWA12" s="144"/>
      <c r="KWB12" s="216"/>
      <c r="KWC12" s="216"/>
      <c r="KWD12" s="216"/>
      <c r="KWE12" s="216"/>
      <c r="KWF12" s="216"/>
      <c r="KWG12" s="216"/>
      <c r="KWH12" s="216"/>
      <c r="KWI12" s="216"/>
      <c r="KWJ12" s="216"/>
      <c r="KWK12" s="216"/>
      <c r="KWL12" s="120"/>
      <c r="KWM12" s="251"/>
      <c r="KWN12" s="144"/>
      <c r="KWO12" s="216"/>
      <c r="KWP12" s="216"/>
      <c r="KWQ12" s="216"/>
      <c r="KWR12" s="216"/>
      <c r="KWS12" s="216"/>
      <c r="KWT12" s="216"/>
      <c r="KWU12" s="216"/>
      <c r="KWV12" s="216"/>
      <c r="KWW12" s="216"/>
      <c r="KWX12" s="216"/>
      <c r="KWY12" s="120"/>
      <c r="KWZ12" s="251"/>
      <c r="KXA12" s="144"/>
      <c r="KXB12" s="216"/>
      <c r="KXC12" s="216"/>
      <c r="KXD12" s="216"/>
      <c r="KXE12" s="216"/>
      <c r="KXF12" s="216"/>
      <c r="KXG12" s="216"/>
      <c r="KXH12" s="216"/>
      <c r="KXI12" s="216"/>
      <c r="KXJ12" s="216"/>
      <c r="KXK12" s="216"/>
      <c r="KXL12" s="120"/>
      <c r="KXM12" s="251"/>
      <c r="KXN12" s="144"/>
      <c r="KXO12" s="216"/>
      <c r="KXP12" s="216"/>
      <c r="KXQ12" s="216"/>
      <c r="KXR12" s="216"/>
      <c r="KXS12" s="216"/>
      <c r="KXT12" s="216"/>
      <c r="KXU12" s="216"/>
      <c r="KXV12" s="216"/>
      <c r="KXW12" s="216"/>
      <c r="KXX12" s="216"/>
      <c r="KXY12" s="120"/>
      <c r="KXZ12" s="251"/>
      <c r="KYA12" s="144"/>
      <c r="KYB12" s="216"/>
      <c r="KYC12" s="216"/>
      <c r="KYD12" s="216"/>
      <c r="KYE12" s="216"/>
      <c r="KYF12" s="216"/>
      <c r="KYG12" s="216"/>
      <c r="KYH12" s="216"/>
      <c r="KYI12" s="216"/>
      <c r="KYJ12" s="216"/>
      <c r="KYK12" s="216"/>
      <c r="KYL12" s="120"/>
      <c r="KYM12" s="251"/>
      <c r="KYN12" s="144"/>
      <c r="KYO12" s="216"/>
      <c r="KYP12" s="216"/>
      <c r="KYQ12" s="216"/>
      <c r="KYR12" s="216"/>
      <c r="KYS12" s="216"/>
      <c r="KYT12" s="216"/>
      <c r="KYU12" s="216"/>
      <c r="KYV12" s="216"/>
      <c r="KYW12" s="216"/>
      <c r="KYX12" s="216"/>
      <c r="KYY12" s="120"/>
      <c r="KYZ12" s="251"/>
      <c r="KZA12" s="144"/>
      <c r="KZB12" s="216"/>
      <c r="KZC12" s="216"/>
      <c r="KZD12" s="216"/>
      <c r="KZE12" s="216"/>
      <c r="KZF12" s="216"/>
      <c r="KZG12" s="216"/>
      <c r="KZH12" s="216"/>
      <c r="KZI12" s="216"/>
      <c r="KZJ12" s="216"/>
      <c r="KZK12" s="216"/>
      <c r="KZL12" s="120"/>
      <c r="KZM12" s="251"/>
      <c r="KZN12" s="144"/>
      <c r="KZO12" s="216"/>
      <c r="KZP12" s="216"/>
      <c r="KZQ12" s="216"/>
      <c r="KZR12" s="216"/>
      <c r="KZS12" s="216"/>
      <c r="KZT12" s="216"/>
      <c r="KZU12" s="216"/>
      <c r="KZV12" s="216"/>
      <c r="KZW12" s="216"/>
      <c r="KZX12" s="216"/>
      <c r="KZY12" s="120"/>
      <c r="KZZ12" s="251"/>
      <c r="LAA12" s="144"/>
      <c r="LAB12" s="216"/>
      <c r="LAC12" s="216"/>
      <c r="LAD12" s="216"/>
      <c r="LAE12" s="216"/>
      <c r="LAF12" s="216"/>
      <c r="LAG12" s="216"/>
      <c r="LAH12" s="216"/>
      <c r="LAI12" s="216"/>
      <c r="LAJ12" s="216"/>
      <c r="LAK12" s="216"/>
      <c r="LAL12" s="120"/>
      <c r="LAM12" s="251"/>
      <c r="LAN12" s="144"/>
      <c r="LAO12" s="216"/>
      <c r="LAP12" s="216"/>
      <c r="LAQ12" s="216"/>
      <c r="LAR12" s="216"/>
      <c r="LAS12" s="216"/>
      <c r="LAT12" s="216"/>
      <c r="LAU12" s="216"/>
      <c r="LAV12" s="216"/>
      <c r="LAW12" s="216"/>
      <c r="LAX12" s="216"/>
      <c r="LAY12" s="120"/>
      <c r="LAZ12" s="251"/>
      <c r="LBA12" s="144"/>
      <c r="LBB12" s="216"/>
      <c r="LBC12" s="216"/>
      <c r="LBD12" s="216"/>
      <c r="LBE12" s="216"/>
      <c r="LBF12" s="216"/>
      <c r="LBG12" s="216"/>
      <c r="LBH12" s="216"/>
      <c r="LBI12" s="216"/>
      <c r="LBJ12" s="216"/>
      <c r="LBK12" s="216"/>
      <c r="LBL12" s="120"/>
      <c r="LBM12" s="251"/>
      <c r="LBN12" s="144"/>
      <c r="LBO12" s="216"/>
      <c r="LBP12" s="216"/>
      <c r="LBQ12" s="216"/>
      <c r="LBR12" s="216"/>
      <c r="LBS12" s="216"/>
      <c r="LBT12" s="216"/>
      <c r="LBU12" s="216"/>
      <c r="LBV12" s="216"/>
      <c r="LBW12" s="216"/>
      <c r="LBX12" s="216"/>
      <c r="LBY12" s="120"/>
      <c r="LBZ12" s="251"/>
      <c r="LCA12" s="144"/>
      <c r="LCB12" s="216"/>
      <c r="LCC12" s="216"/>
      <c r="LCD12" s="216"/>
      <c r="LCE12" s="216"/>
      <c r="LCF12" s="216"/>
      <c r="LCG12" s="216"/>
      <c r="LCH12" s="216"/>
      <c r="LCI12" s="216"/>
      <c r="LCJ12" s="216"/>
      <c r="LCK12" s="216"/>
      <c r="LCL12" s="120"/>
      <c r="LCM12" s="251"/>
      <c r="LCN12" s="144"/>
      <c r="LCO12" s="216"/>
      <c r="LCP12" s="216"/>
      <c r="LCQ12" s="216"/>
      <c r="LCR12" s="216"/>
      <c r="LCS12" s="216"/>
      <c r="LCT12" s="216"/>
      <c r="LCU12" s="216"/>
      <c r="LCV12" s="216"/>
      <c r="LCW12" s="216"/>
      <c r="LCX12" s="216"/>
      <c r="LCY12" s="120"/>
      <c r="LCZ12" s="251"/>
      <c r="LDA12" s="144"/>
      <c r="LDB12" s="216"/>
      <c r="LDC12" s="216"/>
      <c r="LDD12" s="216"/>
      <c r="LDE12" s="216"/>
      <c r="LDF12" s="216"/>
      <c r="LDG12" s="216"/>
      <c r="LDH12" s="216"/>
      <c r="LDI12" s="216"/>
      <c r="LDJ12" s="216"/>
      <c r="LDK12" s="216"/>
      <c r="LDL12" s="120"/>
      <c r="LDM12" s="251"/>
      <c r="LDN12" s="144"/>
      <c r="LDO12" s="216"/>
      <c r="LDP12" s="216"/>
      <c r="LDQ12" s="216"/>
      <c r="LDR12" s="216"/>
      <c r="LDS12" s="216"/>
      <c r="LDT12" s="216"/>
      <c r="LDU12" s="216"/>
      <c r="LDV12" s="216"/>
      <c r="LDW12" s="216"/>
      <c r="LDX12" s="216"/>
      <c r="LDY12" s="120"/>
      <c r="LDZ12" s="251"/>
      <c r="LEA12" s="144"/>
      <c r="LEB12" s="216"/>
      <c r="LEC12" s="216"/>
      <c r="LED12" s="216"/>
      <c r="LEE12" s="216"/>
      <c r="LEF12" s="216"/>
      <c r="LEG12" s="216"/>
      <c r="LEH12" s="216"/>
      <c r="LEI12" s="216"/>
      <c r="LEJ12" s="216"/>
      <c r="LEK12" s="216"/>
      <c r="LEL12" s="120"/>
      <c r="LEM12" s="251"/>
      <c r="LEN12" s="144"/>
      <c r="LEO12" s="216"/>
      <c r="LEP12" s="216"/>
      <c r="LEQ12" s="216"/>
      <c r="LER12" s="216"/>
      <c r="LES12" s="216"/>
      <c r="LET12" s="216"/>
      <c r="LEU12" s="216"/>
      <c r="LEV12" s="216"/>
      <c r="LEW12" s="216"/>
      <c r="LEX12" s="216"/>
      <c r="LEY12" s="120"/>
      <c r="LEZ12" s="251"/>
      <c r="LFA12" s="144"/>
      <c r="LFB12" s="216"/>
      <c r="LFC12" s="216"/>
      <c r="LFD12" s="216"/>
      <c r="LFE12" s="216"/>
      <c r="LFF12" s="216"/>
      <c r="LFG12" s="216"/>
      <c r="LFH12" s="216"/>
      <c r="LFI12" s="216"/>
      <c r="LFJ12" s="216"/>
      <c r="LFK12" s="216"/>
      <c r="LFL12" s="120"/>
      <c r="LFM12" s="251"/>
      <c r="LFN12" s="144"/>
      <c r="LFO12" s="216"/>
      <c r="LFP12" s="216"/>
      <c r="LFQ12" s="216"/>
      <c r="LFR12" s="216"/>
      <c r="LFS12" s="216"/>
      <c r="LFT12" s="216"/>
      <c r="LFU12" s="216"/>
      <c r="LFV12" s="216"/>
      <c r="LFW12" s="216"/>
      <c r="LFX12" s="216"/>
      <c r="LFY12" s="120"/>
      <c r="LFZ12" s="251"/>
      <c r="LGA12" s="144"/>
      <c r="LGB12" s="216"/>
      <c r="LGC12" s="216"/>
      <c r="LGD12" s="216"/>
      <c r="LGE12" s="216"/>
      <c r="LGF12" s="216"/>
      <c r="LGG12" s="216"/>
      <c r="LGH12" s="216"/>
      <c r="LGI12" s="216"/>
      <c r="LGJ12" s="216"/>
      <c r="LGK12" s="216"/>
      <c r="LGL12" s="120"/>
      <c r="LGM12" s="251"/>
      <c r="LGN12" s="144"/>
      <c r="LGO12" s="216"/>
      <c r="LGP12" s="216"/>
      <c r="LGQ12" s="216"/>
      <c r="LGR12" s="216"/>
      <c r="LGS12" s="216"/>
      <c r="LGT12" s="216"/>
      <c r="LGU12" s="216"/>
      <c r="LGV12" s="216"/>
      <c r="LGW12" s="216"/>
      <c r="LGX12" s="216"/>
      <c r="LGY12" s="120"/>
      <c r="LGZ12" s="251"/>
      <c r="LHA12" s="144"/>
      <c r="LHB12" s="216"/>
      <c r="LHC12" s="216"/>
      <c r="LHD12" s="216"/>
      <c r="LHE12" s="216"/>
      <c r="LHF12" s="216"/>
      <c r="LHG12" s="216"/>
      <c r="LHH12" s="216"/>
      <c r="LHI12" s="216"/>
      <c r="LHJ12" s="216"/>
      <c r="LHK12" s="216"/>
      <c r="LHL12" s="120"/>
      <c r="LHM12" s="251"/>
      <c r="LHN12" s="144"/>
      <c r="LHO12" s="216"/>
      <c r="LHP12" s="216"/>
      <c r="LHQ12" s="216"/>
      <c r="LHR12" s="216"/>
      <c r="LHS12" s="216"/>
      <c r="LHT12" s="216"/>
      <c r="LHU12" s="216"/>
      <c r="LHV12" s="216"/>
      <c r="LHW12" s="216"/>
      <c r="LHX12" s="216"/>
      <c r="LHY12" s="120"/>
      <c r="LHZ12" s="251"/>
      <c r="LIA12" s="144"/>
      <c r="LIB12" s="216"/>
      <c r="LIC12" s="216"/>
      <c r="LID12" s="216"/>
      <c r="LIE12" s="216"/>
      <c r="LIF12" s="216"/>
      <c r="LIG12" s="216"/>
      <c r="LIH12" s="216"/>
      <c r="LII12" s="216"/>
      <c r="LIJ12" s="216"/>
      <c r="LIK12" s="216"/>
      <c r="LIL12" s="120"/>
      <c r="LIM12" s="251"/>
      <c r="LIN12" s="144"/>
      <c r="LIO12" s="216"/>
      <c r="LIP12" s="216"/>
      <c r="LIQ12" s="216"/>
      <c r="LIR12" s="216"/>
      <c r="LIS12" s="216"/>
      <c r="LIT12" s="216"/>
      <c r="LIU12" s="216"/>
      <c r="LIV12" s="216"/>
      <c r="LIW12" s="216"/>
      <c r="LIX12" s="216"/>
      <c r="LIY12" s="120"/>
      <c r="LIZ12" s="251"/>
      <c r="LJA12" s="144"/>
      <c r="LJB12" s="216"/>
      <c r="LJC12" s="216"/>
      <c r="LJD12" s="216"/>
      <c r="LJE12" s="216"/>
      <c r="LJF12" s="216"/>
      <c r="LJG12" s="216"/>
      <c r="LJH12" s="216"/>
      <c r="LJI12" s="216"/>
      <c r="LJJ12" s="216"/>
      <c r="LJK12" s="216"/>
      <c r="LJL12" s="120"/>
      <c r="LJM12" s="251"/>
      <c r="LJN12" s="144"/>
      <c r="LJO12" s="216"/>
      <c r="LJP12" s="216"/>
      <c r="LJQ12" s="216"/>
      <c r="LJR12" s="216"/>
      <c r="LJS12" s="216"/>
      <c r="LJT12" s="216"/>
      <c r="LJU12" s="216"/>
      <c r="LJV12" s="216"/>
      <c r="LJW12" s="216"/>
      <c r="LJX12" s="216"/>
      <c r="LJY12" s="120"/>
      <c r="LJZ12" s="251"/>
      <c r="LKA12" s="144"/>
      <c r="LKB12" s="216"/>
      <c r="LKC12" s="216"/>
      <c r="LKD12" s="216"/>
      <c r="LKE12" s="216"/>
      <c r="LKF12" s="216"/>
      <c r="LKG12" s="216"/>
      <c r="LKH12" s="216"/>
      <c r="LKI12" s="216"/>
      <c r="LKJ12" s="216"/>
      <c r="LKK12" s="216"/>
      <c r="LKL12" s="120"/>
      <c r="LKM12" s="251"/>
      <c r="LKN12" s="144"/>
      <c r="LKO12" s="216"/>
      <c r="LKP12" s="216"/>
      <c r="LKQ12" s="216"/>
      <c r="LKR12" s="216"/>
      <c r="LKS12" s="216"/>
      <c r="LKT12" s="216"/>
      <c r="LKU12" s="216"/>
      <c r="LKV12" s="216"/>
      <c r="LKW12" s="216"/>
      <c r="LKX12" s="216"/>
      <c r="LKY12" s="120"/>
      <c r="LKZ12" s="251"/>
      <c r="LLA12" s="144"/>
      <c r="LLB12" s="216"/>
      <c r="LLC12" s="216"/>
      <c r="LLD12" s="216"/>
      <c r="LLE12" s="216"/>
      <c r="LLF12" s="216"/>
      <c r="LLG12" s="216"/>
      <c r="LLH12" s="216"/>
      <c r="LLI12" s="216"/>
      <c r="LLJ12" s="216"/>
      <c r="LLK12" s="216"/>
      <c r="LLL12" s="120"/>
      <c r="LLM12" s="251"/>
      <c r="LLN12" s="144"/>
      <c r="LLO12" s="216"/>
      <c r="LLP12" s="216"/>
      <c r="LLQ12" s="216"/>
      <c r="LLR12" s="216"/>
      <c r="LLS12" s="216"/>
      <c r="LLT12" s="216"/>
      <c r="LLU12" s="216"/>
      <c r="LLV12" s="216"/>
      <c r="LLW12" s="216"/>
      <c r="LLX12" s="216"/>
      <c r="LLY12" s="120"/>
      <c r="LLZ12" s="251"/>
      <c r="LMA12" s="144"/>
      <c r="LMB12" s="216"/>
      <c r="LMC12" s="216"/>
      <c r="LMD12" s="216"/>
      <c r="LME12" s="216"/>
      <c r="LMF12" s="216"/>
      <c r="LMG12" s="216"/>
      <c r="LMH12" s="216"/>
      <c r="LMI12" s="216"/>
      <c r="LMJ12" s="216"/>
      <c r="LMK12" s="216"/>
      <c r="LML12" s="120"/>
      <c r="LMM12" s="251"/>
      <c r="LMN12" s="144"/>
      <c r="LMO12" s="216"/>
      <c r="LMP12" s="216"/>
      <c r="LMQ12" s="216"/>
      <c r="LMR12" s="216"/>
      <c r="LMS12" s="216"/>
      <c r="LMT12" s="216"/>
      <c r="LMU12" s="216"/>
      <c r="LMV12" s="216"/>
      <c r="LMW12" s="216"/>
      <c r="LMX12" s="216"/>
      <c r="LMY12" s="120"/>
      <c r="LMZ12" s="251"/>
      <c r="LNA12" s="144"/>
      <c r="LNB12" s="216"/>
      <c r="LNC12" s="216"/>
      <c r="LND12" s="216"/>
      <c r="LNE12" s="216"/>
      <c r="LNF12" s="216"/>
      <c r="LNG12" s="216"/>
      <c r="LNH12" s="216"/>
      <c r="LNI12" s="216"/>
      <c r="LNJ12" s="216"/>
      <c r="LNK12" s="216"/>
      <c r="LNL12" s="120"/>
      <c r="LNM12" s="251"/>
      <c r="LNN12" s="144"/>
      <c r="LNO12" s="216"/>
      <c r="LNP12" s="216"/>
      <c r="LNQ12" s="216"/>
      <c r="LNR12" s="216"/>
      <c r="LNS12" s="216"/>
      <c r="LNT12" s="216"/>
      <c r="LNU12" s="216"/>
      <c r="LNV12" s="216"/>
      <c r="LNW12" s="216"/>
      <c r="LNX12" s="216"/>
      <c r="LNY12" s="120"/>
      <c r="LNZ12" s="251"/>
      <c r="LOA12" s="144"/>
      <c r="LOB12" s="216"/>
      <c r="LOC12" s="216"/>
      <c r="LOD12" s="216"/>
      <c r="LOE12" s="216"/>
      <c r="LOF12" s="216"/>
      <c r="LOG12" s="216"/>
      <c r="LOH12" s="216"/>
      <c r="LOI12" s="216"/>
      <c r="LOJ12" s="216"/>
      <c r="LOK12" s="216"/>
      <c r="LOL12" s="120"/>
      <c r="LOM12" s="251"/>
      <c r="LON12" s="144"/>
      <c r="LOO12" s="216"/>
      <c r="LOP12" s="216"/>
      <c r="LOQ12" s="216"/>
      <c r="LOR12" s="216"/>
      <c r="LOS12" s="216"/>
      <c r="LOT12" s="216"/>
      <c r="LOU12" s="216"/>
      <c r="LOV12" s="216"/>
      <c r="LOW12" s="216"/>
      <c r="LOX12" s="216"/>
      <c r="LOY12" s="120"/>
      <c r="LOZ12" s="251"/>
      <c r="LPA12" s="144"/>
      <c r="LPB12" s="216"/>
      <c r="LPC12" s="216"/>
      <c r="LPD12" s="216"/>
      <c r="LPE12" s="216"/>
      <c r="LPF12" s="216"/>
      <c r="LPG12" s="216"/>
      <c r="LPH12" s="216"/>
      <c r="LPI12" s="216"/>
      <c r="LPJ12" s="216"/>
      <c r="LPK12" s="216"/>
      <c r="LPL12" s="120"/>
      <c r="LPM12" s="251"/>
      <c r="LPN12" s="144"/>
      <c r="LPO12" s="216"/>
      <c r="LPP12" s="216"/>
      <c r="LPQ12" s="216"/>
      <c r="LPR12" s="216"/>
      <c r="LPS12" s="216"/>
      <c r="LPT12" s="216"/>
      <c r="LPU12" s="216"/>
      <c r="LPV12" s="216"/>
      <c r="LPW12" s="216"/>
      <c r="LPX12" s="216"/>
      <c r="LPY12" s="120"/>
      <c r="LPZ12" s="251"/>
      <c r="LQA12" s="144"/>
      <c r="LQB12" s="216"/>
      <c r="LQC12" s="216"/>
      <c r="LQD12" s="216"/>
      <c r="LQE12" s="216"/>
      <c r="LQF12" s="216"/>
      <c r="LQG12" s="216"/>
      <c r="LQH12" s="216"/>
      <c r="LQI12" s="216"/>
      <c r="LQJ12" s="216"/>
      <c r="LQK12" s="216"/>
      <c r="LQL12" s="120"/>
      <c r="LQM12" s="251"/>
      <c r="LQN12" s="144"/>
      <c r="LQO12" s="216"/>
      <c r="LQP12" s="216"/>
      <c r="LQQ12" s="216"/>
      <c r="LQR12" s="216"/>
      <c r="LQS12" s="216"/>
      <c r="LQT12" s="216"/>
      <c r="LQU12" s="216"/>
      <c r="LQV12" s="216"/>
      <c r="LQW12" s="216"/>
      <c r="LQX12" s="216"/>
      <c r="LQY12" s="120"/>
      <c r="LQZ12" s="251"/>
      <c r="LRA12" s="144"/>
      <c r="LRB12" s="216"/>
      <c r="LRC12" s="216"/>
      <c r="LRD12" s="216"/>
      <c r="LRE12" s="216"/>
      <c r="LRF12" s="216"/>
      <c r="LRG12" s="216"/>
      <c r="LRH12" s="216"/>
      <c r="LRI12" s="216"/>
      <c r="LRJ12" s="216"/>
      <c r="LRK12" s="216"/>
      <c r="LRL12" s="120"/>
      <c r="LRM12" s="251"/>
      <c r="LRN12" s="144"/>
      <c r="LRO12" s="216"/>
      <c r="LRP12" s="216"/>
      <c r="LRQ12" s="216"/>
      <c r="LRR12" s="216"/>
      <c r="LRS12" s="216"/>
      <c r="LRT12" s="216"/>
      <c r="LRU12" s="216"/>
      <c r="LRV12" s="216"/>
      <c r="LRW12" s="216"/>
      <c r="LRX12" s="216"/>
      <c r="LRY12" s="120"/>
      <c r="LRZ12" s="251"/>
      <c r="LSA12" s="144"/>
      <c r="LSB12" s="216"/>
      <c r="LSC12" s="216"/>
      <c r="LSD12" s="216"/>
      <c r="LSE12" s="216"/>
      <c r="LSF12" s="216"/>
      <c r="LSG12" s="216"/>
      <c r="LSH12" s="216"/>
      <c r="LSI12" s="216"/>
      <c r="LSJ12" s="216"/>
      <c r="LSK12" s="216"/>
      <c r="LSL12" s="120"/>
      <c r="LSM12" s="251"/>
      <c r="LSN12" s="144"/>
      <c r="LSO12" s="216"/>
      <c r="LSP12" s="216"/>
      <c r="LSQ12" s="216"/>
      <c r="LSR12" s="216"/>
      <c r="LSS12" s="216"/>
      <c r="LST12" s="216"/>
      <c r="LSU12" s="216"/>
      <c r="LSV12" s="216"/>
      <c r="LSW12" s="216"/>
      <c r="LSX12" s="216"/>
      <c r="LSY12" s="120"/>
      <c r="LSZ12" s="251"/>
      <c r="LTA12" s="144"/>
      <c r="LTB12" s="216"/>
      <c r="LTC12" s="216"/>
      <c r="LTD12" s="216"/>
      <c r="LTE12" s="216"/>
      <c r="LTF12" s="216"/>
      <c r="LTG12" s="216"/>
      <c r="LTH12" s="216"/>
      <c r="LTI12" s="216"/>
      <c r="LTJ12" s="216"/>
      <c r="LTK12" s="216"/>
      <c r="LTL12" s="120"/>
      <c r="LTM12" s="251"/>
      <c r="LTN12" s="144"/>
      <c r="LTO12" s="216"/>
      <c r="LTP12" s="216"/>
      <c r="LTQ12" s="216"/>
      <c r="LTR12" s="216"/>
      <c r="LTS12" s="216"/>
      <c r="LTT12" s="216"/>
      <c r="LTU12" s="216"/>
      <c r="LTV12" s="216"/>
      <c r="LTW12" s="216"/>
      <c r="LTX12" s="216"/>
      <c r="LTY12" s="120"/>
      <c r="LTZ12" s="251"/>
      <c r="LUA12" s="144"/>
      <c r="LUB12" s="216"/>
      <c r="LUC12" s="216"/>
      <c r="LUD12" s="216"/>
      <c r="LUE12" s="216"/>
      <c r="LUF12" s="216"/>
      <c r="LUG12" s="216"/>
      <c r="LUH12" s="216"/>
      <c r="LUI12" s="216"/>
      <c r="LUJ12" s="216"/>
      <c r="LUK12" s="216"/>
      <c r="LUL12" s="120"/>
      <c r="LUM12" s="251"/>
      <c r="LUN12" s="144"/>
      <c r="LUO12" s="216"/>
      <c r="LUP12" s="216"/>
      <c r="LUQ12" s="216"/>
      <c r="LUR12" s="216"/>
      <c r="LUS12" s="216"/>
      <c r="LUT12" s="216"/>
      <c r="LUU12" s="216"/>
      <c r="LUV12" s="216"/>
      <c r="LUW12" s="216"/>
      <c r="LUX12" s="216"/>
      <c r="LUY12" s="120"/>
      <c r="LUZ12" s="251"/>
      <c r="LVA12" s="144"/>
      <c r="LVB12" s="216"/>
      <c r="LVC12" s="216"/>
      <c r="LVD12" s="216"/>
      <c r="LVE12" s="216"/>
      <c r="LVF12" s="216"/>
      <c r="LVG12" s="216"/>
      <c r="LVH12" s="216"/>
      <c r="LVI12" s="216"/>
      <c r="LVJ12" s="216"/>
      <c r="LVK12" s="216"/>
      <c r="LVL12" s="120"/>
      <c r="LVM12" s="251"/>
      <c r="LVN12" s="144"/>
      <c r="LVO12" s="216"/>
      <c r="LVP12" s="216"/>
      <c r="LVQ12" s="216"/>
      <c r="LVR12" s="216"/>
      <c r="LVS12" s="216"/>
      <c r="LVT12" s="216"/>
      <c r="LVU12" s="216"/>
      <c r="LVV12" s="216"/>
      <c r="LVW12" s="216"/>
      <c r="LVX12" s="216"/>
      <c r="LVY12" s="120"/>
      <c r="LVZ12" s="251"/>
      <c r="LWA12" s="144"/>
      <c r="LWB12" s="216"/>
      <c r="LWC12" s="216"/>
      <c r="LWD12" s="216"/>
      <c r="LWE12" s="216"/>
      <c r="LWF12" s="216"/>
      <c r="LWG12" s="216"/>
      <c r="LWH12" s="216"/>
      <c r="LWI12" s="216"/>
      <c r="LWJ12" s="216"/>
      <c r="LWK12" s="216"/>
      <c r="LWL12" s="120"/>
      <c r="LWM12" s="251"/>
      <c r="LWN12" s="144"/>
      <c r="LWO12" s="216"/>
      <c r="LWP12" s="216"/>
      <c r="LWQ12" s="216"/>
      <c r="LWR12" s="216"/>
      <c r="LWS12" s="216"/>
      <c r="LWT12" s="216"/>
      <c r="LWU12" s="216"/>
      <c r="LWV12" s="216"/>
      <c r="LWW12" s="216"/>
      <c r="LWX12" s="216"/>
      <c r="LWY12" s="120"/>
      <c r="LWZ12" s="251"/>
      <c r="LXA12" s="144"/>
      <c r="LXB12" s="216"/>
      <c r="LXC12" s="216"/>
      <c r="LXD12" s="216"/>
      <c r="LXE12" s="216"/>
      <c r="LXF12" s="216"/>
      <c r="LXG12" s="216"/>
      <c r="LXH12" s="216"/>
      <c r="LXI12" s="216"/>
      <c r="LXJ12" s="216"/>
      <c r="LXK12" s="216"/>
      <c r="LXL12" s="120"/>
      <c r="LXM12" s="251"/>
      <c r="LXN12" s="144"/>
      <c r="LXO12" s="216"/>
      <c r="LXP12" s="216"/>
      <c r="LXQ12" s="216"/>
      <c r="LXR12" s="216"/>
      <c r="LXS12" s="216"/>
      <c r="LXT12" s="216"/>
      <c r="LXU12" s="216"/>
      <c r="LXV12" s="216"/>
      <c r="LXW12" s="216"/>
      <c r="LXX12" s="216"/>
      <c r="LXY12" s="120"/>
      <c r="LXZ12" s="251"/>
      <c r="LYA12" s="144"/>
      <c r="LYB12" s="216"/>
      <c r="LYC12" s="216"/>
      <c r="LYD12" s="216"/>
      <c r="LYE12" s="216"/>
      <c r="LYF12" s="216"/>
      <c r="LYG12" s="216"/>
      <c r="LYH12" s="216"/>
      <c r="LYI12" s="216"/>
      <c r="LYJ12" s="216"/>
      <c r="LYK12" s="216"/>
      <c r="LYL12" s="120"/>
      <c r="LYM12" s="251"/>
      <c r="LYN12" s="144"/>
      <c r="LYO12" s="216"/>
      <c r="LYP12" s="216"/>
      <c r="LYQ12" s="216"/>
      <c r="LYR12" s="216"/>
      <c r="LYS12" s="216"/>
      <c r="LYT12" s="216"/>
      <c r="LYU12" s="216"/>
      <c r="LYV12" s="216"/>
      <c r="LYW12" s="216"/>
      <c r="LYX12" s="216"/>
      <c r="LYY12" s="120"/>
      <c r="LYZ12" s="251"/>
      <c r="LZA12" s="144"/>
      <c r="LZB12" s="216"/>
      <c r="LZC12" s="216"/>
      <c r="LZD12" s="216"/>
      <c r="LZE12" s="216"/>
      <c r="LZF12" s="216"/>
      <c r="LZG12" s="216"/>
      <c r="LZH12" s="216"/>
      <c r="LZI12" s="216"/>
      <c r="LZJ12" s="216"/>
      <c r="LZK12" s="216"/>
      <c r="LZL12" s="120"/>
      <c r="LZM12" s="251"/>
      <c r="LZN12" s="144"/>
      <c r="LZO12" s="216"/>
      <c r="LZP12" s="216"/>
      <c r="LZQ12" s="216"/>
      <c r="LZR12" s="216"/>
      <c r="LZS12" s="216"/>
      <c r="LZT12" s="216"/>
      <c r="LZU12" s="216"/>
      <c r="LZV12" s="216"/>
      <c r="LZW12" s="216"/>
      <c r="LZX12" s="216"/>
      <c r="LZY12" s="120"/>
      <c r="LZZ12" s="251"/>
      <c r="MAA12" s="144"/>
      <c r="MAB12" s="216"/>
      <c r="MAC12" s="216"/>
      <c r="MAD12" s="216"/>
      <c r="MAE12" s="216"/>
      <c r="MAF12" s="216"/>
      <c r="MAG12" s="216"/>
      <c r="MAH12" s="216"/>
      <c r="MAI12" s="216"/>
      <c r="MAJ12" s="216"/>
      <c r="MAK12" s="216"/>
      <c r="MAL12" s="120"/>
      <c r="MAM12" s="251"/>
      <c r="MAN12" s="144"/>
      <c r="MAO12" s="216"/>
      <c r="MAP12" s="216"/>
      <c r="MAQ12" s="216"/>
      <c r="MAR12" s="216"/>
      <c r="MAS12" s="216"/>
      <c r="MAT12" s="216"/>
      <c r="MAU12" s="216"/>
      <c r="MAV12" s="216"/>
      <c r="MAW12" s="216"/>
      <c r="MAX12" s="216"/>
      <c r="MAY12" s="120"/>
      <c r="MAZ12" s="251"/>
      <c r="MBA12" s="144"/>
      <c r="MBB12" s="216"/>
      <c r="MBC12" s="216"/>
      <c r="MBD12" s="216"/>
      <c r="MBE12" s="216"/>
      <c r="MBF12" s="216"/>
      <c r="MBG12" s="216"/>
      <c r="MBH12" s="216"/>
      <c r="MBI12" s="216"/>
      <c r="MBJ12" s="216"/>
      <c r="MBK12" s="216"/>
      <c r="MBL12" s="120"/>
      <c r="MBM12" s="251"/>
      <c r="MBN12" s="144"/>
      <c r="MBO12" s="216"/>
      <c r="MBP12" s="216"/>
      <c r="MBQ12" s="216"/>
      <c r="MBR12" s="216"/>
      <c r="MBS12" s="216"/>
      <c r="MBT12" s="216"/>
      <c r="MBU12" s="216"/>
      <c r="MBV12" s="216"/>
      <c r="MBW12" s="216"/>
      <c r="MBX12" s="216"/>
      <c r="MBY12" s="120"/>
      <c r="MBZ12" s="251"/>
      <c r="MCA12" s="144"/>
      <c r="MCB12" s="216"/>
      <c r="MCC12" s="216"/>
      <c r="MCD12" s="216"/>
      <c r="MCE12" s="216"/>
      <c r="MCF12" s="216"/>
      <c r="MCG12" s="216"/>
      <c r="MCH12" s="216"/>
      <c r="MCI12" s="216"/>
      <c r="MCJ12" s="216"/>
      <c r="MCK12" s="216"/>
      <c r="MCL12" s="120"/>
      <c r="MCM12" s="251"/>
      <c r="MCN12" s="144"/>
      <c r="MCO12" s="216"/>
      <c r="MCP12" s="216"/>
      <c r="MCQ12" s="216"/>
      <c r="MCR12" s="216"/>
      <c r="MCS12" s="216"/>
      <c r="MCT12" s="216"/>
      <c r="MCU12" s="216"/>
      <c r="MCV12" s="216"/>
      <c r="MCW12" s="216"/>
      <c r="MCX12" s="216"/>
      <c r="MCY12" s="120"/>
      <c r="MCZ12" s="251"/>
      <c r="MDA12" s="144"/>
      <c r="MDB12" s="216"/>
      <c r="MDC12" s="216"/>
      <c r="MDD12" s="216"/>
      <c r="MDE12" s="216"/>
      <c r="MDF12" s="216"/>
      <c r="MDG12" s="216"/>
      <c r="MDH12" s="216"/>
      <c r="MDI12" s="216"/>
      <c r="MDJ12" s="216"/>
      <c r="MDK12" s="216"/>
      <c r="MDL12" s="120"/>
      <c r="MDM12" s="251"/>
      <c r="MDN12" s="144"/>
      <c r="MDO12" s="216"/>
      <c r="MDP12" s="216"/>
      <c r="MDQ12" s="216"/>
      <c r="MDR12" s="216"/>
      <c r="MDS12" s="216"/>
      <c r="MDT12" s="216"/>
      <c r="MDU12" s="216"/>
      <c r="MDV12" s="216"/>
      <c r="MDW12" s="216"/>
      <c r="MDX12" s="216"/>
      <c r="MDY12" s="120"/>
      <c r="MDZ12" s="251"/>
      <c r="MEA12" s="144"/>
      <c r="MEB12" s="216"/>
      <c r="MEC12" s="216"/>
      <c r="MED12" s="216"/>
      <c r="MEE12" s="216"/>
      <c r="MEF12" s="216"/>
      <c r="MEG12" s="216"/>
      <c r="MEH12" s="216"/>
      <c r="MEI12" s="216"/>
      <c r="MEJ12" s="216"/>
      <c r="MEK12" s="216"/>
      <c r="MEL12" s="120"/>
      <c r="MEM12" s="251"/>
      <c r="MEN12" s="144"/>
      <c r="MEO12" s="216"/>
      <c r="MEP12" s="216"/>
      <c r="MEQ12" s="216"/>
      <c r="MER12" s="216"/>
      <c r="MES12" s="216"/>
      <c r="MET12" s="216"/>
      <c r="MEU12" s="216"/>
      <c r="MEV12" s="216"/>
      <c r="MEW12" s="216"/>
      <c r="MEX12" s="216"/>
      <c r="MEY12" s="120"/>
      <c r="MEZ12" s="251"/>
      <c r="MFA12" s="144"/>
      <c r="MFB12" s="216"/>
      <c r="MFC12" s="216"/>
      <c r="MFD12" s="216"/>
      <c r="MFE12" s="216"/>
      <c r="MFF12" s="216"/>
      <c r="MFG12" s="216"/>
      <c r="MFH12" s="216"/>
      <c r="MFI12" s="216"/>
      <c r="MFJ12" s="216"/>
      <c r="MFK12" s="216"/>
      <c r="MFL12" s="120"/>
      <c r="MFM12" s="251"/>
      <c r="MFN12" s="144"/>
      <c r="MFO12" s="216"/>
      <c r="MFP12" s="216"/>
      <c r="MFQ12" s="216"/>
      <c r="MFR12" s="216"/>
      <c r="MFS12" s="216"/>
      <c r="MFT12" s="216"/>
      <c r="MFU12" s="216"/>
      <c r="MFV12" s="216"/>
      <c r="MFW12" s="216"/>
      <c r="MFX12" s="216"/>
      <c r="MFY12" s="120"/>
      <c r="MFZ12" s="251"/>
      <c r="MGA12" s="144"/>
      <c r="MGB12" s="216"/>
      <c r="MGC12" s="216"/>
      <c r="MGD12" s="216"/>
      <c r="MGE12" s="216"/>
      <c r="MGF12" s="216"/>
      <c r="MGG12" s="216"/>
      <c r="MGH12" s="216"/>
      <c r="MGI12" s="216"/>
      <c r="MGJ12" s="216"/>
      <c r="MGK12" s="216"/>
      <c r="MGL12" s="120"/>
      <c r="MGM12" s="251"/>
      <c r="MGN12" s="144"/>
      <c r="MGO12" s="216"/>
      <c r="MGP12" s="216"/>
      <c r="MGQ12" s="216"/>
      <c r="MGR12" s="216"/>
      <c r="MGS12" s="216"/>
      <c r="MGT12" s="216"/>
      <c r="MGU12" s="216"/>
      <c r="MGV12" s="216"/>
      <c r="MGW12" s="216"/>
      <c r="MGX12" s="216"/>
      <c r="MGY12" s="120"/>
      <c r="MGZ12" s="251"/>
      <c r="MHA12" s="144"/>
      <c r="MHB12" s="216"/>
      <c r="MHC12" s="216"/>
      <c r="MHD12" s="216"/>
      <c r="MHE12" s="216"/>
      <c r="MHF12" s="216"/>
      <c r="MHG12" s="216"/>
      <c r="MHH12" s="216"/>
      <c r="MHI12" s="216"/>
      <c r="MHJ12" s="216"/>
      <c r="MHK12" s="216"/>
      <c r="MHL12" s="120"/>
      <c r="MHM12" s="251"/>
      <c r="MHN12" s="144"/>
      <c r="MHO12" s="216"/>
      <c r="MHP12" s="216"/>
      <c r="MHQ12" s="216"/>
      <c r="MHR12" s="216"/>
      <c r="MHS12" s="216"/>
      <c r="MHT12" s="216"/>
      <c r="MHU12" s="216"/>
      <c r="MHV12" s="216"/>
      <c r="MHW12" s="216"/>
      <c r="MHX12" s="216"/>
      <c r="MHY12" s="120"/>
      <c r="MHZ12" s="251"/>
      <c r="MIA12" s="144"/>
      <c r="MIB12" s="216"/>
      <c r="MIC12" s="216"/>
      <c r="MID12" s="216"/>
      <c r="MIE12" s="216"/>
      <c r="MIF12" s="216"/>
      <c r="MIG12" s="216"/>
      <c r="MIH12" s="216"/>
      <c r="MII12" s="216"/>
      <c r="MIJ12" s="216"/>
      <c r="MIK12" s="216"/>
      <c r="MIL12" s="120"/>
      <c r="MIM12" s="251"/>
      <c r="MIN12" s="144"/>
      <c r="MIO12" s="216"/>
      <c r="MIP12" s="216"/>
      <c r="MIQ12" s="216"/>
      <c r="MIR12" s="216"/>
      <c r="MIS12" s="216"/>
      <c r="MIT12" s="216"/>
      <c r="MIU12" s="216"/>
      <c r="MIV12" s="216"/>
      <c r="MIW12" s="216"/>
      <c r="MIX12" s="216"/>
      <c r="MIY12" s="120"/>
      <c r="MIZ12" s="251"/>
      <c r="MJA12" s="144"/>
      <c r="MJB12" s="216"/>
      <c r="MJC12" s="216"/>
      <c r="MJD12" s="216"/>
      <c r="MJE12" s="216"/>
      <c r="MJF12" s="216"/>
      <c r="MJG12" s="216"/>
      <c r="MJH12" s="216"/>
      <c r="MJI12" s="216"/>
      <c r="MJJ12" s="216"/>
      <c r="MJK12" s="216"/>
      <c r="MJL12" s="120"/>
      <c r="MJM12" s="251"/>
      <c r="MJN12" s="144"/>
      <c r="MJO12" s="216"/>
      <c r="MJP12" s="216"/>
      <c r="MJQ12" s="216"/>
      <c r="MJR12" s="216"/>
      <c r="MJS12" s="216"/>
      <c r="MJT12" s="216"/>
      <c r="MJU12" s="216"/>
      <c r="MJV12" s="216"/>
      <c r="MJW12" s="216"/>
      <c r="MJX12" s="216"/>
      <c r="MJY12" s="120"/>
      <c r="MJZ12" s="251"/>
      <c r="MKA12" s="144"/>
      <c r="MKB12" s="216"/>
      <c r="MKC12" s="216"/>
      <c r="MKD12" s="216"/>
      <c r="MKE12" s="216"/>
      <c r="MKF12" s="216"/>
      <c r="MKG12" s="216"/>
      <c r="MKH12" s="216"/>
      <c r="MKI12" s="216"/>
      <c r="MKJ12" s="216"/>
      <c r="MKK12" s="216"/>
      <c r="MKL12" s="120"/>
      <c r="MKM12" s="251"/>
      <c r="MKN12" s="144"/>
      <c r="MKO12" s="216"/>
      <c r="MKP12" s="216"/>
      <c r="MKQ12" s="216"/>
      <c r="MKR12" s="216"/>
      <c r="MKS12" s="216"/>
      <c r="MKT12" s="216"/>
      <c r="MKU12" s="216"/>
      <c r="MKV12" s="216"/>
      <c r="MKW12" s="216"/>
      <c r="MKX12" s="216"/>
      <c r="MKY12" s="120"/>
      <c r="MKZ12" s="251"/>
      <c r="MLA12" s="144"/>
      <c r="MLB12" s="216"/>
      <c r="MLC12" s="216"/>
      <c r="MLD12" s="216"/>
      <c r="MLE12" s="216"/>
      <c r="MLF12" s="216"/>
      <c r="MLG12" s="216"/>
      <c r="MLH12" s="216"/>
      <c r="MLI12" s="216"/>
      <c r="MLJ12" s="216"/>
      <c r="MLK12" s="216"/>
      <c r="MLL12" s="120"/>
      <c r="MLM12" s="251"/>
      <c r="MLN12" s="144"/>
      <c r="MLO12" s="216"/>
      <c r="MLP12" s="216"/>
      <c r="MLQ12" s="216"/>
      <c r="MLR12" s="216"/>
      <c r="MLS12" s="216"/>
      <c r="MLT12" s="216"/>
      <c r="MLU12" s="216"/>
      <c r="MLV12" s="216"/>
      <c r="MLW12" s="216"/>
      <c r="MLX12" s="216"/>
      <c r="MLY12" s="120"/>
      <c r="MLZ12" s="251"/>
      <c r="MMA12" s="144"/>
      <c r="MMB12" s="216"/>
      <c r="MMC12" s="216"/>
      <c r="MMD12" s="216"/>
      <c r="MME12" s="216"/>
      <c r="MMF12" s="216"/>
      <c r="MMG12" s="216"/>
      <c r="MMH12" s="216"/>
      <c r="MMI12" s="216"/>
      <c r="MMJ12" s="216"/>
      <c r="MMK12" s="216"/>
      <c r="MML12" s="120"/>
      <c r="MMM12" s="251"/>
      <c r="MMN12" s="144"/>
      <c r="MMO12" s="216"/>
      <c r="MMP12" s="216"/>
      <c r="MMQ12" s="216"/>
      <c r="MMR12" s="216"/>
      <c r="MMS12" s="216"/>
      <c r="MMT12" s="216"/>
      <c r="MMU12" s="216"/>
      <c r="MMV12" s="216"/>
      <c r="MMW12" s="216"/>
      <c r="MMX12" s="216"/>
      <c r="MMY12" s="120"/>
      <c r="MMZ12" s="251"/>
      <c r="MNA12" s="144"/>
      <c r="MNB12" s="216"/>
      <c r="MNC12" s="216"/>
      <c r="MND12" s="216"/>
      <c r="MNE12" s="216"/>
      <c r="MNF12" s="216"/>
      <c r="MNG12" s="216"/>
      <c r="MNH12" s="216"/>
      <c r="MNI12" s="216"/>
      <c r="MNJ12" s="216"/>
      <c r="MNK12" s="216"/>
      <c r="MNL12" s="120"/>
      <c r="MNM12" s="251"/>
      <c r="MNN12" s="144"/>
      <c r="MNO12" s="216"/>
      <c r="MNP12" s="216"/>
      <c r="MNQ12" s="216"/>
      <c r="MNR12" s="216"/>
      <c r="MNS12" s="216"/>
      <c r="MNT12" s="216"/>
      <c r="MNU12" s="216"/>
      <c r="MNV12" s="216"/>
      <c r="MNW12" s="216"/>
      <c r="MNX12" s="216"/>
      <c r="MNY12" s="120"/>
      <c r="MNZ12" s="251"/>
      <c r="MOA12" s="144"/>
      <c r="MOB12" s="216"/>
      <c r="MOC12" s="216"/>
      <c r="MOD12" s="216"/>
      <c r="MOE12" s="216"/>
      <c r="MOF12" s="216"/>
      <c r="MOG12" s="216"/>
      <c r="MOH12" s="216"/>
      <c r="MOI12" s="216"/>
      <c r="MOJ12" s="216"/>
      <c r="MOK12" s="216"/>
      <c r="MOL12" s="120"/>
      <c r="MOM12" s="251"/>
      <c r="MON12" s="144"/>
      <c r="MOO12" s="216"/>
      <c r="MOP12" s="216"/>
      <c r="MOQ12" s="216"/>
      <c r="MOR12" s="216"/>
      <c r="MOS12" s="216"/>
      <c r="MOT12" s="216"/>
      <c r="MOU12" s="216"/>
      <c r="MOV12" s="216"/>
      <c r="MOW12" s="216"/>
      <c r="MOX12" s="216"/>
      <c r="MOY12" s="120"/>
      <c r="MOZ12" s="251"/>
      <c r="MPA12" s="144"/>
      <c r="MPB12" s="216"/>
      <c r="MPC12" s="216"/>
      <c r="MPD12" s="216"/>
      <c r="MPE12" s="216"/>
      <c r="MPF12" s="216"/>
      <c r="MPG12" s="216"/>
      <c r="MPH12" s="216"/>
      <c r="MPI12" s="216"/>
      <c r="MPJ12" s="216"/>
      <c r="MPK12" s="216"/>
      <c r="MPL12" s="120"/>
      <c r="MPM12" s="251"/>
      <c r="MPN12" s="144"/>
      <c r="MPO12" s="216"/>
      <c r="MPP12" s="216"/>
      <c r="MPQ12" s="216"/>
      <c r="MPR12" s="216"/>
      <c r="MPS12" s="216"/>
      <c r="MPT12" s="216"/>
      <c r="MPU12" s="216"/>
      <c r="MPV12" s="216"/>
      <c r="MPW12" s="216"/>
      <c r="MPX12" s="216"/>
      <c r="MPY12" s="120"/>
      <c r="MPZ12" s="251"/>
      <c r="MQA12" s="144"/>
      <c r="MQB12" s="216"/>
      <c r="MQC12" s="216"/>
      <c r="MQD12" s="216"/>
      <c r="MQE12" s="216"/>
      <c r="MQF12" s="216"/>
      <c r="MQG12" s="216"/>
      <c r="MQH12" s="216"/>
      <c r="MQI12" s="216"/>
      <c r="MQJ12" s="216"/>
      <c r="MQK12" s="216"/>
      <c r="MQL12" s="120"/>
      <c r="MQM12" s="251"/>
      <c r="MQN12" s="144"/>
      <c r="MQO12" s="216"/>
      <c r="MQP12" s="216"/>
      <c r="MQQ12" s="216"/>
      <c r="MQR12" s="216"/>
      <c r="MQS12" s="216"/>
      <c r="MQT12" s="216"/>
      <c r="MQU12" s="216"/>
      <c r="MQV12" s="216"/>
      <c r="MQW12" s="216"/>
      <c r="MQX12" s="216"/>
      <c r="MQY12" s="120"/>
      <c r="MQZ12" s="251"/>
      <c r="MRA12" s="144"/>
      <c r="MRB12" s="216"/>
      <c r="MRC12" s="216"/>
      <c r="MRD12" s="216"/>
      <c r="MRE12" s="216"/>
      <c r="MRF12" s="216"/>
      <c r="MRG12" s="216"/>
      <c r="MRH12" s="216"/>
      <c r="MRI12" s="216"/>
      <c r="MRJ12" s="216"/>
      <c r="MRK12" s="216"/>
      <c r="MRL12" s="120"/>
      <c r="MRM12" s="251"/>
      <c r="MRN12" s="144"/>
      <c r="MRO12" s="216"/>
      <c r="MRP12" s="216"/>
      <c r="MRQ12" s="216"/>
      <c r="MRR12" s="216"/>
      <c r="MRS12" s="216"/>
      <c r="MRT12" s="216"/>
      <c r="MRU12" s="216"/>
      <c r="MRV12" s="216"/>
      <c r="MRW12" s="216"/>
      <c r="MRX12" s="216"/>
      <c r="MRY12" s="120"/>
      <c r="MRZ12" s="251"/>
      <c r="MSA12" s="144"/>
      <c r="MSB12" s="216"/>
      <c r="MSC12" s="216"/>
      <c r="MSD12" s="216"/>
      <c r="MSE12" s="216"/>
      <c r="MSF12" s="216"/>
      <c r="MSG12" s="216"/>
      <c r="MSH12" s="216"/>
      <c r="MSI12" s="216"/>
      <c r="MSJ12" s="216"/>
      <c r="MSK12" s="216"/>
      <c r="MSL12" s="120"/>
      <c r="MSM12" s="251"/>
      <c r="MSN12" s="144"/>
      <c r="MSO12" s="216"/>
      <c r="MSP12" s="216"/>
      <c r="MSQ12" s="216"/>
      <c r="MSR12" s="216"/>
      <c r="MSS12" s="216"/>
      <c r="MST12" s="216"/>
      <c r="MSU12" s="216"/>
      <c r="MSV12" s="216"/>
      <c r="MSW12" s="216"/>
      <c r="MSX12" s="216"/>
      <c r="MSY12" s="120"/>
      <c r="MSZ12" s="251"/>
      <c r="MTA12" s="144"/>
      <c r="MTB12" s="216"/>
      <c r="MTC12" s="216"/>
      <c r="MTD12" s="216"/>
      <c r="MTE12" s="216"/>
      <c r="MTF12" s="216"/>
      <c r="MTG12" s="216"/>
      <c r="MTH12" s="216"/>
      <c r="MTI12" s="216"/>
      <c r="MTJ12" s="216"/>
      <c r="MTK12" s="216"/>
      <c r="MTL12" s="120"/>
      <c r="MTM12" s="251"/>
      <c r="MTN12" s="144"/>
      <c r="MTO12" s="216"/>
      <c r="MTP12" s="216"/>
      <c r="MTQ12" s="216"/>
      <c r="MTR12" s="216"/>
      <c r="MTS12" s="216"/>
      <c r="MTT12" s="216"/>
      <c r="MTU12" s="216"/>
      <c r="MTV12" s="216"/>
      <c r="MTW12" s="216"/>
      <c r="MTX12" s="216"/>
      <c r="MTY12" s="120"/>
      <c r="MTZ12" s="251"/>
      <c r="MUA12" s="144"/>
      <c r="MUB12" s="216"/>
      <c r="MUC12" s="216"/>
      <c r="MUD12" s="216"/>
      <c r="MUE12" s="216"/>
      <c r="MUF12" s="216"/>
      <c r="MUG12" s="216"/>
      <c r="MUH12" s="216"/>
      <c r="MUI12" s="216"/>
      <c r="MUJ12" s="216"/>
      <c r="MUK12" s="216"/>
      <c r="MUL12" s="120"/>
      <c r="MUM12" s="251"/>
      <c r="MUN12" s="144"/>
      <c r="MUO12" s="216"/>
      <c r="MUP12" s="216"/>
      <c r="MUQ12" s="216"/>
      <c r="MUR12" s="216"/>
      <c r="MUS12" s="216"/>
      <c r="MUT12" s="216"/>
      <c r="MUU12" s="216"/>
      <c r="MUV12" s="216"/>
      <c r="MUW12" s="216"/>
      <c r="MUX12" s="216"/>
      <c r="MUY12" s="120"/>
      <c r="MUZ12" s="251"/>
      <c r="MVA12" s="144"/>
      <c r="MVB12" s="216"/>
      <c r="MVC12" s="216"/>
      <c r="MVD12" s="216"/>
      <c r="MVE12" s="216"/>
      <c r="MVF12" s="216"/>
      <c r="MVG12" s="216"/>
      <c r="MVH12" s="216"/>
      <c r="MVI12" s="216"/>
      <c r="MVJ12" s="216"/>
      <c r="MVK12" s="216"/>
      <c r="MVL12" s="120"/>
      <c r="MVM12" s="251"/>
      <c r="MVN12" s="144"/>
      <c r="MVO12" s="216"/>
      <c r="MVP12" s="216"/>
      <c r="MVQ12" s="216"/>
      <c r="MVR12" s="216"/>
      <c r="MVS12" s="216"/>
      <c r="MVT12" s="216"/>
      <c r="MVU12" s="216"/>
      <c r="MVV12" s="216"/>
      <c r="MVW12" s="216"/>
      <c r="MVX12" s="216"/>
      <c r="MVY12" s="120"/>
      <c r="MVZ12" s="251"/>
      <c r="MWA12" s="144"/>
      <c r="MWB12" s="216"/>
      <c r="MWC12" s="216"/>
      <c r="MWD12" s="216"/>
      <c r="MWE12" s="216"/>
      <c r="MWF12" s="216"/>
      <c r="MWG12" s="216"/>
      <c r="MWH12" s="216"/>
      <c r="MWI12" s="216"/>
      <c r="MWJ12" s="216"/>
      <c r="MWK12" s="216"/>
      <c r="MWL12" s="120"/>
      <c r="MWM12" s="251"/>
      <c r="MWN12" s="144"/>
      <c r="MWO12" s="216"/>
      <c r="MWP12" s="216"/>
      <c r="MWQ12" s="216"/>
      <c r="MWR12" s="216"/>
      <c r="MWS12" s="216"/>
      <c r="MWT12" s="216"/>
      <c r="MWU12" s="216"/>
      <c r="MWV12" s="216"/>
      <c r="MWW12" s="216"/>
      <c r="MWX12" s="216"/>
      <c r="MWY12" s="120"/>
      <c r="MWZ12" s="251"/>
      <c r="MXA12" s="144"/>
      <c r="MXB12" s="216"/>
      <c r="MXC12" s="216"/>
      <c r="MXD12" s="216"/>
      <c r="MXE12" s="216"/>
      <c r="MXF12" s="216"/>
      <c r="MXG12" s="216"/>
      <c r="MXH12" s="216"/>
      <c r="MXI12" s="216"/>
      <c r="MXJ12" s="216"/>
      <c r="MXK12" s="216"/>
      <c r="MXL12" s="120"/>
      <c r="MXM12" s="251"/>
      <c r="MXN12" s="144"/>
      <c r="MXO12" s="216"/>
      <c r="MXP12" s="216"/>
      <c r="MXQ12" s="216"/>
      <c r="MXR12" s="216"/>
      <c r="MXS12" s="216"/>
      <c r="MXT12" s="216"/>
      <c r="MXU12" s="216"/>
      <c r="MXV12" s="216"/>
      <c r="MXW12" s="216"/>
      <c r="MXX12" s="216"/>
      <c r="MXY12" s="120"/>
      <c r="MXZ12" s="251"/>
      <c r="MYA12" s="144"/>
      <c r="MYB12" s="216"/>
      <c r="MYC12" s="216"/>
      <c r="MYD12" s="216"/>
      <c r="MYE12" s="216"/>
      <c r="MYF12" s="216"/>
      <c r="MYG12" s="216"/>
      <c r="MYH12" s="216"/>
      <c r="MYI12" s="216"/>
      <c r="MYJ12" s="216"/>
      <c r="MYK12" s="216"/>
      <c r="MYL12" s="120"/>
      <c r="MYM12" s="251"/>
      <c r="MYN12" s="144"/>
      <c r="MYO12" s="216"/>
      <c r="MYP12" s="216"/>
      <c r="MYQ12" s="216"/>
      <c r="MYR12" s="216"/>
      <c r="MYS12" s="216"/>
      <c r="MYT12" s="216"/>
      <c r="MYU12" s="216"/>
      <c r="MYV12" s="216"/>
      <c r="MYW12" s="216"/>
      <c r="MYX12" s="216"/>
      <c r="MYY12" s="120"/>
      <c r="MYZ12" s="251"/>
      <c r="MZA12" s="144"/>
      <c r="MZB12" s="216"/>
      <c r="MZC12" s="216"/>
      <c r="MZD12" s="216"/>
      <c r="MZE12" s="216"/>
      <c r="MZF12" s="216"/>
      <c r="MZG12" s="216"/>
      <c r="MZH12" s="216"/>
      <c r="MZI12" s="216"/>
      <c r="MZJ12" s="216"/>
      <c r="MZK12" s="216"/>
      <c r="MZL12" s="120"/>
      <c r="MZM12" s="251"/>
      <c r="MZN12" s="144"/>
      <c r="MZO12" s="216"/>
      <c r="MZP12" s="216"/>
      <c r="MZQ12" s="216"/>
      <c r="MZR12" s="216"/>
      <c r="MZS12" s="216"/>
      <c r="MZT12" s="216"/>
      <c r="MZU12" s="216"/>
      <c r="MZV12" s="216"/>
      <c r="MZW12" s="216"/>
      <c r="MZX12" s="216"/>
      <c r="MZY12" s="120"/>
      <c r="MZZ12" s="251"/>
      <c r="NAA12" s="144"/>
      <c r="NAB12" s="216"/>
      <c r="NAC12" s="216"/>
      <c r="NAD12" s="216"/>
      <c r="NAE12" s="216"/>
      <c r="NAF12" s="216"/>
      <c r="NAG12" s="216"/>
      <c r="NAH12" s="216"/>
      <c r="NAI12" s="216"/>
      <c r="NAJ12" s="216"/>
      <c r="NAK12" s="216"/>
      <c r="NAL12" s="120"/>
      <c r="NAM12" s="251"/>
      <c r="NAN12" s="144"/>
      <c r="NAO12" s="216"/>
      <c r="NAP12" s="216"/>
      <c r="NAQ12" s="216"/>
      <c r="NAR12" s="216"/>
      <c r="NAS12" s="216"/>
      <c r="NAT12" s="216"/>
      <c r="NAU12" s="216"/>
      <c r="NAV12" s="216"/>
      <c r="NAW12" s="216"/>
      <c r="NAX12" s="216"/>
      <c r="NAY12" s="120"/>
      <c r="NAZ12" s="251"/>
      <c r="NBA12" s="144"/>
      <c r="NBB12" s="216"/>
      <c r="NBC12" s="216"/>
      <c r="NBD12" s="216"/>
      <c r="NBE12" s="216"/>
      <c r="NBF12" s="216"/>
      <c r="NBG12" s="216"/>
      <c r="NBH12" s="216"/>
      <c r="NBI12" s="216"/>
      <c r="NBJ12" s="216"/>
      <c r="NBK12" s="216"/>
      <c r="NBL12" s="120"/>
      <c r="NBM12" s="251"/>
      <c r="NBN12" s="144"/>
      <c r="NBO12" s="216"/>
      <c r="NBP12" s="216"/>
      <c r="NBQ12" s="216"/>
      <c r="NBR12" s="216"/>
      <c r="NBS12" s="216"/>
      <c r="NBT12" s="216"/>
      <c r="NBU12" s="216"/>
      <c r="NBV12" s="216"/>
      <c r="NBW12" s="216"/>
      <c r="NBX12" s="216"/>
      <c r="NBY12" s="120"/>
      <c r="NBZ12" s="251"/>
      <c r="NCA12" s="144"/>
      <c r="NCB12" s="216"/>
      <c r="NCC12" s="216"/>
      <c r="NCD12" s="216"/>
      <c r="NCE12" s="216"/>
      <c r="NCF12" s="216"/>
      <c r="NCG12" s="216"/>
      <c r="NCH12" s="216"/>
      <c r="NCI12" s="216"/>
      <c r="NCJ12" s="216"/>
      <c r="NCK12" s="216"/>
      <c r="NCL12" s="120"/>
      <c r="NCM12" s="251"/>
      <c r="NCN12" s="144"/>
      <c r="NCO12" s="216"/>
      <c r="NCP12" s="216"/>
      <c r="NCQ12" s="216"/>
      <c r="NCR12" s="216"/>
      <c r="NCS12" s="216"/>
      <c r="NCT12" s="216"/>
      <c r="NCU12" s="216"/>
      <c r="NCV12" s="216"/>
      <c r="NCW12" s="216"/>
      <c r="NCX12" s="216"/>
      <c r="NCY12" s="120"/>
      <c r="NCZ12" s="251"/>
      <c r="NDA12" s="144"/>
      <c r="NDB12" s="216"/>
      <c r="NDC12" s="216"/>
      <c r="NDD12" s="216"/>
      <c r="NDE12" s="216"/>
      <c r="NDF12" s="216"/>
      <c r="NDG12" s="216"/>
      <c r="NDH12" s="216"/>
      <c r="NDI12" s="216"/>
      <c r="NDJ12" s="216"/>
      <c r="NDK12" s="216"/>
      <c r="NDL12" s="120"/>
      <c r="NDM12" s="251"/>
      <c r="NDN12" s="144"/>
      <c r="NDO12" s="216"/>
      <c r="NDP12" s="216"/>
      <c r="NDQ12" s="216"/>
      <c r="NDR12" s="216"/>
      <c r="NDS12" s="216"/>
      <c r="NDT12" s="216"/>
      <c r="NDU12" s="216"/>
      <c r="NDV12" s="216"/>
      <c r="NDW12" s="216"/>
      <c r="NDX12" s="216"/>
      <c r="NDY12" s="120"/>
      <c r="NDZ12" s="251"/>
      <c r="NEA12" s="144"/>
      <c r="NEB12" s="216"/>
      <c r="NEC12" s="216"/>
      <c r="NED12" s="216"/>
      <c r="NEE12" s="216"/>
      <c r="NEF12" s="216"/>
      <c r="NEG12" s="216"/>
      <c r="NEH12" s="216"/>
      <c r="NEI12" s="216"/>
      <c r="NEJ12" s="216"/>
      <c r="NEK12" s="216"/>
      <c r="NEL12" s="120"/>
      <c r="NEM12" s="251"/>
      <c r="NEN12" s="144"/>
      <c r="NEO12" s="216"/>
      <c r="NEP12" s="216"/>
      <c r="NEQ12" s="216"/>
      <c r="NER12" s="216"/>
      <c r="NES12" s="216"/>
      <c r="NET12" s="216"/>
      <c r="NEU12" s="216"/>
      <c r="NEV12" s="216"/>
      <c r="NEW12" s="216"/>
      <c r="NEX12" s="216"/>
      <c r="NEY12" s="120"/>
      <c r="NEZ12" s="251"/>
      <c r="NFA12" s="144"/>
      <c r="NFB12" s="216"/>
      <c r="NFC12" s="216"/>
      <c r="NFD12" s="216"/>
      <c r="NFE12" s="216"/>
      <c r="NFF12" s="216"/>
      <c r="NFG12" s="216"/>
      <c r="NFH12" s="216"/>
      <c r="NFI12" s="216"/>
      <c r="NFJ12" s="216"/>
      <c r="NFK12" s="216"/>
      <c r="NFL12" s="120"/>
      <c r="NFM12" s="251"/>
      <c r="NFN12" s="144"/>
      <c r="NFO12" s="216"/>
      <c r="NFP12" s="216"/>
      <c r="NFQ12" s="216"/>
      <c r="NFR12" s="216"/>
      <c r="NFS12" s="216"/>
      <c r="NFT12" s="216"/>
      <c r="NFU12" s="216"/>
      <c r="NFV12" s="216"/>
      <c r="NFW12" s="216"/>
      <c r="NFX12" s="216"/>
      <c r="NFY12" s="120"/>
      <c r="NFZ12" s="251"/>
      <c r="NGA12" s="144"/>
      <c r="NGB12" s="216"/>
      <c r="NGC12" s="216"/>
      <c r="NGD12" s="216"/>
      <c r="NGE12" s="216"/>
      <c r="NGF12" s="216"/>
      <c r="NGG12" s="216"/>
      <c r="NGH12" s="216"/>
      <c r="NGI12" s="216"/>
      <c r="NGJ12" s="216"/>
      <c r="NGK12" s="216"/>
      <c r="NGL12" s="120"/>
      <c r="NGM12" s="251"/>
      <c r="NGN12" s="144"/>
      <c r="NGO12" s="216"/>
      <c r="NGP12" s="216"/>
      <c r="NGQ12" s="216"/>
      <c r="NGR12" s="216"/>
      <c r="NGS12" s="216"/>
      <c r="NGT12" s="216"/>
      <c r="NGU12" s="216"/>
      <c r="NGV12" s="216"/>
      <c r="NGW12" s="216"/>
      <c r="NGX12" s="216"/>
      <c r="NGY12" s="120"/>
      <c r="NGZ12" s="251"/>
      <c r="NHA12" s="144"/>
      <c r="NHB12" s="216"/>
      <c r="NHC12" s="216"/>
      <c r="NHD12" s="216"/>
      <c r="NHE12" s="216"/>
      <c r="NHF12" s="216"/>
      <c r="NHG12" s="216"/>
      <c r="NHH12" s="216"/>
      <c r="NHI12" s="216"/>
      <c r="NHJ12" s="216"/>
      <c r="NHK12" s="216"/>
      <c r="NHL12" s="120"/>
      <c r="NHM12" s="251"/>
      <c r="NHN12" s="144"/>
      <c r="NHO12" s="216"/>
      <c r="NHP12" s="216"/>
      <c r="NHQ12" s="216"/>
      <c r="NHR12" s="216"/>
      <c r="NHS12" s="216"/>
      <c r="NHT12" s="216"/>
      <c r="NHU12" s="216"/>
      <c r="NHV12" s="216"/>
      <c r="NHW12" s="216"/>
      <c r="NHX12" s="216"/>
      <c r="NHY12" s="120"/>
      <c r="NHZ12" s="251"/>
      <c r="NIA12" s="144"/>
      <c r="NIB12" s="216"/>
      <c r="NIC12" s="216"/>
      <c r="NID12" s="216"/>
      <c r="NIE12" s="216"/>
      <c r="NIF12" s="216"/>
      <c r="NIG12" s="216"/>
      <c r="NIH12" s="216"/>
      <c r="NII12" s="216"/>
      <c r="NIJ12" s="216"/>
      <c r="NIK12" s="216"/>
      <c r="NIL12" s="120"/>
      <c r="NIM12" s="251"/>
      <c r="NIN12" s="144"/>
      <c r="NIO12" s="216"/>
      <c r="NIP12" s="216"/>
      <c r="NIQ12" s="216"/>
      <c r="NIR12" s="216"/>
      <c r="NIS12" s="216"/>
      <c r="NIT12" s="216"/>
      <c r="NIU12" s="216"/>
      <c r="NIV12" s="216"/>
      <c r="NIW12" s="216"/>
      <c r="NIX12" s="216"/>
      <c r="NIY12" s="120"/>
      <c r="NIZ12" s="251"/>
      <c r="NJA12" s="144"/>
      <c r="NJB12" s="216"/>
      <c r="NJC12" s="216"/>
      <c r="NJD12" s="216"/>
      <c r="NJE12" s="216"/>
      <c r="NJF12" s="216"/>
      <c r="NJG12" s="216"/>
      <c r="NJH12" s="216"/>
      <c r="NJI12" s="216"/>
      <c r="NJJ12" s="216"/>
      <c r="NJK12" s="216"/>
      <c r="NJL12" s="120"/>
      <c r="NJM12" s="251"/>
      <c r="NJN12" s="144"/>
      <c r="NJO12" s="216"/>
      <c r="NJP12" s="216"/>
      <c r="NJQ12" s="216"/>
      <c r="NJR12" s="216"/>
      <c r="NJS12" s="216"/>
      <c r="NJT12" s="216"/>
      <c r="NJU12" s="216"/>
      <c r="NJV12" s="216"/>
      <c r="NJW12" s="216"/>
      <c r="NJX12" s="216"/>
      <c r="NJY12" s="120"/>
      <c r="NJZ12" s="251"/>
      <c r="NKA12" s="144"/>
      <c r="NKB12" s="216"/>
      <c r="NKC12" s="216"/>
      <c r="NKD12" s="216"/>
      <c r="NKE12" s="216"/>
      <c r="NKF12" s="216"/>
      <c r="NKG12" s="216"/>
      <c r="NKH12" s="216"/>
      <c r="NKI12" s="216"/>
      <c r="NKJ12" s="216"/>
      <c r="NKK12" s="216"/>
      <c r="NKL12" s="120"/>
      <c r="NKM12" s="251"/>
      <c r="NKN12" s="144"/>
      <c r="NKO12" s="216"/>
      <c r="NKP12" s="216"/>
      <c r="NKQ12" s="216"/>
      <c r="NKR12" s="216"/>
      <c r="NKS12" s="216"/>
      <c r="NKT12" s="216"/>
      <c r="NKU12" s="216"/>
      <c r="NKV12" s="216"/>
      <c r="NKW12" s="216"/>
      <c r="NKX12" s="216"/>
      <c r="NKY12" s="120"/>
      <c r="NKZ12" s="251"/>
      <c r="NLA12" s="144"/>
      <c r="NLB12" s="216"/>
      <c r="NLC12" s="216"/>
      <c r="NLD12" s="216"/>
      <c r="NLE12" s="216"/>
      <c r="NLF12" s="216"/>
      <c r="NLG12" s="216"/>
      <c r="NLH12" s="216"/>
      <c r="NLI12" s="216"/>
      <c r="NLJ12" s="216"/>
      <c r="NLK12" s="216"/>
      <c r="NLL12" s="120"/>
      <c r="NLM12" s="251"/>
      <c r="NLN12" s="144"/>
      <c r="NLO12" s="216"/>
      <c r="NLP12" s="216"/>
      <c r="NLQ12" s="216"/>
      <c r="NLR12" s="216"/>
      <c r="NLS12" s="216"/>
      <c r="NLT12" s="216"/>
      <c r="NLU12" s="216"/>
      <c r="NLV12" s="216"/>
      <c r="NLW12" s="216"/>
      <c r="NLX12" s="216"/>
      <c r="NLY12" s="120"/>
      <c r="NLZ12" s="251"/>
      <c r="NMA12" s="144"/>
      <c r="NMB12" s="216"/>
      <c r="NMC12" s="216"/>
      <c r="NMD12" s="216"/>
      <c r="NME12" s="216"/>
      <c r="NMF12" s="216"/>
      <c r="NMG12" s="216"/>
      <c r="NMH12" s="216"/>
      <c r="NMI12" s="216"/>
      <c r="NMJ12" s="216"/>
      <c r="NMK12" s="216"/>
      <c r="NML12" s="120"/>
      <c r="NMM12" s="251"/>
      <c r="NMN12" s="144"/>
      <c r="NMO12" s="216"/>
      <c r="NMP12" s="216"/>
      <c r="NMQ12" s="216"/>
      <c r="NMR12" s="216"/>
      <c r="NMS12" s="216"/>
      <c r="NMT12" s="216"/>
      <c r="NMU12" s="216"/>
      <c r="NMV12" s="216"/>
      <c r="NMW12" s="216"/>
      <c r="NMX12" s="216"/>
      <c r="NMY12" s="120"/>
      <c r="NMZ12" s="251"/>
      <c r="NNA12" s="144"/>
      <c r="NNB12" s="216"/>
      <c r="NNC12" s="216"/>
      <c r="NND12" s="216"/>
      <c r="NNE12" s="216"/>
      <c r="NNF12" s="216"/>
      <c r="NNG12" s="216"/>
      <c r="NNH12" s="216"/>
      <c r="NNI12" s="216"/>
      <c r="NNJ12" s="216"/>
      <c r="NNK12" s="216"/>
      <c r="NNL12" s="120"/>
      <c r="NNM12" s="251"/>
      <c r="NNN12" s="144"/>
      <c r="NNO12" s="216"/>
      <c r="NNP12" s="216"/>
      <c r="NNQ12" s="216"/>
      <c r="NNR12" s="216"/>
      <c r="NNS12" s="216"/>
      <c r="NNT12" s="216"/>
      <c r="NNU12" s="216"/>
      <c r="NNV12" s="216"/>
      <c r="NNW12" s="216"/>
      <c r="NNX12" s="216"/>
      <c r="NNY12" s="120"/>
      <c r="NNZ12" s="251"/>
      <c r="NOA12" s="144"/>
      <c r="NOB12" s="216"/>
      <c r="NOC12" s="216"/>
      <c r="NOD12" s="216"/>
      <c r="NOE12" s="216"/>
      <c r="NOF12" s="216"/>
      <c r="NOG12" s="216"/>
      <c r="NOH12" s="216"/>
      <c r="NOI12" s="216"/>
      <c r="NOJ12" s="216"/>
      <c r="NOK12" s="216"/>
      <c r="NOL12" s="120"/>
      <c r="NOM12" s="251"/>
      <c r="NON12" s="144"/>
      <c r="NOO12" s="216"/>
      <c r="NOP12" s="216"/>
      <c r="NOQ12" s="216"/>
      <c r="NOR12" s="216"/>
      <c r="NOS12" s="216"/>
      <c r="NOT12" s="216"/>
      <c r="NOU12" s="216"/>
      <c r="NOV12" s="216"/>
      <c r="NOW12" s="216"/>
      <c r="NOX12" s="216"/>
      <c r="NOY12" s="120"/>
      <c r="NOZ12" s="251"/>
      <c r="NPA12" s="144"/>
      <c r="NPB12" s="216"/>
      <c r="NPC12" s="216"/>
      <c r="NPD12" s="216"/>
      <c r="NPE12" s="216"/>
      <c r="NPF12" s="216"/>
      <c r="NPG12" s="216"/>
      <c r="NPH12" s="216"/>
      <c r="NPI12" s="216"/>
      <c r="NPJ12" s="216"/>
      <c r="NPK12" s="216"/>
      <c r="NPL12" s="120"/>
      <c r="NPM12" s="251"/>
      <c r="NPN12" s="144"/>
      <c r="NPO12" s="216"/>
      <c r="NPP12" s="216"/>
      <c r="NPQ12" s="216"/>
      <c r="NPR12" s="216"/>
      <c r="NPS12" s="216"/>
      <c r="NPT12" s="216"/>
      <c r="NPU12" s="216"/>
      <c r="NPV12" s="216"/>
      <c r="NPW12" s="216"/>
      <c r="NPX12" s="216"/>
      <c r="NPY12" s="120"/>
      <c r="NPZ12" s="251"/>
      <c r="NQA12" s="144"/>
      <c r="NQB12" s="216"/>
      <c r="NQC12" s="216"/>
      <c r="NQD12" s="216"/>
      <c r="NQE12" s="216"/>
      <c r="NQF12" s="216"/>
      <c r="NQG12" s="216"/>
      <c r="NQH12" s="216"/>
      <c r="NQI12" s="216"/>
      <c r="NQJ12" s="216"/>
      <c r="NQK12" s="216"/>
      <c r="NQL12" s="120"/>
      <c r="NQM12" s="251"/>
      <c r="NQN12" s="144"/>
      <c r="NQO12" s="216"/>
      <c r="NQP12" s="216"/>
      <c r="NQQ12" s="216"/>
      <c r="NQR12" s="216"/>
      <c r="NQS12" s="216"/>
      <c r="NQT12" s="216"/>
      <c r="NQU12" s="216"/>
      <c r="NQV12" s="216"/>
      <c r="NQW12" s="216"/>
      <c r="NQX12" s="216"/>
      <c r="NQY12" s="120"/>
      <c r="NQZ12" s="251"/>
      <c r="NRA12" s="144"/>
      <c r="NRB12" s="216"/>
      <c r="NRC12" s="216"/>
      <c r="NRD12" s="216"/>
      <c r="NRE12" s="216"/>
      <c r="NRF12" s="216"/>
      <c r="NRG12" s="216"/>
      <c r="NRH12" s="216"/>
      <c r="NRI12" s="216"/>
      <c r="NRJ12" s="216"/>
      <c r="NRK12" s="216"/>
      <c r="NRL12" s="120"/>
      <c r="NRM12" s="251"/>
      <c r="NRN12" s="144"/>
      <c r="NRO12" s="216"/>
      <c r="NRP12" s="216"/>
      <c r="NRQ12" s="216"/>
      <c r="NRR12" s="216"/>
      <c r="NRS12" s="216"/>
      <c r="NRT12" s="216"/>
      <c r="NRU12" s="216"/>
      <c r="NRV12" s="216"/>
      <c r="NRW12" s="216"/>
      <c r="NRX12" s="216"/>
      <c r="NRY12" s="120"/>
      <c r="NRZ12" s="251"/>
      <c r="NSA12" s="144"/>
      <c r="NSB12" s="216"/>
      <c r="NSC12" s="216"/>
      <c r="NSD12" s="216"/>
      <c r="NSE12" s="216"/>
      <c r="NSF12" s="216"/>
      <c r="NSG12" s="216"/>
      <c r="NSH12" s="216"/>
      <c r="NSI12" s="216"/>
      <c r="NSJ12" s="216"/>
      <c r="NSK12" s="216"/>
      <c r="NSL12" s="120"/>
      <c r="NSM12" s="251"/>
      <c r="NSN12" s="144"/>
      <c r="NSO12" s="216"/>
      <c r="NSP12" s="216"/>
      <c r="NSQ12" s="216"/>
      <c r="NSR12" s="216"/>
      <c r="NSS12" s="216"/>
      <c r="NST12" s="216"/>
      <c r="NSU12" s="216"/>
      <c r="NSV12" s="216"/>
      <c r="NSW12" s="216"/>
      <c r="NSX12" s="216"/>
      <c r="NSY12" s="120"/>
      <c r="NSZ12" s="251"/>
      <c r="NTA12" s="144"/>
      <c r="NTB12" s="216"/>
      <c r="NTC12" s="216"/>
      <c r="NTD12" s="216"/>
      <c r="NTE12" s="216"/>
      <c r="NTF12" s="216"/>
      <c r="NTG12" s="216"/>
      <c r="NTH12" s="216"/>
      <c r="NTI12" s="216"/>
      <c r="NTJ12" s="216"/>
      <c r="NTK12" s="216"/>
      <c r="NTL12" s="120"/>
      <c r="NTM12" s="251"/>
      <c r="NTN12" s="144"/>
      <c r="NTO12" s="216"/>
      <c r="NTP12" s="216"/>
      <c r="NTQ12" s="216"/>
      <c r="NTR12" s="216"/>
      <c r="NTS12" s="216"/>
      <c r="NTT12" s="216"/>
      <c r="NTU12" s="216"/>
      <c r="NTV12" s="216"/>
      <c r="NTW12" s="216"/>
      <c r="NTX12" s="216"/>
      <c r="NTY12" s="120"/>
      <c r="NTZ12" s="251"/>
      <c r="NUA12" s="144"/>
      <c r="NUB12" s="216"/>
      <c r="NUC12" s="216"/>
      <c r="NUD12" s="216"/>
      <c r="NUE12" s="216"/>
      <c r="NUF12" s="216"/>
      <c r="NUG12" s="216"/>
      <c r="NUH12" s="216"/>
      <c r="NUI12" s="216"/>
      <c r="NUJ12" s="216"/>
      <c r="NUK12" s="216"/>
      <c r="NUL12" s="120"/>
      <c r="NUM12" s="251"/>
      <c r="NUN12" s="144"/>
      <c r="NUO12" s="216"/>
      <c r="NUP12" s="216"/>
      <c r="NUQ12" s="216"/>
      <c r="NUR12" s="216"/>
      <c r="NUS12" s="216"/>
      <c r="NUT12" s="216"/>
      <c r="NUU12" s="216"/>
      <c r="NUV12" s="216"/>
      <c r="NUW12" s="216"/>
      <c r="NUX12" s="216"/>
      <c r="NUY12" s="120"/>
      <c r="NUZ12" s="251"/>
      <c r="NVA12" s="144"/>
      <c r="NVB12" s="216"/>
      <c r="NVC12" s="216"/>
      <c r="NVD12" s="216"/>
      <c r="NVE12" s="216"/>
      <c r="NVF12" s="216"/>
      <c r="NVG12" s="216"/>
      <c r="NVH12" s="216"/>
      <c r="NVI12" s="216"/>
      <c r="NVJ12" s="216"/>
      <c r="NVK12" s="216"/>
      <c r="NVL12" s="120"/>
      <c r="NVM12" s="251"/>
      <c r="NVN12" s="144"/>
      <c r="NVO12" s="216"/>
      <c r="NVP12" s="216"/>
      <c r="NVQ12" s="216"/>
      <c r="NVR12" s="216"/>
      <c r="NVS12" s="216"/>
      <c r="NVT12" s="216"/>
      <c r="NVU12" s="216"/>
      <c r="NVV12" s="216"/>
      <c r="NVW12" s="216"/>
      <c r="NVX12" s="216"/>
      <c r="NVY12" s="120"/>
      <c r="NVZ12" s="251"/>
      <c r="NWA12" s="144"/>
      <c r="NWB12" s="216"/>
      <c r="NWC12" s="216"/>
      <c r="NWD12" s="216"/>
      <c r="NWE12" s="216"/>
      <c r="NWF12" s="216"/>
      <c r="NWG12" s="216"/>
      <c r="NWH12" s="216"/>
      <c r="NWI12" s="216"/>
      <c r="NWJ12" s="216"/>
      <c r="NWK12" s="216"/>
      <c r="NWL12" s="120"/>
      <c r="NWM12" s="251"/>
      <c r="NWN12" s="144"/>
      <c r="NWO12" s="216"/>
      <c r="NWP12" s="216"/>
      <c r="NWQ12" s="216"/>
      <c r="NWR12" s="216"/>
      <c r="NWS12" s="216"/>
      <c r="NWT12" s="216"/>
      <c r="NWU12" s="216"/>
      <c r="NWV12" s="216"/>
      <c r="NWW12" s="216"/>
      <c r="NWX12" s="216"/>
      <c r="NWY12" s="120"/>
      <c r="NWZ12" s="251"/>
      <c r="NXA12" s="144"/>
      <c r="NXB12" s="216"/>
      <c r="NXC12" s="216"/>
      <c r="NXD12" s="216"/>
      <c r="NXE12" s="216"/>
      <c r="NXF12" s="216"/>
      <c r="NXG12" s="216"/>
      <c r="NXH12" s="216"/>
      <c r="NXI12" s="216"/>
      <c r="NXJ12" s="216"/>
      <c r="NXK12" s="216"/>
      <c r="NXL12" s="120"/>
      <c r="NXM12" s="251"/>
      <c r="NXN12" s="144"/>
      <c r="NXO12" s="216"/>
      <c r="NXP12" s="216"/>
      <c r="NXQ12" s="216"/>
      <c r="NXR12" s="216"/>
      <c r="NXS12" s="216"/>
      <c r="NXT12" s="216"/>
      <c r="NXU12" s="216"/>
      <c r="NXV12" s="216"/>
      <c r="NXW12" s="216"/>
      <c r="NXX12" s="216"/>
      <c r="NXY12" s="120"/>
      <c r="NXZ12" s="251"/>
      <c r="NYA12" s="144"/>
      <c r="NYB12" s="216"/>
      <c r="NYC12" s="216"/>
      <c r="NYD12" s="216"/>
      <c r="NYE12" s="216"/>
      <c r="NYF12" s="216"/>
      <c r="NYG12" s="216"/>
      <c r="NYH12" s="216"/>
      <c r="NYI12" s="216"/>
      <c r="NYJ12" s="216"/>
      <c r="NYK12" s="216"/>
      <c r="NYL12" s="120"/>
      <c r="NYM12" s="251"/>
      <c r="NYN12" s="144"/>
      <c r="NYO12" s="216"/>
      <c r="NYP12" s="216"/>
      <c r="NYQ12" s="216"/>
      <c r="NYR12" s="216"/>
      <c r="NYS12" s="216"/>
      <c r="NYT12" s="216"/>
      <c r="NYU12" s="216"/>
      <c r="NYV12" s="216"/>
      <c r="NYW12" s="216"/>
      <c r="NYX12" s="216"/>
      <c r="NYY12" s="120"/>
      <c r="NYZ12" s="251"/>
      <c r="NZA12" s="144"/>
      <c r="NZB12" s="216"/>
      <c r="NZC12" s="216"/>
      <c r="NZD12" s="216"/>
      <c r="NZE12" s="216"/>
      <c r="NZF12" s="216"/>
      <c r="NZG12" s="216"/>
      <c r="NZH12" s="216"/>
      <c r="NZI12" s="216"/>
      <c r="NZJ12" s="216"/>
      <c r="NZK12" s="216"/>
      <c r="NZL12" s="120"/>
      <c r="NZM12" s="251"/>
      <c r="NZN12" s="144"/>
      <c r="NZO12" s="216"/>
      <c r="NZP12" s="216"/>
      <c r="NZQ12" s="216"/>
      <c r="NZR12" s="216"/>
      <c r="NZS12" s="216"/>
      <c r="NZT12" s="216"/>
      <c r="NZU12" s="216"/>
      <c r="NZV12" s="216"/>
      <c r="NZW12" s="216"/>
      <c r="NZX12" s="216"/>
      <c r="NZY12" s="120"/>
      <c r="NZZ12" s="251"/>
      <c r="OAA12" s="144"/>
      <c r="OAB12" s="216"/>
      <c r="OAC12" s="216"/>
      <c r="OAD12" s="216"/>
      <c r="OAE12" s="216"/>
      <c r="OAF12" s="216"/>
      <c r="OAG12" s="216"/>
      <c r="OAH12" s="216"/>
      <c r="OAI12" s="216"/>
      <c r="OAJ12" s="216"/>
      <c r="OAK12" s="216"/>
      <c r="OAL12" s="120"/>
      <c r="OAM12" s="251"/>
      <c r="OAN12" s="144"/>
      <c r="OAO12" s="216"/>
      <c r="OAP12" s="216"/>
      <c r="OAQ12" s="216"/>
      <c r="OAR12" s="216"/>
      <c r="OAS12" s="216"/>
      <c r="OAT12" s="216"/>
      <c r="OAU12" s="216"/>
      <c r="OAV12" s="216"/>
      <c r="OAW12" s="216"/>
      <c r="OAX12" s="216"/>
      <c r="OAY12" s="120"/>
      <c r="OAZ12" s="251"/>
      <c r="OBA12" s="144"/>
      <c r="OBB12" s="216"/>
      <c r="OBC12" s="216"/>
      <c r="OBD12" s="216"/>
      <c r="OBE12" s="216"/>
      <c r="OBF12" s="216"/>
      <c r="OBG12" s="216"/>
      <c r="OBH12" s="216"/>
      <c r="OBI12" s="216"/>
      <c r="OBJ12" s="216"/>
      <c r="OBK12" s="216"/>
      <c r="OBL12" s="120"/>
      <c r="OBM12" s="251"/>
      <c r="OBN12" s="144"/>
      <c r="OBO12" s="216"/>
      <c r="OBP12" s="216"/>
      <c r="OBQ12" s="216"/>
      <c r="OBR12" s="216"/>
      <c r="OBS12" s="216"/>
      <c r="OBT12" s="216"/>
      <c r="OBU12" s="216"/>
      <c r="OBV12" s="216"/>
      <c r="OBW12" s="216"/>
      <c r="OBX12" s="216"/>
      <c r="OBY12" s="120"/>
      <c r="OBZ12" s="251"/>
      <c r="OCA12" s="144"/>
      <c r="OCB12" s="216"/>
      <c r="OCC12" s="216"/>
      <c r="OCD12" s="216"/>
      <c r="OCE12" s="216"/>
      <c r="OCF12" s="216"/>
      <c r="OCG12" s="216"/>
      <c r="OCH12" s="216"/>
      <c r="OCI12" s="216"/>
      <c r="OCJ12" s="216"/>
      <c r="OCK12" s="216"/>
      <c r="OCL12" s="120"/>
      <c r="OCM12" s="251"/>
      <c r="OCN12" s="144"/>
      <c r="OCO12" s="216"/>
      <c r="OCP12" s="216"/>
      <c r="OCQ12" s="216"/>
      <c r="OCR12" s="216"/>
      <c r="OCS12" s="216"/>
      <c r="OCT12" s="216"/>
      <c r="OCU12" s="216"/>
      <c r="OCV12" s="216"/>
      <c r="OCW12" s="216"/>
      <c r="OCX12" s="216"/>
      <c r="OCY12" s="120"/>
      <c r="OCZ12" s="251"/>
      <c r="ODA12" s="144"/>
      <c r="ODB12" s="216"/>
      <c r="ODC12" s="216"/>
      <c r="ODD12" s="216"/>
      <c r="ODE12" s="216"/>
      <c r="ODF12" s="216"/>
      <c r="ODG12" s="216"/>
      <c r="ODH12" s="216"/>
      <c r="ODI12" s="216"/>
      <c r="ODJ12" s="216"/>
      <c r="ODK12" s="216"/>
      <c r="ODL12" s="120"/>
      <c r="ODM12" s="251"/>
      <c r="ODN12" s="144"/>
      <c r="ODO12" s="216"/>
      <c r="ODP12" s="216"/>
      <c r="ODQ12" s="216"/>
      <c r="ODR12" s="216"/>
      <c r="ODS12" s="216"/>
      <c r="ODT12" s="216"/>
      <c r="ODU12" s="216"/>
      <c r="ODV12" s="216"/>
      <c r="ODW12" s="216"/>
      <c r="ODX12" s="216"/>
      <c r="ODY12" s="120"/>
      <c r="ODZ12" s="251"/>
      <c r="OEA12" s="144"/>
      <c r="OEB12" s="216"/>
      <c r="OEC12" s="216"/>
      <c r="OED12" s="216"/>
      <c r="OEE12" s="216"/>
      <c r="OEF12" s="216"/>
      <c r="OEG12" s="216"/>
      <c r="OEH12" s="216"/>
      <c r="OEI12" s="216"/>
      <c r="OEJ12" s="216"/>
      <c r="OEK12" s="216"/>
      <c r="OEL12" s="120"/>
      <c r="OEM12" s="251"/>
      <c r="OEN12" s="144"/>
      <c r="OEO12" s="216"/>
      <c r="OEP12" s="216"/>
      <c r="OEQ12" s="216"/>
      <c r="OER12" s="216"/>
      <c r="OES12" s="216"/>
      <c r="OET12" s="216"/>
      <c r="OEU12" s="216"/>
      <c r="OEV12" s="216"/>
      <c r="OEW12" s="216"/>
      <c r="OEX12" s="216"/>
      <c r="OEY12" s="120"/>
      <c r="OEZ12" s="251"/>
      <c r="OFA12" s="144"/>
      <c r="OFB12" s="216"/>
      <c r="OFC12" s="216"/>
      <c r="OFD12" s="216"/>
      <c r="OFE12" s="216"/>
      <c r="OFF12" s="216"/>
      <c r="OFG12" s="216"/>
      <c r="OFH12" s="216"/>
      <c r="OFI12" s="216"/>
      <c r="OFJ12" s="216"/>
      <c r="OFK12" s="216"/>
      <c r="OFL12" s="120"/>
      <c r="OFM12" s="251"/>
      <c r="OFN12" s="144"/>
      <c r="OFO12" s="216"/>
      <c r="OFP12" s="216"/>
      <c r="OFQ12" s="216"/>
      <c r="OFR12" s="216"/>
      <c r="OFS12" s="216"/>
      <c r="OFT12" s="216"/>
      <c r="OFU12" s="216"/>
      <c r="OFV12" s="216"/>
      <c r="OFW12" s="216"/>
      <c r="OFX12" s="216"/>
      <c r="OFY12" s="120"/>
      <c r="OFZ12" s="251"/>
      <c r="OGA12" s="144"/>
      <c r="OGB12" s="216"/>
      <c r="OGC12" s="216"/>
      <c r="OGD12" s="216"/>
      <c r="OGE12" s="216"/>
      <c r="OGF12" s="216"/>
      <c r="OGG12" s="216"/>
      <c r="OGH12" s="216"/>
      <c r="OGI12" s="216"/>
      <c r="OGJ12" s="216"/>
      <c r="OGK12" s="216"/>
      <c r="OGL12" s="120"/>
      <c r="OGM12" s="251"/>
      <c r="OGN12" s="144"/>
      <c r="OGO12" s="216"/>
      <c r="OGP12" s="216"/>
      <c r="OGQ12" s="216"/>
      <c r="OGR12" s="216"/>
      <c r="OGS12" s="216"/>
      <c r="OGT12" s="216"/>
      <c r="OGU12" s="216"/>
      <c r="OGV12" s="216"/>
      <c r="OGW12" s="216"/>
      <c r="OGX12" s="216"/>
      <c r="OGY12" s="120"/>
      <c r="OGZ12" s="251"/>
      <c r="OHA12" s="144"/>
      <c r="OHB12" s="216"/>
      <c r="OHC12" s="216"/>
      <c r="OHD12" s="216"/>
      <c r="OHE12" s="216"/>
      <c r="OHF12" s="216"/>
      <c r="OHG12" s="216"/>
      <c r="OHH12" s="216"/>
      <c r="OHI12" s="216"/>
      <c r="OHJ12" s="216"/>
      <c r="OHK12" s="216"/>
      <c r="OHL12" s="120"/>
      <c r="OHM12" s="251"/>
      <c r="OHN12" s="144"/>
      <c r="OHO12" s="216"/>
      <c r="OHP12" s="216"/>
      <c r="OHQ12" s="216"/>
      <c r="OHR12" s="216"/>
      <c r="OHS12" s="216"/>
      <c r="OHT12" s="216"/>
      <c r="OHU12" s="216"/>
      <c r="OHV12" s="216"/>
      <c r="OHW12" s="216"/>
      <c r="OHX12" s="216"/>
      <c r="OHY12" s="120"/>
      <c r="OHZ12" s="251"/>
      <c r="OIA12" s="144"/>
      <c r="OIB12" s="216"/>
      <c r="OIC12" s="216"/>
      <c r="OID12" s="216"/>
      <c r="OIE12" s="216"/>
      <c r="OIF12" s="216"/>
      <c r="OIG12" s="216"/>
      <c r="OIH12" s="216"/>
      <c r="OII12" s="216"/>
      <c r="OIJ12" s="216"/>
      <c r="OIK12" s="216"/>
      <c r="OIL12" s="120"/>
      <c r="OIM12" s="251"/>
      <c r="OIN12" s="144"/>
      <c r="OIO12" s="216"/>
      <c r="OIP12" s="216"/>
      <c r="OIQ12" s="216"/>
      <c r="OIR12" s="216"/>
      <c r="OIS12" s="216"/>
      <c r="OIT12" s="216"/>
      <c r="OIU12" s="216"/>
      <c r="OIV12" s="216"/>
      <c r="OIW12" s="216"/>
      <c r="OIX12" s="216"/>
      <c r="OIY12" s="120"/>
      <c r="OIZ12" s="251"/>
      <c r="OJA12" s="144"/>
      <c r="OJB12" s="216"/>
      <c r="OJC12" s="216"/>
      <c r="OJD12" s="216"/>
      <c r="OJE12" s="216"/>
      <c r="OJF12" s="216"/>
      <c r="OJG12" s="216"/>
      <c r="OJH12" s="216"/>
      <c r="OJI12" s="216"/>
      <c r="OJJ12" s="216"/>
      <c r="OJK12" s="216"/>
      <c r="OJL12" s="120"/>
      <c r="OJM12" s="251"/>
      <c r="OJN12" s="144"/>
      <c r="OJO12" s="216"/>
      <c r="OJP12" s="216"/>
      <c r="OJQ12" s="216"/>
      <c r="OJR12" s="216"/>
      <c r="OJS12" s="216"/>
      <c r="OJT12" s="216"/>
      <c r="OJU12" s="216"/>
      <c r="OJV12" s="216"/>
      <c r="OJW12" s="216"/>
      <c r="OJX12" s="216"/>
      <c r="OJY12" s="120"/>
      <c r="OJZ12" s="251"/>
      <c r="OKA12" s="144"/>
      <c r="OKB12" s="216"/>
      <c r="OKC12" s="216"/>
      <c r="OKD12" s="216"/>
      <c r="OKE12" s="216"/>
      <c r="OKF12" s="216"/>
      <c r="OKG12" s="216"/>
      <c r="OKH12" s="216"/>
      <c r="OKI12" s="216"/>
      <c r="OKJ12" s="216"/>
      <c r="OKK12" s="216"/>
      <c r="OKL12" s="120"/>
      <c r="OKM12" s="251"/>
      <c r="OKN12" s="144"/>
      <c r="OKO12" s="216"/>
      <c r="OKP12" s="216"/>
      <c r="OKQ12" s="216"/>
      <c r="OKR12" s="216"/>
      <c r="OKS12" s="216"/>
      <c r="OKT12" s="216"/>
      <c r="OKU12" s="216"/>
      <c r="OKV12" s="216"/>
      <c r="OKW12" s="216"/>
      <c r="OKX12" s="216"/>
      <c r="OKY12" s="120"/>
      <c r="OKZ12" s="251"/>
      <c r="OLA12" s="144"/>
      <c r="OLB12" s="216"/>
      <c r="OLC12" s="216"/>
      <c r="OLD12" s="216"/>
      <c r="OLE12" s="216"/>
      <c r="OLF12" s="216"/>
      <c r="OLG12" s="216"/>
      <c r="OLH12" s="216"/>
      <c r="OLI12" s="216"/>
      <c r="OLJ12" s="216"/>
      <c r="OLK12" s="216"/>
      <c r="OLL12" s="120"/>
      <c r="OLM12" s="251"/>
      <c r="OLN12" s="144"/>
      <c r="OLO12" s="216"/>
      <c r="OLP12" s="216"/>
      <c r="OLQ12" s="216"/>
      <c r="OLR12" s="216"/>
      <c r="OLS12" s="216"/>
      <c r="OLT12" s="216"/>
      <c r="OLU12" s="216"/>
      <c r="OLV12" s="216"/>
      <c r="OLW12" s="216"/>
      <c r="OLX12" s="216"/>
      <c r="OLY12" s="120"/>
      <c r="OLZ12" s="251"/>
      <c r="OMA12" s="144"/>
      <c r="OMB12" s="216"/>
      <c r="OMC12" s="216"/>
      <c r="OMD12" s="216"/>
      <c r="OME12" s="216"/>
      <c r="OMF12" s="216"/>
      <c r="OMG12" s="216"/>
      <c r="OMH12" s="216"/>
      <c r="OMI12" s="216"/>
      <c r="OMJ12" s="216"/>
      <c r="OMK12" s="216"/>
      <c r="OML12" s="120"/>
      <c r="OMM12" s="251"/>
      <c r="OMN12" s="144"/>
      <c r="OMO12" s="216"/>
      <c r="OMP12" s="216"/>
      <c r="OMQ12" s="216"/>
      <c r="OMR12" s="216"/>
      <c r="OMS12" s="216"/>
      <c r="OMT12" s="216"/>
      <c r="OMU12" s="216"/>
      <c r="OMV12" s="216"/>
      <c r="OMW12" s="216"/>
      <c r="OMX12" s="216"/>
      <c r="OMY12" s="120"/>
      <c r="OMZ12" s="251"/>
      <c r="ONA12" s="144"/>
      <c r="ONB12" s="216"/>
      <c r="ONC12" s="216"/>
      <c r="OND12" s="216"/>
      <c r="ONE12" s="216"/>
      <c r="ONF12" s="216"/>
      <c r="ONG12" s="216"/>
      <c r="ONH12" s="216"/>
      <c r="ONI12" s="216"/>
      <c r="ONJ12" s="216"/>
      <c r="ONK12" s="216"/>
      <c r="ONL12" s="120"/>
      <c r="ONM12" s="251"/>
      <c r="ONN12" s="144"/>
      <c r="ONO12" s="216"/>
      <c r="ONP12" s="216"/>
      <c r="ONQ12" s="216"/>
      <c r="ONR12" s="216"/>
      <c r="ONS12" s="216"/>
      <c r="ONT12" s="216"/>
      <c r="ONU12" s="216"/>
      <c r="ONV12" s="216"/>
      <c r="ONW12" s="216"/>
      <c r="ONX12" s="216"/>
      <c r="ONY12" s="120"/>
      <c r="ONZ12" s="251"/>
      <c r="OOA12" s="144"/>
      <c r="OOB12" s="216"/>
      <c r="OOC12" s="216"/>
      <c r="OOD12" s="216"/>
      <c r="OOE12" s="216"/>
      <c r="OOF12" s="216"/>
      <c r="OOG12" s="216"/>
      <c r="OOH12" s="216"/>
      <c r="OOI12" s="216"/>
      <c r="OOJ12" s="216"/>
      <c r="OOK12" s="216"/>
      <c r="OOL12" s="120"/>
      <c r="OOM12" s="251"/>
      <c r="OON12" s="144"/>
      <c r="OOO12" s="216"/>
      <c r="OOP12" s="216"/>
      <c r="OOQ12" s="216"/>
      <c r="OOR12" s="216"/>
      <c r="OOS12" s="216"/>
      <c r="OOT12" s="216"/>
      <c r="OOU12" s="216"/>
      <c r="OOV12" s="216"/>
      <c r="OOW12" s="216"/>
      <c r="OOX12" s="216"/>
      <c r="OOY12" s="120"/>
      <c r="OOZ12" s="251"/>
      <c r="OPA12" s="144"/>
      <c r="OPB12" s="216"/>
      <c r="OPC12" s="216"/>
      <c r="OPD12" s="216"/>
      <c r="OPE12" s="216"/>
      <c r="OPF12" s="216"/>
      <c r="OPG12" s="216"/>
      <c r="OPH12" s="216"/>
      <c r="OPI12" s="216"/>
      <c r="OPJ12" s="216"/>
      <c r="OPK12" s="216"/>
      <c r="OPL12" s="120"/>
      <c r="OPM12" s="251"/>
      <c r="OPN12" s="144"/>
      <c r="OPO12" s="216"/>
      <c r="OPP12" s="216"/>
      <c r="OPQ12" s="216"/>
      <c r="OPR12" s="216"/>
      <c r="OPS12" s="216"/>
      <c r="OPT12" s="216"/>
      <c r="OPU12" s="216"/>
      <c r="OPV12" s="216"/>
      <c r="OPW12" s="216"/>
      <c r="OPX12" s="216"/>
      <c r="OPY12" s="120"/>
      <c r="OPZ12" s="251"/>
      <c r="OQA12" s="144"/>
      <c r="OQB12" s="216"/>
      <c r="OQC12" s="216"/>
      <c r="OQD12" s="216"/>
      <c r="OQE12" s="216"/>
      <c r="OQF12" s="216"/>
      <c r="OQG12" s="216"/>
      <c r="OQH12" s="216"/>
      <c r="OQI12" s="216"/>
      <c r="OQJ12" s="216"/>
      <c r="OQK12" s="216"/>
      <c r="OQL12" s="120"/>
      <c r="OQM12" s="251"/>
      <c r="OQN12" s="144"/>
      <c r="OQO12" s="216"/>
      <c r="OQP12" s="216"/>
      <c r="OQQ12" s="216"/>
      <c r="OQR12" s="216"/>
      <c r="OQS12" s="216"/>
      <c r="OQT12" s="216"/>
      <c r="OQU12" s="216"/>
      <c r="OQV12" s="216"/>
      <c r="OQW12" s="216"/>
      <c r="OQX12" s="216"/>
      <c r="OQY12" s="120"/>
      <c r="OQZ12" s="251"/>
      <c r="ORA12" s="144"/>
      <c r="ORB12" s="216"/>
      <c r="ORC12" s="216"/>
      <c r="ORD12" s="216"/>
      <c r="ORE12" s="216"/>
      <c r="ORF12" s="216"/>
      <c r="ORG12" s="216"/>
      <c r="ORH12" s="216"/>
      <c r="ORI12" s="216"/>
      <c r="ORJ12" s="216"/>
      <c r="ORK12" s="216"/>
      <c r="ORL12" s="120"/>
      <c r="ORM12" s="251"/>
      <c r="ORN12" s="144"/>
      <c r="ORO12" s="216"/>
      <c r="ORP12" s="216"/>
      <c r="ORQ12" s="216"/>
      <c r="ORR12" s="216"/>
      <c r="ORS12" s="216"/>
      <c r="ORT12" s="216"/>
      <c r="ORU12" s="216"/>
      <c r="ORV12" s="216"/>
      <c r="ORW12" s="216"/>
      <c r="ORX12" s="216"/>
      <c r="ORY12" s="120"/>
      <c r="ORZ12" s="251"/>
      <c r="OSA12" s="144"/>
      <c r="OSB12" s="216"/>
      <c r="OSC12" s="216"/>
      <c r="OSD12" s="216"/>
      <c r="OSE12" s="216"/>
      <c r="OSF12" s="216"/>
      <c r="OSG12" s="216"/>
      <c r="OSH12" s="216"/>
      <c r="OSI12" s="216"/>
      <c r="OSJ12" s="216"/>
      <c r="OSK12" s="216"/>
      <c r="OSL12" s="120"/>
      <c r="OSM12" s="251"/>
      <c r="OSN12" s="144"/>
      <c r="OSO12" s="216"/>
      <c r="OSP12" s="216"/>
      <c r="OSQ12" s="216"/>
      <c r="OSR12" s="216"/>
      <c r="OSS12" s="216"/>
      <c r="OST12" s="216"/>
      <c r="OSU12" s="216"/>
      <c r="OSV12" s="216"/>
      <c r="OSW12" s="216"/>
      <c r="OSX12" s="216"/>
      <c r="OSY12" s="120"/>
      <c r="OSZ12" s="251"/>
      <c r="OTA12" s="144"/>
      <c r="OTB12" s="216"/>
      <c r="OTC12" s="216"/>
      <c r="OTD12" s="216"/>
      <c r="OTE12" s="216"/>
      <c r="OTF12" s="216"/>
      <c r="OTG12" s="216"/>
      <c r="OTH12" s="216"/>
      <c r="OTI12" s="216"/>
      <c r="OTJ12" s="216"/>
      <c r="OTK12" s="216"/>
      <c r="OTL12" s="120"/>
      <c r="OTM12" s="251"/>
      <c r="OTN12" s="144"/>
      <c r="OTO12" s="216"/>
      <c r="OTP12" s="216"/>
      <c r="OTQ12" s="216"/>
      <c r="OTR12" s="216"/>
      <c r="OTS12" s="216"/>
      <c r="OTT12" s="216"/>
      <c r="OTU12" s="216"/>
      <c r="OTV12" s="216"/>
      <c r="OTW12" s="216"/>
      <c r="OTX12" s="216"/>
      <c r="OTY12" s="120"/>
      <c r="OTZ12" s="251"/>
      <c r="OUA12" s="144"/>
      <c r="OUB12" s="216"/>
      <c r="OUC12" s="216"/>
      <c r="OUD12" s="216"/>
      <c r="OUE12" s="216"/>
      <c r="OUF12" s="216"/>
      <c r="OUG12" s="216"/>
      <c r="OUH12" s="216"/>
      <c r="OUI12" s="216"/>
      <c r="OUJ12" s="216"/>
      <c r="OUK12" s="216"/>
      <c r="OUL12" s="120"/>
      <c r="OUM12" s="251"/>
      <c r="OUN12" s="144"/>
      <c r="OUO12" s="216"/>
      <c r="OUP12" s="216"/>
      <c r="OUQ12" s="216"/>
      <c r="OUR12" s="216"/>
      <c r="OUS12" s="216"/>
      <c r="OUT12" s="216"/>
      <c r="OUU12" s="216"/>
      <c r="OUV12" s="216"/>
      <c r="OUW12" s="216"/>
      <c r="OUX12" s="216"/>
      <c r="OUY12" s="120"/>
      <c r="OUZ12" s="251"/>
      <c r="OVA12" s="144"/>
      <c r="OVB12" s="216"/>
      <c r="OVC12" s="216"/>
      <c r="OVD12" s="216"/>
      <c r="OVE12" s="216"/>
      <c r="OVF12" s="216"/>
      <c r="OVG12" s="216"/>
      <c r="OVH12" s="216"/>
      <c r="OVI12" s="216"/>
      <c r="OVJ12" s="216"/>
      <c r="OVK12" s="216"/>
      <c r="OVL12" s="120"/>
      <c r="OVM12" s="251"/>
      <c r="OVN12" s="144"/>
      <c r="OVO12" s="216"/>
      <c r="OVP12" s="216"/>
      <c r="OVQ12" s="216"/>
      <c r="OVR12" s="216"/>
      <c r="OVS12" s="216"/>
      <c r="OVT12" s="216"/>
      <c r="OVU12" s="216"/>
      <c r="OVV12" s="216"/>
      <c r="OVW12" s="216"/>
      <c r="OVX12" s="216"/>
      <c r="OVY12" s="120"/>
      <c r="OVZ12" s="251"/>
      <c r="OWA12" s="144"/>
      <c r="OWB12" s="216"/>
      <c r="OWC12" s="216"/>
      <c r="OWD12" s="216"/>
      <c r="OWE12" s="216"/>
      <c r="OWF12" s="216"/>
      <c r="OWG12" s="216"/>
      <c r="OWH12" s="216"/>
      <c r="OWI12" s="216"/>
      <c r="OWJ12" s="216"/>
      <c r="OWK12" s="216"/>
      <c r="OWL12" s="120"/>
      <c r="OWM12" s="251"/>
      <c r="OWN12" s="144"/>
      <c r="OWO12" s="216"/>
      <c r="OWP12" s="216"/>
      <c r="OWQ12" s="216"/>
      <c r="OWR12" s="216"/>
      <c r="OWS12" s="216"/>
      <c r="OWT12" s="216"/>
      <c r="OWU12" s="216"/>
      <c r="OWV12" s="216"/>
      <c r="OWW12" s="216"/>
      <c r="OWX12" s="216"/>
      <c r="OWY12" s="120"/>
      <c r="OWZ12" s="251"/>
      <c r="OXA12" s="144"/>
      <c r="OXB12" s="216"/>
      <c r="OXC12" s="216"/>
      <c r="OXD12" s="216"/>
      <c r="OXE12" s="216"/>
      <c r="OXF12" s="216"/>
      <c r="OXG12" s="216"/>
      <c r="OXH12" s="216"/>
      <c r="OXI12" s="216"/>
      <c r="OXJ12" s="216"/>
      <c r="OXK12" s="216"/>
      <c r="OXL12" s="120"/>
      <c r="OXM12" s="251"/>
      <c r="OXN12" s="144"/>
      <c r="OXO12" s="216"/>
      <c r="OXP12" s="216"/>
      <c r="OXQ12" s="216"/>
      <c r="OXR12" s="216"/>
      <c r="OXS12" s="216"/>
      <c r="OXT12" s="216"/>
      <c r="OXU12" s="216"/>
      <c r="OXV12" s="216"/>
      <c r="OXW12" s="216"/>
      <c r="OXX12" s="216"/>
      <c r="OXY12" s="120"/>
      <c r="OXZ12" s="251"/>
      <c r="OYA12" s="144"/>
      <c r="OYB12" s="216"/>
      <c r="OYC12" s="216"/>
      <c r="OYD12" s="216"/>
      <c r="OYE12" s="216"/>
      <c r="OYF12" s="216"/>
      <c r="OYG12" s="216"/>
      <c r="OYH12" s="216"/>
      <c r="OYI12" s="216"/>
      <c r="OYJ12" s="216"/>
      <c r="OYK12" s="216"/>
      <c r="OYL12" s="120"/>
      <c r="OYM12" s="251"/>
      <c r="OYN12" s="144"/>
      <c r="OYO12" s="216"/>
      <c r="OYP12" s="216"/>
      <c r="OYQ12" s="216"/>
      <c r="OYR12" s="216"/>
      <c r="OYS12" s="216"/>
      <c r="OYT12" s="216"/>
      <c r="OYU12" s="216"/>
      <c r="OYV12" s="216"/>
      <c r="OYW12" s="216"/>
      <c r="OYX12" s="216"/>
      <c r="OYY12" s="120"/>
      <c r="OYZ12" s="251"/>
      <c r="OZA12" s="144"/>
      <c r="OZB12" s="216"/>
      <c r="OZC12" s="216"/>
      <c r="OZD12" s="216"/>
      <c r="OZE12" s="216"/>
      <c r="OZF12" s="216"/>
      <c r="OZG12" s="216"/>
      <c r="OZH12" s="216"/>
      <c r="OZI12" s="216"/>
      <c r="OZJ12" s="216"/>
      <c r="OZK12" s="216"/>
      <c r="OZL12" s="120"/>
      <c r="OZM12" s="251"/>
      <c r="OZN12" s="144"/>
      <c r="OZO12" s="216"/>
      <c r="OZP12" s="216"/>
      <c r="OZQ12" s="216"/>
      <c r="OZR12" s="216"/>
      <c r="OZS12" s="216"/>
      <c r="OZT12" s="216"/>
      <c r="OZU12" s="216"/>
      <c r="OZV12" s="216"/>
      <c r="OZW12" s="216"/>
      <c r="OZX12" s="216"/>
      <c r="OZY12" s="120"/>
      <c r="OZZ12" s="251"/>
      <c r="PAA12" s="144"/>
      <c r="PAB12" s="216"/>
      <c r="PAC12" s="216"/>
      <c r="PAD12" s="216"/>
      <c r="PAE12" s="216"/>
      <c r="PAF12" s="216"/>
      <c r="PAG12" s="216"/>
      <c r="PAH12" s="216"/>
      <c r="PAI12" s="216"/>
      <c r="PAJ12" s="216"/>
      <c r="PAK12" s="216"/>
      <c r="PAL12" s="120"/>
      <c r="PAM12" s="251"/>
      <c r="PAN12" s="144"/>
      <c r="PAO12" s="216"/>
      <c r="PAP12" s="216"/>
      <c r="PAQ12" s="216"/>
      <c r="PAR12" s="216"/>
      <c r="PAS12" s="216"/>
      <c r="PAT12" s="216"/>
      <c r="PAU12" s="216"/>
      <c r="PAV12" s="216"/>
      <c r="PAW12" s="216"/>
      <c r="PAX12" s="216"/>
      <c r="PAY12" s="120"/>
      <c r="PAZ12" s="251"/>
      <c r="PBA12" s="144"/>
      <c r="PBB12" s="216"/>
      <c r="PBC12" s="216"/>
      <c r="PBD12" s="216"/>
      <c r="PBE12" s="216"/>
      <c r="PBF12" s="216"/>
      <c r="PBG12" s="216"/>
      <c r="PBH12" s="216"/>
      <c r="PBI12" s="216"/>
      <c r="PBJ12" s="216"/>
      <c r="PBK12" s="216"/>
      <c r="PBL12" s="120"/>
      <c r="PBM12" s="251"/>
      <c r="PBN12" s="144"/>
      <c r="PBO12" s="216"/>
      <c r="PBP12" s="216"/>
      <c r="PBQ12" s="216"/>
      <c r="PBR12" s="216"/>
      <c r="PBS12" s="216"/>
      <c r="PBT12" s="216"/>
      <c r="PBU12" s="216"/>
      <c r="PBV12" s="216"/>
      <c r="PBW12" s="216"/>
      <c r="PBX12" s="216"/>
      <c r="PBY12" s="120"/>
      <c r="PBZ12" s="251"/>
      <c r="PCA12" s="144"/>
      <c r="PCB12" s="216"/>
      <c r="PCC12" s="216"/>
      <c r="PCD12" s="216"/>
      <c r="PCE12" s="216"/>
      <c r="PCF12" s="216"/>
      <c r="PCG12" s="216"/>
      <c r="PCH12" s="216"/>
      <c r="PCI12" s="216"/>
      <c r="PCJ12" s="216"/>
      <c r="PCK12" s="216"/>
      <c r="PCL12" s="120"/>
      <c r="PCM12" s="251"/>
      <c r="PCN12" s="144"/>
      <c r="PCO12" s="216"/>
      <c r="PCP12" s="216"/>
      <c r="PCQ12" s="216"/>
      <c r="PCR12" s="216"/>
      <c r="PCS12" s="216"/>
      <c r="PCT12" s="216"/>
      <c r="PCU12" s="216"/>
      <c r="PCV12" s="216"/>
      <c r="PCW12" s="216"/>
      <c r="PCX12" s="216"/>
      <c r="PCY12" s="120"/>
      <c r="PCZ12" s="251"/>
      <c r="PDA12" s="144"/>
      <c r="PDB12" s="216"/>
      <c r="PDC12" s="216"/>
      <c r="PDD12" s="216"/>
      <c r="PDE12" s="216"/>
      <c r="PDF12" s="216"/>
      <c r="PDG12" s="216"/>
      <c r="PDH12" s="216"/>
      <c r="PDI12" s="216"/>
      <c r="PDJ12" s="216"/>
      <c r="PDK12" s="216"/>
      <c r="PDL12" s="120"/>
      <c r="PDM12" s="251"/>
      <c r="PDN12" s="144"/>
      <c r="PDO12" s="216"/>
      <c r="PDP12" s="216"/>
      <c r="PDQ12" s="216"/>
      <c r="PDR12" s="216"/>
      <c r="PDS12" s="216"/>
      <c r="PDT12" s="216"/>
      <c r="PDU12" s="216"/>
      <c r="PDV12" s="216"/>
      <c r="PDW12" s="216"/>
      <c r="PDX12" s="216"/>
      <c r="PDY12" s="120"/>
      <c r="PDZ12" s="251"/>
      <c r="PEA12" s="144"/>
      <c r="PEB12" s="216"/>
      <c r="PEC12" s="216"/>
      <c r="PED12" s="216"/>
      <c r="PEE12" s="216"/>
      <c r="PEF12" s="216"/>
      <c r="PEG12" s="216"/>
      <c r="PEH12" s="216"/>
      <c r="PEI12" s="216"/>
      <c r="PEJ12" s="216"/>
      <c r="PEK12" s="216"/>
      <c r="PEL12" s="120"/>
      <c r="PEM12" s="251"/>
      <c r="PEN12" s="144"/>
      <c r="PEO12" s="216"/>
      <c r="PEP12" s="216"/>
      <c r="PEQ12" s="216"/>
      <c r="PER12" s="216"/>
      <c r="PES12" s="216"/>
      <c r="PET12" s="216"/>
      <c r="PEU12" s="216"/>
      <c r="PEV12" s="216"/>
      <c r="PEW12" s="216"/>
      <c r="PEX12" s="216"/>
      <c r="PEY12" s="120"/>
      <c r="PEZ12" s="251"/>
      <c r="PFA12" s="144"/>
      <c r="PFB12" s="216"/>
      <c r="PFC12" s="216"/>
      <c r="PFD12" s="216"/>
      <c r="PFE12" s="216"/>
      <c r="PFF12" s="216"/>
      <c r="PFG12" s="216"/>
      <c r="PFH12" s="216"/>
      <c r="PFI12" s="216"/>
      <c r="PFJ12" s="216"/>
      <c r="PFK12" s="216"/>
      <c r="PFL12" s="120"/>
      <c r="PFM12" s="251"/>
      <c r="PFN12" s="144"/>
      <c r="PFO12" s="216"/>
      <c r="PFP12" s="216"/>
      <c r="PFQ12" s="216"/>
      <c r="PFR12" s="216"/>
      <c r="PFS12" s="216"/>
      <c r="PFT12" s="216"/>
      <c r="PFU12" s="216"/>
      <c r="PFV12" s="216"/>
      <c r="PFW12" s="216"/>
      <c r="PFX12" s="216"/>
      <c r="PFY12" s="120"/>
      <c r="PFZ12" s="251"/>
      <c r="PGA12" s="144"/>
      <c r="PGB12" s="216"/>
      <c r="PGC12" s="216"/>
      <c r="PGD12" s="216"/>
      <c r="PGE12" s="216"/>
      <c r="PGF12" s="216"/>
      <c r="PGG12" s="216"/>
      <c r="PGH12" s="216"/>
      <c r="PGI12" s="216"/>
      <c r="PGJ12" s="216"/>
      <c r="PGK12" s="216"/>
      <c r="PGL12" s="120"/>
      <c r="PGM12" s="251"/>
      <c r="PGN12" s="144"/>
      <c r="PGO12" s="216"/>
      <c r="PGP12" s="216"/>
      <c r="PGQ12" s="216"/>
      <c r="PGR12" s="216"/>
      <c r="PGS12" s="216"/>
      <c r="PGT12" s="216"/>
      <c r="PGU12" s="216"/>
      <c r="PGV12" s="216"/>
      <c r="PGW12" s="216"/>
      <c r="PGX12" s="216"/>
      <c r="PGY12" s="120"/>
      <c r="PGZ12" s="251"/>
      <c r="PHA12" s="144"/>
      <c r="PHB12" s="216"/>
      <c r="PHC12" s="216"/>
      <c r="PHD12" s="216"/>
      <c r="PHE12" s="216"/>
      <c r="PHF12" s="216"/>
      <c r="PHG12" s="216"/>
      <c r="PHH12" s="216"/>
      <c r="PHI12" s="216"/>
      <c r="PHJ12" s="216"/>
      <c r="PHK12" s="216"/>
      <c r="PHL12" s="120"/>
      <c r="PHM12" s="251"/>
      <c r="PHN12" s="144"/>
      <c r="PHO12" s="216"/>
      <c r="PHP12" s="216"/>
      <c r="PHQ12" s="216"/>
      <c r="PHR12" s="216"/>
      <c r="PHS12" s="216"/>
      <c r="PHT12" s="216"/>
      <c r="PHU12" s="216"/>
      <c r="PHV12" s="216"/>
      <c r="PHW12" s="216"/>
      <c r="PHX12" s="216"/>
      <c r="PHY12" s="120"/>
      <c r="PHZ12" s="251"/>
      <c r="PIA12" s="144"/>
      <c r="PIB12" s="216"/>
      <c r="PIC12" s="216"/>
      <c r="PID12" s="216"/>
      <c r="PIE12" s="216"/>
      <c r="PIF12" s="216"/>
      <c r="PIG12" s="216"/>
      <c r="PIH12" s="216"/>
      <c r="PII12" s="216"/>
      <c r="PIJ12" s="216"/>
      <c r="PIK12" s="216"/>
      <c r="PIL12" s="120"/>
      <c r="PIM12" s="251"/>
      <c r="PIN12" s="144"/>
      <c r="PIO12" s="216"/>
      <c r="PIP12" s="216"/>
      <c r="PIQ12" s="216"/>
      <c r="PIR12" s="216"/>
      <c r="PIS12" s="216"/>
      <c r="PIT12" s="216"/>
      <c r="PIU12" s="216"/>
      <c r="PIV12" s="216"/>
      <c r="PIW12" s="216"/>
      <c r="PIX12" s="216"/>
      <c r="PIY12" s="120"/>
      <c r="PIZ12" s="251"/>
      <c r="PJA12" s="144"/>
      <c r="PJB12" s="216"/>
      <c r="PJC12" s="216"/>
      <c r="PJD12" s="216"/>
      <c r="PJE12" s="216"/>
      <c r="PJF12" s="216"/>
      <c r="PJG12" s="216"/>
      <c r="PJH12" s="216"/>
      <c r="PJI12" s="216"/>
      <c r="PJJ12" s="216"/>
      <c r="PJK12" s="216"/>
      <c r="PJL12" s="120"/>
      <c r="PJM12" s="251"/>
      <c r="PJN12" s="144"/>
      <c r="PJO12" s="216"/>
      <c r="PJP12" s="216"/>
      <c r="PJQ12" s="216"/>
      <c r="PJR12" s="216"/>
      <c r="PJS12" s="216"/>
      <c r="PJT12" s="216"/>
      <c r="PJU12" s="216"/>
      <c r="PJV12" s="216"/>
      <c r="PJW12" s="216"/>
      <c r="PJX12" s="216"/>
      <c r="PJY12" s="120"/>
      <c r="PJZ12" s="251"/>
      <c r="PKA12" s="144"/>
      <c r="PKB12" s="216"/>
      <c r="PKC12" s="216"/>
      <c r="PKD12" s="216"/>
      <c r="PKE12" s="216"/>
      <c r="PKF12" s="216"/>
      <c r="PKG12" s="216"/>
      <c r="PKH12" s="216"/>
      <c r="PKI12" s="216"/>
      <c r="PKJ12" s="216"/>
      <c r="PKK12" s="216"/>
      <c r="PKL12" s="120"/>
      <c r="PKM12" s="251"/>
      <c r="PKN12" s="144"/>
      <c r="PKO12" s="216"/>
      <c r="PKP12" s="216"/>
      <c r="PKQ12" s="216"/>
      <c r="PKR12" s="216"/>
      <c r="PKS12" s="216"/>
      <c r="PKT12" s="216"/>
      <c r="PKU12" s="216"/>
      <c r="PKV12" s="216"/>
      <c r="PKW12" s="216"/>
      <c r="PKX12" s="216"/>
      <c r="PKY12" s="120"/>
      <c r="PKZ12" s="251"/>
      <c r="PLA12" s="144"/>
      <c r="PLB12" s="216"/>
      <c r="PLC12" s="216"/>
      <c r="PLD12" s="216"/>
      <c r="PLE12" s="216"/>
      <c r="PLF12" s="216"/>
      <c r="PLG12" s="216"/>
      <c r="PLH12" s="216"/>
      <c r="PLI12" s="216"/>
      <c r="PLJ12" s="216"/>
      <c r="PLK12" s="216"/>
      <c r="PLL12" s="120"/>
      <c r="PLM12" s="251"/>
      <c r="PLN12" s="144"/>
      <c r="PLO12" s="216"/>
      <c r="PLP12" s="216"/>
      <c r="PLQ12" s="216"/>
      <c r="PLR12" s="216"/>
      <c r="PLS12" s="216"/>
      <c r="PLT12" s="216"/>
      <c r="PLU12" s="216"/>
      <c r="PLV12" s="216"/>
      <c r="PLW12" s="216"/>
      <c r="PLX12" s="216"/>
      <c r="PLY12" s="120"/>
      <c r="PLZ12" s="251"/>
      <c r="PMA12" s="144"/>
      <c r="PMB12" s="216"/>
      <c r="PMC12" s="216"/>
      <c r="PMD12" s="216"/>
      <c r="PME12" s="216"/>
      <c r="PMF12" s="216"/>
      <c r="PMG12" s="216"/>
      <c r="PMH12" s="216"/>
      <c r="PMI12" s="216"/>
      <c r="PMJ12" s="216"/>
      <c r="PMK12" s="216"/>
      <c r="PML12" s="120"/>
      <c r="PMM12" s="251"/>
      <c r="PMN12" s="144"/>
      <c r="PMO12" s="216"/>
      <c r="PMP12" s="216"/>
      <c r="PMQ12" s="216"/>
      <c r="PMR12" s="216"/>
      <c r="PMS12" s="216"/>
      <c r="PMT12" s="216"/>
      <c r="PMU12" s="216"/>
      <c r="PMV12" s="216"/>
      <c r="PMW12" s="216"/>
      <c r="PMX12" s="216"/>
      <c r="PMY12" s="120"/>
      <c r="PMZ12" s="251"/>
      <c r="PNA12" s="144"/>
      <c r="PNB12" s="216"/>
      <c r="PNC12" s="216"/>
      <c r="PND12" s="216"/>
      <c r="PNE12" s="216"/>
      <c r="PNF12" s="216"/>
      <c r="PNG12" s="216"/>
      <c r="PNH12" s="216"/>
      <c r="PNI12" s="216"/>
      <c r="PNJ12" s="216"/>
      <c r="PNK12" s="216"/>
      <c r="PNL12" s="120"/>
      <c r="PNM12" s="251"/>
      <c r="PNN12" s="144"/>
      <c r="PNO12" s="216"/>
      <c r="PNP12" s="216"/>
      <c r="PNQ12" s="216"/>
      <c r="PNR12" s="216"/>
      <c r="PNS12" s="216"/>
      <c r="PNT12" s="216"/>
      <c r="PNU12" s="216"/>
      <c r="PNV12" s="216"/>
      <c r="PNW12" s="216"/>
      <c r="PNX12" s="216"/>
      <c r="PNY12" s="120"/>
      <c r="PNZ12" s="251"/>
      <c r="POA12" s="144"/>
      <c r="POB12" s="216"/>
      <c r="POC12" s="216"/>
      <c r="POD12" s="216"/>
      <c r="POE12" s="216"/>
      <c r="POF12" s="216"/>
      <c r="POG12" s="216"/>
      <c r="POH12" s="216"/>
      <c r="POI12" s="216"/>
      <c r="POJ12" s="216"/>
      <c r="POK12" s="216"/>
      <c r="POL12" s="120"/>
      <c r="POM12" s="251"/>
      <c r="PON12" s="144"/>
      <c r="POO12" s="216"/>
      <c r="POP12" s="216"/>
      <c r="POQ12" s="216"/>
      <c r="POR12" s="216"/>
      <c r="POS12" s="216"/>
      <c r="POT12" s="216"/>
      <c r="POU12" s="216"/>
      <c r="POV12" s="216"/>
      <c r="POW12" s="216"/>
      <c r="POX12" s="216"/>
      <c r="POY12" s="120"/>
      <c r="POZ12" s="251"/>
      <c r="PPA12" s="144"/>
      <c r="PPB12" s="216"/>
      <c r="PPC12" s="216"/>
      <c r="PPD12" s="216"/>
      <c r="PPE12" s="216"/>
      <c r="PPF12" s="216"/>
      <c r="PPG12" s="216"/>
      <c r="PPH12" s="216"/>
      <c r="PPI12" s="216"/>
      <c r="PPJ12" s="216"/>
      <c r="PPK12" s="216"/>
      <c r="PPL12" s="120"/>
      <c r="PPM12" s="251"/>
      <c r="PPN12" s="144"/>
      <c r="PPO12" s="216"/>
      <c r="PPP12" s="216"/>
      <c r="PPQ12" s="216"/>
      <c r="PPR12" s="216"/>
      <c r="PPS12" s="216"/>
      <c r="PPT12" s="216"/>
      <c r="PPU12" s="216"/>
      <c r="PPV12" s="216"/>
      <c r="PPW12" s="216"/>
      <c r="PPX12" s="216"/>
      <c r="PPY12" s="120"/>
      <c r="PPZ12" s="251"/>
      <c r="PQA12" s="144"/>
      <c r="PQB12" s="216"/>
      <c r="PQC12" s="216"/>
      <c r="PQD12" s="216"/>
      <c r="PQE12" s="216"/>
      <c r="PQF12" s="216"/>
      <c r="PQG12" s="216"/>
      <c r="PQH12" s="216"/>
      <c r="PQI12" s="216"/>
      <c r="PQJ12" s="216"/>
      <c r="PQK12" s="216"/>
      <c r="PQL12" s="120"/>
      <c r="PQM12" s="251"/>
      <c r="PQN12" s="144"/>
      <c r="PQO12" s="216"/>
      <c r="PQP12" s="216"/>
      <c r="PQQ12" s="216"/>
      <c r="PQR12" s="216"/>
      <c r="PQS12" s="216"/>
      <c r="PQT12" s="216"/>
      <c r="PQU12" s="216"/>
      <c r="PQV12" s="216"/>
      <c r="PQW12" s="216"/>
      <c r="PQX12" s="216"/>
      <c r="PQY12" s="120"/>
      <c r="PQZ12" s="251"/>
      <c r="PRA12" s="144"/>
      <c r="PRB12" s="216"/>
      <c r="PRC12" s="216"/>
      <c r="PRD12" s="216"/>
      <c r="PRE12" s="216"/>
      <c r="PRF12" s="216"/>
      <c r="PRG12" s="216"/>
      <c r="PRH12" s="216"/>
      <c r="PRI12" s="216"/>
      <c r="PRJ12" s="216"/>
      <c r="PRK12" s="216"/>
      <c r="PRL12" s="120"/>
      <c r="PRM12" s="251"/>
      <c r="PRN12" s="144"/>
      <c r="PRO12" s="216"/>
      <c r="PRP12" s="216"/>
      <c r="PRQ12" s="216"/>
      <c r="PRR12" s="216"/>
      <c r="PRS12" s="216"/>
      <c r="PRT12" s="216"/>
      <c r="PRU12" s="216"/>
      <c r="PRV12" s="216"/>
      <c r="PRW12" s="216"/>
      <c r="PRX12" s="216"/>
      <c r="PRY12" s="120"/>
      <c r="PRZ12" s="251"/>
      <c r="PSA12" s="144"/>
      <c r="PSB12" s="216"/>
      <c r="PSC12" s="216"/>
      <c r="PSD12" s="216"/>
      <c r="PSE12" s="216"/>
      <c r="PSF12" s="216"/>
      <c r="PSG12" s="216"/>
      <c r="PSH12" s="216"/>
      <c r="PSI12" s="216"/>
      <c r="PSJ12" s="216"/>
      <c r="PSK12" s="216"/>
      <c r="PSL12" s="120"/>
      <c r="PSM12" s="251"/>
      <c r="PSN12" s="144"/>
      <c r="PSO12" s="216"/>
      <c r="PSP12" s="216"/>
      <c r="PSQ12" s="216"/>
      <c r="PSR12" s="216"/>
      <c r="PSS12" s="216"/>
      <c r="PST12" s="216"/>
      <c r="PSU12" s="216"/>
      <c r="PSV12" s="216"/>
      <c r="PSW12" s="216"/>
      <c r="PSX12" s="216"/>
      <c r="PSY12" s="120"/>
      <c r="PSZ12" s="251"/>
      <c r="PTA12" s="144"/>
      <c r="PTB12" s="216"/>
      <c r="PTC12" s="216"/>
      <c r="PTD12" s="216"/>
      <c r="PTE12" s="216"/>
      <c r="PTF12" s="216"/>
      <c r="PTG12" s="216"/>
      <c r="PTH12" s="216"/>
      <c r="PTI12" s="216"/>
      <c r="PTJ12" s="216"/>
      <c r="PTK12" s="216"/>
      <c r="PTL12" s="120"/>
      <c r="PTM12" s="251"/>
      <c r="PTN12" s="144"/>
      <c r="PTO12" s="216"/>
      <c r="PTP12" s="216"/>
      <c r="PTQ12" s="216"/>
      <c r="PTR12" s="216"/>
      <c r="PTS12" s="216"/>
      <c r="PTT12" s="216"/>
      <c r="PTU12" s="216"/>
      <c r="PTV12" s="216"/>
      <c r="PTW12" s="216"/>
      <c r="PTX12" s="216"/>
      <c r="PTY12" s="120"/>
      <c r="PTZ12" s="251"/>
      <c r="PUA12" s="144"/>
      <c r="PUB12" s="216"/>
      <c r="PUC12" s="216"/>
      <c r="PUD12" s="216"/>
      <c r="PUE12" s="216"/>
      <c r="PUF12" s="216"/>
      <c r="PUG12" s="216"/>
      <c r="PUH12" s="216"/>
      <c r="PUI12" s="216"/>
      <c r="PUJ12" s="216"/>
      <c r="PUK12" s="216"/>
      <c r="PUL12" s="120"/>
      <c r="PUM12" s="251"/>
      <c r="PUN12" s="144"/>
      <c r="PUO12" s="216"/>
      <c r="PUP12" s="216"/>
      <c r="PUQ12" s="216"/>
      <c r="PUR12" s="216"/>
      <c r="PUS12" s="216"/>
      <c r="PUT12" s="216"/>
      <c r="PUU12" s="216"/>
      <c r="PUV12" s="216"/>
      <c r="PUW12" s="216"/>
      <c r="PUX12" s="216"/>
      <c r="PUY12" s="120"/>
      <c r="PUZ12" s="251"/>
      <c r="PVA12" s="144"/>
      <c r="PVB12" s="216"/>
      <c r="PVC12" s="216"/>
      <c r="PVD12" s="216"/>
      <c r="PVE12" s="216"/>
      <c r="PVF12" s="216"/>
      <c r="PVG12" s="216"/>
      <c r="PVH12" s="216"/>
      <c r="PVI12" s="216"/>
      <c r="PVJ12" s="216"/>
      <c r="PVK12" s="216"/>
      <c r="PVL12" s="120"/>
      <c r="PVM12" s="251"/>
      <c r="PVN12" s="144"/>
      <c r="PVO12" s="216"/>
      <c r="PVP12" s="216"/>
      <c r="PVQ12" s="216"/>
      <c r="PVR12" s="216"/>
      <c r="PVS12" s="216"/>
      <c r="PVT12" s="216"/>
      <c r="PVU12" s="216"/>
      <c r="PVV12" s="216"/>
      <c r="PVW12" s="216"/>
      <c r="PVX12" s="216"/>
      <c r="PVY12" s="120"/>
      <c r="PVZ12" s="251"/>
      <c r="PWA12" s="144"/>
      <c r="PWB12" s="216"/>
      <c r="PWC12" s="216"/>
      <c r="PWD12" s="216"/>
      <c r="PWE12" s="216"/>
      <c r="PWF12" s="216"/>
      <c r="PWG12" s="216"/>
      <c r="PWH12" s="216"/>
      <c r="PWI12" s="216"/>
      <c r="PWJ12" s="216"/>
      <c r="PWK12" s="216"/>
      <c r="PWL12" s="120"/>
      <c r="PWM12" s="251"/>
      <c r="PWN12" s="144"/>
      <c r="PWO12" s="216"/>
      <c r="PWP12" s="216"/>
      <c r="PWQ12" s="216"/>
      <c r="PWR12" s="216"/>
      <c r="PWS12" s="216"/>
      <c r="PWT12" s="216"/>
      <c r="PWU12" s="216"/>
      <c r="PWV12" s="216"/>
      <c r="PWW12" s="216"/>
      <c r="PWX12" s="216"/>
      <c r="PWY12" s="120"/>
      <c r="PWZ12" s="251"/>
      <c r="PXA12" s="144"/>
      <c r="PXB12" s="216"/>
      <c r="PXC12" s="216"/>
      <c r="PXD12" s="216"/>
      <c r="PXE12" s="216"/>
      <c r="PXF12" s="216"/>
      <c r="PXG12" s="216"/>
      <c r="PXH12" s="216"/>
      <c r="PXI12" s="216"/>
      <c r="PXJ12" s="216"/>
      <c r="PXK12" s="216"/>
      <c r="PXL12" s="120"/>
      <c r="PXM12" s="251"/>
      <c r="PXN12" s="144"/>
      <c r="PXO12" s="216"/>
      <c r="PXP12" s="216"/>
      <c r="PXQ12" s="216"/>
      <c r="PXR12" s="216"/>
      <c r="PXS12" s="216"/>
      <c r="PXT12" s="216"/>
      <c r="PXU12" s="216"/>
      <c r="PXV12" s="216"/>
      <c r="PXW12" s="216"/>
      <c r="PXX12" s="216"/>
      <c r="PXY12" s="120"/>
      <c r="PXZ12" s="251"/>
      <c r="PYA12" s="144"/>
      <c r="PYB12" s="216"/>
      <c r="PYC12" s="216"/>
      <c r="PYD12" s="216"/>
      <c r="PYE12" s="216"/>
      <c r="PYF12" s="216"/>
      <c r="PYG12" s="216"/>
      <c r="PYH12" s="216"/>
      <c r="PYI12" s="216"/>
      <c r="PYJ12" s="216"/>
      <c r="PYK12" s="216"/>
      <c r="PYL12" s="120"/>
      <c r="PYM12" s="251"/>
      <c r="PYN12" s="144"/>
      <c r="PYO12" s="216"/>
      <c r="PYP12" s="216"/>
      <c r="PYQ12" s="216"/>
      <c r="PYR12" s="216"/>
      <c r="PYS12" s="216"/>
      <c r="PYT12" s="216"/>
      <c r="PYU12" s="216"/>
      <c r="PYV12" s="216"/>
      <c r="PYW12" s="216"/>
      <c r="PYX12" s="216"/>
      <c r="PYY12" s="120"/>
      <c r="PYZ12" s="251"/>
      <c r="PZA12" s="144"/>
      <c r="PZB12" s="216"/>
      <c r="PZC12" s="216"/>
      <c r="PZD12" s="216"/>
      <c r="PZE12" s="216"/>
      <c r="PZF12" s="216"/>
      <c r="PZG12" s="216"/>
      <c r="PZH12" s="216"/>
      <c r="PZI12" s="216"/>
      <c r="PZJ12" s="216"/>
      <c r="PZK12" s="216"/>
      <c r="PZL12" s="120"/>
      <c r="PZM12" s="251"/>
      <c r="PZN12" s="144"/>
      <c r="PZO12" s="216"/>
      <c r="PZP12" s="216"/>
      <c r="PZQ12" s="216"/>
      <c r="PZR12" s="216"/>
      <c r="PZS12" s="216"/>
      <c r="PZT12" s="216"/>
      <c r="PZU12" s="216"/>
      <c r="PZV12" s="216"/>
      <c r="PZW12" s="216"/>
      <c r="PZX12" s="216"/>
      <c r="PZY12" s="120"/>
      <c r="PZZ12" s="251"/>
      <c r="QAA12" s="144"/>
      <c r="QAB12" s="216"/>
      <c r="QAC12" s="216"/>
      <c r="QAD12" s="216"/>
      <c r="QAE12" s="216"/>
      <c r="QAF12" s="216"/>
      <c r="QAG12" s="216"/>
      <c r="QAH12" s="216"/>
      <c r="QAI12" s="216"/>
      <c r="QAJ12" s="216"/>
      <c r="QAK12" s="216"/>
      <c r="QAL12" s="120"/>
      <c r="QAM12" s="251"/>
      <c r="QAN12" s="144"/>
      <c r="QAO12" s="216"/>
      <c r="QAP12" s="216"/>
      <c r="QAQ12" s="216"/>
      <c r="QAR12" s="216"/>
      <c r="QAS12" s="216"/>
      <c r="QAT12" s="216"/>
      <c r="QAU12" s="216"/>
      <c r="QAV12" s="216"/>
      <c r="QAW12" s="216"/>
      <c r="QAX12" s="216"/>
      <c r="QAY12" s="120"/>
      <c r="QAZ12" s="251"/>
      <c r="QBA12" s="144"/>
      <c r="QBB12" s="216"/>
      <c r="QBC12" s="216"/>
      <c r="QBD12" s="216"/>
      <c r="QBE12" s="216"/>
      <c r="QBF12" s="216"/>
      <c r="QBG12" s="216"/>
      <c r="QBH12" s="216"/>
      <c r="QBI12" s="216"/>
      <c r="QBJ12" s="216"/>
      <c r="QBK12" s="216"/>
      <c r="QBL12" s="120"/>
      <c r="QBM12" s="251"/>
      <c r="QBN12" s="144"/>
      <c r="QBO12" s="216"/>
      <c r="QBP12" s="216"/>
      <c r="QBQ12" s="216"/>
      <c r="QBR12" s="216"/>
      <c r="QBS12" s="216"/>
      <c r="QBT12" s="216"/>
      <c r="QBU12" s="216"/>
      <c r="QBV12" s="216"/>
      <c r="QBW12" s="216"/>
      <c r="QBX12" s="216"/>
      <c r="QBY12" s="120"/>
      <c r="QBZ12" s="251"/>
      <c r="QCA12" s="144"/>
      <c r="QCB12" s="216"/>
      <c r="QCC12" s="216"/>
      <c r="QCD12" s="216"/>
      <c r="QCE12" s="216"/>
      <c r="QCF12" s="216"/>
      <c r="QCG12" s="216"/>
      <c r="QCH12" s="216"/>
      <c r="QCI12" s="216"/>
      <c r="QCJ12" s="216"/>
      <c r="QCK12" s="216"/>
      <c r="QCL12" s="120"/>
      <c r="QCM12" s="251"/>
      <c r="QCN12" s="144"/>
      <c r="QCO12" s="216"/>
      <c r="QCP12" s="216"/>
      <c r="QCQ12" s="216"/>
      <c r="QCR12" s="216"/>
      <c r="QCS12" s="216"/>
      <c r="QCT12" s="216"/>
      <c r="QCU12" s="216"/>
      <c r="QCV12" s="216"/>
      <c r="QCW12" s="216"/>
      <c r="QCX12" s="216"/>
      <c r="QCY12" s="120"/>
      <c r="QCZ12" s="251"/>
      <c r="QDA12" s="144"/>
      <c r="QDB12" s="216"/>
      <c r="QDC12" s="216"/>
      <c r="QDD12" s="216"/>
      <c r="QDE12" s="216"/>
      <c r="QDF12" s="216"/>
      <c r="QDG12" s="216"/>
      <c r="QDH12" s="216"/>
      <c r="QDI12" s="216"/>
      <c r="QDJ12" s="216"/>
      <c r="QDK12" s="216"/>
      <c r="QDL12" s="120"/>
      <c r="QDM12" s="251"/>
      <c r="QDN12" s="144"/>
      <c r="QDO12" s="216"/>
      <c r="QDP12" s="216"/>
      <c r="QDQ12" s="216"/>
      <c r="QDR12" s="216"/>
      <c r="QDS12" s="216"/>
      <c r="QDT12" s="216"/>
      <c r="QDU12" s="216"/>
      <c r="QDV12" s="216"/>
      <c r="QDW12" s="216"/>
      <c r="QDX12" s="216"/>
      <c r="QDY12" s="120"/>
      <c r="QDZ12" s="251"/>
      <c r="QEA12" s="144"/>
      <c r="QEB12" s="216"/>
      <c r="QEC12" s="216"/>
      <c r="QED12" s="216"/>
      <c r="QEE12" s="216"/>
      <c r="QEF12" s="216"/>
      <c r="QEG12" s="216"/>
      <c r="QEH12" s="216"/>
      <c r="QEI12" s="216"/>
      <c r="QEJ12" s="216"/>
      <c r="QEK12" s="216"/>
      <c r="QEL12" s="120"/>
      <c r="QEM12" s="251"/>
      <c r="QEN12" s="144"/>
      <c r="QEO12" s="216"/>
      <c r="QEP12" s="216"/>
      <c r="QEQ12" s="216"/>
      <c r="QER12" s="216"/>
      <c r="QES12" s="216"/>
      <c r="QET12" s="216"/>
      <c r="QEU12" s="216"/>
      <c r="QEV12" s="216"/>
      <c r="QEW12" s="216"/>
      <c r="QEX12" s="216"/>
      <c r="QEY12" s="120"/>
      <c r="QEZ12" s="251"/>
      <c r="QFA12" s="144"/>
      <c r="QFB12" s="216"/>
      <c r="QFC12" s="216"/>
      <c r="QFD12" s="216"/>
      <c r="QFE12" s="216"/>
      <c r="QFF12" s="216"/>
      <c r="QFG12" s="216"/>
      <c r="QFH12" s="216"/>
      <c r="QFI12" s="216"/>
      <c r="QFJ12" s="216"/>
      <c r="QFK12" s="216"/>
      <c r="QFL12" s="120"/>
      <c r="QFM12" s="251"/>
      <c r="QFN12" s="144"/>
      <c r="QFO12" s="216"/>
      <c r="QFP12" s="216"/>
      <c r="QFQ12" s="216"/>
      <c r="QFR12" s="216"/>
      <c r="QFS12" s="216"/>
      <c r="QFT12" s="216"/>
      <c r="QFU12" s="216"/>
      <c r="QFV12" s="216"/>
      <c r="QFW12" s="216"/>
      <c r="QFX12" s="216"/>
      <c r="QFY12" s="120"/>
      <c r="QFZ12" s="251"/>
      <c r="QGA12" s="144"/>
      <c r="QGB12" s="216"/>
      <c r="QGC12" s="216"/>
      <c r="QGD12" s="216"/>
      <c r="QGE12" s="216"/>
      <c r="QGF12" s="216"/>
      <c r="QGG12" s="216"/>
      <c r="QGH12" s="216"/>
      <c r="QGI12" s="216"/>
      <c r="QGJ12" s="216"/>
      <c r="QGK12" s="216"/>
      <c r="QGL12" s="120"/>
      <c r="QGM12" s="251"/>
      <c r="QGN12" s="144"/>
      <c r="QGO12" s="216"/>
      <c r="QGP12" s="216"/>
      <c r="QGQ12" s="216"/>
      <c r="QGR12" s="216"/>
      <c r="QGS12" s="216"/>
      <c r="QGT12" s="216"/>
      <c r="QGU12" s="216"/>
      <c r="QGV12" s="216"/>
      <c r="QGW12" s="216"/>
      <c r="QGX12" s="216"/>
      <c r="QGY12" s="120"/>
      <c r="QGZ12" s="251"/>
      <c r="QHA12" s="144"/>
      <c r="QHB12" s="216"/>
      <c r="QHC12" s="216"/>
      <c r="QHD12" s="216"/>
      <c r="QHE12" s="216"/>
      <c r="QHF12" s="216"/>
      <c r="QHG12" s="216"/>
      <c r="QHH12" s="216"/>
      <c r="QHI12" s="216"/>
      <c r="QHJ12" s="216"/>
      <c r="QHK12" s="216"/>
      <c r="QHL12" s="120"/>
      <c r="QHM12" s="251"/>
      <c r="QHN12" s="144"/>
      <c r="QHO12" s="216"/>
      <c r="QHP12" s="216"/>
      <c r="QHQ12" s="216"/>
      <c r="QHR12" s="216"/>
      <c r="QHS12" s="216"/>
      <c r="QHT12" s="216"/>
      <c r="QHU12" s="216"/>
      <c r="QHV12" s="216"/>
      <c r="QHW12" s="216"/>
      <c r="QHX12" s="216"/>
      <c r="QHY12" s="120"/>
      <c r="QHZ12" s="251"/>
      <c r="QIA12" s="144"/>
      <c r="QIB12" s="216"/>
      <c r="QIC12" s="216"/>
      <c r="QID12" s="216"/>
      <c r="QIE12" s="216"/>
      <c r="QIF12" s="216"/>
      <c r="QIG12" s="216"/>
      <c r="QIH12" s="216"/>
      <c r="QII12" s="216"/>
      <c r="QIJ12" s="216"/>
      <c r="QIK12" s="216"/>
      <c r="QIL12" s="120"/>
      <c r="QIM12" s="251"/>
      <c r="QIN12" s="144"/>
      <c r="QIO12" s="216"/>
      <c r="QIP12" s="216"/>
      <c r="QIQ12" s="216"/>
      <c r="QIR12" s="216"/>
      <c r="QIS12" s="216"/>
      <c r="QIT12" s="216"/>
      <c r="QIU12" s="216"/>
      <c r="QIV12" s="216"/>
      <c r="QIW12" s="216"/>
      <c r="QIX12" s="216"/>
      <c r="QIY12" s="120"/>
      <c r="QIZ12" s="251"/>
      <c r="QJA12" s="144"/>
      <c r="QJB12" s="216"/>
      <c r="QJC12" s="216"/>
      <c r="QJD12" s="216"/>
      <c r="QJE12" s="216"/>
      <c r="QJF12" s="216"/>
      <c r="QJG12" s="216"/>
      <c r="QJH12" s="216"/>
      <c r="QJI12" s="216"/>
      <c r="QJJ12" s="216"/>
      <c r="QJK12" s="216"/>
      <c r="QJL12" s="120"/>
      <c r="QJM12" s="251"/>
      <c r="QJN12" s="144"/>
      <c r="QJO12" s="216"/>
      <c r="QJP12" s="216"/>
      <c r="QJQ12" s="216"/>
      <c r="QJR12" s="216"/>
      <c r="QJS12" s="216"/>
      <c r="QJT12" s="216"/>
      <c r="QJU12" s="216"/>
      <c r="QJV12" s="216"/>
      <c r="QJW12" s="216"/>
      <c r="QJX12" s="216"/>
      <c r="QJY12" s="120"/>
      <c r="QJZ12" s="251"/>
      <c r="QKA12" s="144"/>
      <c r="QKB12" s="216"/>
      <c r="QKC12" s="216"/>
      <c r="QKD12" s="216"/>
      <c r="QKE12" s="216"/>
      <c r="QKF12" s="216"/>
      <c r="QKG12" s="216"/>
      <c r="QKH12" s="216"/>
      <c r="QKI12" s="216"/>
      <c r="QKJ12" s="216"/>
      <c r="QKK12" s="216"/>
      <c r="QKL12" s="120"/>
      <c r="QKM12" s="251"/>
      <c r="QKN12" s="144"/>
      <c r="QKO12" s="216"/>
      <c r="QKP12" s="216"/>
      <c r="QKQ12" s="216"/>
      <c r="QKR12" s="216"/>
      <c r="QKS12" s="216"/>
      <c r="QKT12" s="216"/>
      <c r="QKU12" s="216"/>
      <c r="QKV12" s="216"/>
      <c r="QKW12" s="216"/>
      <c r="QKX12" s="216"/>
      <c r="QKY12" s="120"/>
      <c r="QKZ12" s="251"/>
      <c r="QLA12" s="144"/>
      <c r="QLB12" s="216"/>
      <c r="QLC12" s="216"/>
      <c r="QLD12" s="216"/>
      <c r="QLE12" s="216"/>
      <c r="QLF12" s="216"/>
      <c r="QLG12" s="216"/>
      <c r="QLH12" s="216"/>
      <c r="QLI12" s="216"/>
      <c r="QLJ12" s="216"/>
      <c r="QLK12" s="216"/>
      <c r="QLL12" s="120"/>
      <c r="QLM12" s="251"/>
      <c r="QLN12" s="144"/>
      <c r="QLO12" s="216"/>
      <c r="QLP12" s="216"/>
      <c r="QLQ12" s="216"/>
      <c r="QLR12" s="216"/>
      <c r="QLS12" s="216"/>
      <c r="QLT12" s="216"/>
      <c r="QLU12" s="216"/>
      <c r="QLV12" s="216"/>
      <c r="QLW12" s="216"/>
      <c r="QLX12" s="216"/>
      <c r="QLY12" s="120"/>
      <c r="QLZ12" s="251"/>
      <c r="QMA12" s="144"/>
      <c r="QMB12" s="216"/>
      <c r="QMC12" s="216"/>
      <c r="QMD12" s="216"/>
      <c r="QME12" s="216"/>
      <c r="QMF12" s="216"/>
      <c r="QMG12" s="216"/>
      <c r="QMH12" s="216"/>
      <c r="QMI12" s="216"/>
      <c r="QMJ12" s="216"/>
      <c r="QMK12" s="216"/>
      <c r="QML12" s="120"/>
      <c r="QMM12" s="251"/>
      <c r="QMN12" s="144"/>
      <c r="QMO12" s="216"/>
      <c r="QMP12" s="216"/>
      <c r="QMQ12" s="216"/>
      <c r="QMR12" s="216"/>
      <c r="QMS12" s="216"/>
      <c r="QMT12" s="216"/>
      <c r="QMU12" s="216"/>
      <c r="QMV12" s="216"/>
      <c r="QMW12" s="216"/>
      <c r="QMX12" s="216"/>
      <c r="QMY12" s="120"/>
      <c r="QMZ12" s="251"/>
      <c r="QNA12" s="144"/>
      <c r="QNB12" s="216"/>
      <c r="QNC12" s="216"/>
      <c r="QND12" s="216"/>
      <c r="QNE12" s="216"/>
      <c r="QNF12" s="216"/>
      <c r="QNG12" s="216"/>
      <c r="QNH12" s="216"/>
      <c r="QNI12" s="216"/>
      <c r="QNJ12" s="216"/>
      <c r="QNK12" s="216"/>
      <c r="QNL12" s="120"/>
      <c r="QNM12" s="251"/>
      <c r="QNN12" s="144"/>
      <c r="QNO12" s="216"/>
      <c r="QNP12" s="216"/>
      <c r="QNQ12" s="216"/>
      <c r="QNR12" s="216"/>
      <c r="QNS12" s="216"/>
      <c r="QNT12" s="216"/>
      <c r="QNU12" s="216"/>
      <c r="QNV12" s="216"/>
      <c r="QNW12" s="216"/>
      <c r="QNX12" s="216"/>
      <c r="QNY12" s="120"/>
      <c r="QNZ12" s="251"/>
      <c r="QOA12" s="144"/>
      <c r="QOB12" s="216"/>
      <c r="QOC12" s="216"/>
      <c r="QOD12" s="216"/>
      <c r="QOE12" s="216"/>
      <c r="QOF12" s="216"/>
      <c r="QOG12" s="216"/>
      <c r="QOH12" s="216"/>
      <c r="QOI12" s="216"/>
      <c r="QOJ12" s="216"/>
      <c r="QOK12" s="216"/>
      <c r="QOL12" s="120"/>
      <c r="QOM12" s="251"/>
      <c r="QON12" s="144"/>
      <c r="QOO12" s="216"/>
      <c r="QOP12" s="216"/>
      <c r="QOQ12" s="216"/>
      <c r="QOR12" s="216"/>
      <c r="QOS12" s="216"/>
      <c r="QOT12" s="216"/>
      <c r="QOU12" s="216"/>
      <c r="QOV12" s="216"/>
      <c r="QOW12" s="216"/>
      <c r="QOX12" s="216"/>
      <c r="QOY12" s="120"/>
      <c r="QOZ12" s="251"/>
      <c r="QPA12" s="144"/>
      <c r="QPB12" s="216"/>
      <c r="QPC12" s="216"/>
      <c r="QPD12" s="216"/>
      <c r="QPE12" s="216"/>
      <c r="QPF12" s="216"/>
      <c r="QPG12" s="216"/>
      <c r="QPH12" s="216"/>
      <c r="QPI12" s="216"/>
      <c r="QPJ12" s="216"/>
      <c r="QPK12" s="216"/>
      <c r="QPL12" s="120"/>
      <c r="QPM12" s="251"/>
      <c r="QPN12" s="144"/>
      <c r="QPO12" s="216"/>
      <c r="QPP12" s="216"/>
      <c r="QPQ12" s="216"/>
      <c r="QPR12" s="216"/>
      <c r="QPS12" s="216"/>
      <c r="QPT12" s="216"/>
      <c r="QPU12" s="216"/>
      <c r="QPV12" s="216"/>
      <c r="QPW12" s="216"/>
      <c r="QPX12" s="216"/>
      <c r="QPY12" s="120"/>
      <c r="QPZ12" s="251"/>
      <c r="QQA12" s="144"/>
      <c r="QQB12" s="216"/>
      <c r="QQC12" s="216"/>
      <c r="QQD12" s="216"/>
      <c r="QQE12" s="216"/>
      <c r="QQF12" s="216"/>
      <c r="QQG12" s="216"/>
      <c r="QQH12" s="216"/>
      <c r="QQI12" s="216"/>
      <c r="QQJ12" s="216"/>
      <c r="QQK12" s="216"/>
      <c r="QQL12" s="120"/>
      <c r="QQM12" s="251"/>
      <c r="QQN12" s="144"/>
      <c r="QQO12" s="216"/>
      <c r="QQP12" s="216"/>
      <c r="QQQ12" s="216"/>
      <c r="QQR12" s="216"/>
      <c r="QQS12" s="216"/>
      <c r="QQT12" s="216"/>
      <c r="QQU12" s="216"/>
      <c r="QQV12" s="216"/>
      <c r="QQW12" s="216"/>
      <c r="QQX12" s="216"/>
      <c r="QQY12" s="120"/>
      <c r="QQZ12" s="251"/>
      <c r="QRA12" s="144"/>
      <c r="QRB12" s="216"/>
      <c r="QRC12" s="216"/>
      <c r="QRD12" s="216"/>
      <c r="QRE12" s="216"/>
      <c r="QRF12" s="216"/>
      <c r="QRG12" s="216"/>
      <c r="QRH12" s="216"/>
      <c r="QRI12" s="216"/>
      <c r="QRJ12" s="216"/>
      <c r="QRK12" s="216"/>
      <c r="QRL12" s="120"/>
      <c r="QRM12" s="251"/>
      <c r="QRN12" s="144"/>
      <c r="QRO12" s="216"/>
      <c r="QRP12" s="216"/>
      <c r="QRQ12" s="216"/>
      <c r="QRR12" s="216"/>
      <c r="QRS12" s="216"/>
      <c r="QRT12" s="216"/>
      <c r="QRU12" s="216"/>
      <c r="QRV12" s="216"/>
      <c r="QRW12" s="216"/>
      <c r="QRX12" s="216"/>
      <c r="QRY12" s="120"/>
      <c r="QRZ12" s="251"/>
      <c r="QSA12" s="144"/>
      <c r="QSB12" s="216"/>
      <c r="QSC12" s="216"/>
      <c r="QSD12" s="216"/>
      <c r="QSE12" s="216"/>
      <c r="QSF12" s="216"/>
      <c r="QSG12" s="216"/>
      <c r="QSH12" s="216"/>
      <c r="QSI12" s="216"/>
      <c r="QSJ12" s="216"/>
      <c r="QSK12" s="216"/>
      <c r="QSL12" s="120"/>
      <c r="QSM12" s="251"/>
      <c r="QSN12" s="144"/>
      <c r="QSO12" s="216"/>
      <c r="QSP12" s="216"/>
      <c r="QSQ12" s="216"/>
      <c r="QSR12" s="216"/>
      <c r="QSS12" s="216"/>
      <c r="QST12" s="216"/>
      <c r="QSU12" s="216"/>
      <c r="QSV12" s="216"/>
      <c r="QSW12" s="216"/>
      <c r="QSX12" s="216"/>
      <c r="QSY12" s="120"/>
      <c r="QSZ12" s="251"/>
      <c r="QTA12" s="144"/>
      <c r="QTB12" s="216"/>
      <c r="QTC12" s="216"/>
      <c r="QTD12" s="216"/>
      <c r="QTE12" s="216"/>
      <c r="QTF12" s="216"/>
      <c r="QTG12" s="216"/>
      <c r="QTH12" s="216"/>
      <c r="QTI12" s="216"/>
      <c r="QTJ12" s="216"/>
      <c r="QTK12" s="216"/>
      <c r="QTL12" s="120"/>
      <c r="QTM12" s="251"/>
      <c r="QTN12" s="144"/>
      <c r="QTO12" s="216"/>
      <c r="QTP12" s="216"/>
      <c r="QTQ12" s="216"/>
      <c r="QTR12" s="216"/>
      <c r="QTS12" s="216"/>
      <c r="QTT12" s="216"/>
      <c r="QTU12" s="216"/>
      <c r="QTV12" s="216"/>
      <c r="QTW12" s="216"/>
      <c r="QTX12" s="216"/>
      <c r="QTY12" s="120"/>
      <c r="QTZ12" s="251"/>
      <c r="QUA12" s="144"/>
      <c r="QUB12" s="216"/>
      <c r="QUC12" s="216"/>
      <c r="QUD12" s="216"/>
      <c r="QUE12" s="216"/>
      <c r="QUF12" s="216"/>
      <c r="QUG12" s="216"/>
      <c r="QUH12" s="216"/>
      <c r="QUI12" s="216"/>
      <c r="QUJ12" s="216"/>
      <c r="QUK12" s="216"/>
      <c r="QUL12" s="120"/>
      <c r="QUM12" s="251"/>
      <c r="QUN12" s="144"/>
      <c r="QUO12" s="216"/>
      <c r="QUP12" s="216"/>
      <c r="QUQ12" s="216"/>
      <c r="QUR12" s="216"/>
      <c r="QUS12" s="216"/>
      <c r="QUT12" s="216"/>
      <c r="QUU12" s="216"/>
      <c r="QUV12" s="216"/>
      <c r="QUW12" s="216"/>
      <c r="QUX12" s="216"/>
      <c r="QUY12" s="120"/>
      <c r="QUZ12" s="251"/>
      <c r="QVA12" s="144"/>
      <c r="QVB12" s="216"/>
      <c r="QVC12" s="216"/>
      <c r="QVD12" s="216"/>
      <c r="QVE12" s="216"/>
      <c r="QVF12" s="216"/>
      <c r="QVG12" s="216"/>
      <c r="QVH12" s="216"/>
      <c r="QVI12" s="216"/>
      <c r="QVJ12" s="216"/>
      <c r="QVK12" s="216"/>
      <c r="QVL12" s="120"/>
      <c r="QVM12" s="251"/>
      <c r="QVN12" s="144"/>
      <c r="QVO12" s="216"/>
      <c r="QVP12" s="216"/>
      <c r="QVQ12" s="216"/>
      <c r="QVR12" s="216"/>
      <c r="QVS12" s="216"/>
      <c r="QVT12" s="216"/>
      <c r="QVU12" s="216"/>
      <c r="QVV12" s="216"/>
      <c r="QVW12" s="216"/>
      <c r="QVX12" s="216"/>
      <c r="QVY12" s="120"/>
      <c r="QVZ12" s="251"/>
      <c r="QWA12" s="144"/>
      <c r="QWB12" s="216"/>
      <c r="QWC12" s="216"/>
      <c r="QWD12" s="216"/>
      <c r="QWE12" s="216"/>
      <c r="QWF12" s="216"/>
      <c r="QWG12" s="216"/>
      <c r="QWH12" s="216"/>
      <c r="QWI12" s="216"/>
      <c r="QWJ12" s="216"/>
      <c r="QWK12" s="216"/>
      <c r="QWL12" s="120"/>
      <c r="QWM12" s="251"/>
      <c r="QWN12" s="144"/>
      <c r="QWO12" s="216"/>
      <c r="QWP12" s="216"/>
      <c r="QWQ12" s="216"/>
      <c r="QWR12" s="216"/>
      <c r="QWS12" s="216"/>
      <c r="QWT12" s="216"/>
      <c r="QWU12" s="216"/>
      <c r="QWV12" s="216"/>
      <c r="QWW12" s="216"/>
      <c r="QWX12" s="216"/>
      <c r="QWY12" s="120"/>
      <c r="QWZ12" s="251"/>
      <c r="QXA12" s="144"/>
      <c r="QXB12" s="216"/>
      <c r="QXC12" s="216"/>
      <c r="QXD12" s="216"/>
      <c r="QXE12" s="216"/>
      <c r="QXF12" s="216"/>
      <c r="QXG12" s="216"/>
      <c r="QXH12" s="216"/>
      <c r="QXI12" s="216"/>
      <c r="QXJ12" s="216"/>
      <c r="QXK12" s="216"/>
      <c r="QXL12" s="120"/>
      <c r="QXM12" s="251"/>
      <c r="QXN12" s="144"/>
      <c r="QXO12" s="216"/>
      <c r="QXP12" s="216"/>
      <c r="QXQ12" s="216"/>
      <c r="QXR12" s="216"/>
      <c r="QXS12" s="216"/>
      <c r="QXT12" s="216"/>
      <c r="QXU12" s="216"/>
      <c r="QXV12" s="216"/>
      <c r="QXW12" s="216"/>
      <c r="QXX12" s="216"/>
      <c r="QXY12" s="120"/>
      <c r="QXZ12" s="251"/>
      <c r="QYA12" s="144"/>
      <c r="QYB12" s="216"/>
      <c r="QYC12" s="216"/>
      <c r="QYD12" s="216"/>
      <c r="QYE12" s="216"/>
      <c r="QYF12" s="216"/>
      <c r="QYG12" s="216"/>
      <c r="QYH12" s="216"/>
      <c r="QYI12" s="216"/>
      <c r="QYJ12" s="216"/>
      <c r="QYK12" s="216"/>
      <c r="QYL12" s="120"/>
      <c r="QYM12" s="251"/>
      <c r="QYN12" s="144"/>
      <c r="QYO12" s="216"/>
      <c r="QYP12" s="216"/>
      <c r="QYQ12" s="216"/>
      <c r="QYR12" s="216"/>
      <c r="QYS12" s="216"/>
      <c r="QYT12" s="216"/>
      <c r="QYU12" s="216"/>
      <c r="QYV12" s="216"/>
      <c r="QYW12" s="216"/>
      <c r="QYX12" s="216"/>
      <c r="QYY12" s="120"/>
      <c r="QYZ12" s="251"/>
      <c r="QZA12" s="144"/>
      <c r="QZB12" s="216"/>
      <c r="QZC12" s="216"/>
      <c r="QZD12" s="216"/>
      <c r="QZE12" s="216"/>
      <c r="QZF12" s="216"/>
      <c r="QZG12" s="216"/>
      <c r="QZH12" s="216"/>
      <c r="QZI12" s="216"/>
      <c r="QZJ12" s="216"/>
      <c r="QZK12" s="216"/>
      <c r="QZL12" s="120"/>
      <c r="QZM12" s="251"/>
      <c r="QZN12" s="144"/>
      <c r="QZO12" s="216"/>
      <c r="QZP12" s="216"/>
      <c r="QZQ12" s="216"/>
      <c r="QZR12" s="216"/>
      <c r="QZS12" s="216"/>
      <c r="QZT12" s="216"/>
      <c r="QZU12" s="216"/>
      <c r="QZV12" s="216"/>
      <c r="QZW12" s="216"/>
      <c r="QZX12" s="216"/>
      <c r="QZY12" s="120"/>
      <c r="QZZ12" s="251"/>
      <c r="RAA12" s="144"/>
      <c r="RAB12" s="216"/>
      <c r="RAC12" s="216"/>
      <c r="RAD12" s="216"/>
      <c r="RAE12" s="216"/>
      <c r="RAF12" s="216"/>
      <c r="RAG12" s="216"/>
      <c r="RAH12" s="216"/>
      <c r="RAI12" s="216"/>
      <c r="RAJ12" s="216"/>
      <c r="RAK12" s="216"/>
      <c r="RAL12" s="120"/>
      <c r="RAM12" s="251"/>
      <c r="RAN12" s="144"/>
      <c r="RAO12" s="216"/>
      <c r="RAP12" s="216"/>
      <c r="RAQ12" s="216"/>
      <c r="RAR12" s="216"/>
      <c r="RAS12" s="216"/>
      <c r="RAT12" s="216"/>
      <c r="RAU12" s="216"/>
      <c r="RAV12" s="216"/>
      <c r="RAW12" s="216"/>
      <c r="RAX12" s="216"/>
      <c r="RAY12" s="120"/>
      <c r="RAZ12" s="251"/>
      <c r="RBA12" s="144"/>
      <c r="RBB12" s="216"/>
      <c r="RBC12" s="216"/>
      <c r="RBD12" s="216"/>
      <c r="RBE12" s="216"/>
      <c r="RBF12" s="216"/>
      <c r="RBG12" s="216"/>
      <c r="RBH12" s="216"/>
      <c r="RBI12" s="216"/>
      <c r="RBJ12" s="216"/>
      <c r="RBK12" s="216"/>
      <c r="RBL12" s="120"/>
      <c r="RBM12" s="251"/>
      <c r="RBN12" s="144"/>
      <c r="RBO12" s="216"/>
      <c r="RBP12" s="216"/>
      <c r="RBQ12" s="216"/>
      <c r="RBR12" s="216"/>
      <c r="RBS12" s="216"/>
      <c r="RBT12" s="216"/>
      <c r="RBU12" s="216"/>
      <c r="RBV12" s="216"/>
      <c r="RBW12" s="216"/>
      <c r="RBX12" s="216"/>
      <c r="RBY12" s="120"/>
      <c r="RBZ12" s="251"/>
      <c r="RCA12" s="144"/>
      <c r="RCB12" s="216"/>
      <c r="RCC12" s="216"/>
      <c r="RCD12" s="216"/>
      <c r="RCE12" s="216"/>
      <c r="RCF12" s="216"/>
      <c r="RCG12" s="216"/>
      <c r="RCH12" s="216"/>
      <c r="RCI12" s="216"/>
      <c r="RCJ12" s="216"/>
      <c r="RCK12" s="216"/>
      <c r="RCL12" s="120"/>
      <c r="RCM12" s="251"/>
      <c r="RCN12" s="144"/>
      <c r="RCO12" s="216"/>
      <c r="RCP12" s="216"/>
      <c r="RCQ12" s="216"/>
      <c r="RCR12" s="216"/>
      <c r="RCS12" s="216"/>
      <c r="RCT12" s="216"/>
      <c r="RCU12" s="216"/>
      <c r="RCV12" s="216"/>
      <c r="RCW12" s="216"/>
      <c r="RCX12" s="216"/>
      <c r="RCY12" s="120"/>
      <c r="RCZ12" s="251"/>
      <c r="RDA12" s="144"/>
      <c r="RDB12" s="216"/>
      <c r="RDC12" s="216"/>
      <c r="RDD12" s="216"/>
      <c r="RDE12" s="216"/>
      <c r="RDF12" s="216"/>
      <c r="RDG12" s="216"/>
      <c r="RDH12" s="216"/>
      <c r="RDI12" s="216"/>
      <c r="RDJ12" s="216"/>
      <c r="RDK12" s="216"/>
      <c r="RDL12" s="120"/>
      <c r="RDM12" s="251"/>
      <c r="RDN12" s="144"/>
      <c r="RDO12" s="216"/>
      <c r="RDP12" s="216"/>
      <c r="RDQ12" s="216"/>
      <c r="RDR12" s="216"/>
      <c r="RDS12" s="216"/>
      <c r="RDT12" s="216"/>
      <c r="RDU12" s="216"/>
      <c r="RDV12" s="216"/>
      <c r="RDW12" s="216"/>
      <c r="RDX12" s="216"/>
      <c r="RDY12" s="120"/>
      <c r="RDZ12" s="251"/>
      <c r="REA12" s="144"/>
      <c r="REB12" s="216"/>
      <c r="REC12" s="216"/>
      <c r="RED12" s="216"/>
      <c r="REE12" s="216"/>
      <c r="REF12" s="216"/>
      <c r="REG12" s="216"/>
      <c r="REH12" s="216"/>
      <c r="REI12" s="216"/>
      <c r="REJ12" s="216"/>
      <c r="REK12" s="216"/>
      <c r="REL12" s="120"/>
      <c r="REM12" s="251"/>
      <c r="REN12" s="144"/>
      <c r="REO12" s="216"/>
      <c r="REP12" s="216"/>
      <c r="REQ12" s="216"/>
      <c r="RER12" s="216"/>
      <c r="RES12" s="216"/>
      <c r="RET12" s="216"/>
      <c r="REU12" s="216"/>
      <c r="REV12" s="216"/>
      <c r="REW12" s="216"/>
      <c r="REX12" s="216"/>
      <c r="REY12" s="120"/>
      <c r="REZ12" s="251"/>
      <c r="RFA12" s="144"/>
      <c r="RFB12" s="216"/>
      <c r="RFC12" s="216"/>
      <c r="RFD12" s="216"/>
      <c r="RFE12" s="216"/>
      <c r="RFF12" s="216"/>
      <c r="RFG12" s="216"/>
      <c r="RFH12" s="216"/>
      <c r="RFI12" s="216"/>
      <c r="RFJ12" s="216"/>
      <c r="RFK12" s="216"/>
      <c r="RFL12" s="120"/>
      <c r="RFM12" s="251"/>
      <c r="RFN12" s="144"/>
      <c r="RFO12" s="216"/>
      <c r="RFP12" s="216"/>
      <c r="RFQ12" s="216"/>
      <c r="RFR12" s="216"/>
      <c r="RFS12" s="216"/>
      <c r="RFT12" s="216"/>
      <c r="RFU12" s="216"/>
      <c r="RFV12" s="216"/>
      <c r="RFW12" s="216"/>
      <c r="RFX12" s="216"/>
      <c r="RFY12" s="120"/>
      <c r="RFZ12" s="251"/>
      <c r="RGA12" s="144"/>
      <c r="RGB12" s="216"/>
      <c r="RGC12" s="216"/>
      <c r="RGD12" s="216"/>
      <c r="RGE12" s="216"/>
      <c r="RGF12" s="216"/>
      <c r="RGG12" s="216"/>
      <c r="RGH12" s="216"/>
      <c r="RGI12" s="216"/>
      <c r="RGJ12" s="216"/>
      <c r="RGK12" s="216"/>
      <c r="RGL12" s="120"/>
      <c r="RGM12" s="251"/>
      <c r="RGN12" s="144"/>
      <c r="RGO12" s="216"/>
      <c r="RGP12" s="216"/>
      <c r="RGQ12" s="216"/>
      <c r="RGR12" s="216"/>
      <c r="RGS12" s="216"/>
      <c r="RGT12" s="216"/>
      <c r="RGU12" s="216"/>
      <c r="RGV12" s="216"/>
      <c r="RGW12" s="216"/>
      <c r="RGX12" s="216"/>
      <c r="RGY12" s="120"/>
      <c r="RGZ12" s="251"/>
      <c r="RHA12" s="144"/>
      <c r="RHB12" s="216"/>
      <c r="RHC12" s="216"/>
      <c r="RHD12" s="216"/>
      <c r="RHE12" s="216"/>
      <c r="RHF12" s="216"/>
      <c r="RHG12" s="216"/>
      <c r="RHH12" s="216"/>
      <c r="RHI12" s="216"/>
      <c r="RHJ12" s="216"/>
      <c r="RHK12" s="216"/>
      <c r="RHL12" s="120"/>
      <c r="RHM12" s="251"/>
      <c r="RHN12" s="144"/>
      <c r="RHO12" s="216"/>
      <c r="RHP12" s="216"/>
      <c r="RHQ12" s="216"/>
      <c r="RHR12" s="216"/>
      <c r="RHS12" s="216"/>
      <c r="RHT12" s="216"/>
      <c r="RHU12" s="216"/>
      <c r="RHV12" s="216"/>
      <c r="RHW12" s="216"/>
      <c r="RHX12" s="216"/>
      <c r="RHY12" s="120"/>
      <c r="RHZ12" s="251"/>
      <c r="RIA12" s="144"/>
      <c r="RIB12" s="216"/>
      <c r="RIC12" s="216"/>
      <c r="RID12" s="216"/>
      <c r="RIE12" s="216"/>
      <c r="RIF12" s="216"/>
      <c r="RIG12" s="216"/>
      <c r="RIH12" s="216"/>
      <c r="RII12" s="216"/>
      <c r="RIJ12" s="216"/>
      <c r="RIK12" s="216"/>
      <c r="RIL12" s="120"/>
      <c r="RIM12" s="251"/>
      <c r="RIN12" s="144"/>
      <c r="RIO12" s="216"/>
      <c r="RIP12" s="216"/>
      <c r="RIQ12" s="216"/>
      <c r="RIR12" s="216"/>
      <c r="RIS12" s="216"/>
      <c r="RIT12" s="216"/>
      <c r="RIU12" s="216"/>
      <c r="RIV12" s="216"/>
      <c r="RIW12" s="216"/>
      <c r="RIX12" s="216"/>
      <c r="RIY12" s="120"/>
      <c r="RIZ12" s="251"/>
      <c r="RJA12" s="144"/>
      <c r="RJB12" s="216"/>
      <c r="RJC12" s="216"/>
      <c r="RJD12" s="216"/>
      <c r="RJE12" s="216"/>
      <c r="RJF12" s="216"/>
      <c r="RJG12" s="216"/>
      <c r="RJH12" s="216"/>
      <c r="RJI12" s="216"/>
      <c r="RJJ12" s="216"/>
      <c r="RJK12" s="216"/>
      <c r="RJL12" s="120"/>
      <c r="RJM12" s="251"/>
      <c r="RJN12" s="144"/>
      <c r="RJO12" s="216"/>
      <c r="RJP12" s="216"/>
      <c r="RJQ12" s="216"/>
      <c r="RJR12" s="216"/>
      <c r="RJS12" s="216"/>
      <c r="RJT12" s="216"/>
      <c r="RJU12" s="216"/>
      <c r="RJV12" s="216"/>
      <c r="RJW12" s="216"/>
      <c r="RJX12" s="216"/>
      <c r="RJY12" s="120"/>
      <c r="RJZ12" s="251"/>
      <c r="RKA12" s="144"/>
      <c r="RKB12" s="216"/>
      <c r="RKC12" s="216"/>
      <c r="RKD12" s="216"/>
      <c r="RKE12" s="216"/>
      <c r="RKF12" s="216"/>
      <c r="RKG12" s="216"/>
      <c r="RKH12" s="216"/>
      <c r="RKI12" s="216"/>
      <c r="RKJ12" s="216"/>
      <c r="RKK12" s="216"/>
      <c r="RKL12" s="120"/>
      <c r="RKM12" s="251"/>
      <c r="RKN12" s="144"/>
      <c r="RKO12" s="216"/>
      <c r="RKP12" s="216"/>
      <c r="RKQ12" s="216"/>
      <c r="RKR12" s="216"/>
      <c r="RKS12" s="216"/>
      <c r="RKT12" s="216"/>
      <c r="RKU12" s="216"/>
      <c r="RKV12" s="216"/>
      <c r="RKW12" s="216"/>
      <c r="RKX12" s="216"/>
      <c r="RKY12" s="120"/>
      <c r="RKZ12" s="251"/>
      <c r="RLA12" s="144"/>
      <c r="RLB12" s="216"/>
      <c r="RLC12" s="216"/>
      <c r="RLD12" s="216"/>
      <c r="RLE12" s="216"/>
      <c r="RLF12" s="216"/>
      <c r="RLG12" s="216"/>
      <c r="RLH12" s="216"/>
      <c r="RLI12" s="216"/>
      <c r="RLJ12" s="216"/>
      <c r="RLK12" s="216"/>
      <c r="RLL12" s="120"/>
      <c r="RLM12" s="251"/>
      <c r="RLN12" s="144"/>
      <c r="RLO12" s="216"/>
      <c r="RLP12" s="216"/>
      <c r="RLQ12" s="216"/>
      <c r="RLR12" s="216"/>
      <c r="RLS12" s="216"/>
      <c r="RLT12" s="216"/>
      <c r="RLU12" s="216"/>
      <c r="RLV12" s="216"/>
      <c r="RLW12" s="216"/>
      <c r="RLX12" s="216"/>
      <c r="RLY12" s="120"/>
      <c r="RLZ12" s="251"/>
      <c r="RMA12" s="144"/>
      <c r="RMB12" s="216"/>
      <c r="RMC12" s="216"/>
      <c r="RMD12" s="216"/>
      <c r="RME12" s="216"/>
      <c r="RMF12" s="216"/>
      <c r="RMG12" s="216"/>
      <c r="RMH12" s="216"/>
      <c r="RMI12" s="216"/>
      <c r="RMJ12" s="216"/>
      <c r="RMK12" s="216"/>
      <c r="RML12" s="120"/>
      <c r="RMM12" s="251"/>
      <c r="RMN12" s="144"/>
      <c r="RMO12" s="216"/>
      <c r="RMP12" s="216"/>
      <c r="RMQ12" s="216"/>
      <c r="RMR12" s="216"/>
      <c r="RMS12" s="216"/>
      <c r="RMT12" s="216"/>
      <c r="RMU12" s="216"/>
      <c r="RMV12" s="216"/>
      <c r="RMW12" s="216"/>
      <c r="RMX12" s="216"/>
      <c r="RMY12" s="120"/>
      <c r="RMZ12" s="251"/>
      <c r="RNA12" s="144"/>
      <c r="RNB12" s="216"/>
      <c r="RNC12" s="216"/>
      <c r="RND12" s="216"/>
      <c r="RNE12" s="216"/>
      <c r="RNF12" s="216"/>
      <c r="RNG12" s="216"/>
      <c r="RNH12" s="216"/>
      <c r="RNI12" s="216"/>
      <c r="RNJ12" s="216"/>
      <c r="RNK12" s="216"/>
      <c r="RNL12" s="120"/>
      <c r="RNM12" s="251"/>
      <c r="RNN12" s="144"/>
      <c r="RNO12" s="216"/>
      <c r="RNP12" s="216"/>
      <c r="RNQ12" s="216"/>
      <c r="RNR12" s="216"/>
      <c r="RNS12" s="216"/>
      <c r="RNT12" s="216"/>
      <c r="RNU12" s="216"/>
      <c r="RNV12" s="216"/>
      <c r="RNW12" s="216"/>
      <c r="RNX12" s="216"/>
      <c r="RNY12" s="120"/>
      <c r="RNZ12" s="251"/>
      <c r="ROA12" s="144"/>
      <c r="ROB12" s="216"/>
      <c r="ROC12" s="216"/>
      <c r="ROD12" s="216"/>
      <c r="ROE12" s="216"/>
      <c r="ROF12" s="216"/>
      <c r="ROG12" s="216"/>
      <c r="ROH12" s="216"/>
      <c r="ROI12" s="216"/>
      <c r="ROJ12" s="216"/>
      <c r="ROK12" s="216"/>
      <c r="ROL12" s="120"/>
      <c r="ROM12" s="251"/>
      <c r="RON12" s="144"/>
      <c r="ROO12" s="216"/>
      <c r="ROP12" s="216"/>
      <c r="ROQ12" s="216"/>
      <c r="ROR12" s="216"/>
      <c r="ROS12" s="216"/>
      <c r="ROT12" s="216"/>
      <c r="ROU12" s="216"/>
      <c r="ROV12" s="216"/>
      <c r="ROW12" s="216"/>
      <c r="ROX12" s="216"/>
      <c r="ROY12" s="120"/>
      <c r="ROZ12" s="251"/>
      <c r="RPA12" s="144"/>
      <c r="RPB12" s="216"/>
      <c r="RPC12" s="216"/>
      <c r="RPD12" s="216"/>
      <c r="RPE12" s="216"/>
      <c r="RPF12" s="216"/>
      <c r="RPG12" s="216"/>
      <c r="RPH12" s="216"/>
      <c r="RPI12" s="216"/>
      <c r="RPJ12" s="216"/>
      <c r="RPK12" s="216"/>
      <c r="RPL12" s="120"/>
      <c r="RPM12" s="251"/>
      <c r="RPN12" s="144"/>
      <c r="RPO12" s="216"/>
      <c r="RPP12" s="216"/>
      <c r="RPQ12" s="216"/>
      <c r="RPR12" s="216"/>
      <c r="RPS12" s="216"/>
      <c r="RPT12" s="216"/>
      <c r="RPU12" s="216"/>
      <c r="RPV12" s="216"/>
      <c r="RPW12" s="216"/>
      <c r="RPX12" s="216"/>
      <c r="RPY12" s="120"/>
      <c r="RPZ12" s="251"/>
      <c r="RQA12" s="144"/>
      <c r="RQB12" s="216"/>
      <c r="RQC12" s="216"/>
      <c r="RQD12" s="216"/>
      <c r="RQE12" s="216"/>
      <c r="RQF12" s="216"/>
      <c r="RQG12" s="216"/>
      <c r="RQH12" s="216"/>
      <c r="RQI12" s="216"/>
      <c r="RQJ12" s="216"/>
      <c r="RQK12" s="216"/>
      <c r="RQL12" s="120"/>
      <c r="RQM12" s="251"/>
      <c r="RQN12" s="144"/>
      <c r="RQO12" s="216"/>
      <c r="RQP12" s="216"/>
      <c r="RQQ12" s="216"/>
      <c r="RQR12" s="216"/>
      <c r="RQS12" s="216"/>
      <c r="RQT12" s="216"/>
      <c r="RQU12" s="216"/>
      <c r="RQV12" s="216"/>
      <c r="RQW12" s="216"/>
      <c r="RQX12" s="216"/>
      <c r="RQY12" s="120"/>
      <c r="RQZ12" s="251"/>
      <c r="RRA12" s="144"/>
      <c r="RRB12" s="216"/>
      <c r="RRC12" s="216"/>
      <c r="RRD12" s="216"/>
      <c r="RRE12" s="216"/>
      <c r="RRF12" s="216"/>
      <c r="RRG12" s="216"/>
      <c r="RRH12" s="216"/>
      <c r="RRI12" s="216"/>
      <c r="RRJ12" s="216"/>
      <c r="RRK12" s="216"/>
      <c r="RRL12" s="120"/>
      <c r="RRM12" s="251"/>
      <c r="RRN12" s="144"/>
      <c r="RRO12" s="216"/>
      <c r="RRP12" s="216"/>
      <c r="RRQ12" s="216"/>
      <c r="RRR12" s="216"/>
      <c r="RRS12" s="216"/>
      <c r="RRT12" s="216"/>
      <c r="RRU12" s="216"/>
      <c r="RRV12" s="216"/>
      <c r="RRW12" s="216"/>
      <c r="RRX12" s="216"/>
      <c r="RRY12" s="120"/>
      <c r="RRZ12" s="251"/>
      <c r="RSA12" s="144"/>
      <c r="RSB12" s="216"/>
      <c r="RSC12" s="216"/>
      <c r="RSD12" s="216"/>
      <c r="RSE12" s="216"/>
      <c r="RSF12" s="216"/>
      <c r="RSG12" s="216"/>
      <c r="RSH12" s="216"/>
      <c r="RSI12" s="216"/>
      <c r="RSJ12" s="216"/>
      <c r="RSK12" s="216"/>
      <c r="RSL12" s="120"/>
      <c r="RSM12" s="251"/>
      <c r="RSN12" s="144"/>
      <c r="RSO12" s="216"/>
      <c r="RSP12" s="216"/>
      <c r="RSQ12" s="216"/>
      <c r="RSR12" s="216"/>
      <c r="RSS12" s="216"/>
      <c r="RST12" s="216"/>
      <c r="RSU12" s="216"/>
      <c r="RSV12" s="216"/>
      <c r="RSW12" s="216"/>
      <c r="RSX12" s="216"/>
      <c r="RSY12" s="120"/>
      <c r="RSZ12" s="251"/>
      <c r="RTA12" s="144"/>
      <c r="RTB12" s="216"/>
      <c r="RTC12" s="216"/>
      <c r="RTD12" s="216"/>
      <c r="RTE12" s="216"/>
      <c r="RTF12" s="216"/>
      <c r="RTG12" s="216"/>
      <c r="RTH12" s="216"/>
      <c r="RTI12" s="216"/>
      <c r="RTJ12" s="216"/>
      <c r="RTK12" s="216"/>
      <c r="RTL12" s="120"/>
      <c r="RTM12" s="251"/>
      <c r="RTN12" s="144"/>
      <c r="RTO12" s="216"/>
      <c r="RTP12" s="216"/>
      <c r="RTQ12" s="216"/>
      <c r="RTR12" s="216"/>
      <c r="RTS12" s="216"/>
      <c r="RTT12" s="216"/>
      <c r="RTU12" s="216"/>
      <c r="RTV12" s="216"/>
      <c r="RTW12" s="216"/>
      <c r="RTX12" s="216"/>
      <c r="RTY12" s="120"/>
      <c r="RTZ12" s="251"/>
      <c r="RUA12" s="144"/>
      <c r="RUB12" s="216"/>
      <c r="RUC12" s="216"/>
      <c r="RUD12" s="216"/>
      <c r="RUE12" s="216"/>
      <c r="RUF12" s="216"/>
      <c r="RUG12" s="216"/>
      <c r="RUH12" s="216"/>
      <c r="RUI12" s="216"/>
      <c r="RUJ12" s="216"/>
      <c r="RUK12" s="216"/>
      <c r="RUL12" s="120"/>
      <c r="RUM12" s="251"/>
      <c r="RUN12" s="144"/>
      <c r="RUO12" s="216"/>
      <c r="RUP12" s="216"/>
      <c r="RUQ12" s="216"/>
      <c r="RUR12" s="216"/>
      <c r="RUS12" s="216"/>
      <c r="RUT12" s="216"/>
      <c r="RUU12" s="216"/>
      <c r="RUV12" s="216"/>
      <c r="RUW12" s="216"/>
      <c r="RUX12" s="216"/>
      <c r="RUY12" s="120"/>
      <c r="RUZ12" s="251"/>
      <c r="RVA12" s="144"/>
      <c r="RVB12" s="216"/>
      <c r="RVC12" s="216"/>
      <c r="RVD12" s="216"/>
      <c r="RVE12" s="216"/>
      <c r="RVF12" s="216"/>
      <c r="RVG12" s="216"/>
      <c r="RVH12" s="216"/>
      <c r="RVI12" s="216"/>
      <c r="RVJ12" s="216"/>
      <c r="RVK12" s="216"/>
      <c r="RVL12" s="120"/>
      <c r="RVM12" s="251"/>
      <c r="RVN12" s="144"/>
      <c r="RVO12" s="216"/>
      <c r="RVP12" s="216"/>
      <c r="RVQ12" s="216"/>
      <c r="RVR12" s="216"/>
      <c r="RVS12" s="216"/>
      <c r="RVT12" s="216"/>
      <c r="RVU12" s="216"/>
      <c r="RVV12" s="216"/>
      <c r="RVW12" s="216"/>
      <c r="RVX12" s="216"/>
      <c r="RVY12" s="120"/>
      <c r="RVZ12" s="251"/>
      <c r="RWA12" s="144"/>
      <c r="RWB12" s="216"/>
      <c r="RWC12" s="216"/>
      <c r="RWD12" s="216"/>
      <c r="RWE12" s="216"/>
      <c r="RWF12" s="216"/>
      <c r="RWG12" s="216"/>
      <c r="RWH12" s="216"/>
      <c r="RWI12" s="216"/>
      <c r="RWJ12" s="216"/>
      <c r="RWK12" s="216"/>
      <c r="RWL12" s="120"/>
      <c r="RWM12" s="251"/>
      <c r="RWN12" s="144"/>
      <c r="RWO12" s="216"/>
      <c r="RWP12" s="216"/>
      <c r="RWQ12" s="216"/>
      <c r="RWR12" s="216"/>
      <c r="RWS12" s="216"/>
      <c r="RWT12" s="216"/>
      <c r="RWU12" s="216"/>
      <c r="RWV12" s="216"/>
      <c r="RWW12" s="216"/>
      <c r="RWX12" s="216"/>
      <c r="RWY12" s="120"/>
      <c r="RWZ12" s="251"/>
      <c r="RXA12" s="144"/>
      <c r="RXB12" s="216"/>
      <c r="RXC12" s="216"/>
      <c r="RXD12" s="216"/>
      <c r="RXE12" s="216"/>
      <c r="RXF12" s="216"/>
      <c r="RXG12" s="216"/>
      <c r="RXH12" s="216"/>
      <c r="RXI12" s="216"/>
      <c r="RXJ12" s="216"/>
      <c r="RXK12" s="216"/>
      <c r="RXL12" s="120"/>
      <c r="RXM12" s="251"/>
      <c r="RXN12" s="144"/>
      <c r="RXO12" s="216"/>
      <c r="RXP12" s="216"/>
      <c r="RXQ12" s="216"/>
      <c r="RXR12" s="216"/>
      <c r="RXS12" s="216"/>
      <c r="RXT12" s="216"/>
      <c r="RXU12" s="216"/>
      <c r="RXV12" s="216"/>
      <c r="RXW12" s="216"/>
      <c r="RXX12" s="216"/>
      <c r="RXY12" s="120"/>
      <c r="RXZ12" s="251"/>
      <c r="RYA12" s="144"/>
      <c r="RYB12" s="216"/>
      <c r="RYC12" s="216"/>
      <c r="RYD12" s="216"/>
      <c r="RYE12" s="216"/>
      <c r="RYF12" s="216"/>
      <c r="RYG12" s="216"/>
      <c r="RYH12" s="216"/>
      <c r="RYI12" s="216"/>
      <c r="RYJ12" s="216"/>
      <c r="RYK12" s="216"/>
      <c r="RYL12" s="120"/>
      <c r="RYM12" s="251"/>
      <c r="RYN12" s="144"/>
      <c r="RYO12" s="216"/>
      <c r="RYP12" s="216"/>
      <c r="RYQ12" s="216"/>
      <c r="RYR12" s="216"/>
      <c r="RYS12" s="216"/>
      <c r="RYT12" s="216"/>
      <c r="RYU12" s="216"/>
      <c r="RYV12" s="216"/>
      <c r="RYW12" s="216"/>
      <c r="RYX12" s="216"/>
      <c r="RYY12" s="120"/>
      <c r="RYZ12" s="251"/>
      <c r="RZA12" s="144"/>
      <c r="RZB12" s="216"/>
      <c r="RZC12" s="216"/>
      <c r="RZD12" s="216"/>
      <c r="RZE12" s="216"/>
      <c r="RZF12" s="216"/>
      <c r="RZG12" s="216"/>
      <c r="RZH12" s="216"/>
      <c r="RZI12" s="216"/>
      <c r="RZJ12" s="216"/>
      <c r="RZK12" s="216"/>
      <c r="RZL12" s="120"/>
      <c r="RZM12" s="251"/>
      <c r="RZN12" s="144"/>
      <c r="RZO12" s="216"/>
      <c r="RZP12" s="216"/>
      <c r="RZQ12" s="216"/>
      <c r="RZR12" s="216"/>
      <c r="RZS12" s="216"/>
      <c r="RZT12" s="216"/>
      <c r="RZU12" s="216"/>
      <c r="RZV12" s="216"/>
      <c r="RZW12" s="216"/>
      <c r="RZX12" s="216"/>
      <c r="RZY12" s="120"/>
      <c r="RZZ12" s="251"/>
      <c r="SAA12" s="144"/>
      <c r="SAB12" s="216"/>
      <c r="SAC12" s="216"/>
      <c r="SAD12" s="216"/>
      <c r="SAE12" s="216"/>
      <c r="SAF12" s="216"/>
      <c r="SAG12" s="216"/>
      <c r="SAH12" s="216"/>
      <c r="SAI12" s="216"/>
      <c r="SAJ12" s="216"/>
      <c r="SAK12" s="216"/>
      <c r="SAL12" s="120"/>
      <c r="SAM12" s="251"/>
      <c r="SAN12" s="144"/>
      <c r="SAO12" s="216"/>
      <c r="SAP12" s="216"/>
      <c r="SAQ12" s="216"/>
      <c r="SAR12" s="216"/>
      <c r="SAS12" s="216"/>
      <c r="SAT12" s="216"/>
      <c r="SAU12" s="216"/>
      <c r="SAV12" s="216"/>
      <c r="SAW12" s="216"/>
      <c r="SAX12" s="216"/>
      <c r="SAY12" s="120"/>
      <c r="SAZ12" s="251"/>
      <c r="SBA12" s="144"/>
      <c r="SBB12" s="216"/>
      <c r="SBC12" s="216"/>
      <c r="SBD12" s="216"/>
      <c r="SBE12" s="216"/>
      <c r="SBF12" s="216"/>
      <c r="SBG12" s="216"/>
      <c r="SBH12" s="216"/>
      <c r="SBI12" s="216"/>
      <c r="SBJ12" s="216"/>
      <c r="SBK12" s="216"/>
      <c r="SBL12" s="120"/>
      <c r="SBM12" s="251"/>
      <c r="SBN12" s="144"/>
      <c r="SBO12" s="216"/>
      <c r="SBP12" s="216"/>
      <c r="SBQ12" s="216"/>
      <c r="SBR12" s="216"/>
      <c r="SBS12" s="216"/>
      <c r="SBT12" s="216"/>
      <c r="SBU12" s="216"/>
      <c r="SBV12" s="216"/>
      <c r="SBW12" s="216"/>
      <c r="SBX12" s="216"/>
      <c r="SBY12" s="120"/>
      <c r="SBZ12" s="251"/>
      <c r="SCA12" s="144"/>
      <c r="SCB12" s="216"/>
      <c r="SCC12" s="216"/>
      <c r="SCD12" s="216"/>
      <c r="SCE12" s="216"/>
      <c r="SCF12" s="216"/>
      <c r="SCG12" s="216"/>
      <c r="SCH12" s="216"/>
      <c r="SCI12" s="216"/>
      <c r="SCJ12" s="216"/>
      <c r="SCK12" s="216"/>
      <c r="SCL12" s="120"/>
      <c r="SCM12" s="251"/>
      <c r="SCN12" s="144"/>
      <c r="SCO12" s="216"/>
      <c r="SCP12" s="216"/>
      <c r="SCQ12" s="216"/>
      <c r="SCR12" s="216"/>
      <c r="SCS12" s="216"/>
      <c r="SCT12" s="216"/>
      <c r="SCU12" s="216"/>
      <c r="SCV12" s="216"/>
      <c r="SCW12" s="216"/>
      <c r="SCX12" s="216"/>
      <c r="SCY12" s="120"/>
      <c r="SCZ12" s="251"/>
      <c r="SDA12" s="144"/>
      <c r="SDB12" s="216"/>
      <c r="SDC12" s="216"/>
      <c r="SDD12" s="216"/>
      <c r="SDE12" s="216"/>
      <c r="SDF12" s="216"/>
      <c r="SDG12" s="216"/>
      <c r="SDH12" s="216"/>
      <c r="SDI12" s="216"/>
      <c r="SDJ12" s="216"/>
      <c r="SDK12" s="216"/>
      <c r="SDL12" s="120"/>
      <c r="SDM12" s="251"/>
      <c r="SDN12" s="144"/>
      <c r="SDO12" s="216"/>
      <c r="SDP12" s="216"/>
      <c r="SDQ12" s="216"/>
      <c r="SDR12" s="216"/>
      <c r="SDS12" s="216"/>
      <c r="SDT12" s="216"/>
      <c r="SDU12" s="216"/>
      <c r="SDV12" s="216"/>
      <c r="SDW12" s="216"/>
      <c r="SDX12" s="216"/>
      <c r="SDY12" s="120"/>
      <c r="SDZ12" s="251"/>
      <c r="SEA12" s="144"/>
      <c r="SEB12" s="216"/>
      <c r="SEC12" s="216"/>
      <c r="SED12" s="216"/>
      <c r="SEE12" s="216"/>
      <c r="SEF12" s="216"/>
      <c r="SEG12" s="216"/>
      <c r="SEH12" s="216"/>
      <c r="SEI12" s="216"/>
      <c r="SEJ12" s="216"/>
      <c r="SEK12" s="216"/>
      <c r="SEL12" s="120"/>
      <c r="SEM12" s="251"/>
      <c r="SEN12" s="144"/>
      <c r="SEO12" s="216"/>
      <c r="SEP12" s="216"/>
      <c r="SEQ12" s="216"/>
      <c r="SER12" s="216"/>
      <c r="SES12" s="216"/>
      <c r="SET12" s="216"/>
      <c r="SEU12" s="216"/>
      <c r="SEV12" s="216"/>
      <c r="SEW12" s="216"/>
      <c r="SEX12" s="216"/>
      <c r="SEY12" s="120"/>
      <c r="SEZ12" s="251"/>
      <c r="SFA12" s="144"/>
      <c r="SFB12" s="216"/>
      <c r="SFC12" s="216"/>
      <c r="SFD12" s="216"/>
      <c r="SFE12" s="216"/>
      <c r="SFF12" s="216"/>
      <c r="SFG12" s="216"/>
      <c r="SFH12" s="216"/>
      <c r="SFI12" s="216"/>
      <c r="SFJ12" s="216"/>
      <c r="SFK12" s="216"/>
      <c r="SFL12" s="120"/>
      <c r="SFM12" s="251"/>
      <c r="SFN12" s="144"/>
      <c r="SFO12" s="216"/>
      <c r="SFP12" s="216"/>
      <c r="SFQ12" s="216"/>
      <c r="SFR12" s="216"/>
      <c r="SFS12" s="216"/>
      <c r="SFT12" s="216"/>
      <c r="SFU12" s="216"/>
      <c r="SFV12" s="216"/>
      <c r="SFW12" s="216"/>
      <c r="SFX12" s="216"/>
      <c r="SFY12" s="120"/>
      <c r="SFZ12" s="251"/>
      <c r="SGA12" s="144"/>
      <c r="SGB12" s="216"/>
      <c r="SGC12" s="216"/>
      <c r="SGD12" s="216"/>
      <c r="SGE12" s="216"/>
      <c r="SGF12" s="216"/>
      <c r="SGG12" s="216"/>
      <c r="SGH12" s="216"/>
      <c r="SGI12" s="216"/>
      <c r="SGJ12" s="216"/>
      <c r="SGK12" s="216"/>
      <c r="SGL12" s="120"/>
      <c r="SGM12" s="251"/>
      <c r="SGN12" s="144"/>
      <c r="SGO12" s="216"/>
      <c r="SGP12" s="216"/>
      <c r="SGQ12" s="216"/>
      <c r="SGR12" s="216"/>
      <c r="SGS12" s="216"/>
      <c r="SGT12" s="216"/>
      <c r="SGU12" s="216"/>
      <c r="SGV12" s="216"/>
      <c r="SGW12" s="216"/>
      <c r="SGX12" s="216"/>
      <c r="SGY12" s="120"/>
      <c r="SGZ12" s="251"/>
      <c r="SHA12" s="144"/>
      <c r="SHB12" s="216"/>
      <c r="SHC12" s="216"/>
      <c r="SHD12" s="216"/>
      <c r="SHE12" s="216"/>
      <c r="SHF12" s="216"/>
      <c r="SHG12" s="216"/>
      <c r="SHH12" s="216"/>
      <c r="SHI12" s="216"/>
      <c r="SHJ12" s="216"/>
      <c r="SHK12" s="216"/>
      <c r="SHL12" s="120"/>
      <c r="SHM12" s="251"/>
      <c r="SHN12" s="144"/>
      <c r="SHO12" s="216"/>
      <c r="SHP12" s="216"/>
      <c r="SHQ12" s="216"/>
      <c r="SHR12" s="216"/>
      <c r="SHS12" s="216"/>
      <c r="SHT12" s="216"/>
      <c r="SHU12" s="216"/>
      <c r="SHV12" s="216"/>
      <c r="SHW12" s="216"/>
      <c r="SHX12" s="216"/>
      <c r="SHY12" s="120"/>
      <c r="SHZ12" s="251"/>
      <c r="SIA12" s="144"/>
      <c r="SIB12" s="216"/>
      <c r="SIC12" s="216"/>
      <c r="SID12" s="216"/>
      <c r="SIE12" s="216"/>
      <c r="SIF12" s="216"/>
      <c r="SIG12" s="216"/>
      <c r="SIH12" s="216"/>
      <c r="SII12" s="216"/>
      <c r="SIJ12" s="216"/>
      <c r="SIK12" s="216"/>
      <c r="SIL12" s="120"/>
      <c r="SIM12" s="251"/>
      <c r="SIN12" s="144"/>
      <c r="SIO12" s="216"/>
      <c r="SIP12" s="216"/>
      <c r="SIQ12" s="216"/>
      <c r="SIR12" s="216"/>
      <c r="SIS12" s="216"/>
      <c r="SIT12" s="216"/>
      <c r="SIU12" s="216"/>
      <c r="SIV12" s="216"/>
      <c r="SIW12" s="216"/>
      <c r="SIX12" s="216"/>
      <c r="SIY12" s="120"/>
      <c r="SIZ12" s="251"/>
      <c r="SJA12" s="144"/>
      <c r="SJB12" s="216"/>
      <c r="SJC12" s="216"/>
      <c r="SJD12" s="216"/>
      <c r="SJE12" s="216"/>
      <c r="SJF12" s="216"/>
      <c r="SJG12" s="216"/>
      <c r="SJH12" s="216"/>
      <c r="SJI12" s="216"/>
      <c r="SJJ12" s="216"/>
      <c r="SJK12" s="216"/>
      <c r="SJL12" s="120"/>
      <c r="SJM12" s="251"/>
      <c r="SJN12" s="144"/>
      <c r="SJO12" s="216"/>
      <c r="SJP12" s="216"/>
      <c r="SJQ12" s="216"/>
      <c r="SJR12" s="216"/>
      <c r="SJS12" s="216"/>
      <c r="SJT12" s="216"/>
      <c r="SJU12" s="216"/>
      <c r="SJV12" s="216"/>
      <c r="SJW12" s="216"/>
      <c r="SJX12" s="216"/>
      <c r="SJY12" s="120"/>
      <c r="SJZ12" s="251"/>
      <c r="SKA12" s="144"/>
      <c r="SKB12" s="216"/>
      <c r="SKC12" s="216"/>
      <c r="SKD12" s="216"/>
      <c r="SKE12" s="216"/>
      <c r="SKF12" s="216"/>
      <c r="SKG12" s="216"/>
      <c r="SKH12" s="216"/>
      <c r="SKI12" s="216"/>
      <c r="SKJ12" s="216"/>
      <c r="SKK12" s="216"/>
      <c r="SKL12" s="120"/>
      <c r="SKM12" s="251"/>
      <c r="SKN12" s="144"/>
      <c r="SKO12" s="216"/>
      <c r="SKP12" s="216"/>
      <c r="SKQ12" s="216"/>
      <c r="SKR12" s="216"/>
      <c r="SKS12" s="216"/>
      <c r="SKT12" s="216"/>
      <c r="SKU12" s="216"/>
      <c r="SKV12" s="216"/>
      <c r="SKW12" s="216"/>
      <c r="SKX12" s="216"/>
      <c r="SKY12" s="120"/>
      <c r="SKZ12" s="251"/>
      <c r="SLA12" s="144"/>
      <c r="SLB12" s="216"/>
      <c r="SLC12" s="216"/>
      <c r="SLD12" s="216"/>
      <c r="SLE12" s="216"/>
      <c r="SLF12" s="216"/>
      <c r="SLG12" s="216"/>
      <c r="SLH12" s="216"/>
      <c r="SLI12" s="216"/>
      <c r="SLJ12" s="216"/>
      <c r="SLK12" s="216"/>
      <c r="SLL12" s="120"/>
      <c r="SLM12" s="251"/>
      <c r="SLN12" s="144"/>
      <c r="SLO12" s="216"/>
      <c r="SLP12" s="216"/>
      <c r="SLQ12" s="216"/>
      <c r="SLR12" s="216"/>
      <c r="SLS12" s="216"/>
      <c r="SLT12" s="216"/>
      <c r="SLU12" s="216"/>
      <c r="SLV12" s="216"/>
      <c r="SLW12" s="216"/>
      <c r="SLX12" s="216"/>
      <c r="SLY12" s="120"/>
      <c r="SLZ12" s="251"/>
      <c r="SMA12" s="144"/>
      <c r="SMB12" s="216"/>
      <c r="SMC12" s="216"/>
      <c r="SMD12" s="216"/>
      <c r="SME12" s="216"/>
      <c r="SMF12" s="216"/>
      <c r="SMG12" s="216"/>
      <c r="SMH12" s="216"/>
      <c r="SMI12" s="216"/>
      <c r="SMJ12" s="216"/>
      <c r="SMK12" s="216"/>
      <c r="SML12" s="120"/>
      <c r="SMM12" s="251"/>
      <c r="SMN12" s="144"/>
      <c r="SMO12" s="216"/>
      <c r="SMP12" s="216"/>
      <c r="SMQ12" s="216"/>
      <c r="SMR12" s="216"/>
      <c r="SMS12" s="216"/>
      <c r="SMT12" s="216"/>
      <c r="SMU12" s="216"/>
      <c r="SMV12" s="216"/>
      <c r="SMW12" s="216"/>
      <c r="SMX12" s="216"/>
      <c r="SMY12" s="120"/>
      <c r="SMZ12" s="251"/>
      <c r="SNA12" s="144"/>
      <c r="SNB12" s="216"/>
      <c r="SNC12" s="216"/>
      <c r="SND12" s="216"/>
      <c r="SNE12" s="216"/>
      <c r="SNF12" s="216"/>
      <c r="SNG12" s="216"/>
      <c r="SNH12" s="216"/>
      <c r="SNI12" s="216"/>
      <c r="SNJ12" s="216"/>
      <c r="SNK12" s="216"/>
      <c r="SNL12" s="120"/>
      <c r="SNM12" s="251"/>
      <c r="SNN12" s="144"/>
      <c r="SNO12" s="216"/>
      <c r="SNP12" s="216"/>
      <c r="SNQ12" s="216"/>
      <c r="SNR12" s="216"/>
      <c r="SNS12" s="216"/>
      <c r="SNT12" s="216"/>
      <c r="SNU12" s="216"/>
      <c r="SNV12" s="216"/>
      <c r="SNW12" s="216"/>
      <c r="SNX12" s="216"/>
      <c r="SNY12" s="120"/>
      <c r="SNZ12" s="251"/>
      <c r="SOA12" s="144"/>
      <c r="SOB12" s="216"/>
      <c r="SOC12" s="216"/>
      <c r="SOD12" s="216"/>
      <c r="SOE12" s="216"/>
      <c r="SOF12" s="216"/>
      <c r="SOG12" s="216"/>
      <c r="SOH12" s="216"/>
      <c r="SOI12" s="216"/>
      <c r="SOJ12" s="216"/>
      <c r="SOK12" s="216"/>
      <c r="SOL12" s="120"/>
      <c r="SOM12" s="251"/>
      <c r="SON12" s="144"/>
      <c r="SOO12" s="216"/>
      <c r="SOP12" s="216"/>
      <c r="SOQ12" s="216"/>
      <c r="SOR12" s="216"/>
      <c r="SOS12" s="216"/>
      <c r="SOT12" s="216"/>
      <c r="SOU12" s="216"/>
      <c r="SOV12" s="216"/>
      <c r="SOW12" s="216"/>
      <c r="SOX12" s="216"/>
      <c r="SOY12" s="120"/>
      <c r="SOZ12" s="251"/>
      <c r="SPA12" s="144"/>
      <c r="SPB12" s="216"/>
      <c r="SPC12" s="216"/>
      <c r="SPD12" s="216"/>
      <c r="SPE12" s="216"/>
      <c r="SPF12" s="216"/>
      <c r="SPG12" s="216"/>
      <c r="SPH12" s="216"/>
      <c r="SPI12" s="216"/>
      <c r="SPJ12" s="216"/>
      <c r="SPK12" s="216"/>
      <c r="SPL12" s="120"/>
      <c r="SPM12" s="251"/>
      <c r="SPN12" s="144"/>
      <c r="SPO12" s="216"/>
      <c r="SPP12" s="216"/>
      <c r="SPQ12" s="216"/>
      <c r="SPR12" s="216"/>
      <c r="SPS12" s="216"/>
      <c r="SPT12" s="216"/>
      <c r="SPU12" s="216"/>
      <c r="SPV12" s="216"/>
      <c r="SPW12" s="216"/>
      <c r="SPX12" s="216"/>
      <c r="SPY12" s="120"/>
      <c r="SPZ12" s="251"/>
      <c r="SQA12" s="144"/>
      <c r="SQB12" s="216"/>
      <c r="SQC12" s="216"/>
      <c r="SQD12" s="216"/>
      <c r="SQE12" s="216"/>
      <c r="SQF12" s="216"/>
      <c r="SQG12" s="216"/>
      <c r="SQH12" s="216"/>
      <c r="SQI12" s="216"/>
      <c r="SQJ12" s="216"/>
      <c r="SQK12" s="216"/>
      <c r="SQL12" s="120"/>
      <c r="SQM12" s="251"/>
      <c r="SQN12" s="144"/>
      <c r="SQO12" s="216"/>
      <c r="SQP12" s="216"/>
      <c r="SQQ12" s="216"/>
      <c r="SQR12" s="216"/>
      <c r="SQS12" s="216"/>
      <c r="SQT12" s="216"/>
      <c r="SQU12" s="216"/>
      <c r="SQV12" s="216"/>
      <c r="SQW12" s="216"/>
      <c r="SQX12" s="216"/>
      <c r="SQY12" s="120"/>
      <c r="SQZ12" s="251"/>
      <c r="SRA12" s="144"/>
      <c r="SRB12" s="216"/>
      <c r="SRC12" s="216"/>
      <c r="SRD12" s="216"/>
      <c r="SRE12" s="216"/>
      <c r="SRF12" s="216"/>
      <c r="SRG12" s="216"/>
      <c r="SRH12" s="216"/>
      <c r="SRI12" s="216"/>
      <c r="SRJ12" s="216"/>
      <c r="SRK12" s="216"/>
      <c r="SRL12" s="120"/>
      <c r="SRM12" s="251"/>
      <c r="SRN12" s="144"/>
      <c r="SRO12" s="216"/>
      <c r="SRP12" s="216"/>
      <c r="SRQ12" s="216"/>
      <c r="SRR12" s="216"/>
      <c r="SRS12" s="216"/>
      <c r="SRT12" s="216"/>
      <c r="SRU12" s="216"/>
      <c r="SRV12" s="216"/>
      <c r="SRW12" s="216"/>
      <c r="SRX12" s="216"/>
      <c r="SRY12" s="120"/>
      <c r="SRZ12" s="251"/>
      <c r="SSA12" s="144"/>
      <c r="SSB12" s="216"/>
      <c r="SSC12" s="216"/>
      <c r="SSD12" s="216"/>
      <c r="SSE12" s="216"/>
      <c r="SSF12" s="216"/>
      <c r="SSG12" s="216"/>
      <c r="SSH12" s="216"/>
      <c r="SSI12" s="216"/>
      <c r="SSJ12" s="216"/>
      <c r="SSK12" s="216"/>
      <c r="SSL12" s="120"/>
      <c r="SSM12" s="251"/>
      <c r="SSN12" s="144"/>
      <c r="SSO12" s="216"/>
      <c r="SSP12" s="216"/>
      <c r="SSQ12" s="216"/>
      <c r="SSR12" s="216"/>
      <c r="SSS12" s="216"/>
      <c r="SST12" s="216"/>
      <c r="SSU12" s="216"/>
      <c r="SSV12" s="216"/>
      <c r="SSW12" s="216"/>
      <c r="SSX12" s="216"/>
      <c r="SSY12" s="120"/>
      <c r="SSZ12" s="251"/>
      <c r="STA12" s="144"/>
      <c r="STB12" s="216"/>
      <c r="STC12" s="216"/>
      <c r="STD12" s="216"/>
      <c r="STE12" s="216"/>
      <c r="STF12" s="216"/>
      <c r="STG12" s="216"/>
      <c r="STH12" s="216"/>
      <c r="STI12" s="216"/>
      <c r="STJ12" s="216"/>
      <c r="STK12" s="216"/>
      <c r="STL12" s="120"/>
      <c r="STM12" s="251"/>
      <c r="STN12" s="144"/>
      <c r="STO12" s="216"/>
      <c r="STP12" s="216"/>
      <c r="STQ12" s="216"/>
      <c r="STR12" s="216"/>
      <c r="STS12" s="216"/>
      <c r="STT12" s="216"/>
      <c r="STU12" s="216"/>
      <c r="STV12" s="216"/>
      <c r="STW12" s="216"/>
      <c r="STX12" s="216"/>
      <c r="STY12" s="120"/>
      <c r="STZ12" s="251"/>
      <c r="SUA12" s="144"/>
      <c r="SUB12" s="216"/>
      <c r="SUC12" s="216"/>
      <c r="SUD12" s="216"/>
      <c r="SUE12" s="216"/>
      <c r="SUF12" s="216"/>
      <c r="SUG12" s="216"/>
      <c r="SUH12" s="216"/>
      <c r="SUI12" s="216"/>
      <c r="SUJ12" s="216"/>
      <c r="SUK12" s="216"/>
      <c r="SUL12" s="120"/>
      <c r="SUM12" s="251"/>
      <c r="SUN12" s="144"/>
      <c r="SUO12" s="216"/>
      <c r="SUP12" s="216"/>
      <c r="SUQ12" s="216"/>
      <c r="SUR12" s="216"/>
      <c r="SUS12" s="216"/>
      <c r="SUT12" s="216"/>
      <c r="SUU12" s="216"/>
      <c r="SUV12" s="216"/>
      <c r="SUW12" s="216"/>
      <c r="SUX12" s="216"/>
      <c r="SUY12" s="120"/>
      <c r="SUZ12" s="251"/>
      <c r="SVA12" s="144"/>
      <c r="SVB12" s="216"/>
      <c r="SVC12" s="216"/>
      <c r="SVD12" s="216"/>
      <c r="SVE12" s="216"/>
      <c r="SVF12" s="216"/>
      <c r="SVG12" s="216"/>
      <c r="SVH12" s="216"/>
      <c r="SVI12" s="216"/>
      <c r="SVJ12" s="216"/>
      <c r="SVK12" s="216"/>
      <c r="SVL12" s="120"/>
      <c r="SVM12" s="251"/>
      <c r="SVN12" s="144"/>
      <c r="SVO12" s="216"/>
      <c r="SVP12" s="216"/>
      <c r="SVQ12" s="216"/>
      <c r="SVR12" s="216"/>
      <c r="SVS12" s="216"/>
      <c r="SVT12" s="216"/>
      <c r="SVU12" s="216"/>
      <c r="SVV12" s="216"/>
      <c r="SVW12" s="216"/>
      <c r="SVX12" s="216"/>
      <c r="SVY12" s="120"/>
      <c r="SVZ12" s="251"/>
      <c r="SWA12" s="144"/>
      <c r="SWB12" s="216"/>
      <c r="SWC12" s="216"/>
      <c r="SWD12" s="216"/>
      <c r="SWE12" s="216"/>
      <c r="SWF12" s="216"/>
      <c r="SWG12" s="216"/>
      <c r="SWH12" s="216"/>
      <c r="SWI12" s="216"/>
      <c r="SWJ12" s="216"/>
      <c r="SWK12" s="216"/>
      <c r="SWL12" s="120"/>
      <c r="SWM12" s="251"/>
      <c r="SWN12" s="144"/>
      <c r="SWO12" s="216"/>
      <c r="SWP12" s="216"/>
      <c r="SWQ12" s="216"/>
      <c r="SWR12" s="216"/>
      <c r="SWS12" s="216"/>
      <c r="SWT12" s="216"/>
      <c r="SWU12" s="216"/>
      <c r="SWV12" s="216"/>
      <c r="SWW12" s="216"/>
      <c r="SWX12" s="216"/>
      <c r="SWY12" s="120"/>
      <c r="SWZ12" s="251"/>
      <c r="SXA12" s="144"/>
      <c r="SXB12" s="216"/>
      <c r="SXC12" s="216"/>
      <c r="SXD12" s="216"/>
      <c r="SXE12" s="216"/>
      <c r="SXF12" s="216"/>
      <c r="SXG12" s="216"/>
      <c r="SXH12" s="216"/>
      <c r="SXI12" s="216"/>
      <c r="SXJ12" s="216"/>
      <c r="SXK12" s="216"/>
      <c r="SXL12" s="120"/>
      <c r="SXM12" s="251"/>
      <c r="SXN12" s="144"/>
      <c r="SXO12" s="216"/>
      <c r="SXP12" s="216"/>
      <c r="SXQ12" s="216"/>
      <c r="SXR12" s="216"/>
      <c r="SXS12" s="216"/>
      <c r="SXT12" s="216"/>
      <c r="SXU12" s="216"/>
      <c r="SXV12" s="216"/>
      <c r="SXW12" s="216"/>
      <c r="SXX12" s="216"/>
      <c r="SXY12" s="120"/>
      <c r="SXZ12" s="251"/>
      <c r="SYA12" s="144"/>
      <c r="SYB12" s="216"/>
      <c r="SYC12" s="216"/>
      <c r="SYD12" s="216"/>
      <c r="SYE12" s="216"/>
      <c r="SYF12" s="216"/>
      <c r="SYG12" s="216"/>
      <c r="SYH12" s="216"/>
      <c r="SYI12" s="216"/>
      <c r="SYJ12" s="216"/>
      <c r="SYK12" s="216"/>
      <c r="SYL12" s="120"/>
      <c r="SYM12" s="251"/>
      <c r="SYN12" s="144"/>
      <c r="SYO12" s="216"/>
      <c r="SYP12" s="216"/>
      <c r="SYQ12" s="216"/>
      <c r="SYR12" s="216"/>
      <c r="SYS12" s="216"/>
      <c r="SYT12" s="216"/>
      <c r="SYU12" s="216"/>
      <c r="SYV12" s="216"/>
      <c r="SYW12" s="216"/>
      <c r="SYX12" s="216"/>
      <c r="SYY12" s="120"/>
      <c r="SYZ12" s="251"/>
      <c r="SZA12" s="144"/>
      <c r="SZB12" s="216"/>
      <c r="SZC12" s="216"/>
      <c r="SZD12" s="216"/>
      <c r="SZE12" s="216"/>
      <c r="SZF12" s="216"/>
      <c r="SZG12" s="216"/>
      <c r="SZH12" s="216"/>
      <c r="SZI12" s="216"/>
      <c r="SZJ12" s="216"/>
      <c r="SZK12" s="216"/>
      <c r="SZL12" s="120"/>
      <c r="SZM12" s="251"/>
      <c r="SZN12" s="144"/>
      <c r="SZO12" s="216"/>
      <c r="SZP12" s="216"/>
      <c r="SZQ12" s="216"/>
      <c r="SZR12" s="216"/>
      <c r="SZS12" s="216"/>
      <c r="SZT12" s="216"/>
      <c r="SZU12" s="216"/>
      <c r="SZV12" s="216"/>
      <c r="SZW12" s="216"/>
      <c r="SZX12" s="216"/>
      <c r="SZY12" s="120"/>
      <c r="SZZ12" s="251"/>
      <c r="TAA12" s="144"/>
      <c r="TAB12" s="216"/>
      <c r="TAC12" s="216"/>
      <c r="TAD12" s="216"/>
      <c r="TAE12" s="216"/>
      <c r="TAF12" s="216"/>
      <c r="TAG12" s="216"/>
      <c r="TAH12" s="216"/>
      <c r="TAI12" s="216"/>
      <c r="TAJ12" s="216"/>
      <c r="TAK12" s="216"/>
      <c r="TAL12" s="120"/>
      <c r="TAM12" s="251"/>
      <c r="TAN12" s="144"/>
      <c r="TAO12" s="216"/>
      <c r="TAP12" s="216"/>
      <c r="TAQ12" s="216"/>
      <c r="TAR12" s="216"/>
      <c r="TAS12" s="216"/>
      <c r="TAT12" s="216"/>
      <c r="TAU12" s="216"/>
      <c r="TAV12" s="216"/>
      <c r="TAW12" s="216"/>
      <c r="TAX12" s="216"/>
      <c r="TAY12" s="120"/>
      <c r="TAZ12" s="251"/>
      <c r="TBA12" s="144"/>
      <c r="TBB12" s="216"/>
      <c r="TBC12" s="216"/>
      <c r="TBD12" s="216"/>
      <c r="TBE12" s="216"/>
      <c r="TBF12" s="216"/>
      <c r="TBG12" s="216"/>
      <c r="TBH12" s="216"/>
      <c r="TBI12" s="216"/>
      <c r="TBJ12" s="216"/>
      <c r="TBK12" s="216"/>
      <c r="TBL12" s="120"/>
      <c r="TBM12" s="251"/>
      <c r="TBN12" s="144"/>
      <c r="TBO12" s="216"/>
      <c r="TBP12" s="216"/>
      <c r="TBQ12" s="216"/>
      <c r="TBR12" s="216"/>
      <c r="TBS12" s="216"/>
      <c r="TBT12" s="216"/>
      <c r="TBU12" s="216"/>
      <c r="TBV12" s="216"/>
      <c r="TBW12" s="216"/>
      <c r="TBX12" s="216"/>
      <c r="TBY12" s="120"/>
      <c r="TBZ12" s="251"/>
      <c r="TCA12" s="144"/>
      <c r="TCB12" s="216"/>
      <c r="TCC12" s="216"/>
      <c r="TCD12" s="216"/>
      <c r="TCE12" s="216"/>
      <c r="TCF12" s="216"/>
      <c r="TCG12" s="216"/>
      <c r="TCH12" s="216"/>
      <c r="TCI12" s="216"/>
      <c r="TCJ12" s="216"/>
      <c r="TCK12" s="216"/>
      <c r="TCL12" s="120"/>
      <c r="TCM12" s="251"/>
      <c r="TCN12" s="144"/>
      <c r="TCO12" s="216"/>
      <c r="TCP12" s="216"/>
      <c r="TCQ12" s="216"/>
      <c r="TCR12" s="216"/>
      <c r="TCS12" s="216"/>
      <c r="TCT12" s="216"/>
      <c r="TCU12" s="216"/>
      <c r="TCV12" s="216"/>
      <c r="TCW12" s="216"/>
      <c r="TCX12" s="216"/>
      <c r="TCY12" s="120"/>
      <c r="TCZ12" s="251"/>
      <c r="TDA12" s="144"/>
      <c r="TDB12" s="216"/>
      <c r="TDC12" s="216"/>
      <c r="TDD12" s="216"/>
      <c r="TDE12" s="216"/>
      <c r="TDF12" s="216"/>
      <c r="TDG12" s="216"/>
      <c r="TDH12" s="216"/>
      <c r="TDI12" s="216"/>
      <c r="TDJ12" s="216"/>
      <c r="TDK12" s="216"/>
      <c r="TDL12" s="120"/>
      <c r="TDM12" s="251"/>
      <c r="TDN12" s="144"/>
      <c r="TDO12" s="216"/>
      <c r="TDP12" s="216"/>
      <c r="TDQ12" s="216"/>
      <c r="TDR12" s="216"/>
      <c r="TDS12" s="216"/>
      <c r="TDT12" s="216"/>
      <c r="TDU12" s="216"/>
      <c r="TDV12" s="216"/>
      <c r="TDW12" s="216"/>
      <c r="TDX12" s="216"/>
      <c r="TDY12" s="120"/>
      <c r="TDZ12" s="251"/>
      <c r="TEA12" s="144"/>
      <c r="TEB12" s="216"/>
      <c r="TEC12" s="216"/>
      <c r="TED12" s="216"/>
      <c r="TEE12" s="216"/>
      <c r="TEF12" s="216"/>
      <c r="TEG12" s="216"/>
      <c r="TEH12" s="216"/>
      <c r="TEI12" s="216"/>
      <c r="TEJ12" s="216"/>
      <c r="TEK12" s="216"/>
      <c r="TEL12" s="120"/>
      <c r="TEM12" s="251"/>
      <c r="TEN12" s="144"/>
      <c r="TEO12" s="216"/>
      <c r="TEP12" s="216"/>
      <c r="TEQ12" s="216"/>
      <c r="TER12" s="216"/>
      <c r="TES12" s="216"/>
      <c r="TET12" s="216"/>
      <c r="TEU12" s="216"/>
      <c r="TEV12" s="216"/>
      <c r="TEW12" s="216"/>
      <c r="TEX12" s="216"/>
      <c r="TEY12" s="120"/>
      <c r="TEZ12" s="251"/>
      <c r="TFA12" s="144"/>
      <c r="TFB12" s="216"/>
      <c r="TFC12" s="216"/>
      <c r="TFD12" s="216"/>
      <c r="TFE12" s="216"/>
      <c r="TFF12" s="216"/>
      <c r="TFG12" s="216"/>
      <c r="TFH12" s="216"/>
      <c r="TFI12" s="216"/>
      <c r="TFJ12" s="216"/>
      <c r="TFK12" s="216"/>
      <c r="TFL12" s="120"/>
      <c r="TFM12" s="251"/>
      <c r="TFN12" s="144"/>
      <c r="TFO12" s="216"/>
      <c r="TFP12" s="216"/>
      <c r="TFQ12" s="216"/>
      <c r="TFR12" s="216"/>
      <c r="TFS12" s="216"/>
      <c r="TFT12" s="216"/>
      <c r="TFU12" s="216"/>
      <c r="TFV12" s="216"/>
      <c r="TFW12" s="216"/>
      <c r="TFX12" s="216"/>
      <c r="TFY12" s="120"/>
      <c r="TFZ12" s="251"/>
      <c r="TGA12" s="144"/>
      <c r="TGB12" s="216"/>
      <c r="TGC12" s="216"/>
      <c r="TGD12" s="216"/>
      <c r="TGE12" s="216"/>
      <c r="TGF12" s="216"/>
      <c r="TGG12" s="216"/>
      <c r="TGH12" s="216"/>
      <c r="TGI12" s="216"/>
      <c r="TGJ12" s="216"/>
      <c r="TGK12" s="216"/>
      <c r="TGL12" s="120"/>
      <c r="TGM12" s="251"/>
      <c r="TGN12" s="144"/>
      <c r="TGO12" s="216"/>
      <c r="TGP12" s="216"/>
      <c r="TGQ12" s="216"/>
      <c r="TGR12" s="216"/>
      <c r="TGS12" s="216"/>
      <c r="TGT12" s="216"/>
      <c r="TGU12" s="216"/>
      <c r="TGV12" s="216"/>
      <c r="TGW12" s="216"/>
      <c r="TGX12" s="216"/>
      <c r="TGY12" s="120"/>
      <c r="TGZ12" s="251"/>
      <c r="THA12" s="144"/>
      <c r="THB12" s="216"/>
      <c r="THC12" s="216"/>
      <c r="THD12" s="216"/>
      <c r="THE12" s="216"/>
      <c r="THF12" s="216"/>
      <c r="THG12" s="216"/>
      <c r="THH12" s="216"/>
      <c r="THI12" s="216"/>
      <c r="THJ12" s="216"/>
      <c r="THK12" s="216"/>
      <c r="THL12" s="120"/>
      <c r="THM12" s="251"/>
      <c r="THN12" s="144"/>
      <c r="THO12" s="216"/>
      <c r="THP12" s="216"/>
      <c r="THQ12" s="216"/>
      <c r="THR12" s="216"/>
      <c r="THS12" s="216"/>
      <c r="THT12" s="216"/>
      <c r="THU12" s="216"/>
      <c r="THV12" s="216"/>
      <c r="THW12" s="216"/>
      <c r="THX12" s="216"/>
      <c r="THY12" s="120"/>
      <c r="THZ12" s="251"/>
      <c r="TIA12" s="144"/>
      <c r="TIB12" s="216"/>
      <c r="TIC12" s="216"/>
      <c r="TID12" s="216"/>
      <c r="TIE12" s="216"/>
      <c r="TIF12" s="216"/>
      <c r="TIG12" s="216"/>
      <c r="TIH12" s="216"/>
      <c r="TII12" s="216"/>
      <c r="TIJ12" s="216"/>
      <c r="TIK12" s="216"/>
      <c r="TIL12" s="120"/>
      <c r="TIM12" s="251"/>
      <c r="TIN12" s="144"/>
      <c r="TIO12" s="216"/>
      <c r="TIP12" s="216"/>
      <c r="TIQ12" s="216"/>
      <c r="TIR12" s="216"/>
      <c r="TIS12" s="216"/>
      <c r="TIT12" s="216"/>
      <c r="TIU12" s="216"/>
      <c r="TIV12" s="216"/>
      <c r="TIW12" s="216"/>
      <c r="TIX12" s="216"/>
      <c r="TIY12" s="120"/>
      <c r="TIZ12" s="251"/>
      <c r="TJA12" s="144"/>
      <c r="TJB12" s="216"/>
      <c r="TJC12" s="216"/>
      <c r="TJD12" s="216"/>
      <c r="TJE12" s="216"/>
      <c r="TJF12" s="216"/>
      <c r="TJG12" s="216"/>
      <c r="TJH12" s="216"/>
      <c r="TJI12" s="216"/>
      <c r="TJJ12" s="216"/>
      <c r="TJK12" s="216"/>
      <c r="TJL12" s="120"/>
      <c r="TJM12" s="251"/>
      <c r="TJN12" s="144"/>
      <c r="TJO12" s="216"/>
      <c r="TJP12" s="216"/>
      <c r="TJQ12" s="216"/>
      <c r="TJR12" s="216"/>
      <c r="TJS12" s="216"/>
      <c r="TJT12" s="216"/>
      <c r="TJU12" s="216"/>
      <c r="TJV12" s="216"/>
      <c r="TJW12" s="216"/>
      <c r="TJX12" s="216"/>
      <c r="TJY12" s="120"/>
      <c r="TJZ12" s="251"/>
      <c r="TKA12" s="144"/>
      <c r="TKB12" s="216"/>
      <c r="TKC12" s="216"/>
      <c r="TKD12" s="216"/>
      <c r="TKE12" s="216"/>
      <c r="TKF12" s="216"/>
      <c r="TKG12" s="216"/>
      <c r="TKH12" s="216"/>
      <c r="TKI12" s="216"/>
      <c r="TKJ12" s="216"/>
      <c r="TKK12" s="216"/>
      <c r="TKL12" s="120"/>
      <c r="TKM12" s="251"/>
      <c r="TKN12" s="144"/>
      <c r="TKO12" s="216"/>
      <c r="TKP12" s="216"/>
      <c r="TKQ12" s="216"/>
      <c r="TKR12" s="216"/>
      <c r="TKS12" s="216"/>
      <c r="TKT12" s="216"/>
      <c r="TKU12" s="216"/>
      <c r="TKV12" s="216"/>
      <c r="TKW12" s="216"/>
      <c r="TKX12" s="216"/>
      <c r="TKY12" s="120"/>
      <c r="TKZ12" s="251"/>
      <c r="TLA12" s="144"/>
      <c r="TLB12" s="216"/>
      <c r="TLC12" s="216"/>
      <c r="TLD12" s="216"/>
      <c r="TLE12" s="216"/>
      <c r="TLF12" s="216"/>
      <c r="TLG12" s="216"/>
      <c r="TLH12" s="216"/>
      <c r="TLI12" s="216"/>
      <c r="TLJ12" s="216"/>
      <c r="TLK12" s="216"/>
      <c r="TLL12" s="120"/>
      <c r="TLM12" s="251"/>
      <c r="TLN12" s="144"/>
      <c r="TLO12" s="216"/>
      <c r="TLP12" s="216"/>
      <c r="TLQ12" s="216"/>
      <c r="TLR12" s="216"/>
      <c r="TLS12" s="216"/>
      <c r="TLT12" s="216"/>
      <c r="TLU12" s="216"/>
      <c r="TLV12" s="216"/>
      <c r="TLW12" s="216"/>
      <c r="TLX12" s="216"/>
      <c r="TLY12" s="120"/>
      <c r="TLZ12" s="251"/>
      <c r="TMA12" s="144"/>
      <c r="TMB12" s="216"/>
      <c r="TMC12" s="216"/>
      <c r="TMD12" s="216"/>
      <c r="TME12" s="216"/>
      <c r="TMF12" s="216"/>
      <c r="TMG12" s="216"/>
      <c r="TMH12" s="216"/>
      <c r="TMI12" s="216"/>
      <c r="TMJ12" s="216"/>
      <c r="TMK12" s="216"/>
      <c r="TML12" s="120"/>
      <c r="TMM12" s="251"/>
      <c r="TMN12" s="144"/>
      <c r="TMO12" s="216"/>
      <c r="TMP12" s="216"/>
      <c r="TMQ12" s="216"/>
      <c r="TMR12" s="216"/>
      <c r="TMS12" s="216"/>
      <c r="TMT12" s="216"/>
      <c r="TMU12" s="216"/>
      <c r="TMV12" s="216"/>
      <c r="TMW12" s="216"/>
      <c r="TMX12" s="216"/>
      <c r="TMY12" s="120"/>
      <c r="TMZ12" s="251"/>
      <c r="TNA12" s="144"/>
      <c r="TNB12" s="216"/>
      <c r="TNC12" s="216"/>
      <c r="TND12" s="216"/>
      <c r="TNE12" s="216"/>
      <c r="TNF12" s="216"/>
      <c r="TNG12" s="216"/>
      <c r="TNH12" s="216"/>
      <c r="TNI12" s="216"/>
      <c r="TNJ12" s="216"/>
      <c r="TNK12" s="216"/>
      <c r="TNL12" s="120"/>
      <c r="TNM12" s="251"/>
      <c r="TNN12" s="144"/>
      <c r="TNO12" s="216"/>
      <c r="TNP12" s="216"/>
      <c r="TNQ12" s="216"/>
      <c r="TNR12" s="216"/>
      <c r="TNS12" s="216"/>
      <c r="TNT12" s="216"/>
      <c r="TNU12" s="216"/>
      <c r="TNV12" s="216"/>
      <c r="TNW12" s="216"/>
      <c r="TNX12" s="216"/>
      <c r="TNY12" s="120"/>
      <c r="TNZ12" s="251"/>
      <c r="TOA12" s="144"/>
      <c r="TOB12" s="216"/>
      <c r="TOC12" s="216"/>
      <c r="TOD12" s="216"/>
      <c r="TOE12" s="216"/>
      <c r="TOF12" s="216"/>
      <c r="TOG12" s="216"/>
      <c r="TOH12" s="216"/>
      <c r="TOI12" s="216"/>
      <c r="TOJ12" s="216"/>
      <c r="TOK12" s="216"/>
      <c r="TOL12" s="120"/>
      <c r="TOM12" s="251"/>
      <c r="TON12" s="144"/>
      <c r="TOO12" s="216"/>
      <c r="TOP12" s="216"/>
      <c r="TOQ12" s="216"/>
      <c r="TOR12" s="216"/>
      <c r="TOS12" s="216"/>
      <c r="TOT12" s="216"/>
      <c r="TOU12" s="216"/>
      <c r="TOV12" s="216"/>
      <c r="TOW12" s="216"/>
      <c r="TOX12" s="216"/>
      <c r="TOY12" s="120"/>
      <c r="TOZ12" s="251"/>
      <c r="TPA12" s="144"/>
      <c r="TPB12" s="216"/>
      <c r="TPC12" s="216"/>
      <c r="TPD12" s="216"/>
      <c r="TPE12" s="216"/>
      <c r="TPF12" s="216"/>
      <c r="TPG12" s="216"/>
      <c r="TPH12" s="216"/>
      <c r="TPI12" s="216"/>
      <c r="TPJ12" s="216"/>
      <c r="TPK12" s="216"/>
      <c r="TPL12" s="120"/>
      <c r="TPM12" s="251"/>
      <c r="TPN12" s="144"/>
      <c r="TPO12" s="216"/>
      <c r="TPP12" s="216"/>
      <c r="TPQ12" s="216"/>
      <c r="TPR12" s="216"/>
      <c r="TPS12" s="216"/>
      <c r="TPT12" s="216"/>
      <c r="TPU12" s="216"/>
      <c r="TPV12" s="216"/>
      <c r="TPW12" s="216"/>
      <c r="TPX12" s="216"/>
      <c r="TPY12" s="120"/>
      <c r="TPZ12" s="251"/>
      <c r="TQA12" s="144"/>
      <c r="TQB12" s="216"/>
      <c r="TQC12" s="216"/>
      <c r="TQD12" s="216"/>
      <c r="TQE12" s="216"/>
      <c r="TQF12" s="216"/>
      <c r="TQG12" s="216"/>
      <c r="TQH12" s="216"/>
      <c r="TQI12" s="216"/>
      <c r="TQJ12" s="216"/>
      <c r="TQK12" s="216"/>
      <c r="TQL12" s="120"/>
      <c r="TQM12" s="251"/>
      <c r="TQN12" s="144"/>
      <c r="TQO12" s="216"/>
      <c r="TQP12" s="216"/>
      <c r="TQQ12" s="216"/>
      <c r="TQR12" s="216"/>
      <c r="TQS12" s="216"/>
      <c r="TQT12" s="216"/>
      <c r="TQU12" s="216"/>
      <c r="TQV12" s="216"/>
      <c r="TQW12" s="216"/>
      <c r="TQX12" s="216"/>
      <c r="TQY12" s="120"/>
      <c r="TQZ12" s="251"/>
      <c r="TRA12" s="144"/>
      <c r="TRB12" s="216"/>
      <c r="TRC12" s="216"/>
      <c r="TRD12" s="216"/>
      <c r="TRE12" s="216"/>
      <c r="TRF12" s="216"/>
      <c r="TRG12" s="216"/>
      <c r="TRH12" s="216"/>
      <c r="TRI12" s="216"/>
      <c r="TRJ12" s="216"/>
      <c r="TRK12" s="216"/>
      <c r="TRL12" s="120"/>
      <c r="TRM12" s="251"/>
      <c r="TRN12" s="144"/>
      <c r="TRO12" s="216"/>
      <c r="TRP12" s="216"/>
      <c r="TRQ12" s="216"/>
      <c r="TRR12" s="216"/>
      <c r="TRS12" s="216"/>
      <c r="TRT12" s="216"/>
      <c r="TRU12" s="216"/>
      <c r="TRV12" s="216"/>
      <c r="TRW12" s="216"/>
      <c r="TRX12" s="216"/>
      <c r="TRY12" s="120"/>
      <c r="TRZ12" s="251"/>
      <c r="TSA12" s="144"/>
      <c r="TSB12" s="216"/>
      <c r="TSC12" s="216"/>
      <c r="TSD12" s="216"/>
      <c r="TSE12" s="216"/>
      <c r="TSF12" s="216"/>
      <c r="TSG12" s="216"/>
      <c r="TSH12" s="216"/>
      <c r="TSI12" s="216"/>
      <c r="TSJ12" s="216"/>
      <c r="TSK12" s="216"/>
      <c r="TSL12" s="120"/>
      <c r="TSM12" s="251"/>
      <c r="TSN12" s="144"/>
      <c r="TSO12" s="216"/>
      <c r="TSP12" s="216"/>
      <c r="TSQ12" s="216"/>
      <c r="TSR12" s="216"/>
      <c r="TSS12" s="216"/>
      <c r="TST12" s="216"/>
      <c r="TSU12" s="216"/>
      <c r="TSV12" s="216"/>
      <c r="TSW12" s="216"/>
      <c r="TSX12" s="216"/>
      <c r="TSY12" s="120"/>
      <c r="TSZ12" s="251"/>
      <c r="TTA12" s="144"/>
      <c r="TTB12" s="216"/>
      <c r="TTC12" s="216"/>
      <c r="TTD12" s="216"/>
      <c r="TTE12" s="216"/>
      <c r="TTF12" s="216"/>
      <c r="TTG12" s="216"/>
      <c r="TTH12" s="216"/>
      <c r="TTI12" s="216"/>
      <c r="TTJ12" s="216"/>
      <c r="TTK12" s="216"/>
      <c r="TTL12" s="120"/>
      <c r="TTM12" s="251"/>
      <c r="TTN12" s="144"/>
      <c r="TTO12" s="216"/>
      <c r="TTP12" s="216"/>
      <c r="TTQ12" s="216"/>
      <c r="TTR12" s="216"/>
      <c r="TTS12" s="216"/>
      <c r="TTT12" s="216"/>
      <c r="TTU12" s="216"/>
      <c r="TTV12" s="216"/>
      <c r="TTW12" s="216"/>
      <c r="TTX12" s="216"/>
      <c r="TTY12" s="120"/>
      <c r="TTZ12" s="251"/>
      <c r="TUA12" s="144"/>
      <c r="TUB12" s="216"/>
      <c r="TUC12" s="216"/>
      <c r="TUD12" s="216"/>
      <c r="TUE12" s="216"/>
      <c r="TUF12" s="216"/>
      <c r="TUG12" s="216"/>
      <c r="TUH12" s="216"/>
      <c r="TUI12" s="216"/>
      <c r="TUJ12" s="216"/>
      <c r="TUK12" s="216"/>
      <c r="TUL12" s="120"/>
      <c r="TUM12" s="251"/>
      <c r="TUN12" s="144"/>
      <c r="TUO12" s="216"/>
      <c r="TUP12" s="216"/>
      <c r="TUQ12" s="216"/>
      <c r="TUR12" s="216"/>
      <c r="TUS12" s="216"/>
      <c r="TUT12" s="216"/>
      <c r="TUU12" s="216"/>
      <c r="TUV12" s="216"/>
      <c r="TUW12" s="216"/>
      <c r="TUX12" s="216"/>
      <c r="TUY12" s="120"/>
      <c r="TUZ12" s="251"/>
      <c r="TVA12" s="144"/>
      <c r="TVB12" s="216"/>
      <c r="TVC12" s="216"/>
      <c r="TVD12" s="216"/>
      <c r="TVE12" s="216"/>
      <c r="TVF12" s="216"/>
      <c r="TVG12" s="216"/>
      <c r="TVH12" s="216"/>
      <c r="TVI12" s="216"/>
      <c r="TVJ12" s="216"/>
      <c r="TVK12" s="216"/>
      <c r="TVL12" s="120"/>
      <c r="TVM12" s="251"/>
      <c r="TVN12" s="144"/>
      <c r="TVO12" s="216"/>
      <c r="TVP12" s="216"/>
      <c r="TVQ12" s="216"/>
      <c r="TVR12" s="216"/>
      <c r="TVS12" s="216"/>
      <c r="TVT12" s="216"/>
      <c r="TVU12" s="216"/>
      <c r="TVV12" s="216"/>
      <c r="TVW12" s="216"/>
      <c r="TVX12" s="216"/>
      <c r="TVY12" s="120"/>
      <c r="TVZ12" s="251"/>
      <c r="TWA12" s="144"/>
      <c r="TWB12" s="216"/>
      <c r="TWC12" s="216"/>
      <c r="TWD12" s="216"/>
      <c r="TWE12" s="216"/>
      <c r="TWF12" s="216"/>
      <c r="TWG12" s="216"/>
      <c r="TWH12" s="216"/>
      <c r="TWI12" s="216"/>
      <c r="TWJ12" s="216"/>
      <c r="TWK12" s="216"/>
      <c r="TWL12" s="120"/>
      <c r="TWM12" s="251"/>
      <c r="TWN12" s="144"/>
      <c r="TWO12" s="216"/>
      <c r="TWP12" s="216"/>
      <c r="TWQ12" s="216"/>
      <c r="TWR12" s="216"/>
      <c r="TWS12" s="216"/>
      <c r="TWT12" s="216"/>
      <c r="TWU12" s="216"/>
      <c r="TWV12" s="216"/>
      <c r="TWW12" s="216"/>
      <c r="TWX12" s="216"/>
      <c r="TWY12" s="120"/>
      <c r="TWZ12" s="251"/>
      <c r="TXA12" s="144"/>
      <c r="TXB12" s="216"/>
      <c r="TXC12" s="216"/>
      <c r="TXD12" s="216"/>
      <c r="TXE12" s="216"/>
      <c r="TXF12" s="216"/>
      <c r="TXG12" s="216"/>
      <c r="TXH12" s="216"/>
      <c r="TXI12" s="216"/>
      <c r="TXJ12" s="216"/>
      <c r="TXK12" s="216"/>
      <c r="TXL12" s="120"/>
      <c r="TXM12" s="251"/>
      <c r="TXN12" s="144"/>
      <c r="TXO12" s="216"/>
      <c r="TXP12" s="216"/>
      <c r="TXQ12" s="216"/>
      <c r="TXR12" s="216"/>
      <c r="TXS12" s="216"/>
      <c r="TXT12" s="216"/>
      <c r="TXU12" s="216"/>
      <c r="TXV12" s="216"/>
      <c r="TXW12" s="216"/>
      <c r="TXX12" s="216"/>
      <c r="TXY12" s="120"/>
      <c r="TXZ12" s="251"/>
      <c r="TYA12" s="144"/>
      <c r="TYB12" s="216"/>
      <c r="TYC12" s="216"/>
      <c r="TYD12" s="216"/>
      <c r="TYE12" s="216"/>
      <c r="TYF12" s="216"/>
      <c r="TYG12" s="216"/>
      <c r="TYH12" s="216"/>
      <c r="TYI12" s="216"/>
      <c r="TYJ12" s="216"/>
      <c r="TYK12" s="216"/>
      <c r="TYL12" s="120"/>
      <c r="TYM12" s="251"/>
      <c r="TYN12" s="144"/>
      <c r="TYO12" s="216"/>
      <c r="TYP12" s="216"/>
      <c r="TYQ12" s="216"/>
      <c r="TYR12" s="216"/>
      <c r="TYS12" s="216"/>
      <c r="TYT12" s="216"/>
      <c r="TYU12" s="216"/>
      <c r="TYV12" s="216"/>
      <c r="TYW12" s="216"/>
      <c r="TYX12" s="216"/>
      <c r="TYY12" s="120"/>
      <c r="TYZ12" s="251"/>
      <c r="TZA12" s="144"/>
      <c r="TZB12" s="216"/>
      <c r="TZC12" s="216"/>
      <c r="TZD12" s="216"/>
      <c r="TZE12" s="216"/>
      <c r="TZF12" s="216"/>
      <c r="TZG12" s="216"/>
      <c r="TZH12" s="216"/>
      <c r="TZI12" s="216"/>
      <c r="TZJ12" s="216"/>
      <c r="TZK12" s="216"/>
      <c r="TZL12" s="120"/>
      <c r="TZM12" s="251"/>
      <c r="TZN12" s="144"/>
      <c r="TZO12" s="216"/>
      <c r="TZP12" s="216"/>
      <c r="TZQ12" s="216"/>
      <c r="TZR12" s="216"/>
      <c r="TZS12" s="216"/>
      <c r="TZT12" s="216"/>
      <c r="TZU12" s="216"/>
      <c r="TZV12" s="216"/>
      <c r="TZW12" s="216"/>
      <c r="TZX12" s="216"/>
      <c r="TZY12" s="120"/>
      <c r="TZZ12" s="251"/>
      <c r="UAA12" s="144"/>
      <c r="UAB12" s="216"/>
      <c r="UAC12" s="216"/>
      <c r="UAD12" s="216"/>
      <c r="UAE12" s="216"/>
      <c r="UAF12" s="216"/>
      <c r="UAG12" s="216"/>
      <c r="UAH12" s="216"/>
      <c r="UAI12" s="216"/>
      <c r="UAJ12" s="216"/>
      <c r="UAK12" s="216"/>
      <c r="UAL12" s="120"/>
      <c r="UAM12" s="251"/>
      <c r="UAN12" s="144"/>
      <c r="UAO12" s="216"/>
      <c r="UAP12" s="216"/>
      <c r="UAQ12" s="216"/>
      <c r="UAR12" s="216"/>
      <c r="UAS12" s="216"/>
      <c r="UAT12" s="216"/>
      <c r="UAU12" s="216"/>
      <c r="UAV12" s="216"/>
      <c r="UAW12" s="216"/>
      <c r="UAX12" s="216"/>
      <c r="UAY12" s="120"/>
      <c r="UAZ12" s="251"/>
      <c r="UBA12" s="144"/>
      <c r="UBB12" s="216"/>
      <c r="UBC12" s="216"/>
      <c r="UBD12" s="216"/>
      <c r="UBE12" s="216"/>
      <c r="UBF12" s="216"/>
      <c r="UBG12" s="216"/>
      <c r="UBH12" s="216"/>
      <c r="UBI12" s="216"/>
      <c r="UBJ12" s="216"/>
      <c r="UBK12" s="216"/>
      <c r="UBL12" s="120"/>
      <c r="UBM12" s="251"/>
      <c r="UBN12" s="144"/>
      <c r="UBO12" s="216"/>
      <c r="UBP12" s="216"/>
      <c r="UBQ12" s="216"/>
      <c r="UBR12" s="216"/>
      <c r="UBS12" s="216"/>
      <c r="UBT12" s="216"/>
      <c r="UBU12" s="216"/>
      <c r="UBV12" s="216"/>
      <c r="UBW12" s="216"/>
      <c r="UBX12" s="216"/>
      <c r="UBY12" s="120"/>
      <c r="UBZ12" s="251"/>
      <c r="UCA12" s="144"/>
      <c r="UCB12" s="216"/>
      <c r="UCC12" s="216"/>
      <c r="UCD12" s="216"/>
      <c r="UCE12" s="216"/>
      <c r="UCF12" s="216"/>
      <c r="UCG12" s="216"/>
      <c r="UCH12" s="216"/>
      <c r="UCI12" s="216"/>
      <c r="UCJ12" s="216"/>
      <c r="UCK12" s="216"/>
      <c r="UCL12" s="120"/>
      <c r="UCM12" s="251"/>
      <c r="UCN12" s="144"/>
      <c r="UCO12" s="216"/>
      <c r="UCP12" s="216"/>
      <c r="UCQ12" s="216"/>
      <c r="UCR12" s="216"/>
      <c r="UCS12" s="216"/>
      <c r="UCT12" s="216"/>
      <c r="UCU12" s="216"/>
      <c r="UCV12" s="216"/>
      <c r="UCW12" s="216"/>
      <c r="UCX12" s="216"/>
      <c r="UCY12" s="120"/>
      <c r="UCZ12" s="251"/>
      <c r="UDA12" s="144"/>
      <c r="UDB12" s="216"/>
      <c r="UDC12" s="216"/>
      <c r="UDD12" s="216"/>
      <c r="UDE12" s="216"/>
      <c r="UDF12" s="216"/>
      <c r="UDG12" s="216"/>
      <c r="UDH12" s="216"/>
      <c r="UDI12" s="216"/>
      <c r="UDJ12" s="216"/>
      <c r="UDK12" s="216"/>
      <c r="UDL12" s="120"/>
      <c r="UDM12" s="251"/>
      <c r="UDN12" s="144"/>
      <c r="UDO12" s="216"/>
      <c r="UDP12" s="216"/>
      <c r="UDQ12" s="216"/>
      <c r="UDR12" s="216"/>
      <c r="UDS12" s="216"/>
      <c r="UDT12" s="216"/>
      <c r="UDU12" s="216"/>
      <c r="UDV12" s="216"/>
      <c r="UDW12" s="216"/>
      <c r="UDX12" s="216"/>
      <c r="UDY12" s="120"/>
      <c r="UDZ12" s="251"/>
      <c r="UEA12" s="144"/>
      <c r="UEB12" s="216"/>
      <c r="UEC12" s="216"/>
      <c r="UED12" s="216"/>
      <c r="UEE12" s="216"/>
      <c r="UEF12" s="216"/>
      <c r="UEG12" s="216"/>
      <c r="UEH12" s="216"/>
      <c r="UEI12" s="216"/>
      <c r="UEJ12" s="216"/>
      <c r="UEK12" s="216"/>
      <c r="UEL12" s="120"/>
      <c r="UEM12" s="251"/>
      <c r="UEN12" s="144"/>
      <c r="UEO12" s="216"/>
      <c r="UEP12" s="216"/>
      <c r="UEQ12" s="216"/>
      <c r="UER12" s="216"/>
      <c r="UES12" s="216"/>
      <c r="UET12" s="216"/>
      <c r="UEU12" s="216"/>
      <c r="UEV12" s="216"/>
      <c r="UEW12" s="216"/>
      <c r="UEX12" s="216"/>
      <c r="UEY12" s="120"/>
      <c r="UEZ12" s="251"/>
      <c r="UFA12" s="144"/>
      <c r="UFB12" s="216"/>
      <c r="UFC12" s="216"/>
      <c r="UFD12" s="216"/>
      <c r="UFE12" s="216"/>
      <c r="UFF12" s="216"/>
      <c r="UFG12" s="216"/>
      <c r="UFH12" s="216"/>
      <c r="UFI12" s="216"/>
      <c r="UFJ12" s="216"/>
      <c r="UFK12" s="216"/>
      <c r="UFL12" s="120"/>
      <c r="UFM12" s="251"/>
      <c r="UFN12" s="144"/>
      <c r="UFO12" s="216"/>
      <c r="UFP12" s="216"/>
      <c r="UFQ12" s="216"/>
      <c r="UFR12" s="216"/>
      <c r="UFS12" s="216"/>
      <c r="UFT12" s="216"/>
      <c r="UFU12" s="216"/>
      <c r="UFV12" s="216"/>
      <c r="UFW12" s="216"/>
      <c r="UFX12" s="216"/>
      <c r="UFY12" s="120"/>
      <c r="UFZ12" s="251"/>
      <c r="UGA12" s="144"/>
      <c r="UGB12" s="216"/>
      <c r="UGC12" s="216"/>
      <c r="UGD12" s="216"/>
      <c r="UGE12" s="216"/>
      <c r="UGF12" s="216"/>
      <c r="UGG12" s="216"/>
      <c r="UGH12" s="216"/>
      <c r="UGI12" s="216"/>
      <c r="UGJ12" s="216"/>
      <c r="UGK12" s="216"/>
      <c r="UGL12" s="120"/>
      <c r="UGM12" s="251"/>
      <c r="UGN12" s="144"/>
      <c r="UGO12" s="216"/>
      <c r="UGP12" s="216"/>
      <c r="UGQ12" s="216"/>
      <c r="UGR12" s="216"/>
      <c r="UGS12" s="216"/>
      <c r="UGT12" s="216"/>
      <c r="UGU12" s="216"/>
      <c r="UGV12" s="216"/>
      <c r="UGW12" s="216"/>
      <c r="UGX12" s="216"/>
      <c r="UGY12" s="120"/>
      <c r="UGZ12" s="251"/>
      <c r="UHA12" s="144"/>
      <c r="UHB12" s="216"/>
      <c r="UHC12" s="216"/>
      <c r="UHD12" s="216"/>
      <c r="UHE12" s="216"/>
      <c r="UHF12" s="216"/>
      <c r="UHG12" s="216"/>
      <c r="UHH12" s="216"/>
      <c r="UHI12" s="216"/>
      <c r="UHJ12" s="216"/>
      <c r="UHK12" s="216"/>
      <c r="UHL12" s="120"/>
      <c r="UHM12" s="251"/>
      <c r="UHN12" s="144"/>
      <c r="UHO12" s="216"/>
      <c r="UHP12" s="216"/>
      <c r="UHQ12" s="216"/>
      <c r="UHR12" s="216"/>
      <c r="UHS12" s="216"/>
      <c r="UHT12" s="216"/>
      <c r="UHU12" s="216"/>
      <c r="UHV12" s="216"/>
      <c r="UHW12" s="216"/>
      <c r="UHX12" s="216"/>
      <c r="UHY12" s="120"/>
      <c r="UHZ12" s="251"/>
      <c r="UIA12" s="144"/>
      <c r="UIB12" s="216"/>
      <c r="UIC12" s="216"/>
      <c r="UID12" s="216"/>
      <c r="UIE12" s="216"/>
      <c r="UIF12" s="216"/>
      <c r="UIG12" s="216"/>
      <c r="UIH12" s="216"/>
      <c r="UII12" s="216"/>
      <c r="UIJ12" s="216"/>
      <c r="UIK12" s="216"/>
      <c r="UIL12" s="120"/>
      <c r="UIM12" s="251"/>
      <c r="UIN12" s="144"/>
      <c r="UIO12" s="216"/>
      <c r="UIP12" s="216"/>
      <c r="UIQ12" s="216"/>
      <c r="UIR12" s="216"/>
      <c r="UIS12" s="216"/>
      <c r="UIT12" s="216"/>
      <c r="UIU12" s="216"/>
      <c r="UIV12" s="216"/>
      <c r="UIW12" s="216"/>
      <c r="UIX12" s="216"/>
      <c r="UIY12" s="120"/>
      <c r="UIZ12" s="251"/>
      <c r="UJA12" s="144"/>
      <c r="UJB12" s="216"/>
      <c r="UJC12" s="216"/>
      <c r="UJD12" s="216"/>
      <c r="UJE12" s="216"/>
      <c r="UJF12" s="216"/>
      <c r="UJG12" s="216"/>
      <c r="UJH12" s="216"/>
      <c r="UJI12" s="216"/>
      <c r="UJJ12" s="216"/>
      <c r="UJK12" s="216"/>
      <c r="UJL12" s="120"/>
      <c r="UJM12" s="251"/>
      <c r="UJN12" s="144"/>
      <c r="UJO12" s="216"/>
      <c r="UJP12" s="216"/>
      <c r="UJQ12" s="216"/>
      <c r="UJR12" s="216"/>
      <c r="UJS12" s="216"/>
      <c r="UJT12" s="216"/>
      <c r="UJU12" s="216"/>
      <c r="UJV12" s="216"/>
      <c r="UJW12" s="216"/>
      <c r="UJX12" s="216"/>
      <c r="UJY12" s="120"/>
      <c r="UJZ12" s="251"/>
      <c r="UKA12" s="144"/>
      <c r="UKB12" s="216"/>
      <c r="UKC12" s="216"/>
      <c r="UKD12" s="216"/>
      <c r="UKE12" s="216"/>
      <c r="UKF12" s="216"/>
      <c r="UKG12" s="216"/>
      <c r="UKH12" s="216"/>
      <c r="UKI12" s="216"/>
      <c r="UKJ12" s="216"/>
      <c r="UKK12" s="216"/>
      <c r="UKL12" s="120"/>
      <c r="UKM12" s="251"/>
      <c r="UKN12" s="144"/>
      <c r="UKO12" s="216"/>
      <c r="UKP12" s="216"/>
      <c r="UKQ12" s="216"/>
      <c r="UKR12" s="216"/>
      <c r="UKS12" s="216"/>
      <c r="UKT12" s="216"/>
      <c r="UKU12" s="216"/>
      <c r="UKV12" s="216"/>
      <c r="UKW12" s="216"/>
      <c r="UKX12" s="216"/>
      <c r="UKY12" s="120"/>
      <c r="UKZ12" s="251"/>
      <c r="ULA12" s="144"/>
      <c r="ULB12" s="216"/>
      <c r="ULC12" s="216"/>
      <c r="ULD12" s="216"/>
      <c r="ULE12" s="216"/>
      <c r="ULF12" s="216"/>
      <c r="ULG12" s="216"/>
      <c r="ULH12" s="216"/>
      <c r="ULI12" s="216"/>
      <c r="ULJ12" s="216"/>
      <c r="ULK12" s="216"/>
      <c r="ULL12" s="120"/>
      <c r="ULM12" s="251"/>
      <c r="ULN12" s="144"/>
      <c r="ULO12" s="216"/>
      <c r="ULP12" s="216"/>
      <c r="ULQ12" s="216"/>
      <c r="ULR12" s="216"/>
      <c r="ULS12" s="216"/>
      <c r="ULT12" s="216"/>
      <c r="ULU12" s="216"/>
      <c r="ULV12" s="216"/>
      <c r="ULW12" s="216"/>
      <c r="ULX12" s="216"/>
      <c r="ULY12" s="120"/>
      <c r="ULZ12" s="251"/>
      <c r="UMA12" s="144"/>
      <c r="UMB12" s="216"/>
      <c r="UMC12" s="216"/>
      <c r="UMD12" s="216"/>
      <c r="UME12" s="216"/>
      <c r="UMF12" s="216"/>
      <c r="UMG12" s="216"/>
      <c r="UMH12" s="216"/>
      <c r="UMI12" s="216"/>
      <c r="UMJ12" s="216"/>
      <c r="UMK12" s="216"/>
      <c r="UML12" s="120"/>
      <c r="UMM12" s="251"/>
      <c r="UMN12" s="144"/>
      <c r="UMO12" s="216"/>
      <c r="UMP12" s="216"/>
      <c r="UMQ12" s="216"/>
      <c r="UMR12" s="216"/>
      <c r="UMS12" s="216"/>
      <c r="UMT12" s="216"/>
      <c r="UMU12" s="216"/>
      <c r="UMV12" s="216"/>
      <c r="UMW12" s="216"/>
      <c r="UMX12" s="216"/>
      <c r="UMY12" s="120"/>
      <c r="UMZ12" s="251"/>
      <c r="UNA12" s="144"/>
      <c r="UNB12" s="216"/>
      <c r="UNC12" s="216"/>
      <c r="UND12" s="216"/>
      <c r="UNE12" s="216"/>
      <c r="UNF12" s="216"/>
      <c r="UNG12" s="216"/>
      <c r="UNH12" s="216"/>
      <c r="UNI12" s="216"/>
      <c r="UNJ12" s="216"/>
      <c r="UNK12" s="216"/>
      <c r="UNL12" s="120"/>
      <c r="UNM12" s="251"/>
      <c r="UNN12" s="144"/>
      <c r="UNO12" s="216"/>
      <c r="UNP12" s="216"/>
      <c r="UNQ12" s="216"/>
      <c r="UNR12" s="216"/>
      <c r="UNS12" s="216"/>
      <c r="UNT12" s="216"/>
      <c r="UNU12" s="216"/>
      <c r="UNV12" s="216"/>
      <c r="UNW12" s="216"/>
      <c r="UNX12" s="216"/>
      <c r="UNY12" s="120"/>
      <c r="UNZ12" s="251"/>
      <c r="UOA12" s="144"/>
      <c r="UOB12" s="216"/>
      <c r="UOC12" s="216"/>
      <c r="UOD12" s="216"/>
      <c r="UOE12" s="216"/>
      <c r="UOF12" s="216"/>
      <c r="UOG12" s="216"/>
      <c r="UOH12" s="216"/>
      <c r="UOI12" s="216"/>
      <c r="UOJ12" s="216"/>
      <c r="UOK12" s="216"/>
      <c r="UOL12" s="120"/>
      <c r="UOM12" s="251"/>
      <c r="UON12" s="144"/>
      <c r="UOO12" s="216"/>
      <c r="UOP12" s="216"/>
      <c r="UOQ12" s="216"/>
      <c r="UOR12" s="216"/>
      <c r="UOS12" s="216"/>
      <c r="UOT12" s="216"/>
      <c r="UOU12" s="216"/>
      <c r="UOV12" s="216"/>
      <c r="UOW12" s="216"/>
      <c r="UOX12" s="216"/>
      <c r="UOY12" s="120"/>
      <c r="UOZ12" s="251"/>
      <c r="UPA12" s="144"/>
      <c r="UPB12" s="216"/>
      <c r="UPC12" s="216"/>
      <c r="UPD12" s="216"/>
      <c r="UPE12" s="216"/>
      <c r="UPF12" s="216"/>
      <c r="UPG12" s="216"/>
      <c r="UPH12" s="216"/>
      <c r="UPI12" s="216"/>
      <c r="UPJ12" s="216"/>
      <c r="UPK12" s="216"/>
      <c r="UPL12" s="120"/>
      <c r="UPM12" s="251"/>
      <c r="UPN12" s="144"/>
      <c r="UPO12" s="216"/>
      <c r="UPP12" s="216"/>
      <c r="UPQ12" s="216"/>
      <c r="UPR12" s="216"/>
      <c r="UPS12" s="216"/>
      <c r="UPT12" s="216"/>
      <c r="UPU12" s="216"/>
      <c r="UPV12" s="216"/>
      <c r="UPW12" s="216"/>
      <c r="UPX12" s="216"/>
      <c r="UPY12" s="120"/>
      <c r="UPZ12" s="251"/>
      <c r="UQA12" s="144"/>
      <c r="UQB12" s="216"/>
      <c r="UQC12" s="216"/>
      <c r="UQD12" s="216"/>
      <c r="UQE12" s="216"/>
      <c r="UQF12" s="216"/>
      <c r="UQG12" s="216"/>
      <c r="UQH12" s="216"/>
      <c r="UQI12" s="216"/>
      <c r="UQJ12" s="216"/>
      <c r="UQK12" s="216"/>
      <c r="UQL12" s="120"/>
      <c r="UQM12" s="251"/>
      <c r="UQN12" s="144"/>
      <c r="UQO12" s="216"/>
      <c r="UQP12" s="216"/>
      <c r="UQQ12" s="216"/>
      <c r="UQR12" s="216"/>
      <c r="UQS12" s="216"/>
      <c r="UQT12" s="216"/>
      <c r="UQU12" s="216"/>
      <c r="UQV12" s="216"/>
      <c r="UQW12" s="216"/>
      <c r="UQX12" s="216"/>
      <c r="UQY12" s="120"/>
      <c r="UQZ12" s="251"/>
      <c r="URA12" s="144"/>
      <c r="URB12" s="216"/>
      <c r="URC12" s="216"/>
      <c r="URD12" s="216"/>
      <c r="URE12" s="216"/>
      <c r="URF12" s="216"/>
      <c r="URG12" s="216"/>
      <c r="URH12" s="216"/>
      <c r="URI12" s="216"/>
      <c r="URJ12" s="216"/>
      <c r="URK12" s="216"/>
      <c r="URL12" s="120"/>
      <c r="URM12" s="251"/>
      <c r="URN12" s="144"/>
      <c r="URO12" s="216"/>
      <c r="URP12" s="216"/>
      <c r="URQ12" s="216"/>
      <c r="URR12" s="216"/>
      <c r="URS12" s="216"/>
      <c r="URT12" s="216"/>
      <c r="URU12" s="216"/>
      <c r="URV12" s="216"/>
      <c r="URW12" s="216"/>
      <c r="URX12" s="216"/>
      <c r="URY12" s="120"/>
      <c r="URZ12" s="251"/>
      <c r="USA12" s="144"/>
      <c r="USB12" s="216"/>
      <c r="USC12" s="216"/>
      <c r="USD12" s="216"/>
      <c r="USE12" s="216"/>
      <c r="USF12" s="216"/>
      <c r="USG12" s="216"/>
      <c r="USH12" s="216"/>
      <c r="USI12" s="216"/>
      <c r="USJ12" s="216"/>
      <c r="USK12" s="216"/>
      <c r="USL12" s="120"/>
      <c r="USM12" s="251"/>
      <c r="USN12" s="144"/>
      <c r="USO12" s="216"/>
      <c r="USP12" s="216"/>
      <c r="USQ12" s="216"/>
      <c r="USR12" s="216"/>
      <c r="USS12" s="216"/>
      <c r="UST12" s="216"/>
      <c r="USU12" s="216"/>
      <c r="USV12" s="216"/>
      <c r="USW12" s="216"/>
      <c r="USX12" s="216"/>
      <c r="USY12" s="120"/>
      <c r="USZ12" s="251"/>
      <c r="UTA12" s="144"/>
      <c r="UTB12" s="216"/>
      <c r="UTC12" s="216"/>
      <c r="UTD12" s="216"/>
      <c r="UTE12" s="216"/>
      <c r="UTF12" s="216"/>
      <c r="UTG12" s="216"/>
      <c r="UTH12" s="216"/>
      <c r="UTI12" s="216"/>
      <c r="UTJ12" s="216"/>
      <c r="UTK12" s="216"/>
      <c r="UTL12" s="120"/>
      <c r="UTM12" s="251"/>
      <c r="UTN12" s="144"/>
      <c r="UTO12" s="216"/>
      <c r="UTP12" s="216"/>
      <c r="UTQ12" s="216"/>
      <c r="UTR12" s="216"/>
      <c r="UTS12" s="216"/>
      <c r="UTT12" s="216"/>
      <c r="UTU12" s="216"/>
      <c r="UTV12" s="216"/>
      <c r="UTW12" s="216"/>
      <c r="UTX12" s="216"/>
      <c r="UTY12" s="120"/>
      <c r="UTZ12" s="251"/>
      <c r="UUA12" s="144"/>
      <c r="UUB12" s="216"/>
      <c r="UUC12" s="216"/>
      <c r="UUD12" s="216"/>
      <c r="UUE12" s="216"/>
      <c r="UUF12" s="216"/>
      <c r="UUG12" s="216"/>
      <c r="UUH12" s="216"/>
      <c r="UUI12" s="216"/>
      <c r="UUJ12" s="216"/>
      <c r="UUK12" s="216"/>
      <c r="UUL12" s="120"/>
      <c r="UUM12" s="251"/>
      <c r="UUN12" s="144"/>
      <c r="UUO12" s="216"/>
      <c r="UUP12" s="216"/>
      <c r="UUQ12" s="216"/>
      <c r="UUR12" s="216"/>
      <c r="UUS12" s="216"/>
      <c r="UUT12" s="216"/>
      <c r="UUU12" s="216"/>
      <c r="UUV12" s="216"/>
      <c r="UUW12" s="216"/>
      <c r="UUX12" s="216"/>
      <c r="UUY12" s="120"/>
      <c r="UUZ12" s="251"/>
      <c r="UVA12" s="144"/>
      <c r="UVB12" s="216"/>
      <c r="UVC12" s="216"/>
      <c r="UVD12" s="216"/>
      <c r="UVE12" s="216"/>
      <c r="UVF12" s="216"/>
      <c r="UVG12" s="216"/>
      <c r="UVH12" s="216"/>
      <c r="UVI12" s="216"/>
      <c r="UVJ12" s="216"/>
      <c r="UVK12" s="216"/>
      <c r="UVL12" s="120"/>
      <c r="UVM12" s="251"/>
      <c r="UVN12" s="144"/>
      <c r="UVO12" s="216"/>
      <c r="UVP12" s="216"/>
      <c r="UVQ12" s="216"/>
      <c r="UVR12" s="216"/>
      <c r="UVS12" s="216"/>
      <c r="UVT12" s="216"/>
      <c r="UVU12" s="216"/>
      <c r="UVV12" s="216"/>
      <c r="UVW12" s="216"/>
      <c r="UVX12" s="216"/>
      <c r="UVY12" s="120"/>
      <c r="UVZ12" s="251"/>
      <c r="UWA12" s="144"/>
      <c r="UWB12" s="216"/>
      <c r="UWC12" s="216"/>
      <c r="UWD12" s="216"/>
      <c r="UWE12" s="216"/>
      <c r="UWF12" s="216"/>
      <c r="UWG12" s="216"/>
      <c r="UWH12" s="216"/>
      <c r="UWI12" s="216"/>
      <c r="UWJ12" s="216"/>
      <c r="UWK12" s="216"/>
      <c r="UWL12" s="120"/>
      <c r="UWM12" s="251"/>
      <c r="UWN12" s="144"/>
      <c r="UWO12" s="216"/>
      <c r="UWP12" s="216"/>
      <c r="UWQ12" s="216"/>
      <c r="UWR12" s="216"/>
      <c r="UWS12" s="216"/>
      <c r="UWT12" s="216"/>
      <c r="UWU12" s="216"/>
      <c r="UWV12" s="216"/>
      <c r="UWW12" s="216"/>
      <c r="UWX12" s="216"/>
      <c r="UWY12" s="120"/>
      <c r="UWZ12" s="251"/>
      <c r="UXA12" s="144"/>
      <c r="UXB12" s="216"/>
      <c r="UXC12" s="216"/>
      <c r="UXD12" s="216"/>
      <c r="UXE12" s="216"/>
      <c r="UXF12" s="216"/>
      <c r="UXG12" s="216"/>
      <c r="UXH12" s="216"/>
      <c r="UXI12" s="216"/>
      <c r="UXJ12" s="216"/>
      <c r="UXK12" s="216"/>
      <c r="UXL12" s="120"/>
      <c r="UXM12" s="251"/>
      <c r="UXN12" s="144"/>
      <c r="UXO12" s="216"/>
      <c r="UXP12" s="216"/>
      <c r="UXQ12" s="216"/>
      <c r="UXR12" s="216"/>
      <c r="UXS12" s="216"/>
      <c r="UXT12" s="216"/>
      <c r="UXU12" s="216"/>
      <c r="UXV12" s="216"/>
      <c r="UXW12" s="216"/>
      <c r="UXX12" s="216"/>
      <c r="UXY12" s="120"/>
      <c r="UXZ12" s="251"/>
      <c r="UYA12" s="144"/>
      <c r="UYB12" s="216"/>
      <c r="UYC12" s="216"/>
      <c r="UYD12" s="216"/>
      <c r="UYE12" s="216"/>
      <c r="UYF12" s="216"/>
      <c r="UYG12" s="216"/>
      <c r="UYH12" s="216"/>
      <c r="UYI12" s="216"/>
      <c r="UYJ12" s="216"/>
      <c r="UYK12" s="216"/>
      <c r="UYL12" s="120"/>
      <c r="UYM12" s="251"/>
      <c r="UYN12" s="144"/>
      <c r="UYO12" s="216"/>
      <c r="UYP12" s="216"/>
      <c r="UYQ12" s="216"/>
      <c r="UYR12" s="216"/>
      <c r="UYS12" s="216"/>
      <c r="UYT12" s="216"/>
      <c r="UYU12" s="216"/>
      <c r="UYV12" s="216"/>
      <c r="UYW12" s="216"/>
      <c r="UYX12" s="216"/>
      <c r="UYY12" s="120"/>
      <c r="UYZ12" s="251"/>
      <c r="UZA12" s="144"/>
      <c r="UZB12" s="216"/>
      <c r="UZC12" s="216"/>
      <c r="UZD12" s="216"/>
      <c r="UZE12" s="216"/>
      <c r="UZF12" s="216"/>
      <c r="UZG12" s="216"/>
      <c r="UZH12" s="216"/>
      <c r="UZI12" s="216"/>
      <c r="UZJ12" s="216"/>
      <c r="UZK12" s="216"/>
      <c r="UZL12" s="120"/>
      <c r="UZM12" s="251"/>
      <c r="UZN12" s="144"/>
      <c r="UZO12" s="216"/>
      <c r="UZP12" s="216"/>
      <c r="UZQ12" s="216"/>
      <c r="UZR12" s="216"/>
      <c r="UZS12" s="216"/>
      <c r="UZT12" s="216"/>
      <c r="UZU12" s="216"/>
      <c r="UZV12" s="216"/>
      <c r="UZW12" s="216"/>
      <c r="UZX12" s="216"/>
      <c r="UZY12" s="120"/>
      <c r="UZZ12" s="251"/>
      <c r="VAA12" s="144"/>
      <c r="VAB12" s="216"/>
      <c r="VAC12" s="216"/>
      <c r="VAD12" s="216"/>
      <c r="VAE12" s="216"/>
      <c r="VAF12" s="216"/>
      <c r="VAG12" s="216"/>
      <c r="VAH12" s="216"/>
      <c r="VAI12" s="216"/>
      <c r="VAJ12" s="216"/>
      <c r="VAK12" s="216"/>
      <c r="VAL12" s="120"/>
      <c r="VAM12" s="251"/>
      <c r="VAN12" s="144"/>
      <c r="VAO12" s="216"/>
      <c r="VAP12" s="216"/>
      <c r="VAQ12" s="216"/>
      <c r="VAR12" s="216"/>
      <c r="VAS12" s="216"/>
      <c r="VAT12" s="216"/>
      <c r="VAU12" s="216"/>
      <c r="VAV12" s="216"/>
      <c r="VAW12" s="216"/>
      <c r="VAX12" s="216"/>
      <c r="VAY12" s="120"/>
      <c r="VAZ12" s="251"/>
      <c r="VBA12" s="144"/>
      <c r="VBB12" s="216"/>
      <c r="VBC12" s="216"/>
      <c r="VBD12" s="216"/>
      <c r="VBE12" s="216"/>
      <c r="VBF12" s="216"/>
      <c r="VBG12" s="216"/>
      <c r="VBH12" s="216"/>
      <c r="VBI12" s="216"/>
      <c r="VBJ12" s="216"/>
      <c r="VBK12" s="216"/>
      <c r="VBL12" s="120"/>
      <c r="VBM12" s="251"/>
      <c r="VBN12" s="144"/>
      <c r="VBO12" s="216"/>
      <c r="VBP12" s="216"/>
      <c r="VBQ12" s="216"/>
      <c r="VBR12" s="216"/>
      <c r="VBS12" s="216"/>
      <c r="VBT12" s="216"/>
      <c r="VBU12" s="216"/>
      <c r="VBV12" s="216"/>
      <c r="VBW12" s="216"/>
      <c r="VBX12" s="216"/>
      <c r="VBY12" s="120"/>
      <c r="VBZ12" s="251"/>
      <c r="VCA12" s="144"/>
      <c r="VCB12" s="216"/>
      <c r="VCC12" s="216"/>
      <c r="VCD12" s="216"/>
      <c r="VCE12" s="216"/>
      <c r="VCF12" s="216"/>
      <c r="VCG12" s="216"/>
      <c r="VCH12" s="216"/>
      <c r="VCI12" s="216"/>
      <c r="VCJ12" s="216"/>
      <c r="VCK12" s="216"/>
      <c r="VCL12" s="120"/>
      <c r="VCM12" s="251"/>
      <c r="VCN12" s="144"/>
      <c r="VCO12" s="216"/>
      <c r="VCP12" s="216"/>
      <c r="VCQ12" s="216"/>
      <c r="VCR12" s="216"/>
      <c r="VCS12" s="216"/>
      <c r="VCT12" s="216"/>
      <c r="VCU12" s="216"/>
      <c r="VCV12" s="216"/>
      <c r="VCW12" s="216"/>
      <c r="VCX12" s="216"/>
      <c r="VCY12" s="120"/>
      <c r="VCZ12" s="251"/>
      <c r="VDA12" s="144"/>
      <c r="VDB12" s="216"/>
      <c r="VDC12" s="216"/>
      <c r="VDD12" s="216"/>
      <c r="VDE12" s="216"/>
      <c r="VDF12" s="216"/>
      <c r="VDG12" s="216"/>
      <c r="VDH12" s="216"/>
      <c r="VDI12" s="216"/>
      <c r="VDJ12" s="216"/>
      <c r="VDK12" s="216"/>
      <c r="VDL12" s="120"/>
      <c r="VDM12" s="251"/>
      <c r="VDN12" s="144"/>
      <c r="VDO12" s="216"/>
      <c r="VDP12" s="216"/>
      <c r="VDQ12" s="216"/>
      <c r="VDR12" s="216"/>
      <c r="VDS12" s="216"/>
      <c r="VDT12" s="216"/>
      <c r="VDU12" s="216"/>
      <c r="VDV12" s="216"/>
      <c r="VDW12" s="216"/>
      <c r="VDX12" s="216"/>
      <c r="VDY12" s="120"/>
      <c r="VDZ12" s="251"/>
      <c r="VEA12" s="144"/>
      <c r="VEB12" s="216"/>
      <c r="VEC12" s="216"/>
      <c r="VED12" s="216"/>
      <c r="VEE12" s="216"/>
      <c r="VEF12" s="216"/>
      <c r="VEG12" s="216"/>
      <c r="VEH12" s="216"/>
      <c r="VEI12" s="216"/>
      <c r="VEJ12" s="216"/>
      <c r="VEK12" s="216"/>
      <c r="VEL12" s="120"/>
      <c r="VEM12" s="251"/>
      <c r="VEN12" s="144"/>
      <c r="VEO12" s="216"/>
      <c r="VEP12" s="216"/>
      <c r="VEQ12" s="216"/>
      <c r="VER12" s="216"/>
      <c r="VES12" s="216"/>
      <c r="VET12" s="216"/>
      <c r="VEU12" s="216"/>
      <c r="VEV12" s="216"/>
      <c r="VEW12" s="216"/>
      <c r="VEX12" s="216"/>
      <c r="VEY12" s="120"/>
      <c r="VEZ12" s="251"/>
      <c r="VFA12" s="144"/>
      <c r="VFB12" s="216"/>
      <c r="VFC12" s="216"/>
      <c r="VFD12" s="216"/>
      <c r="VFE12" s="216"/>
      <c r="VFF12" s="216"/>
      <c r="VFG12" s="216"/>
      <c r="VFH12" s="216"/>
      <c r="VFI12" s="216"/>
      <c r="VFJ12" s="216"/>
      <c r="VFK12" s="216"/>
      <c r="VFL12" s="120"/>
      <c r="VFM12" s="251"/>
      <c r="VFN12" s="144"/>
      <c r="VFO12" s="216"/>
      <c r="VFP12" s="216"/>
      <c r="VFQ12" s="216"/>
      <c r="VFR12" s="216"/>
      <c r="VFS12" s="216"/>
      <c r="VFT12" s="216"/>
      <c r="VFU12" s="216"/>
      <c r="VFV12" s="216"/>
      <c r="VFW12" s="216"/>
      <c r="VFX12" s="216"/>
      <c r="VFY12" s="120"/>
      <c r="VFZ12" s="251"/>
      <c r="VGA12" s="144"/>
      <c r="VGB12" s="216"/>
      <c r="VGC12" s="216"/>
      <c r="VGD12" s="216"/>
      <c r="VGE12" s="216"/>
      <c r="VGF12" s="216"/>
      <c r="VGG12" s="216"/>
      <c r="VGH12" s="216"/>
      <c r="VGI12" s="216"/>
      <c r="VGJ12" s="216"/>
      <c r="VGK12" s="216"/>
      <c r="VGL12" s="120"/>
      <c r="VGM12" s="251"/>
      <c r="VGN12" s="144"/>
      <c r="VGO12" s="216"/>
      <c r="VGP12" s="216"/>
      <c r="VGQ12" s="216"/>
      <c r="VGR12" s="216"/>
      <c r="VGS12" s="216"/>
      <c r="VGT12" s="216"/>
      <c r="VGU12" s="216"/>
      <c r="VGV12" s="216"/>
      <c r="VGW12" s="216"/>
      <c r="VGX12" s="216"/>
      <c r="VGY12" s="120"/>
      <c r="VGZ12" s="251"/>
      <c r="VHA12" s="144"/>
      <c r="VHB12" s="216"/>
      <c r="VHC12" s="216"/>
      <c r="VHD12" s="216"/>
      <c r="VHE12" s="216"/>
      <c r="VHF12" s="216"/>
      <c r="VHG12" s="216"/>
      <c r="VHH12" s="216"/>
      <c r="VHI12" s="216"/>
      <c r="VHJ12" s="216"/>
      <c r="VHK12" s="216"/>
      <c r="VHL12" s="120"/>
      <c r="VHM12" s="251"/>
      <c r="VHN12" s="144"/>
      <c r="VHO12" s="216"/>
      <c r="VHP12" s="216"/>
      <c r="VHQ12" s="216"/>
      <c r="VHR12" s="216"/>
      <c r="VHS12" s="216"/>
      <c r="VHT12" s="216"/>
      <c r="VHU12" s="216"/>
      <c r="VHV12" s="216"/>
      <c r="VHW12" s="216"/>
      <c r="VHX12" s="216"/>
      <c r="VHY12" s="120"/>
      <c r="VHZ12" s="251"/>
      <c r="VIA12" s="144"/>
      <c r="VIB12" s="216"/>
      <c r="VIC12" s="216"/>
      <c r="VID12" s="216"/>
      <c r="VIE12" s="216"/>
      <c r="VIF12" s="216"/>
      <c r="VIG12" s="216"/>
      <c r="VIH12" s="216"/>
      <c r="VII12" s="216"/>
      <c r="VIJ12" s="216"/>
      <c r="VIK12" s="216"/>
      <c r="VIL12" s="120"/>
      <c r="VIM12" s="251"/>
      <c r="VIN12" s="144"/>
      <c r="VIO12" s="216"/>
      <c r="VIP12" s="216"/>
      <c r="VIQ12" s="216"/>
      <c r="VIR12" s="216"/>
      <c r="VIS12" s="216"/>
      <c r="VIT12" s="216"/>
      <c r="VIU12" s="216"/>
      <c r="VIV12" s="216"/>
      <c r="VIW12" s="216"/>
      <c r="VIX12" s="216"/>
      <c r="VIY12" s="120"/>
      <c r="VIZ12" s="251"/>
      <c r="VJA12" s="144"/>
      <c r="VJB12" s="216"/>
      <c r="VJC12" s="216"/>
      <c r="VJD12" s="216"/>
      <c r="VJE12" s="216"/>
      <c r="VJF12" s="216"/>
      <c r="VJG12" s="216"/>
      <c r="VJH12" s="216"/>
      <c r="VJI12" s="216"/>
      <c r="VJJ12" s="216"/>
      <c r="VJK12" s="216"/>
      <c r="VJL12" s="120"/>
      <c r="VJM12" s="251"/>
      <c r="VJN12" s="144"/>
      <c r="VJO12" s="216"/>
      <c r="VJP12" s="216"/>
      <c r="VJQ12" s="216"/>
      <c r="VJR12" s="216"/>
      <c r="VJS12" s="216"/>
      <c r="VJT12" s="216"/>
      <c r="VJU12" s="216"/>
      <c r="VJV12" s="216"/>
      <c r="VJW12" s="216"/>
      <c r="VJX12" s="216"/>
      <c r="VJY12" s="120"/>
      <c r="VJZ12" s="251"/>
      <c r="VKA12" s="144"/>
      <c r="VKB12" s="216"/>
      <c r="VKC12" s="216"/>
      <c r="VKD12" s="216"/>
      <c r="VKE12" s="216"/>
      <c r="VKF12" s="216"/>
      <c r="VKG12" s="216"/>
      <c r="VKH12" s="216"/>
      <c r="VKI12" s="216"/>
      <c r="VKJ12" s="216"/>
      <c r="VKK12" s="216"/>
      <c r="VKL12" s="120"/>
      <c r="VKM12" s="251"/>
      <c r="VKN12" s="144"/>
      <c r="VKO12" s="216"/>
      <c r="VKP12" s="216"/>
      <c r="VKQ12" s="216"/>
      <c r="VKR12" s="216"/>
      <c r="VKS12" s="216"/>
      <c r="VKT12" s="216"/>
      <c r="VKU12" s="216"/>
      <c r="VKV12" s="216"/>
      <c r="VKW12" s="216"/>
      <c r="VKX12" s="216"/>
      <c r="VKY12" s="120"/>
      <c r="VKZ12" s="251"/>
      <c r="VLA12" s="144"/>
      <c r="VLB12" s="216"/>
      <c r="VLC12" s="216"/>
      <c r="VLD12" s="216"/>
      <c r="VLE12" s="216"/>
      <c r="VLF12" s="216"/>
      <c r="VLG12" s="216"/>
      <c r="VLH12" s="216"/>
      <c r="VLI12" s="216"/>
      <c r="VLJ12" s="216"/>
      <c r="VLK12" s="216"/>
      <c r="VLL12" s="120"/>
      <c r="VLM12" s="251"/>
      <c r="VLN12" s="144"/>
      <c r="VLO12" s="216"/>
      <c r="VLP12" s="216"/>
      <c r="VLQ12" s="216"/>
      <c r="VLR12" s="216"/>
      <c r="VLS12" s="216"/>
      <c r="VLT12" s="216"/>
      <c r="VLU12" s="216"/>
      <c r="VLV12" s="216"/>
      <c r="VLW12" s="216"/>
      <c r="VLX12" s="216"/>
      <c r="VLY12" s="120"/>
      <c r="VLZ12" s="251"/>
      <c r="VMA12" s="144"/>
      <c r="VMB12" s="216"/>
      <c r="VMC12" s="216"/>
      <c r="VMD12" s="216"/>
      <c r="VME12" s="216"/>
      <c r="VMF12" s="216"/>
      <c r="VMG12" s="216"/>
      <c r="VMH12" s="216"/>
      <c r="VMI12" s="216"/>
      <c r="VMJ12" s="216"/>
      <c r="VMK12" s="216"/>
      <c r="VML12" s="120"/>
      <c r="VMM12" s="251"/>
      <c r="VMN12" s="144"/>
      <c r="VMO12" s="216"/>
      <c r="VMP12" s="216"/>
      <c r="VMQ12" s="216"/>
      <c r="VMR12" s="216"/>
      <c r="VMS12" s="216"/>
      <c r="VMT12" s="216"/>
      <c r="VMU12" s="216"/>
      <c r="VMV12" s="216"/>
      <c r="VMW12" s="216"/>
      <c r="VMX12" s="216"/>
      <c r="VMY12" s="120"/>
      <c r="VMZ12" s="251"/>
      <c r="VNA12" s="144"/>
      <c r="VNB12" s="216"/>
      <c r="VNC12" s="216"/>
      <c r="VND12" s="216"/>
      <c r="VNE12" s="216"/>
      <c r="VNF12" s="216"/>
      <c r="VNG12" s="216"/>
      <c r="VNH12" s="216"/>
      <c r="VNI12" s="216"/>
      <c r="VNJ12" s="216"/>
      <c r="VNK12" s="216"/>
      <c r="VNL12" s="120"/>
      <c r="VNM12" s="251"/>
      <c r="VNN12" s="144"/>
      <c r="VNO12" s="216"/>
      <c r="VNP12" s="216"/>
      <c r="VNQ12" s="216"/>
      <c r="VNR12" s="216"/>
      <c r="VNS12" s="216"/>
      <c r="VNT12" s="216"/>
      <c r="VNU12" s="216"/>
      <c r="VNV12" s="216"/>
      <c r="VNW12" s="216"/>
      <c r="VNX12" s="216"/>
      <c r="VNY12" s="120"/>
      <c r="VNZ12" s="251"/>
      <c r="VOA12" s="144"/>
      <c r="VOB12" s="216"/>
      <c r="VOC12" s="216"/>
      <c r="VOD12" s="216"/>
      <c r="VOE12" s="216"/>
      <c r="VOF12" s="216"/>
      <c r="VOG12" s="216"/>
      <c r="VOH12" s="216"/>
      <c r="VOI12" s="216"/>
      <c r="VOJ12" s="216"/>
      <c r="VOK12" s="216"/>
      <c r="VOL12" s="120"/>
      <c r="VOM12" s="251"/>
      <c r="VON12" s="144"/>
      <c r="VOO12" s="216"/>
      <c r="VOP12" s="216"/>
      <c r="VOQ12" s="216"/>
      <c r="VOR12" s="216"/>
      <c r="VOS12" s="216"/>
      <c r="VOT12" s="216"/>
      <c r="VOU12" s="216"/>
      <c r="VOV12" s="216"/>
      <c r="VOW12" s="216"/>
      <c r="VOX12" s="216"/>
      <c r="VOY12" s="120"/>
      <c r="VOZ12" s="251"/>
      <c r="VPA12" s="144"/>
      <c r="VPB12" s="216"/>
      <c r="VPC12" s="216"/>
      <c r="VPD12" s="216"/>
      <c r="VPE12" s="216"/>
      <c r="VPF12" s="216"/>
      <c r="VPG12" s="216"/>
      <c r="VPH12" s="216"/>
      <c r="VPI12" s="216"/>
      <c r="VPJ12" s="216"/>
      <c r="VPK12" s="216"/>
      <c r="VPL12" s="120"/>
      <c r="VPM12" s="251"/>
      <c r="VPN12" s="144"/>
      <c r="VPO12" s="216"/>
      <c r="VPP12" s="216"/>
      <c r="VPQ12" s="216"/>
      <c r="VPR12" s="216"/>
      <c r="VPS12" s="216"/>
      <c r="VPT12" s="216"/>
      <c r="VPU12" s="216"/>
      <c r="VPV12" s="216"/>
      <c r="VPW12" s="216"/>
      <c r="VPX12" s="216"/>
      <c r="VPY12" s="120"/>
      <c r="VPZ12" s="251"/>
      <c r="VQA12" s="144"/>
      <c r="VQB12" s="216"/>
      <c r="VQC12" s="216"/>
      <c r="VQD12" s="216"/>
      <c r="VQE12" s="216"/>
      <c r="VQF12" s="216"/>
      <c r="VQG12" s="216"/>
      <c r="VQH12" s="216"/>
      <c r="VQI12" s="216"/>
      <c r="VQJ12" s="216"/>
      <c r="VQK12" s="216"/>
      <c r="VQL12" s="120"/>
      <c r="VQM12" s="251"/>
      <c r="VQN12" s="144"/>
      <c r="VQO12" s="216"/>
      <c r="VQP12" s="216"/>
      <c r="VQQ12" s="216"/>
      <c r="VQR12" s="216"/>
      <c r="VQS12" s="216"/>
      <c r="VQT12" s="216"/>
      <c r="VQU12" s="216"/>
      <c r="VQV12" s="216"/>
      <c r="VQW12" s="216"/>
      <c r="VQX12" s="216"/>
      <c r="VQY12" s="120"/>
      <c r="VQZ12" s="251"/>
      <c r="VRA12" s="144"/>
      <c r="VRB12" s="216"/>
      <c r="VRC12" s="216"/>
      <c r="VRD12" s="216"/>
      <c r="VRE12" s="216"/>
      <c r="VRF12" s="216"/>
      <c r="VRG12" s="216"/>
      <c r="VRH12" s="216"/>
      <c r="VRI12" s="216"/>
      <c r="VRJ12" s="216"/>
      <c r="VRK12" s="216"/>
      <c r="VRL12" s="120"/>
      <c r="VRM12" s="251"/>
      <c r="VRN12" s="144"/>
      <c r="VRO12" s="216"/>
      <c r="VRP12" s="216"/>
      <c r="VRQ12" s="216"/>
      <c r="VRR12" s="216"/>
      <c r="VRS12" s="216"/>
      <c r="VRT12" s="216"/>
      <c r="VRU12" s="216"/>
      <c r="VRV12" s="216"/>
      <c r="VRW12" s="216"/>
      <c r="VRX12" s="216"/>
      <c r="VRY12" s="120"/>
      <c r="VRZ12" s="251"/>
      <c r="VSA12" s="144"/>
      <c r="VSB12" s="216"/>
      <c r="VSC12" s="216"/>
      <c r="VSD12" s="216"/>
      <c r="VSE12" s="216"/>
      <c r="VSF12" s="216"/>
      <c r="VSG12" s="216"/>
      <c r="VSH12" s="216"/>
      <c r="VSI12" s="216"/>
      <c r="VSJ12" s="216"/>
      <c r="VSK12" s="216"/>
      <c r="VSL12" s="120"/>
      <c r="VSM12" s="251"/>
      <c r="VSN12" s="144"/>
      <c r="VSO12" s="216"/>
      <c r="VSP12" s="216"/>
      <c r="VSQ12" s="216"/>
      <c r="VSR12" s="216"/>
      <c r="VSS12" s="216"/>
      <c r="VST12" s="216"/>
      <c r="VSU12" s="216"/>
      <c r="VSV12" s="216"/>
      <c r="VSW12" s="216"/>
      <c r="VSX12" s="216"/>
      <c r="VSY12" s="120"/>
      <c r="VSZ12" s="251"/>
      <c r="VTA12" s="144"/>
      <c r="VTB12" s="216"/>
      <c r="VTC12" s="216"/>
      <c r="VTD12" s="216"/>
      <c r="VTE12" s="216"/>
      <c r="VTF12" s="216"/>
      <c r="VTG12" s="216"/>
      <c r="VTH12" s="216"/>
      <c r="VTI12" s="216"/>
      <c r="VTJ12" s="216"/>
      <c r="VTK12" s="216"/>
      <c r="VTL12" s="120"/>
      <c r="VTM12" s="251"/>
      <c r="VTN12" s="144"/>
      <c r="VTO12" s="216"/>
      <c r="VTP12" s="216"/>
      <c r="VTQ12" s="216"/>
      <c r="VTR12" s="216"/>
      <c r="VTS12" s="216"/>
      <c r="VTT12" s="216"/>
      <c r="VTU12" s="216"/>
      <c r="VTV12" s="216"/>
      <c r="VTW12" s="216"/>
      <c r="VTX12" s="216"/>
      <c r="VTY12" s="120"/>
      <c r="VTZ12" s="251"/>
      <c r="VUA12" s="144"/>
      <c r="VUB12" s="216"/>
      <c r="VUC12" s="216"/>
      <c r="VUD12" s="216"/>
      <c r="VUE12" s="216"/>
      <c r="VUF12" s="216"/>
      <c r="VUG12" s="216"/>
      <c r="VUH12" s="216"/>
      <c r="VUI12" s="216"/>
      <c r="VUJ12" s="216"/>
      <c r="VUK12" s="216"/>
      <c r="VUL12" s="120"/>
      <c r="VUM12" s="251"/>
      <c r="VUN12" s="144"/>
      <c r="VUO12" s="216"/>
      <c r="VUP12" s="216"/>
      <c r="VUQ12" s="216"/>
      <c r="VUR12" s="216"/>
      <c r="VUS12" s="216"/>
      <c r="VUT12" s="216"/>
      <c r="VUU12" s="216"/>
      <c r="VUV12" s="216"/>
      <c r="VUW12" s="216"/>
      <c r="VUX12" s="216"/>
      <c r="VUY12" s="120"/>
      <c r="VUZ12" s="251"/>
      <c r="VVA12" s="144"/>
      <c r="VVB12" s="216"/>
      <c r="VVC12" s="216"/>
      <c r="VVD12" s="216"/>
      <c r="VVE12" s="216"/>
      <c r="VVF12" s="216"/>
      <c r="VVG12" s="216"/>
      <c r="VVH12" s="216"/>
      <c r="VVI12" s="216"/>
      <c r="VVJ12" s="216"/>
      <c r="VVK12" s="216"/>
      <c r="VVL12" s="120"/>
      <c r="VVM12" s="251"/>
      <c r="VVN12" s="144"/>
      <c r="VVO12" s="216"/>
      <c r="VVP12" s="216"/>
      <c r="VVQ12" s="216"/>
      <c r="VVR12" s="216"/>
      <c r="VVS12" s="216"/>
      <c r="VVT12" s="216"/>
      <c r="VVU12" s="216"/>
      <c r="VVV12" s="216"/>
      <c r="VVW12" s="216"/>
      <c r="VVX12" s="216"/>
      <c r="VVY12" s="120"/>
      <c r="VVZ12" s="251"/>
      <c r="VWA12" s="144"/>
      <c r="VWB12" s="216"/>
      <c r="VWC12" s="216"/>
      <c r="VWD12" s="216"/>
      <c r="VWE12" s="216"/>
      <c r="VWF12" s="216"/>
      <c r="VWG12" s="216"/>
      <c r="VWH12" s="216"/>
      <c r="VWI12" s="216"/>
      <c r="VWJ12" s="216"/>
      <c r="VWK12" s="216"/>
      <c r="VWL12" s="120"/>
      <c r="VWM12" s="251"/>
      <c r="VWN12" s="144"/>
      <c r="VWO12" s="216"/>
      <c r="VWP12" s="216"/>
      <c r="VWQ12" s="216"/>
      <c r="VWR12" s="216"/>
      <c r="VWS12" s="216"/>
      <c r="VWT12" s="216"/>
      <c r="VWU12" s="216"/>
      <c r="VWV12" s="216"/>
      <c r="VWW12" s="216"/>
      <c r="VWX12" s="216"/>
      <c r="VWY12" s="120"/>
      <c r="VWZ12" s="251"/>
      <c r="VXA12" s="144"/>
      <c r="VXB12" s="216"/>
      <c r="VXC12" s="216"/>
      <c r="VXD12" s="216"/>
      <c r="VXE12" s="216"/>
      <c r="VXF12" s="216"/>
      <c r="VXG12" s="216"/>
      <c r="VXH12" s="216"/>
      <c r="VXI12" s="216"/>
      <c r="VXJ12" s="216"/>
      <c r="VXK12" s="216"/>
      <c r="VXL12" s="120"/>
      <c r="VXM12" s="251"/>
      <c r="VXN12" s="144"/>
      <c r="VXO12" s="216"/>
      <c r="VXP12" s="216"/>
      <c r="VXQ12" s="216"/>
      <c r="VXR12" s="216"/>
      <c r="VXS12" s="216"/>
      <c r="VXT12" s="216"/>
      <c r="VXU12" s="216"/>
      <c r="VXV12" s="216"/>
      <c r="VXW12" s="216"/>
      <c r="VXX12" s="216"/>
      <c r="VXY12" s="120"/>
      <c r="VXZ12" s="251"/>
      <c r="VYA12" s="144"/>
      <c r="VYB12" s="216"/>
      <c r="VYC12" s="216"/>
      <c r="VYD12" s="216"/>
      <c r="VYE12" s="216"/>
      <c r="VYF12" s="216"/>
      <c r="VYG12" s="216"/>
      <c r="VYH12" s="216"/>
      <c r="VYI12" s="216"/>
      <c r="VYJ12" s="216"/>
      <c r="VYK12" s="216"/>
      <c r="VYL12" s="120"/>
      <c r="VYM12" s="251"/>
      <c r="VYN12" s="144"/>
      <c r="VYO12" s="216"/>
      <c r="VYP12" s="216"/>
      <c r="VYQ12" s="216"/>
      <c r="VYR12" s="216"/>
      <c r="VYS12" s="216"/>
      <c r="VYT12" s="216"/>
      <c r="VYU12" s="216"/>
      <c r="VYV12" s="216"/>
      <c r="VYW12" s="216"/>
      <c r="VYX12" s="216"/>
      <c r="VYY12" s="120"/>
      <c r="VYZ12" s="251"/>
      <c r="VZA12" s="144"/>
      <c r="VZB12" s="216"/>
      <c r="VZC12" s="216"/>
      <c r="VZD12" s="216"/>
      <c r="VZE12" s="216"/>
      <c r="VZF12" s="216"/>
      <c r="VZG12" s="216"/>
      <c r="VZH12" s="216"/>
      <c r="VZI12" s="216"/>
      <c r="VZJ12" s="216"/>
      <c r="VZK12" s="216"/>
      <c r="VZL12" s="120"/>
      <c r="VZM12" s="251"/>
      <c r="VZN12" s="144"/>
      <c r="VZO12" s="216"/>
      <c r="VZP12" s="216"/>
      <c r="VZQ12" s="216"/>
      <c r="VZR12" s="216"/>
      <c r="VZS12" s="216"/>
      <c r="VZT12" s="216"/>
      <c r="VZU12" s="216"/>
      <c r="VZV12" s="216"/>
      <c r="VZW12" s="216"/>
      <c r="VZX12" s="216"/>
      <c r="VZY12" s="120"/>
      <c r="VZZ12" s="251"/>
      <c r="WAA12" s="144"/>
      <c r="WAB12" s="216"/>
      <c r="WAC12" s="216"/>
      <c r="WAD12" s="216"/>
      <c r="WAE12" s="216"/>
      <c r="WAF12" s="216"/>
      <c r="WAG12" s="216"/>
      <c r="WAH12" s="216"/>
      <c r="WAI12" s="216"/>
      <c r="WAJ12" s="216"/>
      <c r="WAK12" s="216"/>
      <c r="WAL12" s="120"/>
      <c r="WAM12" s="251"/>
      <c r="WAN12" s="144"/>
      <c r="WAO12" s="216"/>
      <c r="WAP12" s="216"/>
      <c r="WAQ12" s="216"/>
      <c r="WAR12" s="216"/>
      <c r="WAS12" s="216"/>
      <c r="WAT12" s="216"/>
      <c r="WAU12" s="216"/>
      <c r="WAV12" s="216"/>
      <c r="WAW12" s="216"/>
      <c r="WAX12" s="216"/>
      <c r="WAY12" s="120"/>
      <c r="WAZ12" s="251"/>
      <c r="WBA12" s="144"/>
      <c r="WBB12" s="216"/>
      <c r="WBC12" s="216"/>
      <c r="WBD12" s="216"/>
      <c r="WBE12" s="216"/>
      <c r="WBF12" s="216"/>
      <c r="WBG12" s="216"/>
      <c r="WBH12" s="216"/>
      <c r="WBI12" s="216"/>
      <c r="WBJ12" s="216"/>
      <c r="WBK12" s="216"/>
      <c r="WBL12" s="120"/>
      <c r="WBM12" s="251"/>
      <c r="WBN12" s="144"/>
      <c r="WBO12" s="216"/>
      <c r="WBP12" s="216"/>
      <c r="WBQ12" s="216"/>
      <c r="WBR12" s="216"/>
      <c r="WBS12" s="216"/>
      <c r="WBT12" s="216"/>
      <c r="WBU12" s="216"/>
      <c r="WBV12" s="216"/>
      <c r="WBW12" s="216"/>
      <c r="WBX12" s="216"/>
      <c r="WBY12" s="120"/>
      <c r="WBZ12" s="251"/>
      <c r="WCA12" s="144"/>
      <c r="WCB12" s="216"/>
      <c r="WCC12" s="216"/>
      <c r="WCD12" s="216"/>
      <c r="WCE12" s="216"/>
      <c r="WCF12" s="216"/>
      <c r="WCG12" s="216"/>
      <c r="WCH12" s="216"/>
      <c r="WCI12" s="216"/>
      <c r="WCJ12" s="216"/>
      <c r="WCK12" s="216"/>
      <c r="WCL12" s="120"/>
      <c r="WCM12" s="251"/>
      <c r="WCN12" s="144"/>
      <c r="WCO12" s="216"/>
      <c r="WCP12" s="216"/>
      <c r="WCQ12" s="216"/>
      <c r="WCR12" s="216"/>
      <c r="WCS12" s="216"/>
      <c r="WCT12" s="216"/>
      <c r="WCU12" s="216"/>
      <c r="WCV12" s="216"/>
      <c r="WCW12" s="216"/>
      <c r="WCX12" s="216"/>
      <c r="WCY12" s="120"/>
      <c r="WCZ12" s="251"/>
      <c r="WDA12" s="144"/>
      <c r="WDB12" s="216"/>
      <c r="WDC12" s="216"/>
      <c r="WDD12" s="216"/>
      <c r="WDE12" s="216"/>
      <c r="WDF12" s="216"/>
      <c r="WDG12" s="216"/>
      <c r="WDH12" s="216"/>
      <c r="WDI12" s="216"/>
      <c r="WDJ12" s="216"/>
      <c r="WDK12" s="216"/>
      <c r="WDL12" s="120"/>
      <c r="WDM12" s="251"/>
      <c r="WDN12" s="144"/>
      <c r="WDO12" s="216"/>
      <c r="WDP12" s="216"/>
      <c r="WDQ12" s="216"/>
      <c r="WDR12" s="216"/>
      <c r="WDS12" s="216"/>
      <c r="WDT12" s="216"/>
      <c r="WDU12" s="216"/>
      <c r="WDV12" s="216"/>
      <c r="WDW12" s="216"/>
      <c r="WDX12" s="216"/>
      <c r="WDY12" s="120"/>
      <c r="WDZ12" s="251"/>
      <c r="WEA12" s="144"/>
      <c r="WEB12" s="216"/>
      <c r="WEC12" s="216"/>
      <c r="WED12" s="216"/>
      <c r="WEE12" s="216"/>
      <c r="WEF12" s="216"/>
      <c r="WEG12" s="216"/>
      <c r="WEH12" s="216"/>
      <c r="WEI12" s="216"/>
      <c r="WEJ12" s="216"/>
      <c r="WEK12" s="216"/>
      <c r="WEL12" s="120"/>
      <c r="WEM12" s="251"/>
      <c r="WEN12" s="144"/>
      <c r="WEO12" s="216"/>
      <c r="WEP12" s="216"/>
      <c r="WEQ12" s="216"/>
      <c r="WER12" s="216"/>
      <c r="WES12" s="216"/>
      <c r="WET12" s="216"/>
      <c r="WEU12" s="216"/>
      <c r="WEV12" s="216"/>
      <c r="WEW12" s="216"/>
      <c r="WEX12" s="216"/>
      <c r="WEY12" s="120"/>
      <c r="WEZ12" s="251"/>
      <c r="WFA12" s="144"/>
      <c r="WFB12" s="216"/>
      <c r="WFC12" s="216"/>
      <c r="WFD12" s="216"/>
      <c r="WFE12" s="216"/>
      <c r="WFF12" s="216"/>
      <c r="WFG12" s="216"/>
      <c r="WFH12" s="216"/>
      <c r="WFI12" s="216"/>
      <c r="WFJ12" s="216"/>
      <c r="WFK12" s="216"/>
      <c r="WFL12" s="120"/>
      <c r="WFM12" s="251"/>
      <c r="WFN12" s="144"/>
      <c r="WFO12" s="216"/>
      <c r="WFP12" s="216"/>
      <c r="WFQ12" s="216"/>
      <c r="WFR12" s="216"/>
      <c r="WFS12" s="216"/>
      <c r="WFT12" s="216"/>
      <c r="WFU12" s="216"/>
      <c r="WFV12" s="216"/>
      <c r="WFW12" s="216"/>
      <c r="WFX12" s="216"/>
      <c r="WFY12" s="120"/>
      <c r="WFZ12" s="251"/>
      <c r="WGA12" s="144"/>
      <c r="WGB12" s="216"/>
      <c r="WGC12" s="216"/>
      <c r="WGD12" s="216"/>
      <c r="WGE12" s="216"/>
      <c r="WGF12" s="216"/>
      <c r="WGG12" s="216"/>
      <c r="WGH12" s="216"/>
      <c r="WGI12" s="216"/>
      <c r="WGJ12" s="216"/>
      <c r="WGK12" s="216"/>
      <c r="WGL12" s="120"/>
      <c r="WGM12" s="251"/>
      <c r="WGN12" s="144"/>
      <c r="WGO12" s="216"/>
      <c r="WGP12" s="216"/>
      <c r="WGQ12" s="216"/>
      <c r="WGR12" s="216"/>
      <c r="WGS12" s="216"/>
      <c r="WGT12" s="216"/>
      <c r="WGU12" s="216"/>
      <c r="WGV12" s="216"/>
      <c r="WGW12" s="216"/>
      <c r="WGX12" s="216"/>
      <c r="WGY12" s="120"/>
      <c r="WGZ12" s="251"/>
      <c r="WHA12" s="144"/>
      <c r="WHB12" s="216"/>
      <c r="WHC12" s="216"/>
      <c r="WHD12" s="216"/>
      <c r="WHE12" s="216"/>
      <c r="WHF12" s="216"/>
      <c r="WHG12" s="216"/>
      <c r="WHH12" s="216"/>
      <c r="WHI12" s="216"/>
      <c r="WHJ12" s="216"/>
      <c r="WHK12" s="216"/>
      <c r="WHL12" s="120"/>
      <c r="WHM12" s="251"/>
      <c r="WHN12" s="144"/>
      <c r="WHO12" s="216"/>
      <c r="WHP12" s="216"/>
      <c r="WHQ12" s="216"/>
      <c r="WHR12" s="216"/>
      <c r="WHS12" s="216"/>
      <c r="WHT12" s="216"/>
      <c r="WHU12" s="216"/>
      <c r="WHV12" s="216"/>
      <c r="WHW12" s="216"/>
      <c r="WHX12" s="216"/>
      <c r="WHY12" s="120"/>
      <c r="WHZ12" s="251"/>
      <c r="WIA12" s="144"/>
      <c r="WIB12" s="216"/>
      <c r="WIC12" s="216"/>
      <c r="WID12" s="216"/>
      <c r="WIE12" s="216"/>
      <c r="WIF12" s="216"/>
      <c r="WIG12" s="216"/>
      <c r="WIH12" s="216"/>
      <c r="WII12" s="216"/>
      <c r="WIJ12" s="216"/>
      <c r="WIK12" s="216"/>
      <c r="WIL12" s="120"/>
      <c r="WIM12" s="251"/>
      <c r="WIN12" s="144"/>
      <c r="WIO12" s="216"/>
      <c r="WIP12" s="216"/>
      <c r="WIQ12" s="216"/>
      <c r="WIR12" s="216"/>
      <c r="WIS12" s="216"/>
      <c r="WIT12" s="216"/>
      <c r="WIU12" s="216"/>
      <c r="WIV12" s="216"/>
      <c r="WIW12" s="216"/>
      <c r="WIX12" s="216"/>
      <c r="WIY12" s="120"/>
      <c r="WIZ12" s="251"/>
      <c r="WJA12" s="144"/>
      <c r="WJB12" s="216"/>
      <c r="WJC12" s="216"/>
      <c r="WJD12" s="216"/>
      <c r="WJE12" s="216"/>
      <c r="WJF12" s="216"/>
      <c r="WJG12" s="216"/>
      <c r="WJH12" s="216"/>
      <c r="WJI12" s="216"/>
      <c r="WJJ12" s="216"/>
      <c r="WJK12" s="216"/>
      <c r="WJL12" s="120"/>
      <c r="WJM12" s="251"/>
      <c r="WJN12" s="144"/>
      <c r="WJO12" s="216"/>
      <c r="WJP12" s="216"/>
      <c r="WJQ12" s="216"/>
      <c r="WJR12" s="216"/>
      <c r="WJS12" s="216"/>
      <c r="WJT12" s="216"/>
      <c r="WJU12" s="216"/>
      <c r="WJV12" s="216"/>
      <c r="WJW12" s="216"/>
      <c r="WJX12" s="216"/>
      <c r="WJY12" s="120"/>
      <c r="WJZ12" s="251"/>
      <c r="WKA12" s="144"/>
      <c r="WKB12" s="216"/>
      <c r="WKC12" s="216"/>
      <c r="WKD12" s="216"/>
      <c r="WKE12" s="216"/>
      <c r="WKF12" s="216"/>
      <c r="WKG12" s="216"/>
      <c r="WKH12" s="216"/>
      <c r="WKI12" s="216"/>
      <c r="WKJ12" s="216"/>
      <c r="WKK12" s="216"/>
      <c r="WKL12" s="120"/>
      <c r="WKM12" s="251"/>
      <c r="WKN12" s="144"/>
      <c r="WKO12" s="216"/>
      <c r="WKP12" s="216"/>
      <c r="WKQ12" s="216"/>
      <c r="WKR12" s="216"/>
      <c r="WKS12" s="216"/>
      <c r="WKT12" s="216"/>
      <c r="WKU12" s="216"/>
      <c r="WKV12" s="216"/>
      <c r="WKW12" s="216"/>
      <c r="WKX12" s="216"/>
      <c r="WKY12" s="120"/>
      <c r="WKZ12" s="251"/>
      <c r="WLA12" s="144"/>
      <c r="WLB12" s="216"/>
      <c r="WLC12" s="216"/>
      <c r="WLD12" s="216"/>
      <c r="WLE12" s="216"/>
      <c r="WLF12" s="216"/>
      <c r="WLG12" s="216"/>
      <c r="WLH12" s="216"/>
      <c r="WLI12" s="216"/>
      <c r="WLJ12" s="216"/>
      <c r="WLK12" s="216"/>
      <c r="WLL12" s="120"/>
      <c r="WLM12" s="251"/>
      <c r="WLN12" s="144"/>
      <c r="WLO12" s="216"/>
      <c r="WLP12" s="216"/>
      <c r="WLQ12" s="216"/>
      <c r="WLR12" s="216"/>
      <c r="WLS12" s="216"/>
      <c r="WLT12" s="216"/>
      <c r="WLU12" s="216"/>
      <c r="WLV12" s="216"/>
      <c r="WLW12" s="216"/>
      <c r="WLX12" s="216"/>
      <c r="WLY12" s="120"/>
      <c r="WLZ12" s="251"/>
      <c r="WMA12" s="144"/>
      <c r="WMB12" s="216"/>
      <c r="WMC12" s="216"/>
      <c r="WMD12" s="216"/>
      <c r="WME12" s="216"/>
      <c r="WMF12" s="216"/>
      <c r="WMG12" s="216"/>
      <c r="WMH12" s="216"/>
      <c r="WMI12" s="216"/>
      <c r="WMJ12" s="216"/>
      <c r="WMK12" s="216"/>
      <c r="WML12" s="120"/>
      <c r="WMM12" s="251"/>
      <c r="WMN12" s="144"/>
      <c r="WMO12" s="216"/>
      <c r="WMP12" s="216"/>
      <c r="WMQ12" s="216"/>
      <c r="WMR12" s="216"/>
      <c r="WMS12" s="216"/>
      <c r="WMT12" s="216"/>
      <c r="WMU12" s="216"/>
      <c r="WMV12" s="216"/>
      <c r="WMW12" s="216"/>
      <c r="WMX12" s="216"/>
      <c r="WMY12" s="120"/>
      <c r="WMZ12" s="251"/>
      <c r="WNA12" s="144"/>
      <c r="WNB12" s="216"/>
      <c r="WNC12" s="216"/>
      <c r="WND12" s="216"/>
      <c r="WNE12" s="216"/>
      <c r="WNF12" s="216"/>
      <c r="WNG12" s="216"/>
      <c r="WNH12" s="216"/>
      <c r="WNI12" s="216"/>
      <c r="WNJ12" s="216"/>
      <c r="WNK12" s="216"/>
      <c r="WNL12" s="120"/>
      <c r="WNM12" s="251"/>
      <c r="WNN12" s="144"/>
      <c r="WNO12" s="216"/>
      <c r="WNP12" s="216"/>
      <c r="WNQ12" s="216"/>
      <c r="WNR12" s="216"/>
      <c r="WNS12" s="216"/>
      <c r="WNT12" s="216"/>
      <c r="WNU12" s="216"/>
      <c r="WNV12" s="216"/>
      <c r="WNW12" s="216"/>
      <c r="WNX12" s="216"/>
      <c r="WNY12" s="120"/>
      <c r="WNZ12" s="251"/>
      <c r="WOA12" s="144"/>
      <c r="WOB12" s="216"/>
      <c r="WOC12" s="216"/>
      <c r="WOD12" s="216"/>
      <c r="WOE12" s="216"/>
      <c r="WOF12" s="216"/>
      <c r="WOG12" s="216"/>
      <c r="WOH12" s="216"/>
      <c r="WOI12" s="216"/>
      <c r="WOJ12" s="216"/>
      <c r="WOK12" s="216"/>
      <c r="WOL12" s="120"/>
      <c r="WOM12" s="251"/>
      <c r="WON12" s="144"/>
      <c r="WOO12" s="216"/>
      <c r="WOP12" s="216"/>
      <c r="WOQ12" s="216"/>
      <c r="WOR12" s="216"/>
      <c r="WOS12" s="216"/>
      <c r="WOT12" s="216"/>
      <c r="WOU12" s="216"/>
      <c r="WOV12" s="216"/>
      <c r="WOW12" s="216"/>
      <c r="WOX12" s="216"/>
      <c r="WOY12" s="120"/>
      <c r="WOZ12" s="251"/>
      <c r="WPA12" s="144"/>
      <c r="WPB12" s="216"/>
      <c r="WPC12" s="216"/>
      <c r="WPD12" s="216"/>
      <c r="WPE12" s="216"/>
      <c r="WPF12" s="216"/>
      <c r="WPG12" s="216"/>
      <c r="WPH12" s="216"/>
      <c r="WPI12" s="216"/>
      <c r="WPJ12" s="216"/>
      <c r="WPK12" s="216"/>
      <c r="WPL12" s="120"/>
      <c r="WPM12" s="251"/>
      <c r="WPN12" s="144"/>
      <c r="WPO12" s="216"/>
      <c r="WPP12" s="216"/>
      <c r="WPQ12" s="216"/>
      <c r="WPR12" s="216"/>
      <c r="WPS12" s="216"/>
      <c r="WPT12" s="216"/>
      <c r="WPU12" s="216"/>
      <c r="WPV12" s="216"/>
      <c r="WPW12" s="216"/>
      <c r="WPX12" s="216"/>
      <c r="WPY12" s="120"/>
      <c r="WPZ12" s="251"/>
      <c r="WQA12" s="144"/>
      <c r="WQB12" s="216"/>
      <c r="WQC12" s="216"/>
      <c r="WQD12" s="216"/>
      <c r="WQE12" s="216"/>
      <c r="WQF12" s="216"/>
      <c r="WQG12" s="216"/>
      <c r="WQH12" s="216"/>
      <c r="WQI12" s="216"/>
      <c r="WQJ12" s="216"/>
      <c r="WQK12" s="216"/>
      <c r="WQL12" s="120"/>
      <c r="WQM12" s="251"/>
      <c r="WQN12" s="144"/>
      <c r="WQO12" s="216"/>
      <c r="WQP12" s="216"/>
      <c r="WQQ12" s="216"/>
      <c r="WQR12" s="216"/>
      <c r="WQS12" s="216"/>
      <c r="WQT12" s="216"/>
      <c r="WQU12" s="216"/>
      <c r="WQV12" s="216"/>
      <c r="WQW12" s="216"/>
      <c r="WQX12" s="216"/>
      <c r="WQY12" s="120"/>
      <c r="WQZ12" s="251"/>
      <c r="WRA12" s="144"/>
      <c r="WRB12" s="216"/>
      <c r="WRC12" s="216"/>
      <c r="WRD12" s="216"/>
      <c r="WRE12" s="216"/>
      <c r="WRF12" s="216"/>
      <c r="WRG12" s="216"/>
      <c r="WRH12" s="216"/>
      <c r="WRI12" s="216"/>
      <c r="WRJ12" s="216"/>
      <c r="WRK12" s="216"/>
      <c r="WRL12" s="120"/>
      <c r="WRM12" s="251"/>
      <c r="WRN12" s="144"/>
      <c r="WRO12" s="216"/>
      <c r="WRP12" s="216"/>
      <c r="WRQ12" s="216"/>
      <c r="WRR12" s="216"/>
      <c r="WRS12" s="216"/>
      <c r="WRT12" s="216"/>
      <c r="WRU12" s="216"/>
      <c r="WRV12" s="216"/>
      <c r="WRW12" s="216"/>
      <c r="WRX12" s="216"/>
      <c r="WRY12" s="120"/>
      <c r="WRZ12" s="251"/>
      <c r="WSA12" s="144"/>
      <c r="WSB12" s="216"/>
      <c r="WSC12" s="216"/>
      <c r="WSD12" s="216"/>
      <c r="WSE12" s="216"/>
      <c r="WSF12" s="216"/>
      <c r="WSG12" s="216"/>
      <c r="WSH12" s="216"/>
      <c r="WSI12" s="216"/>
      <c r="WSJ12" s="216"/>
      <c r="WSK12" s="216"/>
      <c r="WSL12" s="120"/>
      <c r="WSM12" s="251"/>
      <c r="WSN12" s="144"/>
      <c r="WSO12" s="216"/>
      <c r="WSP12" s="216"/>
      <c r="WSQ12" s="216"/>
      <c r="WSR12" s="216"/>
      <c r="WSS12" s="216"/>
      <c r="WST12" s="216"/>
      <c r="WSU12" s="216"/>
      <c r="WSV12" s="216"/>
      <c r="WSW12" s="216"/>
      <c r="WSX12" s="216"/>
      <c r="WSY12" s="120"/>
      <c r="WSZ12" s="251"/>
      <c r="WTA12" s="144"/>
      <c r="WTB12" s="216"/>
      <c r="WTC12" s="216"/>
      <c r="WTD12" s="216"/>
      <c r="WTE12" s="216"/>
      <c r="WTF12" s="216"/>
      <c r="WTG12" s="216"/>
      <c r="WTH12" s="216"/>
      <c r="WTI12" s="216"/>
      <c r="WTJ12" s="216"/>
      <c r="WTK12" s="216"/>
      <c r="WTL12" s="120"/>
      <c r="WTM12" s="251"/>
      <c r="WTN12" s="144"/>
      <c r="WTO12" s="216"/>
      <c r="WTP12" s="216"/>
      <c r="WTQ12" s="216"/>
      <c r="WTR12" s="216"/>
      <c r="WTS12" s="216"/>
      <c r="WTT12" s="216"/>
      <c r="WTU12" s="216"/>
      <c r="WTV12" s="216"/>
      <c r="WTW12" s="216"/>
      <c r="WTX12" s="216"/>
      <c r="WTY12" s="120"/>
      <c r="WTZ12" s="251"/>
      <c r="WUA12" s="144"/>
      <c r="WUB12" s="216"/>
      <c r="WUC12" s="216"/>
      <c r="WUD12" s="216"/>
      <c r="WUE12" s="216"/>
      <c r="WUF12" s="216"/>
      <c r="WUG12" s="216"/>
      <c r="WUH12" s="216"/>
      <c r="WUI12" s="216"/>
      <c r="WUJ12" s="216"/>
      <c r="WUK12" s="216"/>
      <c r="WUL12" s="120"/>
      <c r="WUM12" s="251"/>
      <c r="WUN12" s="144"/>
      <c r="WUO12" s="216"/>
      <c r="WUP12" s="216"/>
      <c r="WUQ12" s="216"/>
      <c r="WUR12" s="216"/>
      <c r="WUS12" s="216"/>
      <c r="WUT12" s="216"/>
      <c r="WUU12" s="216"/>
      <c r="WUV12" s="216"/>
      <c r="WUW12" s="216"/>
      <c r="WUX12" s="216"/>
      <c r="WUY12" s="120"/>
      <c r="WUZ12" s="251"/>
      <c r="WVA12" s="144"/>
      <c r="WVB12" s="216"/>
      <c r="WVC12" s="216"/>
      <c r="WVD12" s="216"/>
      <c r="WVE12" s="216"/>
      <c r="WVF12" s="216"/>
      <c r="WVG12" s="216"/>
      <c r="WVH12" s="216"/>
      <c r="WVI12" s="216"/>
      <c r="WVJ12" s="216"/>
      <c r="WVK12" s="216"/>
      <c r="WVL12" s="120"/>
      <c r="WVM12" s="251"/>
      <c r="WVN12" s="144"/>
      <c r="WVO12" s="216"/>
      <c r="WVP12" s="216"/>
      <c r="WVQ12" s="216"/>
      <c r="WVR12" s="216"/>
      <c r="WVS12" s="216"/>
      <c r="WVT12" s="216"/>
      <c r="WVU12" s="216"/>
      <c r="WVV12" s="216"/>
      <c r="WVW12" s="216"/>
      <c r="WVX12" s="216"/>
      <c r="WVY12" s="120"/>
      <c r="WVZ12" s="251"/>
      <c r="WWA12" s="144"/>
      <c r="WWB12" s="216"/>
      <c r="WWC12" s="216"/>
      <c r="WWD12" s="216"/>
      <c r="WWE12" s="216"/>
      <c r="WWF12" s="216"/>
      <c r="WWG12" s="216"/>
      <c r="WWH12" s="216"/>
      <c r="WWI12" s="216"/>
      <c r="WWJ12" s="216"/>
      <c r="WWK12" s="216"/>
      <c r="WWL12" s="120"/>
      <c r="WWM12" s="251"/>
      <c r="WWN12" s="144"/>
      <c r="WWO12" s="216"/>
      <c r="WWP12" s="216"/>
      <c r="WWQ12" s="216"/>
      <c r="WWR12" s="216"/>
      <c r="WWS12" s="216"/>
      <c r="WWT12" s="216"/>
      <c r="WWU12" s="216"/>
      <c r="WWV12" s="216"/>
      <c r="WWW12" s="216"/>
      <c r="WWX12" s="216"/>
      <c r="WWY12" s="120"/>
      <c r="WWZ12" s="251"/>
      <c r="WXA12" s="144"/>
      <c r="WXB12" s="216"/>
      <c r="WXC12" s="216"/>
      <c r="WXD12" s="216"/>
      <c r="WXE12" s="216"/>
      <c r="WXF12" s="216"/>
      <c r="WXG12" s="216"/>
      <c r="WXH12" s="216"/>
      <c r="WXI12" s="216"/>
      <c r="WXJ12" s="216"/>
      <c r="WXK12" s="216"/>
      <c r="WXL12" s="120"/>
      <c r="WXM12" s="251"/>
      <c r="WXN12" s="144"/>
      <c r="WXO12" s="216"/>
      <c r="WXP12" s="216"/>
      <c r="WXQ12" s="216"/>
      <c r="WXR12" s="216"/>
      <c r="WXS12" s="216"/>
      <c r="WXT12" s="216"/>
      <c r="WXU12" s="216"/>
      <c r="WXV12" s="216"/>
      <c r="WXW12" s="216"/>
      <c r="WXX12" s="216"/>
      <c r="WXY12" s="120"/>
      <c r="WXZ12" s="251"/>
      <c r="WYA12" s="144"/>
      <c r="WYB12" s="216"/>
      <c r="WYC12" s="216"/>
      <c r="WYD12" s="216"/>
      <c r="WYE12" s="216"/>
      <c r="WYF12" s="216"/>
      <c r="WYG12" s="216"/>
      <c r="WYH12" s="216"/>
      <c r="WYI12" s="216"/>
      <c r="WYJ12" s="216"/>
      <c r="WYK12" s="216"/>
      <c r="WYL12" s="120"/>
      <c r="WYM12" s="251"/>
      <c r="WYN12" s="144"/>
      <c r="WYO12" s="216"/>
      <c r="WYP12" s="216"/>
      <c r="WYQ12" s="216"/>
      <c r="WYR12" s="216"/>
      <c r="WYS12" s="216"/>
      <c r="WYT12" s="216"/>
      <c r="WYU12" s="216"/>
      <c r="WYV12" s="216"/>
      <c r="WYW12" s="216"/>
      <c r="WYX12" s="216"/>
      <c r="WYY12" s="120"/>
      <c r="WYZ12" s="251"/>
      <c r="WZA12" s="144"/>
      <c r="WZB12" s="216"/>
      <c r="WZC12" s="216"/>
      <c r="WZD12" s="216"/>
      <c r="WZE12" s="216"/>
      <c r="WZF12" s="216"/>
      <c r="WZG12" s="216"/>
      <c r="WZH12" s="216"/>
      <c r="WZI12" s="216"/>
      <c r="WZJ12" s="216"/>
      <c r="WZK12" s="216"/>
      <c r="WZL12" s="120"/>
      <c r="WZM12" s="251"/>
      <c r="WZN12" s="144"/>
      <c r="WZO12" s="216"/>
      <c r="WZP12" s="216"/>
      <c r="WZQ12" s="216"/>
      <c r="WZR12" s="216"/>
      <c r="WZS12" s="216"/>
      <c r="WZT12" s="216"/>
      <c r="WZU12" s="216"/>
      <c r="WZV12" s="216"/>
      <c r="WZW12" s="216"/>
      <c r="WZX12" s="216"/>
      <c r="WZY12" s="120"/>
      <c r="WZZ12" s="251"/>
      <c r="XAA12" s="144"/>
      <c r="XAB12" s="216"/>
      <c r="XAC12" s="216"/>
      <c r="XAD12" s="216"/>
      <c r="XAE12" s="216"/>
      <c r="XAF12" s="216"/>
      <c r="XAG12" s="216"/>
      <c r="XAH12" s="216"/>
      <c r="XAI12" s="216"/>
      <c r="XAJ12" s="216"/>
      <c r="XAK12" s="216"/>
      <c r="XAL12" s="120"/>
      <c r="XAM12" s="251"/>
      <c r="XAN12" s="144"/>
      <c r="XAO12" s="216"/>
      <c r="XAP12" s="216"/>
      <c r="XAQ12" s="216"/>
      <c r="XAR12" s="216"/>
      <c r="XAS12" s="216"/>
      <c r="XAT12" s="216"/>
      <c r="XAU12" s="216"/>
      <c r="XAV12" s="216"/>
      <c r="XAW12" s="216"/>
      <c r="XAX12" s="216"/>
      <c r="XAY12" s="120"/>
      <c r="XAZ12" s="251"/>
      <c r="XBA12" s="144"/>
      <c r="XBB12" s="216"/>
      <c r="XBC12" s="216"/>
      <c r="XBD12" s="216"/>
      <c r="XBE12" s="216"/>
      <c r="XBF12" s="216"/>
      <c r="XBG12" s="216"/>
      <c r="XBH12" s="216"/>
      <c r="XBI12" s="216"/>
      <c r="XBJ12" s="216"/>
      <c r="XBK12" s="216"/>
      <c r="XBL12" s="120"/>
      <c r="XBM12" s="251"/>
      <c r="XBN12" s="144"/>
      <c r="XBO12" s="216"/>
      <c r="XBP12" s="216"/>
      <c r="XBQ12" s="216"/>
      <c r="XBR12" s="216"/>
      <c r="XBS12" s="216"/>
      <c r="XBT12" s="216"/>
      <c r="XBU12" s="216"/>
      <c r="XBV12" s="216"/>
      <c r="XBW12" s="216"/>
      <c r="XBX12" s="216"/>
      <c r="XBY12" s="120"/>
      <c r="XBZ12" s="251"/>
      <c r="XCA12" s="144"/>
      <c r="XCB12" s="216"/>
      <c r="XCC12" s="216"/>
      <c r="XCD12" s="216"/>
      <c r="XCE12" s="216"/>
      <c r="XCF12" s="216"/>
      <c r="XCG12" s="216"/>
      <c r="XCH12" s="216"/>
      <c r="XCI12" s="216"/>
      <c r="XCJ12" s="216"/>
      <c r="XCK12" s="216"/>
      <c r="XCL12" s="120"/>
      <c r="XCM12" s="251"/>
      <c r="XCN12" s="144"/>
      <c r="XCO12" s="216"/>
      <c r="XCP12" s="216"/>
      <c r="XCQ12" s="216"/>
      <c r="XCR12" s="216"/>
      <c r="XCS12" s="216"/>
      <c r="XCT12" s="216"/>
      <c r="XCU12" s="216"/>
      <c r="XCV12" s="216"/>
      <c r="XCW12" s="216"/>
      <c r="XCX12" s="216"/>
      <c r="XCY12" s="120"/>
      <c r="XCZ12" s="251"/>
      <c r="XDA12" s="144"/>
      <c r="XDB12" s="216"/>
      <c r="XDC12" s="216"/>
      <c r="XDD12" s="216"/>
      <c r="XDE12" s="216"/>
      <c r="XDF12" s="216"/>
      <c r="XDG12" s="216"/>
      <c r="XDH12" s="216"/>
      <c r="XDI12" s="216"/>
      <c r="XDJ12" s="216"/>
      <c r="XDK12" s="216"/>
      <c r="XDL12" s="120"/>
      <c r="XDM12" s="251"/>
      <c r="XDN12" s="144"/>
      <c r="XDO12" s="216"/>
      <c r="XDP12" s="216"/>
      <c r="XDQ12" s="216"/>
      <c r="XDR12" s="216"/>
      <c r="XDS12" s="216"/>
      <c r="XDT12" s="216"/>
      <c r="XDU12" s="216"/>
      <c r="XDV12" s="216"/>
      <c r="XDW12" s="216"/>
      <c r="XDX12" s="216"/>
      <c r="XDY12" s="120"/>
      <c r="XDZ12" s="251"/>
      <c r="XEA12" s="144"/>
      <c r="XEB12" s="216"/>
      <c r="XEC12" s="216"/>
      <c r="XED12" s="216"/>
      <c r="XEE12" s="216"/>
      <c r="XEF12" s="216"/>
      <c r="XEG12" s="216"/>
      <c r="XEH12" s="216"/>
      <c r="XEI12" s="216"/>
      <c r="XEJ12" s="216"/>
      <c r="XEK12" s="216"/>
      <c r="XEL12" s="120"/>
      <c r="XEM12" s="251"/>
      <c r="XEN12" s="144"/>
      <c r="XEO12" s="216"/>
      <c r="XEP12" s="216"/>
      <c r="XEQ12" s="216"/>
      <c r="XER12" s="216"/>
      <c r="XES12" s="216"/>
      <c r="XET12" s="216"/>
      <c r="XEU12" s="216"/>
      <c r="XEV12" s="216"/>
      <c r="XEW12" s="216"/>
      <c r="XEX12" s="216"/>
      <c r="XEY12" s="120"/>
      <c r="XEZ12" s="251"/>
      <c r="XFA12" s="144"/>
      <c r="XFB12" s="216"/>
      <c r="XFC12" s="216"/>
      <c r="XFD12" s="216"/>
    </row>
    <row r="13" spans="1:16384" s="201" customFormat="1" ht="15" x14ac:dyDescent="0.2">
      <c r="A13" s="123"/>
      <c r="B13" s="328"/>
      <c r="C13" s="216"/>
      <c r="D13" s="216"/>
      <c r="E13" s="216"/>
      <c r="F13" s="216"/>
      <c r="G13" s="216"/>
      <c r="H13" s="216"/>
      <c r="I13" s="216"/>
      <c r="J13" s="216"/>
      <c r="K13" s="216"/>
      <c r="L13" s="216"/>
      <c r="M13" s="216"/>
      <c r="N13" s="327"/>
      <c r="O13" s="200"/>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c r="BD13" s="200"/>
      <c r="BE13" s="200"/>
      <c r="BF13" s="200"/>
      <c r="BG13" s="200"/>
      <c r="BH13" s="200"/>
    </row>
    <row r="14" spans="1:16384" s="201" customFormat="1" ht="15.75" x14ac:dyDescent="0.25">
      <c r="A14" s="123"/>
      <c r="B14" s="328"/>
      <c r="C14" s="181"/>
      <c r="D14" s="164"/>
      <c r="E14" s="111"/>
      <c r="F14" s="111"/>
      <c r="G14" s="154"/>
      <c r="H14" s="111" t="s">
        <v>206</v>
      </c>
      <c r="I14" s="154"/>
      <c r="J14" s="154"/>
      <c r="K14" s="154"/>
      <c r="M14" s="216"/>
      <c r="N14" s="327"/>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row>
    <row r="15" spans="1:16384" s="201" customFormat="1" ht="15.75" x14ac:dyDescent="0.25">
      <c r="A15" s="123"/>
      <c r="B15" s="328"/>
      <c r="C15" s="181"/>
      <c r="D15" s="164"/>
      <c r="E15" s="111"/>
      <c r="F15" s="111"/>
      <c r="G15" s="154"/>
      <c r="H15" s="111"/>
      <c r="I15" s="154"/>
      <c r="J15" s="154"/>
      <c r="K15" s="154"/>
      <c r="L15" s="154"/>
      <c r="M15" s="216"/>
      <c r="N15" s="327"/>
      <c r="O15" s="200"/>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c r="BA15" s="200"/>
      <c r="BB15" s="200"/>
      <c r="BC15" s="200"/>
      <c r="BD15" s="200"/>
      <c r="BE15" s="200"/>
      <c r="BF15" s="200"/>
      <c r="BG15" s="200"/>
      <c r="BH15" s="200"/>
    </row>
    <row r="16" spans="1:16384" s="201" customFormat="1" ht="15.75" x14ac:dyDescent="0.25">
      <c r="A16" s="123"/>
      <c r="B16" s="328"/>
      <c r="C16" s="181"/>
      <c r="D16" s="164"/>
      <c r="E16" s="111"/>
      <c r="F16" s="111"/>
      <c r="G16" s="154"/>
      <c r="H16" s="111"/>
      <c r="I16" s="154"/>
      <c r="J16" s="154"/>
      <c r="K16" s="154"/>
      <c r="L16" s="154"/>
      <c r="M16" s="216"/>
      <c r="N16" s="327"/>
      <c r="O16" s="200"/>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c r="BA16" s="200"/>
      <c r="BB16" s="200"/>
      <c r="BC16" s="200"/>
      <c r="BD16" s="200"/>
      <c r="BE16" s="200"/>
      <c r="BF16" s="200"/>
      <c r="BG16" s="200"/>
      <c r="BH16" s="200"/>
    </row>
    <row r="17" spans="1:60" s="201" customFormat="1" ht="15" x14ac:dyDescent="0.2">
      <c r="A17" s="123"/>
      <c r="B17" s="328"/>
      <c r="C17" s="116"/>
      <c r="D17" s="116"/>
      <c r="E17" s="116"/>
      <c r="F17" s="116"/>
      <c r="G17" s="116"/>
      <c r="H17" s="116"/>
      <c r="I17" s="116"/>
      <c r="J17" s="116"/>
      <c r="K17" s="116"/>
      <c r="L17" s="116"/>
      <c r="M17" s="116"/>
      <c r="N17" s="327"/>
      <c r="O17" s="200"/>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c r="BA17" s="200"/>
      <c r="BB17" s="200"/>
      <c r="BC17" s="200"/>
      <c r="BD17" s="200"/>
      <c r="BE17" s="200"/>
      <c r="BF17" s="200"/>
      <c r="BG17" s="200"/>
      <c r="BH17" s="200"/>
    </row>
    <row r="18" spans="1:60" s="234" customFormat="1" ht="36" x14ac:dyDescent="0.2">
      <c r="A18" s="123"/>
      <c r="B18" s="361"/>
      <c r="C18" s="134" t="s">
        <v>149</v>
      </c>
      <c r="D18" s="134" t="s">
        <v>150</v>
      </c>
      <c r="E18" s="135" t="s">
        <v>180</v>
      </c>
      <c r="F18" s="135" t="s">
        <v>760</v>
      </c>
      <c r="G18" s="135" t="s">
        <v>15</v>
      </c>
      <c r="H18" s="135" t="s">
        <v>525</v>
      </c>
      <c r="I18" s="135" t="s">
        <v>16</v>
      </c>
      <c r="J18" s="135" t="s">
        <v>153</v>
      </c>
      <c r="K18" s="134" t="s">
        <v>526</v>
      </c>
      <c r="L18" s="136" t="s">
        <v>725</v>
      </c>
      <c r="M18" s="137" t="s">
        <v>233</v>
      </c>
      <c r="N18" s="362"/>
      <c r="O18" s="233"/>
      <c r="P18" s="233"/>
      <c r="Q18" s="1452" t="s">
        <v>450</v>
      </c>
      <c r="R18" s="233"/>
      <c r="S18" s="233"/>
      <c r="T18" s="233"/>
      <c r="U18" s="233"/>
      <c r="V18" s="233"/>
      <c r="W18" s="233"/>
      <c r="X18" s="1048"/>
      <c r="Y18" s="200"/>
      <c r="Z18" s="233"/>
      <c r="AA18" s="233"/>
      <c r="AB18" s="233"/>
      <c r="AC18" s="233"/>
      <c r="AD18" s="233"/>
      <c r="AE18" s="200"/>
      <c r="AF18" s="233"/>
      <c r="AG18" s="233"/>
      <c r="AH18" s="233"/>
      <c r="AI18" s="233"/>
      <c r="AJ18" s="233"/>
      <c r="AK18" s="233"/>
      <c r="AL18" s="233"/>
      <c r="AM18" s="233"/>
      <c r="AN18" s="233"/>
      <c r="AO18" s="233"/>
      <c r="AP18" s="233"/>
      <c r="AQ18" s="233"/>
      <c r="AR18" s="233"/>
      <c r="AS18" s="233"/>
      <c r="AT18" s="233"/>
      <c r="AU18" s="233"/>
      <c r="AV18" s="233"/>
      <c r="AW18" s="233"/>
      <c r="AX18" s="233"/>
      <c r="AY18" s="233"/>
      <c r="AZ18" s="233"/>
      <c r="BA18" s="233"/>
      <c r="BB18" s="233"/>
      <c r="BC18" s="233"/>
      <c r="BD18" s="233"/>
      <c r="BE18" s="233"/>
      <c r="BF18" s="233"/>
      <c r="BG18" s="233"/>
      <c r="BH18" s="233"/>
    </row>
    <row r="19" spans="1:60" s="234" customFormat="1" ht="12" customHeight="1" x14ac:dyDescent="0.2">
      <c r="A19" s="123"/>
      <c r="B19" s="361"/>
      <c r="C19" s="1409" t="str">
        <f>'WK1 - Identification'!$E$16</f>
        <v>Gosford</v>
      </c>
      <c r="D19" s="1409"/>
      <c r="E19" s="1410"/>
      <c r="F19" s="1410"/>
      <c r="G19" s="1410"/>
      <c r="H19" s="1410"/>
      <c r="I19" s="1410"/>
      <c r="J19" s="1410"/>
      <c r="K19" s="1409"/>
      <c r="L19" s="1411"/>
      <c r="M19" s="1409"/>
      <c r="N19" s="362"/>
      <c r="O19" s="233"/>
      <c r="P19" s="233"/>
      <c r="Q19" s="1447"/>
      <c r="R19" s="233"/>
      <c r="S19" s="233"/>
      <c r="T19" s="233"/>
      <c r="U19" s="233"/>
      <c r="V19" s="233"/>
      <c r="W19" s="233"/>
      <c r="X19" s="1048"/>
      <c r="Y19" s="200"/>
      <c r="Z19" s="233"/>
      <c r="AA19" s="233"/>
      <c r="AB19" s="233"/>
      <c r="AC19" s="233"/>
      <c r="AD19" s="233"/>
      <c r="AE19" s="200"/>
      <c r="AF19" s="233"/>
      <c r="AG19" s="233"/>
      <c r="AH19" s="233"/>
      <c r="AI19" s="233"/>
      <c r="AJ19" s="233"/>
      <c r="AK19" s="233"/>
      <c r="AL19" s="233"/>
      <c r="AM19" s="233"/>
      <c r="AN19" s="233"/>
      <c r="AO19" s="233"/>
      <c r="AP19" s="233"/>
      <c r="AQ19" s="233"/>
      <c r="AR19" s="233"/>
      <c r="AS19" s="233"/>
      <c r="AT19" s="233"/>
      <c r="AU19" s="233"/>
      <c r="AV19" s="233"/>
      <c r="AW19" s="233"/>
      <c r="AX19" s="233"/>
      <c r="AY19" s="233"/>
      <c r="AZ19" s="233"/>
      <c r="BA19" s="233"/>
      <c r="BB19" s="233"/>
      <c r="BC19" s="233"/>
      <c r="BD19" s="233"/>
      <c r="BE19" s="233"/>
      <c r="BF19" s="233"/>
      <c r="BG19" s="233"/>
      <c r="BH19" s="233"/>
    </row>
    <row r="20" spans="1:60" s="115" customFormat="1" thickBot="1" x14ac:dyDescent="0.25">
      <c r="A20" s="123"/>
      <c r="B20" s="357"/>
      <c r="C20" s="883" t="s">
        <v>157</v>
      </c>
      <c r="D20" s="1640" t="str">
        <f>IF('WK2 - Notional General Income'!D20="","",'WK2 - Notional General Income'!D20)</f>
        <v>Ordinary</v>
      </c>
      <c r="E20" s="885">
        <v>70048</v>
      </c>
      <c r="F20" s="886">
        <v>0.34276109999999999</v>
      </c>
      <c r="G20" s="884"/>
      <c r="H20" s="887" t="str">
        <f>IF(G20="",".",E20*G20/M20)</f>
        <v>.</v>
      </c>
      <c r="I20" s="884">
        <v>565</v>
      </c>
      <c r="J20" s="885">
        <v>9297</v>
      </c>
      <c r="K20" s="885">
        <v>28708133855</v>
      </c>
      <c r="L20" s="885">
        <v>811839635</v>
      </c>
      <c r="M20" s="888">
        <f t="shared" ref="M20:M63" si="0">IF(E20="",".",IF(G20&lt;&gt;"",G20*E20+K20*(F20/100),(K20-L20)*(F20/100)+I20*J20))</f>
        <v>100870449.92770842</v>
      </c>
      <c r="N20" s="372"/>
      <c r="O20" s="118"/>
      <c r="P20" s="113"/>
      <c r="Q20" s="1448" t="str">
        <f>C19&amp;C20</f>
        <v>GosfordResidential</v>
      </c>
      <c r="R20" s="1374"/>
      <c r="S20" s="113"/>
      <c r="T20" s="113"/>
      <c r="U20" s="113"/>
      <c r="V20" s="113"/>
      <c r="W20" s="113"/>
      <c r="X20" s="113"/>
      <c r="Y20" s="113"/>
      <c r="Z20" s="113"/>
      <c r="AA20" s="113"/>
      <c r="AB20" s="113"/>
      <c r="AC20" s="113"/>
      <c r="AD20" s="113"/>
      <c r="AE20" s="113"/>
      <c r="AF20" s="113"/>
      <c r="AG20" s="113"/>
      <c r="AH20" s="113"/>
      <c r="AI20" s="113"/>
      <c r="AJ20" s="113"/>
      <c r="AK20" s="113"/>
      <c r="AL20" s="113"/>
    </row>
    <row r="21" spans="1:60" s="115" customFormat="1" thickTop="1" x14ac:dyDescent="0.2">
      <c r="A21" s="123"/>
      <c r="B21" s="357"/>
      <c r="C21" s="883" t="s">
        <v>157</v>
      </c>
      <c r="D21" s="1641" t="str">
        <f>IF('WK2 - Notional General Income'!D21="","",'WK2 - Notional General Income'!D21)</f>
        <v>Flood</v>
      </c>
      <c r="E21" s="885">
        <v>34</v>
      </c>
      <c r="F21" s="886">
        <v>0.34276109999999999</v>
      </c>
      <c r="G21" s="884"/>
      <c r="H21" s="887" t="str">
        <f t="shared" ref="H21:H145" si="1">IF(G21="",".",E21*G21/M21)</f>
        <v>.</v>
      </c>
      <c r="I21" s="884">
        <v>565</v>
      </c>
      <c r="J21" s="885">
        <v>29</v>
      </c>
      <c r="K21" s="885">
        <v>3046900</v>
      </c>
      <c r="L21" s="885">
        <v>1299900</v>
      </c>
      <c r="M21" s="888">
        <f t="shared" si="0"/>
        <v>22373.036416999999</v>
      </c>
      <c r="N21" s="372"/>
      <c r="O21" s="118"/>
      <c r="P21" s="113"/>
      <c r="Q21" s="1449" t="str">
        <f>Q20</f>
        <v>GosfordResidential</v>
      </c>
      <c r="R21" s="113"/>
      <c r="S21" s="113"/>
      <c r="T21" s="113"/>
      <c r="U21" s="113"/>
      <c r="V21" s="113"/>
      <c r="W21" s="113"/>
      <c r="X21" s="113"/>
      <c r="Y21" s="113"/>
      <c r="Z21" s="113"/>
      <c r="AA21" s="113"/>
      <c r="AB21" s="113"/>
      <c r="AC21" s="113"/>
      <c r="AD21" s="113"/>
      <c r="AE21" s="113"/>
      <c r="AF21" s="113"/>
      <c r="AG21" s="113"/>
      <c r="AH21" s="113"/>
      <c r="AI21" s="113"/>
      <c r="AJ21" s="113"/>
      <c r="AK21" s="113"/>
      <c r="AL21" s="113"/>
    </row>
    <row r="22" spans="1:60" s="115" customFormat="1" ht="12" x14ac:dyDescent="0.2">
      <c r="A22" s="123"/>
      <c r="B22" s="357"/>
      <c r="C22" s="883" t="s">
        <v>157</v>
      </c>
      <c r="D22" s="1641" t="str">
        <f>IF('WK2 - Notional General Income'!D22="","",'WK2 - Notional General Income'!D22)</f>
        <v/>
      </c>
      <c r="E22" s="885"/>
      <c r="F22" s="886"/>
      <c r="G22" s="884"/>
      <c r="H22" s="887" t="str">
        <f t="shared" si="1"/>
        <v>.</v>
      </c>
      <c r="I22" s="884"/>
      <c r="J22" s="885"/>
      <c r="K22" s="885"/>
      <c r="L22" s="885"/>
      <c r="M22" s="888" t="str">
        <f t="shared" si="0"/>
        <v>.</v>
      </c>
      <c r="N22" s="372"/>
      <c r="O22" s="118"/>
      <c r="P22" s="113"/>
      <c r="Q22" s="1449" t="str">
        <f t="shared" ref="Q22:Q27" si="2">Q21</f>
        <v>GosfordResidential</v>
      </c>
      <c r="R22" s="113"/>
      <c r="S22" s="113"/>
      <c r="T22" s="113"/>
      <c r="U22" s="113"/>
      <c r="V22" s="113"/>
      <c r="W22" s="113"/>
      <c r="X22" s="113"/>
      <c r="Y22" s="113"/>
      <c r="Z22" s="113"/>
      <c r="AA22" s="113"/>
      <c r="AB22" s="113"/>
      <c r="AC22" s="113"/>
      <c r="AD22" s="113"/>
      <c r="AE22" s="113"/>
      <c r="AF22" s="113"/>
      <c r="AG22" s="113"/>
      <c r="AH22" s="113"/>
      <c r="AI22" s="113"/>
      <c r="AJ22" s="113"/>
      <c r="AK22" s="113"/>
      <c r="AL22" s="113"/>
    </row>
    <row r="23" spans="1:60" s="115" customFormat="1" ht="12" x14ac:dyDescent="0.2">
      <c r="A23" s="123"/>
      <c r="B23" s="357"/>
      <c r="C23" s="883" t="s">
        <v>157</v>
      </c>
      <c r="D23" s="1641" t="str">
        <f>IF('WK2 - Notional General Income'!D23="","",'WK2 - Notional General Income'!D23)</f>
        <v/>
      </c>
      <c r="E23" s="885"/>
      <c r="F23" s="886"/>
      <c r="G23" s="884"/>
      <c r="H23" s="887" t="str">
        <f t="shared" si="1"/>
        <v>.</v>
      </c>
      <c r="I23" s="884"/>
      <c r="J23" s="885"/>
      <c r="K23" s="885"/>
      <c r="L23" s="885"/>
      <c r="M23" s="888" t="str">
        <f t="shared" si="0"/>
        <v>.</v>
      </c>
      <c r="N23" s="372"/>
      <c r="O23" s="113"/>
      <c r="P23" s="113"/>
      <c r="Q23" s="1449" t="str">
        <f t="shared" si="2"/>
        <v>GosfordResidential</v>
      </c>
      <c r="R23" s="113"/>
      <c r="S23" s="113"/>
      <c r="T23" s="113"/>
      <c r="U23" s="113"/>
      <c r="V23" s="113"/>
      <c r="W23" s="113"/>
      <c r="X23" s="113"/>
      <c r="Y23" s="113"/>
      <c r="Z23" s="113"/>
      <c r="AA23" s="113"/>
      <c r="AB23" s="113"/>
      <c r="AC23" s="113"/>
      <c r="AD23" s="113"/>
      <c r="AE23" s="113"/>
      <c r="AF23" s="113"/>
      <c r="AG23" s="113"/>
      <c r="AH23" s="113"/>
      <c r="AI23" s="113"/>
      <c r="AJ23" s="113"/>
      <c r="AK23" s="113"/>
      <c r="AL23" s="113"/>
    </row>
    <row r="24" spans="1:60" s="115" customFormat="1" ht="12" x14ac:dyDescent="0.2">
      <c r="A24" s="123"/>
      <c r="B24" s="357"/>
      <c r="C24" s="883" t="s">
        <v>157</v>
      </c>
      <c r="D24" s="1641" t="str">
        <f>IF('WK2 - Notional General Income'!D24="","",'WK2 - Notional General Income'!D24)</f>
        <v/>
      </c>
      <c r="E24" s="885"/>
      <c r="F24" s="886"/>
      <c r="G24" s="884"/>
      <c r="H24" s="887" t="str">
        <f t="shared" si="1"/>
        <v>.</v>
      </c>
      <c r="I24" s="884"/>
      <c r="J24" s="885"/>
      <c r="K24" s="885"/>
      <c r="L24" s="885"/>
      <c r="M24" s="888" t="str">
        <f t="shared" si="0"/>
        <v>.</v>
      </c>
      <c r="N24" s="372"/>
      <c r="O24" s="113"/>
      <c r="P24" s="113"/>
      <c r="Q24" s="1449" t="str">
        <f t="shared" si="2"/>
        <v>GosfordResidential</v>
      </c>
      <c r="R24" s="113"/>
      <c r="S24" s="113"/>
      <c r="T24" s="113"/>
      <c r="U24" s="113"/>
      <c r="V24" s="113"/>
      <c r="W24" s="113"/>
      <c r="X24" s="113"/>
      <c r="Y24" s="113"/>
      <c r="Z24" s="113"/>
      <c r="AA24" s="113"/>
      <c r="AB24" s="113"/>
      <c r="AC24" s="113"/>
      <c r="AD24" s="113"/>
      <c r="AE24" s="113"/>
      <c r="AF24" s="113"/>
      <c r="AG24" s="113"/>
      <c r="AH24" s="113"/>
      <c r="AI24" s="113"/>
      <c r="AJ24" s="113"/>
      <c r="AK24" s="113"/>
      <c r="AL24" s="113"/>
    </row>
    <row r="25" spans="1:60" s="115" customFormat="1" ht="12" x14ac:dyDescent="0.2">
      <c r="A25" s="123"/>
      <c r="B25" s="357"/>
      <c r="C25" s="883" t="s">
        <v>157</v>
      </c>
      <c r="D25" s="1641" t="str">
        <f>IF('WK2 - Notional General Income'!D25="","",'WK2 - Notional General Income'!D25)</f>
        <v/>
      </c>
      <c r="E25" s="885"/>
      <c r="F25" s="889"/>
      <c r="G25" s="889"/>
      <c r="H25" s="887" t="str">
        <f t="shared" si="1"/>
        <v>.</v>
      </c>
      <c r="I25" s="884"/>
      <c r="J25" s="885"/>
      <c r="K25" s="885"/>
      <c r="L25" s="885"/>
      <c r="M25" s="888" t="str">
        <f t="shared" si="0"/>
        <v>.</v>
      </c>
      <c r="N25" s="372"/>
      <c r="O25" s="113"/>
      <c r="P25" s="113"/>
      <c r="Q25" s="1449" t="str">
        <f t="shared" si="2"/>
        <v>GosfordResidential</v>
      </c>
      <c r="R25" s="113"/>
      <c r="S25" s="113"/>
      <c r="T25" s="113"/>
      <c r="U25" s="113"/>
      <c r="V25" s="113"/>
      <c r="W25" s="113"/>
      <c r="X25" s="113"/>
      <c r="Y25" s="113"/>
      <c r="Z25" s="113"/>
      <c r="AA25" s="113"/>
      <c r="AB25" s="113"/>
      <c r="AC25" s="113"/>
      <c r="AD25" s="113"/>
      <c r="AE25" s="113"/>
      <c r="AF25" s="113"/>
      <c r="AG25" s="113"/>
      <c r="AH25" s="113"/>
      <c r="AI25" s="113"/>
      <c r="AJ25" s="113"/>
      <c r="AK25" s="113"/>
      <c r="AL25" s="113"/>
    </row>
    <row r="26" spans="1:60" s="115" customFormat="1" ht="12" x14ac:dyDescent="0.2">
      <c r="A26" s="123"/>
      <c r="B26" s="357"/>
      <c r="C26" s="883" t="s">
        <v>157</v>
      </c>
      <c r="D26" s="1641" t="str">
        <f>IF('WK2 - Notional General Income'!D26="","",'WK2 - Notional General Income'!D26)</f>
        <v/>
      </c>
      <c r="E26" s="885"/>
      <c r="F26" s="889"/>
      <c r="G26" s="889"/>
      <c r="H26" s="887" t="str">
        <f t="shared" si="1"/>
        <v>.</v>
      </c>
      <c r="I26" s="884"/>
      <c r="J26" s="885"/>
      <c r="K26" s="885"/>
      <c r="L26" s="885"/>
      <c r="M26" s="888" t="str">
        <f t="shared" si="0"/>
        <v>.</v>
      </c>
      <c r="N26" s="372"/>
      <c r="O26" s="113"/>
      <c r="P26" s="113"/>
      <c r="Q26" s="1449" t="str">
        <f t="shared" si="2"/>
        <v>GosfordResidential</v>
      </c>
      <c r="R26" s="113"/>
      <c r="S26" s="113"/>
      <c r="T26" s="113"/>
      <c r="U26" s="113"/>
      <c r="V26" s="113"/>
      <c r="W26" s="113"/>
      <c r="X26" s="113"/>
      <c r="Y26" s="113"/>
      <c r="Z26" s="113"/>
      <c r="AA26" s="113"/>
      <c r="AB26" s="113"/>
      <c r="AC26" s="113"/>
      <c r="AD26" s="113"/>
      <c r="AE26" s="113"/>
      <c r="AF26" s="113"/>
      <c r="AG26" s="113"/>
      <c r="AH26" s="113"/>
      <c r="AI26" s="113"/>
      <c r="AJ26" s="113"/>
      <c r="AK26" s="113"/>
      <c r="AL26" s="113"/>
    </row>
    <row r="27" spans="1:60" s="115" customFormat="1" ht="12" x14ac:dyDescent="0.2">
      <c r="A27" s="123"/>
      <c r="B27" s="357"/>
      <c r="C27" s="883" t="s">
        <v>157</v>
      </c>
      <c r="D27" s="1641" t="str">
        <f>IF('WK2 - Notional General Income'!D27="","",'WK2 - Notional General Income'!D27)</f>
        <v/>
      </c>
      <c r="E27" s="885"/>
      <c r="F27" s="886"/>
      <c r="G27" s="884"/>
      <c r="H27" s="887" t="str">
        <f t="shared" si="1"/>
        <v>.</v>
      </c>
      <c r="I27" s="884"/>
      <c r="J27" s="885"/>
      <c r="K27" s="885"/>
      <c r="L27" s="885"/>
      <c r="M27" s="888" t="str">
        <f t="shared" si="0"/>
        <v>.</v>
      </c>
      <c r="N27" s="372"/>
      <c r="O27" s="1374"/>
      <c r="P27" s="113"/>
      <c r="Q27" s="1449" t="str">
        <f t="shared" si="2"/>
        <v>GosfordResidential</v>
      </c>
      <c r="R27" s="113"/>
      <c r="S27" s="113"/>
      <c r="T27" s="113"/>
      <c r="U27" s="113"/>
      <c r="V27" s="113"/>
      <c r="W27" s="113"/>
      <c r="X27" s="113"/>
      <c r="Y27" s="113"/>
      <c r="Z27" s="113"/>
      <c r="AA27" s="113"/>
      <c r="AB27" s="113"/>
      <c r="AC27" s="113"/>
      <c r="AD27" s="113"/>
      <c r="AE27" s="113"/>
      <c r="AF27" s="113"/>
      <c r="AG27" s="113"/>
      <c r="AH27" s="113"/>
      <c r="AI27" s="113"/>
      <c r="AJ27" s="113"/>
      <c r="AK27" s="113"/>
      <c r="AL27" s="113"/>
    </row>
    <row r="28" spans="1:60" s="119" customFormat="1" ht="12" customHeight="1" x14ac:dyDescent="0.2">
      <c r="A28" s="123"/>
      <c r="B28" s="371"/>
      <c r="C28" s="1409" t="str">
        <f>'WK1 - Identification'!$E$17</f>
        <v>Wyong</v>
      </c>
      <c r="D28" s="1409"/>
      <c r="E28" s="1410"/>
      <c r="F28" s="1410"/>
      <c r="G28" s="1410"/>
      <c r="H28" s="1410"/>
      <c r="I28" s="1410"/>
      <c r="J28" s="1410"/>
      <c r="K28" s="1409"/>
      <c r="L28" s="1411"/>
      <c r="M28" s="1409"/>
      <c r="N28" s="656"/>
      <c r="O28" s="118"/>
      <c r="P28" s="118"/>
      <c r="Q28" s="1447"/>
      <c r="R28" s="118"/>
      <c r="S28" s="118"/>
      <c r="T28" s="118"/>
      <c r="U28" s="118"/>
      <c r="V28" s="118"/>
      <c r="W28" s="118"/>
      <c r="X28" s="118"/>
      <c r="Y28" s="118"/>
      <c r="Z28" s="118"/>
      <c r="AA28" s="118"/>
      <c r="AB28" s="118"/>
      <c r="AC28" s="118"/>
      <c r="AD28" s="118"/>
      <c r="AE28" s="118"/>
      <c r="AF28" s="118"/>
      <c r="AG28" s="118"/>
      <c r="AH28" s="118"/>
      <c r="AI28" s="118"/>
      <c r="AJ28" s="118"/>
      <c r="AK28" s="118"/>
      <c r="AL28" s="118"/>
    </row>
    <row r="29" spans="1:60" s="115" customFormat="1" thickBot="1" x14ac:dyDescent="0.25">
      <c r="A29" s="123"/>
      <c r="B29" s="357"/>
      <c r="C29" s="883" t="s">
        <v>157</v>
      </c>
      <c r="D29" s="1641" t="str">
        <f>IF('WK2 - Notional General Income'!D29="","",'WK2 - Notional General Income'!D29)</f>
        <v>Ordinary</v>
      </c>
      <c r="E29" s="885">
        <v>65056</v>
      </c>
      <c r="F29" s="886">
        <v>0.34276109999999999</v>
      </c>
      <c r="G29" s="884"/>
      <c r="H29" s="887" t="str">
        <f t="shared" si="1"/>
        <v>.</v>
      </c>
      <c r="I29" s="884">
        <v>565</v>
      </c>
      <c r="J29" s="885">
        <v>6621</v>
      </c>
      <c r="K29" s="885">
        <v>20045341532</v>
      </c>
      <c r="L29" s="885">
        <v>535919086</v>
      </c>
      <c r="M29" s="888">
        <f t="shared" si="0"/>
        <v>70611575.979556501</v>
      </c>
      <c r="N29" s="372"/>
      <c r="O29" s="113"/>
      <c r="P29" s="113"/>
      <c r="Q29" s="1448" t="str">
        <f>C28&amp;C29</f>
        <v>WyongResidential</v>
      </c>
      <c r="R29" s="113"/>
      <c r="S29" s="113"/>
      <c r="T29" s="113"/>
      <c r="U29" s="113"/>
      <c r="V29" s="113"/>
      <c r="W29" s="113"/>
      <c r="X29" s="113"/>
      <c r="Y29" s="113"/>
      <c r="Z29" s="113"/>
      <c r="AA29" s="113"/>
      <c r="AB29" s="113"/>
      <c r="AC29" s="113"/>
      <c r="AD29" s="113"/>
      <c r="AE29" s="113"/>
      <c r="AF29" s="113"/>
      <c r="AG29" s="113"/>
      <c r="AH29" s="113"/>
      <c r="AI29" s="113"/>
      <c r="AJ29" s="113"/>
      <c r="AK29" s="113"/>
      <c r="AL29" s="113"/>
    </row>
    <row r="30" spans="1:60" s="115" customFormat="1" thickTop="1" x14ac:dyDescent="0.2">
      <c r="A30" s="123"/>
      <c r="B30" s="357"/>
      <c r="C30" s="883" t="s">
        <v>157</v>
      </c>
      <c r="D30" s="1641" t="str">
        <f>IF('WK2 - Notional General Income'!D30="","",'WK2 - Notional General Income'!D30)</f>
        <v/>
      </c>
      <c r="E30" s="885"/>
      <c r="F30" s="886"/>
      <c r="G30" s="884"/>
      <c r="H30" s="887" t="str">
        <f t="shared" si="1"/>
        <v>.</v>
      </c>
      <c r="I30" s="884"/>
      <c r="J30" s="885"/>
      <c r="K30" s="885"/>
      <c r="L30" s="885"/>
      <c r="M30" s="888" t="str">
        <f t="shared" si="0"/>
        <v>.</v>
      </c>
      <c r="N30" s="372"/>
      <c r="O30" s="113"/>
      <c r="P30" s="113"/>
      <c r="Q30" s="1449" t="str">
        <f>Q29</f>
        <v>WyongResidential</v>
      </c>
      <c r="R30" s="113"/>
      <c r="S30" s="113"/>
      <c r="T30" s="113"/>
      <c r="U30" s="113"/>
      <c r="V30" s="113"/>
      <c r="W30" s="113"/>
      <c r="X30" s="113"/>
      <c r="Y30" s="113"/>
      <c r="Z30" s="113"/>
      <c r="AA30" s="113"/>
      <c r="AB30" s="113"/>
      <c r="AC30" s="113"/>
      <c r="AD30" s="113"/>
      <c r="AE30" s="113"/>
      <c r="AF30" s="113"/>
      <c r="AG30" s="113"/>
      <c r="AH30" s="113"/>
      <c r="AI30" s="113"/>
      <c r="AJ30" s="113"/>
      <c r="AK30" s="113"/>
      <c r="AL30" s="113"/>
    </row>
    <row r="31" spans="1:60" s="115" customFormat="1" ht="12" x14ac:dyDescent="0.2">
      <c r="A31" s="123"/>
      <c r="B31" s="357"/>
      <c r="C31" s="883" t="s">
        <v>157</v>
      </c>
      <c r="D31" s="1641" t="str">
        <f>IF('WK2 - Notional General Income'!D31="","",'WK2 - Notional General Income'!D31)</f>
        <v/>
      </c>
      <c r="E31" s="885"/>
      <c r="F31" s="886"/>
      <c r="G31" s="884"/>
      <c r="H31" s="887" t="str">
        <f t="shared" si="1"/>
        <v>.</v>
      </c>
      <c r="I31" s="884"/>
      <c r="J31" s="885"/>
      <c r="K31" s="885"/>
      <c r="L31" s="885"/>
      <c r="M31" s="888" t="str">
        <f t="shared" si="0"/>
        <v>.</v>
      </c>
      <c r="N31" s="372"/>
      <c r="O31" s="113"/>
      <c r="P31" s="113"/>
      <c r="Q31" s="1449" t="str">
        <f t="shared" ref="Q31:Q36" si="3">Q30</f>
        <v>WyongResidential</v>
      </c>
      <c r="R31" s="113"/>
      <c r="S31" s="113"/>
      <c r="T31" s="113"/>
      <c r="U31" s="113"/>
      <c r="V31" s="113"/>
      <c r="W31" s="113"/>
      <c r="X31" s="113"/>
      <c r="Y31" s="113"/>
      <c r="Z31" s="113"/>
      <c r="AA31" s="113"/>
      <c r="AB31" s="113"/>
      <c r="AC31" s="113"/>
      <c r="AD31" s="113"/>
      <c r="AE31" s="113"/>
      <c r="AF31" s="113"/>
      <c r="AG31" s="113"/>
      <c r="AH31" s="113"/>
      <c r="AI31" s="113"/>
      <c r="AJ31" s="113"/>
      <c r="AK31" s="113"/>
      <c r="AL31" s="113"/>
    </row>
    <row r="32" spans="1:60" s="115" customFormat="1" ht="12" x14ac:dyDescent="0.2">
      <c r="A32" s="123"/>
      <c r="B32" s="357"/>
      <c r="C32" s="883" t="s">
        <v>157</v>
      </c>
      <c r="D32" s="1641" t="str">
        <f>IF('WK2 - Notional General Income'!D32="","",'WK2 - Notional General Income'!D32)</f>
        <v/>
      </c>
      <c r="E32" s="885"/>
      <c r="F32" s="886"/>
      <c r="G32" s="884"/>
      <c r="H32" s="887" t="str">
        <f t="shared" si="1"/>
        <v>.</v>
      </c>
      <c r="I32" s="884"/>
      <c r="J32" s="885"/>
      <c r="K32" s="885"/>
      <c r="L32" s="885"/>
      <c r="M32" s="888" t="str">
        <f t="shared" si="0"/>
        <v>.</v>
      </c>
      <c r="N32" s="372"/>
      <c r="O32" s="113"/>
      <c r="P32" s="113"/>
      <c r="Q32" s="1449" t="str">
        <f t="shared" si="3"/>
        <v>WyongResidential</v>
      </c>
      <c r="R32" s="113"/>
      <c r="S32" s="113"/>
      <c r="T32" s="113"/>
      <c r="U32" s="113"/>
      <c r="V32" s="113"/>
      <c r="W32" s="113"/>
      <c r="X32" s="113"/>
      <c r="Y32" s="113"/>
      <c r="Z32" s="113"/>
      <c r="AA32" s="113"/>
      <c r="AB32" s="113"/>
      <c r="AC32" s="113"/>
      <c r="AD32" s="113"/>
      <c r="AE32" s="113"/>
      <c r="AF32" s="113"/>
      <c r="AG32" s="113"/>
      <c r="AH32" s="113"/>
      <c r="AI32" s="113"/>
      <c r="AJ32" s="113"/>
      <c r="AK32" s="113"/>
      <c r="AL32" s="113"/>
    </row>
    <row r="33" spans="1:38" s="115" customFormat="1" ht="12" x14ac:dyDescent="0.2">
      <c r="A33" s="123"/>
      <c r="B33" s="357"/>
      <c r="C33" s="883" t="s">
        <v>157</v>
      </c>
      <c r="D33" s="1641" t="str">
        <f>IF('WK2 - Notional General Income'!D33="","",'WK2 - Notional General Income'!D33)</f>
        <v/>
      </c>
      <c r="E33" s="885"/>
      <c r="F33" s="886"/>
      <c r="G33" s="884"/>
      <c r="H33" s="887" t="str">
        <f t="shared" si="1"/>
        <v>.</v>
      </c>
      <c r="I33" s="884"/>
      <c r="J33" s="885"/>
      <c r="K33" s="885"/>
      <c r="L33" s="885"/>
      <c r="M33" s="888" t="str">
        <f t="shared" si="0"/>
        <v>.</v>
      </c>
      <c r="N33" s="372"/>
      <c r="O33" s="113"/>
      <c r="P33" s="113"/>
      <c r="Q33" s="1449" t="str">
        <f t="shared" si="3"/>
        <v>WyongResidential</v>
      </c>
      <c r="R33" s="113"/>
      <c r="S33" s="113"/>
      <c r="T33" s="113"/>
      <c r="U33" s="113"/>
      <c r="V33" s="113"/>
      <c r="W33" s="113"/>
      <c r="X33" s="113"/>
      <c r="Y33" s="113"/>
      <c r="Z33" s="113"/>
      <c r="AA33" s="113"/>
      <c r="AB33" s="113"/>
      <c r="AC33" s="113"/>
      <c r="AD33" s="113"/>
      <c r="AE33" s="113"/>
      <c r="AF33" s="113"/>
      <c r="AG33" s="113"/>
      <c r="AH33" s="113"/>
      <c r="AI33" s="113"/>
      <c r="AJ33" s="113"/>
      <c r="AK33" s="113"/>
      <c r="AL33" s="113"/>
    </row>
    <row r="34" spans="1:38" s="115" customFormat="1" ht="12" x14ac:dyDescent="0.2">
      <c r="A34" s="123"/>
      <c r="B34" s="357"/>
      <c r="C34" s="883" t="s">
        <v>157</v>
      </c>
      <c r="D34" s="1641" t="str">
        <f>IF('WK2 - Notional General Income'!D34="","",'WK2 - Notional General Income'!D34)</f>
        <v/>
      </c>
      <c r="E34" s="885"/>
      <c r="F34" s="886"/>
      <c r="G34" s="884"/>
      <c r="H34" s="887" t="str">
        <f t="shared" si="1"/>
        <v>.</v>
      </c>
      <c r="I34" s="884"/>
      <c r="J34" s="885"/>
      <c r="K34" s="885"/>
      <c r="L34" s="885"/>
      <c r="M34" s="888" t="str">
        <f t="shared" si="0"/>
        <v>.</v>
      </c>
      <c r="N34" s="372"/>
      <c r="O34" s="113"/>
      <c r="P34" s="113"/>
      <c r="Q34" s="1449" t="str">
        <f t="shared" si="3"/>
        <v>WyongResidential</v>
      </c>
      <c r="R34" s="113"/>
      <c r="S34" s="113"/>
      <c r="T34" s="113"/>
      <c r="U34" s="113"/>
      <c r="V34" s="113"/>
      <c r="W34" s="113"/>
      <c r="X34" s="113"/>
      <c r="Y34" s="113"/>
      <c r="Z34" s="113"/>
      <c r="AA34" s="113"/>
      <c r="AB34" s="113"/>
      <c r="AC34" s="113"/>
      <c r="AD34" s="113"/>
      <c r="AE34" s="113"/>
      <c r="AF34" s="113"/>
      <c r="AG34" s="113"/>
      <c r="AH34" s="113"/>
      <c r="AI34" s="113"/>
      <c r="AJ34" s="113"/>
      <c r="AK34" s="113"/>
      <c r="AL34" s="113"/>
    </row>
    <row r="35" spans="1:38" s="115" customFormat="1" ht="12" x14ac:dyDescent="0.2">
      <c r="A35" s="123"/>
      <c r="B35" s="357"/>
      <c r="C35" s="883" t="s">
        <v>157</v>
      </c>
      <c r="D35" s="1641" t="str">
        <f>IF('WK2 - Notional General Income'!D35="","",'WK2 - Notional General Income'!D35)</f>
        <v/>
      </c>
      <c r="E35" s="885"/>
      <c r="F35" s="886"/>
      <c r="G35" s="884"/>
      <c r="H35" s="887" t="str">
        <f t="shared" si="1"/>
        <v>.</v>
      </c>
      <c r="I35" s="884"/>
      <c r="J35" s="885"/>
      <c r="K35" s="885"/>
      <c r="L35" s="885"/>
      <c r="M35" s="888" t="str">
        <f t="shared" si="0"/>
        <v>.</v>
      </c>
      <c r="N35" s="372"/>
      <c r="O35" s="113"/>
      <c r="P35" s="113"/>
      <c r="Q35" s="1449" t="str">
        <f t="shared" si="3"/>
        <v>WyongResidential</v>
      </c>
      <c r="R35" s="113"/>
      <c r="S35" s="113"/>
      <c r="T35" s="113"/>
      <c r="U35" s="113"/>
      <c r="V35" s="113"/>
      <c r="W35" s="113"/>
      <c r="X35" s="113"/>
      <c r="Y35" s="113"/>
      <c r="Z35" s="113"/>
      <c r="AA35" s="113"/>
      <c r="AB35" s="113"/>
      <c r="AC35" s="113"/>
      <c r="AD35" s="113"/>
      <c r="AE35" s="113"/>
      <c r="AF35" s="113"/>
      <c r="AG35" s="113"/>
      <c r="AH35" s="113"/>
      <c r="AI35" s="113"/>
      <c r="AJ35" s="113"/>
      <c r="AK35" s="113"/>
      <c r="AL35" s="113"/>
    </row>
    <row r="36" spans="1:38" s="115" customFormat="1" ht="12" x14ac:dyDescent="0.2">
      <c r="A36" s="123"/>
      <c r="B36" s="357"/>
      <c r="C36" s="883" t="s">
        <v>157</v>
      </c>
      <c r="D36" s="1641" t="str">
        <f>IF('WK2 - Notional General Income'!D36="","",'WK2 - Notional General Income'!D36)</f>
        <v/>
      </c>
      <c r="E36" s="885"/>
      <c r="F36" s="886"/>
      <c r="G36" s="884"/>
      <c r="H36" s="887" t="str">
        <f t="shared" si="1"/>
        <v>.</v>
      </c>
      <c r="I36" s="884"/>
      <c r="J36" s="885"/>
      <c r="K36" s="885"/>
      <c r="L36" s="885"/>
      <c r="M36" s="888" t="str">
        <f t="shared" si="0"/>
        <v>.</v>
      </c>
      <c r="N36" s="372"/>
      <c r="O36" s="1374"/>
      <c r="P36" s="113"/>
      <c r="Q36" s="1449" t="str">
        <f t="shared" si="3"/>
        <v>WyongResidential</v>
      </c>
      <c r="R36" s="113"/>
      <c r="S36" s="113"/>
      <c r="T36" s="113"/>
      <c r="U36" s="113"/>
      <c r="V36" s="113"/>
      <c r="W36" s="113"/>
      <c r="X36" s="113"/>
      <c r="Y36" s="113"/>
      <c r="Z36" s="113"/>
      <c r="AA36" s="113"/>
      <c r="AB36" s="113"/>
      <c r="AC36" s="113"/>
      <c r="AD36" s="113"/>
      <c r="AE36" s="113"/>
      <c r="AF36" s="113"/>
      <c r="AG36" s="113"/>
      <c r="AH36" s="113"/>
      <c r="AI36" s="113"/>
      <c r="AJ36" s="113"/>
      <c r="AK36" s="113"/>
      <c r="AL36" s="113"/>
    </row>
    <row r="37" spans="1:38" s="119" customFormat="1" ht="12" customHeight="1" x14ac:dyDescent="0.2">
      <c r="A37" s="123"/>
      <c r="B37" s="371"/>
      <c r="C37" s="1409" t="str">
        <f>'WK1 - Identification'!$E$18</f>
        <v>.</v>
      </c>
      <c r="D37" s="1409"/>
      <c r="E37" s="1410"/>
      <c r="F37" s="1410"/>
      <c r="G37" s="1410"/>
      <c r="H37" s="1410"/>
      <c r="I37" s="1410"/>
      <c r="J37" s="1410"/>
      <c r="K37" s="1409"/>
      <c r="L37" s="1411"/>
      <c r="M37" s="1409"/>
      <c r="N37" s="656"/>
      <c r="O37" s="118"/>
      <c r="P37" s="118"/>
      <c r="Q37" s="1447"/>
      <c r="R37" s="118"/>
      <c r="S37" s="118"/>
      <c r="T37" s="118"/>
      <c r="U37" s="118"/>
      <c r="V37" s="118"/>
      <c r="W37" s="118"/>
      <c r="X37" s="118"/>
      <c r="Y37" s="118"/>
      <c r="Z37" s="118"/>
      <c r="AA37" s="118"/>
      <c r="AB37" s="118"/>
      <c r="AC37" s="118"/>
      <c r="AD37" s="118"/>
      <c r="AE37" s="118"/>
      <c r="AF37" s="118"/>
      <c r="AG37" s="118"/>
      <c r="AH37" s="118"/>
      <c r="AI37" s="118"/>
      <c r="AJ37" s="118"/>
      <c r="AK37" s="118"/>
      <c r="AL37" s="118"/>
    </row>
    <row r="38" spans="1:38" s="115" customFormat="1" outlineLevel="1" thickBot="1" x14ac:dyDescent="0.25">
      <c r="A38" s="123"/>
      <c r="B38" s="357"/>
      <c r="C38" s="883" t="s">
        <v>157</v>
      </c>
      <c r="D38" s="1641" t="str">
        <f>IF('WK2 - Notional General Income'!D38="","",'WK2 - Notional General Income'!D38)</f>
        <v/>
      </c>
      <c r="E38" s="885"/>
      <c r="F38" s="886"/>
      <c r="G38" s="884"/>
      <c r="H38" s="887" t="str">
        <f t="shared" ref="H38:H44" si="4">IF(G38="",".",E38*G38/M38)</f>
        <v>.</v>
      </c>
      <c r="I38" s="884"/>
      <c r="J38" s="885"/>
      <c r="K38" s="885"/>
      <c r="L38" s="885"/>
      <c r="M38" s="888" t="str">
        <f t="shared" si="0"/>
        <v>.</v>
      </c>
      <c r="N38" s="372"/>
      <c r="O38" s="113"/>
      <c r="P38" s="118"/>
      <c r="Q38" s="1448" t="str">
        <f>C37&amp;C38</f>
        <v>.Residential</v>
      </c>
      <c r="R38" s="113"/>
      <c r="S38" s="113"/>
      <c r="T38" s="113"/>
      <c r="U38" s="113"/>
      <c r="V38" s="113"/>
      <c r="W38" s="113"/>
      <c r="X38" s="113"/>
      <c r="Y38" s="113"/>
      <c r="Z38" s="113"/>
      <c r="AA38" s="113"/>
      <c r="AB38" s="113"/>
      <c r="AC38" s="113"/>
      <c r="AD38" s="113"/>
      <c r="AE38" s="113"/>
      <c r="AF38" s="113"/>
      <c r="AG38" s="113"/>
      <c r="AH38" s="113"/>
      <c r="AI38" s="113"/>
      <c r="AJ38" s="113"/>
      <c r="AK38" s="113"/>
      <c r="AL38" s="113"/>
    </row>
    <row r="39" spans="1:38" s="115" customFormat="1" outlineLevel="1" thickTop="1" x14ac:dyDescent="0.2">
      <c r="A39" s="123"/>
      <c r="B39" s="357"/>
      <c r="C39" s="883" t="s">
        <v>157</v>
      </c>
      <c r="D39" s="1641" t="str">
        <f>IF('WK2 - Notional General Income'!D39="","",'WK2 - Notional General Income'!D39)</f>
        <v/>
      </c>
      <c r="E39" s="885"/>
      <c r="F39" s="886"/>
      <c r="G39" s="884"/>
      <c r="H39" s="887" t="str">
        <f t="shared" si="4"/>
        <v>.</v>
      </c>
      <c r="I39" s="884"/>
      <c r="J39" s="885"/>
      <c r="K39" s="885"/>
      <c r="L39" s="885"/>
      <c r="M39" s="888" t="str">
        <f t="shared" si="0"/>
        <v>.</v>
      </c>
      <c r="N39" s="372"/>
      <c r="O39" s="113"/>
      <c r="P39" s="118"/>
      <c r="Q39" s="1449" t="str">
        <f t="shared" ref="Q39:Q63" si="5">Q38</f>
        <v>.Residential</v>
      </c>
      <c r="R39" s="113"/>
      <c r="S39" s="113"/>
      <c r="T39" s="113"/>
      <c r="U39" s="113"/>
      <c r="V39" s="113"/>
      <c r="W39" s="113"/>
      <c r="X39" s="113"/>
      <c r="Y39" s="113"/>
      <c r="Z39" s="113"/>
      <c r="AA39" s="113"/>
      <c r="AB39" s="113"/>
      <c r="AC39" s="113"/>
      <c r="AD39" s="113"/>
      <c r="AE39" s="113"/>
      <c r="AF39" s="113"/>
      <c r="AG39" s="113"/>
      <c r="AH39" s="113"/>
      <c r="AI39" s="113"/>
      <c r="AJ39" s="113"/>
      <c r="AK39" s="113"/>
      <c r="AL39" s="113"/>
    </row>
    <row r="40" spans="1:38" s="115" customFormat="1" ht="12" outlineLevel="1" x14ac:dyDescent="0.2">
      <c r="A40" s="123"/>
      <c r="B40" s="357"/>
      <c r="C40" s="883" t="s">
        <v>157</v>
      </c>
      <c r="D40" s="1641" t="str">
        <f>IF('WK2 - Notional General Income'!D40="","",'WK2 - Notional General Income'!D40)</f>
        <v/>
      </c>
      <c r="E40" s="885"/>
      <c r="F40" s="886"/>
      <c r="G40" s="884"/>
      <c r="H40" s="887" t="str">
        <f t="shared" si="4"/>
        <v>.</v>
      </c>
      <c r="I40" s="884"/>
      <c r="J40" s="885"/>
      <c r="K40" s="885"/>
      <c r="L40" s="885"/>
      <c r="M40" s="888" t="str">
        <f t="shared" si="0"/>
        <v>.</v>
      </c>
      <c r="N40" s="372"/>
      <c r="O40" s="113"/>
      <c r="P40" s="118"/>
      <c r="Q40" s="1449" t="str">
        <f t="shared" si="5"/>
        <v>.Residential</v>
      </c>
      <c r="R40" s="113"/>
      <c r="S40" s="113"/>
      <c r="T40" s="113"/>
      <c r="U40" s="113"/>
      <c r="V40" s="113"/>
      <c r="W40" s="113"/>
      <c r="X40" s="113"/>
      <c r="Y40" s="113"/>
      <c r="Z40" s="113"/>
      <c r="AA40" s="113"/>
      <c r="AB40" s="113"/>
      <c r="AC40" s="113"/>
      <c r="AD40" s="113"/>
      <c r="AE40" s="113"/>
      <c r="AF40" s="113"/>
      <c r="AG40" s="113"/>
      <c r="AH40" s="113"/>
      <c r="AI40" s="113"/>
      <c r="AJ40" s="113"/>
      <c r="AK40" s="113"/>
      <c r="AL40" s="113"/>
    </row>
    <row r="41" spans="1:38" s="115" customFormat="1" ht="12" outlineLevel="1" x14ac:dyDescent="0.2">
      <c r="A41" s="123"/>
      <c r="B41" s="357"/>
      <c r="C41" s="883" t="s">
        <v>157</v>
      </c>
      <c r="D41" s="1641" t="str">
        <f>IF('WK2 - Notional General Income'!D41="","",'WK2 - Notional General Income'!D41)</f>
        <v/>
      </c>
      <c r="E41" s="885"/>
      <c r="F41" s="886"/>
      <c r="G41" s="884"/>
      <c r="H41" s="887" t="str">
        <f t="shared" si="4"/>
        <v>.</v>
      </c>
      <c r="I41" s="884"/>
      <c r="J41" s="885"/>
      <c r="K41" s="885"/>
      <c r="L41" s="885"/>
      <c r="M41" s="888" t="str">
        <f t="shared" si="0"/>
        <v>.</v>
      </c>
      <c r="N41" s="372"/>
      <c r="O41" s="113"/>
      <c r="P41" s="118"/>
      <c r="Q41" s="1449" t="str">
        <f t="shared" si="5"/>
        <v>.Residential</v>
      </c>
      <c r="R41" s="113"/>
      <c r="S41" s="113"/>
      <c r="T41" s="113"/>
      <c r="U41" s="113"/>
      <c r="V41" s="113"/>
      <c r="W41" s="113"/>
      <c r="X41" s="113"/>
      <c r="Y41" s="113"/>
      <c r="Z41" s="113"/>
      <c r="AA41" s="113"/>
      <c r="AB41" s="113"/>
      <c r="AC41" s="113"/>
      <c r="AD41" s="113"/>
      <c r="AE41" s="113"/>
      <c r="AF41" s="113"/>
      <c r="AG41" s="113"/>
      <c r="AH41" s="113"/>
      <c r="AI41" s="113"/>
      <c r="AJ41" s="113"/>
      <c r="AK41" s="113"/>
      <c r="AL41" s="113"/>
    </row>
    <row r="42" spans="1:38" s="115" customFormat="1" ht="12" outlineLevel="1" x14ac:dyDescent="0.2">
      <c r="A42" s="123"/>
      <c r="B42" s="357"/>
      <c r="C42" s="883" t="s">
        <v>157</v>
      </c>
      <c r="D42" s="1641" t="str">
        <f>IF('WK2 - Notional General Income'!D42="","",'WK2 - Notional General Income'!D42)</f>
        <v/>
      </c>
      <c r="E42" s="885"/>
      <c r="F42" s="886"/>
      <c r="G42" s="884"/>
      <c r="H42" s="887" t="str">
        <f t="shared" si="4"/>
        <v>.</v>
      </c>
      <c r="I42" s="884"/>
      <c r="J42" s="885"/>
      <c r="K42" s="885"/>
      <c r="L42" s="885"/>
      <c r="M42" s="888" t="str">
        <f t="shared" si="0"/>
        <v>.</v>
      </c>
      <c r="N42" s="372"/>
      <c r="O42" s="113"/>
      <c r="P42" s="118"/>
      <c r="Q42" s="1449" t="str">
        <f t="shared" si="5"/>
        <v>.Residential</v>
      </c>
      <c r="R42" s="113"/>
      <c r="S42" s="113"/>
      <c r="T42" s="113"/>
      <c r="U42" s="113"/>
      <c r="V42" s="113"/>
      <c r="W42" s="113"/>
      <c r="X42" s="113"/>
      <c r="Y42" s="113"/>
      <c r="Z42" s="113"/>
      <c r="AA42" s="113"/>
      <c r="AB42" s="113"/>
      <c r="AC42" s="113"/>
      <c r="AD42" s="113"/>
      <c r="AE42" s="113"/>
      <c r="AF42" s="113"/>
      <c r="AG42" s="113"/>
      <c r="AH42" s="113"/>
      <c r="AI42" s="113"/>
      <c r="AJ42" s="113"/>
      <c r="AK42" s="113"/>
      <c r="AL42" s="113"/>
    </row>
    <row r="43" spans="1:38" s="115" customFormat="1" ht="12" outlineLevel="1" x14ac:dyDescent="0.2">
      <c r="A43" s="123"/>
      <c r="B43" s="357"/>
      <c r="C43" s="883" t="s">
        <v>157</v>
      </c>
      <c r="D43" s="1641" t="str">
        <f>IF('WK2 - Notional General Income'!D43="","",'WK2 - Notional General Income'!D43)</f>
        <v/>
      </c>
      <c r="E43" s="885"/>
      <c r="F43" s="886"/>
      <c r="G43" s="884"/>
      <c r="H43" s="887" t="str">
        <f t="shared" si="4"/>
        <v>.</v>
      </c>
      <c r="I43" s="884"/>
      <c r="J43" s="885"/>
      <c r="K43" s="885"/>
      <c r="L43" s="885"/>
      <c r="M43" s="888" t="str">
        <f t="shared" si="0"/>
        <v>.</v>
      </c>
      <c r="N43" s="372"/>
      <c r="O43" s="113"/>
      <c r="P43" s="118"/>
      <c r="Q43" s="1449" t="str">
        <f t="shared" si="5"/>
        <v>.Residential</v>
      </c>
      <c r="R43" s="113"/>
      <c r="S43" s="113"/>
      <c r="T43" s="113"/>
      <c r="U43" s="113"/>
      <c r="V43" s="113"/>
      <c r="W43" s="113"/>
      <c r="X43" s="113"/>
      <c r="Y43" s="113"/>
      <c r="Z43" s="113"/>
      <c r="AA43" s="113"/>
      <c r="AB43" s="113"/>
      <c r="AC43" s="113"/>
      <c r="AD43" s="113"/>
      <c r="AE43" s="113"/>
      <c r="AF43" s="113"/>
      <c r="AG43" s="113"/>
      <c r="AH43" s="113"/>
      <c r="AI43" s="113"/>
      <c r="AJ43" s="113"/>
      <c r="AK43" s="113"/>
      <c r="AL43" s="113"/>
    </row>
    <row r="44" spans="1:38" s="115" customFormat="1" ht="12" outlineLevel="1" x14ac:dyDescent="0.2">
      <c r="A44" s="123"/>
      <c r="B44" s="357"/>
      <c r="C44" s="883" t="s">
        <v>157</v>
      </c>
      <c r="D44" s="1641" t="str">
        <f>IF('WK2 - Notional General Income'!D44="","",'WK2 - Notional General Income'!D44)</f>
        <v/>
      </c>
      <c r="E44" s="885"/>
      <c r="F44" s="886"/>
      <c r="G44" s="884"/>
      <c r="H44" s="887" t="str">
        <f t="shared" si="4"/>
        <v>.</v>
      </c>
      <c r="I44" s="884"/>
      <c r="J44" s="885"/>
      <c r="K44" s="885"/>
      <c r="L44" s="885"/>
      <c r="M44" s="888" t="str">
        <f t="shared" si="0"/>
        <v>.</v>
      </c>
      <c r="N44" s="372"/>
      <c r="O44" s="113"/>
      <c r="P44" s="118"/>
      <c r="Q44" s="1449" t="str">
        <f t="shared" si="5"/>
        <v>.Residential</v>
      </c>
      <c r="R44" s="113"/>
      <c r="S44" s="113"/>
      <c r="T44" s="113"/>
      <c r="U44" s="113"/>
      <c r="V44" s="113"/>
      <c r="W44" s="113"/>
      <c r="X44" s="113"/>
      <c r="Y44" s="113"/>
      <c r="Z44" s="113"/>
      <c r="AA44" s="113"/>
      <c r="AB44" s="113"/>
      <c r="AC44" s="113"/>
      <c r="AD44" s="113"/>
      <c r="AE44" s="113"/>
      <c r="AF44" s="113"/>
      <c r="AG44" s="113"/>
      <c r="AH44" s="113"/>
      <c r="AI44" s="113"/>
      <c r="AJ44" s="113"/>
      <c r="AK44" s="113"/>
      <c r="AL44" s="113"/>
    </row>
    <row r="45" spans="1:38" s="115" customFormat="1" ht="12" outlineLevel="1" x14ac:dyDescent="0.2">
      <c r="A45" s="123"/>
      <c r="B45" s="357"/>
      <c r="C45" s="883" t="s">
        <v>157</v>
      </c>
      <c r="D45" s="1641" t="str">
        <f>IF('WK2 - Notional General Income'!D45="","",'WK2 - Notional General Income'!D45)</f>
        <v/>
      </c>
      <c r="E45" s="885"/>
      <c r="F45" s="886"/>
      <c r="G45" s="884"/>
      <c r="H45" s="887" t="str">
        <f t="shared" si="1"/>
        <v>.</v>
      </c>
      <c r="I45" s="884"/>
      <c r="J45" s="885"/>
      <c r="K45" s="885"/>
      <c r="L45" s="885"/>
      <c r="M45" s="888" t="str">
        <f t="shared" si="0"/>
        <v>.</v>
      </c>
      <c r="N45" s="372"/>
      <c r="O45" s="1374"/>
      <c r="P45" s="118"/>
      <c r="Q45" s="1449" t="str">
        <f t="shared" si="5"/>
        <v>.Residential</v>
      </c>
      <c r="R45" s="113"/>
      <c r="S45" s="113"/>
      <c r="T45" s="113"/>
      <c r="U45" s="113"/>
      <c r="V45" s="113"/>
      <c r="W45" s="113"/>
      <c r="X45" s="113"/>
      <c r="Y45" s="113"/>
      <c r="Z45" s="113"/>
      <c r="AA45" s="113"/>
      <c r="AB45" s="113"/>
      <c r="AC45" s="113"/>
      <c r="AD45" s="113"/>
      <c r="AE45" s="113"/>
      <c r="AF45" s="113"/>
      <c r="AG45" s="113"/>
      <c r="AH45" s="113"/>
      <c r="AI45" s="113"/>
      <c r="AJ45" s="113"/>
      <c r="AK45" s="113"/>
      <c r="AL45" s="113"/>
    </row>
    <row r="46" spans="1:38" s="119" customFormat="1" ht="12" customHeight="1" x14ac:dyDescent="0.2">
      <c r="A46" s="123"/>
      <c r="B46" s="371"/>
      <c r="C46" s="1409" t="str">
        <f>'WK1 - Identification'!$E$19</f>
        <v>.</v>
      </c>
      <c r="D46" s="1409"/>
      <c r="E46" s="1410"/>
      <c r="F46" s="1410"/>
      <c r="G46" s="1410"/>
      <c r="H46" s="1410"/>
      <c r="I46" s="1410"/>
      <c r="J46" s="1410"/>
      <c r="K46" s="1409"/>
      <c r="L46" s="1411"/>
      <c r="M46" s="1409"/>
      <c r="N46" s="656"/>
      <c r="O46" s="118"/>
      <c r="P46" s="118"/>
      <c r="Q46" s="1447"/>
      <c r="R46" s="118"/>
      <c r="S46" s="118"/>
      <c r="T46" s="118"/>
      <c r="U46" s="118"/>
      <c r="V46" s="118"/>
      <c r="W46" s="118"/>
      <c r="X46" s="118"/>
      <c r="Y46" s="118"/>
      <c r="Z46" s="118"/>
      <c r="AA46" s="118"/>
      <c r="AB46" s="118"/>
      <c r="AC46" s="118"/>
      <c r="AD46" s="118"/>
      <c r="AE46" s="118"/>
      <c r="AF46" s="118"/>
      <c r="AG46" s="118"/>
      <c r="AH46" s="118"/>
      <c r="AI46" s="118"/>
      <c r="AJ46" s="118"/>
      <c r="AK46" s="118"/>
      <c r="AL46" s="118"/>
    </row>
    <row r="47" spans="1:38" s="115" customFormat="1" outlineLevel="1" thickBot="1" x14ac:dyDescent="0.25">
      <c r="A47" s="123"/>
      <c r="B47" s="357"/>
      <c r="C47" s="883" t="s">
        <v>157</v>
      </c>
      <c r="D47" s="1641" t="str">
        <f>IF('WK2 - Notional General Income'!D47="","",'WK2 - Notional General Income'!D47)</f>
        <v/>
      </c>
      <c r="E47" s="885"/>
      <c r="F47" s="886"/>
      <c r="G47" s="884"/>
      <c r="H47" s="887" t="str">
        <f t="shared" ref="H47:H53" si="6">IF(G47="",".",E47*G47/M47)</f>
        <v>.</v>
      </c>
      <c r="I47" s="884"/>
      <c r="J47" s="885"/>
      <c r="K47" s="885"/>
      <c r="L47" s="885"/>
      <c r="M47" s="888" t="str">
        <f t="shared" si="0"/>
        <v>.</v>
      </c>
      <c r="N47" s="372"/>
      <c r="O47" s="113"/>
      <c r="P47" s="118"/>
      <c r="Q47" s="1448" t="str">
        <f>C46&amp;C47</f>
        <v>.Residential</v>
      </c>
      <c r="R47" s="113"/>
      <c r="S47" s="113"/>
      <c r="T47" s="113"/>
      <c r="U47" s="113"/>
      <c r="V47" s="113"/>
      <c r="W47" s="113"/>
      <c r="X47" s="113"/>
      <c r="Y47" s="113"/>
      <c r="Z47" s="113"/>
      <c r="AA47" s="113"/>
      <c r="AB47" s="113"/>
      <c r="AC47" s="113"/>
      <c r="AD47" s="113"/>
      <c r="AE47" s="113"/>
      <c r="AF47" s="113"/>
      <c r="AG47" s="113"/>
      <c r="AH47" s="113"/>
      <c r="AI47" s="113"/>
      <c r="AJ47" s="113"/>
      <c r="AK47" s="113"/>
      <c r="AL47" s="113"/>
    </row>
    <row r="48" spans="1:38" s="115" customFormat="1" outlineLevel="1" thickTop="1" x14ac:dyDescent="0.2">
      <c r="A48" s="123"/>
      <c r="B48" s="357"/>
      <c r="C48" s="883" t="s">
        <v>157</v>
      </c>
      <c r="D48" s="1641" t="str">
        <f>IF('WK2 - Notional General Income'!D48="","",'WK2 - Notional General Income'!D48)</f>
        <v/>
      </c>
      <c r="E48" s="885"/>
      <c r="F48" s="886"/>
      <c r="G48" s="884"/>
      <c r="H48" s="887" t="str">
        <f t="shared" si="6"/>
        <v>.</v>
      </c>
      <c r="I48" s="884"/>
      <c r="J48" s="885"/>
      <c r="K48" s="885"/>
      <c r="L48" s="885"/>
      <c r="M48" s="888" t="str">
        <f t="shared" si="0"/>
        <v>.</v>
      </c>
      <c r="N48" s="372"/>
      <c r="O48" s="113"/>
      <c r="P48" s="118"/>
      <c r="Q48" s="1449" t="str">
        <f t="shared" ref="Q48" si="7">Q47</f>
        <v>.Residential</v>
      </c>
      <c r="R48" s="113"/>
      <c r="S48" s="113"/>
      <c r="T48" s="113"/>
      <c r="U48" s="113"/>
      <c r="V48" s="113"/>
      <c r="W48" s="113"/>
      <c r="X48" s="113"/>
      <c r="Y48" s="113"/>
      <c r="Z48" s="113"/>
      <c r="AA48" s="113"/>
      <c r="AB48" s="113"/>
      <c r="AC48" s="113"/>
      <c r="AD48" s="113"/>
      <c r="AE48" s="113"/>
      <c r="AF48" s="113"/>
      <c r="AG48" s="113"/>
      <c r="AH48" s="113"/>
      <c r="AI48" s="113"/>
      <c r="AJ48" s="113"/>
      <c r="AK48" s="113"/>
      <c r="AL48" s="113"/>
    </row>
    <row r="49" spans="1:38" s="115" customFormat="1" ht="12" outlineLevel="1" x14ac:dyDescent="0.2">
      <c r="A49" s="123"/>
      <c r="B49" s="357"/>
      <c r="C49" s="883" t="s">
        <v>157</v>
      </c>
      <c r="D49" s="1641" t="str">
        <f>IF('WK2 - Notional General Income'!D49="","",'WK2 - Notional General Income'!D49)</f>
        <v/>
      </c>
      <c r="E49" s="885"/>
      <c r="F49" s="886"/>
      <c r="G49" s="884"/>
      <c r="H49" s="887" t="str">
        <f t="shared" si="6"/>
        <v>.</v>
      </c>
      <c r="I49" s="884"/>
      <c r="J49" s="885"/>
      <c r="K49" s="885"/>
      <c r="L49" s="885"/>
      <c r="M49" s="888" t="str">
        <f t="shared" si="0"/>
        <v>.</v>
      </c>
      <c r="N49" s="372"/>
      <c r="O49" s="113"/>
      <c r="P49" s="118"/>
      <c r="Q49" s="1449" t="str">
        <f t="shared" si="5"/>
        <v>.Residential</v>
      </c>
      <c r="R49" s="113"/>
      <c r="S49" s="113"/>
      <c r="T49" s="113"/>
      <c r="U49" s="113"/>
      <c r="V49" s="113"/>
      <c r="W49" s="113"/>
      <c r="X49" s="113"/>
      <c r="Y49" s="113"/>
      <c r="Z49" s="113"/>
      <c r="AA49" s="113"/>
      <c r="AB49" s="113"/>
      <c r="AC49" s="113"/>
      <c r="AD49" s="113"/>
      <c r="AE49" s="113"/>
      <c r="AF49" s="113"/>
      <c r="AG49" s="113"/>
      <c r="AH49" s="113"/>
      <c r="AI49" s="113"/>
      <c r="AJ49" s="113"/>
      <c r="AK49" s="113"/>
      <c r="AL49" s="113"/>
    </row>
    <row r="50" spans="1:38" s="115" customFormat="1" ht="12" outlineLevel="1" x14ac:dyDescent="0.2">
      <c r="A50" s="123"/>
      <c r="B50" s="357"/>
      <c r="C50" s="883" t="s">
        <v>157</v>
      </c>
      <c r="D50" s="1641" t="str">
        <f>IF('WK2 - Notional General Income'!D50="","",'WK2 - Notional General Income'!D50)</f>
        <v/>
      </c>
      <c r="E50" s="885"/>
      <c r="F50" s="886"/>
      <c r="G50" s="884"/>
      <c r="H50" s="887" t="str">
        <f t="shared" si="6"/>
        <v>.</v>
      </c>
      <c r="I50" s="884"/>
      <c r="J50" s="885"/>
      <c r="K50" s="885"/>
      <c r="L50" s="885"/>
      <c r="M50" s="888" t="str">
        <f t="shared" si="0"/>
        <v>.</v>
      </c>
      <c r="N50" s="372"/>
      <c r="O50" s="113"/>
      <c r="P50" s="118"/>
      <c r="Q50" s="1449" t="str">
        <f t="shared" si="5"/>
        <v>.Residential</v>
      </c>
      <c r="R50" s="113"/>
      <c r="S50" s="113"/>
      <c r="T50" s="113"/>
      <c r="U50" s="113"/>
      <c r="V50" s="113"/>
      <c r="W50" s="113"/>
      <c r="X50" s="113"/>
      <c r="Y50" s="113"/>
      <c r="Z50" s="113"/>
      <c r="AA50" s="113"/>
      <c r="AB50" s="113"/>
      <c r="AC50" s="113"/>
      <c r="AD50" s="113"/>
      <c r="AE50" s="113"/>
      <c r="AF50" s="113"/>
      <c r="AG50" s="113"/>
      <c r="AH50" s="113"/>
      <c r="AI50" s="113"/>
      <c r="AJ50" s="113"/>
      <c r="AK50" s="113"/>
      <c r="AL50" s="113"/>
    </row>
    <row r="51" spans="1:38" s="115" customFormat="1" ht="12" outlineLevel="1" x14ac:dyDescent="0.2">
      <c r="A51" s="123"/>
      <c r="B51" s="357"/>
      <c r="C51" s="883" t="s">
        <v>157</v>
      </c>
      <c r="D51" s="1641" t="str">
        <f>IF('WK2 - Notional General Income'!D51="","",'WK2 - Notional General Income'!D51)</f>
        <v/>
      </c>
      <c r="E51" s="885"/>
      <c r="F51" s="886"/>
      <c r="G51" s="884"/>
      <c r="H51" s="887" t="str">
        <f t="shared" si="6"/>
        <v>.</v>
      </c>
      <c r="I51" s="884"/>
      <c r="J51" s="885"/>
      <c r="K51" s="885"/>
      <c r="L51" s="885"/>
      <c r="M51" s="888" t="str">
        <f t="shared" si="0"/>
        <v>.</v>
      </c>
      <c r="N51" s="372"/>
      <c r="O51" s="113"/>
      <c r="P51" s="118"/>
      <c r="Q51" s="1449" t="str">
        <f t="shared" si="5"/>
        <v>.Residential</v>
      </c>
      <c r="R51" s="113"/>
      <c r="S51" s="113"/>
      <c r="T51" s="113"/>
      <c r="U51" s="113"/>
      <c r="V51" s="113"/>
      <c r="W51" s="113"/>
      <c r="X51" s="113"/>
      <c r="Y51" s="113"/>
      <c r="Z51" s="113"/>
      <c r="AA51" s="113"/>
      <c r="AB51" s="113"/>
      <c r="AC51" s="113"/>
      <c r="AD51" s="113"/>
      <c r="AE51" s="113"/>
      <c r="AF51" s="113"/>
      <c r="AG51" s="113"/>
      <c r="AH51" s="113"/>
      <c r="AI51" s="113"/>
      <c r="AJ51" s="113"/>
      <c r="AK51" s="113"/>
      <c r="AL51" s="113"/>
    </row>
    <row r="52" spans="1:38" s="115" customFormat="1" ht="12" outlineLevel="1" x14ac:dyDescent="0.2">
      <c r="A52" s="123"/>
      <c r="B52" s="357"/>
      <c r="C52" s="883" t="s">
        <v>157</v>
      </c>
      <c r="D52" s="1641" t="str">
        <f>IF('WK2 - Notional General Income'!D52="","",'WK2 - Notional General Income'!D52)</f>
        <v/>
      </c>
      <c r="E52" s="885"/>
      <c r="F52" s="886"/>
      <c r="G52" s="884"/>
      <c r="H52" s="887" t="str">
        <f t="shared" si="6"/>
        <v>.</v>
      </c>
      <c r="I52" s="884"/>
      <c r="J52" s="885"/>
      <c r="K52" s="885"/>
      <c r="L52" s="885"/>
      <c r="M52" s="888" t="str">
        <f t="shared" si="0"/>
        <v>.</v>
      </c>
      <c r="N52" s="372"/>
      <c r="O52" s="113"/>
      <c r="P52" s="118"/>
      <c r="Q52" s="1449" t="str">
        <f t="shared" si="5"/>
        <v>.Residential</v>
      </c>
      <c r="R52" s="113"/>
      <c r="S52" s="113"/>
      <c r="T52" s="113"/>
      <c r="U52" s="113"/>
      <c r="V52" s="113"/>
      <c r="W52" s="113"/>
      <c r="X52" s="113"/>
      <c r="Y52" s="113"/>
      <c r="Z52" s="113"/>
      <c r="AA52" s="113"/>
      <c r="AB52" s="113"/>
      <c r="AC52" s="113"/>
      <c r="AD52" s="113"/>
      <c r="AE52" s="113"/>
      <c r="AF52" s="113"/>
      <c r="AG52" s="113"/>
      <c r="AH52" s="113"/>
      <c r="AI52" s="113"/>
      <c r="AJ52" s="113"/>
      <c r="AK52" s="113"/>
      <c r="AL52" s="113"/>
    </row>
    <row r="53" spans="1:38" s="115" customFormat="1" ht="12" outlineLevel="1" x14ac:dyDescent="0.2">
      <c r="A53" s="123"/>
      <c r="B53" s="357"/>
      <c r="C53" s="883" t="s">
        <v>157</v>
      </c>
      <c r="D53" s="1641" t="str">
        <f>IF('WK2 - Notional General Income'!D53="","",'WK2 - Notional General Income'!D53)</f>
        <v/>
      </c>
      <c r="E53" s="885"/>
      <c r="F53" s="886"/>
      <c r="G53" s="884"/>
      <c r="H53" s="887" t="str">
        <f t="shared" si="6"/>
        <v>.</v>
      </c>
      <c r="I53" s="884"/>
      <c r="J53" s="885"/>
      <c r="K53" s="885"/>
      <c r="L53" s="885"/>
      <c r="M53" s="888" t="str">
        <f t="shared" si="0"/>
        <v>.</v>
      </c>
      <c r="N53" s="372"/>
      <c r="O53" s="113"/>
      <c r="P53" s="118"/>
      <c r="Q53" s="1449" t="str">
        <f t="shared" si="5"/>
        <v>.Residential</v>
      </c>
      <c r="R53" s="113"/>
      <c r="S53" s="113"/>
      <c r="T53" s="113"/>
      <c r="U53" s="113"/>
      <c r="V53" s="113"/>
      <c r="W53" s="113"/>
      <c r="X53" s="113"/>
      <c r="Y53" s="113"/>
      <c r="Z53" s="113"/>
      <c r="AA53" s="113"/>
      <c r="AB53" s="113"/>
      <c r="AC53" s="113"/>
      <c r="AD53" s="113"/>
      <c r="AE53" s="113"/>
      <c r="AF53" s="113"/>
      <c r="AG53" s="113"/>
      <c r="AH53" s="113"/>
      <c r="AI53" s="113"/>
      <c r="AJ53" s="113"/>
      <c r="AK53" s="113"/>
      <c r="AL53" s="113"/>
    </row>
    <row r="54" spans="1:38" s="115" customFormat="1" ht="12" outlineLevel="1" x14ac:dyDescent="0.2">
      <c r="A54" s="123"/>
      <c r="B54" s="357"/>
      <c r="C54" s="883" t="s">
        <v>157</v>
      </c>
      <c r="D54" s="1641" t="str">
        <f>IF('WK2 - Notional General Income'!D54="","",'WK2 - Notional General Income'!D54)</f>
        <v/>
      </c>
      <c r="E54" s="885"/>
      <c r="F54" s="886"/>
      <c r="G54" s="884"/>
      <c r="H54" s="887" t="str">
        <f t="shared" si="1"/>
        <v>.</v>
      </c>
      <c r="I54" s="884"/>
      <c r="J54" s="885"/>
      <c r="K54" s="885"/>
      <c r="L54" s="885"/>
      <c r="M54" s="888" t="str">
        <f t="shared" si="0"/>
        <v>.</v>
      </c>
      <c r="N54" s="372"/>
      <c r="O54" s="1374"/>
      <c r="P54" s="118"/>
      <c r="Q54" s="1449" t="str">
        <f t="shared" si="5"/>
        <v>.Residential</v>
      </c>
      <c r="R54" s="113"/>
      <c r="S54" s="113"/>
      <c r="T54" s="113"/>
      <c r="U54" s="113"/>
      <c r="V54" s="113"/>
      <c r="W54" s="113"/>
      <c r="X54" s="113"/>
      <c r="Y54" s="113"/>
      <c r="Z54" s="113"/>
      <c r="AA54" s="113"/>
      <c r="AB54" s="113"/>
      <c r="AC54" s="113"/>
      <c r="AD54" s="113"/>
      <c r="AE54" s="113"/>
      <c r="AF54" s="113"/>
      <c r="AG54" s="113"/>
      <c r="AH54" s="113"/>
      <c r="AI54" s="113"/>
      <c r="AJ54" s="113"/>
      <c r="AK54" s="113"/>
      <c r="AL54" s="113"/>
    </row>
    <row r="55" spans="1:38" s="119" customFormat="1" ht="12" customHeight="1" x14ac:dyDescent="0.2">
      <c r="A55" s="123"/>
      <c r="B55" s="371"/>
      <c r="C55" s="1409" t="str">
        <f>'WK1 - Identification'!$E$20</f>
        <v>.</v>
      </c>
      <c r="D55" s="1409"/>
      <c r="E55" s="1410"/>
      <c r="F55" s="1410"/>
      <c r="G55" s="1410"/>
      <c r="H55" s="1410"/>
      <c r="I55" s="1410"/>
      <c r="J55" s="1410"/>
      <c r="K55" s="1409"/>
      <c r="L55" s="1411"/>
      <c r="M55" s="1409"/>
      <c r="N55" s="656"/>
      <c r="O55" s="118"/>
      <c r="P55" s="118"/>
      <c r="Q55" s="1447"/>
      <c r="R55" s="118"/>
      <c r="S55" s="118"/>
      <c r="T55" s="118"/>
      <c r="U55" s="118"/>
      <c r="V55" s="118"/>
      <c r="W55" s="118"/>
      <c r="X55" s="118"/>
      <c r="Y55" s="118"/>
      <c r="Z55" s="118"/>
      <c r="AA55" s="118"/>
      <c r="AB55" s="118"/>
      <c r="AC55" s="118"/>
      <c r="AD55" s="118"/>
      <c r="AE55" s="118"/>
      <c r="AF55" s="118"/>
      <c r="AG55" s="118"/>
      <c r="AH55" s="118"/>
      <c r="AI55" s="118"/>
      <c r="AJ55" s="118"/>
      <c r="AK55" s="118"/>
      <c r="AL55" s="118"/>
    </row>
    <row r="56" spans="1:38" s="115" customFormat="1" outlineLevel="1" thickBot="1" x14ac:dyDescent="0.25">
      <c r="A56" s="123"/>
      <c r="B56" s="357"/>
      <c r="C56" s="883" t="s">
        <v>157</v>
      </c>
      <c r="D56" s="1641" t="str">
        <f>IF('WK2 - Notional General Income'!D56="","",'WK2 - Notional General Income'!D56)</f>
        <v/>
      </c>
      <c r="E56" s="885"/>
      <c r="F56" s="886"/>
      <c r="G56" s="884"/>
      <c r="H56" s="887" t="str">
        <f t="shared" ref="H56:H62" si="8">IF(G56="",".",E56*G56/M56)</f>
        <v>.</v>
      </c>
      <c r="I56" s="884"/>
      <c r="J56" s="885"/>
      <c r="K56" s="885"/>
      <c r="L56" s="885"/>
      <c r="M56" s="888" t="str">
        <f t="shared" si="0"/>
        <v>.</v>
      </c>
      <c r="N56" s="372"/>
      <c r="O56" s="113"/>
      <c r="P56" s="118"/>
      <c r="Q56" s="1448" t="str">
        <f>C55&amp;C56</f>
        <v>.Residential</v>
      </c>
      <c r="R56" s="113"/>
      <c r="S56" s="113"/>
      <c r="T56" s="113"/>
      <c r="U56" s="113"/>
      <c r="V56" s="113"/>
      <c r="W56" s="113"/>
      <c r="X56" s="113"/>
      <c r="Y56" s="113"/>
      <c r="Z56" s="113"/>
      <c r="AA56" s="113"/>
      <c r="AB56" s="113"/>
      <c r="AC56" s="113"/>
      <c r="AD56" s="113"/>
      <c r="AE56" s="113"/>
      <c r="AF56" s="113"/>
      <c r="AG56" s="113"/>
      <c r="AH56" s="113"/>
      <c r="AI56" s="113"/>
      <c r="AJ56" s="113"/>
      <c r="AK56" s="113"/>
      <c r="AL56" s="113"/>
    </row>
    <row r="57" spans="1:38" s="115" customFormat="1" outlineLevel="1" thickTop="1" x14ac:dyDescent="0.2">
      <c r="A57" s="123"/>
      <c r="B57" s="357"/>
      <c r="C57" s="883" t="s">
        <v>157</v>
      </c>
      <c r="D57" s="1641" t="str">
        <f>IF('WK2 - Notional General Income'!D57="","",'WK2 - Notional General Income'!D57)</f>
        <v/>
      </c>
      <c r="E57" s="885"/>
      <c r="F57" s="886"/>
      <c r="G57" s="884"/>
      <c r="H57" s="887" t="str">
        <f t="shared" si="8"/>
        <v>.</v>
      </c>
      <c r="I57" s="884"/>
      <c r="J57" s="885"/>
      <c r="K57" s="885"/>
      <c r="L57" s="885"/>
      <c r="M57" s="888" t="str">
        <f t="shared" si="0"/>
        <v>.</v>
      </c>
      <c r="N57" s="372"/>
      <c r="O57" s="113"/>
      <c r="P57" s="118"/>
      <c r="Q57" s="1449" t="str">
        <f t="shared" ref="Q57" si="9">Q56</f>
        <v>.Residential</v>
      </c>
      <c r="R57" s="113"/>
      <c r="S57" s="113"/>
      <c r="T57" s="113"/>
      <c r="U57" s="113"/>
      <c r="V57" s="113"/>
      <c r="W57" s="113"/>
      <c r="X57" s="113"/>
      <c r="Y57" s="113"/>
      <c r="Z57" s="113"/>
      <c r="AA57" s="113"/>
      <c r="AB57" s="113"/>
      <c r="AC57" s="113"/>
      <c r="AD57" s="113"/>
      <c r="AE57" s="113"/>
      <c r="AF57" s="113"/>
      <c r="AG57" s="113"/>
      <c r="AH57" s="113"/>
      <c r="AI57" s="113"/>
      <c r="AJ57" s="113"/>
      <c r="AK57" s="113"/>
      <c r="AL57" s="113"/>
    </row>
    <row r="58" spans="1:38" s="115" customFormat="1" ht="12" outlineLevel="1" x14ac:dyDescent="0.2">
      <c r="A58" s="123"/>
      <c r="B58" s="357"/>
      <c r="C58" s="883" t="s">
        <v>157</v>
      </c>
      <c r="D58" s="1641" t="str">
        <f>IF('WK2 - Notional General Income'!D58="","",'WK2 - Notional General Income'!D58)</f>
        <v/>
      </c>
      <c r="E58" s="885"/>
      <c r="F58" s="886"/>
      <c r="G58" s="884"/>
      <c r="H58" s="887" t="str">
        <f t="shared" si="8"/>
        <v>.</v>
      </c>
      <c r="I58" s="884"/>
      <c r="J58" s="885"/>
      <c r="K58" s="885"/>
      <c r="L58" s="885"/>
      <c r="M58" s="888" t="str">
        <f t="shared" si="0"/>
        <v>.</v>
      </c>
      <c r="N58" s="372"/>
      <c r="O58" s="113"/>
      <c r="P58" s="118"/>
      <c r="Q58" s="1449" t="str">
        <f t="shared" si="5"/>
        <v>.Residential</v>
      </c>
      <c r="R58" s="113"/>
      <c r="S58" s="113"/>
      <c r="T58" s="113"/>
      <c r="U58" s="113"/>
      <c r="V58" s="113"/>
      <c r="W58" s="113"/>
      <c r="X58" s="113"/>
      <c r="Y58" s="113"/>
      <c r="Z58" s="113"/>
      <c r="AA58" s="113"/>
      <c r="AB58" s="113"/>
      <c r="AC58" s="113"/>
      <c r="AD58" s="113"/>
      <c r="AE58" s="113"/>
      <c r="AF58" s="113"/>
      <c r="AG58" s="113"/>
      <c r="AH58" s="113"/>
      <c r="AI58" s="113"/>
      <c r="AJ58" s="113"/>
      <c r="AK58" s="113"/>
      <c r="AL58" s="113"/>
    </row>
    <row r="59" spans="1:38" s="115" customFormat="1" ht="12" outlineLevel="1" x14ac:dyDescent="0.2">
      <c r="A59" s="123"/>
      <c r="B59" s="357"/>
      <c r="C59" s="883" t="s">
        <v>157</v>
      </c>
      <c r="D59" s="1641" t="str">
        <f>IF('WK2 - Notional General Income'!D59="","",'WK2 - Notional General Income'!D59)</f>
        <v/>
      </c>
      <c r="E59" s="885"/>
      <c r="F59" s="886"/>
      <c r="G59" s="884"/>
      <c r="H59" s="887" t="str">
        <f t="shared" si="8"/>
        <v>.</v>
      </c>
      <c r="I59" s="884"/>
      <c r="J59" s="885"/>
      <c r="K59" s="885"/>
      <c r="L59" s="885"/>
      <c r="M59" s="888" t="str">
        <f t="shared" si="0"/>
        <v>.</v>
      </c>
      <c r="N59" s="372"/>
      <c r="O59" s="113"/>
      <c r="P59" s="118"/>
      <c r="Q59" s="1449" t="str">
        <f t="shared" si="5"/>
        <v>.Residential</v>
      </c>
      <c r="R59" s="113"/>
      <c r="S59" s="113"/>
      <c r="T59" s="113"/>
      <c r="U59" s="113"/>
      <c r="V59" s="113"/>
      <c r="W59" s="113"/>
      <c r="X59" s="113"/>
      <c r="Y59" s="113"/>
      <c r="Z59" s="113"/>
      <c r="AA59" s="113"/>
      <c r="AB59" s="113"/>
      <c r="AC59" s="113"/>
      <c r="AD59" s="113"/>
      <c r="AE59" s="113"/>
      <c r="AF59" s="113"/>
      <c r="AG59" s="113"/>
      <c r="AH59" s="113"/>
      <c r="AI59" s="113"/>
      <c r="AJ59" s="113"/>
      <c r="AK59" s="113"/>
      <c r="AL59" s="113"/>
    </row>
    <row r="60" spans="1:38" s="115" customFormat="1" ht="12" outlineLevel="1" x14ac:dyDescent="0.2">
      <c r="A60" s="123"/>
      <c r="B60" s="357"/>
      <c r="C60" s="883" t="s">
        <v>157</v>
      </c>
      <c r="D60" s="1641" t="str">
        <f>IF('WK2 - Notional General Income'!D60="","",'WK2 - Notional General Income'!D60)</f>
        <v/>
      </c>
      <c r="E60" s="885"/>
      <c r="F60" s="886"/>
      <c r="G60" s="884"/>
      <c r="H60" s="887" t="str">
        <f t="shared" si="8"/>
        <v>.</v>
      </c>
      <c r="I60" s="884"/>
      <c r="J60" s="885"/>
      <c r="K60" s="885"/>
      <c r="L60" s="885"/>
      <c r="M60" s="888" t="str">
        <f t="shared" si="0"/>
        <v>.</v>
      </c>
      <c r="N60" s="372"/>
      <c r="O60" s="113"/>
      <c r="P60" s="118"/>
      <c r="Q60" s="1449" t="str">
        <f t="shared" si="5"/>
        <v>.Residential</v>
      </c>
      <c r="R60" s="113"/>
      <c r="S60" s="113"/>
      <c r="T60" s="113"/>
      <c r="U60" s="113"/>
      <c r="V60" s="113"/>
      <c r="W60" s="113"/>
      <c r="X60" s="113"/>
      <c r="Y60" s="113"/>
      <c r="Z60" s="113"/>
      <c r="AA60" s="113"/>
      <c r="AB60" s="113"/>
      <c r="AC60" s="113"/>
      <c r="AD60" s="113"/>
      <c r="AE60" s="113"/>
      <c r="AF60" s="113"/>
      <c r="AG60" s="113"/>
      <c r="AH60" s="113"/>
      <c r="AI60" s="113"/>
      <c r="AJ60" s="113"/>
      <c r="AK60" s="113"/>
      <c r="AL60" s="113"/>
    </row>
    <row r="61" spans="1:38" s="115" customFormat="1" ht="12" outlineLevel="1" x14ac:dyDescent="0.2">
      <c r="A61" s="123"/>
      <c r="B61" s="357"/>
      <c r="C61" s="883" t="s">
        <v>157</v>
      </c>
      <c r="D61" s="1641" t="str">
        <f>IF('WK2 - Notional General Income'!D61="","",'WK2 - Notional General Income'!D61)</f>
        <v/>
      </c>
      <c r="E61" s="885"/>
      <c r="F61" s="886"/>
      <c r="G61" s="884"/>
      <c r="H61" s="887" t="str">
        <f t="shared" si="8"/>
        <v>.</v>
      </c>
      <c r="I61" s="884"/>
      <c r="J61" s="885"/>
      <c r="K61" s="885"/>
      <c r="L61" s="885"/>
      <c r="M61" s="888" t="str">
        <f t="shared" si="0"/>
        <v>.</v>
      </c>
      <c r="N61" s="372"/>
      <c r="O61" s="113"/>
      <c r="P61" s="118"/>
      <c r="Q61" s="1449" t="str">
        <f t="shared" si="5"/>
        <v>.Residential</v>
      </c>
      <c r="R61" s="113"/>
      <c r="S61" s="113"/>
      <c r="T61" s="113"/>
      <c r="U61" s="113"/>
      <c r="V61" s="113"/>
      <c r="W61" s="113"/>
      <c r="X61" s="113"/>
      <c r="Y61" s="113"/>
      <c r="Z61" s="113"/>
      <c r="AA61" s="113"/>
      <c r="AB61" s="113"/>
      <c r="AC61" s="113"/>
      <c r="AD61" s="113"/>
      <c r="AE61" s="113"/>
      <c r="AF61" s="113"/>
      <c r="AG61" s="113"/>
      <c r="AH61" s="113"/>
      <c r="AI61" s="113"/>
      <c r="AJ61" s="113"/>
      <c r="AK61" s="113"/>
      <c r="AL61" s="113"/>
    </row>
    <row r="62" spans="1:38" s="115" customFormat="1" ht="12" outlineLevel="1" x14ac:dyDescent="0.2">
      <c r="A62" s="123"/>
      <c r="B62" s="357"/>
      <c r="C62" s="883" t="s">
        <v>157</v>
      </c>
      <c r="D62" s="1641" t="str">
        <f>IF('WK2 - Notional General Income'!D62="","",'WK2 - Notional General Income'!D62)</f>
        <v/>
      </c>
      <c r="E62" s="885"/>
      <c r="F62" s="886"/>
      <c r="G62" s="884"/>
      <c r="H62" s="887" t="str">
        <f t="shared" si="8"/>
        <v>.</v>
      </c>
      <c r="I62" s="884"/>
      <c r="J62" s="885"/>
      <c r="K62" s="885"/>
      <c r="L62" s="885"/>
      <c r="M62" s="888" t="str">
        <f t="shared" si="0"/>
        <v>.</v>
      </c>
      <c r="N62" s="372"/>
      <c r="O62" s="113"/>
      <c r="P62" s="118"/>
      <c r="Q62" s="1449" t="str">
        <f t="shared" si="5"/>
        <v>.Residential</v>
      </c>
      <c r="R62" s="113"/>
      <c r="S62" s="113"/>
      <c r="T62" s="113"/>
      <c r="U62" s="113"/>
      <c r="V62" s="113"/>
      <c r="W62" s="113"/>
      <c r="X62" s="113"/>
      <c r="Y62" s="113"/>
      <c r="Z62" s="113"/>
      <c r="AA62" s="113"/>
      <c r="AB62" s="113"/>
      <c r="AC62" s="113"/>
      <c r="AD62" s="113"/>
      <c r="AE62" s="113"/>
      <c r="AF62" s="113"/>
      <c r="AG62" s="113"/>
      <c r="AH62" s="113"/>
      <c r="AI62" s="113"/>
      <c r="AJ62" s="113"/>
      <c r="AK62" s="113"/>
      <c r="AL62" s="113"/>
    </row>
    <row r="63" spans="1:38" s="115" customFormat="1" ht="12" outlineLevel="1" x14ac:dyDescent="0.2">
      <c r="A63" s="123"/>
      <c r="B63" s="357"/>
      <c r="C63" s="883" t="s">
        <v>157</v>
      </c>
      <c r="D63" s="1641" t="str">
        <f>IF('WK2 - Notional General Income'!D63="","",'WK2 - Notional General Income'!D63)</f>
        <v/>
      </c>
      <c r="E63" s="885"/>
      <c r="F63" s="886"/>
      <c r="G63" s="884"/>
      <c r="H63" s="887" t="str">
        <f t="shared" si="1"/>
        <v>.</v>
      </c>
      <c r="I63" s="884"/>
      <c r="J63" s="885"/>
      <c r="K63" s="885"/>
      <c r="L63" s="885"/>
      <c r="M63" s="888" t="str">
        <f t="shared" si="0"/>
        <v>.</v>
      </c>
      <c r="N63" s="372"/>
      <c r="O63" s="1374"/>
      <c r="P63" s="118"/>
      <c r="Q63" s="1449" t="str">
        <f t="shared" si="5"/>
        <v>.Residential</v>
      </c>
      <c r="R63" s="113"/>
      <c r="S63" s="113"/>
      <c r="T63" s="113"/>
      <c r="U63" s="113"/>
      <c r="V63" s="113"/>
      <c r="W63" s="113"/>
      <c r="X63" s="113"/>
      <c r="Y63" s="113"/>
      <c r="Z63" s="113"/>
      <c r="AA63" s="113"/>
      <c r="AB63" s="113"/>
      <c r="AC63" s="113"/>
      <c r="AD63" s="113"/>
      <c r="AE63" s="113"/>
      <c r="AF63" s="113"/>
      <c r="AG63" s="113"/>
      <c r="AH63" s="113"/>
      <c r="AI63" s="113"/>
      <c r="AJ63" s="113"/>
      <c r="AK63" s="113"/>
      <c r="AL63" s="113"/>
    </row>
    <row r="64" spans="1:38" s="121" customFormat="1" ht="12" x14ac:dyDescent="0.2">
      <c r="A64" s="123"/>
      <c r="B64" s="334"/>
      <c r="C64" s="138"/>
      <c r="D64" s="138" t="s">
        <v>265</v>
      </c>
      <c r="E64" s="141">
        <f>SUM(E20:E63)</f>
        <v>135138</v>
      </c>
      <c r="F64" s="139"/>
      <c r="G64" s="140"/>
      <c r="H64" s="1453"/>
      <c r="I64" s="140"/>
      <c r="J64" s="141">
        <f>SUM(J20:J63)</f>
        <v>15947</v>
      </c>
      <c r="K64" s="141">
        <f>SUM(K20:K63)</f>
        <v>48756522287</v>
      </c>
      <c r="L64" s="141">
        <f>SUM(L20:L63)</f>
        <v>1349058621</v>
      </c>
      <c r="M64" s="694">
        <f>SUM(M20:M63)</f>
        <v>171504398.94368193</v>
      </c>
      <c r="N64" s="346"/>
      <c r="O64" s="251"/>
      <c r="P64" s="118"/>
      <c r="Q64" s="1450"/>
      <c r="R64" s="251"/>
      <c r="S64" s="251"/>
      <c r="T64" s="251"/>
      <c r="U64" s="251"/>
      <c r="V64" s="251"/>
      <c r="W64" s="251"/>
      <c r="X64" s="113"/>
      <c r="Y64" s="251"/>
      <c r="Z64" s="251"/>
      <c r="AA64" s="251"/>
      <c r="AB64" s="251"/>
      <c r="AC64" s="251"/>
      <c r="AD64" s="251"/>
      <c r="AE64" s="251"/>
      <c r="AF64" s="251"/>
      <c r="AG64" s="251"/>
      <c r="AH64" s="251"/>
      <c r="AI64" s="251"/>
      <c r="AJ64" s="251"/>
      <c r="AK64" s="251"/>
      <c r="AL64" s="251"/>
    </row>
    <row r="65" spans="1:38" s="119" customFormat="1" ht="12" customHeight="1" x14ac:dyDescent="0.2">
      <c r="A65" s="123"/>
      <c r="B65" s="371"/>
      <c r="C65" s="1409" t="str">
        <f>C$19</f>
        <v>Gosford</v>
      </c>
      <c r="D65" s="1409"/>
      <c r="E65" s="1410"/>
      <c r="F65" s="1410"/>
      <c r="G65" s="1410"/>
      <c r="H65" s="1410"/>
      <c r="I65" s="1410"/>
      <c r="J65" s="1410"/>
      <c r="K65" s="1409"/>
      <c r="L65" s="1411"/>
      <c r="M65" s="1409"/>
      <c r="N65" s="656"/>
      <c r="O65" s="118"/>
      <c r="P65" s="118"/>
      <c r="Q65" s="1447"/>
      <c r="R65" s="118"/>
      <c r="S65" s="118"/>
      <c r="T65" s="118"/>
      <c r="U65" s="118"/>
      <c r="V65" s="118"/>
      <c r="W65" s="118"/>
      <c r="X65" s="118"/>
      <c r="Y65" s="118"/>
      <c r="Z65" s="118"/>
      <c r="AA65" s="118"/>
      <c r="AB65" s="118"/>
      <c r="AC65" s="118"/>
      <c r="AD65" s="118"/>
      <c r="AE65" s="118"/>
      <c r="AF65" s="118"/>
      <c r="AG65" s="118"/>
      <c r="AH65" s="118"/>
      <c r="AI65" s="118"/>
      <c r="AJ65" s="118"/>
      <c r="AK65" s="118"/>
      <c r="AL65" s="118"/>
    </row>
    <row r="66" spans="1:38" s="115" customFormat="1" thickBot="1" x14ac:dyDescent="0.25">
      <c r="A66" s="123"/>
      <c r="B66" s="357"/>
      <c r="C66" s="883" t="s">
        <v>159</v>
      </c>
      <c r="D66" s="1641" t="str">
        <f>IF('WK2 - Notional General Income'!D66="","",'WK2 - Notional General Income'!D66)</f>
        <v>Ordinary</v>
      </c>
      <c r="E66" s="885">
        <v>3561</v>
      </c>
      <c r="F66" s="886">
        <v>0.65988959999999997</v>
      </c>
      <c r="G66" s="884"/>
      <c r="H66" s="887" t="str">
        <f t="shared" si="1"/>
        <v>.</v>
      </c>
      <c r="I66" s="884">
        <v>565</v>
      </c>
      <c r="J66" s="885">
        <v>812</v>
      </c>
      <c r="K66" s="885">
        <v>2046892117</v>
      </c>
      <c r="L66" s="885">
        <v>31837623</v>
      </c>
      <c r="M66" s="888">
        <f t="shared" ref="M66:M145" si="10">IF(E66="",".",IF(G66&lt;&gt;"",G66*E66+K66*(F66/100),(K66-L66)*(F66/100)+I66*J66))</f>
        <v>13755915.040238624</v>
      </c>
      <c r="N66" s="372"/>
      <c r="O66" s="113"/>
      <c r="P66" s="118"/>
      <c r="Q66" s="1448" t="str">
        <f>C65&amp;C66</f>
        <v>GosfordBusiness</v>
      </c>
      <c r="R66" s="113"/>
      <c r="S66" s="113"/>
      <c r="T66" s="113"/>
      <c r="U66" s="113"/>
      <c r="V66" s="113"/>
      <c r="W66" s="113"/>
      <c r="X66" s="113"/>
      <c r="Y66" s="113"/>
      <c r="Z66" s="113"/>
      <c r="AA66" s="113"/>
      <c r="AB66" s="113"/>
      <c r="AC66" s="113"/>
      <c r="AD66" s="113"/>
      <c r="AE66" s="113"/>
      <c r="AF66" s="113"/>
      <c r="AG66" s="113"/>
      <c r="AH66" s="113"/>
      <c r="AI66" s="113"/>
      <c r="AJ66" s="113"/>
      <c r="AK66" s="113"/>
      <c r="AL66" s="113"/>
    </row>
    <row r="67" spans="1:38" s="115" customFormat="1" thickTop="1" x14ac:dyDescent="0.2">
      <c r="A67" s="123"/>
      <c r="B67" s="357"/>
      <c r="C67" s="883" t="s">
        <v>159</v>
      </c>
      <c r="D67" s="1641" t="str">
        <f>IF('WK2 - Notional General Income'!D67="","",'WK2 - Notional General Income'!D67)</f>
        <v>Business LRA</v>
      </c>
      <c r="E67" s="885">
        <v>9</v>
      </c>
      <c r="F67" s="886">
        <v>0.83837419999999996</v>
      </c>
      <c r="G67" s="884"/>
      <c r="H67" s="887" t="str">
        <f t="shared" si="1"/>
        <v>.</v>
      </c>
      <c r="I67" s="884">
        <v>565</v>
      </c>
      <c r="J67" s="885">
        <v>0</v>
      </c>
      <c r="K67" s="885">
        <v>26726400</v>
      </c>
      <c r="L67" s="885">
        <v>0</v>
      </c>
      <c r="M67" s="888">
        <f t="shared" si="10"/>
        <v>224067.24218879998</v>
      </c>
      <c r="N67" s="372"/>
      <c r="O67" s="113"/>
      <c r="P67" s="118"/>
      <c r="Q67" s="1449" t="str">
        <f>Q66</f>
        <v>GosfordBusiness</v>
      </c>
      <c r="R67" s="113"/>
      <c r="S67" s="113"/>
      <c r="T67" s="113"/>
      <c r="U67" s="113"/>
      <c r="V67" s="113"/>
      <c r="W67" s="113"/>
      <c r="X67" s="113"/>
      <c r="Y67" s="113"/>
      <c r="Z67" s="113"/>
      <c r="AA67" s="113"/>
      <c r="AB67" s="113"/>
      <c r="AC67" s="113"/>
      <c r="AD67" s="113"/>
      <c r="AE67" s="113"/>
      <c r="AF67" s="113"/>
      <c r="AG67" s="113"/>
      <c r="AH67" s="113"/>
      <c r="AI67" s="113"/>
      <c r="AJ67" s="113"/>
      <c r="AK67" s="113"/>
      <c r="AL67" s="113"/>
    </row>
    <row r="68" spans="1:38" s="115" customFormat="1" ht="12" x14ac:dyDescent="0.2">
      <c r="A68" s="123"/>
      <c r="B68" s="357"/>
      <c r="C68" s="883" t="s">
        <v>159</v>
      </c>
      <c r="D68" s="1641" t="str">
        <f>IF('WK2 - Notional General Income'!D68="","",'WK2 - Notional General Income'!D68)</f>
        <v>Business MRA</v>
      </c>
      <c r="E68" s="885">
        <v>2</v>
      </c>
      <c r="F68" s="886">
        <v>1.1473239</v>
      </c>
      <c r="G68" s="884"/>
      <c r="H68" s="887" t="str">
        <f t="shared" si="1"/>
        <v>.</v>
      </c>
      <c r="I68" s="884">
        <v>565</v>
      </c>
      <c r="J68" s="885">
        <v>0</v>
      </c>
      <c r="K68" s="885">
        <v>66500000</v>
      </c>
      <c r="L68" s="885">
        <v>0</v>
      </c>
      <c r="M68" s="888">
        <f t="shared" si="10"/>
        <v>762970.39350000001</v>
      </c>
      <c r="N68" s="372"/>
      <c r="O68" s="113"/>
      <c r="P68" s="113"/>
      <c r="Q68" s="1449" t="str">
        <f t="shared" ref="Q68:Q82" si="11">Q67</f>
        <v>GosfordBusiness</v>
      </c>
      <c r="R68" s="113"/>
      <c r="S68" s="113"/>
      <c r="T68" s="113"/>
      <c r="U68" s="113"/>
      <c r="V68" s="113"/>
      <c r="W68" s="113"/>
      <c r="X68" s="113"/>
      <c r="Y68" s="113"/>
      <c r="Z68" s="113"/>
      <c r="AA68" s="113"/>
      <c r="AB68" s="113"/>
      <c r="AC68" s="113"/>
      <c r="AD68" s="113"/>
      <c r="AE68" s="113"/>
      <c r="AF68" s="113"/>
      <c r="AG68" s="113"/>
      <c r="AH68" s="113"/>
      <c r="AI68" s="113"/>
      <c r="AJ68" s="113"/>
      <c r="AK68" s="113"/>
      <c r="AL68" s="113"/>
    </row>
    <row r="69" spans="1:38" s="115" customFormat="1" ht="12" x14ac:dyDescent="0.2">
      <c r="A69" s="123"/>
      <c r="B69" s="357"/>
      <c r="C69" s="883" t="s">
        <v>159</v>
      </c>
      <c r="D69" s="1641" t="str">
        <f>IF('WK2 - Notional General Income'!D69="","",'WK2 - Notional General Income'!D69)</f>
        <v/>
      </c>
      <c r="E69" s="885"/>
      <c r="F69" s="886"/>
      <c r="G69" s="884"/>
      <c r="H69" s="887" t="str">
        <f t="shared" si="1"/>
        <v>.</v>
      </c>
      <c r="I69" s="884"/>
      <c r="J69" s="885"/>
      <c r="K69" s="885"/>
      <c r="L69" s="885"/>
      <c r="M69" s="888" t="str">
        <f t="shared" si="10"/>
        <v>.</v>
      </c>
      <c r="N69" s="372"/>
      <c r="O69" s="113"/>
      <c r="P69" s="113"/>
      <c r="Q69" s="1449" t="str">
        <f t="shared" si="11"/>
        <v>GosfordBusiness</v>
      </c>
      <c r="R69" s="113"/>
      <c r="S69" s="113"/>
      <c r="T69" s="113"/>
      <c r="U69" s="113"/>
      <c r="V69" s="113"/>
      <c r="W69" s="113"/>
      <c r="X69" s="113"/>
      <c r="Y69" s="113"/>
      <c r="Z69" s="113"/>
      <c r="AA69" s="113"/>
      <c r="AB69" s="113"/>
      <c r="AC69" s="113"/>
      <c r="AD69" s="113"/>
      <c r="AE69" s="113"/>
      <c r="AF69" s="113"/>
      <c r="AG69" s="113"/>
      <c r="AH69" s="113"/>
      <c r="AI69" s="113"/>
      <c r="AJ69" s="113"/>
      <c r="AK69" s="113"/>
      <c r="AL69" s="113"/>
    </row>
    <row r="70" spans="1:38" s="115" customFormat="1" ht="12" x14ac:dyDescent="0.2">
      <c r="A70" s="123"/>
      <c r="B70" s="357"/>
      <c r="C70" s="883" t="s">
        <v>159</v>
      </c>
      <c r="D70" s="1641" t="str">
        <f>IF('WK2 - Notional General Income'!D70="","",'WK2 - Notional General Income'!D70)</f>
        <v/>
      </c>
      <c r="E70" s="885"/>
      <c r="F70" s="886"/>
      <c r="G70" s="884"/>
      <c r="H70" s="887" t="str">
        <f t="shared" si="1"/>
        <v>.</v>
      </c>
      <c r="I70" s="884"/>
      <c r="J70" s="885"/>
      <c r="K70" s="885"/>
      <c r="L70" s="885"/>
      <c r="M70" s="888" t="str">
        <f t="shared" si="10"/>
        <v>.</v>
      </c>
      <c r="N70" s="372"/>
      <c r="O70" s="113"/>
      <c r="P70" s="113"/>
      <c r="Q70" s="1449" t="str">
        <f t="shared" si="11"/>
        <v>GosfordBusiness</v>
      </c>
      <c r="R70" s="113"/>
      <c r="S70" s="113"/>
      <c r="T70" s="113"/>
      <c r="U70" s="113"/>
      <c r="V70" s="113"/>
      <c r="W70" s="113"/>
      <c r="X70" s="113"/>
      <c r="Y70" s="113"/>
      <c r="Z70" s="113"/>
      <c r="AA70" s="113"/>
      <c r="AB70" s="113"/>
      <c r="AC70" s="113"/>
      <c r="AD70" s="113"/>
      <c r="AE70" s="113"/>
      <c r="AF70" s="113"/>
      <c r="AG70" s="113"/>
      <c r="AH70" s="113"/>
      <c r="AI70" s="113"/>
      <c r="AJ70" s="113"/>
      <c r="AK70" s="113"/>
      <c r="AL70" s="113"/>
    </row>
    <row r="71" spans="1:38" s="115" customFormat="1" ht="12" x14ac:dyDescent="0.2">
      <c r="A71" s="123"/>
      <c r="B71" s="357"/>
      <c r="C71" s="883" t="s">
        <v>159</v>
      </c>
      <c r="D71" s="1641" t="str">
        <f>IF('WK2 - Notional General Income'!D71="","",'WK2 - Notional General Income'!D71)</f>
        <v/>
      </c>
      <c r="E71" s="885"/>
      <c r="F71" s="886"/>
      <c r="G71" s="884"/>
      <c r="H71" s="887" t="str">
        <f t="shared" si="1"/>
        <v>.</v>
      </c>
      <c r="I71" s="884"/>
      <c r="J71" s="885"/>
      <c r="K71" s="885"/>
      <c r="L71" s="885"/>
      <c r="M71" s="888" t="str">
        <f t="shared" si="10"/>
        <v>.</v>
      </c>
      <c r="N71" s="372"/>
      <c r="O71" s="113"/>
      <c r="P71" s="113"/>
      <c r="Q71" s="1449" t="str">
        <f t="shared" si="11"/>
        <v>GosfordBusiness</v>
      </c>
      <c r="R71" s="113"/>
      <c r="S71" s="113"/>
      <c r="T71" s="113"/>
      <c r="U71" s="113"/>
      <c r="V71" s="113"/>
      <c r="W71" s="113"/>
      <c r="X71" s="113"/>
      <c r="Y71" s="113"/>
      <c r="Z71" s="113"/>
      <c r="AA71" s="113"/>
      <c r="AB71" s="113"/>
      <c r="AC71" s="113"/>
      <c r="AD71" s="113"/>
      <c r="AE71" s="113"/>
      <c r="AF71" s="113"/>
      <c r="AG71" s="113"/>
      <c r="AH71" s="113"/>
      <c r="AI71" s="113"/>
      <c r="AJ71" s="113"/>
      <c r="AK71" s="113"/>
      <c r="AL71" s="113"/>
    </row>
    <row r="72" spans="1:38" s="115" customFormat="1" ht="12" x14ac:dyDescent="0.2">
      <c r="A72" s="123"/>
      <c r="B72" s="357"/>
      <c r="C72" s="883" t="s">
        <v>159</v>
      </c>
      <c r="D72" s="1641" t="str">
        <f>IF('WK2 - Notional General Income'!D72="","",'WK2 - Notional General Income'!D72)</f>
        <v/>
      </c>
      <c r="E72" s="885"/>
      <c r="F72" s="886"/>
      <c r="G72" s="884"/>
      <c r="H72" s="887" t="str">
        <f t="shared" si="1"/>
        <v>.</v>
      </c>
      <c r="I72" s="884"/>
      <c r="J72" s="885"/>
      <c r="K72" s="885"/>
      <c r="L72" s="885"/>
      <c r="M72" s="888" t="str">
        <f t="shared" si="10"/>
        <v>.</v>
      </c>
      <c r="N72" s="372"/>
      <c r="O72" s="113"/>
      <c r="P72" s="113"/>
      <c r="Q72" s="1449" t="str">
        <f t="shared" si="11"/>
        <v>GosfordBusiness</v>
      </c>
      <c r="R72" s="113"/>
      <c r="S72" s="113"/>
      <c r="T72" s="113"/>
      <c r="U72" s="113"/>
      <c r="V72" s="113"/>
      <c r="W72" s="113"/>
      <c r="X72" s="113"/>
      <c r="Y72" s="113"/>
      <c r="Z72" s="113"/>
      <c r="AA72" s="113"/>
      <c r="AB72" s="113"/>
      <c r="AC72" s="113"/>
      <c r="AD72" s="113"/>
      <c r="AE72" s="113"/>
      <c r="AF72" s="113"/>
      <c r="AG72" s="113"/>
      <c r="AH72" s="113"/>
      <c r="AI72" s="113"/>
      <c r="AJ72" s="113"/>
      <c r="AK72" s="113"/>
      <c r="AL72" s="113"/>
    </row>
    <row r="73" spans="1:38" s="115" customFormat="1" ht="12" x14ac:dyDescent="0.2">
      <c r="A73" s="123"/>
      <c r="B73" s="357"/>
      <c r="C73" s="883" t="s">
        <v>159</v>
      </c>
      <c r="D73" s="1641" t="str">
        <f>IF('WK2 - Notional General Income'!D73="","",'WK2 - Notional General Income'!D73)</f>
        <v/>
      </c>
      <c r="E73" s="885"/>
      <c r="F73" s="886"/>
      <c r="G73" s="884"/>
      <c r="H73" s="887" t="str">
        <f t="shared" si="1"/>
        <v>.</v>
      </c>
      <c r="I73" s="884"/>
      <c r="J73" s="885"/>
      <c r="K73" s="885"/>
      <c r="L73" s="885"/>
      <c r="M73" s="888" t="str">
        <f t="shared" si="10"/>
        <v>.</v>
      </c>
      <c r="N73" s="372"/>
      <c r="O73" s="113"/>
      <c r="P73" s="113"/>
      <c r="Q73" s="1449" t="str">
        <f t="shared" si="11"/>
        <v>GosfordBusiness</v>
      </c>
      <c r="R73" s="113"/>
      <c r="S73" s="113"/>
      <c r="T73" s="113"/>
      <c r="U73" s="113"/>
      <c r="V73" s="113"/>
      <c r="W73" s="113"/>
      <c r="X73" s="113"/>
      <c r="Y73" s="113"/>
      <c r="Z73" s="113"/>
      <c r="AA73" s="113"/>
      <c r="AB73" s="113"/>
      <c r="AC73" s="113"/>
      <c r="AD73" s="113"/>
      <c r="AE73" s="113"/>
      <c r="AF73" s="113"/>
      <c r="AG73" s="113"/>
      <c r="AH73" s="113"/>
      <c r="AI73" s="113"/>
      <c r="AJ73" s="113"/>
      <c r="AK73" s="113"/>
      <c r="AL73" s="113"/>
    </row>
    <row r="74" spans="1:38" s="115" customFormat="1" ht="12" x14ac:dyDescent="0.2">
      <c r="A74" s="123"/>
      <c r="B74" s="357"/>
      <c r="C74" s="883" t="s">
        <v>159</v>
      </c>
      <c r="D74" s="1641" t="str">
        <f>IF('WK2 - Notional General Income'!D74="","",'WK2 - Notional General Income'!D74)</f>
        <v/>
      </c>
      <c r="E74" s="1399"/>
      <c r="F74" s="1400"/>
      <c r="G74" s="1401"/>
      <c r="H74" s="887" t="str">
        <f t="shared" si="1"/>
        <v>.</v>
      </c>
      <c r="I74" s="1401"/>
      <c r="J74" s="1399"/>
      <c r="K74" s="885"/>
      <c r="L74" s="885"/>
      <c r="M74" s="888" t="str">
        <f t="shared" si="10"/>
        <v>.</v>
      </c>
      <c r="N74" s="372"/>
      <c r="O74" s="113"/>
      <c r="P74" s="113"/>
      <c r="Q74" s="1449" t="str">
        <f t="shared" si="11"/>
        <v>GosfordBusiness</v>
      </c>
      <c r="R74" s="113"/>
      <c r="S74" s="113"/>
      <c r="T74" s="113"/>
      <c r="U74" s="113"/>
      <c r="V74" s="113"/>
      <c r="W74" s="113"/>
      <c r="X74" s="113"/>
      <c r="Y74" s="113"/>
      <c r="Z74" s="113"/>
      <c r="AA74" s="113"/>
      <c r="AB74" s="113"/>
      <c r="AC74" s="113"/>
      <c r="AD74" s="113"/>
      <c r="AE74" s="113"/>
      <c r="AF74" s="113"/>
      <c r="AG74" s="113"/>
      <c r="AH74" s="113"/>
      <c r="AI74" s="113"/>
      <c r="AJ74" s="113"/>
      <c r="AK74" s="113"/>
      <c r="AL74" s="113"/>
    </row>
    <row r="75" spans="1:38" s="115" customFormat="1" ht="12" x14ac:dyDescent="0.2">
      <c r="A75" s="123"/>
      <c r="B75" s="357"/>
      <c r="C75" s="883" t="s">
        <v>159</v>
      </c>
      <c r="D75" s="1641" t="str">
        <f>IF('WK2 - Notional General Income'!D75="","",'WK2 - Notional General Income'!D75)</f>
        <v/>
      </c>
      <c r="E75" s="1399"/>
      <c r="F75" s="1400"/>
      <c r="G75" s="1401"/>
      <c r="H75" s="887" t="str">
        <f t="shared" si="1"/>
        <v>.</v>
      </c>
      <c r="I75" s="1401"/>
      <c r="J75" s="1399"/>
      <c r="K75" s="885"/>
      <c r="L75" s="885"/>
      <c r="M75" s="888" t="str">
        <f t="shared" si="10"/>
        <v>.</v>
      </c>
      <c r="N75" s="372"/>
      <c r="O75" s="113"/>
      <c r="P75" s="113"/>
      <c r="Q75" s="1449" t="str">
        <f t="shared" si="11"/>
        <v>GosfordBusiness</v>
      </c>
      <c r="R75" s="113"/>
      <c r="S75" s="113"/>
      <c r="T75" s="113"/>
      <c r="U75" s="113"/>
      <c r="V75" s="113"/>
      <c r="W75" s="113"/>
      <c r="X75" s="113"/>
      <c r="Y75" s="113"/>
      <c r="Z75" s="113"/>
      <c r="AA75" s="113"/>
      <c r="AB75" s="113"/>
      <c r="AC75" s="113"/>
      <c r="AD75" s="113"/>
      <c r="AE75" s="113"/>
      <c r="AF75" s="113"/>
      <c r="AG75" s="113"/>
      <c r="AH75" s="113"/>
      <c r="AI75" s="113"/>
      <c r="AJ75" s="113"/>
      <c r="AK75" s="113"/>
      <c r="AL75" s="113"/>
    </row>
    <row r="76" spans="1:38" s="115" customFormat="1" ht="12" x14ac:dyDescent="0.2">
      <c r="A76" s="123"/>
      <c r="B76" s="357"/>
      <c r="C76" s="883" t="s">
        <v>159</v>
      </c>
      <c r="D76" s="1641" t="str">
        <f>IF('WK2 - Notional General Income'!D76="","",'WK2 - Notional General Income'!D76)</f>
        <v/>
      </c>
      <c r="E76" s="1399"/>
      <c r="F76" s="1400"/>
      <c r="G76" s="1401"/>
      <c r="H76" s="887" t="str">
        <f t="shared" si="1"/>
        <v>.</v>
      </c>
      <c r="I76" s="1401"/>
      <c r="J76" s="1399"/>
      <c r="K76" s="885"/>
      <c r="L76" s="885"/>
      <c r="M76" s="888" t="str">
        <f t="shared" si="10"/>
        <v>.</v>
      </c>
      <c r="N76" s="372"/>
      <c r="O76" s="113"/>
      <c r="P76" s="113"/>
      <c r="Q76" s="1449" t="str">
        <f t="shared" si="11"/>
        <v>GosfordBusiness</v>
      </c>
      <c r="R76" s="113"/>
      <c r="S76" s="113"/>
      <c r="T76" s="113"/>
      <c r="U76" s="113"/>
      <c r="V76" s="113"/>
      <c r="W76" s="113"/>
      <c r="X76" s="113"/>
      <c r="Y76" s="113"/>
      <c r="Z76" s="113"/>
      <c r="AA76" s="113"/>
      <c r="AB76" s="113"/>
      <c r="AC76" s="113"/>
      <c r="AD76" s="113"/>
      <c r="AE76" s="113"/>
      <c r="AF76" s="113"/>
      <c r="AG76" s="113"/>
      <c r="AH76" s="113"/>
      <c r="AI76" s="113"/>
      <c r="AJ76" s="113"/>
      <c r="AK76" s="113"/>
      <c r="AL76" s="113"/>
    </row>
    <row r="77" spans="1:38" s="115" customFormat="1" ht="12" x14ac:dyDescent="0.2">
      <c r="A77" s="123"/>
      <c r="B77" s="357"/>
      <c r="C77" s="883" t="s">
        <v>159</v>
      </c>
      <c r="D77" s="1641" t="str">
        <f>IF('WK2 - Notional General Income'!D77="","",'WK2 - Notional General Income'!D77)</f>
        <v/>
      </c>
      <c r="E77" s="1399"/>
      <c r="F77" s="1400"/>
      <c r="G77" s="1401"/>
      <c r="H77" s="887" t="str">
        <f t="shared" si="1"/>
        <v>.</v>
      </c>
      <c r="I77" s="1401"/>
      <c r="J77" s="1399"/>
      <c r="K77" s="885"/>
      <c r="L77" s="885"/>
      <c r="M77" s="888" t="str">
        <f t="shared" si="10"/>
        <v>.</v>
      </c>
      <c r="N77" s="372"/>
      <c r="O77" s="113"/>
      <c r="P77" s="113"/>
      <c r="Q77" s="1449" t="str">
        <f t="shared" si="11"/>
        <v>GosfordBusiness</v>
      </c>
      <c r="R77" s="113"/>
      <c r="S77" s="113"/>
      <c r="T77" s="113"/>
      <c r="U77" s="113"/>
      <c r="V77" s="113"/>
      <c r="W77" s="113"/>
      <c r="X77" s="113"/>
      <c r="Y77" s="113"/>
      <c r="Z77" s="113"/>
      <c r="AA77" s="113"/>
      <c r="AB77" s="113"/>
      <c r="AC77" s="113"/>
      <c r="AD77" s="113"/>
      <c r="AE77" s="113"/>
      <c r="AF77" s="113"/>
      <c r="AG77" s="113"/>
      <c r="AH77" s="113"/>
      <c r="AI77" s="113"/>
      <c r="AJ77" s="113"/>
      <c r="AK77" s="113"/>
      <c r="AL77" s="113"/>
    </row>
    <row r="78" spans="1:38" s="115" customFormat="1" ht="12" x14ac:dyDescent="0.2">
      <c r="A78" s="123"/>
      <c r="B78" s="357"/>
      <c r="C78" s="883" t="s">
        <v>159</v>
      </c>
      <c r="D78" s="1641" t="str">
        <f>IF('WK2 - Notional General Income'!D78="","",'WK2 - Notional General Income'!D78)</f>
        <v/>
      </c>
      <c r="E78" s="1399"/>
      <c r="F78" s="1400"/>
      <c r="G78" s="1401"/>
      <c r="H78" s="887" t="str">
        <f t="shared" si="1"/>
        <v>.</v>
      </c>
      <c r="I78" s="1401"/>
      <c r="J78" s="1399"/>
      <c r="K78" s="885"/>
      <c r="L78" s="885"/>
      <c r="M78" s="888" t="str">
        <f t="shared" si="10"/>
        <v>.</v>
      </c>
      <c r="N78" s="372"/>
      <c r="O78" s="113"/>
      <c r="P78" s="113"/>
      <c r="Q78" s="1449" t="str">
        <f t="shared" si="11"/>
        <v>GosfordBusiness</v>
      </c>
      <c r="R78" s="113"/>
      <c r="S78" s="113"/>
      <c r="T78" s="113"/>
      <c r="U78" s="113"/>
      <c r="V78" s="113"/>
      <c r="W78" s="113"/>
      <c r="X78" s="113"/>
      <c r="Y78" s="113"/>
      <c r="Z78" s="113"/>
      <c r="AA78" s="113"/>
      <c r="AB78" s="113"/>
      <c r="AC78" s="113"/>
      <c r="AD78" s="113"/>
      <c r="AE78" s="113"/>
      <c r="AF78" s="113"/>
      <c r="AG78" s="113"/>
      <c r="AH78" s="113"/>
      <c r="AI78" s="113"/>
      <c r="AJ78" s="113"/>
      <c r="AK78" s="113"/>
      <c r="AL78" s="113"/>
    </row>
    <row r="79" spans="1:38" s="115" customFormat="1" ht="12" x14ac:dyDescent="0.2">
      <c r="A79" s="123"/>
      <c r="B79" s="357"/>
      <c r="C79" s="883" t="s">
        <v>159</v>
      </c>
      <c r="D79" s="1641" t="str">
        <f>IF('WK2 - Notional General Income'!D79="","",'WK2 - Notional General Income'!D79)</f>
        <v/>
      </c>
      <c r="E79" s="1399"/>
      <c r="F79" s="1400"/>
      <c r="G79" s="1401"/>
      <c r="H79" s="887" t="str">
        <f t="shared" si="1"/>
        <v>.</v>
      </c>
      <c r="I79" s="1401"/>
      <c r="J79" s="1399"/>
      <c r="K79" s="885"/>
      <c r="L79" s="885"/>
      <c r="M79" s="888" t="str">
        <f t="shared" si="10"/>
        <v>.</v>
      </c>
      <c r="N79" s="372"/>
      <c r="O79" s="113"/>
      <c r="P79" s="113"/>
      <c r="Q79" s="1449" t="str">
        <f t="shared" si="11"/>
        <v>GosfordBusiness</v>
      </c>
      <c r="R79" s="113"/>
      <c r="S79" s="113"/>
      <c r="T79" s="113"/>
      <c r="U79" s="113"/>
      <c r="V79" s="113"/>
      <c r="W79" s="113"/>
      <c r="X79" s="113"/>
      <c r="Y79" s="113"/>
      <c r="Z79" s="113"/>
      <c r="AA79" s="113"/>
      <c r="AB79" s="113"/>
      <c r="AC79" s="113"/>
      <c r="AD79" s="113"/>
      <c r="AE79" s="113"/>
      <c r="AF79" s="113"/>
      <c r="AG79" s="113"/>
      <c r="AH79" s="113"/>
      <c r="AI79" s="113"/>
      <c r="AJ79" s="113"/>
      <c r="AK79" s="113"/>
      <c r="AL79" s="113"/>
    </row>
    <row r="80" spans="1:38" s="115" customFormat="1" ht="12" x14ac:dyDescent="0.2">
      <c r="A80" s="123"/>
      <c r="B80" s="357"/>
      <c r="C80" s="883" t="s">
        <v>159</v>
      </c>
      <c r="D80" s="1641" t="str">
        <f>IF('WK2 - Notional General Income'!D80="","",'WK2 - Notional General Income'!D80)</f>
        <v/>
      </c>
      <c r="E80" s="1399"/>
      <c r="F80" s="1400"/>
      <c r="G80" s="1401"/>
      <c r="H80" s="887" t="str">
        <f t="shared" si="1"/>
        <v>.</v>
      </c>
      <c r="I80" s="1401"/>
      <c r="J80" s="1399"/>
      <c r="K80" s="885"/>
      <c r="L80" s="885"/>
      <c r="M80" s="888" t="str">
        <f t="shared" si="10"/>
        <v>.</v>
      </c>
      <c r="N80" s="372"/>
      <c r="O80" s="113"/>
      <c r="P80" s="113"/>
      <c r="Q80" s="1449" t="str">
        <f t="shared" si="11"/>
        <v>GosfordBusiness</v>
      </c>
      <c r="R80" s="113"/>
      <c r="S80" s="113"/>
      <c r="T80" s="113"/>
      <c r="U80" s="113"/>
      <c r="V80" s="113"/>
      <c r="W80" s="113"/>
      <c r="X80" s="113"/>
      <c r="Y80" s="113"/>
      <c r="Z80" s="113"/>
      <c r="AA80" s="113"/>
      <c r="AB80" s="113"/>
      <c r="AC80" s="113"/>
      <c r="AD80" s="113"/>
      <c r="AE80" s="113"/>
      <c r="AF80" s="113"/>
      <c r="AG80" s="113"/>
      <c r="AH80" s="113"/>
      <c r="AI80" s="113"/>
      <c r="AJ80" s="113"/>
      <c r="AK80" s="113"/>
      <c r="AL80" s="113"/>
    </row>
    <row r="81" spans="1:38" s="115" customFormat="1" ht="12" x14ac:dyDescent="0.2">
      <c r="A81" s="123"/>
      <c r="B81" s="357"/>
      <c r="C81" s="883" t="s">
        <v>159</v>
      </c>
      <c r="D81" s="1641" t="str">
        <f>IF('WK2 - Notional General Income'!D81="","",'WK2 - Notional General Income'!D81)</f>
        <v/>
      </c>
      <c r="E81" s="1399"/>
      <c r="F81" s="1400"/>
      <c r="G81" s="1401"/>
      <c r="H81" s="887" t="str">
        <f t="shared" si="1"/>
        <v>.</v>
      </c>
      <c r="I81" s="1401"/>
      <c r="J81" s="1399"/>
      <c r="K81" s="885"/>
      <c r="L81" s="885"/>
      <c r="M81" s="888" t="str">
        <f t="shared" si="10"/>
        <v>.</v>
      </c>
      <c r="N81" s="372"/>
      <c r="O81" s="113"/>
      <c r="P81" s="113"/>
      <c r="Q81" s="1449" t="str">
        <f t="shared" si="11"/>
        <v>GosfordBusiness</v>
      </c>
      <c r="R81" s="113"/>
      <c r="S81" s="113"/>
      <c r="T81" s="113"/>
      <c r="U81" s="113"/>
      <c r="V81" s="113"/>
      <c r="W81" s="113"/>
      <c r="X81" s="113"/>
      <c r="Y81" s="113"/>
      <c r="Z81" s="113"/>
      <c r="AA81" s="113"/>
      <c r="AB81" s="113"/>
      <c r="AC81" s="113"/>
      <c r="AD81" s="113"/>
      <c r="AE81" s="113"/>
      <c r="AF81" s="113"/>
      <c r="AG81" s="113"/>
      <c r="AH81" s="113"/>
      <c r="AI81" s="113"/>
      <c r="AJ81" s="113"/>
      <c r="AK81" s="113"/>
      <c r="AL81" s="113"/>
    </row>
    <row r="82" spans="1:38" s="115" customFormat="1" ht="12" x14ac:dyDescent="0.2">
      <c r="A82" s="123"/>
      <c r="B82" s="357"/>
      <c r="C82" s="883" t="s">
        <v>159</v>
      </c>
      <c r="D82" s="1641" t="str">
        <f>IF('WK2 - Notional General Income'!D82="","",'WK2 - Notional General Income'!D82)</f>
        <v/>
      </c>
      <c r="E82" s="1399"/>
      <c r="F82" s="1400"/>
      <c r="G82" s="1401"/>
      <c r="H82" s="887" t="str">
        <f t="shared" si="1"/>
        <v>.</v>
      </c>
      <c r="I82" s="1401"/>
      <c r="J82" s="1399"/>
      <c r="K82" s="885"/>
      <c r="L82" s="885"/>
      <c r="M82" s="888" t="str">
        <f t="shared" si="10"/>
        <v>.</v>
      </c>
      <c r="N82" s="372"/>
      <c r="O82" s="113"/>
      <c r="P82" s="113"/>
      <c r="Q82" s="1449" t="str">
        <f t="shared" si="11"/>
        <v>GosfordBusiness</v>
      </c>
      <c r="R82" s="113"/>
      <c r="S82" s="113"/>
      <c r="T82" s="113"/>
      <c r="U82" s="113"/>
      <c r="V82" s="113"/>
      <c r="W82" s="113"/>
      <c r="X82" s="113"/>
      <c r="Y82" s="113"/>
      <c r="Z82" s="113"/>
      <c r="AA82" s="113"/>
      <c r="AB82" s="113"/>
      <c r="AC82" s="113"/>
      <c r="AD82" s="113"/>
      <c r="AE82" s="113"/>
      <c r="AF82" s="113"/>
      <c r="AG82" s="113"/>
      <c r="AH82" s="113"/>
      <c r="AI82" s="113"/>
      <c r="AJ82" s="113"/>
      <c r="AK82" s="113"/>
      <c r="AL82" s="113"/>
    </row>
    <row r="83" spans="1:38" s="119" customFormat="1" ht="12" customHeight="1" x14ac:dyDescent="0.2">
      <c r="A83" s="123"/>
      <c r="B83" s="371"/>
      <c r="C83" s="1409" t="str">
        <f>C$28</f>
        <v>Wyong</v>
      </c>
      <c r="D83" s="1409"/>
      <c r="E83" s="1410"/>
      <c r="F83" s="1410"/>
      <c r="G83" s="1410"/>
      <c r="H83" s="1410"/>
      <c r="I83" s="1410"/>
      <c r="J83" s="1410"/>
      <c r="K83" s="1409"/>
      <c r="L83" s="1411"/>
      <c r="M83" s="1409"/>
      <c r="N83" s="656"/>
      <c r="O83" s="118"/>
      <c r="P83" s="118"/>
      <c r="Q83" s="1447"/>
      <c r="R83" s="118"/>
      <c r="S83" s="118"/>
      <c r="T83" s="118"/>
      <c r="U83" s="118"/>
      <c r="V83" s="118"/>
      <c r="W83" s="118"/>
      <c r="X83" s="118"/>
      <c r="Y83" s="118"/>
      <c r="Z83" s="118"/>
      <c r="AA83" s="118"/>
      <c r="AB83" s="118"/>
      <c r="AC83" s="118"/>
      <c r="AD83" s="118"/>
      <c r="AE83" s="118"/>
      <c r="AF83" s="118"/>
      <c r="AG83" s="118"/>
      <c r="AH83" s="118"/>
      <c r="AI83" s="118"/>
      <c r="AJ83" s="118"/>
      <c r="AK83" s="118"/>
      <c r="AL83" s="118"/>
    </row>
    <row r="84" spans="1:38" s="115" customFormat="1" thickBot="1" x14ac:dyDescent="0.25">
      <c r="A84" s="123"/>
      <c r="B84" s="357"/>
      <c r="C84" s="883" t="s">
        <v>159</v>
      </c>
      <c r="D84" s="1641" t="str">
        <f>IF('WK2 - Notional General Income'!D84="","",'WK2 - Notional General Income'!D84)</f>
        <v>Ordinary</v>
      </c>
      <c r="E84" s="885">
        <v>3008</v>
      </c>
      <c r="F84" s="886">
        <v>0.65988959999999997</v>
      </c>
      <c r="G84" s="884"/>
      <c r="H84" s="887" t="str">
        <f t="shared" ref="H84" si="12">IF(G84="",".",E84*G84/M84)</f>
        <v>.</v>
      </c>
      <c r="I84" s="884">
        <v>565</v>
      </c>
      <c r="J84" s="885">
        <v>905</v>
      </c>
      <c r="K84" s="885">
        <v>1257864943</v>
      </c>
      <c r="L84" s="885">
        <v>45803810</v>
      </c>
      <c r="M84" s="888">
        <f t="shared" si="10"/>
        <v>8509590.362309169</v>
      </c>
      <c r="N84" s="372"/>
      <c r="O84" s="113"/>
      <c r="P84" s="113"/>
      <c r="Q84" s="1448" t="str">
        <f>C83&amp;C84</f>
        <v>WyongBusiness</v>
      </c>
      <c r="R84" s="113"/>
      <c r="S84" s="113"/>
      <c r="T84" s="113"/>
      <c r="U84" s="113"/>
      <c r="V84" s="113"/>
      <c r="W84" s="113"/>
      <c r="X84" s="113"/>
      <c r="Y84" s="113"/>
      <c r="Z84" s="113"/>
      <c r="AA84" s="113"/>
      <c r="AB84" s="113"/>
      <c r="AC84" s="113"/>
      <c r="AD84" s="113"/>
      <c r="AE84" s="113"/>
      <c r="AF84" s="113"/>
      <c r="AG84" s="113"/>
      <c r="AH84" s="113"/>
      <c r="AI84" s="113"/>
      <c r="AJ84" s="113"/>
      <c r="AK84" s="113"/>
      <c r="AL84" s="113"/>
    </row>
    <row r="85" spans="1:38" s="115" customFormat="1" thickTop="1" x14ac:dyDescent="0.2">
      <c r="A85" s="123"/>
      <c r="B85" s="357"/>
      <c r="C85" s="883" t="s">
        <v>159</v>
      </c>
      <c r="D85" s="1641" t="str">
        <f>IF('WK2 - Notional General Income'!D85="","",'WK2 - Notional General Income'!D85)</f>
        <v>Local Retail</v>
      </c>
      <c r="E85" s="885">
        <v>16</v>
      </c>
      <c r="F85" s="886">
        <v>0.83837419999999996</v>
      </c>
      <c r="G85" s="884"/>
      <c r="H85" s="887" t="str">
        <f t="shared" si="1"/>
        <v>.</v>
      </c>
      <c r="I85" s="884">
        <v>565</v>
      </c>
      <c r="J85" s="885">
        <v>6</v>
      </c>
      <c r="K85" s="885">
        <v>12969000</v>
      </c>
      <c r="L85" s="885">
        <v>281338</v>
      </c>
      <c r="M85" s="888">
        <f t="shared" si="10"/>
        <v>109760.08479120399</v>
      </c>
      <c r="N85" s="372"/>
      <c r="O85" s="113"/>
      <c r="P85" s="113"/>
      <c r="Q85" s="1449" t="str">
        <f>Q84</f>
        <v>WyongBusiness</v>
      </c>
      <c r="R85" s="113"/>
      <c r="S85" s="113"/>
      <c r="T85" s="113"/>
      <c r="U85" s="113"/>
      <c r="V85" s="113"/>
      <c r="W85" s="113"/>
      <c r="X85" s="113"/>
      <c r="Y85" s="113"/>
      <c r="Z85" s="113"/>
      <c r="AA85" s="113"/>
      <c r="AB85" s="113"/>
      <c r="AC85" s="113"/>
      <c r="AD85" s="113"/>
      <c r="AE85" s="113"/>
      <c r="AF85" s="113"/>
      <c r="AG85" s="113"/>
      <c r="AH85" s="113"/>
      <c r="AI85" s="113"/>
      <c r="AJ85" s="113"/>
      <c r="AK85" s="113"/>
      <c r="AL85" s="113"/>
    </row>
    <row r="86" spans="1:38" s="115" customFormat="1" ht="12" x14ac:dyDescent="0.2">
      <c r="A86" s="123"/>
      <c r="B86" s="357"/>
      <c r="C86" s="883" t="s">
        <v>159</v>
      </c>
      <c r="D86" s="1641" t="str">
        <f>IF('WK2 - Notional General Income'!D86="","",'WK2 - Notional General Income'!D86)</f>
        <v>Major Retail</v>
      </c>
      <c r="E86" s="885">
        <v>20</v>
      </c>
      <c r="F86" s="886">
        <v>1.1473239</v>
      </c>
      <c r="G86" s="884"/>
      <c r="H86" s="887" t="str">
        <f t="shared" si="1"/>
        <v>.</v>
      </c>
      <c r="I86" s="884">
        <v>565</v>
      </c>
      <c r="J86" s="885">
        <v>0</v>
      </c>
      <c r="K86" s="885">
        <v>104736000</v>
      </c>
      <c r="L86" s="885">
        <v>0</v>
      </c>
      <c r="M86" s="888">
        <f t="shared" si="10"/>
        <v>1201661.1599039999</v>
      </c>
      <c r="N86" s="372"/>
      <c r="O86" s="113"/>
      <c r="P86" s="113"/>
      <c r="Q86" s="1449" t="str">
        <f t="shared" ref="Q86:Q100" si="13">Q85</f>
        <v>WyongBusiness</v>
      </c>
      <c r="R86" s="113"/>
      <c r="S86" s="113"/>
      <c r="T86" s="113"/>
      <c r="U86" s="113"/>
      <c r="V86" s="113"/>
      <c r="W86" s="113"/>
      <c r="X86" s="113"/>
      <c r="Y86" s="113"/>
      <c r="Z86" s="113"/>
      <c r="AA86" s="113"/>
      <c r="AB86" s="113"/>
      <c r="AC86" s="113"/>
      <c r="AD86" s="113"/>
      <c r="AE86" s="113"/>
      <c r="AF86" s="113"/>
      <c r="AG86" s="113"/>
      <c r="AH86" s="113"/>
      <c r="AI86" s="113"/>
      <c r="AJ86" s="113"/>
      <c r="AK86" s="113"/>
      <c r="AL86" s="113"/>
    </row>
    <row r="87" spans="1:38" s="115" customFormat="1" ht="12" x14ac:dyDescent="0.2">
      <c r="A87" s="123"/>
      <c r="B87" s="357"/>
      <c r="C87" s="883" t="s">
        <v>159</v>
      </c>
      <c r="D87" s="1641" t="str">
        <f>IF('WK2 - Notional General Income'!D87="","",'WK2 - Notional General Income'!D87)</f>
        <v/>
      </c>
      <c r="E87" s="885"/>
      <c r="F87" s="886"/>
      <c r="G87" s="884"/>
      <c r="H87" s="887" t="str">
        <f t="shared" si="1"/>
        <v>.</v>
      </c>
      <c r="I87" s="884"/>
      <c r="J87" s="885"/>
      <c r="K87" s="885"/>
      <c r="L87" s="885"/>
      <c r="M87" s="888" t="str">
        <f t="shared" si="10"/>
        <v>.</v>
      </c>
      <c r="N87" s="372"/>
      <c r="O87" s="113"/>
      <c r="P87" s="113"/>
      <c r="Q87" s="1449" t="str">
        <f t="shared" si="13"/>
        <v>WyongBusiness</v>
      </c>
      <c r="R87" s="113"/>
      <c r="S87" s="113"/>
      <c r="T87" s="113"/>
      <c r="U87" s="113"/>
      <c r="V87" s="113"/>
      <c r="W87" s="113"/>
      <c r="X87" s="113"/>
      <c r="Y87" s="113"/>
      <c r="Z87" s="113"/>
      <c r="AA87" s="113"/>
      <c r="AB87" s="113"/>
      <c r="AC87" s="113"/>
      <c r="AD87" s="113"/>
      <c r="AE87" s="113"/>
      <c r="AF87" s="113"/>
      <c r="AG87" s="113"/>
      <c r="AH87" s="113"/>
      <c r="AI87" s="113"/>
      <c r="AJ87" s="113"/>
      <c r="AK87" s="113"/>
      <c r="AL87" s="113"/>
    </row>
    <row r="88" spans="1:38" s="115" customFormat="1" ht="12" x14ac:dyDescent="0.2">
      <c r="A88" s="123"/>
      <c r="B88" s="357"/>
      <c r="C88" s="883" t="s">
        <v>159</v>
      </c>
      <c r="D88" s="1641" t="str">
        <f>IF('WK2 - Notional General Income'!D88="","",'WK2 - Notional General Income'!D88)</f>
        <v/>
      </c>
      <c r="E88" s="885"/>
      <c r="F88" s="886"/>
      <c r="G88" s="884"/>
      <c r="H88" s="887" t="str">
        <f t="shared" si="1"/>
        <v>.</v>
      </c>
      <c r="I88" s="884"/>
      <c r="J88" s="885"/>
      <c r="K88" s="885"/>
      <c r="L88" s="885"/>
      <c r="M88" s="888" t="str">
        <f t="shared" si="10"/>
        <v>.</v>
      </c>
      <c r="N88" s="372"/>
      <c r="O88" s="113"/>
      <c r="P88" s="113"/>
      <c r="Q88" s="1449" t="str">
        <f t="shared" si="13"/>
        <v>WyongBusiness</v>
      </c>
      <c r="R88" s="113"/>
      <c r="S88" s="113"/>
      <c r="T88" s="113"/>
      <c r="U88" s="113"/>
      <c r="V88" s="113"/>
      <c r="W88" s="113"/>
      <c r="X88" s="113"/>
      <c r="Y88" s="113"/>
      <c r="Z88" s="113"/>
      <c r="AA88" s="113"/>
      <c r="AB88" s="113"/>
      <c r="AC88" s="113"/>
      <c r="AD88" s="113"/>
      <c r="AE88" s="113"/>
      <c r="AF88" s="113"/>
      <c r="AG88" s="113"/>
      <c r="AH88" s="113"/>
      <c r="AI88" s="113"/>
      <c r="AJ88" s="113"/>
      <c r="AK88" s="113"/>
      <c r="AL88" s="113"/>
    </row>
    <row r="89" spans="1:38" s="115" customFormat="1" ht="12" x14ac:dyDescent="0.2">
      <c r="A89" s="123"/>
      <c r="B89" s="357"/>
      <c r="C89" s="883" t="s">
        <v>159</v>
      </c>
      <c r="D89" s="1641" t="str">
        <f>IF('WK2 - Notional General Income'!D89="","",'WK2 - Notional General Income'!D89)</f>
        <v/>
      </c>
      <c r="E89" s="885"/>
      <c r="F89" s="886"/>
      <c r="G89" s="884"/>
      <c r="H89" s="887" t="str">
        <f t="shared" si="1"/>
        <v>.</v>
      </c>
      <c r="I89" s="884"/>
      <c r="J89" s="885"/>
      <c r="K89" s="885"/>
      <c r="L89" s="885"/>
      <c r="M89" s="888" t="str">
        <f t="shared" si="10"/>
        <v>.</v>
      </c>
      <c r="N89" s="372"/>
      <c r="O89" s="113"/>
      <c r="P89" s="113"/>
      <c r="Q89" s="1449" t="str">
        <f t="shared" si="13"/>
        <v>WyongBusiness</v>
      </c>
      <c r="R89" s="113"/>
      <c r="S89" s="113"/>
      <c r="T89" s="113"/>
      <c r="U89" s="113"/>
      <c r="V89" s="113"/>
      <c r="W89" s="113"/>
      <c r="X89" s="113"/>
      <c r="Y89" s="113"/>
      <c r="Z89" s="113"/>
      <c r="AA89" s="113"/>
      <c r="AB89" s="113"/>
      <c r="AC89" s="113"/>
      <c r="AD89" s="113"/>
      <c r="AE89" s="113"/>
      <c r="AF89" s="113"/>
      <c r="AG89" s="113"/>
      <c r="AH89" s="113"/>
      <c r="AI89" s="113"/>
      <c r="AJ89" s="113"/>
      <c r="AK89" s="113"/>
      <c r="AL89" s="113"/>
    </row>
    <row r="90" spans="1:38" s="115" customFormat="1" ht="12" x14ac:dyDescent="0.2">
      <c r="A90" s="123"/>
      <c r="B90" s="357"/>
      <c r="C90" s="883" t="s">
        <v>159</v>
      </c>
      <c r="D90" s="1641" t="str">
        <f>IF('WK2 - Notional General Income'!D90="","",'WK2 - Notional General Income'!D90)</f>
        <v/>
      </c>
      <c r="E90" s="885"/>
      <c r="F90" s="886"/>
      <c r="G90" s="884"/>
      <c r="H90" s="887" t="str">
        <f t="shared" si="1"/>
        <v>.</v>
      </c>
      <c r="I90" s="884"/>
      <c r="J90" s="885"/>
      <c r="K90" s="885"/>
      <c r="L90" s="885"/>
      <c r="M90" s="888" t="str">
        <f t="shared" si="10"/>
        <v>.</v>
      </c>
      <c r="N90" s="372"/>
      <c r="O90" s="113"/>
      <c r="P90" s="113"/>
      <c r="Q90" s="1449" t="str">
        <f t="shared" si="13"/>
        <v>WyongBusiness</v>
      </c>
      <c r="R90" s="113"/>
      <c r="S90" s="113"/>
      <c r="T90" s="113"/>
      <c r="U90" s="113"/>
      <c r="V90" s="113"/>
      <c r="W90" s="113"/>
      <c r="X90" s="113"/>
      <c r="Y90" s="113"/>
      <c r="Z90" s="113"/>
      <c r="AA90" s="113"/>
      <c r="AB90" s="113"/>
      <c r="AC90" s="113"/>
      <c r="AD90" s="113"/>
      <c r="AE90" s="113"/>
      <c r="AF90" s="113"/>
      <c r="AG90" s="113"/>
      <c r="AH90" s="113"/>
      <c r="AI90" s="113"/>
      <c r="AJ90" s="113"/>
      <c r="AK90" s="113"/>
      <c r="AL90" s="113"/>
    </row>
    <row r="91" spans="1:38" s="115" customFormat="1" ht="12" x14ac:dyDescent="0.2">
      <c r="A91" s="123"/>
      <c r="B91" s="357"/>
      <c r="C91" s="883" t="s">
        <v>159</v>
      </c>
      <c r="D91" s="1641" t="str">
        <f>IF('WK2 - Notional General Income'!D91="","",'WK2 - Notional General Income'!D91)</f>
        <v/>
      </c>
      <c r="E91" s="885"/>
      <c r="F91" s="886"/>
      <c r="G91" s="884"/>
      <c r="H91" s="887" t="str">
        <f t="shared" si="1"/>
        <v>.</v>
      </c>
      <c r="I91" s="884"/>
      <c r="J91" s="885"/>
      <c r="K91" s="885"/>
      <c r="L91" s="885"/>
      <c r="M91" s="888" t="str">
        <f t="shared" si="10"/>
        <v>.</v>
      </c>
      <c r="N91" s="372"/>
      <c r="O91" s="113"/>
      <c r="P91" s="113"/>
      <c r="Q91" s="1449" t="str">
        <f t="shared" si="13"/>
        <v>WyongBusiness</v>
      </c>
      <c r="R91" s="113"/>
      <c r="S91" s="113"/>
      <c r="T91" s="113"/>
      <c r="U91" s="113"/>
      <c r="V91" s="113"/>
      <c r="W91" s="113"/>
      <c r="X91" s="113"/>
      <c r="Y91" s="113"/>
      <c r="Z91" s="113"/>
      <c r="AA91" s="113"/>
      <c r="AB91" s="113"/>
      <c r="AC91" s="113"/>
      <c r="AD91" s="113"/>
      <c r="AE91" s="113"/>
      <c r="AF91" s="113"/>
      <c r="AG91" s="113"/>
      <c r="AH91" s="113"/>
      <c r="AI91" s="113"/>
      <c r="AJ91" s="113"/>
      <c r="AK91" s="113"/>
      <c r="AL91" s="113"/>
    </row>
    <row r="92" spans="1:38" s="115" customFormat="1" ht="12" x14ac:dyDescent="0.2">
      <c r="A92" s="123"/>
      <c r="B92" s="357"/>
      <c r="C92" s="883" t="s">
        <v>159</v>
      </c>
      <c r="D92" s="1641" t="str">
        <f>IF('WK2 - Notional General Income'!D92="","",'WK2 - Notional General Income'!D92)</f>
        <v/>
      </c>
      <c r="E92" s="885"/>
      <c r="F92" s="1400"/>
      <c r="G92" s="1401"/>
      <c r="H92" s="887" t="str">
        <f t="shared" si="1"/>
        <v>.</v>
      </c>
      <c r="I92" s="1401"/>
      <c r="J92" s="1399"/>
      <c r="K92" s="885"/>
      <c r="L92" s="885"/>
      <c r="M92" s="888" t="str">
        <f t="shared" si="10"/>
        <v>.</v>
      </c>
      <c r="N92" s="372"/>
      <c r="O92" s="113"/>
      <c r="P92" s="113"/>
      <c r="Q92" s="1449" t="str">
        <f t="shared" si="13"/>
        <v>WyongBusiness</v>
      </c>
      <c r="R92" s="113"/>
      <c r="S92" s="113"/>
      <c r="T92" s="113"/>
      <c r="U92" s="113"/>
      <c r="V92" s="113"/>
      <c r="W92" s="113"/>
      <c r="X92" s="113"/>
      <c r="Y92" s="113"/>
      <c r="Z92" s="113"/>
      <c r="AA92" s="113"/>
      <c r="AB92" s="113"/>
      <c r="AC92" s="113"/>
      <c r="AD92" s="113"/>
      <c r="AE92" s="113"/>
      <c r="AF92" s="113"/>
      <c r="AG92" s="113"/>
      <c r="AH92" s="113"/>
      <c r="AI92" s="113"/>
      <c r="AJ92" s="113"/>
      <c r="AK92" s="113"/>
      <c r="AL92" s="113"/>
    </row>
    <row r="93" spans="1:38" s="115" customFormat="1" ht="12" x14ac:dyDescent="0.2">
      <c r="A93" s="123"/>
      <c r="B93" s="357"/>
      <c r="C93" s="883" t="s">
        <v>159</v>
      </c>
      <c r="D93" s="1641" t="str">
        <f>IF('WK2 - Notional General Income'!D93="","",'WK2 - Notional General Income'!D93)</f>
        <v/>
      </c>
      <c r="E93" s="885"/>
      <c r="F93" s="1400"/>
      <c r="G93" s="1401"/>
      <c r="H93" s="887" t="str">
        <f t="shared" si="1"/>
        <v>.</v>
      </c>
      <c r="I93" s="1401"/>
      <c r="J93" s="1399"/>
      <c r="K93" s="885"/>
      <c r="L93" s="885"/>
      <c r="M93" s="888" t="str">
        <f t="shared" si="10"/>
        <v>.</v>
      </c>
      <c r="N93" s="372"/>
      <c r="O93" s="113"/>
      <c r="P93" s="113"/>
      <c r="Q93" s="1449" t="str">
        <f t="shared" si="13"/>
        <v>WyongBusiness</v>
      </c>
      <c r="R93" s="113"/>
      <c r="S93" s="113"/>
      <c r="T93" s="113"/>
      <c r="U93" s="113"/>
      <c r="V93" s="113"/>
      <c r="W93" s="113"/>
      <c r="X93" s="113"/>
      <c r="Y93" s="113"/>
      <c r="Z93" s="113"/>
      <c r="AA93" s="113"/>
      <c r="AB93" s="113"/>
      <c r="AC93" s="113"/>
      <c r="AD93" s="113"/>
      <c r="AE93" s="113"/>
      <c r="AF93" s="113"/>
      <c r="AG93" s="113"/>
      <c r="AH93" s="113"/>
      <c r="AI93" s="113"/>
      <c r="AJ93" s="113"/>
      <c r="AK93" s="113"/>
      <c r="AL93" s="113"/>
    </row>
    <row r="94" spans="1:38" s="115" customFormat="1" ht="12" x14ac:dyDescent="0.2">
      <c r="A94" s="123"/>
      <c r="B94" s="357"/>
      <c r="C94" s="883" t="s">
        <v>159</v>
      </c>
      <c r="D94" s="1641" t="str">
        <f>IF('WK2 - Notional General Income'!D94="","",'WK2 - Notional General Income'!D94)</f>
        <v/>
      </c>
      <c r="E94" s="885"/>
      <c r="F94" s="1400"/>
      <c r="G94" s="1401"/>
      <c r="H94" s="887" t="str">
        <f t="shared" si="1"/>
        <v>.</v>
      </c>
      <c r="I94" s="1401"/>
      <c r="J94" s="1399"/>
      <c r="K94" s="885"/>
      <c r="L94" s="885"/>
      <c r="M94" s="888" t="str">
        <f t="shared" si="10"/>
        <v>.</v>
      </c>
      <c r="N94" s="372"/>
      <c r="O94" s="113"/>
      <c r="P94" s="113"/>
      <c r="Q94" s="1449" t="str">
        <f t="shared" si="13"/>
        <v>WyongBusiness</v>
      </c>
      <c r="R94" s="113"/>
      <c r="S94" s="113"/>
      <c r="T94" s="113"/>
      <c r="U94" s="113"/>
      <c r="V94" s="113"/>
      <c r="W94" s="113"/>
      <c r="X94" s="113"/>
      <c r="Y94" s="113"/>
      <c r="Z94" s="113"/>
      <c r="AA94" s="113"/>
      <c r="AB94" s="113"/>
      <c r="AC94" s="113"/>
      <c r="AD94" s="113"/>
      <c r="AE94" s="113"/>
      <c r="AF94" s="113"/>
      <c r="AG94" s="113"/>
      <c r="AH94" s="113"/>
      <c r="AI94" s="113"/>
      <c r="AJ94" s="113"/>
      <c r="AK94" s="113"/>
      <c r="AL94" s="113"/>
    </row>
    <row r="95" spans="1:38" s="115" customFormat="1" ht="12" x14ac:dyDescent="0.2">
      <c r="A95" s="123"/>
      <c r="B95" s="357"/>
      <c r="C95" s="883" t="s">
        <v>159</v>
      </c>
      <c r="D95" s="1641" t="str">
        <f>IF('WK2 - Notional General Income'!D95="","",'WK2 - Notional General Income'!D95)</f>
        <v/>
      </c>
      <c r="E95" s="885"/>
      <c r="F95" s="1400"/>
      <c r="G95" s="1401"/>
      <c r="H95" s="887" t="str">
        <f t="shared" si="1"/>
        <v>.</v>
      </c>
      <c r="I95" s="1401"/>
      <c r="J95" s="1399"/>
      <c r="K95" s="885"/>
      <c r="L95" s="885"/>
      <c r="M95" s="888" t="str">
        <f t="shared" si="10"/>
        <v>.</v>
      </c>
      <c r="N95" s="372"/>
      <c r="O95" s="113"/>
      <c r="P95" s="113"/>
      <c r="Q95" s="1449" t="str">
        <f t="shared" si="13"/>
        <v>WyongBusiness</v>
      </c>
      <c r="R95" s="113"/>
      <c r="S95" s="113"/>
      <c r="T95" s="113"/>
      <c r="U95" s="113"/>
      <c r="V95" s="113"/>
      <c r="W95" s="113"/>
      <c r="X95" s="113"/>
      <c r="Y95" s="113"/>
      <c r="Z95" s="113"/>
      <c r="AA95" s="113"/>
      <c r="AB95" s="113"/>
      <c r="AC95" s="113"/>
      <c r="AD95" s="113"/>
      <c r="AE95" s="113"/>
      <c r="AF95" s="113"/>
      <c r="AG95" s="113"/>
      <c r="AH95" s="113"/>
      <c r="AI95" s="113"/>
      <c r="AJ95" s="113"/>
      <c r="AK95" s="113"/>
      <c r="AL95" s="113"/>
    </row>
    <row r="96" spans="1:38" s="115" customFormat="1" ht="12" x14ac:dyDescent="0.2">
      <c r="A96" s="123"/>
      <c r="B96" s="357"/>
      <c r="C96" s="883" t="s">
        <v>159</v>
      </c>
      <c r="D96" s="1641" t="str">
        <f>IF('WK2 - Notional General Income'!D96="","",'WK2 - Notional General Income'!D96)</f>
        <v/>
      </c>
      <c r="E96" s="885"/>
      <c r="F96" s="1400"/>
      <c r="G96" s="1401"/>
      <c r="H96" s="887" t="str">
        <f t="shared" si="1"/>
        <v>.</v>
      </c>
      <c r="I96" s="1401"/>
      <c r="J96" s="1399"/>
      <c r="K96" s="885"/>
      <c r="L96" s="885"/>
      <c r="M96" s="888" t="str">
        <f t="shared" si="10"/>
        <v>.</v>
      </c>
      <c r="N96" s="372"/>
      <c r="O96" s="113"/>
      <c r="P96" s="113"/>
      <c r="Q96" s="1449" t="str">
        <f t="shared" si="13"/>
        <v>WyongBusiness</v>
      </c>
      <c r="R96" s="113"/>
      <c r="S96" s="113"/>
      <c r="T96" s="113"/>
      <c r="U96" s="113"/>
      <c r="V96" s="113"/>
      <c r="W96" s="113"/>
      <c r="X96" s="113"/>
      <c r="Y96" s="113"/>
      <c r="Z96" s="113"/>
      <c r="AA96" s="113"/>
      <c r="AB96" s="113"/>
      <c r="AC96" s="113"/>
      <c r="AD96" s="113"/>
      <c r="AE96" s="113"/>
      <c r="AF96" s="113"/>
      <c r="AG96" s="113"/>
      <c r="AH96" s="113"/>
      <c r="AI96" s="113"/>
      <c r="AJ96" s="113"/>
      <c r="AK96" s="113"/>
      <c r="AL96" s="113"/>
    </row>
    <row r="97" spans="1:38" s="115" customFormat="1" ht="12" x14ac:dyDescent="0.2">
      <c r="A97" s="123"/>
      <c r="B97" s="357"/>
      <c r="C97" s="883" t="s">
        <v>159</v>
      </c>
      <c r="D97" s="1641" t="str">
        <f>IF('WK2 - Notional General Income'!D97="","",'WK2 - Notional General Income'!D97)</f>
        <v/>
      </c>
      <c r="E97" s="885"/>
      <c r="F97" s="1400"/>
      <c r="G97" s="1401"/>
      <c r="H97" s="887" t="str">
        <f t="shared" si="1"/>
        <v>.</v>
      </c>
      <c r="I97" s="1401"/>
      <c r="J97" s="1399"/>
      <c r="K97" s="885"/>
      <c r="L97" s="885"/>
      <c r="M97" s="888" t="str">
        <f t="shared" si="10"/>
        <v>.</v>
      </c>
      <c r="N97" s="372"/>
      <c r="O97" s="113"/>
      <c r="P97" s="113"/>
      <c r="Q97" s="1449" t="str">
        <f t="shared" si="13"/>
        <v>WyongBusiness</v>
      </c>
      <c r="R97" s="113"/>
      <c r="S97" s="113"/>
      <c r="T97" s="113"/>
      <c r="U97" s="113"/>
      <c r="V97" s="113"/>
      <c r="W97" s="113"/>
      <c r="X97" s="113"/>
      <c r="Y97" s="113"/>
      <c r="Z97" s="113"/>
      <c r="AA97" s="113"/>
      <c r="AB97" s="113"/>
      <c r="AC97" s="113"/>
      <c r="AD97" s="113"/>
      <c r="AE97" s="113"/>
      <c r="AF97" s="113"/>
      <c r="AG97" s="113"/>
      <c r="AH97" s="113"/>
      <c r="AI97" s="113"/>
      <c r="AJ97" s="113"/>
      <c r="AK97" s="113"/>
      <c r="AL97" s="113"/>
    </row>
    <row r="98" spans="1:38" s="115" customFormat="1" ht="12" x14ac:dyDescent="0.2">
      <c r="A98" s="123"/>
      <c r="B98" s="357"/>
      <c r="C98" s="883" t="s">
        <v>159</v>
      </c>
      <c r="D98" s="1641" t="str">
        <f>IF('WK2 - Notional General Income'!D98="","",'WK2 - Notional General Income'!D98)</f>
        <v/>
      </c>
      <c r="E98" s="885"/>
      <c r="F98" s="1400"/>
      <c r="G98" s="1401"/>
      <c r="H98" s="887" t="str">
        <f t="shared" si="1"/>
        <v>.</v>
      </c>
      <c r="I98" s="1401"/>
      <c r="J98" s="1399"/>
      <c r="K98" s="885"/>
      <c r="L98" s="885"/>
      <c r="M98" s="888" t="str">
        <f t="shared" si="10"/>
        <v>.</v>
      </c>
      <c r="N98" s="372"/>
      <c r="O98" s="113"/>
      <c r="P98" s="113"/>
      <c r="Q98" s="1449" t="str">
        <f t="shared" si="13"/>
        <v>WyongBusiness</v>
      </c>
      <c r="R98" s="113"/>
      <c r="S98" s="113"/>
      <c r="T98" s="113"/>
      <c r="U98" s="113"/>
      <c r="V98" s="113"/>
      <c r="W98" s="113"/>
      <c r="X98" s="113"/>
      <c r="Y98" s="113"/>
      <c r="Z98" s="113"/>
      <c r="AA98" s="113"/>
      <c r="AB98" s="113"/>
      <c r="AC98" s="113"/>
      <c r="AD98" s="113"/>
      <c r="AE98" s="113"/>
      <c r="AF98" s="113"/>
      <c r="AG98" s="113"/>
      <c r="AH98" s="113"/>
      <c r="AI98" s="113"/>
      <c r="AJ98" s="113"/>
      <c r="AK98" s="113"/>
      <c r="AL98" s="113"/>
    </row>
    <row r="99" spans="1:38" s="115" customFormat="1" ht="12" x14ac:dyDescent="0.2">
      <c r="A99" s="123"/>
      <c r="B99" s="357"/>
      <c r="C99" s="883" t="s">
        <v>159</v>
      </c>
      <c r="D99" s="1641" t="str">
        <f>IF('WK2 - Notional General Income'!D99="","",'WK2 - Notional General Income'!D99)</f>
        <v/>
      </c>
      <c r="E99" s="885"/>
      <c r="F99" s="1400"/>
      <c r="G99" s="1401"/>
      <c r="H99" s="887" t="str">
        <f t="shared" si="1"/>
        <v>.</v>
      </c>
      <c r="I99" s="1401"/>
      <c r="J99" s="1399"/>
      <c r="K99" s="885"/>
      <c r="L99" s="885"/>
      <c r="M99" s="888" t="str">
        <f t="shared" si="10"/>
        <v>.</v>
      </c>
      <c r="N99" s="372"/>
      <c r="O99" s="113"/>
      <c r="P99" s="113"/>
      <c r="Q99" s="1449" t="str">
        <f t="shared" si="13"/>
        <v>WyongBusiness</v>
      </c>
      <c r="R99" s="113"/>
      <c r="S99" s="113"/>
      <c r="T99" s="113"/>
      <c r="U99" s="113"/>
      <c r="V99" s="113"/>
      <c r="W99" s="113"/>
      <c r="X99" s="113"/>
      <c r="Y99" s="113"/>
      <c r="Z99" s="113"/>
      <c r="AA99" s="113"/>
      <c r="AB99" s="113"/>
      <c r="AC99" s="113"/>
      <c r="AD99" s="113"/>
      <c r="AE99" s="113"/>
      <c r="AF99" s="113"/>
      <c r="AG99" s="113"/>
      <c r="AH99" s="113"/>
      <c r="AI99" s="113"/>
      <c r="AJ99" s="113"/>
      <c r="AK99" s="113"/>
      <c r="AL99" s="113"/>
    </row>
    <row r="100" spans="1:38" s="115" customFormat="1" ht="12" x14ac:dyDescent="0.2">
      <c r="A100" s="123"/>
      <c r="B100" s="357"/>
      <c r="C100" s="883" t="s">
        <v>159</v>
      </c>
      <c r="D100" s="1641" t="str">
        <f>IF('WK2 - Notional General Income'!D100="","",'WK2 - Notional General Income'!D100)</f>
        <v/>
      </c>
      <c r="E100" s="885"/>
      <c r="F100" s="1400"/>
      <c r="G100" s="1401"/>
      <c r="H100" s="887" t="str">
        <f t="shared" si="1"/>
        <v>.</v>
      </c>
      <c r="I100" s="1401"/>
      <c r="J100" s="1399"/>
      <c r="K100" s="885"/>
      <c r="L100" s="885"/>
      <c r="M100" s="888" t="str">
        <f t="shared" si="10"/>
        <v>.</v>
      </c>
      <c r="N100" s="372"/>
      <c r="O100" s="113"/>
      <c r="P100" s="113"/>
      <c r="Q100" s="1449" t="str">
        <f t="shared" si="13"/>
        <v>WyongBusiness</v>
      </c>
      <c r="R100" s="113"/>
      <c r="S100" s="113"/>
      <c r="T100" s="113"/>
      <c r="U100" s="113"/>
      <c r="V100" s="113"/>
      <c r="W100" s="113"/>
      <c r="X100" s="113"/>
      <c r="Y100" s="113"/>
      <c r="Z100" s="113"/>
      <c r="AA100" s="113"/>
      <c r="AB100" s="113"/>
      <c r="AC100" s="113"/>
      <c r="AD100" s="113"/>
      <c r="AE100" s="113"/>
      <c r="AF100" s="113"/>
      <c r="AG100" s="113"/>
      <c r="AH100" s="113"/>
      <c r="AI100" s="113"/>
      <c r="AJ100" s="113"/>
      <c r="AK100" s="113"/>
      <c r="AL100" s="113"/>
    </row>
    <row r="101" spans="1:38" s="119" customFormat="1" ht="12" customHeight="1" x14ac:dyDescent="0.2">
      <c r="A101" s="123"/>
      <c r="B101" s="371"/>
      <c r="C101" s="1409" t="str">
        <f>C$37</f>
        <v>.</v>
      </c>
      <c r="D101" s="1409"/>
      <c r="E101" s="1410"/>
      <c r="F101" s="1410"/>
      <c r="G101" s="1410"/>
      <c r="H101" s="1410"/>
      <c r="I101" s="1410"/>
      <c r="J101" s="1410"/>
      <c r="K101" s="1409"/>
      <c r="L101" s="1411"/>
      <c r="M101" s="1409"/>
      <c r="N101" s="656"/>
      <c r="O101" s="118"/>
      <c r="P101" s="118"/>
      <c r="Q101" s="1447"/>
      <c r="R101" s="118"/>
      <c r="S101" s="118"/>
      <c r="T101" s="118"/>
      <c r="U101" s="118"/>
      <c r="V101" s="118"/>
      <c r="W101" s="118"/>
      <c r="X101" s="118"/>
      <c r="Y101" s="118"/>
      <c r="Z101" s="118"/>
      <c r="AA101" s="118"/>
      <c r="AB101" s="118"/>
      <c r="AC101" s="118"/>
      <c r="AD101" s="118"/>
      <c r="AE101" s="118"/>
      <c r="AF101" s="118"/>
      <c r="AG101" s="118"/>
      <c r="AH101" s="118"/>
      <c r="AI101" s="118"/>
      <c r="AJ101" s="118"/>
      <c r="AK101" s="118"/>
      <c r="AL101" s="118"/>
    </row>
    <row r="102" spans="1:38" s="115" customFormat="1" outlineLevel="1" thickBot="1" x14ac:dyDescent="0.25">
      <c r="A102" s="123"/>
      <c r="B102" s="357"/>
      <c r="C102" s="883" t="s">
        <v>159</v>
      </c>
      <c r="D102" s="1641" t="str">
        <f>IF('WK2 - Notional General Income'!D102="","",'WK2 - Notional General Income'!D102)</f>
        <v/>
      </c>
      <c r="E102" s="885"/>
      <c r="F102" s="886"/>
      <c r="G102" s="884"/>
      <c r="H102" s="887" t="str">
        <f t="shared" ref="H102:H103" si="14">IF(G102="",".",E102*G102/M102)</f>
        <v>.</v>
      </c>
      <c r="I102" s="884"/>
      <c r="J102" s="885"/>
      <c r="K102" s="885"/>
      <c r="L102" s="885"/>
      <c r="M102" s="888" t="str">
        <f t="shared" si="10"/>
        <v>.</v>
      </c>
      <c r="N102" s="372"/>
      <c r="O102" s="113"/>
      <c r="P102" s="113"/>
      <c r="Q102" s="1448" t="str">
        <f>C101&amp;C102</f>
        <v>.Business</v>
      </c>
      <c r="R102" s="113"/>
      <c r="S102" s="113"/>
      <c r="T102" s="113"/>
      <c r="U102" s="113"/>
      <c r="V102" s="113"/>
      <c r="W102" s="113"/>
      <c r="X102" s="113"/>
      <c r="Y102" s="113"/>
      <c r="Z102" s="113"/>
      <c r="AA102" s="113"/>
      <c r="AB102" s="113"/>
      <c r="AC102" s="113"/>
      <c r="AD102" s="113"/>
      <c r="AE102" s="113"/>
      <c r="AF102" s="113"/>
      <c r="AG102" s="113"/>
      <c r="AH102" s="113"/>
      <c r="AI102" s="113"/>
      <c r="AJ102" s="113"/>
      <c r="AK102" s="113"/>
      <c r="AL102" s="113"/>
    </row>
    <row r="103" spans="1:38" s="115" customFormat="1" outlineLevel="1" thickTop="1" x14ac:dyDescent="0.2">
      <c r="A103" s="123"/>
      <c r="B103" s="357"/>
      <c r="C103" s="883" t="s">
        <v>159</v>
      </c>
      <c r="D103" s="1641" t="str">
        <f>IF('WK2 - Notional General Income'!D103="","",'WK2 - Notional General Income'!D103)</f>
        <v/>
      </c>
      <c r="E103" s="885"/>
      <c r="F103" s="886"/>
      <c r="G103" s="884"/>
      <c r="H103" s="887" t="str">
        <f t="shared" si="14"/>
        <v>.</v>
      </c>
      <c r="I103" s="884"/>
      <c r="J103" s="885"/>
      <c r="K103" s="885"/>
      <c r="L103" s="885"/>
      <c r="M103" s="888" t="str">
        <f t="shared" si="10"/>
        <v>.</v>
      </c>
      <c r="N103" s="372"/>
      <c r="O103" s="113"/>
      <c r="P103" s="113"/>
      <c r="Q103" s="1449" t="str">
        <f t="shared" ref="Q103:Q154" si="15">Q102</f>
        <v>.Business</v>
      </c>
      <c r="R103" s="113"/>
      <c r="S103" s="113"/>
      <c r="T103" s="113"/>
      <c r="U103" s="113"/>
      <c r="V103" s="113"/>
      <c r="W103" s="113"/>
      <c r="X103" s="113"/>
      <c r="Y103" s="113"/>
      <c r="Z103" s="113"/>
      <c r="AA103" s="113"/>
      <c r="AB103" s="113"/>
      <c r="AC103" s="113"/>
      <c r="AD103" s="113"/>
      <c r="AE103" s="113"/>
      <c r="AF103" s="113"/>
      <c r="AG103" s="113"/>
      <c r="AH103" s="113"/>
      <c r="AI103" s="113"/>
      <c r="AJ103" s="113"/>
      <c r="AK103" s="113"/>
      <c r="AL103" s="113"/>
    </row>
    <row r="104" spans="1:38" s="115" customFormat="1" ht="12" outlineLevel="1" x14ac:dyDescent="0.2">
      <c r="A104" s="123"/>
      <c r="B104" s="357"/>
      <c r="C104" s="883" t="s">
        <v>159</v>
      </c>
      <c r="D104" s="1641" t="str">
        <f>IF('WK2 - Notional General Income'!D104="","",'WK2 - Notional General Income'!D104)</f>
        <v/>
      </c>
      <c r="E104" s="885"/>
      <c r="F104" s="886"/>
      <c r="G104" s="884"/>
      <c r="H104" s="887" t="str">
        <f t="shared" si="1"/>
        <v>.</v>
      </c>
      <c r="I104" s="884"/>
      <c r="J104" s="885"/>
      <c r="K104" s="885"/>
      <c r="L104" s="885"/>
      <c r="M104" s="888" t="str">
        <f t="shared" si="10"/>
        <v>.</v>
      </c>
      <c r="N104" s="372"/>
      <c r="O104" s="113"/>
      <c r="P104" s="113"/>
      <c r="Q104" s="1449" t="str">
        <f t="shared" si="15"/>
        <v>.Business</v>
      </c>
      <c r="R104" s="113"/>
      <c r="S104" s="113"/>
      <c r="T104" s="113"/>
      <c r="U104" s="113"/>
      <c r="V104" s="113"/>
      <c r="W104" s="113"/>
      <c r="X104" s="113"/>
      <c r="Y104" s="113"/>
      <c r="Z104" s="113"/>
      <c r="AA104" s="113"/>
      <c r="AB104" s="113"/>
      <c r="AC104" s="113"/>
      <c r="AD104" s="113"/>
      <c r="AE104" s="113"/>
      <c r="AF104" s="113"/>
      <c r="AG104" s="113"/>
      <c r="AH104" s="113"/>
      <c r="AI104" s="113"/>
      <c r="AJ104" s="113"/>
      <c r="AK104" s="113"/>
      <c r="AL104" s="113"/>
    </row>
    <row r="105" spans="1:38" s="115" customFormat="1" ht="12" outlineLevel="1" x14ac:dyDescent="0.2">
      <c r="A105" s="123"/>
      <c r="B105" s="357"/>
      <c r="C105" s="883" t="s">
        <v>159</v>
      </c>
      <c r="D105" s="1641" t="str">
        <f>IF('WK2 - Notional General Income'!D105="","",'WK2 - Notional General Income'!D105)</f>
        <v/>
      </c>
      <c r="E105" s="885"/>
      <c r="F105" s="886"/>
      <c r="G105" s="884"/>
      <c r="H105" s="887" t="str">
        <f t="shared" si="1"/>
        <v>.</v>
      </c>
      <c r="I105" s="884"/>
      <c r="J105" s="885"/>
      <c r="K105" s="885"/>
      <c r="L105" s="885"/>
      <c r="M105" s="888" t="str">
        <f t="shared" si="10"/>
        <v>.</v>
      </c>
      <c r="N105" s="372"/>
      <c r="O105" s="113"/>
      <c r="P105" s="113"/>
      <c r="Q105" s="1449" t="str">
        <f t="shared" si="15"/>
        <v>.Business</v>
      </c>
      <c r="R105" s="113"/>
      <c r="S105" s="113"/>
      <c r="T105" s="113"/>
      <c r="U105" s="113"/>
      <c r="V105" s="113"/>
      <c r="W105" s="113"/>
      <c r="X105" s="113"/>
      <c r="Y105" s="113"/>
      <c r="Z105" s="113"/>
      <c r="AA105" s="113"/>
      <c r="AB105" s="113"/>
      <c r="AC105" s="113"/>
      <c r="AD105" s="113"/>
      <c r="AE105" s="113"/>
      <c r="AF105" s="113"/>
      <c r="AG105" s="113"/>
      <c r="AH105" s="113"/>
      <c r="AI105" s="113"/>
      <c r="AJ105" s="113"/>
      <c r="AK105" s="113"/>
      <c r="AL105" s="113"/>
    </row>
    <row r="106" spans="1:38" s="115" customFormat="1" ht="12" outlineLevel="1" x14ac:dyDescent="0.2">
      <c r="A106" s="123"/>
      <c r="B106" s="357"/>
      <c r="C106" s="883" t="s">
        <v>159</v>
      </c>
      <c r="D106" s="1641" t="str">
        <f>IF('WK2 - Notional General Income'!D106="","",'WK2 - Notional General Income'!D106)</f>
        <v/>
      </c>
      <c r="E106" s="885"/>
      <c r="F106" s="886"/>
      <c r="G106" s="884"/>
      <c r="H106" s="887" t="str">
        <f t="shared" si="1"/>
        <v>.</v>
      </c>
      <c r="I106" s="884"/>
      <c r="J106" s="885"/>
      <c r="K106" s="885"/>
      <c r="L106" s="885"/>
      <c r="M106" s="888" t="str">
        <f t="shared" si="10"/>
        <v>.</v>
      </c>
      <c r="N106" s="372"/>
      <c r="O106" s="113"/>
      <c r="P106" s="113"/>
      <c r="Q106" s="1449" t="str">
        <f t="shared" si="15"/>
        <v>.Business</v>
      </c>
      <c r="R106" s="113"/>
      <c r="S106" s="113"/>
      <c r="T106" s="113"/>
      <c r="U106" s="113"/>
      <c r="V106" s="113"/>
      <c r="W106" s="113"/>
      <c r="X106" s="113"/>
      <c r="Y106" s="113"/>
      <c r="Z106" s="113"/>
      <c r="AA106" s="113"/>
      <c r="AB106" s="113"/>
      <c r="AC106" s="113"/>
      <c r="AD106" s="113"/>
      <c r="AE106" s="113"/>
      <c r="AF106" s="113"/>
      <c r="AG106" s="113"/>
      <c r="AH106" s="113"/>
      <c r="AI106" s="113"/>
      <c r="AJ106" s="113"/>
      <c r="AK106" s="113"/>
      <c r="AL106" s="113"/>
    </row>
    <row r="107" spans="1:38" s="115" customFormat="1" ht="12" outlineLevel="1" x14ac:dyDescent="0.2">
      <c r="A107" s="123"/>
      <c r="B107" s="357"/>
      <c r="C107" s="883" t="s">
        <v>159</v>
      </c>
      <c r="D107" s="1641" t="str">
        <f>IF('WK2 - Notional General Income'!D107="","",'WK2 - Notional General Income'!D107)</f>
        <v/>
      </c>
      <c r="E107" s="885"/>
      <c r="F107" s="886"/>
      <c r="G107" s="884"/>
      <c r="H107" s="887" t="str">
        <f t="shared" si="1"/>
        <v>.</v>
      </c>
      <c r="I107" s="884"/>
      <c r="J107" s="885"/>
      <c r="K107" s="885"/>
      <c r="L107" s="885"/>
      <c r="M107" s="888" t="str">
        <f t="shared" si="10"/>
        <v>.</v>
      </c>
      <c r="N107" s="372"/>
      <c r="O107" s="113"/>
      <c r="P107" s="113"/>
      <c r="Q107" s="1449" t="str">
        <f t="shared" si="15"/>
        <v>.Business</v>
      </c>
      <c r="R107" s="113"/>
      <c r="S107" s="113"/>
      <c r="T107" s="113"/>
      <c r="U107" s="113"/>
      <c r="V107" s="113"/>
      <c r="W107" s="113"/>
      <c r="X107" s="113"/>
      <c r="Y107" s="113"/>
      <c r="Z107" s="113"/>
      <c r="AA107" s="113"/>
      <c r="AB107" s="113"/>
      <c r="AC107" s="113"/>
      <c r="AD107" s="113"/>
      <c r="AE107" s="113"/>
      <c r="AF107" s="113"/>
      <c r="AG107" s="113"/>
      <c r="AH107" s="113"/>
      <c r="AI107" s="113"/>
      <c r="AJ107" s="113"/>
      <c r="AK107" s="113"/>
      <c r="AL107" s="113"/>
    </row>
    <row r="108" spans="1:38" s="115" customFormat="1" ht="12" outlineLevel="1" x14ac:dyDescent="0.2">
      <c r="A108" s="123"/>
      <c r="B108" s="357"/>
      <c r="C108" s="883" t="s">
        <v>159</v>
      </c>
      <c r="D108" s="1641" t="str">
        <f>IF('WK2 - Notional General Income'!D108="","",'WK2 - Notional General Income'!D108)</f>
        <v/>
      </c>
      <c r="E108" s="885"/>
      <c r="F108" s="886"/>
      <c r="G108" s="884"/>
      <c r="H108" s="887" t="str">
        <f t="shared" si="1"/>
        <v>.</v>
      </c>
      <c r="I108" s="884"/>
      <c r="J108" s="885"/>
      <c r="K108" s="885"/>
      <c r="L108" s="885"/>
      <c r="M108" s="888" t="str">
        <f t="shared" si="10"/>
        <v>.</v>
      </c>
      <c r="N108" s="372"/>
      <c r="O108" s="113"/>
      <c r="P108" s="113"/>
      <c r="Q108" s="1449" t="str">
        <f t="shared" si="15"/>
        <v>.Business</v>
      </c>
      <c r="R108" s="113"/>
      <c r="S108" s="113"/>
      <c r="T108" s="113"/>
      <c r="U108" s="113"/>
      <c r="V108" s="113"/>
      <c r="W108" s="113"/>
      <c r="X108" s="113"/>
      <c r="Y108" s="113"/>
      <c r="Z108" s="113"/>
      <c r="AA108" s="113"/>
      <c r="AB108" s="113"/>
      <c r="AC108" s="113"/>
      <c r="AD108" s="113"/>
      <c r="AE108" s="113"/>
      <c r="AF108" s="113"/>
      <c r="AG108" s="113"/>
      <c r="AH108" s="113"/>
      <c r="AI108" s="113"/>
      <c r="AJ108" s="113"/>
      <c r="AK108" s="113"/>
      <c r="AL108" s="113"/>
    </row>
    <row r="109" spans="1:38" s="115" customFormat="1" ht="12" outlineLevel="1" x14ac:dyDescent="0.2">
      <c r="A109" s="123"/>
      <c r="B109" s="357"/>
      <c r="C109" s="883" t="s">
        <v>159</v>
      </c>
      <c r="D109" s="1641" t="str">
        <f>IF('WK2 - Notional General Income'!D109="","",'WK2 - Notional General Income'!D109)</f>
        <v/>
      </c>
      <c r="E109" s="885"/>
      <c r="F109" s="886"/>
      <c r="G109" s="884"/>
      <c r="H109" s="887" t="str">
        <f t="shared" si="1"/>
        <v>.</v>
      </c>
      <c r="I109" s="884"/>
      <c r="J109" s="885"/>
      <c r="K109" s="885"/>
      <c r="L109" s="885"/>
      <c r="M109" s="888" t="str">
        <f t="shared" si="10"/>
        <v>.</v>
      </c>
      <c r="N109" s="372"/>
      <c r="O109" s="113"/>
      <c r="P109" s="113"/>
      <c r="Q109" s="1449" t="str">
        <f t="shared" si="15"/>
        <v>.Business</v>
      </c>
      <c r="R109" s="113"/>
      <c r="S109" s="113"/>
      <c r="T109" s="113"/>
      <c r="U109" s="113"/>
      <c r="V109" s="113"/>
      <c r="W109" s="113"/>
      <c r="X109" s="113"/>
      <c r="Y109" s="113"/>
      <c r="Z109" s="113"/>
      <c r="AA109" s="113"/>
      <c r="AB109" s="113"/>
      <c r="AC109" s="113"/>
      <c r="AD109" s="113"/>
      <c r="AE109" s="113"/>
      <c r="AF109" s="113"/>
      <c r="AG109" s="113"/>
      <c r="AH109" s="113"/>
      <c r="AI109" s="113"/>
      <c r="AJ109" s="113"/>
      <c r="AK109" s="113"/>
      <c r="AL109" s="113"/>
    </row>
    <row r="110" spans="1:38" s="115" customFormat="1" ht="12" outlineLevel="1" x14ac:dyDescent="0.2">
      <c r="A110" s="123"/>
      <c r="B110" s="357"/>
      <c r="C110" s="883" t="s">
        <v>159</v>
      </c>
      <c r="D110" s="1641" t="str">
        <f>IF('WK2 - Notional General Income'!D110="","",'WK2 - Notional General Income'!D110)</f>
        <v/>
      </c>
      <c r="E110" s="885"/>
      <c r="F110" s="1400"/>
      <c r="G110" s="1401"/>
      <c r="H110" s="887" t="str">
        <f t="shared" si="1"/>
        <v>.</v>
      </c>
      <c r="I110" s="1401"/>
      <c r="J110" s="1399"/>
      <c r="K110" s="885"/>
      <c r="L110" s="885"/>
      <c r="M110" s="888" t="str">
        <f t="shared" si="10"/>
        <v>.</v>
      </c>
      <c r="N110" s="372"/>
      <c r="O110" s="113"/>
      <c r="P110" s="113"/>
      <c r="Q110" s="1449" t="str">
        <f t="shared" si="15"/>
        <v>.Business</v>
      </c>
      <c r="R110" s="113"/>
      <c r="S110" s="113"/>
      <c r="T110" s="113"/>
      <c r="U110" s="113"/>
      <c r="V110" s="113"/>
      <c r="W110" s="113"/>
      <c r="X110" s="113"/>
      <c r="Y110" s="113"/>
      <c r="Z110" s="113"/>
      <c r="AA110" s="113"/>
      <c r="AB110" s="113"/>
      <c r="AC110" s="113"/>
      <c r="AD110" s="113"/>
      <c r="AE110" s="113"/>
      <c r="AF110" s="113"/>
      <c r="AG110" s="113"/>
      <c r="AH110" s="113"/>
      <c r="AI110" s="113"/>
      <c r="AJ110" s="113"/>
      <c r="AK110" s="113"/>
      <c r="AL110" s="113"/>
    </row>
    <row r="111" spans="1:38" s="115" customFormat="1" ht="12" outlineLevel="1" x14ac:dyDescent="0.2">
      <c r="A111" s="123"/>
      <c r="B111" s="357"/>
      <c r="C111" s="883" t="s">
        <v>159</v>
      </c>
      <c r="D111" s="1641" t="str">
        <f>IF('WK2 - Notional General Income'!D111="","",'WK2 - Notional General Income'!D111)</f>
        <v/>
      </c>
      <c r="E111" s="885"/>
      <c r="F111" s="1400"/>
      <c r="G111" s="1401"/>
      <c r="H111" s="887" t="str">
        <f t="shared" si="1"/>
        <v>.</v>
      </c>
      <c r="I111" s="1401"/>
      <c r="J111" s="1399"/>
      <c r="K111" s="885"/>
      <c r="L111" s="885"/>
      <c r="M111" s="888" t="str">
        <f t="shared" si="10"/>
        <v>.</v>
      </c>
      <c r="N111" s="372"/>
      <c r="O111" s="113"/>
      <c r="P111" s="113"/>
      <c r="Q111" s="1449" t="str">
        <f t="shared" si="15"/>
        <v>.Business</v>
      </c>
      <c r="R111" s="113"/>
      <c r="S111" s="113"/>
      <c r="T111" s="113"/>
      <c r="U111" s="113"/>
      <c r="V111" s="113"/>
      <c r="W111" s="113"/>
      <c r="X111" s="113"/>
      <c r="Y111" s="113"/>
      <c r="Z111" s="113"/>
      <c r="AA111" s="113"/>
      <c r="AB111" s="113"/>
      <c r="AC111" s="113"/>
      <c r="AD111" s="113"/>
      <c r="AE111" s="113"/>
      <c r="AF111" s="113"/>
      <c r="AG111" s="113"/>
      <c r="AH111" s="113"/>
      <c r="AI111" s="113"/>
      <c r="AJ111" s="113"/>
      <c r="AK111" s="113"/>
      <c r="AL111" s="113"/>
    </row>
    <row r="112" spans="1:38" s="115" customFormat="1" ht="12" outlineLevel="1" x14ac:dyDescent="0.2">
      <c r="A112" s="123"/>
      <c r="B112" s="357"/>
      <c r="C112" s="883" t="s">
        <v>159</v>
      </c>
      <c r="D112" s="1641" t="str">
        <f>IF('WK2 - Notional General Income'!D112="","",'WK2 - Notional General Income'!D112)</f>
        <v/>
      </c>
      <c r="E112" s="885"/>
      <c r="F112" s="1400"/>
      <c r="G112" s="1401"/>
      <c r="H112" s="887" t="str">
        <f t="shared" si="1"/>
        <v>.</v>
      </c>
      <c r="I112" s="1401"/>
      <c r="J112" s="1399"/>
      <c r="K112" s="885"/>
      <c r="L112" s="885"/>
      <c r="M112" s="888" t="str">
        <f t="shared" si="10"/>
        <v>.</v>
      </c>
      <c r="N112" s="372"/>
      <c r="O112" s="113"/>
      <c r="P112" s="113"/>
      <c r="Q112" s="1449" t="str">
        <f t="shared" si="15"/>
        <v>.Business</v>
      </c>
      <c r="R112" s="113"/>
      <c r="S112" s="113"/>
      <c r="T112" s="113"/>
      <c r="U112" s="113"/>
      <c r="V112" s="113"/>
      <c r="W112" s="113"/>
      <c r="X112" s="113"/>
      <c r="Y112" s="113"/>
      <c r="Z112" s="113"/>
      <c r="AA112" s="113"/>
      <c r="AB112" s="113"/>
      <c r="AC112" s="113"/>
      <c r="AD112" s="113"/>
      <c r="AE112" s="113"/>
      <c r="AF112" s="113"/>
      <c r="AG112" s="113"/>
      <c r="AH112" s="113"/>
      <c r="AI112" s="113"/>
      <c r="AJ112" s="113"/>
      <c r="AK112" s="113"/>
      <c r="AL112" s="113"/>
    </row>
    <row r="113" spans="1:38" s="115" customFormat="1" ht="12" outlineLevel="1" x14ac:dyDescent="0.2">
      <c r="A113" s="123"/>
      <c r="B113" s="357"/>
      <c r="C113" s="883" t="s">
        <v>159</v>
      </c>
      <c r="D113" s="1641" t="str">
        <f>IF('WK2 - Notional General Income'!D113="","",'WK2 - Notional General Income'!D113)</f>
        <v/>
      </c>
      <c r="E113" s="885"/>
      <c r="F113" s="1400"/>
      <c r="G113" s="1401"/>
      <c r="H113" s="887" t="str">
        <f t="shared" si="1"/>
        <v>.</v>
      </c>
      <c r="I113" s="1401"/>
      <c r="J113" s="1399"/>
      <c r="K113" s="885"/>
      <c r="L113" s="885"/>
      <c r="M113" s="888" t="str">
        <f t="shared" si="10"/>
        <v>.</v>
      </c>
      <c r="N113" s="372"/>
      <c r="O113" s="113"/>
      <c r="P113" s="113"/>
      <c r="Q113" s="1449" t="str">
        <f t="shared" si="15"/>
        <v>.Business</v>
      </c>
      <c r="R113" s="113"/>
      <c r="S113" s="113"/>
      <c r="T113" s="113"/>
      <c r="U113" s="113"/>
      <c r="V113" s="113"/>
      <c r="W113" s="113"/>
      <c r="X113" s="113"/>
      <c r="Y113" s="113"/>
      <c r="Z113" s="113"/>
      <c r="AA113" s="113"/>
      <c r="AB113" s="113"/>
      <c r="AC113" s="113"/>
      <c r="AD113" s="113"/>
      <c r="AE113" s="113"/>
      <c r="AF113" s="113"/>
      <c r="AG113" s="113"/>
      <c r="AH113" s="113"/>
      <c r="AI113" s="113"/>
      <c r="AJ113" s="113"/>
      <c r="AK113" s="113"/>
      <c r="AL113" s="113"/>
    </row>
    <row r="114" spans="1:38" s="115" customFormat="1" ht="12" outlineLevel="1" x14ac:dyDescent="0.2">
      <c r="A114" s="123"/>
      <c r="B114" s="357"/>
      <c r="C114" s="883" t="s">
        <v>159</v>
      </c>
      <c r="D114" s="1641" t="str">
        <f>IF('WK2 - Notional General Income'!D114="","",'WK2 - Notional General Income'!D114)</f>
        <v/>
      </c>
      <c r="E114" s="885"/>
      <c r="F114" s="1400"/>
      <c r="G114" s="1401"/>
      <c r="H114" s="887" t="str">
        <f t="shared" si="1"/>
        <v>.</v>
      </c>
      <c r="I114" s="1401"/>
      <c r="J114" s="1399"/>
      <c r="K114" s="885"/>
      <c r="L114" s="885"/>
      <c r="M114" s="888" t="str">
        <f t="shared" si="10"/>
        <v>.</v>
      </c>
      <c r="N114" s="372"/>
      <c r="O114" s="113"/>
      <c r="P114" s="113"/>
      <c r="Q114" s="1449" t="str">
        <f t="shared" si="15"/>
        <v>.Business</v>
      </c>
      <c r="R114" s="113"/>
      <c r="S114" s="113"/>
      <c r="T114" s="113"/>
      <c r="U114" s="113"/>
      <c r="V114" s="113"/>
      <c r="W114" s="113"/>
      <c r="X114" s="113"/>
      <c r="Y114" s="113"/>
      <c r="Z114" s="113"/>
      <c r="AA114" s="113"/>
      <c r="AB114" s="113"/>
      <c r="AC114" s="113"/>
      <c r="AD114" s="113"/>
      <c r="AE114" s="113"/>
      <c r="AF114" s="113"/>
      <c r="AG114" s="113"/>
      <c r="AH114" s="113"/>
      <c r="AI114" s="113"/>
      <c r="AJ114" s="113"/>
      <c r="AK114" s="113"/>
      <c r="AL114" s="113"/>
    </row>
    <row r="115" spans="1:38" s="115" customFormat="1" ht="12" outlineLevel="1" x14ac:dyDescent="0.2">
      <c r="A115" s="123"/>
      <c r="B115" s="357"/>
      <c r="C115" s="883" t="s">
        <v>159</v>
      </c>
      <c r="D115" s="1641" t="str">
        <f>IF('WK2 - Notional General Income'!D115="","",'WK2 - Notional General Income'!D115)</f>
        <v/>
      </c>
      <c r="E115" s="885"/>
      <c r="F115" s="1400"/>
      <c r="G115" s="1401"/>
      <c r="H115" s="887" t="str">
        <f t="shared" si="1"/>
        <v>.</v>
      </c>
      <c r="I115" s="1401"/>
      <c r="J115" s="1399"/>
      <c r="K115" s="885"/>
      <c r="L115" s="885"/>
      <c r="M115" s="888" t="str">
        <f t="shared" si="10"/>
        <v>.</v>
      </c>
      <c r="N115" s="372"/>
      <c r="O115" s="113"/>
      <c r="P115" s="113"/>
      <c r="Q115" s="1449" t="str">
        <f t="shared" si="15"/>
        <v>.Business</v>
      </c>
      <c r="R115" s="113"/>
      <c r="S115" s="113"/>
      <c r="T115" s="113"/>
      <c r="U115" s="113"/>
      <c r="V115" s="113"/>
      <c r="W115" s="113"/>
      <c r="X115" s="113"/>
      <c r="Y115" s="113"/>
      <c r="Z115" s="113"/>
      <c r="AA115" s="113"/>
      <c r="AB115" s="113"/>
      <c r="AC115" s="113"/>
      <c r="AD115" s="113"/>
      <c r="AE115" s="113"/>
      <c r="AF115" s="113"/>
      <c r="AG115" s="113"/>
      <c r="AH115" s="113"/>
      <c r="AI115" s="113"/>
      <c r="AJ115" s="113"/>
      <c r="AK115" s="113"/>
      <c r="AL115" s="113"/>
    </row>
    <row r="116" spans="1:38" s="115" customFormat="1" ht="12" outlineLevel="1" x14ac:dyDescent="0.2">
      <c r="A116" s="123"/>
      <c r="B116" s="357"/>
      <c r="C116" s="883" t="s">
        <v>159</v>
      </c>
      <c r="D116" s="1641" t="str">
        <f>IF('WK2 - Notional General Income'!D116="","",'WK2 - Notional General Income'!D116)</f>
        <v/>
      </c>
      <c r="E116" s="885"/>
      <c r="F116" s="1400"/>
      <c r="G116" s="1401"/>
      <c r="H116" s="887" t="str">
        <f t="shared" si="1"/>
        <v>.</v>
      </c>
      <c r="I116" s="1401"/>
      <c r="J116" s="1399"/>
      <c r="K116" s="885"/>
      <c r="L116" s="885"/>
      <c r="M116" s="888" t="str">
        <f t="shared" si="10"/>
        <v>.</v>
      </c>
      <c r="N116" s="372"/>
      <c r="O116" s="113"/>
      <c r="P116" s="113"/>
      <c r="Q116" s="1449" t="str">
        <f t="shared" si="15"/>
        <v>.Business</v>
      </c>
      <c r="R116" s="113"/>
      <c r="S116" s="113"/>
      <c r="T116" s="113"/>
      <c r="U116" s="113"/>
      <c r="V116" s="113"/>
      <c r="W116" s="113"/>
      <c r="X116" s="113"/>
      <c r="Y116" s="113"/>
      <c r="Z116" s="113"/>
      <c r="AA116" s="113"/>
      <c r="AB116" s="113"/>
      <c r="AC116" s="113"/>
      <c r="AD116" s="113"/>
      <c r="AE116" s="113"/>
      <c r="AF116" s="113"/>
      <c r="AG116" s="113"/>
      <c r="AH116" s="113"/>
      <c r="AI116" s="113"/>
      <c r="AJ116" s="113"/>
      <c r="AK116" s="113"/>
      <c r="AL116" s="113"/>
    </row>
    <row r="117" spans="1:38" s="115" customFormat="1" ht="12" outlineLevel="1" x14ac:dyDescent="0.2">
      <c r="A117" s="123"/>
      <c r="B117" s="357"/>
      <c r="C117" s="883" t="s">
        <v>159</v>
      </c>
      <c r="D117" s="1641" t="str">
        <f>IF('WK2 - Notional General Income'!D117="","",'WK2 - Notional General Income'!D117)</f>
        <v/>
      </c>
      <c r="E117" s="885"/>
      <c r="F117" s="1400"/>
      <c r="G117" s="1401"/>
      <c r="H117" s="887" t="str">
        <f t="shared" si="1"/>
        <v>.</v>
      </c>
      <c r="I117" s="1401"/>
      <c r="J117" s="1399"/>
      <c r="K117" s="885"/>
      <c r="L117" s="885"/>
      <c r="M117" s="888" t="str">
        <f t="shared" si="10"/>
        <v>.</v>
      </c>
      <c r="N117" s="372"/>
      <c r="O117" s="113"/>
      <c r="P117" s="113"/>
      <c r="Q117" s="1449" t="str">
        <f t="shared" si="15"/>
        <v>.Business</v>
      </c>
      <c r="R117" s="113"/>
      <c r="S117" s="113"/>
      <c r="T117" s="113"/>
      <c r="U117" s="113"/>
      <c r="V117" s="113"/>
      <c r="W117" s="113"/>
      <c r="X117" s="113"/>
      <c r="Y117" s="113"/>
      <c r="Z117" s="113"/>
      <c r="AA117" s="113"/>
      <c r="AB117" s="113"/>
      <c r="AC117" s="113"/>
      <c r="AD117" s="113"/>
      <c r="AE117" s="113"/>
      <c r="AF117" s="113"/>
      <c r="AG117" s="113"/>
      <c r="AH117" s="113"/>
      <c r="AI117" s="113"/>
      <c r="AJ117" s="113"/>
      <c r="AK117" s="113"/>
      <c r="AL117" s="113"/>
    </row>
    <row r="118" spans="1:38" s="115" customFormat="1" ht="12" outlineLevel="1" x14ac:dyDescent="0.2">
      <c r="A118" s="123"/>
      <c r="B118" s="357"/>
      <c r="C118" s="883" t="s">
        <v>159</v>
      </c>
      <c r="D118" s="1641" t="str">
        <f>IF('WK2 - Notional General Income'!D118="","",'WK2 - Notional General Income'!D118)</f>
        <v/>
      </c>
      <c r="E118" s="885"/>
      <c r="F118" s="1400"/>
      <c r="G118" s="1401"/>
      <c r="H118" s="887" t="str">
        <f t="shared" si="1"/>
        <v>.</v>
      </c>
      <c r="I118" s="1401"/>
      <c r="J118" s="1399"/>
      <c r="K118" s="885"/>
      <c r="L118" s="885"/>
      <c r="M118" s="888" t="str">
        <f t="shared" si="10"/>
        <v>.</v>
      </c>
      <c r="N118" s="372"/>
      <c r="O118" s="113"/>
      <c r="P118" s="113"/>
      <c r="Q118" s="1449" t="str">
        <f t="shared" si="15"/>
        <v>.Business</v>
      </c>
      <c r="R118" s="113"/>
      <c r="S118" s="113"/>
      <c r="T118" s="113"/>
      <c r="U118" s="113"/>
      <c r="V118" s="113"/>
      <c r="W118" s="113"/>
      <c r="X118" s="113"/>
      <c r="Y118" s="113"/>
      <c r="Z118" s="113"/>
      <c r="AA118" s="113"/>
      <c r="AB118" s="113"/>
      <c r="AC118" s="113"/>
      <c r="AD118" s="113"/>
      <c r="AE118" s="113"/>
      <c r="AF118" s="113"/>
      <c r="AG118" s="113"/>
      <c r="AH118" s="113"/>
      <c r="AI118" s="113"/>
      <c r="AJ118" s="113"/>
      <c r="AK118" s="113"/>
      <c r="AL118" s="113"/>
    </row>
    <row r="119" spans="1:38" s="119" customFormat="1" ht="12" customHeight="1" x14ac:dyDescent="0.2">
      <c r="A119" s="123"/>
      <c r="B119" s="371"/>
      <c r="C119" s="1409" t="str">
        <f>C$46</f>
        <v>.</v>
      </c>
      <c r="D119" s="1409"/>
      <c r="E119" s="1410"/>
      <c r="F119" s="1410"/>
      <c r="G119" s="1410"/>
      <c r="H119" s="1410"/>
      <c r="I119" s="1410"/>
      <c r="J119" s="1410"/>
      <c r="K119" s="1409"/>
      <c r="L119" s="1411"/>
      <c r="M119" s="1409"/>
      <c r="N119" s="656"/>
      <c r="O119" s="118"/>
      <c r="P119" s="118"/>
      <c r="Q119" s="1447"/>
      <c r="R119" s="118"/>
      <c r="S119" s="118"/>
      <c r="T119" s="118"/>
      <c r="U119" s="118"/>
      <c r="V119" s="118"/>
      <c r="W119" s="118"/>
      <c r="X119" s="118"/>
      <c r="Y119" s="118"/>
      <c r="Z119" s="118"/>
      <c r="AA119" s="118"/>
      <c r="AB119" s="118"/>
      <c r="AC119" s="118"/>
      <c r="AD119" s="118"/>
      <c r="AE119" s="118"/>
      <c r="AF119" s="118"/>
      <c r="AG119" s="118"/>
      <c r="AH119" s="118"/>
      <c r="AI119" s="118"/>
      <c r="AJ119" s="118"/>
      <c r="AK119" s="118"/>
      <c r="AL119" s="118"/>
    </row>
    <row r="120" spans="1:38" s="115" customFormat="1" outlineLevel="1" thickBot="1" x14ac:dyDescent="0.25">
      <c r="A120" s="123"/>
      <c r="B120" s="357"/>
      <c r="C120" s="883" t="s">
        <v>159</v>
      </c>
      <c r="D120" s="1641" t="str">
        <f>IF('WK2 - Notional General Income'!D120="","",'WK2 - Notional General Income'!D120)</f>
        <v/>
      </c>
      <c r="E120" s="885"/>
      <c r="F120" s="886"/>
      <c r="G120" s="884"/>
      <c r="H120" s="887" t="str">
        <f t="shared" ref="H120:H121" si="16">IF(G120="",".",E120*G120/M120)</f>
        <v>.</v>
      </c>
      <c r="I120" s="884"/>
      <c r="J120" s="885"/>
      <c r="K120" s="885"/>
      <c r="L120" s="885"/>
      <c r="M120" s="888" t="str">
        <f t="shared" si="10"/>
        <v>.</v>
      </c>
      <c r="N120" s="372"/>
      <c r="O120" s="113"/>
      <c r="P120" s="113"/>
      <c r="Q120" s="1448" t="str">
        <f>C119&amp;C120</f>
        <v>.Business</v>
      </c>
      <c r="R120" s="113"/>
      <c r="S120" s="113"/>
      <c r="T120" s="113"/>
      <c r="U120" s="113"/>
      <c r="V120" s="113"/>
      <c r="W120" s="113"/>
      <c r="X120" s="113"/>
      <c r="Y120" s="113"/>
      <c r="Z120" s="113"/>
      <c r="AA120" s="113"/>
      <c r="AB120" s="113"/>
      <c r="AC120" s="113"/>
      <c r="AD120" s="113"/>
      <c r="AE120" s="113"/>
      <c r="AF120" s="113"/>
      <c r="AG120" s="113"/>
      <c r="AH120" s="113"/>
      <c r="AI120" s="113"/>
      <c r="AJ120" s="113"/>
      <c r="AK120" s="113"/>
      <c r="AL120" s="113"/>
    </row>
    <row r="121" spans="1:38" s="115" customFormat="1" outlineLevel="1" thickTop="1" x14ac:dyDescent="0.2">
      <c r="A121" s="123"/>
      <c r="B121" s="357"/>
      <c r="C121" s="883" t="s">
        <v>159</v>
      </c>
      <c r="D121" s="1641" t="str">
        <f>IF('WK2 - Notional General Income'!D121="","",'WK2 - Notional General Income'!D121)</f>
        <v/>
      </c>
      <c r="E121" s="885"/>
      <c r="F121" s="886"/>
      <c r="G121" s="884"/>
      <c r="H121" s="887" t="str">
        <f t="shared" si="16"/>
        <v>.</v>
      </c>
      <c r="I121" s="884"/>
      <c r="J121" s="885"/>
      <c r="K121" s="885"/>
      <c r="L121" s="885"/>
      <c r="M121" s="888" t="str">
        <f t="shared" si="10"/>
        <v>.</v>
      </c>
      <c r="N121" s="372"/>
      <c r="O121" s="113"/>
      <c r="P121" s="113"/>
      <c r="Q121" s="1449" t="str">
        <f t="shared" ref="Q121" si="17">Q120</f>
        <v>.Business</v>
      </c>
      <c r="R121" s="113"/>
      <c r="S121" s="113"/>
      <c r="T121" s="113"/>
      <c r="U121" s="113"/>
      <c r="V121" s="113"/>
      <c r="W121" s="113"/>
      <c r="X121" s="113"/>
      <c r="Y121" s="113"/>
      <c r="Z121" s="113"/>
      <c r="AA121" s="113"/>
      <c r="AB121" s="113"/>
      <c r="AC121" s="113"/>
      <c r="AD121" s="113"/>
      <c r="AE121" s="113"/>
      <c r="AF121" s="113"/>
      <c r="AG121" s="113"/>
      <c r="AH121" s="113"/>
      <c r="AI121" s="113"/>
      <c r="AJ121" s="113"/>
      <c r="AK121" s="113"/>
      <c r="AL121" s="113"/>
    </row>
    <row r="122" spans="1:38" s="115" customFormat="1" ht="12" outlineLevel="1" x14ac:dyDescent="0.2">
      <c r="A122" s="123"/>
      <c r="B122" s="357"/>
      <c r="C122" s="883" t="s">
        <v>159</v>
      </c>
      <c r="D122" s="1641" t="str">
        <f>IF('WK2 - Notional General Income'!D122="","",'WK2 - Notional General Income'!D122)</f>
        <v/>
      </c>
      <c r="E122" s="885"/>
      <c r="F122" s="886"/>
      <c r="G122" s="884"/>
      <c r="H122" s="887" t="str">
        <f t="shared" si="1"/>
        <v>.</v>
      </c>
      <c r="I122" s="884"/>
      <c r="J122" s="885"/>
      <c r="K122" s="885"/>
      <c r="L122" s="885"/>
      <c r="M122" s="888" t="str">
        <f t="shared" si="10"/>
        <v>.</v>
      </c>
      <c r="N122" s="372"/>
      <c r="O122" s="113"/>
      <c r="P122" s="113"/>
      <c r="Q122" s="1449" t="str">
        <f t="shared" si="15"/>
        <v>.Business</v>
      </c>
      <c r="R122" s="113"/>
      <c r="S122" s="113"/>
      <c r="T122" s="113"/>
      <c r="U122" s="113"/>
      <c r="V122" s="113"/>
      <c r="W122" s="113"/>
      <c r="X122" s="113"/>
      <c r="Y122" s="113"/>
      <c r="Z122" s="113"/>
      <c r="AA122" s="113"/>
      <c r="AB122" s="113"/>
      <c r="AC122" s="113"/>
      <c r="AD122" s="113"/>
      <c r="AE122" s="113"/>
      <c r="AF122" s="113"/>
      <c r="AG122" s="113"/>
      <c r="AH122" s="113"/>
      <c r="AI122" s="113"/>
      <c r="AJ122" s="113"/>
      <c r="AK122" s="113"/>
      <c r="AL122" s="113"/>
    </row>
    <row r="123" spans="1:38" s="115" customFormat="1" ht="12" outlineLevel="1" x14ac:dyDescent="0.2">
      <c r="A123" s="123"/>
      <c r="B123" s="357"/>
      <c r="C123" s="883" t="s">
        <v>159</v>
      </c>
      <c r="D123" s="1641" t="str">
        <f>IF('WK2 - Notional General Income'!D123="","",'WK2 - Notional General Income'!D123)</f>
        <v/>
      </c>
      <c r="E123" s="885"/>
      <c r="F123" s="886"/>
      <c r="G123" s="884"/>
      <c r="H123" s="887" t="str">
        <f t="shared" si="1"/>
        <v>.</v>
      </c>
      <c r="I123" s="884"/>
      <c r="J123" s="885"/>
      <c r="K123" s="885"/>
      <c r="L123" s="885"/>
      <c r="M123" s="888" t="str">
        <f t="shared" si="10"/>
        <v>.</v>
      </c>
      <c r="N123" s="372"/>
      <c r="O123" s="113"/>
      <c r="P123" s="113"/>
      <c r="Q123" s="1449" t="str">
        <f t="shared" si="15"/>
        <v>.Business</v>
      </c>
      <c r="R123" s="113"/>
      <c r="S123" s="113"/>
      <c r="T123" s="113"/>
      <c r="U123" s="113"/>
      <c r="V123" s="113"/>
      <c r="W123" s="113"/>
      <c r="X123" s="113"/>
      <c r="Y123" s="113"/>
      <c r="Z123" s="113"/>
      <c r="AA123" s="113"/>
      <c r="AB123" s="113"/>
      <c r="AC123" s="113"/>
      <c r="AD123" s="113"/>
      <c r="AE123" s="113"/>
      <c r="AF123" s="113"/>
      <c r="AG123" s="113"/>
      <c r="AH123" s="113"/>
      <c r="AI123" s="113"/>
      <c r="AJ123" s="113"/>
      <c r="AK123" s="113"/>
      <c r="AL123" s="113"/>
    </row>
    <row r="124" spans="1:38" s="115" customFormat="1" ht="12" outlineLevel="1" x14ac:dyDescent="0.2">
      <c r="A124" s="123"/>
      <c r="B124" s="357"/>
      <c r="C124" s="883" t="s">
        <v>159</v>
      </c>
      <c r="D124" s="1641" t="str">
        <f>IF('WK2 - Notional General Income'!D124="","",'WK2 - Notional General Income'!D124)</f>
        <v/>
      </c>
      <c r="E124" s="885"/>
      <c r="F124" s="886"/>
      <c r="G124" s="884"/>
      <c r="H124" s="887" t="str">
        <f t="shared" si="1"/>
        <v>.</v>
      </c>
      <c r="I124" s="884"/>
      <c r="J124" s="885"/>
      <c r="K124" s="885"/>
      <c r="L124" s="885"/>
      <c r="M124" s="888" t="str">
        <f t="shared" si="10"/>
        <v>.</v>
      </c>
      <c r="N124" s="372"/>
      <c r="O124" s="113"/>
      <c r="P124" s="113"/>
      <c r="Q124" s="1449" t="str">
        <f t="shared" si="15"/>
        <v>.Business</v>
      </c>
      <c r="R124" s="113"/>
      <c r="S124" s="113"/>
      <c r="T124" s="113"/>
      <c r="U124" s="113"/>
      <c r="V124" s="113"/>
      <c r="W124" s="113"/>
      <c r="X124" s="113"/>
      <c r="Y124" s="113"/>
      <c r="Z124" s="113"/>
      <c r="AA124" s="113"/>
      <c r="AB124" s="113"/>
      <c r="AC124" s="113"/>
      <c r="AD124" s="113"/>
      <c r="AE124" s="113"/>
      <c r="AF124" s="113"/>
      <c r="AG124" s="113"/>
      <c r="AH124" s="113"/>
      <c r="AI124" s="113"/>
      <c r="AJ124" s="113"/>
      <c r="AK124" s="113"/>
      <c r="AL124" s="113"/>
    </row>
    <row r="125" spans="1:38" s="115" customFormat="1" ht="12" outlineLevel="1" x14ac:dyDescent="0.2">
      <c r="A125" s="123"/>
      <c r="B125" s="357"/>
      <c r="C125" s="883" t="s">
        <v>159</v>
      </c>
      <c r="D125" s="1641" t="str">
        <f>IF('WK2 - Notional General Income'!D125="","",'WK2 - Notional General Income'!D125)</f>
        <v/>
      </c>
      <c r="E125" s="885"/>
      <c r="F125" s="886"/>
      <c r="G125" s="884"/>
      <c r="H125" s="887" t="str">
        <f t="shared" si="1"/>
        <v>.</v>
      </c>
      <c r="I125" s="884"/>
      <c r="J125" s="885"/>
      <c r="K125" s="885"/>
      <c r="L125" s="885"/>
      <c r="M125" s="888" t="str">
        <f t="shared" si="10"/>
        <v>.</v>
      </c>
      <c r="N125" s="372"/>
      <c r="O125" s="113"/>
      <c r="P125" s="113"/>
      <c r="Q125" s="1449" t="str">
        <f t="shared" si="15"/>
        <v>.Business</v>
      </c>
      <c r="R125" s="113"/>
      <c r="S125" s="113"/>
      <c r="T125" s="113"/>
      <c r="U125" s="113"/>
      <c r="V125" s="113"/>
      <c r="W125" s="113"/>
      <c r="X125" s="113"/>
      <c r="Y125" s="113"/>
      <c r="Z125" s="113"/>
      <c r="AA125" s="113"/>
      <c r="AB125" s="113"/>
      <c r="AC125" s="113"/>
      <c r="AD125" s="113"/>
      <c r="AE125" s="113"/>
      <c r="AF125" s="113"/>
      <c r="AG125" s="113"/>
      <c r="AH125" s="113"/>
      <c r="AI125" s="113"/>
      <c r="AJ125" s="113"/>
      <c r="AK125" s="113"/>
      <c r="AL125" s="113"/>
    </row>
    <row r="126" spans="1:38" s="115" customFormat="1" ht="12" outlineLevel="1" x14ac:dyDescent="0.2">
      <c r="A126" s="123"/>
      <c r="B126" s="357"/>
      <c r="C126" s="883" t="s">
        <v>159</v>
      </c>
      <c r="D126" s="1641" t="str">
        <f>IF('WK2 - Notional General Income'!D126="","",'WK2 - Notional General Income'!D126)</f>
        <v/>
      </c>
      <c r="E126" s="885"/>
      <c r="F126" s="886"/>
      <c r="G126" s="884"/>
      <c r="H126" s="887" t="str">
        <f t="shared" si="1"/>
        <v>.</v>
      </c>
      <c r="I126" s="884"/>
      <c r="J126" s="885"/>
      <c r="K126" s="885"/>
      <c r="L126" s="885"/>
      <c r="M126" s="888" t="str">
        <f t="shared" si="10"/>
        <v>.</v>
      </c>
      <c r="N126" s="372"/>
      <c r="O126" s="113"/>
      <c r="P126" s="113"/>
      <c r="Q126" s="1449" t="str">
        <f t="shared" si="15"/>
        <v>.Business</v>
      </c>
      <c r="R126" s="113"/>
      <c r="S126" s="113"/>
      <c r="T126" s="113"/>
      <c r="U126" s="113"/>
      <c r="V126" s="113"/>
      <c r="W126" s="113"/>
      <c r="X126" s="113"/>
      <c r="Y126" s="113"/>
      <c r="Z126" s="113"/>
      <c r="AA126" s="113"/>
      <c r="AB126" s="113"/>
      <c r="AC126" s="113"/>
      <c r="AD126" s="113"/>
      <c r="AE126" s="113"/>
      <c r="AF126" s="113"/>
      <c r="AG126" s="113"/>
      <c r="AH126" s="113"/>
      <c r="AI126" s="113"/>
      <c r="AJ126" s="113"/>
      <c r="AK126" s="113"/>
      <c r="AL126" s="113"/>
    </row>
    <row r="127" spans="1:38" s="115" customFormat="1" ht="12" outlineLevel="1" x14ac:dyDescent="0.2">
      <c r="A127" s="123"/>
      <c r="B127" s="357"/>
      <c r="C127" s="883" t="s">
        <v>159</v>
      </c>
      <c r="D127" s="1641" t="str">
        <f>IF('WK2 - Notional General Income'!D127="","",'WK2 - Notional General Income'!D127)</f>
        <v/>
      </c>
      <c r="E127" s="885"/>
      <c r="F127" s="886"/>
      <c r="G127" s="884"/>
      <c r="H127" s="887" t="str">
        <f t="shared" si="1"/>
        <v>.</v>
      </c>
      <c r="I127" s="884"/>
      <c r="J127" s="885"/>
      <c r="K127" s="885"/>
      <c r="L127" s="885"/>
      <c r="M127" s="888" t="str">
        <f t="shared" si="10"/>
        <v>.</v>
      </c>
      <c r="N127" s="372"/>
      <c r="O127" s="113"/>
      <c r="P127" s="113"/>
      <c r="Q127" s="1449" t="str">
        <f t="shared" si="15"/>
        <v>.Business</v>
      </c>
      <c r="R127" s="113"/>
      <c r="S127" s="113"/>
      <c r="T127" s="113"/>
      <c r="U127" s="113"/>
      <c r="V127" s="113"/>
      <c r="W127" s="113"/>
      <c r="X127" s="113"/>
      <c r="Y127" s="113"/>
      <c r="Z127" s="113"/>
      <c r="AA127" s="113"/>
      <c r="AB127" s="113"/>
      <c r="AC127" s="113"/>
      <c r="AD127" s="113"/>
      <c r="AE127" s="113"/>
      <c r="AF127" s="113"/>
      <c r="AG127" s="113"/>
      <c r="AH127" s="113"/>
      <c r="AI127" s="113"/>
      <c r="AJ127" s="113"/>
      <c r="AK127" s="113"/>
      <c r="AL127" s="113"/>
    </row>
    <row r="128" spans="1:38" s="115" customFormat="1" ht="12" outlineLevel="1" x14ac:dyDescent="0.2">
      <c r="A128" s="123"/>
      <c r="B128" s="357"/>
      <c r="C128" s="883" t="s">
        <v>159</v>
      </c>
      <c r="D128" s="1641" t="str">
        <f>IF('WK2 - Notional General Income'!D128="","",'WK2 - Notional General Income'!D128)</f>
        <v/>
      </c>
      <c r="E128" s="885"/>
      <c r="F128" s="1400"/>
      <c r="G128" s="1401"/>
      <c r="H128" s="887" t="str">
        <f t="shared" si="1"/>
        <v>.</v>
      </c>
      <c r="I128" s="1401"/>
      <c r="J128" s="1399"/>
      <c r="K128" s="885"/>
      <c r="L128" s="885"/>
      <c r="M128" s="888" t="str">
        <f t="shared" si="10"/>
        <v>.</v>
      </c>
      <c r="N128" s="372"/>
      <c r="O128" s="113"/>
      <c r="P128" s="113"/>
      <c r="Q128" s="1449" t="str">
        <f t="shared" si="15"/>
        <v>.Business</v>
      </c>
      <c r="R128" s="113"/>
      <c r="S128" s="113"/>
      <c r="T128" s="113"/>
      <c r="U128" s="113"/>
      <c r="V128" s="113"/>
      <c r="W128" s="113"/>
      <c r="X128" s="113"/>
      <c r="Y128" s="113"/>
      <c r="Z128" s="113"/>
      <c r="AA128" s="113"/>
      <c r="AB128" s="113"/>
      <c r="AC128" s="113"/>
      <c r="AD128" s="113"/>
      <c r="AE128" s="113"/>
      <c r="AF128" s="113"/>
      <c r="AG128" s="113"/>
      <c r="AH128" s="113"/>
      <c r="AI128" s="113"/>
      <c r="AJ128" s="113"/>
      <c r="AK128" s="113"/>
      <c r="AL128" s="113"/>
    </row>
    <row r="129" spans="1:38" s="115" customFormat="1" ht="12" outlineLevel="1" x14ac:dyDescent="0.2">
      <c r="A129" s="123"/>
      <c r="B129" s="357"/>
      <c r="C129" s="883" t="s">
        <v>159</v>
      </c>
      <c r="D129" s="1641" t="str">
        <f>IF('WK2 - Notional General Income'!D129="","",'WK2 - Notional General Income'!D129)</f>
        <v/>
      </c>
      <c r="E129" s="885"/>
      <c r="F129" s="1400"/>
      <c r="G129" s="1401"/>
      <c r="H129" s="887" t="str">
        <f t="shared" si="1"/>
        <v>.</v>
      </c>
      <c r="I129" s="1401"/>
      <c r="J129" s="1399"/>
      <c r="K129" s="885"/>
      <c r="L129" s="885"/>
      <c r="M129" s="888" t="str">
        <f t="shared" si="10"/>
        <v>.</v>
      </c>
      <c r="N129" s="372"/>
      <c r="O129" s="113"/>
      <c r="P129" s="113"/>
      <c r="Q129" s="1449" t="str">
        <f t="shared" si="15"/>
        <v>.Business</v>
      </c>
      <c r="R129" s="113"/>
      <c r="S129" s="113"/>
      <c r="T129" s="113"/>
      <c r="U129" s="113"/>
      <c r="V129" s="113"/>
      <c r="W129" s="113"/>
      <c r="X129" s="113"/>
      <c r="Y129" s="113"/>
      <c r="Z129" s="113"/>
      <c r="AA129" s="113"/>
      <c r="AB129" s="113"/>
      <c r="AC129" s="113"/>
      <c r="AD129" s="113"/>
      <c r="AE129" s="113"/>
      <c r="AF129" s="113"/>
      <c r="AG129" s="113"/>
      <c r="AH129" s="113"/>
      <c r="AI129" s="113"/>
      <c r="AJ129" s="113"/>
      <c r="AK129" s="113"/>
      <c r="AL129" s="113"/>
    </row>
    <row r="130" spans="1:38" s="115" customFormat="1" ht="12" outlineLevel="1" x14ac:dyDescent="0.2">
      <c r="A130" s="123"/>
      <c r="B130" s="357"/>
      <c r="C130" s="883" t="s">
        <v>159</v>
      </c>
      <c r="D130" s="1641" t="str">
        <f>IF('WK2 - Notional General Income'!D130="","",'WK2 - Notional General Income'!D130)</f>
        <v/>
      </c>
      <c r="E130" s="885"/>
      <c r="F130" s="1400"/>
      <c r="G130" s="1401"/>
      <c r="H130" s="887" t="str">
        <f t="shared" si="1"/>
        <v>.</v>
      </c>
      <c r="I130" s="1401"/>
      <c r="J130" s="1399"/>
      <c r="K130" s="885"/>
      <c r="L130" s="885"/>
      <c r="M130" s="888" t="str">
        <f t="shared" si="10"/>
        <v>.</v>
      </c>
      <c r="N130" s="372"/>
      <c r="O130" s="113"/>
      <c r="P130" s="113"/>
      <c r="Q130" s="1449" t="str">
        <f t="shared" si="15"/>
        <v>.Business</v>
      </c>
      <c r="R130" s="113"/>
      <c r="S130" s="113"/>
      <c r="T130" s="113"/>
      <c r="U130" s="113"/>
      <c r="V130" s="113"/>
      <c r="W130" s="113"/>
      <c r="X130" s="113"/>
      <c r="Y130" s="113"/>
      <c r="Z130" s="113"/>
      <c r="AA130" s="113"/>
      <c r="AB130" s="113"/>
      <c r="AC130" s="113"/>
      <c r="AD130" s="113"/>
      <c r="AE130" s="113"/>
      <c r="AF130" s="113"/>
      <c r="AG130" s="113"/>
      <c r="AH130" s="113"/>
      <c r="AI130" s="113"/>
      <c r="AJ130" s="113"/>
      <c r="AK130" s="113"/>
      <c r="AL130" s="113"/>
    </row>
    <row r="131" spans="1:38" s="115" customFormat="1" ht="12" outlineLevel="1" x14ac:dyDescent="0.2">
      <c r="A131" s="123"/>
      <c r="B131" s="357"/>
      <c r="C131" s="883" t="s">
        <v>159</v>
      </c>
      <c r="D131" s="1641" t="str">
        <f>IF('WK2 - Notional General Income'!D131="","",'WK2 - Notional General Income'!D131)</f>
        <v/>
      </c>
      <c r="E131" s="885"/>
      <c r="F131" s="1400"/>
      <c r="G131" s="1401"/>
      <c r="H131" s="887" t="str">
        <f t="shared" si="1"/>
        <v>.</v>
      </c>
      <c r="I131" s="1401"/>
      <c r="J131" s="1399"/>
      <c r="K131" s="885"/>
      <c r="L131" s="885"/>
      <c r="M131" s="888" t="str">
        <f t="shared" si="10"/>
        <v>.</v>
      </c>
      <c r="N131" s="372"/>
      <c r="O131" s="113"/>
      <c r="P131" s="113"/>
      <c r="Q131" s="1449" t="str">
        <f t="shared" si="15"/>
        <v>.Business</v>
      </c>
      <c r="R131" s="113"/>
      <c r="S131" s="113"/>
      <c r="T131" s="113"/>
      <c r="U131" s="113"/>
      <c r="V131" s="113"/>
      <c r="W131" s="113"/>
      <c r="X131" s="113"/>
      <c r="Y131" s="113"/>
      <c r="Z131" s="113"/>
      <c r="AA131" s="113"/>
      <c r="AB131" s="113"/>
      <c r="AC131" s="113"/>
      <c r="AD131" s="113"/>
      <c r="AE131" s="113"/>
      <c r="AF131" s="113"/>
      <c r="AG131" s="113"/>
      <c r="AH131" s="113"/>
      <c r="AI131" s="113"/>
      <c r="AJ131" s="113"/>
      <c r="AK131" s="113"/>
      <c r="AL131" s="113"/>
    </row>
    <row r="132" spans="1:38" s="115" customFormat="1" ht="12" outlineLevel="1" x14ac:dyDescent="0.2">
      <c r="A132" s="123"/>
      <c r="B132" s="357"/>
      <c r="C132" s="883" t="s">
        <v>159</v>
      </c>
      <c r="D132" s="1641" t="str">
        <f>IF('WK2 - Notional General Income'!D132="","",'WK2 - Notional General Income'!D132)</f>
        <v/>
      </c>
      <c r="E132" s="885"/>
      <c r="F132" s="1400"/>
      <c r="G132" s="1401"/>
      <c r="H132" s="887" t="str">
        <f t="shared" si="1"/>
        <v>.</v>
      </c>
      <c r="I132" s="1401"/>
      <c r="J132" s="1399"/>
      <c r="K132" s="885"/>
      <c r="L132" s="885"/>
      <c r="M132" s="888" t="str">
        <f t="shared" si="10"/>
        <v>.</v>
      </c>
      <c r="N132" s="372"/>
      <c r="O132" s="113"/>
      <c r="P132" s="113"/>
      <c r="Q132" s="1449" t="str">
        <f t="shared" si="15"/>
        <v>.Business</v>
      </c>
      <c r="R132" s="113"/>
      <c r="S132" s="113"/>
      <c r="T132" s="113"/>
      <c r="U132" s="113"/>
      <c r="V132" s="113"/>
      <c r="W132" s="113"/>
      <c r="X132" s="113"/>
      <c r="Y132" s="113"/>
      <c r="Z132" s="113"/>
      <c r="AA132" s="113"/>
      <c r="AB132" s="113"/>
      <c r="AC132" s="113"/>
      <c r="AD132" s="113"/>
      <c r="AE132" s="113"/>
      <c r="AF132" s="113"/>
      <c r="AG132" s="113"/>
      <c r="AH132" s="113"/>
      <c r="AI132" s="113"/>
      <c r="AJ132" s="113"/>
      <c r="AK132" s="113"/>
      <c r="AL132" s="113"/>
    </row>
    <row r="133" spans="1:38" s="115" customFormat="1" ht="12" outlineLevel="1" x14ac:dyDescent="0.2">
      <c r="A133" s="123"/>
      <c r="B133" s="357"/>
      <c r="C133" s="883" t="s">
        <v>159</v>
      </c>
      <c r="D133" s="1641" t="str">
        <f>IF('WK2 - Notional General Income'!D133="","",'WK2 - Notional General Income'!D133)</f>
        <v/>
      </c>
      <c r="E133" s="885"/>
      <c r="F133" s="1400"/>
      <c r="G133" s="1401"/>
      <c r="H133" s="887" t="str">
        <f t="shared" si="1"/>
        <v>.</v>
      </c>
      <c r="I133" s="1401"/>
      <c r="J133" s="1399"/>
      <c r="K133" s="885"/>
      <c r="L133" s="885"/>
      <c r="M133" s="888" t="str">
        <f t="shared" si="10"/>
        <v>.</v>
      </c>
      <c r="N133" s="372"/>
      <c r="O133" s="113"/>
      <c r="P133" s="113"/>
      <c r="Q133" s="1449" t="str">
        <f t="shared" si="15"/>
        <v>.Business</v>
      </c>
      <c r="R133" s="113"/>
      <c r="S133" s="113"/>
      <c r="T133" s="113"/>
      <c r="U133" s="113"/>
      <c r="V133" s="113"/>
      <c r="W133" s="113"/>
      <c r="X133" s="113"/>
      <c r="Y133" s="113"/>
      <c r="Z133" s="113"/>
      <c r="AA133" s="113"/>
      <c r="AB133" s="113"/>
      <c r="AC133" s="113"/>
      <c r="AD133" s="113"/>
      <c r="AE133" s="113"/>
      <c r="AF133" s="113"/>
      <c r="AG133" s="113"/>
      <c r="AH133" s="113"/>
      <c r="AI133" s="113"/>
      <c r="AJ133" s="113"/>
      <c r="AK133" s="113"/>
      <c r="AL133" s="113"/>
    </row>
    <row r="134" spans="1:38" s="115" customFormat="1" ht="12" outlineLevel="1" x14ac:dyDescent="0.2">
      <c r="A134" s="123"/>
      <c r="B134" s="357"/>
      <c r="C134" s="883" t="s">
        <v>159</v>
      </c>
      <c r="D134" s="1641" t="str">
        <f>IF('WK2 - Notional General Income'!D134="","",'WK2 - Notional General Income'!D134)</f>
        <v/>
      </c>
      <c r="E134" s="885"/>
      <c r="F134" s="1400"/>
      <c r="G134" s="1401"/>
      <c r="H134" s="887" t="str">
        <f t="shared" si="1"/>
        <v>.</v>
      </c>
      <c r="I134" s="1401"/>
      <c r="J134" s="1399"/>
      <c r="K134" s="885"/>
      <c r="L134" s="885"/>
      <c r="M134" s="888" t="str">
        <f t="shared" si="10"/>
        <v>.</v>
      </c>
      <c r="N134" s="372"/>
      <c r="O134" s="113"/>
      <c r="P134" s="113"/>
      <c r="Q134" s="1449" t="str">
        <f t="shared" si="15"/>
        <v>.Business</v>
      </c>
      <c r="R134" s="113"/>
      <c r="S134" s="113"/>
      <c r="T134" s="113"/>
      <c r="U134" s="113"/>
      <c r="V134" s="113"/>
      <c r="W134" s="113"/>
      <c r="X134" s="113"/>
      <c r="Y134" s="113"/>
      <c r="Z134" s="113"/>
      <c r="AA134" s="113"/>
      <c r="AB134" s="113"/>
      <c r="AC134" s="113"/>
      <c r="AD134" s="113"/>
      <c r="AE134" s="113"/>
      <c r="AF134" s="113"/>
      <c r="AG134" s="113"/>
      <c r="AH134" s="113"/>
      <c r="AI134" s="113"/>
      <c r="AJ134" s="113"/>
      <c r="AK134" s="113"/>
      <c r="AL134" s="113"/>
    </row>
    <row r="135" spans="1:38" s="115" customFormat="1" ht="12" outlineLevel="1" x14ac:dyDescent="0.2">
      <c r="A135" s="123"/>
      <c r="B135" s="357"/>
      <c r="C135" s="883" t="s">
        <v>159</v>
      </c>
      <c r="D135" s="1641" t="str">
        <f>IF('WK2 - Notional General Income'!D135="","",'WK2 - Notional General Income'!D135)</f>
        <v/>
      </c>
      <c r="E135" s="885"/>
      <c r="F135" s="1400"/>
      <c r="G135" s="1401"/>
      <c r="H135" s="887" t="str">
        <f t="shared" si="1"/>
        <v>.</v>
      </c>
      <c r="I135" s="1401"/>
      <c r="J135" s="1399"/>
      <c r="K135" s="885"/>
      <c r="L135" s="885"/>
      <c r="M135" s="888" t="str">
        <f t="shared" si="10"/>
        <v>.</v>
      </c>
      <c r="N135" s="372"/>
      <c r="O135" s="113"/>
      <c r="P135" s="113"/>
      <c r="Q135" s="1449" t="str">
        <f t="shared" si="15"/>
        <v>.Business</v>
      </c>
      <c r="R135" s="113"/>
      <c r="S135" s="113"/>
      <c r="T135" s="113"/>
      <c r="U135" s="113"/>
      <c r="V135" s="113"/>
      <c r="W135" s="113"/>
      <c r="X135" s="113"/>
      <c r="Y135" s="113"/>
      <c r="Z135" s="113"/>
      <c r="AA135" s="113"/>
      <c r="AB135" s="113"/>
      <c r="AC135" s="113"/>
      <c r="AD135" s="113"/>
      <c r="AE135" s="113"/>
      <c r="AF135" s="113"/>
      <c r="AG135" s="113"/>
      <c r="AH135" s="113"/>
      <c r="AI135" s="113"/>
      <c r="AJ135" s="113"/>
      <c r="AK135" s="113"/>
      <c r="AL135" s="113"/>
    </row>
    <row r="136" spans="1:38" s="115" customFormat="1" ht="12" outlineLevel="1" x14ac:dyDescent="0.2">
      <c r="A136" s="123"/>
      <c r="B136" s="357"/>
      <c r="C136" s="883" t="s">
        <v>159</v>
      </c>
      <c r="D136" s="1641" t="str">
        <f>IF('WK2 - Notional General Income'!D136="","",'WK2 - Notional General Income'!D136)</f>
        <v/>
      </c>
      <c r="E136" s="885"/>
      <c r="F136" s="1400"/>
      <c r="G136" s="1401"/>
      <c r="H136" s="887" t="str">
        <f t="shared" si="1"/>
        <v>.</v>
      </c>
      <c r="I136" s="1401"/>
      <c r="J136" s="1399"/>
      <c r="K136" s="885"/>
      <c r="L136" s="885"/>
      <c r="M136" s="888" t="str">
        <f t="shared" si="10"/>
        <v>.</v>
      </c>
      <c r="N136" s="372"/>
      <c r="O136" s="113"/>
      <c r="P136" s="113"/>
      <c r="Q136" s="1449" t="str">
        <f t="shared" si="15"/>
        <v>.Business</v>
      </c>
      <c r="R136" s="113"/>
      <c r="S136" s="113"/>
      <c r="T136" s="113"/>
      <c r="U136" s="113"/>
      <c r="V136" s="113"/>
      <c r="W136" s="113"/>
      <c r="X136" s="113"/>
      <c r="Y136" s="113"/>
      <c r="Z136" s="113"/>
      <c r="AA136" s="113"/>
      <c r="AB136" s="113"/>
      <c r="AC136" s="113"/>
      <c r="AD136" s="113"/>
      <c r="AE136" s="113"/>
      <c r="AF136" s="113"/>
      <c r="AG136" s="113"/>
      <c r="AH136" s="113"/>
      <c r="AI136" s="113"/>
      <c r="AJ136" s="113"/>
      <c r="AK136" s="113"/>
      <c r="AL136" s="113"/>
    </row>
    <row r="137" spans="1:38" s="119" customFormat="1" ht="12" customHeight="1" x14ac:dyDescent="0.2">
      <c r="A137" s="123"/>
      <c r="B137" s="371"/>
      <c r="C137" s="1409" t="str">
        <f>C$55</f>
        <v>.</v>
      </c>
      <c r="D137" s="1409"/>
      <c r="E137" s="1410"/>
      <c r="F137" s="1410"/>
      <c r="G137" s="1410"/>
      <c r="H137" s="1410"/>
      <c r="I137" s="1410"/>
      <c r="J137" s="1410"/>
      <c r="K137" s="1409"/>
      <c r="L137" s="1411"/>
      <c r="M137" s="1409"/>
      <c r="N137" s="656"/>
      <c r="O137" s="118"/>
      <c r="P137" s="118"/>
      <c r="Q137" s="1447"/>
      <c r="R137" s="118"/>
      <c r="S137" s="118"/>
      <c r="T137" s="118"/>
      <c r="U137" s="118"/>
      <c r="V137" s="118"/>
      <c r="W137" s="118"/>
      <c r="X137" s="118"/>
      <c r="Y137" s="118"/>
      <c r="Z137" s="118"/>
      <c r="AA137" s="118"/>
      <c r="AB137" s="118"/>
      <c r="AC137" s="118"/>
      <c r="AD137" s="118"/>
      <c r="AE137" s="118"/>
      <c r="AF137" s="118"/>
      <c r="AG137" s="118"/>
      <c r="AH137" s="118"/>
      <c r="AI137" s="118"/>
      <c r="AJ137" s="118"/>
      <c r="AK137" s="118"/>
      <c r="AL137" s="118"/>
    </row>
    <row r="138" spans="1:38" s="115" customFormat="1" outlineLevel="1" thickBot="1" x14ac:dyDescent="0.25">
      <c r="A138" s="123"/>
      <c r="B138" s="357"/>
      <c r="C138" s="883" t="s">
        <v>159</v>
      </c>
      <c r="D138" s="1641" t="str">
        <f>IF('WK2 - Notional General Income'!D138="","",'WK2 - Notional General Income'!D138)</f>
        <v/>
      </c>
      <c r="E138" s="885"/>
      <c r="F138" s="886"/>
      <c r="G138" s="884"/>
      <c r="H138" s="887" t="str">
        <f t="shared" ref="H138:H139" si="18">IF(G138="",".",E138*G138/M138)</f>
        <v>.</v>
      </c>
      <c r="I138" s="884"/>
      <c r="J138" s="885"/>
      <c r="K138" s="885"/>
      <c r="L138" s="885"/>
      <c r="M138" s="888" t="str">
        <f t="shared" si="10"/>
        <v>.</v>
      </c>
      <c r="N138" s="372"/>
      <c r="O138" s="113"/>
      <c r="P138" s="113"/>
      <c r="Q138" s="1448" t="str">
        <f>C137&amp;C138</f>
        <v>.Business</v>
      </c>
      <c r="R138" s="113"/>
      <c r="S138" s="113"/>
      <c r="T138" s="113"/>
      <c r="U138" s="113"/>
      <c r="V138" s="113"/>
      <c r="W138" s="113"/>
      <c r="X138" s="113"/>
      <c r="Y138" s="113"/>
      <c r="Z138" s="113"/>
      <c r="AA138" s="113"/>
      <c r="AB138" s="113"/>
      <c r="AC138" s="113"/>
      <c r="AD138" s="113"/>
      <c r="AE138" s="113"/>
      <c r="AF138" s="113"/>
      <c r="AG138" s="113"/>
      <c r="AH138" s="113"/>
      <c r="AI138" s="113"/>
      <c r="AJ138" s="113"/>
      <c r="AK138" s="113"/>
      <c r="AL138" s="113"/>
    </row>
    <row r="139" spans="1:38" s="115" customFormat="1" outlineLevel="1" thickTop="1" x14ac:dyDescent="0.2">
      <c r="A139" s="123"/>
      <c r="B139" s="357"/>
      <c r="C139" s="883" t="s">
        <v>159</v>
      </c>
      <c r="D139" s="1641" t="str">
        <f>IF('WK2 - Notional General Income'!D139="","",'WK2 - Notional General Income'!D139)</f>
        <v/>
      </c>
      <c r="E139" s="885"/>
      <c r="F139" s="886"/>
      <c r="G139" s="884"/>
      <c r="H139" s="887" t="str">
        <f t="shared" si="18"/>
        <v>.</v>
      </c>
      <c r="I139" s="884"/>
      <c r="J139" s="885"/>
      <c r="K139" s="885"/>
      <c r="L139" s="885"/>
      <c r="M139" s="888" t="str">
        <f t="shared" si="10"/>
        <v>.</v>
      </c>
      <c r="N139" s="372"/>
      <c r="O139" s="113"/>
      <c r="P139" s="113"/>
      <c r="Q139" s="1449" t="str">
        <f t="shared" ref="Q139" si="19">Q138</f>
        <v>.Business</v>
      </c>
      <c r="R139" s="113"/>
      <c r="S139" s="113"/>
      <c r="T139" s="113"/>
      <c r="U139" s="113"/>
      <c r="V139" s="113"/>
      <c r="W139" s="113"/>
      <c r="X139" s="113"/>
      <c r="Y139" s="113"/>
      <c r="Z139" s="113"/>
      <c r="AA139" s="113"/>
      <c r="AB139" s="113"/>
      <c r="AC139" s="113"/>
      <c r="AD139" s="113"/>
      <c r="AE139" s="113"/>
      <c r="AF139" s="113"/>
      <c r="AG139" s="113"/>
      <c r="AH139" s="113"/>
      <c r="AI139" s="113"/>
      <c r="AJ139" s="113"/>
      <c r="AK139" s="113"/>
      <c r="AL139" s="113"/>
    </row>
    <row r="140" spans="1:38" s="115" customFormat="1" ht="12" outlineLevel="1" x14ac:dyDescent="0.2">
      <c r="A140" s="123"/>
      <c r="B140" s="357"/>
      <c r="C140" s="883" t="s">
        <v>159</v>
      </c>
      <c r="D140" s="1641" t="str">
        <f>IF('WK2 - Notional General Income'!D140="","",'WK2 - Notional General Income'!D140)</f>
        <v/>
      </c>
      <c r="E140" s="885"/>
      <c r="F140" s="886"/>
      <c r="G140" s="884"/>
      <c r="H140" s="887" t="str">
        <f t="shared" si="1"/>
        <v>.</v>
      </c>
      <c r="I140" s="884"/>
      <c r="J140" s="885"/>
      <c r="K140" s="885"/>
      <c r="L140" s="885"/>
      <c r="M140" s="888" t="str">
        <f t="shared" si="10"/>
        <v>.</v>
      </c>
      <c r="N140" s="372"/>
      <c r="O140" s="113"/>
      <c r="P140" s="113"/>
      <c r="Q140" s="1449" t="str">
        <f t="shared" si="15"/>
        <v>.Business</v>
      </c>
      <c r="R140" s="113"/>
      <c r="S140" s="113"/>
      <c r="T140" s="113"/>
      <c r="U140" s="113"/>
      <c r="V140" s="113"/>
      <c r="W140" s="113"/>
      <c r="X140" s="113"/>
      <c r="Y140" s="113"/>
      <c r="Z140" s="113"/>
      <c r="AA140" s="113"/>
      <c r="AB140" s="113"/>
      <c r="AC140" s="113"/>
      <c r="AD140" s="113"/>
      <c r="AE140" s="113"/>
      <c r="AF140" s="113"/>
      <c r="AG140" s="113"/>
      <c r="AH140" s="113"/>
      <c r="AI140" s="113"/>
      <c r="AJ140" s="113"/>
      <c r="AK140" s="113"/>
      <c r="AL140" s="113"/>
    </row>
    <row r="141" spans="1:38" s="115" customFormat="1" ht="12" outlineLevel="1" x14ac:dyDescent="0.2">
      <c r="A141" s="123"/>
      <c r="B141" s="357"/>
      <c r="C141" s="883" t="s">
        <v>159</v>
      </c>
      <c r="D141" s="1641" t="str">
        <f>IF('WK2 - Notional General Income'!D141="","",'WK2 - Notional General Income'!D141)</f>
        <v/>
      </c>
      <c r="E141" s="885"/>
      <c r="F141" s="886"/>
      <c r="G141" s="884"/>
      <c r="H141" s="887" t="str">
        <f t="shared" si="1"/>
        <v>.</v>
      </c>
      <c r="I141" s="884"/>
      <c r="J141" s="885"/>
      <c r="K141" s="885"/>
      <c r="L141" s="885"/>
      <c r="M141" s="888" t="str">
        <f t="shared" si="10"/>
        <v>.</v>
      </c>
      <c r="N141" s="372"/>
      <c r="O141" s="113"/>
      <c r="P141" s="113"/>
      <c r="Q141" s="1449" t="str">
        <f t="shared" si="15"/>
        <v>.Business</v>
      </c>
      <c r="R141" s="113"/>
      <c r="S141" s="113"/>
      <c r="T141" s="113"/>
      <c r="U141" s="113"/>
      <c r="V141" s="113"/>
      <c r="W141" s="113"/>
      <c r="X141" s="113"/>
      <c r="Y141" s="113"/>
      <c r="Z141" s="113"/>
      <c r="AA141" s="113"/>
      <c r="AB141" s="113"/>
      <c r="AC141" s="113"/>
      <c r="AD141" s="113"/>
      <c r="AE141" s="113"/>
      <c r="AF141" s="113"/>
      <c r="AG141" s="113"/>
      <c r="AH141" s="113"/>
      <c r="AI141" s="113"/>
      <c r="AJ141" s="113"/>
      <c r="AK141" s="113"/>
      <c r="AL141" s="113"/>
    </row>
    <row r="142" spans="1:38" s="115" customFormat="1" ht="12" outlineLevel="1" x14ac:dyDescent="0.2">
      <c r="A142" s="123"/>
      <c r="B142" s="357"/>
      <c r="C142" s="883" t="s">
        <v>159</v>
      </c>
      <c r="D142" s="1641" t="str">
        <f>IF('WK2 - Notional General Income'!D142="","",'WK2 - Notional General Income'!D142)</f>
        <v/>
      </c>
      <c r="E142" s="885"/>
      <c r="F142" s="886"/>
      <c r="G142" s="884"/>
      <c r="H142" s="887" t="str">
        <f t="shared" si="1"/>
        <v>.</v>
      </c>
      <c r="I142" s="884"/>
      <c r="J142" s="885"/>
      <c r="K142" s="885"/>
      <c r="L142" s="885"/>
      <c r="M142" s="888" t="str">
        <f t="shared" si="10"/>
        <v>.</v>
      </c>
      <c r="N142" s="372"/>
      <c r="O142" s="113"/>
      <c r="P142" s="113"/>
      <c r="Q142" s="1449" t="str">
        <f t="shared" si="15"/>
        <v>.Business</v>
      </c>
      <c r="R142" s="113"/>
      <c r="S142" s="113"/>
      <c r="T142" s="113"/>
      <c r="U142" s="113"/>
      <c r="V142" s="113"/>
      <c r="W142" s="113"/>
      <c r="X142" s="113"/>
      <c r="Y142" s="113"/>
      <c r="Z142" s="113"/>
      <c r="AA142" s="113"/>
      <c r="AB142" s="113"/>
      <c r="AC142" s="113"/>
      <c r="AD142" s="113"/>
      <c r="AE142" s="113"/>
      <c r="AF142" s="113"/>
      <c r="AG142" s="113"/>
      <c r="AH142" s="113"/>
      <c r="AI142" s="113"/>
      <c r="AJ142" s="113"/>
      <c r="AK142" s="113"/>
      <c r="AL142" s="113"/>
    </row>
    <row r="143" spans="1:38" s="115" customFormat="1" ht="12" outlineLevel="1" x14ac:dyDescent="0.2">
      <c r="A143" s="123"/>
      <c r="B143" s="357"/>
      <c r="C143" s="883" t="s">
        <v>159</v>
      </c>
      <c r="D143" s="1641" t="str">
        <f>IF('WK2 - Notional General Income'!D143="","",'WK2 - Notional General Income'!D143)</f>
        <v/>
      </c>
      <c r="E143" s="885"/>
      <c r="F143" s="886"/>
      <c r="G143" s="884"/>
      <c r="H143" s="887" t="str">
        <f t="shared" si="1"/>
        <v>.</v>
      </c>
      <c r="I143" s="884"/>
      <c r="J143" s="885"/>
      <c r="K143" s="885"/>
      <c r="L143" s="885"/>
      <c r="M143" s="888" t="str">
        <f t="shared" si="10"/>
        <v>.</v>
      </c>
      <c r="N143" s="372"/>
      <c r="O143" s="113"/>
      <c r="P143" s="113"/>
      <c r="Q143" s="1449" t="str">
        <f t="shared" si="15"/>
        <v>.Business</v>
      </c>
      <c r="R143" s="113"/>
      <c r="S143" s="113"/>
      <c r="T143" s="113"/>
      <c r="U143" s="113"/>
      <c r="V143" s="113"/>
      <c r="W143" s="113"/>
      <c r="X143" s="113"/>
      <c r="Y143" s="113"/>
      <c r="Z143" s="113"/>
      <c r="AA143" s="113"/>
      <c r="AB143" s="113"/>
      <c r="AC143" s="113"/>
      <c r="AD143" s="113"/>
      <c r="AE143" s="113"/>
      <c r="AF143" s="113"/>
      <c r="AG143" s="113"/>
      <c r="AH143" s="113"/>
      <c r="AI143" s="113"/>
      <c r="AJ143" s="113"/>
      <c r="AK143" s="113"/>
      <c r="AL143" s="113"/>
    </row>
    <row r="144" spans="1:38" s="115" customFormat="1" ht="12" outlineLevel="1" x14ac:dyDescent="0.2">
      <c r="A144" s="123"/>
      <c r="B144" s="357"/>
      <c r="C144" s="883" t="s">
        <v>159</v>
      </c>
      <c r="D144" s="1641" t="str">
        <f>IF('WK2 - Notional General Income'!D144="","",'WK2 - Notional General Income'!D144)</f>
        <v/>
      </c>
      <c r="E144" s="885"/>
      <c r="F144" s="886"/>
      <c r="G144" s="884"/>
      <c r="H144" s="887" t="str">
        <f t="shared" si="1"/>
        <v>.</v>
      </c>
      <c r="I144" s="884"/>
      <c r="J144" s="885"/>
      <c r="K144" s="885"/>
      <c r="L144" s="885"/>
      <c r="M144" s="888" t="str">
        <f t="shared" si="10"/>
        <v>.</v>
      </c>
      <c r="N144" s="372"/>
      <c r="O144" s="113"/>
      <c r="P144" s="113"/>
      <c r="Q144" s="1449" t="str">
        <f t="shared" si="15"/>
        <v>.Business</v>
      </c>
      <c r="R144" s="113"/>
      <c r="S144" s="113"/>
      <c r="T144" s="113"/>
      <c r="U144" s="113"/>
      <c r="V144" s="113"/>
      <c r="W144" s="113"/>
      <c r="X144" s="113"/>
      <c r="Y144" s="113"/>
      <c r="Z144" s="113"/>
      <c r="AA144" s="113"/>
      <c r="AB144" s="113"/>
      <c r="AC144" s="113"/>
      <c r="AD144" s="113"/>
      <c r="AE144" s="113"/>
      <c r="AF144" s="113"/>
      <c r="AG144" s="113"/>
      <c r="AH144" s="113"/>
      <c r="AI144" s="113"/>
      <c r="AJ144" s="113"/>
      <c r="AK144" s="113"/>
      <c r="AL144" s="113"/>
    </row>
    <row r="145" spans="1:60" s="115" customFormat="1" ht="12" outlineLevel="1" x14ac:dyDescent="0.2">
      <c r="A145" s="123"/>
      <c r="B145" s="357"/>
      <c r="C145" s="883" t="s">
        <v>159</v>
      </c>
      <c r="D145" s="1641" t="str">
        <f>IF('WK2 - Notional General Income'!D145="","",'WK2 - Notional General Income'!D145)</f>
        <v/>
      </c>
      <c r="E145" s="885"/>
      <c r="F145" s="886"/>
      <c r="G145" s="884"/>
      <c r="H145" s="887" t="str">
        <f t="shared" si="1"/>
        <v>.</v>
      </c>
      <c r="I145" s="884"/>
      <c r="J145" s="885"/>
      <c r="K145" s="885"/>
      <c r="L145" s="885"/>
      <c r="M145" s="888" t="str">
        <f t="shared" si="10"/>
        <v>.</v>
      </c>
      <c r="N145" s="372"/>
      <c r="O145" s="113"/>
      <c r="P145" s="113"/>
      <c r="Q145" s="1449" t="str">
        <f t="shared" si="15"/>
        <v>.Business</v>
      </c>
      <c r="R145" s="113"/>
      <c r="S145" s="113"/>
      <c r="T145" s="113"/>
      <c r="U145" s="113"/>
      <c r="V145" s="113"/>
      <c r="W145" s="113"/>
      <c r="X145" s="113"/>
      <c r="Y145" s="113"/>
      <c r="Z145" s="113"/>
      <c r="AA145" s="113"/>
      <c r="AB145" s="113"/>
      <c r="AC145" s="113"/>
      <c r="AD145" s="113"/>
      <c r="AE145" s="113"/>
      <c r="AF145" s="113"/>
      <c r="AG145" s="113"/>
      <c r="AH145" s="113"/>
      <c r="AI145" s="113"/>
      <c r="AJ145" s="113"/>
      <c r="AK145" s="113"/>
      <c r="AL145" s="113"/>
    </row>
    <row r="146" spans="1:60" s="115" customFormat="1" ht="12" outlineLevel="1" x14ac:dyDescent="0.2">
      <c r="A146" s="123"/>
      <c r="B146" s="357"/>
      <c r="C146" s="883" t="s">
        <v>159</v>
      </c>
      <c r="D146" s="1641" t="str">
        <f>IF('WK2 - Notional General Income'!D146="","",'WK2 - Notional General Income'!D146)</f>
        <v/>
      </c>
      <c r="E146" s="885"/>
      <c r="F146" s="1400"/>
      <c r="G146" s="1401"/>
      <c r="H146" s="887" t="str">
        <f t="shared" ref="H146:H154" si="20">IF(G146="",".",E146*G146/M146)</f>
        <v>.</v>
      </c>
      <c r="I146" s="1401"/>
      <c r="J146" s="1399"/>
      <c r="K146" s="885"/>
      <c r="L146" s="885"/>
      <c r="M146" s="888" t="str">
        <f t="shared" ref="M146:M154" si="21">IF(E146="",".",IF(G146&lt;&gt;"",G146*E146+K146*(F146/100),(K146-L146)*(F146/100)+I146*J146))</f>
        <v>.</v>
      </c>
      <c r="N146" s="372"/>
      <c r="O146" s="113"/>
      <c r="P146" s="113"/>
      <c r="Q146" s="1449" t="str">
        <f t="shared" si="15"/>
        <v>.Business</v>
      </c>
      <c r="R146" s="113"/>
      <c r="S146" s="113"/>
      <c r="T146" s="113"/>
      <c r="U146" s="113"/>
      <c r="V146" s="113"/>
      <c r="W146" s="113"/>
      <c r="X146" s="113"/>
      <c r="Y146" s="113"/>
      <c r="Z146" s="113"/>
      <c r="AA146" s="113"/>
      <c r="AB146" s="113"/>
      <c r="AC146" s="113"/>
      <c r="AD146" s="113"/>
      <c r="AE146" s="113"/>
      <c r="AF146" s="113"/>
      <c r="AG146" s="113"/>
      <c r="AH146" s="113"/>
      <c r="AI146" s="113"/>
      <c r="AJ146" s="113"/>
      <c r="AK146" s="113"/>
      <c r="AL146" s="113"/>
    </row>
    <row r="147" spans="1:60" s="115" customFormat="1" ht="12" outlineLevel="1" x14ac:dyDescent="0.2">
      <c r="A147" s="123"/>
      <c r="B147" s="357"/>
      <c r="C147" s="883" t="s">
        <v>159</v>
      </c>
      <c r="D147" s="1641" t="str">
        <f>IF('WK2 - Notional General Income'!D147="","",'WK2 - Notional General Income'!D147)</f>
        <v/>
      </c>
      <c r="E147" s="885"/>
      <c r="F147" s="1400"/>
      <c r="G147" s="1401"/>
      <c r="H147" s="887" t="str">
        <f t="shared" si="20"/>
        <v>.</v>
      </c>
      <c r="I147" s="1401"/>
      <c r="J147" s="1399"/>
      <c r="K147" s="885"/>
      <c r="L147" s="885"/>
      <c r="M147" s="888" t="str">
        <f t="shared" si="21"/>
        <v>.</v>
      </c>
      <c r="N147" s="372"/>
      <c r="O147" s="113"/>
      <c r="P147" s="113"/>
      <c r="Q147" s="1449" t="str">
        <f t="shared" si="15"/>
        <v>.Business</v>
      </c>
      <c r="R147" s="113"/>
      <c r="S147" s="113"/>
      <c r="T147" s="113"/>
      <c r="U147" s="113"/>
      <c r="V147" s="113"/>
      <c r="W147" s="113"/>
      <c r="X147" s="113"/>
      <c r="Y147" s="113"/>
      <c r="Z147" s="113"/>
      <c r="AA147" s="113"/>
      <c r="AB147" s="113"/>
      <c r="AC147" s="113"/>
      <c r="AD147" s="113"/>
      <c r="AE147" s="113"/>
      <c r="AF147" s="113"/>
      <c r="AG147" s="113"/>
      <c r="AH147" s="113"/>
      <c r="AI147" s="113"/>
      <c r="AJ147" s="113"/>
      <c r="AK147" s="113"/>
      <c r="AL147" s="113"/>
    </row>
    <row r="148" spans="1:60" s="115" customFormat="1" ht="12" outlineLevel="1" x14ac:dyDescent="0.2">
      <c r="A148" s="123"/>
      <c r="B148" s="357"/>
      <c r="C148" s="883" t="s">
        <v>159</v>
      </c>
      <c r="D148" s="1641" t="str">
        <f>IF('WK2 - Notional General Income'!D148="","",'WK2 - Notional General Income'!D148)</f>
        <v/>
      </c>
      <c r="E148" s="885"/>
      <c r="F148" s="1400"/>
      <c r="G148" s="1401"/>
      <c r="H148" s="887" t="str">
        <f t="shared" si="20"/>
        <v>.</v>
      </c>
      <c r="I148" s="1401"/>
      <c r="J148" s="1399"/>
      <c r="K148" s="885"/>
      <c r="L148" s="885"/>
      <c r="M148" s="888" t="str">
        <f t="shared" si="21"/>
        <v>.</v>
      </c>
      <c r="N148" s="372"/>
      <c r="O148" s="113"/>
      <c r="P148" s="113"/>
      <c r="Q148" s="1449" t="str">
        <f t="shared" si="15"/>
        <v>.Business</v>
      </c>
      <c r="R148" s="113"/>
      <c r="S148" s="113"/>
      <c r="T148" s="113"/>
      <c r="U148" s="113"/>
      <c r="V148" s="113"/>
      <c r="W148" s="113"/>
      <c r="X148" s="113"/>
      <c r="Y148" s="113"/>
      <c r="Z148" s="113"/>
      <c r="AA148" s="113"/>
      <c r="AB148" s="113"/>
      <c r="AC148" s="113"/>
      <c r="AD148" s="113"/>
      <c r="AE148" s="113"/>
      <c r="AF148" s="113"/>
      <c r="AG148" s="113"/>
      <c r="AH148" s="113"/>
      <c r="AI148" s="113"/>
      <c r="AJ148" s="113"/>
      <c r="AK148" s="113"/>
      <c r="AL148" s="113"/>
    </row>
    <row r="149" spans="1:60" s="115" customFormat="1" ht="12" outlineLevel="1" x14ac:dyDescent="0.2">
      <c r="A149" s="123"/>
      <c r="B149" s="357"/>
      <c r="C149" s="883" t="s">
        <v>159</v>
      </c>
      <c r="D149" s="1641" t="str">
        <f>IF('WK2 - Notional General Income'!D149="","",'WK2 - Notional General Income'!D149)</f>
        <v/>
      </c>
      <c r="E149" s="885"/>
      <c r="F149" s="1400"/>
      <c r="G149" s="1401"/>
      <c r="H149" s="887" t="str">
        <f t="shared" si="20"/>
        <v>.</v>
      </c>
      <c r="I149" s="1401"/>
      <c r="J149" s="1399"/>
      <c r="K149" s="885"/>
      <c r="L149" s="885"/>
      <c r="M149" s="888" t="str">
        <f t="shared" si="21"/>
        <v>.</v>
      </c>
      <c r="N149" s="372"/>
      <c r="O149" s="113"/>
      <c r="P149" s="113"/>
      <c r="Q149" s="1449" t="str">
        <f t="shared" si="15"/>
        <v>.Business</v>
      </c>
      <c r="R149" s="113"/>
      <c r="S149" s="113"/>
      <c r="T149" s="113"/>
      <c r="U149" s="113"/>
      <c r="V149" s="113"/>
      <c r="W149" s="113"/>
      <c r="X149" s="113"/>
      <c r="Y149" s="113"/>
      <c r="Z149" s="113"/>
      <c r="AA149" s="113"/>
      <c r="AB149" s="113"/>
      <c r="AC149" s="113"/>
      <c r="AD149" s="113"/>
      <c r="AE149" s="113"/>
      <c r="AF149" s="113"/>
      <c r="AG149" s="113"/>
      <c r="AH149" s="113"/>
      <c r="AI149" s="113"/>
      <c r="AJ149" s="113"/>
      <c r="AK149" s="113"/>
      <c r="AL149" s="113"/>
    </row>
    <row r="150" spans="1:60" s="115" customFormat="1" ht="12" outlineLevel="1" x14ac:dyDescent="0.2">
      <c r="A150" s="123"/>
      <c r="B150" s="357"/>
      <c r="C150" s="883" t="s">
        <v>159</v>
      </c>
      <c r="D150" s="1641" t="str">
        <f>IF('WK2 - Notional General Income'!D150="","",'WK2 - Notional General Income'!D150)</f>
        <v/>
      </c>
      <c r="E150" s="885"/>
      <c r="F150" s="1400"/>
      <c r="G150" s="1401"/>
      <c r="H150" s="887" t="str">
        <f t="shared" si="20"/>
        <v>.</v>
      </c>
      <c r="I150" s="1401"/>
      <c r="J150" s="1399"/>
      <c r="K150" s="885"/>
      <c r="L150" s="885"/>
      <c r="M150" s="888" t="str">
        <f t="shared" si="21"/>
        <v>.</v>
      </c>
      <c r="N150" s="372"/>
      <c r="O150" s="113"/>
      <c r="P150" s="113"/>
      <c r="Q150" s="1449" t="str">
        <f t="shared" si="15"/>
        <v>.Business</v>
      </c>
      <c r="R150" s="113"/>
      <c r="S150" s="113"/>
      <c r="T150" s="113"/>
      <c r="U150" s="113"/>
      <c r="V150" s="113"/>
      <c r="W150" s="113"/>
      <c r="X150" s="113"/>
      <c r="Y150" s="113"/>
      <c r="Z150" s="113"/>
      <c r="AA150" s="113"/>
      <c r="AB150" s="113"/>
      <c r="AC150" s="113"/>
      <c r="AD150" s="113"/>
      <c r="AE150" s="113"/>
      <c r="AF150" s="113"/>
      <c r="AG150" s="113"/>
      <c r="AH150" s="113"/>
      <c r="AI150" s="113"/>
      <c r="AJ150" s="113"/>
      <c r="AK150" s="113"/>
      <c r="AL150" s="113"/>
    </row>
    <row r="151" spans="1:60" s="115" customFormat="1" ht="12" outlineLevel="1" x14ac:dyDescent="0.2">
      <c r="A151" s="123"/>
      <c r="B151" s="357"/>
      <c r="C151" s="883" t="s">
        <v>159</v>
      </c>
      <c r="D151" s="1641" t="str">
        <f>IF('WK2 - Notional General Income'!D151="","",'WK2 - Notional General Income'!D151)</f>
        <v/>
      </c>
      <c r="E151" s="885"/>
      <c r="F151" s="1400"/>
      <c r="G151" s="1401"/>
      <c r="H151" s="887" t="str">
        <f t="shared" si="20"/>
        <v>.</v>
      </c>
      <c r="I151" s="1401"/>
      <c r="J151" s="1399"/>
      <c r="K151" s="885"/>
      <c r="L151" s="885"/>
      <c r="M151" s="888" t="str">
        <f t="shared" si="21"/>
        <v>.</v>
      </c>
      <c r="N151" s="372"/>
      <c r="O151" s="113"/>
      <c r="P151" s="113"/>
      <c r="Q151" s="1449" t="str">
        <f t="shared" si="15"/>
        <v>.Business</v>
      </c>
      <c r="R151" s="113"/>
      <c r="S151" s="113"/>
      <c r="T151" s="113"/>
      <c r="U151" s="113"/>
      <c r="V151" s="113"/>
      <c r="W151" s="113"/>
      <c r="X151" s="113"/>
      <c r="Y151" s="113"/>
      <c r="Z151" s="113"/>
      <c r="AA151" s="113"/>
      <c r="AB151" s="113"/>
      <c r="AC151" s="113"/>
      <c r="AD151" s="113"/>
      <c r="AE151" s="113"/>
      <c r="AF151" s="113"/>
      <c r="AG151" s="113"/>
      <c r="AH151" s="113"/>
      <c r="AI151" s="113"/>
      <c r="AJ151" s="113"/>
      <c r="AK151" s="113"/>
      <c r="AL151" s="113"/>
    </row>
    <row r="152" spans="1:60" s="115" customFormat="1" ht="12" outlineLevel="1" x14ac:dyDescent="0.2">
      <c r="A152" s="123"/>
      <c r="B152" s="357"/>
      <c r="C152" s="883" t="s">
        <v>159</v>
      </c>
      <c r="D152" s="1641" t="str">
        <f>IF('WK2 - Notional General Income'!D152="","",'WK2 - Notional General Income'!D152)</f>
        <v/>
      </c>
      <c r="E152" s="885"/>
      <c r="F152" s="1400"/>
      <c r="G152" s="1401"/>
      <c r="H152" s="887" t="str">
        <f t="shared" si="20"/>
        <v>.</v>
      </c>
      <c r="I152" s="1401"/>
      <c r="J152" s="1399"/>
      <c r="K152" s="885"/>
      <c r="L152" s="885"/>
      <c r="M152" s="888" t="str">
        <f t="shared" si="21"/>
        <v>.</v>
      </c>
      <c r="N152" s="372"/>
      <c r="O152" s="113"/>
      <c r="P152" s="113"/>
      <c r="Q152" s="1449" t="str">
        <f t="shared" si="15"/>
        <v>.Business</v>
      </c>
      <c r="R152" s="113"/>
      <c r="S152" s="113"/>
      <c r="T152" s="113"/>
      <c r="U152" s="113"/>
      <c r="V152" s="113"/>
      <c r="W152" s="113"/>
      <c r="X152" s="113"/>
      <c r="Y152" s="113"/>
      <c r="Z152" s="113"/>
      <c r="AA152" s="113"/>
      <c r="AB152" s="113"/>
      <c r="AC152" s="113"/>
      <c r="AD152" s="113"/>
      <c r="AE152" s="113"/>
      <c r="AF152" s="113"/>
      <c r="AG152" s="113"/>
      <c r="AH152" s="113"/>
      <c r="AI152" s="113"/>
      <c r="AJ152" s="113"/>
      <c r="AK152" s="113"/>
      <c r="AL152" s="113"/>
    </row>
    <row r="153" spans="1:60" s="115" customFormat="1" ht="12" outlineLevel="1" x14ac:dyDescent="0.2">
      <c r="A153" s="123"/>
      <c r="B153" s="357"/>
      <c r="C153" s="883" t="s">
        <v>159</v>
      </c>
      <c r="D153" s="1641" t="str">
        <f>IF('WK2 - Notional General Income'!D153="","",'WK2 - Notional General Income'!D153)</f>
        <v/>
      </c>
      <c r="E153" s="885"/>
      <c r="F153" s="1400"/>
      <c r="G153" s="1401"/>
      <c r="H153" s="887" t="str">
        <f t="shared" si="20"/>
        <v>.</v>
      </c>
      <c r="I153" s="1401"/>
      <c r="J153" s="1399"/>
      <c r="K153" s="885"/>
      <c r="L153" s="885"/>
      <c r="M153" s="888" t="str">
        <f t="shared" si="21"/>
        <v>.</v>
      </c>
      <c r="N153" s="372"/>
      <c r="O153" s="113"/>
      <c r="P153" s="113"/>
      <c r="Q153" s="1449" t="str">
        <f t="shared" si="15"/>
        <v>.Business</v>
      </c>
      <c r="R153" s="113"/>
      <c r="S153" s="113"/>
      <c r="T153" s="113"/>
      <c r="U153" s="113"/>
      <c r="V153" s="113"/>
      <c r="W153" s="113"/>
      <c r="X153" s="113"/>
      <c r="Y153" s="113"/>
      <c r="Z153" s="113"/>
      <c r="AA153" s="113"/>
      <c r="AB153" s="113"/>
      <c r="AC153" s="113"/>
      <c r="AD153" s="113"/>
      <c r="AE153" s="113"/>
      <c r="AF153" s="113"/>
      <c r="AG153" s="113"/>
      <c r="AH153" s="113"/>
      <c r="AI153" s="113"/>
      <c r="AJ153" s="113"/>
      <c r="AK153" s="113"/>
      <c r="AL153" s="113"/>
    </row>
    <row r="154" spans="1:60" s="115" customFormat="1" ht="12" outlineLevel="1" x14ac:dyDescent="0.2">
      <c r="A154" s="123"/>
      <c r="B154" s="357"/>
      <c r="C154" s="883" t="s">
        <v>159</v>
      </c>
      <c r="D154" s="1641" t="str">
        <f>IF('WK2 - Notional General Income'!D154="","",'WK2 - Notional General Income'!D154)</f>
        <v/>
      </c>
      <c r="E154" s="885"/>
      <c r="F154" s="1400"/>
      <c r="G154" s="1401"/>
      <c r="H154" s="887" t="str">
        <f t="shared" si="20"/>
        <v>.</v>
      </c>
      <c r="I154" s="1401"/>
      <c r="J154" s="1399"/>
      <c r="K154" s="885"/>
      <c r="L154" s="885"/>
      <c r="M154" s="888" t="str">
        <f t="shared" si="21"/>
        <v>.</v>
      </c>
      <c r="N154" s="372"/>
      <c r="O154" s="113"/>
      <c r="P154" s="113"/>
      <c r="Q154" s="1449" t="str">
        <f t="shared" si="15"/>
        <v>.Business</v>
      </c>
      <c r="R154" s="113"/>
      <c r="S154" s="113"/>
      <c r="T154" s="113"/>
      <c r="U154" s="113"/>
      <c r="V154" s="113"/>
      <c r="W154" s="113"/>
      <c r="X154" s="113"/>
      <c r="Y154" s="113"/>
      <c r="Z154" s="113"/>
      <c r="AA154" s="113"/>
      <c r="AB154" s="113"/>
      <c r="AC154" s="113"/>
      <c r="AD154" s="113"/>
      <c r="AE154" s="113"/>
      <c r="AF154" s="113"/>
      <c r="AG154" s="113"/>
      <c r="AH154" s="113"/>
      <c r="AI154" s="113"/>
      <c r="AJ154" s="113"/>
      <c r="AK154" s="113"/>
      <c r="AL154" s="113"/>
    </row>
    <row r="155" spans="1:60" s="121" customFormat="1" ht="12" x14ac:dyDescent="0.2">
      <c r="A155" s="123"/>
      <c r="B155" s="334"/>
      <c r="C155" s="1402"/>
      <c r="D155" s="138" t="s">
        <v>264</v>
      </c>
      <c r="E155" s="141">
        <f>SUM(E66:E154)</f>
        <v>6616</v>
      </c>
      <c r="F155" s="139"/>
      <c r="G155" s="140"/>
      <c r="H155" s="1453"/>
      <c r="I155" s="140"/>
      <c r="J155" s="141">
        <f>SUM(J66:J154)</f>
        <v>1723</v>
      </c>
      <c r="K155" s="141">
        <f>SUM(K66:K154)</f>
        <v>3515688460</v>
      </c>
      <c r="L155" s="141">
        <f>SUM(L66:L154)</f>
        <v>77922771</v>
      </c>
      <c r="M155" s="694">
        <f>SUM(M66:M154)</f>
        <v>24563964.282931801</v>
      </c>
      <c r="N155" s="327"/>
      <c r="O155" s="251"/>
      <c r="P155" s="251"/>
      <c r="Q155" s="1450"/>
      <c r="R155" s="251"/>
      <c r="S155" s="251"/>
      <c r="T155" s="251"/>
      <c r="U155" s="251"/>
      <c r="V155" s="251"/>
      <c r="W155" s="251"/>
      <c r="X155" s="123"/>
      <c r="Y155" s="251"/>
      <c r="Z155" s="251"/>
      <c r="AA155" s="251"/>
      <c r="AB155" s="251"/>
      <c r="AC155" s="251"/>
      <c r="AD155" s="251"/>
      <c r="AE155" s="251"/>
      <c r="AF155" s="251"/>
      <c r="AG155" s="251"/>
      <c r="AH155" s="251"/>
      <c r="AI155" s="251"/>
      <c r="AJ155" s="251"/>
      <c r="AK155" s="251"/>
      <c r="AL155" s="251"/>
      <c r="AM155" s="251"/>
      <c r="AN155" s="251"/>
      <c r="AO155" s="251"/>
      <c r="AP155" s="251"/>
      <c r="AQ155" s="251"/>
      <c r="AR155" s="251"/>
      <c r="AS155" s="251"/>
      <c r="AT155" s="251"/>
      <c r="AU155" s="251"/>
      <c r="AV155" s="251"/>
      <c r="AW155" s="251"/>
      <c r="AX155" s="251"/>
      <c r="AY155" s="251"/>
      <c r="AZ155" s="251"/>
      <c r="BA155" s="251"/>
      <c r="BB155" s="251"/>
      <c r="BC155" s="251"/>
      <c r="BD155" s="251"/>
      <c r="BE155" s="251"/>
      <c r="BF155" s="251"/>
      <c r="BG155" s="251"/>
      <c r="BH155" s="251"/>
    </row>
    <row r="156" spans="1:60" s="119" customFormat="1" ht="12" customHeight="1" x14ac:dyDescent="0.2">
      <c r="A156" s="123"/>
      <c r="B156" s="371"/>
      <c r="C156" s="1409" t="str">
        <f>C$19</f>
        <v>Gosford</v>
      </c>
      <c r="D156" s="1409"/>
      <c r="E156" s="1410"/>
      <c r="F156" s="1410"/>
      <c r="G156" s="1410"/>
      <c r="H156" s="1410"/>
      <c r="I156" s="1410"/>
      <c r="J156" s="1410"/>
      <c r="K156" s="1409"/>
      <c r="L156" s="1411"/>
      <c r="M156" s="1409"/>
      <c r="N156" s="656"/>
      <c r="O156" s="118"/>
      <c r="P156" s="118"/>
      <c r="Q156" s="1447"/>
      <c r="R156" s="118"/>
      <c r="S156" s="118"/>
      <c r="T156" s="118"/>
      <c r="U156" s="118"/>
      <c r="V156" s="118"/>
      <c r="W156" s="118"/>
      <c r="X156" s="118"/>
      <c r="Y156" s="118"/>
      <c r="Z156" s="118"/>
      <c r="AA156" s="118"/>
      <c r="AB156" s="118"/>
      <c r="AC156" s="118"/>
      <c r="AD156" s="118"/>
      <c r="AE156" s="118"/>
      <c r="AF156" s="118"/>
      <c r="AG156" s="118"/>
      <c r="AH156" s="118"/>
      <c r="AI156" s="118"/>
      <c r="AJ156" s="118"/>
      <c r="AK156" s="118"/>
      <c r="AL156" s="118"/>
    </row>
    <row r="157" spans="1:60" s="115" customFormat="1" thickBot="1" x14ac:dyDescent="0.25">
      <c r="A157" s="123"/>
      <c r="B157" s="357"/>
      <c r="C157" s="883" t="s">
        <v>156</v>
      </c>
      <c r="D157" s="1641" t="str">
        <f>IF('WK2 - Notional General Income'!D157="","",'WK2 - Notional General Income'!D157)</f>
        <v>Ordinary</v>
      </c>
      <c r="E157" s="885">
        <v>301</v>
      </c>
      <c r="F157" s="886">
        <v>0.18361559999999999</v>
      </c>
      <c r="G157" s="884"/>
      <c r="H157" s="887" t="str">
        <f t="shared" ref="H157:H200" si="22">IF(G157="",".",E157*G157/M157)</f>
        <v>.</v>
      </c>
      <c r="I157" s="884">
        <v>565</v>
      </c>
      <c r="J157" s="885">
        <v>17</v>
      </c>
      <c r="K157" s="885">
        <v>336507520</v>
      </c>
      <c r="L157" s="885">
        <v>2610700</v>
      </c>
      <c r="M157" s="888">
        <f t="shared" ref="M157:M200" si="23">IF(E157="",".",IF(G157&lt;&gt;"",G157*E157+K157*(F157/100),(K157-L157)*(F157/100)+I157*J157))</f>
        <v>622691.64942391997</v>
      </c>
      <c r="N157" s="372"/>
      <c r="O157" s="113"/>
      <c r="P157" s="113"/>
      <c r="Q157" s="1448" t="str">
        <f>C156&amp;C157</f>
        <v>GosfordFarmland</v>
      </c>
      <c r="R157" s="113"/>
      <c r="S157" s="113"/>
      <c r="T157" s="113"/>
      <c r="U157" s="113"/>
      <c r="V157" s="113"/>
      <c r="W157" s="113"/>
      <c r="X157" s="113"/>
      <c r="Y157" s="113"/>
      <c r="Z157" s="113"/>
      <c r="AA157" s="113"/>
      <c r="AB157" s="113"/>
      <c r="AC157" s="113"/>
      <c r="AD157" s="113"/>
      <c r="AE157" s="113"/>
      <c r="AF157" s="113"/>
      <c r="AG157" s="113"/>
      <c r="AH157" s="113"/>
      <c r="AI157" s="113"/>
      <c r="AJ157" s="113"/>
      <c r="AK157" s="113"/>
      <c r="AL157" s="113"/>
    </row>
    <row r="158" spans="1:60" s="115" customFormat="1" thickTop="1" x14ac:dyDescent="0.2">
      <c r="A158" s="123"/>
      <c r="B158" s="357"/>
      <c r="C158" s="883" t="s">
        <v>156</v>
      </c>
      <c r="D158" s="1641" t="str">
        <f>IF('WK2 - Notional General Income'!D158="","",'WK2 - Notional General Income'!D158)</f>
        <v/>
      </c>
      <c r="E158" s="885"/>
      <c r="F158" s="886"/>
      <c r="G158" s="884"/>
      <c r="H158" s="887" t="str">
        <f t="shared" si="22"/>
        <v>.</v>
      </c>
      <c r="I158" s="884"/>
      <c r="J158" s="885"/>
      <c r="K158" s="885"/>
      <c r="L158" s="885"/>
      <c r="M158" s="888" t="str">
        <f t="shared" si="23"/>
        <v>.</v>
      </c>
      <c r="N158" s="372"/>
      <c r="O158" s="113"/>
      <c r="P158" s="113"/>
      <c r="Q158" s="1449" t="str">
        <f>Q157</f>
        <v>GosfordFarmland</v>
      </c>
      <c r="R158" s="113"/>
      <c r="S158" s="113"/>
      <c r="T158" s="113"/>
      <c r="U158" s="113"/>
      <c r="V158" s="113"/>
      <c r="W158" s="113"/>
      <c r="X158" s="113"/>
      <c r="Y158" s="113"/>
      <c r="Z158" s="113"/>
      <c r="AA158" s="113"/>
      <c r="AB158" s="113"/>
      <c r="AC158" s="113"/>
      <c r="AD158" s="113"/>
      <c r="AE158" s="113"/>
      <c r="AF158" s="113"/>
      <c r="AG158" s="113"/>
      <c r="AH158" s="113"/>
      <c r="AI158" s="113"/>
      <c r="AJ158" s="113"/>
      <c r="AK158" s="113"/>
      <c r="AL158" s="113"/>
    </row>
    <row r="159" spans="1:60" s="115" customFormat="1" ht="12" x14ac:dyDescent="0.2">
      <c r="A159" s="123"/>
      <c r="B159" s="357"/>
      <c r="C159" s="883" t="s">
        <v>156</v>
      </c>
      <c r="D159" s="1641" t="str">
        <f>IF('WK2 - Notional General Income'!D159="","",'WK2 - Notional General Income'!D159)</f>
        <v/>
      </c>
      <c r="E159" s="885"/>
      <c r="F159" s="886"/>
      <c r="G159" s="884"/>
      <c r="H159" s="887" t="str">
        <f t="shared" si="22"/>
        <v>.</v>
      </c>
      <c r="I159" s="884"/>
      <c r="J159" s="885"/>
      <c r="K159" s="885"/>
      <c r="L159" s="885"/>
      <c r="M159" s="888" t="str">
        <f t="shared" si="23"/>
        <v>.</v>
      </c>
      <c r="N159" s="372"/>
      <c r="O159" s="113"/>
      <c r="P159" s="113"/>
      <c r="Q159" s="1449" t="str">
        <f t="shared" ref="Q159:Q164" si="24">Q158</f>
        <v>GosfordFarmland</v>
      </c>
      <c r="R159" s="113"/>
      <c r="S159" s="113"/>
      <c r="T159" s="113"/>
      <c r="U159" s="113"/>
      <c r="V159" s="113"/>
      <c r="W159" s="113"/>
      <c r="X159" s="113"/>
      <c r="Y159" s="113"/>
      <c r="Z159" s="113"/>
      <c r="AA159" s="113"/>
      <c r="AB159" s="113"/>
      <c r="AC159" s="113"/>
      <c r="AD159" s="113"/>
      <c r="AE159" s="113"/>
      <c r="AF159" s="113"/>
      <c r="AG159" s="113"/>
      <c r="AH159" s="113"/>
      <c r="AI159" s="113"/>
      <c r="AJ159" s="113"/>
      <c r="AK159" s="113"/>
      <c r="AL159" s="113"/>
    </row>
    <row r="160" spans="1:60" s="115" customFormat="1" ht="12" x14ac:dyDescent="0.2">
      <c r="A160" s="123"/>
      <c r="B160" s="357"/>
      <c r="C160" s="883" t="s">
        <v>156</v>
      </c>
      <c r="D160" s="1641" t="str">
        <f>IF('WK2 - Notional General Income'!D160="","",'WK2 - Notional General Income'!D160)</f>
        <v/>
      </c>
      <c r="E160" s="885"/>
      <c r="F160" s="886"/>
      <c r="G160" s="884"/>
      <c r="H160" s="887" t="str">
        <f t="shared" si="22"/>
        <v>.</v>
      </c>
      <c r="I160" s="884"/>
      <c r="J160" s="885"/>
      <c r="K160" s="885"/>
      <c r="L160" s="885"/>
      <c r="M160" s="888" t="str">
        <f t="shared" si="23"/>
        <v>.</v>
      </c>
      <c r="N160" s="372"/>
      <c r="O160" s="113"/>
      <c r="P160" s="113"/>
      <c r="Q160" s="1449" t="str">
        <f t="shared" si="24"/>
        <v>GosfordFarmland</v>
      </c>
      <c r="R160" s="113"/>
      <c r="S160" s="113"/>
      <c r="T160" s="113"/>
      <c r="U160" s="113"/>
      <c r="V160" s="113"/>
      <c r="W160" s="113"/>
      <c r="X160" s="113"/>
      <c r="Y160" s="113"/>
      <c r="Z160" s="113"/>
      <c r="AA160" s="113"/>
      <c r="AB160" s="113"/>
      <c r="AC160" s="113"/>
      <c r="AD160" s="113"/>
      <c r="AE160" s="113"/>
      <c r="AF160" s="113"/>
      <c r="AG160" s="113"/>
      <c r="AH160" s="113"/>
      <c r="AI160" s="113"/>
      <c r="AJ160" s="113"/>
      <c r="AK160" s="113"/>
      <c r="AL160" s="113"/>
    </row>
    <row r="161" spans="1:38" s="115" customFormat="1" ht="12" x14ac:dyDescent="0.2">
      <c r="A161" s="123"/>
      <c r="B161" s="357"/>
      <c r="C161" s="883" t="s">
        <v>156</v>
      </c>
      <c r="D161" s="1641" t="str">
        <f>IF('WK2 - Notional General Income'!D161="","",'WK2 - Notional General Income'!D161)</f>
        <v/>
      </c>
      <c r="E161" s="885"/>
      <c r="F161" s="886"/>
      <c r="G161" s="884"/>
      <c r="H161" s="887" t="str">
        <f t="shared" si="22"/>
        <v>.</v>
      </c>
      <c r="I161" s="884"/>
      <c r="J161" s="885"/>
      <c r="K161" s="885"/>
      <c r="L161" s="885"/>
      <c r="M161" s="888" t="str">
        <f t="shared" si="23"/>
        <v>.</v>
      </c>
      <c r="N161" s="372"/>
      <c r="O161" s="113"/>
      <c r="P161" s="113"/>
      <c r="Q161" s="1449" t="str">
        <f t="shared" si="24"/>
        <v>GosfordFarmland</v>
      </c>
      <c r="R161" s="113"/>
      <c r="S161" s="113"/>
      <c r="T161" s="113"/>
      <c r="U161" s="113"/>
      <c r="V161" s="113"/>
      <c r="W161" s="113"/>
      <c r="X161" s="113"/>
      <c r="Y161" s="113"/>
      <c r="Z161" s="113"/>
      <c r="AA161" s="113"/>
      <c r="AB161" s="113"/>
      <c r="AC161" s="113"/>
      <c r="AD161" s="113"/>
      <c r="AE161" s="113"/>
      <c r="AF161" s="113"/>
      <c r="AG161" s="113"/>
      <c r="AH161" s="113"/>
      <c r="AI161" s="113"/>
      <c r="AJ161" s="113"/>
      <c r="AK161" s="113"/>
      <c r="AL161" s="113"/>
    </row>
    <row r="162" spans="1:38" s="115" customFormat="1" ht="12" x14ac:dyDescent="0.2">
      <c r="A162" s="123"/>
      <c r="B162" s="357"/>
      <c r="C162" s="883" t="s">
        <v>156</v>
      </c>
      <c r="D162" s="1641" t="str">
        <f>IF('WK2 - Notional General Income'!D162="","",'WK2 - Notional General Income'!D162)</f>
        <v/>
      </c>
      <c r="E162" s="885"/>
      <c r="F162" s="886"/>
      <c r="G162" s="884"/>
      <c r="H162" s="887" t="str">
        <f t="shared" si="22"/>
        <v>.</v>
      </c>
      <c r="I162" s="884"/>
      <c r="J162" s="885"/>
      <c r="K162" s="885"/>
      <c r="L162" s="885"/>
      <c r="M162" s="888" t="str">
        <f t="shared" si="23"/>
        <v>.</v>
      </c>
      <c r="N162" s="372"/>
      <c r="O162" s="113"/>
      <c r="P162" s="113"/>
      <c r="Q162" s="1449" t="str">
        <f t="shared" si="24"/>
        <v>GosfordFarmland</v>
      </c>
      <c r="R162" s="113"/>
      <c r="S162" s="113"/>
      <c r="T162" s="113"/>
      <c r="U162" s="113"/>
      <c r="V162" s="113"/>
      <c r="W162" s="113"/>
      <c r="X162" s="113"/>
      <c r="Y162" s="113"/>
      <c r="Z162" s="113"/>
      <c r="AA162" s="113"/>
      <c r="AB162" s="113"/>
      <c r="AC162" s="113"/>
      <c r="AD162" s="113"/>
      <c r="AE162" s="113"/>
      <c r="AF162" s="113"/>
      <c r="AG162" s="113"/>
      <c r="AH162" s="113"/>
      <c r="AI162" s="113"/>
      <c r="AJ162" s="113"/>
      <c r="AK162" s="113"/>
      <c r="AL162" s="113"/>
    </row>
    <row r="163" spans="1:38" s="115" customFormat="1" ht="12" x14ac:dyDescent="0.2">
      <c r="A163" s="123"/>
      <c r="B163" s="357"/>
      <c r="C163" s="883" t="s">
        <v>156</v>
      </c>
      <c r="D163" s="1641" t="str">
        <f>IF('WK2 - Notional General Income'!D163="","",'WK2 - Notional General Income'!D163)</f>
        <v/>
      </c>
      <c r="E163" s="1399"/>
      <c r="F163" s="1400"/>
      <c r="G163" s="1401"/>
      <c r="H163" s="887" t="str">
        <f t="shared" si="22"/>
        <v>.</v>
      </c>
      <c r="I163" s="1401"/>
      <c r="J163" s="1399"/>
      <c r="K163" s="885"/>
      <c r="L163" s="885"/>
      <c r="M163" s="888" t="str">
        <f t="shared" si="23"/>
        <v>.</v>
      </c>
      <c r="N163" s="372"/>
      <c r="O163" s="113"/>
      <c r="P163" s="113"/>
      <c r="Q163" s="1449" t="str">
        <f t="shared" si="24"/>
        <v>GosfordFarmland</v>
      </c>
      <c r="R163" s="113"/>
      <c r="S163" s="113"/>
      <c r="T163" s="113"/>
      <c r="U163" s="113"/>
      <c r="V163" s="113"/>
      <c r="W163" s="113"/>
      <c r="X163" s="113"/>
      <c r="Y163" s="113"/>
      <c r="Z163" s="113"/>
      <c r="AA163" s="113"/>
      <c r="AB163" s="113"/>
      <c r="AC163" s="113"/>
      <c r="AD163" s="113"/>
      <c r="AE163" s="113"/>
      <c r="AF163" s="113"/>
      <c r="AG163" s="113"/>
      <c r="AH163" s="113"/>
      <c r="AI163" s="113"/>
      <c r="AJ163" s="113"/>
      <c r="AK163" s="113"/>
      <c r="AL163" s="113"/>
    </row>
    <row r="164" spans="1:38" s="115" customFormat="1" ht="12" x14ac:dyDescent="0.2">
      <c r="A164" s="123"/>
      <c r="B164" s="357"/>
      <c r="C164" s="883" t="s">
        <v>156</v>
      </c>
      <c r="D164" s="1641" t="str">
        <f>IF('WK2 - Notional General Income'!D164="","",'WK2 - Notional General Income'!D164)</f>
        <v/>
      </c>
      <c r="E164" s="1399"/>
      <c r="F164" s="1400"/>
      <c r="G164" s="1401"/>
      <c r="H164" s="887" t="str">
        <f t="shared" si="22"/>
        <v>.</v>
      </c>
      <c r="I164" s="1401"/>
      <c r="J164" s="1399"/>
      <c r="K164" s="885"/>
      <c r="L164" s="885"/>
      <c r="M164" s="888" t="str">
        <f t="shared" si="23"/>
        <v>.</v>
      </c>
      <c r="N164" s="372"/>
      <c r="O164" s="113"/>
      <c r="P164" s="113"/>
      <c r="Q164" s="1449" t="str">
        <f t="shared" si="24"/>
        <v>GosfordFarmland</v>
      </c>
      <c r="R164" s="113"/>
      <c r="S164" s="113"/>
      <c r="T164" s="113"/>
      <c r="U164" s="113"/>
      <c r="V164" s="113"/>
      <c r="W164" s="113"/>
      <c r="X164" s="113"/>
      <c r="Y164" s="113"/>
      <c r="Z164" s="113"/>
      <c r="AA164" s="113"/>
      <c r="AB164" s="113"/>
      <c r="AC164" s="113"/>
      <c r="AD164" s="113"/>
      <c r="AE164" s="113"/>
      <c r="AF164" s="113"/>
      <c r="AG164" s="113"/>
      <c r="AH164" s="113"/>
      <c r="AI164" s="113"/>
      <c r="AJ164" s="113"/>
      <c r="AK164" s="113"/>
      <c r="AL164" s="113"/>
    </row>
    <row r="165" spans="1:38" s="119" customFormat="1" ht="12" customHeight="1" x14ac:dyDescent="0.2">
      <c r="A165" s="123"/>
      <c r="B165" s="371"/>
      <c r="C165" s="1409" t="str">
        <f>C$28</f>
        <v>Wyong</v>
      </c>
      <c r="D165" s="1409"/>
      <c r="E165" s="1410"/>
      <c r="F165" s="1410"/>
      <c r="G165" s="1410"/>
      <c r="H165" s="1410"/>
      <c r="I165" s="1410"/>
      <c r="J165" s="1410"/>
      <c r="K165" s="1409"/>
      <c r="L165" s="1411"/>
      <c r="M165" s="1409"/>
      <c r="N165" s="656"/>
      <c r="O165" s="118"/>
      <c r="P165" s="118"/>
      <c r="Q165" s="1447"/>
      <c r="R165" s="118"/>
      <c r="S165" s="118"/>
      <c r="T165" s="118"/>
      <c r="U165" s="118"/>
      <c r="V165" s="118"/>
      <c r="W165" s="118"/>
      <c r="X165" s="118"/>
      <c r="Y165" s="118"/>
      <c r="Z165" s="118"/>
      <c r="AA165" s="118"/>
      <c r="AB165" s="118"/>
      <c r="AC165" s="118"/>
      <c r="AD165" s="118"/>
      <c r="AE165" s="118"/>
      <c r="AF165" s="118"/>
      <c r="AG165" s="118"/>
      <c r="AH165" s="118"/>
      <c r="AI165" s="118"/>
      <c r="AJ165" s="118"/>
      <c r="AK165" s="118"/>
      <c r="AL165" s="118"/>
    </row>
    <row r="166" spans="1:38" s="115" customFormat="1" thickBot="1" x14ac:dyDescent="0.25">
      <c r="A166" s="123"/>
      <c r="B166" s="357"/>
      <c r="C166" s="883" t="s">
        <v>156</v>
      </c>
      <c r="D166" s="1641" t="str">
        <f>IF('WK2 - Notional General Income'!D166="","",'WK2 - Notional General Income'!D166)</f>
        <v>Ordinary</v>
      </c>
      <c r="E166" s="885">
        <v>130</v>
      </c>
      <c r="F166" s="886">
        <v>0.18361559999999999</v>
      </c>
      <c r="G166" s="884"/>
      <c r="H166" s="887" t="str">
        <f t="shared" si="22"/>
        <v>.</v>
      </c>
      <c r="I166" s="884">
        <v>565</v>
      </c>
      <c r="J166" s="885">
        <v>1</v>
      </c>
      <c r="K166" s="885">
        <v>153878000</v>
      </c>
      <c r="L166" s="885">
        <v>204000</v>
      </c>
      <c r="M166" s="888">
        <f t="shared" si="23"/>
        <v>282734.43714399997</v>
      </c>
      <c r="N166" s="372"/>
      <c r="O166" s="113"/>
      <c r="P166" s="113"/>
      <c r="Q166" s="1448" t="str">
        <f>C165&amp;C166</f>
        <v>WyongFarmland</v>
      </c>
      <c r="R166" s="113"/>
      <c r="S166" s="113"/>
      <c r="T166" s="113"/>
      <c r="U166" s="113"/>
      <c r="V166" s="113"/>
      <c r="W166" s="113"/>
      <c r="X166" s="113"/>
      <c r="Y166" s="113"/>
      <c r="Z166" s="113"/>
      <c r="AA166" s="113"/>
      <c r="AB166" s="113"/>
      <c r="AC166" s="113"/>
      <c r="AD166" s="113"/>
      <c r="AE166" s="113"/>
      <c r="AF166" s="113"/>
      <c r="AG166" s="113"/>
      <c r="AH166" s="113"/>
      <c r="AI166" s="113"/>
      <c r="AJ166" s="113"/>
      <c r="AK166" s="113"/>
      <c r="AL166" s="113"/>
    </row>
    <row r="167" spans="1:38" s="115" customFormat="1" thickTop="1" x14ac:dyDescent="0.2">
      <c r="A167" s="123"/>
      <c r="B167" s="357"/>
      <c r="C167" s="883" t="s">
        <v>156</v>
      </c>
      <c r="D167" s="1641" t="str">
        <f>IF('WK2 - Notional General Income'!D167="","",'WK2 - Notional General Income'!D167)</f>
        <v/>
      </c>
      <c r="E167" s="885"/>
      <c r="F167" s="886"/>
      <c r="G167" s="884"/>
      <c r="H167" s="887" t="str">
        <f t="shared" si="22"/>
        <v>.</v>
      </c>
      <c r="I167" s="884"/>
      <c r="J167" s="885"/>
      <c r="K167" s="885"/>
      <c r="L167" s="885"/>
      <c r="M167" s="888" t="str">
        <f t="shared" si="23"/>
        <v>.</v>
      </c>
      <c r="N167" s="372"/>
      <c r="O167" s="113"/>
      <c r="P167" s="113"/>
      <c r="Q167" s="1449" t="str">
        <f>Q166</f>
        <v>WyongFarmland</v>
      </c>
      <c r="R167" s="113"/>
      <c r="S167" s="113"/>
      <c r="T167" s="113"/>
      <c r="U167" s="113"/>
      <c r="V167" s="113"/>
      <c r="W167" s="113"/>
      <c r="X167" s="113"/>
      <c r="Y167" s="113"/>
      <c r="Z167" s="113"/>
      <c r="AA167" s="113"/>
      <c r="AB167" s="113"/>
      <c r="AC167" s="113"/>
      <c r="AD167" s="113"/>
      <c r="AE167" s="113"/>
      <c r="AF167" s="113"/>
      <c r="AG167" s="113"/>
      <c r="AH167" s="113"/>
      <c r="AI167" s="113"/>
      <c r="AJ167" s="113"/>
      <c r="AK167" s="113"/>
      <c r="AL167" s="113"/>
    </row>
    <row r="168" spans="1:38" s="115" customFormat="1" ht="12" x14ac:dyDescent="0.2">
      <c r="A168" s="123"/>
      <c r="B168" s="357"/>
      <c r="C168" s="883" t="s">
        <v>156</v>
      </c>
      <c r="D168" s="1641" t="str">
        <f>IF('WK2 - Notional General Income'!D168="","",'WK2 - Notional General Income'!D168)</f>
        <v/>
      </c>
      <c r="E168" s="885"/>
      <c r="F168" s="886"/>
      <c r="G168" s="884"/>
      <c r="H168" s="887" t="str">
        <f t="shared" si="22"/>
        <v>.</v>
      </c>
      <c r="I168" s="884"/>
      <c r="J168" s="885"/>
      <c r="K168" s="885"/>
      <c r="L168" s="885"/>
      <c r="M168" s="888" t="str">
        <f t="shared" si="23"/>
        <v>.</v>
      </c>
      <c r="N168" s="372"/>
      <c r="O168" s="113"/>
      <c r="P168" s="113"/>
      <c r="Q168" s="1449" t="str">
        <f t="shared" ref="Q168:Q173" si="25">Q167</f>
        <v>WyongFarmland</v>
      </c>
      <c r="R168" s="113"/>
      <c r="S168" s="113"/>
      <c r="T168" s="113"/>
      <c r="U168" s="113"/>
      <c r="V168" s="113"/>
      <c r="W168" s="113"/>
      <c r="X168" s="113"/>
      <c r="Y168" s="113"/>
      <c r="Z168" s="113"/>
      <c r="AA168" s="113"/>
      <c r="AB168" s="113"/>
      <c r="AC168" s="113"/>
      <c r="AD168" s="113"/>
      <c r="AE168" s="113"/>
      <c r="AF168" s="113"/>
      <c r="AG168" s="113"/>
      <c r="AH168" s="113"/>
      <c r="AI168" s="113"/>
      <c r="AJ168" s="113"/>
      <c r="AK168" s="113"/>
      <c r="AL168" s="113"/>
    </row>
    <row r="169" spans="1:38" s="115" customFormat="1" ht="12" x14ac:dyDescent="0.2">
      <c r="A169" s="123"/>
      <c r="B169" s="357"/>
      <c r="C169" s="883" t="s">
        <v>156</v>
      </c>
      <c r="D169" s="1641" t="str">
        <f>IF('WK2 - Notional General Income'!D169="","",'WK2 - Notional General Income'!D169)</f>
        <v/>
      </c>
      <c r="E169" s="885"/>
      <c r="F169" s="886"/>
      <c r="G169" s="884"/>
      <c r="H169" s="887" t="str">
        <f t="shared" si="22"/>
        <v>.</v>
      </c>
      <c r="I169" s="884"/>
      <c r="J169" s="885"/>
      <c r="K169" s="885"/>
      <c r="L169" s="885"/>
      <c r="M169" s="888" t="str">
        <f t="shared" si="23"/>
        <v>.</v>
      </c>
      <c r="N169" s="372"/>
      <c r="O169" s="113"/>
      <c r="P169" s="113"/>
      <c r="Q169" s="1449" t="str">
        <f t="shared" si="25"/>
        <v>WyongFarmland</v>
      </c>
      <c r="R169" s="113"/>
      <c r="S169" s="113"/>
      <c r="T169" s="113"/>
      <c r="U169" s="113"/>
      <c r="V169" s="113"/>
      <c r="W169" s="113"/>
      <c r="X169" s="113"/>
      <c r="Y169" s="113"/>
      <c r="Z169" s="113"/>
      <c r="AA169" s="113"/>
      <c r="AB169" s="113"/>
      <c r="AC169" s="113"/>
      <c r="AD169" s="113"/>
      <c r="AE169" s="113"/>
      <c r="AF169" s="113"/>
      <c r="AG169" s="113"/>
      <c r="AH169" s="113"/>
      <c r="AI169" s="113"/>
      <c r="AJ169" s="113"/>
      <c r="AK169" s="113"/>
      <c r="AL169" s="113"/>
    </row>
    <row r="170" spans="1:38" s="115" customFormat="1" ht="12" x14ac:dyDescent="0.2">
      <c r="A170" s="123"/>
      <c r="B170" s="357"/>
      <c r="C170" s="883" t="s">
        <v>156</v>
      </c>
      <c r="D170" s="1641" t="str">
        <f>IF('WK2 - Notional General Income'!D170="","",'WK2 - Notional General Income'!D170)</f>
        <v/>
      </c>
      <c r="E170" s="885"/>
      <c r="F170" s="886"/>
      <c r="G170" s="884"/>
      <c r="H170" s="887" t="str">
        <f t="shared" si="22"/>
        <v>.</v>
      </c>
      <c r="I170" s="884"/>
      <c r="J170" s="885"/>
      <c r="K170" s="885"/>
      <c r="L170" s="885"/>
      <c r="M170" s="888" t="str">
        <f t="shared" si="23"/>
        <v>.</v>
      </c>
      <c r="N170" s="372"/>
      <c r="O170" s="113"/>
      <c r="P170" s="113"/>
      <c r="Q170" s="1449" t="str">
        <f t="shared" si="25"/>
        <v>WyongFarmland</v>
      </c>
      <c r="R170" s="113"/>
      <c r="S170" s="113"/>
      <c r="T170" s="113"/>
      <c r="U170" s="113"/>
      <c r="V170" s="113"/>
      <c r="W170" s="113"/>
      <c r="X170" s="113"/>
      <c r="Y170" s="113"/>
      <c r="Z170" s="113"/>
      <c r="AA170" s="113"/>
      <c r="AB170" s="113"/>
      <c r="AC170" s="113"/>
      <c r="AD170" s="113"/>
      <c r="AE170" s="113"/>
      <c r="AF170" s="113"/>
      <c r="AG170" s="113"/>
      <c r="AH170" s="113"/>
      <c r="AI170" s="113"/>
      <c r="AJ170" s="113"/>
      <c r="AK170" s="113"/>
      <c r="AL170" s="113"/>
    </row>
    <row r="171" spans="1:38" s="115" customFormat="1" ht="12" x14ac:dyDescent="0.2">
      <c r="A171" s="123"/>
      <c r="B171" s="357"/>
      <c r="C171" s="883" t="s">
        <v>156</v>
      </c>
      <c r="D171" s="1641" t="str">
        <f>IF('WK2 - Notional General Income'!D171="","",'WK2 - Notional General Income'!D171)</f>
        <v/>
      </c>
      <c r="E171" s="885"/>
      <c r="F171" s="886"/>
      <c r="G171" s="884"/>
      <c r="H171" s="887" t="str">
        <f t="shared" si="22"/>
        <v>.</v>
      </c>
      <c r="I171" s="884"/>
      <c r="J171" s="885"/>
      <c r="K171" s="885"/>
      <c r="L171" s="885"/>
      <c r="M171" s="888" t="str">
        <f t="shared" si="23"/>
        <v>.</v>
      </c>
      <c r="N171" s="372"/>
      <c r="O171" s="113"/>
      <c r="P171" s="113"/>
      <c r="Q171" s="1449" t="str">
        <f t="shared" si="25"/>
        <v>WyongFarmland</v>
      </c>
      <c r="R171" s="113"/>
      <c r="S171" s="113"/>
      <c r="T171" s="113"/>
      <c r="U171" s="113"/>
      <c r="V171" s="113"/>
      <c r="W171" s="113"/>
      <c r="X171" s="113"/>
      <c r="Y171" s="113"/>
      <c r="Z171" s="113"/>
      <c r="AA171" s="113"/>
      <c r="AB171" s="113"/>
      <c r="AC171" s="113"/>
      <c r="AD171" s="113"/>
      <c r="AE171" s="113"/>
      <c r="AF171" s="113"/>
      <c r="AG171" s="113"/>
      <c r="AH171" s="113"/>
      <c r="AI171" s="113"/>
      <c r="AJ171" s="113"/>
      <c r="AK171" s="113"/>
      <c r="AL171" s="113"/>
    </row>
    <row r="172" spans="1:38" s="115" customFormat="1" ht="12" x14ac:dyDescent="0.2">
      <c r="A172" s="123"/>
      <c r="B172" s="357"/>
      <c r="C172" s="883" t="s">
        <v>156</v>
      </c>
      <c r="D172" s="1641" t="str">
        <f>IF('WK2 - Notional General Income'!D172="","",'WK2 - Notional General Income'!D172)</f>
        <v/>
      </c>
      <c r="E172" s="885"/>
      <c r="F172" s="886"/>
      <c r="G172" s="884"/>
      <c r="H172" s="887" t="str">
        <f t="shared" si="22"/>
        <v>.</v>
      </c>
      <c r="I172" s="884"/>
      <c r="J172" s="885"/>
      <c r="K172" s="885"/>
      <c r="L172" s="885"/>
      <c r="M172" s="888" t="str">
        <f t="shared" si="23"/>
        <v>.</v>
      </c>
      <c r="N172" s="372"/>
      <c r="O172" s="113"/>
      <c r="P172" s="113"/>
      <c r="Q172" s="1449" t="str">
        <f t="shared" si="25"/>
        <v>WyongFarmland</v>
      </c>
      <c r="R172" s="113"/>
      <c r="S172" s="113"/>
      <c r="T172" s="113"/>
      <c r="U172" s="113"/>
      <c r="V172" s="113"/>
      <c r="W172" s="113"/>
      <c r="X172" s="113"/>
      <c r="Y172" s="113"/>
      <c r="Z172" s="113"/>
      <c r="AA172" s="113"/>
      <c r="AB172" s="113"/>
      <c r="AC172" s="113"/>
      <c r="AD172" s="113"/>
      <c r="AE172" s="113"/>
      <c r="AF172" s="113"/>
      <c r="AG172" s="113"/>
      <c r="AH172" s="113"/>
      <c r="AI172" s="113"/>
      <c r="AJ172" s="113"/>
      <c r="AK172" s="113"/>
      <c r="AL172" s="113"/>
    </row>
    <row r="173" spans="1:38" s="115" customFormat="1" ht="12" x14ac:dyDescent="0.2">
      <c r="A173" s="123"/>
      <c r="B173" s="357"/>
      <c r="C173" s="883" t="s">
        <v>156</v>
      </c>
      <c r="D173" s="1641" t="str">
        <f>IF('WK2 - Notional General Income'!D173="","",'WK2 - Notional General Income'!D173)</f>
        <v/>
      </c>
      <c r="E173" s="885"/>
      <c r="F173" s="886"/>
      <c r="G173" s="884"/>
      <c r="H173" s="887" t="str">
        <f t="shared" si="22"/>
        <v>.</v>
      </c>
      <c r="I173" s="884"/>
      <c r="J173" s="885"/>
      <c r="K173" s="885"/>
      <c r="L173" s="885"/>
      <c r="M173" s="888" t="str">
        <f t="shared" si="23"/>
        <v>.</v>
      </c>
      <c r="N173" s="372"/>
      <c r="O173" s="113"/>
      <c r="P173" s="113"/>
      <c r="Q173" s="1449" t="str">
        <f t="shared" si="25"/>
        <v>WyongFarmland</v>
      </c>
      <c r="R173" s="113"/>
      <c r="S173" s="113"/>
      <c r="T173" s="113"/>
      <c r="U173" s="113"/>
      <c r="V173" s="113"/>
      <c r="W173" s="113"/>
      <c r="X173" s="113"/>
      <c r="Y173" s="113"/>
      <c r="Z173" s="113"/>
      <c r="AA173" s="113"/>
      <c r="AB173" s="113"/>
      <c r="AC173" s="113"/>
      <c r="AD173" s="113"/>
      <c r="AE173" s="113"/>
      <c r="AF173" s="113"/>
      <c r="AG173" s="113"/>
      <c r="AH173" s="113"/>
      <c r="AI173" s="113"/>
      <c r="AJ173" s="113"/>
      <c r="AK173" s="113"/>
      <c r="AL173" s="113"/>
    </row>
    <row r="174" spans="1:38" s="119" customFormat="1" ht="12" customHeight="1" x14ac:dyDescent="0.2">
      <c r="A174" s="123"/>
      <c r="B174" s="371"/>
      <c r="C174" s="1409" t="str">
        <f>C$37</f>
        <v>.</v>
      </c>
      <c r="D174" s="1409"/>
      <c r="E174" s="1410"/>
      <c r="F174" s="1410"/>
      <c r="G174" s="1410"/>
      <c r="H174" s="1410"/>
      <c r="I174" s="1410"/>
      <c r="J174" s="1410"/>
      <c r="K174" s="1409"/>
      <c r="L174" s="1411"/>
      <c r="M174" s="1409"/>
      <c r="N174" s="656"/>
      <c r="O174" s="118"/>
      <c r="P174" s="118"/>
      <c r="Q174" s="1447"/>
      <c r="R174" s="118"/>
      <c r="S174" s="118"/>
      <c r="T174" s="118"/>
      <c r="U174" s="118"/>
      <c r="V174" s="118"/>
      <c r="W174" s="118"/>
      <c r="X174" s="118"/>
      <c r="Y174" s="118"/>
      <c r="Z174" s="118"/>
      <c r="AA174" s="118"/>
      <c r="AB174" s="118"/>
      <c r="AC174" s="118"/>
      <c r="AD174" s="118"/>
      <c r="AE174" s="118"/>
      <c r="AF174" s="118"/>
      <c r="AG174" s="118"/>
      <c r="AH174" s="118"/>
      <c r="AI174" s="118"/>
      <c r="AJ174" s="118"/>
      <c r="AK174" s="118"/>
      <c r="AL174" s="118"/>
    </row>
    <row r="175" spans="1:38" s="115" customFormat="1" ht="12" customHeight="1" outlineLevel="1" thickBot="1" x14ac:dyDescent="0.25">
      <c r="A175" s="123"/>
      <c r="B175" s="357"/>
      <c r="C175" s="883" t="s">
        <v>156</v>
      </c>
      <c r="D175" s="1641" t="str">
        <f>IF('WK2 - Notional General Income'!D175="","",'WK2 - Notional General Income'!D175)</f>
        <v/>
      </c>
      <c r="E175" s="885"/>
      <c r="F175" s="886"/>
      <c r="G175" s="884"/>
      <c r="H175" s="887" t="str">
        <f t="shared" ref="H175:H176" si="26">IF(G175="",".",E175*G175/M175)</f>
        <v>.</v>
      </c>
      <c r="I175" s="884"/>
      <c r="J175" s="885"/>
      <c r="K175" s="885"/>
      <c r="L175" s="885"/>
      <c r="M175" s="888" t="str">
        <f t="shared" ref="M175:M182" si="27">IF(E175="",".",IF(G175&lt;&gt;"",G175*E175+K175*(F175/100),(K175-L175)*(F175/100)+I175*J175))</f>
        <v>.</v>
      </c>
      <c r="N175" s="372"/>
      <c r="O175" s="113"/>
      <c r="P175" s="113"/>
      <c r="Q175" s="1448" t="str">
        <f>C174&amp;C175</f>
        <v>.Farmland</v>
      </c>
      <c r="R175" s="113"/>
      <c r="S175" s="113"/>
      <c r="T175" s="113"/>
      <c r="U175" s="113"/>
      <c r="V175" s="113"/>
      <c r="W175" s="113"/>
      <c r="X175" s="113"/>
      <c r="Y175" s="113"/>
      <c r="Z175" s="113"/>
      <c r="AA175" s="113"/>
      <c r="AB175" s="113"/>
      <c r="AC175" s="113"/>
      <c r="AD175" s="113"/>
      <c r="AE175" s="113"/>
      <c r="AF175" s="113"/>
      <c r="AG175" s="113"/>
      <c r="AH175" s="113"/>
      <c r="AI175" s="113"/>
      <c r="AJ175" s="113"/>
      <c r="AK175" s="113"/>
      <c r="AL175" s="113"/>
    </row>
    <row r="176" spans="1:38" s="115" customFormat="1" ht="12" customHeight="1" outlineLevel="1" thickTop="1" x14ac:dyDescent="0.2">
      <c r="A176" s="123"/>
      <c r="B176" s="357"/>
      <c r="C176" s="883" t="s">
        <v>156</v>
      </c>
      <c r="D176" s="1641" t="str">
        <f>IF('WK2 - Notional General Income'!D176="","",'WK2 - Notional General Income'!D176)</f>
        <v/>
      </c>
      <c r="E176" s="885"/>
      <c r="F176" s="886"/>
      <c r="G176" s="884"/>
      <c r="H176" s="887" t="str">
        <f t="shared" si="26"/>
        <v>.</v>
      </c>
      <c r="I176" s="884"/>
      <c r="J176" s="885"/>
      <c r="K176" s="885"/>
      <c r="L176" s="885"/>
      <c r="M176" s="888" t="str">
        <f t="shared" si="27"/>
        <v>.</v>
      </c>
      <c r="N176" s="372"/>
      <c r="O176" s="113"/>
      <c r="P176" s="113"/>
      <c r="Q176" s="1449" t="str">
        <f t="shared" ref="Q176:Q200" si="28">Q175</f>
        <v>.Farmland</v>
      </c>
      <c r="R176" s="113"/>
      <c r="S176" s="113"/>
      <c r="T176" s="113"/>
      <c r="U176" s="113"/>
      <c r="V176" s="113"/>
      <c r="W176" s="113"/>
      <c r="X176" s="113"/>
      <c r="Y176" s="113"/>
      <c r="Z176" s="113"/>
      <c r="AA176" s="113"/>
      <c r="AB176" s="113"/>
      <c r="AC176" s="113"/>
      <c r="AD176" s="113"/>
      <c r="AE176" s="113"/>
      <c r="AF176" s="113"/>
      <c r="AG176" s="113"/>
      <c r="AH176" s="113"/>
      <c r="AI176" s="113"/>
      <c r="AJ176" s="113"/>
      <c r="AK176" s="113"/>
      <c r="AL176" s="113"/>
    </row>
    <row r="177" spans="1:38" s="115" customFormat="1" ht="12" customHeight="1" outlineLevel="1" x14ac:dyDescent="0.2">
      <c r="A177" s="123"/>
      <c r="B177" s="357"/>
      <c r="C177" s="883" t="s">
        <v>156</v>
      </c>
      <c r="D177" s="1641" t="str">
        <f>IF('WK2 - Notional General Income'!D177="","",'WK2 - Notional General Income'!D177)</f>
        <v/>
      </c>
      <c r="E177" s="885"/>
      <c r="F177" s="886"/>
      <c r="G177" s="884"/>
      <c r="H177" s="887" t="str">
        <f t="shared" ref="H177:H182" si="29">IF(G177="",".",E177*G177/M177)</f>
        <v>.</v>
      </c>
      <c r="I177" s="884"/>
      <c r="J177" s="885"/>
      <c r="K177" s="885"/>
      <c r="L177" s="885"/>
      <c r="M177" s="888" t="str">
        <f t="shared" si="27"/>
        <v>.</v>
      </c>
      <c r="N177" s="372"/>
      <c r="O177" s="113"/>
      <c r="P177" s="113"/>
      <c r="Q177" s="1449" t="str">
        <f t="shared" si="28"/>
        <v>.Farmland</v>
      </c>
      <c r="R177" s="113"/>
      <c r="S177" s="113"/>
      <c r="T177" s="113"/>
      <c r="U177" s="113"/>
      <c r="V177" s="113"/>
      <c r="W177" s="113"/>
      <c r="X177" s="113"/>
      <c r="Y177" s="113"/>
      <c r="Z177" s="113"/>
      <c r="AA177" s="113"/>
      <c r="AB177" s="113"/>
      <c r="AC177" s="113"/>
      <c r="AD177" s="113"/>
      <c r="AE177" s="113"/>
      <c r="AF177" s="113"/>
      <c r="AG177" s="113"/>
      <c r="AH177" s="113"/>
      <c r="AI177" s="113"/>
      <c r="AJ177" s="113"/>
      <c r="AK177" s="113"/>
      <c r="AL177" s="113"/>
    </row>
    <row r="178" spans="1:38" s="115" customFormat="1" ht="12" customHeight="1" outlineLevel="1" x14ac:dyDescent="0.2">
      <c r="A178" s="123"/>
      <c r="B178" s="357"/>
      <c r="C178" s="883" t="s">
        <v>156</v>
      </c>
      <c r="D178" s="1641" t="str">
        <f>IF('WK2 - Notional General Income'!D178="","",'WK2 - Notional General Income'!D178)</f>
        <v/>
      </c>
      <c r="E178" s="885"/>
      <c r="F178" s="886"/>
      <c r="G178" s="884"/>
      <c r="H178" s="887" t="str">
        <f t="shared" si="29"/>
        <v>.</v>
      </c>
      <c r="I178" s="884"/>
      <c r="J178" s="885"/>
      <c r="K178" s="885"/>
      <c r="L178" s="885"/>
      <c r="M178" s="888" t="str">
        <f t="shared" si="27"/>
        <v>.</v>
      </c>
      <c r="N178" s="372"/>
      <c r="O178" s="113"/>
      <c r="P178" s="113"/>
      <c r="Q178" s="1449" t="str">
        <f t="shared" si="28"/>
        <v>.Farmland</v>
      </c>
      <c r="R178" s="113"/>
      <c r="S178" s="113"/>
      <c r="T178" s="113"/>
      <c r="U178" s="113"/>
      <c r="V178" s="113"/>
      <c r="W178" s="113"/>
      <c r="X178" s="113"/>
      <c r="Y178" s="113"/>
      <c r="Z178" s="113"/>
      <c r="AA178" s="113"/>
      <c r="AB178" s="113"/>
      <c r="AC178" s="113"/>
      <c r="AD178" s="113"/>
      <c r="AE178" s="113"/>
      <c r="AF178" s="113"/>
      <c r="AG178" s="113"/>
      <c r="AH178" s="113"/>
      <c r="AI178" s="113"/>
      <c r="AJ178" s="113"/>
      <c r="AK178" s="113"/>
      <c r="AL178" s="113"/>
    </row>
    <row r="179" spans="1:38" s="115" customFormat="1" ht="12" customHeight="1" outlineLevel="1" x14ac:dyDescent="0.2">
      <c r="A179" s="123"/>
      <c r="B179" s="357"/>
      <c r="C179" s="883" t="s">
        <v>156</v>
      </c>
      <c r="D179" s="1641" t="str">
        <f>IF('WK2 - Notional General Income'!D179="","",'WK2 - Notional General Income'!D179)</f>
        <v/>
      </c>
      <c r="E179" s="885"/>
      <c r="F179" s="886"/>
      <c r="G179" s="884"/>
      <c r="H179" s="887" t="str">
        <f t="shared" si="29"/>
        <v>.</v>
      </c>
      <c r="I179" s="884"/>
      <c r="J179" s="885"/>
      <c r="K179" s="885"/>
      <c r="L179" s="885"/>
      <c r="M179" s="888" t="str">
        <f t="shared" si="27"/>
        <v>.</v>
      </c>
      <c r="N179" s="372"/>
      <c r="O179" s="113"/>
      <c r="P179" s="113"/>
      <c r="Q179" s="1449" t="str">
        <f t="shared" si="28"/>
        <v>.Farmland</v>
      </c>
      <c r="R179" s="113"/>
      <c r="S179" s="113"/>
      <c r="T179" s="113"/>
      <c r="U179" s="113"/>
      <c r="V179" s="113"/>
      <c r="W179" s="113"/>
      <c r="X179" s="113"/>
      <c r="Y179" s="113"/>
      <c r="Z179" s="113"/>
      <c r="AA179" s="113"/>
      <c r="AB179" s="113"/>
      <c r="AC179" s="113"/>
      <c r="AD179" s="113"/>
      <c r="AE179" s="113"/>
      <c r="AF179" s="113"/>
      <c r="AG179" s="113"/>
      <c r="AH179" s="113"/>
      <c r="AI179" s="113"/>
      <c r="AJ179" s="113"/>
      <c r="AK179" s="113"/>
      <c r="AL179" s="113"/>
    </row>
    <row r="180" spans="1:38" s="115" customFormat="1" ht="12" customHeight="1" outlineLevel="1" x14ac:dyDescent="0.2">
      <c r="A180" s="123"/>
      <c r="B180" s="357"/>
      <c r="C180" s="883" t="s">
        <v>156</v>
      </c>
      <c r="D180" s="1641" t="str">
        <f>IF('WK2 - Notional General Income'!D180="","",'WK2 - Notional General Income'!D180)</f>
        <v/>
      </c>
      <c r="E180" s="885"/>
      <c r="F180" s="886"/>
      <c r="G180" s="884"/>
      <c r="H180" s="887" t="str">
        <f t="shared" si="29"/>
        <v>.</v>
      </c>
      <c r="I180" s="884"/>
      <c r="J180" s="885"/>
      <c r="K180" s="885"/>
      <c r="L180" s="885"/>
      <c r="M180" s="888" t="str">
        <f t="shared" si="27"/>
        <v>.</v>
      </c>
      <c r="N180" s="372"/>
      <c r="O180" s="113"/>
      <c r="P180" s="113"/>
      <c r="Q180" s="1449" t="str">
        <f t="shared" si="28"/>
        <v>.Farmland</v>
      </c>
      <c r="R180" s="113"/>
      <c r="S180" s="113"/>
      <c r="T180" s="113"/>
      <c r="U180" s="113"/>
      <c r="V180" s="113"/>
      <c r="W180" s="113"/>
      <c r="X180" s="113"/>
      <c r="Y180" s="113"/>
      <c r="Z180" s="113"/>
      <c r="AA180" s="113"/>
      <c r="AB180" s="113"/>
      <c r="AC180" s="113"/>
      <c r="AD180" s="113"/>
      <c r="AE180" s="113"/>
      <c r="AF180" s="113"/>
      <c r="AG180" s="113"/>
      <c r="AH180" s="113"/>
      <c r="AI180" s="113"/>
      <c r="AJ180" s="113"/>
      <c r="AK180" s="113"/>
      <c r="AL180" s="113"/>
    </row>
    <row r="181" spans="1:38" s="115" customFormat="1" ht="12" customHeight="1" outlineLevel="1" x14ac:dyDescent="0.2">
      <c r="A181" s="123"/>
      <c r="B181" s="357"/>
      <c r="C181" s="883" t="s">
        <v>156</v>
      </c>
      <c r="D181" s="1641" t="str">
        <f>IF('WK2 - Notional General Income'!D181="","",'WK2 - Notional General Income'!D181)</f>
        <v/>
      </c>
      <c r="E181" s="885"/>
      <c r="F181" s="886"/>
      <c r="G181" s="884"/>
      <c r="H181" s="887" t="str">
        <f t="shared" si="29"/>
        <v>.</v>
      </c>
      <c r="I181" s="884"/>
      <c r="J181" s="885"/>
      <c r="K181" s="885"/>
      <c r="L181" s="885"/>
      <c r="M181" s="888" t="str">
        <f t="shared" si="27"/>
        <v>.</v>
      </c>
      <c r="N181" s="372"/>
      <c r="O181" s="113"/>
      <c r="P181" s="113"/>
      <c r="Q181" s="1449" t="str">
        <f t="shared" si="28"/>
        <v>.Farmland</v>
      </c>
      <c r="R181" s="113"/>
      <c r="S181" s="113"/>
      <c r="T181" s="113"/>
      <c r="U181" s="113"/>
      <c r="V181" s="113"/>
      <c r="W181" s="113"/>
      <c r="X181" s="113"/>
      <c r="Y181" s="113"/>
      <c r="Z181" s="113"/>
      <c r="AA181" s="113"/>
      <c r="AB181" s="113"/>
      <c r="AC181" s="113"/>
      <c r="AD181" s="113"/>
      <c r="AE181" s="113"/>
      <c r="AF181" s="113"/>
      <c r="AG181" s="113"/>
      <c r="AH181" s="113"/>
      <c r="AI181" s="113"/>
      <c r="AJ181" s="113"/>
      <c r="AK181" s="113"/>
      <c r="AL181" s="113"/>
    </row>
    <row r="182" spans="1:38" s="115" customFormat="1" ht="12" customHeight="1" outlineLevel="1" x14ac:dyDescent="0.2">
      <c r="A182" s="123"/>
      <c r="B182" s="357"/>
      <c r="C182" s="883" t="s">
        <v>156</v>
      </c>
      <c r="D182" s="1641" t="str">
        <f>IF('WK2 - Notional General Income'!D182="","",'WK2 - Notional General Income'!D182)</f>
        <v/>
      </c>
      <c r="E182" s="885"/>
      <c r="F182" s="886"/>
      <c r="G182" s="884"/>
      <c r="H182" s="887" t="str">
        <f t="shared" si="29"/>
        <v>.</v>
      </c>
      <c r="I182" s="884"/>
      <c r="J182" s="885"/>
      <c r="K182" s="885"/>
      <c r="L182" s="885"/>
      <c r="M182" s="888" t="str">
        <f t="shared" si="27"/>
        <v>.</v>
      </c>
      <c r="N182" s="372"/>
      <c r="O182" s="113"/>
      <c r="P182" s="113"/>
      <c r="Q182" s="1449" t="str">
        <f t="shared" si="28"/>
        <v>.Farmland</v>
      </c>
      <c r="R182" s="113"/>
      <c r="S182" s="113"/>
      <c r="T182" s="113"/>
      <c r="U182" s="113"/>
      <c r="V182" s="113"/>
      <c r="W182" s="113"/>
      <c r="X182" s="113"/>
      <c r="Y182" s="113"/>
      <c r="Z182" s="113"/>
      <c r="AA182" s="113"/>
      <c r="AB182" s="113"/>
      <c r="AC182" s="113"/>
      <c r="AD182" s="113"/>
      <c r="AE182" s="113"/>
      <c r="AF182" s="113"/>
      <c r="AG182" s="113"/>
      <c r="AH182" s="113"/>
      <c r="AI182" s="113"/>
      <c r="AJ182" s="113"/>
      <c r="AK182" s="113"/>
      <c r="AL182" s="113"/>
    </row>
    <row r="183" spans="1:38" s="119" customFormat="1" ht="12" customHeight="1" x14ac:dyDescent="0.2">
      <c r="A183" s="123"/>
      <c r="B183" s="371"/>
      <c r="C183" s="1409" t="str">
        <f>C$46</f>
        <v>.</v>
      </c>
      <c r="D183" s="1409"/>
      <c r="E183" s="1410"/>
      <c r="F183" s="1410"/>
      <c r="G183" s="1410"/>
      <c r="H183" s="1410"/>
      <c r="I183" s="1410"/>
      <c r="J183" s="1410"/>
      <c r="K183" s="1409"/>
      <c r="L183" s="1411"/>
      <c r="M183" s="1409"/>
      <c r="N183" s="656"/>
      <c r="O183" s="118"/>
      <c r="P183" s="118"/>
      <c r="Q183" s="1447"/>
      <c r="R183" s="118"/>
      <c r="S183" s="118"/>
      <c r="T183" s="118"/>
      <c r="U183" s="118"/>
      <c r="V183" s="118"/>
      <c r="W183" s="118"/>
      <c r="X183" s="118"/>
      <c r="Y183" s="118"/>
      <c r="Z183" s="118"/>
      <c r="AA183" s="118"/>
      <c r="AB183" s="118"/>
      <c r="AC183" s="118"/>
      <c r="AD183" s="118"/>
      <c r="AE183" s="118"/>
      <c r="AF183" s="118"/>
      <c r="AG183" s="118"/>
      <c r="AH183" s="118"/>
      <c r="AI183" s="118"/>
      <c r="AJ183" s="118"/>
      <c r="AK183" s="118"/>
      <c r="AL183" s="118"/>
    </row>
    <row r="184" spans="1:38" s="115" customFormat="1" outlineLevel="1" thickBot="1" x14ac:dyDescent="0.25">
      <c r="A184" s="123"/>
      <c r="B184" s="357"/>
      <c r="C184" s="883" t="s">
        <v>156</v>
      </c>
      <c r="D184" s="1641" t="str">
        <f>IF('WK2 - Notional General Income'!D184="","",'WK2 - Notional General Income'!D184)</f>
        <v/>
      </c>
      <c r="E184" s="885"/>
      <c r="F184" s="886"/>
      <c r="G184" s="884"/>
      <c r="H184" s="887" t="str">
        <f t="shared" ref="H184:H185" si="30">IF(G184="",".",E184*G184/M184)</f>
        <v>.</v>
      </c>
      <c r="I184" s="884"/>
      <c r="J184" s="885"/>
      <c r="K184" s="885"/>
      <c r="L184" s="885"/>
      <c r="M184" s="888" t="str">
        <f t="shared" ref="M184:M191" si="31">IF(E184="",".",IF(G184&lt;&gt;"",G184*E184+K184*(F184/100),(K184-L184)*(F184/100)+I184*J184))</f>
        <v>.</v>
      </c>
      <c r="N184" s="372"/>
      <c r="O184" s="113"/>
      <c r="P184" s="113"/>
      <c r="Q184" s="1448" t="str">
        <f t="shared" ref="Q184" si="32">C183&amp;C184</f>
        <v>.Farmland</v>
      </c>
      <c r="R184" s="113"/>
      <c r="S184" s="113"/>
      <c r="T184" s="113"/>
      <c r="U184" s="113"/>
      <c r="V184" s="113"/>
      <c r="W184" s="113"/>
      <c r="X184" s="113"/>
      <c r="Y184" s="113"/>
      <c r="Z184" s="113"/>
      <c r="AA184" s="113"/>
      <c r="AB184" s="113"/>
      <c r="AC184" s="113"/>
      <c r="AD184" s="113"/>
      <c r="AE184" s="113"/>
      <c r="AF184" s="113"/>
      <c r="AG184" s="113"/>
      <c r="AH184" s="113"/>
      <c r="AI184" s="113"/>
      <c r="AJ184" s="113"/>
      <c r="AK184" s="113"/>
      <c r="AL184" s="113"/>
    </row>
    <row r="185" spans="1:38" s="115" customFormat="1" outlineLevel="1" thickTop="1" x14ac:dyDescent="0.2">
      <c r="A185" s="123"/>
      <c r="B185" s="357"/>
      <c r="C185" s="883" t="s">
        <v>156</v>
      </c>
      <c r="D185" s="1641" t="str">
        <f>IF('WK2 - Notional General Income'!D185="","",'WK2 - Notional General Income'!D185)</f>
        <v/>
      </c>
      <c r="E185" s="885"/>
      <c r="F185" s="886"/>
      <c r="G185" s="884"/>
      <c r="H185" s="887" t="str">
        <f t="shared" si="30"/>
        <v>.</v>
      </c>
      <c r="I185" s="884"/>
      <c r="J185" s="885"/>
      <c r="K185" s="885"/>
      <c r="L185" s="885"/>
      <c r="M185" s="888" t="str">
        <f t="shared" si="31"/>
        <v>.</v>
      </c>
      <c r="N185" s="372"/>
      <c r="O185" s="113"/>
      <c r="P185" s="113"/>
      <c r="Q185" s="1449" t="str">
        <f t="shared" si="28"/>
        <v>.Farmland</v>
      </c>
      <c r="R185" s="113"/>
      <c r="S185" s="113"/>
      <c r="T185" s="113"/>
      <c r="U185" s="113"/>
      <c r="V185" s="113"/>
      <c r="W185" s="113"/>
      <c r="X185" s="113"/>
      <c r="Y185" s="113"/>
      <c r="Z185" s="113"/>
      <c r="AA185" s="113"/>
      <c r="AB185" s="113"/>
      <c r="AC185" s="113"/>
      <c r="AD185" s="113"/>
      <c r="AE185" s="113"/>
      <c r="AF185" s="113"/>
      <c r="AG185" s="113"/>
      <c r="AH185" s="113"/>
      <c r="AI185" s="113"/>
      <c r="AJ185" s="113"/>
      <c r="AK185" s="113"/>
      <c r="AL185" s="113"/>
    </row>
    <row r="186" spans="1:38" s="115" customFormat="1" ht="12" outlineLevel="1" x14ac:dyDescent="0.2">
      <c r="A186" s="123"/>
      <c r="B186" s="357"/>
      <c r="C186" s="883" t="s">
        <v>156</v>
      </c>
      <c r="D186" s="1641" t="str">
        <f>IF('WK2 - Notional General Income'!D186="","",'WK2 - Notional General Income'!D186)</f>
        <v/>
      </c>
      <c r="E186" s="885"/>
      <c r="F186" s="886"/>
      <c r="G186" s="884"/>
      <c r="H186" s="887" t="str">
        <f t="shared" ref="H186:H191" si="33">IF(G186="",".",E186*G186/M186)</f>
        <v>.</v>
      </c>
      <c r="I186" s="884"/>
      <c r="J186" s="885"/>
      <c r="K186" s="885"/>
      <c r="L186" s="885"/>
      <c r="M186" s="888" t="str">
        <f t="shared" si="31"/>
        <v>.</v>
      </c>
      <c r="N186" s="372"/>
      <c r="O186" s="113"/>
      <c r="P186" s="113"/>
      <c r="Q186" s="1449" t="str">
        <f t="shared" si="28"/>
        <v>.Farmland</v>
      </c>
      <c r="R186" s="113"/>
      <c r="S186" s="113"/>
      <c r="T186" s="113"/>
      <c r="U186" s="113"/>
      <c r="V186" s="113"/>
      <c r="W186" s="113"/>
      <c r="X186" s="113"/>
      <c r="Y186" s="113"/>
      <c r="Z186" s="113"/>
      <c r="AA186" s="113"/>
      <c r="AB186" s="113"/>
      <c r="AC186" s="113"/>
      <c r="AD186" s="113"/>
      <c r="AE186" s="113"/>
      <c r="AF186" s="113"/>
      <c r="AG186" s="113"/>
      <c r="AH186" s="113"/>
      <c r="AI186" s="113"/>
      <c r="AJ186" s="113"/>
      <c r="AK186" s="113"/>
      <c r="AL186" s="113"/>
    </row>
    <row r="187" spans="1:38" s="115" customFormat="1" ht="12" outlineLevel="1" x14ac:dyDescent="0.2">
      <c r="A187" s="123"/>
      <c r="B187" s="357"/>
      <c r="C187" s="883" t="s">
        <v>156</v>
      </c>
      <c r="D187" s="1641" t="str">
        <f>IF('WK2 - Notional General Income'!D187="","",'WK2 - Notional General Income'!D187)</f>
        <v/>
      </c>
      <c r="E187" s="885"/>
      <c r="F187" s="886"/>
      <c r="G187" s="884"/>
      <c r="H187" s="887" t="str">
        <f t="shared" si="33"/>
        <v>.</v>
      </c>
      <c r="I187" s="884"/>
      <c r="J187" s="885"/>
      <c r="K187" s="885"/>
      <c r="L187" s="885"/>
      <c r="M187" s="888" t="str">
        <f t="shared" si="31"/>
        <v>.</v>
      </c>
      <c r="N187" s="372"/>
      <c r="O187" s="113"/>
      <c r="P187" s="113"/>
      <c r="Q187" s="1449" t="str">
        <f t="shared" si="28"/>
        <v>.Farmland</v>
      </c>
      <c r="R187" s="113"/>
      <c r="S187" s="113"/>
      <c r="T187" s="113"/>
      <c r="U187" s="113"/>
      <c r="V187" s="113"/>
      <c r="W187" s="113"/>
      <c r="X187" s="113"/>
      <c r="Y187" s="113"/>
      <c r="Z187" s="113"/>
      <c r="AA187" s="113"/>
      <c r="AB187" s="113"/>
      <c r="AC187" s="113"/>
      <c r="AD187" s="113"/>
      <c r="AE187" s="113"/>
      <c r="AF187" s="113"/>
      <c r="AG187" s="113"/>
      <c r="AH187" s="113"/>
      <c r="AI187" s="113"/>
      <c r="AJ187" s="113"/>
      <c r="AK187" s="113"/>
      <c r="AL187" s="113"/>
    </row>
    <row r="188" spans="1:38" s="115" customFormat="1" ht="12" outlineLevel="1" x14ac:dyDescent="0.2">
      <c r="A188" s="123"/>
      <c r="B188" s="357"/>
      <c r="C188" s="883" t="s">
        <v>156</v>
      </c>
      <c r="D188" s="1641" t="str">
        <f>IF('WK2 - Notional General Income'!D188="","",'WK2 - Notional General Income'!D188)</f>
        <v/>
      </c>
      <c r="E188" s="885"/>
      <c r="F188" s="886"/>
      <c r="G188" s="884"/>
      <c r="H188" s="887" t="str">
        <f t="shared" si="33"/>
        <v>.</v>
      </c>
      <c r="I188" s="884"/>
      <c r="J188" s="885"/>
      <c r="K188" s="885"/>
      <c r="L188" s="885"/>
      <c r="M188" s="888" t="str">
        <f t="shared" si="31"/>
        <v>.</v>
      </c>
      <c r="N188" s="372"/>
      <c r="O188" s="113"/>
      <c r="P188" s="113"/>
      <c r="Q188" s="1449" t="str">
        <f t="shared" si="28"/>
        <v>.Farmland</v>
      </c>
      <c r="R188" s="113"/>
      <c r="S188" s="113"/>
      <c r="T188" s="113"/>
      <c r="U188" s="113"/>
      <c r="V188" s="113"/>
      <c r="W188" s="113"/>
      <c r="X188" s="113"/>
      <c r="Y188" s="113"/>
      <c r="Z188" s="113"/>
      <c r="AA188" s="113"/>
      <c r="AB188" s="113"/>
      <c r="AC188" s="113"/>
      <c r="AD188" s="113"/>
      <c r="AE188" s="113"/>
      <c r="AF188" s="113"/>
      <c r="AG188" s="113"/>
      <c r="AH188" s="113"/>
      <c r="AI188" s="113"/>
      <c r="AJ188" s="113"/>
      <c r="AK188" s="113"/>
      <c r="AL188" s="113"/>
    </row>
    <row r="189" spans="1:38" s="115" customFormat="1" ht="12" outlineLevel="1" x14ac:dyDescent="0.2">
      <c r="A189" s="123"/>
      <c r="B189" s="357"/>
      <c r="C189" s="883" t="s">
        <v>156</v>
      </c>
      <c r="D189" s="1641" t="str">
        <f>IF('WK2 - Notional General Income'!D189="","",'WK2 - Notional General Income'!D189)</f>
        <v/>
      </c>
      <c r="E189" s="885"/>
      <c r="F189" s="886"/>
      <c r="G189" s="884"/>
      <c r="H189" s="887" t="str">
        <f t="shared" si="33"/>
        <v>.</v>
      </c>
      <c r="I189" s="884"/>
      <c r="J189" s="885"/>
      <c r="K189" s="885"/>
      <c r="L189" s="885"/>
      <c r="M189" s="888" t="str">
        <f t="shared" si="31"/>
        <v>.</v>
      </c>
      <c r="N189" s="372"/>
      <c r="O189" s="113"/>
      <c r="P189" s="113"/>
      <c r="Q189" s="1449" t="str">
        <f t="shared" si="28"/>
        <v>.Farmland</v>
      </c>
      <c r="R189" s="113"/>
      <c r="S189" s="113"/>
      <c r="T189" s="113"/>
      <c r="U189" s="113"/>
      <c r="V189" s="113"/>
      <c r="W189" s="113"/>
      <c r="X189" s="113"/>
      <c r="Y189" s="113"/>
      <c r="Z189" s="113"/>
      <c r="AA189" s="113"/>
      <c r="AB189" s="113"/>
      <c r="AC189" s="113"/>
      <c r="AD189" s="113"/>
      <c r="AE189" s="113"/>
      <c r="AF189" s="113"/>
      <c r="AG189" s="113"/>
      <c r="AH189" s="113"/>
      <c r="AI189" s="113"/>
      <c r="AJ189" s="113"/>
      <c r="AK189" s="113"/>
      <c r="AL189" s="113"/>
    </row>
    <row r="190" spans="1:38" s="115" customFormat="1" ht="12" outlineLevel="1" x14ac:dyDescent="0.2">
      <c r="A190" s="123"/>
      <c r="B190" s="357"/>
      <c r="C190" s="883" t="s">
        <v>156</v>
      </c>
      <c r="D190" s="1641" t="str">
        <f>IF('WK2 - Notional General Income'!D190="","",'WK2 - Notional General Income'!D190)</f>
        <v/>
      </c>
      <c r="E190" s="885"/>
      <c r="F190" s="886"/>
      <c r="G190" s="884"/>
      <c r="H190" s="887" t="str">
        <f t="shared" si="33"/>
        <v>.</v>
      </c>
      <c r="I190" s="884"/>
      <c r="J190" s="885"/>
      <c r="K190" s="885"/>
      <c r="L190" s="885"/>
      <c r="M190" s="888" t="str">
        <f t="shared" si="31"/>
        <v>.</v>
      </c>
      <c r="N190" s="372"/>
      <c r="O190" s="113"/>
      <c r="P190" s="113"/>
      <c r="Q190" s="1449" t="str">
        <f t="shared" si="28"/>
        <v>.Farmland</v>
      </c>
      <c r="R190" s="113"/>
      <c r="S190" s="113"/>
      <c r="T190" s="113"/>
      <c r="U190" s="113"/>
      <c r="V190" s="113"/>
      <c r="W190" s="113"/>
      <c r="X190" s="113"/>
      <c r="Y190" s="113"/>
      <c r="Z190" s="113"/>
      <c r="AA190" s="113"/>
      <c r="AB190" s="113"/>
      <c r="AC190" s="113"/>
      <c r="AD190" s="113"/>
      <c r="AE190" s="113"/>
      <c r="AF190" s="113"/>
      <c r="AG190" s="113"/>
      <c r="AH190" s="113"/>
      <c r="AI190" s="113"/>
      <c r="AJ190" s="113"/>
      <c r="AK190" s="113"/>
      <c r="AL190" s="113"/>
    </row>
    <row r="191" spans="1:38" s="115" customFormat="1" ht="12" outlineLevel="1" x14ac:dyDescent="0.2">
      <c r="A191" s="123"/>
      <c r="B191" s="357"/>
      <c r="C191" s="883" t="s">
        <v>156</v>
      </c>
      <c r="D191" s="1641" t="str">
        <f>IF('WK2 - Notional General Income'!D191="","",'WK2 - Notional General Income'!D191)</f>
        <v/>
      </c>
      <c r="E191" s="885"/>
      <c r="F191" s="886"/>
      <c r="G191" s="884"/>
      <c r="H191" s="887" t="str">
        <f t="shared" si="33"/>
        <v>.</v>
      </c>
      <c r="I191" s="884"/>
      <c r="J191" s="885"/>
      <c r="K191" s="885"/>
      <c r="L191" s="885"/>
      <c r="M191" s="888" t="str">
        <f t="shared" si="31"/>
        <v>.</v>
      </c>
      <c r="N191" s="372"/>
      <c r="O191" s="113"/>
      <c r="P191" s="113"/>
      <c r="Q191" s="1449" t="str">
        <f t="shared" si="28"/>
        <v>.Farmland</v>
      </c>
      <c r="R191" s="113"/>
      <c r="S191" s="113"/>
      <c r="T191" s="113"/>
      <c r="U191" s="113"/>
      <c r="V191" s="113"/>
      <c r="W191" s="113"/>
      <c r="X191" s="113"/>
      <c r="Y191" s="113"/>
      <c r="Z191" s="113"/>
      <c r="AA191" s="113"/>
      <c r="AB191" s="113"/>
      <c r="AC191" s="113"/>
      <c r="AD191" s="113"/>
      <c r="AE191" s="113"/>
      <c r="AF191" s="113"/>
      <c r="AG191" s="113"/>
      <c r="AH191" s="113"/>
      <c r="AI191" s="113"/>
      <c r="AJ191" s="113"/>
      <c r="AK191" s="113"/>
      <c r="AL191" s="113"/>
    </row>
    <row r="192" spans="1:38" s="119" customFormat="1" ht="12" customHeight="1" x14ac:dyDescent="0.2">
      <c r="A192" s="123"/>
      <c r="B192" s="371"/>
      <c r="C192" s="1409" t="str">
        <f>C$55</f>
        <v>.</v>
      </c>
      <c r="D192" s="1409"/>
      <c r="E192" s="1410"/>
      <c r="F192" s="1410"/>
      <c r="G192" s="1410"/>
      <c r="H192" s="1410"/>
      <c r="I192" s="1410"/>
      <c r="J192" s="1410"/>
      <c r="K192" s="1409"/>
      <c r="L192" s="1411"/>
      <c r="M192" s="1409"/>
      <c r="N192" s="656"/>
      <c r="O192" s="118"/>
      <c r="P192" s="118"/>
      <c r="Q192" s="1447"/>
      <c r="R192" s="118"/>
      <c r="S192" s="118"/>
      <c r="T192" s="118"/>
      <c r="U192" s="118"/>
      <c r="V192" s="118"/>
      <c r="W192" s="118"/>
      <c r="X192" s="118"/>
      <c r="Y192" s="118"/>
      <c r="Z192" s="118"/>
      <c r="AA192" s="118"/>
      <c r="AB192" s="118"/>
      <c r="AC192" s="118"/>
      <c r="AD192" s="118"/>
      <c r="AE192" s="118"/>
      <c r="AF192" s="118"/>
      <c r="AG192" s="118"/>
      <c r="AH192" s="118"/>
      <c r="AI192" s="118"/>
      <c r="AJ192" s="118"/>
      <c r="AK192" s="118"/>
      <c r="AL192" s="118"/>
    </row>
    <row r="193" spans="1:38" s="115" customFormat="1" outlineLevel="1" thickBot="1" x14ac:dyDescent="0.25">
      <c r="A193" s="123"/>
      <c r="B193" s="357"/>
      <c r="C193" s="883" t="s">
        <v>156</v>
      </c>
      <c r="D193" s="1641" t="str">
        <f>IF('WK2 - Notional General Income'!D193="","",'WK2 - Notional General Income'!D193)</f>
        <v/>
      </c>
      <c r="E193" s="885"/>
      <c r="F193" s="886"/>
      <c r="G193" s="884"/>
      <c r="H193" s="887" t="str">
        <f t="shared" ref="H193:H194" si="34">IF(G193="",".",E193*G193/M193)</f>
        <v>.</v>
      </c>
      <c r="I193" s="884"/>
      <c r="J193" s="885"/>
      <c r="K193" s="885"/>
      <c r="L193" s="885"/>
      <c r="M193" s="888" t="str">
        <f t="shared" si="23"/>
        <v>.</v>
      </c>
      <c r="N193" s="372"/>
      <c r="O193" s="113"/>
      <c r="P193" s="113"/>
      <c r="Q193" s="1448" t="str">
        <f t="shared" ref="Q193" si="35">C192&amp;C193</f>
        <v>.Farmland</v>
      </c>
      <c r="R193" s="113"/>
      <c r="S193" s="113"/>
      <c r="T193" s="113"/>
      <c r="U193" s="113"/>
      <c r="V193" s="113"/>
      <c r="W193" s="113"/>
      <c r="X193" s="113"/>
      <c r="Y193" s="113"/>
      <c r="Z193" s="113"/>
      <c r="AA193" s="113"/>
      <c r="AB193" s="113"/>
      <c r="AC193" s="113"/>
      <c r="AD193" s="113"/>
      <c r="AE193" s="113"/>
      <c r="AF193" s="113"/>
      <c r="AG193" s="113"/>
      <c r="AH193" s="113"/>
      <c r="AI193" s="113"/>
      <c r="AJ193" s="113"/>
      <c r="AK193" s="113"/>
      <c r="AL193" s="113"/>
    </row>
    <row r="194" spans="1:38" s="115" customFormat="1" outlineLevel="1" thickTop="1" x14ac:dyDescent="0.2">
      <c r="A194" s="123"/>
      <c r="B194" s="357"/>
      <c r="C194" s="883" t="s">
        <v>156</v>
      </c>
      <c r="D194" s="1641" t="str">
        <f>IF('WK2 - Notional General Income'!D194="","",'WK2 - Notional General Income'!D194)</f>
        <v/>
      </c>
      <c r="E194" s="885"/>
      <c r="F194" s="886"/>
      <c r="G194" s="884"/>
      <c r="H194" s="887" t="str">
        <f t="shared" si="34"/>
        <v>.</v>
      </c>
      <c r="I194" s="884"/>
      <c r="J194" s="885"/>
      <c r="K194" s="885"/>
      <c r="L194" s="885"/>
      <c r="M194" s="888" t="str">
        <f t="shared" si="23"/>
        <v>.</v>
      </c>
      <c r="N194" s="372"/>
      <c r="O194" s="113"/>
      <c r="P194" s="113"/>
      <c r="Q194" s="1449" t="str">
        <f t="shared" si="28"/>
        <v>.Farmland</v>
      </c>
      <c r="R194" s="113"/>
      <c r="S194" s="113"/>
      <c r="T194" s="113"/>
      <c r="U194" s="113"/>
      <c r="V194" s="113"/>
      <c r="W194" s="113"/>
      <c r="X194" s="113"/>
      <c r="Y194" s="113"/>
      <c r="Z194" s="113"/>
      <c r="AA194" s="113"/>
      <c r="AB194" s="113"/>
      <c r="AC194" s="113"/>
      <c r="AD194" s="113"/>
      <c r="AE194" s="113"/>
      <c r="AF194" s="113"/>
      <c r="AG194" s="113"/>
      <c r="AH194" s="113"/>
      <c r="AI194" s="113"/>
      <c r="AJ194" s="113"/>
      <c r="AK194" s="113"/>
      <c r="AL194" s="113"/>
    </row>
    <row r="195" spans="1:38" s="115" customFormat="1" ht="12" outlineLevel="1" x14ac:dyDescent="0.2">
      <c r="A195" s="123"/>
      <c r="B195" s="357"/>
      <c r="C195" s="883" t="s">
        <v>156</v>
      </c>
      <c r="D195" s="1641" t="str">
        <f>IF('WK2 - Notional General Income'!D195="","",'WK2 - Notional General Income'!D195)</f>
        <v/>
      </c>
      <c r="E195" s="885"/>
      <c r="F195" s="886"/>
      <c r="G195" s="884"/>
      <c r="H195" s="887" t="str">
        <f t="shared" si="22"/>
        <v>.</v>
      </c>
      <c r="I195" s="884"/>
      <c r="J195" s="885"/>
      <c r="K195" s="885"/>
      <c r="L195" s="885"/>
      <c r="M195" s="888" t="str">
        <f t="shared" si="23"/>
        <v>.</v>
      </c>
      <c r="N195" s="372"/>
      <c r="O195" s="113"/>
      <c r="P195" s="113"/>
      <c r="Q195" s="1449" t="str">
        <f t="shared" si="28"/>
        <v>.Farmland</v>
      </c>
      <c r="R195" s="113"/>
      <c r="S195" s="113"/>
      <c r="T195" s="113"/>
      <c r="U195" s="113"/>
      <c r="V195" s="113"/>
      <c r="W195" s="113"/>
      <c r="X195" s="113"/>
      <c r="Y195" s="113"/>
      <c r="Z195" s="113"/>
      <c r="AA195" s="113"/>
      <c r="AB195" s="113"/>
      <c r="AC195" s="113"/>
      <c r="AD195" s="113"/>
      <c r="AE195" s="113"/>
      <c r="AF195" s="113"/>
      <c r="AG195" s="113"/>
      <c r="AH195" s="113"/>
      <c r="AI195" s="113"/>
      <c r="AJ195" s="113"/>
      <c r="AK195" s="113"/>
      <c r="AL195" s="113"/>
    </row>
    <row r="196" spans="1:38" s="115" customFormat="1" ht="12" outlineLevel="1" x14ac:dyDescent="0.2">
      <c r="A196" s="123"/>
      <c r="B196" s="357"/>
      <c r="C196" s="883" t="s">
        <v>156</v>
      </c>
      <c r="D196" s="1641" t="str">
        <f>IF('WK2 - Notional General Income'!D196="","",'WK2 - Notional General Income'!D196)</f>
        <v/>
      </c>
      <c r="E196" s="885"/>
      <c r="F196" s="886"/>
      <c r="G196" s="884"/>
      <c r="H196" s="887" t="str">
        <f t="shared" si="22"/>
        <v>.</v>
      </c>
      <c r="I196" s="884"/>
      <c r="J196" s="885"/>
      <c r="K196" s="885"/>
      <c r="L196" s="885"/>
      <c r="M196" s="888" t="str">
        <f t="shared" si="23"/>
        <v>.</v>
      </c>
      <c r="N196" s="372"/>
      <c r="O196" s="113"/>
      <c r="P196" s="113"/>
      <c r="Q196" s="1449" t="str">
        <f t="shared" si="28"/>
        <v>.Farmland</v>
      </c>
      <c r="R196" s="113"/>
      <c r="S196" s="113"/>
      <c r="T196" s="113"/>
      <c r="U196" s="113"/>
      <c r="V196" s="113"/>
      <c r="W196" s="113"/>
      <c r="X196" s="113"/>
      <c r="Y196" s="113"/>
      <c r="Z196" s="113"/>
      <c r="AA196" s="113"/>
      <c r="AB196" s="113"/>
      <c r="AC196" s="113"/>
      <c r="AD196" s="113"/>
      <c r="AE196" s="113"/>
      <c r="AF196" s="113"/>
      <c r="AG196" s="113"/>
      <c r="AH196" s="113"/>
      <c r="AI196" s="113"/>
      <c r="AJ196" s="113"/>
      <c r="AK196" s="113"/>
      <c r="AL196" s="113"/>
    </row>
    <row r="197" spans="1:38" s="115" customFormat="1" ht="12" outlineLevel="1" x14ac:dyDescent="0.2">
      <c r="A197" s="123"/>
      <c r="B197" s="357"/>
      <c r="C197" s="883" t="s">
        <v>156</v>
      </c>
      <c r="D197" s="1641" t="str">
        <f>IF('WK2 - Notional General Income'!D197="","",'WK2 - Notional General Income'!D197)</f>
        <v/>
      </c>
      <c r="E197" s="885"/>
      <c r="F197" s="886"/>
      <c r="G197" s="884"/>
      <c r="H197" s="887" t="str">
        <f t="shared" si="22"/>
        <v>.</v>
      </c>
      <c r="I197" s="884"/>
      <c r="J197" s="885"/>
      <c r="K197" s="885"/>
      <c r="L197" s="885"/>
      <c r="M197" s="888" t="str">
        <f t="shared" si="23"/>
        <v>.</v>
      </c>
      <c r="N197" s="372"/>
      <c r="O197" s="113"/>
      <c r="P197" s="113"/>
      <c r="Q197" s="1449" t="str">
        <f t="shared" si="28"/>
        <v>.Farmland</v>
      </c>
      <c r="R197" s="113"/>
      <c r="S197" s="113"/>
      <c r="T197" s="113"/>
      <c r="U197" s="113"/>
      <c r="V197" s="113"/>
      <c r="W197" s="113"/>
      <c r="X197" s="113"/>
      <c r="Y197" s="113"/>
      <c r="Z197" s="113"/>
      <c r="AA197" s="113"/>
      <c r="AB197" s="113"/>
      <c r="AC197" s="113"/>
      <c r="AD197" s="113"/>
      <c r="AE197" s="113"/>
      <c r="AF197" s="113"/>
      <c r="AG197" s="113"/>
      <c r="AH197" s="113"/>
      <c r="AI197" s="113"/>
      <c r="AJ197" s="113"/>
      <c r="AK197" s="113"/>
      <c r="AL197" s="113"/>
    </row>
    <row r="198" spans="1:38" s="115" customFormat="1" ht="12" outlineLevel="1" x14ac:dyDescent="0.2">
      <c r="A198" s="123"/>
      <c r="B198" s="357"/>
      <c r="C198" s="883" t="s">
        <v>156</v>
      </c>
      <c r="D198" s="1641" t="str">
        <f>IF('WK2 - Notional General Income'!D198="","",'WK2 - Notional General Income'!D198)</f>
        <v/>
      </c>
      <c r="E198" s="885"/>
      <c r="F198" s="886"/>
      <c r="G198" s="884"/>
      <c r="H198" s="887" t="str">
        <f t="shared" si="22"/>
        <v>.</v>
      </c>
      <c r="I198" s="884"/>
      <c r="J198" s="885"/>
      <c r="K198" s="885"/>
      <c r="L198" s="885"/>
      <c r="M198" s="888" t="str">
        <f t="shared" si="23"/>
        <v>.</v>
      </c>
      <c r="N198" s="372"/>
      <c r="O198" s="113"/>
      <c r="P198" s="113"/>
      <c r="Q198" s="1449" t="str">
        <f t="shared" si="28"/>
        <v>.Farmland</v>
      </c>
      <c r="R198" s="113"/>
      <c r="S198" s="113"/>
      <c r="T198" s="113"/>
      <c r="U198" s="113"/>
      <c r="V198" s="113"/>
      <c r="W198" s="113"/>
      <c r="X198" s="113"/>
      <c r="Y198" s="113"/>
      <c r="Z198" s="113"/>
      <c r="AA198" s="113"/>
      <c r="AB198" s="113"/>
      <c r="AC198" s="113"/>
      <c r="AD198" s="113"/>
      <c r="AE198" s="113"/>
      <c r="AF198" s="113"/>
      <c r="AG198" s="113"/>
      <c r="AH198" s="113"/>
      <c r="AI198" s="113"/>
      <c r="AJ198" s="113"/>
      <c r="AK198" s="113"/>
      <c r="AL198" s="113"/>
    </row>
    <row r="199" spans="1:38" s="115" customFormat="1" ht="12" outlineLevel="1" x14ac:dyDescent="0.2">
      <c r="A199" s="123"/>
      <c r="B199" s="357"/>
      <c r="C199" s="883" t="s">
        <v>156</v>
      </c>
      <c r="D199" s="1641" t="str">
        <f>IF('WK2 - Notional General Income'!D199="","",'WK2 - Notional General Income'!D199)</f>
        <v/>
      </c>
      <c r="E199" s="885"/>
      <c r="F199" s="886"/>
      <c r="G199" s="884"/>
      <c r="H199" s="887" t="str">
        <f t="shared" si="22"/>
        <v>.</v>
      </c>
      <c r="I199" s="884"/>
      <c r="J199" s="885"/>
      <c r="K199" s="885"/>
      <c r="L199" s="885"/>
      <c r="M199" s="888" t="str">
        <f t="shared" si="23"/>
        <v>.</v>
      </c>
      <c r="N199" s="372"/>
      <c r="O199" s="113"/>
      <c r="P199" s="113"/>
      <c r="Q199" s="1449" t="str">
        <f t="shared" si="28"/>
        <v>.Farmland</v>
      </c>
      <c r="R199" s="113"/>
      <c r="S199" s="113"/>
      <c r="T199" s="113"/>
      <c r="U199" s="113"/>
      <c r="V199" s="113"/>
      <c r="W199" s="113"/>
      <c r="X199" s="113"/>
      <c r="Y199" s="113"/>
      <c r="Z199" s="113"/>
      <c r="AA199" s="113"/>
      <c r="AB199" s="113"/>
      <c r="AC199" s="113"/>
      <c r="AD199" s="113"/>
      <c r="AE199" s="113"/>
      <c r="AF199" s="113"/>
      <c r="AG199" s="113"/>
      <c r="AH199" s="113"/>
      <c r="AI199" s="113"/>
      <c r="AJ199" s="113"/>
      <c r="AK199" s="113"/>
      <c r="AL199" s="113"/>
    </row>
    <row r="200" spans="1:38" s="115" customFormat="1" ht="12" outlineLevel="1" x14ac:dyDescent="0.2">
      <c r="A200" s="123"/>
      <c r="B200" s="357"/>
      <c r="C200" s="883" t="s">
        <v>156</v>
      </c>
      <c r="D200" s="1641" t="str">
        <f>IF('WK2 - Notional General Income'!D200="","",'WK2 - Notional General Income'!D200)</f>
        <v/>
      </c>
      <c r="E200" s="885"/>
      <c r="F200" s="886"/>
      <c r="G200" s="884"/>
      <c r="H200" s="887" t="str">
        <f t="shared" si="22"/>
        <v>.</v>
      </c>
      <c r="I200" s="884"/>
      <c r="J200" s="885"/>
      <c r="K200" s="885"/>
      <c r="L200" s="885"/>
      <c r="M200" s="888" t="str">
        <f t="shared" si="23"/>
        <v>.</v>
      </c>
      <c r="N200" s="372"/>
      <c r="O200" s="113"/>
      <c r="P200" s="113"/>
      <c r="Q200" s="1449" t="str">
        <f t="shared" si="28"/>
        <v>.Farmland</v>
      </c>
      <c r="R200" s="113"/>
      <c r="S200" s="113"/>
      <c r="T200" s="113"/>
      <c r="U200" s="113"/>
      <c r="V200" s="113"/>
      <c r="W200" s="113"/>
      <c r="X200" s="113"/>
      <c r="Y200" s="113"/>
      <c r="Z200" s="113"/>
      <c r="AA200" s="113"/>
      <c r="AB200" s="113"/>
      <c r="AC200" s="113"/>
      <c r="AD200" s="113"/>
      <c r="AE200" s="113"/>
      <c r="AF200" s="113"/>
      <c r="AG200" s="113"/>
      <c r="AH200" s="113"/>
      <c r="AI200" s="113"/>
      <c r="AJ200" s="113"/>
      <c r="AK200" s="113"/>
      <c r="AL200" s="113"/>
    </row>
    <row r="201" spans="1:38" s="121" customFormat="1" ht="12" x14ac:dyDescent="0.2">
      <c r="A201" s="123"/>
      <c r="B201" s="334"/>
      <c r="C201" s="138"/>
      <c r="D201" s="138" t="s">
        <v>266</v>
      </c>
      <c r="E201" s="141">
        <f>SUM(E157:E200)</f>
        <v>431</v>
      </c>
      <c r="F201" s="139"/>
      <c r="G201" s="140"/>
      <c r="H201" s="1453"/>
      <c r="I201" s="140"/>
      <c r="J201" s="141">
        <f>SUM(J157:J200)</f>
        <v>18</v>
      </c>
      <c r="K201" s="141">
        <f>SUM(K157:K200)</f>
        <v>490385520</v>
      </c>
      <c r="L201" s="141">
        <f>SUM(L157:L200)</f>
        <v>2814700</v>
      </c>
      <c r="M201" s="694">
        <f>SUM(M157:M200)</f>
        <v>905426.08656791993</v>
      </c>
      <c r="N201" s="372"/>
      <c r="O201" s="251"/>
      <c r="P201" s="251"/>
      <c r="Q201" s="1450"/>
      <c r="R201" s="251"/>
      <c r="S201" s="251"/>
      <c r="T201" s="251"/>
      <c r="U201" s="251"/>
      <c r="V201" s="251"/>
      <c r="W201" s="251"/>
      <c r="X201" s="113"/>
      <c r="Y201" s="251"/>
      <c r="Z201" s="251"/>
      <c r="AA201" s="251"/>
      <c r="AB201" s="251"/>
      <c r="AC201" s="251"/>
      <c r="AD201" s="251"/>
      <c r="AE201" s="251"/>
      <c r="AF201" s="251"/>
      <c r="AG201" s="251"/>
      <c r="AH201" s="251"/>
      <c r="AI201" s="251"/>
      <c r="AJ201" s="251"/>
      <c r="AK201" s="251"/>
      <c r="AL201" s="251"/>
    </row>
    <row r="202" spans="1:38" s="119" customFormat="1" ht="12" customHeight="1" x14ac:dyDescent="0.2">
      <c r="A202" s="123"/>
      <c r="B202" s="371"/>
      <c r="C202" s="1409" t="str">
        <f>C$19</f>
        <v>Gosford</v>
      </c>
      <c r="D202" s="1409"/>
      <c r="E202" s="1410"/>
      <c r="F202" s="1410"/>
      <c r="G202" s="1410"/>
      <c r="H202" s="1410"/>
      <c r="I202" s="1410"/>
      <c r="J202" s="1410"/>
      <c r="K202" s="1409"/>
      <c r="L202" s="1411"/>
      <c r="M202" s="1409"/>
      <c r="N202" s="656"/>
      <c r="O202" s="118"/>
      <c r="P202" s="118"/>
      <c r="Q202" s="1447"/>
      <c r="R202" s="118"/>
      <c r="S202" s="118"/>
      <c r="T202" s="118"/>
      <c r="U202" s="118"/>
      <c r="V202" s="118"/>
      <c r="W202" s="118"/>
      <c r="X202" s="118"/>
      <c r="Y202" s="118"/>
      <c r="Z202" s="118"/>
      <c r="AA202" s="118"/>
      <c r="AB202" s="118"/>
      <c r="AC202" s="118"/>
      <c r="AD202" s="118"/>
      <c r="AE202" s="118"/>
      <c r="AF202" s="118"/>
      <c r="AG202" s="118"/>
      <c r="AH202" s="118"/>
      <c r="AI202" s="118"/>
      <c r="AJ202" s="118"/>
      <c r="AK202" s="118"/>
      <c r="AL202" s="118"/>
    </row>
    <row r="203" spans="1:38" s="115" customFormat="1" thickBot="1" x14ac:dyDescent="0.25">
      <c r="A203" s="123"/>
      <c r="B203" s="357"/>
      <c r="C203" s="883" t="s">
        <v>158</v>
      </c>
      <c r="D203" s="1641" t="str">
        <f>IF('WK2 - Notional General Income'!D203="","",'WK2 - Notional General Income'!D203)</f>
        <v/>
      </c>
      <c r="E203" s="885"/>
      <c r="F203" s="886"/>
      <c r="G203" s="884"/>
      <c r="H203" s="887" t="str">
        <f t="shared" ref="H203:H246" si="36">IF(G203="",".",E203*G203/M203)</f>
        <v>.</v>
      </c>
      <c r="I203" s="884"/>
      <c r="J203" s="885"/>
      <c r="K203" s="885"/>
      <c r="L203" s="885"/>
      <c r="M203" s="888" t="str">
        <f t="shared" ref="M203:M246" si="37">IF(E203="",".",IF(G203&lt;&gt;"",G203*E203+K203*(F203/100),(K203-L203)*(F203/100)+I203*J203))</f>
        <v>.</v>
      </c>
      <c r="N203" s="372"/>
      <c r="O203" s="113"/>
      <c r="P203" s="113"/>
      <c r="Q203" s="1448" t="str">
        <f t="shared" ref="Q203" si="38">C202&amp;C203</f>
        <v>GosfordMining</v>
      </c>
      <c r="R203" s="113"/>
      <c r="S203" s="113"/>
      <c r="T203" s="113"/>
      <c r="U203" s="113"/>
      <c r="V203" s="113"/>
      <c r="W203" s="113"/>
      <c r="X203" s="113"/>
      <c r="Y203" s="113"/>
      <c r="Z203" s="113"/>
      <c r="AA203" s="113"/>
      <c r="AB203" s="113"/>
      <c r="AC203" s="113"/>
      <c r="AD203" s="113"/>
      <c r="AE203" s="113"/>
      <c r="AF203" s="113"/>
      <c r="AG203" s="113"/>
      <c r="AH203" s="113"/>
      <c r="AI203" s="113"/>
      <c r="AJ203" s="113"/>
      <c r="AK203" s="113"/>
      <c r="AL203" s="113"/>
    </row>
    <row r="204" spans="1:38" s="115" customFormat="1" thickTop="1" x14ac:dyDescent="0.2">
      <c r="A204" s="123"/>
      <c r="B204" s="357"/>
      <c r="C204" s="883" t="s">
        <v>158</v>
      </c>
      <c r="D204" s="1641" t="str">
        <f>IF('WK2 - Notional General Income'!D204="","",'WK2 - Notional General Income'!D204)</f>
        <v/>
      </c>
      <c r="E204" s="885"/>
      <c r="F204" s="886"/>
      <c r="G204" s="884"/>
      <c r="H204" s="887" t="str">
        <f t="shared" si="36"/>
        <v>.</v>
      </c>
      <c r="I204" s="884"/>
      <c r="J204" s="885"/>
      <c r="K204" s="885"/>
      <c r="L204" s="885"/>
      <c r="M204" s="888" t="str">
        <f t="shared" si="37"/>
        <v>.</v>
      </c>
      <c r="N204" s="372"/>
      <c r="O204" s="113"/>
      <c r="P204" s="113"/>
      <c r="Q204" s="1449" t="str">
        <f>Q203</f>
        <v>GosfordMining</v>
      </c>
      <c r="R204" s="113"/>
      <c r="S204" s="113"/>
      <c r="T204" s="113"/>
      <c r="U204" s="113"/>
      <c r="V204" s="113"/>
      <c r="W204" s="113"/>
      <c r="X204" s="113"/>
      <c r="Y204" s="113"/>
      <c r="Z204" s="113"/>
      <c r="AA204" s="113"/>
      <c r="AB204" s="113"/>
      <c r="AC204" s="113"/>
      <c r="AD204" s="113"/>
      <c r="AE204" s="113"/>
      <c r="AF204" s="113"/>
      <c r="AG204" s="113"/>
      <c r="AH204" s="113"/>
      <c r="AI204" s="113"/>
      <c r="AJ204" s="113"/>
      <c r="AK204" s="113"/>
      <c r="AL204" s="113"/>
    </row>
    <row r="205" spans="1:38" s="115" customFormat="1" ht="12" x14ac:dyDescent="0.2">
      <c r="A205" s="123"/>
      <c r="B205" s="357"/>
      <c r="C205" s="883" t="s">
        <v>158</v>
      </c>
      <c r="D205" s="1641" t="str">
        <f>IF('WK2 - Notional General Income'!D205="","",'WK2 - Notional General Income'!D205)</f>
        <v/>
      </c>
      <c r="E205" s="885"/>
      <c r="F205" s="886"/>
      <c r="G205" s="884"/>
      <c r="H205" s="887" t="str">
        <f t="shared" si="36"/>
        <v>.</v>
      </c>
      <c r="I205" s="884"/>
      <c r="J205" s="885"/>
      <c r="K205" s="885"/>
      <c r="L205" s="885"/>
      <c r="M205" s="888" t="str">
        <f t="shared" si="37"/>
        <v>.</v>
      </c>
      <c r="N205" s="372"/>
      <c r="O205" s="113"/>
      <c r="P205" s="113"/>
      <c r="Q205" s="1449" t="str">
        <f t="shared" ref="Q205:Q210" si="39">Q204</f>
        <v>GosfordMining</v>
      </c>
      <c r="R205" s="113"/>
      <c r="S205" s="113"/>
      <c r="T205" s="113"/>
      <c r="U205" s="113"/>
      <c r="V205" s="113"/>
      <c r="W205" s="113"/>
      <c r="X205" s="113"/>
      <c r="Y205" s="113"/>
      <c r="Z205" s="113"/>
      <c r="AA205" s="113"/>
      <c r="AB205" s="113"/>
      <c r="AC205" s="113"/>
      <c r="AD205" s="113"/>
      <c r="AE205" s="113"/>
      <c r="AF205" s="113"/>
      <c r="AG205" s="113"/>
      <c r="AH205" s="113"/>
      <c r="AI205" s="113"/>
      <c r="AJ205" s="113"/>
      <c r="AK205" s="113"/>
      <c r="AL205" s="113"/>
    </row>
    <row r="206" spans="1:38" s="115" customFormat="1" ht="12" x14ac:dyDescent="0.2">
      <c r="A206" s="123"/>
      <c r="B206" s="357"/>
      <c r="C206" s="883" t="s">
        <v>158</v>
      </c>
      <c r="D206" s="1641" t="str">
        <f>IF('WK2 - Notional General Income'!D206="","",'WK2 - Notional General Income'!D206)</f>
        <v/>
      </c>
      <c r="E206" s="885"/>
      <c r="F206" s="886"/>
      <c r="G206" s="884"/>
      <c r="H206" s="887" t="str">
        <f t="shared" si="36"/>
        <v>.</v>
      </c>
      <c r="I206" s="884"/>
      <c r="J206" s="885"/>
      <c r="K206" s="885"/>
      <c r="L206" s="885"/>
      <c r="M206" s="888" t="str">
        <f t="shared" si="37"/>
        <v>.</v>
      </c>
      <c r="N206" s="372"/>
      <c r="O206" s="113"/>
      <c r="P206" s="113"/>
      <c r="Q206" s="1449" t="str">
        <f t="shared" si="39"/>
        <v>GosfordMining</v>
      </c>
      <c r="R206" s="113"/>
      <c r="S206" s="113"/>
      <c r="T206" s="113"/>
      <c r="U206" s="113"/>
      <c r="V206" s="113"/>
      <c r="W206" s="113"/>
      <c r="X206" s="113"/>
      <c r="Y206" s="113"/>
      <c r="Z206" s="113"/>
      <c r="AA206" s="113"/>
      <c r="AB206" s="113"/>
      <c r="AC206" s="113"/>
      <c r="AD206" s="113"/>
      <c r="AE206" s="113"/>
      <c r="AF206" s="113"/>
      <c r="AG206" s="113"/>
      <c r="AH206" s="113"/>
      <c r="AI206" s="113"/>
      <c r="AJ206" s="113"/>
      <c r="AK206" s="113"/>
      <c r="AL206" s="113"/>
    </row>
    <row r="207" spans="1:38" s="115" customFormat="1" ht="12" x14ac:dyDescent="0.2">
      <c r="A207" s="123"/>
      <c r="B207" s="357"/>
      <c r="C207" s="883" t="s">
        <v>158</v>
      </c>
      <c r="D207" s="1641" t="str">
        <f>IF('WK2 - Notional General Income'!D207="","",'WK2 - Notional General Income'!D207)</f>
        <v/>
      </c>
      <c r="E207" s="885"/>
      <c r="F207" s="886"/>
      <c r="G207" s="884"/>
      <c r="H207" s="887" t="str">
        <f t="shared" si="36"/>
        <v>.</v>
      </c>
      <c r="I207" s="884"/>
      <c r="J207" s="885"/>
      <c r="K207" s="885"/>
      <c r="L207" s="885"/>
      <c r="M207" s="888" t="str">
        <f t="shared" si="37"/>
        <v>.</v>
      </c>
      <c r="N207" s="372"/>
      <c r="O207" s="113"/>
      <c r="P207" s="113"/>
      <c r="Q207" s="1449" t="str">
        <f t="shared" si="39"/>
        <v>GosfordMining</v>
      </c>
      <c r="R207" s="113"/>
      <c r="S207" s="113"/>
      <c r="T207" s="113"/>
      <c r="U207" s="113"/>
      <c r="V207" s="113"/>
      <c r="W207" s="113"/>
      <c r="X207" s="113"/>
      <c r="Y207" s="113"/>
      <c r="Z207" s="113"/>
      <c r="AA207" s="113"/>
      <c r="AB207" s="113"/>
      <c r="AC207" s="113"/>
      <c r="AD207" s="113"/>
      <c r="AE207" s="113"/>
      <c r="AF207" s="113"/>
      <c r="AG207" s="113"/>
      <c r="AH207" s="113"/>
      <c r="AI207" s="113"/>
      <c r="AJ207" s="113"/>
      <c r="AK207" s="113"/>
      <c r="AL207" s="113"/>
    </row>
    <row r="208" spans="1:38" s="115" customFormat="1" ht="12" x14ac:dyDescent="0.2">
      <c r="A208" s="123"/>
      <c r="B208" s="357"/>
      <c r="C208" s="883" t="s">
        <v>158</v>
      </c>
      <c r="D208" s="1641" t="str">
        <f>IF('WK2 - Notional General Income'!D208="","",'WK2 - Notional General Income'!D208)</f>
        <v/>
      </c>
      <c r="E208" s="885"/>
      <c r="F208" s="886"/>
      <c r="G208" s="884"/>
      <c r="H208" s="887" t="str">
        <f t="shared" si="36"/>
        <v>.</v>
      </c>
      <c r="I208" s="884"/>
      <c r="J208" s="885"/>
      <c r="K208" s="885"/>
      <c r="L208" s="885"/>
      <c r="M208" s="888" t="str">
        <f t="shared" si="37"/>
        <v>.</v>
      </c>
      <c r="N208" s="372"/>
      <c r="O208" s="113"/>
      <c r="P208" s="113"/>
      <c r="Q208" s="1449" t="str">
        <f t="shared" si="39"/>
        <v>GosfordMining</v>
      </c>
      <c r="R208" s="113"/>
      <c r="S208" s="113"/>
      <c r="T208" s="113"/>
      <c r="U208" s="113"/>
      <c r="V208" s="113"/>
      <c r="W208" s="113"/>
      <c r="X208" s="113"/>
      <c r="Y208" s="113"/>
      <c r="Z208" s="113"/>
      <c r="AA208" s="113"/>
      <c r="AB208" s="113"/>
      <c r="AC208" s="113"/>
      <c r="AD208" s="113"/>
      <c r="AE208" s="113"/>
      <c r="AF208" s="113"/>
      <c r="AG208" s="113"/>
      <c r="AH208" s="113"/>
      <c r="AI208" s="113"/>
      <c r="AJ208" s="113"/>
      <c r="AK208" s="113"/>
      <c r="AL208" s="113"/>
    </row>
    <row r="209" spans="1:38" s="115" customFormat="1" ht="12" x14ac:dyDescent="0.2">
      <c r="A209" s="123"/>
      <c r="B209" s="357"/>
      <c r="C209" s="883" t="s">
        <v>158</v>
      </c>
      <c r="D209" s="1641" t="str">
        <f>IF('WK2 - Notional General Income'!D209="","",'WK2 - Notional General Income'!D209)</f>
        <v/>
      </c>
      <c r="E209" s="885"/>
      <c r="F209" s="886"/>
      <c r="G209" s="884"/>
      <c r="H209" s="887" t="str">
        <f t="shared" si="36"/>
        <v>.</v>
      </c>
      <c r="I209" s="884"/>
      <c r="J209" s="885"/>
      <c r="K209" s="885"/>
      <c r="L209" s="885"/>
      <c r="M209" s="888" t="str">
        <f t="shared" si="37"/>
        <v>.</v>
      </c>
      <c r="N209" s="372"/>
      <c r="O209" s="113"/>
      <c r="P209" s="113"/>
      <c r="Q209" s="1449" t="str">
        <f t="shared" si="39"/>
        <v>GosfordMining</v>
      </c>
      <c r="R209" s="113"/>
      <c r="S209" s="113"/>
      <c r="T209" s="113"/>
      <c r="U209" s="113"/>
      <c r="V209" s="113"/>
      <c r="W209" s="113"/>
      <c r="X209" s="113"/>
      <c r="Y209" s="113"/>
      <c r="Z209" s="113"/>
      <c r="AA209" s="113"/>
      <c r="AB209" s="113"/>
      <c r="AC209" s="113"/>
      <c r="AD209" s="113"/>
      <c r="AE209" s="113"/>
      <c r="AF209" s="113"/>
      <c r="AG209" s="113"/>
      <c r="AH209" s="113"/>
      <c r="AI209" s="113"/>
      <c r="AJ209" s="113"/>
      <c r="AK209" s="113"/>
      <c r="AL209" s="113"/>
    </row>
    <row r="210" spans="1:38" s="115" customFormat="1" ht="12" x14ac:dyDescent="0.2">
      <c r="A210" s="123"/>
      <c r="B210" s="357"/>
      <c r="C210" s="883" t="s">
        <v>158</v>
      </c>
      <c r="D210" s="1641" t="str">
        <f>IF('WK2 - Notional General Income'!D210="","",'WK2 - Notional General Income'!D210)</f>
        <v/>
      </c>
      <c r="E210" s="885"/>
      <c r="F210" s="886"/>
      <c r="G210" s="884"/>
      <c r="H210" s="887" t="str">
        <f t="shared" si="36"/>
        <v>.</v>
      </c>
      <c r="I210" s="884"/>
      <c r="J210" s="885"/>
      <c r="K210" s="885"/>
      <c r="L210" s="885"/>
      <c r="M210" s="888" t="str">
        <f t="shared" si="37"/>
        <v>.</v>
      </c>
      <c r="N210" s="372"/>
      <c r="O210" s="113"/>
      <c r="P210" s="113"/>
      <c r="Q210" s="1449" t="str">
        <f t="shared" si="39"/>
        <v>GosfordMining</v>
      </c>
      <c r="R210" s="113"/>
      <c r="S210" s="113"/>
      <c r="T210" s="113"/>
      <c r="U210" s="113"/>
      <c r="V210" s="113"/>
      <c r="W210" s="113"/>
      <c r="X210" s="113"/>
      <c r="Y210" s="113"/>
      <c r="Z210" s="113"/>
      <c r="AA210" s="113"/>
      <c r="AB210" s="113"/>
      <c r="AC210" s="113"/>
      <c r="AD210" s="113"/>
      <c r="AE210" s="113"/>
      <c r="AF210" s="113"/>
      <c r="AG210" s="113"/>
      <c r="AH210" s="113"/>
      <c r="AI210" s="113"/>
      <c r="AJ210" s="113"/>
      <c r="AK210" s="113"/>
      <c r="AL210" s="113"/>
    </row>
    <row r="211" spans="1:38" s="119" customFormat="1" ht="12" customHeight="1" x14ac:dyDescent="0.2">
      <c r="A211" s="123"/>
      <c r="B211" s="371"/>
      <c r="C211" s="1409" t="str">
        <f>C$28</f>
        <v>Wyong</v>
      </c>
      <c r="D211" s="1409"/>
      <c r="E211" s="1410"/>
      <c r="F211" s="1410"/>
      <c r="G211" s="1410"/>
      <c r="H211" s="1410"/>
      <c r="I211" s="1410"/>
      <c r="J211" s="1410"/>
      <c r="K211" s="1409"/>
      <c r="L211" s="1411"/>
      <c r="M211" s="1409"/>
      <c r="N211" s="656"/>
      <c r="O211" s="118"/>
      <c r="P211" s="118"/>
      <c r="Q211" s="1447"/>
      <c r="R211" s="118"/>
      <c r="S211" s="118"/>
      <c r="T211" s="118"/>
      <c r="U211" s="118"/>
      <c r="V211" s="118"/>
      <c r="W211" s="118"/>
      <c r="X211" s="118"/>
      <c r="Y211" s="118"/>
      <c r="Z211" s="118"/>
      <c r="AA211" s="118"/>
      <c r="AB211" s="118"/>
      <c r="AC211" s="118"/>
      <c r="AD211" s="118"/>
      <c r="AE211" s="118"/>
      <c r="AF211" s="118"/>
      <c r="AG211" s="118"/>
      <c r="AH211" s="118"/>
      <c r="AI211" s="118"/>
      <c r="AJ211" s="118"/>
      <c r="AK211" s="118"/>
      <c r="AL211" s="118"/>
    </row>
    <row r="212" spans="1:38" s="115" customFormat="1" thickBot="1" x14ac:dyDescent="0.25">
      <c r="A212" s="123"/>
      <c r="B212" s="357"/>
      <c r="C212" s="883" t="s">
        <v>158</v>
      </c>
      <c r="D212" s="1641" t="str">
        <f>IF('WK2 - Notional General Income'!D212="","",'WK2 - Notional General Income'!D212)</f>
        <v>Ordinary</v>
      </c>
      <c r="E212" s="885">
        <v>5</v>
      </c>
      <c r="F212" s="886">
        <v>17.105477100000002</v>
      </c>
      <c r="G212" s="884"/>
      <c r="H212" s="887" t="str">
        <f t="shared" ref="H212:H213" si="40">IF(G212="",".",E212*G212/M212)</f>
        <v>.</v>
      </c>
      <c r="I212" s="884">
        <v>565</v>
      </c>
      <c r="J212" s="885">
        <v>0</v>
      </c>
      <c r="K212" s="885">
        <v>13875000</v>
      </c>
      <c r="L212" s="885">
        <v>0</v>
      </c>
      <c r="M212" s="888">
        <f t="shared" si="37"/>
        <v>2373384.9476250005</v>
      </c>
      <c r="N212" s="372"/>
      <c r="O212" s="113"/>
      <c r="P212" s="113"/>
      <c r="Q212" s="1448" t="str">
        <f t="shared" ref="Q212:Q239" si="41">C211&amp;C212</f>
        <v>WyongMining</v>
      </c>
      <c r="R212" s="113"/>
      <c r="S212" s="113"/>
      <c r="T212" s="113"/>
      <c r="U212" s="113"/>
      <c r="V212" s="113"/>
      <c r="W212" s="113"/>
      <c r="X212" s="113"/>
      <c r="Y212" s="113"/>
      <c r="Z212" s="113"/>
      <c r="AA212" s="113"/>
      <c r="AB212" s="113"/>
      <c r="AC212" s="113"/>
      <c r="AD212" s="113"/>
      <c r="AE212" s="113"/>
      <c r="AF212" s="113"/>
      <c r="AG212" s="113"/>
      <c r="AH212" s="113"/>
      <c r="AI212" s="113"/>
      <c r="AJ212" s="113"/>
      <c r="AK212" s="113"/>
      <c r="AL212" s="113"/>
    </row>
    <row r="213" spans="1:38" s="115" customFormat="1" thickTop="1" x14ac:dyDescent="0.2">
      <c r="A213" s="123"/>
      <c r="B213" s="357"/>
      <c r="C213" s="883" t="s">
        <v>158</v>
      </c>
      <c r="D213" s="1641" t="str">
        <f>IF('WK2 - Notional General Income'!D213="","",'WK2 - Notional General Income'!D213)</f>
        <v/>
      </c>
      <c r="E213" s="885"/>
      <c r="F213" s="886"/>
      <c r="G213" s="884"/>
      <c r="H213" s="887" t="str">
        <f t="shared" si="40"/>
        <v>.</v>
      </c>
      <c r="I213" s="884"/>
      <c r="J213" s="885"/>
      <c r="K213" s="885"/>
      <c r="L213" s="885"/>
      <c r="M213" s="888" t="str">
        <f t="shared" si="37"/>
        <v>.</v>
      </c>
      <c r="N213" s="372"/>
      <c r="O213" s="113"/>
      <c r="P213" s="113"/>
      <c r="Q213" s="1449" t="str">
        <f t="shared" ref="Q213:Q246" si="42">Q212</f>
        <v>WyongMining</v>
      </c>
      <c r="R213" s="113"/>
      <c r="S213" s="113"/>
      <c r="T213" s="113"/>
      <c r="U213" s="113"/>
      <c r="V213" s="113"/>
      <c r="W213" s="113"/>
      <c r="X213" s="113"/>
      <c r="Y213" s="113"/>
      <c r="Z213" s="113"/>
      <c r="AA213" s="113"/>
      <c r="AB213" s="113"/>
      <c r="AC213" s="113"/>
      <c r="AD213" s="113"/>
      <c r="AE213" s="113"/>
      <c r="AF213" s="113"/>
      <c r="AG213" s="113"/>
      <c r="AH213" s="113"/>
      <c r="AI213" s="113"/>
      <c r="AJ213" s="113"/>
      <c r="AK213" s="113"/>
      <c r="AL213" s="113"/>
    </row>
    <row r="214" spans="1:38" s="115" customFormat="1" ht="12" x14ac:dyDescent="0.2">
      <c r="A214" s="123"/>
      <c r="B214" s="357"/>
      <c r="C214" s="883" t="s">
        <v>158</v>
      </c>
      <c r="D214" s="1641" t="str">
        <f>IF('WK2 - Notional General Income'!D214="","",'WK2 - Notional General Income'!D214)</f>
        <v/>
      </c>
      <c r="E214" s="885"/>
      <c r="F214" s="886"/>
      <c r="G214" s="884"/>
      <c r="H214" s="887" t="str">
        <f t="shared" si="36"/>
        <v>.</v>
      </c>
      <c r="I214" s="884"/>
      <c r="J214" s="885"/>
      <c r="K214" s="885"/>
      <c r="L214" s="885"/>
      <c r="M214" s="888" t="str">
        <f t="shared" si="37"/>
        <v>.</v>
      </c>
      <c r="N214" s="372"/>
      <c r="O214" s="113"/>
      <c r="P214" s="113"/>
      <c r="Q214" s="1449" t="str">
        <f t="shared" si="42"/>
        <v>WyongMining</v>
      </c>
      <c r="R214" s="113"/>
      <c r="S214" s="113"/>
      <c r="T214" s="113"/>
      <c r="U214" s="113"/>
      <c r="V214" s="113"/>
      <c r="W214" s="113"/>
      <c r="X214" s="113"/>
      <c r="Y214" s="113"/>
      <c r="Z214" s="113"/>
      <c r="AA214" s="113"/>
      <c r="AB214" s="113"/>
      <c r="AC214" s="113"/>
      <c r="AD214" s="113"/>
      <c r="AE214" s="113"/>
      <c r="AF214" s="113"/>
      <c r="AG214" s="113"/>
      <c r="AH214" s="113"/>
      <c r="AI214" s="113"/>
      <c r="AJ214" s="113"/>
      <c r="AK214" s="113"/>
      <c r="AL214" s="113"/>
    </row>
    <row r="215" spans="1:38" s="115" customFormat="1" ht="12" x14ac:dyDescent="0.2">
      <c r="A215" s="123"/>
      <c r="B215" s="357"/>
      <c r="C215" s="883" t="s">
        <v>158</v>
      </c>
      <c r="D215" s="1641" t="str">
        <f>IF('WK2 - Notional General Income'!D215="","",'WK2 - Notional General Income'!D215)</f>
        <v/>
      </c>
      <c r="E215" s="885"/>
      <c r="F215" s="886"/>
      <c r="G215" s="884"/>
      <c r="H215" s="887" t="str">
        <f t="shared" si="36"/>
        <v>.</v>
      </c>
      <c r="I215" s="884"/>
      <c r="J215" s="885"/>
      <c r="K215" s="885"/>
      <c r="L215" s="885"/>
      <c r="M215" s="888" t="str">
        <f t="shared" si="37"/>
        <v>.</v>
      </c>
      <c r="N215" s="372"/>
      <c r="O215" s="113"/>
      <c r="P215" s="113"/>
      <c r="Q215" s="1449" t="str">
        <f t="shared" si="42"/>
        <v>WyongMining</v>
      </c>
      <c r="R215" s="113"/>
      <c r="S215" s="113"/>
      <c r="T215" s="113"/>
      <c r="U215" s="113"/>
      <c r="V215" s="113"/>
      <c r="W215" s="113"/>
      <c r="X215" s="113"/>
      <c r="Y215" s="113"/>
      <c r="Z215" s="113"/>
      <c r="AA215" s="113"/>
      <c r="AB215" s="113"/>
      <c r="AC215" s="113"/>
      <c r="AD215" s="113"/>
      <c r="AE215" s="113"/>
      <c r="AF215" s="113"/>
      <c r="AG215" s="113"/>
      <c r="AH215" s="113"/>
      <c r="AI215" s="113"/>
      <c r="AJ215" s="113"/>
      <c r="AK215" s="113"/>
      <c r="AL215" s="113"/>
    </row>
    <row r="216" spans="1:38" s="115" customFormat="1" ht="12" x14ac:dyDescent="0.2">
      <c r="A216" s="123"/>
      <c r="B216" s="357"/>
      <c r="C216" s="883" t="s">
        <v>158</v>
      </c>
      <c r="D216" s="1641" t="str">
        <f>IF('WK2 - Notional General Income'!D216="","",'WK2 - Notional General Income'!D216)</f>
        <v/>
      </c>
      <c r="E216" s="885"/>
      <c r="F216" s="886"/>
      <c r="G216" s="884"/>
      <c r="H216" s="887" t="str">
        <f t="shared" si="36"/>
        <v>.</v>
      </c>
      <c r="I216" s="884"/>
      <c r="J216" s="885"/>
      <c r="K216" s="885"/>
      <c r="L216" s="885"/>
      <c r="M216" s="888" t="str">
        <f t="shared" si="37"/>
        <v>.</v>
      </c>
      <c r="N216" s="372"/>
      <c r="O216" s="113"/>
      <c r="P216" s="113"/>
      <c r="Q216" s="1449" t="str">
        <f t="shared" si="42"/>
        <v>WyongMining</v>
      </c>
      <c r="R216" s="113"/>
      <c r="S216" s="113"/>
      <c r="T216" s="113"/>
      <c r="U216" s="113"/>
      <c r="V216" s="113"/>
      <c r="W216" s="113"/>
      <c r="X216" s="113"/>
      <c r="Y216" s="113"/>
      <c r="Z216" s="113"/>
      <c r="AA216" s="113"/>
      <c r="AB216" s="113"/>
      <c r="AC216" s="113"/>
      <c r="AD216" s="113"/>
      <c r="AE216" s="113"/>
      <c r="AF216" s="113"/>
      <c r="AG216" s="113"/>
      <c r="AH216" s="113"/>
      <c r="AI216" s="113"/>
      <c r="AJ216" s="113"/>
      <c r="AK216" s="113"/>
      <c r="AL216" s="113"/>
    </row>
    <row r="217" spans="1:38" s="115" customFormat="1" ht="12" x14ac:dyDescent="0.2">
      <c r="A217" s="123"/>
      <c r="B217" s="357"/>
      <c r="C217" s="883" t="s">
        <v>158</v>
      </c>
      <c r="D217" s="1641" t="str">
        <f>IF('WK2 - Notional General Income'!D217="","",'WK2 - Notional General Income'!D217)</f>
        <v/>
      </c>
      <c r="E217" s="885"/>
      <c r="F217" s="886"/>
      <c r="G217" s="884"/>
      <c r="H217" s="887" t="str">
        <f t="shared" si="36"/>
        <v>.</v>
      </c>
      <c r="I217" s="884"/>
      <c r="J217" s="885"/>
      <c r="K217" s="885"/>
      <c r="L217" s="885"/>
      <c r="M217" s="888" t="str">
        <f t="shared" si="37"/>
        <v>.</v>
      </c>
      <c r="N217" s="372"/>
      <c r="O217" s="113"/>
      <c r="P217" s="113"/>
      <c r="Q217" s="1449" t="str">
        <f t="shared" si="42"/>
        <v>WyongMining</v>
      </c>
      <c r="R217" s="113"/>
      <c r="S217" s="113"/>
      <c r="T217" s="113"/>
      <c r="U217" s="113"/>
      <c r="V217" s="113"/>
      <c r="W217" s="113"/>
      <c r="X217" s="113"/>
      <c r="Y217" s="113"/>
      <c r="Z217" s="113"/>
      <c r="AA217" s="113"/>
      <c r="AB217" s="113"/>
      <c r="AC217" s="113"/>
      <c r="AD217" s="113"/>
      <c r="AE217" s="113"/>
      <c r="AF217" s="113"/>
      <c r="AG217" s="113"/>
      <c r="AH217" s="113"/>
      <c r="AI217" s="113"/>
      <c r="AJ217" s="113"/>
      <c r="AK217" s="113"/>
      <c r="AL217" s="113"/>
    </row>
    <row r="218" spans="1:38" s="115" customFormat="1" ht="12" x14ac:dyDescent="0.2">
      <c r="A218" s="123"/>
      <c r="B218" s="357"/>
      <c r="C218" s="883" t="s">
        <v>158</v>
      </c>
      <c r="D218" s="1641" t="str">
        <f>IF('WK2 - Notional General Income'!D218="","",'WK2 - Notional General Income'!D218)</f>
        <v/>
      </c>
      <c r="E218" s="885"/>
      <c r="F218" s="886"/>
      <c r="G218" s="884"/>
      <c r="H218" s="887" t="str">
        <f t="shared" si="36"/>
        <v>.</v>
      </c>
      <c r="I218" s="884"/>
      <c r="J218" s="885"/>
      <c r="K218" s="885"/>
      <c r="L218" s="885"/>
      <c r="M218" s="888" t="str">
        <f t="shared" si="37"/>
        <v>.</v>
      </c>
      <c r="N218" s="372"/>
      <c r="O218" s="113"/>
      <c r="P218" s="113"/>
      <c r="Q218" s="1449" t="str">
        <f t="shared" si="42"/>
        <v>WyongMining</v>
      </c>
      <c r="R218" s="113"/>
      <c r="S218" s="113"/>
      <c r="T218" s="113"/>
      <c r="U218" s="113"/>
      <c r="V218" s="113"/>
      <c r="W218" s="113"/>
      <c r="X218" s="113"/>
      <c r="Y218" s="113"/>
      <c r="Z218" s="113"/>
      <c r="AA218" s="113"/>
      <c r="AB218" s="113"/>
      <c r="AC218" s="113"/>
      <c r="AD218" s="113"/>
      <c r="AE218" s="113"/>
      <c r="AF218" s="113"/>
      <c r="AG218" s="113"/>
      <c r="AH218" s="113"/>
      <c r="AI218" s="113"/>
      <c r="AJ218" s="113"/>
      <c r="AK218" s="113"/>
      <c r="AL218" s="113"/>
    </row>
    <row r="219" spans="1:38" s="115" customFormat="1" ht="12" x14ac:dyDescent="0.2">
      <c r="A219" s="123"/>
      <c r="B219" s="357"/>
      <c r="C219" s="883" t="s">
        <v>158</v>
      </c>
      <c r="D219" s="1641" t="str">
        <f>IF('WK2 - Notional General Income'!D219="","",'WK2 - Notional General Income'!D219)</f>
        <v/>
      </c>
      <c r="E219" s="885"/>
      <c r="F219" s="886"/>
      <c r="G219" s="884"/>
      <c r="H219" s="887" t="str">
        <f t="shared" si="36"/>
        <v>.</v>
      </c>
      <c r="I219" s="884"/>
      <c r="J219" s="885"/>
      <c r="K219" s="885"/>
      <c r="L219" s="885"/>
      <c r="M219" s="888" t="str">
        <f t="shared" si="37"/>
        <v>.</v>
      </c>
      <c r="N219" s="372"/>
      <c r="O219" s="113"/>
      <c r="P219" s="113"/>
      <c r="Q219" s="1449" t="str">
        <f t="shared" si="42"/>
        <v>WyongMining</v>
      </c>
      <c r="R219" s="113"/>
      <c r="S219" s="113"/>
      <c r="T219" s="113"/>
      <c r="U219" s="113"/>
      <c r="V219" s="113"/>
      <c r="W219" s="113"/>
      <c r="X219" s="113"/>
      <c r="Y219" s="113"/>
      <c r="Z219" s="113"/>
      <c r="AA219" s="113"/>
      <c r="AB219" s="113"/>
      <c r="AC219" s="113"/>
      <c r="AD219" s="113"/>
      <c r="AE219" s="113"/>
      <c r="AF219" s="113"/>
      <c r="AG219" s="113"/>
      <c r="AH219" s="113"/>
      <c r="AI219" s="113"/>
      <c r="AJ219" s="113"/>
      <c r="AK219" s="113"/>
      <c r="AL219" s="113"/>
    </row>
    <row r="220" spans="1:38" s="119" customFormat="1" ht="12" customHeight="1" x14ac:dyDescent="0.2">
      <c r="A220" s="123"/>
      <c r="B220" s="371"/>
      <c r="C220" s="1409" t="str">
        <f>C$37</f>
        <v>.</v>
      </c>
      <c r="D220" s="1409"/>
      <c r="E220" s="1410"/>
      <c r="F220" s="1410"/>
      <c r="G220" s="1410"/>
      <c r="H220" s="1410"/>
      <c r="I220" s="1410"/>
      <c r="J220" s="1410"/>
      <c r="K220" s="1409"/>
      <c r="L220" s="1411"/>
      <c r="M220" s="1409"/>
      <c r="N220" s="656"/>
      <c r="O220" s="118"/>
      <c r="P220" s="118"/>
      <c r="Q220" s="1447"/>
      <c r="R220" s="118"/>
      <c r="S220" s="118"/>
      <c r="T220" s="118"/>
      <c r="U220" s="118"/>
      <c r="V220" s="118"/>
      <c r="W220" s="118"/>
      <c r="X220" s="118"/>
      <c r="Y220" s="118"/>
      <c r="Z220" s="118"/>
      <c r="AA220" s="118"/>
      <c r="AB220" s="118"/>
      <c r="AC220" s="118"/>
      <c r="AD220" s="118"/>
      <c r="AE220" s="118"/>
      <c r="AF220" s="118"/>
      <c r="AG220" s="118"/>
      <c r="AH220" s="118"/>
      <c r="AI220" s="118"/>
      <c r="AJ220" s="118"/>
      <c r="AK220" s="118"/>
      <c r="AL220" s="118"/>
    </row>
    <row r="221" spans="1:38" s="115" customFormat="1" ht="12" customHeight="1" outlineLevel="1" thickBot="1" x14ac:dyDescent="0.25">
      <c r="A221" s="123"/>
      <c r="B221" s="357"/>
      <c r="C221" s="883" t="s">
        <v>158</v>
      </c>
      <c r="D221" s="1641" t="str">
        <f>IF('WK2 - Notional General Income'!D221="","",'WK2 - Notional General Income'!D221)</f>
        <v/>
      </c>
      <c r="E221" s="885"/>
      <c r="F221" s="886"/>
      <c r="G221" s="884"/>
      <c r="H221" s="887" t="str">
        <f t="shared" ref="H221:H222" si="43">IF(G221="",".",E221*G221/M221)</f>
        <v>.</v>
      </c>
      <c r="I221" s="884"/>
      <c r="J221" s="885"/>
      <c r="K221" s="885"/>
      <c r="L221" s="885"/>
      <c r="M221" s="888" t="str">
        <f t="shared" si="37"/>
        <v>.</v>
      </c>
      <c r="N221" s="372"/>
      <c r="O221" s="113"/>
      <c r="P221" s="113"/>
      <c r="Q221" s="1448" t="str">
        <f t="shared" si="41"/>
        <v>.Mining</v>
      </c>
      <c r="R221" s="113"/>
      <c r="S221" s="113"/>
      <c r="T221" s="113"/>
      <c r="U221" s="113"/>
      <c r="V221" s="113"/>
      <c r="W221" s="113"/>
      <c r="X221" s="113"/>
      <c r="Y221" s="113"/>
      <c r="Z221" s="113"/>
      <c r="AA221" s="113"/>
      <c r="AB221" s="113"/>
      <c r="AC221" s="113"/>
      <c r="AD221" s="113"/>
      <c r="AE221" s="113"/>
      <c r="AF221" s="113"/>
      <c r="AG221" s="113"/>
      <c r="AH221" s="113"/>
      <c r="AI221" s="113"/>
      <c r="AJ221" s="113"/>
      <c r="AK221" s="113"/>
      <c r="AL221" s="113"/>
    </row>
    <row r="222" spans="1:38" s="115" customFormat="1" ht="12" customHeight="1" outlineLevel="1" thickTop="1" x14ac:dyDescent="0.2">
      <c r="A222" s="123"/>
      <c r="B222" s="357"/>
      <c r="C222" s="883" t="s">
        <v>158</v>
      </c>
      <c r="D222" s="1641" t="str">
        <f>IF('WK2 - Notional General Income'!D222="","",'WK2 - Notional General Income'!D222)</f>
        <v/>
      </c>
      <c r="E222" s="885"/>
      <c r="F222" s="886"/>
      <c r="G222" s="884"/>
      <c r="H222" s="887" t="str">
        <f t="shared" si="43"/>
        <v>.</v>
      </c>
      <c r="I222" s="884"/>
      <c r="J222" s="885"/>
      <c r="K222" s="885"/>
      <c r="L222" s="885"/>
      <c r="M222" s="888" t="str">
        <f t="shared" si="37"/>
        <v>.</v>
      </c>
      <c r="N222" s="372"/>
      <c r="O222" s="113"/>
      <c r="P222" s="113"/>
      <c r="Q222" s="1449" t="str">
        <f t="shared" ref="Q222" si="44">Q221</f>
        <v>.Mining</v>
      </c>
      <c r="R222" s="113"/>
      <c r="S222" s="113"/>
      <c r="T222" s="113"/>
      <c r="U222" s="113"/>
      <c r="V222" s="113"/>
      <c r="W222" s="113"/>
      <c r="X222" s="113"/>
      <c r="Y222" s="113"/>
      <c r="Z222" s="113"/>
      <c r="AA222" s="113"/>
      <c r="AB222" s="113"/>
      <c r="AC222" s="113"/>
      <c r="AD222" s="113"/>
      <c r="AE222" s="113"/>
      <c r="AF222" s="113"/>
      <c r="AG222" s="113"/>
      <c r="AH222" s="113"/>
      <c r="AI222" s="113"/>
      <c r="AJ222" s="113"/>
      <c r="AK222" s="113"/>
      <c r="AL222" s="113"/>
    </row>
    <row r="223" spans="1:38" s="115" customFormat="1" ht="12" customHeight="1" outlineLevel="1" x14ac:dyDescent="0.2">
      <c r="A223" s="123"/>
      <c r="B223" s="357"/>
      <c r="C223" s="883" t="s">
        <v>158</v>
      </c>
      <c r="D223" s="1641" t="str">
        <f>IF('WK2 - Notional General Income'!D223="","",'WK2 - Notional General Income'!D223)</f>
        <v/>
      </c>
      <c r="E223" s="885"/>
      <c r="F223" s="886"/>
      <c r="G223" s="884"/>
      <c r="H223" s="887" t="str">
        <f t="shared" si="36"/>
        <v>.</v>
      </c>
      <c r="I223" s="884"/>
      <c r="J223" s="885"/>
      <c r="K223" s="885"/>
      <c r="L223" s="885"/>
      <c r="M223" s="888" t="str">
        <f t="shared" si="37"/>
        <v>.</v>
      </c>
      <c r="N223" s="372"/>
      <c r="O223" s="113"/>
      <c r="P223" s="113"/>
      <c r="Q223" s="1449" t="str">
        <f t="shared" si="42"/>
        <v>.Mining</v>
      </c>
      <c r="R223" s="113"/>
      <c r="S223" s="113"/>
      <c r="T223" s="113"/>
      <c r="U223" s="113"/>
      <c r="V223" s="113"/>
      <c r="W223" s="113"/>
      <c r="X223" s="113"/>
      <c r="Y223" s="113"/>
      <c r="Z223" s="113"/>
      <c r="AA223" s="113"/>
      <c r="AB223" s="113"/>
      <c r="AC223" s="113"/>
      <c r="AD223" s="113"/>
      <c r="AE223" s="113"/>
      <c r="AF223" s="113"/>
      <c r="AG223" s="113"/>
      <c r="AH223" s="113"/>
      <c r="AI223" s="113"/>
      <c r="AJ223" s="113"/>
      <c r="AK223" s="113"/>
      <c r="AL223" s="113"/>
    </row>
    <row r="224" spans="1:38" s="115" customFormat="1" ht="12" customHeight="1" outlineLevel="1" x14ac:dyDescent="0.2">
      <c r="A224" s="123"/>
      <c r="B224" s="357"/>
      <c r="C224" s="883" t="s">
        <v>158</v>
      </c>
      <c r="D224" s="1641" t="str">
        <f>IF('WK2 - Notional General Income'!D224="","",'WK2 - Notional General Income'!D224)</f>
        <v/>
      </c>
      <c r="E224" s="885"/>
      <c r="F224" s="886"/>
      <c r="G224" s="884"/>
      <c r="H224" s="887" t="str">
        <f t="shared" si="36"/>
        <v>.</v>
      </c>
      <c r="I224" s="884"/>
      <c r="J224" s="885"/>
      <c r="K224" s="885"/>
      <c r="L224" s="885"/>
      <c r="M224" s="888" t="str">
        <f t="shared" si="37"/>
        <v>.</v>
      </c>
      <c r="N224" s="372"/>
      <c r="O224" s="113"/>
      <c r="P224" s="113"/>
      <c r="Q224" s="1449" t="str">
        <f t="shared" si="42"/>
        <v>.Mining</v>
      </c>
      <c r="R224" s="113"/>
      <c r="S224" s="113"/>
      <c r="T224" s="113"/>
      <c r="U224" s="113"/>
      <c r="V224" s="113"/>
      <c r="W224" s="113"/>
      <c r="X224" s="113"/>
      <c r="Y224" s="113"/>
      <c r="Z224" s="113"/>
      <c r="AA224" s="113"/>
      <c r="AB224" s="113"/>
      <c r="AC224" s="113"/>
      <c r="AD224" s="113"/>
      <c r="AE224" s="113"/>
      <c r="AF224" s="113"/>
      <c r="AG224" s="113"/>
      <c r="AH224" s="113"/>
      <c r="AI224" s="113"/>
      <c r="AJ224" s="113"/>
      <c r="AK224" s="113"/>
      <c r="AL224" s="113"/>
    </row>
    <row r="225" spans="1:38" s="115" customFormat="1" ht="12" customHeight="1" outlineLevel="1" x14ac:dyDescent="0.2">
      <c r="A225" s="123"/>
      <c r="B225" s="357"/>
      <c r="C225" s="883" t="s">
        <v>158</v>
      </c>
      <c r="D225" s="1641" t="str">
        <f>IF('WK2 - Notional General Income'!D225="","",'WK2 - Notional General Income'!D225)</f>
        <v/>
      </c>
      <c r="E225" s="885"/>
      <c r="F225" s="886"/>
      <c r="G225" s="884"/>
      <c r="H225" s="887" t="str">
        <f t="shared" si="36"/>
        <v>.</v>
      </c>
      <c r="I225" s="884"/>
      <c r="J225" s="885"/>
      <c r="K225" s="885"/>
      <c r="L225" s="885"/>
      <c r="M225" s="888" t="str">
        <f t="shared" si="37"/>
        <v>.</v>
      </c>
      <c r="N225" s="372"/>
      <c r="O225" s="113"/>
      <c r="P225" s="113"/>
      <c r="Q225" s="1449" t="str">
        <f t="shared" si="42"/>
        <v>.Mining</v>
      </c>
      <c r="R225" s="113"/>
      <c r="S225" s="113"/>
      <c r="T225" s="113"/>
      <c r="U225" s="113"/>
      <c r="V225" s="113"/>
      <c r="W225" s="113"/>
      <c r="X225" s="113"/>
      <c r="Y225" s="113"/>
      <c r="Z225" s="113"/>
      <c r="AA225" s="113"/>
      <c r="AB225" s="113"/>
      <c r="AC225" s="113"/>
      <c r="AD225" s="113"/>
      <c r="AE225" s="113"/>
      <c r="AF225" s="113"/>
      <c r="AG225" s="113"/>
      <c r="AH225" s="113"/>
      <c r="AI225" s="113"/>
      <c r="AJ225" s="113"/>
      <c r="AK225" s="113"/>
      <c r="AL225" s="113"/>
    </row>
    <row r="226" spans="1:38" s="115" customFormat="1" ht="12" customHeight="1" outlineLevel="1" x14ac:dyDescent="0.2">
      <c r="A226" s="123"/>
      <c r="B226" s="357"/>
      <c r="C226" s="883" t="s">
        <v>158</v>
      </c>
      <c r="D226" s="1641" t="str">
        <f>IF('WK2 - Notional General Income'!D226="","",'WK2 - Notional General Income'!D226)</f>
        <v/>
      </c>
      <c r="E226" s="885"/>
      <c r="F226" s="886"/>
      <c r="G226" s="884"/>
      <c r="H226" s="887" t="str">
        <f t="shared" si="36"/>
        <v>.</v>
      </c>
      <c r="I226" s="884"/>
      <c r="J226" s="885"/>
      <c r="K226" s="885"/>
      <c r="L226" s="885"/>
      <c r="M226" s="888" t="str">
        <f t="shared" si="37"/>
        <v>.</v>
      </c>
      <c r="N226" s="372"/>
      <c r="O226" s="113"/>
      <c r="P226" s="113"/>
      <c r="Q226" s="1449" t="str">
        <f t="shared" si="42"/>
        <v>.Mining</v>
      </c>
      <c r="R226" s="113"/>
      <c r="S226" s="113"/>
      <c r="T226" s="113"/>
      <c r="U226" s="113"/>
      <c r="V226" s="113"/>
      <c r="W226" s="113"/>
      <c r="X226" s="113"/>
      <c r="Y226" s="113"/>
      <c r="Z226" s="113"/>
      <c r="AA226" s="113"/>
      <c r="AB226" s="113"/>
      <c r="AC226" s="113"/>
      <c r="AD226" s="113"/>
      <c r="AE226" s="113"/>
      <c r="AF226" s="113"/>
      <c r="AG226" s="113"/>
      <c r="AH226" s="113"/>
      <c r="AI226" s="113"/>
      <c r="AJ226" s="113"/>
      <c r="AK226" s="113"/>
      <c r="AL226" s="113"/>
    </row>
    <row r="227" spans="1:38" s="115" customFormat="1" ht="12" customHeight="1" outlineLevel="1" x14ac:dyDescent="0.2">
      <c r="A227" s="123"/>
      <c r="B227" s="357"/>
      <c r="C227" s="883" t="s">
        <v>158</v>
      </c>
      <c r="D227" s="1641" t="str">
        <f>IF('WK2 - Notional General Income'!D227="","",'WK2 - Notional General Income'!D227)</f>
        <v/>
      </c>
      <c r="E227" s="885"/>
      <c r="F227" s="886"/>
      <c r="G227" s="884"/>
      <c r="H227" s="887" t="str">
        <f t="shared" si="36"/>
        <v>.</v>
      </c>
      <c r="I227" s="884"/>
      <c r="J227" s="885"/>
      <c r="K227" s="885"/>
      <c r="L227" s="885"/>
      <c r="M227" s="888" t="str">
        <f t="shared" si="37"/>
        <v>.</v>
      </c>
      <c r="N227" s="372"/>
      <c r="O227" s="113"/>
      <c r="P227" s="113"/>
      <c r="Q227" s="1449" t="str">
        <f t="shared" si="42"/>
        <v>.Mining</v>
      </c>
      <c r="R227" s="113"/>
      <c r="S227" s="113"/>
      <c r="T227" s="113"/>
      <c r="U227" s="113"/>
      <c r="V227" s="113"/>
      <c r="W227" s="113"/>
      <c r="X227" s="113"/>
      <c r="Y227" s="113"/>
      <c r="Z227" s="113"/>
      <c r="AA227" s="113"/>
      <c r="AB227" s="113"/>
      <c r="AC227" s="113"/>
      <c r="AD227" s="113"/>
      <c r="AE227" s="113"/>
      <c r="AF227" s="113"/>
      <c r="AG227" s="113"/>
      <c r="AH227" s="113"/>
      <c r="AI227" s="113"/>
      <c r="AJ227" s="113"/>
      <c r="AK227" s="113"/>
      <c r="AL227" s="113"/>
    </row>
    <row r="228" spans="1:38" s="115" customFormat="1" ht="12" customHeight="1" outlineLevel="1" x14ac:dyDescent="0.2">
      <c r="A228" s="123"/>
      <c r="B228" s="357"/>
      <c r="C228" s="883" t="s">
        <v>158</v>
      </c>
      <c r="D228" s="1641" t="str">
        <f>IF('WK2 - Notional General Income'!D228="","",'WK2 - Notional General Income'!D228)</f>
        <v/>
      </c>
      <c r="E228" s="885"/>
      <c r="F228" s="886"/>
      <c r="G228" s="884"/>
      <c r="H228" s="887" t="str">
        <f t="shared" si="36"/>
        <v>.</v>
      </c>
      <c r="I228" s="884"/>
      <c r="J228" s="885"/>
      <c r="K228" s="885"/>
      <c r="L228" s="885"/>
      <c r="M228" s="888" t="str">
        <f t="shared" si="37"/>
        <v>.</v>
      </c>
      <c r="N228" s="372"/>
      <c r="O228" s="113"/>
      <c r="P228" s="113"/>
      <c r="Q228" s="1449" t="str">
        <f t="shared" si="42"/>
        <v>.Mining</v>
      </c>
      <c r="R228" s="113"/>
      <c r="S228" s="113"/>
      <c r="T228" s="113"/>
      <c r="U228" s="113"/>
      <c r="V228" s="113"/>
      <c r="W228" s="113"/>
      <c r="X228" s="113"/>
      <c r="Y228" s="113"/>
      <c r="Z228" s="113"/>
      <c r="AA228" s="113"/>
      <c r="AB228" s="113"/>
      <c r="AC228" s="113"/>
      <c r="AD228" s="113"/>
      <c r="AE228" s="113"/>
      <c r="AF228" s="113"/>
      <c r="AG228" s="113"/>
      <c r="AH228" s="113"/>
      <c r="AI228" s="113"/>
      <c r="AJ228" s="113"/>
      <c r="AK228" s="113"/>
      <c r="AL228" s="113"/>
    </row>
    <row r="229" spans="1:38" s="119" customFormat="1" ht="12" customHeight="1" x14ac:dyDescent="0.2">
      <c r="A229" s="123"/>
      <c r="B229" s="371"/>
      <c r="C229" s="1409" t="str">
        <f>C$46</f>
        <v>.</v>
      </c>
      <c r="D229" s="1409"/>
      <c r="E229" s="1410"/>
      <c r="F229" s="1410"/>
      <c r="G229" s="1410"/>
      <c r="H229" s="1410"/>
      <c r="I229" s="1410"/>
      <c r="J229" s="1410"/>
      <c r="K229" s="1409"/>
      <c r="L229" s="1411"/>
      <c r="M229" s="1409"/>
      <c r="N229" s="656"/>
      <c r="O229" s="118"/>
      <c r="P229" s="118"/>
      <c r="Q229" s="1447"/>
      <c r="R229" s="118"/>
      <c r="S229" s="118"/>
      <c r="T229" s="118"/>
      <c r="U229" s="118"/>
      <c r="V229" s="118"/>
      <c r="W229" s="118"/>
      <c r="X229" s="118"/>
      <c r="Y229" s="118"/>
      <c r="Z229" s="118"/>
      <c r="AA229" s="118"/>
      <c r="AB229" s="118"/>
      <c r="AC229" s="118"/>
      <c r="AD229" s="118"/>
      <c r="AE229" s="118"/>
      <c r="AF229" s="118"/>
      <c r="AG229" s="118"/>
      <c r="AH229" s="118"/>
      <c r="AI229" s="118"/>
      <c r="AJ229" s="118"/>
      <c r="AK229" s="118"/>
      <c r="AL229" s="118"/>
    </row>
    <row r="230" spans="1:38" s="115" customFormat="1" ht="12" customHeight="1" outlineLevel="1" thickBot="1" x14ac:dyDescent="0.25">
      <c r="A230" s="123"/>
      <c r="B230" s="357"/>
      <c r="C230" s="883" t="s">
        <v>158</v>
      </c>
      <c r="D230" s="1641" t="str">
        <f>IF('WK2 - Notional General Income'!D230="","",'WK2 - Notional General Income'!D230)</f>
        <v/>
      </c>
      <c r="E230" s="885"/>
      <c r="F230" s="886"/>
      <c r="G230" s="884"/>
      <c r="H230" s="887" t="str">
        <f t="shared" ref="H230:H231" si="45">IF(G230="",".",E230*G230/M230)</f>
        <v>.</v>
      </c>
      <c r="I230" s="884"/>
      <c r="J230" s="885"/>
      <c r="K230" s="885"/>
      <c r="L230" s="885"/>
      <c r="M230" s="888" t="str">
        <f t="shared" si="37"/>
        <v>.</v>
      </c>
      <c r="N230" s="372"/>
      <c r="O230" s="113"/>
      <c r="P230" s="113"/>
      <c r="Q230" s="1448" t="str">
        <f t="shared" si="41"/>
        <v>.Mining</v>
      </c>
      <c r="R230" s="113"/>
      <c r="S230" s="113"/>
      <c r="T230" s="113"/>
      <c r="U230" s="113"/>
      <c r="V230" s="113"/>
      <c r="W230" s="113"/>
      <c r="X230" s="113"/>
      <c r="Y230" s="113"/>
      <c r="Z230" s="113"/>
      <c r="AA230" s="113"/>
      <c r="AB230" s="113"/>
      <c r="AC230" s="113"/>
      <c r="AD230" s="113"/>
      <c r="AE230" s="113"/>
      <c r="AF230" s="113"/>
      <c r="AG230" s="113"/>
      <c r="AH230" s="113"/>
      <c r="AI230" s="113"/>
      <c r="AJ230" s="113"/>
      <c r="AK230" s="113"/>
      <c r="AL230" s="113"/>
    </row>
    <row r="231" spans="1:38" s="115" customFormat="1" ht="12" customHeight="1" outlineLevel="1" thickTop="1" x14ac:dyDescent="0.2">
      <c r="A231" s="123"/>
      <c r="B231" s="357"/>
      <c r="C231" s="883" t="s">
        <v>158</v>
      </c>
      <c r="D231" s="1641" t="str">
        <f>IF('WK2 - Notional General Income'!D231="","",'WK2 - Notional General Income'!D231)</f>
        <v/>
      </c>
      <c r="E231" s="885"/>
      <c r="F231" s="886"/>
      <c r="G231" s="884"/>
      <c r="H231" s="887" t="str">
        <f t="shared" si="45"/>
        <v>.</v>
      </c>
      <c r="I231" s="884"/>
      <c r="J231" s="885"/>
      <c r="K231" s="885"/>
      <c r="L231" s="885"/>
      <c r="M231" s="888" t="str">
        <f t="shared" si="37"/>
        <v>.</v>
      </c>
      <c r="N231" s="372"/>
      <c r="O231" s="113"/>
      <c r="P231" s="113"/>
      <c r="Q231" s="1449" t="str">
        <f t="shared" ref="Q231" si="46">Q230</f>
        <v>.Mining</v>
      </c>
      <c r="R231" s="113"/>
      <c r="S231" s="113"/>
      <c r="T231" s="113"/>
      <c r="U231" s="113"/>
      <c r="V231" s="113"/>
      <c r="W231" s="113"/>
      <c r="X231" s="113"/>
      <c r="Y231" s="113"/>
      <c r="Z231" s="113"/>
      <c r="AA231" s="113"/>
      <c r="AB231" s="113"/>
      <c r="AC231" s="113"/>
      <c r="AD231" s="113"/>
      <c r="AE231" s="113"/>
      <c r="AF231" s="113"/>
      <c r="AG231" s="113"/>
      <c r="AH231" s="113"/>
      <c r="AI231" s="113"/>
      <c r="AJ231" s="113"/>
      <c r="AK231" s="113"/>
      <c r="AL231" s="113"/>
    </row>
    <row r="232" spans="1:38" s="115" customFormat="1" ht="12" customHeight="1" outlineLevel="1" x14ac:dyDescent="0.2">
      <c r="A232" s="123"/>
      <c r="B232" s="357"/>
      <c r="C232" s="883" t="s">
        <v>158</v>
      </c>
      <c r="D232" s="1641" t="str">
        <f>IF('WK2 - Notional General Income'!D232="","",'WK2 - Notional General Income'!D232)</f>
        <v/>
      </c>
      <c r="E232" s="885"/>
      <c r="F232" s="886"/>
      <c r="G232" s="884"/>
      <c r="H232" s="887" t="str">
        <f t="shared" si="36"/>
        <v>.</v>
      </c>
      <c r="I232" s="884"/>
      <c r="J232" s="885"/>
      <c r="K232" s="885"/>
      <c r="L232" s="885"/>
      <c r="M232" s="888" t="str">
        <f t="shared" si="37"/>
        <v>.</v>
      </c>
      <c r="N232" s="372"/>
      <c r="O232" s="113"/>
      <c r="P232" s="113"/>
      <c r="Q232" s="1449" t="str">
        <f t="shared" si="42"/>
        <v>.Mining</v>
      </c>
      <c r="R232" s="113"/>
      <c r="S232" s="113"/>
      <c r="T232" s="113"/>
      <c r="U232" s="113"/>
      <c r="V232" s="113"/>
      <c r="W232" s="113"/>
      <c r="X232" s="113"/>
      <c r="Y232" s="113"/>
      <c r="Z232" s="113"/>
      <c r="AA232" s="113"/>
      <c r="AB232" s="113"/>
      <c r="AC232" s="113"/>
      <c r="AD232" s="113"/>
      <c r="AE232" s="113"/>
      <c r="AF232" s="113"/>
      <c r="AG232" s="113"/>
      <c r="AH232" s="113"/>
      <c r="AI232" s="113"/>
      <c r="AJ232" s="113"/>
      <c r="AK232" s="113"/>
      <c r="AL232" s="113"/>
    </row>
    <row r="233" spans="1:38" s="115" customFormat="1" ht="12" customHeight="1" outlineLevel="1" x14ac:dyDescent="0.2">
      <c r="A233" s="123"/>
      <c r="B233" s="357"/>
      <c r="C233" s="883" t="s">
        <v>158</v>
      </c>
      <c r="D233" s="1641" t="str">
        <f>IF('WK2 - Notional General Income'!D233="","",'WK2 - Notional General Income'!D233)</f>
        <v/>
      </c>
      <c r="E233" s="885"/>
      <c r="F233" s="886"/>
      <c r="G233" s="884"/>
      <c r="H233" s="887" t="str">
        <f t="shared" si="36"/>
        <v>.</v>
      </c>
      <c r="I233" s="884"/>
      <c r="J233" s="885"/>
      <c r="K233" s="885"/>
      <c r="L233" s="885"/>
      <c r="M233" s="888" t="str">
        <f t="shared" si="37"/>
        <v>.</v>
      </c>
      <c r="N233" s="372"/>
      <c r="O233" s="113"/>
      <c r="P233" s="113"/>
      <c r="Q233" s="1449" t="str">
        <f t="shared" si="42"/>
        <v>.Mining</v>
      </c>
      <c r="R233" s="113"/>
      <c r="S233" s="113"/>
      <c r="T233" s="113"/>
      <c r="U233" s="113"/>
      <c r="V233" s="113"/>
      <c r="W233" s="113"/>
      <c r="X233" s="113"/>
      <c r="Y233" s="113"/>
      <c r="Z233" s="113"/>
      <c r="AA233" s="113"/>
      <c r="AB233" s="113"/>
      <c r="AC233" s="113"/>
      <c r="AD233" s="113"/>
      <c r="AE233" s="113"/>
      <c r="AF233" s="113"/>
      <c r="AG233" s="113"/>
      <c r="AH233" s="113"/>
      <c r="AI233" s="113"/>
      <c r="AJ233" s="113"/>
      <c r="AK233" s="113"/>
      <c r="AL233" s="113"/>
    </row>
    <row r="234" spans="1:38" s="115" customFormat="1" ht="12" customHeight="1" outlineLevel="1" x14ac:dyDescent="0.2">
      <c r="A234" s="123"/>
      <c r="B234" s="357"/>
      <c r="C234" s="883" t="s">
        <v>158</v>
      </c>
      <c r="D234" s="1641" t="str">
        <f>IF('WK2 - Notional General Income'!D234="","",'WK2 - Notional General Income'!D234)</f>
        <v/>
      </c>
      <c r="E234" s="885"/>
      <c r="F234" s="886"/>
      <c r="G234" s="884"/>
      <c r="H234" s="887" t="str">
        <f t="shared" si="36"/>
        <v>.</v>
      </c>
      <c r="I234" s="884"/>
      <c r="J234" s="885"/>
      <c r="K234" s="885"/>
      <c r="L234" s="885"/>
      <c r="M234" s="888" t="str">
        <f t="shared" si="37"/>
        <v>.</v>
      </c>
      <c r="N234" s="372"/>
      <c r="O234" s="113"/>
      <c r="P234" s="113"/>
      <c r="Q234" s="1449" t="str">
        <f t="shared" si="42"/>
        <v>.Mining</v>
      </c>
      <c r="R234" s="113"/>
      <c r="S234" s="113"/>
      <c r="T234" s="113"/>
      <c r="U234" s="113"/>
      <c r="V234" s="113"/>
      <c r="W234" s="113"/>
      <c r="X234" s="113"/>
      <c r="Y234" s="113"/>
      <c r="Z234" s="113"/>
      <c r="AA234" s="113"/>
      <c r="AB234" s="113"/>
      <c r="AC234" s="113"/>
      <c r="AD234" s="113"/>
      <c r="AE234" s="113"/>
      <c r="AF234" s="113"/>
      <c r="AG234" s="113"/>
      <c r="AH234" s="113"/>
      <c r="AI234" s="113"/>
      <c r="AJ234" s="113"/>
      <c r="AK234" s="113"/>
      <c r="AL234" s="113"/>
    </row>
    <row r="235" spans="1:38" s="115" customFormat="1" ht="12" customHeight="1" outlineLevel="1" x14ac:dyDescent="0.2">
      <c r="A235" s="123"/>
      <c r="B235" s="357"/>
      <c r="C235" s="883" t="s">
        <v>158</v>
      </c>
      <c r="D235" s="1641" t="str">
        <f>IF('WK2 - Notional General Income'!D235="","",'WK2 - Notional General Income'!D235)</f>
        <v/>
      </c>
      <c r="E235" s="885"/>
      <c r="F235" s="886"/>
      <c r="G235" s="884"/>
      <c r="H235" s="887" t="str">
        <f t="shared" si="36"/>
        <v>.</v>
      </c>
      <c r="I235" s="884"/>
      <c r="J235" s="885"/>
      <c r="K235" s="885"/>
      <c r="L235" s="885"/>
      <c r="M235" s="888" t="str">
        <f t="shared" si="37"/>
        <v>.</v>
      </c>
      <c r="N235" s="372"/>
      <c r="O235" s="113"/>
      <c r="P235" s="113"/>
      <c r="Q235" s="1449" t="str">
        <f t="shared" si="42"/>
        <v>.Mining</v>
      </c>
      <c r="R235" s="113"/>
      <c r="S235" s="113"/>
      <c r="T235" s="113"/>
      <c r="U235" s="113"/>
      <c r="V235" s="113"/>
      <c r="W235" s="113"/>
      <c r="X235" s="113"/>
      <c r="Y235" s="113"/>
      <c r="Z235" s="113"/>
      <c r="AA235" s="113"/>
      <c r="AB235" s="113"/>
      <c r="AC235" s="113"/>
      <c r="AD235" s="113"/>
      <c r="AE235" s="113"/>
      <c r="AF235" s="113"/>
      <c r="AG235" s="113"/>
      <c r="AH235" s="113"/>
      <c r="AI235" s="113"/>
      <c r="AJ235" s="113"/>
      <c r="AK235" s="113"/>
      <c r="AL235" s="113"/>
    </row>
    <row r="236" spans="1:38" s="115" customFormat="1" ht="12" customHeight="1" outlineLevel="1" x14ac:dyDescent="0.2">
      <c r="A236" s="123"/>
      <c r="B236" s="357"/>
      <c r="C236" s="883" t="s">
        <v>158</v>
      </c>
      <c r="D236" s="1641" t="str">
        <f>IF('WK2 - Notional General Income'!D236="","",'WK2 - Notional General Income'!D236)</f>
        <v/>
      </c>
      <c r="E236" s="885"/>
      <c r="F236" s="886"/>
      <c r="G236" s="884"/>
      <c r="H236" s="887" t="str">
        <f t="shared" si="36"/>
        <v>.</v>
      </c>
      <c r="I236" s="884"/>
      <c r="J236" s="885"/>
      <c r="K236" s="885"/>
      <c r="L236" s="885"/>
      <c r="M236" s="888" t="str">
        <f t="shared" si="37"/>
        <v>.</v>
      </c>
      <c r="N236" s="372"/>
      <c r="O236" s="113"/>
      <c r="P236" s="113"/>
      <c r="Q236" s="1449" t="str">
        <f t="shared" si="42"/>
        <v>.Mining</v>
      </c>
      <c r="R236" s="113"/>
      <c r="S236" s="113"/>
      <c r="T236" s="113"/>
      <c r="U236" s="113"/>
      <c r="V236" s="113"/>
      <c r="W236" s="113"/>
      <c r="X236" s="113"/>
      <c r="Y236" s="113"/>
      <c r="Z236" s="113"/>
      <c r="AA236" s="113"/>
      <c r="AB236" s="113"/>
      <c r="AC236" s="113"/>
      <c r="AD236" s="113"/>
      <c r="AE236" s="113"/>
      <c r="AF236" s="113"/>
      <c r="AG236" s="113"/>
      <c r="AH236" s="113"/>
      <c r="AI236" s="113"/>
      <c r="AJ236" s="113"/>
      <c r="AK236" s="113"/>
      <c r="AL236" s="113"/>
    </row>
    <row r="237" spans="1:38" s="115" customFormat="1" ht="12" customHeight="1" outlineLevel="1" x14ac:dyDescent="0.2">
      <c r="A237" s="123"/>
      <c r="B237" s="357"/>
      <c r="C237" s="883" t="s">
        <v>158</v>
      </c>
      <c r="D237" s="1641" t="str">
        <f>IF('WK2 - Notional General Income'!D237="","",'WK2 - Notional General Income'!D237)</f>
        <v/>
      </c>
      <c r="E237" s="885"/>
      <c r="F237" s="886"/>
      <c r="G237" s="884"/>
      <c r="H237" s="887" t="str">
        <f t="shared" si="36"/>
        <v>.</v>
      </c>
      <c r="I237" s="884"/>
      <c r="J237" s="885"/>
      <c r="K237" s="885"/>
      <c r="L237" s="885"/>
      <c r="M237" s="888" t="str">
        <f t="shared" si="37"/>
        <v>.</v>
      </c>
      <c r="N237" s="372"/>
      <c r="O237" s="113"/>
      <c r="P237" s="113"/>
      <c r="Q237" s="1449" t="str">
        <f t="shared" si="42"/>
        <v>.Mining</v>
      </c>
      <c r="R237" s="113"/>
      <c r="S237" s="113"/>
      <c r="T237" s="113"/>
      <c r="U237" s="113"/>
      <c r="V237" s="113"/>
      <c r="W237" s="113"/>
      <c r="X237" s="113"/>
      <c r="Y237" s="113"/>
      <c r="Z237" s="113"/>
      <c r="AA237" s="113"/>
      <c r="AB237" s="113"/>
      <c r="AC237" s="113"/>
      <c r="AD237" s="113"/>
      <c r="AE237" s="113"/>
      <c r="AF237" s="113"/>
      <c r="AG237" s="113"/>
      <c r="AH237" s="113"/>
      <c r="AI237" s="113"/>
      <c r="AJ237" s="113"/>
      <c r="AK237" s="113"/>
      <c r="AL237" s="113"/>
    </row>
    <row r="238" spans="1:38" s="119" customFormat="1" ht="12" customHeight="1" x14ac:dyDescent="0.2">
      <c r="A238" s="123"/>
      <c r="B238" s="371"/>
      <c r="C238" s="1409" t="str">
        <f>C$55</f>
        <v>.</v>
      </c>
      <c r="D238" s="1409"/>
      <c r="E238" s="1410"/>
      <c r="F238" s="1410"/>
      <c r="G238" s="1410"/>
      <c r="H238" s="1410"/>
      <c r="I238" s="1410"/>
      <c r="J238" s="1410"/>
      <c r="K238" s="1409"/>
      <c r="L238" s="1411"/>
      <c r="M238" s="1409"/>
      <c r="N238" s="656"/>
      <c r="O238" s="118"/>
      <c r="P238" s="118"/>
      <c r="Q238" s="1447"/>
      <c r="R238" s="118"/>
      <c r="S238" s="118"/>
      <c r="T238" s="118"/>
      <c r="U238" s="118"/>
      <c r="V238" s="118"/>
      <c r="W238" s="118"/>
      <c r="X238" s="118"/>
      <c r="Y238" s="118"/>
      <c r="Z238" s="118"/>
      <c r="AA238" s="118"/>
      <c r="AB238" s="118"/>
      <c r="AC238" s="118"/>
      <c r="AD238" s="118"/>
      <c r="AE238" s="118"/>
      <c r="AF238" s="118"/>
      <c r="AG238" s="118"/>
      <c r="AH238" s="118"/>
      <c r="AI238" s="118"/>
      <c r="AJ238" s="118"/>
      <c r="AK238" s="118"/>
      <c r="AL238" s="118"/>
    </row>
    <row r="239" spans="1:38" s="115" customFormat="1" outlineLevel="1" thickBot="1" x14ac:dyDescent="0.25">
      <c r="A239" s="123"/>
      <c r="B239" s="357"/>
      <c r="C239" s="883" t="s">
        <v>158</v>
      </c>
      <c r="D239" s="1641" t="str">
        <f>IF('WK2 - Notional General Income'!D239="","",'WK2 - Notional General Income'!D239)</f>
        <v/>
      </c>
      <c r="E239" s="885"/>
      <c r="F239" s="886"/>
      <c r="G239" s="884"/>
      <c r="H239" s="887" t="str">
        <f t="shared" ref="H239:H240" si="47">IF(G239="",".",E239*G239/M239)</f>
        <v>.</v>
      </c>
      <c r="I239" s="884"/>
      <c r="J239" s="885"/>
      <c r="K239" s="885"/>
      <c r="L239" s="885"/>
      <c r="M239" s="888" t="str">
        <f t="shared" si="37"/>
        <v>.</v>
      </c>
      <c r="N239" s="372"/>
      <c r="O239" s="113"/>
      <c r="P239" s="113"/>
      <c r="Q239" s="1448" t="str">
        <f t="shared" si="41"/>
        <v>.Mining</v>
      </c>
      <c r="R239" s="113"/>
      <c r="S239" s="113"/>
      <c r="T239" s="113"/>
      <c r="U239" s="113"/>
      <c r="V239" s="113"/>
      <c r="W239" s="113"/>
      <c r="X239" s="113"/>
      <c r="Y239" s="113"/>
      <c r="Z239" s="113"/>
      <c r="AA239" s="113"/>
      <c r="AB239" s="113"/>
      <c r="AC239" s="113"/>
      <c r="AD239" s="113"/>
      <c r="AE239" s="113"/>
      <c r="AF239" s="113"/>
      <c r="AG239" s="113"/>
      <c r="AH239" s="113"/>
      <c r="AI239" s="113"/>
      <c r="AJ239" s="113"/>
      <c r="AK239" s="113"/>
      <c r="AL239" s="113"/>
    </row>
    <row r="240" spans="1:38" s="115" customFormat="1" outlineLevel="1" thickTop="1" x14ac:dyDescent="0.2">
      <c r="A240" s="123"/>
      <c r="B240" s="357"/>
      <c r="C240" s="883" t="s">
        <v>158</v>
      </c>
      <c r="D240" s="1641" t="str">
        <f>IF('WK2 - Notional General Income'!D240="","",'WK2 - Notional General Income'!D240)</f>
        <v/>
      </c>
      <c r="E240" s="885"/>
      <c r="F240" s="886"/>
      <c r="G240" s="884"/>
      <c r="H240" s="887" t="str">
        <f t="shared" si="47"/>
        <v>.</v>
      </c>
      <c r="I240" s="884"/>
      <c r="J240" s="885"/>
      <c r="K240" s="885"/>
      <c r="L240" s="885"/>
      <c r="M240" s="888" t="str">
        <f t="shared" si="37"/>
        <v>.</v>
      </c>
      <c r="N240" s="372"/>
      <c r="O240" s="113"/>
      <c r="P240" s="113"/>
      <c r="Q240" s="1449" t="str">
        <f t="shared" ref="Q240" si="48">Q239</f>
        <v>.Mining</v>
      </c>
      <c r="R240" s="113"/>
      <c r="S240" s="113"/>
      <c r="T240" s="113"/>
      <c r="U240" s="113"/>
      <c r="V240" s="113"/>
      <c r="W240" s="113"/>
      <c r="X240" s="113"/>
      <c r="Y240" s="113"/>
      <c r="Z240" s="113"/>
      <c r="AA240" s="113"/>
      <c r="AB240" s="113"/>
      <c r="AC240" s="113"/>
      <c r="AD240" s="113"/>
      <c r="AE240" s="113"/>
      <c r="AF240" s="113"/>
      <c r="AG240" s="113"/>
      <c r="AH240" s="113"/>
      <c r="AI240" s="113"/>
      <c r="AJ240" s="113"/>
      <c r="AK240" s="113"/>
      <c r="AL240" s="113"/>
    </row>
    <row r="241" spans="1:38" s="115" customFormat="1" ht="12" outlineLevel="1" x14ac:dyDescent="0.2">
      <c r="A241" s="123"/>
      <c r="B241" s="357"/>
      <c r="C241" s="883" t="s">
        <v>158</v>
      </c>
      <c r="D241" s="1641" t="str">
        <f>IF('WK2 - Notional General Income'!D241="","",'WK2 - Notional General Income'!D241)</f>
        <v/>
      </c>
      <c r="E241" s="885"/>
      <c r="F241" s="886"/>
      <c r="G241" s="884"/>
      <c r="H241" s="887" t="str">
        <f t="shared" si="36"/>
        <v>.</v>
      </c>
      <c r="I241" s="884"/>
      <c r="J241" s="885"/>
      <c r="K241" s="885"/>
      <c r="L241" s="885"/>
      <c r="M241" s="888" t="str">
        <f t="shared" si="37"/>
        <v>.</v>
      </c>
      <c r="N241" s="372"/>
      <c r="O241" s="113"/>
      <c r="P241" s="113"/>
      <c r="Q241" s="1449" t="str">
        <f t="shared" si="42"/>
        <v>.Mining</v>
      </c>
      <c r="R241" s="113"/>
      <c r="S241" s="113"/>
      <c r="T241" s="113"/>
      <c r="U241" s="113"/>
      <c r="V241" s="113"/>
      <c r="W241" s="113"/>
      <c r="X241" s="113"/>
      <c r="Y241" s="113"/>
      <c r="Z241" s="113"/>
      <c r="AA241" s="113"/>
      <c r="AB241" s="113"/>
      <c r="AC241" s="113"/>
      <c r="AD241" s="113"/>
      <c r="AE241" s="113"/>
      <c r="AF241" s="113"/>
      <c r="AG241" s="113"/>
      <c r="AH241" s="113"/>
      <c r="AI241" s="113"/>
      <c r="AJ241" s="113"/>
      <c r="AK241" s="113"/>
      <c r="AL241" s="113"/>
    </row>
    <row r="242" spans="1:38" s="115" customFormat="1" ht="12" outlineLevel="1" x14ac:dyDescent="0.2">
      <c r="A242" s="123"/>
      <c r="B242" s="357"/>
      <c r="C242" s="883" t="s">
        <v>158</v>
      </c>
      <c r="D242" s="1641" t="str">
        <f>IF('WK2 - Notional General Income'!D242="","",'WK2 - Notional General Income'!D242)</f>
        <v/>
      </c>
      <c r="E242" s="885"/>
      <c r="F242" s="886"/>
      <c r="G242" s="884"/>
      <c r="H242" s="887" t="str">
        <f t="shared" si="36"/>
        <v>.</v>
      </c>
      <c r="I242" s="884"/>
      <c r="J242" s="885"/>
      <c r="K242" s="885"/>
      <c r="L242" s="885"/>
      <c r="M242" s="888" t="str">
        <f t="shared" si="37"/>
        <v>.</v>
      </c>
      <c r="N242" s="372"/>
      <c r="O242" s="113"/>
      <c r="P242" s="113"/>
      <c r="Q242" s="1449" t="str">
        <f t="shared" si="42"/>
        <v>.Mining</v>
      </c>
      <c r="R242" s="113"/>
      <c r="S242" s="113"/>
      <c r="T242" s="113"/>
      <c r="U242" s="113"/>
      <c r="V242" s="113"/>
      <c r="W242" s="113"/>
      <c r="X242" s="113"/>
      <c r="Y242" s="113"/>
      <c r="Z242" s="113"/>
      <c r="AA242" s="113"/>
      <c r="AB242" s="113"/>
      <c r="AC242" s="113"/>
      <c r="AD242" s="113"/>
      <c r="AE242" s="113"/>
      <c r="AF242" s="113"/>
      <c r="AG242" s="113"/>
      <c r="AH242" s="113"/>
      <c r="AI242" s="113"/>
      <c r="AJ242" s="113"/>
      <c r="AK242" s="113"/>
      <c r="AL242" s="113"/>
    </row>
    <row r="243" spans="1:38" s="115" customFormat="1" ht="12" outlineLevel="1" x14ac:dyDescent="0.2">
      <c r="A243" s="123"/>
      <c r="B243" s="357"/>
      <c r="C243" s="883" t="s">
        <v>158</v>
      </c>
      <c r="D243" s="1641" t="str">
        <f>IF('WK2 - Notional General Income'!D243="","",'WK2 - Notional General Income'!D243)</f>
        <v/>
      </c>
      <c r="E243" s="885"/>
      <c r="F243" s="886"/>
      <c r="G243" s="884"/>
      <c r="H243" s="887" t="str">
        <f t="shared" si="36"/>
        <v>.</v>
      </c>
      <c r="I243" s="884"/>
      <c r="J243" s="885"/>
      <c r="K243" s="885"/>
      <c r="L243" s="885"/>
      <c r="M243" s="888" t="str">
        <f t="shared" si="37"/>
        <v>.</v>
      </c>
      <c r="N243" s="372"/>
      <c r="O243" s="113"/>
      <c r="P243" s="113"/>
      <c r="Q243" s="1449" t="str">
        <f t="shared" si="42"/>
        <v>.Mining</v>
      </c>
      <c r="R243" s="113"/>
      <c r="S243" s="113"/>
      <c r="T243" s="113"/>
      <c r="U243" s="113"/>
      <c r="V243" s="113"/>
      <c r="W243" s="113"/>
      <c r="X243" s="113"/>
      <c r="Y243" s="113"/>
      <c r="Z243" s="113"/>
      <c r="AA243" s="113"/>
      <c r="AB243" s="113"/>
      <c r="AC243" s="113"/>
      <c r="AD243" s="113"/>
      <c r="AE243" s="113"/>
      <c r="AF243" s="113"/>
      <c r="AG243" s="113"/>
      <c r="AH243" s="113"/>
      <c r="AI243" s="113"/>
      <c r="AJ243" s="113"/>
      <c r="AK243" s="113"/>
      <c r="AL243" s="113"/>
    </row>
    <row r="244" spans="1:38" s="115" customFormat="1" ht="12" outlineLevel="1" x14ac:dyDescent="0.2">
      <c r="A244" s="123"/>
      <c r="B244" s="357"/>
      <c r="C244" s="883" t="s">
        <v>158</v>
      </c>
      <c r="D244" s="1641" t="str">
        <f>IF('WK2 - Notional General Income'!D244="","",'WK2 - Notional General Income'!D244)</f>
        <v/>
      </c>
      <c r="E244" s="885"/>
      <c r="F244" s="886"/>
      <c r="G244" s="884"/>
      <c r="H244" s="887" t="str">
        <f t="shared" si="36"/>
        <v>.</v>
      </c>
      <c r="I244" s="884"/>
      <c r="J244" s="885"/>
      <c r="K244" s="885"/>
      <c r="L244" s="885"/>
      <c r="M244" s="888" t="str">
        <f t="shared" si="37"/>
        <v>.</v>
      </c>
      <c r="N244" s="372"/>
      <c r="O244" s="113"/>
      <c r="P244" s="113"/>
      <c r="Q244" s="1449" t="str">
        <f t="shared" si="42"/>
        <v>.Mining</v>
      </c>
      <c r="R244" s="113"/>
      <c r="S244" s="113"/>
      <c r="T244" s="113"/>
      <c r="U244" s="113"/>
      <c r="V244" s="113"/>
      <c r="W244" s="113"/>
      <c r="X244" s="113"/>
      <c r="Y244" s="113"/>
      <c r="Z244" s="113"/>
      <c r="AA244" s="113"/>
      <c r="AB244" s="113"/>
      <c r="AC244" s="113"/>
      <c r="AD244" s="113"/>
      <c r="AE244" s="113"/>
      <c r="AF244" s="113"/>
      <c r="AG244" s="113"/>
      <c r="AH244" s="113"/>
      <c r="AI244" s="113"/>
      <c r="AJ244" s="113"/>
      <c r="AK244" s="113"/>
      <c r="AL244" s="113"/>
    </row>
    <row r="245" spans="1:38" s="115" customFormat="1" ht="12" outlineLevel="1" x14ac:dyDescent="0.2">
      <c r="A245" s="123"/>
      <c r="B245" s="357"/>
      <c r="C245" s="883" t="s">
        <v>158</v>
      </c>
      <c r="D245" s="1641" t="str">
        <f>IF('WK2 - Notional General Income'!D245="","",'WK2 - Notional General Income'!D245)</f>
        <v/>
      </c>
      <c r="E245" s="885"/>
      <c r="F245" s="886"/>
      <c r="G245" s="884"/>
      <c r="H245" s="887" t="str">
        <f t="shared" si="36"/>
        <v>.</v>
      </c>
      <c r="I245" s="884"/>
      <c r="J245" s="885"/>
      <c r="K245" s="885"/>
      <c r="L245" s="885"/>
      <c r="M245" s="888" t="str">
        <f t="shared" si="37"/>
        <v>.</v>
      </c>
      <c r="N245" s="372"/>
      <c r="O245" s="113"/>
      <c r="P245" s="113"/>
      <c r="Q245" s="1449" t="str">
        <f t="shared" si="42"/>
        <v>.Mining</v>
      </c>
      <c r="R245" s="113"/>
      <c r="S245" s="113"/>
      <c r="T245" s="113"/>
      <c r="U245" s="113"/>
      <c r="V245" s="113"/>
      <c r="W245" s="113"/>
      <c r="X245" s="113"/>
      <c r="Y245" s="113"/>
      <c r="Z245" s="113"/>
      <c r="AA245" s="113"/>
      <c r="AB245" s="113"/>
      <c r="AC245" s="113"/>
      <c r="AD245" s="113"/>
      <c r="AE245" s="113"/>
      <c r="AF245" s="113"/>
      <c r="AG245" s="113"/>
      <c r="AH245" s="113"/>
      <c r="AI245" s="113"/>
      <c r="AJ245" s="113"/>
      <c r="AK245" s="113"/>
      <c r="AL245" s="113"/>
    </row>
    <row r="246" spans="1:38" s="115" customFormat="1" ht="12" outlineLevel="1" x14ac:dyDescent="0.2">
      <c r="A246" s="123"/>
      <c r="B246" s="357"/>
      <c r="C246" s="883" t="s">
        <v>158</v>
      </c>
      <c r="D246" s="1641" t="str">
        <f>IF('WK2 - Notional General Income'!D246="","",'WK2 - Notional General Income'!D246)</f>
        <v/>
      </c>
      <c r="E246" s="885"/>
      <c r="F246" s="886"/>
      <c r="G246" s="884"/>
      <c r="H246" s="887" t="str">
        <f t="shared" si="36"/>
        <v>.</v>
      </c>
      <c r="I246" s="884"/>
      <c r="J246" s="885"/>
      <c r="K246" s="885"/>
      <c r="L246" s="885"/>
      <c r="M246" s="888" t="str">
        <f t="shared" si="37"/>
        <v>.</v>
      </c>
      <c r="N246" s="372"/>
      <c r="O246" s="113"/>
      <c r="P246" s="113"/>
      <c r="Q246" s="1451" t="str">
        <f t="shared" si="42"/>
        <v>.Mining</v>
      </c>
      <c r="R246" s="113"/>
      <c r="S246" s="113"/>
      <c r="T246" s="113"/>
      <c r="U246" s="113"/>
      <c r="V246" s="113"/>
      <c r="W246" s="113"/>
      <c r="X246" s="113"/>
      <c r="Y246" s="113"/>
      <c r="Z246" s="113"/>
      <c r="AA246" s="113"/>
      <c r="AB246" s="113"/>
      <c r="AC246" s="113"/>
      <c r="AD246" s="113"/>
      <c r="AE246" s="113"/>
      <c r="AF246" s="113"/>
      <c r="AG246" s="113"/>
      <c r="AH246" s="113"/>
      <c r="AI246" s="113"/>
      <c r="AJ246" s="113"/>
      <c r="AK246" s="113"/>
      <c r="AL246" s="113"/>
    </row>
    <row r="247" spans="1:38" s="121" customFormat="1" ht="12" x14ac:dyDescent="0.2">
      <c r="A247" s="123"/>
      <c r="B247" s="334"/>
      <c r="C247" s="138"/>
      <c r="D247" s="138" t="s">
        <v>267</v>
      </c>
      <c r="E247" s="141">
        <f>SUM(E203:E246)</f>
        <v>5</v>
      </c>
      <c r="F247" s="139"/>
      <c r="G247" s="140"/>
      <c r="H247" s="689"/>
      <c r="I247" s="140"/>
      <c r="J247" s="141">
        <f>SUM(J203:J246)</f>
        <v>0</v>
      </c>
      <c r="K247" s="141">
        <f>SUM(K203:K246)</f>
        <v>13875000</v>
      </c>
      <c r="L247" s="141">
        <f>SUM(L203:L246)</f>
        <v>0</v>
      </c>
      <c r="M247" s="694">
        <f>SUM(M203:M246)</f>
        <v>2373384.9476250005</v>
      </c>
      <c r="N247" s="372"/>
      <c r="O247" s="113"/>
      <c r="P247" s="251"/>
      <c r="Q247" s="251"/>
      <c r="R247" s="251"/>
      <c r="S247" s="251"/>
      <c r="T247" s="251"/>
      <c r="U247" s="251"/>
      <c r="V247" s="251"/>
      <c r="W247" s="251"/>
      <c r="X247" s="113"/>
      <c r="Y247" s="251"/>
      <c r="Z247" s="251"/>
      <c r="AA247" s="251"/>
      <c r="AB247" s="251"/>
      <c r="AC247" s="251"/>
      <c r="AD247" s="251"/>
      <c r="AE247" s="251"/>
      <c r="AF247" s="251"/>
      <c r="AG247" s="251"/>
      <c r="AH247" s="251"/>
      <c r="AI247" s="251"/>
      <c r="AJ247" s="251"/>
      <c r="AK247" s="251"/>
      <c r="AL247" s="251"/>
    </row>
    <row r="248" spans="1:38" s="115" customFormat="1" ht="12" x14ac:dyDescent="0.2">
      <c r="A248" s="123"/>
      <c r="B248" s="357"/>
      <c r="C248" s="142" t="s">
        <v>160</v>
      </c>
      <c r="D248" s="143"/>
      <c r="E248" s="773">
        <f>E64+E155+E201+E247</f>
        <v>142190</v>
      </c>
      <c r="F248" s="116"/>
      <c r="G248" s="144"/>
      <c r="H248" s="144" t="s">
        <v>161</v>
      </c>
      <c r="I248" s="116"/>
      <c r="J248" s="116"/>
      <c r="K248" s="692">
        <f>K64+K155+K201+K247</f>
        <v>52776471267</v>
      </c>
      <c r="L248" s="145" t="s">
        <v>162</v>
      </c>
      <c r="M248" s="692">
        <f>M64+M155+M201+M247</f>
        <v>199347174.26080665</v>
      </c>
      <c r="N248" s="372"/>
      <c r="O248" s="113"/>
      <c r="P248" s="113"/>
      <c r="Q248" s="113"/>
      <c r="R248" s="113"/>
      <c r="S248" s="113"/>
      <c r="T248" s="113"/>
      <c r="U248" s="113"/>
      <c r="V248" s="113"/>
      <c r="W248" s="113"/>
      <c r="X248" s="113"/>
      <c r="Y248" s="113"/>
      <c r="Z248" s="113"/>
      <c r="AA248" s="113"/>
      <c r="AB248" s="113"/>
      <c r="AC248" s="113"/>
      <c r="AD248" s="113"/>
      <c r="AE248" s="113"/>
      <c r="AF248" s="113"/>
      <c r="AG248" s="113"/>
      <c r="AH248" s="113"/>
      <c r="AI248" s="113"/>
      <c r="AJ248" s="113"/>
      <c r="AK248" s="113"/>
      <c r="AL248" s="113"/>
    </row>
    <row r="249" spans="1:38" s="115" customFormat="1" x14ac:dyDescent="0.2">
      <c r="A249" s="123"/>
      <c r="B249" s="364"/>
      <c r="C249" s="1483" t="s">
        <v>469</v>
      </c>
      <c r="D249" s="146"/>
      <c r="E249" s="1482">
        <f>E248-SUM(E20:E63,E66:E154,E157:E200,E203:E246)</f>
        <v>0</v>
      </c>
      <c r="F249" s="122"/>
      <c r="G249" s="147"/>
      <c r="H249" s="122"/>
      <c r="I249" s="122"/>
      <c r="J249" s="122"/>
      <c r="K249" s="1482">
        <f>K248-SUM(K20:K63,K66:K154,K157:K200,K203:K246)</f>
        <v>0</v>
      </c>
      <c r="L249" s="148"/>
      <c r="M249" s="149"/>
      <c r="N249" s="365"/>
      <c r="O249" s="113"/>
      <c r="P249" s="113"/>
      <c r="Q249" s="113"/>
      <c r="R249" s="113"/>
      <c r="S249" s="113"/>
      <c r="T249" s="113"/>
      <c r="U249" s="113"/>
      <c r="V249" s="113"/>
      <c r="W249" s="113"/>
      <c r="X249" s="113"/>
      <c r="Y249" s="113"/>
      <c r="Z249" s="113"/>
      <c r="AA249" s="113"/>
      <c r="AB249" s="113"/>
      <c r="AC249" s="113"/>
      <c r="AD249" s="113"/>
      <c r="AE249" s="113"/>
      <c r="AF249" s="113"/>
      <c r="AG249" s="113"/>
      <c r="AH249" s="113"/>
      <c r="AI249" s="113"/>
      <c r="AJ249" s="113"/>
      <c r="AK249" s="113"/>
      <c r="AL249" s="113"/>
    </row>
    <row r="250" spans="1:38" s="115" customFormat="1" ht="12" x14ac:dyDescent="0.2">
      <c r="A250" s="123"/>
      <c r="B250" s="366"/>
      <c r="C250" s="150"/>
      <c r="D250" s="150"/>
      <c r="E250" s="132"/>
      <c r="F250" s="132"/>
      <c r="G250" s="132"/>
      <c r="H250" s="114"/>
      <c r="I250" s="114"/>
      <c r="J250" s="114"/>
      <c r="K250" s="114"/>
      <c r="L250" s="151"/>
      <c r="M250" s="151"/>
      <c r="N250" s="367"/>
      <c r="O250" s="113"/>
      <c r="P250" s="113"/>
      <c r="Q250" s="113"/>
      <c r="R250" s="113"/>
      <c r="S250" s="113"/>
      <c r="T250" s="113"/>
      <c r="U250" s="113"/>
      <c r="V250" s="113"/>
      <c r="W250" s="113"/>
      <c r="X250" s="113"/>
      <c r="Y250" s="113"/>
      <c r="Z250" s="113"/>
      <c r="AA250" s="113"/>
      <c r="AB250" s="113"/>
      <c r="AC250" s="113"/>
      <c r="AD250" s="113"/>
      <c r="AE250" s="113"/>
      <c r="AF250" s="113"/>
      <c r="AG250" s="113"/>
      <c r="AH250" s="113"/>
      <c r="AI250" s="113"/>
      <c r="AJ250" s="113"/>
      <c r="AK250" s="113"/>
      <c r="AL250" s="113"/>
    </row>
    <row r="251" spans="1:38" s="115" customFormat="1" ht="15.75" x14ac:dyDescent="0.25">
      <c r="A251" s="123"/>
      <c r="B251" s="368"/>
      <c r="C251" s="153"/>
      <c r="D251" s="153"/>
      <c r="E251" s="156"/>
      <c r="F251" s="156"/>
      <c r="G251" s="156"/>
      <c r="H251" s="111" t="s">
        <v>17</v>
      </c>
      <c r="I251" s="112"/>
      <c r="J251" s="112"/>
      <c r="K251" s="112"/>
      <c r="L251" s="155"/>
      <c r="M251" s="155"/>
      <c r="N251" s="369"/>
      <c r="O251" s="113"/>
      <c r="P251" s="113"/>
      <c r="Q251" s="113"/>
      <c r="R251" s="113"/>
      <c r="S251" s="113"/>
      <c r="T251" s="113"/>
      <c r="U251" s="113"/>
      <c r="V251" s="113"/>
      <c r="W251" s="113"/>
      <c r="X251" s="113"/>
      <c r="Y251" s="113"/>
      <c r="Z251" s="113"/>
      <c r="AA251" s="113"/>
      <c r="AB251" s="113"/>
      <c r="AC251" s="113"/>
      <c r="AD251" s="113"/>
      <c r="AE251" s="113"/>
      <c r="AF251" s="113"/>
      <c r="AG251" s="113"/>
      <c r="AH251" s="113"/>
      <c r="AI251" s="113"/>
      <c r="AJ251" s="113"/>
      <c r="AK251" s="113"/>
      <c r="AL251" s="113"/>
    </row>
    <row r="252" spans="1:38" s="115" customFormat="1" x14ac:dyDescent="0.2">
      <c r="A252" s="123"/>
      <c r="B252" s="357"/>
      <c r="C252" s="157"/>
      <c r="D252" s="157"/>
      <c r="E252" s="116"/>
      <c r="F252" s="116"/>
      <c r="G252" s="116"/>
      <c r="H252" s="116"/>
      <c r="I252" s="116"/>
      <c r="J252" s="116"/>
      <c r="K252" s="116"/>
      <c r="L252" s="152"/>
      <c r="M252" s="152"/>
      <c r="N252" s="370"/>
      <c r="O252" s="113"/>
      <c r="P252" s="113"/>
      <c r="Q252" s="113"/>
      <c r="R252" s="113"/>
      <c r="S252" s="113"/>
      <c r="T252" s="113"/>
      <c r="U252" s="113"/>
      <c r="V252" s="113"/>
      <c r="W252" s="113"/>
      <c r="X252" s="113"/>
      <c r="Y252" s="113"/>
      <c r="Z252" s="113"/>
      <c r="AA252" s="113"/>
      <c r="AB252" s="113"/>
      <c r="AC252" s="113"/>
      <c r="AD252" s="113"/>
      <c r="AE252" s="113"/>
      <c r="AF252" s="113"/>
      <c r="AG252" s="113"/>
      <c r="AH252" s="113"/>
      <c r="AI252" s="113"/>
      <c r="AJ252" s="113"/>
      <c r="AK252" s="113"/>
      <c r="AL252" s="113"/>
    </row>
    <row r="253" spans="1:38" s="115" customFormat="1" ht="36" x14ac:dyDescent="0.2">
      <c r="A253" s="123"/>
      <c r="B253" s="371"/>
      <c r="C253" s="134" t="s">
        <v>149</v>
      </c>
      <c r="D253" s="134" t="s">
        <v>260</v>
      </c>
      <c r="E253" s="135" t="s">
        <v>180</v>
      </c>
      <c r="F253" s="135" t="s">
        <v>151</v>
      </c>
      <c r="G253" s="135" t="s">
        <v>15</v>
      </c>
      <c r="H253" s="135" t="s">
        <v>152</v>
      </c>
      <c r="I253" s="135" t="s">
        <v>16</v>
      </c>
      <c r="J253" s="135" t="s">
        <v>153</v>
      </c>
      <c r="K253" s="134" t="s">
        <v>21</v>
      </c>
      <c r="L253" s="136" t="s">
        <v>155</v>
      </c>
      <c r="M253" s="137" t="s">
        <v>218</v>
      </c>
      <c r="N253" s="656"/>
      <c r="O253" s="113"/>
      <c r="P253" s="113"/>
      <c r="Q253" s="113"/>
      <c r="R253" s="113"/>
      <c r="S253" s="113"/>
      <c r="T253" s="113"/>
      <c r="U253" s="113"/>
      <c r="V253" s="113"/>
      <c r="W253" s="113"/>
      <c r="X253" s="113"/>
      <c r="Y253" s="113"/>
      <c r="Z253" s="113"/>
      <c r="AA253" s="113"/>
      <c r="AB253" s="113"/>
      <c r="AC253" s="113"/>
      <c r="AD253" s="113"/>
      <c r="AE253" s="113"/>
      <c r="AF253" s="113"/>
      <c r="AG253" s="113"/>
      <c r="AH253" s="113"/>
      <c r="AI253" s="113"/>
      <c r="AJ253" s="113"/>
      <c r="AK253" s="113"/>
      <c r="AL253" s="113"/>
    </row>
    <row r="254" spans="1:38" s="119" customFormat="1" ht="12" customHeight="1" x14ac:dyDescent="0.2">
      <c r="A254" s="123"/>
      <c r="B254" s="371"/>
      <c r="C254" s="1409" t="str">
        <f>C$19</f>
        <v>Gosford</v>
      </c>
      <c r="D254" s="1409"/>
      <c r="E254" s="1410"/>
      <c r="F254" s="1410"/>
      <c r="G254" s="1410"/>
      <c r="H254" s="1410"/>
      <c r="I254" s="1410"/>
      <c r="J254" s="1410"/>
      <c r="K254" s="1409"/>
      <c r="L254" s="1411"/>
      <c r="M254" s="1409"/>
      <c r="N254" s="656"/>
      <c r="O254" s="118"/>
      <c r="P254" s="118"/>
      <c r="Q254" s="118"/>
      <c r="R254" s="118"/>
      <c r="S254" s="118"/>
      <c r="T254" s="118"/>
      <c r="U254" s="118"/>
      <c r="V254" s="118"/>
      <c r="W254" s="118"/>
      <c r="X254" s="118"/>
      <c r="Y254" s="118"/>
      <c r="Z254" s="118"/>
      <c r="AA254" s="118"/>
      <c r="AB254" s="118"/>
      <c r="AC254" s="118"/>
      <c r="AD254" s="118"/>
      <c r="AE254" s="118"/>
      <c r="AF254" s="118"/>
      <c r="AG254" s="118"/>
      <c r="AH254" s="118"/>
      <c r="AI254" s="118"/>
      <c r="AJ254" s="118"/>
      <c r="AK254" s="118"/>
      <c r="AL254" s="118"/>
    </row>
    <row r="255" spans="1:38" s="115" customFormat="1" ht="12" x14ac:dyDescent="0.2">
      <c r="A255" s="123"/>
      <c r="B255" s="357"/>
      <c r="C255" s="883" t="s">
        <v>157</v>
      </c>
      <c r="D255" s="1641" t="str">
        <f>IF('WK2 - Notional General Income'!D255="","",'WK2 - Notional General Income'!D255)</f>
        <v/>
      </c>
      <c r="E255" s="885"/>
      <c r="F255" s="886"/>
      <c r="G255" s="884"/>
      <c r="H255" s="887" t="str">
        <f t="shared" ref="H255:H286" si="49">IF(G255="",".",E255*G255/M255)</f>
        <v>.</v>
      </c>
      <c r="I255" s="884"/>
      <c r="J255" s="885"/>
      <c r="K255" s="885"/>
      <c r="L255" s="885"/>
      <c r="M255" s="888" t="str">
        <f t="shared" ref="M255:M286" si="50">IF(E255="",".",IF(G255&lt;&gt;"",G255*E255+K255*(F255/100),(K255-L255)*(F255/100)+I255*J255))</f>
        <v>.</v>
      </c>
      <c r="N255" s="372"/>
      <c r="O255" s="113"/>
      <c r="P255" s="113"/>
      <c r="Q255" s="113"/>
      <c r="R255" s="113"/>
      <c r="S255" s="113"/>
      <c r="T255" s="113"/>
      <c r="U255" s="113"/>
      <c r="V255" s="113"/>
      <c r="W255" s="113"/>
      <c r="X255" s="113"/>
      <c r="Y255" s="113"/>
      <c r="Z255" s="113"/>
      <c r="AA255" s="113"/>
      <c r="AB255" s="113"/>
      <c r="AC255" s="113"/>
      <c r="AD255" s="113"/>
      <c r="AE255" s="113"/>
      <c r="AF255" s="113"/>
      <c r="AG255" s="113"/>
      <c r="AH255" s="113"/>
      <c r="AI255" s="113"/>
      <c r="AJ255" s="113"/>
      <c r="AK255" s="113"/>
      <c r="AL255" s="113"/>
    </row>
    <row r="256" spans="1:38" s="115" customFormat="1" ht="12" x14ac:dyDescent="0.2">
      <c r="A256" s="123"/>
      <c r="B256" s="357"/>
      <c r="C256" s="883" t="s">
        <v>157</v>
      </c>
      <c r="D256" s="1641" t="str">
        <f>IF('WK2 - Notional General Income'!D256="","",'WK2 - Notional General Income'!D256)</f>
        <v/>
      </c>
      <c r="E256" s="896"/>
      <c r="F256" s="897"/>
      <c r="G256" s="896"/>
      <c r="H256" s="898" t="str">
        <f t="shared" si="49"/>
        <v>.</v>
      </c>
      <c r="I256" s="896"/>
      <c r="J256" s="896"/>
      <c r="K256" s="899"/>
      <c r="L256" s="899"/>
      <c r="M256" s="900" t="str">
        <f t="shared" si="50"/>
        <v>.</v>
      </c>
      <c r="N256" s="372"/>
      <c r="O256" s="113"/>
      <c r="P256" s="113"/>
      <c r="Q256" s="113"/>
      <c r="R256" s="113"/>
      <c r="S256" s="113"/>
      <c r="T256" s="113"/>
      <c r="U256" s="113"/>
      <c r="V256" s="113"/>
      <c r="W256" s="113"/>
      <c r="X256" s="113"/>
      <c r="Y256" s="113"/>
      <c r="Z256" s="113"/>
      <c r="AA256" s="113"/>
      <c r="AB256" s="113"/>
      <c r="AC256" s="113"/>
      <c r="AD256" s="113"/>
      <c r="AE256" s="113"/>
      <c r="AF256" s="113"/>
      <c r="AG256" s="113"/>
      <c r="AH256" s="113"/>
      <c r="AI256" s="113"/>
      <c r="AJ256" s="113"/>
      <c r="AK256" s="113"/>
      <c r="AL256" s="113"/>
    </row>
    <row r="257" spans="1:38" s="115" customFormat="1" ht="12" x14ac:dyDescent="0.2">
      <c r="A257" s="123"/>
      <c r="B257" s="357"/>
      <c r="C257" s="883" t="s">
        <v>157</v>
      </c>
      <c r="D257" s="1641" t="str">
        <f>IF('WK2 - Notional General Income'!D257="","",'WK2 - Notional General Income'!D257)</f>
        <v/>
      </c>
      <c r="E257" s="896"/>
      <c r="F257" s="897"/>
      <c r="G257" s="896"/>
      <c r="H257" s="898" t="str">
        <f t="shared" si="49"/>
        <v>.</v>
      </c>
      <c r="I257" s="896"/>
      <c r="J257" s="896"/>
      <c r="K257" s="899"/>
      <c r="L257" s="899"/>
      <c r="M257" s="900" t="str">
        <f t="shared" si="50"/>
        <v>.</v>
      </c>
      <c r="N257" s="372"/>
      <c r="O257" s="113"/>
      <c r="P257" s="113"/>
      <c r="Q257" s="113"/>
      <c r="R257" s="113"/>
      <c r="S257" s="113"/>
      <c r="T257" s="113"/>
      <c r="U257" s="113"/>
      <c r="V257" s="113"/>
      <c r="W257" s="113"/>
      <c r="X257" s="113"/>
      <c r="Y257" s="113"/>
      <c r="Z257" s="113"/>
      <c r="AA257" s="113"/>
      <c r="AB257" s="113"/>
      <c r="AC257" s="113"/>
      <c r="AD257" s="113"/>
      <c r="AE257" s="113"/>
      <c r="AF257" s="113"/>
      <c r="AG257" s="113"/>
      <c r="AH257" s="113"/>
      <c r="AI257" s="113"/>
      <c r="AJ257" s="113"/>
      <c r="AK257" s="113"/>
      <c r="AL257" s="113"/>
    </row>
    <row r="258" spans="1:38" s="115" customFormat="1" ht="12" x14ac:dyDescent="0.2">
      <c r="A258" s="123"/>
      <c r="B258" s="357"/>
      <c r="C258" s="883" t="s">
        <v>157</v>
      </c>
      <c r="D258" s="1641" t="str">
        <f>IF('WK2 - Notional General Income'!D258="","",'WK2 - Notional General Income'!D258)</f>
        <v/>
      </c>
      <c r="E258" s="896"/>
      <c r="F258" s="897"/>
      <c r="G258" s="896"/>
      <c r="H258" s="898" t="str">
        <f t="shared" si="49"/>
        <v>.</v>
      </c>
      <c r="I258" s="896"/>
      <c r="J258" s="896"/>
      <c r="K258" s="899"/>
      <c r="L258" s="899"/>
      <c r="M258" s="900" t="str">
        <f t="shared" si="50"/>
        <v>.</v>
      </c>
      <c r="N258" s="372"/>
      <c r="O258" s="113"/>
      <c r="P258" s="113"/>
      <c r="Q258" s="113"/>
      <c r="R258" s="113"/>
      <c r="S258" s="113"/>
      <c r="T258" s="113"/>
      <c r="U258" s="113"/>
      <c r="V258" s="113"/>
      <c r="W258" s="113"/>
      <c r="X258" s="113"/>
      <c r="Y258" s="113"/>
      <c r="Z258" s="113"/>
      <c r="AA258" s="113"/>
      <c r="AB258" s="113"/>
      <c r="AC258" s="113"/>
      <c r="AD258" s="113"/>
      <c r="AE258" s="113"/>
      <c r="AF258" s="113"/>
      <c r="AG258" s="113"/>
      <c r="AH258" s="113"/>
      <c r="AI258" s="113"/>
      <c r="AJ258" s="113"/>
      <c r="AK258" s="113"/>
      <c r="AL258" s="113"/>
    </row>
    <row r="259" spans="1:38" s="115" customFormat="1" ht="12" x14ac:dyDescent="0.2">
      <c r="A259" s="123"/>
      <c r="B259" s="357"/>
      <c r="C259" s="883" t="s">
        <v>157</v>
      </c>
      <c r="D259" s="1641" t="str">
        <f>IF('WK2 - Notional General Income'!D259="","",'WK2 - Notional General Income'!D259)</f>
        <v/>
      </c>
      <c r="E259" s="896"/>
      <c r="F259" s="897"/>
      <c r="G259" s="896"/>
      <c r="H259" s="898" t="str">
        <f t="shared" si="49"/>
        <v>.</v>
      </c>
      <c r="I259" s="896"/>
      <c r="J259" s="896"/>
      <c r="K259" s="899"/>
      <c r="L259" s="899"/>
      <c r="M259" s="900" t="str">
        <f t="shared" si="50"/>
        <v>.</v>
      </c>
      <c r="N259" s="372"/>
      <c r="O259" s="113"/>
      <c r="P259" s="113"/>
      <c r="Q259" s="113"/>
      <c r="R259" s="113"/>
      <c r="S259" s="113"/>
      <c r="T259" s="113"/>
      <c r="U259" s="113"/>
      <c r="V259" s="113"/>
      <c r="W259" s="113"/>
      <c r="X259" s="113"/>
      <c r="Y259" s="113"/>
      <c r="Z259" s="113"/>
      <c r="AA259" s="113"/>
      <c r="AB259" s="113"/>
      <c r="AC259" s="113"/>
      <c r="AD259" s="113"/>
      <c r="AE259" s="113"/>
      <c r="AF259" s="113"/>
      <c r="AG259" s="113"/>
      <c r="AH259" s="113"/>
      <c r="AI259" s="113"/>
      <c r="AJ259" s="113"/>
      <c r="AK259" s="113"/>
      <c r="AL259" s="113"/>
    </row>
    <row r="260" spans="1:38" s="115" customFormat="1" ht="12" x14ac:dyDescent="0.2">
      <c r="A260" s="123"/>
      <c r="B260" s="357"/>
      <c r="C260" s="883" t="s">
        <v>157</v>
      </c>
      <c r="D260" s="1641" t="str">
        <f>IF('WK2 - Notional General Income'!D260="","",'WK2 - Notional General Income'!D260)</f>
        <v/>
      </c>
      <c r="E260" s="896"/>
      <c r="F260" s="897"/>
      <c r="G260" s="896"/>
      <c r="H260" s="898" t="str">
        <f t="shared" si="49"/>
        <v>.</v>
      </c>
      <c r="I260" s="896"/>
      <c r="J260" s="896"/>
      <c r="K260" s="899"/>
      <c r="L260" s="899"/>
      <c r="M260" s="900" t="str">
        <f t="shared" si="50"/>
        <v>.</v>
      </c>
      <c r="N260" s="372"/>
      <c r="O260" s="113"/>
      <c r="P260" s="113"/>
      <c r="Q260" s="113"/>
      <c r="R260" s="113"/>
      <c r="S260" s="113"/>
      <c r="T260" s="113"/>
      <c r="U260" s="113"/>
      <c r="V260" s="113"/>
      <c r="W260" s="113"/>
      <c r="X260" s="113"/>
      <c r="Y260" s="113"/>
      <c r="Z260" s="113"/>
      <c r="AA260" s="113"/>
      <c r="AB260" s="113"/>
      <c r="AC260" s="113"/>
      <c r="AD260" s="113"/>
      <c r="AE260" s="113"/>
      <c r="AF260" s="113"/>
      <c r="AG260" s="113"/>
      <c r="AH260" s="113"/>
      <c r="AI260" s="113"/>
      <c r="AJ260" s="113"/>
      <c r="AK260" s="113"/>
      <c r="AL260" s="113"/>
    </row>
    <row r="261" spans="1:38" s="115" customFormat="1" ht="12" x14ac:dyDescent="0.2">
      <c r="A261" s="123"/>
      <c r="B261" s="357"/>
      <c r="C261" s="883" t="s">
        <v>157</v>
      </c>
      <c r="D261" s="1641" t="str">
        <f>IF('WK2 - Notional General Income'!D261="","",'WK2 - Notional General Income'!D261)</f>
        <v/>
      </c>
      <c r="E261" s="896"/>
      <c r="F261" s="897"/>
      <c r="G261" s="896"/>
      <c r="H261" s="898" t="str">
        <f t="shared" si="49"/>
        <v>.</v>
      </c>
      <c r="I261" s="896"/>
      <c r="J261" s="896"/>
      <c r="K261" s="899"/>
      <c r="L261" s="899"/>
      <c r="M261" s="900" t="str">
        <f t="shared" si="50"/>
        <v>.</v>
      </c>
      <c r="N261" s="372"/>
      <c r="O261" s="113"/>
      <c r="P261" s="113"/>
      <c r="Q261" s="113"/>
      <c r="R261" s="113"/>
      <c r="S261" s="113"/>
      <c r="T261" s="113"/>
      <c r="U261" s="113"/>
      <c r="V261" s="113"/>
      <c r="W261" s="113"/>
      <c r="X261" s="113"/>
      <c r="Y261" s="113"/>
      <c r="Z261" s="113"/>
      <c r="AA261" s="113"/>
      <c r="AB261" s="113"/>
      <c r="AC261" s="113"/>
      <c r="AD261" s="113"/>
      <c r="AE261" s="113"/>
      <c r="AF261" s="113"/>
      <c r="AG261" s="113"/>
      <c r="AH261" s="113"/>
      <c r="AI261" s="113"/>
      <c r="AJ261" s="113"/>
      <c r="AK261" s="113"/>
      <c r="AL261" s="113"/>
    </row>
    <row r="262" spans="1:38" s="115" customFormat="1" ht="12" x14ac:dyDescent="0.2">
      <c r="A262" s="123"/>
      <c r="B262" s="357"/>
      <c r="C262" s="883" t="s">
        <v>157</v>
      </c>
      <c r="D262" s="1641" t="str">
        <f>IF('WK2 - Notional General Income'!D262="","",'WK2 - Notional General Income'!D262)</f>
        <v/>
      </c>
      <c r="E262" s="896"/>
      <c r="F262" s="897"/>
      <c r="G262" s="896"/>
      <c r="H262" s="898" t="str">
        <f t="shared" si="49"/>
        <v>.</v>
      </c>
      <c r="I262" s="896"/>
      <c r="J262" s="896"/>
      <c r="K262" s="899"/>
      <c r="L262" s="899"/>
      <c r="M262" s="900" t="str">
        <f t="shared" si="50"/>
        <v>.</v>
      </c>
      <c r="N262" s="372"/>
      <c r="O262" s="113"/>
      <c r="P262" s="113"/>
      <c r="Q262" s="113"/>
      <c r="R262" s="113"/>
      <c r="S262" s="113"/>
      <c r="T262" s="113"/>
      <c r="U262" s="113"/>
      <c r="V262" s="113"/>
      <c r="W262" s="113"/>
      <c r="X262" s="113"/>
      <c r="Y262" s="113"/>
      <c r="Z262" s="113"/>
      <c r="AA262" s="113"/>
      <c r="AB262" s="113"/>
      <c r="AC262" s="113"/>
      <c r="AD262" s="113"/>
      <c r="AE262" s="113"/>
      <c r="AF262" s="113"/>
      <c r="AG262" s="113"/>
      <c r="AH262" s="113"/>
      <c r="AI262" s="113"/>
      <c r="AJ262" s="113"/>
      <c r="AK262" s="113"/>
      <c r="AL262" s="113"/>
    </row>
    <row r="263" spans="1:38" s="115" customFormat="1" ht="12" x14ac:dyDescent="0.2">
      <c r="A263" s="123"/>
      <c r="B263" s="357"/>
      <c r="C263" s="883" t="s">
        <v>157</v>
      </c>
      <c r="D263" s="1641" t="str">
        <f>IF('WK2 - Notional General Income'!D263="","",'WK2 - Notional General Income'!D263)</f>
        <v/>
      </c>
      <c r="E263" s="896"/>
      <c r="F263" s="897"/>
      <c r="G263" s="896"/>
      <c r="H263" s="898" t="str">
        <f t="shared" si="49"/>
        <v>.</v>
      </c>
      <c r="I263" s="896"/>
      <c r="J263" s="896"/>
      <c r="K263" s="899"/>
      <c r="L263" s="899"/>
      <c r="M263" s="900" t="str">
        <f t="shared" si="50"/>
        <v>.</v>
      </c>
      <c r="N263" s="372"/>
      <c r="O263" s="113"/>
      <c r="P263" s="113"/>
      <c r="Q263" s="113"/>
      <c r="R263" s="113"/>
      <c r="S263" s="113"/>
      <c r="T263" s="113"/>
      <c r="U263" s="113"/>
      <c r="V263" s="113"/>
      <c r="W263" s="113"/>
      <c r="X263" s="113"/>
      <c r="Y263" s="113"/>
      <c r="Z263" s="113"/>
      <c r="AA263" s="113"/>
      <c r="AB263" s="113"/>
      <c r="AC263" s="113"/>
      <c r="AD263" s="113"/>
      <c r="AE263" s="113"/>
      <c r="AF263" s="113"/>
      <c r="AG263" s="113"/>
      <c r="AH263" s="113"/>
      <c r="AI263" s="113"/>
      <c r="AJ263" s="113"/>
      <c r="AK263" s="113"/>
      <c r="AL263" s="113"/>
    </row>
    <row r="264" spans="1:38" s="115" customFormat="1" ht="12" x14ac:dyDescent="0.2">
      <c r="A264" s="123"/>
      <c r="B264" s="357"/>
      <c r="C264" s="883" t="s">
        <v>157</v>
      </c>
      <c r="D264" s="1641" t="str">
        <f>IF('WK2 - Notional General Income'!D264="","",'WK2 - Notional General Income'!D264)</f>
        <v/>
      </c>
      <c r="E264" s="896"/>
      <c r="F264" s="897"/>
      <c r="G264" s="896"/>
      <c r="H264" s="898" t="str">
        <f t="shared" si="49"/>
        <v>.</v>
      </c>
      <c r="I264" s="896"/>
      <c r="J264" s="896"/>
      <c r="K264" s="899"/>
      <c r="L264" s="899"/>
      <c r="M264" s="900" t="str">
        <f t="shared" si="50"/>
        <v>.</v>
      </c>
      <c r="N264" s="372"/>
      <c r="O264" s="113"/>
      <c r="P264" s="113"/>
      <c r="Q264" s="113"/>
      <c r="R264" s="113"/>
      <c r="S264" s="113"/>
      <c r="T264" s="113"/>
      <c r="U264" s="113"/>
      <c r="V264" s="113"/>
      <c r="W264" s="113"/>
      <c r="X264" s="113"/>
      <c r="Y264" s="113"/>
      <c r="Z264" s="113"/>
      <c r="AA264" s="113"/>
      <c r="AB264" s="113"/>
      <c r="AC264" s="113"/>
      <c r="AD264" s="113"/>
      <c r="AE264" s="113"/>
      <c r="AF264" s="113"/>
      <c r="AG264" s="113"/>
      <c r="AH264" s="113"/>
      <c r="AI264" s="113"/>
      <c r="AJ264" s="113"/>
      <c r="AK264" s="113"/>
      <c r="AL264" s="113"/>
    </row>
    <row r="265" spans="1:38" s="115" customFormat="1" ht="12" x14ac:dyDescent="0.2">
      <c r="A265" s="123"/>
      <c r="B265" s="357"/>
      <c r="C265" s="883" t="s">
        <v>159</v>
      </c>
      <c r="D265" s="1641" t="str">
        <f>IF('WK2 - Notional General Income'!D265="","",'WK2 - Notional General Income'!D265)</f>
        <v>Gosford Parking</v>
      </c>
      <c r="E265" s="896">
        <v>377</v>
      </c>
      <c r="F265" s="897">
        <v>0.13827300000000001</v>
      </c>
      <c r="G265" s="896"/>
      <c r="H265" s="898" t="str">
        <f t="shared" si="49"/>
        <v>.</v>
      </c>
      <c r="I265" s="896"/>
      <c r="J265" s="896"/>
      <c r="K265" s="899">
        <v>163903461</v>
      </c>
      <c r="L265" s="899"/>
      <c r="M265" s="900">
        <f t="shared" si="50"/>
        <v>226634.23262853001</v>
      </c>
      <c r="N265" s="372"/>
      <c r="O265" s="113"/>
      <c r="P265" s="113"/>
      <c r="Q265" s="113"/>
      <c r="R265" s="113"/>
      <c r="S265" s="113"/>
      <c r="T265" s="113"/>
      <c r="U265" s="113"/>
      <c r="V265" s="113"/>
      <c r="W265" s="113"/>
      <c r="X265" s="113"/>
      <c r="Y265" s="113"/>
      <c r="Z265" s="113"/>
      <c r="AA265" s="113"/>
      <c r="AB265" s="113"/>
      <c r="AC265" s="113"/>
      <c r="AD265" s="113"/>
      <c r="AE265" s="113"/>
      <c r="AF265" s="113"/>
      <c r="AG265" s="113"/>
      <c r="AH265" s="113"/>
      <c r="AI265" s="113"/>
      <c r="AJ265" s="113"/>
      <c r="AK265" s="113"/>
      <c r="AL265" s="113"/>
    </row>
    <row r="266" spans="1:38" s="115" customFormat="1" ht="12" x14ac:dyDescent="0.2">
      <c r="A266" s="123"/>
      <c r="B266" s="357"/>
      <c r="C266" s="883" t="s">
        <v>159</v>
      </c>
      <c r="D266" s="1641" t="str">
        <f>IF('WK2 - Notional General Income'!D266="","",'WK2 - Notional General Income'!D266)</f>
        <v>CBD Improvement Rate</v>
      </c>
      <c r="E266" s="896">
        <v>377</v>
      </c>
      <c r="F266" s="897">
        <v>0.36073</v>
      </c>
      <c r="G266" s="896"/>
      <c r="H266" s="898" t="str">
        <f t="shared" si="49"/>
        <v>.</v>
      </c>
      <c r="I266" s="896"/>
      <c r="J266" s="896"/>
      <c r="K266" s="899">
        <v>163903461</v>
      </c>
      <c r="L266" s="899"/>
      <c r="M266" s="900">
        <f t="shared" si="50"/>
        <v>591248.95486529998</v>
      </c>
      <c r="N266" s="372"/>
      <c r="O266" s="113"/>
      <c r="P266" s="113"/>
      <c r="Q266" s="113"/>
      <c r="R266" s="113"/>
      <c r="S266" s="113"/>
      <c r="T266" s="113"/>
      <c r="U266" s="113"/>
      <c r="V266" s="113"/>
      <c r="W266" s="113"/>
      <c r="X266" s="113"/>
      <c r="Y266" s="113"/>
      <c r="Z266" s="113"/>
      <c r="AA266" s="113"/>
      <c r="AB266" s="113"/>
      <c r="AC266" s="113"/>
      <c r="AD266" s="113"/>
      <c r="AE266" s="113"/>
      <c r="AF266" s="113"/>
      <c r="AG266" s="113"/>
      <c r="AH266" s="113"/>
      <c r="AI266" s="113"/>
      <c r="AJ266" s="113"/>
      <c r="AK266" s="113"/>
      <c r="AL266" s="113"/>
    </row>
    <row r="267" spans="1:38" s="115" customFormat="1" ht="12" x14ac:dyDescent="0.2">
      <c r="A267" s="123"/>
      <c r="B267" s="357"/>
      <c r="C267" s="883" t="s">
        <v>159</v>
      </c>
      <c r="D267" s="1641" t="str">
        <f>IF('WK2 - Notional General Income'!D267="","",'WK2 - Notional General Income'!D267)</f>
        <v>Business Tourism Development</v>
      </c>
      <c r="E267" s="896">
        <v>3572</v>
      </c>
      <c r="F267" s="897">
        <v>5.0805999999999997E-2</v>
      </c>
      <c r="G267" s="896"/>
      <c r="H267" s="898" t="str">
        <f t="shared" si="49"/>
        <v>.</v>
      </c>
      <c r="I267" s="896"/>
      <c r="J267" s="896"/>
      <c r="K267" s="899">
        <v>2140118577</v>
      </c>
      <c r="L267" s="899"/>
      <c r="M267" s="900">
        <f t="shared" si="50"/>
        <v>1087308.64423062</v>
      </c>
      <c r="N267" s="372"/>
      <c r="O267" s="113"/>
      <c r="P267" s="113"/>
      <c r="Q267" s="113"/>
      <c r="R267" s="113"/>
      <c r="S267" s="113"/>
      <c r="T267" s="113"/>
      <c r="U267" s="113"/>
      <c r="V267" s="113"/>
      <c r="W267" s="113"/>
      <c r="X267" s="113"/>
      <c r="Y267" s="113"/>
      <c r="Z267" s="113"/>
      <c r="AA267" s="113"/>
      <c r="AB267" s="113"/>
      <c r="AC267" s="113"/>
      <c r="AD267" s="113"/>
      <c r="AE267" s="113"/>
      <c r="AF267" s="113"/>
      <c r="AG267" s="113"/>
      <c r="AH267" s="113"/>
      <c r="AI267" s="113"/>
      <c r="AJ267" s="113"/>
      <c r="AK267" s="113"/>
      <c r="AL267" s="113"/>
    </row>
    <row r="268" spans="1:38" s="115" customFormat="1" ht="12" x14ac:dyDescent="0.2">
      <c r="A268" s="123"/>
      <c r="B268" s="357"/>
      <c r="C268" s="883" t="s">
        <v>159</v>
      </c>
      <c r="D268" s="1641" t="str">
        <f>IF('WK2 - Notional General Income'!D268="","",'WK2 - Notional General Income'!D268)</f>
        <v/>
      </c>
      <c r="E268" s="896"/>
      <c r="F268" s="897"/>
      <c r="G268" s="896"/>
      <c r="H268" s="898" t="str">
        <f t="shared" si="49"/>
        <v>.</v>
      </c>
      <c r="I268" s="896"/>
      <c r="J268" s="896"/>
      <c r="K268" s="899"/>
      <c r="L268" s="899"/>
      <c r="M268" s="900" t="str">
        <f t="shared" si="50"/>
        <v>.</v>
      </c>
      <c r="N268" s="372"/>
      <c r="O268" s="113"/>
      <c r="P268" s="113"/>
      <c r="Q268" s="113"/>
      <c r="R268" s="113"/>
      <c r="S268" s="113"/>
      <c r="T268" s="113"/>
      <c r="U268" s="113"/>
      <c r="V268" s="113"/>
      <c r="W268" s="113"/>
      <c r="X268" s="113"/>
      <c r="Y268" s="113"/>
      <c r="Z268" s="113"/>
      <c r="AA268" s="113"/>
      <c r="AB268" s="113"/>
      <c r="AC268" s="113"/>
      <c r="AD268" s="113"/>
      <c r="AE268" s="113"/>
      <c r="AF268" s="113"/>
      <c r="AG268" s="113"/>
      <c r="AH268" s="113"/>
      <c r="AI268" s="113"/>
      <c r="AJ268" s="113"/>
      <c r="AK268" s="113"/>
      <c r="AL268" s="113"/>
    </row>
    <row r="269" spans="1:38" s="115" customFormat="1" ht="12" x14ac:dyDescent="0.2">
      <c r="A269" s="123"/>
      <c r="B269" s="357"/>
      <c r="C269" s="883" t="s">
        <v>159</v>
      </c>
      <c r="D269" s="1641" t="str">
        <f>IF('WK2 - Notional General Income'!D269="","",'WK2 - Notional General Income'!D269)</f>
        <v/>
      </c>
      <c r="E269" s="896"/>
      <c r="F269" s="897"/>
      <c r="G269" s="896"/>
      <c r="H269" s="898" t="str">
        <f t="shared" si="49"/>
        <v>.</v>
      </c>
      <c r="I269" s="896"/>
      <c r="J269" s="896"/>
      <c r="K269" s="899"/>
      <c r="L269" s="899"/>
      <c r="M269" s="900" t="str">
        <f t="shared" si="50"/>
        <v>.</v>
      </c>
      <c r="N269" s="372"/>
      <c r="O269" s="113"/>
      <c r="P269" s="113"/>
      <c r="Q269" s="113"/>
      <c r="R269" s="113"/>
      <c r="S269" s="113"/>
      <c r="T269" s="113"/>
      <c r="U269" s="113"/>
      <c r="V269" s="113"/>
      <c r="W269" s="113"/>
      <c r="X269" s="113"/>
      <c r="Y269" s="113"/>
      <c r="Z269" s="113"/>
      <c r="AA269" s="113"/>
      <c r="AB269" s="113"/>
      <c r="AC269" s="113"/>
      <c r="AD269" s="113"/>
      <c r="AE269" s="113"/>
      <c r="AF269" s="113"/>
      <c r="AG269" s="113"/>
      <c r="AH269" s="113"/>
      <c r="AI269" s="113"/>
      <c r="AJ269" s="113"/>
      <c r="AK269" s="113"/>
      <c r="AL269" s="113"/>
    </row>
    <row r="270" spans="1:38" s="115" customFormat="1" ht="12" x14ac:dyDescent="0.2">
      <c r="A270" s="123"/>
      <c r="B270" s="357"/>
      <c r="C270" s="883" t="s">
        <v>159</v>
      </c>
      <c r="D270" s="1641" t="str">
        <f>IF('WK2 - Notional General Income'!D270="","",'WK2 - Notional General Income'!D270)</f>
        <v/>
      </c>
      <c r="E270" s="896"/>
      <c r="F270" s="897"/>
      <c r="G270" s="896"/>
      <c r="H270" s="898" t="str">
        <f t="shared" si="49"/>
        <v>.</v>
      </c>
      <c r="I270" s="896"/>
      <c r="J270" s="896"/>
      <c r="K270" s="899"/>
      <c r="L270" s="899"/>
      <c r="M270" s="900" t="str">
        <f t="shared" si="50"/>
        <v>.</v>
      </c>
      <c r="N270" s="372"/>
      <c r="O270" s="113"/>
      <c r="P270" s="113"/>
      <c r="Q270" s="113"/>
      <c r="R270" s="113"/>
      <c r="S270" s="113"/>
      <c r="T270" s="113"/>
      <c r="U270" s="113"/>
      <c r="V270" s="113"/>
      <c r="W270" s="113"/>
      <c r="X270" s="113"/>
      <c r="Y270" s="113"/>
      <c r="Z270" s="113"/>
      <c r="AA270" s="113"/>
      <c r="AB270" s="113"/>
      <c r="AC270" s="113"/>
      <c r="AD270" s="113"/>
      <c r="AE270" s="113"/>
      <c r="AF270" s="113"/>
      <c r="AG270" s="113"/>
      <c r="AH270" s="113"/>
      <c r="AI270" s="113"/>
      <c r="AJ270" s="113"/>
      <c r="AK270" s="113"/>
      <c r="AL270" s="113"/>
    </row>
    <row r="271" spans="1:38" s="115" customFormat="1" ht="12" x14ac:dyDescent="0.2">
      <c r="A271" s="123"/>
      <c r="B271" s="357"/>
      <c r="C271" s="883" t="s">
        <v>159</v>
      </c>
      <c r="D271" s="1641" t="str">
        <f>IF('WK2 - Notional General Income'!D271="","",'WK2 - Notional General Income'!D271)</f>
        <v/>
      </c>
      <c r="E271" s="896"/>
      <c r="F271" s="897"/>
      <c r="G271" s="896"/>
      <c r="H271" s="898" t="str">
        <f t="shared" si="49"/>
        <v>.</v>
      </c>
      <c r="I271" s="896"/>
      <c r="J271" s="896"/>
      <c r="K271" s="899"/>
      <c r="L271" s="899"/>
      <c r="M271" s="900" t="str">
        <f t="shared" si="50"/>
        <v>.</v>
      </c>
      <c r="N271" s="372"/>
      <c r="O271" s="113"/>
      <c r="P271" s="113"/>
      <c r="Q271" s="113"/>
      <c r="R271" s="113"/>
      <c r="S271" s="113"/>
      <c r="T271" s="113"/>
      <c r="U271" s="113"/>
      <c r="V271" s="113"/>
      <c r="W271" s="113"/>
      <c r="X271" s="113"/>
      <c r="Y271" s="113"/>
      <c r="Z271" s="113"/>
      <c r="AA271" s="113"/>
      <c r="AB271" s="113"/>
      <c r="AC271" s="113"/>
      <c r="AD271" s="113"/>
      <c r="AE271" s="113"/>
      <c r="AF271" s="113"/>
      <c r="AG271" s="113"/>
      <c r="AH271" s="113"/>
      <c r="AI271" s="113"/>
      <c r="AJ271" s="113"/>
      <c r="AK271" s="113"/>
      <c r="AL271" s="113"/>
    </row>
    <row r="272" spans="1:38" s="115" customFormat="1" ht="12" x14ac:dyDescent="0.2">
      <c r="A272" s="123"/>
      <c r="B272" s="357"/>
      <c r="C272" s="883" t="s">
        <v>159</v>
      </c>
      <c r="D272" s="1641" t="str">
        <f>IF('WK2 - Notional General Income'!D272="","",'WK2 - Notional General Income'!D272)</f>
        <v/>
      </c>
      <c r="E272" s="896"/>
      <c r="F272" s="897"/>
      <c r="G272" s="896"/>
      <c r="H272" s="898" t="str">
        <f t="shared" si="49"/>
        <v>.</v>
      </c>
      <c r="I272" s="896"/>
      <c r="J272" s="896"/>
      <c r="K272" s="899"/>
      <c r="L272" s="899"/>
      <c r="M272" s="900" t="str">
        <f t="shared" si="50"/>
        <v>.</v>
      </c>
      <c r="N272" s="372"/>
      <c r="O272" s="113"/>
      <c r="P272" s="113"/>
      <c r="Q272" s="113"/>
      <c r="R272" s="113"/>
      <c r="S272" s="113"/>
      <c r="T272" s="113"/>
      <c r="U272" s="113"/>
      <c r="V272" s="113"/>
      <c r="W272" s="113"/>
      <c r="X272" s="113"/>
      <c r="Y272" s="113"/>
      <c r="Z272" s="113"/>
      <c r="AA272" s="113"/>
      <c r="AB272" s="113"/>
      <c r="AC272" s="113"/>
      <c r="AD272" s="113"/>
      <c r="AE272" s="113"/>
      <c r="AF272" s="113"/>
      <c r="AG272" s="113"/>
      <c r="AH272" s="113"/>
      <c r="AI272" s="113"/>
      <c r="AJ272" s="113"/>
      <c r="AK272" s="113"/>
      <c r="AL272" s="113"/>
    </row>
    <row r="273" spans="1:38" s="115" customFormat="1" ht="12" x14ac:dyDescent="0.2">
      <c r="A273" s="123"/>
      <c r="B273" s="357"/>
      <c r="C273" s="883" t="s">
        <v>159</v>
      </c>
      <c r="D273" s="1641" t="str">
        <f>IF('WK2 - Notional General Income'!D273="","",'WK2 - Notional General Income'!D273)</f>
        <v/>
      </c>
      <c r="E273" s="896"/>
      <c r="F273" s="897"/>
      <c r="G273" s="896"/>
      <c r="H273" s="898" t="str">
        <f t="shared" si="49"/>
        <v>.</v>
      </c>
      <c r="I273" s="896"/>
      <c r="J273" s="896"/>
      <c r="K273" s="899"/>
      <c r="L273" s="899"/>
      <c r="M273" s="900" t="str">
        <f t="shared" si="50"/>
        <v>.</v>
      </c>
      <c r="N273" s="372"/>
      <c r="O273" s="113"/>
      <c r="P273" s="113"/>
      <c r="Q273" s="113"/>
      <c r="R273" s="113"/>
      <c r="S273" s="113"/>
      <c r="T273" s="113"/>
      <c r="U273" s="113"/>
      <c r="V273" s="113"/>
      <c r="W273" s="113"/>
      <c r="X273" s="113"/>
      <c r="Y273" s="113"/>
      <c r="Z273" s="113"/>
      <c r="AA273" s="113"/>
      <c r="AB273" s="113"/>
      <c r="AC273" s="113"/>
      <c r="AD273" s="113"/>
      <c r="AE273" s="113"/>
      <c r="AF273" s="113"/>
      <c r="AG273" s="113"/>
      <c r="AH273" s="113"/>
      <c r="AI273" s="113"/>
      <c r="AJ273" s="113"/>
      <c r="AK273" s="113"/>
      <c r="AL273" s="113"/>
    </row>
    <row r="274" spans="1:38" s="115" customFormat="1" ht="12" x14ac:dyDescent="0.2">
      <c r="A274" s="123"/>
      <c r="B274" s="357"/>
      <c r="C274" s="883" t="s">
        <v>159</v>
      </c>
      <c r="D274" s="1641" t="str">
        <f>IF('WK2 - Notional General Income'!D274="","",'WK2 - Notional General Income'!D274)</f>
        <v/>
      </c>
      <c r="E274" s="896"/>
      <c r="F274" s="897"/>
      <c r="G274" s="896"/>
      <c r="H274" s="898" t="str">
        <f t="shared" si="49"/>
        <v>.</v>
      </c>
      <c r="I274" s="896"/>
      <c r="J274" s="896"/>
      <c r="K274" s="899"/>
      <c r="L274" s="899"/>
      <c r="M274" s="900" t="str">
        <f t="shared" si="50"/>
        <v>.</v>
      </c>
      <c r="N274" s="372"/>
      <c r="O274" s="113"/>
      <c r="P274" s="113"/>
      <c r="Q274" s="113"/>
      <c r="R274" s="113"/>
      <c r="S274" s="113"/>
      <c r="T274" s="113"/>
      <c r="U274" s="113"/>
      <c r="V274" s="113"/>
      <c r="W274" s="113"/>
      <c r="X274" s="113"/>
      <c r="Y274" s="113"/>
      <c r="Z274" s="113"/>
      <c r="AA274" s="113"/>
      <c r="AB274" s="113"/>
      <c r="AC274" s="113"/>
      <c r="AD274" s="113"/>
      <c r="AE274" s="113"/>
      <c r="AF274" s="113"/>
      <c r="AG274" s="113"/>
      <c r="AH274" s="113"/>
      <c r="AI274" s="113"/>
      <c r="AJ274" s="113"/>
      <c r="AK274" s="113"/>
      <c r="AL274" s="113"/>
    </row>
    <row r="275" spans="1:38" s="115" customFormat="1" ht="12" x14ac:dyDescent="0.2">
      <c r="A275" s="123"/>
      <c r="B275" s="357"/>
      <c r="C275" s="883" t="s">
        <v>159</v>
      </c>
      <c r="D275" s="1641" t="str">
        <f>IF('WK2 - Notional General Income'!D275="","",'WK2 - Notional General Income'!D275)</f>
        <v/>
      </c>
      <c r="E275" s="896"/>
      <c r="F275" s="897"/>
      <c r="G275" s="896"/>
      <c r="H275" s="898" t="str">
        <f t="shared" si="49"/>
        <v>.</v>
      </c>
      <c r="I275" s="896"/>
      <c r="J275" s="896"/>
      <c r="K275" s="899"/>
      <c r="L275" s="899"/>
      <c r="M275" s="900" t="str">
        <f t="shared" si="50"/>
        <v>.</v>
      </c>
      <c r="N275" s="372"/>
      <c r="O275" s="113"/>
      <c r="P275" s="113"/>
      <c r="Q275" s="113"/>
      <c r="R275" s="113"/>
      <c r="S275" s="113"/>
      <c r="T275" s="113"/>
      <c r="U275" s="113"/>
      <c r="V275" s="113"/>
      <c r="W275" s="113"/>
      <c r="X275" s="113"/>
      <c r="Y275" s="113"/>
      <c r="Z275" s="113"/>
      <c r="AA275" s="113"/>
      <c r="AB275" s="113"/>
      <c r="AC275" s="113"/>
      <c r="AD275" s="113"/>
      <c r="AE275" s="113"/>
      <c r="AF275" s="113"/>
      <c r="AG275" s="113"/>
      <c r="AH275" s="113"/>
      <c r="AI275" s="113"/>
      <c r="AJ275" s="113"/>
      <c r="AK275" s="113"/>
      <c r="AL275" s="113"/>
    </row>
    <row r="276" spans="1:38" s="115" customFormat="1" ht="12" x14ac:dyDescent="0.2">
      <c r="A276" s="123"/>
      <c r="B276" s="357"/>
      <c r="C276" s="883" t="s">
        <v>159</v>
      </c>
      <c r="D276" s="1641" t="str">
        <f>IF('WK2 - Notional General Income'!D276="","",'WK2 - Notional General Income'!D276)</f>
        <v/>
      </c>
      <c r="E276" s="896"/>
      <c r="F276" s="897"/>
      <c r="G276" s="896"/>
      <c r="H276" s="898" t="str">
        <f t="shared" si="49"/>
        <v>.</v>
      </c>
      <c r="I276" s="896"/>
      <c r="J276" s="896"/>
      <c r="K276" s="899"/>
      <c r="L276" s="899"/>
      <c r="M276" s="900" t="str">
        <f t="shared" si="50"/>
        <v>.</v>
      </c>
      <c r="N276" s="372"/>
      <c r="O276" s="113"/>
      <c r="P276" s="113"/>
      <c r="Q276" s="113"/>
      <c r="R276" s="113"/>
      <c r="S276" s="113"/>
      <c r="T276" s="113"/>
      <c r="U276" s="113"/>
      <c r="V276" s="113"/>
      <c r="W276" s="113"/>
      <c r="X276" s="113"/>
      <c r="Y276" s="113"/>
      <c r="Z276" s="113"/>
      <c r="AA276" s="113"/>
      <c r="AB276" s="113"/>
      <c r="AC276" s="113"/>
      <c r="AD276" s="113"/>
      <c r="AE276" s="113"/>
      <c r="AF276" s="113"/>
      <c r="AG276" s="113"/>
      <c r="AH276" s="113"/>
      <c r="AI276" s="113"/>
      <c r="AJ276" s="113"/>
      <c r="AK276" s="113"/>
      <c r="AL276" s="113"/>
    </row>
    <row r="277" spans="1:38" s="115" customFormat="1" ht="12" x14ac:dyDescent="0.2">
      <c r="A277" s="123"/>
      <c r="B277" s="357"/>
      <c r="C277" s="883" t="s">
        <v>159</v>
      </c>
      <c r="D277" s="1641" t="str">
        <f>IF('WK2 - Notional General Income'!D277="","",'WK2 - Notional General Income'!D277)</f>
        <v/>
      </c>
      <c r="E277" s="896"/>
      <c r="F277" s="897"/>
      <c r="G277" s="896"/>
      <c r="H277" s="898" t="str">
        <f t="shared" si="49"/>
        <v>.</v>
      </c>
      <c r="I277" s="896"/>
      <c r="J277" s="896"/>
      <c r="K277" s="899"/>
      <c r="L277" s="899"/>
      <c r="M277" s="900" t="str">
        <f t="shared" si="50"/>
        <v>.</v>
      </c>
      <c r="N277" s="372"/>
      <c r="O277" s="113"/>
      <c r="P277" s="113"/>
      <c r="Q277" s="113"/>
      <c r="R277" s="113"/>
      <c r="S277" s="113"/>
      <c r="T277" s="113"/>
      <c r="U277" s="113"/>
      <c r="V277" s="113"/>
      <c r="W277" s="113"/>
      <c r="X277" s="113"/>
      <c r="Y277" s="113"/>
      <c r="Z277" s="113"/>
      <c r="AA277" s="113"/>
      <c r="AB277" s="113"/>
      <c r="AC277" s="113"/>
      <c r="AD277" s="113"/>
      <c r="AE277" s="113"/>
      <c r="AF277" s="113"/>
      <c r="AG277" s="113"/>
      <c r="AH277" s="113"/>
      <c r="AI277" s="113"/>
      <c r="AJ277" s="113"/>
      <c r="AK277" s="113"/>
      <c r="AL277" s="113"/>
    </row>
    <row r="278" spans="1:38" s="115" customFormat="1" ht="12" x14ac:dyDescent="0.2">
      <c r="A278" s="123"/>
      <c r="B278" s="357"/>
      <c r="C278" s="883" t="s">
        <v>159</v>
      </c>
      <c r="D278" s="1641" t="str">
        <f>IF('WK2 - Notional General Income'!D278="","",'WK2 - Notional General Income'!D278)</f>
        <v/>
      </c>
      <c r="E278" s="896"/>
      <c r="F278" s="897"/>
      <c r="G278" s="896"/>
      <c r="H278" s="898" t="str">
        <f t="shared" si="49"/>
        <v>.</v>
      </c>
      <c r="I278" s="896"/>
      <c r="J278" s="896"/>
      <c r="K278" s="899"/>
      <c r="L278" s="899"/>
      <c r="M278" s="900" t="str">
        <f t="shared" si="50"/>
        <v>.</v>
      </c>
      <c r="N278" s="372"/>
      <c r="O278" s="113"/>
      <c r="P278" s="113"/>
      <c r="Q278" s="113"/>
      <c r="R278" s="113"/>
      <c r="S278" s="113"/>
      <c r="T278" s="113"/>
      <c r="U278" s="113"/>
      <c r="V278" s="113"/>
      <c r="W278" s="113"/>
      <c r="X278" s="113"/>
      <c r="Y278" s="113"/>
      <c r="Z278" s="113"/>
      <c r="AA278" s="113"/>
      <c r="AB278" s="113"/>
      <c r="AC278" s="113"/>
      <c r="AD278" s="113"/>
      <c r="AE278" s="113"/>
      <c r="AF278" s="113"/>
      <c r="AG278" s="113"/>
      <c r="AH278" s="113"/>
      <c r="AI278" s="113"/>
      <c r="AJ278" s="113"/>
      <c r="AK278" s="113"/>
      <c r="AL278" s="113"/>
    </row>
    <row r="279" spans="1:38" s="115" customFormat="1" ht="12" x14ac:dyDescent="0.2">
      <c r="A279" s="123"/>
      <c r="B279" s="357"/>
      <c r="C279" s="883" t="s">
        <v>159</v>
      </c>
      <c r="D279" s="1641" t="str">
        <f>IF('WK2 - Notional General Income'!D279="","",'WK2 - Notional General Income'!D279)</f>
        <v/>
      </c>
      <c r="E279" s="896"/>
      <c r="F279" s="897"/>
      <c r="G279" s="896"/>
      <c r="H279" s="898" t="str">
        <f t="shared" si="49"/>
        <v>.</v>
      </c>
      <c r="I279" s="896"/>
      <c r="J279" s="896"/>
      <c r="K279" s="899"/>
      <c r="L279" s="899"/>
      <c r="M279" s="900" t="str">
        <f t="shared" si="50"/>
        <v>.</v>
      </c>
      <c r="N279" s="372"/>
      <c r="O279" s="113"/>
      <c r="P279" s="113"/>
      <c r="Q279" s="113"/>
      <c r="R279" s="113"/>
      <c r="S279" s="113"/>
      <c r="T279" s="113"/>
      <c r="U279" s="113"/>
      <c r="V279" s="113"/>
      <c r="W279" s="113"/>
      <c r="X279" s="113"/>
      <c r="Y279" s="113"/>
      <c r="Z279" s="113"/>
      <c r="AA279" s="113"/>
      <c r="AB279" s="113"/>
      <c r="AC279" s="113"/>
      <c r="AD279" s="113"/>
      <c r="AE279" s="113"/>
      <c r="AF279" s="113"/>
      <c r="AG279" s="113"/>
      <c r="AH279" s="113"/>
      <c r="AI279" s="113"/>
      <c r="AJ279" s="113"/>
      <c r="AK279" s="113"/>
      <c r="AL279" s="113"/>
    </row>
    <row r="280" spans="1:38" s="115" customFormat="1" ht="12" x14ac:dyDescent="0.2">
      <c r="A280" s="123"/>
      <c r="B280" s="357"/>
      <c r="C280" s="883" t="s">
        <v>159</v>
      </c>
      <c r="D280" s="1641" t="str">
        <f>IF('WK2 - Notional General Income'!D280="","",'WK2 - Notional General Income'!D280)</f>
        <v/>
      </c>
      <c r="E280" s="896"/>
      <c r="F280" s="897"/>
      <c r="G280" s="896"/>
      <c r="H280" s="898" t="str">
        <f t="shared" si="49"/>
        <v>.</v>
      </c>
      <c r="I280" s="896"/>
      <c r="J280" s="896"/>
      <c r="K280" s="899"/>
      <c r="L280" s="899"/>
      <c r="M280" s="900" t="str">
        <f t="shared" si="50"/>
        <v>.</v>
      </c>
      <c r="N280" s="372"/>
      <c r="O280" s="113"/>
      <c r="P280" s="113"/>
      <c r="Q280" s="113"/>
      <c r="R280" s="113"/>
      <c r="S280" s="113"/>
      <c r="T280" s="113"/>
      <c r="U280" s="113"/>
      <c r="V280" s="113"/>
      <c r="W280" s="113"/>
      <c r="X280" s="113"/>
      <c r="Y280" s="113"/>
      <c r="Z280" s="113"/>
      <c r="AA280" s="113"/>
      <c r="AB280" s="113"/>
      <c r="AC280" s="113"/>
      <c r="AD280" s="113"/>
      <c r="AE280" s="113"/>
      <c r="AF280" s="113"/>
      <c r="AG280" s="113"/>
      <c r="AH280" s="113"/>
      <c r="AI280" s="113"/>
      <c r="AJ280" s="113"/>
      <c r="AK280" s="113"/>
      <c r="AL280" s="113"/>
    </row>
    <row r="281" spans="1:38" s="115" customFormat="1" ht="12" x14ac:dyDescent="0.2">
      <c r="A281" s="123"/>
      <c r="B281" s="357"/>
      <c r="C281" s="883" t="s">
        <v>159</v>
      </c>
      <c r="D281" s="1641" t="str">
        <f>IF('WK2 - Notional General Income'!D281="","",'WK2 - Notional General Income'!D281)</f>
        <v/>
      </c>
      <c r="E281" s="896"/>
      <c r="F281" s="897"/>
      <c r="G281" s="896"/>
      <c r="H281" s="898" t="str">
        <f t="shared" si="49"/>
        <v>.</v>
      </c>
      <c r="I281" s="896"/>
      <c r="J281" s="896"/>
      <c r="K281" s="899"/>
      <c r="L281" s="899"/>
      <c r="M281" s="900" t="str">
        <f t="shared" si="50"/>
        <v>.</v>
      </c>
      <c r="N281" s="372"/>
      <c r="O281" s="113"/>
      <c r="P281" s="113"/>
      <c r="Q281" s="113"/>
      <c r="R281" s="113"/>
      <c r="S281" s="113"/>
      <c r="T281" s="113"/>
      <c r="U281" s="113"/>
      <c r="V281" s="113"/>
      <c r="W281" s="113"/>
      <c r="X281" s="113"/>
      <c r="Y281" s="113"/>
      <c r="Z281" s="113"/>
      <c r="AA281" s="113"/>
      <c r="AB281" s="113"/>
      <c r="AC281" s="113"/>
      <c r="AD281" s="113"/>
      <c r="AE281" s="113"/>
      <c r="AF281" s="113"/>
      <c r="AG281" s="113"/>
      <c r="AH281" s="113"/>
      <c r="AI281" s="113"/>
      <c r="AJ281" s="113"/>
      <c r="AK281" s="113"/>
      <c r="AL281" s="113"/>
    </row>
    <row r="282" spans="1:38" s="115" customFormat="1" ht="12" x14ac:dyDescent="0.2">
      <c r="A282" s="123"/>
      <c r="B282" s="357"/>
      <c r="C282" s="883" t="s">
        <v>159</v>
      </c>
      <c r="D282" s="1641" t="str">
        <f>IF('WK2 - Notional General Income'!D282="","",'WK2 - Notional General Income'!D282)</f>
        <v/>
      </c>
      <c r="E282" s="896"/>
      <c r="F282" s="897"/>
      <c r="G282" s="896"/>
      <c r="H282" s="898" t="str">
        <f t="shared" si="49"/>
        <v>.</v>
      </c>
      <c r="I282" s="896"/>
      <c r="J282" s="896"/>
      <c r="K282" s="899"/>
      <c r="L282" s="899"/>
      <c r="M282" s="900" t="str">
        <f t="shared" si="50"/>
        <v>.</v>
      </c>
      <c r="N282" s="372"/>
      <c r="O282" s="113"/>
      <c r="P282" s="113"/>
      <c r="Q282" s="113"/>
      <c r="R282" s="113"/>
      <c r="S282" s="113"/>
      <c r="T282" s="113"/>
      <c r="U282" s="113"/>
      <c r="V282" s="113"/>
      <c r="W282" s="113"/>
      <c r="X282" s="113"/>
      <c r="Y282" s="113"/>
      <c r="Z282" s="113"/>
      <c r="AA282" s="113"/>
      <c r="AB282" s="113"/>
      <c r="AC282" s="113"/>
      <c r="AD282" s="113"/>
      <c r="AE282" s="113"/>
      <c r="AF282" s="113"/>
      <c r="AG282" s="113"/>
      <c r="AH282" s="113"/>
      <c r="AI282" s="113"/>
      <c r="AJ282" s="113"/>
      <c r="AK282" s="113"/>
      <c r="AL282" s="113"/>
    </row>
    <row r="283" spans="1:38" s="115" customFormat="1" ht="12" x14ac:dyDescent="0.2">
      <c r="A283" s="123"/>
      <c r="B283" s="357"/>
      <c r="C283" s="883" t="s">
        <v>159</v>
      </c>
      <c r="D283" s="1641" t="str">
        <f>IF('WK2 - Notional General Income'!D283="","",'WK2 - Notional General Income'!D283)</f>
        <v/>
      </c>
      <c r="E283" s="896"/>
      <c r="F283" s="897"/>
      <c r="G283" s="896"/>
      <c r="H283" s="898" t="str">
        <f t="shared" si="49"/>
        <v>.</v>
      </c>
      <c r="I283" s="896"/>
      <c r="J283" s="896"/>
      <c r="K283" s="899"/>
      <c r="L283" s="899"/>
      <c r="M283" s="900" t="str">
        <f t="shared" si="50"/>
        <v>.</v>
      </c>
      <c r="N283" s="372"/>
      <c r="O283" s="113"/>
      <c r="P283" s="113"/>
      <c r="Q283" s="113"/>
      <c r="R283" s="113"/>
      <c r="S283" s="113"/>
      <c r="T283" s="113"/>
      <c r="U283" s="113"/>
      <c r="V283" s="113"/>
      <c r="W283" s="113"/>
      <c r="X283" s="113"/>
      <c r="Y283" s="113"/>
      <c r="Z283" s="113"/>
      <c r="AA283" s="113"/>
      <c r="AB283" s="113"/>
      <c r="AC283" s="113"/>
      <c r="AD283" s="113"/>
      <c r="AE283" s="113"/>
      <c r="AF283" s="113"/>
      <c r="AG283" s="113"/>
      <c r="AH283" s="113"/>
      <c r="AI283" s="113"/>
      <c r="AJ283" s="113"/>
      <c r="AK283" s="113"/>
      <c r="AL283" s="113"/>
    </row>
    <row r="284" spans="1:38" s="115" customFormat="1" ht="12" x14ac:dyDescent="0.2">
      <c r="A284" s="123"/>
      <c r="B284" s="357"/>
      <c r="C284" s="883" t="s">
        <v>159</v>
      </c>
      <c r="D284" s="1641" t="str">
        <f>IF('WK2 - Notional General Income'!D284="","",'WK2 - Notional General Income'!D284)</f>
        <v/>
      </c>
      <c r="E284" s="896"/>
      <c r="F284" s="897"/>
      <c r="G284" s="896"/>
      <c r="H284" s="898" t="str">
        <f t="shared" si="49"/>
        <v>.</v>
      </c>
      <c r="I284" s="896"/>
      <c r="J284" s="896"/>
      <c r="K284" s="899"/>
      <c r="L284" s="899"/>
      <c r="M284" s="900" t="str">
        <f t="shared" si="50"/>
        <v>.</v>
      </c>
      <c r="N284" s="372"/>
      <c r="O284" s="113"/>
      <c r="P284" s="113"/>
      <c r="Q284" s="113"/>
      <c r="R284" s="113"/>
      <c r="S284" s="113"/>
      <c r="T284" s="113"/>
      <c r="U284" s="113"/>
      <c r="V284" s="113"/>
      <c r="W284" s="113"/>
      <c r="X284" s="113"/>
      <c r="Y284" s="113"/>
      <c r="Z284" s="113"/>
      <c r="AA284" s="113"/>
      <c r="AB284" s="113"/>
      <c r="AC284" s="113"/>
      <c r="AD284" s="113"/>
      <c r="AE284" s="113"/>
      <c r="AF284" s="113"/>
      <c r="AG284" s="113"/>
      <c r="AH284" s="113"/>
      <c r="AI284" s="113"/>
      <c r="AJ284" s="113"/>
      <c r="AK284" s="113"/>
      <c r="AL284" s="113"/>
    </row>
    <row r="285" spans="1:38" s="115" customFormat="1" ht="12" x14ac:dyDescent="0.2">
      <c r="A285" s="123"/>
      <c r="B285" s="357"/>
      <c r="C285" s="883" t="s">
        <v>156</v>
      </c>
      <c r="D285" s="1641" t="str">
        <f>IF('WK2 - Notional General Income'!D285="","",'WK2 - Notional General Income'!D285)</f>
        <v/>
      </c>
      <c r="E285" s="896"/>
      <c r="F285" s="897"/>
      <c r="G285" s="896"/>
      <c r="H285" s="898" t="str">
        <f t="shared" si="49"/>
        <v>.</v>
      </c>
      <c r="I285" s="896"/>
      <c r="J285" s="896"/>
      <c r="K285" s="899"/>
      <c r="L285" s="899"/>
      <c r="M285" s="900" t="str">
        <f t="shared" si="50"/>
        <v>.</v>
      </c>
      <c r="N285" s="372"/>
      <c r="O285" s="113"/>
      <c r="P285" s="113"/>
      <c r="Q285" s="113"/>
      <c r="R285" s="113"/>
      <c r="S285" s="113"/>
      <c r="T285" s="113"/>
      <c r="U285" s="113"/>
      <c r="V285" s="113"/>
      <c r="W285" s="113"/>
      <c r="X285" s="113"/>
      <c r="Y285" s="113"/>
      <c r="Z285" s="113"/>
      <c r="AA285" s="113"/>
      <c r="AB285" s="113"/>
      <c r="AC285" s="113"/>
      <c r="AD285" s="113"/>
      <c r="AE285" s="113"/>
      <c r="AF285" s="113"/>
      <c r="AG285" s="113"/>
      <c r="AH285" s="113"/>
      <c r="AI285" s="113"/>
      <c r="AJ285" s="113"/>
      <c r="AK285" s="113"/>
      <c r="AL285" s="113"/>
    </row>
    <row r="286" spans="1:38" s="115" customFormat="1" ht="12" x14ac:dyDescent="0.2">
      <c r="A286" s="123"/>
      <c r="B286" s="357"/>
      <c r="C286" s="883" t="s">
        <v>156</v>
      </c>
      <c r="D286" s="1641" t="str">
        <f>IF('WK2 - Notional General Income'!D286="","",'WK2 - Notional General Income'!D286)</f>
        <v/>
      </c>
      <c r="E286" s="896"/>
      <c r="F286" s="897"/>
      <c r="G286" s="896"/>
      <c r="H286" s="898" t="str">
        <f t="shared" si="49"/>
        <v>.</v>
      </c>
      <c r="I286" s="896"/>
      <c r="J286" s="896"/>
      <c r="K286" s="899"/>
      <c r="L286" s="899"/>
      <c r="M286" s="900" t="str">
        <f t="shared" si="50"/>
        <v>.</v>
      </c>
      <c r="N286" s="372"/>
      <c r="O286" s="113"/>
      <c r="P286" s="113"/>
      <c r="Q286" s="113"/>
      <c r="R286" s="113"/>
      <c r="S286" s="113"/>
      <c r="T286" s="113"/>
      <c r="U286" s="113"/>
      <c r="V286" s="113"/>
      <c r="W286" s="113"/>
      <c r="X286" s="113"/>
      <c r="Y286" s="113"/>
      <c r="Z286" s="113"/>
      <c r="AA286" s="113"/>
      <c r="AB286" s="113"/>
      <c r="AC286" s="113"/>
      <c r="AD286" s="113"/>
      <c r="AE286" s="113"/>
      <c r="AF286" s="113"/>
      <c r="AG286" s="113"/>
      <c r="AH286" s="113"/>
      <c r="AI286" s="113"/>
      <c r="AJ286" s="113"/>
      <c r="AK286" s="113"/>
      <c r="AL286" s="113"/>
    </row>
    <row r="287" spans="1:38" s="115" customFormat="1" ht="12" x14ac:dyDescent="0.2">
      <c r="A287" s="123"/>
      <c r="B287" s="357"/>
      <c r="C287" s="883" t="s">
        <v>156</v>
      </c>
      <c r="D287" s="1641" t="str">
        <f>IF('WK2 - Notional General Income'!D287="","",'WK2 - Notional General Income'!D287)</f>
        <v/>
      </c>
      <c r="E287" s="896"/>
      <c r="F287" s="897"/>
      <c r="G287" s="896"/>
      <c r="H287" s="898" t="str">
        <f t="shared" ref="H287:H304" si="51">IF(G287="",".",E287*G287/M287)</f>
        <v>.</v>
      </c>
      <c r="I287" s="896"/>
      <c r="J287" s="896"/>
      <c r="K287" s="899"/>
      <c r="L287" s="899"/>
      <c r="M287" s="900" t="str">
        <f t="shared" ref="M287:M304" si="52">IF(E287="",".",IF(G287&lt;&gt;"",G287*E287+K287*(F287/100),(K287-L287)*(F287/100)+I287*J287))</f>
        <v>.</v>
      </c>
      <c r="N287" s="372"/>
      <c r="O287" s="113"/>
      <c r="P287" s="113"/>
      <c r="Q287" s="113"/>
      <c r="R287" s="113"/>
      <c r="S287" s="113"/>
      <c r="T287" s="113"/>
      <c r="U287" s="113"/>
      <c r="V287" s="113"/>
      <c r="W287" s="113"/>
      <c r="X287" s="113"/>
      <c r="Y287" s="113"/>
      <c r="Z287" s="113"/>
      <c r="AA287" s="113"/>
      <c r="AB287" s="113"/>
      <c r="AC287" s="113"/>
      <c r="AD287" s="113"/>
      <c r="AE287" s="113"/>
      <c r="AF287" s="113"/>
      <c r="AG287" s="113"/>
      <c r="AH287" s="113"/>
      <c r="AI287" s="113"/>
      <c r="AJ287" s="113"/>
      <c r="AK287" s="113"/>
      <c r="AL287" s="113"/>
    </row>
    <row r="288" spans="1:38" s="115" customFormat="1" ht="12" x14ac:dyDescent="0.2">
      <c r="A288" s="123"/>
      <c r="B288" s="357"/>
      <c r="C288" s="883" t="s">
        <v>156</v>
      </c>
      <c r="D288" s="1641" t="str">
        <f>IF('WK2 - Notional General Income'!D288="","",'WK2 - Notional General Income'!D288)</f>
        <v/>
      </c>
      <c r="E288" s="896"/>
      <c r="F288" s="897"/>
      <c r="G288" s="896"/>
      <c r="H288" s="898" t="str">
        <f t="shared" si="51"/>
        <v>.</v>
      </c>
      <c r="I288" s="896"/>
      <c r="J288" s="896"/>
      <c r="K288" s="899"/>
      <c r="L288" s="899"/>
      <c r="M288" s="900" t="str">
        <f t="shared" si="52"/>
        <v>.</v>
      </c>
      <c r="N288" s="372"/>
      <c r="O288" s="113"/>
      <c r="P288" s="113"/>
      <c r="Q288" s="113"/>
      <c r="R288" s="113"/>
      <c r="S288" s="113"/>
      <c r="T288" s="113"/>
      <c r="U288" s="113"/>
      <c r="V288" s="113"/>
      <c r="W288" s="113"/>
      <c r="X288" s="113"/>
      <c r="Y288" s="113"/>
      <c r="Z288" s="113"/>
      <c r="AA288" s="113"/>
      <c r="AB288" s="113"/>
      <c r="AC288" s="113"/>
      <c r="AD288" s="113"/>
      <c r="AE288" s="113"/>
      <c r="AF288" s="113"/>
      <c r="AG288" s="113"/>
      <c r="AH288" s="113"/>
      <c r="AI288" s="113"/>
      <c r="AJ288" s="113"/>
      <c r="AK288" s="113"/>
      <c r="AL288" s="113"/>
    </row>
    <row r="289" spans="1:38" s="115" customFormat="1" ht="12" x14ac:dyDescent="0.2">
      <c r="A289" s="123"/>
      <c r="B289" s="357"/>
      <c r="C289" s="883" t="s">
        <v>156</v>
      </c>
      <c r="D289" s="1641" t="str">
        <f>IF('WK2 - Notional General Income'!D289="","",'WK2 - Notional General Income'!D289)</f>
        <v/>
      </c>
      <c r="E289" s="896"/>
      <c r="F289" s="897"/>
      <c r="G289" s="896"/>
      <c r="H289" s="898" t="str">
        <f t="shared" si="51"/>
        <v>.</v>
      </c>
      <c r="I289" s="896"/>
      <c r="J289" s="896"/>
      <c r="K289" s="899"/>
      <c r="L289" s="899"/>
      <c r="M289" s="900" t="str">
        <f t="shared" si="52"/>
        <v>.</v>
      </c>
      <c r="N289" s="372"/>
      <c r="O289" s="113"/>
      <c r="P289" s="113"/>
      <c r="Q289" s="113"/>
      <c r="R289" s="113"/>
      <c r="S289" s="113"/>
      <c r="T289" s="113"/>
      <c r="U289" s="113"/>
      <c r="V289" s="113"/>
      <c r="W289" s="113"/>
      <c r="X289" s="113"/>
      <c r="Y289" s="113"/>
      <c r="Z289" s="113"/>
      <c r="AA289" s="113"/>
      <c r="AB289" s="113"/>
      <c r="AC289" s="113"/>
      <c r="AD289" s="113"/>
      <c r="AE289" s="113"/>
      <c r="AF289" s="113"/>
      <c r="AG289" s="113"/>
      <c r="AH289" s="113"/>
      <c r="AI289" s="113"/>
      <c r="AJ289" s="113"/>
      <c r="AK289" s="113"/>
      <c r="AL289" s="113"/>
    </row>
    <row r="290" spans="1:38" s="115" customFormat="1" ht="12" x14ac:dyDescent="0.2">
      <c r="A290" s="123"/>
      <c r="B290" s="357"/>
      <c r="C290" s="883" t="s">
        <v>156</v>
      </c>
      <c r="D290" s="1641" t="str">
        <f>IF('WK2 - Notional General Income'!D290="","",'WK2 - Notional General Income'!D290)</f>
        <v/>
      </c>
      <c r="E290" s="896"/>
      <c r="F290" s="897"/>
      <c r="G290" s="896"/>
      <c r="H290" s="898" t="str">
        <f t="shared" si="51"/>
        <v>.</v>
      </c>
      <c r="I290" s="896"/>
      <c r="J290" s="896"/>
      <c r="K290" s="899"/>
      <c r="L290" s="899"/>
      <c r="M290" s="900" t="str">
        <f t="shared" si="52"/>
        <v>.</v>
      </c>
      <c r="N290" s="372"/>
      <c r="O290" s="113"/>
      <c r="P290" s="113"/>
      <c r="Q290" s="113"/>
      <c r="R290" s="113"/>
      <c r="S290" s="113"/>
      <c r="T290" s="113"/>
      <c r="U290" s="113"/>
      <c r="V290" s="113"/>
      <c r="W290" s="113"/>
      <c r="X290" s="113"/>
      <c r="Y290" s="113"/>
      <c r="Z290" s="113"/>
      <c r="AA290" s="113"/>
      <c r="AB290" s="113"/>
      <c r="AC290" s="113"/>
      <c r="AD290" s="113"/>
      <c r="AE290" s="113"/>
      <c r="AF290" s="113"/>
      <c r="AG290" s="113"/>
      <c r="AH290" s="113"/>
      <c r="AI290" s="113"/>
      <c r="AJ290" s="113"/>
      <c r="AK290" s="113"/>
      <c r="AL290" s="113"/>
    </row>
    <row r="291" spans="1:38" s="115" customFormat="1" ht="12" x14ac:dyDescent="0.2">
      <c r="A291" s="123"/>
      <c r="B291" s="357"/>
      <c r="C291" s="883" t="s">
        <v>156</v>
      </c>
      <c r="D291" s="1641" t="str">
        <f>IF('WK2 - Notional General Income'!D291="","",'WK2 - Notional General Income'!D291)</f>
        <v/>
      </c>
      <c r="E291" s="896"/>
      <c r="F291" s="897"/>
      <c r="G291" s="896"/>
      <c r="H291" s="898" t="str">
        <f t="shared" si="51"/>
        <v>.</v>
      </c>
      <c r="I291" s="896"/>
      <c r="J291" s="896"/>
      <c r="K291" s="899"/>
      <c r="L291" s="899"/>
      <c r="M291" s="900" t="str">
        <f t="shared" si="52"/>
        <v>.</v>
      </c>
      <c r="N291" s="372"/>
      <c r="O291" s="113"/>
      <c r="P291" s="113"/>
      <c r="Q291" s="113"/>
      <c r="R291" s="113"/>
      <c r="S291" s="113"/>
      <c r="T291" s="113"/>
      <c r="U291" s="113"/>
      <c r="V291" s="113"/>
      <c r="W291" s="113"/>
      <c r="X291" s="113"/>
      <c r="Y291" s="113"/>
      <c r="Z291" s="113"/>
      <c r="AA291" s="113"/>
      <c r="AB291" s="113"/>
      <c r="AC291" s="113"/>
      <c r="AD291" s="113"/>
      <c r="AE291" s="113"/>
      <c r="AF291" s="113"/>
      <c r="AG291" s="113"/>
      <c r="AH291" s="113"/>
      <c r="AI291" s="113"/>
      <c r="AJ291" s="113"/>
      <c r="AK291" s="113"/>
      <c r="AL291" s="113"/>
    </row>
    <row r="292" spans="1:38" s="115" customFormat="1" ht="12" x14ac:dyDescent="0.2">
      <c r="A292" s="123"/>
      <c r="B292" s="357"/>
      <c r="C292" s="883" t="s">
        <v>156</v>
      </c>
      <c r="D292" s="1641" t="str">
        <f>IF('WK2 - Notional General Income'!D292="","",'WK2 - Notional General Income'!D292)</f>
        <v/>
      </c>
      <c r="E292" s="896"/>
      <c r="F292" s="897"/>
      <c r="G292" s="896"/>
      <c r="H292" s="898" t="str">
        <f t="shared" si="51"/>
        <v>.</v>
      </c>
      <c r="I292" s="896"/>
      <c r="J292" s="896"/>
      <c r="K292" s="899"/>
      <c r="L292" s="899"/>
      <c r="M292" s="900" t="str">
        <f t="shared" si="52"/>
        <v>.</v>
      </c>
      <c r="N292" s="372"/>
      <c r="O292" s="113"/>
      <c r="P292" s="113"/>
      <c r="Q292" s="113"/>
      <c r="R292" s="113"/>
      <c r="S292" s="113"/>
      <c r="T292" s="113"/>
      <c r="U292" s="113"/>
      <c r="V292" s="113"/>
      <c r="W292" s="113"/>
      <c r="X292" s="113"/>
      <c r="Y292" s="113"/>
      <c r="Z292" s="113"/>
      <c r="AA292" s="113"/>
      <c r="AB292" s="113"/>
      <c r="AC292" s="113"/>
      <c r="AD292" s="113"/>
      <c r="AE292" s="113"/>
      <c r="AF292" s="113"/>
      <c r="AG292" s="113"/>
      <c r="AH292" s="113"/>
      <c r="AI292" s="113"/>
      <c r="AJ292" s="113"/>
      <c r="AK292" s="113"/>
      <c r="AL292" s="113"/>
    </row>
    <row r="293" spans="1:38" s="115" customFormat="1" ht="12" x14ac:dyDescent="0.2">
      <c r="A293" s="123"/>
      <c r="B293" s="357"/>
      <c r="C293" s="883" t="s">
        <v>156</v>
      </c>
      <c r="D293" s="1641" t="str">
        <f>IF('WK2 - Notional General Income'!D293="","",'WK2 - Notional General Income'!D293)</f>
        <v/>
      </c>
      <c r="E293" s="896"/>
      <c r="F293" s="897"/>
      <c r="G293" s="896"/>
      <c r="H293" s="898" t="str">
        <f t="shared" si="51"/>
        <v>.</v>
      </c>
      <c r="I293" s="896"/>
      <c r="J293" s="896"/>
      <c r="K293" s="899"/>
      <c r="L293" s="899"/>
      <c r="M293" s="900" t="str">
        <f t="shared" si="52"/>
        <v>.</v>
      </c>
      <c r="N293" s="372"/>
      <c r="O293" s="113"/>
      <c r="P293" s="113"/>
      <c r="Q293" s="113"/>
      <c r="R293" s="113"/>
      <c r="S293" s="113"/>
      <c r="T293" s="113"/>
      <c r="U293" s="113"/>
      <c r="V293" s="113"/>
      <c r="W293" s="113"/>
      <c r="X293" s="113"/>
      <c r="Y293" s="113"/>
      <c r="Z293" s="113"/>
      <c r="AA293" s="113"/>
      <c r="AB293" s="113"/>
      <c r="AC293" s="113"/>
      <c r="AD293" s="113"/>
      <c r="AE293" s="113"/>
      <c r="AF293" s="113"/>
      <c r="AG293" s="113"/>
      <c r="AH293" s="113"/>
      <c r="AI293" s="113"/>
      <c r="AJ293" s="113"/>
      <c r="AK293" s="113"/>
      <c r="AL293" s="113"/>
    </row>
    <row r="294" spans="1:38" s="115" customFormat="1" ht="12" x14ac:dyDescent="0.2">
      <c r="A294" s="123"/>
      <c r="B294" s="357"/>
      <c r="C294" s="883" t="s">
        <v>156</v>
      </c>
      <c r="D294" s="1641" t="str">
        <f>IF('WK2 - Notional General Income'!D294="","",'WK2 - Notional General Income'!D294)</f>
        <v/>
      </c>
      <c r="E294" s="896"/>
      <c r="F294" s="897"/>
      <c r="G294" s="896"/>
      <c r="H294" s="898" t="str">
        <f t="shared" si="51"/>
        <v>.</v>
      </c>
      <c r="I294" s="896"/>
      <c r="J294" s="896"/>
      <c r="K294" s="901"/>
      <c r="L294" s="901"/>
      <c r="M294" s="900" t="str">
        <f t="shared" si="52"/>
        <v>.</v>
      </c>
      <c r="N294" s="372"/>
      <c r="O294" s="113"/>
      <c r="P294" s="113"/>
      <c r="Q294" s="113"/>
      <c r="R294" s="113"/>
      <c r="S294" s="113"/>
      <c r="T294" s="113"/>
      <c r="U294" s="113"/>
      <c r="V294" s="113"/>
      <c r="W294" s="113"/>
      <c r="X294" s="113"/>
      <c r="Y294" s="113"/>
      <c r="Z294" s="113"/>
      <c r="AA294" s="113"/>
      <c r="AB294" s="113"/>
      <c r="AC294" s="113"/>
      <c r="AD294" s="113"/>
      <c r="AE294" s="113"/>
      <c r="AF294" s="113"/>
      <c r="AG294" s="113"/>
      <c r="AH294" s="113"/>
      <c r="AI294" s="113"/>
      <c r="AJ294" s="113"/>
      <c r="AK294" s="113"/>
      <c r="AL294" s="113"/>
    </row>
    <row r="295" spans="1:38" s="115" customFormat="1" ht="12" x14ac:dyDescent="0.2">
      <c r="A295" s="123"/>
      <c r="B295" s="357"/>
      <c r="C295" s="883" t="s">
        <v>158</v>
      </c>
      <c r="D295" s="1641" t="str">
        <f>IF('WK2 - Notional General Income'!D295="","",'WK2 - Notional General Income'!D295)</f>
        <v/>
      </c>
      <c r="E295" s="896"/>
      <c r="F295" s="897"/>
      <c r="G295" s="896"/>
      <c r="H295" s="898" t="str">
        <f t="shared" si="51"/>
        <v>.</v>
      </c>
      <c r="I295" s="896"/>
      <c r="J295" s="896"/>
      <c r="K295" s="899"/>
      <c r="L295" s="899"/>
      <c r="M295" s="900" t="str">
        <f t="shared" si="52"/>
        <v>.</v>
      </c>
      <c r="N295" s="372"/>
      <c r="O295" s="113"/>
      <c r="P295" s="113"/>
      <c r="Q295" s="113"/>
      <c r="R295" s="113"/>
      <c r="S295" s="113"/>
      <c r="T295" s="113"/>
      <c r="U295" s="113"/>
      <c r="V295" s="113"/>
      <c r="W295" s="113"/>
      <c r="X295" s="113"/>
      <c r="Y295" s="113"/>
      <c r="Z295" s="113"/>
      <c r="AA295" s="113"/>
      <c r="AB295" s="113"/>
      <c r="AC295" s="113"/>
      <c r="AD295" s="113"/>
      <c r="AE295" s="113"/>
      <c r="AF295" s="113"/>
      <c r="AG295" s="113"/>
      <c r="AH295" s="113"/>
      <c r="AI295" s="113"/>
      <c r="AJ295" s="113"/>
      <c r="AK295" s="113"/>
      <c r="AL295" s="113"/>
    </row>
    <row r="296" spans="1:38" s="115" customFormat="1" ht="12" x14ac:dyDescent="0.2">
      <c r="A296" s="123"/>
      <c r="B296" s="357"/>
      <c r="C296" s="883" t="s">
        <v>158</v>
      </c>
      <c r="D296" s="1641" t="str">
        <f>IF('WK2 - Notional General Income'!D296="","",'WK2 - Notional General Income'!D296)</f>
        <v/>
      </c>
      <c r="E296" s="896"/>
      <c r="F296" s="897"/>
      <c r="G296" s="896"/>
      <c r="H296" s="898" t="str">
        <f t="shared" si="51"/>
        <v>.</v>
      </c>
      <c r="I296" s="896"/>
      <c r="J296" s="896"/>
      <c r="K296" s="899"/>
      <c r="L296" s="899"/>
      <c r="M296" s="900" t="str">
        <f t="shared" si="52"/>
        <v>.</v>
      </c>
      <c r="N296" s="372"/>
      <c r="O296" s="113"/>
      <c r="P296" s="113"/>
      <c r="Q296" s="113"/>
      <c r="R296" s="113"/>
      <c r="S296" s="113"/>
      <c r="T296" s="113"/>
      <c r="U296" s="113"/>
      <c r="V296" s="113"/>
      <c r="W296" s="113"/>
      <c r="X296" s="113"/>
      <c r="Y296" s="113"/>
      <c r="Z296" s="113"/>
      <c r="AA296" s="113"/>
      <c r="AB296" s="113"/>
      <c r="AC296" s="113"/>
      <c r="AD296" s="113"/>
      <c r="AE296" s="113"/>
      <c r="AF296" s="113"/>
      <c r="AG296" s="113"/>
      <c r="AH296" s="113"/>
      <c r="AI296" s="113"/>
      <c r="AJ296" s="113"/>
      <c r="AK296" s="113"/>
      <c r="AL296" s="113"/>
    </row>
    <row r="297" spans="1:38" s="115" customFormat="1" ht="12" x14ac:dyDescent="0.2">
      <c r="A297" s="123"/>
      <c r="B297" s="357"/>
      <c r="C297" s="883" t="s">
        <v>158</v>
      </c>
      <c r="D297" s="1641" t="str">
        <f>IF('WK2 - Notional General Income'!D297="","",'WK2 - Notional General Income'!D297)</f>
        <v/>
      </c>
      <c r="E297" s="896"/>
      <c r="F297" s="897"/>
      <c r="G297" s="896"/>
      <c r="H297" s="898" t="str">
        <f t="shared" si="51"/>
        <v>.</v>
      </c>
      <c r="I297" s="896"/>
      <c r="J297" s="896"/>
      <c r="K297" s="899"/>
      <c r="L297" s="899"/>
      <c r="M297" s="900" t="str">
        <f t="shared" si="52"/>
        <v>.</v>
      </c>
      <c r="N297" s="372"/>
      <c r="O297" s="113"/>
      <c r="P297" s="113"/>
      <c r="Q297" s="113"/>
      <c r="R297" s="113"/>
      <c r="S297" s="113"/>
      <c r="T297" s="113"/>
      <c r="U297" s="113"/>
      <c r="V297" s="113"/>
      <c r="W297" s="113"/>
      <c r="X297" s="113"/>
      <c r="Y297" s="113"/>
      <c r="Z297" s="113"/>
      <c r="AA297" s="113"/>
      <c r="AB297" s="113"/>
      <c r="AC297" s="113"/>
      <c r="AD297" s="113"/>
      <c r="AE297" s="113"/>
      <c r="AF297" s="113"/>
      <c r="AG297" s="113"/>
      <c r="AH297" s="113"/>
      <c r="AI297" s="113"/>
      <c r="AJ297" s="113"/>
      <c r="AK297" s="113"/>
      <c r="AL297" s="113"/>
    </row>
    <row r="298" spans="1:38" s="115" customFormat="1" ht="12" x14ac:dyDescent="0.2">
      <c r="A298" s="123"/>
      <c r="B298" s="357"/>
      <c r="C298" s="883" t="s">
        <v>158</v>
      </c>
      <c r="D298" s="1641" t="str">
        <f>IF('WK2 - Notional General Income'!D298="","",'WK2 - Notional General Income'!D298)</f>
        <v/>
      </c>
      <c r="E298" s="896"/>
      <c r="F298" s="897"/>
      <c r="G298" s="896"/>
      <c r="H298" s="898" t="str">
        <f t="shared" si="51"/>
        <v>.</v>
      </c>
      <c r="I298" s="896"/>
      <c r="J298" s="896"/>
      <c r="K298" s="899"/>
      <c r="L298" s="899"/>
      <c r="M298" s="900" t="str">
        <f t="shared" si="52"/>
        <v>.</v>
      </c>
      <c r="N298" s="372"/>
      <c r="O298" s="113"/>
      <c r="P298" s="113"/>
      <c r="Q298" s="113"/>
      <c r="R298" s="113"/>
      <c r="S298" s="113"/>
      <c r="T298" s="113"/>
      <c r="U298" s="113"/>
      <c r="V298" s="113"/>
      <c r="W298" s="113"/>
      <c r="X298" s="113"/>
      <c r="Y298" s="113"/>
      <c r="Z298" s="113"/>
      <c r="AA298" s="113"/>
      <c r="AB298" s="113"/>
      <c r="AC298" s="113"/>
      <c r="AD298" s="113"/>
      <c r="AE298" s="113"/>
      <c r="AF298" s="113"/>
      <c r="AG298" s="113"/>
      <c r="AH298" s="113"/>
      <c r="AI298" s="113"/>
      <c r="AJ298" s="113"/>
      <c r="AK298" s="113"/>
      <c r="AL298" s="113"/>
    </row>
    <row r="299" spans="1:38" s="115" customFormat="1" ht="12" x14ac:dyDescent="0.2">
      <c r="A299" s="123"/>
      <c r="B299" s="357"/>
      <c r="C299" s="883" t="s">
        <v>158</v>
      </c>
      <c r="D299" s="1641" t="str">
        <f>IF('WK2 - Notional General Income'!D299="","",'WK2 - Notional General Income'!D299)</f>
        <v/>
      </c>
      <c r="E299" s="896"/>
      <c r="F299" s="897"/>
      <c r="G299" s="896"/>
      <c r="H299" s="898" t="str">
        <f t="shared" si="51"/>
        <v>.</v>
      </c>
      <c r="I299" s="896"/>
      <c r="J299" s="896"/>
      <c r="K299" s="899"/>
      <c r="L299" s="899"/>
      <c r="M299" s="900" t="str">
        <f t="shared" si="52"/>
        <v>.</v>
      </c>
      <c r="N299" s="372"/>
      <c r="O299" s="113"/>
      <c r="P299" s="113"/>
      <c r="Q299" s="113"/>
      <c r="R299" s="113"/>
      <c r="S299" s="113"/>
      <c r="T299" s="113"/>
      <c r="U299" s="113"/>
      <c r="V299" s="113"/>
      <c r="W299" s="113"/>
      <c r="X299" s="113"/>
      <c r="Y299" s="113"/>
      <c r="Z299" s="113"/>
      <c r="AA299" s="113"/>
      <c r="AB299" s="113"/>
      <c r="AC299" s="113"/>
      <c r="AD299" s="113"/>
      <c r="AE299" s="113"/>
      <c r="AF299" s="113"/>
      <c r="AG299" s="113"/>
      <c r="AH299" s="113"/>
      <c r="AI299" s="113"/>
      <c r="AJ299" s="113"/>
      <c r="AK299" s="113"/>
      <c r="AL299" s="113"/>
    </row>
    <row r="300" spans="1:38" s="115" customFormat="1" ht="12" x14ac:dyDescent="0.2">
      <c r="A300" s="123"/>
      <c r="B300" s="357"/>
      <c r="C300" s="883" t="s">
        <v>158</v>
      </c>
      <c r="D300" s="1641" t="str">
        <f>IF('WK2 - Notional General Income'!D300="","",'WK2 - Notional General Income'!D300)</f>
        <v/>
      </c>
      <c r="E300" s="896"/>
      <c r="F300" s="897"/>
      <c r="G300" s="896"/>
      <c r="H300" s="898" t="str">
        <f t="shared" si="51"/>
        <v>.</v>
      </c>
      <c r="I300" s="896"/>
      <c r="J300" s="896"/>
      <c r="K300" s="899"/>
      <c r="L300" s="899"/>
      <c r="M300" s="900" t="str">
        <f t="shared" si="52"/>
        <v>.</v>
      </c>
      <c r="N300" s="372"/>
      <c r="O300" s="113"/>
      <c r="P300" s="113"/>
      <c r="Q300" s="113"/>
      <c r="R300" s="113"/>
      <c r="S300" s="113"/>
      <c r="T300" s="113"/>
      <c r="U300" s="113"/>
      <c r="V300" s="113"/>
      <c r="W300" s="113"/>
      <c r="X300" s="113"/>
      <c r="Y300" s="113"/>
      <c r="Z300" s="113"/>
      <c r="AA300" s="113"/>
      <c r="AB300" s="113"/>
      <c r="AC300" s="113"/>
      <c r="AD300" s="113"/>
      <c r="AE300" s="113"/>
      <c r="AF300" s="113"/>
      <c r="AG300" s="113"/>
      <c r="AH300" s="113"/>
      <c r="AI300" s="113"/>
      <c r="AJ300" s="113"/>
      <c r="AK300" s="113"/>
      <c r="AL300" s="113"/>
    </row>
    <row r="301" spans="1:38" s="115" customFormat="1" ht="12" x14ac:dyDescent="0.2">
      <c r="A301" s="123"/>
      <c r="B301" s="357"/>
      <c r="C301" s="883" t="s">
        <v>158</v>
      </c>
      <c r="D301" s="1641" t="str">
        <f>IF('WK2 - Notional General Income'!D301="","",'WK2 - Notional General Income'!D301)</f>
        <v/>
      </c>
      <c r="E301" s="896"/>
      <c r="F301" s="897"/>
      <c r="G301" s="896"/>
      <c r="H301" s="898" t="str">
        <f t="shared" si="51"/>
        <v>.</v>
      </c>
      <c r="I301" s="896"/>
      <c r="J301" s="896"/>
      <c r="K301" s="899"/>
      <c r="L301" s="899"/>
      <c r="M301" s="900" t="str">
        <f t="shared" si="52"/>
        <v>.</v>
      </c>
      <c r="N301" s="372"/>
      <c r="O301" s="113"/>
      <c r="P301" s="113"/>
      <c r="Q301" s="113"/>
      <c r="R301" s="113"/>
      <c r="S301" s="113"/>
      <c r="T301" s="113"/>
      <c r="U301" s="113"/>
      <c r="V301" s="113"/>
      <c r="W301" s="113"/>
      <c r="X301" s="113"/>
      <c r="Y301" s="113"/>
      <c r="Z301" s="113"/>
      <c r="AA301" s="113"/>
      <c r="AB301" s="113"/>
      <c r="AC301" s="113"/>
      <c r="AD301" s="113"/>
      <c r="AE301" s="113"/>
      <c r="AF301" s="113"/>
      <c r="AG301" s="113"/>
      <c r="AH301" s="113"/>
      <c r="AI301" s="113"/>
      <c r="AJ301" s="113"/>
      <c r="AK301" s="113"/>
      <c r="AL301" s="113"/>
    </row>
    <row r="302" spans="1:38" s="115" customFormat="1" ht="12" x14ac:dyDescent="0.2">
      <c r="A302" s="123"/>
      <c r="B302" s="357"/>
      <c r="C302" s="883" t="s">
        <v>158</v>
      </c>
      <c r="D302" s="1641" t="str">
        <f>IF('WK2 - Notional General Income'!D302="","",'WK2 - Notional General Income'!D302)</f>
        <v/>
      </c>
      <c r="E302" s="896"/>
      <c r="F302" s="897"/>
      <c r="G302" s="896"/>
      <c r="H302" s="898" t="str">
        <f t="shared" si="51"/>
        <v>.</v>
      </c>
      <c r="I302" s="896"/>
      <c r="J302" s="896"/>
      <c r="K302" s="899"/>
      <c r="L302" s="899"/>
      <c r="M302" s="900" t="str">
        <f t="shared" si="52"/>
        <v>.</v>
      </c>
      <c r="N302" s="372"/>
      <c r="O302" s="113"/>
      <c r="P302" s="113"/>
      <c r="Q302" s="113"/>
      <c r="R302" s="113"/>
      <c r="S302" s="113"/>
      <c r="T302" s="113"/>
      <c r="U302" s="113"/>
      <c r="V302" s="113"/>
      <c r="W302" s="113"/>
      <c r="X302" s="113"/>
      <c r="Y302" s="113"/>
      <c r="Z302" s="113"/>
      <c r="AA302" s="113"/>
      <c r="AB302" s="113"/>
      <c r="AC302" s="113"/>
      <c r="AD302" s="113"/>
      <c r="AE302" s="113"/>
      <c r="AF302" s="113"/>
      <c r="AG302" s="113"/>
      <c r="AH302" s="113"/>
      <c r="AI302" s="113"/>
      <c r="AJ302" s="113"/>
      <c r="AK302" s="113"/>
      <c r="AL302" s="113"/>
    </row>
    <row r="303" spans="1:38" s="115" customFormat="1" ht="12" x14ac:dyDescent="0.2">
      <c r="A303" s="123"/>
      <c r="B303" s="357"/>
      <c r="C303" s="883" t="s">
        <v>158</v>
      </c>
      <c r="D303" s="1641" t="str">
        <f>IF('WK2 - Notional General Income'!D303="","",'WK2 - Notional General Income'!D303)</f>
        <v/>
      </c>
      <c r="E303" s="896"/>
      <c r="F303" s="897"/>
      <c r="G303" s="896"/>
      <c r="H303" s="898" t="str">
        <f t="shared" si="51"/>
        <v>.</v>
      </c>
      <c r="I303" s="896"/>
      <c r="J303" s="896"/>
      <c r="K303" s="899"/>
      <c r="L303" s="899"/>
      <c r="M303" s="900" t="str">
        <f t="shared" si="52"/>
        <v>.</v>
      </c>
      <c r="N303" s="372"/>
      <c r="O303" s="113"/>
      <c r="P303" s="113"/>
      <c r="Q303" s="113"/>
      <c r="R303" s="113"/>
      <c r="S303" s="113"/>
      <c r="T303" s="113"/>
      <c r="U303" s="113"/>
      <c r="V303" s="113"/>
      <c r="W303" s="113"/>
      <c r="X303" s="113"/>
      <c r="Y303" s="113"/>
      <c r="Z303" s="113"/>
      <c r="AA303" s="113"/>
      <c r="AB303" s="113"/>
      <c r="AC303" s="113"/>
      <c r="AD303" s="113"/>
      <c r="AE303" s="113"/>
      <c r="AF303" s="113"/>
      <c r="AG303" s="113"/>
      <c r="AH303" s="113"/>
      <c r="AI303" s="113"/>
      <c r="AJ303" s="113"/>
      <c r="AK303" s="113"/>
      <c r="AL303" s="113"/>
    </row>
    <row r="304" spans="1:38" s="115" customFormat="1" ht="12" x14ac:dyDescent="0.2">
      <c r="A304" s="123"/>
      <c r="B304" s="357"/>
      <c r="C304" s="890" t="s">
        <v>158</v>
      </c>
      <c r="D304" s="1641" t="str">
        <f>IF('WK2 - Notional General Income'!D304="","",'WK2 - Notional General Income'!D304)</f>
        <v/>
      </c>
      <c r="E304" s="902"/>
      <c r="F304" s="903"/>
      <c r="G304" s="902"/>
      <c r="H304" s="904" t="str">
        <f t="shared" si="51"/>
        <v>.</v>
      </c>
      <c r="I304" s="902"/>
      <c r="J304" s="902"/>
      <c r="K304" s="905"/>
      <c r="L304" s="905"/>
      <c r="M304" s="906" t="str">
        <f t="shared" si="52"/>
        <v>.</v>
      </c>
      <c r="N304" s="372"/>
      <c r="O304" s="113"/>
      <c r="P304" s="113"/>
      <c r="Q304" s="113"/>
      <c r="R304" s="113"/>
      <c r="S304" s="113"/>
      <c r="T304" s="113"/>
      <c r="U304" s="113"/>
      <c r="V304" s="113"/>
      <c r="W304" s="113"/>
      <c r="X304" s="113"/>
      <c r="Y304" s="113"/>
      <c r="Z304" s="113"/>
      <c r="AA304" s="113"/>
      <c r="AB304" s="113"/>
      <c r="AC304" s="113"/>
      <c r="AD304" s="113"/>
      <c r="AE304" s="113"/>
      <c r="AF304" s="113"/>
      <c r="AG304" s="113"/>
      <c r="AH304" s="113"/>
      <c r="AI304" s="113"/>
      <c r="AJ304" s="113"/>
      <c r="AK304" s="113"/>
      <c r="AL304" s="113"/>
    </row>
    <row r="305" spans="1:38" s="119" customFormat="1" ht="12" customHeight="1" x14ac:dyDescent="0.2">
      <c r="A305" s="123"/>
      <c r="B305" s="371"/>
      <c r="C305" s="1409" t="str">
        <f>C$28</f>
        <v>Wyong</v>
      </c>
      <c r="D305" s="1409"/>
      <c r="E305" s="1410"/>
      <c r="F305" s="1410"/>
      <c r="G305" s="1410"/>
      <c r="H305" s="1410"/>
      <c r="I305" s="1410"/>
      <c r="J305" s="1410"/>
      <c r="K305" s="1409"/>
      <c r="L305" s="1411"/>
      <c r="M305" s="1409"/>
      <c r="N305" s="656"/>
      <c r="O305" s="118"/>
      <c r="P305" s="118"/>
      <c r="Q305" s="118"/>
      <c r="R305" s="118"/>
      <c r="S305" s="118"/>
      <c r="T305" s="118"/>
      <c r="U305" s="118"/>
      <c r="V305" s="118"/>
      <c r="W305" s="118"/>
      <c r="X305" s="118"/>
      <c r="Y305" s="118"/>
      <c r="Z305" s="118"/>
      <c r="AA305" s="118"/>
      <c r="AB305" s="118"/>
      <c r="AC305" s="118"/>
      <c r="AD305" s="118"/>
      <c r="AE305" s="118"/>
      <c r="AF305" s="118"/>
      <c r="AG305" s="118"/>
      <c r="AH305" s="118"/>
      <c r="AI305" s="118"/>
      <c r="AJ305" s="118"/>
      <c r="AK305" s="118"/>
      <c r="AL305" s="118"/>
    </row>
    <row r="306" spans="1:38" s="115" customFormat="1" ht="12" x14ac:dyDescent="0.2">
      <c r="A306" s="123"/>
      <c r="B306" s="357"/>
      <c r="C306" s="883" t="s">
        <v>157</v>
      </c>
      <c r="D306" s="1641" t="str">
        <f>IF('WK2 - Notional General Income'!D306="","",'WK2 - Notional General Income'!D306)</f>
        <v/>
      </c>
      <c r="E306" s="885"/>
      <c r="F306" s="886"/>
      <c r="G306" s="884"/>
      <c r="H306" s="887" t="str">
        <f t="shared" ref="H306:H355" si="53">IF(G306="",".",E306*G306/M306)</f>
        <v>.</v>
      </c>
      <c r="I306" s="884"/>
      <c r="J306" s="885"/>
      <c r="K306" s="885"/>
      <c r="L306" s="885"/>
      <c r="M306" s="888" t="str">
        <f t="shared" ref="M306:M355" si="54">IF(E306="",".",IF(G306&lt;&gt;"",G306*E306+K306*(F306/100),(K306-L306)*(F306/100)+I306*J306))</f>
        <v>.</v>
      </c>
      <c r="N306" s="372"/>
      <c r="O306" s="113"/>
      <c r="P306" s="113"/>
      <c r="Q306" s="113"/>
      <c r="R306" s="113"/>
      <c r="S306" s="113"/>
      <c r="T306" s="113"/>
      <c r="U306" s="113"/>
      <c r="V306" s="113"/>
      <c r="W306" s="113"/>
      <c r="X306" s="113"/>
      <c r="Y306" s="113"/>
      <c r="Z306" s="113"/>
      <c r="AA306" s="113"/>
      <c r="AB306" s="113"/>
      <c r="AC306" s="113"/>
      <c r="AD306" s="113"/>
      <c r="AE306" s="113"/>
      <c r="AF306" s="113"/>
      <c r="AG306" s="113"/>
      <c r="AH306" s="113"/>
      <c r="AI306" s="113"/>
      <c r="AJ306" s="113"/>
      <c r="AK306" s="113"/>
      <c r="AL306" s="113"/>
    </row>
    <row r="307" spans="1:38" s="115" customFormat="1" ht="12" outlineLevel="1" x14ac:dyDescent="0.2">
      <c r="A307" s="123"/>
      <c r="B307" s="357"/>
      <c r="C307" s="883" t="s">
        <v>157</v>
      </c>
      <c r="D307" s="1641" t="str">
        <f>IF('WK2 - Notional General Income'!D307="","",'WK2 - Notional General Income'!D307)</f>
        <v/>
      </c>
      <c r="E307" s="896"/>
      <c r="F307" s="897"/>
      <c r="G307" s="896"/>
      <c r="H307" s="898" t="str">
        <f t="shared" si="53"/>
        <v>.</v>
      </c>
      <c r="I307" s="896"/>
      <c r="J307" s="896"/>
      <c r="K307" s="899"/>
      <c r="L307" s="899"/>
      <c r="M307" s="900" t="str">
        <f t="shared" si="54"/>
        <v>.</v>
      </c>
      <c r="N307" s="372"/>
      <c r="O307" s="113"/>
      <c r="P307" s="113"/>
      <c r="Q307" s="113"/>
      <c r="R307" s="113"/>
      <c r="S307" s="113"/>
      <c r="T307" s="113"/>
      <c r="U307" s="113"/>
      <c r="V307" s="113"/>
      <c r="W307" s="113"/>
      <c r="X307" s="113"/>
      <c r="Y307" s="113"/>
      <c r="Z307" s="113"/>
      <c r="AA307" s="113"/>
      <c r="AB307" s="113"/>
      <c r="AC307" s="113"/>
      <c r="AD307" s="113"/>
      <c r="AE307" s="113"/>
      <c r="AF307" s="113"/>
      <c r="AG307" s="113"/>
      <c r="AH307" s="113"/>
      <c r="AI307" s="113"/>
      <c r="AJ307" s="113"/>
      <c r="AK307" s="113"/>
      <c r="AL307" s="113"/>
    </row>
    <row r="308" spans="1:38" s="115" customFormat="1" ht="12" outlineLevel="1" x14ac:dyDescent="0.2">
      <c r="A308" s="123"/>
      <c r="B308" s="357"/>
      <c r="C308" s="883" t="s">
        <v>157</v>
      </c>
      <c r="D308" s="1641" t="str">
        <f>IF('WK2 - Notional General Income'!D308="","",'WK2 - Notional General Income'!D308)</f>
        <v/>
      </c>
      <c r="E308" s="896"/>
      <c r="F308" s="897"/>
      <c r="G308" s="896"/>
      <c r="H308" s="898" t="str">
        <f t="shared" si="53"/>
        <v>.</v>
      </c>
      <c r="I308" s="896"/>
      <c r="J308" s="896"/>
      <c r="K308" s="899"/>
      <c r="L308" s="899"/>
      <c r="M308" s="900" t="str">
        <f t="shared" si="54"/>
        <v>.</v>
      </c>
      <c r="N308" s="372"/>
      <c r="O308" s="113"/>
      <c r="P308" s="113"/>
      <c r="Q308" s="113"/>
      <c r="R308" s="113"/>
      <c r="S308" s="113"/>
      <c r="T308" s="113"/>
      <c r="U308" s="113"/>
      <c r="V308" s="113"/>
      <c r="W308" s="113"/>
      <c r="X308" s="113"/>
      <c r="Y308" s="113"/>
      <c r="Z308" s="113"/>
      <c r="AA308" s="113"/>
      <c r="AB308" s="113"/>
      <c r="AC308" s="113"/>
      <c r="AD308" s="113"/>
      <c r="AE308" s="113"/>
      <c r="AF308" s="113"/>
      <c r="AG308" s="113"/>
      <c r="AH308" s="113"/>
      <c r="AI308" s="113"/>
      <c r="AJ308" s="113"/>
      <c r="AK308" s="113"/>
      <c r="AL308" s="113"/>
    </row>
    <row r="309" spans="1:38" s="115" customFormat="1" ht="12" outlineLevel="1" x14ac:dyDescent="0.2">
      <c r="A309" s="123"/>
      <c r="B309" s="357"/>
      <c r="C309" s="883" t="s">
        <v>157</v>
      </c>
      <c r="D309" s="1641" t="str">
        <f>IF('WK2 - Notional General Income'!D309="","",'WK2 - Notional General Income'!D309)</f>
        <v/>
      </c>
      <c r="E309" s="896"/>
      <c r="F309" s="897"/>
      <c r="G309" s="896"/>
      <c r="H309" s="898" t="str">
        <f t="shared" si="53"/>
        <v>.</v>
      </c>
      <c r="I309" s="896"/>
      <c r="J309" s="896"/>
      <c r="K309" s="899"/>
      <c r="L309" s="899"/>
      <c r="M309" s="900" t="str">
        <f t="shared" si="54"/>
        <v>.</v>
      </c>
      <c r="N309" s="372"/>
      <c r="O309" s="113"/>
      <c r="P309" s="113"/>
      <c r="Q309" s="113"/>
      <c r="R309" s="113"/>
      <c r="S309" s="113"/>
      <c r="T309" s="113"/>
      <c r="U309" s="113"/>
      <c r="V309" s="113"/>
      <c r="W309" s="113"/>
      <c r="X309" s="113"/>
      <c r="Y309" s="113"/>
      <c r="Z309" s="113"/>
      <c r="AA309" s="113"/>
      <c r="AB309" s="113"/>
      <c r="AC309" s="113"/>
      <c r="AD309" s="113"/>
      <c r="AE309" s="113"/>
      <c r="AF309" s="113"/>
      <c r="AG309" s="113"/>
      <c r="AH309" s="113"/>
      <c r="AI309" s="113"/>
      <c r="AJ309" s="113"/>
      <c r="AK309" s="113"/>
      <c r="AL309" s="113"/>
    </row>
    <row r="310" spans="1:38" s="115" customFormat="1" ht="12" outlineLevel="1" x14ac:dyDescent="0.2">
      <c r="A310" s="123"/>
      <c r="B310" s="357"/>
      <c r="C310" s="883" t="s">
        <v>157</v>
      </c>
      <c r="D310" s="1641" t="str">
        <f>IF('WK2 - Notional General Income'!D310="","",'WK2 - Notional General Income'!D310)</f>
        <v/>
      </c>
      <c r="E310" s="896"/>
      <c r="F310" s="897"/>
      <c r="G310" s="896"/>
      <c r="H310" s="898" t="str">
        <f t="shared" si="53"/>
        <v>.</v>
      </c>
      <c r="I310" s="896"/>
      <c r="J310" s="896"/>
      <c r="K310" s="899"/>
      <c r="L310" s="899"/>
      <c r="M310" s="900" t="str">
        <f t="shared" si="54"/>
        <v>.</v>
      </c>
      <c r="N310" s="372"/>
      <c r="O310" s="113"/>
      <c r="P310" s="113"/>
      <c r="Q310" s="113"/>
      <c r="R310" s="113"/>
      <c r="S310" s="113"/>
      <c r="T310" s="113"/>
      <c r="U310" s="113"/>
      <c r="V310" s="113"/>
      <c r="W310" s="113"/>
      <c r="X310" s="113"/>
      <c r="Y310" s="113"/>
      <c r="Z310" s="113"/>
      <c r="AA310" s="113"/>
      <c r="AB310" s="113"/>
      <c r="AC310" s="113"/>
      <c r="AD310" s="113"/>
      <c r="AE310" s="113"/>
      <c r="AF310" s="113"/>
      <c r="AG310" s="113"/>
      <c r="AH310" s="113"/>
      <c r="AI310" s="113"/>
      <c r="AJ310" s="113"/>
      <c r="AK310" s="113"/>
      <c r="AL310" s="113"/>
    </row>
    <row r="311" spans="1:38" s="115" customFormat="1" ht="12" outlineLevel="1" x14ac:dyDescent="0.2">
      <c r="A311" s="123"/>
      <c r="B311" s="357"/>
      <c r="C311" s="883" t="s">
        <v>157</v>
      </c>
      <c r="D311" s="1641" t="str">
        <f>IF('WK2 - Notional General Income'!D311="","",'WK2 - Notional General Income'!D311)</f>
        <v/>
      </c>
      <c r="E311" s="896"/>
      <c r="F311" s="897"/>
      <c r="G311" s="896"/>
      <c r="H311" s="898" t="str">
        <f t="shared" si="53"/>
        <v>.</v>
      </c>
      <c r="I311" s="896"/>
      <c r="J311" s="896"/>
      <c r="K311" s="899"/>
      <c r="L311" s="899"/>
      <c r="M311" s="900" t="str">
        <f t="shared" si="54"/>
        <v>.</v>
      </c>
      <c r="N311" s="372"/>
      <c r="O311" s="113"/>
      <c r="P311" s="113"/>
      <c r="Q311" s="113"/>
      <c r="R311" s="113"/>
      <c r="S311" s="113"/>
      <c r="T311" s="113"/>
      <c r="U311" s="113"/>
      <c r="V311" s="113"/>
      <c r="W311" s="113"/>
      <c r="X311" s="113"/>
      <c r="Y311" s="113"/>
      <c r="Z311" s="113"/>
      <c r="AA311" s="113"/>
      <c r="AB311" s="113"/>
      <c r="AC311" s="113"/>
      <c r="AD311" s="113"/>
      <c r="AE311" s="113"/>
      <c r="AF311" s="113"/>
      <c r="AG311" s="113"/>
      <c r="AH311" s="113"/>
      <c r="AI311" s="113"/>
      <c r="AJ311" s="113"/>
      <c r="AK311" s="113"/>
      <c r="AL311" s="113"/>
    </row>
    <row r="312" spans="1:38" s="115" customFormat="1" ht="12" outlineLevel="1" x14ac:dyDescent="0.2">
      <c r="A312" s="123"/>
      <c r="B312" s="357"/>
      <c r="C312" s="883" t="s">
        <v>157</v>
      </c>
      <c r="D312" s="1641" t="str">
        <f>IF('WK2 - Notional General Income'!D312="","",'WK2 - Notional General Income'!D312)</f>
        <v/>
      </c>
      <c r="E312" s="896"/>
      <c r="F312" s="897"/>
      <c r="G312" s="896"/>
      <c r="H312" s="898" t="str">
        <f t="shared" si="53"/>
        <v>.</v>
      </c>
      <c r="I312" s="896"/>
      <c r="J312" s="896"/>
      <c r="K312" s="899"/>
      <c r="L312" s="899"/>
      <c r="M312" s="900" t="str">
        <f t="shared" si="54"/>
        <v>.</v>
      </c>
      <c r="N312" s="372"/>
      <c r="O312" s="113"/>
      <c r="P312" s="113"/>
      <c r="Q312" s="113"/>
      <c r="R312" s="113"/>
      <c r="S312" s="113"/>
      <c r="T312" s="113"/>
      <c r="U312" s="113"/>
      <c r="V312" s="113"/>
      <c r="W312" s="113"/>
      <c r="X312" s="113"/>
      <c r="Y312" s="113"/>
      <c r="Z312" s="113"/>
      <c r="AA312" s="113"/>
      <c r="AB312" s="113"/>
      <c r="AC312" s="113"/>
      <c r="AD312" s="113"/>
      <c r="AE312" s="113"/>
      <c r="AF312" s="113"/>
      <c r="AG312" s="113"/>
      <c r="AH312" s="113"/>
      <c r="AI312" s="113"/>
      <c r="AJ312" s="113"/>
      <c r="AK312" s="113"/>
      <c r="AL312" s="113"/>
    </row>
    <row r="313" spans="1:38" s="115" customFormat="1" ht="12" outlineLevel="1" x14ac:dyDescent="0.2">
      <c r="A313" s="123"/>
      <c r="B313" s="357"/>
      <c r="C313" s="883" t="s">
        <v>157</v>
      </c>
      <c r="D313" s="1641" t="str">
        <f>IF('WK2 - Notional General Income'!D313="","",'WK2 - Notional General Income'!D313)</f>
        <v/>
      </c>
      <c r="E313" s="896"/>
      <c r="F313" s="897"/>
      <c r="G313" s="896"/>
      <c r="H313" s="898" t="str">
        <f t="shared" si="53"/>
        <v>.</v>
      </c>
      <c r="I313" s="896"/>
      <c r="J313" s="896"/>
      <c r="K313" s="899"/>
      <c r="L313" s="899"/>
      <c r="M313" s="900" t="str">
        <f t="shared" si="54"/>
        <v>.</v>
      </c>
      <c r="N313" s="372"/>
      <c r="O313" s="113"/>
      <c r="P313" s="113"/>
      <c r="Q313" s="113"/>
      <c r="R313" s="113"/>
      <c r="S313" s="113"/>
      <c r="T313" s="113"/>
      <c r="U313" s="113"/>
      <c r="V313" s="113"/>
      <c r="W313" s="113"/>
      <c r="X313" s="113"/>
      <c r="Y313" s="113"/>
      <c r="Z313" s="113"/>
      <c r="AA313" s="113"/>
      <c r="AB313" s="113"/>
      <c r="AC313" s="113"/>
      <c r="AD313" s="113"/>
      <c r="AE313" s="113"/>
      <c r="AF313" s="113"/>
      <c r="AG313" s="113"/>
      <c r="AH313" s="113"/>
      <c r="AI313" s="113"/>
      <c r="AJ313" s="113"/>
      <c r="AK313" s="113"/>
      <c r="AL313" s="113"/>
    </row>
    <row r="314" spans="1:38" s="115" customFormat="1" ht="12" outlineLevel="1" x14ac:dyDescent="0.2">
      <c r="A314" s="123"/>
      <c r="B314" s="357"/>
      <c r="C314" s="883" t="s">
        <v>157</v>
      </c>
      <c r="D314" s="1641" t="str">
        <f>IF('WK2 - Notional General Income'!D314="","",'WK2 - Notional General Income'!D314)</f>
        <v/>
      </c>
      <c r="E314" s="896"/>
      <c r="F314" s="897"/>
      <c r="G314" s="896"/>
      <c r="H314" s="898" t="str">
        <f t="shared" si="53"/>
        <v>.</v>
      </c>
      <c r="I314" s="896"/>
      <c r="J314" s="896"/>
      <c r="K314" s="899"/>
      <c r="L314" s="899"/>
      <c r="M314" s="900" t="str">
        <f t="shared" si="54"/>
        <v>.</v>
      </c>
      <c r="N314" s="372"/>
      <c r="O314" s="113"/>
      <c r="P314" s="113"/>
      <c r="Q314" s="113"/>
      <c r="R314" s="113"/>
      <c r="S314" s="113"/>
      <c r="T314" s="113"/>
      <c r="U314" s="113"/>
      <c r="V314" s="113"/>
      <c r="W314" s="113"/>
      <c r="X314" s="113"/>
      <c r="Y314" s="113"/>
      <c r="Z314" s="113"/>
      <c r="AA314" s="113"/>
      <c r="AB314" s="113"/>
      <c r="AC314" s="113"/>
      <c r="AD314" s="113"/>
      <c r="AE314" s="113"/>
      <c r="AF314" s="113"/>
      <c r="AG314" s="113"/>
      <c r="AH314" s="113"/>
      <c r="AI314" s="113"/>
      <c r="AJ314" s="113"/>
      <c r="AK314" s="113"/>
      <c r="AL314" s="113"/>
    </row>
    <row r="315" spans="1:38" s="115" customFormat="1" ht="12" outlineLevel="1" x14ac:dyDescent="0.2">
      <c r="A315" s="123"/>
      <c r="B315" s="357"/>
      <c r="C315" s="883" t="s">
        <v>157</v>
      </c>
      <c r="D315" s="1641" t="str">
        <f>IF('WK2 - Notional General Income'!D315="","",'WK2 - Notional General Income'!D315)</f>
        <v/>
      </c>
      <c r="E315" s="896"/>
      <c r="F315" s="897"/>
      <c r="G315" s="896"/>
      <c r="H315" s="898" t="str">
        <f t="shared" si="53"/>
        <v>.</v>
      </c>
      <c r="I315" s="896"/>
      <c r="J315" s="896"/>
      <c r="K315" s="899"/>
      <c r="L315" s="899"/>
      <c r="M315" s="900" t="str">
        <f t="shared" si="54"/>
        <v>.</v>
      </c>
      <c r="N315" s="372"/>
      <c r="O315" s="113"/>
      <c r="P315" s="113"/>
      <c r="Q315" s="113"/>
      <c r="R315" s="113"/>
      <c r="S315" s="113"/>
      <c r="T315" s="113"/>
      <c r="U315" s="113"/>
      <c r="V315" s="113"/>
      <c r="W315" s="113"/>
      <c r="X315" s="113"/>
      <c r="Y315" s="113"/>
      <c r="Z315" s="113"/>
      <c r="AA315" s="113"/>
      <c r="AB315" s="113"/>
      <c r="AC315" s="113"/>
      <c r="AD315" s="113"/>
      <c r="AE315" s="113"/>
      <c r="AF315" s="113"/>
      <c r="AG315" s="113"/>
      <c r="AH315" s="113"/>
      <c r="AI315" s="113"/>
      <c r="AJ315" s="113"/>
      <c r="AK315" s="113"/>
      <c r="AL315" s="113"/>
    </row>
    <row r="316" spans="1:38" s="115" customFormat="1" ht="12" x14ac:dyDescent="0.2">
      <c r="A316" s="123"/>
      <c r="B316" s="357"/>
      <c r="C316" s="883" t="s">
        <v>159</v>
      </c>
      <c r="D316" s="1641" t="str">
        <f>IF('WK2 - Notional General Income'!D316="","",'WK2 - Notional General Income'!D316)</f>
        <v>The Entrance</v>
      </c>
      <c r="E316" s="896">
        <v>581</v>
      </c>
      <c r="F316" s="897">
        <v>0.37441799999999997</v>
      </c>
      <c r="G316" s="896">
        <v>97</v>
      </c>
      <c r="H316" s="898">
        <f t="shared" si="53"/>
        <v>8.4912475918576952E-2</v>
      </c>
      <c r="I316" s="896"/>
      <c r="J316" s="896"/>
      <c r="K316" s="899">
        <v>162211738</v>
      </c>
      <c r="L316" s="899"/>
      <c r="M316" s="900">
        <f t="shared" si="54"/>
        <v>663706.94518484001</v>
      </c>
      <c r="N316" s="372"/>
      <c r="O316" s="113"/>
      <c r="P316" s="113"/>
      <c r="Q316" s="113"/>
      <c r="R316" s="113"/>
      <c r="S316" s="113"/>
      <c r="T316" s="113"/>
      <c r="U316" s="113"/>
      <c r="V316" s="113"/>
      <c r="W316" s="113"/>
      <c r="X316" s="113"/>
      <c r="Y316" s="113"/>
      <c r="Z316" s="113"/>
      <c r="AA316" s="113"/>
      <c r="AB316" s="113"/>
      <c r="AC316" s="113"/>
      <c r="AD316" s="113"/>
      <c r="AE316" s="113"/>
      <c r="AF316" s="113"/>
      <c r="AG316" s="113"/>
      <c r="AH316" s="113"/>
      <c r="AI316" s="113"/>
      <c r="AJ316" s="113"/>
      <c r="AK316" s="113"/>
      <c r="AL316" s="113"/>
    </row>
    <row r="317" spans="1:38" s="115" customFormat="1" ht="12" outlineLevel="1" x14ac:dyDescent="0.2">
      <c r="A317" s="123"/>
      <c r="B317" s="357"/>
      <c r="C317" s="883" t="s">
        <v>159</v>
      </c>
      <c r="D317" s="1641" t="str">
        <f>IF('WK2 - Notional General Income'!D317="","",'WK2 - Notional General Income'!D317)</f>
        <v>Toukley</v>
      </c>
      <c r="E317" s="896">
        <v>202</v>
      </c>
      <c r="F317" s="897">
        <v>0.27528200000000003</v>
      </c>
      <c r="G317" s="896">
        <v>97</v>
      </c>
      <c r="H317" s="898">
        <f t="shared" si="53"/>
        <v>9.4071607197643181E-2</v>
      </c>
      <c r="I317" s="896"/>
      <c r="J317" s="896"/>
      <c r="K317" s="899">
        <v>68545760</v>
      </c>
      <c r="L317" s="899"/>
      <c r="M317" s="900">
        <f t="shared" si="54"/>
        <v>208288.13904320003</v>
      </c>
      <c r="N317" s="372"/>
      <c r="O317" s="113"/>
      <c r="P317" s="113"/>
      <c r="Q317" s="113"/>
      <c r="R317" s="113"/>
      <c r="S317" s="113"/>
      <c r="T317" s="113"/>
      <c r="U317" s="113"/>
      <c r="V317" s="113"/>
      <c r="W317" s="113"/>
      <c r="X317" s="113"/>
      <c r="Y317" s="113"/>
      <c r="Z317" s="113"/>
      <c r="AA317" s="113"/>
      <c r="AB317" s="113"/>
      <c r="AC317" s="113"/>
      <c r="AD317" s="113"/>
      <c r="AE317" s="113"/>
      <c r="AF317" s="113"/>
      <c r="AG317" s="113"/>
      <c r="AH317" s="113"/>
      <c r="AI317" s="113"/>
      <c r="AJ317" s="113"/>
      <c r="AK317" s="113"/>
      <c r="AL317" s="113"/>
    </row>
    <row r="318" spans="1:38" s="115" customFormat="1" ht="12" outlineLevel="1" x14ac:dyDescent="0.2">
      <c r="A318" s="123"/>
      <c r="B318" s="357"/>
      <c r="C318" s="883" t="s">
        <v>159</v>
      </c>
      <c r="D318" s="1641" t="str">
        <f>IF('WK2 - Notional General Income'!D318="","",'WK2 - Notional General Income'!D318)</f>
        <v>Wyong</v>
      </c>
      <c r="E318" s="896">
        <v>168</v>
      </c>
      <c r="F318" s="897">
        <v>0.1023013</v>
      </c>
      <c r="G318" s="896">
        <v>97</v>
      </c>
      <c r="H318" s="898">
        <f t="shared" si="53"/>
        <v>0.17712947882347543</v>
      </c>
      <c r="I318" s="896"/>
      <c r="J318" s="896"/>
      <c r="K318" s="899">
        <v>74001500</v>
      </c>
      <c r="L318" s="899"/>
      <c r="M318" s="900">
        <f t="shared" si="54"/>
        <v>92000.496519499997</v>
      </c>
      <c r="N318" s="372"/>
      <c r="O318" s="113"/>
      <c r="P318" s="113"/>
      <c r="Q318" s="113"/>
      <c r="R318" s="113"/>
      <c r="S318" s="113"/>
      <c r="T318" s="113"/>
      <c r="U318" s="113"/>
      <c r="V318" s="113"/>
      <c r="W318" s="113"/>
      <c r="X318" s="113"/>
      <c r="Y318" s="113"/>
      <c r="Z318" s="113"/>
      <c r="AA318" s="113"/>
      <c r="AB318" s="113"/>
      <c r="AC318" s="113"/>
      <c r="AD318" s="113"/>
      <c r="AE318" s="113"/>
      <c r="AF318" s="113"/>
      <c r="AG318" s="113"/>
      <c r="AH318" s="113"/>
      <c r="AI318" s="113"/>
      <c r="AJ318" s="113"/>
      <c r="AK318" s="113"/>
      <c r="AL318" s="113"/>
    </row>
    <row r="319" spans="1:38" s="115" customFormat="1" ht="12" outlineLevel="1" x14ac:dyDescent="0.2">
      <c r="A319" s="123"/>
      <c r="B319" s="357"/>
      <c r="C319" s="883" t="s">
        <v>159</v>
      </c>
      <c r="D319" s="1641" t="str">
        <f>IF('WK2 - Notional General Income'!D319="","",'WK2 - Notional General Income'!D319)</f>
        <v/>
      </c>
      <c r="E319" s="896"/>
      <c r="F319" s="897"/>
      <c r="G319" s="896"/>
      <c r="H319" s="898" t="str">
        <f t="shared" si="53"/>
        <v>.</v>
      </c>
      <c r="I319" s="896"/>
      <c r="J319" s="896"/>
      <c r="K319" s="899"/>
      <c r="L319" s="899"/>
      <c r="M319" s="900" t="str">
        <f t="shared" si="54"/>
        <v>.</v>
      </c>
      <c r="N319" s="372"/>
      <c r="O319" s="113"/>
      <c r="P319" s="113"/>
      <c r="Q319" s="113"/>
      <c r="R319" s="113"/>
      <c r="S319" s="113"/>
      <c r="T319" s="113"/>
      <c r="U319" s="113"/>
      <c r="V319" s="113"/>
      <c r="W319" s="113"/>
      <c r="X319" s="113"/>
      <c r="Y319" s="113"/>
      <c r="Z319" s="113"/>
      <c r="AA319" s="113"/>
      <c r="AB319" s="113"/>
      <c r="AC319" s="113"/>
      <c r="AD319" s="113"/>
      <c r="AE319" s="113"/>
      <c r="AF319" s="113"/>
      <c r="AG319" s="113"/>
      <c r="AH319" s="113"/>
      <c r="AI319" s="113"/>
      <c r="AJ319" s="113"/>
      <c r="AK319" s="113"/>
      <c r="AL319" s="113"/>
    </row>
    <row r="320" spans="1:38" s="115" customFormat="1" ht="12" outlineLevel="1" x14ac:dyDescent="0.2">
      <c r="A320" s="123"/>
      <c r="B320" s="357"/>
      <c r="C320" s="883" t="s">
        <v>159</v>
      </c>
      <c r="D320" s="1641" t="str">
        <f>IF('WK2 - Notional General Income'!D320="","",'WK2 - Notional General Income'!D320)</f>
        <v/>
      </c>
      <c r="E320" s="896"/>
      <c r="F320" s="897"/>
      <c r="G320" s="896"/>
      <c r="H320" s="898" t="str">
        <f t="shared" si="53"/>
        <v>.</v>
      </c>
      <c r="I320" s="896"/>
      <c r="J320" s="896"/>
      <c r="K320" s="899"/>
      <c r="L320" s="899"/>
      <c r="M320" s="900" t="str">
        <f t="shared" si="54"/>
        <v>.</v>
      </c>
      <c r="N320" s="372"/>
      <c r="O320" s="113"/>
      <c r="P320" s="113"/>
      <c r="Q320" s="113"/>
      <c r="R320" s="113"/>
      <c r="S320" s="113"/>
      <c r="T320" s="113"/>
      <c r="U320" s="113"/>
      <c r="V320" s="113"/>
      <c r="W320" s="113"/>
      <c r="X320" s="113"/>
      <c r="Y320" s="113"/>
      <c r="Z320" s="113"/>
      <c r="AA320" s="113"/>
      <c r="AB320" s="113"/>
      <c r="AC320" s="113"/>
      <c r="AD320" s="113"/>
      <c r="AE320" s="113"/>
      <c r="AF320" s="113"/>
      <c r="AG320" s="113"/>
      <c r="AH320" s="113"/>
      <c r="AI320" s="113"/>
      <c r="AJ320" s="113"/>
      <c r="AK320" s="113"/>
      <c r="AL320" s="113"/>
    </row>
    <row r="321" spans="1:38" s="115" customFormat="1" ht="12" outlineLevel="1" x14ac:dyDescent="0.2">
      <c r="A321" s="123"/>
      <c r="B321" s="357"/>
      <c r="C321" s="883" t="s">
        <v>159</v>
      </c>
      <c r="D321" s="1641" t="str">
        <f>IF('WK2 - Notional General Income'!D321="","",'WK2 - Notional General Income'!D321)</f>
        <v/>
      </c>
      <c r="E321" s="896"/>
      <c r="F321" s="897"/>
      <c r="G321" s="896"/>
      <c r="H321" s="898" t="str">
        <f t="shared" si="53"/>
        <v>.</v>
      </c>
      <c r="I321" s="896"/>
      <c r="J321" s="896"/>
      <c r="K321" s="899"/>
      <c r="L321" s="899"/>
      <c r="M321" s="900" t="str">
        <f t="shared" si="54"/>
        <v>.</v>
      </c>
      <c r="N321" s="372"/>
      <c r="O321" s="113"/>
      <c r="P321" s="113"/>
      <c r="Q321" s="113"/>
      <c r="R321" s="113"/>
      <c r="S321" s="113"/>
      <c r="T321" s="113"/>
      <c r="U321" s="113"/>
      <c r="V321" s="113"/>
      <c r="W321" s="113"/>
      <c r="X321" s="113"/>
      <c r="Y321" s="113"/>
      <c r="Z321" s="113"/>
      <c r="AA321" s="113"/>
      <c r="AB321" s="113"/>
      <c r="AC321" s="113"/>
      <c r="AD321" s="113"/>
      <c r="AE321" s="113"/>
      <c r="AF321" s="113"/>
      <c r="AG321" s="113"/>
      <c r="AH321" s="113"/>
      <c r="AI321" s="113"/>
      <c r="AJ321" s="113"/>
      <c r="AK321" s="113"/>
      <c r="AL321" s="113"/>
    </row>
    <row r="322" spans="1:38" s="115" customFormat="1" ht="12" outlineLevel="1" x14ac:dyDescent="0.2">
      <c r="A322" s="123"/>
      <c r="B322" s="357"/>
      <c r="C322" s="883" t="s">
        <v>159</v>
      </c>
      <c r="D322" s="1641" t="str">
        <f>IF('WK2 - Notional General Income'!D322="","",'WK2 - Notional General Income'!D322)</f>
        <v/>
      </c>
      <c r="E322" s="896"/>
      <c r="F322" s="897"/>
      <c r="G322" s="896"/>
      <c r="H322" s="898" t="str">
        <f t="shared" si="53"/>
        <v>.</v>
      </c>
      <c r="I322" s="896"/>
      <c r="J322" s="896"/>
      <c r="K322" s="899"/>
      <c r="L322" s="899"/>
      <c r="M322" s="900" t="str">
        <f t="shared" si="54"/>
        <v>.</v>
      </c>
      <c r="N322" s="372"/>
      <c r="O322" s="113"/>
      <c r="P322" s="113"/>
      <c r="Q322" s="113"/>
      <c r="R322" s="113"/>
      <c r="S322" s="113"/>
      <c r="T322" s="113"/>
      <c r="U322" s="113"/>
      <c r="V322" s="113"/>
      <c r="W322" s="113"/>
      <c r="X322" s="113"/>
      <c r="Y322" s="113"/>
      <c r="Z322" s="113"/>
      <c r="AA322" s="113"/>
      <c r="AB322" s="113"/>
      <c r="AC322" s="113"/>
      <c r="AD322" s="113"/>
      <c r="AE322" s="113"/>
      <c r="AF322" s="113"/>
      <c r="AG322" s="113"/>
      <c r="AH322" s="113"/>
      <c r="AI322" s="113"/>
      <c r="AJ322" s="113"/>
      <c r="AK322" s="113"/>
      <c r="AL322" s="113"/>
    </row>
    <row r="323" spans="1:38" s="115" customFormat="1" ht="12" outlineLevel="1" x14ac:dyDescent="0.2">
      <c r="A323" s="123"/>
      <c r="B323" s="357"/>
      <c r="C323" s="883" t="s">
        <v>159</v>
      </c>
      <c r="D323" s="1641" t="str">
        <f>IF('WK2 - Notional General Income'!D323="","",'WK2 - Notional General Income'!D323)</f>
        <v/>
      </c>
      <c r="E323" s="896"/>
      <c r="F323" s="897"/>
      <c r="G323" s="896"/>
      <c r="H323" s="898" t="str">
        <f t="shared" si="53"/>
        <v>.</v>
      </c>
      <c r="I323" s="896"/>
      <c r="J323" s="896"/>
      <c r="K323" s="899"/>
      <c r="L323" s="899"/>
      <c r="M323" s="900" t="str">
        <f t="shared" si="54"/>
        <v>.</v>
      </c>
      <c r="N323" s="372"/>
      <c r="O323" s="113"/>
      <c r="P323" s="113"/>
      <c r="Q323" s="113"/>
      <c r="R323" s="113"/>
      <c r="S323" s="113"/>
      <c r="T323" s="113"/>
      <c r="U323" s="113"/>
      <c r="V323" s="113"/>
      <c r="W323" s="113"/>
      <c r="X323" s="113"/>
      <c r="Y323" s="113"/>
      <c r="Z323" s="113"/>
      <c r="AA323" s="113"/>
      <c r="AB323" s="113"/>
      <c r="AC323" s="113"/>
      <c r="AD323" s="113"/>
      <c r="AE323" s="113"/>
      <c r="AF323" s="113"/>
      <c r="AG323" s="113"/>
      <c r="AH323" s="113"/>
      <c r="AI323" s="113"/>
      <c r="AJ323" s="113"/>
      <c r="AK323" s="113"/>
      <c r="AL323" s="113"/>
    </row>
    <row r="324" spans="1:38" s="115" customFormat="1" ht="12" outlineLevel="1" x14ac:dyDescent="0.2">
      <c r="A324" s="123"/>
      <c r="B324" s="357"/>
      <c r="C324" s="883" t="s">
        <v>159</v>
      </c>
      <c r="D324" s="1641" t="str">
        <f>IF('WK2 - Notional General Income'!D324="","",'WK2 - Notional General Income'!D324)</f>
        <v/>
      </c>
      <c r="E324" s="896"/>
      <c r="F324" s="897"/>
      <c r="G324" s="896"/>
      <c r="H324" s="898" t="str">
        <f t="shared" si="53"/>
        <v>.</v>
      </c>
      <c r="I324" s="896"/>
      <c r="J324" s="896"/>
      <c r="K324" s="899"/>
      <c r="L324" s="899"/>
      <c r="M324" s="900" t="str">
        <f t="shared" si="54"/>
        <v>.</v>
      </c>
      <c r="N324" s="372"/>
      <c r="O324" s="113"/>
      <c r="P324" s="113"/>
      <c r="Q324" s="113"/>
      <c r="R324" s="113"/>
      <c r="S324" s="113"/>
      <c r="T324" s="113"/>
      <c r="U324" s="113"/>
      <c r="V324" s="113"/>
      <c r="W324" s="113"/>
      <c r="X324" s="113"/>
      <c r="Y324" s="113"/>
      <c r="Z324" s="113"/>
      <c r="AA324" s="113"/>
      <c r="AB324" s="113"/>
      <c r="AC324" s="113"/>
      <c r="AD324" s="113"/>
      <c r="AE324" s="113"/>
      <c r="AF324" s="113"/>
      <c r="AG324" s="113"/>
      <c r="AH324" s="113"/>
      <c r="AI324" s="113"/>
      <c r="AJ324" s="113"/>
      <c r="AK324" s="113"/>
      <c r="AL324" s="113"/>
    </row>
    <row r="325" spans="1:38" s="115" customFormat="1" ht="12" outlineLevel="1" x14ac:dyDescent="0.2">
      <c r="A325" s="123"/>
      <c r="B325" s="357"/>
      <c r="C325" s="883" t="s">
        <v>159</v>
      </c>
      <c r="D325" s="1641" t="str">
        <f>IF('WK2 - Notional General Income'!D325="","",'WK2 - Notional General Income'!D325)</f>
        <v/>
      </c>
      <c r="E325" s="896"/>
      <c r="F325" s="897"/>
      <c r="G325" s="896"/>
      <c r="H325" s="898" t="str">
        <f t="shared" si="53"/>
        <v>.</v>
      </c>
      <c r="I325" s="896"/>
      <c r="J325" s="896"/>
      <c r="K325" s="899"/>
      <c r="L325" s="899"/>
      <c r="M325" s="900" t="str">
        <f t="shared" si="54"/>
        <v>.</v>
      </c>
      <c r="N325" s="372"/>
      <c r="O325" s="113"/>
      <c r="P325" s="113"/>
      <c r="Q325" s="113"/>
      <c r="R325" s="113"/>
      <c r="S325" s="113"/>
      <c r="T325" s="113"/>
      <c r="U325" s="113"/>
      <c r="V325" s="113"/>
      <c r="W325" s="113"/>
      <c r="X325" s="113"/>
      <c r="Y325" s="113"/>
      <c r="Z325" s="113"/>
      <c r="AA325" s="113"/>
      <c r="AB325" s="113"/>
      <c r="AC325" s="113"/>
      <c r="AD325" s="113"/>
      <c r="AE325" s="113"/>
      <c r="AF325" s="113"/>
      <c r="AG325" s="113"/>
      <c r="AH325" s="113"/>
      <c r="AI325" s="113"/>
      <c r="AJ325" s="113"/>
      <c r="AK325" s="113"/>
      <c r="AL325" s="113"/>
    </row>
    <row r="326" spans="1:38" s="115" customFormat="1" ht="12" outlineLevel="1" x14ac:dyDescent="0.2">
      <c r="A326" s="123"/>
      <c r="B326" s="357"/>
      <c r="C326" s="883" t="s">
        <v>159</v>
      </c>
      <c r="D326" s="1641" t="str">
        <f>IF('WK2 - Notional General Income'!D326="","",'WK2 - Notional General Income'!D326)</f>
        <v/>
      </c>
      <c r="E326" s="896"/>
      <c r="F326" s="897"/>
      <c r="G326" s="896"/>
      <c r="H326" s="898" t="str">
        <f t="shared" si="53"/>
        <v>.</v>
      </c>
      <c r="I326" s="896"/>
      <c r="J326" s="896"/>
      <c r="K326" s="899"/>
      <c r="L326" s="899"/>
      <c r="M326" s="900" t="str">
        <f t="shared" si="54"/>
        <v>.</v>
      </c>
      <c r="N326" s="372"/>
      <c r="O326" s="113"/>
      <c r="P326" s="113"/>
      <c r="Q326" s="113"/>
      <c r="R326" s="113"/>
      <c r="S326" s="113"/>
      <c r="T326" s="113"/>
      <c r="U326" s="113"/>
      <c r="V326" s="113"/>
      <c r="W326" s="113"/>
      <c r="X326" s="113"/>
      <c r="Y326" s="113"/>
      <c r="Z326" s="113"/>
      <c r="AA326" s="113"/>
      <c r="AB326" s="113"/>
      <c r="AC326" s="113"/>
      <c r="AD326" s="113"/>
      <c r="AE326" s="113"/>
      <c r="AF326" s="113"/>
      <c r="AG326" s="113"/>
      <c r="AH326" s="113"/>
      <c r="AI326" s="113"/>
      <c r="AJ326" s="113"/>
      <c r="AK326" s="113"/>
      <c r="AL326" s="113"/>
    </row>
    <row r="327" spans="1:38" s="115" customFormat="1" ht="12" outlineLevel="1" x14ac:dyDescent="0.2">
      <c r="A327" s="123"/>
      <c r="B327" s="357"/>
      <c r="C327" s="883" t="s">
        <v>159</v>
      </c>
      <c r="D327" s="1641" t="str">
        <f>IF('WK2 - Notional General Income'!D327="","",'WK2 - Notional General Income'!D327)</f>
        <v/>
      </c>
      <c r="E327" s="896"/>
      <c r="F327" s="897"/>
      <c r="G327" s="896"/>
      <c r="H327" s="898" t="str">
        <f t="shared" si="53"/>
        <v>.</v>
      </c>
      <c r="I327" s="896"/>
      <c r="J327" s="896"/>
      <c r="K327" s="899"/>
      <c r="L327" s="899"/>
      <c r="M327" s="900" t="str">
        <f t="shared" si="54"/>
        <v>.</v>
      </c>
      <c r="N327" s="372"/>
      <c r="O327" s="113"/>
      <c r="P327" s="113"/>
      <c r="Q327" s="113"/>
      <c r="R327" s="113"/>
      <c r="S327" s="113"/>
      <c r="T327" s="113"/>
      <c r="U327" s="113"/>
      <c r="V327" s="113"/>
      <c r="W327" s="113"/>
      <c r="X327" s="113"/>
      <c r="Y327" s="113"/>
      <c r="Z327" s="113"/>
      <c r="AA327" s="113"/>
      <c r="AB327" s="113"/>
      <c r="AC327" s="113"/>
      <c r="AD327" s="113"/>
      <c r="AE327" s="113"/>
      <c r="AF327" s="113"/>
      <c r="AG327" s="113"/>
      <c r="AH327" s="113"/>
      <c r="AI327" s="113"/>
      <c r="AJ327" s="113"/>
      <c r="AK327" s="113"/>
      <c r="AL327" s="113"/>
    </row>
    <row r="328" spans="1:38" s="115" customFormat="1" ht="12" outlineLevel="1" x14ac:dyDescent="0.2">
      <c r="A328" s="123"/>
      <c r="B328" s="357"/>
      <c r="C328" s="883" t="s">
        <v>159</v>
      </c>
      <c r="D328" s="1641" t="str">
        <f>IF('WK2 - Notional General Income'!D328="","",'WK2 - Notional General Income'!D328)</f>
        <v/>
      </c>
      <c r="E328" s="896"/>
      <c r="F328" s="897"/>
      <c r="G328" s="896"/>
      <c r="H328" s="898" t="str">
        <f t="shared" si="53"/>
        <v>.</v>
      </c>
      <c r="I328" s="896"/>
      <c r="J328" s="896"/>
      <c r="K328" s="899"/>
      <c r="L328" s="899"/>
      <c r="M328" s="900" t="str">
        <f t="shared" si="54"/>
        <v>.</v>
      </c>
      <c r="N328" s="372"/>
      <c r="O328" s="113"/>
      <c r="P328" s="113"/>
      <c r="Q328" s="113"/>
      <c r="R328" s="113"/>
      <c r="S328" s="113"/>
      <c r="T328" s="113"/>
      <c r="U328" s="113"/>
      <c r="V328" s="113"/>
      <c r="W328" s="113"/>
      <c r="X328" s="113"/>
      <c r="Y328" s="113"/>
      <c r="Z328" s="113"/>
      <c r="AA328" s="113"/>
      <c r="AB328" s="113"/>
      <c r="AC328" s="113"/>
      <c r="AD328" s="113"/>
      <c r="AE328" s="113"/>
      <c r="AF328" s="113"/>
      <c r="AG328" s="113"/>
      <c r="AH328" s="113"/>
      <c r="AI328" s="113"/>
      <c r="AJ328" s="113"/>
      <c r="AK328" s="113"/>
      <c r="AL328" s="113"/>
    </row>
    <row r="329" spans="1:38" s="115" customFormat="1" ht="12" outlineLevel="1" x14ac:dyDescent="0.2">
      <c r="A329" s="123"/>
      <c r="B329" s="357"/>
      <c r="C329" s="883" t="s">
        <v>159</v>
      </c>
      <c r="D329" s="1641" t="str">
        <f>IF('WK2 - Notional General Income'!D329="","",'WK2 - Notional General Income'!D329)</f>
        <v/>
      </c>
      <c r="E329" s="896"/>
      <c r="F329" s="897"/>
      <c r="G329" s="896"/>
      <c r="H329" s="898" t="str">
        <f t="shared" si="53"/>
        <v>.</v>
      </c>
      <c r="I329" s="896"/>
      <c r="J329" s="896"/>
      <c r="K329" s="899"/>
      <c r="L329" s="899"/>
      <c r="M329" s="900" t="str">
        <f t="shared" si="54"/>
        <v>.</v>
      </c>
      <c r="N329" s="372"/>
      <c r="O329" s="113"/>
      <c r="P329" s="113"/>
      <c r="Q329" s="113"/>
      <c r="R329" s="113"/>
      <c r="S329" s="113"/>
      <c r="T329" s="113"/>
      <c r="U329" s="113"/>
      <c r="V329" s="113"/>
      <c r="W329" s="113"/>
      <c r="X329" s="113"/>
      <c r="Y329" s="113"/>
      <c r="Z329" s="113"/>
      <c r="AA329" s="113"/>
      <c r="AB329" s="113"/>
      <c r="AC329" s="113"/>
      <c r="AD329" s="113"/>
      <c r="AE329" s="113"/>
      <c r="AF329" s="113"/>
      <c r="AG329" s="113"/>
      <c r="AH329" s="113"/>
      <c r="AI329" s="113"/>
      <c r="AJ329" s="113"/>
      <c r="AK329" s="113"/>
      <c r="AL329" s="113"/>
    </row>
    <row r="330" spans="1:38" s="115" customFormat="1" ht="12" outlineLevel="1" x14ac:dyDescent="0.2">
      <c r="A330" s="123"/>
      <c r="B330" s="357"/>
      <c r="C330" s="883" t="s">
        <v>159</v>
      </c>
      <c r="D330" s="1641" t="str">
        <f>IF('WK2 - Notional General Income'!D330="","",'WK2 - Notional General Income'!D330)</f>
        <v/>
      </c>
      <c r="E330" s="896"/>
      <c r="F330" s="897"/>
      <c r="G330" s="896"/>
      <c r="H330" s="898" t="str">
        <f t="shared" si="53"/>
        <v>.</v>
      </c>
      <c r="I330" s="896"/>
      <c r="J330" s="896"/>
      <c r="K330" s="899"/>
      <c r="L330" s="899"/>
      <c r="M330" s="900" t="str">
        <f t="shared" si="54"/>
        <v>.</v>
      </c>
      <c r="N330" s="372"/>
      <c r="O330" s="113"/>
      <c r="P330" s="113"/>
      <c r="Q330" s="113"/>
      <c r="R330" s="113"/>
      <c r="S330" s="113"/>
      <c r="T330" s="113"/>
      <c r="U330" s="113"/>
      <c r="V330" s="113"/>
      <c r="W330" s="113"/>
      <c r="X330" s="113"/>
      <c r="Y330" s="113"/>
      <c r="Z330" s="113"/>
      <c r="AA330" s="113"/>
      <c r="AB330" s="113"/>
      <c r="AC330" s="113"/>
      <c r="AD330" s="113"/>
      <c r="AE330" s="113"/>
      <c r="AF330" s="113"/>
      <c r="AG330" s="113"/>
      <c r="AH330" s="113"/>
      <c r="AI330" s="113"/>
      <c r="AJ330" s="113"/>
      <c r="AK330" s="113"/>
      <c r="AL330" s="113"/>
    </row>
    <row r="331" spans="1:38" s="115" customFormat="1" ht="12" outlineLevel="1" x14ac:dyDescent="0.2">
      <c r="A331" s="123"/>
      <c r="B331" s="357"/>
      <c r="C331" s="883" t="s">
        <v>159</v>
      </c>
      <c r="D331" s="1641" t="str">
        <f>IF('WK2 - Notional General Income'!D331="","",'WK2 - Notional General Income'!D331)</f>
        <v/>
      </c>
      <c r="E331" s="896"/>
      <c r="F331" s="897"/>
      <c r="G331" s="896"/>
      <c r="H331" s="898" t="str">
        <f t="shared" si="53"/>
        <v>.</v>
      </c>
      <c r="I331" s="896"/>
      <c r="J331" s="896"/>
      <c r="K331" s="899"/>
      <c r="L331" s="899"/>
      <c r="M331" s="900" t="str">
        <f t="shared" si="54"/>
        <v>.</v>
      </c>
      <c r="N331" s="372"/>
      <c r="O331" s="113"/>
      <c r="P331" s="113"/>
      <c r="Q331" s="113"/>
      <c r="R331" s="113"/>
      <c r="S331" s="113"/>
      <c r="T331" s="113"/>
      <c r="U331" s="113"/>
      <c r="V331" s="113"/>
      <c r="W331" s="113"/>
      <c r="X331" s="113"/>
      <c r="Y331" s="113"/>
      <c r="Z331" s="113"/>
      <c r="AA331" s="113"/>
      <c r="AB331" s="113"/>
      <c r="AC331" s="113"/>
      <c r="AD331" s="113"/>
      <c r="AE331" s="113"/>
      <c r="AF331" s="113"/>
      <c r="AG331" s="113"/>
      <c r="AH331" s="113"/>
      <c r="AI331" s="113"/>
      <c r="AJ331" s="113"/>
      <c r="AK331" s="113"/>
      <c r="AL331" s="113"/>
    </row>
    <row r="332" spans="1:38" s="115" customFormat="1" ht="12" outlineLevel="1" x14ac:dyDescent="0.2">
      <c r="A332" s="123"/>
      <c r="B332" s="357"/>
      <c r="C332" s="883" t="s">
        <v>159</v>
      </c>
      <c r="D332" s="1641" t="str">
        <f>IF('WK2 - Notional General Income'!D332="","",'WK2 - Notional General Income'!D332)</f>
        <v/>
      </c>
      <c r="E332" s="896"/>
      <c r="F332" s="897"/>
      <c r="G332" s="896"/>
      <c r="H332" s="898" t="str">
        <f t="shared" si="53"/>
        <v>.</v>
      </c>
      <c r="I332" s="896"/>
      <c r="J332" s="896"/>
      <c r="K332" s="899"/>
      <c r="L332" s="899"/>
      <c r="M332" s="900" t="str">
        <f t="shared" si="54"/>
        <v>.</v>
      </c>
      <c r="N332" s="372"/>
      <c r="O332" s="113"/>
      <c r="P332" s="113"/>
      <c r="Q332" s="113"/>
      <c r="R332" s="113"/>
      <c r="S332" s="113"/>
      <c r="T332" s="113"/>
      <c r="U332" s="113"/>
      <c r="V332" s="113"/>
      <c r="W332" s="113"/>
      <c r="X332" s="113"/>
      <c r="Y332" s="113"/>
      <c r="Z332" s="113"/>
      <c r="AA332" s="113"/>
      <c r="AB332" s="113"/>
      <c r="AC332" s="113"/>
      <c r="AD332" s="113"/>
      <c r="AE332" s="113"/>
      <c r="AF332" s="113"/>
      <c r="AG332" s="113"/>
      <c r="AH332" s="113"/>
      <c r="AI332" s="113"/>
      <c r="AJ332" s="113"/>
      <c r="AK332" s="113"/>
      <c r="AL332" s="113"/>
    </row>
    <row r="333" spans="1:38" s="115" customFormat="1" ht="12" outlineLevel="1" x14ac:dyDescent="0.2">
      <c r="A333" s="123"/>
      <c r="B333" s="357"/>
      <c r="C333" s="883" t="s">
        <v>159</v>
      </c>
      <c r="D333" s="1641" t="str">
        <f>IF('WK2 - Notional General Income'!D333="","",'WK2 - Notional General Income'!D333)</f>
        <v/>
      </c>
      <c r="E333" s="896"/>
      <c r="F333" s="897"/>
      <c r="G333" s="896"/>
      <c r="H333" s="898" t="str">
        <f t="shared" si="53"/>
        <v>.</v>
      </c>
      <c r="I333" s="896"/>
      <c r="J333" s="896"/>
      <c r="K333" s="899"/>
      <c r="L333" s="899"/>
      <c r="M333" s="900" t="str">
        <f t="shared" si="54"/>
        <v>.</v>
      </c>
      <c r="N333" s="372"/>
      <c r="O333" s="113"/>
      <c r="P333" s="113"/>
      <c r="Q333" s="113"/>
      <c r="R333" s="113"/>
      <c r="S333" s="113"/>
      <c r="T333" s="113"/>
      <c r="U333" s="113"/>
      <c r="V333" s="113"/>
      <c r="W333" s="113"/>
      <c r="X333" s="113"/>
      <c r="Y333" s="113"/>
      <c r="Z333" s="113"/>
      <c r="AA333" s="113"/>
      <c r="AB333" s="113"/>
      <c r="AC333" s="113"/>
      <c r="AD333" s="113"/>
      <c r="AE333" s="113"/>
      <c r="AF333" s="113"/>
      <c r="AG333" s="113"/>
      <c r="AH333" s="113"/>
      <c r="AI333" s="113"/>
      <c r="AJ333" s="113"/>
      <c r="AK333" s="113"/>
      <c r="AL333" s="113"/>
    </row>
    <row r="334" spans="1:38" s="115" customFormat="1" ht="12" outlineLevel="1" x14ac:dyDescent="0.2">
      <c r="A334" s="123"/>
      <c r="B334" s="357"/>
      <c r="C334" s="883" t="s">
        <v>159</v>
      </c>
      <c r="D334" s="1641" t="str">
        <f>IF('WK2 - Notional General Income'!D334="","",'WK2 - Notional General Income'!D334)</f>
        <v/>
      </c>
      <c r="E334" s="896"/>
      <c r="F334" s="897"/>
      <c r="G334" s="896"/>
      <c r="H334" s="898" t="str">
        <f t="shared" si="53"/>
        <v>.</v>
      </c>
      <c r="I334" s="896"/>
      <c r="J334" s="896"/>
      <c r="K334" s="899"/>
      <c r="L334" s="899"/>
      <c r="M334" s="900" t="str">
        <f t="shared" si="54"/>
        <v>.</v>
      </c>
      <c r="N334" s="372"/>
      <c r="O334" s="113"/>
      <c r="P334" s="113"/>
      <c r="Q334" s="113"/>
      <c r="R334" s="113"/>
      <c r="S334" s="113"/>
      <c r="T334" s="113"/>
      <c r="U334" s="113"/>
      <c r="V334" s="113"/>
      <c r="W334" s="113"/>
      <c r="X334" s="113"/>
      <c r="Y334" s="113"/>
      <c r="Z334" s="113"/>
      <c r="AA334" s="113"/>
      <c r="AB334" s="113"/>
      <c r="AC334" s="113"/>
      <c r="AD334" s="113"/>
      <c r="AE334" s="113"/>
      <c r="AF334" s="113"/>
      <c r="AG334" s="113"/>
      <c r="AH334" s="113"/>
      <c r="AI334" s="113"/>
      <c r="AJ334" s="113"/>
      <c r="AK334" s="113"/>
      <c r="AL334" s="113"/>
    </row>
    <row r="335" spans="1:38" s="115" customFormat="1" ht="12" outlineLevel="1" x14ac:dyDescent="0.2">
      <c r="A335" s="123"/>
      <c r="B335" s="357"/>
      <c r="C335" s="883" t="s">
        <v>159</v>
      </c>
      <c r="D335" s="1641" t="str">
        <f>IF('WK2 - Notional General Income'!D335="","",'WK2 - Notional General Income'!D335)</f>
        <v/>
      </c>
      <c r="E335" s="896"/>
      <c r="F335" s="897"/>
      <c r="G335" s="896"/>
      <c r="H335" s="898" t="str">
        <f t="shared" si="53"/>
        <v>.</v>
      </c>
      <c r="I335" s="896"/>
      <c r="J335" s="896"/>
      <c r="K335" s="899"/>
      <c r="L335" s="899"/>
      <c r="M335" s="900" t="str">
        <f t="shared" si="54"/>
        <v>.</v>
      </c>
      <c r="N335" s="372"/>
      <c r="O335" s="113"/>
      <c r="P335" s="113"/>
      <c r="Q335" s="113"/>
      <c r="R335" s="113"/>
      <c r="S335" s="113"/>
      <c r="T335" s="113"/>
      <c r="U335" s="113"/>
      <c r="V335" s="113"/>
      <c r="W335" s="113"/>
      <c r="X335" s="113"/>
      <c r="Y335" s="113"/>
      <c r="Z335" s="113"/>
      <c r="AA335" s="113"/>
      <c r="AB335" s="113"/>
      <c r="AC335" s="113"/>
      <c r="AD335" s="113"/>
      <c r="AE335" s="113"/>
      <c r="AF335" s="113"/>
      <c r="AG335" s="113"/>
      <c r="AH335" s="113"/>
      <c r="AI335" s="113"/>
      <c r="AJ335" s="113"/>
      <c r="AK335" s="113"/>
      <c r="AL335" s="113"/>
    </row>
    <row r="336" spans="1:38" s="115" customFormat="1" ht="12" x14ac:dyDescent="0.2">
      <c r="A336" s="123"/>
      <c r="B336" s="357"/>
      <c r="C336" s="883" t="s">
        <v>156</v>
      </c>
      <c r="D336" s="1641" t="str">
        <f>IF('WK2 - Notional General Income'!D336="","",'WK2 - Notional General Income'!D336)</f>
        <v/>
      </c>
      <c r="E336" s="896"/>
      <c r="F336" s="897"/>
      <c r="G336" s="896"/>
      <c r="H336" s="898" t="str">
        <f t="shared" si="53"/>
        <v>.</v>
      </c>
      <c r="I336" s="896"/>
      <c r="J336" s="896"/>
      <c r="K336" s="899"/>
      <c r="L336" s="899"/>
      <c r="M336" s="900" t="str">
        <f t="shared" si="54"/>
        <v>.</v>
      </c>
      <c r="N336" s="372"/>
      <c r="O336" s="113"/>
      <c r="P336" s="113"/>
      <c r="Q336" s="113"/>
      <c r="R336" s="113"/>
      <c r="S336" s="113"/>
      <c r="T336" s="113"/>
      <c r="U336" s="113"/>
      <c r="V336" s="113"/>
      <c r="W336" s="113"/>
      <c r="X336" s="113"/>
      <c r="Y336" s="113"/>
      <c r="Z336" s="113"/>
      <c r="AA336" s="113"/>
      <c r="AB336" s="113"/>
      <c r="AC336" s="113"/>
      <c r="AD336" s="113"/>
      <c r="AE336" s="113"/>
      <c r="AF336" s="113"/>
      <c r="AG336" s="113"/>
      <c r="AH336" s="113"/>
      <c r="AI336" s="113"/>
      <c r="AJ336" s="113"/>
      <c r="AK336" s="113"/>
      <c r="AL336" s="113"/>
    </row>
    <row r="337" spans="1:38" s="115" customFormat="1" ht="12" outlineLevel="1" x14ac:dyDescent="0.2">
      <c r="A337" s="123"/>
      <c r="B337" s="357"/>
      <c r="C337" s="883" t="s">
        <v>156</v>
      </c>
      <c r="D337" s="1641" t="str">
        <f>IF('WK2 - Notional General Income'!D337="","",'WK2 - Notional General Income'!D337)</f>
        <v/>
      </c>
      <c r="E337" s="896"/>
      <c r="F337" s="897"/>
      <c r="G337" s="896"/>
      <c r="H337" s="898" t="str">
        <f t="shared" si="53"/>
        <v>.</v>
      </c>
      <c r="I337" s="896"/>
      <c r="J337" s="896"/>
      <c r="K337" s="899"/>
      <c r="L337" s="899"/>
      <c r="M337" s="900" t="str">
        <f t="shared" si="54"/>
        <v>.</v>
      </c>
      <c r="N337" s="372"/>
      <c r="O337" s="113"/>
      <c r="P337" s="113"/>
      <c r="Q337" s="113"/>
      <c r="R337" s="113"/>
      <c r="S337" s="113"/>
      <c r="T337" s="113"/>
      <c r="U337" s="113"/>
      <c r="V337" s="113"/>
      <c r="W337" s="113"/>
      <c r="X337" s="113"/>
      <c r="Y337" s="113"/>
      <c r="Z337" s="113"/>
      <c r="AA337" s="113"/>
      <c r="AB337" s="113"/>
      <c r="AC337" s="113"/>
      <c r="AD337" s="113"/>
      <c r="AE337" s="113"/>
      <c r="AF337" s="113"/>
      <c r="AG337" s="113"/>
      <c r="AH337" s="113"/>
      <c r="AI337" s="113"/>
      <c r="AJ337" s="113"/>
      <c r="AK337" s="113"/>
      <c r="AL337" s="113"/>
    </row>
    <row r="338" spans="1:38" s="115" customFormat="1" ht="12" outlineLevel="1" x14ac:dyDescent="0.2">
      <c r="A338" s="123"/>
      <c r="B338" s="357"/>
      <c r="C338" s="883" t="s">
        <v>156</v>
      </c>
      <c r="D338" s="1641" t="str">
        <f>IF('WK2 - Notional General Income'!D338="","",'WK2 - Notional General Income'!D338)</f>
        <v/>
      </c>
      <c r="E338" s="896"/>
      <c r="F338" s="897"/>
      <c r="G338" s="896"/>
      <c r="H338" s="898" t="str">
        <f t="shared" si="53"/>
        <v>.</v>
      </c>
      <c r="I338" s="896"/>
      <c r="J338" s="896"/>
      <c r="K338" s="899"/>
      <c r="L338" s="899"/>
      <c r="M338" s="900" t="str">
        <f t="shared" si="54"/>
        <v>.</v>
      </c>
      <c r="N338" s="372"/>
      <c r="O338" s="113"/>
      <c r="P338" s="113"/>
      <c r="Q338" s="113"/>
      <c r="R338" s="113"/>
      <c r="S338" s="113"/>
      <c r="T338" s="113"/>
      <c r="U338" s="113"/>
      <c r="V338" s="113"/>
      <c r="W338" s="113"/>
      <c r="X338" s="113"/>
      <c r="Y338" s="113"/>
      <c r="Z338" s="113"/>
      <c r="AA338" s="113"/>
      <c r="AB338" s="113"/>
      <c r="AC338" s="113"/>
      <c r="AD338" s="113"/>
      <c r="AE338" s="113"/>
      <c r="AF338" s="113"/>
      <c r="AG338" s="113"/>
      <c r="AH338" s="113"/>
      <c r="AI338" s="113"/>
      <c r="AJ338" s="113"/>
      <c r="AK338" s="113"/>
      <c r="AL338" s="113"/>
    </row>
    <row r="339" spans="1:38" s="115" customFormat="1" ht="12" outlineLevel="1" x14ac:dyDescent="0.2">
      <c r="A339" s="123"/>
      <c r="B339" s="357"/>
      <c r="C339" s="883" t="s">
        <v>156</v>
      </c>
      <c r="D339" s="1641" t="str">
        <f>IF('WK2 - Notional General Income'!D339="","",'WK2 - Notional General Income'!D339)</f>
        <v/>
      </c>
      <c r="E339" s="896"/>
      <c r="F339" s="897"/>
      <c r="G339" s="896"/>
      <c r="H339" s="898" t="str">
        <f t="shared" si="53"/>
        <v>.</v>
      </c>
      <c r="I339" s="896"/>
      <c r="J339" s="896"/>
      <c r="K339" s="899"/>
      <c r="L339" s="899"/>
      <c r="M339" s="900" t="str">
        <f t="shared" si="54"/>
        <v>.</v>
      </c>
      <c r="N339" s="372"/>
      <c r="O339" s="113"/>
      <c r="P339" s="113"/>
      <c r="Q339" s="113"/>
      <c r="R339" s="113"/>
      <c r="S339" s="113"/>
      <c r="T339" s="113"/>
      <c r="U339" s="113"/>
      <c r="V339" s="113"/>
      <c r="W339" s="113"/>
      <c r="X339" s="113"/>
      <c r="Y339" s="113"/>
      <c r="Z339" s="113"/>
      <c r="AA339" s="113"/>
      <c r="AB339" s="113"/>
      <c r="AC339" s="113"/>
      <c r="AD339" s="113"/>
      <c r="AE339" s="113"/>
      <c r="AF339" s="113"/>
      <c r="AG339" s="113"/>
      <c r="AH339" s="113"/>
      <c r="AI339" s="113"/>
      <c r="AJ339" s="113"/>
      <c r="AK339" s="113"/>
      <c r="AL339" s="113"/>
    </row>
    <row r="340" spans="1:38" s="115" customFormat="1" ht="12" outlineLevel="1" x14ac:dyDescent="0.2">
      <c r="A340" s="123"/>
      <c r="B340" s="357"/>
      <c r="C340" s="883" t="s">
        <v>156</v>
      </c>
      <c r="D340" s="1641" t="str">
        <f>IF('WK2 - Notional General Income'!D340="","",'WK2 - Notional General Income'!D340)</f>
        <v/>
      </c>
      <c r="E340" s="896"/>
      <c r="F340" s="897"/>
      <c r="G340" s="896"/>
      <c r="H340" s="898" t="str">
        <f t="shared" si="53"/>
        <v>.</v>
      </c>
      <c r="I340" s="896"/>
      <c r="J340" s="896"/>
      <c r="K340" s="899"/>
      <c r="L340" s="899"/>
      <c r="M340" s="900" t="str">
        <f t="shared" si="54"/>
        <v>.</v>
      </c>
      <c r="N340" s="372"/>
      <c r="O340" s="113"/>
      <c r="P340" s="113"/>
      <c r="Q340" s="113"/>
      <c r="R340" s="113"/>
      <c r="S340" s="113"/>
      <c r="T340" s="113"/>
      <c r="U340" s="113"/>
      <c r="V340" s="113"/>
      <c r="W340" s="113"/>
      <c r="X340" s="113"/>
      <c r="Y340" s="113"/>
      <c r="Z340" s="113"/>
      <c r="AA340" s="113"/>
      <c r="AB340" s="113"/>
      <c r="AC340" s="113"/>
      <c r="AD340" s="113"/>
      <c r="AE340" s="113"/>
      <c r="AF340" s="113"/>
      <c r="AG340" s="113"/>
      <c r="AH340" s="113"/>
      <c r="AI340" s="113"/>
      <c r="AJ340" s="113"/>
      <c r="AK340" s="113"/>
      <c r="AL340" s="113"/>
    </row>
    <row r="341" spans="1:38" s="115" customFormat="1" ht="12" outlineLevel="1" x14ac:dyDescent="0.2">
      <c r="A341" s="123"/>
      <c r="B341" s="357"/>
      <c r="C341" s="883" t="s">
        <v>156</v>
      </c>
      <c r="D341" s="1641" t="str">
        <f>IF('WK2 - Notional General Income'!D341="","",'WK2 - Notional General Income'!D341)</f>
        <v/>
      </c>
      <c r="E341" s="896"/>
      <c r="F341" s="897"/>
      <c r="G341" s="896"/>
      <c r="H341" s="898" t="str">
        <f t="shared" si="53"/>
        <v>.</v>
      </c>
      <c r="I341" s="896"/>
      <c r="J341" s="896"/>
      <c r="K341" s="899"/>
      <c r="L341" s="899"/>
      <c r="M341" s="900" t="str">
        <f t="shared" si="54"/>
        <v>.</v>
      </c>
      <c r="N341" s="372"/>
      <c r="O341" s="113"/>
      <c r="P341" s="113"/>
      <c r="Q341" s="113"/>
      <c r="R341" s="113"/>
      <c r="S341" s="113"/>
      <c r="T341" s="113"/>
      <c r="U341" s="113"/>
      <c r="V341" s="113"/>
      <c r="W341" s="113"/>
      <c r="X341" s="113"/>
      <c r="Y341" s="113"/>
      <c r="Z341" s="113"/>
      <c r="AA341" s="113"/>
      <c r="AB341" s="113"/>
      <c r="AC341" s="113"/>
      <c r="AD341" s="113"/>
      <c r="AE341" s="113"/>
      <c r="AF341" s="113"/>
      <c r="AG341" s="113"/>
      <c r="AH341" s="113"/>
      <c r="AI341" s="113"/>
      <c r="AJ341" s="113"/>
      <c r="AK341" s="113"/>
      <c r="AL341" s="113"/>
    </row>
    <row r="342" spans="1:38" s="115" customFormat="1" ht="12" outlineLevel="1" x14ac:dyDescent="0.2">
      <c r="A342" s="123"/>
      <c r="B342" s="357"/>
      <c r="C342" s="883" t="s">
        <v>156</v>
      </c>
      <c r="D342" s="1641" t="str">
        <f>IF('WK2 - Notional General Income'!D342="","",'WK2 - Notional General Income'!D342)</f>
        <v/>
      </c>
      <c r="E342" s="896"/>
      <c r="F342" s="897"/>
      <c r="G342" s="896"/>
      <c r="H342" s="898" t="str">
        <f t="shared" si="53"/>
        <v>.</v>
      </c>
      <c r="I342" s="896"/>
      <c r="J342" s="896"/>
      <c r="K342" s="899"/>
      <c r="L342" s="899"/>
      <c r="M342" s="900" t="str">
        <f t="shared" si="54"/>
        <v>.</v>
      </c>
      <c r="N342" s="372"/>
      <c r="O342" s="113"/>
      <c r="P342" s="113"/>
      <c r="Q342" s="113"/>
      <c r="R342" s="113"/>
      <c r="S342" s="113"/>
      <c r="T342" s="113"/>
      <c r="U342" s="113"/>
      <c r="V342" s="113"/>
      <c r="W342" s="113"/>
      <c r="X342" s="113"/>
      <c r="Y342" s="113"/>
      <c r="Z342" s="113"/>
      <c r="AA342" s="113"/>
      <c r="AB342" s="113"/>
      <c r="AC342" s="113"/>
      <c r="AD342" s="113"/>
      <c r="AE342" s="113"/>
      <c r="AF342" s="113"/>
      <c r="AG342" s="113"/>
      <c r="AH342" s="113"/>
      <c r="AI342" s="113"/>
      <c r="AJ342" s="113"/>
      <c r="AK342" s="113"/>
      <c r="AL342" s="113"/>
    </row>
    <row r="343" spans="1:38" s="115" customFormat="1" ht="12" outlineLevel="1" x14ac:dyDescent="0.2">
      <c r="A343" s="123"/>
      <c r="B343" s="357"/>
      <c r="C343" s="883" t="s">
        <v>156</v>
      </c>
      <c r="D343" s="1641" t="str">
        <f>IF('WK2 - Notional General Income'!D343="","",'WK2 - Notional General Income'!D343)</f>
        <v/>
      </c>
      <c r="E343" s="896"/>
      <c r="F343" s="897"/>
      <c r="G343" s="896"/>
      <c r="H343" s="898" t="str">
        <f t="shared" si="53"/>
        <v>.</v>
      </c>
      <c r="I343" s="896"/>
      <c r="J343" s="896"/>
      <c r="K343" s="899"/>
      <c r="L343" s="899"/>
      <c r="M343" s="900" t="str">
        <f t="shared" si="54"/>
        <v>.</v>
      </c>
      <c r="N343" s="372"/>
      <c r="O343" s="113"/>
      <c r="P343" s="113"/>
      <c r="Q343" s="113"/>
      <c r="R343" s="113"/>
      <c r="S343" s="113"/>
      <c r="T343" s="113"/>
      <c r="U343" s="113"/>
      <c r="V343" s="113"/>
      <c r="W343" s="113"/>
      <c r="X343" s="113"/>
      <c r="Y343" s="113"/>
      <c r="Z343" s="113"/>
      <c r="AA343" s="113"/>
      <c r="AB343" s="113"/>
      <c r="AC343" s="113"/>
      <c r="AD343" s="113"/>
      <c r="AE343" s="113"/>
      <c r="AF343" s="113"/>
      <c r="AG343" s="113"/>
      <c r="AH343" s="113"/>
      <c r="AI343" s="113"/>
      <c r="AJ343" s="113"/>
      <c r="AK343" s="113"/>
      <c r="AL343" s="113"/>
    </row>
    <row r="344" spans="1:38" s="115" customFormat="1" ht="12" outlineLevel="1" x14ac:dyDescent="0.2">
      <c r="A344" s="123"/>
      <c r="B344" s="357"/>
      <c r="C344" s="883" t="s">
        <v>156</v>
      </c>
      <c r="D344" s="1641" t="str">
        <f>IF('WK2 - Notional General Income'!D344="","",'WK2 - Notional General Income'!D344)</f>
        <v/>
      </c>
      <c r="E344" s="896"/>
      <c r="F344" s="897"/>
      <c r="G344" s="896"/>
      <c r="H344" s="898" t="str">
        <f t="shared" si="53"/>
        <v>.</v>
      </c>
      <c r="I344" s="896"/>
      <c r="J344" s="896"/>
      <c r="K344" s="899"/>
      <c r="L344" s="899"/>
      <c r="M344" s="900" t="str">
        <f t="shared" si="54"/>
        <v>.</v>
      </c>
      <c r="N344" s="372"/>
      <c r="O344" s="113"/>
      <c r="P344" s="113"/>
      <c r="Q344" s="113"/>
      <c r="R344" s="113"/>
      <c r="S344" s="113"/>
      <c r="T344" s="113"/>
      <c r="U344" s="113"/>
      <c r="V344" s="113"/>
      <c r="W344" s="113"/>
      <c r="X344" s="113"/>
      <c r="Y344" s="113"/>
      <c r="Z344" s="113"/>
      <c r="AA344" s="113"/>
      <c r="AB344" s="113"/>
      <c r="AC344" s="113"/>
      <c r="AD344" s="113"/>
      <c r="AE344" s="113"/>
      <c r="AF344" s="113"/>
      <c r="AG344" s="113"/>
      <c r="AH344" s="113"/>
      <c r="AI344" s="113"/>
      <c r="AJ344" s="113"/>
      <c r="AK344" s="113"/>
      <c r="AL344" s="113"/>
    </row>
    <row r="345" spans="1:38" s="115" customFormat="1" ht="12" outlineLevel="1" x14ac:dyDescent="0.2">
      <c r="A345" s="123"/>
      <c r="B345" s="357"/>
      <c r="C345" s="883" t="s">
        <v>156</v>
      </c>
      <c r="D345" s="1641" t="str">
        <f>IF('WK2 - Notional General Income'!D345="","",'WK2 - Notional General Income'!D345)</f>
        <v/>
      </c>
      <c r="E345" s="896"/>
      <c r="F345" s="897"/>
      <c r="G345" s="896"/>
      <c r="H345" s="898" t="str">
        <f t="shared" si="53"/>
        <v>.</v>
      </c>
      <c r="I345" s="896"/>
      <c r="J345" s="896"/>
      <c r="K345" s="901"/>
      <c r="L345" s="901"/>
      <c r="M345" s="900" t="str">
        <f t="shared" si="54"/>
        <v>.</v>
      </c>
      <c r="N345" s="372"/>
      <c r="O345" s="113"/>
      <c r="P345" s="113"/>
      <c r="Q345" s="113"/>
      <c r="R345" s="113"/>
      <c r="S345" s="113"/>
      <c r="T345" s="113"/>
      <c r="U345" s="113"/>
      <c r="V345" s="113"/>
      <c r="W345" s="113"/>
      <c r="X345" s="113"/>
      <c r="Y345" s="113"/>
      <c r="Z345" s="113"/>
      <c r="AA345" s="113"/>
      <c r="AB345" s="113"/>
      <c r="AC345" s="113"/>
      <c r="AD345" s="113"/>
      <c r="AE345" s="113"/>
      <c r="AF345" s="113"/>
      <c r="AG345" s="113"/>
      <c r="AH345" s="113"/>
      <c r="AI345" s="113"/>
      <c r="AJ345" s="113"/>
      <c r="AK345" s="113"/>
      <c r="AL345" s="113"/>
    </row>
    <row r="346" spans="1:38" s="115" customFormat="1" ht="12" outlineLevel="1" x14ac:dyDescent="0.2">
      <c r="A346" s="123"/>
      <c r="B346" s="357"/>
      <c r="C346" s="883" t="s">
        <v>158</v>
      </c>
      <c r="D346" s="1641" t="str">
        <f>IF('WK2 - Notional General Income'!D346="","",'WK2 - Notional General Income'!D346)</f>
        <v/>
      </c>
      <c r="E346" s="896"/>
      <c r="F346" s="897"/>
      <c r="G346" s="896"/>
      <c r="H346" s="898" t="str">
        <f t="shared" si="53"/>
        <v>.</v>
      </c>
      <c r="I346" s="896"/>
      <c r="J346" s="896"/>
      <c r="K346" s="899"/>
      <c r="L346" s="899"/>
      <c r="M346" s="900" t="str">
        <f t="shared" si="54"/>
        <v>.</v>
      </c>
      <c r="N346" s="372"/>
      <c r="O346" s="113"/>
      <c r="P346" s="113"/>
      <c r="Q346" s="113"/>
      <c r="R346" s="113"/>
      <c r="S346" s="113"/>
      <c r="T346" s="113"/>
      <c r="U346" s="113"/>
      <c r="V346" s="113"/>
      <c r="W346" s="113"/>
      <c r="X346" s="113"/>
      <c r="Y346" s="113"/>
      <c r="Z346" s="113"/>
      <c r="AA346" s="113"/>
      <c r="AB346" s="113"/>
      <c r="AC346" s="113"/>
      <c r="AD346" s="113"/>
      <c r="AE346" s="113"/>
      <c r="AF346" s="113"/>
      <c r="AG346" s="113"/>
      <c r="AH346" s="113"/>
      <c r="AI346" s="113"/>
      <c r="AJ346" s="113"/>
      <c r="AK346" s="113"/>
      <c r="AL346" s="113"/>
    </row>
    <row r="347" spans="1:38" s="115" customFormat="1" ht="12" x14ac:dyDescent="0.2">
      <c r="A347" s="123"/>
      <c r="B347" s="357"/>
      <c r="C347" s="883" t="s">
        <v>158</v>
      </c>
      <c r="D347" s="1641" t="str">
        <f>IF('WK2 - Notional General Income'!D347="","",'WK2 - Notional General Income'!D347)</f>
        <v/>
      </c>
      <c r="E347" s="896"/>
      <c r="F347" s="897"/>
      <c r="G347" s="896"/>
      <c r="H347" s="898" t="str">
        <f t="shared" si="53"/>
        <v>.</v>
      </c>
      <c r="I347" s="896"/>
      <c r="J347" s="896"/>
      <c r="K347" s="899"/>
      <c r="L347" s="899"/>
      <c r="M347" s="900" t="str">
        <f t="shared" si="54"/>
        <v>.</v>
      </c>
      <c r="N347" s="372"/>
      <c r="O347" s="113"/>
      <c r="P347" s="113"/>
      <c r="Q347" s="113"/>
      <c r="R347" s="113"/>
      <c r="S347" s="113"/>
      <c r="T347" s="113"/>
      <c r="U347" s="113"/>
      <c r="V347" s="113"/>
      <c r="W347" s="113"/>
      <c r="X347" s="113"/>
      <c r="Y347" s="113"/>
      <c r="Z347" s="113"/>
      <c r="AA347" s="113"/>
      <c r="AB347" s="113"/>
      <c r="AC347" s="113"/>
      <c r="AD347" s="113"/>
      <c r="AE347" s="113"/>
      <c r="AF347" s="113"/>
      <c r="AG347" s="113"/>
      <c r="AH347" s="113"/>
      <c r="AI347" s="113"/>
      <c r="AJ347" s="113"/>
      <c r="AK347" s="113"/>
      <c r="AL347" s="113"/>
    </row>
    <row r="348" spans="1:38" s="115" customFormat="1" ht="12" outlineLevel="1" x14ac:dyDescent="0.2">
      <c r="A348" s="123"/>
      <c r="B348" s="357"/>
      <c r="C348" s="883" t="s">
        <v>158</v>
      </c>
      <c r="D348" s="1641" t="str">
        <f>IF('WK2 - Notional General Income'!D348="","",'WK2 - Notional General Income'!D348)</f>
        <v/>
      </c>
      <c r="E348" s="896"/>
      <c r="F348" s="897"/>
      <c r="G348" s="896"/>
      <c r="H348" s="898" t="str">
        <f t="shared" si="53"/>
        <v>.</v>
      </c>
      <c r="I348" s="896"/>
      <c r="J348" s="896"/>
      <c r="K348" s="899"/>
      <c r="L348" s="899"/>
      <c r="M348" s="900" t="str">
        <f t="shared" si="54"/>
        <v>.</v>
      </c>
      <c r="N348" s="372"/>
      <c r="O348" s="113"/>
      <c r="P348" s="113"/>
      <c r="Q348" s="113"/>
      <c r="R348" s="113"/>
      <c r="S348" s="113"/>
      <c r="T348" s="113"/>
      <c r="U348" s="113"/>
      <c r="V348" s="113"/>
      <c r="W348" s="113"/>
      <c r="X348" s="113"/>
      <c r="Y348" s="113"/>
      <c r="Z348" s="113"/>
      <c r="AA348" s="113"/>
      <c r="AB348" s="113"/>
      <c r="AC348" s="113"/>
      <c r="AD348" s="113"/>
      <c r="AE348" s="113"/>
      <c r="AF348" s="113"/>
      <c r="AG348" s="113"/>
      <c r="AH348" s="113"/>
      <c r="AI348" s="113"/>
      <c r="AJ348" s="113"/>
      <c r="AK348" s="113"/>
      <c r="AL348" s="113"/>
    </row>
    <row r="349" spans="1:38" s="115" customFormat="1" ht="12" outlineLevel="1" x14ac:dyDescent="0.2">
      <c r="A349" s="123"/>
      <c r="B349" s="357"/>
      <c r="C349" s="883" t="s">
        <v>158</v>
      </c>
      <c r="D349" s="1641" t="str">
        <f>IF('WK2 - Notional General Income'!D349="","",'WK2 - Notional General Income'!D349)</f>
        <v/>
      </c>
      <c r="E349" s="896"/>
      <c r="F349" s="897"/>
      <c r="G349" s="896"/>
      <c r="H349" s="898" t="str">
        <f t="shared" si="53"/>
        <v>.</v>
      </c>
      <c r="I349" s="896"/>
      <c r="J349" s="896"/>
      <c r="K349" s="899"/>
      <c r="L349" s="899"/>
      <c r="M349" s="900" t="str">
        <f t="shared" si="54"/>
        <v>.</v>
      </c>
      <c r="N349" s="372"/>
      <c r="O349" s="113"/>
      <c r="P349" s="113"/>
      <c r="Q349" s="113"/>
      <c r="R349" s="113"/>
      <c r="S349" s="113"/>
      <c r="T349" s="113"/>
      <c r="U349" s="113"/>
      <c r="V349" s="113"/>
      <c r="W349" s="113"/>
      <c r="X349" s="113"/>
      <c r="Y349" s="113"/>
      <c r="Z349" s="113"/>
      <c r="AA349" s="113"/>
      <c r="AB349" s="113"/>
      <c r="AC349" s="113"/>
      <c r="AD349" s="113"/>
      <c r="AE349" s="113"/>
      <c r="AF349" s="113"/>
      <c r="AG349" s="113"/>
      <c r="AH349" s="113"/>
      <c r="AI349" s="113"/>
      <c r="AJ349" s="113"/>
      <c r="AK349" s="113"/>
      <c r="AL349" s="113"/>
    </row>
    <row r="350" spans="1:38" s="115" customFormat="1" ht="12" outlineLevel="1" x14ac:dyDescent="0.2">
      <c r="A350" s="123"/>
      <c r="B350" s="357"/>
      <c r="C350" s="883" t="s">
        <v>158</v>
      </c>
      <c r="D350" s="1641" t="str">
        <f>IF('WK2 - Notional General Income'!D350="","",'WK2 - Notional General Income'!D350)</f>
        <v/>
      </c>
      <c r="E350" s="896"/>
      <c r="F350" s="897"/>
      <c r="G350" s="896"/>
      <c r="H350" s="898" t="str">
        <f t="shared" si="53"/>
        <v>.</v>
      </c>
      <c r="I350" s="896"/>
      <c r="J350" s="896"/>
      <c r="K350" s="899"/>
      <c r="L350" s="899"/>
      <c r="M350" s="900" t="str">
        <f t="shared" si="54"/>
        <v>.</v>
      </c>
      <c r="N350" s="372"/>
      <c r="O350" s="113"/>
      <c r="P350" s="113"/>
      <c r="Q350" s="113"/>
      <c r="R350" s="113"/>
      <c r="S350" s="113"/>
      <c r="T350" s="113"/>
      <c r="U350" s="113"/>
      <c r="V350" s="113"/>
      <c r="W350" s="113"/>
      <c r="X350" s="113"/>
      <c r="Y350" s="113"/>
      <c r="Z350" s="113"/>
      <c r="AA350" s="113"/>
      <c r="AB350" s="113"/>
      <c r="AC350" s="113"/>
      <c r="AD350" s="113"/>
      <c r="AE350" s="113"/>
      <c r="AF350" s="113"/>
      <c r="AG350" s="113"/>
      <c r="AH350" s="113"/>
      <c r="AI350" s="113"/>
      <c r="AJ350" s="113"/>
      <c r="AK350" s="113"/>
      <c r="AL350" s="113"/>
    </row>
    <row r="351" spans="1:38" s="115" customFormat="1" ht="12" outlineLevel="1" x14ac:dyDescent="0.2">
      <c r="A351" s="123"/>
      <c r="B351" s="357"/>
      <c r="C351" s="883" t="s">
        <v>158</v>
      </c>
      <c r="D351" s="1641" t="str">
        <f>IF('WK2 - Notional General Income'!D351="","",'WK2 - Notional General Income'!D351)</f>
        <v/>
      </c>
      <c r="E351" s="896"/>
      <c r="F351" s="897"/>
      <c r="G351" s="896"/>
      <c r="H351" s="898" t="str">
        <f t="shared" si="53"/>
        <v>.</v>
      </c>
      <c r="I351" s="896"/>
      <c r="J351" s="896"/>
      <c r="K351" s="899"/>
      <c r="L351" s="899"/>
      <c r="M351" s="900" t="str">
        <f t="shared" si="54"/>
        <v>.</v>
      </c>
      <c r="N351" s="372"/>
      <c r="O351" s="113"/>
      <c r="P351" s="113"/>
      <c r="Q351" s="113"/>
      <c r="R351" s="113"/>
      <c r="S351" s="113"/>
      <c r="T351" s="113"/>
      <c r="U351" s="113"/>
      <c r="V351" s="113"/>
      <c r="W351" s="113"/>
      <c r="X351" s="113"/>
      <c r="Y351" s="113"/>
      <c r="Z351" s="113"/>
      <c r="AA351" s="113"/>
      <c r="AB351" s="113"/>
      <c r="AC351" s="113"/>
      <c r="AD351" s="113"/>
      <c r="AE351" s="113"/>
      <c r="AF351" s="113"/>
      <c r="AG351" s="113"/>
      <c r="AH351" s="113"/>
      <c r="AI351" s="113"/>
      <c r="AJ351" s="113"/>
      <c r="AK351" s="113"/>
      <c r="AL351" s="113"/>
    </row>
    <row r="352" spans="1:38" s="115" customFormat="1" ht="12" outlineLevel="1" x14ac:dyDescent="0.2">
      <c r="A352" s="123"/>
      <c r="B352" s="357"/>
      <c r="C352" s="883" t="s">
        <v>158</v>
      </c>
      <c r="D352" s="1641" t="str">
        <f>IF('WK2 - Notional General Income'!D352="","",'WK2 - Notional General Income'!D352)</f>
        <v/>
      </c>
      <c r="E352" s="896"/>
      <c r="F352" s="897"/>
      <c r="G352" s="896"/>
      <c r="H352" s="898" t="str">
        <f t="shared" si="53"/>
        <v>.</v>
      </c>
      <c r="I352" s="896"/>
      <c r="J352" s="896"/>
      <c r="K352" s="899"/>
      <c r="L352" s="899"/>
      <c r="M352" s="900" t="str">
        <f t="shared" si="54"/>
        <v>.</v>
      </c>
      <c r="N352" s="372"/>
      <c r="O352" s="113"/>
      <c r="P352" s="113"/>
      <c r="Q352" s="113"/>
      <c r="R352" s="113"/>
      <c r="S352" s="113"/>
      <c r="T352" s="113"/>
      <c r="U352" s="113"/>
      <c r="V352" s="113"/>
      <c r="W352" s="113"/>
      <c r="X352" s="113"/>
      <c r="Y352" s="113"/>
      <c r="Z352" s="113"/>
      <c r="AA352" s="113"/>
      <c r="AB352" s="113"/>
      <c r="AC352" s="113"/>
      <c r="AD352" s="113"/>
      <c r="AE352" s="113"/>
      <c r="AF352" s="113"/>
      <c r="AG352" s="113"/>
      <c r="AH352" s="113"/>
      <c r="AI352" s="113"/>
      <c r="AJ352" s="113"/>
      <c r="AK352" s="113"/>
      <c r="AL352" s="113"/>
    </row>
    <row r="353" spans="1:38" s="115" customFormat="1" ht="12" outlineLevel="1" x14ac:dyDescent="0.2">
      <c r="A353" s="123"/>
      <c r="B353" s="357"/>
      <c r="C353" s="883" t="s">
        <v>158</v>
      </c>
      <c r="D353" s="1641" t="str">
        <f>IF('WK2 - Notional General Income'!D353="","",'WK2 - Notional General Income'!D353)</f>
        <v/>
      </c>
      <c r="E353" s="896"/>
      <c r="F353" s="897"/>
      <c r="G353" s="896"/>
      <c r="H353" s="898" t="str">
        <f t="shared" si="53"/>
        <v>.</v>
      </c>
      <c r="I353" s="896"/>
      <c r="J353" s="896"/>
      <c r="K353" s="899"/>
      <c r="L353" s="899"/>
      <c r="M353" s="900" t="str">
        <f t="shared" si="54"/>
        <v>.</v>
      </c>
      <c r="N353" s="372"/>
      <c r="O353" s="113"/>
      <c r="P353" s="113"/>
      <c r="Q353" s="113"/>
      <c r="R353" s="113"/>
      <c r="S353" s="113"/>
      <c r="T353" s="113"/>
      <c r="U353" s="113"/>
      <c r="V353" s="113"/>
      <c r="W353" s="113"/>
      <c r="X353" s="113"/>
      <c r="Y353" s="113"/>
      <c r="Z353" s="113"/>
      <c r="AA353" s="113"/>
      <c r="AB353" s="113"/>
      <c r="AC353" s="113"/>
      <c r="AD353" s="113"/>
      <c r="AE353" s="113"/>
      <c r="AF353" s="113"/>
      <c r="AG353" s="113"/>
      <c r="AH353" s="113"/>
      <c r="AI353" s="113"/>
      <c r="AJ353" s="113"/>
      <c r="AK353" s="113"/>
      <c r="AL353" s="113"/>
    </row>
    <row r="354" spans="1:38" s="115" customFormat="1" ht="12" outlineLevel="1" x14ac:dyDescent="0.2">
      <c r="A354" s="123"/>
      <c r="B354" s="357"/>
      <c r="C354" s="883" t="s">
        <v>158</v>
      </c>
      <c r="D354" s="1641" t="str">
        <f>IF('WK2 - Notional General Income'!D354="","",'WK2 - Notional General Income'!D354)</f>
        <v/>
      </c>
      <c r="E354" s="896"/>
      <c r="F354" s="897"/>
      <c r="G354" s="896"/>
      <c r="H354" s="898" t="str">
        <f t="shared" si="53"/>
        <v>.</v>
      </c>
      <c r="I354" s="896"/>
      <c r="J354" s="896"/>
      <c r="K354" s="899"/>
      <c r="L354" s="899"/>
      <c r="M354" s="900" t="str">
        <f t="shared" si="54"/>
        <v>.</v>
      </c>
      <c r="N354" s="372"/>
      <c r="O354" s="113"/>
      <c r="P354" s="113"/>
      <c r="Q354" s="113"/>
      <c r="R354" s="113"/>
      <c r="S354" s="113"/>
      <c r="T354" s="113"/>
      <c r="U354" s="113"/>
      <c r="V354" s="113"/>
      <c r="W354" s="113"/>
      <c r="X354" s="113"/>
      <c r="Y354" s="113"/>
      <c r="Z354" s="113"/>
      <c r="AA354" s="113"/>
      <c r="AB354" s="113"/>
      <c r="AC354" s="113"/>
      <c r="AD354" s="113"/>
      <c r="AE354" s="113"/>
      <c r="AF354" s="113"/>
      <c r="AG354" s="113"/>
      <c r="AH354" s="113"/>
      <c r="AI354" s="113"/>
      <c r="AJ354" s="113"/>
      <c r="AK354" s="113"/>
      <c r="AL354" s="113"/>
    </row>
    <row r="355" spans="1:38" s="115" customFormat="1" ht="12" outlineLevel="1" x14ac:dyDescent="0.2">
      <c r="A355" s="123"/>
      <c r="B355" s="357"/>
      <c r="C355" s="890" t="s">
        <v>158</v>
      </c>
      <c r="D355" s="1641" t="str">
        <f>IF('WK2 - Notional General Income'!D355="","",'WK2 - Notional General Income'!D355)</f>
        <v/>
      </c>
      <c r="E355" s="896"/>
      <c r="F355" s="903"/>
      <c r="G355" s="902"/>
      <c r="H355" s="904" t="str">
        <f t="shared" si="53"/>
        <v>.</v>
      </c>
      <c r="I355" s="902"/>
      <c r="J355" s="902"/>
      <c r="K355" s="905"/>
      <c r="L355" s="905"/>
      <c r="M355" s="906" t="str">
        <f t="shared" si="54"/>
        <v>.</v>
      </c>
      <c r="N355" s="372"/>
      <c r="O355" s="113"/>
      <c r="P355" s="113"/>
      <c r="Q355" s="113"/>
      <c r="R355" s="113"/>
      <c r="S355" s="113"/>
      <c r="T355" s="113"/>
      <c r="U355" s="113"/>
      <c r="V355" s="113"/>
      <c r="W355" s="113"/>
      <c r="X355" s="113"/>
      <c r="Y355" s="113"/>
      <c r="Z355" s="113"/>
      <c r="AA355" s="113"/>
      <c r="AB355" s="113"/>
      <c r="AC355" s="113"/>
      <c r="AD355" s="113"/>
      <c r="AE355" s="113"/>
      <c r="AF355" s="113"/>
      <c r="AG355" s="113"/>
      <c r="AH355" s="113"/>
      <c r="AI355" s="113"/>
      <c r="AJ355" s="113"/>
      <c r="AK355" s="113"/>
      <c r="AL355" s="113"/>
    </row>
    <row r="356" spans="1:38" s="119" customFormat="1" ht="12" customHeight="1" x14ac:dyDescent="0.2">
      <c r="A356" s="123"/>
      <c r="B356" s="371"/>
      <c r="C356" s="1409" t="str">
        <f>C$37</f>
        <v>.</v>
      </c>
      <c r="D356" s="1409"/>
      <c r="E356" s="1410"/>
      <c r="F356" s="1410"/>
      <c r="G356" s="1410"/>
      <c r="H356" s="1410"/>
      <c r="I356" s="1410"/>
      <c r="J356" s="1410"/>
      <c r="K356" s="1409"/>
      <c r="L356" s="1411"/>
      <c r="M356" s="1409"/>
      <c r="N356" s="656"/>
      <c r="O356" s="118"/>
      <c r="P356" s="118"/>
      <c r="Q356" s="118"/>
      <c r="R356" s="118"/>
      <c r="S356" s="118"/>
      <c r="T356" s="118"/>
      <c r="U356" s="118"/>
      <c r="V356" s="118"/>
      <c r="W356" s="118"/>
      <c r="X356" s="118"/>
      <c r="Y356" s="118"/>
      <c r="Z356" s="118"/>
      <c r="AA356" s="118"/>
      <c r="AB356" s="118"/>
      <c r="AC356" s="118"/>
      <c r="AD356" s="118"/>
      <c r="AE356" s="118"/>
      <c r="AF356" s="118"/>
      <c r="AG356" s="118"/>
      <c r="AH356" s="118"/>
      <c r="AI356" s="118"/>
      <c r="AJ356" s="118"/>
      <c r="AK356" s="118"/>
      <c r="AL356" s="118"/>
    </row>
    <row r="357" spans="1:38" s="115" customFormat="1" ht="12" x14ac:dyDescent="0.2">
      <c r="A357" s="123"/>
      <c r="B357" s="357"/>
      <c r="C357" s="883" t="s">
        <v>157</v>
      </c>
      <c r="D357" s="1641" t="str">
        <f>IF('WK2 - Notional General Income'!D357="","",'WK2 - Notional General Income'!D357)</f>
        <v/>
      </c>
      <c r="E357" s="885"/>
      <c r="F357" s="886"/>
      <c r="G357" s="884"/>
      <c r="H357" s="887" t="str">
        <f t="shared" ref="H357:H406" si="55">IF(G357="",".",E357*G357/M357)</f>
        <v>.</v>
      </c>
      <c r="I357" s="884"/>
      <c r="J357" s="885"/>
      <c r="K357" s="885"/>
      <c r="L357" s="885"/>
      <c r="M357" s="888" t="str">
        <f t="shared" ref="M357:M406" si="56">IF(E357="",".",IF(G357&lt;&gt;"",G357*E357+K357*(F357/100),(K357-L357)*(F357/100)+I357*J357))</f>
        <v>.</v>
      </c>
      <c r="N357" s="372"/>
      <c r="O357" s="113"/>
      <c r="P357" s="113"/>
      <c r="Q357" s="113"/>
      <c r="R357" s="113"/>
      <c r="S357" s="113"/>
      <c r="T357" s="113"/>
      <c r="U357" s="113"/>
      <c r="V357" s="113"/>
      <c r="W357" s="113"/>
      <c r="X357" s="113"/>
      <c r="Y357" s="113"/>
      <c r="Z357" s="113"/>
      <c r="AA357" s="113"/>
      <c r="AB357" s="113"/>
      <c r="AC357" s="113"/>
      <c r="AD357" s="113"/>
      <c r="AE357" s="113"/>
      <c r="AF357" s="113"/>
      <c r="AG357" s="113"/>
      <c r="AH357" s="113"/>
      <c r="AI357" s="113"/>
      <c r="AJ357" s="113"/>
      <c r="AK357" s="113"/>
      <c r="AL357" s="113"/>
    </row>
    <row r="358" spans="1:38" s="115" customFormat="1" ht="12" outlineLevel="1" x14ac:dyDescent="0.2">
      <c r="A358" s="123"/>
      <c r="B358" s="357"/>
      <c r="C358" s="883" t="s">
        <v>157</v>
      </c>
      <c r="D358" s="1641" t="str">
        <f>IF('WK2 - Notional General Income'!D358="","",'WK2 - Notional General Income'!D358)</f>
        <v/>
      </c>
      <c r="E358" s="896"/>
      <c r="F358" s="897"/>
      <c r="G358" s="896"/>
      <c r="H358" s="898" t="str">
        <f t="shared" si="55"/>
        <v>.</v>
      </c>
      <c r="I358" s="896"/>
      <c r="J358" s="896"/>
      <c r="K358" s="899"/>
      <c r="L358" s="899"/>
      <c r="M358" s="900" t="str">
        <f t="shared" si="56"/>
        <v>.</v>
      </c>
      <c r="N358" s="372"/>
      <c r="O358" s="113"/>
      <c r="P358" s="113"/>
      <c r="Q358" s="113"/>
      <c r="R358" s="113"/>
      <c r="S358" s="113"/>
      <c r="T358" s="113"/>
      <c r="U358" s="113"/>
      <c r="V358" s="113"/>
      <c r="W358" s="113"/>
      <c r="X358" s="113"/>
      <c r="Y358" s="113"/>
      <c r="Z358" s="113"/>
      <c r="AA358" s="113"/>
      <c r="AB358" s="113"/>
      <c r="AC358" s="113"/>
      <c r="AD358" s="113"/>
      <c r="AE358" s="113"/>
      <c r="AF358" s="113"/>
      <c r="AG358" s="113"/>
      <c r="AH358" s="113"/>
      <c r="AI358" s="113"/>
      <c r="AJ358" s="113"/>
      <c r="AK358" s="113"/>
      <c r="AL358" s="113"/>
    </row>
    <row r="359" spans="1:38" s="115" customFormat="1" ht="12" outlineLevel="1" x14ac:dyDescent="0.2">
      <c r="A359" s="123"/>
      <c r="B359" s="357"/>
      <c r="C359" s="883" t="s">
        <v>157</v>
      </c>
      <c r="D359" s="1641" t="str">
        <f>IF('WK2 - Notional General Income'!D359="","",'WK2 - Notional General Income'!D359)</f>
        <v/>
      </c>
      <c r="E359" s="896"/>
      <c r="F359" s="897"/>
      <c r="G359" s="896"/>
      <c r="H359" s="898" t="str">
        <f t="shared" si="55"/>
        <v>.</v>
      </c>
      <c r="I359" s="896"/>
      <c r="J359" s="896"/>
      <c r="K359" s="899"/>
      <c r="L359" s="899"/>
      <c r="M359" s="900" t="str">
        <f t="shared" si="56"/>
        <v>.</v>
      </c>
      <c r="N359" s="372"/>
      <c r="O359" s="113"/>
      <c r="P359" s="113"/>
      <c r="Q359" s="113"/>
      <c r="R359" s="113"/>
      <c r="S359" s="113"/>
      <c r="T359" s="113"/>
      <c r="U359" s="113"/>
      <c r="V359" s="113"/>
      <c r="W359" s="113"/>
      <c r="X359" s="113"/>
      <c r="Y359" s="113"/>
      <c r="Z359" s="113"/>
      <c r="AA359" s="113"/>
      <c r="AB359" s="113"/>
      <c r="AC359" s="113"/>
      <c r="AD359" s="113"/>
      <c r="AE359" s="113"/>
      <c r="AF359" s="113"/>
      <c r="AG359" s="113"/>
      <c r="AH359" s="113"/>
      <c r="AI359" s="113"/>
      <c r="AJ359" s="113"/>
      <c r="AK359" s="113"/>
      <c r="AL359" s="113"/>
    </row>
    <row r="360" spans="1:38" s="115" customFormat="1" ht="12" outlineLevel="1" x14ac:dyDescent="0.2">
      <c r="A360" s="123"/>
      <c r="B360" s="357"/>
      <c r="C360" s="883" t="s">
        <v>157</v>
      </c>
      <c r="D360" s="1641" t="str">
        <f>IF('WK2 - Notional General Income'!D360="","",'WK2 - Notional General Income'!D360)</f>
        <v/>
      </c>
      <c r="E360" s="896"/>
      <c r="F360" s="897"/>
      <c r="G360" s="896"/>
      <c r="H360" s="898" t="str">
        <f t="shared" si="55"/>
        <v>.</v>
      </c>
      <c r="I360" s="896"/>
      <c r="J360" s="896"/>
      <c r="K360" s="899"/>
      <c r="L360" s="899"/>
      <c r="M360" s="900" t="str">
        <f t="shared" si="56"/>
        <v>.</v>
      </c>
      <c r="N360" s="372"/>
      <c r="O360" s="113"/>
      <c r="P360" s="113"/>
      <c r="Q360" s="113"/>
      <c r="R360" s="113"/>
      <c r="S360" s="113"/>
      <c r="T360" s="113"/>
      <c r="U360" s="113"/>
      <c r="V360" s="113"/>
      <c r="W360" s="113"/>
      <c r="X360" s="113"/>
      <c r="Y360" s="113"/>
      <c r="Z360" s="113"/>
      <c r="AA360" s="113"/>
      <c r="AB360" s="113"/>
      <c r="AC360" s="113"/>
      <c r="AD360" s="113"/>
      <c r="AE360" s="113"/>
      <c r="AF360" s="113"/>
      <c r="AG360" s="113"/>
      <c r="AH360" s="113"/>
      <c r="AI360" s="113"/>
      <c r="AJ360" s="113"/>
      <c r="AK360" s="113"/>
      <c r="AL360" s="113"/>
    </row>
    <row r="361" spans="1:38" s="115" customFormat="1" ht="12" outlineLevel="1" x14ac:dyDescent="0.2">
      <c r="A361" s="123"/>
      <c r="B361" s="357"/>
      <c r="C361" s="883" t="s">
        <v>157</v>
      </c>
      <c r="D361" s="1641" t="str">
        <f>IF('WK2 - Notional General Income'!D361="","",'WK2 - Notional General Income'!D361)</f>
        <v/>
      </c>
      <c r="E361" s="896"/>
      <c r="F361" s="897"/>
      <c r="G361" s="896"/>
      <c r="H361" s="898" t="str">
        <f t="shared" si="55"/>
        <v>.</v>
      </c>
      <c r="I361" s="896"/>
      <c r="J361" s="896"/>
      <c r="K361" s="899"/>
      <c r="L361" s="899"/>
      <c r="M361" s="900" t="str">
        <f t="shared" si="56"/>
        <v>.</v>
      </c>
      <c r="N361" s="372"/>
      <c r="O361" s="113"/>
      <c r="P361" s="113"/>
      <c r="Q361" s="113"/>
      <c r="R361" s="113"/>
      <c r="S361" s="113"/>
      <c r="T361" s="113"/>
      <c r="U361" s="113"/>
      <c r="V361" s="113"/>
      <c r="W361" s="113"/>
      <c r="X361" s="113"/>
      <c r="Y361" s="113"/>
      <c r="Z361" s="113"/>
      <c r="AA361" s="113"/>
      <c r="AB361" s="113"/>
      <c r="AC361" s="113"/>
      <c r="AD361" s="113"/>
      <c r="AE361" s="113"/>
      <c r="AF361" s="113"/>
      <c r="AG361" s="113"/>
      <c r="AH361" s="113"/>
      <c r="AI361" s="113"/>
      <c r="AJ361" s="113"/>
      <c r="AK361" s="113"/>
      <c r="AL361" s="113"/>
    </row>
    <row r="362" spans="1:38" s="115" customFormat="1" ht="12" outlineLevel="1" x14ac:dyDescent="0.2">
      <c r="A362" s="123"/>
      <c r="B362" s="357"/>
      <c r="C362" s="883" t="s">
        <v>157</v>
      </c>
      <c r="D362" s="1641" t="str">
        <f>IF('WK2 - Notional General Income'!D362="","",'WK2 - Notional General Income'!D362)</f>
        <v/>
      </c>
      <c r="E362" s="896"/>
      <c r="F362" s="897"/>
      <c r="G362" s="896"/>
      <c r="H362" s="898" t="str">
        <f t="shared" si="55"/>
        <v>.</v>
      </c>
      <c r="I362" s="896"/>
      <c r="J362" s="896"/>
      <c r="K362" s="899"/>
      <c r="L362" s="899"/>
      <c r="M362" s="900" t="str">
        <f t="shared" si="56"/>
        <v>.</v>
      </c>
      <c r="N362" s="372"/>
      <c r="O362" s="113"/>
      <c r="P362" s="113"/>
      <c r="Q362" s="113"/>
      <c r="R362" s="113"/>
      <c r="S362" s="113"/>
      <c r="T362" s="113"/>
      <c r="U362" s="113"/>
      <c r="V362" s="113"/>
      <c r="W362" s="113"/>
      <c r="X362" s="113"/>
      <c r="Y362" s="113"/>
      <c r="Z362" s="113"/>
      <c r="AA362" s="113"/>
      <c r="AB362" s="113"/>
      <c r="AC362" s="113"/>
      <c r="AD362" s="113"/>
      <c r="AE362" s="113"/>
      <c r="AF362" s="113"/>
      <c r="AG362" s="113"/>
      <c r="AH362" s="113"/>
      <c r="AI362" s="113"/>
      <c r="AJ362" s="113"/>
      <c r="AK362" s="113"/>
      <c r="AL362" s="113"/>
    </row>
    <row r="363" spans="1:38" s="115" customFormat="1" ht="12" outlineLevel="1" x14ac:dyDescent="0.2">
      <c r="A363" s="123"/>
      <c r="B363" s="357"/>
      <c r="C363" s="883" t="s">
        <v>157</v>
      </c>
      <c r="D363" s="1641" t="str">
        <f>IF('WK2 - Notional General Income'!D363="","",'WK2 - Notional General Income'!D363)</f>
        <v/>
      </c>
      <c r="E363" s="896"/>
      <c r="F363" s="897"/>
      <c r="G363" s="896"/>
      <c r="H363" s="898" t="str">
        <f t="shared" si="55"/>
        <v>.</v>
      </c>
      <c r="I363" s="896"/>
      <c r="J363" s="896"/>
      <c r="K363" s="899"/>
      <c r="L363" s="899"/>
      <c r="M363" s="900" t="str">
        <f t="shared" si="56"/>
        <v>.</v>
      </c>
      <c r="N363" s="372"/>
      <c r="O363" s="113"/>
      <c r="P363" s="113"/>
      <c r="Q363" s="113"/>
      <c r="R363" s="113"/>
      <c r="S363" s="113"/>
      <c r="T363" s="113"/>
      <c r="U363" s="113"/>
      <c r="V363" s="113"/>
      <c r="W363" s="113"/>
      <c r="X363" s="113"/>
      <c r="Y363" s="113"/>
      <c r="Z363" s="113"/>
      <c r="AA363" s="113"/>
      <c r="AB363" s="113"/>
      <c r="AC363" s="113"/>
      <c r="AD363" s="113"/>
      <c r="AE363" s="113"/>
      <c r="AF363" s="113"/>
      <c r="AG363" s="113"/>
      <c r="AH363" s="113"/>
      <c r="AI363" s="113"/>
      <c r="AJ363" s="113"/>
      <c r="AK363" s="113"/>
      <c r="AL363" s="113"/>
    </row>
    <row r="364" spans="1:38" s="115" customFormat="1" ht="12" outlineLevel="1" x14ac:dyDescent="0.2">
      <c r="A364" s="123"/>
      <c r="B364" s="357"/>
      <c r="C364" s="883" t="s">
        <v>157</v>
      </c>
      <c r="D364" s="1641" t="str">
        <f>IF('WK2 - Notional General Income'!D364="","",'WK2 - Notional General Income'!D364)</f>
        <v/>
      </c>
      <c r="E364" s="896"/>
      <c r="F364" s="897"/>
      <c r="G364" s="896"/>
      <c r="H364" s="898" t="str">
        <f t="shared" si="55"/>
        <v>.</v>
      </c>
      <c r="I364" s="896"/>
      <c r="J364" s="896"/>
      <c r="K364" s="899"/>
      <c r="L364" s="899"/>
      <c r="M364" s="900" t="str">
        <f t="shared" si="56"/>
        <v>.</v>
      </c>
      <c r="N364" s="372"/>
      <c r="O364" s="113"/>
      <c r="P364" s="113"/>
      <c r="Q364" s="113"/>
      <c r="R364" s="113"/>
      <c r="S364" s="113"/>
      <c r="T364" s="113"/>
      <c r="U364" s="113"/>
      <c r="V364" s="113"/>
      <c r="W364" s="113"/>
      <c r="X364" s="113"/>
      <c r="Y364" s="113"/>
      <c r="Z364" s="113"/>
      <c r="AA364" s="113"/>
      <c r="AB364" s="113"/>
      <c r="AC364" s="113"/>
      <c r="AD364" s="113"/>
      <c r="AE364" s="113"/>
      <c r="AF364" s="113"/>
      <c r="AG364" s="113"/>
      <c r="AH364" s="113"/>
      <c r="AI364" s="113"/>
      <c r="AJ364" s="113"/>
      <c r="AK364" s="113"/>
      <c r="AL364" s="113"/>
    </row>
    <row r="365" spans="1:38" s="115" customFormat="1" ht="12" outlineLevel="1" x14ac:dyDescent="0.2">
      <c r="A365" s="123"/>
      <c r="B365" s="357"/>
      <c r="C365" s="883" t="s">
        <v>157</v>
      </c>
      <c r="D365" s="1641" t="str">
        <f>IF('WK2 - Notional General Income'!D365="","",'WK2 - Notional General Income'!D365)</f>
        <v/>
      </c>
      <c r="E365" s="896"/>
      <c r="F365" s="897"/>
      <c r="G365" s="896"/>
      <c r="H365" s="898" t="str">
        <f t="shared" si="55"/>
        <v>.</v>
      </c>
      <c r="I365" s="896"/>
      <c r="J365" s="896"/>
      <c r="K365" s="899"/>
      <c r="L365" s="899"/>
      <c r="M365" s="900" t="str">
        <f t="shared" si="56"/>
        <v>.</v>
      </c>
      <c r="N365" s="372"/>
      <c r="O365" s="113"/>
      <c r="P365" s="113"/>
      <c r="Q365" s="113"/>
      <c r="R365" s="113"/>
      <c r="S365" s="113"/>
      <c r="T365" s="113"/>
      <c r="U365" s="113"/>
      <c r="V365" s="113"/>
      <c r="W365" s="113"/>
      <c r="X365" s="113"/>
      <c r="Y365" s="113"/>
      <c r="Z365" s="113"/>
      <c r="AA365" s="113"/>
      <c r="AB365" s="113"/>
      <c r="AC365" s="113"/>
      <c r="AD365" s="113"/>
      <c r="AE365" s="113"/>
      <c r="AF365" s="113"/>
      <c r="AG365" s="113"/>
      <c r="AH365" s="113"/>
      <c r="AI365" s="113"/>
      <c r="AJ365" s="113"/>
      <c r="AK365" s="113"/>
      <c r="AL365" s="113"/>
    </row>
    <row r="366" spans="1:38" s="115" customFormat="1" ht="12" outlineLevel="1" x14ac:dyDescent="0.2">
      <c r="A366" s="123"/>
      <c r="B366" s="357"/>
      <c r="C366" s="883" t="s">
        <v>157</v>
      </c>
      <c r="D366" s="1641" t="str">
        <f>IF('WK2 - Notional General Income'!D366="","",'WK2 - Notional General Income'!D366)</f>
        <v/>
      </c>
      <c r="E366" s="896"/>
      <c r="F366" s="897"/>
      <c r="G366" s="896"/>
      <c r="H366" s="898" t="str">
        <f t="shared" si="55"/>
        <v>.</v>
      </c>
      <c r="I366" s="896"/>
      <c r="J366" s="896"/>
      <c r="K366" s="899"/>
      <c r="L366" s="899"/>
      <c r="M366" s="900" t="str">
        <f t="shared" si="56"/>
        <v>.</v>
      </c>
      <c r="N366" s="372"/>
      <c r="O366" s="113"/>
      <c r="P366" s="113"/>
      <c r="Q366" s="113"/>
      <c r="R366" s="113"/>
      <c r="S366" s="113"/>
      <c r="T366" s="113"/>
      <c r="U366" s="113"/>
      <c r="V366" s="113"/>
      <c r="W366" s="113"/>
      <c r="X366" s="113"/>
      <c r="Y366" s="113"/>
      <c r="Z366" s="113"/>
      <c r="AA366" s="113"/>
      <c r="AB366" s="113"/>
      <c r="AC366" s="113"/>
      <c r="AD366" s="113"/>
      <c r="AE366" s="113"/>
      <c r="AF366" s="113"/>
      <c r="AG366" s="113"/>
      <c r="AH366" s="113"/>
      <c r="AI366" s="113"/>
      <c r="AJ366" s="113"/>
      <c r="AK366" s="113"/>
      <c r="AL366" s="113"/>
    </row>
    <row r="367" spans="1:38" s="115" customFormat="1" ht="12" x14ac:dyDescent="0.2">
      <c r="A367" s="123"/>
      <c r="B367" s="357"/>
      <c r="C367" s="883" t="s">
        <v>159</v>
      </c>
      <c r="D367" s="1641" t="str">
        <f>IF('WK2 - Notional General Income'!D367="","",'WK2 - Notional General Income'!D367)</f>
        <v/>
      </c>
      <c r="E367" s="896"/>
      <c r="F367" s="897"/>
      <c r="G367" s="896"/>
      <c r="H367" s="898" t="str">
        <f t="shared" si="55"/>
        <v>.</v>
      </c>
      <c r="I367" s="896"/>
      <c r="J367" s="896"/>
      <c r="K367" s="899"/>
      <c r="L367" s="899"/>
      <c r="M367" s="900" t="str">
        <f t="shared" si="56"/>
        <v>.</v>
      </c>
      <c r="N367" s="372"/>
      <c r="O367" s="113"/>
      <c r="P367" s="113"/>
      <c r="Q367" s="113"/>
      <c r="R367" s="113"/>
      <c r="S367" s="113"/>
      <c r="T367" s="113"/>
      <c r="U367" s="113"/>
      <c r="V367" s="113"/>
      <c r="W367" s="113"/>
      <c r="X367" s="113"/>
      <c r="Y367" s="113"/>
      <c r="Z367" s="113"/>
      <c r="AA367" s="113"/>
      <c r="AB367" s="113"/>
      <c r="AC367" s="113"/>
      <c r="AD367" s="113"/>
      <c r="AE367" s="113"/>
      <c r="AF367" s="113"/>
      <c r="AG367" s="113"/>
      <c r="AH367" s="113"/>
      <c r="AI367" s="113"/>
      <c r="AJ367" s="113"/>
      <c r="AK367" s="113"/>
      <c r="AL367" s="113"/>
    </row>
    <row r="368" spans="1:38" s="115" customFormat="1" ht="12" outlineLevel="1" x14ac:dyDescent="0.2">
      <c r="A368" s="123"/>
      <c r="B368" s="357"/>
      <c r="C368" s="883" t="s">
        <v>159</v>
      </c>
      <c r="D368" s="1641" t="str">
        <f>IF('WK2 - Notional General Income'!D368="","",'WK2 - Notional General Income'!D368)</f>
        <v/>
      </c>
      <c r="E368" s="896"/>
      <c r="F368" s="897"/>
      <c r="G368" s="896"/>
      <c r="H368" s="898" t="str">
        <f t="shared" si="55"/>
        <v>.</v>
      </c>
      <c r="I368" s="896"/>
      <c r="J368" s="896"/>
      <c r="K368" s="899"/>
      <c r="L368" s="899"/>
      <c r="M368" s="900" t="str">
        <f t="shared" si="56"/>
        <v>.</v>
      </c>
      <c r="N368" s="372"/>
      <c r="O368" s="113"/>
      <c r="P368" s="113"/>
      <c r="Q368" s="113"/>
      <c r="R368" s="113"/>
      <c r="S368" s="113"/>
      <c r="T368" s="113"/>
      <c r="U368" s="113"/>
      <c r="V368" s="113"/>
      <c r="W368" s="113"/>
      <c r="X368" s="113"/>
      <c r="Y368" s="113"/>
      <c r="Z368" s="113"/>
      <c r="AA368" s="113"/>
      <c r="AB368" s="113"/>
      <c r="AC368" s="113"/>
      <c r="AD368" s="113"/>
      <c r="AE368" s="113"/>
      <c r="AF368" s="113"/>
      <c r="AG368" s="113"/>
      <c r="AH368" s="113"/>
      <c r="AI368" s="113"/>
      <c r="AJ368" s="113"/>
      <c r="AK368" s="113"/>
      <c r="AL368" s="113"/>
    </row>
    <row r="369" spans="1:38" s="115" customFormat="1" ht="12" outlineLevel="1" x14ac:dyDescent="0.2">
      <c r="A369" s="123"/>
      <c r="B369" s="357"/>
      <c r="C369" s="883" t="s">
        <v>159</v>
      </c>
      <c r="D369" s="1641" t="str">
        <f>IF('WK2 - Notional General Income'!D369="","",'WK2 - Notional General Income'!D369)</f>
        <v/>
      </c>
      <c r="E369" s="896"/>
      <c r="F369" s="897"/>
      <c r="G369" s="896"/>
      <c r="H369" s="898" t="str">
        <f t="shared" si="55"/>
        <v>.</v>
      </c>
      <c r="I369" s="896"/>
      <c r="J369" s="896"/>
      <c r="K369" s="899"/>
      <c r="L369" s="899"/>
      <c r="M369" s="900" t="str">
        <f t="shared" si="56"/>
        <v>.</v>
      </c>
      <c r="N369" s="372"/>
      <c r="O369" s="113"/>
      <c r="P369" s="113"/>
      <c r="Q369" s="113"/>
      <c r="R369" s="113"/>
      <c r="S369" s="113"/>
      <c r="T369" s="113"/>
      <c r="U369" s="113"/>
      <c r="V369" s="113"/>
      <c r="W369" s="113"/>
      <c r="X369" s="113"/>
      <c r="Y369" s="113"/>
      <c r="Z369" s="113"/>
      <c r="AA369" s="113"/>
      <c r="AB369" s="113"/>
      <c r="AC369" s="113"/>
      <c r="AD369" s="113"/>
      <c r="AE369" s="113"/>
      <c r="AF369" s="113"/>
      <c r="AG369" s="113"/>
      <c r="AH369" s="113"/>
      <c r="AI369" s="113"/>
      <c r="AJ369" s="113"/>
      <c r="AK369" s="113"/>
      <c r="AL369" s="113"/>
    </row>
    <row r="370" spans="1:38" s="115" customFormat="1" ht="12" outlineLevel="1" x14ac:dyDescent="0.2">
      <c r="A370" s="123"/>
      <c r="B370" s="357"/>
      <c r="C370" s="883" t="s">
        <v>159</v>
      </c>
      <c r="D370" s="1641" t="str">
        <f>IF('WK2 - Notional General Income'!D370="","",'WK2 - Notional General Income'!D370)</f>
        <v/>
      </c>
      <c r="E370" s="896"/>
      <c r="F370" s="897"/>
      <c r="G370" s="896"/>
      <c r="H370" s="898" t="str">
        <f t="shared" si="55"/>
        <v>.</v>
      </c>
      <c r="I370" s="896"/>
      <c r="J370" s="896"/>
      <c r="K370" s="899"/>
      <c r="L370" s="899"/>
      <c r="M370" s="900" t="str">
        <f t="shared" si="56"/>
        <v>.</v>
      </c>
      <c r="N370" s="372"/>
      <c r="O370" s="113"/>
      <c r="P370" s="113"/>
      <c r="Q370" s="113"/>
      <c r="R370" s="113"/>
      <c r="S370" s="113"/>
      <c r="T370" s="113"/>
      <c r="U370" s="113"/>
      <c r="V370" s="113"/>
      <c r="W370" s="113"/>
      <c r="X370" s="113"/>
      <c r="Y370" s="113"/>
      <c r="Z370" s="113"/>
      <c r="AA370" s="113"/>
      <c r="AB370" s="113"/>
      <c r="AC370" s="113"/>
      <c r="AD370" s="113"/>
      <c r="AE370" s="113"/>
      <c r="AF370" s="113"/>
      <c r="AG370" s="113"/>
      <c r="AH370" s="113"/>
      <c r="AI370" s="113"/>
      <c r="AJ370" s="113"/>
      <c r="AK370" s="113"/>
      <c r="AL370" s="113"/>
    </row>
    <row r="371" spans="1:38" s="115" customFormat="1" ht="12" outlineLevel="1" x14ac:dyDescent="0.2">
      <c r="A371" s="123"/>
      <c r="B371" s="357"/>
      <c r="C371" s="883" t="s">
        <v>159</v>
      </c>
      <c r="D371" s="1641" t="str">
        <f>IF('WK2 - Notional General Income'!D371="","",'WK2 - Notional General Income'!D371)</f>
        <v/>
      </c>
      <c r="E371" s="896"/>
      <c r="F371" s="897"/>
      <c r="G371" s="896"/>
      <c r="H371" s="898" t="str">
        <f t="shared" si="55"/>
        <v>.</v>
      </c>
      <c r="I371" s="896"/>
      <c r="J371" s="896"/>
      <c r="K371" s="899"/>
      <c r="L371" s="899"/>
      <c r="M371" s="900" t="str">
        <f t="shared" si="56"/>
        <v>.</v>
      </c>
      <c r="N371" s="372"/>
      <c r="O371" s="113"/>
      <c r="P371" s="113"/>
      <c r="Q371" s="113"/>
      <c r="R371" s="113"/>
      <c r="S371" s="113"/>
      <c r="T371" s="113"/>
      <c r="U371" s="113"/>
      <c r="V371" s="113"/>
      <c r="W371" s="113"/>
      <c r="X371" s="113"/>
      <c r="Y371" s="113"/>
      <c r="Z371" s="113"/>
      <c r="AA371" s="113"/>
      <c r="AB371" s="113"/>
      <c r="AC371" s="113"/>
      <c r="AD371" s="113"/>
      <c r="AE371" s="113"/>
      <c r="AF371" s="113"/>
      <c r="AG371" s="113"/>
      <c r="AH371" s="113"/>
      <c r="AI371" s="113"/>
      <c r="AJ371" s="113"/>
      <c r="AK371" s="113"/>
      <c r="AL371" s="113"/>
    </row>
    <row r="372" spans="1:38" s="115" customFormat="1" ht="12" outlineLevel="1" x14ac:dyDescent="0.2">
      <c r="A372" s="123"/>
      <c r="B372" s="357"/>
      <c r="C372" s="883" t="s">
        <v>159</v>
      </c>
      <c r="D372" s="1641" t="str">
        <f>IF('WK2 - Notional General Income'!D372="","",'WK2 - Notional General Income'!D372)</f>
        <v/>
      </c>
      <c r="E372" s="896"/>
      <c r="F372" s="897"/>
      <c r="G372" s="896"/>
      <c r="H372" s="898" t="str">
        <f t="shared" si="55"/>
        <v>.</v>
      </c>
      <c r="I372" s="896"/>
      <c r="J372" s="896"/>
      <c r="K372" s="899"/>
      <c r="L372" s="899"/>
      <c r="M372" s="900" t="str">
        <f t="shared" si="56"/>
        <v>.</v>
      </c>
      <c r="N372" s="372"/>
      <c r="O372" s="113"/>
      <c r="P372" s="113"/>
      <c r="Q372" s="113"/>
      <c r="R372" s="113"/>
      <c r="S372" s="113"/>
      <c r="T372" s="113"/>
      <c r="U372" s="113"/>
      <c r="V372" s="113"/>
      <c r="W372" s="113"/>
      <c r="X372" s="113"/>
      <c r="Y372" s="113"/>
      <c r="Z372" s="113"/>
      <c r="AA372" s="113"/>
      <c r="AB372" s="113"/>
      <c r="AC372" s="113"/>
      <c r="AD372" s="113"/>
      <c r="AE372" s="113"/>
      <c r="AF372" s="113"/>
      <c r="AG372" s="113"/>
      <c r="AH372" s="113"/>
      <c r="AI372" s="113"/>
      <c r="AJ372" s="113"/>
      <c r="AK372" s="113"/>
      <c r="AL372" s="113"/>
    </row>
    <row r="373" spans="1:38" s="115" customFormat="1" ht="12" outlineLevel="1" x14ac:dyDescent="0.2">
      <c r="A373" s="123"/>
      <c r="B373" s="357"/>
      <c r="C373" s="883" t="s">
        <v>159</v>
      </c>
      <c r="D373" s="1641" t="str">
        <f>IF('WK2 - Notional General Income'!D373="","",'WK2 - Notional General Income'!D373)</f>
        <v/>
      </c>
      <c r="E373" s="896"/>
      <c r="F373" s="897"/>
      <c r="G373" s="896"/>
      <c r="H373" s="898" t="str">
        <f t="shared" si="55"/>
        <v>.</v>
      </c>
      <c r="I373" s="896"/>
      <c r="J373" s="896"/>
      <c r="K373" s="899"/>
      <c r="L373" s="899"/>
      <c r="M373" s="900" t="str">
        <f t="shared" si="56"/>
        <v>.</v>
      </c>
      <c r="N373" s="372"/>
      <c r="O373" s="113"/>
      <c r="P373" s="113"/>
      <c r="Q373" s="113"/>
      <c r="R373" s="113"/>
      <c r="S373" s="113"/>
      <c r="T373" s="113"/>
      <c r="U373" s="113"/>
      <c r="V373" s="113"/>
      <c r="W373" s="113"/>
      <c r="X373" s="113"/>
      <c r="Y373" s="113"/>
      <c r="Z373" s="113"/>
      <c r="AA373" s="113"/>
      <c r="AB373" s="113"/>
      <c r="AC373" s="113"/>
      <c r="AD373" s="113"/>
      <c r="AE373" s="113"/>
      <c r="AF373" s="113"/>
      <c r="AG373" s="113"/>
      <c r="AH373" s="113"/>
      <c r="AI373" s="113"/>
      <c r="AJ373" s="113"/>
      <c r="AK373" s="113"/>
      <c r="AL373" s="113"/>
    </row>
    <row r="374" spans="1:38" s="115" customFormat="1" ht="12" outlineLevel="1" x14ac:dyDescent="0.2">
      <c r="A374" s="123"/>
      <c r="B374" s="357"/>
      <c r="C374" s="883" t="s">
        <v>159</v>
      </c>
      <c r="D374" s="1641" t="str">
        <f>IF('WK2 - Notional General Income'!D374="","",'WK2 - Notional General Income'!D374)</f>
        <v/>
      </c>
      <c r="E374" s="896"/>
      <c r="F374" s="897"/>
      <c r="G374" s="896"/>
      <c r="H374" s="898" t="str">
        <f t="shared" si="55"/>
        <v>.</v>
      </c>
      <c r="I374" s="896"/>
      <c r="J374" s="896"/>
      <c r="K374" s="899"/>
      <c r="L374" s="899"/>
      <c r="M374" s="900" t="str">
        <f t="shared" si="56"/>
        <v>.</v>
      </c>
      <c r="N374" s="372"/>
      <c r="O374" s="113"/>
      <c r="P374" s="113"/>
      <c r="Q374" s="113"/>
      <c r="R374" s="113"/>
      <c r="S374" s="113"/>
      <c r="T374" s="113"/>
      <c r="U374" s="113"/>
      <c r="V374" s="113"/>
      <c r="W374" s="113"/>
      <c r="X374" s="113"/>
      <c r="Y374" s="113"/>
      <c r="Z374" s="113"/>
      <c r="AA374" s="113"/>
      <c r="AB374" s="113"/>
      <c r="AC374" s="113"/>
      <c r="AD374" s="113"/>
      <c r="AE374" s="113"/>
      <c r="AF374" s="113"/>
      <c r="AG374" s="113"/>
      <c r="AH374" s="113"/>
      <c r="AI374" s="113"/>
      <c r="AJ374" s="113"/>
      <c r="AK374" s="113"/>
      <c r="AL374" s="113"/>
    </row>
    <row r="375" spans="1:38" s="115" customFormat="1" ht="12" outlineLevel="1" x14ac:dyDescent="0.2">
      <c r="A375" s="123"/>
      <c r="B375" s="357"/>
      <c r="C375" s="883" t="s">
        <v>159</v>
      </c>
      <c r="D375" s="1641" t="str">
        <f>IF('WK2 - Notional General Income'!D375="","",'WK2 - Notional General Income'!D375)</f>
        <v/>
      </c>
      <c r="E375" s="896"/>
      <c r="F375" s="897"/>
      <c r="G375" s="896"/>
      <c r="H375" s="898" t="str">
        <f t="shared" si="55"/>
        <v>.</v>
      </c>
      <c r="I375" s="896"/>
      <c r="J375" s="896"/>
      <c r="K375" s="899"/>
      <c r="L375" s="899"/>
      <c r="M375" s="900" t="str">
        <f t="shared" si="56"/>
        <v>.</v>
      </c>
      <c r="N375" s="372"/>
      <c r="O375" s="113"/>
      <c r="P375" s="113"/>
      <c r="Q375" s="113"/>
      <c r="R375" s="113"/>
      <c r="S375" s="113"/>
      <c r="T375" s="113"/>
      <c r="U375" s="113"/>
      <c r="V375" s="113"/>
      <c r="W375" s="113"/>
      <c r="X375" s="113"/>
      <c r="Y375" s="113"/>
      <c r="Z375" s="113"/>
      <c r="AA375" s="113"/>
      <c r="AB375" s="113"/>
      <c r="AC375" s="113"/>
      <c r="AD375" s="113"/>
      <c r="AE375" s="113"/>
      <c r="AF375" s="113"/>
      <c r="AG375" s="113"/>
      <c r="AH375" s="113"/>
      <c r="AI375" s="113"/>
      <c r="AJ375" s="113"/>
      <c r="AK375" s="113"/>
      <c r="AL375" s="113"/>
    </row>
    <row r="376" spans="1:38" s="115" customFormat="1" ht="12" outlineLevel="1" x14ac:dyDescent="0.2">
      <c r="A376" s="123"/>
      <c r="B376" s="357"/>
      <c r="C376" s="883" t="s">
        <v>159</v>
      </c>
      <c r="D376" s="1641" t="str">
        <f>IF('WK2 - Notional General Income'!D376="","",'WK2 - Notional General Income'!D376)</f>
        <v/>
      </c>
      <c r="E376" s="896"/>
      <c r="F376" s="897"/>
      <c r="G376" s="896"/>
      <c r="H376" s="898" t="str">
        <f t="shared" si="55"/>
        <v>.</v>
      </c>
      <c r="I376" s="896"/>
      <c r="J376" s="896"/>
      <c r="K376" s="899"/>
      <c r="L376" s="899"/>
      <c r="M376" s="900" t="str">
        <f t="shared" si="56"/>
        <v>.</v>
      </c>
      <c r="N376" s="372"/>
      <c r="O376" s="113"/>
      <c r="P376" s="113"/>
      <c r="Q376" s="113"/>
      <c r="R376" s="113"/>
      <c r="S376" s="113"/>
      <c r="T376" s="113"/>
      <c r="U376" s="113"/>
      <c r="V376" s="113"/>
      <c r="W376" s="113"/>
      <c r="X376" s="113"/>
      <c r="Y376" s="113"/>
      <c r="Z376" s="113"/>
      <c r="AA376" s="113"/>
      <c r="AB376" s="113"/>
      <c r="AC376" s="113"/>
      <c r="AD376" s="113"/>
      <c r="AE376" s="113"/>
      <c r="AF376" s="113"/>
      <c r="AG376" s="113"/>
      <c r="AH376" s="113"/>
      <c r="AI376" s="113"/>
      <c r="AJ376" s="113"/>
      <c r="AK376" s="113"/>
      <c r="AL376" s="113"/>
    </row>
    <row r="377" spans="1:38" s="115" customFormat="1" ht="12" outlineLevel="1" x14ac:dyDescent="0.2">
      <c r="A377" s="123"/>
      <c r="B377" s="357"/>
      <c r="C377" s="883" t="s">
        <v>159</v>
      </c>
      <c r="D377" s="1641" t="str">
        <f>IF('WK2 - Notional General Income'!D377="","",'WK2 - Notional General Income'!D377)</f>
        <v/>
      </c>
      <c r="E377" s="896"/>
      <c r="F377" s="897"/>
      <c r="G377" s="896"/>
      <c r="H377" s="898" t="str">
        <f t="shared" si="55"/>
        <v>.</v>
      </c>
      <c r="I377" s="896"/>
      <c r="J377" s="896"/>
      <c r="K377" s="899"/>
      <c r="L377" s="899"/>
      <c r="M377" s="900" t="str">
        <f t="shared" si="56"/>
        <v>.</v>
      </c>
      <c r="N377" s="372"/>
      <c r="O377" s="113"/>
      <c r="P377" s="113"/>
      <c r="Q377" s="113"/>
      <c r="R377" s="113"/>
      <c r="S377" s="113"/>
      <c r="T377" s="113"/>
      <c r="U377" s="113"/>
      <c r="V377" s="113"/>
      <c r="W377" s="113"/>
      <c r="X377" s="113"/>
      <c r="Y377" s="113"/>
      <c r="Z377" s="113"/>
      <c r="AA377" s="113"/>
      <c r="AB377" s="113"/>
      <c r="AC377" s="113"/>
      <c r="AD377" s="113"/>
      <c r="AE377" s="113"/>
      <c r="AF377" s="113"/>
      <c r="AG377" s="113"/>
      <c r="AH377" s="113"/>
      <c r="AI377" s="113"/>
      <c r="AJ377" s="113"/>
      <c r="AK377" s="113"/>
      <c r="AL377" s="113"/>
    </row>
    <row r="378" spans="1:38" s="115" customFormat="1" ht="12" outlineLevel="1" x14ac:dyDescent="0.2">
      <c r="A378" s="123"/>
      <c r="B378" s="357"/>
      <c r="C378" s="883" t="s">
        <v>159</v>
      </c>
      <c r="D378" s="1641" t="str">
        <f>IF('WK2 - Notional General Income'!D378="","",'WK2 - Notional General Income'!D378)</f>
        <v/>
      </c>
      <c r="E378" s="896"/>
      <c r="F378" s="897"/>
      <c r="G378" s="896"/>
      <c r="H378" s="898" t="str">
        <f t="shared" si="55"/>
        <v>.</v>
      </c>
      <c r="I378" s="896"/>
      <c r="J378" s="896"/>
      <c r="K378" s="899"/>
      <c r="L378" s="899"/>
      <c r="M378" s="900" t="str">
        <f t="shared" si="56"/>
        <v>.</v>
      </c>
      <c r="N378" s="372"/>
      <c r="O378" s="113"/>
      <c r="P378" s="113"/>
      <c r="Q378" s="113"/>
      <c r="R378" s="113"/>
      <c r="S378" s="113"/>
      <c r="T378" s="113"/>
      <c r="U378" s="113"/>
      <c r="V378" s="113"/>
      <c r="W378" s="113"/>
      <c r="X378" s="113"/>
      <c r="Y378" s="113"/>
      <c r="Z378" s="113"/>
      <c r="AA378" s="113"/>
      <c r="AB378" s="113"/>
      <c r="AC378" s="113"/>
      <c r="AD378" s="113"/>
      <c r="AE378" s="113"/>
      <c r="AF378" s="113"/>
      <c r="AG378" s="113"/>
      <c r="AH378" s="113"/>
      <c r="AI378" s="113"/>
      <c r="AJ378" s="113"/>
      <c r="AK378" s="113"/>
      <c r="AL378" s="113"/>
    </row>
    <row r="379" spans="1:38" s="115" customFormat="1" ht="12" outlineLevel="1" x14ac:dyDescent="0.2">
      <c r="A379" s="123"/>
      <c r="B379" s="357"/>
      <c r="C379" s="883" t="s">
        <v>159</v>
      </c>
      <c r="D379" s="1641" t="str">
        <f>IF('WK2 - Notional General Income'!D379="","",'WK2 - Notional General Income'!D379)</f>
        <v/>
      </c>
      <c r="E379" s="896"/>
      <c r="F379" s="897"/>
      <c r="G379" s="896"/>
      <c r="H379" s="898" t="str">
        <f t="shared" si="55"/>
        <v>.</v>
      </c>
      <c r="I379" s="896"/>
      <c r="J379" s="896"/>
      <c r="K379" s="899"/>
      <c r="L379" s="899"/>
      <c r="M379" s="900" t="str">
        <f t="shared" si="56"/>
        <v>.</v>
      </c>
      <c r="N379" s="372"/>
      <c r="O379" s="113"/>
      <c r="P379" s="113"/>
      <c r="Q379" s="113"/>
      <c r="R379" s="113"/>
      <c r="S379" s="113"/>
      <c r="T379" s="113"/>
      <c r="U379" s="113"/>
      <c r="V379" s="113"/>
      <c r="W379" s="113"/>
      <c r="X379" s="113"/>
      <c r="Y379" s="113"/>
      <c r="Z379" s="113"/>
      <c r="AA379" s="113"/>
      <c r="AB379" s="113"/>
      <c r="AC379" s="113"/>
      <c r="AD379" s="113"/>
      <c r="AE379" s="113"/>
      <c r="AF379" s="113"/>
      <c r="AG379" s="113"/>
      <c r="AH379" s="113"/>
      <c r="AI379" s="113"/>
      <c r="AJ379" s="113"/>
      <c r="AK379" s="113"/>
      <c r="AL379" s="113"/>
    </row>
    <row r="380" spans="1:38" s="115" customFormat="1" ht="12" outlineLevel="1" x14ac:dyDescent="0.2">
      <c r="A380" s="123"/>
      <c r="B380" s="357"/>
      <c r="C380" s="883" t="s">
        <v>159</v>
      </c>
      <c r="D380" s="1641" t="str">
        <f>IF('WK2 - Notional General Income'!D380="","",'WK2 - Notional General Income'!D380)</f>
        <v/>
      </c>
      <c r="E380" s="896"/>
      <c r="F380" s="897"/>
      <c r="G380" s="896"/>
      <c r="H380" s="898" t="str">
        <f t="shared" si="55"/>
        <v>.</v>
      </c>
      <c r="I380" s="896"/>
      <c r="J380" s="896"/>
      <c r="K380" s="899"/>
      <c r="L380" s="899"/>
      <c r="M380" s="900" t="str">
        <f t="shared" si="56"/>
        <v>.</v>
      </c>
      <c r="N380" s="372"/>
      <c r="O380" s="113"/>
      <c r="P380" s="113"/>
      <c r="Q380" s="113"/>
      <c r="R380" s="113"/>
      <c r="S380" s="113"/>
      <c r="T380" s="113"/>
      <c r="U380" s="113"/>
      <c r="V380" s="113"/>
      <c r="W380" s="113"/>
      <c r="X380" s="113"/>
      <c r="Y380" s="113"/>
      <c r="Z380" s="113"/>
      <c r="AA380" s="113"/>
      <c r="AB380" s="113"/>
      <c r="AC380" s="113"/>
      <c r="AD380" s="113"/>
      <c r="AE380" s="113"/>
      <c r="AF380" s="113"/>
      <c r="AG380" s="113"/>
      <c r="AH380" s="113"/>
      <c r="AI380" s="113"/>
      <c r="AJ380" s="113"/>
      <c r="AK380" s="113"/>
      <c r="AL380" s="113"/>
    </row>
    <row r="381" spans="1:38" s="115" customFormat="1" ht="12" outlineLevel="1" x14ac:dyDescent="0.2">
      <c r="A381" s="123"/>
      <c r="B381" s="357"/>
      <c r="C381" s="883" t="s">
        <v>159</v>
      </c>
      <c r="D381" s="1641" t="str">
        <f>IF('WK2 - Notional General Income'!D381="","",'WK2 - Notional General Income'!D381)</f>
        <v/>
      </c>
      <c r="E381" s="896"/>
      <c r="F381" s="897"/>
      <c r="G381" s="896"/>
      <c r="H381" s="898" t="str">
        <f t="shared" si="55"/>
        <v>.</v>
      </c>
      <c r="I381" s="896"/>
      <c r="J381" s="896"/>
      <c r="K381" s="899"/>
      <c r="L381" s="899"/>
      <c r="M381" s="900" t="str">
        <f t="shared" si="56"/>
        <v>.</v>
      </c>
      <c r="N381" s="372"/>
      <c r="O381" s="113"/>
      <c r="P381" s="113"/>
      <c r="Q381" s="113"/>
      <c r="R381" s="113"/>
      <c r="S381" s="113"/>
      <c r="T381" s="113"/>
      <c r="U381" s="113"/>
      <c r="V381" s="113"/>
      <c r="W381" s="113"/>
      <c r="X381" s="113"/>
      <c r="Y381" s="113"/>
      <c r="Z381" s="113"/>
      <c r="AA381" s="113"/>
      <c r="AB381" s="113"/>
      <c r="AC381" s="113"/>
      <c r="AD381" s="113"/>
      <c r="AE381" s="113"/>
      <c r="AF381" s="113"/>
      <c r="AG381" s="113"/>
      <c r="AH381" s="113"/>
      <c r="AI381" s="113"/>
      <c r="AJ381" s="113"/>
      <c r="AK381" s="113"/>
      <c r="AL381" s="113"/>
    </row>
    <row r="382" spans="1:38" s="115" customFormat="1" ht="12" outlineLevel="1" x14ac:dyDescent="0.2">
      <c r="A382" s="123"/>
      <c r="B382" s="357"/>
      <c r="C382" s="883" t="s">
        <v>159</v>
      </c>
      <c r="D382" s="1641" t="str">
        <f>IF('WK2 - Notional General Income'!D382="","",'WK2 - Notional General Income'!D382)</f>
        <v/>
      </c>
      <c r="E382" s="896"/>
      <c r="F382" s="897"/>
      <c r="G382" s="896"/>
      <c r="H382" s="898" t="str">
        <f t="shared" si="55"/>
        <v>.</v>
      </c>
      <c r="I382" s="896"/>
      <c r="J382" s="896"/>
      <c r="K382" s="899"/>
      <c r="L382" s="899"/>
      <c r="M382" s="900" t="str">
        <f t="shared" si="56"/>
        <v>.</v>
      </c>
      <c r="N382" s="372"/>
      <c r="O382" s="113"/>
      <c r="P382" s="113"/>
      <c r="Q382" s="113"/>
      <c r="R382" s="113"/>
      <c r="S382" s="113"/>
      <c r="T382" s="113"/>
      <c r="U382" s="113"/>
      <c r="V382" s="113"/>
      <c r="W382" s="113"/>
      <c r="X382" s="113"/>
      <c r="Y382" s="113"/>
      <c r="Z382" s="113"/>
      <c r="AA382" s="113"/>
      <c r="AB382" s="113"/>
      <c r="AC382" s="113"/>
      <c r="AD382" s="113"/>
      <c r="AE382" s="113"/>
      <c r="AF382" s="113"/>
      <c r="AG382" s="113"/>
      <c r="AH382" s="113"/>
      <c r="AI382" s="113"/>
      <c r="AJ382" s="113"/>
      <c r="AK382" s="113"/>
      <c r="AL382" s="113"/>
    </row>
    <row r="383" spans="1:38" s="115" customFormat="1" ht="12" outlineLevel="1" x14ac:dyDescent="0.2">
      <c r="A383" s="123"/>
      <c r="B383" s="357"/>
      <c r="C383" s="883" t="s">
        <v>159</v>
      </c>
      <c r="D383" s="1641" t="str">
        <f>IF('WK2 - Notional General Income'!D383="","",'WK2 - Notional General Income'!D383)</f>
        <v/>
      </c>
      <c r="E383" s="896"/>
      <c r="F383" s="897"/>
      <c r="G383" s="896"/>
      <c r="H383" s="898" t="str">
        <f t="shared" si="55"/>
        <v>.</v>
      </c>
      <c r="I383" s="896"/>
      <c r="J383" s="896"/>
      <c r="K383" s="899"/>
      <c r="L383" s="899"/>
      <c r="M383" s="900" t="str">
        <f t="shared" si="56"/>
        <v>.</v>
      </c>
      <c r="N383" s="372"/>
      <c r="O383" s="113"/>
      <c r="P383" s="113"/>
      <c r="Q383" s="113"/>
      <c r="R383" s="113"/>
      <c r="S383" s="113"/>
      <c r="T383" s="113"/>
      <c r="U383" s="113"/>
      <c r="V383" s="113"/>
      <c r="W383" s="113"/>
      <c r="X383" s="113"/>
      <c r="Y383" s="113"/>
      <c r="Z383" s="113"/>
      <c r="AA383" s="113"/>
      <c r="AB383" s="113"/>
      <c r="AC383" s="113"/>
      <c r="AD383" s="113"/>
      <c r="AE383" s="113"/>
      <c r="AF383" s="113"/>
      <c r="AG383" s="113"/>
      <c r="AH383" s="113"/>
      <c r="AI383" s="113"/>
      <c r="AJ383" s="113"/>
      <c r="AK383" s="113"/>
      <c r="AL383" s="113"/>
    </row>
    <row r="384" spans="1:38" s="115" customFormat="1" ht="12" outlineLevel="1" x14ac:dyDescent="0.2">
      <c r="A384" s="123"/>
      <c r="B384" s="357"/>
      <c r="C384" s="883" t="s">
        <v>159</v>
      </c>
      <c r="D384" s="1641" t="str">
        <f>IF('WK2 - Notional General Income'!D384="","",'WK2 - Notional General Income'!D384)</f>
        <v/>
      </c>
      <c r="E384" s="896"/>
      <c r="F384" s="897"/>
      <c r="G384" s="896"/>
      <c r="H384" s="898" t="str">
        <f t="shared" si="55"/>
        <v>.</v>
      </c>
      <c r="I384" s="896"/>
      <c r="J384" s="896"/>
      <c r="K384" s="899"/>
      <c r="L384" s="899"/>
      <c r="M384" s="900" t="str">
        <f t="shared" si="56"/>
        <v>.</v>
      </c>
      <c r="N384" s="372"/>
      <c r="O384" s="113"/>
      <c r="P384" s="113"/>
      <c r="Q384" s="113"/>
      <c r="R384" s="113"/>
      <c r="S384" s="113"/>
      <c r="T384" s="113"/>
      <c r="U384" s="113"/>
      <c r="V384" s="113"/>
      <c r="W384" s="113"/>
      <c r="X384" s="113"/>
      <c r="Y384" s="113"/>
      <c r="Z384" s="113"/>
      <c r="AA384" s="113"/>
      <c r="AB384" s="113"/>
      <c r="AC384" s="113"/>
      <c r="AD384" s="113"/>
      <c r="AE384" s="113"/>
      <c r="AF384" s="113"/>
      <c r="AG384" s="113"/>
      <c r="AH384" s="113"/>
      <c r="AI384" s="113"/>
      <c r="AJ384" s="113"/>
      <c r="AK384" s="113"/>
      <c r="AL384" s="113"/>
    </row>
    <row r="385" spans="1:38" s="115" customFormat="1" ht="12" outlineLevel="1" x14ac:dyDescent="0.2">
      <c r="A385" s="123"/>
      <c r="B385" s="357"/>
      <c r="C385" s="883" t="s">
        <v>159</v>
      </c>
      <c r="D385" s="1641" t="str">
        <f>IF('WK2 - Notional General Income'!D385="","",'WK2 - Notional General Income'!D385)</f>
        <v/>
      </c>
      <c r="E385" s="896"/>
      <c r="F385" s="897"/>
      <c r="G385" s="896"/>
      <c r="H385" s="898" t="str">
        <f t="shared" si="55"/>
        <v>.</v>
      </c>
      <c r="I385" s="896"/>
      <c r="J385" s="896"/>
      <c r="K385" s="899"/>
      <c r="L385" s="899"/>
      <c r="M385" s="900" t="str">
        <f t="shared" si="56"/>
        <v>.</v>
      </c>
      <c r="N385" s="372"/>
      <c r="O385" s="113"/>
      <c r="P385" s="113"/>
      <c r="Q385" s="113"/>
      <c r="R385" s="113"/>
      <c r="S385" s="113"/>
      <c r="T385" s="113"/>
      <c r="U385" s="113"/>
      <c r="V385" s="113"/>
      <c r="W385" s="113"/>
      <c r="X385" s="113"/>
      <c r="Y385" s="113"/>
      <c r="Z385" s="113"/>
      <c r="AA385" s="113"/>
      <c r="AB385" s="113"/>
      <c r="AC385" s="113"/>
      <c r="AD385" s="113"/>
      <c r="AE385" s="113"/>
      <c r="AF385" s="113"/>
      <c r="AG385" s="113"/>
      <c r="AH385" s="113"/>
      <c r="AI385" s="113"/>
      <c r="AJ385" s="113"/>
      <c r="AK385" s="113"/>
      <c r="AL385" s="113"/>
    </row>
    <row r="386" spans="1:38" s="115" customFormat="1" ht="12" outlineLevel="1" x14ac:dyDescent="0.2">
      <c r="A386" s="123"/>
      <c r="B386" s="357"/>
      <c r="C386" s="883" t="s">
        <v>159</v>
      </c>
      <c r="D386" s="1641" t="str">
        <f>IF('WK2 - Notional General Income'!D386="","",'WK2 - Notional General Income'!D386)</f>
        <v/>
      </c>
      <c r="E386" s="896"/>
      <c r="F386" s="897"/>
      <c r="G386" s="896"/>
      <c r="H386" s="898" t="str">
        <f t="shared" si="55"/>
        <v>.</v>
      </c>
      <c r="I386" s="896"/>
      <c r="J386" s="896"/>
      <c r="K386" s="899"/>
      <c r="L386" s="899"/>
      <c r="M386" s="900" t="str">
        <f t="shared" si="56"/>
        <v>.</v>
      </c>
      <c r="N386" s="372"/>
      <c r="O386" s="113"/>
      <c r="P386" s="113"/>
      <c r="Q386" s="113"/>
      <c r="R386" s="113"/>
      <c r="S386" s="113"/>
      <c r="T386" s="113"/>
      <c r="U386" s="113"/>
      <c r="V386" s="113"/>
      <c r="W386" s="113"/>
      <c r="X386" s="113"/>
      <c r="Y386" s="113"/>
      <c r="Z386" s="113"/>
      <c r="AA386" s="113"/>
      <c r="AB386" s="113"/>
      <c r="AC386" s="113"/>
      <c r="AD386" s="113"/>
      <c r="AE386" s="113"/>
      <c r="AF386" s="113"/>
      <c r="AG386" s="113"/>
      <c r="AH386" s="113"/>
      <c r="AI386" s="113"/>
      <c r="AJ386" s="113"/>
      <c r="AK386" s="113"/>
      <c r="AL386" s="113"/>
    </row>
    <row r="387" spans="1:38" s="115" customFormat="1" ht="12" x14ac:dyDescent="0.2">
      <c r="A387" s="123"/>
      <c r="B387" s="357"/>
      <c r="C387" s="883" t="s">
        <v>156</v>
      </c>
      <c r="D387" s="1641" t="str">
        <f>IF('WK2 - Notional General Income'!D387="","",'WK2 - Notional General Income'!D387)</f>
        <v/>
      </c>
      <c r="E387" s="896"/>
      <c r="F387" s="897"/>
      <c r="G387" s="896"/>
      <c r="H387" s="898" t="str">
        <f t="shared" si="55"/>
        <v>.</v>
      </c>
      <c r="I387" s="896"/>
      <c r="J387" s="896"/>
      <c r="K387" s="899"/>
      <c r="L387" s="899"/>
      <c r="M387" s="900" t="str">
        <f t="shared" si="56"/>
        <v>.</v>
      </c>
      <c r="N387" s="372"/>
      <c r="O387" s="113"/>
      <c r="P387" s="113"/>
      <c r="Q387" s="113"/>
      <c r="R387" s="113"/>
      <c r="S387" s="113"/>
      <c r="T387" s="113"/>
      <c r="U387" s="113"/>
      <c r="V387" s="113"/>
      <c r="W387" s="113"/>
      <c r="X387" s="113"/>
      <c r="Y387" s="113"/>
      <c r="Z387" s="113"/>
      <c r="AA387" s="113"/>
      <c r="AB387" s="113"/>
      <c r="AC387" s="113"/>
      <c r="AD387" s="113"/>
      <c r="AE387" s="113"/>
      <c r="AF387" s="113"/>
      <c r="AG387" s="113"/>
      <c r="AH387" s="113"/>
      <c r="AI387" s="113"/>
      <c r="AJ387" s="113"/>
      <c r="AK387" s="113"/>
      <c r="AL387" s="113"/>
    </row>
    <row r="388" spans="1:38" s="115" customFormat="1" ht="12" outlineLevel="1" x14ac:dyDescent="0.2">
      <c r="A388" s="123"/>
      <c r="B388" s="357"/>
      <c r="C388" s="883" t="s">
        <v>156</v>
      </c>
      <c r="D388" s="1641" t="str">
        <f>IF('WK2 - Notional General Income'!D388="","",'WK2 - Notional General Income'!D388)</f>
        <v/>
      </c>
      <c r="E388" s="896"/>
      <c r="F388" s="897"/>
      <c r="G388" s="896"/>
      <c r="H388" s="898" t="str">
        <f t="shared" si="55"/>
        <v>.</v>
      </c>
      <c r="I388" s="896"/>
      <c r="J388" s="896"/>
      <c r="K388" s="899"/>
      <c r="L388" s="899"/>
      <c r="M388" s="900" t="str">
        <f t="shared" si="56"/>
        <v>.</v>
      </c>
      <c r="N388" s="372"/>
      <c r="O388" s="113"/>
      <c r="P388" s="113"/>
      <c r="Q388" s="113"/>
      <c r="R388" s="113"/>
      <c r="S388" s="113"/>
      <c r="T388" s="113"/>
      <c r="U388" s="113"/>
      <c r="V388" s="113"/>
      <c r="W388" s="113"/>
      <c r="X388" s="113"/>
      <c r="Y388" s="113"/>
      <c r="Z388" s="113"/>
      <c r="AA388" s="113"/>
      <c r="AB388" s="113"/>
      <c r="AC388" s="113"/>
      <c r="AD388" s="113"/>
      <c r="AE388" s="113"/>
      <c r="AF388" s="113"/>
      <c r="AG388" s="113"/>
      <c r="AH388" s="113"/>
      <c r="AI388" s="113"/>
      <c r="AJ388" s="113"/>
      <c r="AK388" s="113"/>
      <c r="AL388" s="113"/>
    </row>
    <row r="389" spans="1:38" s="115" customFormat="1" ht="12" outlineLevel="1" x14ac:dyDescent="0.2">
      <c r="A389" s="123"/>
      <c r="B389" s="357"/>
      <c r="C389" s="883" t="s">
        <v>156</v>
      </c>
      <c r="D389" s="1641" t="str">
        <f>IF('WK2 - Notional General Income'!D389="","",'WK2 - Notional General Income'!D389)</f>
        <v/>
      </c>
      <c r="E389" s="896"/>
      <c r="F389" s="897"/>
      <c r="G389" s="896"/>
      <c r="H389" s="898" t="str">
        <f t="shared" si="55"/>
        <v>.</v>
      </c>
      <c r="I389" s="896"/>
      <c r="J389" s="896"/>
      <c r="K389" s="899"/>
      <c r="L389" s="899"/>
      <c r="M389" s="900" t="str">
        <f t="shared" si="56"/>
        <v>.</v>
      </c>
      <c r="N389" s="372"/>
      <c r="O389" s="113"/>
      <c r="P389" s="113"/>
      <c r="Q389" s="113"/>
      <c r="R389" s="113"/>
      <c r="S389" s="113"/>
      <c r="T389" s="113"/>
      <c r="U389" s="113"/>
      <c r="V389" s="113"/>
      <c r="W389" s="113"/>
      <c r="X389" s="113"/>
      <c r="Y389" s="113"/>
      <c r="Z389" s="113"/>
      <c r="AA389" s="113"/>
      <c r="AB389" s="113"/>
      <c r="AC389" s="113"/>
      <c r="AD389" s="113"/>
      <c r="AE389" s="113"/>
      <c r="AF389" s="113"/>
      <c r="AG389" s="113"/>
      <c r="AH389" s="113"/>
      <c r="AI389" s="113"/>
      <c r="AJ389" s="113"/>
      <c r="AK389" s="113"/>
      <c r="AL389" s="113"/>
    </row>
    <row r="390" spans="1:38" s="115" customFormat="1" ht="12" outlineLevel="1" x14ac:dyDescent="0.2">
      <c r="A390" s="123"/>
      <c r="B390" s="357"/>
      <c r="C390" s="883" t="s">
        <v>156</v>
      </c>
      <c r="D390" s="1641" t="str">
        <f>IF('WK2 - Notional General Income'!D390="","",'WK2 - Notional General Income'!D390)</f>
        <v/>
      </c>
      <c r="E390" s="896"/>
      <c r="F390" s="897"/>
      <c r="G390" s="896"/>
      <c r="H390" s="898" t="str">
        <f t="shared" si="55"/>
        <v>.</v>
      </c>
      <c r="I390" s="896"/>
      <c r="J390" s="896"/>
      <c r="K390" s="899"/>
      <c r="L390" s="899"/>
      <c r="M390" s="900" t="str">
        <f t="shared" si="56"/>
        <v>.</v>
      </c>
      <c r="N390" s="372"/>
      <c r="O390" s="113"/>
      <c r="P390" s="113"/>
      <c r="Q390" s="113"/>
      <c r="R390" s="113"/>
      <c r="S390" s="113"/>
      <c r="T390" s="113"/>
      <c r="U390" s="113"/>
      <c r="V390" s="113"/>
      <c r="W390" s="113"/>
      <c r="X390" s="113"/>
      <c r="Y390" s="113"/>
      <c r="Z390" s="113"/>
      <c r="AA390" s="113"/>
      <c r="AB390" s="113"/>
      <c r="AC390" s="113"/>
      <c r="AD390" s="113"/>
      <c r="AE390" s="113"/>
      <c r="AF390" s="113"/>
      <c r="AG390" s="113"/>
      <c r="AH390" s="113"/>
      <c r="AI390" s="113"/>
      <c r="AJ390" s="113"/>
      <c r="AK390" s="113"/>
      <c r="AL390" s="113"/>
    </row>
    <row r="391" spans="1:38" s="115" customFormat="1" ht="12" outlineLevel="1" x14ac:dyDescent="0.2">
      <c r="A391" s="123"/>
      <c r="B391" s="357"/>
      <c r="C391" s="883" t="s">
        <v>156</v>
      </c>
      <c r="D391" s="1641" t="str">
        <f>IF('WK2 - Notional General Income'!D391="","",'WK2 - Notional General Income'!D391)</f>
        <v/>
      </c>
      <c r="E391" s="896"/>
      <c r="F391" s="897"/>
      <c r="G391" s="896"/>
      <c r="H391" s="898" t="str">
        <f t="shared" si="55"/>
        <v>.</v>
      </c>
      <c r="I391" s="896"/>
      <c r="J391" s="896"/>
      <c r="K391" s="899"/>
      <c r="L391" s="899"/>
      <c r="M391" s="900" t="str">
        <f t="shared" si="56"/>
        <v>.</v>
      </c>
      <c r="N391" s="372"/>
      <c r="O391" s="113"/>
      <c r="P391" s="113"/>
      <c r="Q391" s="113"/>
      <c r="R391" s="113"/>
      <c r="S391" s="113"/>
      <c r="T391" s="113"/>
      <c r="U391" s="113"/>
      <c r="V391" s="113"/>
      <c r="W391" s="113"/>
      <c r="X391" s="113"/>
      <c r="Y391" s="113"/>
      <c r="Z391" s="113"/>
      <c r="AA391" s="113"/>
      <c r="AB391" s="113"/>
      <c r="AC391" s="113"/>
      <c r="AD391" s="113"/>
      <c r="AE391" s="113"/>
      <c r="AF391" s="113"/>
      <c r="AG391" s="113"/>
      <c r="AH391" s="113"/>
      <c r="AI391" s="113"/>
      <c r="AJ391" s="113"/>
      <c r="AK391" s="113"/>
      <c r="AL391" s="113"/>
    </row>
    <row r="392" spans="1:38" s="115" customFormat="1" ht="12" outlineLevel="1" x14ac:dyDescent="0.2">
      <c r="A392" s="123"/>
      <c r="B392" s="357"/>
      <c r="C392" s="883" t="s">
        <v>156</v>
      </c>
      <c r="D392" s="1641" t="str">
        <f>IF('WK2 - Notional General Income'!D392="","",'WK2 - Notional General Income'!D392)</f>
        <v/>
      </c>
      <c r="E392" s="896"/>
      <c r="F392" s="897"/>
      <c r="G392" s="896"/>
      <c r="H392" s="898" t="str">
        <f t="shared" si="55"/>
        <v>.</v>
      </c>
      <c r="I392" s="896"/>
      <c r="J392" s="896"/>
      <c r="K392" s="899"/>
      <c r="L392" s="899"/>
      <c r="M392" s="900" t="str">
        <f t="shared" si="56"/>
        <v>.</v>
      </c>
      <c r="N392" s="372"/>
      <c r="O392" s="113"/>
      <c r="P392" s="113"/>
      <c r="Q392" s="113"/>
      <c r="R392" s="113"/>
      <c r="S392" s="113"/>
      <c r="T392" s="113"/>
      <c r="U392" s="113"/>
      <c r="V392" s="113"/>
      <c r="W392" s="113"/>
      <c r="X392" s="113"/>
      <c r="Y392" s="113"/>
      <c r="Z392" s="113"/>
      <c r="AA392" s="113"/>
      <c r="AB392" s="113"/>
      <c r="AC392" s="113"/>
      <c r="AD392" s="113"/>
      <c r="AE392" s="113"/>
      <c r="AF392" s="113"/>
      <c r="AG392" s="113"/>
      <c r="AH392" s="113"/>
      <c r="AI392" s="113"/>
      <c r="AJ392" s="113"/>
      <c r="AK392" s="113"/>
      <c r="AL392" s="113"/>
    </row>
    <row r="393" spans="1:38" s="115" customFormat="1" ht="12" outlineLevel="1" x14ac:dyDescent="0.2">
      <c r="A393" s="123"/>
      <c r="B393" s="357"/>
      <c r="C393" s="883" t="s">
        <v>156</v>
      </c>
      <c r="D393" s="1641" t="str">
        <f>IF('WK2 - Notional General Income'!D393="","",'WK2 - Notional General Income'!D393)</f>
        <v/>
      </c>
      <c r="E393" s="896"/>
      <c r="F393" s="897"/>
      <c r="G393" s="896"/>
      <c r="H393" s="898" t="str">
        <f t="shared" si="55"/>
        <v>.</v>
      </c>
      <c r="I393" s="896"/>
      <c r="J393" s="896"/>
      <c r="K393" s="899"/>
      <c r="L393" s="899"/>
      <c r="M393" s="900" t="str">
        <f t="shared" si="56"/>
        <v>.</v>
      </c>
      <c r="N393" s="372"/>
      <c r="O393" s="113"/>
      <c r="P393" s="113"/>
      <c r="Q393" s="113"/>
      <c r="R393" s="113"/>
      <c r="S393" s="113"/>
      <c r="T393" s="113"/>
      <c r="U393" s="113"/>
      <c r="V393" s="113"/>
      <c r="W393" s="113"/>
      <c r="X393" s="113"/>
      <c r="Y393" s="113"/>
      <c r="Z393" s="113"/>
      <c r="AA393" s="113"/>
      <c r="AB393" s="113"/>
      <c r="AC393" s="113"/>
      <c r="AD393" s="113"/>
      <c r="AE393" s="113"/>
      <c r="AF393" s="113"/>
      <c r="AG393" s="113"/>
      <c r="AH393" s="113"/>
      <c r="AI393" s="113"/>
      <c r="AJ393" s="113"/>
      <c r="AK393" s="113"/>
      <c r="AL393" s="113"/>
    </row>
    <row r="394" spans="1:38" s="115" customFormat="1" ht="12" outlineLevel="1" x14ac:dyDescent="0.2">
      <c r="A394" s="123"/>
      <c r="B394" s="357"/>
      <c r="C394" s="883" t="s">
        <v>156</v>
      </c>
      <c r="D394" s="1641" t="str">
        <f>IF('WK2 - Notional General Income'!D394="","",'WK2 - Notional General Income'!D394)</f>
        <v/>
      </c>
      <c r="E394" s="896"/>
      <c r="F394" s="897"/>
      <c r="G394" s="896"/>
      <c r="H394" s="898" t="str">
        <f t="shared" si="55"/>
        <v>.</v>
      </c>
      <c r="I394" s="896"/>
      <c r="J394" s="896"/>
      <c r="K394" s="899"/>
      <c r="L394" s="899"/>
      <c r="M394" s="900" t="str">
        <f t="shared" si="56"/>
        <v>.</v>
      </c>
      <c r="N394" s="372"/>
      <c r="O394" s="113"/>
      <c r="P394" s="113"/>
      <c r="Q394" s="113"/>
      <c r="R394" s="113"/>
      <c r="S394" s="113"/>
      <c r="T394" s="113"/>
      <c r="U394" s="113"/>
      <c r="V394" s="113"/>
      <c r="W394" s="113"/>
      <c r="X394" s="113"/>
      <c r="Y394" s="113"/>
      <c r="Z394" s="113"/>
      <c r="AA394" s="113"/>
      <c r="AB394" s="113"/>
      <c r="AC394" s="113"/>
      <c r="AD394" s="113"/>
      <c r="AE394" s="113"/>
      <c r="AF394" s="113"/>
      <c r="AG394" s="113"/>
      <c r="AH394" s="113"/>
      <c r="AI394" s="113"/>
      <c r="AJ394" s="113"/>
      <c r="AK394" s="113"/>
      <c r="AL394" s="113"/>
    </row>
    <row r="395" spans="1:38" s="115" customFormat="1" ht="12" outlineLevel="1" x14ac:dyDescent="0.2">
      <c r="A395" s="123"/>
      <c r="B395" s="357"/>
      <c r="C395" s="883" t="s">
        <v>156</v>
      </c>
      <c r="D395" s="1641" t="str">
        <f>IF('WK2 - Notional General Income'!D395="","",'WK2 - Notional General Income'!D395)</f>
        <v/>
      </c>
      <c r="E395" s="896"/>
      <c r="F395" s="897"/>
      <c r="G395" s="896"/>
      <c r="H395" s="898" t="str">
        <f t="shared" si="55"/>
        <v>.</v>
      </c>
      <c r="I395" s="896"/>
      <c r="J395" s="896"/>
      <c r="K395" s="899"/>
      <c r="L395" s="899"/>
      <c r="M395" s="900" t="str">
        <f t="shared" si="56"/>
        <v>.</v>
      </c>
      <c r="N395" s="372"/>
      <c r="O395" s="113"/>
      <c r="P395" s="113"/>
      <c r="Q395" s="113"/>
      <c r="R395" s="113"/>
      <c r="S395" s="113"/>
      <c r="T395" s="113"/>
      <c r="U395" s="113"/>
      <c r="V395" s="113"/>
      <c r="W395" s="113"/>
      <c r="X395" s="113"/>
      <c r="Y395" s="113"/>
      <c r="Z395" s="113"/>
      <c r="AA395" s="113"/>
      <c r="AB395" s="113"/>
      <c r="AC395" s="113"/>
      <c r="AD395" s="113"/>
      <c r="AE395" s="113"/>
      <c r="AF395" s="113"/>
      <c r="AG395" s="113"/>
      <c r="AH395" s="113"/>
      <c r="AI395" s="113"/>
      <c r="AJ395" s="113"/>
      <c r="AK395" s="113"/>
      <c r="AL395" s="113"/>
    </row>
    <row r="396" spans="1:38" s="115" customFormat="1" ht="12" outlineLevel="1" x14ac:dyDescent="0.2">
      <c r="A396" s="123"/>
      <c r="B396" s="357"/>
      <c r="C396" s="883" t="s">
        <v>156</v>
      </c>
      <c r="D396" s="1641" t="str">
        <f>IF('WK2 - Notional General Income'!D396="","",'WK2 - Notional General Income'!D396)</f>
        <v/>
      </c>
      <c r="E396" s="896"/>
      <c r="F396" s="897"/>
      <c r="G396" s="896"/>
      <c r="H396" s="898" t="str">
        <f t="shared" si="55"/>
        <v>.</v>
      </c>
      <c r="I396" s="896"/>
      <c r="J396" s="896"/>
      <c r="K396" s="901"/>
      <c r="L396" s="901"/>
      <c r="M396" s="900" t="str">
        <f t="shared" si="56"/>
        <v>.</v>
      </c>
      <c r="N396" s="372"/>
      <c r="O396" s="113"/>
      <c r="P396" s="113"/>
      <c r="Q396" s="113"/>
      <c r="R396" s="113"/>
      <c r="S396" s="113"/>
      <c r="T396" s="113"/>
      <c r="U396" s="113"/>
      <c r="V396" s="113"/>
      <c r="W396" s="113"/>
      <c r="X396" s="113"/>
      <c r="Y396" s="113"/>
      <c r="Z396" s="113"/>
      <c r="AA396" s="113"/>
      <c r="AB396" s="113"/>
      <c r="AC396" s="113"/>
      <c r="AD396" s="113"/>
      <c r="AE396" s="113"/>
      <c r="AF396" s="113"/>
      <c r="AG396" s="113"/>
      <c r="AH396" s="113"/>
      <c r="AI396" s="113"/>
      <c r="AJ396" s="113"/>
      <c r="AK396" s="113"/>
      <c r="AL396" s="113"/>
    </row>
    <row r="397" spans="1:38" s="115" customFormat="1" ht="12" outlineLevel="1" x14ac:dyDescent="0.2">
      <c r="A397" s="123"/>
      <c r="B397" s="357"/>
      <c r="C397" s="883" t="s">
        <v>158</v>
      </c>
      <c r="D397" s="1641" t="str">
        <f>IF('WK2 - Notional General Income'!D397="","",'WK2 - Notional General Income'!D397)</f>
        <v/>
      </c>
      <c r="E397" s="896"/>
      <c r="F397" s="897"/>
      <c r="G397" s="896"/>
      <c r="H397" s="898" t="str">
        <f t="shared" si="55"/>
        <v>.</v>
      </c>
      <c r="I397" s="896"/>
      <c r="J397" s="896"/>
      <c r="K397" s="899"/>
      <c r="L397" s="899"/>
      <c r="M397" s="900" t="str">
        <f t="shared" si="56"/>
        <v>.</v>
      </c>
      <c r="N397" s="372"/>
      <c r="O397" s="113"/>
      <c r="P397" s="113"/>
      <c r="Q397" s="113"/>
      <c r="R397" s="113"/>
      <c r="S397" s="113"/>
      <c r="T397" s="113"/>
      <c r="U397" s="113"/>
      <c r="V397" s="113"/>
      <c r="W397" s="113"/>
      <c r="X397" s="113"/>
      <c r="Y397" s="113"/>
      <c r="Z397" s="113"/>
      <c r="AA397" s="113"/>
      <c r="AB397" s="113"/>
      <c r="AC397" s="113"/>
      <c r="AD397" s="113"/>
      <c r="AE397" s="113"/>
      <c r="AF397" s="113"/>
      <c r="AG397" s="113"/>
      <c r="AH397" s="113"/>
      <c r="AI397" s="113"/>
      <c r="AJ397" s="113"/>
      <c r="AK397" s="113"/>
      <c r="AL397" s="113"/>
    </row>
    <row r="398" spans="1:38" s="115" customFormat="1" ht="12" x14ac:dyDescent="0.2">
      <c r="A398" s="123"/>
      <c r="B398" s="357"/>
      <c r="C398" s="883" t="s">
        <v>158</v>
      </c>
      <c r="D398" s="1641" t="str">
        <f>IF('WK2 - Notional General Income'!D398="","",'WK2 - Notional General Income'!D398)</f>
        <v/>
      </c>
      <c r="E398" s="896"/>
      <c r="F398" s="897"/>
      <c r="G398" s="896"/>
      <c r="H398" s="898" t="str">
        <f t="shared" si="55"/>
        <v>.</v>
      </c>
      <c r="I398" s="896"/>
      <c r="J398" s="896"/>
      <c r="K398" s="899"/>
      <c r="L398" s="899"/>
      <c r="M398" s="900" t="str">
        <f t="shared" si="56"/>
        <v>.</v>
      </c>
      <c r="N398" s="372"/>
      <c r="O398" s="113"/>
      <c r="P398" s="113"/>
      <c r="Q398" s="113"/>
      <c r="R398" s="113"/>
      <c r="S398" s="113"/>
      <c r="T398" s="113"/>
      <c r="U398" s="113"/>
      <c r="V398" s="113"/>
      <c r="W398" s="113"/>
      <c r="X398" s="113"/>
      <c r="Y398" s="113"/>
      <c r="Z398" s="113"/>
      <c r="AA398" s="113"/>
      <c r="AB398" s="113"/>
      <c r="AC398" s="113"/>
      <c r="AD398" s="113"/>
      <c r="AE398" s="113"/>
      <c r="AF398" s="113"/>
      <c r="AG398" s="113"/>
      <c r="AH398" s="113"/>
      <c r="AI398" s="113"/>
      <c r="AJ398" s="113"/>
      <c r="AK398" s="113"/>
      <c r="AL398" s="113"/>
    </row>
    <row r="399" spans="1:38" s="115" customFormat="1" ht="12" outlineLevel="1" x14ac:dyDescent="0.2">
      <c r="A399" s="123"/>
      <c r="B399" s="357"/>
      <c r="C399" s="883" t="s">
        <v>158</v>
      </c>
      <c r="D399" s="1641" t="str">
        <f>IF('WK2 - Notional General Income'!D399="","",'WK2 - Notional General Income'!D399)</f>
        <v/>
      </c>
      <c r="E399" s="896"/>
      <c r="F399" s="897"/>
      <c r="G399" s="896"/>
      <c r="H399" s="898" t="str">
        <f t="shared" si="55"/>
        <v>.</v>
      </c>
      <c r="I399" s="896"/>
      <c r="J399" s="896"/>
      <c r="K399" s="899"/>
      <c r="L399" s="899"/>
      <c r="M399" s="900" t="str">
        <f t="shared" si="56"/>
        <v>.</v>
      </c>
      <c r="N399" s="372"/>
      <c r="O399" s="113"/>
      <c r="P399" s="113"/>
      <c r="Q399" s="113"/>
      <c r="R399" s="113"/>
      <c r="S399" s="113"/>
      <c r="T399" s="113"/>
      <c r="U399" s="113"/>
      <c r="V399" s="113"/>
      <c r="W399" s="113"/>
      <c r="X399" s="113"/>
      <c r="Y399" s="113"/>
      <c r="Z399" s="113"/>
      <c r="AA399" s="113"/>
      <c r="AB399" s="113"/>
      <c r="AC399" s="113"/>
      <c r="AD399" s="113"/>
      <c r="AE399" s="113"/>
      <c r="AF399" s="113"/>
      <c r="AG399" s="113"/>
      <c r="AH399" s="113"/>
      <c r="AI399" s="113"/>
      <c r="AJ399" s="113"/>
      <c r="AK399" s="113"/>
      <c r="AL399" s="113"/>
    </row>
    <row r="400" spans="1:38" s="115" customFormat="1" ht="12" outlineLevel="1" x14ac:dyDescent="0.2">
      <c r="A400" s="123"/>
      <c r="B400" s="357"/>
      <c r="C400" s="883" t="s">
        <v>158</v>
      </c>
      <c r="D400" s="1641" t="str">
        <f>IF('WK2 - Notional General Income'!D400="","",'WK2 - Notional General Income'!D400)</f>
        <v/>
      </c>
      <c r="E400" s="896"/>
      <c r="F400" s="897"/>
      <c r="G400" s="896"/>
      <c r="H400" s="898" t="str">
        <f t="shared" si="55"/>
        <v>.</v>
      </c>
      <c r="I400" s="896"/>
      <c r="J400" s="896"/>
      <c r="K400" s="899"/>
      <c r="L400" s="899"/>
      <c r="M400" s="900" t="str">
        <f t="shared" si="56"/>
        <v>.</v>
      </c>
      <c r="N400" s="372"/>
      <c r="O400" s="113"/>
      <c r="P400" s="113"/>
      <c r="Q400" s="113"/>
      <c r="R400" s="113"/>
      <c r="S400" s="113"/>
      <c r="T400" s="113"/>
      <c r="U400" s="113"/>
      <c r="V400" s="113"/>
      <c r="W400" s="113"/>
      <c r="X400" s="113"/>
      <c r="Y400" s="113"/>
      <c r="Z400" s="113"/>
      <c r="AA400" s="113"/>
      <c r="AB400" s="113"/>
      <c r="AC400" s="113"/>
      <c r="AD400" s="113"/>
      <c r="AE400" s="113"/>
      <c r="AF400" s="113"/>
      <c r="AG400" s="113"/>
      <c r="AH400" s="113"/>
      <c r="AI400" s="113"/>
      <c r="AJ400" s="113"/>
      <c r="AK400" s="113"/>
      <c r="AL400" s="113"/>
    </row>
    <row r="401" spans="1:38" s="115" customFormat="1" ht="12" outlineLevel="1" x14ac:dyDescent="0.2">
      <c r="A401" s="123"/>
      <c r="B401" s="357"/>
      <c r="C401" s="883" t="s">
        <v>158</v>
      </c>
      <c r="D401" s="1641" t="str">
        <f>IF('WK2 - Notional General Income'!D401="","",'WK2 - Notional General Income'!D401)</f>
        <v/>
      </c>
      <c r="E401" s="896"/>
      <c r="F401" s="897"/>
      <c r="G401" s="896"/>
      <c r="H401" s="898" t="str">
        <f t="shared" si="55"/>
        <v>.</v>
      </c>
      <c r="I401" s="896"/>
      <c r="J401" s="896"/>
      <c r="K401" s="899"/>
      <c r="L401" s="899"/>
      <c r="M401" s="900" t="str">
        <f t="shared" si="56"/>
        <v>.</v>
      </c>
      <c r="N401" s="372"/>
      <c r="O401" s="113"/>
      <c r="P401" s="113"/>
      <c r="Q401" s="113"/>
      <c r="R401" s="113"/>
      <c r="S401" s="113"/>
      <c r="T401" s="113"/>
      <c r="U401" s="113"/>
      <c r="V401" s="113"/>
      <c r="W401" s="113"/>
      <c r="X401" s="113"/>
      <c r="Y401" s="113"/>
      <c r="Z401" s="113"/>
      <c r="AA401" s="113"/>
      <c r="AB401" s="113"/>
      <c r="AC401" s="113"/>
      <c r="AD401" s="113"/>
      <c r="AE401" s="113"/>
      <c r="AF401" s="113"/>
      <c r="AG401" s="113"/>
      <c r="AH401" s="113"/>
      <c r="AI401" s="113"/>
      <c r="AJ401" s="113"/>
      <c r="AK401" s="113"/>
      <c r="AL401" s="113"/>
    </row>
    <row r="402" spans="1:38" s="115" customFormat="1" ht="12" outlineLevel="1" x14ac:dyDescent="0.2">
      <c r="A402" s="123"/>
      <c r="B402" s="357"/>
      <c r="C402" s="883" t="s">
        <v>158</v>
      </c>
      <c r="D402" s="1641" t="str">
        <f>IF('WK2 - Notional General Income'!D402="","",'WK2 - Notional General Income'!D402)</f>
        <v/>
      </c>
      <c r="E402" s="896"/>
      <c r="F402" s="897"/>
      <c r="G402" s="896"/>
      <c r="H402" s="898" t="str">
        <f t="shared" si="55"/>
        <v>.</v>
      </c>
      <c r="I402" s="896"/>
      <c r="J402" s="896"/>
      <c r="K402" s="899"/>
      <c r="L402" s="899"/>
      <c r="M402" s="900" t="str">
        <f t="shared" si="56"/>
        <v>.</v>
      </c>
      <c r="N402" s="372"/>
      <c r="O402" s="113"/>
      <c r="P402" s="113"/>
      <c r="Q402" s="113"/>
      <c r="R402" s="113"/>
      <c r="S402" s="113"/>
      <c r="T402" s="113"/>
      <c r="U402" s="113"/>
      <c r="V402" s="113"/>
      <c r="W402" s="113"/>
      <c r="X402" s="113"/>
      <c r="Y402" s="113"/>
      <c r="Z402" s="113"/>
      <c r="AA402" s="113"/>
      <c r="AB402" s="113"/>
      <c r="AC402" s="113"/>
      <c r="AD402" s="113"/>
      <c r="AE402" s="113"/>
      <c r="AF402" s="113"/>
      <c r="AG402" s="113"/>
      <c r="AH402" s="113"/>
      <c r="AI402" s="113"/>
      <c r="AJ402" s="113"/>
      <c r="AK402" s="113"/>
      <c r="AL402" s="113"/>
    </row>
    <row r="403" spans="1:38" s="115" customFormat="1" ht="12" outlineLevel="1" x14ac:dyDescent="0.2">
      <c r="A403" s="123"/>
      <c r="B403" s="357"/>
      <c r="C403" s="883" t="s">
        <v>158</v>
      </c>
      <c r="D403" s="1641" t="str">
        <f>IF('WK2 - Notional General Income'!D403="","",'WK2 - Notional General Income'!D403)</f>
        <v/>
      </c>
      <c r="E403" s="896"/>
      <c r="F403" s="897"/>
      <c r="G403" s="896"/>
      <c r="H403" s="898" t="str">
        <f t="shared" si="55"/>
        <v>.</v>
      </c>
      <c r="I403" s="896"/>
      <c r="J403" s="896"/>
      <c r="K403" s="899"/>
      <c r="L403" s="899"/>
      <c r="M403" s="900" t="str">
        <f t="shared" si="56"/>
        <v>.</v>
      </c>
      <c r="N403" s="372"/>
      <c r="O403" s="113"/>
      <c r="P403" s="113"/>
      <c r="Q403" s="113"/>
      <c r="R403" s="113"/>
      <c r="S403" s="113"/>
      <c r="T403" s="113"/>
      <c r="U403" s="113"/>
      <c r="V403" s="113"/>
      <c r="W403" s="113"/>
      <c r="X403" s="113"/>
      <c r="Y403" s="113"/>
      <c r="Z403" s="113"/>
      <c r="AA403" s="113"/>
      <c r="AB403" s="113"/>
      <c r="AC403" s="113"/>
      <c r="AD403" s="113"/>
      <c r="AE403" s="113"/>
      <c r="AF403" s="113"/>
      <c r="AG403" s="113"/>
      <c r="AH403" s="113"/>
      <c r="AI403" s="113"/>
      <c r="AJ403" s="113"/>
      <c r="AK403" s="113"/>
      <c r="AL403" s="113"/>
    </row>
    <row r="404" spans="1:38" s="115" customFormat="1" ht="12" outlineLevel="1" x14ac:dyDescent="0.2">
      <c r="A404" s="123"/>
      <c r="B404" s="357"/>
      <c r="C404" s="883" t="s">
        <v>158</v>
      </c>
      <c r="D404" s="1641" t="str">
        <f>IF('WK2 - Notional General Income'!D404="","",'WK2 - Notional General Income'!D404)</f>
        <v/>
      </c>
      <c r="E404" s="896"/>
      <c r="F404" s="897"/>
      <c r="G404" s="896"/>
      <c r="H404" s="898" t="str">
        <f t="shared" si="55"/>
        <v>.</v>
      </c>
      <c r="I404" s="896"/>
      <c r="J404" s="896"/>
      <c r="K404" s="899"/>
      <c r="L404" s="899"/>
      <c r="M404" s="900" t="str">
        <f t="shared" si="56"/>
        <v>.</v>
      </c>
      <c r="N404" s="372"/>
      <c r="O404" s="113"/>
      <c r="P404" s="113"/>
      <c r="Q404" s="113"/>
      <c r="R404" s="113"/>
      <c r="S404" s="113"/>
      <c r="T404" s="113"/>
      <c r="U404" s="113"/>
      <c r="V404" s="113"/>
      <c r="W404" s="113"/>
      <c r="X404" s="113"/>
      <c r="Y404" s="113"/>
      <c r="Z404" s="113"/>
      <c r="AA404" s="113"/>
      <c r="AB404" s="113"/>
      <c r="AC404" s="113"/>
      <c r="AD404" s="113"/>
      <c r="AE404" s="113"/>
      <c r="AF404" s="113"/>
      <c r="AG404" s="113"/>
      <c r="AH404" s="113"/>
      <c r="AI404" s="113"/>
      <c r="AJ404" s="113"/>
      <c r="AK404" s="113"/>
      <c r="AL404" s="113"/>
    </row>
    <row r="405" spans="1:38" s="115" customFormat="1" ht="12" outlineLevel="1" x14ac:dyDescent="0.2">
      <c r="A405" s="123"/>
      <c r="B405" s="357"/>
      <c r="C405" s="883" t="s">
        <v>158</v>
      </c>
      <c r="D405" s="1641" t="str">
        <f>IF('WK2 - Notional General Income'!D405="","",'WK2 - Notional General Income'!D405)</f>
        <v/>
      </c>
      <c r="E405" s="896"/>
      <c r="F405" s="897"/>
      <c r="G405" s="896"/>
      <c r="H405" s="898" t="str">
        <f t="shared" si="55"/>
        <v>.</v>
      </c>
      <c r="I405" s="896"/>
      <c r="J405" s="896"/>
      <c r="K405" s="899"/>
      <c r="L405" s="899"/>
      <c r="M405" s="900" t="str">
        <f t="shared" si="56"/>
        <v>.</v>
      </c>
      <c r="N405" s="372"/>
      <c r="O405" s="113"/>
      <c r="P405" s="113"/>
      <c r="Q405" s="113"/>
      <c r="R405" s="113"/>
      <c r="S405" s="113"/>
      <c r="T405" s="113"/>
      <c r="U405" s="113"/>
      <c r="V405" s="113"/>
      <c r="W405" s="113"/>
      <c r="X405" s="113"/>
      <c r="Y405" s="113"/>
      <c r="Z405" s="113"/>
      <c r="AA405" s="113"/>
      <c r="AB405" s="113"/>
      <c r="AC405" s="113"/>
      <c r="AD405" s="113"/>
      <c r="AE405" s="113"/>
      <c r="AF405" s="113"/>
      <c r="AG405" s="113"/>
      <c r="AH405" s="113"/>
      <c r="AI405" s="113"/>
      <c r="AJ405" s="113"/>
      <c r="AK405" s="113"/>
      <c r="AL405" s="113"/>
    </row>
    <row r="406" spans="1:38" s="115" customFormat="1" ht="12" outlineLevel="1" x14ac:dyDescent="0.2">
      <c r="A406" s="123"/>
      <c r="B406" s="357"/>
      <c r="C406" s="890" t="s">
        <v>158</v>
      </c>
      <c r="D406" s="1641" t="str">
        <f>IF('WK2 - Notional General Income'!D406="","",'WK2 - Notional General Income'!D406)</f>
        <v/>
      </c>
      <c r="E406" s="896"/>
      <c r="F406" s="903"/>
      <c r="G406" s="902"/>
      <c r="H406" s="904" t="str">
        <f t="shared" si="55"/>
        <v>.</v>
      </c>
      <c r="I406" s="902"/>
      <c r="J406" s="902"/>
      <c r="K406" s="905"/>
      <c r="L406" s="905"/>
      <c r="M406" s="906" t="str">
        <f t="shared" si="56"/>
        <v>.</v>
      </c>
      <c r="N406" s="372"/>
      <c r="O406" s="113"/>
      <c r="P406" s="113"/>
      <c r="Q406" s="113"/>
      <c r="R406" s="113"/>
      <c r="S406" s="113"/>
      <c r="T406" s="113"/>
      <c r="U406" s="113"/>
      <c r="V406" s="113"/>
      <c r="W406" s="113"/>
      <c r="X406" s="113"/>
      <c r="Y406" s="113"/>
      <c r="Z406" s="113"/>
      <c r="AA406" s="113"/>
      <c r="AB406" s="113"/>
      <c r="AC406" s="113"/>
      <c r="AD406" s="113"/>
      <c r="AE406" s="113"/>
      <c r="AF406" s="113"/>
      <c r="AG406" s="113"/>
      <c r="AH406" s="113"/>
      <c r="AI406" s="113"/>
      <c r="AJ406" s="113"/>
      <c r="AK406" s="113"/>
      <c r="AL406" s="113"/>
    </row>
    <row r="407" spans="1:38" s="119" customFormat="1" ht="12" customHeight="1" x14ac:dyDescent="0.2">
      <c r="A407" s="123"/>
      <c r="B407" s="371"/>
      <c r="C407" s="1409" t="str">
        <f>C$46</f>
        <v>.</v>
      </c>
      <c r="D407" s="1409"/>
      <c r="E407" s="1410"/>
      <c r="F407" s="1410"/>
      <c r="G407" s="1410"/>
      <c r="H407" s="1410"/>
      <c r="I407" s="1410"/>
      <c r="J407" s="1410"/>
      <c r="K407" s="1409"/>
      <c r="L407" s="1411"/>
      <c r="M407" s="1409"/>
      <c r="N407" s="656"/>
      <c r="O407" s="118"/>
      <c r="P407" s="118"/>
      <c r="Q407" s="118"/>
      <c r="R407" s="118"/>
      <c r="S407" s="118"/>
      <c r="T407" s="118"/>
      <c r="U407" s="118"/>
      <c r="V407" s="118"/>
      <c r="W407" s="118"/>
      <c r="X407" s="118"/>
      <c r="Y407" s="118"/>
      <c r="Z407" s="118"/>
      <c r="AA407" s="118"/>
      <c r="AB407" s="118"/>
      <c r="AC407" s="118"/>
      <c r="AD407" s="118"/>
      <c r="AE407" s="118"/>
      <c r="AF407" s="118"/>
      <c r="AG407" s="118"/>
      <c r="AH407" s="118"/>
      <c r="AI407" s="118"/>
      <c r="AJ407" s="118"/>
      <c r="AK407" s="118"/>
      <c r="AL407" s="118"/>
    </row>
    <row r="408" spans="1:38" s="115" customFormat="1" ht="12" x14ac:dyDescent="0.2">
      <c r="A408" s="123"/>
      <c r="B408" s="357"/>
      <c r="C408" s="883" t="s">
        <v>157</v>
      </c>
      <c r="D408" s="1641" t="str">
        <f>IF('WK2 - Notional General Income'!D408="","",'WK2 - Notional General Income'!D408)</f>
        <v/>
      </c>
      <c r="E408" s="885"/>
      <c r="F408" s="886"/>
      <c r="G408" s="884"/>
      <c r="H408" s="887" t="str">
        <f t="shared" ref="H408:H457" si="57">IF(G408="",".",E408*G408/M408)</f>
        <v>.</v>
      </c>
      <c r="I408" s="884"/>
      <c r="J408" s="885"/>
      <c r="K408" s="885"/>
      <c r="L408" s="885"/>
      <c r="M408" s="888" t="str">
        <f t="shared" ref="M408:M457" si="58">IF(E408="",".",IF(G408&lt;&gt;"",G408*E408+K408*(F408/100),(K408-L408)*(F408/100)+I408*J408))</f>
        <v>.</v>
      </c>
      <c r="N408" s="372"/>
      <c r="O408" s="113"/>
      <c r="P408" s="113"/>
      <c r="Q408" s="113"/>
      <c r="R408" s="113"/>
      <c r="S408" s="113"/>
      <c r="T408" s="113"/>
      <c r="U408" s="113"/>
      <c r="V408" s="113"/>
      <c r="W408" s="113"/>
      <c r="X408" s="113"/>
      <c r="Y408" s="113"/>
      <c r="Z408" s="113"/>
      <c r="AA408" s="113"/>
      <c r="AB408" s="113"/>
      <c r="AC408" s="113"/>
      <c r="AD408" s="113"/>
      <c r="AE408" s="113"/>
      <c r="AF408" s="113"/>
      <c r="AG408" s="113"/>
      <c r="AH408" s="113"/>
      <c r="AI408" s="113"/>
      <c r="AJ408" s="113"/>
      <c r="AK408" s="113"/>
      <c r="AL408" s="113"/>
    </row>
    <row r="409" spans="1:38" s="115" customFormat="1" ht="12" outlineLevel="1" x14ac:dyDescent="0.2">
      <c r="A409" s="123"/>
      <c r="B409" s="357"/>
      <c r="C409" s="883" t="s">
        <v>157</v>
      </c>
      <c r="D409" s="1641" t="str">
        <f>IF('WK2 - Notional General Income'!D409="","",'WK2 - Notional General Income'!D409)</f>
        <v/>
      </c>
      <c r="E409" s="896"/>
      <c r="F409" s="897"/>
      <c r="G409" s="896"/>
      <c r="H409" s="898" t="str">
        <f t="shared" si="57"/>
        <v>.</v>
      </c>
      <c r="I409" s="896"/>
      <c r="J409" s="896"/>
      <c r="K409" s="899"/>
      <c r="L409" s="899"/>
      <c r="M409" s="900" t="str">
        <f t="shared" si="58"/>
        <v>.</v>
      </c>
      <c r="N409" s="372"/>
      <c r="O409" s="113"/>
      <c r="P409" s="113"/>
      <c r="Q409" s="113"/>
      <c r="R409" s="113"/>
      <c r="S409" s="113"/>
      <c r="T409" s="113"/>
      <c r="U409" s="113"/>
      <c r="V409" s="113"/>
      <c r="W409" s="113"/>
      <c r="X409" s="113"/>
      <c r="Y409" s="113"/>
      <c r="Z409" s="113"/>
      <c r="AA409" s="113"/>
      <c r="AB409" s="113"/>
      <c r="AC409" s="113"/>
      <c r="AD409" s="113"/>
      <c r="AE409" s="113"/>
      <c r="AF409" s="113"/>
      <c r="AG409" s="113"/>
      <c r="AH409" s="113"/>
      <c r="AI409" s="113"/>
      <c r="AJ409" s="113"/>
      <c r="AK409" s="113"/>
      <c r="AL409" s="113"/>
    </row>
    <row r="410" spans="1:38" s="115" customFormat="1" ht="12" outlineLevel="1" x14ac:dyDescent="0.2">
      <c r="A410" s="123"/>
      <c r="B410" s="357"/>
      <c r="C410" s="883" t="s">
        <v>157</v>
      </c>
      <c r="D410" s="1641" t="str">
        <f>IF('WK2 - Notional General Income'!D410="","",'WK2 - Notional General Income'!D410)</f>
        <v/>
      </c>
      <c r="E410" s="896"/>
      <c r="F410" s="897"/>
      <c r="G410" s="896"/>
      <c r="H410" s="898" t="str">
        <f t="shared" si="57"/>
        <v>.</v>
      </c>
      <c r="I410" s="896"/>
      <c r="J410" s="896"/>
      <c r="K410" s="899"/>
      <c r="L410" s="899"/>
      <c r="M410" s="900" t="str">
        <f t="shared" si="58"/>
        <v>.</v>
      </c>
      <c r="N410" s="372"/>
      <c r="O410" s="113"/>
      <c r="P410" s="113"/>
      <c r="Q410" s="113"/>
      <c r="R410" s="113"/>
      <c r="S410" s="113"/>
      <c r="T410" s="113"/>
      <c r="U410" s="113"/>
      <c r="V410" s="113"/>
      <c r="W410" s="113"/>
      <c r="X410" s="113"/>
      <c r="Y410" s="113"/>
      <c r="Z410" s="113"/>
      <c r="AA410" s="113"/>
      <c r="AB410" s="113"/>
      <c r="AC410" s="113"/>
      <c r="AD410" s="113"/>
      <c r="AE410" s="113"/>
      <c r="AF410" s="113"/>
      <c r="AG410" s="113"/>
      <c r="AH410" s="113"/>
      <c r="AI410" s="113"/>
      <c r="AJ410" s="113"/>
      <c r="AK410" s="113"/>
      <c r="AL410" s="113"/>
    </row>
    <row r="411" spans="1:38" s="115" customFormat="1" ht="12" outlineLevel="1" x14ac:dyDescent="0.2">
      <c r="A411" s="123"/>
      <c r="B411" s="357"/>
      <c r="C411" s="883" t="s">
        <v>157</v>
      </c>
      <c r="D411" s="1641" t="str">
        <f>IF('WK2 - Notional General Income'!D411="","",'WK2 - Notional General Income'!D411)</f>
        <v/>
      </c>
      <c r="E411" s="896"/>
      <c r="F411" s="897"/>
      <c r="G411" s="896"/>
      <c r="H411" s="898" t="str">
        <f t="shared" si="57"/>
        <v>.</v>
      </c>
      <c r="I411" s="896"/>
      <c r="J411" s="896"/>
      <c r="K411" s="899"/>
      <c r="L411" s="899"/>
      <c r="M411" s="900" t="str">
        <f t="shared" si="58"/>
        <v>.</v>
      </c>
      <c r="N411" s="372"/>
      <c r="O411" s="113"/>
      <c r="P411" s="113"/>
      <c r="Q411" s="113"/>
      <c r="R411" s="113"/>
      <c r="S411" s="113"/>
      <c r="T411" s="113"/>
      <c r="U411" s="113"/>
      <c r="V411" s="113"/>
      <c r="W411" s="113"/>
      <c r="X411" s="113"/>
      <c r="Y411" s="113"/>
      <c r="Z411" s="113"/>
      <c r="AA411" s="113"/>
      <c r="AB411" s="113"/>
      <c r="AC411" s="113"/>
      <c r="AD411" s="113"/>
      <c r="AE411" s="113"/>
      <c r="AF411" s="113"/>
      <c r="AG411" s="113"/>
      <c r="AH411" s="113"/>
      <c r="AI411" s="113"/>
      <c r="AJ411" s="113"/>
      <c r="AK411" s="113"/>
      <c r="AL411" s="113"/>
    </row>
    <row r="412" spans="1:38" s="115" customFormat="1" ht="12" outlineLevel="1" x14ac:dyDescent="0.2">
      <c r="A412" s="123"/>
      <c r="B412" s="357"/>
      <c r="C412" s="883" t="s">
        <v>157</v>
      </c>
      <c r="D412" s="1641" t="str">
        <f>IF('WK2 - Notional General Income'!D412="","",'WK2 - Notional General Income'!D412)</f>
        <v/>
      </c>
      <c r="E412" s="896"/>
      <c r="F412" s="897"/>
      <c r="G412" s="896"/>
      <c r="H412" s="898" t="str">
        <f t="shared" si="57"/>
        <v>.</v>
      </c>
      <c r="I412" s="896"/>
      <c r="J412" s="896"/>
      <c r="K412" s="899"/>
      <c r="L412" s="899"/>
      <c r="M412" s="900" t="str">
        <f t="shared" si="58"/>
        <v>.</v>
      </c>
      <c r="N412" s="372"/>
      <c r="O412" s="113"/>
      <c r="P412" s="113"/>
      <c r="Q412" s="113"/>
      <c r="R412" s="113"/>
      <c r="S412" s="113"/>
      <c r="T412" s="113"/>
      <c r="U412" s="113"/>
      <c r="V412" s="113"/>
      <c r="W412" s="113"/>
      <c r="X412" s="113"/>
      <c r="Y412" s="113"/>
      <c r="Z412" s="113"/>
      <c r="AA412" s="113"/>
      <c r="AB412" s="113"/>
      <c r="AC412" s="113"/>
      <c r="AD412" s="113"/>
      <c r="AE412" s="113"/>
      <c r="AF412" s="113"/>
      <c r="AG412" s="113"/>
      <c r="AH412" s="113"/>
      <c r="AI412" s="113"/>
      <c r="AJ412" s="113"/>
      <c r="AK412" s="113"/>
      <c r="AL412" s="113"/>
    </row>
    <row r="413" spans="1:38" s="115" customFormat="1" ht="12" outlineLevel="1" x14ac:dyDescent="0.2">
      <c r="A413" s="123"/>
      <c r="B413" s="357"/>
      <c r="C413" s="883" t="s">
        <v>157</v>
      </c>
      <c r="D413" s="1641" t="str">
        <f>IF('WK2 - Notional General Income'!D413="","",'WK2 - Notional General Income'!D413)</f>
        <v/>
      </c>
      <c r="E413" s="896"/>
      <c r="F413" s="897"/>
      <c r="G413" s="896"/>
      <c r="H413" s="898" t="str">
        <f t="shared" si="57"/>
        <v>.</v>
      </c>
      <c r="I413" s="896"/>
      <c r="J413" s="896"/>
      <c r="K413" s="899"/>
      <c r="L413" s="899"/>
      <c r="M413" s="900" t="str">
        <f t="shared" si="58"/>
        <v>.</v>
      </c>
      <c r="N413" s="372"/>
      <c r="O413" s="113"/>
      <c r="P413" s="113"/>
      <c r="Q413" s="113"/>
      <c r="R413" s="113"/>
      <c r="S413" s="113"/>
      <c r="T413" s="113"/>
      <c r="U413" s="113"/>
      <c r="V413" s="113"/>
      <c r="W413" s="113"/>
      <c r="X413" s="113"/>
      <c r="Y413" s="113"/>
      <c r="Z413" s="113"/>
      <c r="AA413" s="113"/>
      <c r="AB413" s="113"/>
      <c r="AC413" s="113"/>
      <c r="AD413" s="113"/>
      <c r="AE413" s="113"/>
      <c r="AF413" s="113"/>
      <c r="AG413" s="113"/>
      <c r="AH413" s="113"/>
      <c r="AI413" s="113"/>
      <c r="AJ413" s="113"/>
      <c r="AK413" s="113"/>
      <c r="AL413" s="113"/>
    </row>
    <row r="414" spans="1:38" s="115" customFormat="1" ht="12" outlineLevel="1" x14ac:dyDescent="0.2">
      <c r="A414" s="123"/>
      <c r="B414" s="357"/>
      <c r="C414" s="883" t="s">
        <v>157</v>
      </c>
      <c r="D414" s="1641" t="str">
        <f>IF('WK2 - Notional General Income'!D414="","",'WK2 - Notional General Income'!D414)</f>
        <v/>
      </c>
      <c r="E414" s="896"/>
      <c r="F414" s="897"/>
      <c r="G414" s="896"/>
      <c r="H414" s="898" t="str">
        <f t="shared" si="57"/>
        <v>.</v>
      </c>
      <c r="I414" s="896"/>
      <c r="J414" s="896"/>
      <c r="K414" s="899"/>
      <c r="L414" s="899"/>
      <c r="M414" s="900" t="str">
        <f t="shared" si="58"/>
        <v>.</v>
      </c>
      <c r="N414" s="372"/>
      <c r="O414" s="113"/>
      <c r="P414" s="113"/>
      <c r="Q414" s="113"/>
      <c r="R414" s="113"/>
      <c r="S414" s="113"/>
      <c r="T414" s="113"/>
      <c r="U414" s="113"/>
      <c r="V414" s="113"/>
      <c r="W414" s="113"/>
      <c r="X414" s="113"/>
      <c r="Y414" s="113"/>
      <c r="Z414" s="113"/>
      <c r="AA414" s="113"/>
      <c r="AB414" s="113"/>
      <c r="AC414" s="113"/>
      <c r="AD414" s="113"/>
      <c r="AE414" s="113"/>
      <c r="AF414" s="113"/>
      <c r="AG414" s="113"/>
      <c r="AH414" s="113"/>
      <c r="AI414" s="113"/>
      <c r="AJ414" s="113"/>
      <c r="AK414" s="113"/>
      <c r="AL414" s="113"/>
    </row>
    <row r="415" spans="1:38" s="115" customFormat="1" ht="12" outlineLevel="1" x14ac:dyDescent="0.2">
      <c r="A415" s="123"/>
      <c r="B415" s="357"/>
      <c r="C415" s="883" t="s">
        <v>157</v>
      </c>
      <c r="D415" s="1641" t="str">
        <f>IF('WK2 - Notional General Income'!D415="","",'WK2 - Notional General Income'!D415)</f>
        <v/>
      </c>
      <c r="E415" s="896"/>
      <c r="F415" s="897"/>
      <c r="G415" s="896"/>
      <c r="H415" s="898" t="str">
        <f t="shared" si="57"/>
        <v>.</v>
      </c>
      <c r="I415" s="896"/>
      <c r="J415" s="896"/>
      <c r="K415" s="899"/>
      <c r="L415" s="899"/>
      <c r="M415" s="900" t="str">
        <f t="shared" si="58"/>
        <v>.</v>
      </c>
      <c r="N415" s="372"/>
      <c r="O415" s="113"/>
      <c r="P415" s="113"/>
      <c r="Q415" s="113"/>
      <c r="R415" s="113"/>
      <c r="S415" s="113"/>
      <c r="T415" s="113"/>
      <c r="U415" s="113"/>
      <c r="V415" s="113"/>
      <c r="W415" s="113"/>
      <c r="X415" s="113"/>
      <c r="Y415" s="113"/>
      <c r="Z415" s="113"/>
      <c r="AA415" s="113"/>
      <c r="AB415" s="113"/>
      <c r="AC415" s="113"/>
      <c r="AD415" s="113"/>
      <c r="AE415" s="113"/>
      <c r="AF415" s="113"/>
      <c r="AG415" s="113"/>
      <c r="AH415" s="113"/>
      <c r="AI415" s="113"/>
      <c r="AJ415" s="113"/>
      <c r="AK415" s="113"/>
      <c r="AL415" s="113"/>
    </row>
    <row r="416" spans="1:38" s="115" customFormat="1" ht="12" outlineLevel="1" x14ac:dyDescent="0.2">
      <c r="A416" s="123"/>
      <c r="B416" s="357"/>
      <c r="C416" s="883" t="s">
        <v>157</v>
      </c>
      <c r="D416" s="1641" t="str">
        <f>IF('WK2 - Notional General Income'!D416="","",'WK2 - Notional General Income'!D416)</f>
        <v/>
      </c>
      <c r="E416" s="896"/>
      <c r="F416" s="897"/>
      <c r="G416" s="896"/>
      <c r="H416" s="898" t="str">
        <f t="shared" si="57"/>
        <v>.</v>
      </c>
      <c r="I416" s="896"/>
      <c r="J416" s="896"/>
      <c r="K416" s="899"/>
      <c r="L416" s="899"/>
      <c r="M416" s="900" t="str">
        <f t="shared" si="58"/>
        <v>.</v>
      </c>
      <c r="N416" s="372"/>
      <c r="O416" s="113"/>
      <c r="P416" s="113"/>
      <c r="Q416" s="113"/>
      <c r="R416" s="113"/>
      <c r="S416" s="113"/>
      <c r="T416" s="113"/>
      <c r="U416" s="113"/>
      <c r="V416" s="113"/>
      <c r="W416" s="113"/>
      <c r="X416" s="113"/>
      <c r="Y416" s="113"/>
      <c r="Z416" s="113"/>
      <c r="AA416" s="113"/>
      <c r="AB416" s="113"/>
      <c r="AC416" s="113"/>
      <c r="AD416" s="113"/>
      <c r="AE416" s="113"/>
      <c r="AF416" s="113"/>
      <c r="AG416" s="113"/>
      <c r="AH416" s="113"/>
      <c r="AI416" s="113"/>
      <c r="AJ416" s="113"/>
      <c r="AK416" s="113"/>
      <c r="AL416" s="113"/>
    </row>
    <row r="417" spans="1:38" s="115" customFormat="1" ht="12" outlineLevel="1" x14ac:dyDescent="0.2">
      <c r="A417" s="123"/>
      <c r="B417" s="357"/>
      <c r="C417" s="883" t="s">
        <v>157</v>
      </c>
      <c r="D417" s="1641" t="str">
        <f>IF('WK2 - Notional General Income'!D417="","",'WK2 - Notional General Income'!D417)</f>
        <v/>
      </c>
      <c r="E417" s="896"/>
      <c r="F417" s="897"/>
      <c r="G417" s="896"/>
      <c r="H417" s="898" t="str">
        <f t="shared" si="57"/>
        <v>.</v>
      </c>
      <c r="I417" s="896"/>
      <c r="J417" s="896"/>
      <c r="K417" s="899"/>
      <c r="L417" s="899"/>
      <c r="M417" s="900" t="str">
        <f t="shared" si="58"/>
        <v>.</v>
      </c>
      <c r="N417" s="372"/>
      <c r="O417" s="113"/>
      <c r="P417" s="113"/>
      <c r="Q417" s="113"/>
      <c r="R417" s="113"/>
      <c r="S417" s="113"/>
      <c r="T417" s="113"/>
      <c r="U417" s="113"/>
      <c r="V417" s="113"/>
      <c r="W417" s="113"/>
      <c r="X417" s="113"/>
      <c r="Y417" s="113"/>
      <c r="Z417" s="113"/>
      <c r="AA417" s="113"/>
      <c r="AB417" s="113"/>
      <c r="AC417" s="113"/>
      <c r="AD417" s="113"/>
      <c r="AE417" s="113"/>
      <c r="AF417" s="113"/>
      <c r="AG417" s="113"/>
      <c r="AH417" s="113"/>
      <c r="AI417" s="113"/>
      <c r="AJ417" s="113"/>
      <c r="AK417" s="113"/>
      <c r="AL417" s="113"/>
    </row>
    <row r="418" spans="1:38" s="115" customFormat="1" ht="12" x14ac:dyDescent="0.2">
      <c r="A418" s="123"/>
      <c r="B418" s="357"/>
      <c r="C418" s="883" t="s">
        <v>159</v>
      </c>
      <c r="D418" s="1641" t="str">
        <f>IF('WK2 - Notional General Income'!D418="","",'WK2 - Notional General Income'!D418)</f>
        <v/>
      </c>
      <c r="E418" s="896"/>
      <c r="F418" s="897"/>
      <c r="G418" s="896"/>
      <c r="H418" s="898" t="str">
        <f t="shared" si="57"/>
        <v>.</v>
      </c>
      <c r="I418" s="896"/>
      <c r="J418" s="896"/>
      <c r="K418" s="899"/>
      <c r="L418" s="899"/>
      <c r="M418" s="900" t="str">
        <f t="shared" si="58"/>
        <v>.</v>
      </c>
      <c r="N418" s="372"/>
      <c r="O418" s="113"/>
      <c r="P418" s="113"/>
      <c r="Q418" s="113"/>
      <c r="R418" s="113"/>
      <c r="S418" s="113"/>
      <c r="T418" s="113"/>
      <c r="U418" s="113"/>
      <c r="V418" s="113"/>
      <c r="W418" s="113"/>
      <c r="X418" s="113"/>
      <c r="Y418" s="113"/>
      <c r="Z418" s="113"/>
      <c r="AA418" s="113"/>
      <c r="AB418" s="113"/>
      <c r="AC418" s="113"/>
      <c r="AD418" s="113"/>
      <c r="AE418" s="113"/>
      <c r="AF418" s="113"/>
      <c r="AG418" s="113"/>
      <c r="AH418" s="113"/>
      <c r="AI418" s="113"/>
      <c r="AJ418" s="113"/>
      <c r="AK418" s="113"/>
      <c r="AL418" s="113"/>
    </row>
    <row r="419" spans="1:38" s="115" customFormat="1" ht="12" outlineLevel="1" x14ac:dyDescent="0.2">
      <c r="A419" s="123"/>
      <c r="B419" s="357"/>
      <c r="C419" s="883" t="s">
        <v>159</v>
      </c>
      <c r="D419" s="1641" t="str">
        <f>IF('WK2 - Notional General Income'!D419="","",'WK2 - Notional General Income'!D419)</f>
        <v/>
      </c>
      <c r="E419" s="896"/>
      <c r="F419" s="897"/>
      <c r="G419" s="896"/>
      <c r="H419" s="898" t="str">
        <f t="shared" si="57"/>
        <v>.</v>
      </c>
      <c r="I419" s="896"/>
      <c r="J419" s="896"/>
      <c r="K419" s="899"/>
      <c r="L419" s="899"/>
      <c r="M419" s="900" t="str">
        <f t="shared" si="58"/>
        <v>.</v>
      </c>
      <c r="N419" s="372"/>
      <c r="O419" s="113"/>
      <c r="P419" s="113"/>
      <c r="Q419" s="113"/>
      <c r="R419" s="113"/>
      <c r="S419" s="113"/>
      <c r="T419" s="113"/>
      <c r="U419" s="113"/>
      <c r="V419" s="113"/>
      <c r="W419" s="113"/>
      <c r="X419" s="113"/>
      <c r="Y419" s="113"/>
      <c r="Z419" s="113"/>
      <c r="AA419" s="113"/>
      <c r="AB419" s="113"/>
      <c r="AC419" s="113"/>
      <c r="AD419" s="113"/>
      <c r="AE419" s="113"/>
      <c r="AF419" s="113"/>
      <c r="AG419" s="113"/>
      <c r="AH419" s="113"/>
      <c r="AI419" s="113"/>
      <c r="AJ419" s="113"/>
      <c r="AK419" s="113"/>
      <c r="AL419" s="113"/>
    </row>
    <row r="420" spans="1:38" s="115" customFormat="1" ht="12" outlineLevel="1" x14ac:dyDescent="0.2">
      <c r="A420" s="123"/>
      <c r="B420" s="357"/>
      <c r="C420" s="883" t="s">
        <v>159</v>
      </c>
      <c r="D420" s="1641" t="str">
        <f>IF('WK2 - Notional General Income'!D420="","",'WK2 - Notional General Income'!D420)</f>
        <v/>
      </c>
      <c r="E420" s="896"/>
      <c r="F420" s="897"/>
      <c r="G420" s="896"/>
      <c r="H420" s="898" t="str">
        <f t="shared" si="57"/>
        <v>.</v>
      </c>
      <c r="I420" s="896"/>
      <c r="J420" s="896"/>
      <c r="K420" s="899"/>
      <c r="L420" s="899"/>
      <c r="M420" s="900" t="str">
        <f t="shared" si="58"/>
        <v>.</v>
      </c>
      <c r="N420" s="372"/>
      <c r="O420" s="113"/>
      <c r="P420" s="113"/>
      <c r="Q420" s="113"/>
      <c r="R420" s="113"/>
      <c r="S420" s="113"/>
      <c r="T420" s="113"/>
      <c r="U420" s="113"/>
      <c r="V420" s="113"/>
      <c r="W420" s="113"/>
      <c r="X420" s="113"/>
      <c r="Y420" s="113"/>
      <c r="Z420" s="113"/>
      <c r="AA420" s="113"/>
      <c r="AB420" s="113"/>
      <c r="AC420" s="113"/>
      <c r="AD420" s="113"/>
      <c r="AE420" s="113"/>
      <c r="AF420" s="113"/>
      <c r="AG420" s="113"/>
      <c r="AH420" s="113"/>
      <c r="AI420" s="113"/>
      <c r="AJ420" s="113"/>
      <c r="AK420" s="113"/>
      <c r="AL420" s="113"/>
    </row>
    <row r="421" spans="1:38" s="115" customFormat="1" ht="12" outlineLevel="1" x14ac:dyDescent="0.2">
      <c r="A421" s="123"/>
      <c r="B421" s="357"/>
      <c r="C421" s="883" t="s">
        <v>159</v>
      </c>
      <c r="D421" s="1641" t="str">
        <f>IF('WK2 - Notional General Income'!D421="","",'WK2 - Notional General Income'!D421)</f>
        <v/>
      </c>
      <c r="E421" s="896"/>
      <c r="F421" s="897"/>
      <c r="G421" s="896"/>
      <c r="H421" s="898" t="str">
        <f t="shared" si="57"/>
        <v>.</v>
      </c>
      <c r="I421" s="896"/>
      <c r="J421" s="896"/>
      <c r="K421" s="899"/>
      <c r="L421" s="899"/>
      <c r="M421" s="900" t="str">
        <f t="shared" si="58"/>
        <v>.</v>
      </c>
      <c r="N421" s="372"/>
      <c r="O421" s="113"/>
      <c r="P421" s="113"/>
      <c r="Q421" s="113"/>
      <c r="R421" s="113"/>
      <c r="S421" s="113"/>
      <c r="T421" s="113"/>
      <c r="U421" s="113"/>
      <c r="V421" s="113"/>
      <c r="W421" s="113"/>
      <c r="X421" s="113"/>
      <c r="Y421" s="113"/>
      <c r="Z421" s="113"/>
      <c r="AA421" s="113"/>
      <c r="AB421" s="113"/>
      <c r="AC421" s="113"/>
      <c r="AD421" s="113"/>
      <c r="AE421" s="113"/>
      <c r="AF421" s="113"/>
      <c r="AG421" s="113"/>
      <c r="AH421" s="113"/>
      <c r="AI421" s="113"/>
      <c r="AJ421" s="113"/>
      <c r="AK421" s="113"/>
      <c r="AL421" s="113"/>
    </row>
    <row r="422" spans="1:38" s="115" customFormat="1" ht="12" outlineLevel="1" x14ac:dyDescent="0.2">
      <c r="A422" s="123"/>
      <c r="B422" s="357"/>
      <c r="C422" s="883" t="s">
        <v>159</v>
      </c>
      <c r="D422" s="1641" t="str">
        <f>IF('WK2 - Notional General Income'!D422="","",'WK2 - Notional General Income'!D422)</f>
        <v/>
      </c>
      <c r="E422" s="896"/>
      <c r="F422" s="897"/>
      <c r="G422" s="896"/>
      <c r="H422" s="898" t="str">
        <f t="shared" si="57"/>
        <v>.</v>
      </c>
      <c r="I422" s="896"/>
      <c r="J422" s="896"/>
      <c r="K422" s="899"/>
      <c r="L422" s="899"/>
      <c r="M422" s="900" t="str">
        <f t="shared" si="58"/>
        <v>.</v>
      </c>
      <c r="N422" s="372"/>
      <c r="O422" s="113"/>
      <c r="P422" s="113"/>
      <c r="Q422" s="113"/>
      <c r="R422" s="113"/>
      <c r="S422" s="113"/>
      <c r="T422" s="113"/>
      <c r="U422" s="113"/>
      <c r="V422" s="113"/>
      <c r="W422" s="113"/>
      <c r="X422" s="113"/>
      <c r="Y422" s="113"/>
      <c r="Z422" s="113"/>
      <c r="AA422" s="113"/>
      <c r="AB422" s="113"/>
      <c r="AC422" s="113"/>
      <c r="AD422" s="113"/>
      <c r="AE422" s="113"/>
      <c r="AF422" s="113"/>
      <c r="AG422" s="113"/>
      <c r="AH422" s="113"/>
      <c r="AI422" s="113"/>
      <c r="AJ422" s="113"/>
      <c r="AK422" s="113"/>
      <c r="AL422" s="113"/>
    </row>
    <row r="423" spans="1:38" s="115" customFormat="1" ht="12" outlineLevel="1" x14ac:dyDescent="0.2">
      <c r="A423" s="123"/>
      <c r="B423" s="357"/>
      <c r="C423" s="883" t="s">
        <v>159</v>
      </c>
      <c r="D423" s="1641" t="str">
        <f>IF('WK2 - Notional General Income'!D423="","",'WK2 - Notional General Income'!D423)</f>
        <v/>
      </c>
      <c r="E423" s="896"/>
      <c r="F423" s="897"/>
      <c r="G423" s="896"/>
      <c r="H423" s="898" t="str">
        <f t="shared" si="57"/>
        <v>.</v>
      </c>
      <c r="I423" s="896"/>
      <c r="J423" s="896"/>
      <c r="K423" s="899"/>
      <c r="L423" s="899"/>
      <c r="M423" s="900" t="str">
        <f t="shared" si="58"/>
        <v>.</v>
      </c>
      <c r="N423" s="372"/>
      <c r="O423" s="113"/>
      <c r="P423" s="113"/>
      <c r="Q423" s="113"/>
      <c r="R423" s="113"/>
      <c r="S423" s="113"/>
      <c r="T423" s="113"/>
      <c r="U423" s="113"/>
      <c r="V423" s="113"/>
      <c r="W423" s="113"/>
      <c r="X423" s="113"/>
      <c r="Y423" s="113"/>
      <c r="Z423" s="113"/>
      <c r="AA423" s="113"/>
      <c r="AB423" s="113"/>
      <c r="AC423" s="113"/>
      <c r="AD423" s="113"/>
      <c r="AE423" s="113"/>
      <c r="AF423" s="113"/>
      <c r="AG423" s="113"/>
      <c r="AH423" s="113"/>
      <c r="AI423" s="113"/>
      <c r="AJ423" s="113"/>
      <c r="AK423" s="113"/>
      <c r="AL423" s="113"/>
    </row>
    <row r="424" spans="1:38" s="115" customFormat="1" ht="12" outlineLevel="1" x14ac:dyDescent="0.2">
      <c r="A424" s="123"/>
      <c r="B424" s="357"/>
      <c r="C424" s="883" t="s">
        <v>159</v>
      </c>
      <c r="D424" s="1641" t="str">
        <f>IF('WK2 - Notional General Income'!D424="","",'WK2 - Notional General Income'!D424)</f>
        <v/>
      </c>
      <c r="E424" s="896"/>
      <c r="F424" s="897"/>
      <c r="G424" s="896"/>
      <c r="H424" s="898" t="str">
        <f t="shared" si="57"/>
        <v>.</v>
      </c>
      <c r="I424" s="896"/>
      <c r="J424" s="896"/>
      <c r="K424" s="899"/>
      <c r="L424" s="899"/>
      <c r="M424" s="900" t="str">
        <f t="shared" si="58"/>
        <v>.</v>
      </c>
      <c r="N424" s="372"/>
      <c r="O424" s="113"/>
      <c r="P424" s="113"/>
      <c r="Q424" s="113"/>
      <c r="R424" s="113"/>
      <c r="S424" s="113"/>
      <c r="T424" s="113"/>
      <c r="U424" s="113"/>
      <c r="V424" s="113"/>
      <c r="W424" s="113"/>
      <c r="X424" s="113"/>
      <c r="Y424" s="113"/>
      <c r="Z424" s="113"/>
      <c r="AA424" s="113"/>
      <c r="AB424" s="113"/>
      <c r="AC424" s="113"/>
      <c r="AD424" s="113"/>
      <c r="AE424" s="113"/>
      <c r="AF424" s="113"/>
      <c r="AG424" s="113"/>
      <c r="AH424" s="113"/>
      <c r="AI424" s="113"/>
      <c r="AJ424" s="113"/>
      <c r="AK424" s="113"/>
      <c r="AL424" s="113"/>
    </row>
    <row r="425" spans="1:38" s="115" customFormat="1" ht="12" outlineLevel="1" x14ac:dyDescent="0.2">
      <c r="A425" s="123"/>
      <c r="B425" s="357"/>
      <c r="C425" s="883" t="s">
        <v>159</v>
      </c>
      <c r="D425" s="1641" t="str">
        <f>IF('WK2 - Notional General Income'!D425="","",'WK2 - Notional General Income'!D425)</f>
        <v/>
      </c>
      <c r="E425" s="896"/>
      <c r="F425" s="897"/>
      <c r="G425" s="896"/>
      <c r="H425" s="898" t="str">
        <f t="shared" si="57"/>
        <v>.</v>
      </c>
      <c r="I425" s="896"/>
      <c r="J425" s="896"/>
      <c r="K425" s="899"/>
      <c r="L425" s="899"/>
      <c r="M425" s="900" t="str">
        <f t="shared" si="58"/>
        <v>.</v>
      </c>
      <c r="N425" s="372"/>
      <c r="O425" s="113"/>
      <c r="P425" s="113"/>
      <c r="Q425" s="113"/>
      <c r="R425" s="113"/>
      <c r="S425" s="113"/>
      <c r="T425" s="113"/>
      <c r="U425" s="113"/>
      <c r="V425" s="113"/>
      <c r="W425" s="113"/>
      <c r="X425" s="113"/>
      <c r="Y425" s="113"/>
      <c r="Z425" s="113"/>
      <c r="AA425" s="113"/>
      <c r="AB425" s="113"/>
      <c r="AC425" s="113"/>
      <c r="AD425" s="113"/>
      <c r="AE425" s="113"/>
      <c r="AF425" s="113"/>
      <c r="AG425" s="113"/>
      <c r="AH425" s="113"/>
      <c r="AI425" s="113"/>
      <c r="AJ425" s="113"/>
      <c r="AK425" s="113"/>
      <c r="AL425" s="113"/>
    </row>
    <row r="426" spans="1:38" s="115" customFormat="1" ht="12" outlineLevel="1" x14ac:dyDescent="0.2">
      <c r="A426" s="123"/>
      <c r="B426" s="357"/>
      <c r="C426" s="883" t="s">
        <v>159</v>
      </c>
      <c r="D426" s="1641" t="str">
        <f>IF('WK2 - Notional General Income'!D426="","",'WK2 - Notional General Income'!D426)</f>
        <v/>
      </c>
      <c r="E426" s="896"/>
      <c r="F426" s="897"/>
      <c r="G426" s="896"/>
      <c r="H426" s="898" t="str">
        <f t="shared" si="57"/>
        <v>.</v>
      </c>
      <c r="I426" s="896"/>
      <c r="J426" s="896"/>
      <c r="K426" s="899"/>
      <c r="L426" s="899"/>
      <c r="M426" s="900" t="str">
        <f t="shared" si="58"/>
        <v>.</v>
      </c>
      <c r="N426" s="372"/>
      <c r="O426" s="113"/>
      <c r="P426" s="113"/>
      <c r="Q426" s="113"/>
      <c r="R426" s="113"/>
      <c r="S426" s="113"/>
      <c r="T426" s="113"/>
      <c r="U426" s="113"/>
      <c r="V426" s="113"/>
      <c r="W426" s="113"/>
      <c r="X426" s="113"/>
      <c r="Y426" s="113"/>
      <c r="Z426" s="113"/>
      <c r="AA426" s="113"/>
      <c r="AB426" s="113"/>
      <c r="AC426" s="113"/>
      <c r="AD426" s="113"/>
      <c r="AE426" s="113"/>
      <c r="AF426" s="113"/>
      <c r="AG426" s="113"/>
      <c r="AH426" s="113"/>
      <c r="AI426" s="113"/>
      <c r="AJ426" s="113"/>
      <c r="AK426" s="113"/>
      <c r="AL426" s="113"/>
    </row>
    <row r="427" spans="1:38" s="115" customFormat="1" ht="12" outlineLevel="1" x14ac:dyDescent="0.2">
      <c r="A427" s="123"/>
      <c r="B427" s="357"/>
      <c r="C427" s="883" t="s">
        <v>159</v>
      </c>
      <c r="D427" s="1641" t="str">
        <f>IF('WK2 - Notional General Income'!D427="","",'WK2 - Notional General Income'!D427)</f>
        <v/>
      </c>
      <c r="E427" s="896"/>
      <c r="F427" s="897"/>
      <c r="G427" s="896"/>
      <c r="H427" s="898" t="str">
        <f t="shared" si="57"/>
        <v>.</v>
      </c>
      <c r="I427" s="896"/>
      <c r="J427" s="896"/>
      <c r="K427" s="899"/>
      <c r="L427" s="899"/>
      <c r="M427" s="900" t="str">
        <f t="shared" si="58"/>
        <v>.</v>
      </c>
      <c r="N427" s="372"/>
      <c r="O427" s="113"/>
      <c r="P427" s="113"/>
      <c r="Q427" s="113"/>
      <c r="R427" s="113"/>
      <c r="S427" s="113"/>
      <c r="T427" s="113"/>
      <c r="U427" s="113"/>
      <c r="V427" s="113"/>
      <c r="W427" s="113"/>
      <c r="X427" s="113"/>
      <c r="Y427" s="113"/>
      <c r="Z427" s="113"/>
      <c r="AA427" s="113"/>
      <c r="AB427" s="113"/>
      <c r="AC427" s="113"/>
      <c r="AD427" s="113"/>
      <c r="AE427" s="113"/>
      <c r="AF427" s="113"/>
      <c r="AG427" s="113"/>
      <c r="AH427" s="113"/>
      <c r="AI427" s="113"/>
      <c r="AJ427" s="113"/>
      <c r="AK427" s="113"/>
      <c r="AL427" s="113"/>
    </row>
    <row r="428" spans="1:38" s="115" customFormat="1" ht="12" outlineLevel="1" x14ac:dyDescent="0.2">
      <c r="A428" s="123"/>
      <c r="B428" s="357"/>
      <c r="C428" s="883" t="s">
        <v>159</v>
      </c>
      <c r="D428" s="1641" t="str">
        <f>IF('WK2 - Notional General Income'!D428="","",'WK2 - Notional General Income'!D428)</f>
        <v/>
      </c>
      <c r="E428" s="896"/>
      <c r="F428" s="897"/>
      <c r="G428" s="896"/>
      <c r="H428" s="898" t="str">
        <f t="shared" si="57"/>
        <v>.</v>
      </c>
      <c r="I428" s="896"/>
      <c r="J428" s="896"/>
      <c r="K428" s="899"/>
      <c r="L428" s="899"/>
      <c r="M428" s="900" t="str">
        <f t="shared" si="58"/>
        <v>.</v>
      </c>
      <c r="N428" s="372"/>
      <c r="O428" s="113"/>
      <c r="P428" s="113"/>
      <c r="Q428" s="113"/>
      <c r="R428" s="113"/>
      <c r="S428" s="113"/>
      <c r="T428" s="113"/>
      <c r="U428" s="113"/>
      <c r="V428" s="113"/>
      <c r="W428" s="113"/>
      <c r="X428" s="113"/>
      <c r="Y428" s="113"/>
      <c r="Z428" s="113"/>
      <c r="AA428" s="113"/>
      <c r="AB428" s="113"/>
      <c r="AC428" s="113"/>
      <c r="AD428" s="113"/>
      <c r="AE428" s="113"/>
      <c r="AF428" s="113"/>
      <c r="AG428" s="113"/>
      <c r="AH428" s="113"/>
      <c r="AI428" s="113"/>
      <c r="AJ428" s="113"/>
      <c r="AK428" s="113"/>
      <c r="AL428" s="113"/>
    </row>
    <row r="429" spans="1:38" s="115" customFormat="1" ht="12" outlineLevel="1" x14ac:dyDescent="0.2">
      <c r="A429" s="123"/>
      <c r="B429" s="357"/>
      <c r="C429" s="883" t="s">
        <v>159</v>
      </c>
      <c r="D429" s="1641" t="str">
        <f>IF('WK2 - Notional General Income'!D429="","",'WK2 - Notional General Income'!D429)</f>
        <v/>
      </c>
      <c r="E429" s="896"/>
      <c r="F429" s="897"/>
      <c r="G429" s="896"/>
      <c r="H429" s="898" t="str">
        <f t="shared" si="57"/>
        <v>.</v>
      </c>
      <c r="I429" s="896"/>
      <c r="J429" s="896"/>
      <c r="K429" s="899"/>
      <c r="L429" s="899"/>
      <c r="M429" s="900" t="str">
        <f t="shared" si="58"/>
        <v>.</v>
      </c>
      <c r="N429" s="372"/>
      <c r="O429" s="113"/>
      <c r="P429" s="113"/>
      <c r="Q429" s="113"/>
      <c r="R429" s="113"/>
      <c r="S429" s="113"/>
      <c r="T429" s="113"/>
      <c r="U429" s="113"/>
      <c r="V429" s="113"/>
      <c r="W429" s="113"/>
      <c r="X429" s="113"/>
      <c r="Y429" s="113"/>
      <c r="Z429" s="113"/>
      <c r="AA429" s="113"/>
      <c r="AB429" s="113"/>
      <c r="AC429" s="113"/>
      <c r="AD429" s="113"/>
      <c r="AE429" s="113"/>
      <c r="AF429" s="113"/>
      <c r="AG429" s="113"/>
      <c r="AH429" s="113"/>
      <c r="AI429" s="113"/>
      <c r="AJ429" s="113"/>
      <c r="AK429" s="113"/>
      <c r="AL429" s="113"/>
    </row>
    <row r="430" spans="1:38" s="115" customFormat="1" ht="12" outlineLevel="1" x14ac:dyDescent="0.2">
      <c r="A430" s="123"/>
      <c r="B430" s="357"/>
      <c r="C430" s="883" t="s">
        <v>159</v>
      </c>
      <c r="D430" s="1641" t="str">
        <f>IF('WK2 - Notional General Income'!D430="","",'WK2 - Notional General Income'!D430)</f>
        <v/>
      </c>
      <c r="E430" s="896"/>
      <c r="F430" s="897"/>
      <c r="G430" s="896"/>
      <c r="H430" s="898" t="str">
        <f t="shared" si="57"/>
        <v>.</v>
      </c>
      <c r="I430" s="896"/>
      <c r="J430" s="896"/>
      <c r="K430" s="899"/>
      <c r="L430" s="899"/>
      <c r="M430" s="900" t="str">
        <f t="shared" si="58"/>
        <v>.</v>
      </c>
      <c r="N430" s="372"/>
      <c r="O430" s="113"/>
      <c r="P430" s="113"/>
      <c r="Q430" s="113"/>
      <c r="R430" s="113"/>
      <c r="S430" s="113"/>
      <c r="T430" s="113"/>
      <c r="U430" s="113"/>
      <c r="V430" s="113"/>
      <c r="W430" s="113"/>
      <c r="X430" s="113"/>
      <c r="Y430" s="113"/>
      <c r="Z430" s="113"/>
      <c r="AA430" s="113"/>
      <c r="AB430" s="113"/>
      <c r="AC430" s="113"/>
      <c r="AD430" s="113"/>
      <c r="AE430" s="113"/>
      <c r="AF430" s="113"/>
      <c r="AG430" s="113"/>
      <c r="AH430" s="113"/>
      <c r="AI430" s="113"/>
      <c r="AJ430" s="113"/>
      <c r="AK430" s="113"/>
      <c r="AL430" s="113"/>
    </row>
    <row r="431" spans="1:38" s="115" customFormat="1" ht="12" outlineLevel="1" x14ac:dyDescent="0.2">
      <c r="A431" s="123"/>
      <c r="B431" s="357"/>
      <c r="C431" s="883" t="s">
        <v>159</v>
      </c>
      <c r="D431" s="1641" t="str">
        <f>IF('WK2 - Notional General Income'!D431="","",'WK2 - Notional General Income'!D431)</f>
        <v/>
      </c>
      <c r="E431" s="896"/>
      <c r="F431" s="897"/>
      <c r="G431" s="896"/>
      <c r="H431" s="898" t="str">
        <f t="shared" si="57"/>
        <v>.</v>
      </c>
      <c r="I431" s="896"/>
      <c r="J431" s="896"/>
      <c r="K431" s="899"/>
      <c r="L431" s="899"/>
      <c r="M431" s="900" t="str">
        <f t="shared" si="58"/>
        <v>.</v>
      </c>
      <c r="N431" s="372"/>
      <c r="O431" s="113"/>
      <c r="P431" s="113"/>
      <c r="Q431" s="113"/>
      <c r="R431" s="113"/>
      <c r="S431" s="113"/>
      <c r="T431" s="113"/>
      <c r="U431" s="113"/>
      <c r="V431" s="113"/>
      <c r="W431" s="113"/>
      <c r="X431" s="113"/>
      <c r="Y431" s="113"/>
      <c r="Z431" s="113"/>
      <c r="AA431" s="113"/>
      <c r="AB431" s="113"/>
      <c r="AC431" s="113"/>
      <c r="AD431" s="113"/>
      <c r="AE431" s="113"/>
      <c r="AF431" s="113"/>
      <c r="AG431" s="113"/>
      <c r="AH431" s="113"/>
      <c r="AI431" s="113"/>
      <c r="AJ431" s="113"/>
      <c r="AK431" s="113"/>
      <c r="AL431" s="113"/>
    </row>
    <row r="432" spans="1:38" s="115" customFormat="1" ht="12" outlineLevel="1" x14ac:dyDescent="0.2">
      <c r="A432" s="123"/>
      <c r="B432" s="357"/>
      <c r="C432" s="883" t="s">
        <v>159</v>
      </c>
      <c r="D432" s="1641" t="str">
        <f>IF('WK2 - Notional General Income'!D432="","",'WK2 - Notional General Income'!D432)</f>
        <v/>
      </c>
      <c r="E432" s="896"/>
      <c r="F432" s="897"/>
      <c r="G432" s="896"/>
      <c r="H432" s="898" t="str">
        <f t="shared" si="57"/>
        <v>.</v>
      </c>
      <c r="I432" s="896"/>
      <c r="J432" s="896"/>
      <c r="K432" s="899"/>
      <c r="L432" s="899"/>
      <c r="M432" s="900" t="str">
        <f t="shared" si="58"/>
        <v>.</v>
      </c>
      <c r="N432" s="372"/>
      <c r="O432" s="113"/>
      <c r="P432" s="113"/>
      <c r="Q432" s="113"/>
      <c r="R432" s="113"/>
      <c r="S432" s="113"/>
      <c r="T432" s="113"/>
      <c r="U432" s="113"/>
      <c r="V432" s="113"/>
      <c r="W432" s="113"/>
      <c r="X432" s="113"/>
      <c r="Y432" s="113"/>
      <c r="Z432" s="113"/>
      <c r="AA432" s="113"/>
      <c r="AB432" s="113"/>
      <c r="AC432" s="113"/>
      <c r="AD432" s="113"/>
      <c r="AE432" s="113"/>
      <c r="AF432" s="113"/>
      <c r="AG432" s="113"/>
      <c r="AH432" s="113"/>
      <c r="AI432" s="113"/>
      <c r="AJ432" s="113"/>
      <c r="AK432" s="113"/>
      <c r="AL432" s="113"/>
    </row>
    <row r="433" spans="1:38" s="115" customFormat="1" ht="12" outlineLevel="1" x14ac:dyDescent="0.2">
      <c r="A433" s="123"/>
      <c r="B433" s="357"/>
      <c r="C433" s="883" t="s">
        <v>159</v>
      </c>
      <c r="D433" s="1641" t="str">
        <f>IF('WK2 - Notional General Income'!D433="","",'WK2 - Notional General Income'!D433)</f>
        <v/>
      </c>
      <c r="E433" s="896"/>
      <c r="F433" s="897"/>
      <c r="G433" s="896"/>
      <c r="H433" s="898" t="str">
        <f t="shared" si="57"/>
        <v>.</v>
      </c>
      <c r="I433" s="896"/>
      <c r="J433" s="896"/>
      <c r="K433" s="899"/>
      <c r="L433" s="899"/>
      <c r="M433" s="900" t="str">
        <f t="shared" si="58"/>
        <v>.</v>
      </c>
      <c r="N433" s="372"/>
      <c r="O433" s="113"/>
      <c r="P433" s="113"/>
      <c r="Q433" s="113"/>
      <c r="R433" s="113"/>
      <c r="S433" s="113"/>
      <c r="T433" s="113"/>
      <c r="U433" s="113"/>
      <c r="V433" s="113"/>
      <c r="W433" s="113"/>
      <c r="X433" s="113"/>
      <c r="Y433" s="113"/>
      <c r="Z433" s="113"/>
      <c r="AA433" s="113"/>
      <c r="AB433" s="113"/>
      <c r="AC433" s="113"/>
      <c r="AD433" s="113"/>
      <c r="AE433" s="113"/>
      <c r="AF433" s="113"/>
      <c r="AG433" s="113"/>
      <c r="AH433" s="113"/>
      <c r="AI433" s="113"/>
      <c r="AJ433" s="113"/>
      <c r="AK433" s="113"/>
      <c r="AL433" s="113"/>
    </row>
    <row r="434" spans="1:38" s="115" customFormat="1" ht="12" outlineLevel="1" x14ac:dyDescent="0.2">
      <c r="A434" s="123"/>
      <c r="B434" s="357"/>
      <c r="C434" s="883" t="s">
        <v>159</v>
      </c>
      <c r="D434" s="1641" t="str">
        <f>IF('WK2 - Notional General Income'!D434="","",'WK2 - Notional General Income'!D434)</f>
        <v/>
      </c>
      <c r="E434" s="896"/>
      <c r="F434" s="897"/>
      <c r="G434" s="896"/>
      <c r="H434" s="898" t="str">
        <f t="shared" si="57"/>
        <v>.</v>
      </c>
      <c r="I434" s="896"/>
      <c r="J434" s="896"/>
      <c r="K434" s="899"/>
      <c r="L434" s="899"/>
      <c r="M434" s="900" t="str">
        <f t="shared" si="58"/>
        <v>.</v>
      </c>
      <c r="N434" s="372"/>
      <c r="O434" s="113"/>
      <c r="P434" s="113"/>
      <c r="Q434" s="113"/>
      <c r="R434" s="113"/>
      <c r="S434" s="113"/>
      <c r="T434" s="113"/>
      <c r="U434" s="113"/>
      <c r="V434" s="113"/>
      <c r="W434" s="113"/>
      <c r="X434" s="113"/>
      <c r="Y434" s="113"/>
      <c r="Z434" s="113"/>
      <c r="AA434" s="113"/>
      <c r="AB434" s="113"/>
      <c r="AC434" s="113"/>
      <c r="AD434" s="113"/>
      <c r="AE434" s="113"/>
      <c r="AF434" s="113"/>
      <c r="AG434" s="113"/>
      <c r="AH434" s="113"/>
      <c r="AI434" s="113"/>
      <c r="AJ434" s="113"/>
      <c r="AK434" s="113"/>
      <c r="AL434" s="113"/>
    </row>
    <row r="435" spans="1:38" s="115" customFormat="1" ht="12" outlineLevel="1" x14ac:dyDescent="0.2">
      <c r="A435" s="123"/>
      <c r="B435" s="357"/>
      <c r="C435" s="883" t="s">
        <v>159</v>
      </c>
      <c r="D435" s="1641" t="str">
        <f>IF('WK2 - Notional General Income'!D435="","",'WK2 - Notional General Income'!D435)</f>
        <v/>
      </c>
      <c r="E435" s="896"/>
      <c r="F435" s="897"/>
      <c r="G435" s="896"/>
      <c r="H435" s="898" t="str">
        <f t="shared" si="57"/>
        <v>.</v>
      </c>
      <c r="I435" s="896"/>
      <c r="J435" s="896"/>
      <c r="K435" s="899"/>
      <c r="L435" s="899"/>
      <c r="M435" s="900" t="str">
        <f t="shared" si="58"/>
        <v>.</v>
      </c>
      <c r="N435" s="372"/>
      <c r="O435" s="113"/>
      <c r="P435" s="113"/>
      <c r="Q435" s="113"/>
      <c r="R435" s="113"/>
      <c r="S435" s="113"/>
      <c r="T435" s="113"/>
      <c r="U435" s="113"/>
      <c r="V435" s="113"/>
      <c r="W435" s="113"/>
      <c r="X435" s="113"/>
      <c r="Y435" s="113"/>
      <c r="Z435" s="113"/>
      <c r="AA435" s="113"/>
      <c r="AB435" s="113"/>
      <c r="AC435" s="113"/>
      <c r="AD435" s="113"/>
      <c r="AE435" s="113"/>
      <c r="AF435" s="113"/>
      <c r="AG435" s="113"/>
      <c r="AH435" s="113"/>
      <c r="AI435" s="113"/>
      <c r="AJ435" s="113"/>
      <c r="AK435" s="113"/>
      <c r="AL435" s="113"/>
    </row>
    <row r="436" spans="1:38" s="115" customFormat="1" ht="12" outlineLevel="1" x14ac:dyDescent="0.2">
      <c r="A436" s="123"/>
      <c r="B436" s="357"/>
      <c r="C436" s="883" t="s">
        <v>159</v>
      </c>
      <c r="D436" s="1641" t="str">
        <f>IF('WK2 - Notional General Income'!D436="","",'WK2 - Notional General Income'!D436)</f>
        <v/>
      </c>
      <c r="E436" s="896"/>
      <c r="F436" s="897"/>
      <c r="G436" s="896"/>
      <c r="H436" s="898" t="str">
        <f t="shared" si="57"/>
        <v>.</v>
      </c>
      <c r="I436" s="896"/>
      <c r="J436" s="896"/>
      <c r="K436" s="899"/>
      <c r="L436" s="899"/>
      <c r="M436" s="900" t="str">
        <f t="shared" si="58"/>
        <v>.</v>
      </c>
      <c r="N436" s="372"/>
      <c r="O436" s="113"/>
      <c r="P436" s="113"/>
      <c r="Q436" s="113"/>
      <c r="R436" s="113"/>
      <c r="S436" s="113"/>
      <c r="T436" s="113"/>
      <c r="U436" s="113"/>
      <c r="V436" s="113"/>
      <c r="W436" s="113"/>
      <c r="X436" s="113"/>
      <c r="Y436" s="113"/>
      <c r="Z436" s="113"/>
      <c r="AA436" s="113"/>
      <c r="AB436" s="113"/>
      <c r="AC436" s="113"/>
      <c r="AD436" s="113"/>
      <c r="AE436" s="113"/>
      <c r="AF436" s="113"/>
      <c r="AG436" s="113"/>
      <c r="AH436" s="113"/>
      <c r="AI436" s="113"/>
      <c r="AJ436" s="113"/>
      <c r="AK436" s="113"/>
      <c r="AL436" s="113"/>
    </row>
    <row r="437" spans="1:38" s="115" customFormat="1" ht="12" outlineLevel="1" x14ac:dyDescent="0.2">
      <c r="A437" s="123"/>
      <c r="B437" s="357"/>
      <c r="C437" s="883" t="s">
        <v>159</v>
      </c>
      <c r="D437" s="1641" t="str">
        <f>IF('WK2 - Notional General Income'!D437="","",'WK2 - Notional General Income'!D437)</f>
        <v/>
      </c>
      <c r="E437" s="896"/>
      <c r="F437" s="897"/>
      <c r="G437" s="896"/>
      <c r="H437" s="898" t="str">
        <f t="shared" si="57"/>
        <v>.</v>
      </c>
      <c r="I437" s="896"/>
      <c r="J437" s="896"/>
      <c r="K437" s="899"/>
      <c r="L437" s="899"/>
      <c r="M437" s="900" t="str">
        <f t="shared" si="58"/>
        <v>.</v>
      </c>
      <c r="N437" s="372"/>
      <c r="O437" s="113"/>
      <c r="P437" s="113"/>
      <c r="Q437" s="113"/>
      <c r="R437" s="113"/>
      <c r="S437" s="113"/>
      <c r="T437" s="113"/>
      <c r="U437" s="113"/>
      <c r="V437" s="113"/>
      <c r="W437" s="113"/>
      <c r="X437" s="113"/>
      <c r="Y437" s="113"/>
      <c r="Z437" s="113"/>
      <c r="AA437" s="113"/>
      <c r="AB437" s="113"/>
      <c r="AC437" s="113"/>
      <c r="AD437" s="113"/>
      <c r="AE437" s="113"/>
      <c r="AF437" s="113"/>
      <c r="AG437" s="113"/>
      <c r="AH437" s="113"/>
      <c r="AI437" s="113"/>
      <c r="AJ437" s="113"/>
      <c r="AK437" s="113"/>
      <c r="AL437" s="113"/>
    </row>
    <row r="438" spans="1:38" s="115" customFormat="1" ht="12" x14ac:dyDescent="0.2">
      <c r="A438" s="123"/>
      <c r="B438" s="357"/>
      <c r="C438" s="883" t="s">
        <v>156</v>
      </c>
      <c r="D438" s="1641" t="str">
        <f>IF('WK2 - Notional General Income'!D438="","",'WK2 - Notional General Income'!D438)</f>
        <v/>
      </c>
      <c r="E438" s="896"/>
      <c r="F438" s="897"/>
      <c r="G438" s="896"/>
      <c r="H438" s="898" t="str">
        <f t="shared" si="57"/>
        <v>.</v>
      </c>
      <c r="I438" s="896"/>
      <c r="J438" s="896"/>
      <c r="K438" s="899"/>
      <c r="L438" s="899"/>
      <c r="M438" s="900" t="str">
        <f t="shared" si="58"/>
        <v>.</v>
      </c>
      <c r="N438" s="372"/>
      <c r="O438" s="113"/>
      <c r="P438" s="113"/>
      <c r="Q438" s="113"/>
      <c r="R438" s="113"/>
      <c r="S438" s="113"/>
      <c r="T438" s="113"/>
      <c r="U438" s="113"/>
      <c r="V438" s="113"/>
      <c r="W438" s="113"/>
      <c r="X438" s="113"/>
      <c r="Y438" s="113"/>
      <c r="Z438" s="113"/>
      <c r="AA438" s="113"/>
      <c r="AB438" s="113"/>
      <c r="AC438" s="113"/>
      <c r="AD438" s="113"/>
      <c r="AE438" s="113"/>
      <c r="AF438" s="113"/>
      <c r="AG438" s="113"/>
      <c r="AH438" s="113"/>
      <c r="AI438" s="113"/>
      <c r="AJ438" s="113"/>
      <c r="AK438" s="113"/>
      <c r="AL438" s="113"/>
    </row>
    <row r="439" spans="1:38" s="115" customFormat="1" ht="12" outlineLevel="1" x14ac:dyDescent="0.2">
      <c r="A439" s="123"/>
      <c r="B439" s="357"/>
      <c r="C439" s="883" t="s">
        <v>156</v>
      </c>
      <c r="D439" s="1641" t="str">
        <f>IF('WK2 - Notional General Income'!D439="","",'WK2 - Notional General Income'!D439)</f>
        <v/>
      </c>
      <c r="E439" s="896"/>
      <c r="F439" s="897"/>
      <c r="G439" s="896"/>
      <c r="H439" s="898" t="str">
        <f t="shared" si="57"/>
        <v>.</v>
      </c>
      <c r="I439" s="896"/>
      <c r="J439" s="896"/>
      <c r="K439" s="899"/>
      <c r="L439" s="899"/>
      <c r="M439" s="900" t="str">
        <f t="shared" si="58"/>
        <v>.</v>
      </c>
      <c r="N439" s="372"/>
      <c r="O439" s="113"/>
      <c r="P439" s="113"/>
      <c r="Q439" s="113"/>
      <c r="R439" s="113"/>
      <c r="S439" s="113"/>
      <c r="T439" s="113"/>
      <c r="U439" s="113"/>
      <c r="V439" s="113"/>
      <c r="W439" s="113"/>
      <c r="X439" s="113"/>
      <c r="Y439" s="113"/>
      <c r="Z439" s="113"/>
      <c r="AA439" s="113"/>
      <c r="AB439" s="113"/>
      <c r="AC439" s="113"/>
      <c r="AD439" s="113"/>
      <c r="AE439" s="113"/>
      <c r="AF439" s="113"/>
      <c r="AG439" s="113"/>
      <c r="AH439" s="113"/>
      <c r="AI439" s="113"/>
      <c r="AJ439" s="113"/>
      <c r="AK439" s="113"/>
      <c r="AL439" s="113"/>
    </row>
    <row r="440" spans="1:38" s="115" customFormat="1" ht="12" outlineLevel="1" x14ac:dyDescent="0.2">
      <c r="A440" s="123"/>
      <c r="B440" s="357"/>
      <c r="C440" s="883" t="s">
        <v>156</v>
      </c>
      <c r="D440" s="1641" t="str">
        <f>IF('WK2 - Notional General Income'!D440="","",'WK2 - Notional General Income'!D440)</f>
        <v/>
      </c>
      <c r="E440" s="896"/>
      <c r="F440" s="897"/>
      <c r="G440" s="896"/>
      <c r="H440" s="898" t="str">
        <f t="shared" si="57"/>
        <v>.</v>
      </c>
      <c r="I440" s="896"/>
      <c r="J440" s="896"/>
      <c r="K440" s="899"/>
      <c r="L440" s="899"/>
      <c r="M440" s="900" t="str">
        <f t="shared" si="58"/>
        <v>.</v>
      </c>
      <c r="N440" s="372"/>
      <c r="O440" s="113"/>
      <c r="P440" s="113"/>
      <c r="Q440" s="113"/>
      <c r="R440" s="113"/>
      <c r="S440" s="113"/>
      <c r="T440" s="113"/>
      <c r="U440" s="113"/>
      <c r="V440" s="113"/>
      <c r="W440" s="113"/>
      <c r="X440" s="113"/>
      <c r="Y440" s="113"/>
      <c r="Z440" s="113"/>
      <c r="AA440" s="113"/>
      <c r="AB440" s="113"/>
      <c r="AC440" s="113"/>
      <c r="AD440" s="113"/>
      <c r="AE440" s="113"/>
      <c r="AF440" s="113"/>
      <c r="AG440" s="113"/>
      <c r="AH440" s="113"/>
      <c r="AI440" s="113"/>
      <c r="AJ440" s="113"/>
      <c r="AK440" s="113"/>
      <c r="AL440" s="113"/>
    </row>
    <row r="441" spans="1:38" s="115" customFormat="1" ht="12" outlineLevel="1" x14ac:dyDescent="0.2">
      <c r="A441" s="123"/>
      <c r="B441" s="357"/>
      <c r="C441" s="883" t="s">
        <v>156</v>
      </c>
      <c r="D441" s="1641" t="str">
        <f>IF('WK2 - Notional General Income'!D441="","",'WK2 - Notional General Income'!D441)</f>
        <v/>
      </c>
      <c r="E441" s="896"/>
      <c r="F441" s="897"/>
      <c r="G441" s="896"/>
      <c r="H441" s="898" t="str">
        <f t="shared" si="57"/>
        <v>.</v>
      </c>
      <c r="I441" s="896"/>
      <c r="J441" s="896"/>
      <c r="K441" s="899"/>
      <c r="L441" s="899"/>
      <c r="M441" s="900" t="str">
        <f t="shared" si="58"/>
        <v>.</v>
      </c>
      <c r="N441" s="372"/>
      <c r="O441" s="113"/>
      <c r="P441" s="113"/>
      <c r="Q441" s="113"/>
      <c r="R441" s="113"/>
      <c r="S441" s="113"/>
      <c r="T441" s="113"/>
      <c r="U441" s="113"/>
      <c r="V441" s="113"/>
      <c r="W441" s="113"/>
      <c r="X441" s="113"/>
      <c r="Y441" s="113"/>
      <c r="Z441" s="113"/>
      <c r="AA441" s="113"/>
      <c r="AB441" s="113"/>
      <c r="AC441" s="113"/>
      <c r="AD441" s="113"/>
      <c r="AE441" s="113"/>
      <c r="AF441" s="113"/>
      <c r="AG441" s="113"/>
      <c r="AH441" s="113"/>
      <c r="AI441" s="113"/>
      <c r="AJ441" s="113"/>
      <c r="AK441" s="113"/>
      <c r="AL441" s="113"/>
    </row>
    <row r="442" spans="1:38" s="115" customFormat="1" ht="12" outlineLevel="1" x14ac:dyDescent="0.2">
      <c r="A442" s="123"/>
      <c r="B442" s="357"/>
      <c r="C442" s="883" t="s">
        <v>156</v>
      </c>
      <c r="D442" s="1641" t="str">
        <f>IF('WK2 - Notional General Income'!D442="","",'WK2 - Notional General Income'!D442)</f>
        <v/>
      </c>
      <c r="E442" s="896"/>
      <c r="F442" s="897"/>
      <c r="G442" s="896"/>
      <c r="H442" s="898" t="str">
        <f t="shared" si="57"/>
        <v>.</v>
      </c>
      <c r="I442" s="896"/>
      <c r="J442" s="896"/>
      <c r="K442" s="899"/>
      <c r="L442" s="899"/>
      <c r="M442" s="900" t="str">
        <f t="shared" si="58"/>
        <v>.</v>
      </c>
      <c r="N442" s="372"/>
      <c r="O442" s="113"/>
      <c r="P442" s="113"/>
      <c r="Q442" s="113"/>
      <c r="R442" s="113"/>
      <c r="S442" s="113"/>
      <c r="T442" s="113"/>
      <c r="U442" s="113"/>
      <c r="V442" s="113"/>
      <c r="W442" s="113"/>
      <c r="X442" s="113"/>
      <c r="Y442" s="113"/>
      <c r="Z442" s="113"/>
      <c r="AA442" s="113"/>
      <c r="AB442" s="113"/>
      <c r="AC442" s="113"/>
      <c r="AD442" s="113"/>
      <c r="AE442" s="113"/>
      <c r="AF442" s="113"/>
      <c r="AG442" s="113"/>
      <c r="AH442" s="113"/>
      <c r="AI442" s="113"/>
      <c r="AJ442" s="113"/>
      <c r="AK442" s="113"/>
      <c r="AL442" s="113"/>
    </row>
    <row r="443" spans="1:38" s="115" customFormat="1" ht="12" outlineLevel="1" x14ac:dyDescent="0.2">
      <c r="A443" s="123"/>
      <c r="B443" s="357"/>
      <c r="C443" s="883" t="s">
        <v>156</v>
      </c>
      <c r="D443" s="1641" t="str">
        <f>IF('WK2 - Notional General Income'!D443="","",'WK2 - Notional General Income'!D443)</f>
        <v/>
      </c>
      <c r="E443" s="896"/>
      <c r="F443" s="897"/>
      <c r="G443" s="896"/>
      <c r="H443" s="898" t="str">
        <f t="shared" si="57"/>
        <v>.</v>
      </c>
      <c r="I443" s="896"/>
      <c r="J443" s="896"/>
      <c r="K443" s="899"/>
      <c r="L443" s="899"/>
      <c r="M443" s="900" t="str">
        <f t="shared" si="58"/>
        <v>.</v>
      </c>
      <c r="N443" s="372"/>
      <c r="O443" s="113"/>
      <c r="P443" s="113"/>
      <c r="Q443" s="113"/>
      <c r="R443" s="113"/>
      <c r="S443" s="113"/>
      <c r="T443" s="113"/>
      <c r="U443" s="113"/>
      <c r="V443" s="113"/>
      <c r="W443" s="113"/>
      <c r="X443" s="113"/>
      <c r="Y443" s="113"/>
      <c r="Z443" s="113"/>
      <c r="AA443" s="113"/>
      <c r="AB443" s="113"/>
      <c r="AC443" s="113"/>
      <c r="AD443" s="113"/>
      <c r="AE443" s="113"/>
      <c r="AF443" s="113"/>
      <c r="AG443" s="113"/>
      <c r="AH443" s="113"/>
      <c r="AI443" s="113"/>
      <c r="AJ443" s="113"/>
      <c r="AK443" s="113"/>
      <c r="AL443" s="113"/>
    </row>
    <row r="444" spans="1:38" s="115" customFormat="1" ht="12" outlineLevel="1" x14ac:dyDescent="0.2">
      <c r="A444" s="123"/>
      <c r="B444" s="357"/>
      <c r="C444" s="883" t="s">
        <v>156</v>
      </c>
      <c r="D444" s="1641" t="str">
        <f>IF('WK2 - Notional General Income'!D444="","",'WK2 - Notional General Income'!D444)</f>
        <v/>
      </c>
      <c r="E444" s="896"/>
      <c r="F444" s="897"/>
      <c r="G444" s="896"/>
      <c r="H444" s="898" t="str">
        <f t="shared" si="57"/>
        <v>.</v>
      </c>
      <c r="I444" s="896"/>
      <c r="J444" s="896"/>
      <c r="K444" s="899"/>
      <c r="L444" s="899"/>
      <c r="M444" s="900" t="str">
        <f t="shared" si="58"/>
        <v>.</v>
      </c>
      <c r="N444" s="372"/>
      <c r="O444" s="113"/>
      <c r="P444" s="113"/>
      <c r="Q444" s="113"/>
      <c r="R444" s="113"/>
      <c r="S444" s="113"/>
      <c r="T444" s="113"/>
      <c r="U444" s="113"/>
      <c r="V444" s="113"/>
      <c r="W444" s="113"/>
      <c r="X444" s="113"/>
      <c r="Y444" s="113"/>
      <c r="Z444" s="113"/>
      <c r="AA444" s="113"/>
      <c r="AB444" s="113"/>
      <c r="AC444" s="113"/>
      <c r="AD444" s="113"/>
      <c r="AE444" s="113"/>
      <c r="AF444" s="113"/>
      <c r="AG444" s="113"/>
      <c r="AH444" s="113"/>
      <c r="AI444" s="113"/>
      <c r="AJ444" s="113"/>
      <c r="AK444" s="113"/>
      <c r="AL444" s="113"/>
    </row>
    <row r="445" spans="1:38" s="115" customFormat="1" ht="12" outlineLevel="1" x14ac:dyDescent="0.2">
      <c r="A445" s="123"/>
      <c r="B445" s="357"/>
      <c r="C445" s="883" t="s">
        <v>156</v>
      </c>
      <c r="D445" s="1641" t="str">
        <f>IF('WK2 - Notional General Income'!D445="","",'WK2 - Notional General Income'!D445)</f>
        <v/>
      </c>
      <c r="E445" s="896"/>
      <c r="F445" s="897"/>
      <c r="G445" s="896"/>
      <c r="H445" s="898" t="str">
        <f t="shared" si="57"/>
        <v>.</v>
      </c>
      <c r="I445" s="896"/>
      <c r="J445" s="896"/>
      <c r="K445" s="899"/>
      <c r="L445" s="899"/>
      <c r="M445" s="900" t="str">
        <f t="shared" si="58"/>
        <v>.</v>
      </c>
      <c r="N445" s="372"/>
      <c r="O445" s="113"/>
      <c r="P445" s="113"/>
      <c r="Q445" s="113"/>
      <c r="R445" s="113"/>
      <c r="S445" s="113"/>
      <c r="T445" s="113"/>
      <c r="U445" s="113"/>
      <c r="V445" s="113"/>
      <c r="W445" s="113"/>
      <c r="X445" s="113"/>
      <c r="Y445" s="113"/>
      <c r="Z445" s="113"/>
      <c r="AA445" s="113"/>
      <c r="AB445" s="113"/>
      <c r="AC445" s="113"/>
      <c r="AD445" s="113"/>
      <c r="AE445" s="113"/>
      <c r="AF445" s="113"/>
      <c r="AG445" s="113"/>
      <c r="AH445" s="113"/>
      <c r="AI445" s="113"/>
      <c r="AJ445" s="113"/>
      <c r="AK445" s="113"/>
      <c r="AL445" s="113"/>
    </row>
    <row r="446" spans="1:38" s="115" customFormat="1" ht="12" outlineLevel="1" x14ac:dyDescent="0.2">
      <c r="A446" s="123"/>
      <c r="B446" s="357"/>
      <c r="C446" s="883" t="s">
        <v>156</v>
      </c>
      <c r="D446" s="1641" t="str">
        <f>IF('WK2 - Notional General Income'!D446="","",'WK2 - Notional General Income'!D446)</f>
        <v/>
      </c>
      <c r="E446" s="896"/>
      <c r="F446" s="897"/>
      <c r="G446" s="896"/>
      <c r="H446" s="898" t="str">
        <f t="shared" si="57"/>
        <v>.</v>
      </c>
      <c r="I446" s="896"/>
      <c r="J446" s="896"/>
      <c r="K446" s="899"/>
      <c r="L446" s="899"/>
      <c r="M446" s="900" t="str">
        <f t="shared" si="58"/>
        <v>.</v>
      </c>
      <c r="N446" s="372"/>
      <c r="O446" s="113"/>
      <c r="P446" s="113"/>
      <c r="Q446" s="113"/>
      <c r="R446" s="113"/>
      <c r="S446" s="113"/>
      <c r="T446" s="113"/>
      <c r="U446" s="113"/>
      <c r="V446" s="113"/>
      <c r="W446" s="113"/>
      <c r="X446" s="113"/>
      <c r="Y446" s="113"/>
      <c r="Z446" s="113"/>
      <c r="AA446" s="113"/>
      <c r="AB446" s="113"/>
      <c r="AC446" s="113"/>
      <c r="AD446" s="113"/>
      <c r="AE446" s="113"/>
      <c r="AF446" s="113"/>
      <c r="AG446" s="113"/>
      <c r="AH446" s="113"/>
      <c r="AI446" s="113"/>
      <c r="AJ446" s="113"/>
      <c r="AK446" s="113"/>
      <c r="AL446" s="113"/>
    </row>
    <row r="447" spans="1:38" s="115" customFormat="1" ht="12" outlineLevel="1" x14ac:dyDescent="0.2">
      <c r="A447" s="123"/>
      <c r="B447" s="357"/>
      <c r="C447" s="883" t="s">
        <v>156</v>
      </c>
      <c r="D447" s="1641" t="str">
        <f>IF('WK2 - Notional General Income'!D447="","",'WK2 - Notional General Income'!D447)</f>
        <v/>
      </c>
      <c r="E447" s="896"/>
      <c r="F447" s="897"/>
      <c r="G447" s="896"/>
      <c r="H447" s="898" t="str">
        <f t="shared" si="57"/>
        <v>.</v>
      </c>
      <c r="I447" s="896"/>
      <c r="J447" s="896"/>
      <c r="K447" s="901"/>
      <c r="L447" s="901"/>
      <c r="M447" s="900" t="str">
        <f t="shared" si="58"/>
        <v>.</v>
      </c>
      <c r="N447" s="372"/>
      <c r="O447" s="113"/>
      <c r="P447" s="113"/>
      <c r="Q447" s="113"/>
      <c r="R447" s="113"/>
      <c r="S447" s="113"/>
      <c r="T447" s="113"/>
      <c r="U447" s="113"/>
      <c r="V447" s="113"/>
      <c r="W447" s="113"/>
      <c r="X447" s="113"/>
      <c r="Y447" s="113"/>
      <c r="Z447" s="113"/>
      <c r="AA447" s="113"/>
      <c r="AB447" s="113"/>
      <c r="AC447" s="113"/>
      <c r="AD447" s="113"/>
      <c r="AE447" s="113"/>
      <c r="AF447" s="113"/>
      <c r="AG447" s="113"/>
      <c r="AH447" s="113"/>
      <c r="AI447" s="113"/>
      <c r="AJ447" s="113"/>
      <c r="AK447" s="113"/>
      <c r="AL447" s="113"/>
    </row>
    <row r="448" spans="1:38" s="115" customFormat="1" ht="12" outlineLevel="1" x14ac:dyDescent="0.2">
      <c r="A448" s="123"/>
      <c r="B448" s="357"/>
      <c r="C448" s="883" t="s">
        <v>158</v>
      </c>
      <c r="D448" s="1641" t="str">
        <f>IF('WK2 - Notional General Income'!D448="","",'WK2 - Notional General Income'!D448)</f>
        <v/>
      </c>
      <c r="E448" s="896"/>
      <c r="F448" s="897"/>
      <c r="G448" s="896"/>
      <c r="H448" s="898" t="str">
        <f t="shared" si="57"/>
        <v>.</v>
      </c>
      <c r="I448" s="896"/>
      <c r="J448" s="896"/>
      <c r="K448" s="899"/>
      <c r="L448" s="899"/>
      <c r="M448" s="900" t="str">
        <f t="shared" si="58"/>
        <v>.</v>
      </c>
      <c r="N448" s="372"/>
      <c r="O448" s="113"/>
      <c r="P448" s="113"/>
      <c r="Q448" s="113"/>
      <c r="R448" s="113"/>
      <c r="S448" s="113"/>
      <c r="T448" s="113"/>
      <c r="U448" s="113"/>
      <c r="V448" s="113"/>
      <c r="W448" s="113"/>
      <c r="X448" s="113"/>
      <c r="Y448" s="113"/>
      <c r="Z448" s="113"/>
      <c r="AA448" s="113"/>
      <c r="AB448" s="113"/>
      <c r="AC448" s="113"/>
      <c r="AD448" s="113"/>
      <c r="AE448" s="113"/>
      <c r="AF448" s="113"/>
      <c r="AG448" s="113"/>
      <c r="AH448" s="113"/>
      <c r="AI448" s="113"/>
      <c r="AJ448" s="113"/>
      <c r="AK448" s="113"/>
      <c r="AL448" s="113"/>
    </row>
    <row r="449" spans="1:38" s="115" customFormat="1" ht="12" x14ac:dyDescent="0.2">
      <c r="A449" s="123"/>
      <c r="B449" s="357"/>
      <c r="C449" s="883" t="s">
        <v>158</v>
      </c>
      <c r="D449" s="1641" t="str">
        <f>IF('WK2 - Notional General Income'!D449="","",'WK2 - Notional General Income'!D449)</f>
        <v/>
      </c>
      <c r="E449" s="896"/>
      <c r="F449" s="897"/>
      <c r="G449" s="896"/>
      <c r="H449" s="898" t="str">
        <f t="shared" si="57"/>
        <v>.</v>
      </c>
      <c r="I449" s="896"/>
      <c r="J449" s="896"/>
      <c r="K449" s="899"/>
      <c r="L449" s="899"/>
      <c r="M449" s="900" t="str">
        <f t="shared" si="58"/>
        <v>.</v>
      </c>
      <c r="N449" s="372"/>
      <c r="O449" s="113"/>
      <c r="P449" s="113"/>
      <c r="Q449" s="113"/>
      <c r="R449" s="113"/>
      <c r="S449" s="113"/>
      <c r="T449" s="113"/>
      <c r="U449" s="113"/>
      <c r="V449" s="113"/>
      <c r="W449" s="113"/>
      <c r="X449" s="113"/>
      <c r="Y449" s="113"/>
      <c r="Z449" s="113"/>
      <c r="AA449" s="113"/>
      <c r="AB449" s="113"/>
      <c r="AC449" s="113"/>
      <c r="AD449" s="113"/>
      <c r="AE449" s="113"/>
      <c r="AF449" s="113"/>
      <c r="AG449" s="113"/>
      <c r="AH449" s="113"/>
      <c r="AI449" s="113"/>
      <c r="AJ449" s="113"/>
      <c r="AK449" s="113"/>
      <c r="AL449" s="113"/>
    </row>
    <row r="450" spans="1:38" s="115" customFormat="1" ht="12" outlineLevel="1" x14ac:dyDescent="0.2">
      <c r="A450" s="123"/>
      <c r="B450" s="357"/>
      <c r="C450" s="883" t="s">
        <v>158</v>
      </c>
      <c r="D450" s="1641" t="str">
        <f>IF('WK2 - Notional General Income'!D450="","",'WK2 - Notional General Income'!D450)</f>
        <v/>
      </c>
      <c r="E450" s="896"/>
      <c r="F450" s="897"/>
      <c r="G450" s="896"/>
      <c r="H450" s="898" t="str">
        <f t="shared" si="57"/>
        <v>.</v>
      </c>
      <c r="I450" s="896"/>
      <c r="J450" s="896"/>
      <c r="K450" s="899"/>
      <c r="L450" s="899"/>
      <c r="M450" s="900" t="str">
        <f t="shared" si="58"/>
        <v>.</v>
      </c>
      <c r="N450" s="372"/>
      <c r="O450" s="113"/>
      <c r="P450" s="113"/>
      <c r="Q450" s="113"/>
      <c r="R450" s="113"/>
      <c r="S450" s="113"/>
      <c r="T450" s="113"/>
      <c r="U450" s="113"/>
      <c r="V450" s="113"/>
      <c r="W450" s="113"/>
      <c r="X450" s="113"/>
      <c r="Y450" s="113"/>
      <c r="Z450" s="113"/>
      <c r="AA450" s="113"/>
      <c r="AB450" s="113"/>
      <c r="AC450" s="113"/>
      <c r="AD450" s="113"/>
      <c r="AE450" s="113"/>
      <c r="AF450" s="113"/>
      <c r="AG450" s="113"/>
      <c r="AH450" s="113"/>
      <c r="AI450" s="113"/>
      <c r="AJ450" s="113"/>
      <c r="AK450" s="113"/>
      <c r="AL450" s="113"/>
    </row>
    <row r="451" spans="1:38" s="115" customFormat="1" ht="12" outlineLevel="1" x14ac:dyDescent="0.2">
      <c r="A451" s="123"/>
      <c r="B451" s="357"/>
      <c r="C451" s="883" t="s">
        <v>158</v>
      </c>
      <c r="D451" s="1641" t="str">
        <f>IF('WK2 - Notional General Income'!D451="","",'WK2 - Notional General Income'!D451)</f>
        <v/>
      </c>
      <c r="E451" s="896"/>
      <c r="F451" s="897"/>
      <c r="G451" s="896"/>
      <c r="H451" s="898" t="str">
        <f t="shared" si="57"/>
        <v>.</v>
      </c>
      <c r="I451" s="896"/>
      <c r="J451" s="896"/>
      <c r="K451" s="899"/>
      <c r="L451" s="899"/>
      <c r="M451" s="900" t="str">
        <f t="shared" si="58"/>
        <v>.</v>
      </c>
      <c r="N451" s="372"/>
      <c r="O451" s="113"/>
      <c r="P451" s="113"/>
      <c r="Q451" s="113"/>
      <c r="R451" s="113"/>
      <c r="S451" s="113"/>
      <c r="T451" s="113"/>
      <c r="U451" s="113"/>
      <c r="V451" s="113"/>
      <c r="W451" s="113"/>
      <c r="X451" s="113"/>
      <c r="Y451" s="113"/>
      <c r="Z451" s="113"/>
      <c r="AA451" s="113"/>
      <c r="AB451" s="113"/>
      <c r="AC451" s="113"/>
      <c r="AD451" s="113"/>
      <c r="AE451" s="113"/>
      <c r="AF451" s="113"/>
      <c r="AG451" s="113"/>
      <c r="AH451" s="113"/>
      <c r="AI451" s="113"/>
      <c r="AJ451" s="113"/>
      <c r="AK451" s="113"/>
      <c r="AL451" s="113"/>
    </row>
    <row r="452" spans="1:38" s="115" customFormat="1" ht="12" outlineLevel="1" x14ac:dyDescent="0.2">
      <c r="A452" s="123"/>
      <c r="B452" s="357"/>
      <c r="C452" s="883" t="s">
        <v>158</v>
      </c>
      <c r="D452" s="1641" t="str">
        <f>IF('WK2 - Notional General Income'!D452="","",'WK2 - Notional General Income'!D452)</f>
        <v/>
      </c>
      <c r="E452" s="896"/>
      <c r="F452" s="897"/>
      <c r="G452" s="896"/>
      <c r="H452" s="898" t="str">
        <f t="shared" si="57"/>
        <v>.</v>
      </c>
      <c r="I452" s="896"/>
      <c r="J452" s="896"/>
      <c r="K452" s="899"/>
      <c r="L452" s="899"/>
      <c r="M452" s="900" t="str">
        <f t="shared" si="58"/>
        <v>.</v>
      </c>
      <c r="N452" s="372"/>
      <c r="O452" s="113"/>
      <c r="P452" s="113"/>
      <c r="Q452" s="113"/>
      <c r="R452" s="113"/>
      <c r="S452" s="113"/>
      <c r="T452" s="113"/>
      <c r="U452" s="113"/>
      <c r="V452" s="113"/>
      <c r="W452" s="113"/>
      <c r="X452" s="113"/>
      <c r="Y452" s="113"/>
      <c r="Z452" s="113"/>
      <c r="AA452" s="113"/>
      <c r="AB452" s="113"/>
      <c r="AC452" s="113"/>
      <c r="AD452" s="113"/>
      <c r="AE452" s="113"/>
      <c r="AF452" s="113"/>
      <c r="AG452" s="113"/>
      <c r="AH452" s="113"/>
      <c r="AI452" s="113"/>
      <c r="AJ452" s="113"/>
      <c r="AK452" s="113"/>
      <c r="AL452" s="113"/>
    </row>
    <row r="453" spans="1:38" s="115" customFormat="1" ht="12" outlineLevel="1" x14ac:dyDescent="0.2">
      <c r="A453" s="123"/>
      <c r="B453" s="357"/>
      <c r="C453" s="883" t="s">
        <v>158</v>
      </c>
      <c r="D453" s="1641" t="str">
        <f>IF('WK2 - Notional General Income'!D453="","",'WK2 - Notional General Income'!D453)</f>
        <v/>
      </c>
      <c r="E453" s="896"/>
      <c r="F453" s="897"/>
      <c r="G453" s="896"/>
      <c r="H453" s="898" t="str">
        <f t="shared" si="57"/>
        <v>.</v>
      </c>
      <c r="I453" s="896"/>
      <c r="J453" s="896"/>
      <c r="K453" s="899"/>
      <c r="L453" s="899"/>
      <c r="M453" s="900" t="str">
        <f t="shared" si="58"/>
        <v>.</v>
      </c>
      <c r="N453" s="372"/>
      <c r="O453" s="113"/>
      <c r="P453" s="113"/>
      <c r="Q453" s="113"/>
      <c r="R453" s="113"/>
      <c r="S453" s="113"/>
      <c r="T453" s="113"/>
      <c r="U453" s="113"/>
      <c r="V453" s="113"/>
      <c r="W453" s="113"/>
      <c r="X453" s="113"/>
      <c r="Y453" s="113"/>
      <c r="Z453" s="113"/>
      <c r="AA453" s="113"/>
      <c r="AB453" s="113"/>
      <c r="AC453" s="113"/>
      <c r="AD453" s="113"/>
      <c r="AE453" s="113"/>
      <c r="AF453" s="113"/>
      <c r="AG453" s="113"/>
      <c r="AH453" s="113"/>
      <c r="AI453" s="113"/>
      <c r="AJ453" s="113"/>
      <c r="AK453" s="113"/>
      <c r="AL453" s="113"/>
    </row>
    <row r="454" spans="1:38" s="115" customFormat="1" ht="12" outlineLevel="1" x14ac:dyDescent="0.2">
      <c r="A454" s="123"/>
      <c r="B454" s="357"/>
      <c r="C454" s="883" t="s">
        <v>158</v>
      </c>
      <c r="D454" s="1641" t="str">
        <f>IF('WK2 - Notional General Income'!D454="","",'WK2 - Notional General Income'!D454)</f>
        <v/>
      </c>
      <c r="E454" s="896"/>
      <c r="F454" s="897"/>
      <c r="G454" s="896"/>
      <c r="H454" s="898" t="str">
        <f t="shared" si="57"/>
        <v>.</v>
      </c>
      <c r="I454" s="896"/>
      <c r="J454" s="896"/>
      <c r="K454" s="899"/>
      <c r="L454" s="899"/>
      <c r="M454" s="900" t="str">
        <f t="shared" si="58"/>
        <v>.</v>
      </c>
      <c r="N454" s="372"/>
      <c r="O454" s="113"/>
      <c r="P454" s="113"/>
      <c r="Q454" s="113"/>
      <c r="R454" s="113"/>
      <c r="S454" s="113"/>
      <c r="T454" s="113"/>
      <c r="U454" s="113"/>
      <c r="V454" s="113"/>
      <c r="W454" s="113"/>
      <c r="X454" s="113"/>
      <c r="Y454" s="113"/>
      <c r="Z454" s="113"/>
      <c r="AA454" s="113"/>
      <c r="AB454" s="113"/>
      <c r="AC454" s="113"/>
      <c r="AD454" s="113"/>
      <c r="AE454" s="113"/>
      <c r="AF454" s="113"/>
      <c r="AG454" s="113"/>
      <c r="AH454" s="113"/>
      <c r="AI454" s="113"/>
      <c r="AJ454" s="113"/>
      <c r="AK454" s="113"/>
      <c r="AL454" s="113"/>
    </row>
    <row r="455" spans="1:38" s="115" customFormat="1" ht="12" outlineLevel="1" x14ac:dyDescent="0.2">
      <c r="A455" s="123"/>
      <c r="B455" s="357"/>
      <c r="C455" s="883" t="s">
        <v>158</v>
      </c>
      <c r="D455" s="1641" t="str">
        <f>IF('WK2 - Notional General Income'!D455="","",'WK2 - Notional General Income'!D455)</f>
        <v/>
      </c>
      <c r="E455" s="896"/>
      <c r="F455" s="897"/>
      <c r="G455" s="896"/>
      <c r="H455" s="898" t="str">
        <f t="shared" si="57"/>
        <v>.</v>
      </c>
      <c r="I455" s="896"/>
      <c r="J455" s="896"/>
      <c r="K455" s="899"/>
      <c r="L455" s="899"/>
      <c r="M455" s="900" t="str">
        <f t="shared" si="58"/>
        <v>.</v>
      </c>
      <c r="N455" s="372"/>
      <c r="O455" s="113"/>
      <c r="P455" s="113"/>
      <c r="Q455" s="113"/>
      <c r="R455" s="113"/>
      <c r="S455" s="113"/>
      <c r="T455" s="113"/>
      <c r="U455" s="113"/>
      <c r="V455" s="113"/>
      <c r="W455" s="113"/>
      <c r="X455" s="113"/>
      <c r="Y455" s="113"/>
      <c r="Z455" s="113"/>
      <c r="AA455" s="113"/>
      <c r="AB455" s="113"/>
      <c r="AC455" s="113"/>
      <c r="AD455" s="113"/>
      <c r="AE455" s="113"/>
      <c r="AF455" s="113"/>
      <c r="AG455" s="113"/>
      <c r="AH455" s="113"/>
      <c r="AI455" s="113"/>
      <c r="AJ455" s="113"/>
      <c r="AK455" s="113"/>
      <c r="AL455" s="113"/>
    </row>
    <row r="456" spans="1:38" s="115" customFormat="1" ht="12" outlineLevel="1" x14ac:dyDescent="0.2">
      <c r="A456" s="123"/>
      <c r="B456" s="357"/>
      <c r="C456" s="883" t="s">
        <v>158</v>
      </c>
      <c r="D456" s="1641" t="str">
        <f>IF('WK2 - Notional General Income'!D456="","",'WK2 - Notional General Income'!D456)</f>
        <v/>
      </c>
      <c r="E456" s="896"/>
      <c r="F456" s="897"/>
      <c r="G456" s="896"/>
      <c r="H456" s="898" t="str">
        <f t="shared" si="57"/>
        <v>.</v>
      </c>
      <c r="I456" s="896"/>
      <c r="J456" s="896"/>
      <c r="K456" s="899"/>
      <c r="L456" s="899"/>
      <c r="M456" s="900" t="str">
        <f t="shared" si="58"/>
        <v>.</v>
      </c>
      <c r="N456" s="372"/>
      <c r="O456" s="113"/>
      <c r="P456" s="113"/>
      <c r="Q456" s="113"/>
      <c r="R456" s="113"/>
      <c r="S456" s="113"/>
      <c r="T456" s="113"/>
      <c r="U456" s="113"/>
      <c r="V456" s="113"/>
      <c r="W456" s="113"/>
      <c r="X456" s="113"/>
      <c r="Y456" s="113"/>
      <c r="Z456" s="113"/>
      <c r="AA456" s="113"/>
      <c r="AB456" s="113"/>
      <c r="AC456" s="113"/>
      <c r="AD456" s="113"/>
      <c r="AE456" s="113"/>
      <c r="AF456" s="113"/>
      <c r="AG456" s="113"/>
      <c r="AH456" s="113"/>
      <c r="AI456" s="113"/>
      <c r="AJ456" s="113"/>
      <c r="AK456" s="113"/>
      <c r="AL456" s="113"/>
    </row>
    <row r="457" spans="1:38" s="115" customFormat="1" ht="12" outlineLevel="1" x14ac:dyDescent="0.2">
      <c r="A457" s="123"/>
      <c r="B457" s="357"/>
      <c r="C457" s="890" t="s">
        <v>158</v>
      </c>
      <c r="D457" s="1641" t="str">
        <f>IF('WK2 - Notional General Income'!D457="","",'WK2 - Notional General Income'!D457)</f>
        <v/>
      </c>
      <c r="E457" s="896"/>
      <c r="F457" s="903"/>
      <c r="G457" s="902"/>
      <c r="H457" s="904" t="str">
        <f t="shared" si="57"/>
        <v>.</v>
      </c>
      <c r="I457" s="902"/>
      <c r="J457" s="902"/>
      <c r="K457" s="905"/>
      <c r="L457" s="905"/>
      <c r="M457" s="906" t="str">
        <f t="shared" si="58"/>
        <v>.</v>
      </c>
      <c r="N457" s="372"/>
      <c r="O457" s="113"/>
      <c r="P457" s="113"/>
      <c r="Q457" s="113"/>
      <c r="R457" s="113"/>
      <c r="S457" s="113"/>
      <c r="T457" s="113"/>
      <c r="U457" s="113"/>
      <c r="V457" s="113"/>
      <c r="W457" s="113"/>
      <c r="X457" s="113"/>
      <c r="Y457" s="113"/>
      <c r="Z457" s="113"/>
      <c r="AA457" s="113"/>
      <c r="AB457" s="113"/>
      <c r="AC457" s="113"/>
      <c r="AD457" s="113"/>
      <c r="AE457" s="113"/>
      <c r="AF457" s="113"/>
      <c r="AG457" s="113"/>
      <c r="AH457" s="113"/>
      <c r="AI457" s="113"/>
      <c r="AJ457" s="113"/>
      <c r="AK457" s="113"/>
      <c r="AL457" s="113"/>
    </row>
    <row r="458" spans="1:38" s="119" customFormat="1" ht="12" customHeight="1" x14ac:dyDescent="0.2">
      <c r="A458" s="123"/>
      <c r="B458" s="371"/>
      <c r="C458" s="1409" t="str">
        <f>C$55</f>
        <v>.</v>
      </c>
      <c r="D458" s="1409"/>
      <c r="E458" s="1410"/>
      <c r="F458" s="1410"/>
      <c r="G458" s="1410"/>
      <c r="H458" s="1410"/>
      <c r="I458" s="1410"/>
      <c r="J458" s="1410"/>
      <c r="K458" s="1409"/>
      <c r="L458" s="1411"/>
      <c r="M458" s="1409"/>
      <c r="N458" s="656"/>
      <c r="O458" s="118"/>
      <c r="P458" s="118"/>
      <c r="Q458" s="118"/>
      <c r="R458" s="118"/>
      <c r="S458" s="118"/>
      <c r="T458" s="118"/>
      <c r="U458" s="118"/>
      <c r="V458" s="118"/>
      <c r="W458" s="118"/>
      <c r="X458" s="118"/>
      <c r="Y458" s="118"/>
      <c r="Z458" s="118"/>
      <c r="AA458" s="118"/>
      <c r="AB458" s="118"/>
      <c r="AC458" s="118"/>
      <c r="AD458" s="118"/>
      <c r="AE458" s="118"/>
      <c r="AF458" s="118"/>
      <c r="AG458" s="118"/>
      <c r="AH458" s="118"/>
      <c r="AI458" s="118"/>
      <c r="AJ458" s="118"/>
      <c r="AK458" s="118"/>
      <c r="AL458" s="118"/>
    </row>
    <row r="459" spans="1:38" s="115" customFormat="1" ht="12" x14ac:dyDescent="0.2">
      <c r="A459" s="123"/>
      <c r="B459" s="357"/>
      <c r="C459" s="883" t="s">
        <v>157</v>
      </c>
      <c r="D459" s="1641" t="str">
        <f>IF('WK2 - Notional General Income'!D459="","",'WK2 - Notional General Income'!D459)</f>
        <v/>
      </c>
      <c r="E459" s="885"/>
      <c r="F459" s="886"/>
      <c r="G459" s="884"/>
      <c r="H459" s="887" t="str">
        <f t="shared" ref="H459:H508" si="59">IF(G459="",".",E459*G459/M459)</f>
        <v>.</v>
      </c>
      <c r="I459" s="884"/>
      <c r="J459" s="885"/>
      <c r="K459" s="885"/>
      <c r="L459" s="885"/>
      <c r="M459" s="888" t="str">
        <f t="shared" ref="M459:M508" si="60">IF(E459="",".",IF(G459&lt;&gt;"",G459*E459+K459*(F459/100),(K459-L459)*(F459/100)+I459*J459))</f>
        <v>.</v>
      </c>
      <c r="N459" s="372"/>
      <c r="O459" s="113"/>
      <c r="P459" s="113"/>
      <c r="Q459" s="113"/>
      <c r="R459" s="113"/>
      <c r="S459" s="113"/>
      <c r="T459" s="113"/>
      <c r="U459" s="113"/>
      <c r="V459" s="113"/>
      <c r="W459" s="113"/>
      <c r="X459" s="113"/>
      <c r="Y459" s="113"/>
      <c r="Z459" s="113"/>
      <c r="AA459" s="113"/>
      <c r="AB459" s="113"/>
      <c r="AC459" s="113"/>
      <c r="AD459" s="113"/>
      <c r="AE459" s="113"/>
      <c r="AF459" s="113"/>
      <c r="AG459" s="113"/>
      <c r="AH459" s="113"/>
      <c r="AI459" s="113"/>
      <c r="AJ459" s="113"/>
      <c r="AK459" s="113"/>
      <c r="AL459" s="113"/>
    </row>
    <row r="460" spans="1:38" s="115" customFormat="1" ht="12" outlineLevel="1" x14ac:dyDescent="0.2">
      <c r="A460" s="123"/>
      <c r="B460" s="357"/>
      <c r="C460" s="883" t="s">
        <v>157</v>
      </c>
      <c r="D460" s="1641" t="str">
        <f>IF('WK2 - Notional General Income'!D460="","",'WK2 - Notional General Income'!D460)</f>
        <v/>
      </c>
      <c r="E460" s="896"/>
      <c r="F460" s="897"/>
      <c r="G460" s="896"/>
      <c r="H460" s="898" t="str">
        <f t="shared" si="59"/>
        <v>.</v>
      </c>
      <c r="I460" s="896"/>
      <c r="J460" s="896"/>
      <c r="K460" s="899"/>
      <c r="L460" s="899"/>
      <c r="M460" s="900" t="str">
        <f t="shared" si="60"/>
        <v>.</v>
      </c>
      <c r="N460" s="372"/>
      <c r="O460" s="113"/>
      <c r="P460" s="113"/>
      <c r="Q460" s="113"/>
      <c r="R460" s="113"/>
      <c r="S460" s="113"/>
      <c r="T460" s="113"/>
      <c r="U460" s="113"/>
      <c r="V460" s="113"/>
      <c r="W460" s="113"/>
      <c r="X460" s="113"/>
      <c r="Y460" s="113"/>
      <c r="Z460" s="113"/>
      <c r="AA460" s="113"/>
      <c r="AB460" s="113"/>
      <c r="AC460" s="113"/>
      <c r="AD460" s="113"/>
      <c r="AE460" s="113"/>
      <c r="AF460" s="113"/>
      <c r="AG460" s="113"/>
      <c r="AH460" s="113"/>
      <c r="AI460" s="113"/>
      <c r="AJ460" s="113"/>
      <c r="AK460" s="113"/>
      <c r="AL460" s="113"/>
    </row>
    <row r="461" spans="1:38" s="115" customFormat="1" ht="12" outlineLevel="1" x14ac:dyDescent="0.2">
      <c r="A461" s="123"/>
      <c r="B461" s="357"/>
      <c r="C461" s="883" t="s">
        <v>157</v>
      </c>
      <c r="D461" s="1641" t="str">
        <f>IF('WK2 - Notional General Income'!D461="","",'WK2 - Notional General Income'!D461)</f>
        <v/>
      </c>
      <c r="E461" s="896"/>
      <c r="F461" s="897"/>
      <c r="G461" s="896"/>
      <c r="H461" s="898" t="str">
        <f t="shared" si="59"/>
        <v>.</v>
      </c>
      <c r="I461" s="896"/>
      <c r="J461" s="896"/>
      <c r="K461" s="899"/>
      <c r="L461" s="899"/>
      <c r="M461" s="900" t="str">
        <f t="shared" si="60"/>
        <v>.</v>
      </c>
      <c r="N461" s="372"/>
      <c r="O461" s="113"/>
      <c r="P461" s="113"/>
      <c r="Q461" s="113"/>
      <c r="R461" s="113"/>
      <c r="S461" s="113"/>
      <c r="T461" s="113"/>
      <c r="U461" s="113"/>
      <c r="V461" s="113"/>
      <c r="W461" s="113"/>
      <c r="X461" s="113"/>
      <c r="Y461" s="113"/>
      <c r="Z461" s="113"/>
      <c r="AA461" s="113"/>
      <c r="AB461" s="113"/>
      <c r="AC461" s="113"/>
      <c r="AD461" s="113"/>
      <c r="AE461" s="113"/>
      <c r="AF461" s="113"/>
      <c r="AG461" s="113"/>
      <c r="AH461" s="113"/>
      <c r="AI461" s="113"/>
      <c r="AJ461" s="113"/>
      <c r="AK461" s="113"/>
      <c r="AL461" s="113"/>
    </row>
    <row r="462" spans="1:38" s="115" customFormat="1" ht="12" outlineLevel="1" x14ac:dyDescent="0.2">
      <c r="A462" s="123"/>
      <c r="B462" s="357"/>
      <c r="C462" s="883" t="s">
        <v>157</v>
      </c>
      <c r="D462" s="1641" t="str">
        <f>IF('WK2 - Notional General Income'!D462="","",'WK2 - Notional General Income'!D462)</f>
        <v/>
      </c>
      <c r="E462" s="896"/>
      <c r="F462" s="897"/>
      <c r="G462" s="896"/>
      <c r="H462" s="898" t="str">
        <f t="shared" si="59"/>
        <v>.</v>
      </c>
      <c r="I462" s="896"/>
      <c r="J462" s="896"/>
      <c r="K462" s="899"/>
      <c r="L462" s="899"/>
      <c r="M462" s="900" t="str">
        <f t="shared" si="60"/>
        <v>.</v>
      </c>
      <c r="N462" s="372"/>
      <c r="O462" s="113"/>
      <c r="P462" s="113"/>
      <c r="Q462" s="113"/>
      <c r="R462" s="113"/>
      <c r="S462" s="113"/>
      <c r="T462" s="113"/>
      <c r="U462" s="113"/>
      <c r="V462" s="113"/>
      <c r="W462" s="113"/>
      <c r="X462" s="113"/>
      <c r="Y462" s="113"/>
      <c r="Z462" s="113"/>
      <c r="AA462" s="113"/>
      <c r="AB462" s="113"/>
      <c r="AC462" s="113"/>
      <c r="AD462" s="113"/>
      <c r="AE462" s="113"/>
      <c r="AF462" s="113"/>
      <c r="AG462" s="113"/>
      <c r="AH462" s="113"/>
      <c r="AI462" s="113"/>
      <c r="AJ462" s="113"/>
      <c r="AK462" s="113"/>
      <c r="AL462" s="113"/>
    </row>
    <row r="463" spans="1:38" s="115" customFormat="1" ht="12" outlineLevel="1" x14ac:dyDescent="0.2">
      <c r="A463" s="123"/>
      <c r="B463" s="357"/>
      <c r="C463" s="883" t="s">
        <v>157</v>
      </c>
      <c r="D463" s="1641" t="str">
        <f>IF('WK2 - Notional General Income'!D463="","",'WK2 - Notional General Income'!D463)</f>
        <v/>
      </c>
      <c r="E463" s="896"/>
      <c r="F463" s="897"/>
      <c r="G463" s="896"/>
      <c r="H463" s="898" t="str">
        <f t="shared" si="59"/>
        <v>.</v>
      </c>
      <c r="I463" s="896"/>
      <c r="J463" s="896"/>
      <c r="K463" s="899"/>
      <c r="L463" s="899"/>
      <c r="M463" s="900" t="str">
        <f t="shared" si="60"/>
        <v>.</v>
      </c>
      <c r="N463" s="372"/>
      <c r="O463" s="113"/>
      <c r="P463" s="113"/>
      <c r="Q463" s="113"/>
      <c r="R463" s="113"/>
      <c r="S463" s="113"/>
      <c r="T463" s="113"/>
      <c r="U463" s="113"/>
      <c r="V463" s="113"/>
      <c r="W463" s="113"/>
      <c r="X463" s="113"/>
      <c r="Y463" s="113"/>
      <c r="Z463" s="113"/>
      <c r="AA463" s="113"/>
      <c r="AB463" s="113"/>
      <c r="AC463" s="113"/>
      <c r="AD463" s="113"/>
      <c r="AE463" s="113"/>
      <c r="AF463" s="113"/>
      <c r="AG463" s="113"/>
      <c r="AH463" s="113"/>
      <c r="AI463" s="113"/>
      <c r="AJ463" s="113"/>
      <c r="AK463" s="113"/>
      <c r="AL463" s="113"/>
    </row>
    <row r="464" spans="1:38" s="115" customFormat="1" ht="12" outlineLevel="1" x14ac:dyDescent="0.2">
      <c r="A464" s="123"/>
      <c r="B464" s="357"/>
      <c r="C464" s="883" t="s">
        <v>157</v>
      </c>
      <c r="D464" s="1641" t="str">
        <f>IF('WK2 - Notional General Income'!D464="","",'WK2 - Notional General Income'!D464)</f>
        <v/>
      </c>
      <c r="E464" s="896"/>
      <c r="F464" s="897"/>
      <c r="G464" s="896"/>
      <c r="H464" s="898" t="str">
        <f t="shared" si="59"/>
        <v>.</v>
      </c>
      <c r="I464" s="896"/>
      <c r="J464" s="896"/>
      <c r="K464" s="899"/>
      <c r="L464" s="899"/>
      <c r="M464" s="900" t="str">
        <f t="shared" si="60"/>
        <v>.</v>
      </c>
      <c r="N464" s="372"/>
      <c r="O464" s="113"/>
      <c r="P464" s="113"/>
      <c r="Q464" s="113"/>
      <c r="R464" s="113"/>
      <c r="S464" s="113"/>
      <c r="T464" s="113"/>
      <c r="U464" s="113"/>
      <c r="V464" s="113"/>
      <c r="W464" s="113"/>
      <c r="X464" s="113"/>
      <c r="Y464" s="113"/>
      <c r="Z464" s="113"/>
      <c r="AA464" s="113"/>
      <c r="AB464" s="113"/>
      <c r="AC464" s="113"/>
      <c r="AD464" s="113"/>
      <c r="AE464" s="113"/>
      <c r="AF464" s="113"/>
      <c r="AG464" s="113"/>
      <c r="AH464" s="113"/>
      <c r="AI464" s="113"/>
      <c r="AJ464" s="113"/>
      <c r="AK464" s="113"/>
      <c r="AL464" s="113"/>
    </row>
    <row r="465" spans="1:38" s="115" customFormat="1" ht="12" outlineLevel="1" x14ac:dyDescent="0.2">
      <c r="A465" s="123"/>
      <c r="B465" s="357"/>
      <c r="C465" s="883" t="s">
        <v>157</v>
      </c>
      <c r="D465" s="1641" t="str">
        <f>IF('WK2 - Notional General Income'!D465="","",'WK2 - Notional General Income'!D465)</f>
        <v/>
      </c>
      <c r="E465" s="896"/>
      <c r="F465" s="897"/>
      <c r="G465" s="896"/>
      <c r="H465" s="898" t="str">
        <f t="shared" si="59"/>
        <v>.</v>
      </c>
      <c r="I465" s="896"/>
      <c r="J465" s="896"/>
      <c r="K465" s="899"/>
      <c r="L465" s="899"/>
      <c r="M465" s="900" t="str">
        <f t="shared" si="60"/>
        <v>.</v>
      </c>
      <c r="N465" s="372"/>
      <c r="O465" s="113"/>
      <c r="P465" s="113"/>
      <c r="Q465" s="113"/>
      <c r="R465" s="113"/>
      <c r="S465" s="113"/>
      <c r="T465" s="113"/>
      <c r="U465" s="113"/>
      <c r="V465" s="113"/>
      <c r="W465" s="113"/>
      <c r="X465" s="113"/>
      <c r="Y465" s="113"/>
      <c r="Z465" s="113"/>
      <c r="AA465" s="113"/>
      <c r="AB465" s="113"/>
      <c r="AC465" s="113"/>
      <c r="AD465" s="113"/>
      <c r="AE465" s="113"/>
      <c r="AF465" s="113"/>
      <c r="AG465" s="113"/>
      <c r="AH465" s="113"/>
      <c r="AI465" s="113"/>
      <c r="AJ465" s="113"/>
      <c r="AK465" s="113"/>
      <c r="AL465" s="113"/>
    </row>
    <row r="466" spans="1:38" s="115" customFormat="1" ht="12" outlineLevel="1" x14ac:dyDescent="0.2">
      <c r="A466" s="123"/>
      <c r="B466" s="357"/>
      <c r="C466" s="883" t="s">
        <v>157</v>
      </c>
      <c r="D466" s="1641" t="str">
        <f>IF('WK2 - Notional General Income'!D466="","",'WK2 - Notional General Income'!D466)</f>
        <v/>
      </c>
      <c r="E466" s="896"/>
      <c r="F466" s="897"/>
      <c r="G466" s="896"/>
      <c r="H466" s="898" t="str">
        <f t="shared" si="59"/>
        <v>.</v>
      </c>
      <c r="I466" s="896"/>
      <c r="J466" s="896"/>
      <c r="K466" s="899"/>
      <c r="L466" s="899"/>
      <c r="M466" s="900" t="str">
        <f t="shared" si="60"/>
        <v>.</v>
      </c>
      <c r="N466" s="372"/>
      <c r="O466" s="113"/>
      <c r="P466" s="113"/>
      <c r="Q466" s="113"/>
      <c r="R466" s="113"/>
      <c r="S466" s="113"/>
      <c r="T466" s="113"/>
      <c r="U466" s="113"/>
      <c r="V466" s="113"/>
      <c r="W466" s="113"/>
      <c r="X466" s="113"/>
      <c r="Y466" s="113"/>
      <c r="Z466" s="113"/>
      <c r="AA466" s="113"/>
      <c r="AB466" s="113"/>
      <c r="AC466" s="113"/>
      <c r="AD466" s="113"/>
      <c r="AE466" s="113"/>
      <c r="AF466" s="113"/>
      <c r="AG466" s="113"/>
      <c r="AH466" s="113"/>
      <c r="AI466" s="113"/>
      <c r="AJ466" s="113"/>
      <c r="AK466" s="113"/>
      <c r="AL466" s="113"/>
    </row>
    <row r="467" spans="1:38" s="115" customFormat="1" ht="12" outlineLevel="1" x14ac:dyDescent="0.2">
      <c r="A467" s="123"/>
      <c r="B467" s="357"/>
      <c r="C467" s="883" t="s">
        <v>157</v>
      </c>
      <c r="D467" s="1641" t="str">
        <f>IF('WK2 - Notional General Income'!D467="","",'WK2 - Notional General Income'!D467)</f>
        <v/>
      </c>
      <c r="E467" s="896"/>
      <c r="F467" s="897"/>
      <c r="G467" s="896"/>
      <c r="H467" s="898" t="str">
        <f t="shared" si="59"/>
        <v>.</v>
      </c>
      <c r="I467" s="896"/>
      <c r="J467" s="896"/>
      <c r="K467" s="899"/>
      <c r="L467" s="899"/>
      <c r="M467" s="900" t="str">
        <f t="shared" si="60"/>
        <v>.</v>
      </c>
      <c r="N467" s="372"/>
      <c r="O467" s="113"/>
      <c r="P467" s="113"/>
      <c r="Q467" s="113"/>
      <c r="R467" s="113"/>
      <c r="S467" s="113"/>
      <c r="T467" s="113"/>
      <c r="U467" s="113"/>
      <c r="V467" s="113"/>
      <c r="W467" s="113"/>
      <c r="X467" s="113"/>
      <c r="Y467" s="113"/>
      <c r="Z467" s="113"/>
      <c r="AA467" s="113"/>
      <c r="AB467" s="113"/>
      <c r="AC467" s="113"/>
      <c r="AD467" s="113"/>
      <c r="AE467" s="113"/>
      <c r="AF467" s="113"/>
      <c r="AG467" s="113"/>
      <c r="AH467" s="113"/>
      <c r="AI467" s="113"/>
      <c r="AJ467" s="113"/>
      <c r="AK467" s="113"/>
      <c r="AL467" s="113"/>
    </row>
    <row r="468" spans="1:38" s="115" customFormat="1" ht="12" outlineLevel="1" x14ac:dyDescent="0.2">
      <c r="A468" s="123"/>
      <c r="B468" s="357"/>
      <c r="C468" s="883" t="s">
        <v>157</v>
      </c>
      <c r="D468" s="1641" t="str">
        <f>IF('WK2 - Notional General Income'!D468="","",'WK2 - Notional General Income'!D468)</f>
        <v/>
      </c>
      <c r="E468" s="896"/>
      <c r="F468" s="897"/>
      <c r="G468" s="896"/>
      <c r="H468" s="898" t="str">
        <f t="shared" si="59"/>
        <v>.</v>
      </c>
      <c r="I468" s="896"/>
      <c r="J468" s="896"/>
      <c r="K468" s="899"/>
      <c r="L468" s="899"/>
      <c r="M468" s="900" t="str">
        <f t="shared" si="60"/>
        <v>.</v>
      </c>
      <c r="N468" s="372"/>
      <c r="O468" s="113"/>
      <c r="P468" s="113"/>
      <c r="Q468" s="113"/>
      <c r="R468" s="113"/>
      <c r="S468" s="113"/>
      <c r="T468" s="113"/>
      <c r="U468" s="113"/>
      <c r="V468" s="113"/>
      <c r="W468" s="113"/>
      <c r="X468" s="113"/>
      <c r="Y468" s="113"/>
      <c r="Z468" s="113"/>
      <c r="AA468" s="113"/>
      <c r="AB468" s="113"/>
      <c r="AC468" s="113"/>
      <c r="AD468" s="113"/>
      <c r="AE468" s="113"/>
      <c r="AF468" s="113"/>
      <c r="AG468" s="113"/>
      <c r="AH468" s="113"/>
      <c r="AI468" s="113"/>
      <c r="AJ468" s="113"/>
      <c r="AK468" s="113"/>
      <c r="AL468" s="113"/>
    </row>
    <row r="469" spans="1:38" s="115" customFormat="1" ht="12" x14ac:dyDescent="0.2">
      <c r="A469" s="123"/>
      <c r="B469" s="357"/>
      <c r="C469" s="883" t="s">
        <v>159</v>
      </c>
      <c r="D469" s="1641" t="str">
        <f>IF('WK2 - Notional General Income'!D469="","",'WK2 - Notional General Income'!D469)</f>
        <v/>
      </c>
      <c r="E469" s="896"/>
      <c r="F469" s="897"/>
      <c r="G469" s="896"/>
      <c r="H469" s="898" t="str">
        <f t="shared" si="59"/>
        <v>.</v>
      </c>
      <c r="I469" s="896"/>
      <c r="J469" s="896"/>
      <c r="K469" s="899"/>
      <c r="L469" s="899"/>
      <c r="M469" s="900" t="str">
        <f t="shared" si="60"/>
        <v>.</v>
      </c>
      <c r="N469" s="372"/>
      <c r="O469" s="113"/>
      <c r="P469" s="113"/>
      <c r="Q469" s="113"/>
      <c r="R469" s="113"/>
      <c r="S469" s="113"/>
      <c r="T469" s="113"/>
      <c r="U469" s="113"/>
      <c r="V469" s="113"/>
      <c r="W469" s="113"/>
      <c r="X469" s="113"/>
      <c r="Y469" s="113"/>
      <c r="Z469" s="113"/>
      <c r="AA469" s="113"/>
      <c r="AB469" s="113"/>
      <c r="AC469" s="113"/>
      <c r="AD469" s="113"/>
      <c r="AE469" s="113"/>
      <c r="AF469" s="113"/>
      <c r="AG469" s="113"/>
      <c r="AH469" s="113"/>
      <c r="AI469" s="113"/>
      <c r="AJ469" s="113"/>
      <c r="AK469" s="113"/>
      <c r="AL469" s="113"/>
    </row>
    <row r="470" spans="1:38" s="115" customFormat="1" ht="12" outlineLevel="1" x14ac:dyDescent="0.2">
      <c r="A470" s="123"/>
      <c r="B470" s="357"/>
      <c r="C470" s="883" t="s">
        <v>159</v>
      </c>
      <c r="D470" s="1641" t="str">
        <f>IF('WK2 - Notional General Income'!D470="","",'WK2 - Notional General Income'!D470)</f>
        <v/>
      </c>
      <c r="E470" s="896"/>
      <c r="F470" s="897"/>
      <c r="G470" s="896"/>
      <c r="H470" s="898" t="str">
        <f t="shared" si="59"/>
        <v>.</v>
      </c>
      <c r="I470" s="896"/>
      <c r="J470" s="896"/>
      <c r="K470" s="899"/>
      <c r="L470" s="899"/>
      <c r="M470" s="900" t="str">
        <f t="shared" si="60"/>
        <v>.</v>
      </c>
      <c r="N470" s="372"/>
      <c r="O470" s="113"/>
      <c r="P470" s="113"/>
      <c r="Q470" s="113"/>
      <c r="R470" s="113"/>
      <c r="S470" s="113"/>
      <c r="T470" s="113"/>
      <c r="U470" s="113"/>
      <c r="V470" s="113"/>
      <c r="W470" s="113"/>
      <c r="X470" s="113"/>
      <c r="Y470" s="113"/>
      <c r="Z470" s="113"/>
      <c r="AA470" s="113"/>
      <c r="AB470" s="113"/>
      <c r="AC470" s="113"/>
      <c r="AD470" s="113"/>
      <c r="AE470" s="113"/>
      <c r="AF470" s="113"/>
      <c r="AG470" s="113"/>
      <c r="AH470" s="113"/>
      <c r="AI470" s="113"/>
      <c r="AJ470" s="113"/>
      <c r="AK470" s="113"/>
      <c r="AL470" s="113"/>
    </row>
    <row r="471" spans="1:38" s="115" customFormat="1" ht="12" outlineLevel="1" x14ac:dyDescent="0.2">
      <c r="A471" s="123"/>
      <c r="B471" s="357"/>
      <c r="C471" s="883" t="s">
        <v>159</v>
      </c>
      <c r="D471" s="1641" t="str">
        <f>IF('WK2 - Notional General Income'!D471="","",'WK2 - Notional General Income'!D471)</f>
        <v/>
      </c>
      <c r="E471" s="896"/>
      <c r="F471" s="897"/>
      <c r="G471" s="896"/>
      <c r="H471" s="898" t="str">
        <f t="shared" si="59"/>
        <v>.</v>
      </c>
      <c r="I471" s="896"/>
      <c r="J471" s="896"/>
      <c r="K471" s="899"/>
      <c r="L471" s="899"/>
      <c r="M471" s="900" t="str">
        <f t="shared" si="60"/>
        <v>.</v>
      </c>
      <c r="N471" s="372"/>
      <c r="O471" s="113"/>
      <c r="P471" s="113"/>
      <c r="Q471" s="113"/>
      <c r="R471" s="113"/>
      <c r="S471" s="113"/>
      <c r="T471" s="113"/>
      <c r="U471" s="113"/>
      <c r="V471" s="113"/>
      <c r="W471" s="113"/>
      <c r="X471" s="113"/>
      <c r="Y471" s="113"/>
      <c r="Z471" s="113"/>
      <c r="AA471" s="113"/>
      <c r="AB471" s="113"/>
      <c r="AC471" s="113"/>
      <c r="AD471" s="113"/>
      <c r="AE471" s="113"/>
      <c r="AF471" s="113"/>
      <c r="AG471" s="113"/>
      <c r="AH471" s="113"/>
      <c r="AI471" s="113"/>
      <c r="AJ471" s="113"/>
      <c r="AK471" s="113"/>
      <c r="AL471" s="113"/>
    </row>
    <row r="472" spans="1:38" s="115" customFormat="1" ht="12" outlineLevel="1" x14ac:dyDescent="0.2">
      <c r="A472" s="123"/>
      <c r="B472" s="357"/>
      <c r="C472" s="883" t="s">
        <v>159</v>
      </c>
      <c r="D472" s="1641" t="str">
        <f>IF('WK2 - Notional General Income'!D472="","",'WK2 - Notional General Income'!D472)</f>
        <v/>
      </c>
      <c r="E472" s="896"/>
      <c r="F472" s="897"/>
      <c r="G472" s="896"/>
      <c r="H472" s="898" t="str">
        <f t="shared" si="59"/>
        <v>.</v>
      </c>
      <c r="I472" s="896"/>
      <c r="J472" s="896"/>
      <c r="K472" s="899"/>
      <c r="L472" s="899"/>
      <c r="M472" s="900" t="str">
        <f t="shared" si="60"/>
        <v>.</v>
      </c>
      <c r="N472" s="372"/>
      <c r="O472" s="113"/>
      <c r="P472" s="113"/>
      <c r="Q472" s="113"/>
      <c r="R472" s="113"/>
      <c r="S472" s="113"/>
      <c r="T472" s="113"/>
      <c r="U472" s="113"/>
      <c r="V472" s="113"/>
      <c r="W472" s="113"/>
      <c r="X472" s="113"/>
      <c r="Y472" s="113"/>
      <c r="Z472" s="113"/>
      <c r="AA472" s="113"/>
      <c r="AB472" s="113"/>
      <c r="AC472" s="113"/>
      <c r="AD472" s="113"/>
      <c r="AE472" s="113"/>
      <c r="AF472" s="113"/>
      <c r="AG472" s="113"/>
      <c r="AH472" s="113"/>
      <c r="AI472" s="113"/>
      <c r="AJ472" s="113"/>
      <c r="AK472" s="113"/>
      <c r="AL472" s="113"/>
    </row>
    <row r="473" spans="1:38" s="115" customFormat="1" ht="12" outlineLevel="1" x14ac:dyDescent="0.2">
      <c r="A473" s="123"/>
      <c r="B473" s="357"/>
      <c r="C473" s="883" t="s">
        <v>159</v>
      </c>
      <c r="D473" s="1641" t="str">
        <f>IF('WK2 - Notional General Income'!D473="","",'WK2 - Notional General Income'!D473)</f>
        <v/>
      </c>
      <c r="E473" s="896"/>
      <c r="F473" s="897"/>
      <c r="G473" s="896"/>
      <c r="H473" s="898" t="str">
        <f t="shared" si="59"/>
        <v>.</v>
      </c>
      <c r="I473" s="896"/>
      <c r="J473" s="896"/>
      <c r="K473" s="899"/>
      <c r="L473" s="899"/>
      <c r="M473" s="900" t="str">
        <f t="shared" si="60"/>
        <v>.</v>
      </c>
      <c r="N473" s="372"/>
      <c r="O473" s="113"/>
      <c r="P473" s="113"/>
      <c r="Q473" s="113"/>
      <c r="R473" s="113"/>
      <c r="S473" s="113"/>
      <c r="T473" s="113"/>
      <c r="U473" s="113"/>
      <c r="V473" s="113"/>
      <c r="W473" s="113"/>
      <c r="X473" s="113"/>
      <c r="Y473" s="113"/>
      <c r="Z473" s="113"/>
      <c r="AA473" s="113"/>
      <c r="AB473" s="113"/>
      <c r="AC473" s="113"/>
      <c r="AD473" s="113"/>
      <c r="AE473" s="113"/>
      <c r="AF473" s="113"/>
      <c r="AG473" s="113"/>
      <c r="AH473" s="113"/>
      <c r="AI473" s="113"/>
      <c r="AJ473" s="113"/>
      <c r="AK473" s="113"/>
      <c r="AL473" s="113"/>
    </row>
    <row r="474" spans="1:38" s="115" customFormat="1" ht="12" outlineLevel="1" x14ac:dyDescent="0.2">
      <c r="A474" s="123"/>
      <c r="B474" s="357"/>
      <c r="C474" s="883" t="s">
        <v>159</v>
      </c>
      <c r="D474" s="1641" t="str">
        <f>IF('WK2 - Notional General Income'!D474="","",'WK2 - Notional General Income'!D474)</f>
        <v/>
      </c>
      <c r="E474" s="896"/>
      <c r="F474" s="897"/>
      <c r="G474" s="896"/>
      <c r="H474" s="898" t="str">
        <f t="shared" si="59"/>
        <v>.</v>
      </c>
      <c r="I474" s="896"/>
      <c r="J474" s="896"/>
      <c r="K474" s="899"/>
      <c r="L474" s="899"/>
      <c r="M474" s="900" t="str">
        <f t="shared" si="60"/>
        <v>.</v>
      </c>
      <c r="N474" s="372"/>
      <c r="O474" s="113"/>
      <c r="P474" s="113"/>
      <c r="Q474" s="113"/>
      <c r="R474" s="113"/>
      <c r="S474" s="113"/>
      <c r="T474" s="113"/>
      <c r="U474" s="113"/>
      <c r="V474" s="113"/>
      <c r="W474" s="113"/>
      <c r="X474" s="113"/>
      <c r="Y474" s="113"/>
      <c r="Z474" s="113"/>
      <c r="AA474" s="113"/>
      <c r="AB474" s="113"/>
      <c r="AC474" s="113"/>
      <c r="AD474" s="113"/>
      <c r="AE474" s="113"/>
      <c r="AF474" s="113"/>
      <c r="AG474" s="113"/>
      <c r="AH474" s="113"/>
      <c r="AI474" s="113"/>
      <c r="AJ474" s="113"/>
      <c r="AK474" s="113"/>
      <c r="AL474" s="113"/>
    </row>
    <row r="475" spans="1:38" s="115" customFormat="1" ht="12" outlineLevel="1" x14ac:dyDescent="0.2">
      <c r="A475" s="123"/>
      <c r="B475" s="357"/>
      <c r="C475" s="883" t="s">
        <v>159</v>
      </c>
      <c r="D475" s="1641" t="str">
        <f>IF('WK2 - Notional General Income'!D475="","",'WK2 - Notional General Income'!D475)</f>
        <v/>
      </c>
      <c r="E475" s="896"/>
      <c r="F475" s="897"/>
      <c r="G475" s="896"/>
      <c r="H475" s="898" t="str">
        <f t="shared" si="59"/>
        <v>.</v>
      </c>
      <c r="I475" s="896"/>
      <c r="J475" s="896"/>
      <c r="K475" s="899"/>
      <c r="L475" s="899"/>
      <c r="M475" s="900" t="str">
        <f t="shared" si="60"/>
        <v>.</v>
      </c>
      <c r="N475" s="372"/>
      <c r="O475" s="113"/>
      <c r="P475" s="113"/>
      <c r="Q475" s="113"/>
      <c r="R475" s="113"/>
      <c r="S475" s="113"/>
      <c r="T475" s="113"/>
      <c r="U475" s="113"/>
      <c r="V475" s="113"/>
      <c r="W475" s="113"/>
      <c r="X475" s="113"/>
      <c r="Y475" s="113"/>
      <c r="Z475" s="113"/>
      <c r="AA475" s="113"/>
      <c r="AB475" s="113"/>
      <c r="AC475" s="113"/>
      <c r="AD475" s="113"/>
      <c r="AE475" s="113"/>
      <c r="AF475" s="113"/>
      <c r="AG475" s="113"/>
      <c r="AH475" s="113"/>
      <c r="AI475" s="113"/>
      <c r="AJ475" s="113"/>
      <c r="AK475" s="113"/>
      <c r="AL475" s="113"/>
    </row>
    <row r="476" spans="1:38" s="115" customFormat="1" ht="12" outlineLevel="1" x14ac:dyDescent="0.2">
      <c r="A476" s="123"/>
      <c r="B476" s="357"/>
      <c r="C476" s="883" t="s">
        <v>159</v>
      </c>
      <c r="D476" s="1641" t="str">
        <f>IF('WK2 - Notional General Income'!D476="","",'WK2 - Notional General Income'!D476)</f>
        <v/>
      </c>
      <c r="E476" s="896"/>
      <c r="F476" s="897"/>
      <c r="G476" s="896"/>
      <c r="H476" s="898" t="str">
        <f t="shared" si="59"/>
        <v>.</v>
      </c>
      <c r="I476" s="896"/>
      <c r="J476" s="896"/>
      <c r="K476" s="899"/>
      <c r="L476" s="899"/>
      <c r="M476" s="900" t="str">
        <f t="shared" si="60"/>
        <v>.</v>
      </c>
      <c r="N476" s="372"/>
      <c r="O476" s="113"/>
      <c r="P476" s="113"/>
      <c r="Q476" s="113"/>
      <c r="R476" s="113"/>
      <c r="S476" s="113"/>
      <c r="T476" s="113"/>
      <c r="U476" s="113"/>
      <c r="V476" s="113"/>
      <c r="W476" s="113"/>
      <c r="X476" s="113"/>
      <c r="Y476" s="113"/>
      <c r="Z476" s="113"/>
      <c r="AA476" s="113"/>
      <c r="AB476" s="113"/>
      <c r="AC476" s="113"/>
      <c r="AD476" s="113"/>
      <c r="AE476" s="113"/>
      <c r="AF476" s="113"/>
      <c r="AG476" s="113"/>
      <c r="AH476" s="113"/>
      <c r="AI476" s="113"/>
      <c r="AJ476" s="113"/>
      <c r="AK476" s="113"/>
      <c r="AL476" s="113"/>
    </row>
    <row r="477" spans="1:38" s="115" customFormat="1" ht="12" outlineLevel="1" x14ac:dyDescent="0.2">
      <c r="A477" s="123"/>
      <c r="B477" s="357"/>
      <c r="C477" s="883" t="s">
        <v>159</v>
      </c>
      <c r="D477" s="1641" t="str">
        <f>IF('WK2 - Notional General Income'!D477="","",'WK2 - Notional General Income'!D477)</f>
        <v/>
      </c>
      <c r="E477" s="896"/>
      <c r="F477" s="897"/>
      <c r="G477" s="896"/>
      <c r="H477" s="898" t="str">
        <f t="shared" si="59"/>
        <v>.</v>
      </c>
      <c r="I477" s="896"/>
      <c r="J477" s="896"/>
      <c r="K477" s="899"/>
      <c r="L477" s="899"/>
      <c r="M477" s="900" t="str">
        <f t="shared" si="60"/>
        <v>.</v>
      </c>
      <c r="N477" s="372"/>
      <c r="O477" s="113"/>
      <c r="P477" s="113"/>
      <c r="Q477" s="113"/>
      <c r="R477" s="113"/>
      <c r="S477" s="113"/>
      <c r="T477" s="113"/>
      <c r="U477" s="113"/>
      <c r="V477" s="113"/>
      <c r="W477" s="113"/>
      <c r="X477" s="113"/>
      <c r="Y477" s="113"/>
      <c r="Z477" s="113"/>
      <c r="AA477" s="113"/>
      <c r="AB477" s="113"/>
      <c r="AC477" s="113"/>
      <c r="AD477" s="113"/>
      <c r="AE477" s="113"/>
      <c r="AF477" s="113"/>
      <c r="AG477" s="113"/>
      <c r="AH477" s="113"/>
      <c r="AI477" s="113"/>
      <c r="AJ477" s="113"/>
      <c r="AK477" s="113"/>
      <c r="AL477" s="113"/>
    </row>
    <row r="478" spans="1:38" s="115" customFormat="1" ht="12" outlineLevel="1" x14ac:dyDescent="0.2">
      <c r="A478" s="123"/>
      <c r="B478" s="357"/>
      <c r="C478" s="883" t="s">
        <v>159</v>
      </c>
      <c r="D478" s="1641" t="str">
        <f>IF('WK2 - Notional General Income'!D478="","",'WK2 - Notional General Income'!D478)</f>
        <v/>
      </c>
      <c r="E478" s="896"/>
      <c r="F478" s="897"/>
      <c r="G478" s="896"/>
      <c r="H478" s="898" t="str">
        <f t="shared" si="59"/>
        <v>.</v>
      </c>
      <c r="I478" s="896"/>
      <c r="J478" s="896"/>
      <c r="K478" s="899"/>
      <c r="L478" s="899"/>
      <c r="M478" s="900" t="str">
        <f t="shared" si="60"/>
        <v>.</v>
      </c>
      <c r="N478" s="372"/>
      <c r="O478" s="113"/>
      <c r="P478" s="113"/>
      <c r="Q478" s="113"/>
      <c r="R478" s="113"/>
      <c r="S478" s="113"/>
      <c r="T478" s="113"/>
      <c r="U478" s="113"/>
      <c r="V478" s="113"/>
      <c r="W478" s="113"/>
      <c r="X478" s="113"/>
      <c r="Y478" s="113"/>
      <c r="Z478" s="113"/>
      <c r="AA478" s="113"/>
      <c r="AB478" s="113"/>
      <c r="AC478" s="113"/>
      <c r="AD478" s="113"/>
      <c r="AE478" s="113"/>
      <c r="AF478" s="113"/>
      <c r="AG478" s="113"/>
      <c r="AH478" s="113"/>
      <c r="AI478" s="113"/>
      <c r="AJ478" s="113"/>
      <c r="AK478" s="113"/>
      <c r="AL478" s="113"/>
    </row>
    <row r="479" spans="1:38" s="115" customFormat="1" ht="12" outlineLevel="1" x14ac:dyDescent="0.2">
      <c r="A479" s="123"/>
      <c r="B479" s="357"/>
      <c r="C479" s="883" t="s">
        <v>159</v>
      </c>
      <c r="D479" s="1641" t="str">
        <f>IF('WK2 - Notional General Income'!D479="","",'WK2 - Notional General Income'!D479)</f>
        <v/>
      </c>
      <c r="E479" s="896"/>
      <c r="F479" s="897"/>
      <c r="G479" s="896"/>
      <c r="H479" s="898" t="str">
        <f t="shared" si="59"/>
        <v>.</v>
      </c>
      <c r="I479" s="896"/>
      <c r="J479" s="896"/>
      <c r="K479" s="899"/>
      <c r="L479" s="899"/>
      <c r="M479" s="900" t="str">
        <f t="shared" si="60"/>
        <v>.</v>
      </c>
      <c r="N479" s="372"/>
      <c r="O479" s="113"/>
      <c r="P479" s="113"/>
      <c r="Q479" s="113"/>
      <c r="R479" s="113"/>
      <c r="S479" s="113"/>
      <c r="T479" s="113"/>
      <c r="U479" s="113"/>
      <c r="V479" s="113"/>
      <c r="W479" s="113"/>
      <c r="X479" s="113"/>
      <c r="Y479" s="113"/>
      <c r="Z479" s="113"/>
      <c r="AA479" s="113"/>
      <c r="AB479" s="113"/>
      <c r="AC479" s="113"/>
      <c r="AD479" s="113"/>
      <c r="AE479" s="113"/>
      <c r="AF479" s="113"/>
      <c r="AG479" s="113"/>
      <c r="AH479" s="113"/>
      <c r="AI479" s="113"/>
      <c r="AJ479" s="113"/>
      <c r="AK479" s="113"/>
      <c r="AL479" s="113"/>
    </row>
    <row r="480" spans="1:38" s="115" customFormat="1" ht="12" outlineLevel="1" x14ac:dyDescent="0.2">
      <c r="A480" s="123"/>
      <c r="B480" s="357"/>
      <c r="C480" s="883" t="s">
        <v>159</v>
      </c>
      <c r="D480" s="1641" t="str">
        <f>IF('WK2 - Notional General Income'!D480="","",'WK2 - Notional General Income'!D480)</f>
        <v/>
      </c>
      <c r="E480" s="896"/>
      <c r="F480" s="897"/>
      <c r="G480" s="896"/>
      <c r="H480" s="898" t="str">
        <f t="shared" si="59"/>
        <v>.</v>
      </c>
      <c r="I480" s="896"/>
      <c r="J480" s="896"/>
      <c r="K480" s="899"/>
      <c r="L480" s="899"/>
      <c r="M480" s="900" t="str">
        <f t="shared" si="60"/>
        <v>.</v>
      </c>
      <c r="N480" s="372"/>
      <c r="O480" s="113"/>
      <c r="P480" s="113"/>
      <c r="Q480" s="113"/>
      <c r="R480" s="113"/>
      <c r="S480" s="113"/>
      <c r="T480" s="113"/>
      <c r="U480" s="113"/>
      <c r="V480" s="113"/>
      <c r="W480" s="113"/>
      <c r="X480" s="113"/>
      <c r="Y480" s="113"/>
      <c r="Z480" s="113"/>
      <c r="AA480" s="113"/>
      <c r="AB480" s="113"/>
      <c r="AC480" s="113"/>
      <c r="AD480" s="113"/>
      <c r="AE480" s="113"/>
      <c r="AF480" s="113"/>
      <c r="AG480" s="113"/>
      <c r="AH480" s="113"/>
      <c r="AI480" s="113"/>
      <c r="AJ480" s="113"/>
      <c r="AK480" s="113"/>
      <c r="AL480" s="113"/>
    </row>
    <row r="481" spans="1:38" s="115" customFormat="1" ht="12" outlineLevel="1" x14ac:dyDescent="0.2">
      <c r="A481" s="123"/>
      <c r="B481" s="357"/>
      <c r="C481" s="883" t="s">
        <v>159</v>
      </c>
      <c r="D481" s="1641" t="str">
        <f>IF('WK2 - Notional General Income'!D481="","",'WK2 - Notional General Income'!D481)</f>
        <v/>
      </c>
      <c r="E481" s="896"/>
      <c r="F481" s="897"/>
      <c r="G481" s="896"/>
      <c r="H481" s="898" t="str">
        <f t="shared" si="59"/>
        <v>.</v>
      </c>
      <c r="I481" s="896"/>
      <c r="J481" s="896"/>
      <c r="K481" s="899"/>
      <c r="L481" s="899"/>
      <c r="M481" s="900" t="str">
        <f t="shared" si="60"/>
        <v>.</v>
      </c>
      <c r="N481" s="372"/>
      <c r="O481" s="113"/>
      <c r="P481" s="113"/>
      <c r="Q481" s="113"/>
      <c r="R481" s="113"/>
      <c r="S481" s="113"/>
      <c r="T481" s="113"/>
      <c r="U481" s="113"/>
      <c r="V481" s="113"/>
      <c r="W481" s="113"/>
      <c r="X481" s="113"/>
      <c r="Y481" s="113"/>
      <c r="Z481" s="113"/>
      <c r="AA481" s="113"/>
      <c r="AB481" s="113"/>
      <c r="AC481" s="113"/>
      <c r="AD481" s="113"/>
      <c r="AE481" s="113"/>
      <c r="AF481" s="113"/>
      <c r="AG481" s="113"/>
      <c r="AH481" s="113"/>
      <c r="AI481" s="113"/>
      <c r="AJ481" s="113"/>
      <c r="AK481" s="113"/>
      <c r="AL481" s="113"/>
    </row>
    <row r="482" spans="1:38" s="115" customFormat="1" ht="12" outlineLevel="1" x14ac:dyDescent="0.2">
      <c r="A482" s="123"/>
      <c r="B482" s="357"/>
      <c r="C482" s="883" t="s">
        <v>159</v>
      </c>
      <c r="D482" s="1641" t="str">
        <f>IF('WK2 - Notional General Income'!D482="","",'WK2 - Notional General Income'!D482)</f>
        <v/>
      </c>
      <c r="E482" s="896"/>
      <c r="F482" s="897"/>
      <c r="G482" s="896"/>
      <c r="H482" s="898" t="str">
        <f t="shared" si="59"/>
        <v>.</v>
      </c>
      <c r="I482" s="896"/>
      <c r="J482" s="896"/>
      <c r="K482" s="899"/>
      <c r="L482" s="899"/>
      <c r="M482" s="900" t="str">
        <f t="shared" si="60"/>
        <v>.</v>
      </c>
      <c r="N482" s="372"/>
      <c r="O482" s="113"/>
      <c r="P482" s="113"/>
      <c r="Q482" s="113"/>
      <c r="R482" s="113"/>
      <c r="S482" s="113"/>
      <c r="T482" s="113"/>
      <c r="U482" s="113"/>
      <c r="V482" s="113"/>
      <c r="W482" s="113"/>
      <c r="X482" s="113"/>
      <c r="Y482" s="113"/>
      <c r="Z482" s="113"/>
      <c r="AA482" s="113"/>
      <c r="AB482" s="113"/>
      <c r="AC482" s="113"/>
      <c r="AD482" s="113"/>
      <c r="AE482" s="113"/>
      <c r="AF482" s="113"/>
      <c r="AG482" s="113"/>
      <c r="AH482" s="113"/>
      <c r="AI482" s="113"/>
      <c r="AJ482" s="113"/>
      <c r="AK482" s="113"/>
      <c r="AL482" s="113"/>
    </row>
    <row r="483" spans="1:38" s="115" customFormat="1" ht="12" outlineLevel="1" x14ac:dyDescent="0.2">
      <c r="A483" s="123"/>
      <c r="B483" s="357"/>
      <c r="C483" s="883" t="s">
        <v>159</v>
      </c>
      <c r="D483" s="1641" t="str">
        <f>IF('WK2 - Notional General Income'!D483="","",'WK2 - Notional General Income'!D483)</f>
        <v/>
      </c>
      <c r="E483" s="896"/>
      <c r="F483" s="897"/>
      <c r="G483" s="896"/>
      <c r="H483" s="898" t="str">
        <f t="shared" si="59"/>
        <v>.</v>
      </c>
      <c r="I483" s="896"/>
      <c r="J483" s="896"/>
      <c r="K483" s="899"/>
      <c r="L483" s="899"/>
      <c r="M483" s="900" t="str">
        <f t="shared" si="60"/>
        <v>.</v>
      </c>
      <c r="N483" s="372"/>
      <c r="O483" s="113"/>
      <c r="P483" s="113"/>
      <c r="Q483" s="113"/>
      <c r="R483" s="113"/>
      <c r="S483" s="113"/>
      <c r="T483" s="113"/>
      <c r="U483" s="113"/>
      <c r="V483" s="113"/>
      <c r="W483" s="113"/>
      <c r="X483" s="113"/>
      <c r="Y483" s="113"/>
      <c r="Z483" s="113"/>
      <c r="AA483" s="113"/>
      <c r="AB483" s="113"/>
      <c r="AC483" s="113"/>
      <c r="AD483" s="113"/>
      <c r="AE483" s="113"/>
      <c r="AF483" s="113"/>
      <c r="AG483" s="113"/>
      <c r="AH483" s="113"/>
      <c r="AI483" s="113"/>
      <c r="AJ483" s="113"/>
      <c r="AK483" s="113"/>
      <c r="AL483" s="113"/>
    </row>
    <row r="484" spans="1:38" s="115" customFormat="1" ht="12" outlineLevel="1" x14ac:dyDescent="0.2">
      <c r="A484" s="123"/>
      <c r="B484" s="357"/>
      <c r="C484" s="883" t="s">
        <v>159</v>
      </c>
      <c r="D484" s="1641" t="str">
        <f>IF('WK2 - Notional General Income'!D484="","",'WK2 - Notional General Income'!D484)</f>
        <v/>
      </c>
      <c r="E484" s="896"/>
      <c r="F484" s="897"/>
      <c r="G484" s="896"/>
      <c r="H484" s="898" t="str">
        <f t="shared" si="59"/>
        <v>.</v>
      </c>
      <c r="I484" s="896"/>
      <c r="J484" s="896"/>
      <c r="K484" s="899"/>
      <c r="L484" s="899"/>
      <c r="M484" s="900" t="str">
        <f t="shared" si="60"/>
        <v>.</v>
      </c>
      <c r="N484" s="372"/>
      <c r="O484" s="113"/>
      <c r="P484" s="113"/>
      <c r="Q484" s="113"/>
      <c r="R484" s="113"/>
      <c r="S484" s="113"/>
      <c r="T484" s="113"/>
      <c r="U484" s="113"/>
      <c r="V484" s="113"/>
      <c r="W484" s="113"/>
      <c r="X484" s="113"/>
      <c r="Y484" s="113"/>
      <c r="Z484" s="113"/>
      <c r="AA484" s="113"/>
      <c r="AB484" s="113"/>
      <c r="AC484" s="113"/>
      <c r="AD484" s="113"/>
      <c r="AE484" s="113"/>
      <c r="AF484" s="113"/>
      <c r="AG484" s="113"/>
      <c r="AH484" s="113"/>
      <c r="AI484" s="113"/>
      <c r="AJ484" s="113"/>
      <c r="AK484" s="113"/>
      <c r="AL484" s="113"/>
    </row>
    <row r="485" spans="1:38" s="115" customFormat="1" ht="12" outlineLevel="1" x14ac:dyDescent="0.2">
      <c r="A485" s="123"/>
      <c r="B485" s="357"/>
      <c r="C485" s="883" t="s">
        <v>159</v>
      </c>
      <c r="D485" s="1641" t="str">
        <f>IF('WK2 - Notional General Income'!D485="","",'WK2 - Notional General Income'!D485)</f>
        <v/>
      </c>
      <c r="E485" s="896"/>
      <c r="F485" s="897"/>
      <c r="G485" s="896"/>
      <c r="H485" s="898" t="str">
        <f t="shared" si="59"/>
        <v>.</v>
      </c>
      <c r="I485" s="896"/>
      <c r="J485" s="896"/>
      <c r="K485" s="899"/>
      <c r="L485" s="899"/>
      <c r="M485" s="900" t="str">
        <f t="shared" si="60"/>
        <v>.</v>
      </c>
      <c r="N485" s="372"/>
      <c r="O485" s="113"/>
      <c r="P485" s="113"/>
      <c r="Q485" s="113"/>
      <c r="R485" s="113"/>
      <c r="S485" s="113"/>
      <c r="T485" s="113"/>
      <c r="U485" s="113"/>
      <c r="V485" s="113"/>
      <c r="W485" s="113"/>
      <c r="X485" s="113"/>
      <c r="Y485" s="113"/>
      <c r="Z485" s="113"/>
      <c r="AA485" s="113"/>
      <c r="AB485" s="113"/>
      <c r="AC485" s="113"/>
      <c r="AD485" s="113"/>
      <c r="AE485" s="113"/>
      <c r="AF485" s="113"/>
      <c r="AG485" s="113"/>
      <c r="AH485" s="113"/>
      <c r="AI485" s="113"/>
      <c r="AJ485" s="113"/>
      <c r="AK485" s="113"/>
      <c r="AL485" s="113"/>
    </row>
    <row r="486" spans="1:38" s="115" customFormat="1" ht="12" outlineLevel="1" x14ac:dyDescent="0.2">
      <c r="A486" s="123"/>
      <c r="B486" s="357"/>
      <c r="C486" s="883" t="s">
        <v>159</v>
      </c>
      <c r="D486" s="1641" t="str">
        <f>IF('WK2 - Notional General Income'!D486="","",'WK2 - Notional General Income'!D486)</f>
        <v/>
      </c>
      <c r="E486" s="896"/>
      <c r="F486" s="897"/>
      <c r="G486" s="896"/>
      <c r="H486" s="898" t="str">
        <f t="shared" si="59"/>
        <v>.</v>
      </c>
      <c r="I486" s="896"/>
      <c r="J486" s="896"/>
      <c r="K486" s="899"/>
      <c r="L486" s="899"/>
      <c r="M486" s="900" t="str">
        <f t="shared" si="60"/>
        <v>.</v>
      </c>
      <c r="N486" s="372"/>
      <c r="O486" s="113"/>
      <c r="P486" s="113"/>
      <c r="Q486" s="113"/>
      <c r="R486" s="113"/>
      <c r="S486" s="113"/>
      <c r="T486" s="113"/>
      <c r="U486" s="113"/>
      <c r="V486" s="113"/>
      <c r="W486" s="113"/>
      <c r="X486" s="113"/>
      <c r="Y486" s="113"/>
      <c r="Z486" s="113"/>
      <c r="AA486" s="113"/>
      <c r="AB486" s="113"/>
      <c r="AC486" s="113"/>
      <c r="AD486" s="113"/>
      <c r="AE486" s="113"/>
      <c r="AF486" s="113"/>
      <c r="AG486" s="113"/>
      <c r="AH486" s="113"/>
      <c r="AI486" s="113"/>
      <c r="AJ486" s="113"/>
      <c r="AK486" s="113"/>
      <c r="AL486" s="113"/>
    </row>
    <row r="487" spans="1:38" s="115" customFormat="1" ht="12" outlineLevel="1" x14ac:dyDescent="0.2">
      <c r="A487" s="123"/>
      <c r="B487" s="357"/>
      <c r="C487" s="883" t="s">
        <v>159</v>
      </c>
      <c r="D487" s="1641" t="str">
        <f>IF('WK2 - Notional General Income'!D487="","",'WK2 - Notional General Income'!D487)</f>
        <v/>
      </c>
      <c r="E487" s="896"/>
      <c r="F487" s="897"/>
      <c r="G487" s="896"/>
      <c r="H487" s="898" t="str">
        <f t="shared" si="59"/>
        <v>.</v>
      </c>
      <c r="I487" s="896"/>
      <c r="J487" s="896"/>
      <c r="K487" s="899"/>
      <c r="L487" s="899"/>
      <c r="M487" s="900" t="str">
        <f t="shared" si="60"/>
        <v>.</v>
      </c>
      <c r="N487" s="372"/>
      <c r="O487" s="113"/>
      <c r="P487" s="113"/>
      <c r="Q487" s="113"/>
      <c r="R487" s="113"/>
      <c r="S487" s="113"/>
      <c r="T487" s="113"/>
      <c r="U487" s="113"/>
      <c r="V487" s="113"/>
      <c r="W487" s="113"/>
      <c r="X487" s="113"/>
      <c r="Y487" s="113"/>
      <c r="Z487" s="113"/>
      <c r="AA487" s="113"/>
      <c r="AB487" s="113"/>
      <c r="AC487" s="113"/>
      <c r="AD487" s="113"/>
      <c r="AE487" s="113"/>
      <c r="AF487" s="113"/>
      <c r="AG487" s="113"/>
      <c r="AH487" s="113"/>
      <c r="AI487" s="113"/>
      <c r="AJ487" s="113"/>
      <c r="AK487" s="113"/>
      <c r="AL487" s="113"/>
    </row>
    <row r="488" spans="1:38" s="115" customFormat="1" ht="12" outlineLevel="1" x14ac:dyDescent="0.2">
      <c r="A488" s="123"/>
      <c r="B488" s="357"/>
      <c r="C488" s="883" t="s">
        <v>159</v>
      </c>
      <c r="D488" s="1641" t="str">
        <f>IF('WK2 - Notional General Income'!D488="","",'WK2 - Notional General Income'!D488)</f>
        <v/>
      </c>
      <c r="E488" s="896"/>
      <c r="F488" s="897"/>
      <c r="G488" s="896"/>
      <c r="H488" s="898" t="str">
        <f t="shared" si="59"/>
        <v>.</v>
      </c>
      <c r="I488" s="896"/>
      <c r="J488" s="896"/>
      <c r="K488" s="899"/>
      <c r="L488" s="899"/>
      <c r="M488" s="900" t="str">
        <f t="shared" si="60"/>
        <v>.</v>
      </c>
      <c r="N488" s="372"/>
      <c r="O488" s="113"/>
      <c r="P488" s="113"/>
      <c r="Q488" s="113"/>
      <c r="R488" s="113"/>
      <c r="S488" s="113"/>
      <c r="T488" s="113"/>
      <c r="U488" s="113"/>
      <c r="V488" s="113"/>
      <c r="W488" s="113"/>
      <c r="X488" s="113"/>
      <c r="Y488" s="113"/>
      <c r="Z488" s="113"/>
      <c r="AA488" s="113"/>
      <c r="AB488" s="113"/>
      <c r="AC488" s="113"/>
      <c r="AD488" s="113"/>
      <c r="AE488" s="113"/>
      <c r="AF488" s="113"/>
      <c r="AG488" s="113"/>
      <c r="AH488" s="113"/>
      <c r="AI488" s="113"/>
      <c r="AJ488" s="113"/>
      <c r="AK488" s="113"/>
      <c r="AL488" s="113"/>
    </row>
    <row r="489" spans="1:38" s="115" customFormat="1" ht="12" x14ac:dyDescent="0.2">
      <c r="A489" s="123"/>
      <c r="B489" s="357"/>
      <c r="C489" s="883" t="s">
        <v>156</v>
      </c>
      <c r="D489" s="1641" t="str">
        <f>IF('WK2 - Notional General Income'!D489="","",'WK2 - Notional General Income'!D489)</f>
        <v/>
      </c>
      <c r="E489" s="896"/>
      <c r="F489" s="897"/>
      <c r="G489" s="896"/>
      <c r="H489" s="898" t="str">
        <f t="shared" si="59"/>
        <v>.</v>
      </c>
      <c r="I489" s="896"/>
      <c r="J489" s="896"/>
      <c r="K489" s="899"/>
      <c r="L489" s="899"/>
      <c r="M489" s="900" t="str">
        <f t="shared" si="60"/>
        <v>.</v>
      </c>
      <c r="N489" s="372"/>
      <c r="O489" s="113"/>
      <c r="P489" s="113"/>
      <c r="Q489" s="113"/>
      <c r="R489" s="113"/>
      <c r="S489" s="113"/>
      <c r="T489" s="113"/>
      <c r="U489" s="113"/>
      <c r="V489" s="113"/>
      <c r="W489" s="113"/>
      <c r="X489" s="113"/>
      <c r="Y489" s="113"/>
      <c r="Z489" s="113"/>
      <c r="AA489" s="113"/>
      <c r="AB489" s="113"/>
      <c r="AC489" s="113"/>
      <c r="AD489" s="113"/>
      <c r="AE489" s="113"/>
      <c r="AF489" s="113"/>
      <c r="AG489" s="113"/>
      <c r="AH489" s="113"/>
      <c r="AI489" s="113"/>
      <c r="AJ489" s="113"/>
      <c r="AK489" s="113"/>
      <c r="AL489" s="113"/>
    </row>
    <row r="490" spans="1:38" s="115" customFormat="1" ht="12" outlineLevel="1" x14ac:dyDescent="0.2">
      <c r="A490" s="123"/>
      <c r="B490" s="357"/>
      <c r="C490" s="883" t="s">
        <v>156</v>
      </c>
      <c r="D490" s="1641" t="str">
        <f>IF('WK2 - Notional General Income'!D490="","",'WK2 - Notional General Income'!D490)</f>
        <v/>
      </c>
      <c r="E490" s="896"/>
      <c r="F490" s="897"/>
      <c r="G490" s="896"/>
      <c r="H490" s="898" t="str">
        <f t="shared" si="59"/>
        <v>.</v>
      </c>
      <c r="I490" s="896"/>
      <c r="J490" s="896"/>
      <c r="K490" s="899"/>
      <c r="L490" s="899"/>
      <c r="M490" s="900" t="str">
        <f t="shared" si="60"/>
        <v>.</v>
      </c>
      <c r="N490" s="372"/>
      <c r="O490" s="113"/>
      <c r="P490" s="113"/>
      <c r="Q490" s="113"/>
      <c r="R490" s="113"/>
      <c r="S490" s="113"/>
      <c r="T490" s="113"/>
      <c r="U490" s="113"/>
      <c r="V490" s="113"/>
      <c r="W490" s="113"/>
      <c r="X490" s="113"/>
      <c r="Y490" s="113"/>
      <c r="Z490" s="113"/>
      <c r="AA490" s="113"/>
      <c r="AB490" s="113"/>
      <c r="AC490" s="113"/>
      <c r="AD490" s="113"/>
      <c r="AE490" s="113"/>
      <c r="AF490" s="113"/>
      <c r="AG490" s="113"/>
      <c r="AH490" s="113"/>
      <c r="AI490" s="113"/>
      <c r="AJ490" s="113"/>
      <c r="AK490" s="113"/>
      <c r="AL490" s="113"/>
    </row>
    <row r="491" spans="1:38" s="115" customFormat="1" ht="12" outlineLevel="1" x14ac:dyDescent="0.2">
      <c r="A491" s="123"/>
      <c r="B491" s="357"/>
      <c r="C491" s="883" t="s">
        <v>156</v>
      </c>
      <c r="D491" s="1641" t="str">
        <f>IF('WK2 - Notional General Income'!D491="","",'WK2 - Notional General Income'!D491)</f>
        <v/>
      </c>
      <c r="E491" s="896"/>
      <c r="F491" s="897"/>
      <c r="G491" s="896"/>
      <c r="H491" s="898" t="str">
        <f t="shared" si="59"/>
        <v>.</v>
      </c>
      <c r="I491" s="896"/>
      <c r="J491" s="896"/>
      <c r="K491" s="899"/>
      <c r="L491" s="899"/>
      <c r="M491" s="900" t="str">
        <f t="shared" si="60"/>
        <v>.</v>
      </c>
      <c r="N491" s="372"/>
      <c r="O491" s="113"/>
      <c r="P491" s="113"/>
      <c r="Q491" s="113"/>
      <c r="R491" s="113"/>
      <c r="S491" s="113"/>
      <c r="T491" s="113"/>
      <c r="U491" s="113"/>
      <c r="V491" s="113"/>
      <c r="W491" s="113"/>
      <c r="X491" s="113"/>
      <c r="Y491" s="113"/>
      <c r="Z491" s="113"/>
      <c r="AA491" s="113"/>
      <c r="AB491" s="113"/>
      <c r="AC491" s="113"/>
      <c r="AD491" s="113"/>
      <c r="AE491" s="113"/>
      <c r="AF491" s="113"/>
      <c r="AG491" s="113"/>
      <c r="AH491" s="113"/>
      <c r="AI491" s="113"/>
      <c r="AJ491" s="113"/>
      <c r="AK491" s="113"/>
      <c r="AL491" s="113"/>
    </row>
    <row r="492" spans="1:38" s="115" customFormat="1" ht="12" outlineLevel="1" x14ac:dyDescent="0.2">
      <c r="A492" s="123"/>
      <c r="B492" s="357"/>
      <c r="C492" s="883" t="s">
        <v>156</v>
      </c>
      <c r="D492" s="1641" t="str">
        <f>IF('WK2 - Notional General Income'!D492="","",'WK2 - Notional General Income'!D492)</f>
        <v/>
      </c>
      <c r="E492" s="896"/>
      <c r="F492" s="897"/>
      <c r="G492" s="896"/>
      <c r="H492" s="898" t="str">
        <f t="shared" si="59"/>
        <v>.</v>
      </c>
      <c r="I492" s="896"/>
      <c r="J492" s="896"/>
      <c r="K492" s="899"/>
      <c r="L492" s="899"/>
      <c r="M492" s="900" t="str">
        <f t="shared" si="60"/>
        <v>.</v>
      </c>
      <c r="N492" s="372"/>
      <c r="O492" s="113"/>
      <c r="P492" s="113"/>
      <c r="Q492" s="113"/>
      <c r="R492" s="113"/>
      <c r="S492" s="113"/>
      <c r="T492" s="113"/>
      <c r="U492" s="113"/>
      <c r="V492" s="113"/>
      <c r="W492" s="113"/>
      <c r="X492" s="113"/>
      <c r="Y492" s="113"/>
      <c r="Z492" s="113"/>
      <c r="AA492" s="113"/>
      <c r="AB492" s="113"/>
      <c r="AC492" s="113"/>
      <c r="AD492" s="113"/>
      <c r="AE492" s="113"/>
      <c r="AF492" s="113"/>
      <c r="AG492" s="113"/>
      <c r="AH492" s="113"/>
      <c r="AI492" s="113"/>
      <c r="AJ492" s="113"/>
      <c r="AK492" s="113"/>
      <c r="AL492" s="113"/>
    </row>
    <row r="493" spans="1:38" s="115" customFormat="1" ht="12" outlineLevel="1" x14ac:dyDescent="0.2">
      <c r="A493" s="123"/>
      <c r="B493" s="357"/>
      <c r="C493" s="883" t="s">
        <v>156</v>
      </c>
      <c r="D493" s="1641" t="str">
        <f>IF('WK2 - Notional General Income'!D493="","",'WK2 - Notional General Income'!D493)</f>
        <v/>
      </c>
      <c r="E493" s="896"/>
      <c r="F493" s="897"/>
      <c r="G493" s="896"/>
      <c r="H493" s="898" t="str">
        <f t="shared" si="59"/>
        <v>.</v>
      </c>
      <c r="I493" s="896"/>
      <c r="J493" s="896"/>
      <c r="K493" s="899"/>
      <c r="L493" s="899"/>
      <c r="M493" s="900" t="str">
        <f t="shared" si="60"/>
        <v>.</v>
      </c>
      <c r="N493" s="372"/>
      <c r="O493" s="113"/>
      <c r="P493" s="113"/>
      <c r="Q493" s="113"/>
      <c r="R493" s="113"/>
      <c r="S493" s="113"/>
      <c r="T493" s="113"/>
      <c r="U493" s="113"/>
      <c r="V493" s="113"/>
      <c r="W493" s="113"/>
      <c r="X493" s="113"/>
      <c r="Y493" s="113"/>
      <c r="Z493" s="113"/>
      <c r="AA493" s="113"/>
      <c r="AB493" s="113"/>
      <c r="AC493" s="113"/>
      <c r="AD493" s="113"/>
      <c r="AE493" s="113"/>
      <c r="AF493" s="113"/>
      <c r="AG493" s="113"/>
      <c r="AH493" s="113"/>
      <c r="AI493" s="113"/>
      <c r="AJ493" s="113"/>
      <c r="AK493" s="113"/>
      <c r="AL493" s="113"/>
    </row>
    <row r="494" spans="1:38" s="115" customFormat="1" ht="12" outlineLevel="1" x14ac:dyDescent="0.2">
      <c r="A494" s="123"/>
      <c r="B494" s="357"/>
      <c r="C494" s="883" t="s">
        <v>156</v>
      </c>
      <c r="D494" s="1641" t="str">
        <f>IF('WK2 - Notional General Income'!D494="","",'WK2 - Notional General Income'!D494)</f>
        <v/>
      </c>
      <c r="E494" s="896"/>
      <c r="F494" s="897"/>
      <c r="G494" s="896"/>
      <c r="H494" s="898" t="str">
        <f t="shared" si="59"/>
        <v>.</v>
      </c>
      <c r="I494" s="896"/>
      <c r="J494" s="896"/>
      <c r="K494" s="899"/>
      <c r="L494" s="899"/>
      <c r="M494" s="900" t="str">
        <f t="shared" si="60"/>
        <v>.</v>
      </c>
      <c r="N494" s="372"/>
      <c r="O494" s="113"/>
      <c r="P494" s="113"/>
      <c r="Q494" s="113"/>
      <c r="R494" s="113"/>
      <c r="S494" s="113"/>
      <c r="T494" s="113"/>
      <c r="U494" s="113"/>
      <c r="V494" s="113"/>
      <c r="W494" s="113"/>
      <c r="X494" s="113"/>
      <c r="Y494" s="113"/>
      <c r="Z494" s="113"/>
      <c r="AA494" s="113"/>
      <c r="AB494" s="113"/>
      <c r="AC494" s="113"/>
      <c r="AD494" s="113"/>
      <c r="AE494" s="113"/>
      <c r="AF494" s="113"/>
      <c r="AG494" s="113"/>
      <c r="AH494" s="113"/>
      <c r="AI494" s="113"/>
      <c r="AJ494" s="113"/>
      <c r="AK494" s="113"/>
      <c r="AL494" s="113"/>
    </row>
    <row r="495" spans="1:38" s="115" customFormat="1" ht="12" outlineLevel="1" x14ac:dyDescent="0.2">
      <c r="A495" s="123"/>
      <c r="B495" s="357"/>
      <c r="C495" s="883" t="s">
        <v>156</v>
      </c>
      <c r="D495" s="1641" t="str">
        <f>IF('WK2 - Notional General Income'!D495="","",'WK2 - Notional General Income'!D495)</f>
        <v/>
      </c>
      <c r="E495" s="896"/>
      <c r="F495" s="897"/>
      <c r="G495" s="896"/>
      <c r="H495" s="898" t="str">
        <f t="shared" si="59"/>
        <v>.</v>
      </c>
      <c r="I495" s="896"/>
      <c r="J495" s="896"/>
      <c r="K495" s="899"/>
      <c r="L495" s="899"/>
      <c r="M495" s="900" t="str">
        <f t="shared" si="60"/>
        <v>.</v>
      </c>
      <c r="N495" s="372"/>
      <c r="O495" s="113"/>
      <c r="P495" s="113"/>
      <c r="Q495" s="113"/>
      <c r="R495" s="113"/>
      <c r="S495" s="113"/>
      <c r="T495" s="113"/>
      <c r="U495" s="113"/>
      <c r="V495" s="113"/>
      <c r="W495" s="113"/>
      <c r="X495" s="113"/>
      <c r="Y495" s="113"/>
      <c r="Z495" s="113"/>
      <c r="AA495" s="113"/>
      <c r="AB495" s="113"/>
      <c r="AC495" s="113"/>
      <c r="AD495" s="113"/>
      <c r="AE495" s="113"/>
      <c r="AF495" s="113"/>
      <c r="AG495" s="113"/>
      <c r="AH495" s="113"/>
      <c r="AI495" s="113"/>
      <c r="AJ495" s="113"/>
      <c r="AK495" s="113"/>
      <c r="AL495" s="113"/>
    </row>
    <row r="496" spans="1:38" s="115" customFormat="1" ht="12" outlineLevel="1" x14ac:dyDescent="0.2">
      <c r="A496" s="123"/>
      <c r="B496" s="357"/>
      <c r="C496" s="883" t="s">
        <v>156</v>
      </c>
      <c r="D496" s="1641" t="str">
        <f>IF('WK2 - Notional General Income'!D496="","",'WK2 - Notional General Income'!D496)</f>
        <v/>
      </c>
      <c r="E496" s="896"/>
      <c r="F496" s="897"/>
      <c r="G496" s="896"/>
      <c r="H496" s="898" t="str">
        <f t="shared" si="59"/>
        <v>.</v>
      </c>
      <c r="I496" s="896"/>
      <c r="J496" s="896"/>
      <c r="K496" s="899"/>
      <c r="L496" s="899"/>
      <c r="M496" s="900" t="str">
        <f t="shared" si="60"/>
        <v>.</v>
      </c>
      <c r="N496" s="372"/>
      <c r="O496" s="113"/>
      <c r="P496" s="113"/>
      <c r="Q496" s="113"/>
      <c r="R496" s="113"/>
      <c r="S496" s="113"/>
      <c r="T496" s="113"/>
      <c r="U496" s="113"/>
      <c r="V496" s="113"/>
      <c r="W496" s="113"/>
      <c r="X496" s="113"/>
      <c r="Y496" s="113"/>
      <c r="Z496" s="113"/>
      <c r="AA496" s="113"/>
      <c r="AB496" s="113"/>
      <c r="AC496" s="113"/>
      <c r="AD496" s="113"/>
      <c r="AE496" s="113"/>
      <c r="AF496" s="113"/>
      <c r="AG496" s="113"/>
      <c r="AH496" s="113"/>
      <c r="AI496" s="113"/>
      <c r="AJ496" s="113"/>
      <c r="AK496" s="113"/>
      <c r="AL496" s="113"/>
    </row>
    <row r="497" spans="1:38" s="115" customFormat="1" ht="12" outlineLevel="1" x14ac:dyDescent="0.2">
      <c r="A497" s="123"/>
      <c r="B497" s="357"/>
      <c r="C497" s="883" t="s">
        <v>156</v>
      </c>
      <c r="D497" s="1641" t="str">
        <f>IF('WK2 - Notional General Income'!D497="","",'WK2 - Notional General Income'!D497)</f>
        <v/>
      </c>
      <c r="E497" s="896"/>
      <c r="F497" s="897"/>
      <c r="G497" s="896"/>
      <c r="H497" s="898" t="str">
        <f t="shared" si="59"/>
        <v>.</v>
      </c>
      <c r="I497" s="896"/>
      <c r="J497" s="896"/>
      <c r="K497" s="901"/>
      <c r="L497" s="901"/>
      <c r="M497" s="900" t="str">
        <f t="shared" si="60"/>
        <v>.</v>
      </c>
      <c r="N497" s="372"/>
      <c r="O497" s="113"/>
      <c r="P497" s="113"/>
      <c r="Q497" s="113"/>
      <c r="R497" s="113"/>
      <c r="S497" s="113"/>
      <c r="T497" s="113"/>
      <c r="U497" s="113"/>
      <c r="V497" s="113"/>
      <c r="W497" s="113"/>
      <c r="X497" s="113"/>
      <c r="Y497" s="113"/>
      <c r="Z497" s="113"/>
      <c r="AA497" s="113"/>
      <c r="AB497" s="113"/>
      <c r="AC497" s="113"/>
      <c r="AD497" s="113"/>
      <c r="AE497" s="113"/>
      <c r="AF497" s="113"/>
      <c r="AG497" s="113"/>
      <c r="AH497" s="113"/>
      <c r="AI497" s="113"/>
      <c r="AJ497" s="113"/>
      <c r="AK497" s="113"/>
      <c r="AL497" s="113"/>
    </row>
    <row r="498" spans="1:38" s="115" customFormat="1" ht="12" outlineLevel="1" x14ac:dyDescent="0.2">
      <c r="A498" s="123"/>
      <c r="B498" s="357"/>
      <c r="C498" s="883" t="s">
        <v>156</v>
      </c>
      <c r="D498" s="1641" t="str">
        <f>IF('WK2 - Notional General Income'!D498="","",'WK2 - Notional General Income'!D498)</f>
        <v/>
      </c>
      <c r="E498" s="896"/>
      <c r="F498" s="897"/>
      <c r="G498" s="896"/>
      <c r="H498" s="898" t="str">
        <f t="shared" si="59"/>
        <v>.</v>
      </c>
      <c r="I498" s="896"/>
      <c r="J498" s="896"/>
      <c r="K498" s="901"/>
      <c r="L498" s="901"/>
      <c r="M498" s="900" t="str">
        <f t="shared" si="60"/>
        <v>.</v>
      </c>
      <c r="N498" s="372"/>
      <c r="O498" s="113"/>
      <c r="P498" s="113"/>
      <c r="Q498" s="113"/>
      <c r="R498" s="113"/>
      <c r="S498" s="113"/>
      <c r="T498" s="113"/>
      <c r="U498" s="113"/>
      <c r="V498" s="113"/>
      <c r="W498" s="113"/>
      <c r="X498" s="113"/>
      <c r="Y498" s="113"/>
      <c r="Z498" s="113"/>
      <c r="AA498" s="113"/>
      <c r="AB498" s="113"/>
      <c r="AC498" s="113"/>
      <c r="AD498" s="113"/>
      <c r="AE498" s="113"/>
      <c r="AF498" s="113"/>
      <c r="AG498" s="113"/>
      <c r="AH498" s="113"/>
      <c r="AI498" s="113"/>
      <c r="AJ498" s="113"/>
      <c r="AK498" s="113"/>
      <c r="AL498" s="113"/>
    </row>
    <row r="499" spans="1:38" s="115" customFormat="1" ht="12" x14ac:dyDescent="0.2">
      <c r="A499" s="123"/>
      <c r="B499" s="357"/>
      <c r="C499" s="883" t="s">
        <v>158</v>
      </c>
      <c r="D499" s="1641" t="str">
        <f>IF('WK2 - Notional General Income'!D499="","",'WK2 - Notional General Income'!D499)</f>
        <v/>
      </c>
      <c r="E499" s="896"/>
      <c r="F499" s="897"/>
      <c r="G499" s="896"/>
      <c r="H499" s="898" t="str">
        <f t="shared" si="59"/>
        <v>.</v>
      </c>
      <c r="I499" s="896"/>
      <c r="J499" s="896"/>
      <c r="K499" s="899"/>
      <c r="L499" s="899"/>
      <c r="M499" s="900" t="str">
        <f t="shared" si="60"/>
        <v>.</v>
      </c>
      <c r="N499" s="372"/>
      <c r="O499" s="113"/>
      <c r="P499" s="113"/>
      <c r="Q499" s="113"/>
      <c r="R499" s="113"/>
      <c r="S499" s="113"/>
      <c r="T499" s="113"/>
      <c r="U499" s="113"/>
      <c r="V499" s="113"/>
      <c r="W499" s="113"/>
      <c r="X499" s="113"/>
      <c r="Y499" s="113"/>
      <c r="Z499" s="113"/>
      <c r="AA499" s="113"/>
      <c r="AB499" s="113"/>
      <c r="AC499" s="113"/>
      <c r="AD499" s="113"/>
      <c r="AE499" s="113"/>
      <c r="AF499" s="113"/>
      <c r="AG499" s="113"/>
      <c r="AH499" s="113"/>
      <c r="AI499" s="113"/>
      <c r="AJ499" s="113"/>
      <c r="AK499" s="113"/>
      <c r="AL499" s="113"/>
    </row>
    <row r="500" spans="1:38" s="115" customFormat="1" ht="12" outlineLevel="1" x14ac:dyDescent="0.2">
      <c r="A500" s="123"/>
      <c r="B500" s="357"/>
      <c r="C500" s="883" t="s">
        <v>158</v>
      </c>
      <c r="D500" s="1641" t="str">
        <f>IF('WK2 - Notional General Income'!D500="","",'WK2 - Notional General Income'!D500)</f>
        <v/>
      </c>
      <c r="E500" s="896"/>
      <c r="F500" s="897"/>
      <c r="G500" s="896"/>
      <c r="H500" s="898" t="str">
        <f t="shared" si="59"/>
        <v>.</v>
      </c>
      <c r="I500" s="896"/>
      <c r="J500" s="896"/>
      <c r="K500" s="899"/>
      <c r="L500" s="899"/>
      <c r="M500" s="900" t="str">
        <f t="shared" si="60"/>
        <v>.</v>
      </c>
      <c r="N500" s="372"/>
      <c r="O500" s="113"/>
      <c r="P500" s="113"/>
      <c r="Q500" s="113"/>
      <c r="R500" s="113"/>
      <c r="S500" s="113"/>
      <c r="T500" s="113"/>
      <c r="U500" s="113"/>
      <c r="V500" s="113"/>
      <c r="W500" s="113"/>
      <c r="X500" s="113"/>
      <c r="Y500" s="113"/>
      <c r="Z500" s="113"/>
      <c r="AA500" s="113"/>
      <c r="AB500" s="113"/>
      <c r="AC500" s="113"/>
      <c r="AD500" s="113"/>
      <c r="AE500" s="113"/>
      <c r="AF500" s="113"/>
      <c r="AG500" s="113"/>
      <c r="AH500" s="113"/>
      <c r="AI500" s="113"/>
      <c r="AJ500" s="113"/>
      <c r="AK500" s="113"/>
      <c r="AL500" s="113"/>
    </row>
    <row r="501" spans="1:38" s="115" customFormat="1" ht="12" outlineLevel="1" x14ac:dyDescent="0.2">
      <c r="A501" s="123"/>
      <c r="B501" s="357"/>
      <c r="C501" s="883" t="s">
        <v>158</v>
      </c>
      <c r="D501" s="1641" t="str">
        <f>IF('WK2 - Notional General Income'!D501="","",'WK2 - Notional General Income'!D501)</f>
        <v/>
      </c>
      <c r="E501" s="896"/>
      <c r="F501" s="897"/>
      <c r="G501" s="896"/>
      <c r="H501" s="898" t="str">
        <f t="shared" si="59"/>
        <v>.</v>
      </c>
      <c r="I501" s="896"/>
      <c r="J501" s="896"/>
      <c r="K501" s="899"/>
      <c r="L501" s="899"/>
      <c r="M501" s="900" t="str">
        <f t="shared" si="60"/>
        <v>.</v>
      </c>
      <c r="N501" s="372"/>
      <c r="O501" s="113"/>
      <c r="P501" s="113"/>
      <c r="Q501" s="113"/>
      <c r="R501" s="113"/>
      <c r="S501" s="113"/>
      <c r="T501" s="113"/>
      <c r="U501" s="113"/>
      <c r="V501" s="113"/>
      <c r="W501" s="113"/>
      <c r="X501" s="113"/>
      <c r="Y501" s="113"/>
      <c r="Z501" s="113"/>
      <c r="AA501" s="113"/>
      <c r="AB501" s="113"/>
      <c r="AC501" s="113"/>
      <c r="AD501" s="113"/>
      <c r="AE501" s="113"/>
      <c r="AF501" s="113"/>
      <c r="AG501" s="113"/>
      <c r="AH501" s="113"/>
      <c r="AI501" s="113"/>
      <c r="AJ501" s="113"/>
      <c r="AK501" s="113"/>
      <c r="AL501" s="113"/>
    </row>
    <row r="502" spans="1:38" s="115" customFormat="1" ht="12" outlineLevel="1" x14ac:dyDescent="0.2">
      <c r="A502" s="123"/>
      <c r="B502" s="357"/>
      <c r="C502" s="883" t="s">
        <v>158</v>
      </c>
      <c r="D502" s="1641" t="str">
        <f>IF('WK2 - Notional General Income'!D502="","",'WK2 - Notional General Income'!D502)</f>
        <v/>
      </c>
      <c r="E502" s="896"/>
      <c r="F502" s="897"/>
      <c r="G502" s="896"/>
      <c r="H502" s="898" t="str">
        <f t="shared" si="59"/>
        <v>.</v>
      </c>
      <c r="I502" s="896"/>
      <c r="J502" s="896"/>
      <c r="K502" s="899"/>
      <c r="L502" s="899"/>
      <c r="M502" s="900" t="str">
        <f t="shared" si="60"/>
        <v>.</v>
      </c>
      <c r="N502" s="372"/>
      <c r="O502" s="113"/>
      <c r="P502" s="113"/>
      <c r="Q502" s="113"/>
      <c r="R502" s="113"/>
      <c r="S502" s="113"/>
      <c r="T502" s="113"/>
      <c r="U502" s="113"/>
      <c r="V502" s="113"/>
      <c r="W502" s="113"/>
      <c r="X502" s="113"/>
      <c r="Y502" s="113"/>
      <c r="Z502" s="113"/>
      <c r="AA502" s="113"/>
      <c r="AB502" s="113"/>
      <c r="AC502" s="113"/>
      <c r="AD502" s="113"/>
      <c r="AE502" s="113"/>
      <c r="AF502" s="113"/>
      <c r="AG502" s="113"/>
      <c r="AH502" s="113"/>
      <c r="AI502" s="113"/>
      <c r="AJ502" s="113"/>
      <c r="AK502" s="113"/>
      <c r="AL502" s="113"/>
    </row>
    <row r="503" spans="1:38" s="115" customFormat="1" ht="12" outlineLevel="1" x14ac:dyDescent="0.2">
      <c r="A503" s="123"/>
      <c r="B503" s="357"/>
      <c r="C503" s="883" t="s">
        <v>158</v>
      </c>
      <c r="D503" s="1641" t="str">
        <f>IF('WK2 - Notional General Income'!D503="","",'WK2 - Notional General Income'!D503)</f>
        <v/>
      </c>
      <c r="E503" s="896"/>
      <c r="F503" s="897"/>
      <c r="G503" s="896"/>
      <c r="H503" s="898" t="str">
        <f t="shared" si="59"/>
        <v>.</v>
      </c>
      <c r="I503" s="896"/>
      <c r="J503" s="896"/>
      <c r="K503" s="899"/>
      <c r="L503" s="899"/>
      <c r="M503" s="900" t="str">
        <f t="shared" si="60"/>
        <v>.</v>
      </c>
      <c r="N503" s="372"/>
      <c r="O503" s="113"/>
      <c r="P503" s="113"/>
      <c r="Q503" s="113"/>
      <c r="R503" s="113"/>
      <c r="S503" s="113"/>
      <c r="T503" s="113"/>
      <c r="U503" s="113"/>
      <c r="V503" s="113"/>
      <c r="W503" s="113"/>
      <c r="X503" s="113"/>
      <c r="Y503" s="113"/>
      <c r="Z503" s="113"/>
      <c r="AA503" s="113"/>
      <c r="AB503" s="113"/>
      <c r="AC503" s="113"/>
      <c r="AD503" s="113"/>
      <c r="AE503" s="113"/>
      <c r="AF503" s="113"/>
      <c r="AG503" s="113"/>
      <c r="AH503" s="113"/>
      <c r="AI503" s="113"/>
      <c r="AJ503" s="113"/>
      <c r="AK503" s="113"/>
      <c r="AL503" s="113"/>
    </row>
    <row r="504" spans="1:38" s="115" customFormat="1" ht="12" outlineLevel="1" x14ac:dyDescent="0.2">
      <c r="A504" s="123"/>
      <c r="B504" s="357"/>
      <c r="C504" s="883" t="s">
        <v>158</v>
      </c>
      <c r="D504" s="1641" t="str">
        <f>IF('WK2 - Notional General Income'!D504="","",'WK2 - Notional General Income'!D504)</f>
        <v/>
      </c>
      <c r="E504" s="896"/>
      <c r="F504" s="897"/>
      <c r="G504" s="896"/>
      <c r="H504" s="898" t="str">
        <f t="shared" si="59"/>
        <v>.</v>
      </c>
      <c r="I504" s="896"/>
      <c r="J504" s="896"/>
      <c r="K504" s="899"/>
      <c r="L504" s="899"/>
      <c r="M504" s="900" t="str">
        <f t="shared" si="60"/>
        <v>.</v>
      </c>
      <c r="N504" s="372"/>
      <c r="O504" s="113"/>
      <c r="P504" s="113"/>
      <c r="Q504" s="113"/>
      <c r="R504" s="113"/>
      <c r="S504" s="113"/>
      <c r="T504" s="113"/>
      <c r="U504" s="113"/>
      <c r="V504" s="113"/>
      <c r="W504" s="113"/>
      <c r="X504" s="113"/>
      <c r="Y504" s="113"/>
      <c r="Z504" s="113"/>
      <c r="AA504" s="113"/>
      <c r="AB504" s="113"/>
      <c r="AC504" s="113"/>
      <c r="AD504" s="113"/>
      <c r="AE504" s="113"/>
      <c r="AF504" s="113"/>
      <c r="AG504" s="113"/>
      <c r="AH504" s="113"/>
      <c r="AI504" s="113"/>
      <c r="AJ504" s="113"/>
      <c r="AK504" s="113"/>
      <c r="AL504" s="113"/>
    </row>
    <row r="505" spans="1:38" s="115" customFormat="1" ht="12" outlineLevel="1" x14ac:dyDescent="0.2">
      <c r="A505" s="123"/>
      <c r="B505" s="357"/>
      <c r="C505" s="883" t="s">
        <v>158</v>
      </c>
      <c r="D505" s="1641" t="str">
        <f>IF('WK2 - Notional General Income'!D505="","",'WK2 - Notional General Income'!D505)</f>
        <v/>
      </c>
      <c r="E505" s="896"/>
      <c r="F505" s="897"/>
      <c r="G505" s="896"/>
      <c r="H505" s="898" t="str">
        <f t="shared" si="59"/>
        <v>.</v>
      </c>
      <c r="I505" s="896"/>
      <c r="J505" s="896"/>
      <c r="K505" s="899"/>
      <c r="L505" s="899"/>
      <c r="M505" s="900" t="str">
        <f t="shared" si="60"/>
        <v>.</v>
      </c>
      <c r="N505" s="372"/>
      <c r="O505" s="113"/>
      <c r="P505" s="113"/>
      <c r="Q505" s="113"/>
      <c r="R505" s="113"/>
      <c r="S505" s="113"/>
      <c r="T505" s="113"/>
      <c r="U505" s="113"/>
      <c r="V505" s="113"/>
      <c r="W505" s="113"/>
      <c r="X505" s="113"/>
      <c r="Y505" s="113"/>
      <c r="Z505" s="113"/>
      <c r="AA505" s="113"/>
      <c r="AB505" s="113"/>
      <c r="AC505" s="113"/>
      <c r="AD505" s="113"/>
      <c r="AE505" s="113"/>
      <c r="AF505" s="113"/>
      <c r="AG505" s="113"/>
      <c r="AH505" s="113"/>
      <c r="AI505" s="113"/>
      <c r="AJ505" s="113"/>
      <c r="AK505" s="113"/>
      <c r="AL505" s="113"/>
    </row>
    <row r="506" spans="1:38" s="115" customFormat="1" ht="12" outlineLevel="1" x14ac:dyDescent="0.2">
      <c r="A506" s="123"/>
      <c r="B506" s="357"/>
      <c r="C506" s="883" t="s">
        <v>158</v>
      </c>
      <c r="D506" s="1641" t="str">
        <f>IF('WK2 - Notional General Income'!D506="","",'WK2 - Notional General Income'!D506)</f>
        <v/>
      </c>
      <c r="E506" s="896"/>
      <c r="F506" s="897"/>
      <c r="G506" s="896"/>
      <c r="H506" s="898" t="str">
        <f t="shared" si="59"/>
        <v>.</v>
      </c>
      <c r="I506" s="896"/>
      <c r="J506" s="896"/>
      <c r="K506" s="899"/>
      <c r="L506" s="899"/>
      <c r="M506" s="900" t="str">
        <f t="shared" si="60"/>
        <v>.</v>
      </c>
      <c r="N506" s="372"/>
      <c r="O506" s="113"/>
      <c r="P506" s="113"/>
      <c r="Q506" s="113"/>
      <c r="R506" s="113"/>
      <c r="S506" s="113"/>
      <c r="T506" s="113"/>
      <c r="U506" s="113"/>
      <c r="V506" s="113"/>
      <c r="W506" s="113"/>
      <c r="X506" s="113"/>
      <c r="Y506" s="113"/>
      <c r="Z506" s="113"/>
      <c r="AA506" s="113"/>
      <c r="AB506" s="113"/>
      <c r="AC506" s="113"/>
      <c r="AD506" s="113"/>
      <c r="AE506" s="113"/>
      <c r="AF506" s="113"/>
      <c r="AG506" s="113"/>
      <c r="AH506" s="113"/>
      <c r="AI506" s="113"/>
      <c r="AJ506" s="113"/>
      <c r="AK506" s="113"/>
      <c r="AL506" s="113"/>
    </row>
    <row r="507" spans="1:38" s="115" customFormat="1" ht="12" outlineLevel="1" x14ac:dyDescent="0.2">
      <c r="A507" s="123"/>
      <c r="B507" s="357"/>
      <c r="C507" s="883" t="s">
        <v>158</v>
      </c>
      <c r="D507" s="1641" t="str">
        <f>IF('WK2 - Notional General Income'!D507="","",'WK2 - Notional General Income'!D507)</f>
        <v/>
      </c>
      <c r="E507" s="896"/>
      <c r="F507" s="897"/>
      <c r="G507" s="896"/>
      <c r="H507" s="898" t="str">
        <f t="shared" si="59"/>
        <v>.</v>
      </c>
      <c r="I507" s="896"/>
      <c r="J507" s="896"/>
      <c r="K507" s="899"/>
      <c r="L507" s="899"/>
      <c r="M507" s="900" t="str">
        <f t="shared" si="60"/>
        <v>.</v>
      </c>
      <c r="N507" s="372"/>
      <c r="O507" s="113"/>
      <c r="P507" s="113"/>
      <c r="Q507" s="113"/>
      <c r="R507" s="113"/>
      <c r="S507" s="113"/>
      <c r="T507" s="113"/>
      <c r="U507" s="113"/>
      <c r="V507" s="113"/>
      <c r="W507" s="113"/>
      <c r="X507" s="113"/>
      <c r="Y507" s="113"/>
      <c r="Z507" s="113"/>
      <c r="AA507" s="113"/>
      <c r="AB507" s="113"/>
      <c r="AC507" s="113"/>
      <c r="AD507" s="113"/>
      <c r="AE507" s="113"/>
      <c r="AF507" s="113"/>
      <c r="AG507" s="113"/>
      <c r="AH507" s="113"/>
      <c r="AI507" s="113"/>
      <c r="AJ507" s="113"/>
      <c r="AK507" s="113"/>
      <c r="AL507" s="113"/>
    </row>
    <row r="508" spans="1:38" s="115" customFormat="1" ht="12" outlineLevel="1" x14ac:dyDescent="0.2">
      <c r="A508" s="123"/>
      <c r="B508" s="357"/>
      <c r="C508" s="890" t="s">
        <v>158</v>
      </c>
      <c r="D508" s="1641" t="str">
        <f>IF('WK2 - Notional General Income'!D508="","",'WK2 - Notional General Income'!D508)</f>
        <v/>
      </c>
      <c r="E508" s="896"/>
      <c r="F508" s="903"/>
      <c r="G508" s="902"/>
      <c r="H508" s="904" t="str">
        <f t="shared" si="59"/>
        <v>.</v>
      </c>
      <c r="I508" s="902"/>
      <c r="J508" s="902"/>
      <c r="K508" s="905"/>
      <c r="L508" s="905"/>
      <c r="M508" s="906" t="str">
        <f t="shared" si="60"/>
        <v>.</v>
      </c>
      <c r="N508" s="372"/>
      <c r="O508" s="113"/>
      <c r="P508" s="113"/>
      <c r="Q508" s="113"/>
      <c r="R508" s="113"/>
      <c r="S508" s="113"/>
      <c r="T508" s="113"/>
      <c r="U508" s="113"/>
      <c r="V508" s="113"/>
      <c r="W508" s="113"/>
      <c r="X508" s="113"/>
      <c r="Y508" s="113"/>
      <c r="Z508" s="113"/>
      <c r="AA508" s="113"/>
      <c r="AB508" s="113"/>
      <c r="AC508" s="113"/>
      <c r="AD508" s="113"/>
      <c r="AE508" s="113"/>
      <c r="AF508" s="113"/>
      <c r="AG508" s="113"/>
      <c r="AH508" s="113"/>
      <c r="AI508" s="113"/>
      <c r="AJ508" s="113"/>
      <c r="AK508" s="113"/>
      <c r="AL508" s="113"/>
    </row>
    <row r="509" spans="1:38" s="115" customFormat="1" ht="12" x14ac:dyDescent="0.2">
      <c r="A509" s="123"/>
      <c r="B509" s="357"/>
      <c r="C509" s="114"/>
      <c r="D509" s="114"/>
      <c r="E509" s="114"/>
      <c r="F509" s="114"/>
      <c r="G509" s="387"/>
      <c r="H509" s="114"/>
      <c r="I509" s="114"/>
      <c r="J509" s="114"/>
      <c r="K509" s="1416"/>
      <c r="L509" s="1417" t="s">
        <v>162</v>
      </c>
      <c r="M509" s="692">
        <f>SUM(M255:M508)</f>
        <v>2869187.4124719896</v>
      </c>
      <c r="N509" s="372"/>
      <c r="O509" s="113"/>
      <c r="P509" s="113"/>
      <c r="Q509" s="113"/>
      <c r="R509" s="113"/>
      <c r="S509" s="113"/>
      <c r="T509" s="113"/>
      <c r="U509" s="113"/>
      <c r="V509" s="113"/>
      <c r="W509" s="113"/>
      <c r="X509" s="113"/>
      <c r="Y509" s="113"/>
      <c r="Z509" s="113"/>
      <c r="AA509" s="113"/>
      <c r="AB509" s="113"/>
      <c r="AC509" s="113"/>
      <c r="AD509" s="113"/>
      <c r="AE509" s="113"/>
      <c r="AF509" s="113"/>
      <c r="AG509" s="113"/>
      <c r="AH509" s="113"/>
      <c r="AI509" s="113"/>
      <c r="AJ509" s="113"/>
      <c r="AK509" s="113"/>
      <c r="AL509" s="113"/>
    </row>
    <row r="510" spans="1:38" s="115" customFormat="1" x14ac:dyDescent="0.2">
      <c r="A510" s="123"/>
      <c r="B510" s="364"/>
      <c r="C510" s="146"/>
      <c r="D510" s="146"/>
      <c r="E510" s="122"/>
      <c r="F510" s="122"/>
      <c r="G510" s="147"/>
      <c r="H510" s="122"/>
      <c r="I510" s="122"/>
      <c r="J510" s="122"/>
      <c r="K510" s="122"/>
      <c r="L510" s="148"/>
      <c r="M510" s="149"/>
      <c r="N510" s="365"/>
      <c r="O510" s="113"/>
      <c r="P510" s="113"/>
      <c r="Q510" s="113"/>
      <c r="R510" s="113"/>
      <c r="S510" s="113"/>
      <c r="T510" s="113"/>
      <c r="U510" s="113"/>
      <c r="V510" s="113"/>
      <c r="W510" s="113"/>
      <c r="X510" s="113"/>
      <c r="Y510" s="113"/>
      <c r="Z510" s="113"/>
      <c r="AA510" s="113"/>
      <c r="AB510" s="113"/>
      <c r="AC510" s="113"/>
      <c r="AD510" s="113"/>
      <c r="AE510" s="113"/>
      <c r="AF510" s="113"/>
      <c r="AG510" s="113"/>
      <c r="AH510" s="113"/>
      <c r="AI510" s="113"/>
      <c r="AJ510" s="113"/>
      <c r="AK510" s="113"/>
      <c r="AL510" s="113"/>
    </row>
    <row r="511" spans="1:38" s="115" customFormat="1" ht="12" x14ac:dyDescent="0.2">
      <c r="A511" s="123"/>
      <c r="B511" s="366"/>
      <c r="C511" s="150"/>
      <c r="D511" s="150"/>
      <c r="E511" s="114"/>
      <c r="F511" s="114"/>
      <c r="G511" s="114"/>
      <c r="H511" s="114"/>
      <c r="I511" s="114"/>
      <c r="J511" s="114"/>
      <c r="K511" s="114"/>
      <c r="L511" s="151"/>
      <c r="M511" s="151"/>
      <c r="N511" s="367"/>
      <c r="O511" s="113"/>
      <c r="P511" s="113"/>
      <c r="Q511" s="113"/>
      <c r="R511" s="113"/>
      <c r="S511" s="113"/>
      <c r="T511" s="113"/>
      <c r="U511" s="113"/>
      <c r="V511" s="113"/>
      <c r="W511" s="113"/>
      <c r="X511" s="113"/>
      <c r="Y511" s="113"/>
      <c r="Z511" s="113"/>
      <c r="AA511" s="113"/>
      <c r="AB511" s="113"/>
      <c r="AC511" s="113"/>
      <c r="AD511" s="113"/>
      <c r="AE511" s="113"/>
      <c r="AF511" s="113"/>
      <c r="AG511" s="113"/>
      <c r="AH511" s="113"/>
      <c r="AI511" s="113"/>
      <c r="AJ511" s="113"/>
      <c r="AK511" s="113"/>
      <c r="AL511" s="113"/>
    </row>
    <row r="512" spans="1:38" s="115" customFormat="1" ht="17.25" customHeight="1" x14ac:dyDescent="0.25">
      <c r="A512" s="123"/>
      <c r="B512" s="368"/>
      <c r="C512" s="153"/>
      <c r="D512" s="153"/>
      <c r="E512" s="154"/>
      <c r="F512" s="154"/>
      <c r="G512" s="154"/>
      <c r="H512" s="111" t="s">
        <v>18</v>
      </c>
      <c r="I512" s="154"/>
      <c r="J512" s="154"/>
      <c r="K512" s="154"/>
      <c r="L512" s="154"/>
      <c r="M512" s="155"/>
      <c r="N512" s="369"/>
      <c r="O512" s="113"/>
      <c r="P512" s="113"/>
      <c r="Q512" s="113"/>
      <c r="R512" s="113"/>
      <c r="S512" s="113"/>
      <c r="T512" s="113"/>
      <c r="U512" s="113"/>
      <c r="V512" s="113"/>
      <c r="W512" s="113"/>
      <c r="X512" s="113"/>
      <c r="Y512" s="113"/>
      <c r="Z512" s="113"/>
      <c r="AA512" s="113"/>
      <c r="AB512" s="113"/>
      <c r="AC512" s="113"/>
      <c r="AD512" s="113"/>
      <c r="AE512" s="113"/>
      <c r="AF512" s="113"/>
      <c r="AG512" s="113"/>
      <c r="AH512" s="113"/>
      <c r="AI512" s="113"/>
      <c r="AJ512" s="113"/>
      <c r="AK512" s="113"/>
      <c r="AL512" s="113"/>
    </row>
    <row r="513" spans="1:38" s="115" customFormat="1" x14ac:dyDescent="0.2">
      <c r="A513" s="123"/>
      <c r="B513" s="368"/>
      <c r="C513" s="153"/>
      <c r="D513" s="153"/>
      <c r="E513" s="116"/>
      <c r="F513" s="116"/>
      <c r="G513" s="116"/>
      <c r="H513" s="116"/>
      <c r="I513" s="116"/>
      <c r="J513" s="116"/>
      <c r="K513" s="116"/>
      <c r="L513" s="152"/>
      <c r="M513" s="152"/>
      <c r="N513" s="370"/>
      <c r="O513" s="113"/>
      <c r="P513" s="113"/>
      <c r="Q513" s="113"/>
      <c r="R513" s="113"/>
      <c r="S513" s="113"/>
      <c r="T513" s="113"/>
      <c r="U513" s="113"/>
      <c r="V513" s="113"/>
      <c r="W513" s="113"/>
      <c r="X513" s="113"/>
      <c r="Y513" s="113"/>
      <c r="Z513" s="113"/>
      <c r="AA513" s="113"/>
      <c r="AB513" s="113"/>
      <c r="AC513" s="113"/>
      <c r="AD513" s="113"/>
      <c r="AE513" s="113"/>
      <c r="AF513" s="113"/>
      <c r="AG513" s="113"/>
      <c r="AH513" s="113"/>
      <c r="AI513" s="113"/>
      <c r="AJ513" s="113"/>
      <c r="AK513" s="113"/>
      <c r="AL513" s="113"/>
    </row>
    <row r="514" spans="1:38" s="115" customFormat="1" ht="24" x14ac:dyDescent="0.2">
      <c r="A514" s="123"/>
      <c r="B514" s="371"/>
      <c r="C514" s="160" t="s">
        <v>19</v>
      </c>
      <c r="D514" s="161"/>
      <c r="E514" s="161"/>
      <c r="F514" s="161"/>
      <c r="G514" s="161"/>
      <c r="H514" s="161"/>
      <c r="I514" s="161"/>
      <c r="J514" s="162"/>
      <c r="K514" s="135" t="s">
        <v>348</v>
      </c>
      <c r="L514" s="135" t="s">
        <v>20</v>
      </c>
      <c r="M514" s="137" t="s">
        <v>219</v>
      </c>
      <c r="N514" s="372"/>
      <c r="O514" s="113"/>
      <c r="P514" s="113"/>
      <c r="Q514" s="113"/>
      <c r="R514" s="113"/>
      <c r="S514" s="113"/>
      <c r="T514" s="113"/>
      <c r="U514" s="113"/>
      <c r="V514" s="113"/>
      <c r="W514" s="113"/>
      <c r="X514" s="113"/>
      <c r="Y514" s="113"/>
      <c r="Z514" s="113"/>
      <c r="AA514" s="113"/>
      <c r="AB514" s="113"/>
      <c r="AC514" s="113"/>
      <c r="AD514" s="113"/>
      <c r="AE514" s="113"/>
      <c r="AF514" s="113"/>
      <c r="AG514" s="113"/>
      <c r="AH514" s="113"/>
      <c r="AI514" s="113"/>
      <c r="AJ514" s="113"/>
      <c r="AK514" s="113"/>
      <c r="AL514" s="113"/>
    </row>
    <row r="515" spans="1:38" s="119" customFormat="1" ht="12" customHeight="1" x14ac:dyDescent="0.2">
      <c r="A515" s="123"/>
      <c r="B515" s="371"/>
      <c r="C515" s="1410" t="str">
        <f>C$19</f>
        <v>Gosford</v>
      </c>
      <c r="D515" s="1412"/>
      <c r="E515" s="1413"/>
      <c r="F515" s="1413"/>
      <c r="G515" s="1414"/>
      <c r="H515" s="1413"/>
      <c r="I515" s="1413"/>
      <c r="J515" s="1413"/>
      <c r="K515" s="1409"/>
      <c r="L515" s="1411"/>
      <c r="M515" s="1409"/>
      <c r="N515" s="656"/>
      <c r="O515" s="118"/>
      <c r="P515" s="118"/>
      <c r="Q515" s="118"/>
      <c r="R515" s="118"/>
      <c r="S515" s="118"/>
      <c r="T515" s="118"/>
      <c r="U515" s="118"/>
      <c r="V515" s="118"/>
      <c r="W515" s="118"/>
      <c r="X515" s="118"/>
      <c r="Y515" s="118"/>
      <c r="Z515" s="118"/>
      <c r="AA515" s="118"/>
      <c r="AB515" s="118"/>
      <c r="AC515" s="118"/>
      <c r="AD515" s="118"/>
      <c r="AE515" s="118"/>
      <c r="AF515" s="118"/>
      <c r="AG515" s="118"/>
      <c r="AH515" s="118"/>
      <c r="AI515" s="118"/>
      <c r="AJ515" s="118"/>
      <c r="AK515" s="118"/>
      <c r="AL515" s="118"/>
    </row>
    <row r="516" spans="1:38" s="115" customFormat="1" ht="12" x14ac:dyDescent="0.2">
      <c r="A516" s="123"/>
      <c r="B516" s="357"/>
      <c r="C516" s="892"/>
      <c r="D516" s="893"/>
      <c r="E516" s="1038"/>
      <c r="F516" s="1038"/>
      <c r="G516" s="1038"/>
      <c r="H516" s="1038"/>
      <c r="I516" s="1038"/>
      <c r="J516" s="1039"/>
      <c r="K516" s="901"/>
      <c r="L516" s="901"/>
      <c r="M516" s="1040" t="str">
        <f t="shared" ref="M516:M523" si="61">IF(C516="",".",K516*L516)</f>
        <v>.</v>
      </c>
      <c r="N516" s="372"/>
      <c r="O516" s="113"/>
      <c r="P516" s="113"/>
      <c r="Q516" s="113"/>
      <c r="R516" s="113"/>
      <c r="S516" s="113"/>
      <c r="T516" s="113"/>
      <c r="U516" s="113"/>
      <c r="V516" s="113"/>
      <c r="W516" s="113"/>
      <c r="X516" s="113"/>
      <c r="Y516" s="113"/>
      <c r="Z516" s="113"/>
      <c r="AA516" s="113"/>
      <c r="AB516" s="113"/>
      <c r="AC516" s="113"/>
      <c r="AD516" s="113"/>
      <c r="AE516" s="113"/>
      <c r="AF516" s="113"/>
      <c r="AG516" s="113"/>
      <c r="AH516" s="113"/>
      <c r="AI516" s="113"/>
      <c r="AJ516" s="113"/>
      <c r="AK516" s="113"/>
      <c r="AL516" s="113"/>
    </row>
    <row r="517" spans="1:38" s="115" customFormat="1" ht="12" x14ac:dyDescent="0.2">
      <c r="A517" s="123"/>
      <c r="B517" s="357"/>
      <c r="C517" s="892"/>
      <c r="D517" s="893"/>
      <c r="E517" s="1038"/>
      <c r="F517" s="1038"/>
      <c r="G517" s="1038"/>
      <c r="H517" s="1038"/>
      <c r="I517" s="1038"/>
      <c r="J517" s="1039"/>
      <c r="K517" s="901"/>
      <c r="L517" s="901"/>
      <c r="M517" s="1040" t="str">
        <f t="shared" si="61"/>
        <v>.</v>
      </c>
      <c r="N517" s="372"/>
      <c r="O517" s="113"/>
      <c r="P517" s="113"/>
      <c r="Q517" s="113"/>
      <c r="R517" s="113"/>
      <c r="S517" s="113"/>
      <c r="T517" s="113"/>
      <c r="U517" s="113"/>
      <c r="V517" s="113"/>
      <c r="W517" s="113"/>
      <c r="X517" s="113"/>
      <c r="Y517" s="113"/>
      <c r="Z517" s="113"/>
      <c r="AA517" s="113"/>
      <c r="AB517" s="113"/>
      <c r="AC517" s="113"/>
      <c r="AD517" s="113"/>
      <c r="AE517" s="113"/>
      <c r="AF517" s="113"/>
      <c r="AG517" s="113"/>
      <c r="AH517" s="113"/>
      <c r="AI517" s="113"/>
      <c r="AJ517" s="113"/>
      <c r="AK517" s="113"/>
      <c r="AL517" s="113"/>
    </row>
    <row r="518" spans="1:38" s="115" customFormat="1" ht="12" x14ac:dyDescent="0.2">
      <c r="A518" s="123"/>
      <c r="B518" s="357"/>
      <c r="C518" s="892"/>
      <c r="D518" s="893"/>
      <c r="E518" s="1038"/>
      <c r="F518" s="1038"/>
      <c r="G518" s="1038"/>
      <c r="H518" s="1038"/>
      <c r="I518" s="1038"/>
      <c r="J518" s="1039"/>
      <c r="K518" s="901"/>
      <c r="L518" s="901"/>
      <c r="M518" s="1040" t="str">
        <f t="shared" si="61"/>
        <v>.</v>
      </c>
      <c r="N518" s="372"/>
      <c r="O518" s="113"/>
      <c r="P518" s="113"/>
      <c r="Q518" s="113"/>
      <c r="R518" s="113"/>
      <c r="S518" s="113"/>
      <c r="T518" s="113"/>
      <c r="U518" s="113"/>
      <c r="V518" s="113"/>
      <c r="W518" s="113"/>
      <c r="X518" s="113"/>
      <c r="Y518" s="113"/>
      <c r="Z518" s="113"/>
      <c r="AA518" s="113"/>
      <c r="AB518" s="113"/>
      <c r="AC518" s="113"/>
      <c r="AD518" s="113"/>
      <c r="AE518" s="113"/>
      <c r="AF518" s="113"/>
      <c r="AG518" s="113"/>
      <c r="AH518" s="113"/>
      <c r="AI518" s="113"/>
      <c r="AJ518" s="113"/>
      <c r="AK518" s="113"/>
      <c r="AL518" s="113"/>
    </row>
    <row r="519" spans="1:38" s="115" customFormat="1" ht="12" x14ac:dyDescent="0.2">
      <c r="A519" s="123"/>
      <c r="B519" s="357"/>
      <c r="C519" s="892"/>
      <c r="D519" s="893"/>
      <c r="E519" s="1038"/>
      <c r="F519" s="1038"/>
      <c r="G519" s="1038"/>
      <c r="H519" s="1038"/>
      <c r="I519" s="1038"/>
      <c r="J519" s="1039"/>
      <c r="K519" s="901"/>
      <c r="L519" s="901"/>
      <c r="M519" s="1040" t="str">
        <f t="shared" si="61"/>
        <v>.</v>
      </c>
      <c r="N519" s="372"/>
      <c r="O519" s="113"/>
      <c r="P519" s="113"/>
      <c r="Q519" s="113"/>
      <c r="R519" s="113"/>
      <c r="S519" s="113"/>
      <c r="T519" s="113"/>
      <c r="U519" s="113"/>
      <c r="V519" s="113"/>
      <c r="W519" s="113"/>
      <c r="X519" s="113"/>
      <c r="Y519" s="113"/>
      <c r="Z519" s="113"/>
      <c r="AA519" s="113"/>
      <c r="AB519" s="113"/>
      <c r="AC519" s="113"/>
      <c r="AD519" s="113"/>
      <c r="AE519" s="113"/>
      <c r="AF519" s="113"/>
      <c r="AG519" s="113"/>
      <c r="AH519" s="113"/>
      <c r="AI519" s="113"/>
      <c r="AJ519" s="113"/>
      <c r="AK519" s="113"/>
      <c r="AL519" s="113"/>
    </row>
    <row r="520" spans="1:38" s="115" customFormat="1" ht="12" x14ac:dyDescent="0.2">
      <c r="A520" s="123"/>
      <c r="B520" s="357"/>
      <c r="C520" s="892"/>
      <c r="D520" s="893"/>
      <c r="E520" s="1038"/>
      <c r="F520" s="1038"/>
      <c r="G520" s="1038"/>
      <c r="H520" s="1038"/>
      <c r="I520" s="1038"/>
      <c r="J520" s="1039"/>
      <c r="K520" s="901"/>
      <c r="L520" s="901"/>
      <c r="M520" s="1040" t="str">
        <f t="shared" si="61"/>
        <v>.</v>
      </c>
      <c r="N520" s="372"/>
      <c r="O520" s="113"/>
      <c r="P520" s="113"/>
      <c r="Q520" s="113"/>
      <c r="R520" s="113"/>
      <c r="S520" s="113"/>
      <c r="T520" s="113"/>
      <c r="U520" s="113"/>
      <c r="V520" s="113"/>
      <c r="W520" s="113"/>
      <c r="X520" s="113"/>
      <c r="Y520" s="113"/>
      <c r="Z520" s="113"/>
      <c r="AA520" s="113"/>
      <c r="AB520" s="113"/>
      <c r="AC520" s="113"/>
      <c r="AD520" s="113"/>
      <c r="AE520" s="113"/>
      <c r="AF520" s="113"/>
      <c r="AG520" s="113"/>
      <c r="AH520" s="113"/>
      <c r="AI520" s="113"/>
      <c r="AJ520" s="113"/>
      <c r="AK520" s="113"/>
      <c r="AL520" s="113"/>
    </row>
    <row r="521" spans="1:38" s="115" customFormat="1" ht="12" x14ac:dyDescent="0.2">
      <c r="A521" s="123"/>
      <c r="B521" s="357"/>
      <c r="C521" s="892"/>
      <c r="D521" s="893"/>
      <c r="E521" s="1038"/>
      <c r="F521" s="1038"/>
      <c r="G521" s="1038"/>
      <c r="H521" s="1038"/>
      <c r="I521" s="1038"/>
      <c r="J521" s="1039"/>
      <c r="K521" s="901"/>
      <c r="L521" s="901"/>
      <c r="M521" s="1040" t="str">
        <f t="shared" si="61"/>
        <v>.</v>
      </c>
      <c r="N521" s="372"/>
      <c r="O521" s="113"/>
      <c r="P521" s="113"/>
      <c r="Q521" s="113"/>
      <c r="R521" s="113"/>
      <c r="S521" s="113"/>
      <c r="T521" s="113"/>
      <c r="U521" s="113"/>
      <c r="V521" s="113"/>
      <c r="W521" s="113"/>
      <c r="X521" s="113"/>
      <c r="Y521" s="113"/>
      <c r="Z521" s="113"/>
      <c r="AA521" s="113"/>
      <c r="AB521" s="113"/>
      <c r="AC521" s="113"/>
      <c r="AD521" s="113"/>
      <c r="AE521" s="113"/>
      <c r="AF521" s="113"/>
      <c r="AG521" s="113"/>
      <c r="AH521" s="113"/>
      <c r="AI521" s="113"/>
      <c r="AJ521" s="113"/>
      <c r="AK521" s="113"/>
      <c r="AL521" s="113"/>
    </row>
    <row r="522" spans="1:38" s="115" customFormat="1" ht="12" x14ac:dyDescent="0.2">
      <c r="A522" s="123"/>
      <c r="B522" s="357"/>
      <c r="C522" s="892"/>
      <c r="D522" s="893"/>
      <c r="E522" s="1038"/>
      <c r="F522" s="1038"/>
      <c r="G522" s="1038"/>
      <c r="H522" s="1038"/>
      <c r="I522" s="1038"/>
      <c r="J522" s="1039"/>
      <c r="K522" s="901"/>
      <c r="L522" s="901"/>
      <c r="M522" s="1040" t="str">
        <f t="shared" si="61"/>
        <v>.</v>
      </c>
      <c r="N522" s="372"/>
      <c r="O522" s="113"/>
      <c r="P522" s="113"/>
      <c r="Q522" s="113"/>
      <c r="R522" s="113"/>
      <c r="S522" s="113"/>
      <c r="T522" s="113"/>
      <c r="U522" s="113"/>
      <c r="V522" s="113"/>
      <c r="W522" s="113"/>
      <c r="X522" s="113"/>
      <c r="Y522" s="113"/>
      <c r="Z522" s="113"/>
      <c r="AA522" s="113"/>
      <c r="AB522" s="113"/>
      <c r="AC522" s="113"/>
      <c r="AD522" s="113"/>
      <c r="AE522" s="113"/>
      <c r="AF522" s="113"/>
      <c r="AG522" s="113"/>
      <c r="AH522" s="113"/>
      <c r="AI522" s="113"/>
      <c r="AJ522" s="113"/>
      <c r="AK522" s="113"/>
      <c r="AL522" s="113"/>
    </row>
    <row r="523" spans="1:38" s="115" customFormat="1" ht="12" x14ac:dyDescent="0.2">
      <c r="A523" s="123"/>
      <c r="B523" s="357"/>
      <c r="C523" s="894"/>
      <c r="D523" s="895"/>
      <c r="E523" s="1041"/>
      <c r="F523" s="1041"/>
      <c r="G523" s="1041"/>
      <c r="H523" s="1041"/>
      <c r="I523" s="1041"/>
      <c r="J523" s="1042"/>
      <c r="K523" s="1043"/>
      <c r="L523" s="1043"/>
      <c r="M523" s="1044" t="str">
        <f t="shared" si="61"/>
        <v>.</v>
      </c>
      <c r="N523" s="372"/>
      <c r="O523" s="113"/>
      <c r="P523" s="113"/>
      <c r="Q523" s="113"/>
      <c r="R523" s="113"/>
      <c r="S523" s="113"/>
      <c r="T523" s="113"/>
      <c r="U523" s="113"/>
      <c r="V523" s="113"/>
      <c r="W523" s="113"/>
      <c r="X523" s="113"/>
      <c r="Y523" s="113"/>
      <c r="Z523" s="113"/>
      <c r="AA523" s="113"/>
      <c r="AB523" s="113"/>
      <c r="AC523" s="113"/>
      <c r="AD523" s="113"/>
      <c r="AE523" s="113"/>
      <c r="AF523" s="113"/>
      <c r="AG523" s="113"/>
      <c r="AH523" s="113"/>
      <c r="AI523" s="113"/>
      <c r="AJ523" s="113"/>
      <c r="AK523" s="113"/>
      <c r="AL523" s="113"/>
    </row>
    <row r="524" spans="1:38" s="115" customFormat="1" ht="12" x14ac:dyDescent="0.2">
      <c r="A524" s="123"/>
      <c r="B524" s="325"/>
      <c r="C524" s="1410" t="str">
        <f>C$28</f>
        <v>Wyong</v>
      </c>
      <c r="D524" s="1412"/>
      <c r="E524" s="1413"/>
      <c r="F524" s="1413"/>
      <c r="G524" s="1414"/>
      <c r="H524" s="1413"/>
      <c r="I524" s="1413"/>
      <c r="J524" s="1413"/>
      <c r="K524" s="1409"/>
      <c r="L524" s="1411"/>
      <c r="M524" s="1409"/>
      <c r="N524" s="327"/>
      <c r="O524" s="123"/>
      <c r="P524" s="113"/>
      <c r="Q524" s="113"/>
      <c r="R524" s="113"/>
      <c r="S524" s="113"/>
      <c r="T524" s="113"/>
      <c r="U524" s="113"/>
      <c r="V524" s="113"/>
      <c r="W524" s="113"/>
      <c r="X524" s="113"/>
      <c r="Y524" s="113"/>
      <c r="Z524" s="113"/>
      <c r="AA524" s="113"/>
      <c r="AB524" s="113"/>
      <c r="AC524" s="113"/>
      <c r="AD524" s="113"/>
      <c r="AE524" s="113"/>
      <c r="AF524" s="113"/>
      <c r="AG524" s="113"/>
      <c r="AH524" s="113"/>
      <c r="AI524" s="113"/>
      <c r="AJ524" s="113"/>
      <c r="AK524" s="113"/>
      <c r="AL524" s="113"/>
    </row>
    <row r="525" spans="1:38" s="115" customFormat="1" ht="12" x14ac:dyDescent="0.2">
      <c r="A525" s="123"/>
      <c r="B525" s="357"/>
      <c r="C525" s="892"/>
      <c r="D525" s="893"/>
      <c r="E525" s="1038"/>
      <c r="F525" s="1038"/>
      <c r="G525" s="1038"/>
      <c r="H525" s="1038"/>
      <c r="I525" s="1038"/>
      <c r="J525" s="1039"/>
      <c r="K525" s="901"/>
      <c r="L525" s="901"/>
      <c r="M525" s="1040" t="str">
        <f t="shared" ref="M525:M532" si="62">IF(C525="",".",K525*L525)</f>
        <v>.</v>
      </c>
      <c r="N525" s="372"/>
      <c r="O525" s="113"/>
      <c r="P525" s="113"/>
      <c r="Q525" s="113"/>
      <c r="R525" s="113"/>
      <c r="S525" s="113"/>
      <c r="T525" s="113"/>
      <c r="U525" s="113"/>
      <c r="V525" s="113"/>
      <c r="W525" s="113"/>
      <c r="X525" s="113"/>
      <c r="Y525" s="113"/>
      <c r="Z525" s="113"/>
      <c r="AA525" s="113"/>
      <c r="AB525" s="113"/>
      <c r="AC525" s="113"/>
      <c r="AD525" s="113"/>
      <c r="AE525" s="113"/>
      <c r="AF525" s="113"/>
      <c r="AG525" s="113"/>
      <c r="AH525" s="113"/>
      <c r="AI525" s="113"/>
      <c r="AJ525" s="113"/>
      <c r="AK525" s="113"/>
      <c r="AL525" s="113"/>
    </row>
    <row r="526" spans="1:38" s="115" customFormat="1" ht="12" x14ac:dyDescent="0.2">
      <c r="A526" s="123"/>
      <c r="B526" s="357"/>
      <c r="C526" s="892"/>
      <c r="D526" s="893"/>
      <c r="E526" s="1038"/>
      <c r="F526" s="1038"/>
      <c r="G526" s="1038"/>
      <c r="H526" s="1038"/>
      <c r="I526" s="1038"/>
      <c r="J526" s="1039"/>
      <c r="K526" s="901"/>
      <c r="L526" s="901"/>
      <c r="M526" s="1040" t="str">
        <f t="shared" si="62"/>
        <v>.</v>
      </c>
      <c r="N526" s="372"/>
      <c r="O526" s="113"/>
      <c r="P526" s="113"/>
      <c r="Q526" s="113"/>
      <c r="R526" s="113"/>
      <c r="S526" s="113"/>
      <c r="T526" s="113"/>
      <c r="U526" s="113"/>
      <c r="V526" s="113"/>
      <c r="W526" s="113"/>
      <c r="X526" s="113"/>
      <c r="Y526" s="113"/>
      <c r="Z526" s="113"/>
      <c r="AA526" s="113"/>
      <c r="AB526" s="113"/>
      <c r="AC526" s="113"/>
      <c r="AD526" s="113"/>
      <c r="AE526" s="113"/>
      <c r="AF526" s="113"/>
      <c r="AG526" s="113"/>
      <c r="AH526" s="113"/>
      <c r="AI526" s="113"/>
      <c r="AJ526" s="113"/>
      <c r="AK526" s="113"/>
      <c r="AL526" s="113"/>
    </row>
    <row r="527" spans="1:38" s="115" customFormat="1" ht="12" x14ac:dyDescent="0.2">
      <c r="A527" s="123"/>
      <c r="B527" s="357"/>
      <c r="C527" s="892"/>
      <c r="D527" s="893"/>
      <c r="E527" s="1038"/>
      <c r="F527" s="1038"/>
      <c r="G527" s="1038"/>
      <c r="H527" s="1038"/>
      <c r="I527" s="1038"/>
      <c r="J527" s="1039"/>
      <c r="K527" s="901"/>
      <c r="L527" s="901"/>
      <c r="M527" s="1040" t="str">
        <f t="shared" si="62"/>
        <v>.</v>
      </c>
      <c r="N527" s="372"/>
      <c r="O527" s="113"/>
      <c r="P527" s="113"/>
      <c r="Q527" s="113"/>
      <c r="R527" s="113"/>
      <c r="S527" s="113"/>
      <c r="T527" s="113"/>
      <c r="U527" s="113"/>
      <c r="V527" s="113"/>
      <c r="W527" s="113"/>
      <c r="X527" s="113"/>
      <c r="Y527" s="113"/>
      <c r="Z527" s="113"/>
      <c r="AA527" s="113"/>
      <c r="AB527" s="113"/>
      <c r="AC527" s="113"/>
      <c r="AD527" s="113"/>
      <c r="AE527" s="113"/>
      <c r="AF527" s="113"/>
      <c r="AG527" s="113"/>
      <c r="AH527" s="113"/>
      <c r="AI527" s="113"/>
      <c r="AJ527" s="113"/>
      <c r="AK527" s="113"/>
      <c r="AL527" s="113"/>
    </row>
    <row r="528" spans="1:38" s="115" customFormat="1" ht="12" x14ac:dyDescent="0.2">
      <c r="A528" s="123"/>
      <c r="B528" s="357"/>
      <c r="C528" s="892"/>
      <c r="D528" s="893"/>
      <c r="E528" s="1038"/>
      <c r="F528" s="1038"/>
      <c r="G528" s="1038"/>
      <c r="H528" s="1038"/>
      <c r="I528" s="1038"/>
      <c r="J528" s="1039"/>
      <c r="K528" s="901"/>
      <c r="L528" s="901"/>
      <c r="M528" s="1040" t="str">
        <f t="shared" si="62"/>
        <v>.</v>
      </c>
      <c r="N528" s="372"/>
      <c r="O528" s="113"/>
      <c r="P528" s="113"/>
      <c r="Q528" s="113"/>
      <c r="R528" s="113"/>
      <c r="S528" s="113"/>
      <c r="T528" s="113"/>
      <c r="U528" s="113"/>
      <c r="V528" s="113"/>
      <c r="W528" s="113"/>
      <c r="X528" s="113"/>
      <c r="Y528" s="113"/>
      <c r="Z528" s="113"/>
      <c r="AA528" s="113"/>
      <c r="AB528" s="113"/>
      <c r="AC528" s="113"/>
      <c r="AD528" s="113"/>
      <c r="AE528" s="113"/>
      <c r="AF528" s="113"/>
      <c r="AG528" s="113"/>
      <c r="AH528" s="113"/>
      <c r="AI528" s="113"/>
      <c r="AJ528" s="113"/>
      <c r="AK528" s="113"/>
      <c r="AL528" s="113"/>
    </row>
    <row r="529" spans="1:38" s="115" customFormat="1" ht="12" x14ac:dyDescent="0.2">
      <c r="A529" s="123"/>
      <c r="B529" s="357"/>
      <c r="C529" s="892"/>
      <c r="D529" s="893"/>
      <c r="E529" s="1038"/>
      <c r="F529" s="1038"/>
      <c r="G529" s="1038"/>
      <c r="H529" s="1038"/>
      <c r="I529" s="1038"/>
      <c r="J529" s="1039"/>
      <c r="K529" s="901"/>
      <c r="L529" s="901"/>
      <c r="M529" s="1040" t="str">
        <f t="shared" si="62"/>
        <v>.</v>
      </c>
      <c r="N529" s="372"/>
      <c r="O529" s="113"/>
      <c r="P529" s="113"/>
      <c r="Q529" s="113"/>
      <c r="R529" s="113"/>
      <c r="S529" s="113"/>
      <c r="T529" s="113"/>
      <c r="U529" s="113"/>
      <c r="V529" s="113"/>
      <c r="W529" s="113"/>
      <c r="X529" s="113"/>
      <c r="Y529" s="113"/>
      <c r="Z529" s="113"/>
      <c r="AA529" s="113"/>
      <c r="AB529" s="113"/>
      <c r="AC529" s="113"/>
      <c r="AD529" s="113"/>
      <c r="AE529" s="113"/>
      <c r="AF529" s="113"/>
      <c r="AG529" s="113"/>
      <c r="AH529" s="113"/>
      <c r="AI529" s="113"/>
      <c r="AJ529" s="113"/>
      <c r="AK529" s="113"/>
      <c r="AL529" s="113"/>
    </row>
    <row r="530" spans="1:38" s="115" customFormat="1" ht="12" x14ac:dyDescent="0.2">
      <c r="A530" s="123"/>
      <c r="B530" s="357"/>
      <c r="C530" s="892"/>
      <c r="D530" s="893"/>
      <c r="E530" s="1038"/>
      <c r="F530" s="1038"/>
      <c r="G530" s="1038"/>
      <c r="H530" s="1038"/>
      <c r="I530" s="1038"/>
      <c r="J530" s="1039"/>
      <c r="K530" s="901"/>
      <c r="L530" s="901"/>
      <c r="M530" s="1040" t="str">
        <f t="shared" si="62"/>
        <v>.</v>
      </c>
      <c r="N530" s="372"/>
      <c r="O530" s="113"/>
      <c r="P530" s="113"/>
      <c r="Q530" s="113"/>
      <c r="R530" s="113"/>
      <c r="S530" s="113"/>
      <c r="T530" s="113"/>
      <c r="U530" s="113"/>
      <c r="V530" s="113"/>
      <c r="W530" s="113"/>
      <c r="X530" s="113"/>
      <c r="Y530" s="113"/>
      <c r="Z530" s="113"/>
      <c r="AA530" s="113"/>
      <c r="AB530" s="113"/>
      <c r="AC530" s="113"/>
      <c r="AD530" s="113"/>
      <c r="AE530" s="113"/>
      <c r="AF530" s="113"/>
      <c r="AG530" s="113"/>
      <c r="AH530" s="113"/>
      <c r="AI530" s="113"/>
      <c r="AJ530" s="113"/>
      <c r="AK530" s="113"/>
      <c r="AL530" s="113"/>
    </row>
    <row r="531" spans="1:38" s="115" customFormat="1" ht="12" x14ac:dyDescent="0.2">
      <c r="A531" s="123"/>
      <c r="B531" s="357"/>
      <c r="C531" s="892"/>
      <c r="D531" s="893"/>
      <c r="E531" s="1038"/>
      <c r="F531" s="1038"/>
      <c r="G531" s="1038"/>
      <c r="H531" s="1038"/>
      <c r="I531" s="1038"/>
      <c r="J531" s="1039"/>
      <c r="K531" s="901"/>
      <c r="L531" s="901"/>
      <c r="M531" s="1040" t="str">
        <f t="shared" si="62"/>
        <v>.</v>
      </c>
      <c r="N531" s="372"/>
      <c r="O531" s="113"/>
      <c r="P531" s="113"/>
      <c r="Q531" s="113"/>
      <c r="R531" s="113"/>
      <c r="S531" s="113"/>
      <c r="T531" s="113"/>
      <c r="U531" s="113"/>
      <c r="V531" s="113"/>
      <c r="W531" s="113"/>
      <c r="X531" s="113"/>
      <c r="Y531" s="113"/>
      <c r="Z531" s="113"/>
      <c r="AA531" s="113"/>
      <c r="AB531" s="113"/>
      <c r="AC531" s="113"/>
      <c r="AD531" s="113"/>
      <c r="AE531" s="113"/>
      <c r="AF531" s="113"/>
      <c r="AG531" s="113"/>
      <c r="AH531" s="113"/>
      <c r="AI531" s="113"/>
      <c r="AJ531" s="113"/>
      <c r="AK531" s="113"/>
      <c r="AL531" s="113"/>
    </row>
    <row r="532" spans="1:38" s="115" customFormat="1" ht="12" x14ac:dyDescent="0.2">
      <c r="A532" s="123"/>
      <c r="B532" s="357"/>
      <c r="C532" s="894"/>
      <c r="D532" s="895"/>
      <c r="E532" s="1041"/>
      <c r="F532" s="1041"/>
      <c r="G532" s="1041"/>
      <c r="H532" s="1041"/>
      <c r="I532" s="1041"/>
      <c r="J532" s="1042"/>
      <c r="K532" s="1043"/>
      <c r="L532" s="1043"/>
      <c r="M532" s="1044" t="str">
        <f t="shared" si="62"/>
        <v>.</v>
      </c>
      <c r="N532" s="372"/>
      <c r="O532" s="113"/>
      <c r="P532" s="113"/>
      <c r="Q532" s="113"/>
      <c r="R532" s="113"/>
      <c r="S532" s="113"/>
      <c r="T532" s="113"/>
      <c r="U532" s="113"/>
      <c r="V532" s="113"/>
      <c r="W532" s="113"/>
      <c r="X532" s="113"/>
      <c r="Y532" s="113"/>
      <c r="Z532" s="113"/>
      <c r="AA532" s="113"/>
      <c r="AB532" s="113"/>
      <c r="AC532" s="113"/>
      <c r="AD532" s="113"/>
      <c r="AE532" s="113"/>
      <c r="AF532" s="113"/>
      <c r="AG532" s="113"/>
      <c r="AH532" s="113"/>
      <c r="AI532" s="113"/>
      <c r="AJ532" s="113"/>
      <c r="AK532" s="113"/>
      <c r="AL532" s="113"/>
    </row>
    <row r="533" spans="1:38" s="115" customFormat="1" x14ac:dyDescent="0.2">
      <c r="A533" s="123"/>
      <c r="B533" s="325"/>
      <c r="C533" s="1410" t="str">
        <f>C$37</f>
        <v>.</v>
      </c>
      <c r="D533" s="1412"/>
      <c r="E533" s="1413"/>
      <c r="F533" s="1413"/>
      <c r="G533" s="1414"/>
      <c r="H533" s="1413"/>
      <c r="I533" s="1413"/>
      <c r="J533" s="1413"/>
      <c r="K533" s="1409"/>
      <c r="L533" s="1411"/>
      <c r="M533" s="1409"/>
      <c r="N533" s="373"/>
      <c r="O533" s="123"/>
      <c r="P533" s="113"/>
      <c r="Q533" s="113"/>
      <c r="R533" s="113"/>
      <c r="S533" s="113"/>
      <c r="T533" s="113"/>
      <c r="U533" s="113"/>
      <c r="V533" s="113"/>
      <c r="W533" s="113"/>
      <c r="X533" s="113"/>
      <c r="Y533" s="113"/>
      <c r="Z533" s="113"/>
      <c r="AA533" s="113"/>
      <c r="AB533" s="113"/>
      <c r="AC533" s="113"/>
      <c r="AD533" s="113"/>
      <c r="AE533" s="113"/>
      <c r="AF533" s="113"/>
      <c r="AG533" s="113"/>
      <c r="AH533" s="113"/>
      <c r="AI533" s="113"/>
      <c r="AJ533" s="113"/>
      <c r="AK533" s="113"/>
      <c r="AL533" s="113"/>
    </row>
    <row r="534" spans="1:38" s="115" customFormat="1" ht="12" outlineLevel="1" x14ac:dyDescent="0.2">
      <c r="A534" s="123"/>
      <c r="B534" s="357"/>
      <c r="C534" s="892"/>
      <c r="D534" s="893"/>
      <c r="E534" s="1038"/>
      <c r="F534" s="1038"/>
      <c r="G534" s="1038"/>
      <c r="H534" s="1038"/>
      <c r="I534" s="1038"/>
      <c r="J534" s="1039"/>
      <c r="K534" s="901"/>
      <c r="L534" s="901"/>
      <c r="M534" s="1040" t="str">
        <f t="shared" ref="M534:M541" si="63">IF(C534="",".",K534*L534)</f>
        <v>.</v>
      </c>
      <c r="N534" s="372"/>
      <c r="O534" s="113"/>
      <c r="P534" s="113"/>
      <c r="Q534" s="113"/>
      <c r="R534" s="113"/>
      <c r="S534" s="113"/>
      <c r="T534" s="113"/>
      <c r="U534" s="113"/>
      <c r="V534" s="113"/>
      <c r="W534" s="113"/>
      <c r="X534" s="113"/>
      <c r="Y534" s="113"/>
      <c r="Z534" s="113"/>
      <c r="AA534" s="113"/>
      <c r="AB534" s="113"/>
      <c r="AC534" s="113"/>
      <c r="AD534" s="113"/>
      <c r="AE534" s="113"/>
      <c r="AF534" s="113"/>
      <c r="AG534" s="113"/>
      <c r="AH534" s="113"/>
      <c r="AI534" s="113"/>
      <c r="AJ534" s="113"/>
      <c r="AK534" s="113"/>
      <c r="AL534" s="113"/>
    </row>
    <row r="535" spans="1:38" s="115" customFormat="1" ht="12" outlineLevel="1" x14ac:dyDescent="0.2">
      <c r="A535" s="123"/>
      <c r="B535" s="357"/>
      <c r="C535" s="892"/>
      <c r="D535" s="893"/>
      <c r="E535" s="1038"/>
      <c r="F535" s="1038"/>
      <c r="G535" s="1038"/>
      <c r="H535" s="1038"/>
      <c r="I535" s="1038"/>
      <c r="J535" s="1039"/>
      <c r="K535" s="901"/>
      <c r="L535" s="901"/>
      <c r="M535" s="1040" t="str">
        <f t="shared" si="63"/>
        <v>.</v>
      </c>
      <c r="N535" s="372"/>
      <c r="O535" s="113"/>
      <c r="P535" s="113"/>
      <c r="Q535" s="113"/>
      <c r="R535" s="113"/>
      <c r="S535" s="113"/>
      <c r="T535" s="113"/>
      <c r="U535" s="113"/>
      <c r="V535" s="113"/>
      <c r="W535" s="113"/>
      <c r="X535" s="113"/>
      <c r="Y535" s="113"/>
      <c r="Z535" s="113"/>
      <c r="AA535" s="113"/>
      <c r="AB535" s="113"/>
      <c r="AC535" s="113"/>
      <c r="AD535" s="113"/>
      <c r="AE535" s="113"/>
      <c r="AF535" s="113"/>
      <c r="AG535" s="113"/>
      <c r="AH535" s="113"/>
      <c r="AI535" s="113"/>
      <c r="AJ535" s="113"/>
      <c r="AK535" s="113"/>
      <c r="AL535" s="113"/>
    </row>
    <row r="536" spans="1:38" s="115" customFormat="1" ht="12" outlineLevel="1" x14ac:dyDescent="0.2">
      <c r="A536" s="123"/>
      <c r="B536" s="357"/>
      <c r="C536" s="892"/>
      <c r="D536" s="893"/>
      <c r="E536" s="1038"/>
      <c r="F536" s="1038"/>
      <c r="G536" s="1038"/>
      <c r="H536" s="1038"/>
      <c r="I536" s="1038"/>
      <c r="J536" s="1039"/>
      <c r="K536" s="901"/>
      <c r="L536" s="901"/>
      <c r="M536" s="1040" t="str">
        <f t="shared" si="63"/>
        <v>.</v>
      </c>
      <c r="N536" s="372"/>
      <c r="O536" s="113"/>
      <c r="P536" s="113"/>
      <c r="Q536" s="113"/>
      <c r="R536" s="113"/>
      <c r="S536" s="113"/>
      <c r="T536" s="113"/>
      <c r="U536" s="113"/>
      <c r="V536" s="113"/>
      <c r="W536" s="113"/>
      <c r="X536" s="113"/>
      <c r="Y536" s="113"/>
      <c r="Z536" s="113"/>
      <c r="AA536" s="113"/>
      <c r="AB536" s="113"/>
      <c r="AC536" s="113"/>
      <c r="AD536" s="113"/>
      <c r="AE536" s="113"/>
      <c r="AF536" s="113"/>
      <c r="AG536" s="113"/>
      <c r="AH536" s="113"/>
      <c r="AI536" s="113"/>
      <c r="AJ536" s="113"/>
      <c r="AK536" s="113"/>
      <c r="AL536" s="113"/>
    </row>
    <row r="537" spans="1:38" s="115" customFormat="1" ht="12" outlineLevel="1" x14ac:dyDescent="0.2">
      <c r="A537" s="123"/>
      <c r="B537" s="357"/>
      <c r="C537" s="892"/>
      <c r="D537" s="893"/>
      <c r="E537" s="1038"/>
      <c r="F537" s="1038"/>
      <c r="G537" s="1038"/>
      <c r="H537" s="1038"/>
      <c r="I537" s="1038"/>
      <c r="J537" s="1039"/>
      <c r="K537" s="901"/>
      <c r="L537" s="901"/>
      <c r="M537" s="1040" t="str">
        <f t="shared" si="63"/>
        <v>.</v>
      </c>
      <c r="N537" s="372"/>
      <c r="O537" s="113"/>
      <c r="P537" s="113"/>
      <c r="Q537" s="113"/>
      <c r="R537" s="113"/>
      <c r="S537" s="113"/>
      <c r="T537" s="113"/>
      <c r="U537" s="113"/>
      <c r="V537" s="113"/>
      <c r="W537" s="113"/>
      <c r="X537" s="113"/>
      <c r="Y537" s="113"/>
      <c r="Z537" s="113"/>
      <c r="AA537" s="113"/>
      <c r="AB537" s="113"/>
      <c r="AC537" s="113"/>
      <c r="AD537" s="113"/>
      <c r="AE537" s="113"/>
      <c r="AF537" s="113"/>
      <c r="AG537" s="113"/>
      <c r="AH537" s="113"/>
      <c r="AI537" s="113"/>
      <c r="AJ537" s="113"/>
      <c r="AK537" s="113"/>
      <c r="AL537" s="113"/>
    </row>
    <row r="538" spans="1:38" s="115" customFormat="1" ht="12" outlineLevel="1" x14ac:dyDescent="0.2">
      <c r="A538" s="123"/>
      <c r="B538" s="357"/>
      <c r="C538" s="892"/>
      <c r="D538" s="893"/>
      <c r="E538" s="1038"/>
      <c r="F538" s="1038"/>
      <c r="G538" s="1038"/>
      <c r="H538" s="1038"/>
      <c r="I538" s="1038"/>
      <c r="J538" s="1039"/>
      <c r="K538" s="901"/>
      <c r="L538" s="901"/>
      <c r="M538" s="1040" t="str">
        <f t="shared" si="63"/>
        <v>.</v>
      </c>
      <c r="N538" s="372"/>
      <c r="O538" s="113"/>
      <c r="P538" s="113"/>
      <c r="Q538" s="113"/>
      <c r="R538" s="113"/>
      <c r="S538" s="113"/>
      <c r="T538" s="113"/>
      <c r="U538" s="113"/>
      <c r="V538" s="113"/>
      <c r="W538" s="113"/>
      <c r="X538" s="113"/>
      <c r="Y538" s="113"/>
      <c r="Z538" s="113"/>
      <c r="AA538" s="113"/>
      <c r="AB538" s="113"/>
      <c r="AC538" s="113"/>
      <c r="AD538" s="113"/>
      <c r="AE538" s="113"/>
      <c r="AF538" s="113"/>
      <c r="AG538" s="113"/>
      <c r="AH538" s="113"/>
      <c r="AI538" s="113"/>
      <c r="AJ538" s="113"/>
      <c r="AK538" s="113"/>
      <c r="AL538" s="113"/>
    </row>
    <row r="539" spans="1:38" s="115" customFormat="1" ht="12" outlineLevel="1" x14ac:dyDescent="0.2">
      <c r="A539" s="123"/>
      <c r="B539" s="357"/>
      <c r="C539" s="892"/>
      <c r="D539" s="893"/>
      <c r="E539" s="1038"/>
      <c r="F539" s="1038"/>
      <c r="G539" s="1038"/>
      <c r="H539" s="1038"/>
      <c r="I539" s="1038"/>
      <c r="J539" s="1039"/>
      <c r="K539" s="901"/>
      <c r="L539" s="901"/>
      <c r="M539" s="1040" t="str">
        <f t="shared" si="63"/>
        <v>.</v>
      </c>
      <c r="N539" s="372"/>
      <c r="O539" s="113"/>
      <c r="P539" s="113"/>
      <c r="Q539" s="113"/>
      <c r="R539" s="113"/>
      <c r="S539" s="113"/>
      <c r="T539" s="113"/>
      <c r="U539" s="113"/>
      <c r="V539" s="113"/>
      <c r="W539" s="113"/>
      <c r="X539" s="113"/>
      <c r="Y539" s="113"/>
      <c r="Z539" s="113"/>
      <c r="AA539" s="113"/>
      <c r="AB539" s="113"/>
      <c r="AC539" s="113"/>
      <c r="AD539" s="113"/>
      <c r="AE539" s="113"/>
      <c r="AF539" s="113"/>
      <c r="AG539" s="113"/>
      <c r="AH539" s="113"/>
      <c r="AI539" s="113"/>
      <c r="AJ539" s="113"/>
      <c r="AK539" s="113"/>
      <c r="AL539" s="113"/>
    </row>
    <row r="540" spans="1:38" s="115" customFormat="1" ht="12" outlineLevel="1" x14ac:dyDescent="0.2">
      <c r="A540" s="123"/>
      <c r="B540" s="357"/>
      <c r="C540" s="892"/>
      <c r="D540" s="893"/>
      <c r="E540" s="1038"/>
      <c r="F540" s="1038"/>
      <c r="G540" s="1038"/>
      <c r="H540" s="1038"/>
      <c r="I540" s="1038"/>
      <c r="J540" s="1039"/>
      <c r="K540" s="901"/>
      <c r="L540" s="901"/>
      <c r="M540" s="1040" t="str">
        <f t="shared" si="63"/>
        <v>.</v>
      </c>
      <c r="N540" s="372"/>
      <c r="O540" s="113"/>
      <c r="P540" s="113"/>
      <c r="Q540" s="113"/>
      <c r="R540" s="113"/>
      <c r="S540" s="113"/>
      <c r="T540" s="113"/>
      <c r="U540" s="113"/>
      <c r="V540" s="113"/>
      <c r="W540" s="113"/>
      <c r="X540" s="113"/>
      <c r="Y540" s="113"/>
      <c r="Z540" s="113"/>
      <c r="AA540" s="113"/>
      <c r="AB540" s="113"/>
      <c r="AC540" s="113"/>
      <c r="AD540" s="113"/>
      <c r="AE540" s="113"/>
      <c r="AF540" s="113"/>
      <c r="AG540" s="113"/>
      <c r="AH540" s="113"/>
      <c r="AI540" s="113"/>
      <c r="AJ540" s="113"/>
      <c r="AK540" s="113"/>
      <c r="AL540" s="113"/>
    </row>
    <row r="541" spans="1:38" s="115" customFormat="1" ht="12" outlineLevel="1" x14ac:dyDescent="0.2">
      <c r="A541" s="123"/>
      <c r="B541" s="357"/>
      <c r="C541" s="894"/>
      <c r="D541" s="895"/>
      <c r="E541" s="1041"/>
      <c r="F541" s="1041"/>
      <c r="G541" s="1041"/>
      <c r="H541" s="1041"/>
      <c r="I541" s="1041"/>
      <c r="J541" s="1042"/>
      <c r="K541" s="1043"/>
      <c r="L541" s="1043"/>
      <c r="M541" s="1044" t="str">
        <f t="shared" si="63"/>
        <v>.</v>
      </c>
      <c r="N541" s="372"/>
      <c r="O541" s="113"/>
      <c r="P541" s="113"/>
      <c r="Q541" s="113"/>
      <c r="R541" s="113"/>
      <c r="S541" s="113"/>
      <c r="T541" s="113"/>
      <c r="U541" s="113"/>
      <c r="V541" s="113"/>
      <c r="W541" s="113"/>
      <c r="X541" s="113"/>
      <c r="Y541" s="113"/>
      <c r="Z541" s="113"/>
      <c r="AA541" s="113"/>
      <c r="AB541" s="113"/>
      <c r="AC541" s="113"/>
      <c r="AD541" s="113"/>
      <c r="AE541" s="113"/>
      <c r="AF541" s="113"/>
      <c r="AG541" s="113"/>
      <c r="AH541" s="113"/>
      <c r="AI541" s="113"/>
      <c r="AJ541" s="113"/>
      <c r="AK541" s="113"/>
      <c r="AL541" s="113"/>
    </row>
    <row r="542" spans="1:38" s="115" customFormat="1" ht="12" x14ac:dyDescent="0.2">
      <c r="A542" s="123"/>
      <c r="B542" s="325"/>
      <c r="C542" s="1410" t="str">
        <f>C$46</f>
        <v>.</v>
      </c>
      <c r="D542" s="1412"/>
      <c r="E542" s="1413"/>
      <c r="F542" s="1413"/>
      <c r="G542" s="1414"/>
      <c r="H542" s="1413"/>
      <c r="I542" s="1413"/>
      <c r="J542" s="1413"/>
      <c r="K542" s="1409"/>
      <c r="L542" s="1411"/>
      <c r="M542" s="1409"/>
      <c r="N542" s="327"/>
      <c r="O542" s="123"/>
      <c r="P542" s="113"/>
      <c r="Q542" s="113"/>
      <c r="R542" s="113"/>
      <c r="S542" s="113"/>
      <c r="T542" s="113"/>
      <c r="U542" s="113"/>
      <c r="V542" s="113"/>
      <c r="W542" s="113"/>
      <c r="X542" s="113"/>
      <c r="Y542" s="113"/>
      <c r="Z542" s="113"/>
      <c r="AA542" s="113"/>
      <c r="AB542" s="113"/>
      <c r="AC542" s="113"/>
      <c r="AD542" s="113"/>
      <c r="AE542" s="113"/>
      <c r="AF542" s="113"/>
      <c r="AG542" s="113"/>
      <c r="AH542" s="113"/>
      <c r="AI542" s="113"/>
      <c r="AJ542" s="113"/>
      <c r="AK542" s="113"/>
      <c r="AL542" s="113"/>
    </row>
    <row r="543" spans="1:38" s="115" customFormat="1" ht="12" outlineLevel="1" x14ac:dyDescent="0.2">
      <c r="A543" s="123"/>
      <c r="B543" s="357"/>
      <c r="C543" s="892"/>
      <c r="D543" s="893"/>
      <c r="E543" s="1038"/>
      <c r="F543" s="1038"/>
      <c r="G543" s="1038"/>
      <c r="H543" s="1038"/>
      <c r="I543" s="1038"/>
      <c r="J543" s="1039"/>
      <c r="K543" s="901"/>
      <c r="L543" s="901"/>
      <c r="M543" s="1040" t="str">
        <f t="shared" ref="M543:M550" si="64">IF(C543="",".",K543*L543)</f>
        <v>.</v>
      </c>
      <c r="N543" s="372"/>
      <c r="O543" s="113"/>
      <c r="P543" s="113"/>
      <c r="Q543" s="113"/>
      <c r="R543" s="113"/>
      <c r="S543" s="113"/>
      <c r="T543" s="113"/>
      <c r="U543" s="113"/>
      <c r="V543" s="113"/>
      <c r="W543" s="113"/>
      <c r="X543" s="113"/>
      <c r="Y543" s="113"/>
      <c r="Z543" s="113"/>
      <c r="AA543" s="113"/>
      <c r="AB543" s="113"/>
      <c r="AC543" s="113"/>
      <c r="AD543" s="113"/>
      <c r="AE543" s="113"/>
      <c r="AF543" s="113"/>
      <c r="AG543" s="113"/>
      <c r="AH543" s="113"/>
      <c r="AI543" s="113"/>
      <c r="AJ543" s="113"/>
      <c r="AK543" s="113"/>
      <c r="AL543" s="113"/>
    </row>
    <row r="544" spans="1:38" s="115" customFormat="1" ht="12" outlineLevel="1" x14ac:dyDescent="0.2">
      <c r="A544" s="123"/>
      <c r="B544" s="357"/>
      <c r="C544" s="892"/>
      <c r="D544" s="893"/>
      <c r="E544" s="1038"/>
      <c r="F544" s="1038"/>
      <c r="G544" s="1038"/>
      <c r="H544" s="1038"/>
      <c r="I544" s="1038"/>
      <c r="J544" s="1039"/>
      <c r="K544" s="901"/>
      <c r="L544" s="901"/>
      <c r="M544" s="1040" t="str">
        <f t="shared" si="64"/>
        <v>.</v>
      </c>
      <c r="N544" s="372"/>
      <c r="O544" s="113"/>
      <c r="P544" s="113"/>
      <c r="Q544" s="113"/>
      <c r="R544" s="113"/>
      <c r="S544" s="113"/>
      <c r="T544" s="113"/>
      <c r="U544" s="113"/>
      <c r="V544" s="113"/>
      <c r="W544" s="113"/>
      <c r="X544" s="113"/>
      <c r="Y544" s="113"/>
      <c r="Z544" s="113"/>
      <c r="AA544" s="113"/>
      <c r="AB544" s="113"/>
      <c r="AC544" s="113"/>
      <c r="AD544" s="113"/>
      <c r="AE544" s="113"/>
      <c r="AF544" s="113"/>
      <c r="AG544" s="113"/>
      <c r="AH544" s="113"/>
      <c r="AI544" s="113"/>
      <c r="AJ544" s="113"/>
      <c r="AK544" s="113"/>
      <c r="AL544" s="113"/>
    </row>
    <row r="545" spans="1:38" s="115" customFormat="1" ht="12" outlineLevel="1" x14ac:dyDescent="0.2">
      <c r="A545" s="123"/>
      <c r="B545" s="357"/>
      <c r="C545" s="892"/>
      <c r="D545" s="893"/>
      <c r="E545" s="1038"/>
      <c r="F545" s="1038"/>
      <c r="G545" s="1038"/>
      <c r="H545" s="1038"/>
      <c r="I545" s="1038"/>
      <c r="J545" s="1039"/>
      <c r="K545" s="901"/>
      <c r="L545" s="901"/>
      <c r="M545" s="1040" t="str">
        <f t="shared" si="64"/>
        <v>.</v>
      </c>
      <c r="N545" s="372"/>
      <c r="O545" s="113"/>
      <c r="P545" s="113"/>
      <c r="Q545" s="113"/>
      <c r="R545" s="113"/>
      <c r="S545" s="113"/>
      <c r="T545" s="113"/>
      <c r="U545" s="113"/>
      <c r="V545" s="113"/>
      <c r="W545" s="113"/>
      <c r="X545" s="113"/>
      <c r="Y545" s="113"/>
      <c r="Z545" s="113"/>
      <c r="AA545" s="113"/>
      <c r="AB545" s="113"/>
      <c r="AC545" s="113"/>
      <c r="AD545" s="113"/>
      <c r="AE545" s="113"/>
      <c r="AF545" s="113"/>
      <c r="AG545" s="113"/>
      <c r="AH545" s="113"/>
      <c r="AI545" s="113"/>
      <c r="AJ545" s="113"/>
      <c r="AK545" s="113"/>
      <c r="AL545" s="113"/>
    </row>
    <row r="546" spans="1:38" s="115" customFormat="1" ht="12" outlineLevel="1" x14ac:dyDescent="0.2">
      <c r="A546" s="123"/>
      <c r="B546" s="357"/>
      <c r="C546" s="892"/>
      <c r="D546" s="893"/>
      <c r="E546" s="1038"/>
      <c r="F546" s="1038"/>
      <c r="G546" s="1038"/>
      <c r="H546" s="1038"/>
      <c r="I546" s="1038"/>
      <c r="J546" s="1039"/>
      <c r="K546" s="901"/>
      <c r="L546" s="901"/>
      <c r="M546" s="1040" t="str">
        <f t="shared" si="64"/>
        <v>.</v>
      </c>
      <c r="N546" s="372"/>
      <c r="O546" s="113"/>
      <c r="P546" s="113"/>
      <c r="Q546" s="113"/>
      <c r="R546" s="113"/>
      <c r="S546" s="113"/>
      <c r="T546" s="113"/>
      <c r="U546" s="113"/>
      <c r="V546" s="113"/>
      <c r="W546" s="113"/>
      <c r="X546" s="113"/>
      <c r="Y546" s="113"/>
      <c r="Z546" s="113"/>
      <c r="AA546" s="113"/>
      <c r="AB546" s="113"/>
      <c r="AC546" s="113"/>
      <c r="AD546" s="113"/>
      <c r="AE546" s="113"/>
      <c r="AF546" s="113"/>
      <c r="AG546" s="113"/>
      <c r="AH546" s="113"/>
      <c r="AI546" s="113"/>
      <c r="AJ546" s="113"/>
      <c r="AK546" s="113"/>
      <c r="AL546" s="113"/>
    </row>
    <row r="547" spans="1:38" s="115" customFormat="1" ht="12" outlineLevel="1" x14ac:dyDescent="0.2">
      <c r="A547" s="123"/>
      <c r="B547" s="357"/>
      <c r="C547" s="892"/>
      <c r="D547" s="893"/>
      <c r="E547" s="1038"/>
      <c r="F547" s="1038"/>
      <c r="G547" s="1038"/>
      <c r="H547" s="1038"/>
      <c r="I547" s="1038"/>
      <c r="J547" s="1039"/>
      <c r="K547" s="901"/>
      <c r="L547" s="901"/>
      <c r="M547" s="1040" t="str">
        <f t="shared" si="64"/>
        <v>.</v>
      </c>
      <c r="N547" s="372"/>
      <c r="O547" s="113"/>
      <c r="P547" s="113"/>
      <c r="Q547" s="113"/>
      <c r="R547" s="113"/>
      <c r="S547" s="113"/>
      <c r="T547" s="113"/>
      <c r="U547" s="113"/>
      <c r="V547" s="113"/>
      <c r="W547" s="113"/>
      <c r="X547" s="113"/>
      <c r="Y547" s="113"/>
      <c r="Z547" s="113"/>
      <c r="AA547" s="113"/>
      <c r="AB547" s="113"/>
      <c r="AC547" s="113"/>
      <c r="AD547" s="113"/>
      <c r="AE547" s="113"/>
      <c r="AF547" s="113"/>
      <c r="AG547" s="113"/>
      <c r="AH547" s="113"/>
      <c r="AI547" s="113"/>
      <c r="AJ547" s="113"/>
      <c r="AK547" s="113"/>
      <c r="AL547" s="113"/>
    </row>
    <row r="548" spans="1:38" s="115" customFormat="1" ht="12" outlineLevel="1" x14ac:dyDescent="0.2">
      <c r="A548" s="123"/>
      <c r="B548" s="357"/>
      <c r="C548" s="892"/>
      <c r="D548" s="893"/>
      <c r="E548" s="1038"/>
      <c r="F548" s="1038"/>
      <c r="G548" s="1038"/>
      <c r="H548" s="1038"/>
      <c r="I548" s="1038"/>
      <c r="J548" s="1039"/>
      <c r="K548" s="901"/>
      <c r="L548" s="901"/>
      <c r="M548" s="1040" t="str">
        <f t="shared" si="64"/>
        <v>.</v>
      </c>
      <c r="N548" s="372"/>
      <c r="O548" s="113"/>
      <c r="P548" s="113"/>
      <c r="Q548" s="113"/>
      <c r="R548" s="113"/>
      <c r="S548" s="113"/>
      <c r="T548" s="113"/>
      <c r="U548" s="113"/>
      <c r="V548" s="113"/>
      <c r="W548" s="113"/>
      <c r="X548" s="113"/>
      <c r="Y548" s="113"/>
      <c r="Z548" s="113"/>
      <c r="AA548" s="113"/>
      <c r="AB548" s="113"/>
      <c r="AC548" s="113"/>
      <c r="AD548" s="113"/>
      <c r="AE548" s="113"/>
      <c r="AF548" s="113"/>
      <c r="AG548" s="113"/>
      <c r="AH548" s="113"/>
      <c r="AI548" s="113"/>
      <c r="AJ548" s="113"/>
      <c r="AK548" s="113"/>
      <c r="AL548" s="113"/>
    </row>
    <row r="549" spans="1:38" s="115" customFormat="1" ht="12" outlineLevel="1" x14ac:dyDescent="0.2">
      <c r="A549" s="123"/>
      <c r="B549" s="357"/>
      <c r="C549" s="892"/>
      <c r="D549" s="893"/>
      <c r="E549" s="1038"/>
      <c r="F549" s="1038"/>
      <c r="G549" s="1038"/>
      <c r="H549" s="1038"/>
      <c r="I549" s="1038"/>
      <c r="J549" s="1039"/>
      <c r="K549" s="901"/>
      <c r="L549" s="901"/>
      <c r="M549" s="1040" t="str">
        <f t="shared" si="64"/>
        <v>.</v>
      </c>
      <c r="N549" s="372"/>
      <c r="O549" s="113"/>
      <c r="P549" s="113"/>
      <c r="Q549" s="113"/>
      <c r="R549" s="113"/>
      <c r="S549" s="113"/>
      <c r="T549" s="113"/>
      <c r="U549" s="113"/>
      <c r="V549" s="113"/>
      <c r="W549" s="113"/>
      <c r="X549" s="113"/>
      <c r="Y549" s="113"/>
      <c r="Z549" s="113"/>
      <c r="AA549" s="113"/>
      <c r="AB549" s="113"/>
      <c r="AC549" s="113"/>
      <c r="AD549" s="113"/>
      <c r="AE549" s="113"/>
      <c r="AF549" s="113"/>
      <c r="AG549" s="113"/>
      <c r="AH549" s="113"/>
      <c r="AI549" s="113"/>
      <c r="AJ549" s="113"/>
      <c r="AK549" s="113"/>
      <c r="AL549" s="113"/>
    </row>
    <row r="550" spans="1:38" s="115" customFormat="1" ht="12" outlineLevel="1" x14ac:dyDescent="0.2">
      <c r="A550" s="123"/>
      <c r="B550" s="357"/>
      <c r="C550" s="894"/>
      <c r="D550" s="895"/>
      <c r="E550" s="1041"/>
      <c r="F550" s="1041"/>
      <c r="G550" s="1041"/>
      <c r="H550" s="1041"/>
      <c r="I550" s="1041"/>
      <c r="J550" s="1042"/>
      <c r="K550" s="1043"/>
      <c r="L550" s="1043"/>
      <c r="M550" s="1044" t="str">
        <f t="shared" si="64"/>
        <v>.</v>
      </c>
      <c r="N550" s="372"/>
      <c r="O550" s="113"/>
      <c r="P550" s="113"/>
      <c r="Q550" s="113"/>
      <c r="R550" s="113"/>
      <c r="S550" s="113"/>
      <c r="T550" s="113"/>
      <c r="U550" s="113"/>
      <c r="V550" s="113"/>
      <c r="W550" s="113"/>
      <c r="X550" s="113"/>
      <c r="Y550" s="113"/>
      <c r="Z550" s="113"/>
      <c r="AA550" s="113"/>
      <c r="AB550" s="113"/>
      <c r="AC550" s="113"/>
      <c r="AD550" s="113"/>
      <c r="AE550" s="113"/>
      <c r="AF550" s="113"/>
      <c r="AG550" s="113"/>
      <c r="AH550" s="113"/>
      <c r="AI550" s="113"/>
      <c r="AJ550" s="113"/>
      <c r="AK550" s="113"/>
      <c r="AL550" s="113"/>
    </row>
    <row r="551" spans="1:38" s="115" customFormat="1" x14ac:dyDescent="0.2">
      <c r="A551" s="123"/>
      <c r="B551" s="325"/>
      <c r="C551" s="1410" t="str">
        <f>C$55</f>
        <v>.</v>
      </c>
      <c r="D551" s="1412"/>
      <c r="E551" s="1413"/>
      <c r="F551" s="1413"/>
      <c r="G551" s="1414"/>
      <c r="H551" s="1413"/>
      <c r="I551" s="1413"/>
      <c r="J551" s="1413"/>
      <c r="K551" s="1409"/>
      <c r="L551" s="1411"/>
      <c r="M551" s="1409"/>
      <c r="N551" s="373"/>
      <c r="O551" s="123"/>
      <c r="P551" s="113"/>
      <c r="Q551" s="113"/>
      <c r="R551" s="113"/>
      <c r="S551" s="113"/>
      <c r="T551" s="113"/>
      <c r="U551" s="113"/>
      <c r="V551" s="113"/>
      <c r="W551" s="113"/>
      <c r="X551" s="113"/>
      <c r="Y551" s="113"/>
      <c r="Z551" s="113"/>
      <c r="AA551" s="113"/>
      <c r="AB551" s="113"/>
      <c r="AC551" s="113"/>
      <c r="AD551" s="113"/>
      <c r="AE551" s="113"/>
      <c r="AF551" s="113"/>
      <c r="AG551" s="113"/>
      <c r="AH551" s="113"/>
      <c r="AI551" s="113"/>
      <c r="AJ551" s="113"/>
      <c r="AK551" s="113"/>
      <c r="AL551" s="113"/>
    </row>
    <row r="552" spans="1:38" s="115" customFormat="1" ht="12" outlineLevel="1" x14ac:dyDescent="0.2">
      <c r="A552" s="123"/>
      <c r="B552" s="357"/>
      <c r="C552" s="892"/>
      <c r="D552" s="893"/>
      <c r="E552" s="1038"/>
      <c r="F552" s="1038"/>
      <c r="G552" s="1038"/>
      <c r="H552" s="1038"/>
      <c r="I552" s="1038"/>
      <c r="J552" s="1039"/>
      <c r="K552" s="901"/>
      <c r="L552" s="901"/>
      <c r="M552" s="1040" t="str">
        <f t="shared" ref="M552:M559" si="65">IF(C552="",".",K552*L552)</f>
        <v>.</v>
      </c>
      <c r="N552" s="372"/>
      <c r="O552" s="113"/>
      <c r="P552" s="113"/>
      <c r="Q552" s="113"/>
      <c r="R552" s="113"/>
      <c r="S552" s="113"/>
      <c r="T552" s="113"/>
      <c r="U552" s="113"/>
      <c r="V552" s="113"/>
      <c r="W552" s="113"/>
      <c r="X552" s="113"/>
      <c r="Y552" s="113"/>
      <c r="Z552" s="113"/>
      <c r="AA552" s="113"/>
      <c r="AB552" s="113"/>
      <c r="AC552" s="113"/>
      <c r="AD552" s="113"/>
      <c r="AE552" s="113"/>
      <c r="AF552" s="113"/>
      <c r="AG552" s="113"/>
      <c r="AH552" s="113"/>
      <c r="AI552" s="113"/>
      <c r="AJ552" s="113"/>
      <c r="AK552" s="113"/>
      <c r="AL552" s="113"/>
    </row>
    <row r="553" spans="1:38" s="115" customFormat="1" ht="12" outlineLevel="1" x14ac:dyDescent="0.2">
      <c r="A553" s="123"/>
      <c r="B553" s="357"/>
      <c r="C553" s="892"/>
      <c r="D553" s="893"/>
      <c r="E553" s="1038"/>
      <c r="F553" s="1038"/>
      <c r="G553" s="1038"/>
      <c r="H553" s="1038"/>
      <c r="I553" s="1038"/>
      <c r="J553" s="1039"/>
      <c r="K553" s="901"/>
      <c r="L553" s="901"/>
      <c r="M553" s="1040" t="str">
        <f t="shared" si="65"/>
        <v>.</v>
      </c>
      <c r="N553" s="372"/>
      <c r="O553" s="113"/>
      <c r="P553" s="113"/>
      <c r="Q553" s="113"/>
      <c r="R553" s="113"/>
      <c r="S553" s="113"/>
      <c r="T553" s="113"/>
      <c r="U553" s="113"/>
      <c r="V553" s="113"/>
      <c r="W553" s="113"/>
      <c r="X553" s="113"/>
      <c r="Y553" s="113"/>
      <c r="Z553" s="113"/>
      <c r="AA553" s="113"/>
      <c r="AB553" s="113"/>
      <c r="AC553" s="113"/>
      <c r="AD553" s="113"/>
      <c r="AE553" s="113"/>
      <c r="AF553" s="113"/>
      <c r="AG553" s="113"/>
      <c r="AH553" s="113"/>
      <c r="AI553" s="113"/>
      <c r="AJ553" s="113"/>
      <c r="AK553" s="113"/>
      <c r="AL553" s="113"/>
    </row>
    <row r="554" spans="1:38" s="115" customFormat="1" ht="12" outlineLevel="1" x14ac:dyDescent="0.2">
      <c r="A554" s="123"/>
      <c r="B554" s="357"/>
      <c r="C554" s="892"/>
      <c r="D554" s="893"/>
      <c r="E554" s="1038"/>
      <c r="F554" s="1038"/>
      <c r="G554" s="1038"/>
      <c r="H554" s="1038"/>
      <c r="I554" s="1038"/>
      <c r="J554" s="1039"/>
      <c r="K554" s="901"/>
      <c r="L554" s="901"/>
      <c r="M554" s="1040" t="str">
        <f t="shared" si="65"/>
        <v>.</v>
      </c>
      <c r="N554" s="372"/>
      <c r="O554" s="113"/>
      <c r="P554" s="113"/>
      <c r="Q554" s="113"/>
      <c r="R554" s="113"/>
      <c r="S554" s="113"/>
      <c r="T554" s="113"/>
      <c r="U554" s="113"/>
      <c r="V554" s="113"/>
      <c r="W554" s="113"/>
      <c r="X554" s="113"/>
      <c r="Y554" s="113"/>
      <c r="Z554" s="113"/>
      <c r="AA554" s="113"/>
      <c r="AB554" s="113"/>
      <c r="AC554" s="113"/>
      <c r="AD554" s="113"/>
      <c r="AE554" s="113"/>
      <c r="AF554" s="113"/>
      <c r="AG554" s="113"/>
      <c r="AH554" s="113"/>
      <c r="AI554" s="113"/>
      <c r="AJ554" s="113"/>
      <c r="AK554" s="113"/>
      <c r="AL554" s="113"/>
    </row>
    <row r="555" spans="1:38" s="115" customFormat="1" ht="12" outlineLevel="1" x14ac:dyDescent="0.2">
      <c r="A555" s="123"/>
      <c r="B555" s="357"/>
      <c r="C555" s="892"/>
      <c r="D555" s="893"/>
      <c r="E555" s="1038"/>
      <c r="F555" s="1038"/>
      <c r="G555" s="1038"/>
      <c r="H555" s="1038"/>
      <c r="I555" s="1038"/>
      <c r="J555" s="1039"/>
      <c r="K555" s="901"/>
      <c r="L555" s="901"/>
      <c r="M555" s="1040" t="str">
        <f t="shared" si="65"/>
        <v>.</v>
      </c>
      <c r="N555" s="372"/>
      <c r="O555" s="113"/>
      <c r="P555" s="113"/>
      <c r="Q555" s="113"/>
      <c r="R555" s="113"/>
      <c r="S555" s="113"/>
      <c r="T555" s="113"/>
      <c r="U555" s="113"/>
      <c r="V555" s="113"/>
      <c r="W555" s="113"/>
      <c r="X555" s="113"/>
      <c r="Y555" s="113"/>
      <c r="Z555" s="113"/>
      <c r="AA555" s="113"/>
      <c r="AB555" s="113"/>
      <c r="AC555" s="113"/>
      <c r="AD555" s="113"/>
      <c r="AE555" s="113"/>
      <c r="AF555" s="113"/>
      <c r="AG555" s="113"/>
      <c r="AH555" s="113"/>
      <c r="AI555" s="113"/>
      <c r="AJ555" s="113"/>
      <c r="AK555" s="113"/>
      <c r="AL555" s="113"/>
    </row>
    <row r="556" spans="1:38" s="115" customFormat="1" ht="12" outlineLevel="1" x14ac:dyDescent="0.2">
      <c r="A556" s="123"/>
      <c r="B556" s="357"/>
      <c r="C556" s="892"/>
      <c r="D556" s="893"/>
      <c r="E556" s="1038"/>
      <c r="F556" s="1038"/>
      <c r="G556" s="1038"/>
      <c r="H556" s="1038"/>
      <c r="I556" s="1038"/>
      <c r="J556" s="1039"/>
      <c r="K556" s="901"/>
      <c r="L556" s="901"/>
      <c r="M556" s="1040" t="str">
        <f t="shared" si="65"/>
        <v>.</v>
      </c>
      <c r="N556" s="372"/>
      <c r="O556" s="113"/>
      <c r="P556" s="113"/>
      <c r="Q556" s="113"/>
      <c r="R556" s="113"/>
      <c r="S556" s="113"/>
      <c r="T556" s="113"/>
      <c r="U556" s="113"/>
      <c r="V556" s="113"/>
      <c r="W556" s="113"/>
      <c r="X556" s="113"/>
      <c r="Y556" s="113"/>
      <c r="Z556" s="113"/>
      <c r="AA556" s="113"/>
      <c r="AB556" s="113"/>
      <c r="AC556" s="113"/>
      <c r="AD556" s="113"/>
      <c r="AE556" s="113"/>
      <c r="AF556" s="113"/>
      <c r="AG556" s="113"/>
      <c r="AH556" s="113"/>
      <c r="AI556" s="113"/>
      <c r="AJ556" s="113"/>
      <c r="AK556" s="113"/>
      <c r="AL556" s="113"/>
    </row>
    <row r="557" spans="1:38" s="115" customFormat="1" ht="12" outlineLevel="1" x14ac:dyDescent="0.2">
      <c r="A557" s="123"/>
      <c r="B557" s="357"/>
      <c r="C557" s="892"/>
      <c r="D557" s="893"/>
      <c r="E557" s="1038"/>
      <c r="F557" s="1038"/>
      <c r="G557" s="1038"/>
      <c r="H557" s="1038"/>
      <c r="I557" s="1038"/>
      <c r="J557" s="1039"/>
      <c r="K557" s="901"/>
      <c r="L557" s="901"/>
      <c r="M557" s="1040" t="str">
        <f t="shared" si="65"/>
        <v>.</v>
      </c>
      <c r="N557" s="372"/>
      <c r="O557" s="113"/>
      <c r="P557" s="113"/>
      <c r="Q557" s="113"/>
      <c r="R557" s="113"/>
      <c r="S557" s="113"/>
      <c r="T557" s="113"/>
      <c r="U557" s="113"/>
      <c r="V557" s="113"/>
      <c r="W557" s="113"/>
      <c r="X557" s="113"/>
      <c r="Y557" s="113"/>
      <c r="Z557" s="113"/>
      <c r="AA557" s="113"/>
      <c r="AB557" s="113"/>
      <c r="AC557" s="113"/>
      <c r="AD557" s="113"/>
      <c r="AE557" s="113"/>
      <c r="AF557" s="113"/>
      <c r="AG557" s="113"/>
      <c r="AH557" s="113"/>
      <c r="AI557" s="113"/>
      <c r="AJ557" s="113"/>
      <c r="AK557" s="113"/>
      <c r="AL557" s="113"/>
    </row>
    <row r="558" spans="1:38" s="115" customFormat="1" ht="12" outlineLevel="1" x14ac:dyDescent="0.2">
      <c r="A558" s="123"/>
      <c r="B558" s="357"/>
      <c r="C558" s="892"/>
      <c r="D558" s="893"/>
      <c r="E558" s="1038"/>
      <c r="F558" s="1038"/>
      <c r="G558" s="1038"/>
      <c r="H558" s="1038"/>
      <c r="I558" s="1038"/>
      <c r="J558" s="1039"/>
      <c r="K558" s="901"/>
      <c r="L558" s="901"/>
      <c r="M558" s="1040" t="str">
        <f t="shared" si="65"/>
        <v>.</v>
      </c>
      <c r="N558" s="372"/>
      <c r="O558" s="113"/>
      <c r="P558" s="113"/>
      <c r="Q558" s="113"/>
      <c r="R558" s="113"/>
      <c r="S558" s="113"/>
      <c r="T558" s="113"/>
      <c r="U558" s="113"/>
      <c r="V558" s="113"/>
      <c r="W558" s="113"/>
      <c r="X558" s="113"/>
      <c r="Y558" s="113"/>
      <c r="Z558" s="113"/>
      <c r="AA558" s="113"/>
      <c r="AB558" s="113"/>
      <c r="AC558" s="113"/>
      <c r="AD558" s="113"/>
      <c r="AE558" s="113"/>
      <c r="AF558" s="113"/>
      <c r="AG558" s="113"/>
      <c r="AH558" s="113"/>
      <c r="AI558" s="113"/>
      <c r="AJ558" s="113"/>
      <c r="AK558" s="113"/>
      <c r="AL558" s="113"/>
    </row>
    <row r="559" spans="1:38" s="115" customFormat="1" ht="12" outlineLevel="1" x14ac:dyDescent="0.2">
      <c r="A559" s="123"/>
      <c r="B559" s="357"/>
      <c r="C559" s="894"/>
      <c r="D559" s="895"/>
      <c r="E559" s="1041"/>
      <c r="F559" s="1041"/>
      <c r="G559" s="1041"/>
      <c r="H559" s="1041"/>
      <c r="I559" s="1041"/>
      <c r="J559" s="1042"/>
      <c r="K559" s="1043"/>
      <c r="L559" s="1043"/>
      <c r="M559" s="1044" t="str">
        <f t="shared" si="65"/>
        <v>.</v>
      </c>
      <c r="N559" s="372"/>
      <c r="O559" s="113"/>
      <c r="P559" s="113"/>
      <c r="Q559" s="113"/>
      <c r="R559" s="113"/>
      <c r="S559" s="113"/>
      <c r="T559" s="113"/>
      <c r="U559" s="113"/>
      <c r="V559" s="113"/>
      <c r="W559" s="113"/>
      <c r="X559" s="113"/>
      <c r="Y559" s="113"/>
      <c r="Z559" s="113"/>
      <c r="AA559" s="113"/>
      <c r="AB559" s="113"/>
      <c r="AC559" s="113"/>
      <c r="AD559" s="113"/>
      <c r="AE559" s="113"/>
      <c r="AF559" s="113"/>
      <c r="AG559" s="113"/>
      <c r="AH559" s="113"/>
      <c r="AI559" s="113"/>
      <c r="AJ559" s="113"/>
      <c r="AK559" s="113"/>
      <c r="AL559" s="113"/>
    </row>
    <row r="560" spans="1:38" s="115" customFormat="1" x14ac:dyDescent="0.2">
      <c r="A560" s="123"/>
      <c r="B560" s="325"/>
      <c r="C560" s="114"/>
      <c r="D560" s="114"/>
      <c r="E560" s="114"/>
      <c r="F560" s="114"/>
      <c r="G560" s="387"/>
      <c r="H560" s="114"/>
      <c r="I560" s="114"/>
      <c r="J560" s="114"/>
      <c r="K560" s="114"/>
      <c r="L560" s="1415" t="s">
        <v>162</v>
      </c>
      <c r="M560" s="692">
        <f>SUM(M516:M559)</f>
        <v>0</v>
      </c>
      <c r="N560" s="373"/>
      <c r="O560" s="123"/>
      <c r="P560" s="113"/>
      <c r="Q560" s="113"/>
      <c r="R560" s="113"/>
      <c r="S560" s="113"/>
      <c r="T560" s="113"/>
      <c r="U560" s="113"/>
      <c r="V560" s="113"/>
      <c r="W560" s="113"/>
      <c r="X560" s="113"/>
      <c r="Y560" s="113"/>
      <c r="Z560" s="113"/>
      <c r="AA560" s="113"/>
      <c r="AB560" s="113"/>
      <c r="AC560" s="113"/>
      <c r="AD560" s="113"/>
      <c r="AE560" s="113"/>
      <c r="AF560" s="113"/>
      <c r="AG560" s="113"/>
      <c r="AH560" s="113"/>
      <c r="AI560" s="113"/>
      <c r="AJ560" s="113"/>
      <c r="AK560" s="113"/>
      <c r="AL560" s="113"/>
    </row>
    <row r="561" spans="1:60" s="115" customFormat="1" x14ac:dyDescent="0.2">
      <c r="A561" s="123"/>
      <c r="B561" s="325"/>
      <c r="C561" s="116"/>
      <c r="D561" s="116"/>
      <c r="E561" s="116"/>
      <c r="F561" s="116"/>
      <c r="G561" s="144"/>
      <c r="H561" s="116"/>
      <c r="I561" s="116"/>
      <c r="J561" s="116"/>
      <c r="K561" s="116"/>
      <c r="L561" s="116"/>
      <c r="M561" s="1404"/>
      <c r="N561" s="373"/>
      <c r="O561" s="123"/>
      <c r="P561" s="113"/>
      <c r="Q561" s="113"/>
      <c r="R561" s="113"/>
      <c r="S561" s="113"/>
      <c r="T561" s="113"/>
      <c r="U561" s="113"/>
      <c r="V561" s="113"/>
      <c r="W561" s="113"/>
      <c r="X561" s="113"/>
      <c r="Y561" s="113"/>
      <c r="Z561" s="113"/>
      <c r="AA561" s="113"/>
      <c r="AB561" s="113"/>
      <c r="AC561" s="113"/>
      <c r="AD561" s="113"/>
      <c r="AE561" s="113"/>
      <c r="AF561" s="113"/>
      <c r="AG561" s="113"/>
      <c r="AH561" s="113"/>
      <c r="AI561" s="113"/>
      <c r="AJ561" s="113"/>
      <c r="AK561" s="113"/>
      <c r="AL561" s="113"/>
      <c r="AM561" s="113"/>
      <c r="AN561" s="113"/>
      <c r="AO561" s="113"/>
      <c r="AP561" s="113"/>
      <c r="AQ561" s="113"/>
      <c r="AR561" s="113"/>
      <c r="AS561" s="113"/>
      <c r="AT561" s="113"/>
      <c r="AU561" s="113"/>
      <c r="AV561" s="113"/>
      <c r="AW561" s="113"/>
      <c r="AX561" s="113"/>
      <c r="AY561" s="113"/>
      <c r="AZ561" s="113"/>
      <c r="BA561" s="113"/>
      <c r="BB561" s="113"/>
      <c r="BC561" s="113"/>
      <c r="BD561" s="113"/>
      <c r="BE561" s="113"/>
      <c r="BF561" s="113"/>
      <c r="BG561" s="113"/>
      <c r="BH561" s="113"/>
    </row>
    <row r="562" spans="1:60" s="115" customFormat="1" ht="12" x14ac:dyDescent="0.2">
      <c r="A562" s="123"/>
      <c r="B562" s="325"/>
      <c r="C562" s="116"/>
      <c r="D562" s="116"/>
      <c r="E562" s="116"/>
      <c r="F562" s="116"/>
      <c r="G562" s="142" t="s">
        <v>220</v>
      </c>
      <c r="H562" s="116"/>
      <c r="I562" s="144"/>
      <c r="J562" s="116"/>
      <c r="K562" s="158"/>
      <c r="L562" s="116"/>
      <c r="M562" s="145">
        <f>M248+M509+M560</f>
        <v>202216361.67327863</v>
      </c>
      <c r="N562" s="327"/>
      <c r="O562" s="123"/>
      <c r="P562" s="113"/>
      <c r="Q562" s="113"/>
      <c r="R562" s="113"/>
      <c r="S562" s="113"/>
      <c r="T562" s="113"/>
      <c r="U562" s="113"/>
      <c r="V562" s="113"/>
      <c r="W562" s="113"/>
      <c r="X562" s="113"/>
      <c r="Y562" s="113"/>
      <c r="Z562" s="113"/>
      <c r="AA562" s="113"/>
      <c r="AB562" s="113"/>
      <c r="AC562" s="113"/>
      <c r="AD562" s="113"/>
      <c r="AE562" s="113"/>
      <c r="AF562" s="113"/>
      <c r="AG562" s="113"/>
      <c r="AH562" s="113"/>
      <c r="AI562" s="113"/>
      <c r="AJ562" s="113"/>
      <c r="AK562" s="113"/>
      <c r="AL562" s="113"/>
      <c r="AM562" s="113"/>
      <c r="AN562" s="113"/>
      <c r="AO562" s="113"/>
      <c r="AP562" s="113"/>
      <c r="AQ562" s="113"/>
      <c r="AR562" s="113"/>
      <c r="AS562" s="113"/>
      <c r="AT562" s="113"/>
      <c r="AU562" s="113"/>
      <c r="AV562" s="113"/>
      <c r="AW562" s="113"/>
      <c r="AX562" s="113"/>
      <c r="AY562" s="113"/>
      <c r="AZ562" s="113"/>
      <c r="BA562" s="113"/>
      <c r="BB562" s="113"/>
      <c r="BC562" s="113"/>
      <c r="BD562" s="113"/>
      <c r="BE562" s="113"/>
      <c r="BF562" s="113"/>
      <c r="BG562" s="113"/>
      <c r="BH562" s="113"/>
    </row>
    <row r="563" spans="1:60" s="115" customFormat="1" x14ac:dyDescent="0.2">
      <c r="A563" s="123"/>
      <c r="B563" s="325"/>
      <c r="C563" s="143"/>
      <c r="D563" s="143"/>
      <c r="E563" s="116"/>
      <c r="F563" s="116"/>
      <c r="G563" s="144"/>
      <c r="H563" s="116"/>
      <c r="I563" s="116"/>
      <c r="J563" s="116"/>
      <c r="K563" s="116"/>
      <c r="L563" s="158"/>
      <c r="M563" s="159"/>
      <c r="N563" s="373"/>
      <c r="O563" s="12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row>
    <row r="564" spans="1:60" ht="12" x14ac:dyDescent="0.2">
      <c r="A564" s="123"/>
      <c r="B564" s="374"/>
      <c r="C564" s="108"/>
      <c r="D564" s="108"/>
      <c r="E564" s="108"/>
      <c r="F564" s="108"/>
      <c r="G564" s="144" t="s">
        <v>777</v>
      </c>
      <c r="H564" s="144"/>
      <c r="I564" s="116"/>
      <c r="J564" s="116"/>
      <c r="K564" s="1203"/>
      <c r="L564" s="108"/>
      <c r="M564" s="145">
        <f>-'WK1 - Identification'!K51</f>
        <v>0</v>
      </c>
      <c r="N564" s="372"/>
      <c r="O564" s="113"/>
      <c r="P564" s="113"/>
      <c r="Q564" s="113"/>
      <c r="R564" s="113"/>
      <c r="S564" s="113"/>
      <c r="T564" s="113"/>
      <c r="U564" s="113"/>
      <c r="V564" s="113"/>
      <c r="W564" s="113"/>
      <c r="X564" s="113"/>
      <c r="Y564" s="105"/>
      <c r="Z564" s="105"/>
      <c r="AA564" s="105"/>
      <c r="AB564" s="105"/>
      <c r="AC564" s="105"/>
      <c r="AD564" s="105"/>
      <c r="AE564" s="105"/>
      <c r="AF564" s="105"/>
      <c r="AG564" s="105"/>
      <c r="AH564" s="105"/>
      <c r="AI564" s="105"/>
      <c r="AJ564" s="105"/>
      <c r="AK564" s="105"/>
      <c r="AL564" s="105"/>
      <c r="AM564" s="105"/>
      <c r="AN564" s="105"/>
      <c r="AO564" s="105"/>
      <c r="AP564" s="105"/>
      <c r="AQ564" s="105"/>
      <c r="AR564" s="105"/>
      <c r="AS564" s="105"/>
      <c r="AT564" s="105"/>
      <c r="AU564" s="105"/>
      <c r="AV564" s="105"/>
      <c r="AW564" s="105"/>
      <c r="AX564" s="105"/>
      <c r="AY564" s="105"/>
      <c r="AZ564" s="105"/>
      <c r="BA564" s="105"/>
      <c r="BB564" s="105"/>
      <c r="BC564" s="105"/>
      <c r="BD564" s="105"/>
      <c r="BE564" s="105"/>
      <c r="BF564" s="105"/>
      <c r="BG564" s="105"/>
      <c r="BH564" s="105"/>
    </row>
    <row r="565" spans="1:60" ht="12" x14ac:dyDescent="0.2">
      <c r="A565" s="123"/>
      <c r="B565" s="374"/>
      <c r="C565" s="108"/>
      <c r="D565" s="108"/>
      <c r="E565" s="108"/>
      <c r="F565" s="108"/>
      <c r="G565" s="144"/>
      <c r="H565" s="116"/>
      <c r="I565" s="116"/>
      <c r="J565" s="116"/>
      <c r="K565" s="158"/>
      <c r="L565" s="174"/>
      <c r="M565" s="1202"/>
      <c r="N565" s="372"/>
      <c r="O565" s="113"/>
      <c r="P565" s="113"/>
      <c r="Q565" s="113"/>
      <c r="R565" s="113"/>
      <c r="S565" s="113"/>
      <c r="T565" s="113"/>
      <c r="U565" s="113"/>
      <c r="V565" s="113"/>
      <c r="W565" s="113"/>
      <c r="X565" s="113"/>
      <c r="Y565" s="105"/>
      <c r="Z565" s="105"/>
      <c r="AA565" s="105"/>
      <c r="AB565" s="105"/>
      <c r="AC565" s="105"/>
      <c r="AD565" s="105"/>
      <c r="AE565" s="105"/>
      <c r="AF565" s="105"/>
      <c r="AG565" s="105"/>
      <c r="AH565" s="105"/>
      <c r="AI565" s="105"/>
      <c r="AJ565" s="105"/>
      <c r="AK565" s="105"/>
      <c r="AL565" s="105"/>
      <c r="AM565" s="105"/>
      <c r="AN565" s="105"/>
      <c r="AO565" s="105"/>
      <c r="AP565" s="105"/>
      <c r="AQ565" s="105"/>
      <c r="AR565" s="105"/>
      <c r="AS565" s="105"/>
      <c r="AT565" s="105"/>
      <c r="AU565" s="105"/>
      <c r="AV565" s="105"/>
      <c r="AW565" s="105"/>
      <c r="AX565" s="105"/>
      <c r="AY565" s="105"/>
      <c r="AZ565" s="105"/>
      <c r="BA565" s="105"/>
      <c r="BB565" s="105"/>
      <c r="BC565" s="105"/>
      <c r="BD565" s="105"/>
      <c r="BE565" s="105"/>
      <c r="BF565" s="105"/>
      <c r="BG565" s="105"/>
      <c r="BH565" s="105"/>
    </row>
    <row r="566" spans="1:60" ht="12" x14ac:dyDescent="0.2">
      <c r="A566" s="123"/>
      <c r="B566" s="374"/>
      <c r="C566" s="108"/>
      <c r="D566" s="108"/>
      <c r="E566" s="108"/>
      <c r="F566" s="108"/>
      <c r="G566" s="144" t="s">
        <v>453</v>
      </c>
      <c r="H566" s="116"/>
      <c r="I566" s="116"/>
      <c r="J566" s="116"/>
      <c r="K566" s="158"/>
      <c r="L566" s="108"/>
      <c r="M566" s="1205">
        <f>M562+M564</f>
        <v>202216361.67327863</v>
      </c>
      <c r="N566" s="372"/>
      <c r="O566" s="113"/>
      <c r="P566" s="113"/>
      <c r="Q566" s="113"/>
      <c r="R566" s="113"/>
      <c r="S566" s="113"/>
      <c r="T566" s="113"/>
      <c r="U566" s="113"/>
      <c r="V566" s="113"/>
      <c r="W566" s="113"/>
      <c r="X566" s="113"/>
      <c r="Y566" s="105"/>
      <c r="Z566" s="105"/>
      <c r="AA566" s="105"/>
      <c r="AB566" s="105"/>
      <c r="AC566" s="105"/>
      <c r="AD566" s="105"/>
      <c r="AE566" s="105"/>
      <c r="AF566" s="105"/>
      <c r="AG566" s="105"/>
      <c r="AH566" s="105"/>
      <c r="AI566" s="105"/>
      <c r="AJ566" s="105"/>
      <c r="AK566" s="105"/>
      <c r="AL566" s="105"/>
      <c r="AM566" s="105"/>
      <c r="AN566" s="105"/>
      <c r="AO566" s="105"/>
      <c r="AP566" s="105"/>
      <c r="AQ566" s="105"/>
      <c r="AR566" s="105"/>
      <c r="AS566" s="105"/>
      <c r="AT566" s="105"/>
      <c r="AU566" s="105"/>
      <c r="AV566" s="105"/>
      <c r="AW566" s="105"/>
      <c r="AX566" s="105"/>
      <c r="AY566" s="105"/>
      <c r="AZ566" s="105"/>
      <c r="BA566" s="105"/>
      <c r="BB566" s="105"/>
      <c r="BC566" s="105"/>
      <c r="BD566" s="105"/>
      <c r="BE566" s="105"/>
      <c r="BF566" s="105"/>
      <c r="BG566" s="105"/>
      <c r="BH566" s="105"/>
    </row>
    <row r="567" spans="1:60" x14ac:dyDescent="0.2">
      <c r="A567" s="123"/>
      <c r="B567" s="374"/>
      <c r="C567" s="106"/>
      <c r="D567" s="106"/>
      <c r="E567" s="106"/>
      <c r="F567" s="106"/>
      <c r="G567" s="166"/>
      <c r="H567" s="167"/>
      <c r="I567" s="167"/>
      <c r="J567" s="167"/>
      <c r="K567" s="168"/>
      <c r="L567" s="169"/>
      <c r="M567" s="170"/>
      <c r="N567" s="372"/>
      <c r="O567" s="113"/>
      <c r="P567" s="113"/>
      <c r="Q567" s="113"/>
      <c r="R567" s="113"/>
      <c r="S567" s="113"/>
      <c r="T567" s="113"/>
      <c r="U567" s="113"/>
      <c r="V567" s="113"/>
      <c r="W567" s="113"/>
      <c r="X567" s="113"/>
      <c r="Y567" s="105"/>
      <c r="Z567" s="105"/>
      <c r="AA567" s="105"/>
      <c r="AB567" s="105"/>
      <c r="AC567" s="105"/>
      <c r="AD567" s="105"/>
      <c r="AE567" s="105"/>
      <c r="AF567" s="105"/>
      <c r="AG567" s="105"/>
      <c r="AH567" s="105"/>
      <c r="AI567" s="105"/>
      <c r="AJ567" s="105"/>
      <c r="AK567" s="105"/>
      <c r="AL567" s="105"/>
      <c r="AM567" s="105"/>
      <c r="AN567" s="105"/>
      <c r="AO567" s="105"/>
      <c r="AP567" s="105"/>
      <c r="AQ567" s="105"/>
      <c r="AR567" s="105"/>
      <c r="AS567" s="105"/>
      <c r="AT567" s="105"/>
      <c r="AU567" s="105"/>
      <c r="AV567" s="105"/>
      <c r="AW567" s="105"/>
      <c r="AX567" s="105"/>
      <c r="AY567" s="105"/>
      <c r="AZ567" s="105"/>
      <c r="BA567" s="105"/>
      <c r="BB567" s="105"/>
      <c r="BC567" s="105"/>
      <c r="BD567" s="105"/>
      <c r="BE567" s="105"/>
      <c r="BF567" s="105"/>
      <c r="BG567" s="105"/>
      <c r="BH567" s="105"/>
    </row>
    <row r="568" spans="1:60" x14ac:dyDescent="0.2">
      <c r="A568" s="123"/>
      <c r="B568" s="374"/>
      <c r="C568" s="171"/>
      <c r="D568" s="171"/>
      <c r="E568" s="106"/>
      <c r="F568" s="106"/>
      <c r="G568" s="166"/>
      <c r="H568" s="167"/>
      <c r="I568" s="167"/>
      <c r="J568" s="167"/>
      <c r="K568" s="167"/>
      <c r="L568" s="168"/>
      <c r="N568" s="375"/>
      <c r="O568" s="113"/>
      <c r="P568" s="113"/>
      <c r="Q568" s="113"/>
      <c r="R568" s="113"/>
      <c r="S568" s="113"/>
      <c r="T568" s="113"/>
      <c r="U568" s="113"/>
      <c r="V568" s="113"/>
      <c r="W568" s="113"/>
      <c r="X568" s="113"/>
      <c r="Y568" s="105"/>
      <c r="Z568" s="105"/>
      <c r="AA568" s="105"/>
      <c r="AB568" s="105"/>
      <c r="AC568" s="105"/>
      <c r="AD568" s="105"/>
      <c r="AE568" s="105"/>
      <c r="AF568" s="105"/>
      <c r="AG568" s="105"/>
      <c r="AH568" s="105"/>
      <c r="AI568" s="105"/>
      <c r="AJ568" s="105"/>
      <c r="AK568" s="105"/>
      <c r="AL568" s="105"/>
      <c r="AM568" s="105"/>
      <c r="AN568" s="105"/>
      <c r="AO568" s="105"/>
      <c r="AP568" s="105"/>
      <c r="AQ568" s="105"/>
      <c r="AR568" s="105"/>
      <c r="AS568" s="105"/>
      <c r="AT568" s="105"/>
      <c r="AU568" s="105"/>
      <c r="AV568" s="105"/>
      <c r="AW568" s="105"/>
      <c r="AX568" s="105"/>
      <c r="AY568" s="105"/>
      <c r="AZ568" s="105"/>
      <c r="BA568" s="105"/>
      <c r="BB568" s="105"/>
      <c r="BC568" s="105"/>
      <c r="BD568" s="105"/>
      <c r="BE568" s="105"/>
      <c r="BF568" s="105"/>
      <c r="BG568" s="105"/>
      <c r="BH568" s="105"/>
    </row>
    <row r="569" spans="1:60" x14ac:dyDescent="0.2">
      <c r="A569" s="123"/>
      <c r="B569" s="374"/>
      <c r="C569" s="172" t="s">
        <v>163</v>
      </c>
      <c r="D569" s="172"/>
      <c r="E569" s="106"/>
      <c r="F569" s="106"/>
      <c r="G569" s="166"/>
      <c r="H569" s="167"/>
      <c r="I569" s="167"/>
      <c r="J569" s="167"/>
      <c r="K569" s="167"/>
      <c r="L569" s="168"/>
      <c r="M569" s="107"/>
      <c r="N569" s="375"/>
      <c r="O569" s="113"/>
      <c r="P569" s="113"/>
      <c r="Q569" s="113"/>
      <c r="R569" s="113"/>
      <c r="S569" s="113"/>
      <c r="T569" s="113"/>
      <c r="U569" s="113"/>
      <c r="V569" s="113"/>
      <c r="W569" s="113"/>
      <c r="X569" s="113"/>
      <c r="Y569" s="105"/>
      <c r="Z569" s="105"/>
      <c r="AA569" s="105"/>
      <c r="AB569" s="105"/>
      <c r="AC569" s="105"/>
      <c r="AD569" s="105"/>
      <c r="AE569" s="105"/>
      <c r="AF569" s="105"/>
      <c r="AG569" s="105"/>
      <c r="AH569" s="105"/>
      <c r="AI569" s="105"/>
      <c r="AJ569" s="105"/>
      <c r="AK569" s="105"/>
      <c r="AL569" s="105"/>
      <c r="AM569" s="105"/>
      <c r="AN569" s="105"/>
      <c r="AO569" s="105"/>
      <c r="AP569" s="105"/>
      <c r="AQ569" s="105"/>
      <c r="AR569" s="105"/>
      <c r="AS569" s="105"/>
      <c r="AT569" s="105"/>
      <c r="AU569" s="105"/>
      <c r="AV569" s="105"/>
      <c r="AW569" s="105"/>
      <c r="AX569" s="105"/>
      <c r="AY569" s="105"/>
      <c r="AZ569" s="105"/>
      <c r="BA569" s="105"/>
      <c r="BB569" s="105"/>
      <c r="BC569" s="105"/>
      <c r="BD569" s="105"/>
      <c r="BE569" s="105"/>
      <c r="BF569" s="105"/>
      <c r="BG569" s="105"/>
      <c r="BH569" s="105"/>
    </row>
    <row r="570" spans="1:60" ht="13.5" thickBot="1" x14ac:dyDescent="0.25">
      <c r="A570" s="123"/>
      <c r="B570" s="376"/>
      <c r="C570" s="377"/>
      <c r="D570" s="377"/>
      <c r="E570" s="377"/>
      <c r="F570" s="377"/>
      <c r="G570" s="378"/>
      <c r="H570" s="378"/>
      <c r="I570" s="378"/>
      <c r="J570" s="378"/>
      <c r="K570" s="378"/>
      <c r="L570" s="379"/>
      <c r="M570" s="379"/>
      <c r="N570" s="380"/>
      <c r="O570" s="113"/>
      <c r="P570" s="113"/>
      <c r="Q570" s="113"/>
      <c r="R570" s="113"/>
      <c r="S570" s="113"/>
      <c r="T570" s="113"/>
      <c r="U570" s="113"/>
      <c r="V570" s="113"/>
      <c r="W570" s="113"/>
      <c r="X570" s="113"/>
      <c r="Y570" s="105"/>
      <c r="Z570" s="105"/>
      <c r="AA570" s="105"/>
      <c r="AB570" s="105"/>
      <c r="AC570" s="105"/>
      <c r="AD570" s="105"/>
      <c r="AE570" s="105"/>
      <c r="AF570" s="105"/>
      <c r="AG570" s="105"/>
      <c r="AH570" s="105"/>
      <c r="AI570" s="105"/>
      <c r="AJ570" s="105"/>
      <c r="AK570" s="105"/>
      <c r="AL570" s="105"/>
      <c r="AM570" s="105"/>
      <c r="AN570" s="105"/>
      <c r="AO570" s="105"/>
      <c r="AP570" s="105"/>
      <c r="AQ570" s="105"/>
      <c r="AR570" s="105"/>
      <c r="AS570" s="105"/>
      <c r="AT570" s="105"/>
      <c r="AU570" s="105"/>
      <c r="AV570" s="105"/>
      <c r="AW570" s="105"/>
      <c r="AX570" s="105"/>
      <c r="AY570" s="105"/>
      <c r="AZ570" s="105"/>
      <c r="BA570" s="105"/>
      <c r="BB570" s="105"/>
      <c r="BC570" s="105"/>
      <c r="BD570" s="105"/>
      <c r="BE570" s="105"/>
      <c r="BF570" s="105"/>
      <c r="BG570" s="105"/>
      <c r="BH570" s="105"/>
    </row>
    <row r="571" spans="1:60" x14ac:dyDescent="0.2">
      <c r="A571" s="123"/>
      <c r="B571" s="109"/>
      <c r="C571" s="109"/>
      <c r="D571" s="105"/>
      <c r="E571" s="105"/>
      <c r="F571" s="105"/>
      <c r="G571" s="113"/>
      <c r="H571" s="113"/>
      <c r="I571" s="113"/>
      <c r="J571" s="113"/>
      <c r="K571" s="113"/>
      <c r="L571" s="173"/>
      <c r="M571" s="173"/>
      <c r="N571" s="113"/>
      <c r="O571" s="113"/>
      <c r="P571" s="113"/>
      <c r="Q571" s="113"/>
      <c r="R571" s="113"/>
      <c r="S571" s="113"/>
      <c r="T571" s="113"/>
      <c r="U571" s="113"/>
      <c r="V571" s="113"/>
      <c r="W571" s="113"/>
      <c r="X571" s="113"/>
      <c r="Y571" s="105"/>
      <c r="Z571" s="105"/>
      <c r="AA571" s="105"/>
      <c r="AB571" s="105"/>
      <c r="AC571" s="105"/>
      <c r="AD571" s="105"/>
      <c r="AE571" s="105"/>
      <c r="AF571" s="105"/>
      <c r="AG571" s="105"/>
      <c r="AH571" s="105"/>
      <c r="AI571" s="105"/>
      <c r="AJ571" s="105"/>
      <c r="AK571" s="105"/>
      <c r="AL571" s="105"/>
      <c r="AM571" s="105"/>
      <c r="AN571" s="105"/>
      <c r="AO571" s="105"/>
      <c r="AP571" s="105"/>
      <c r="AQ571" s="105"/>
      <c r="AR571" s="105"/>
      <c r="AS571" s="105"/>
      <c r="AT571" s="105"/>
      <c r="AU571" s="105"/>
      <c r="AV571" s="105"/>
      <c r="AW571" s="105"/>
      <c r="AX571" s="105"/>
      <c r="AY571" s="105"/>
      <c r="AZ571" s="105"/>
      <c r="BA571" s="105"/>
      <c r="BB571" s="105"/>
      <c r="BC571" s="105"/>
      <c r="BD571" s="105"/>
      <c r="BE571" s="105"/>
      <c r="BF571" s="105"/>
      <c r="BG571" s="105"/>
      <c r="BH571" s="105"/>
    </row>
    <row r="572" spans="1:60" x14ac:dyDescent="0.2">
      <c r="A572" s="123"/>
      <c r="B572" s="109"/>
      <c r="C572" s="109"/>
      <c r="D572" s="105"/>
      <c r="E572" s="105"/>
      <c r="F572" s="105"/>
      <c r="G572" s="113"/>
      <c r="H572" s="113"/>
      <c r="I572" s="113"/>
      <c r="J572" s="113"/>
      <c r="K572" s="113"/>
      <c r="L572" s="173"/>
      <c r="M572" s="173"/>
      <c r="N572" s="113"/>
      <c r="O572" s="113"/>
      <c r="P572" s="113"/>
      <c r="Q572" s="113"/>
      <c r="R572" s="113"/>
      <c r="S572" s="113"/>
      <c r="T572" s="113"/>
      <c r="U572" s="113"/>
      <c r="V572" s="113"/>
      <c r="W572" s="113"/>
      <c r="X572" s="113"/>
      <c r="Y572" s="105"/>
      <c r="Z572" s="105"/>
      <c r="AA572" s="105"/>
      <c r="AB572" s="105"/>
      <c r="AC572" s="105"/>
      <c r="AD572" s="105"/>
      <c r="AE572" s="105"/>
      <c r="AF572" s="105"/>
      <c r="AG572" s="105"/>
      <c r="AH572" s="105"/>
      <c r="AI572" s="105"/>
      <c r="AJ572" s="105"/>
      <c r="AK572" s="105"/>
      <c r="AL572" s="105"/>
      <c r="AM572" s="105"/>
      <c r="AN572" s="105"/>
      <c r="AO572" s="105"/>
      <c r="AP572" s="105"/>
      <c r="AQ572" s="105"/>
      <c r="AR572" s="105"/>
      <c r="AS572" s="105"/>
      <c r="AT572" s="105"/>
      <c r="AU572" s="105"/>
      <c r="AV572" s="105"/>
      <c r="AW572" s="105"/>
      <c r="AX572" s="105"/>
      <c r="AY572" s="105"/>
      <c r="AZ572" s="105"/>
      <c r="BA572" s="105"/>
      <c r="BB572" s="105"/>
      <c r="BC572" s="105"/>
      <c r="BD572" s="105"/>
      <c r="BE572" s="105"/>
      <c r="BF572" s="105"/>
      <c r="BG572" s="105"/>
      <c r="BH572" s="105"/>
    </row>
    <row r="573" spans="1:60" x14ac:dyDescent="0.2">
      <c r="A573" s="123"/>
      <c r="B573" s="109"/>
      <c r="C573" s="109"/>
      <c r="D573" s="105"/>
      <c r="E573" s="105"/>
      <c r="F573" s="105"/>
      <c r="G573" s="113"/>
      <c r="H573" s="113"/>
      <c r="I573" s="113"/>
      <c r="J573" s="113"/>
      <c r="K573" s="113"/>
      <c r="L573" s="173"/>
      <c r="M573" s="173"/>
      <c r="N573" s="113"/>
      <c r="O573" s="113"/>
      <c r="P573" s="113"/>
      <c r="Q573" s="113"/>
      <c r="R573" s="113"/>
      <c r="S573" s="113"/>
      <c r="T573" s="113"/>
      <c r="U573" s="113"/>
      <c r="V573" s="113"/>
      <c r="W573" s="113"/>
      <c r="X573" s="113"/>
      <c r="Y573" s="105"/>
      <c r="Z573" s="105"/>
      <c r="AA573" s="105"/>
      <c r="AB573" s="105"/>
      <c r="AC573" s="105"/>
      <c r="AD573" s="105"/>
      <c r="AE573" s="105"/>
      <c r="AF573" s="105"/>
      <c r="AG573" s="105"/>
      <c r="AH573" s="105"/>
      <c r="AI573" s="105"/>
      <c r="AJ573" s="105"/>
      <c r="AK573" s="105"/>
      <c r="AL573" s="105"/>
      <c r="AM573" s="105"/>
      <c r="AN573" s="105"/>
      <c r="AO573" s="105"/>
      <c r="AP573" s="105"/>
      <c r="AQ573" s="105"/>
      <c r="AR573" s="105"/>
      <c r="AS573" s="105"/>
      <c r="AT573" s="105"/>
      <c r="AU573" s="105"/>
      <c r="AV573" s="105"/>
      <c r="AW573" s="105"/>
      <c r="AX573" s="105"/>
      <c r="AY573" s="105"/>
      <c r="AZ573" s="105"/>
      <c r="BA573" s="105"/>
      <c r="BB573" s="105"/>
      <c r="BC573" s="105"/>
      <c r="BD573" s="105"/>
      <c r="BE573" s="105"/>
      <c r="BF573" s="105"/>
      <c r="BG573" s="105"/>
      <c r="BH573" s="105"/>
    </row>
    <row r="574" spans="1:60" x14ac:dyDescent="0.2">
      <c r="A574" s="123"/>
      <c r="B574" s="109"/>
      <c r="C574" s="109"/>
      <c r="D574" s="105"/>
      <c r="E574" s="105"/>
      <c r="F574" s="105"/>
      <c r="G574" s="105"/>
      <c r="H574" s="105"/>
      <c r="I574" s="105"/>
      <c r="J574" s="105"/>
      <c r="K574" s="105"/>
      <c r="L574" s="252"/>
      <c r="M574" s="252"/>
      <c r="N574" s="105"/>
      <c r="O574" s="105"/>
      <c r="P574" s="105"/>
      <c r="Q574" s="105"/>
      <c r="R574" s="105"/>
      <c r="S574" s="105"/>
      <c r="T574" s="105"/>
      <c r="U574" s="105"/>
      <c r="V574" s="105"/>
      <c r="W574" s="105"/>
      <c r="X574" s="105"/>
      <c r="Y574" s="105"/>
      <c r="Z574" s="105"/>
      <c r="AA574" s="105"/>
      <c r="AB574" s="105"/>
      <c r="AC574" s="105"/>
      <c r="AD574" s="105"/>
      <c r="AE574" s="105"/>
      <c r="AF574" s="105"/>
      <c r="AG574" s="105"/>
      <c r="AH574" s="105"/>
      <c r="AI574" s="105"/>
      <c r="AJ574" s="105"/>
      <c r="AK574" s="105"/>
      <c r="AL574" s="105"/>
      <c r="AM574" s="105"/>
      <c r="AN574" s="105"/>
      <c r="AO574" s="105"/>
      <c r="AP574" s="105"/>
      <c r="AQ574" s="105"/>
      <c r="AR574" s="105"/>
      <c r="AS574" s="105"/>
      <c r="AT574" s="105"/>
      <c r="AU574" s="105"/>
      <c r="AV574" s="105"/>
      <c r="AW574" s="105"/>
      <c r="AX574" s="105"/>
      <c r="AY574" s="105"/>
      <c r="AZ574" s="105"/>
      <c r="BA574" s="105"/>
      <c r="BB574" s="105"/>
      <c r="BC574" s="105"/>
      <c r="BD574" s="105"/>
      <c r="BE574" s="105"/>
      <c r="BF574" s="105"/>
      <c r="BG574" s="105"/>
      <c r="BH574" s="105"/>
    </row>
    <row r="575" spans="1:60" x14ac:dyDescent="0.2">
      <c r="A575" s="123"/>
      <c r="B575" s="109"/>
      <c r="C575" s="109"/>
      <c r="D575" s="105"/>
      <c r="E575" s="105"/>
      <c r="F575" s="105"/>
      <c r="G575" s="105"/>
      <c r="H575" s="105"/>
      <c r="I575" s="105"/>
      <c r="J575" s="105"/>
      <c r="K575" s="105"/>
      <c r="L575" s="252"/>
      <c r="M575" s="252"/>
      <c r="N575" s="105"/>
      <c r="O575" s="105"/>
      <c r="P575" s="105"/>
      <c r="Q575" s="105"/>
      <c r="R575" s="105"/>
      <c r="S575" s="105"/>
      <c r="T575" s="105"/>
      <c r="U575" s="105"/>
      <c r="V575" s="105"/>
      <c r="W575" s="105"/>
      <c r="X575" s="105"/>
      <c r="Y575" s="105"/>
      <c r="Z575" s="105"/>
      <c r="AA575" s="105"/>
      <c r="AB575" s="105"/>
      <c r="AC575" s="105"/>
      <c r="AD575" s="105"/>
      <c r="AE575" s="105"/>
      <c r="AF575" s="105"/>
      <c r="AG575" s="105"/>
      <c r="AH575" s="105"/>
      <c r="AI575" s="105"/>
      <c r="AJ575" s="105"/>
      <c r="AK575" s="105"/>
      <c r="AL575" s="105"/>
      <c r="AM575" s="105"/>
      <c r="AN575" s="105"/>
      <c r="AO575" s="105"/>
      <c r="AP575" s="105"/>
      <c r="AQ575" s="105"/>
      <c r="AR575" s="105"/>
      <c r="AS575" s="105"/>
      <c r="AT575" s="105"/>
      <c r="AU575" s="105"/>
      <c r="AV575" s="105"/>
      <c r="AW575" s="105"/>
      <c r="AX575" s="105"/>
      <c r="AY575" s="105"/>
      <c r="AZ575" s="105"/>
      <c r="BA575" s="105"/>
      <c r="BB575" s="105"/>
      <c r="BC575" s="105"/>
      <c r="BD575" s="105"/>
      <c r="BE575" s="105"/>
      <c r="BF575" s="105"/>
      <c r="BG575" s="105"/>
      <c r="BH575" s="105"/>
    </row>
    <row r="576" spans="1:60" x14ac:dyDescent="0.2">
      <c r="A576" s="123"/>
      <c r="B576" s="109"/>
      <c r="C576" s="109"/>
      <c r="D576" s="105"/>
      <c r="E576" s="105"/>
      <c r="F576" s="105"/>
      <c r="G576" s="105"/>
      <c r="H576" s="105"/>
      <c r="I576" s="105"/>
      <c r="J576" s="105"/>
      <c r="K576" s="105"/>
      <c r="L576" s="252"/>
      <c r="M576" s="252"/>
      <c r="N576" s="105"/>
      <c r="O576" s="105"/>
      <c r="P576" s="105"/>
      <c r="Q576" s="105"/>
      <c r="R576" s="105"/>
      <c r="S576" s="105"/>
      <c r="T576" s="105"/>
      <c r="U576" s="105"/>
      <c r="V576" s="105"/>
      <c r="W576" s="105"/>
      <c r="X576" s="105"/>
      <c r="Y576" s="105"/>
      <c r="Z576" s="105"/>
      <c r="AA576" s="105"/>
      <c r="AB576" s="105"/>
      <c r="AC576" s="105"/>
      <c r="AD576" s="105"/>
      <c r="AE576" s="105"/>
      <c r="AF576" s="105"/>
      <c r="AG576" s="105"/>
      <c r="AH576" s="105"/>
      <c r="AI576" s="105"/>
      <c r="AJ576" s="105"/>
      <c r="AK576" s="105"/>
      <c r="AL576" s="105"/>
      <c r="AM576" s="105"/>
      <c r="AN576" s="105"/>
      <c r="AO576" s="105"/>
      <c r="AP576" s="105"/>
      <c r="AQ576" s="105"/>
      <c r="AR576" s="105"/>
      <c r="AS576" s="105"/>
      <c r="AT576" s="105"/>
      <c r="AU576" s="105"/>
      <c r="AV576" s="105"/>
      <c r="AW576" s="105"/>
      <c r="AX576" s="105"/>
      <c r="AY576" s="105"/>
      <c r="AZ576" s="105"/>
      <c r="BA576" s="105"/>
      <c r="BB576" s="105"/>
      <c r="BC576" s="105"/>
      <c r="BD576" s="105"/>
      <c r="BE576" s="105"/>
      <c r="BF576" s="105"/>
      <c r="BG576" s="105"/>
      <c r="BH576" s="105"/>
    </row>
    <row r="577" spans="1:60" x14ac:dyDescent="0.2">
      <c r="A577" s="123"/>
      <c r="B577" s="105"/>
      <c r="C577" s="105"/>
      <c r="D577" s="105"/>
      <c r="E577" s="105"/>
      <c r="F577" s="105"/>
      <c r="G577" s="105"/>
      <c r="H577" s="105"/>
      <c r="I577" s="105"/>
      <c r="J577" s="105"/>
      <c r="K577" s="105"/>
      <c r="L577" s="252"/>
      <c r="M577" s="252"/>
      <c r="N577" s="105"/>
      <c r="O577" s="105"/>
      <c r="P577" s="105"/>
      <c r="Q577" s="105"/>
      <c r="R577" s="105"/>
      <c r="S577" s="105"/>
      <c r="T577" s="105"/>
      <c r="U577" s="105"/>
      <c r="V577" s="105"/>
      <c r="W577" s="105"/>
      <c r="X577" s="105"/>
      <c r="Y577" s="105"/>
      <c r="Z577" s="105"/>
      <c r="AA577" s="105"/>
      <c r="AB577" s="105"/>
      <c r="AC577" s="105"/>
      <c r="AD577" s="105"/>
      <c r="AE577" s="105"/>
      <c r="AF577" s="105"/>
      <c r="AG577" s="105"/>
      <c r="AH577" s="105"/>
      <c r="AI577" s="105"/>
      <c r="AJ577" s="105"/>
      <c r="AK577" s="105"/>
      <c r="AL577" s="105"/>
      <c r="AM577" s="105"/>
      <c r="AN577" s="105"/>
      <c r="AO577" s="105"/>
      <c r="AP577" s="105"/>
      <c r="AQ577" s="105"/>
      <c r="AR577" s="105"/>
      <c r="AS577" s="105"/>
      <c r="AT577" s="105"/>
      <c r="AU577" s="105"/>
      <c r="AV577" s="105"/>
      <c r="AW577" s="105"/>
      <c r="AX577" s="105"/>
      <c r="AY577" s="105"/>
      <c r="AZ577" s="105"/>
      <c r="BA577" s="105"/>
      <c r="BB577" s="105"/>
      <c r="BC577" s="105"/>
      <c r="BD577" s="105"/>
      <c r="BE577" s="105"/>
      <c r="BF577" s="105"/>
      <c r="BG577" s="105"/>
      <c r="BH577" s="105"/>
    </row>
    <row r="578" spans="1:60" x14ac:dyDescent="0.2">
      <c r="A578" s="123"/>
      <c r="B578" s="105"/>
      <c r="C578" s="105"/>
      <c r="D578" s="105"/>
      <c r="E578" s="105"/>
      <c r="F578" s="105"/>
      <c r="G578" s="105"/>
      <c r="H578" s="105"/>
      <c r="I578" s="105"/>
      <c r="J578" s="105"/>
      <c r="K578" s="105"/>
      <c r="L578" s="252"/>
      <c r="M578" s="252"/>
      <c r="N578" s="105"/>
      <c r="O578" s="105"/>
      <c r="P578" s="105"/>
      <c r="Q578" s="105"/>
      <c r="R578" s="105"/>
      <c r="S578" s="105"/>
      <c r="T578" s="105"/>
      <c r="U578" s="105"/>
      <c r="V578" s="105"/>
      <c r="W578" s="105"/>
      <c r="X578" s="105"/>
      <c r="Y578" s="105"/>
      <c r="Z578" s="105"/>
      <c r="AA578" s="105"/>
      <c r="AB578" s="105"/>
      <c r="AC578" s="105"/>
      <c r="AD578" s="105"/>
      <c r="AE578" s="105"/>
      <c r="AF578" s="105"/>
      <c r="AG578" s="105"/>
      <c r="AH578" s="105"/>
      <c r="AI578" s="105"/>
      <c r="AJ578" s="105"/>
      <c r="AK578" s="105"/>
      <c r="AL578" s="105"/>
      <c r="AM578" s="105"/>
      <c r="AN578" s="105"/>
      <c r="AO578" s="105"/>
      <c r="AP578" s="105"/>
      <c r="AQ578" s="105"/>
      <c r="AR578" s="105"/>
      <c r="AS578" s="105"/>
      <c r="AT578" s="105"/>
      <c r="AU578" s="105"/>
      <c r="AV578" s="105"/>
      <c r="AW578" s="105"/>
      <c r="AX578" s="105"/>
      <c r="AY578" s="105"/>
      <c r="AZ578" s="105"/>
      <c r="BA578" s="105"/>
      <c r="BB578" s="105"/>
      <c r="BC578" s="105"/>
      <c r="BD578" s="105"/>
      <c r="BE578" s="105"/>
      <c r="BF578" s="105"/>
      <c r="BG578" s="105"/>
      <c r="BH578" s="105"/>
    </row>
    <row r="579" spans="1:60" x14ac:dyDescent="0.2">
      <c r="A579" s="1366"/>
      <c r="B579" s="105"/>
      <c r="C579" s="105"/>
      <c r="D579" s="105"/>
      <c r="E579" s="105"/>
      <c r="F579" s="105"/>
      <c r="G579" s="105"/>
      <c r="H579" s="105"/>
      <c r="I579" s="105"/>
      <c r="J579" s="105"/>
      <c r="K579" s="105"/>
      <c r="L579" s="252"/>
      <c r="M579" s="252"/>
      <c r="N579" s="105"/>
      <c r="O579" s="105"/>
      <c r="P579" s="105"/>
      <c r="Q579" s="105"/>
      <c r="R579" s="105"/>
      <c r="S579" s="105"/>
      <c r="T579" s="105"/>
      <c r="U579" s="105"/>
      <c r="V579" s="105"/>
      <c r="W579" s="105"/>
      <c r="X579" s="105"/>
      <c r="Y579" s="105"/>
      <c r="Z579" s="105"/>
      <c r="AA579" s="105"/>
      <c r="AB579" s="105"/>
      <c r="AC579" s="105"/>
      <c r="AD579" s="105"/>
      <c r="AE579" s="105"/>
      <c r="AF579" s="105"/>
      <c r="AG579" s="105"/>
      <c r="AH579" s="105"/>
      <c r="AI579" s="105"/>
      <c r="AJ579" s="105"/>
      <c r="AK579" s="105"/>
      <c r="AL579" s="105"/>
      <c r="AM579" s="105"/>
      <c r="AN579" s="105"/>
      <c r="AO579" s="105"/>
      <c r="AP579" s="105"/>
      <c r="AQ579" s="105"/>
      <c r="AR579" s="105"/>
      <c r="AS579" s="105"/>
      <c r="AT579" s="105"/>
      <c r="AU579" s="105"/>
      <c r="AV579" s="105"/>
      <c r="AW579" s="105"/>
      <c r="AX579" s="105"/>
      <c r="AY579" s="105"/>
      <c r="AZ579" s="105"/>
      <c r="BA579" s="105"/>
      <c r="BB579" s="105"/>
      <c r="BC579" s="105"/>
      <c r="BD579" s="105"/>
      <c r="BE579" s="105"/>
      <c r="BF579" s="105"/>
      <c r="BG579" s="105"/>
      <c r="BH579" s="105"/>
    </row>
    <row r="580" spans="1:60" x14ac:dyDescent="0.2">
      <c r="A580" s="1366"/>
      <c r="B580" s="105"/>
      <c r="C580" s="105"/>
      <c r="D580" s="105"/>
      <c r="E580" s="105"/>
      <c r="F580" s="105"/>
      <c r="G580" s="105"/>
      <c r="H580" s="105"/>
      <c r="I580" s="105"/>
      <c r="J580" s="105"/>
      <c r="K580" s="105"/>
      <c r="L580" s="252"/>
      <c r="M580" s="252"/>
      <c r="N580" s="105"/>
      <c r="O580" s="105"/>
      <c r="P580" s="105"/>
      <c r="Q580" s="105"/>
      <c r="R580" s="105"/>
      <c r="S580" s="105"/>
      <c r="T580" s="105"/>
      <c r="U580" s="105"/>
      <c r="V580" s="105"/>
      <c r="W580" s="105"/>
      <c r="X580" s="105"/>
      <c r="Y580" s="105"/>
      <c r="Z580" s="105"/>
      <c r="AA580" s="105"/>
      <c r="AB580" s="105"/>
      <c r="AC580" s="105"/>
      <c r="AD580" s="105"/>
      <c r="AE580" s="105"/>
      <c r="AF580" s="105"/>
      <c r="AG580" s="105"/>
      <c r="AH580" s="105"/>
      <c r="AI580" s="105"/>
      <c r="AJ580" s="105"/>
      <c r="AK580" s="105"/>
      <c r="AL580" s="105"/>
      <c r="AM580" s="105"/>
      <c r="AN580" s="105"/>
      <c r="AO580" s="105"/>
      <c r="AP580" s="105"/>
      <c r="AQ580" s="105"/>
      <c r="AR580" s="105"/>
      <c r="AS580" s="105"/>
      <c r="AT580" s="105"/>
      <c r="AU580" s="105"/>
      <c r="AV580" s="105"/>
      <c r="AW580" s="105"/>
      <c r="AX580" s="105"/>
      <c r="AY580" s="105"/>
      <c r="AZ580" s="105"/>
      <c r="BA580" s="105"/>
      <c r="BB580" s="105"/>
      <c r="BC580" s="105"/>
      <c r="BD580" s="105"/>
      <c r="BE580" s="105"/>
      <c r="BF580" s="105"/>
      <c r="BG580" s="105"/>
      <c r="BH580" s="105"/>
    </row>
    <row r="581" spans="1:60" x14ac:dyDescent="0.2">
      <c r="A581" s="1366"/>
      <c r="B581" s="105"/>
      <c r="C581" s="105"/>
      <c r="D581" s="105"/>
      <c r="E581" s="105"/>
      <c r="F581" s="105"/>
      <c r="G581" s="105"/>
      <c r="H581" s="105"/>
      <c r="I581" s="105"/>
      <c r="J581" s="105"/>
      <c r="K581" s="105"/>
      <c r="L581" s="252"/>
      <c r="M581" s="252"/>
      <c r="N581" s="105"/>
      <c r="O581" s="105"/>
      <c r="P581" s="105"/>
      <c r="Q581" s="105"/>
      <c r="R581" s="105"/>
      <c r="S581" s="105"/>
      <c r="T581" s="105"/>
      <c r="U581" s="105"/>
      <c r="V581" s="105"/>
      <c r="W581" s="105"/>
      <c r="X581" s="105"/>
      <c r="Y581" s="105"/>
      <c r="Z581" s="105"/>
      <c r="AA581" s="105"/>
      <c r="AB581" s="105"/>
      <c r="AC581" s="105"/>
      <c r="AD581" s="105"/>
      <c r="AE581" s="105"/>
      <c r="AF581" s="105"/>
      <c r="AG581" s="105"/>
      <c r="AH581" s="105"/>
      <c r="AI581" s="105"/>
      <c r="AJ581" s="105"/>
      <c r="AK581" s="105"/>
      <c r="AL581" s="105"/>
      <c r="AM581" s="105"/>
      <c r="AN581" s="105"/>
      <c r="AO581" s="105"/>
      <c r="AP581" s="105"/>
      <c r="AQ581" s="105"/>
      <c r="AR581" s="105"/>
      <c r="AS581" s="105"/>
      <c r="AT581" s="105"/>
      <c r="AU581" s="105"/>
      <c r="AV581" s="105"/>
      <c r="AW581" s="105"/>
      <c r="AX581" s="105"/>
      <c r="AY581" s="105"/>
      <c r="AZ581" s="105"/>
      <c r="BA581" s="105"/>
      <c r="BB581" s="105"/>
      <c r="BC581" s="105"/>
      <c r="BD581" s="105"/>
      <c r="BE581" s="105"/>
      <c r="BF581" s="105"/>
      <c r="BG581" s="105"/>
      <c r="BH581" s="105"/>
    </row>
    <row r="582" spans="1:60" x14ac:dyDescent="0.2">
      <c r="A582" s="1366"/>
      <c r="B582" s="105"/>
      <c r="C582" s="105"/>
      <c r="D582" s="105"/>
      <c r="E582" s="105"/>
      <c r="F582" s="105"/>
      <c r="G582" s="105"/>
      <c r="H582" s="105"/>
      <c r="I582" s="105"/>
      <c r="J582" s="105"/>
      <c r="K582" s="105"/>
      <c r="L582" s="252"/>
      <c r="M582" s="252"/>
      <c r="N582" s="105"/>
      <c r="O582" s="105"/>
      <c r="P582" s="105"/>
      <c r="Q582" s="105"/>
      <c r="R582" s="105"/>
      <c r="S582" s="105"/>
      <c r="T582" s="105"/>
      <c r="U582" s="105"/>
      <c r="V582" s="105"/>
      <c r="W582" s="105"/>
      <c r="X582" s="105"/>
      <c r="Y582" s="105"/>
      <c r="Z582" s="105"/>
      <c r="AA582" s="105"/>
      <c r="AB582" s="105"/>
      <c r="AC582" s="105"/>
      <c r="AD582" s="105"/>
      <c r="AE582" s="105"/>
      <c r="AF582" s="105"/>
      <c r="AG582" s="105"/>
      <c r="AH582" s="105"/>
      <c r="AI582" s="105"/>
      <c r="AJ582" s="105"/>
      <c r="AK582" s="105"/>
      <c r="AL582" s="105"/>
      <c r="AM582" s="105"/>
      <c r="AN582" s="105"/>
      <c r="AO582" s="105"/>
      <c r="AP582" s="105"/>
      <c r="AQ582" s="105"/>
      <c r="AR582" s="105"/>
      <c r="AS582" s="105"/>
      <c r="AT582" s="105"/>
      <c r="AU582" s="105"/>
      <c r="AV582" s="105"/>
      <c r="AW582" s="105"/>
      <c r="AX582" s="105"/>
      <c r="AY582" s="105"/>
      <c r="AZ582" s="105"/>
      <c r="BA582" s="105"/>
      <c r="BB582" s="105"/>
      <c r="BC582" s="105"/>
      <c r="BD582" s="105"/>
      <c r="BE582" s="105"/>
      <c r="BF582" s="105"/>
      <c r="BG582" s="105"/>
      <c r="BH582" s="105"/>
    </row>
    <row r="583" spans="1:60" x14ac:dyDescent="0.2">
      <c r="A583" s="1366"/>
      <c r="B583" s="105"/>
      <c r="C583" s="105"/>
      <c r="D583" s="105"/>
      <c r="E583" s="105"/>
      <c r="F583" s="105"/>
      <c r="G583" s="105"/>
      <c r="H583" s="105"/>
      <c r="I583" s="105"/>
      <c r="J583" s="105"/>
      <c r="K583" s="105"/>
      <c r="L583" s="252"/>
      <c r="M583" s="252"/>
      <c r="N583" s="105"/>
      <c r="O583" s="105"/>
      <c r="P583" s="105"/>
      <c r="Q583" s="105"/>
      <c r="R583" s="105"/>
      <c r="S583" s="105"/>
      <c r="T583" s="105"/>
      <c r="U583" s="105"/>
      <c r="V583" s="105"/>
      <c r="W583" s="105"/>
      <c r="X583" s="105"/>
      <c r="Y583" s="105"/>
      <c r="Z583" s="105"/>
      <c r="AA583" s="105"/>
      <c r="AB583" s="105"/>
      <c r="AC583" s="105"/>
      <c r="AD583" s="105"/>
      <c r="AE583" s="105"/>
      <c r="AF583" s="105"/>
      <c r="AG583" s="105"/>
      <c r="AH583" s="105"/>
      <c r="AI583" s="105"/>
      <c r="AJ583" s="105"/>
      <c r="AK583" s="105"/>
      <c r="AL583" s="105"/>
      <c r="AM583" s="105"/>
      <c r="AN583" s="105"/>
      <c r="AO583" s="105"/>
      <c r="AP583" s="105"/>
      <c r="AQ583" s="105"/>
      <c r="AR583" s="105"/>
      <c r="AS583" s="105"/>
      <c r="AT583" s="105"/>
      <c r="AU583" s="105"/>
      <c r="AV583" s="105"/>
      <c r="AW583" s="105"/>
      <c r="AX583" s="105"/>
      <c r="AY583" s="105"/>
      <c r="AZ583" s="105"/>
      <c r="BA583" s="105"/>
      <c r="BB583" s="105"/>
      <c r="BC583" s="105"/>
      <c r="BD583" s="105"/>
      <c r="BE583" s="105"/>
      <c r="BF583" s="105"/>
      <c r="BG583" s="105"/>
      <c r="BH583" s="105"/>
    </row>
    <row r="584" spans="1:60" x14ac:dyDescent="0.2">
      <c r="A584" s="1366"/>
      <c r="B584" s="105"/>
      <c r="C584" s="105"/>
      <c r="D584" s="105"/>
      <c r="E584" s="105"/>
      <c r="F584" s="105"/>
      <c r="G584" s="105"/>
      <c r="H584" s="105"/>
      <c r="I584" s="105"/>
      <c r="J584" s="105"/>
      <c r="K584" s="105"/>
      <c r="L584" s="252"/>
      <c r="M584" s="252"/>
      <c r="N584" s="105"/>
      <c r="O584" s="105"/>
      <c r="P584" s="105"/>
      <c r="Q584" s="105"/>
      <c r="R584" s="105"/>
      <c r="S584" s="105"/>
      <c r="T584" s="105"/>
      <c r="U584" s="105"/>
      <c r="V584" s="105"/>
      <c r="W584" s="105"/>
      <c r="X584" s="105"/>
      <c r="Y584" s="105"/>
      <c r="Z584" s="105"/>
      <c r="AA584" s="105"/>
      <c r="AB584" s="105"/>
      <c r="AC584" s="105"/>
      <c r="AD584" s="105"/>
      <c r="AE584" s="105"/>
      <c r="AF584" s="105"/>
      <c r="AG584" s="105"/>
      <c r="AH584" s="105"/>
      <c r="AI584" s="105"/>
      <c r="AJ584" s="105"/>
      <c r="AK584" s="105"/>
      <c r="AL584" s="105"/>
      <c r="AM584" s="105"/>
      <c r="AN584" s="105"/>
      <c r="AO584" s="105"/>
      <c r="AP584" s="105"/>
      <c r="AQ584" s="105"/>
      <c r="AR584" s="105"/>
      <c r="AS584" s="105"/>
      <c r="AT584" s="105"/>
      <c r="AU584" s="105"/>
      <c r="AV584" s="105"/>
      <c r="AW584" s="105"/>
      <c r="AX584" s="105"/>
      <c r="AY584" s="105"/>
      <c r="AZ584" s="105"/>
      <c r="BA584" s="105"/>
      <c r="BB584" s="105"/>
      <c r="BC584" s="105"/>
      <c r="BD584" s="105"/>
      <c r="BE584" s="105"/>
      <c r="BF584" s="105"/>
      <c r="BG584" s="105"/>
      <c r="BH584" s="105"/>
    </row>
    <row r="585" spans="1:60" x14ac:dyDescent="0.2">
      <c r="A585" s="1366"/>
      <c r="B585" s="105"/>
      <c r="C585" s="105"/>
      <c r="D585" s="105"/>
      <c r="E585" s="105"/>
      <c r="F585" s="105"/>
      <c r="G585" s="105"/>
      <c r="H585" s="105"/>
      <c r="I585" s="105"/>
      <c r="J585" s="105"/>
      <c r="K585" s="105"/>
      <c r="L585" s="252"/>
      <c r="M585" s="252"/>
      <c r="N585" s="105"/>
      <c r="O585" s="105"/>
      <c r="P585" s="105"/>
      <c r="Q585" s="105"/>
      <c r="R585" s="105"/>
      <c r="S585" s="105"/>
      <c r="T585" s="105"/>
      <c r="U585" s="105"/>
      <c r="V585" s="105"/>
      <c r="W585" s="105"/>
      <c r="X585" s="105"/>
      <c r="Y585" s="105"/>
      <c r="Z585" s="105"/>
      <c r="AA585" s="105"/>
      <c r="AB585" s="105"/>
      <c r="AC585" s="105"/>
      <c r="AD585" s="105"/>
      <c r="AE585" s="105"/>
      <c r="AF585" s="105"/>
      <c r="AG585" s="105"/>
      <c r="AH585" s="105"/>
      <c r="AI585" s="105"/>
      <c r="AJ585" s="105"/>
      <c r="AK585" s="105"/>
      <c r="AL585" s="105"/>
      <c r="AM585" s="105"/>
      <c r="AN585" s="105"/>
      <c r="AO585" s="105"/>
      <c r="AP585" s="105"/>
      <c r="AQ585" s="105"/>
      <c r="AR585" s="105"/>
      <c r="AS585" s="105"/>
      <c r="AT585" s="105"/>
      <c r="AU585" s="105"/>
      <c r="AV585" s="105"/>
      <c r="AW585" s="105"/>
      <c r="AX585" s="105"/>
      <c r="AY585" s="105"/>
      <c r="AZ585" s="105"/>
      <c r="BA585" s="105"/>
      <c r="BB585" s="105"/>
      <c r="BC585" s="105"/>
      <c r="BD585" s="105"/>
      <c r="BE585" s="105"/>
      <c r="BF585" s="105"/>
      <c r="BG585" s="105"/>
      <c r="BH585" s="105"/>
    </row>
    <row r="586" spans="1:60" x14ac:dyDescent="0.2">
      <c r="A586" s="1366"/>
      <c r="B586" s="105"/>
      <c r="C586" s="105"/>
      <c r="D586" s="105"/>
      <c r="E586" s="105"/>
      <c r="F586" s="105"/>
      <c r="G586" s="105"/>
      <c r="H586" s="105"/>
      <c r="I586" s="105"/>
      <c r="J586" s="105"/>
      <c r="K586" s="105"/>
      <c r="L586" s="252"/>
      <c r="M586" s="252"/>
      <c r="N586" s="105"/>
      <c r="O586" s="105"/>
      <c r="P586" s="105"/>
      <c r="Q586" s="105"/>
      <c r="R586" s="105"/>
      <c r="S586" s="105"/>
      <c r="T586" s="105"/>
      <c r="U586" s="105"/>
      <c r="V586" s="105"/>
      <c r="W586" s="105"/>
      <c r="X586" s="105"/>
      <c r="Y586" s="105"/>
      <c r="Z586" s="105"/>
      <c r="AA586" s="105"/>
      <c r="AB586" s="105"/>
      <c r="AC586" s="105"/>
      <c r="AD586" s="105"/>
      <c r="AE586" s="105"/>
      <c r="AF586" s="105"/>
      <c r="AG586" s="105"/>
      <c r="AH586" s="105"/>
      <c r="AI586" s="105"/>
      <c r="AJ586" s="105"/>
      <c r="AK586" s="105"/>
      <c r="AL586" s="105"/>
      <c r="AM586" s="105"/>
      <c r="AN586" s="105"/>
      <c r="AO586" s="105"/>
      <c r="AP586" s="105"/>
      <c r="AQ586" s="105"/>
      <c r="AR586" s="105"/>
      <c r="AS586" s="105"/>
      <c r="AT586" s="105"/>
      <c r="AU586" s="105"/>
      <c r="AV586" s="105"/>
      <c r="AW586" s="105"/>
      <c r="AX586" s="105"/>
      <c r="AY586" s="105"/>
      <c r="AZ586" s="105"/>
      <c r="BA586" s="105"/>
      <c r="BB586" s="105"/>
      <c r="BC586" s="105"/>
      <c r="BD586" s="105"/>
      <c r="BE586" s="105"/>
      <c r="BF586" s="105"/>
      <c r="BG586" s="105"/>
      <c r="BH586" s="105"/>
    </row>
    <row r="587" spans="1:60" x14ac:dyDescent="0.2">
      <c r="A587" s="1366"/>
      <c r="B587" s="105"/>
      <c r="C587" s="105"/>
      <c r="D587" s="105"/>
      <c r="E587" s="105"/>
      <c r="F587" s="105"/>
      <c r="G587" s="105"/>
      <c r="H587" s="105"/>
      <c r="I587" s="105"/>
      <c r="J587" s="105"/>
      <c r="K587" s="105"/>
      <c r="L587" s="252"/>
      <c r="M587" s="252"/>
      <c r="N587" s="105"/>
      <c r="O587" s="105"/>
      <c r="P587" s="105"/>
      <c r="Q587" s="105"/>
      <c r="R587" s="105"/>
      <c r="S587" s="105"/>
      <c r="T587" s="105"/>
      <c r="U587" s="105"/>
      <c r="V587" s="105"/>
      <c r="W587" s="105"/>
      <c r="X587" s="105"/>
      <c r="Y587" s="105"/>
      <c r="Z587" s="105"/>
      <c r="AA587" s="105"/>
      <c r="AB587" s="105"/>
      <c r="AC587" s="105"/>
      <c r="AD587" s="105"/>
      <c r="AE587" s="105"/>
      <c r="AF587" s="105"/>
      <c r="AG587" s="105"/>
      <c r="AH587" s="105"/>
      <c r="AI587" s="105"/>
      <c r="AJ587" s="105"/>
      <c r="AK587" s="105"/>
      <c r="AL587" s="105"/>
      <c r="AM587" s="105"/>
      <c r="AN587" s="105"/>
      <c r="AO587" s="105"/>
      <c r="AP587" s="105"/>
      <c r="AQ587" s="105"/>
      <c r="AR587" s="105"/>
      <c r="AS587" s="105"/>
      <c r="AT587" s="105"/>
      <c r="AU587" s="105"/>
      <c r="AV587" s="105"/>
      <c r="AW587" s="105"/>
      <c r="AX587" s="105"/>
      <c r="AY587" s="105"/>
      <c r="AZ587" s="105"/>
      <c r="BA587" s="105"/>
      <c r="BB587" s="105"/>
      <c r="BC587" s="105"/>
      <c r="BD587" s="105"/>
      <c r="BE587" s="105"/>
      <c r="BF587" s="105"/>
      <c r="BG587" s="105"/>
      <c r="BH587" s="105"/>
    </row>
    <row r="588" spans="1:60" x14ac:dyDescent="0.2">
      <c r="A588" s="1366"/>
      <c r="B588" s="105"/>
      <c r="C588" s="105"/>
      <c r="D588" s="105"/>
      <c r="E588" s="105"/>
      <c r="F588" s="105"/>
      <c r="G588" s="105"/>
      <c r="H588" s="105"/>
      <c r="I588" s="105"/>
      <c r="J588" s="105"/>
      <c r="K588" s="105"/>
      <c r="L588" s="252"/>
      <c r="M588" s="252"/>
      <c r="N588" s="105"/>
      <c r="O588" s="105"/>
      <c r="P588" s="105"/>
      <c r="Q588" s="105"/>
      <c r="R588" s="105"/>
      <c r="S588" s="105"/>
      <c r="T588" s="105"/>
      <c r="U588" s="105"/>
      <c r="V588" s="105"/>
      <c r="W588" s="105"/>
      <c r="X588" s="105"/>
      <c r="Y588" s="105"/>
      <c r="Z588" s="105"/>
      <c r="AA588" s="105"/>
      <c r="AB588" s="105"/>
      <c r="AC588" s="105"/>
      <c r="AD588" s="105"/>
      <c r="AE588" s="105"/>
      <c r="AF588" s="105"/>
      <c r="AG588" s="105"/>
      <c r="AH588" s="105"/>
      <c r="AI588" s="105"/>
      <c r="AJ588" s="105"/>
      <c r="AK588" s="105"/>
      <c r="AL588" s="105"/>
      <c r="AM588" s="105"/>
      <c r="AN588" s="105"/>
      <c r="AO588" s="105"/>
      <c r="AP588" s="105"/>
      <c r="AQ588" s="105"/>
      <c r="AR588" s="105"/>
      <c r="AS588" s="105"/>
      <c r="AT588" s="105"/>
      <c r="AU588" s="105"/>
      <c r="AV588" s="105"/>
      <c r="AW588" s="105"/>
      <c r="AX588" s="105"/>
      <c r="AY588" s="105"/>
      <c r="AZ588" s="105"/>
      <c r="BA588" s="105"/>
      <c r="BB588" s="105"/>
      <c r="BC588" s="105"/>
      <c r="BD588" s="105"/>
      <c r="BE588" s="105"/>
      <c r="BF588" s="105"/>
      <c r="BG588" s="105"/>
      <c r="BH588" s="105"/>
    </row>
    <row r="589" spans="1:60" x14ac:dyDescent="0.2">
      <c r="A589" s="1366"/>
      <c r="B589" s="105"/>
      <c r="C589" s="105"/>
      <c r="D589" s="105"/>
      <c r="E589" s="105"/>
      <c r="F589" s="105"/>
      <c r="G589" s="105"/>
      <c r="H589" s="105"/>
      <c r="I589" s="105"/>
      <c r="J589" s="105"/>
      <c r="K589" s="105"/>
      <c r="L589" s="252"/>
      <c r="M589" s="252"/>
      <c r="N589" s="105"/>
      <c r="O589" s="105"/>
      <c r="P589" s="105"/>
      <c r="Q589" s="105"/>
      <c r="R589" s="105"/>
      <c r="S589" s="105"/>
      <c r="T589" s="105"/>
      <c r="U589" s="105"/>
      <c r="V589" s="105"/>
      <c r="W589" s="105"/>
      <c r="X589" s="105"/>
      <c r="Y589" s="105"/>
      <c r="Z589" s="105"/>
      <c r="AA589" s="105"/>
      <c r="AB589" s="105"/>
      <c r="AC589" s="105"/>
      <c r="AD589" s="105"/>
      <c r="AE589" s="105"/>
      <c r="AF589" s="105"/>
      <c r="AG589" s="105"/>
      <c r="AH589" s="105"/>
      <c r="AI589" s="105"/>
      <c r="AJ589" s="105"/>
      <c r="AK589" s="105"/>
      <c r="AL589" s="105"/>
      <c r="AM589" s="105"/>
      <c r="AN589" s="105"/>
      <c r="AO589" s="105"/>
      <c r="AP589" s="105"/>
      <c r="AQ589" s="105"/>
      <c r="AR589" s="105"/>
      <c r="AS589" s="105"/>
      <c r="AT589" s="105"/>
      <c r="AU589" s="105"/>
      <c r="AV589" s="105"/>
      <c r="AW589" s="105"/>
      <c r="AX589" s="105"/>
      <c r="AY589" s="105"/>
      <c r="AZ589" s="105"/>
      <c r="BA589" s="105"/>
      <c r="BB589" s="105"/>
      <c r="BC589" s="105"/>
      <c r="BD589" s="105"/>
      <c r="BE589" s="105"/>
      <c r="BF589" s="105"/>
      <c r="BG589" s="105"/>
      <c r="BH589" s="105"/>
    </row>
    <row r="590" spans="1:60" x14ac:dyDescent="0.2">
      <c r="A590" s="1366"/>
      <c r="B590" s="105"/>
      <c r="C590" s="105"/>
      <c r="D590" s="105"/>
      <c r="E590" s="105"/>
      <c r="F590" s="105"/>
      <c r="G590" s="105"/>
      <c r="H590" s="105"/>
      <c r="I590" s="105"/>
      <c r="J590" s="105"/>
      <c r="K590" s="105"/>
      <c r="L590" s="252"/>
      <c r="M590" s="252"/>
      <c r="N590" s="105"/>
      <c r="O590" s="105"/>
      <c r="P590" s="105"/>
      <c r="Q590" s="105"/>
      <c r="R590" s="105"/>
      <c r="S590" s="105"/>
      <c r="T590" s="105"/>
      <c r="U590" s="105"/>
      <c r="V590" s="105"/>
      <c r="W590" s="105"/>
      <c r="X590" s="105"/>
      <c r="Y590" s="105"/>
      <c r="Z590" s="105"/>
      <c r="AA590" s="105"/>
      <c r="AB590" s="105"/>
      <c r="AC590" s="105"/>
      <c r="AD590" s="105"/>
      <c r="AE590" s="105"/>
      <c r="AF590" s="105"/>
      <c r="AG590" s="105"/>
      <c r="AH590" s="105"/>
      <c r="AI590" s="105"/>
      <c r="AJ590" s="105"/>
      <c r="AK590" s="105"/>
      <c r="AL590" s="105"/>
      <c r="AM590" s="105"/>
      <c r="AN590" s="105"/>
      <c r="AO590" s="105"/>
      <c r="AP590" s="105"/>
      <c r="AQ590" s="105"/>
      <c r="AR590" s="105"/>
      <c r="AS590" s="105"/>
      <c r="AT590" s="105"/>
      <c r="AU590" s="105"/>
      <c r="AV590" s="105"/>
      <c r="AW590" s="105"/>
      <c r="AX590" s="105"/>
      <c r="AY590" s="105"/>
      <c r="AZ590" s="105"/>
      <c r="BA590" s="105"/>
      <c r="BB590" s="105"/>
      <c r="BC590" s="105"/>
      <c r="BD590" s="105"/>
      <c r="BE590" s="105"/>
      <c r="BF590" s="105"/>
      <c r="BG590" s="105"/>
      <c r="BH590" s="105"/>
    </row>
    <row r="591" spans="1:60" x14ac:dyDescent="0.2">
      <c r="A591" s="1366"/>
      <c r="B591" s="105"/>
      <c r="C591" s="105"/>
      <c r="D591" s="105"/>
      <c r="E591" s="105"/>
      <c r="F591" s="105"/>
      <c r="G591" s="105"/>
      <c r="H591" s="105"/>
      <c r="I591" s="105"/>
      <c r="J591" s="105"/>
      <c r="K591" s="105"/>
      <c r="L591" s="252"/>
      <c r="M591" s="252"/>
      <c r="N591" s="105"/>
      <c r="O591" s="105"/>
      <c r="P591" s="105"/>
      <c r="Q591" s="105"/>
      <c r="R591" s="105"/>
      <c r="S591" s="105"/>
      <c r="T591" s="105"/>
      <c r="U591" s="105"/>
      <c r="V591" s="105"/>
      <c r="W591" s="105"/>
      <c r="X591" s="105"/>
      <c r="Y591" s="105"/>
      <c r="Z591" s="105"/>
      <c r="AA591" s="105"/>
      <c r="AB591" s="105"/>
      <c r="AC591" s="105"/>
      <c r="AD591" s="105"/>
      <c r="AE591" s="105"/>
      <c r="AF591" s="105"/>
      <c r="AG591" s="105"/>
      <c r="AH591" s="105"/>
      <c r="AI591" s="105"/>
      <c r="AJ591" s="105"/>
      <c r="AK591" s="105"/>
      <c r="AL591" s="105"/>
      <c r="AM591" s="105"/>
      <c r="AN591" s="105"/>
      <c r="AO591" s="105"/>
      <c r="AP591" s="105"/>
      <c r="AQ591" s="105"/>
      <c r="AR591" s="105"/>
      <c r="AS591" s="105"/>
      <c r="AT591" s="105"/>
      <c r="AU591" s="105"/>
      <c r="AV591" s="105"/>
      <c r="AW591" s="105"/>
      <c r="AX591" s="105"/>
      <c r="AY591" s="105"/>
      <c r="AZ591" s="105"/>
      <c r="BA591" s="105"/>
      <c r="BB591" s="105"/>
      <c r="BC591" s="105"/>
      <c r="BD591" s="105"/>
      <c r="BE591" s="105"/>
      <c r="BF591" s="105"/>
      <c r="BG591" s="105"/>
      <c r="BH591" s="105"/>
    </row>
    <row r="592" spans="1:60" x14ac:dyDescent="0.2">
      <c r="A592" s="1366"/>
      <c r="B592" s="105"/>
      <c r="C592" s="105"/>
      <c r="D592" s="105"/>
      <c r="E592" s="105"/>
      <c r="F592" s="105"/>
      <c r="G592" s="105"/>
      <c r="H592" s="105"/>
      <c r="I592" s="105"/>
      <c r="J592" s="105"/>
      <c r="K592" s="105"/>
      <c r="L592" s="252"/>
      <c r="M592" s="252"/>
      <c r="N592" s="105"/>
      <c r="O592" s="105"/>
      <c r="P592" s="105"/>
      <c r="Q592" s="105"/>
      <c r="R592" s="105"/>
      <c r="S592" s="105"/>
      <c r="T592" s="105"/>
      <c r="U592" s="105"/>
      <c r="V592" s="105"/>
      <c r="W592" s="105"/>
      <c r="X592" s="105"/>
      <c r="Y592" s="105"/>
      <c r="Z592" s="105"/>
      <c r="AA592" s="105"/>
      <c r="AB592" s="105"/>
      <c r="AC592" s="105"/>
      <c r="AD592" s="105"/>
      <c r="AE592" s="105"/>
      <c r="AF592" s="105"/>
      <c r="AG592" s="105"/>
      <c r="AH592" s="105"/>
      <c r="AI592" s="105"/>
      <c r="AJ592" s="105"/>
      <c r="AK592" s="105"/>
      <c r="AL592" s="105"/>
      <c r="AM592" s="105"/>
      <c r="AN592" s="105"/>
      <c r="AO592" s="105"/>
      <c r="AP592" s="105"/>
      <c r="AQ592" s="105"/>
      <c r="AR592" s="105"/>
      <c r="AS592" s="105"/>
      <c r="AT592" s="105"/>
      <c r="AU592" s="105"/>
      <c r="AV592" s="105"/>
      <c r="AW592" s="105"/>
      <c r="AX592" s="105"/>
      <c r="AY592" s="105"/>
      <c r="AZ592" s="105"/>
      <c r="BA592" s="105"/>
      <c r="BB592" s="105"/>
      <c r="BC592" s="105"/>
      <c r="BD592" s="105"/>
      <c r="BE592" s="105"/>
      <c r="BF592" s="105"/>
      <c r="BG592" s="105"/>
      <c r="BH592" s="105"/>
    </row>
    <row r="593" spans="1:60" x14ac:dyDescent="0.2">
      <c r="A593" s="1366"/>
      <c r="B593" s="105"/>
      <c r="C593" s="105"/>
      <c r="D593" s="105"/>
      <c r="E593" s="105"/>
      <c r="F593" s="105"/>
      <c r="G593" s="105"/>
      <c r="H593" s="105"/>
      <c r="I593" s="105"/>
      <c r="J593" s="105"/>
      <c r="K593" s="105"/>
      <c r="L593" s="252"/>
      <c r="M593" s="252"/>
      <c r="N593" s="105"/>
      <c r="O593" s="105"/>
      <c r="P593" s="105"/>
      <c r="Q593" s="105"/>
      <c r="R593" s="105"/>
      <c r="S593" s="105"/>
      <c r="T593" s="105"/>
      <c r="U593" s="105"/>
      <c r="V593" s="105"/>
      <c r="W593" s="105"/>
      <c r="X593" s="105"/>
      <c r="Y593" s="105"/>
      <c r="Z593" s="105"/>
      <c r="AA593" s="105"/>
      <c r="AB593" s="105"/>
      <c r="AC593" s="105"/>
      <c r="AD593" s="105"/>
      <c r="AE593" s="105"/>
      <c r="AF593" s="105"/>
      <c r="AG593" s="105"/>
      <c r="AH593" s="105"/>
      <c r="AI593" s="105"/>
      <c r="AJ593" s="105"/>
      <c r="AK593" s="105"/>
      <c r="AL593" s="105"/>
      <c r="AM593" s="105"/>
      <c r="AN593" s="105"/>
      <c r="AO593" s="105"/>
      <c r="AP593" s="105"/>
      <c r="AQ593" s="105"/>
      <c r="AR593" s="105"/>
      <c r="AS593" s="105"/>
      <c r="AT593" s="105"/>
      <c r="AU593" s="105"/>
      <c r="AV593" s="105"/>
      <c r="AW593" s="105"/>
      <c r="AX593" s="105"/>
      <c r="AY593" s="105"/>
      <c r="AZ593" s="105"/>
      <c r="BA593" s="105"/>
      <c r="BB593" s="105"/>
      <c r="BC593" s="105"/>
      <c r="BD593" s="105"/>
      <c r="BE593" s="105"/>
      <c r="BF593" s="105"/>
      <c r="BG593" s="105"/>
      <c r="BH593" s="105"/>
    </row>
    <row r="594" spans="1:60" x14ac:dyDescent="0.2">
      <c r="A594" s="1366"/>
      <c r="B594" s="105"/>
      <c r="C594" s="105"/>
      <c r="D594" s="105"/>
      <c r="E594" s="105"/>
      <c r="F594" s="105"/>
      <c r="G594" s="105"/>
      <c r="H594" s="105"/>
      <c r="I594" s="105"/>
      <c r="J594" s="105"/>
      <c r="K594" s="105"/>
      <c r="L594" s="252"/>
      <c r="M594" s="252"/>
      <c r="N594" s="105"/>
      <c r="O594" s="105"/>
      <c r="P594" s="105"/>
      <c r="Q594" s="105"/>
      <c r="R594" s="105"/>
      <c r="S594" s="105"/>
      <c r="T594" s="105"/>
      <c r="U594" s="105"/>
      <c r="V594" s="105"/>
      <c r="W594" s="105"/>
      <c r="X594" s="105"/>
      <c r="Y594" s="105"/>
      <c r="Z594" s="105"/>
      <c r="AA594" s="105"/>
      <c r="AB594" s="105"/>
      <c r="AC594" s="105"/>
      <c r="AD594" s="105"/>
      <c r="AE594" s="105"/>
      <c r="AF594" s="105"/>
      <c r="AG594" s="105"/>
      <c r="AH594" s="105"/>
      <c r="AI594" s="105"/>
      <c r="AJ594" s="105"/>
      <c r="AK594" s="105"/>
      <c r="AL594" s="105"/>
      <c r="AM594" s="105"/>
      <c r="AN594" s="105"/>
      <c r="AO594" s="105"/>
      <c r="AP594" s="105"/>
      <c r="AQ594" s="105"/>
      <c r="AR594" s="105"/>
      <c r="AS594" s="105"/>
      <c r="AT594" s="105"/>
      <c r="AU594" s="105"/>
      <c r="AV594" s="105"/>
      <c r="AW594" s="105"/>
      <c r="AX594" s="105"/>
      <c r="AY594" s="105"/>
      <c r="AZ594" s="105"/>
      <c r="BA594" s="105"/>
      <c r="BB594" s="105"/>
      <c r="BC594" s="105"/>
      <c r="BD594" s="105"/>
      <c r="BE594" s="105"/>
      <c r="BF594" s="105"/>
      <c r="BG594" s="105"/>
      <c r="BH594" s="105"/>
    </row>
    <row r="595" spans="1:60" x14ac:dyDescent="0.2">
      <c r="A595" s="1366"/>
    </row>
    <row r="596" spans="1:60" x14ac:dyDescent="0.2">
      <c r="A596" s="1366"/>
    </row>
  </sheetData>
  <sheetProtection algorithmName="SHA-512" hashValue="OWXqUgWsTaxyRkZlxBHfq9cbrFscMEfCvDvdJ7soeSlu2IlK47DkjX3a1ofITLTkK8DQtEXmnQT6498jPMj17A==" saltValue="EY3aWm47JDkj31h4xBGG2A==" spinCount="100000" sheet="1" objects="1" scenarios="1" formatColumns="0" formatRows="0"/>
  <phoneticPr fontId="3" type="noConversion"/>
  <conditionalFormatting sqref="C3">
    <cfRule type="cellIs" dxfId="26" priority="2" operator="equal">
      <formula>0</formula>
    </cfRule>
  </conditionalFormatting>
  <conditionalFormatting sqref="K564">
    <cfRule type="cellIs" dxfId="25" priority="1" operator="equal">
      <formula>"ok"</formula>
    </cfRule>
  </conditionalFormatting>
  <dataValidations disablePrompts="1" xWindow="735" yWindow="568" count="5">
    <dataValidation allowBlank="1" showErrorMessage="1" promptTitle="Note:" prompt="Do not forget to enter base date at the top of this form._x000a_" sqref="M562" xr:uid="{00000000-0002-0000-0600-000000000000}"/>
    <dataValidation allowBlank="1" showInputMessage="1" showErrorMessage="1" promptTitle="Note:" prompt="Please enter Minimum, Ad Valorem Rate and Base Amount for this rating category/sub-category on the same row._x000a__x000a_Section 500 permits a maximum of 50% of category/sub-category income as a Base Amount." sqref="G193:G200 G239:G246 G56:G63 G138:G154 G20:G24 G27 G459:G508 G38:G45 G47:G54 G66:G82 G29:G36 G102:G118 G120:G136 G157:G164 G166:G173 G175:G182 G184:G191 G203:G210 G212:G219 G221:G228 G230:G237 G255:G304 G306:G355 G357:G406 G408:G457 G84:G100" xr:uid="{00000000-0002-0000-0600-000001000000}"/>
    <dataValidation allowBlank="1" showInputMessage="1" showErrorMessage="1" promptTitle="Note:" prompt="Total land value includes all rateable parcels including those parcels subject to a minimum." sqref="K239:K246 K193:K200 K56:K63 K138:K154 K20:K27 K459:K508 K38:K45 K47:K54 K66:K82 K29:K36 K102:K118 K120:K136 K157:K164 K166:K173 K175:K182 K184:K191 K203:K210 K212:K219 K221:K228 K230:K237 K255:K304 K306:K355 K357:K406 K408:K457 K84:K100" xr:uid="{00000000-0002-0000-0600-000002000000}"/>
    <dataValidation operator="greaterThan" allowBlank="1" showInputMessage="1" showErrorMessage="1" errorTitle="Data Entry Error" error="Number must be greater than zero." promptTitle="Note:" prompt="Please enter Minimum, Ad Valorem Rate and Base Amount for this rating category/sub-category on the same row." sqref="F239:F246 F56:F63 F193:F200 F138:F154 F20:F24 F27 F459:F508 F38:F45 F47:F54 F66:F82 F29:F36 F102:F118 F120:F136 F157:F164 F166:F173 F175:F182 F184:F191 F203:F210 F212:F219 F221:F228 F230:F237 F255:F304 F306:F355 F357:F406 F408:F457 F84:F100" xr:uid="{00000000-0002-0000-0600-000003000000}"/>
    <dataValidation allowBlank="1" showInputMessage="1" showErrorMessage="1" promptTitle="Note:" prompt="Please enter Minimum, Ad Valorem Rate and Base Amount for this rating category/sub-category on the same row." sqref="I239:I246 I56:I63 I138:I154 I193:I200 I20:I27 I459:I508 I38:I45 I47:I54 I66:I82 I29:I36 I102:I118 I120:I136 I157:I164 I166:I173 I175:I182 I184:I191 I203:I210 I212:I219 I221:I228 I230:I237 I255:I304 I306:I355 I357:I406 I408:I457 I84:I100" xr:uid="{00000000-0002-0000-0600-000004000000}"/>
  </dataValidations>
  <printOptions horizontalCentered="1"/>
  <pageMargins left="0.74803149606299213" right="0.74803149606299213" top="0.15748031496062992" bottom="0.15748031496062992" header="0.15748031496062992" footer="0.15748031496062992"/>
  <pageSetup paperSize="9" scale="82" fitToWidth="0" fitToHeight="0" orientation="landscape" r:id="rId1"/>
  <headerFooter alignWithMargins="0"/>
  <rowBreaks count="1" manualBreakCount="1">
    <brk id="510" min="1" max="1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dimension ref="A1:AJ181"/>
  <sheetViews>
    <sheetView zoomScaleNormal="100" workbookViewId="0"/>
  </sheetViews>
  <sheetFormatPr defaultColWidth="9.140625" defaultRowHeight="12" outlineLevelRow="1" x14ac:dyDescent="0.2"/>
  <cols>
    <col min="1" max="1" width="2.5703125" style="86" customWidth="1"/>
    <col min="2" max="2" width="1.7109375" style="86" customWidth="1"/>
    <col min="3" max="3" width="10" style="86" customWidth="1"/>
    <col min="4" max="4" width="31.28515625" style="86" customWidth="1"/>
    <col min="5" max="5" width="10.85546875" style="86" customWidth="1"/>
    <col min="6" max="6" width="12.42578125" style="86" customWidth="1"/>
    <col min="7" max="7" width="11.85546875" style="86" customWidth="1"/>
    <col min="8" max="8" width="12" style="86" bestFit="1" customWidth="1"/>
    <col min="9" max="9" width="11.7109375" style="86" customWidth="1"/>
    <col min="10" max="10" width="10.85546875" style="86" bestFit="1" customWidth="1"/>
    <col min="11" max="13" width="12.28515625" style="86" bestFit="1" customWidth="1"/>
    <col min="14" max="14" width="10.85546875" style="1468" customWidth="1"/>
    <col min="15" max="15" width="10.42578125" style="1468" customWidth="1"/>
    <col min="16" max="16" width="1.7109375" style="80" customWidth="1"/>
    <col min="17" max="17" width="20" style="1468" bestFit="1" customWidth="1"/>
    <col min="18" max="16384" width="9.140625" style="1468"/>
  </cols>
  <sheetData>
    <row r="1" spans="1:36" ht="12.75" thickBot="1" x14ac:dyDescent="0.25">
      <c r="A1" s="1469"/>
      <c r="B1" s="1469"/>
      <c r="C1" s="1469"/>
      <c r="D1" s="1469"/>
      <c r="E1" s="1469"/>
      <c r="F1" s="1469"/>
      <c r="G1" s="1469"/>
      <c r="H1" s="1469"/>
      <c r="I1" s="1469"/>
      <c r="J1" s="1471"/>
      <c r="K1" s="1471"/>
      <c r="L1" s="1471"/>
      <c r="M1" s="1471"/>
      <c r="N1" s="1471"/>
      <c r="O1" s="1471"/>
      <c r="P1" s="1473"/>
      <c r="Q1" s="1471"/>
      <c r="R1" s="1471"/>
      <c r="S1" s="1471"/>
      <c r="T1" s="1471"/>
      <c r="U1" s="1471"/>
      <c r="V1" s="1471"/>
      <c r="W1" s="1471"/>
      <c r="X1" s="1469"/>
      <c r="Y1" s="1469"/>
      <c r="Z1" s="1469"/>
      <c r="AA1" s="1469"/>
      <c r="AB1" s="1469"/>
      <c r="AC1" s="1469"/>
      <c r="AD1" s="1469"/>
      <c r="AE1" s="1469"/>
      <c r="AF1" s="1469"/>
      <c r="AG1" s="1469"/>
      <c r="AH1" s="1469"/>
      <c r="AI1" s="1469"/>
      <c r="AJ1" s="1469"/>
    </row>
    <row r="2" spans="1:36" s="205" customFormat="1" ht="12" customHeight="1" x14ac:dyDescent="0.2">
      <c r="A2" s="206"/>
      <c r="B2" s="570"/>
      <c r="C2" s="571"/>
      <c r="D2" s="571"/>
      <c r="E2" s="571"/>
      <c r="F2" s="571"/>
      <c r="G2" s="571"/>
      <c r="H2" s="571"/>
      <c r="I2" s="572"/>
      <c r="J2" s="1471"/>
      <c r="K2" s="1471"/>
      <c r="L2" s="1471"/>
      <c r="M2" s="1471"/>
      <c r="N2" s="1471"/>
      <c r="O2" s="1471"/>
      <c r="P2" s="1473"/>
      <c r="Q2" s="1471"/>
      <c r="R2" s="1471"/>
      <c r="S2" s="1471"/>
      <c r="T2" s="1471"/>
      <c r="U2" s="1471"/>
      <c r="V2" s="1471"/>
      <c r="W2" s="1471"/>
      <c r="X2" s="206"/>
      <c r="Y2" s="206"/>
      <c r="Z2" s="206"/>
      <c r="AA2" s="206"/>
      <c r="AB2" s="206"/>
      <c r="AC2" s="206"/>
      <c r="AD2" s="206"/>
      <c r="AE2" s="206"/>
      <c r="AF2" s="206"/>
      <c r="AG2" s="206"/>
      <c r="AH2" s="206"/>
      <c r="AI2" s="206"/>
      <c r="AJ2" s="206"/>
    </row>
    <row r="3" spans="1:36" s="205" customFormat="1" ht="15" x14ac:dyDescent="0.2">
      <c r="A3" s="206"/>
      <c r="B3" s="476"/>
      <c r="C3" s="994" t="str">
        <f>'WK2 - Notional General Income'!$C$3</f>
        <v>Central Coast Council</v>
      </c>
      <c r="D3" s="339"/>
      <c r="E3" s="339"/>
      <c r="F3" s="339"/>
      <c r="G3" s="340"/>
      <c r="H3" s="573"/>
      <c r="I3" s="574"/>
      <c r="J3" s="1471"/>
      <c r="K3" s="1471"/>
      <c r="L3" s="1471"/>
      <c r="M3" s="1471"/>
      <c r="N3" s="1471"/>
      <c r="O3" s="1471"/>
      <c r="P3" s="1473"/>
      <c r="Q3" s="1471"/>
      <c r="R3" s="1471"/>
      <c r="S3" s="1471"/>
      <c r="T3" s="1471"/>
      <c r="U3" s="1471"/>
      <c r="V3" s="1471"/>
      <c r="W3" s="1471"/>
      <c r="X3" s="206"/>
      <c r="Y3" s="206"/>
      <c r="Z3" s="206"/>
      <c r="AA3" s="206"/>
      <c r="AB3" s="206"/>
      <c r="AC3" s="206"/>
      <c r="AD3" s="206"/>
      <c r="AE3" s="206"/>
      <c r="AF3" s="206"/>
      <c r="AG3" s="206"/>
      <c r="AH3" s="206"/>
      <c r="AI3" s="206"/>
      <c r="AJ3" s="206"/>
    </row>
    <row r="4" spans="1:36" s="205" customFormat="1" ht="12" customHeight="1" x14ac:dyDescent="0.2">
      <c r="A4" s="206"/>
      <c r="B4" s="476"/>
      <c r="C4" s="156"/>
      <c r="D4" s="156"/>
      <c r="E4" s="156"/>
      <c r="F4" s="156"/>
      <c r="G4" s="156"/>
      <c r="H4" s="156"/>
      <c r="I4" s="574"/>
      <c r="J4" s="1471"/>
      <c r="K4" s="1471"/>
      <c r="L4" s="1471"/>
      <c r="M4" s="1471"/>
      <c r="N4" s="1471"/>
      <c r="O4" s="1471"/>
      <c r="P4" s="1473"/>
      <c r="Q4" s="1471"/>
      <c r="R4" s="1471"/>
      <c r="S4" s="1471"/>
      <c r="T4" s="1471"/>
      <c r="U4" s="1471"/>
      <c r="V4" s="1471"/>
      <c r="W4" s="1471"/>
      <c r="X4" s="206"/>
      <c r="Y4" s="206"/>
      <c r="Z4" s="206"/>
      <c r="AA4" s="206"/>
      <c r="AB4" s="206"/>
      <c r="AC4" s="206"/>
      <c r="AD4" s="206"/>
      <c r="AE4" s="206"/>
      <c r="AF4" s="206"/>
      <c r="AG4" s="206"/>
      <c r="AH4" s="206"/>
      <c r="AI4" s="206"/>
      <c r="AJ4" s="206"/>
    </row>
    <row r="5" spans="1:36" s="205" customFormat="1" ht="15.75" x14ac:dyDescent="0.25">
      <c r="A5" s="206"/>
      <c r="B5" s="476"/>
      <c r="C5" s="290"/>
      <c r="D5" s="133"/>
      <c r="E5" s="111" t="s">
        <v>165</v>
      </c>
      <c r="F5" s="133"/>
      <c r="G5" s="133"/>
      <c r="H5" s="133"/>
      <c r="I5" s="574"/>
      <c r="J5" s="1471"/>
      <c r="K5" s="1471"/>
      <c r="L5" s="1471"/>
      <c r="M5" s="1471"/>
      <c r="N5" s="1471"/>
      <c r="O5" s="1471"/>
      <c r="P5" s="1473"/>
      <c r="Q5" s="1471"/>
      <c r="R5" s="1471"/>
      <c r="S5" s="1471"/>
      <c r="T5" s="1471"/>
      <c r="U5" s="1471"/>
      <c r="V5" s="1471"/>
      <c r="W5" s="1471"/>
      <c r="X5" s="206"/>
      <c r="Y5" s="206"/>
      <c r="Z5" s="206"/>
      <c r="AA5" s="206"/>
      <c r="AB5" s="206"/>
      <c r="AC5" s="206"/>
      <c r="AD5" s="206"/>
      <c r="AE5" s="206"/>
      <c r="AF5" s="206"/>
      <c r="AG5" s="206"/>
      <c r="AH5" s="206"/>
      <c r="AI5" s="206"/>
      <c r="AJ5" s="206"/>
    </row>
    <row r="6" spans="1:36" s="205" customFormat="1" ht="12" customHeight="1" x14ac:dyDescent="0.2">
      <c r="A6" s="206"/>
      <c r="B6" s="476"/>
      <c r="C6" s="185"/>
      <c r="D6" s="185"/>
      <c r="E6" s="185"/>
      <c r="F6" s="185"/>
      <c r="G6" s="185"/>
      <c r="H6" s="185"/>
      <c r="I6" s="574"/>
      <c r="J6" s="1471"/>
      <c r="K6" s="1471"/>
      <c r="L6" s="1471"/>
      <c r="M6" s="1471"/>
      <c r="N6" s="1471"/>
      <c r="O6" s="1471"/>
      <c r="P6" s="1473"/>
      <c r="Q6" s="1471"/>
      <c r="R6" s="1471"/>
      <c r="S6" s="1471"/>
      <c r="T6" s="1471"/>
      <c r="U6" s="1471"/>
      <c r="V6" s="1471"/>
      <c r="W6" s="1471"/>
      <c r="X6" s="206"/>
      <c r="Y6" s="206"/>
      <c r="Z6" s="206"/>
      <c r="AA6" s="206"/>
      <c r="AB6" s="206"/>
      <c r="AC6" s="206"/>
      <c r="AD6" s="206"/>
      <c r="AE6" s="206"/>
      <c r="AF6" s="206"/>
      <c r="AG6" s="206"/>
      <c r="AH6" s="206"/>
      <c r="AI6" s="206"/>
      <c r="AJ6" s="206"/>
    </row>
    <row r="7" spans="1:36" s="205" customFormat="1" ht="15.75" x14ac:dyDescent="0.25">
      <c r="A7" s="206"/>
      <c r="B7" s="476"/>
      <c r="C7" s="290"/>
      <c r="D7" s="186"/>
      <c r="E7" s="181" t="str">
        <f>"PERMISSIBLE GENERAL INCOME SUMMARY FOR "&amp;'WK0 - Input data'!$D$45</f>
        <v>PERMISSIBLE GENERAL INCOME SUMMARY FOR 2021-22</v>
      </c>
      <c r="F7" s="186"/>
      <c r="G7" s="186"/>
      <c r="H7" s="186"/>
      <c r="I7" s="574"/>
      <c r="J7" s="1471"/>
      <c r="K7" s="1471"/>
      <c r="L7" s="1471"/>
      <c r="M7" s="1471"/>
      <c r="N7" s="1471"/>
      <c r="O7" s="1471"/>
      <c r="P7" s="1473"/>
      <c r="Q7" s="1471"/>
      <c r="R7" s="1471"/>
      <c r="S7" s="1471"/>
      <c r="T7" s="1471"/>
      <c r="U7" s="1471"/>
      <c r="V7" s="1471"/>
      <c r="W7" s="1471"/>
      <c r="X7" s="206"/>
      <c r="Y7" s="206"/>
      <c r="Z7" s="206"/>
      <c r="AA7" s="206"/>
      <c r="AB7" s="206"/>
      <c r="AC7" s="206"/>
      <c r="AD7" s="206"/>
      <c r="AE7" s="206"/>
      <c r="AF7" s="206"/>
      <c r="AG7" s="206"/>
      <c r="AH7" s="206"/>
      <c r="AI7" s="206"/>
      <c r="AJ7" s="206"/>
    </row>
    <row r="8" spans="1:36" s="205" customFormat="1" ht="15" x14ac:dyDescent="0.2">
      <c r="A8" s="206"/>
      <c r="B8" s="476"/>
      <c r="C8" s="142"/>
      <c r="D8" s="142"/>
      <c r="E8" s="216" t="s">
        <v>362</v>
      </c>
      <c r="F8" s="199"/>
      <c r="G8" s="142"/>
      <c r="H8" s="142"/>
      <c r="I8" s="574"/>
      <c r="J8" s="1471"/>
      <c r="K8" s="1471"/>
      <c r="L8" s="1471"/>
      <c r="M8" s="1471"/>
      <c r="N8" s="1471"/>
      <c r="O8" s="1471"/>
      <c r="P8" s="1473"/>
      <c r="Q8" s="1471"/>
      <c r="R8" s="1471"/>
      <c r="S8" s="1471"/>
      <c r="T8" s="1471"/>
      <c r="U8" s="1471"/>
      <c r="V8" s="1471"/>
      <c r="W8" s="1471"/>
      <c r="X8" s="206"/>
      <c r="Y8" s="206"/>
      <c r="Z8" s="206"/>
      <c r="AA8" s="206"/>
      <c r="AB8" s="206"/>
      <c r="AC8" s="206"/>
      <c r="AD8" s="206"/>
      <c r="AE8" s="206"/>
      <c r="AF8" s="206"/>
      <c r="AG8" s="206"/>
      <c r="AH8" s="206"/>
      <c r="AI8" s="206"/>
      <c r="AJ8" s="206"/>
    </row>
    <row r="9" spans="1:36" s="205" customFormat="1" ht="26.25" customHeight="1" x14ac:dyDescent="0.2">
      <c r="A9" s="206"/>
      <c r="B9" s="575"/>
      <c r="C9" s="206"/>
      <c r="D9" s="576"/>
      <c r="E9" s="257" t="s">
        <v>287</v>
      </c>
      <c r="F9" s="576"/>
      <c r="G9" s="576"/>
      <c r="H9" s="576"/>
      <c r="I9" s="574"/>
      <c r="J9" s="1471"/>
      <c r="K9" s="1471"/>
      <c r="L9" s="1471"/>
      <c r="M9" s="1471"/>
      <c r="N9" s="1471"/>
      <c r="O9" s="1471"/>
      <c r="P9" s="1473"/>
      <c r="Q9" s="1471"/>
      <c r="R9" s="1471"/>
      <c r="S9" s="1471"/>
      <c r="T9" s="1471"/>
      <c r="U9" s="1471"/>
      <c r="V9" s="1471"/>
      <c r="W9" s="1471"/>
      <c r="X9" s="206"/>
      <c r="Y9" s="206"/>
      <c r="Z9" s="206"/>
      <c r="AA9" s="206"/>
      <c r="AB9" s="206"/>
      <c r="AC9" s="206"/>
      <c r="AD9" s="206"/>
      <c r="AE9" s="206"/>
      <c r="AF9" s="206"/>
      <c r="AG9" s="206"/>
      <c r="AH9" s="206"/>
      <c r="AI9" s="206"/>
      <c r="AJ9" s="206"/>
    </row>
    <row r="10" spans="1:36" s="205" customFormat="1" ht="16.5" customHeight="1" x14ac:dyDescent="0.2">
      <c r="A10" s="206"/>
      <c r="B10" s="476"/>
      <c r="C10" s="206"/>
      <c r="D10" s="1472"/>
      <c r="E10" s="257" t="s">
        <v>238</v>
      </c>
      <c r="F10" s="1472"/>
      <c r="G10" s="1472"/>
      <c r="H10" s="1472"/>
      <c r="I10" s="574"/>
      <c r="J10" s="620" t="s">
        <v>469</v>
      </c>
      <c r="K10" s="1471"/>
      <c r="L10" s="1471"/>
      <c r="M10" s="1471"/>
      <c r="N10" s="1471"/>
      <c r="O10" s="1471"/>
      <c r="P10" s="1473"/>
      <c r="Q10" s="1471"/>
      <c r="R10" s="1471"/>
      <c r="S10" s="1471"/>
      <c r="T10" s="1471"/>
      <c r="U10" s="1471"/>
      <c r="V10" s="1471"/>
      <c r="W10" s="1471"/>
      <c r="X10" s="206"/>
      <c r="Y10" s="206"/>
      <c r="Z10" s="206"/>
      <c r="AA10" s="206"/>
      <c r="AB10" s="206"/>
      <c r="AC10" s="206"/>
      <c r="AD10" s="206"/>
      <c r="AE10" s="206"/>
      <c r="AF10" s="206"/>
      <c r="AG10" s="206"/>
      <c r="AH10" s="206"/>
      <c r="AI10" s="206"/>
      <c r="AJ10" s="206"/>
    </row>
    <row r="11" spans="1:36" s="205" customFormat="1" ht="26.25" customHeight="1" x14ac:dyDescent="0.2">
      <c r="A11" s="206"/>
      <c r="B11" s="476"/>
      <c r="C11" s="156" t="s">
        <v>22</v>
      </c>
      <c r="D11" s="156"/>
      <c r="E11" s="156"/>
      <c r="F11" s="156"/>
      <c r="G11" s="156"/>
      <c r="H11" s="577">
        <f>'WK2 - Notional General Income'!M562</f>
        <v>175461741.38615698</v>
      </c>
      <c r="I11" s="574"/>
      <c r="J11" s="809">
        <f>IF(H11=0,0,H11-G45)</f>
        <v>0</v>
      </c>
      <c r="L11" s="1471"/>
      <c r="M11" s="1471"/>
      <c r="N11" s="1471"/>
      <c r="O11" s="1471"/>
      <c r="P11" s="1473"/>
      <c r="Q11" s="1471"/>
      <c r="R11" s="1471"/>
      <c r="S11" s="1471"/>
      <c r="T11" s="1471"/>
      <c r="U11" s="1471"/>
      <c r="V11" s="1471"/>
      <c r="W11" s="1471"/>
      <c r="X11" s="206"/>
      <c r="Y11" s="206"/>
      <c r="Z11" s="206"/>
      <c r="AA11" s="206"/>
      <c r="AB11" s="206"/>
      <c r="AC11" s="206"/>
      <c r="AD11" s="206"/>
      <c r="AE11" s="206"/>
      <c r="AF11" s="206"/>
      <c r="AG11" s="206"/>
      <c r="AH11" s="206"/>
      <c r="AI11" s="206"/>
      <c r="AJ11" s="206"/>
    </row>
    <row r="12" spans="1:36" s="205" customFormat="1" ht="19.5" customHeight="1" x14ac:dyDescent="0.2">
      <c r="A12" s="206"/>
      <c r="B12" s="476"/>
      <c r="C12" s="578" t="s">
        <v>166</v>
      </c>
      <c r="D12" s="1357" t="s">
        <v>303</v>
      </c>
      <c r="E12" s="1357"/>
      <c r="F12" s="1357"/>
      <c r="G12" s="1357"/>
      <c r="H12" s="579">
        <f>'WK1 - Identification'!F79</f>
        <v>0</v>
      </c>
      <c r="I12" s="574"/>
      <c r="J12" s="809">
        <f>IF(H12=0,0,H12-G46)</f>
        <v>0</v>
      </c>
      <c r="K12" s="1471"/>
      <c r="L12" s="1471"/>
      <c r="M12" s="1471"/>
      <c r="N12" s="1471"/>
      <c r="O12" s="1471"/>
      <c r="P12" s="1473"/>
      <c r="Q12" s="1471"/>
      <c r="R12" s="1471"/>
      <c r="S12" s="1471"/>
      <c r="T12" s="1471"/>
      <c r="U12" s="1471"/>
      <c r="V12" s="1471"/>
      <c r="W12" s="1471"/>
      <c r="X12" s="206"/>
      <c r="Y12" s="206"/>
      <c r="Z12" s="206"/>
      <c r="AA12" s="206"/>
      <c r="AB12" s="206"/>
      <c r="AC12" s="206"/>
      <c r="AD12" s="206"/>
      <c r="AE12" s="206"/>
      <c r="AF12" s="206"/>
      <c r="AG12" s="206"/>
      <c r="AH12" s="206"/>
      <c r="AI12" s="206"/>
      <c r="AJ12" s="206"/>
    </row>
    <row r="13" spans="1:36" s="205" customFormat="1" ht="6" customHeight="1" x14ac:dyDescent="0.2">
      <c r="A13" s="206"/>
      <c r="B13" s="476"/>
      <c r="C13" s="578"/>
      <c r="D13" s="1357"/>
      <c r="E13" s="1357"/>
      <c r="F13" s="1357"/>
      <c r="G13" s="1357"/>
      <c r="H13" s="579"/>
      <c r="I13" s="574"/>
      <c r="J13" s="1471"/>
      <c r="K13" s="1471"/>
      <c r="L13" s="1471"/>
      <c r="M13" s="1471"/>
      <c r="N13" s="1471"/>
      <c r="O13" s="1471"/>
      <c r="P13" s="1473"/>
      <c r="Q13" s="1471"/>
      <c r="R13" s="1471"/>
      <c r="S13" s="1471"/>
      <c r="T13" s="1471"/>
      <c r="U13" s="1471"/>
      <c r="V13" s="1471"/>
      <c r="W13" s="1471"/>
      <c r="X13" s="206"/>
      <c r="Y13" s="206"/>
      <c r="Z13" s="206"/>
      <c r="AA13" s="206"/>
      <c r="AB13" s="206"/>
      <c r="AC13" s="206"/>
      <c r="AD13" s="206"/>
      <c r="AE13" s="206"/>
      <c r="AF13" s="206"/>
      <c r="AG13" s="206"/>
      <c r="AH13" s="206"/>
      <c r="AI13" s="206"/>
      <c r="AJ13" s="206"/>
    </row>
    <row r="14" spans="1:36" ht="21.75" customHeight="1" x14ac:dyDescent="0.2">
      <c r="A14" s="1469"/>
      <c r="B14" s="476"/>
      <c r="C14" s="1357" t="s">
        <v>23</v>
      </c>
      <c r="D14" s="1357"/>
      <c r="E14" s="1357"/>
      <c r="F14" s="223"/>
      <c r="G14" s="143" t="s">
        <v>40</v>
      </c>
      <c r="H14" s="581">
        <f>H11-H12</f>
        <v>175461741.38615698</v>
      </c>
      <c r="I14" s="574"/>
      <c r="J14" s="679"/>
      <c r="K14" s="1471"/>
      <c r="L14" s="1471"/>
      <c r="M14" s="1471"/>
      <c r="N14" s="1471"/>
      <c r="O14" s="1471"/>
      <c r="P14" s="1473"/>
      <c r="Q14" s="1471"/>
      <c r="R14" s="1471"/>
      <c r="S14" s="1471"/>
      <c r="T14" s="1471"/>
      <c r="U14" s="1471"/>
      <c r="V14" s="1471"/>
      <c r="W14" s="1471"/>
      <c r="X14" s="1469"/>
      <c r="Y14" s="1469"/>
      <c r="Z14" s="1469"/>
      <c r="AA14" s="1469"/>
      <c r="AB14" s="1469"/>
      <c r="AC14" s="1469"/>
      <c r="AD14" s="1469"/>
      <c r="AE14" s="1469"/>
      <c r="AF14" s="1469"/>
      <c r="AG14" s="1469"/>
      <c r="AH14" s="1469"/>
      <c r="AI14" s="1469"/>
      <c r="AJ14" s="1469"/>
    </row>
    <row r="15" spans="1:36" ht="15" x14ac:dyDescent="0.2">
      <c r="A15" s="1469"/>
      <c r="B15" s="476"/>
      <c r="C15" s="1357"/>
      <c r="D15" s="1357"/>
      <c r="E15" s="1357"/>
      <c r="F15" s="1357"/>
      <c r="G15" s="1357"/>
      <c r="H15" s="1357"/>
      <c r="I15" s="574"/>
      <c r="J15" s="1471"/>
      <c r="K15" s="1469"/>
      <c r="L15" s="1471"/>
      <c r="M15" s="1471"/>
      <c r="N15" s="1471"/>
      <c r="O15" s="1471"/>
      <c r="P15" s="1473"/>
      <c r="Q15" s="1471"/>
      <c r="R15" s="1471"/>
      <c r="S15" s="1471"/>
      <c r="T15" s="1471"/>
      <c r="U15" s="1471"/>
      <c r="V15" s="1471"/>
      <c r="W15" s="1471"/>
      <c r="X15" s="1469"/>
      <c r="Y15" s="1469"/>
      <c r="Z15" s="1469"/>
      <c r="AA15" s="1469"/>
      <c r="AB15" s="1469"/>
      <c r="AC15" s="1469"/>
      <c r="AD15" s="1469"/>
      <c r="AE15" s="1469"/>
      <c r="AF15" s="1469"/>
      <c r="AG15" s="1469"/>
      <c r="AH15" s="1469"/>
      <c r="AI15" s="1469"/>
      <c r="AJ15" s="1469"/>
    </row>
    <row r="16" spans="1:36" ht="18.75" customHeight="1" x14ac:dyDescent="0.2">
      <c r="A16" s="1469"/>
      <c r="B16" s="476"/>
      <c r="C16" s="578" t="s">
        <v>167</v>
      </c>
      <c r="D16" s="1357" t="s">
        <v>779</v>
      </c>
      <c r="E16" s="1357"/>
      <c r="F16" s="549">
        <f>'WK1 - Identification'!G67</f>
        <v>0.02</v>
      </c>
      <c r="G16" s="582"/>
      <c r="H16" s="583">
        <f>H$14*F16</f>
        <v>3509234.8277231394</v>
      </c>
      <c r="I16" s="1365"/>
      <c r="J16" s="809">
        <f>IF(H16=0,0,H16-G49)</f>
        <v>0</v>
      </c>
      <c r="K16" s="1471"/>
      <c r="L16" s="1471"/>
      <c r="M16" s="1471"/>
      <c r="N16" s="1471"/>
      <c r="O16" s="1471"/>
      <c r="P16" s="1473"/>
      <c r="Q16" s="1471"/>
      <c r="R16" s="1471"/>
      <c r="S16" s="1471"/>
      <c r="T16" s="1471"/>
      <c r="U16" s="1471"/>
      <c r="V16" s="1471"/>
      <c r="W16" s="1471"/>
      <c r="X16" s="1469"/>
      <c r="Y16" s="1469"/>
      <c r="Z16" s="1469"/>
      <c r="AA16" s="1469"/>
      <c r="AB16" s="1469"/>
      <c r="AC16" s="1469"/>
      <c r="AD16" s="1469"/>
      <c r="AE16" s="1469"/>
      <c r="AF16" s="1469"/>
      <c r="AG16" s="1469"/>
      <c r="AH16" s="1469"/>
      <c r="AI16" s="1469"/>
      <c r="AJ16" s="1469"/>
    </row>
    <row r="17" spans="1:36" ht="18.75" customHeight="1" x14ac:dyDescent="0.2">
      <c r="A17" s="1469"/>
      <c r="B17" s="476"/>
      <c r="C17" s="578" t="s">
        <v>167</v>
      </c>
      <c r="D17" s="1357" t="str">
        <f>CHOOSE('WK1 - Identification'!$S$30,"Existing SV above rate peg - first year","na")</f>
        <v>na</v>
      </c>
      <c r="E17" s="1357"/>
      <c r="F17" s="549">
        <f>'WK1 - Identification'!G68</f>
        <v>0</v>
      </c>
      <c r="G17" s="582"/>
      <c r="H17" s="583">
        <f t="shared" ref="H17:H19" si="0">H$14*F17</f>
        <v>0</v>
      </c>
      <c r="I17" s="1365"/>
      <c r="J17" s="809"/>
      <c r="K17" s="1471"/>
      <c r="L17" s="1471"/>
      <c r="M17" s="1471"/>
      <c r="N17" s="1471"/>
      <c r="O17" s="1471"/>
      <c r="P17" s="1473"/>
      <c r="Q17" s="1471"/>
      <c r="R17" s="1471"/>
      <c r="S17" s="1471"/>
      <c r="T17" s="1471"/>
      <c r="U17" s="1471"/>
      <c r="V17" s="1471"/>
      <c r="W17" s="1471"/>
      <c r="X17" s="1469"/>
      <c r="Y17" s="1469"/>
      <c r="Z17" s="1469"/>
      <c r="AA17" s="1469"/>
      <c r="AB17" s="1469"/>
      <c r="AC17" s="1469"/>
      <c r="AD17" s="1469"/>
      <c r="AE17" s="1469"/>
      <c r="AF17" s="1469"/>
      <c r="AG17" s="1469"/>
      <c r="AH17" s="1469"/>
      <c r="AI17" s="1469"/>
      <c r="AJ17" s="1469"/>
    </row>
    <row r="18" spans="1:36" ht="19.5" customHeight="1" x14ac:dyDescent="0.2">
      <c r="A18" s="1469"/>
      <c r="B18" s="476"/>
      <c r="C18" s="578" t="s">
        <v>167</v>
      </c>
      <c r="D18" s="1357" t="str">
        <f>CHOOSE('WK1 - Identification'!$S$40,"Additional increase that is temporary - first year","Additional increase - first year")</f>
        <v>Additional increase - first year</v>
      </c>
      <c r="E18" s="1357"/>
      <c r="F18" s="549">
        <f>'WK1 - Identification'!G69</f>
        <v>0.13</v>
      </c>
      <c r="G18" s="582"/>
      <c r="H18" s="583">
        <f t="shared" si="0"/>
        <v>22810026.380200408</v>
      </c>
      <c r="I18" s="1365"/>
      <c r="J18" s="809">
        <f>IF(H18=0,0,H18-G51)</f>
        <v>0</v>
      </c>
      <c r="K18" s="1471"/>
      <c r="L18" s="1471"/>
      <c r="M18" s="1471"/>
      <c r="N18" s="1471"/>
      <c r="O18" s="1471"/>
      <c r="P18" s="1473"/>
      <c r="Q18" s="1471"/>
      <c r="R18" s="1471"/>
      <c r="S18" s="1471"/>
      <c r="T18" s="1471"/>
      <c r="U18" s="1471"/>
      <c r="V18" s="1471"/>
      <c r="W18" s="1471"/>
      <c r="X18" s="1469"/>
      <c r="Y18" s="1469"/>
      <c r="Z18" s="1469"/>
      <c r="AA18" s="1469"/>
      <c r="AB18" s="1469"/>
      <c r="AC18" s="1469"/>
      <c r="AD18" s="1469"/>
      <c r="AE18" s="1469"/>
      <c r="AF18" s="1469"/>
      <c r="AG18" s="1469"/>
      <c r="AH18" s="1469"/>
      <c r="AI18" s="1469"/>
      <c r="AJ18" s="1469"/>
    </row>
    <row r="19" spans="1:36" ht="19.5" customHeight="1" x14ac:dyDescent="0.2">
      <c r="A19" s="1469"/>
      <c r="B19" s="476"/>
      <c r="C19" s="578" t="s">
        <v>167</v>
      </c>
      <c r="D19" s="1357" t="str">
        <f>CHOOSE('WK1 - Identification'!$S$40,"Additional increase that is permanent - first year","na")</f>
        <v>na</v>
      </c>
      <c r="E19" s="1357"/>
      <c r="F19" s="549">
        <f>'WK1 - Identification'!G70</f>
        <v>0</v>
      </c>
      <c r="G19" s="582"/>
      <c r="H19" s="583">
        <f t="shared" si="0"/>
        <v>0</v>
      </c>
      <c r="I19" s="1365"/>
      <c r="J19" s="809"/>
      <c r="K19" s="1471"/>
      <c r="L19" s="1471"/>
      <c r="M19" s="1471"/>
      <c r="N19" s="1471"/>
      <c r="O19" s="1471"/>
      <c r="P19" s="1473"/>
      <c r="Q19" s="1471"/>
      <c r="R19" s="1471"/>
      <c r="S19" s="1471"/>
      <c r="T19" s="1471"/>
      <c r="U19" s="1471"/>
      <c r="V19" s="1471"/>
      <c r="W19" s="1471"/>
      <c r="X19" s="1469"/>
      <c r="Y19" s="1469"/>
      <c r="Z19" s="1469"/>
      <c r="AA19" s="1469"/>
      <c r="AB19" s="1469"/>
      <c r="AC19" s="1469"/>
      <c r="AD19" s="1469"/>
      <c r="AE19" s="1469"/>
      <c r="AF19" s="1469"/>
      <c r="AG19" s="1469"/>
      <c r="AH19" s="1469"/>
      <c r="AI19" s="1469"/>
      <c r="AJ19" s="1469"/>
    </row>
    <row r="20" spans="1:36" ht="19.5" customHeight="1" x14ac:dyDescent="0.2">
      <c r="A20" s="1469"/>
      <c r="B20" s="476"/>
      <c r="C20" s="578" t="s">
        <v>167</v>
      </c>
      <c r="D20" s="1357" t="s">
        <v>8</v>
      </c>
      <c r="E20" s="1357"/>
      <c r="F20" s="549">
        <f>IF(H14=0,0,H20/H14)</f>
        <v>0</v>
      </c>
      <c r="G20" s="582"/>
      <c r="H20" s="583">
        <f>'WK1 - Identification'!K49</f>
        <v>0</v>
      </c>
      <c r="I20" s="1365"/>
      <c r="J20" s="809">
        <f>IF(H20=0,0,H20-G53)</f>
        <v>0</v>
      </c>
      <c r="K20" s="1469"/>
      <c r="L20" s="1471"/>
      <c r="M20" s="1471"/>
      <c r="N20" s="1471"/>
      <c r="O20" s="1471"/>
      <c r="P20" s="1473"/>
      <c r="Q20" s="1471"/>
      <c r="R20" s="1471"/>
      <c r="S20" s="1471"/>
      <c r="T20" s="1471"/>
      <c r="U20" s="1471"/>
      <c r="V20" s="1471"/>
      <c r="W20" s="1471"/>
      <c r="X20" s="1469"/>
      <c r="Y20" s="1469"/>
      <c r="Z20" s="1469"/>
      <c r="AA20" s="1469"/>
      <c r="AB20" s="1469"/>
      <c r="AC20" s="1469"/>
      <c r="AD20" s="1469"/>
      <c r="AE20" s="1469"/>
      <c r="AF20" s="1469"/>
      <c r="AG20" s="1469"/>
      <c r="AH20" s="1469"/>
      <c r="AI20" s="1469"/>
      <c r="AJ20" s="1469"/>
    </row>
    <row r="21" spans="1:36" ht="6" customHeight="1" x14ac:dyDescent="0.2">
      <c r="A21" s="1469"/>
      <c r="B21" s="476"/>
      <c r="C21" s="578"/>
      <c r="D21" s="1357"/>
      <c r="E21" s="1357"/>
      <c r="F21" s="554"/>
      <c r="G21" s="1357"/>
      <c r="H21" s="584"/>
      <c r="I21" s="1365"/>
      <c r="J21" s="1471"/>
      <c r="K21" s="1471"/>
      <c r="L21" s="1471"/>
      <c r="M21" s="1471"/>
      <c r="N21" s="1471"/>
      <c r="O21" s="1471"/>
      <c r="P21" s="1473"/>
      <c r="Q21" s="1471"/>
      <c r="R21" s="1471"/>
      <c r="S21" s="1471"/>
      <c r="T21" s="1471"/>
      <c r="U21" s="1471"/>
      <c r="V21" s="1471"/>
      <c r="W21" s="1471"/>
      <c r="X21" s="1469"/>
      <c r="Y21" s="1469"/>
      <c r="Z21" s="1469"/>
      <c r="AA21" s="1469"/>
      <c r="AB21" s="1469"/>
      <c r="AC21" s="1469"/>
      <c r="AD21" s="1469"/>
      <c r="AE21" s="1469"/>
      <c r="AF21" s="1469"/>
      <c r="AG21" s="1469"/>
      <c r="AH21" s="1469"/>
      <c r="AI21" s="1469"/>
      <c r="AJ21" s="1469"/>
    </row>
    <row r="22" spans="1:36" ht="22.5" customHeight="1" x14ac:dyDescent="0.2">
      <c r="A22" s="1469"/>
      <c r="B22" s="476"/>
      <c r="C22" s="578"/>
      <c r="D22" s="578" t="s">
        <v>9</v>
      </c>
      <c r="E22" s="1357"/>
      <c r="F22" s="585">
        <f>SUM(F16:F20)</f>
        <v>0.15</v>
      </c>
      <c r="G22" s="143" t="s">
        <v>40</v>
      </c>
      <c r="H22" s="581">
        <f>H14*F22</f>
        <v>26319261.207923546</v>
      </c>
      <c r="I22" s="1365"/>
      <c r="J22" s="809">
        <f>IF(H22=0,0,H22-G54)</f>
        <v>0</v>
      </c>
      <c r="K22" s="1471"/>
      <c r="L22" s="1471"/>
      <c r="M22" s="1471"/>
      <c r="N22" s="1471"/>
      <c r="O22" s="1471"/>
      <c r="P22" s="1473"/>
      <c r="Q22" s="1471"/>
      <c r="R22" s="1471"/>
      <c r="S22" s="1471"/>
      <c r="T22" s="1471"/>
      <c r="U22" s="1471"/>
      <c r="V22" s="1471"/>
      <c r="W22" s="1471"/>
      <c r="X22" s="1469"/>
      <c r="Y22" s="1469"/>
      <c r="Z22" s="1469"/>
      <c r="AA22" s="1469"/>
      <c r="AB22" s="1469"/>
      <c r="AC22" s="1469"/>
      <c r="AD22" s="1469"/>
      <c r="AE22" s="1469"/>
      <c r="AF22" s="1469"/>
      <c r="AG22" s="1469"/>
      <c r="AH22" s="1469"/>
      <c r="AI22" s="1469"/>
      <c r="AJ22" s="1469"/>
    </row>
    <row r="23" spans="1:36" ht="12" customHeight="1" x14ac:dyDescent="0.2">
      <c r="A23" s="1469"/>
      <c r="B23" s="476"/>
      <c r="C23" s="578"/>
      <c r="D23" s="578"/>
      <c r="E23" s="1357"/>
      <c r="F23" s="582"/>
      <c r="G23" s="1357"/>
      <c r="H23" s="584"/>
      <c r="I23" s="1365"/>
      <c r="J23" s="809">
        <f>SUM(H16:H20)-H22</f>
        <v>0</v>
      </c>
      <c r="K23" s="1471"/>
      <c r="L23" s="1471"/>
      <c r="M23" s="1471"/>
      <c r="N23" s="1471"/>
      <c r="O23" s="1471"/>
      <c r="P23" s="1473"/>
      <c r="Q23" s="1471"/>
      <c r="R23" s="1471"/>
      <c r="S23" s="1471"/>
      <c r="T23" s="1471"/>
      <c r="U23" s="1471"/>
      <c r="V23" s="1471"/>
      <c r="W23" s="1471"/>
      <c r="X23" s="1469"/>
      <c r="Y23" s="1469"/>
      <c r="Z23" s="1469"/>
      <c r="AA23" s="1469"/>
      <c r="AB23" s="1469"/>
      <c r="AC23" s="1469"/>
      <c r="AD23" s="1469"/>
      <c r="AE23" s="1469"/>
      <c r="AF23" s="1469"/>
      <c r="AG23" s="1469"/>
      <c r="AH23" s="1469"/>
      <c r="AI23" s="1469"/>
      <c r="AJ23" s="1469"/>
    </row>
    <row r="24" spans="1:36" ht="15.75" customHeight="1" x14ac:dyDescent="0.2">
      <c r="A24" s="1469"/>
      <c r="B24" s="476"/>
      <c r="C24" s="586" t="s">
        <v>204</v>
      </c>
      <c r="D24" s="1357"/>
      <c r="E24" s="1357"/>
      <c r="F24" s="1357"/>
      <c r="G24" s="1357"/>
      <c r="H24" s="1357"/>
      <c r="I24" s="1365"/>
      <c r="J24" s="809"/>
      <c r="K24" s="1471"/>
      <c r="L24" s="1471"/>
      <c r="M24" s="1471"/>
      <c r="N24" s="1471"/>
      <c r="O24" s="1471"/>
      <c r="P24" s="1473"/>
      <c r="Q24" s="1471"/>
      <c r="R24" s="1471"/>
      <c r="S24" s="1471"/>
      <c r="T24" s="1471"/>
      <c r="U24" s="1471"/>
      <c r="V24" s="1471"/>
      <c r="W24" s="1471"/>
      <c r="X24" s="1469"/>
      <c r="Y24" s="1469"/>
      <c r="Z24" s="1469"/>
      <c r="AA24" s="1469"/>
      <c r="AB24" s="1469"/>
      <c r="AC24" s="1469"/>
      <c r="AD24" s="1469"/>
      <c r="AE24" s="1469"/>
      <c r="AF24" s="1469"/>
      <c r="AG24" s="1469"/>
      <c r="AH24" s="1469"/>
      <c r="AI24" s="1469"/>
      <c r="AJ24" s="1469"/>
    </row>
    <row r="25" spans="1:36" ht="20.25" customHeight="1" x14ac:dyDescent="0.2">
      <c r="A25" s="1469"/>
      <c r="B25" s="476"/>
      <c r="C25" s="578" t="s">
        <v>175</v>
      </c>
      <c r="D25" s="1357" t="s">
        <v>759</v>
      </c>
      <c r="E25" s="1357"/>
      <c r="F25" s="1357"/>
      <c r="G25" s="1357"/>
      <c r="H25" s="583">
        <f>'WK1 - Identification'!K50</f>
        <v>435348</v>
      </c>
      <c r="I25" s="1365"/>
      <c r="J25" s="809"/>
      <c r="K25" s="1471"/>
      <c r="L25" s="1471"/>
      <c r="M25" s="1471"/>
      <c r="N25" s="1471"/>
      <c r="O25" s="1471"/>
      <c r="P25" s="1473"/>
      <c r="Q25" s="1471"/>
      <c r="R25" s="1471"/>
      <c r="S25" s="1471"/>
      <c r="T25" s="1471"/>
      <c r="U25" s="1471"/>
      <c r="V25" s="1471"/>
      <c r="W25" s="1471"/>
      <c r="X25" s="1469"/>
      <c r="Y25" s="1469"/>
      <c r="Z25" s="1469"/>
      <c r="AA25" s="1469"/>
      <c r="AB25" s="1469"/>
      <c r="AC25" s="1469"/>
      <c r="AD25" s="1469"/>
      <c r="AE25" s="1469"/>
      <c r="AF25" s="1469"/>
      <c r="AG25" s="1469"/>
      <c r="AH25" s="1469"/>
      <c r="AI25" s="1469"/>
      <c r="AJ25" s="1469"/>
    </row>
    <row r="26" spans="1:36" ht="18.75" customHeight="1" x14ac:dyDescent="0.2">
      <c r="A26" s="1469"/>
      <c r="B26" s="476"/>
      <c r="C26" s="578" t="s">
        <v>168</v>
      </c>
      <c r="D26" s="1357" t="s">
        <v>207</v>
      </c>
      <c r="E26" s="1357"/>
      <c r="F26" s="1357"/>
      <c r="G26" s="223"/>
      <c r="H26" s="583">
        <f>-'WK1 - Identification'!K51</f>
        <v>0</v>
      </c>
      <c r="I26" s="574"/>
      <c r="J26" s="809"/>
      <c r="K26" s="1471"/>
      <c r="L26" s="1471"/>
      <c r="M26" s="1471"/>
      <c r="N26" s="1471"/>
      <c r="O26" s="1471"/>
      <c r="P26" s="1473"/>
      <c r="Q26" s="1471"/>
      <c r="R26" s="1471"/>
      <c r="S26" s="1471"/>
      <c r="T26" s="1471"/>
      <c r="U26" s="1471"/>
      <c r="V26" s="1471"/>
      <c r="W26" s="1471"/>
      <c r="X26" s="1469"/>
      <c r="Y26" s="1469"/>
      <c r="Z26" s="1469"/>
      <c r="AA26" s="1469"/>
      <c r="AB26" s="1469"/>
      <c r="AC26" s="1469"/>
      <c r="AD26" s="1469"/>
      <c r="AE26" s="1469"/>
      <c r="AF26" s="1469"/>
      <c r="AG26" s="1469"/>
      <c r="AH26" s="1469"/>
      <c r="AI26" s="1469"/>
      <c r="AJ26" s="1469"/>
    </row>
    <row r="27" spans="1:36" ht="8.1" customHeight="1" x14ac:dyDescent="0.2">
      <c r="A27" s="1469"/>
      <c r="B27" s="476"/>
      <c r="C27" s="578"/>
      <c r="D27" s="1357"/>
      <c r="E27" s="1357"/>
      <c r="F27" s="1357"/>
      <c r="G27" s="1357"/>
      <c r="H27" s="1357"/>
      <c r="I27" s="1365"/>
      <c r="J27" s="809"/>
      <c r="K27" s="1471"/>
      <c r="L27" s="1471"/>
      <c r="M27" s="1471"/>
      <c r="N27" s="1471"/>
      <c r="O27" s="1471"/>
      <c r="P27" s="1473"/>
      <c r="Q27" s="1471"/>
      <c r="R27" s="1471"/>
      <c r="S27" s="1471"/>
      <c r="T27" s="1471"/>
      <c r="U27" s="1471"/>
      <c r="V27" s="1471"/>
      <c r="W27" s="1471"/>
      <c r="X27" s="1469"/>
      <c r="Y27" s="1469"/>
      <c r="Z27" s="1469"/>
      <c r="AA27" s="1469"/>
      <c r="AB27" s="1469"/>
      <c r="AC27" s="1469"/>
      <c r="AD27" s="1469"/>
      <c r="AE27" s="1469"/>
      <c r="AF27" s="1469"/>
      <c r="AG27" s="1469"/>
      <c r="AH27" s="1469"/>
      <c r="AI27" s="1469"/>
      <c r="AJ27" s="1469"/>
    </row>
    <row r="28" spans="1:36" ht="11.25" customHeight="1" x14ac:dyDescent="0.2">
      <c r="A28" s="1469"/>
      <c r="B28" s="476"/>
      <c r="C28" s="578"/>
      <c r="D28" s="1357"/>
      <c r="E28" s="1357"/>
      <c r="F28" s="1357"/>
      <c r="G28" s="1357"/>
      <c r="H28" s="587"/>
      <c r="I28" s="1365"/>
      <c r="J28" s="809"/>
      <c r="K28" s="1471"/>
      <c r="L28" s="1471"/>
      <c r="M28" s="1471"/>
      <c r="N28" s="1471"/>
      <c r="O28" s="1471"/>
      <c r="P28" s="1473"/>
      <c r="Q28" s="1471"/>
      <c r="R28" s="1471"/>
      <c r="S28" s="1471"/>
      <c r="T28" s="1471"/>
      <c r="U28" s="1471"/>
      <c r="V28" s="1471"/>
      <c r="W28" s="1471"/>
      <c r="X28" s="1469"/>
      <c r="Y28" s="1469"/>
      <c r="Z28" s="1469"/>
      <c r="AA28" s="1469"/>
      <c r="AB28" s="1469"/>
      <c r="AC28" s="1469"/>
      <c r="AD28" s="1469"/>
      <c r="AE28" s="1469"/>
      <c r="AF28" s="1469"/>
      <c r="AG28" s="1469"/>
      <c r="AH28" s="1469"/>
      <c r="AI28" s="1469"/>
      <c r="AJ28" s="1469"/>
    </row>
    <row r="29" spans="1:36" ht="15" x14ac:dyDescent="0.2">
      <c r="A29" s="1469"/>
      <c r="B29" s="476"/>
      <c r="C29" s="578"/>
      <c r="D29" s="1357"/>
      <c r="E29" s="1357"/>
      <c r="F29" s="1357" t="s">
        <v>24</v>
      </c>
      <c r="G29" s="1357"/>
      <c r="H29" s="588">
        <f>H25+H26</f>
        <v>435348</v>
      </c>
      <c r="I29" s="1365"/>
      <c r="J29" s="809">
        <f>H29-G57</f>
        <v>0</v>
      </c>
      <c r="K29" s="1471"/>
      <c r="L29" s="1471"/>
      <c r="M29" s="1471"/>
      <c r="N29" s="1471"/>
      <c r="O29" s="1471"/>
      <c r="P29" s="1473"/>
      <c r="Q29" s="1471"/>
      <c r="R29" s="1471"/>
      <c r="S29" s="1471"/>
      <c r="T29" s="1471"/>
      <c r="U29" s="1471"/>
      <c r="V29" s="1471"/>
      <c r="W29" s="1471"/>
      <c r="X29" s="1469"/>
      <c r="Y29" s="1469"/>
      <c r="Z29" s="1469"/>
      <c r="AA29" s="1469"/>
      <c r="AB29" s="1469"/>
      <c r="AC29" s="1469"/>
      <c r="AD29" s="1469"/>
      <c r="AE29" s="1469"/>
      <c r="AF29" s="1469"/>
      <c r="AG29" s="1469"/>
      <c r="AH29" s="1469"/>
      <c r="AI29" s="1469"/>
      <c r="AJ29" s="1469"/>
    </row>
    <row r="30" spans="1:36" ht="15" x14ac:dyDescent="0.2">
      <c r="A30" s="1469"/>
      <c r="B30" s="476"/>
      <c r="C30" s="578"/>
      <c r="D30" s="1357"/>
      <c r="E30" s="1357"/>
      <c r="F30" s="1357"/>
      <c r="G30" s="1357"/>
      <c r="H30" s="1357"/>
      <c r="I30" s="1365"/>
      <c r="J30" s="809"/>
      <c r="K30" s="1471"/>
      <c r="L30" s="1471"/>
      <c r="M30" s="1471"/>
      <c r="N30" s="1471"/>
      <c r="O30" s="1471"/>
      <c r="P30" s="1473"/>
      <c r="Q30" s="1471"/>
      <c r="R30" s="1471"/>
      <c r="S30" s="1471"/>
      <c r="T30" s="1471"/>
      <c r="U30" s="1471"/>
      <c r="V30" s="1471"/>
      <c r="W30" s="1471"/>
      <c r="X30" s="1469"/>
      <c r="Y30" s="1469"/>
      <c r="Z30" s="1469"/>
      <c r="AA30" s="1469"/>
      <c r="AB30" s="1469"/>
      <c r="AC30" s="1469"/>
      <c r="AD30" s="1469"/>
      <c r="AE30" s="1469"/>
      <c r="AF30" s="1469"/>
      <c r="AG30" s="1469"/>
      <c r="AH30" s="1469"/>
      <c r="AI30" s="1469"/>
      <c r="AJ30" s="1469"/>
    </row>
    <row r="31" spans="1:36" ht="15.75" thickBot="1" x14ac:dyDescent="0.25">
      <c r="A31" s="1469"/>
      <c r="B31" s="476"/>
      <c r="C31" s="1357"/>
      <c r="D31" s="578" t="s">
        <v>25</v>
      </c>
      <c r="E31" s="1357"/>
      <c r="F31" s="223"/>
      <c r="G31" s="143" t="s">
        <v>40</v>
      </c>
      <c r="H31" s="589">
        <f>H14+H22+H29</f>
        <v>202216350.59408051</v>
      </c>
      <c r="I31" s="1365"/>
      <c r="J31" s="809">
        <f>IF(H31=0,0,H31-G58)</f>
        <v>0</v>
      </c>
      <c r="K31" s="1471"/>
      <c r="L31" s="1471"/>
      <c r="M31" s="1471"/>
      <c r="N31" s="1471"/>
      <c r="O31" s="1471"/>
      <c r="P31" s="1473"/>
      <c r="Q31" s="1471"/>
      <c r="R31" s="1471"/>
      <c r="S31" s="1471"/>
      <c r="T31" s="1471"/>
      <c r="U31" s="1471"/>
      <c r="V31" s="1471"/>
      <c r="W31" s="1471"/>
      <c r="X31" s="1469"/>
      <c r="Y31" s="1469"/>
      <c r="Z31" s="1469"/>
      <c r="AA31" s="1469"/>
      <c r="AB31" s="1469"/>
      <c r="AC31" s="1469"/>
      <c r="AD31" s="1469"/>
      <c r="AE31" s="1469"/>
      <c r="AF31" s="1469"/>
      <c r="AG31" s="1469"/>
      <c r="AH31" s="1469"/>
      <c r="AI31" s="1469"/>
      <c r="AJ31" s="1469"/>
    </row>
    <row r="32" spans="1:36" ht="15.75" thickTop="1" x14ac:dyDescent="0.2">
      <c r="A32" s="1469"/>
      <c r="B32" s="591"/>
      <c r="C32" s="592"/>
      <c r="D32" s="592"/>
      <c r="E32" s="592"/>
      <c r="F32" s="592"/>
      <c r="G32" s="592"/>
      <c r="H32" s="592"/>
      <c r="I32" s="593"/>
      <c r="J32" s="1469"/>
      <c r="K32" s="1469"/>
      <c r="L32" s="1469"/>
      <c r="M32" s="594"/>
      <c r="N32" s="1469"/>
      <c r="O32" s="1469"/>
      <c r="P32" s="1358"/>
      <c r="Q32" s="1469"/>
      <c r="R32" s="1469"/>
      <c r="S32" s="1469"/>
      <c r="T32" s="1469"/>
      <c r="U32" s="1469"/>
      <c r="V32" s="1469"/>
      <c r="W32" s="1469"/>
      <c r="X32" s="1469"/>
      <c r="Y32" s="1469"/>
      <c r="Z32" s="1469"/>
      <c r="AA32" s="1469"/>
      <c r="AB32" s="1469"/>
      <c r="AC32" s="1469"/>
      <c r="AD32" s="1469"/>
      <c r="AE32" s="1469"/>
      <c r="AF32" s="1469"/>
      <c r="AG32" s="1469"/>
      <c r="AH32" s="1469"/>
      <c r="AI32" s="1469"/>
      <c r="AJ32" s="1469"/>
    </row>
    <row r="33" spans="1:36" x14ac:dyDescent="0.2">
      <c r="A33" s="1469"/>
      <c r="B33" s="1469"/>
      <c r="C33" s="1469"/>
      <c r="D33" s="1469"/>
      <c r="E33" s="1469"/>
      <c r="F33" s="1469"/>
      <c r="G33" s="1469"/>
      <c r="H33" s="1469"/>
      <c r="I33" s="1469"/>
      <c r="J33" s="1469"/>
      <c r="K33" s="1469"/>
      <c r="L33" s="1469"/>
      <c r="M33" s="1469"/>
      <c r="N33" s="1469"/>
      <c r="O33" s="1469"/>
      <c r="P33" s="1358"/>
      <c r="Q33" s="1469"/>
      <c r="R33" s="1469"/>
      <c r="S33" s="1469"/>
      <c r="T33" s="1469"/>
      <c r="U33" s="1469"/>
      <c r="V33" s="1469"/>
      <c r="W33" s="1469"/>
      <c r="X33" s="1469"/>
      <c r="Y33" s="1469"/>
      <c r="Z33" s="1469"/>
      <c r="AA33" s="1469"/>
      <c r="AB33" s="1469"/>
      <c r="AC33" s="1469"/>
      <c r="AD33" s="1469"/>
      <c r="AE33" s="1469"/>
      <c r="AF33" s="1469"/>
      <c r="AG33" s="1469"/>
      <c r="AH33" s="1469"/>
      <c r="AI33" s="1469"/>
      <c r="AJ33" s="1469"/>
    </row>
    <row r="34" spans="1:36" x14ac:dyDescent="0.2">
      <c r="A34" s="1469"/>
      <c r="B34" s="1469"/>
      <c r="C34" s="1469"/>
      <c r="D34" s="1469"/>
      <c r="E34" s="1469"/>
      <c r="F34" s="1469"/>
      <c r="G34" s="1469"/>
      <c r="H34" s="1469"/>
      <c r="I34" s="1469"/>
      <c r="J34" s="1469"/>
      <c r="K34" s="1469"/>
      <c r="L34" s="1469"/>
      <c r="M34" s="1469"/>
      <c r="N34" s="1469"/>
      <c r="O34" s="1469"/>
      <c r="P34" s="1358"/>
      <c r="Q34" s="1469"/>
      <c r="R34" s="1469"/>
      <c r="S34" s="1469"/>
      <c r="T34" s="1469"/>
      <c r="U34" s="1469"/>
      <c r="V34" s="1469"/>
      <c r="W34" s="1469"/>
      <c r="X34" s="1469"/>
      <c r="Y34" s="1469"/>
      <c r="Z34" s="1469"/>
      <c r="AA34" s="1469"/>
      <c r="AB34" s="1469"/>
      <c r="AC34" s="1469"/>
      <c r="AD34" s="1469"/>
      <c r="AE34" s="1469"/>
      <c r="AF34" s="1469"/>
      <c r="AG34" s="1469"/>
      <c r="AH34" s="1469"/>
      <c r="AI34" s="1469"/>
      <c r="AJ34" s="1469"/>
    </row>
    <row r="35" spans="1:36" ht="10.9" customHeight="1" x14ac:dyDescent="0.2">
      <c r="A35" s="1469"/>
      <c r="B35" s="1469"/>
      <c r="C35" s="1469"/>
      <c r="D35" s="1469"/>
      <c r="E35" s="1469"/>
      <c r="F35" s="1469"/>
      <c r="G35" s="1469"/>
      <c r="H35" s="1469"/>
      <c r="I35" s="1469"/>
      <c r="J35" s="1469"/>
      <c r="K35" s="1469"/>
      <c r="L35" s="1469"/>
      <c r="M35" s="1469"/>
      <c r="N35" s="1469"/>
      <c r="O35" s="1469"/>
      <c r="P35" s="1358"/>
      <c r="Q35" s="1469"/>
      <c r="R35" s="1469"/>
      <c r="S35" s="1469"/>
      <c r="T35" s="1469"/>
      <c r="U35" s="1469"/>
      <c r="V35" s="1469"/>
      <c r="W35" s="1469"/>
      <c r="X35" s="1469"/>
      <c r="Y35" s="1469"/>
      <c r="Z35" s="1469"/>
      <c r="AA35" s="1469"/>
      <c r="AB35" s="1469"/>
      <c r="AC35" s="1469"/>
      <c r="AD35" s="1469"/>
      <c r="AE35" s="1469"/>
      <c r="AF35" s="1469"/>
      <c r="AG35" s="1469"/>
      <c r="AH35" s="1469"/>
      <c r="AI35" s="1469"/>
      <c r="AJ35" s="1469"/>
    </row>
    <row r="36" spans="1:36" x14ac:dyDescent="0.2">
      <c r="A36" s="1469"/>
      <c r="B36" s="1469"/>
      <c r="C36" s="1469"/>
      <c r="D36" s="1469"/>
      <c r="E36" s="1469"/>
      <c r="F36" s="1469"/>
      <c r="G36" s="1469"/>
      <c r="H36" s="1469"/>
      <c r="I36" s="1469"/>
      <c r="J36" s="1469"/>
      <c r="K36" s="1469"/>
      <c r="L36" s="1469"/>
      <c r="M36" s="1469"/>
      <c r="N36" s="1469"/>
      <c r="O36" s="1469"/>
      <c r="P36" s="1358"/>
      <c r="Q36" s="1469"/>
      <c r="R36" s="1469"/>
      <c r="S36" s="1469"/>
      <c r="T36" s="1469"/>
      <c r="U36" s="1469"/>
      <c r="V36" s="1469"/>
      <c r="W36" s="1469"/>
      <c r="X36" s="1469"/>
      <c r="Y36" s="1469"/>
      <c r="Z36" s="1469"/>
      <c r="AA36" s="1469"/>
      <c r="AB36" s="1469"/>
      <c r="AC36" s="1469"/>
      <c r="AD36" s="1469"/>
      <c r="AE36" s="1469"/>
      <c r="AF36" s="1469"/>
      <c r="AG36" s="1469"/>
      <c r="AH36" s="1469"/>
      <c r="AI36" s="1469"/>
      <c r="AJ36" s="1469"/>
    </row>
    <row r="37" spans="1:36" ht="15.75" x14ac:dyDescent="0.25">
      <c r="A37" s="1469"/>
      <c r="B37" s="596" t="str">
        <f>"PERMISSABLE GENERAL INCOME (PGI) OVER PROPOSED SV PERIOD ("&amp;E45&amp;")"</f>
        <v>PERMISSABLE GENERAL INCOME (PGI) OVER PROPOSED SV PERIOD ($ nominal)</v>
      </c>
      <c r="C37" s="596"/>
      <c r="D37" s="206"/>
      <c r="E37" s="1469"/>
      <c r="F37" s="1469"/>
      <c r="G37" s="1469"/>
      <c r="H37" s="1469"/>
      <c r="I37" s="1469"/>
      <c r="J37" s="1469"/>
      <c r="K37" s="1469"/>
      <c r="L37" s="1469"/>
      <c r="M37" s="1469"/>
      <c r="N37" s="1469"/>
      <c r="O37" s="1469"/>
      <c r="P37" s="1358"/>
      <c r="Q37" s="1469"/>
      <c r="R37" s="1469"/>
      <c r="S37" s="1469"/>
      <c r="T37" s="1469"/>
      <c r="U37" s="1469"/>
      <c r="V37" s="1469"/>
      <c r="W37" s="1469"/>
      <c r="X37" s="1469"/>
      <c r="Y37" s="1469"/>
      <c r="Z37" s="1469"/>
      <c r="AA37" s="1469"/>
      <c r="AB37" s="1469"/>
      <c r="AC37" s="1469"/>
      <c r="AD37" s="1469"/>
      <c r="AE37" s="1469"/>
      <c r="AF37" s="1469"/>
      <c r="AG37" s="1469"/>
      <c r="AH37" s="1469"/>
      <c r="AI37" s="1469"/>
      <c r="AJ37" s="1469"/>
    </row>
    <row r="38" spans="1:36" ht="14.25" customHeight="1" thickBot="1" x14ac:dyDescent="0.3">
      <c r="A38" s="1469"/>
      <c r="B38" s="1474" t="s">
        <v>798</v>
      </c>
      <c r="C38" s="596"/>
      <c r="D38" s="206"/>
      <c r="E38" s="1469"/>
      <c r="F38" s="1469"/>
      <c r="G38" s="1469"/>
      <c r="H38" s="1469"/>
      <c r="I38" s="1469"/>
      <c r="J38" s="1469"/>
      <c r="K38" s="1469"/>
      <c r="L38" s="1469"/>
      <c r="M38" s="1469"/>
      <c r="N38" s="1469"/>
      <c r="O38" s="1469"/>
      <c r="P38" s="1358"/>
      <c r="Q38" s="1469"/>
      <c r="R38" s="1469"/>
      <c r="S38" s="1469"/>
      <c r="T38" s="1469"/>
      <c r="U38" s="1469"/>
      <c r="V38" s="1469"/>
      <c r="W38" s="1469"/>
      <c r="X38" s="1469"/>
      <c r="Y38" s="1469"/>
      <c r="Z38" s="1469"/>
      <c r="AA38" s="1469"/>
      <c r="AB38" s="1469"/>
      <c r="AC38" s="1469"/>
      <c r="AD38" s="1469"/>
      <c r="AE38" s="1469"/>
      <c r="AF38" s="1469"/>
      <c r="AG38" s="1469"/>
      <c r="AH38" s="1469"/>
      <c r="AI38" s="1469"/>
      <c r="AJ38" s="1469"/>
    </row>
    <row r="39" spans="1:36" s="1479" customFormat="1" x14ac:dyDescent="0.2">
      <c r="A39" s="1469"/>
      <c r="B39" s="597"/>
      <c r="C39" s="323"/>
      <c r="D39" s="437"/>
      <c r="E39" s="323"/>
      <c r="F39" s="598" t="str">
        <f>'WK0 - Input data'!F$55</f>
        <v>Year 0</v>
      </c>
      <c r="G39" s="598" t="str">
        <f>'WK0 - Input data'!G$55</f>
        <v>Year 1</v>
      </c>
      <c r="H39" s="598" t="str">
        <f>'WK0 - Input data'!H$55</f>
        <v>Year 2</v>
      </c>
      <c r="I39" s="598" t="str">
        <f>'WK0 - Input data'!I$55</f>
        <v>Year 3</v>
      </c>
      <c r="J39" s="598" t="str">
        <f>'WK0 - Input data'!J$55</f>
        <v>Year 4</v>
      </c>
      <c r="K39" s="598" t="str">
        <f>'WK0 - Input data'!K$55</f>
        <v>Year 5</v>
      </c>
      <c r="L39" s="598" t="str">
        <f>'WK0 - Input data'!L$55</f>
        <v>Year 6</v>
      </c>
      <c r="M39" s="1220" t="str">
        <f>'WK0 - Input data'!M$55</f>
        <v>Year 7</v>
      </c>
      <c r="N39" s="829" t="s">
        <v>480</v>
      </c>
      <c r="O39" s="342" t="s">
        <v>490</v>
      </c>
      <c r="P39" s="599"/>
      <c r="Q39" s="1478"/>
      <c r="S39" s="1478"/>
      <c r="T39" s="1478"/>
      <c r="U39" s="1475"/>
      <c r="V39" s="1475"/>
      <c r="W39" s="1475"/>
      <c r="X39" s="1475"/>
      <c r="Y39" s="1475"/>
      <c r="Z39" s="1475"/>
      <c r="AA39" s="1475"/>
      <c r="AB39" s="1475"/>
      <c r="AC39" s="1475"/>
      <c r="AD39" s="1475"/>
      <c r="AE39" s="1475"/>
      <c r="AF39" s="1475"/>
      <c r="AG39" s="1475"/>
      <c r="AH39" s="1475"/>
      <c r="AI39" s="1475"/>
      <c r="AJ39" s="1475"/>
    </row>
    <row r="40" spans="1:36" s="1479" customFormat="1" x14ac:dyDescent="0.2">
      <c r="A40" s="1469"/>
      <c r="B40" s="600"/>
      <c r="C40" s="116" t="str">
        <f>'WK0 - Input data'!B$58</f>
        <v>Financial year</v>
      </c>
      <c r="D40" s="1358"/>
      <c r="E40" s="112" t="s">
        <v>492</v>
      </c>
      <c r="F40" s="143" t="str">
        <f>'WK0 - Input data'!F$58</f>
        <v>2020-21</v>
      </c>
      <c r="G40" s="143" t="str">
        <f>'WK0 - Input data'!G$58</f>
        <v>2021-22</v>
      </c>
      <c r="H40" s="143" t="str">
        <f>'WK0 - Input data'!H$58</f>
        <v>2022-23</v>
      </c>
      <c r="I40" s="143" t="str">
        <f>'WK0 - Input data'!I$58</f>
        <v>2023-24</v>
      </c>
      <c r="J40" s="143" t="str">
        <f>'WK0 - Input data'!J$58</f>
        <v>2024-25</v>
      </c>
      <c r="K40" s="143" t="str">
        <f>'WK0 - Input data'!K$58</f>
        <v>2025-26</v>
      </c>
      <c r="L40" s="143" t="str">
        <f>'WK0 - Input data'!L$58</f>
        <v>2026-27</v>
      </c>
      <c r="M40" s="1321" t="str">
        <f>'WK0 - Input data'!M$58</f>
        <v>2027-28</v>
      </c>
      <c r="N40" s="112" t="str">
        <f>E45</f>
        <v>$ nominal</v>
      </c>
      <c r="O40" s="112" t="s">
        <v>38</v>
      </c>
      <c r="P40" s="605"/>
      <c r="Q40" s="1478"/>
      <c r="R40" s="1478"/>
      <c r="S40" s="1478"/>
      <c r="T40" s="1478"/>
      <c r="U40" s="1475"/>
      <c r="V40" s="1475"/>
      <c r="W40" s="1475"/>
      <c r="X40" s="1475"/>
      <c r="Y40" s="1475"/>
      <c r="Z40" s="1475"/>
      <c r="AA40" s="1475"/>
      <c r="AB40" s="1475"/>
      <c r="AC40" s="1475"/>
      <c r="AD40" s="1475"/>
      <c r="AE40" s="1475"/>
      <c r="AF40" s="1475"/>
      <c r="AG40" s="1475"/>
      <c r="AH40" s="1475"/>
      <c r="AI40" s="1475"/>
      <c r="AJ40" s="1475"/>
    </row>
    <row r="41" spans="1:36" s="1479" customFormat="1" ht="22.5" x14ac:dyDescent="0.2">
      <c r="A41" s="1469"/>
      <c r="B41" s="600"/>
      <c r="C41" s="637"/>
      <c r="D41" s="1216"/>
      <c r="E41" s="637"/>
      <c r="F41" s="1323"/>
      <c r="G41" s="1324" t="str">
        <f>IF('WK1 - Identification'!G62=1,"Proposed SV period",IF(AND('WK1 - Identification'!G62=0,'WK1 - Identification'!G65&gt;0),"Existing SV period","no SV"))</f>
        <v>Proposed SV period</v>
      </c>
      <c r="H41" s="1324" t="str">
        <f>IF('WK1 - Identification'!H62=1,"Proposed SV period",IF(AND('WK1 - Identification'!H62=0,'WK1 - Identification'!H65&gt;0),"Existing SV period","no SV"))</f>
        <v>no SV</v>
      </c>
      <c r="I41" s="1324" t="str">
        <f>IF('WK1 - Identification'!I62=1,"Proposed SV period",IF(AND('WK1 - Identification'!I62=0,'WK1 - Identification'!I65&gt;0),"Existing SV period","no SV"))</f>
        <v>no SV</v>
      </c>
      <c r="J41" s="1324" t="str">
        <f>IF('WK1 - Identification'!J62=1,"Proposed SV period",IF(AND('WK1 - Identification'!J62=0,'WK1 - Identification'!J65&gt;0),"Existing SV period","no SV"))</f>
        <v>no SV</v>
      </c>
      <c r="K41" s="1324" t="str">
        <f>IF('WK1 - Identification'!K62=1,"Proposed SV period",IF(AND('WK1 - Identification'!K62=0,'WK1 - Identification'!K65&gt;0),"Existing SV period","no SV"))</f>
        <v>no SV</v>
      </c>
      <c r="L41" s="1324" t="str">
        <f>IF('WK1 - Identification'!L62=1,"Proposed SV period",IF(AND('WK1 - Identification'!L62=0,'WK1 - Identification'!L65&gt;0),"Existing SV period","no SV"))</f>
        <v>no SV</v>
      </c>
      <c r="M41" s="1324" t="str">
        <f>IF('WK1 - Identification'!M62=1,"Proposed SV period",IF(AND('WK1 - Identification'!M62=0,'WK1 - Identification'!M65&gt;0),"Existing SV period","no SV"))</f>
        <v>no SV</v>
      </c>
      <c r="N41" s="1322"/>
      <c r="O41" s="1217"/>
      <c r="P41" s="605"/>
      <c r="Q41" s="1478"/>
      <c r="R41" s="1478"/>
      <c r="S41" s="1478"/>
      <c r="T41" s="1478"/>
      <c r="U41" s="1475"/>
      <c r="V41" s="1475"/>
      <c r="W41" s="1475"/>
      <c r="X41" s="1475"/>
      <c r="Y41" s="1475"/>
      <c r="Z41" s="1475"/>
      <c r="AA41" s="1475"/>
      <c r="AB41" s="1475"/>
      <c r="AC41" s="1475"/>
      <c r="AD41" s="1475"/>
      <c r="AE41" s="1475"/>
      <c r="AF41" s="1475"/>
      <c r="AG41" s="1475"/>
      <c r="AH41" s="1475"/>
      <c r="AI41" s="1475"/>
      <c r="AJ41" s="1475"/>
    </row>
    <row r="42" spans="1:36" s="1479" customFormat="1" outlineLevel="1" x14ac:dyDescent="0.2">
      <c r="A42" s="1469"/>
      <c r="B42" s="600"/>
      <c r="C42" s="1252" t="str">
        <f>'WK1 - Identification'!C63</f>
        <v>0 = beyond temporary SV period</v>
      </c>
      <c r="D42" s="1253"/>
      <c r="E42" s="1254"/>
      <c r="F42" s="653">
        <f>'WK1 - Identification'!F63</f>
        <v>1</v>
      </c>
      <c r="G42" s="653">
        <f>'WK1 - Identification'!G63</f>
        <v>1</v>
      </c>
      <c r="H42" s="653">
        <f>'WK1 - Identification'!H63</f>
        <v>1</v>
      </c>
      <c r="I42" s="653">
        <f>'WK1 - Identification'!I63</f>
        <v>1</v>
      </c>
      <c r="J42" s="653">
        <f>'WK1 - Identification'!J63</f>
        <v>1</v>
      </c>
      <c r="K42" s="653">
        <f>'WK1 - Identification'!K63</f>
        <v>1</v>
      </c>
      <c r="L42" s="653">
        <f>'WK1 - Identification'!L63</f>
        <v>1</v>
      </c>
      <c r="M42" s="653">
        <f>'WK1 - Identification'!M63</f>
        <v>1</v>
      </c>
      <c r="N42" s="1222"/>
      <c r="O42" s="112"/>
      <c r="P42" s="605"/>
      <c r="Q42" s="1478"/>
      <c r="R42" s="1478"/>
      <c r="S42" s="1478"/>
      <c r="T42" s="1478"/>
      <c r="U42" s="1475"/>
      <c r="V42" s="1475"/>
      <c r="W42" s="1475"/>
      <c r="X42" s="1475"/>
      <c r="Y42" s="1475"/>
      <c r="Z42" s="1475"/>
      <c r="AA42" s="1475"/>
      <c r="AB42" s="1475"/>
      <c r="AC42" s="1475"/>
      <c r="AD42" s="1475"/>
      <c r="AE42" s="1475"/>
      <c r="AF42" s="1475"/>
      <c r="AG42" s="1475"/>
      <c r="AH42" s="1475"/>
      <c r="AI42" s="1475"/>
      <c r="AJ42" s="1475"/>
    </row>
    <row r="43" spans="1:36" s="1479" customFormat="1" x14ac:dyDescent="0.2">
      <c r="A43" s="1469"/>
      <c r="B43" s="600"/>
      <c r="C43" s="116"/>
      <c r="D43" s="1358"/>
      <c r="E43" s="116"/>
      <c r="F43" s="144"/>
      <c r="G43" s="144"/>
      <c r="H43" s="144"/>
      <c r="I43" s="144"/>
      <c r="J43" s="144"/>
      <c r="K43" s="144"/>
      <c r="L43" s="144"/>
      <c r="M43" s="143"/>
      <c r="N43" s="1222"/>
      <c r="O43" s="143"/>
      <c r="P43" s="605"/>
      <c r="Q43" s="1478"/>
      <c r="R43" s="1478"/>
      <c r="S43" s="1478"/>
      <c r="T43" s="1478"/>
      <c r="U43" s="1475"/>
      <c r="V43" s="1475"/>
      <c r="W43" s="1475"/>
      <c r="X43" s="1475"/>
      <c r="Y43" s="1475"/>
      <c r="Z43" s="1475"/>
      <c r="AA43" s="1475"/>
      <c r="AB43" s="1475"/>
      <c r="AC43" s="1475"/>
      <c r="AD43" s="1475"/>
      <c r="AE43" s="1475"/>
      <c r="AF43" s="1475"/>
      <c r="AG43" s="1475"/>
      <c r="AH43" s="1475"/>
      <c r="AI43" s="1475"/>
      <c r="AJ43" s="1475"/>
    </row>
    <row r="44" spans="1:36" s="1479" customFormat="1" x14ac:dyDescent="0.2">
      <c r="A44" s="1469"/>
      <c r="B44" s="600"/>
      <c r="C44" s="607" t="s">
        <v>481</v>
      </c>
      <c r="D44" s="180"/>
      <c r="E44" s="116"/>
      <c r="F44" s="144"/>
      <c r="G44" s="144"/>
      <c r="H44" s="143"/>
      <c r="I44" s="143"/>
      <c r="J44" s="143"/>
      <c r="K44" s="143"/>
      <c r="L44" s="143"/>
      <c r="M44" s="143"/>
      <c r="N44" s="1222"/>
      <c r="O44" s="180"/>
      <c r="P44" s="605"/>
      <c r="Q44" s="1478"/>
      <c r="R44" s="1478"/>
      <c r="S44" s="1478"/>
      <c r="T44" s="1478"/>
      <c r="U44" s="1475"/>
      <c r="V44" s="1475"/>
      <c r="W44" s="1475"/>
      <c r="X44" s="1475"/>
      <c r="Y44" s="1475"/>
      <c r="Z44" s="1475"/>
      <c r="AA44" s="1475"/>
      <c r="AB44" s="1475"/>
      <c r="AC44" s="1475"/>
      <c r="AD44" s="1475"/>
      <c r="AE44" s="1475"/>
      <c r="AF44" s="1475"/>
      <c r="AG44" s="1475"/>
      <c r="AH44" s="1475"/>
      <c r="AI44" s="1475"/>
      <c r="AJ44" s="1475"/>
    </row>
    <row r="45" spans="1:36" s="1479" customFormat="1" x14ac:dyDescent="0.2">
      <c r="A45" s="1478"/>
      <c r="B45" s="600"/>
      <c r="C45" s="116" t="s">
        <v>470</v>
      </c>
      <c r="D45" s="180"/>
      <c r="E45" s="180" t="str">
        <f>'WK0 - Input data'!$C$62</f>
        <v>$ nominal</v>
      </c>
      <c r="F45" s="320"/>
      <c r="G45" s="698">
        <f t="shared" ref="G45" si="1">IF(G$42=0,0,F58)</f>
        <v>175461741.38615698</v>
      </c>
      <c r="H45" s="698">
        <f t="shared" ref="H45:K45" si="2">IF(H$42=0,0,G58)</f>
        <v>202216350.59408051</v>
      </c>
      <c r="I45" s="698">
        <f t="shared" si="2"/>
        <v>207271759.35893252</v>
      </c>
      <c r="J45" s="698">
        <f t="shared" si="2"/>
        <v>212453553.34290585</v>
      </c>
      <c r="K45" s="698">
        <f t="shared" si="2"/>
        <v>217764892.17647851</v>
      </c>
      <c r="L45" s="698">
        <f t="shared" ref="L45" si="3">IF(L$42=0,0,K58)</f>
        <v>223209014.48089045</v>
      </c>
      <c r="M45" s="698">
        <f>IF(M$42=0,0,L58)</f>
        <v>228789239.8429127</v>
      </c>
      <c r="N45" s="1223"/>
      <c r="O45" s="180"/>
      <c r="P45" s="605"/>
      <c r="Q45" s="1478"/>
      <c r="R45" s="1478"/>
      <c r="S45" s="1478"/>
      <c r="T45" s="1478"/>
      <c r="U45" s="1475"/>
      <c r="V45" s="1475"/>
      <c r="W45" s="1475"/>
      <c r="X45" s="1475"/>
      <c r="Y45" s="1475"/>
      <c r="Z45" s="1475"/>
      <c r="AA45" s="1475"/>
      <c r="AB45" s="1475"/>
      <c r="AC45" s="1475"/>
      <c r="AD45" s="1475"/>
      <c r="AE45" s="1475"/>
      <c r="AF45" s="1475"/>
      <c r="AG45" s="1475"/>
      <c r="AH45" s="1475"/>
      <c r="AI45" s="1475"/>
      <c r="AJ45" s="1475"/>
    </row>
    <row r="46" spans="1:36" s="1479" customFormat="1" x14ac:dyDescent="0.2">
      <c r="A46" s="1478"/>
      <c r="B46" s="600"/>
      <c r="C46" s="608" t="s">
        <v>471</v>
      </c>
      <c r="D46" s="180" t="s">
        <v>472</v>
      </c>
      <c r="E46" s="180" t="str">
        <f>E45</f>
        <v>$ nominal</v>
      </c>
      <c r="F46" s="320"/>
      <c r="G46" s="698">
        <f>'WK1 - Identification'!F79</f>
        <v>0</v>
      </c>
      <c r="H46" s="698">
        <f>'WK1 - Identification'!G79</f>
        <v>0</v>
      </c>
      <c r="I46" s="698">
        <f>'WK1 - Identification'!H79</f>
        <v>0</v>
      </c>
      <c r="J46" s="698">
        <f>'WK1 - Identification'!I79</f>
        <v>0</v>
      </c>
      <c r="K46" s="698">
        <f>'WK1 - Identification'!J79</f>
        <v>0</v>
      </c>
      <c r="L46" s="698">
        <f>'WK1 - Identification'!K79</f>
        <v>0</v>
      </c>
      <c r="M46" s="698">
        <f>IF(M$42=0,0,'WK1 - Identification'!L79)</f>
        <v>0</v>
      </c>
      <c r="N46" s="1223"/>
      <c r="O46" s="180"/>
      <c r="P46" s="605"/>
      <c r="Q46" s="1478"/>
      <c r="R46" s="1478"/>
      <c r="S46" s="1478"/>
      <c r="T46" s="1478"/>
      <c r="U46" s="1475"/>
      <c r="V46" s="1475"/>
      <c r="W46" s="1475"/>
      <c r="X46" s="1475"/>
      <c r="Y46" s="1475"/>
      <c r="Z46" s="1475"/>
      <c r="AA46" s="1475"/>
      <c r="AB46" s="1475"/>
      <c r="AC46" s="1475"/>
      <c r="AD46" s="1475"/>
      <c r="AE46" s="1475"/>
      <c r="AF46" s="1475"/>
      <c r="AG46" s="1475"/>
      <c r="AH46" s="1475"/>
      <c r="AI46" s="1475"/>
      <c r="AJ46" s="1475"/>
    </row>
    <row r="47" spans="1:36" s="1479" customFormat="1" x14ac:dyDescent="0.2">
      <c r="A47" s="1478"/>
      <c r="B47" s="600"/>
      <c r="C47" s="183" t="s">
        <v>216</v>
      </c>
      <c r="D47" s="183"/>
      <c r="E47" s="183" t="str">
        <f>E46</f>
        <v>$ nominal</v>
      </c>
      <c r="F47" s="609"/>
      <c r="G47" s="698">
        <f t="shared" ref="G47" si="4">G45-G46</f>
        <v>175461741.38615698</v>
      </c>
      <c r="H47" s="698">
        <f t="shared" ref="H47:K47" si="5">H45-H46</f>
        <v>202216350.59408051</v>
      </c>
      <c r="I47" s="698">
        <f t="shared" si="5"/>
        <v>207271759.35893252</v>
      </c>
      <c r="J47" s="698">
        <f t="shared" si="5"/>
        <v>212453553.34290585</v>
      </c>
      <c r="K47" s="698">
        <f t="shared" si="5"/>
        <v>217764892.17647851</v>
      </c>
      <c r="L47" s="698">
        <f t="shared" ref="L47:M47" si="6">L45-L46</f>
        <v>223209014.48089045</v>
      </c>
      <c r="M47" s="698">
        <f t="shared" si="6"/>
        <v>228789239.8429127</v>
      </c>
      <c r="N47" s="1223"/>
      <c r="O47" s="180"/>
      <c r="P47" s="605"/>
      <c r="Q47" s="1478"/>
      <c r="R47" s="1478"/>
      <c r="S47" s="1478"/>
      <c r="T47" s="1478"/>
      <c r="U47" s="1475"/>
      <c r="V47" s="1475"/>
      <c r="W47" s="1475"/>
      <c r="X47" s="1475"/>
      <c r="Y47" s="1475"/>
      <c r="Z47" s="1475"/>
      <c r="AA47" s="1475"/>
      <c r="AB47" s="1475"/>
      <c r="AC47" s="1475"/>
      <c r="AD47" s="1475"/>
      <c r="AE47" s="1475"/>
      <c r="AF47" s="1475"/>
      <c r="AG47" s="1475"/>
      <c r="AH47" s="1475"/>
      <c r="AI47" s="1475"/>
      <c r="AJ47" s="1475"/>
    </row>
    <row r="48" spans="1:36" s="1479" customFormat="1" ht="7.5" customHeight="1" x14ac:dyDescent="0.2">
      <c r="A48" s="1478"/>
      <c r="B48" s="600"/>
      <c r="C48" s="180"/>
      <c r="D48" s="180"/>
      <c r="E48" s="180"/>
      <c r="F48" s="320"/>
      <c r="G48" s="698"/>
      <c r="H48" s="698"/>
      <c r="I48" s="698"/>
      <c r="J48" s="698"/>
      <c r="K48" s="698"/>
      <c r="L48" s="698"/>
      <c r="M48" s="698"/>
      <c r="N48" s="1223"/>
      <c r="O48" s="180"/>
      <c r="P48" s="605"/>
      <c r="Q48" s="1478"/>
      <c r="R48" s="1478"/>
      <c r="S48" s="1478"/>
      <c r="T48" s="1478"/>
      <c r="U48" s="1475"/>
      <c r="V48" s="1475"/>
      <c r="W48" s="1475"/>
      <c r="X48" s="1475"/>
      <c r="Y48" s="1475"/>
      <c r="Z48" s="1475"/>
      <c r="AA48" s="1475"/>
      <c r="AB48" s="1475"/>
      <c r="AC48" s="1475"/>
      <c r="AD48" s="1475"/>
      <c r="AE48" s="1475"/>
      <c r="AF48" s="1475"/>
      <c r="AG48" s="1475"/>
      <c r="AH48" s="1475"/>
      <c r="AI48" s="1475"/>
      <c r="AJ48" s="1475"/>
    </row>
    <row r="49" spans="1:36" s="1479" customFormat="1" x14ac:dyDescent="0.2">
      <c r="A49" s="1478"/>
      <c r="B49" s="600"/>
      <c r="C49" s="210" t="s">
        <v>477</v>
      </c>
      <c r="D49" s="180" t="s">
        <v>780</v>
      </c>
      <c r="E49" s="180" t="str">
        <f>$E$45</f>
        <v>$ nominal</v>
      </c>
      <c r="F49" s="320"/>
      <c r="G49" s="698">
        <f>G$47*'WK1 - Identification'!G67</f>
        <v>3509234.8277231394</v>
      </c>
      <c r="H49" s="698">
        <f>H$47*'WK1 - Identification'!H67</f>
        <v>5055408.7648520134</v>
      </c>
      <c r="I49" s="698">
        <f>I$47*'WK1 - Identification'!I67</f>
        <v>5181793.9839733131</v>
      </c>
      <c r="J49" s="698">
        <f>J$47*'WK1 - Identification'!J67</f>
        <v>5311338.8335726466</v>
      </c>
      <c r="K49" s="698">
        <f>K$47*'WK1 - Identification'!K67</f>
        <v>5444122.3044119626</v>
      </c>
      <c r="L49" s="698">
        <f>L$47*'WK1 - Identification'!L67</f>
        <v>5580225.3620222621</v>
      </c>
      <c r="M49" s="698">
        <f>M$47*'WK1 - Identification'!M67</f>
        <v>5719730.9960728176</v>
      </c>
      <c r="N49" s="1223"/>
      <c r="O49" s="180"/>
      <c r="P49" s="605"/>
      <c r="Q49" s="1478"/>
      <c r="R49" s="1478"/>
      <c r="S49" s="1478"/>
      <c r="T49" s="1478"/>
      <c r="U49" s="1475"/>
      <c r="V49" s="1475"/>
      <c r="W49" s="1475"/>
      <c r="X49" s="1475"/>
      <c r="Y49" s="1475"/>
      <c r="Z49" s="1475"/>
      <c r="AA49" s="1475"/>
      <c r="AB49" s="1475"/>
      <c r="AC49" s="1475"/>
      <c r="AD49" s="1475"/>
      <c r="AE49" s="1475"/>
      <c r="AF49" s="1475"/>
      <c r="AG49" s="1475"/>
      <c r="AH49" s="1475"/>
      <c r="AI49" s="1475"/>
      <c r="AJ49" s="1475"/>
    </row>
    <row r="50" spans="1:36" s="1479" customFormat="1" x14ac:dyDescent="0.2">
      <c r="A50" s="1478"/>
      <c r="B50" s="600"/>
      <c r="C50" s="210" t="s">
        <v>477</v>
      </c>
      <c r="D50" s="180" t="str">
        <f>CHOOSE('WK1 - Identification'!$S$30,"existing SV above rate peg","na")</f>
        <v>na</v>
      </c>
      <c r="E50" s="180" t="str">
        <f>$E$45</f>
        <v>$ nominal</v>
      </c>
      <c r="F50" s="320"/>
      <c r="G50" s="698">
        <f>G$47*'WK1 - Identification'!G68</f>
        <v>0</v>
      </c>
      <c r="H50" s="698">
        <f>H$47*'WK1 - Identification'!H68</f>
        <v>0</v>
      </c>
      <c r="I50" s="698">
        <f>I$47*'WK1 - Identification'!I68</f>
        <v>0</v>
      </c>
      <c r="J50" s="698">
        <f>J$47*'WK1 - Identification'!J68</f>
        <v>0</v>
      </c>
      <c r="K50" s="698">
        <f>K$47*'WK1 - Identification'!K68</f>
        <v>0</v>
      </c>
      <c r="L50" s="698">
        <f>L$47*'WK1 - Identification'!L68</f>
        <v>0</v>
      </c>
      <c r="M50" s="698">
        <f>M$47*'WK1 - Identification'!M68</f>
        <v>0</v>
      </c>
      <c r="N50" s="1223"/>
      <c r="O50" s="180"/>
      <c r="P50" s="605"/>
      <c r="Q50" s="1478"/>
      <c r="R50" s="1478"/>
      <c r="S50" s="1478"/>
      <c r="T50" s="1478"/>
      <c r="U50" s="1475"/>
      <c r="V50" s="1475"/>
      <c r="W50" s="1475"/>
      <c r="X50" s="1475"/>
      <c r="Y50" s="1475"/>
      <c r="Z50" s="1475"/>
      <c r="AA50" s="1475"/>
      <c r="AB50" s="1475"/>
      <c r="AC50" s="1475"/>
      <c r="AD50" s="1475"/>
      <c r="AE50" s="1475"/>
      <c r="AF50" s="1475"/>
      <c r="AG50" s="1475"/>
      <c r="AH50" s="1475"/>
      <c r="AI50" s="1475"/>
      <c r="AJ50" s="1475"/>
    </row>
    <row r="51" spans="1:36" s="1479" customFormat="1" x14ac:dyDescent="0.2">
      <c r="A51" s="1478"/>
      <c r="B51" s="600"/>
      <c r="C51" s="608" t="str">
        <f>C49</f>
        <v xml:space="preserve">     plus</v>
      </c>
      <c r="D51" s="180" t="str">
        <f>CHOOSE('WK1 - Identification'!$S$40,"additional increase that is temporary","additional increase")</f>
        <v>additional increase</v>
      </c>
      <c r="E51" s="180" t="str">
        <f>E49</f>
        <v>$ nominal</v>
      </c>
      <c r="F51" s="320"/>
      <c r="G51" s="698">
        <f>G$47*'WK1 - Identification'!G69</f>
        <v>22810026.380200408</v>
      </c>
      <c r="H51" s="698">
        <f>H$47*'WK1 - Identification'!H69</f>
        <v>0</v>
      </c>
      <c r="I51" s="698">
        <f>I$47*'WK1 - Identification'!I69</f>
        <v>0</v>
      </c>
      <c r="J51" s="698">
        <f>J$47*'WK1 - Identification'!J69</f>
        <v>0</v>
      </c>
      <c r="K51" s="698">
        <f>K$47*'WK1 - Identification'!K69</f>
        <v>0</v>
      </c>
      <c r="L51" s="698">
        <f>L$47*'WK1 - Identification'!L69</f>
        <v>0</v>
      </c>
      <c r="M51" s="698">
        <f>M$47*'WK1 - Identification'!M69</f>
        <v>0</v>
      </c>
      <c r="N51" s="1223"/>
      <c r="O51" s="180"/>
      <c r="P51" s="605"/>
      <c r="Q51" s="1478"/>
      <c r="R51" s="1478"/>
      <c r="S51" s="1478"/>
      <c r="T51" s="1478"/>
      <c r="U51" s="1475"/>
      <c r="V51" s="1475"/>
      <c r="W51" s="1475"/>
      <c r="X51" s="1475"/>
      <c r="Y51" s="1475"/>
      <c r="Z51" s="1475"/>
      <c r="AA51" s="1475"/>
      <c r="AB51" s="1475"/>
      <c r="AC51" s="1475"/>
      <c r="AD51" s="1475"/>
      <c r="AE51" s="1475"/>
      <c r="AF51" s="1475"/>
      <c r="AG51" s="1475"/>
      <c r="AH51" s="1475"/>
      <c r="AI51" s="1475"/>
      <c r="AJ51" s="1475"/>
    </row>
    <row r="52" spans="1:36" s="1479" customFormat="1" x14ac:dyDescent="0.2">
      <c r="A52" s="1478"/>
      <c r="B52" s="600"/>
      <c r="C52" s="608" t="str">
        <f>C50</f>
        <v xml:space="preserve">     plus</v>
      </c>
      <c r="D52" s="180" t="str">
        <f>CHOOSE('WK1 - Identification'!$S$40,"additional increase that is permanent","na")</f>
        <v>na</v>
      </c>
      <c r="E52" s="180" t="str">
        <f t="shared" ref="E52:E53" si="7">E50</f>
        <v>$ nominal</v>
      </c>
      <c r="F52" s="320"/>
      <c r="G52" s="698">
        <f>G$47*'WK1 - Identification'!G70</f>
        <v>0</v>
      </c>
      <c r="H52" s="698">
        <f>H$47*'WK1 - Identification'!H70</f>
        <v>0</v>
      </c>
      <c r="I52" s="698">
        <f>I$47*'WK1 - Identification'!I70</f>
        <v>0</v>
      </c>
      <c r="J52" s="698">
        <f>J$47*'WK1 - Identification'!J70</f>
        <v>0</v>
      </c>
      <c r="K52" s="698">
        <f>K$47*'WK1 - Identification'!K70</f>
        <v>0</v>
      </c>
      <c r="L52" s="698">
        <f>L$47*'WK1 - Identification'!L70</f>
        <v>0</v>
      </c>
      <c r="M52" s="698">
        <f>M$47*'WK1 - Identification'!M70</f>
        <v>0</v>
      </c>
      <c r="N52" s="1223"/>
      <c r="O52" s="180"/>
      <c r="P52" s="605"/>
      <c r="Q52" s="1478"/>
      <c r="R52" s="1478"/>
      <c r="S52" s="1478"/>
      <c r="T52" s="1478"/>
      <c r="U52" s="1475"/>
      <c r="V52" s="1475"/>
      <c r="W52" s="1475"/>
      <c r="X52" s="1475"/>
      <c r="Y52" s="1475"/>
      <c r="Z52" s="1475"/>
      <c r="AA52" s="1475"/>
      <c r="AB52" s="1475"/>
      <c r="AC52" s="1475"/>
      <c r="AD52" s="1475"/>
      <c r="AE52" s="1475"/>
      <c r="AF52" s="1475"/>
      <c r="AG52" s="1475"/>
      <c r="AH52" s="1475"/>
      <c r="AI52" s="1475"/>
      <c r="AJ52" s="1475"/>
    </row>
    <row r="53" spans="1:36" s="1479" customFormat="1" x14ac:dyDescent="0.2">
      <c r="A53" s="1478"/>
      <c r="B53" s="600"/>
      <c r="C53" s="608" t="str">
        <f>C51</f>
        <v xml:space="preserve">     plus</v>
      </c>
      <c r="D53" s="180" t="s">
        <v>534</v>
      </c>
      <c r="E53" s="180" t="str">
        <f t="shared" si="7"/>
        <v>$ nominal</v>
      </c>
      <c r="F53" s="320"/>
      <c r="G53" s="698">
        <f>G$47*'WK1 - Identification'!G71</f>
        <v>0</v>
      </c>
      <c r="H53" s="698">
        <f>H$47*'WK1 - Identification'!H71</f>
        <v>0</v>
      </c>
      <c r="I53" s="698">
        <f>I$47*'WK1 - Identification'!I71</f>
        <v>0</v>
      </c>
      <c r="J53" s="698">
        <f>J$47*'WK1 - Identification'!J71</f>
        <v>0</v>
      </c>
      <c r="K53" s="698">
        <f>K$47*'WK1 - Identification'!K71</f>
        <v>0</v>
      </c>
      <c r="L53" s="698">
        <f>L$47*'WK1 - Identification'!L71</f>
        <v>0</v>
      </c>
      <c r="M53" s="698">
        <f>M$47*'WK1 - Identification'!M71</f>
        <v>0</v>
      </c>
      <c r="N53" s="1223"/>
      <c r="O53" s="180"/>
      <c r="P53" s="605"/>
      <c r="Q53" s="1478"/>
      <c r="R53" s="1478"/>
      <c r="S53" s="1387"/>
      <c r="T53" s="1478"/>
      <c r="U53" s="1475"/>
      <c r="V53" s="1475"/>
      <c r="W53" s="1475"/>
      <c r="X53" s="1475"/>
      <c r="Y53" s="1475"/>
      <c r="Z53" s="1475"/>
      <c r="AA53" s="1475"/>
      <c r="AB53" s="1475"/>
      <c r="AC53" s="1475"/>
      <c r="AD53" s="1475"/>
      <c r="AE53" s="1475"/>
      <c r="AF53" s="1475"/>
      <c r="AG53" s="1475"/>
      <c r="AH53" s="1475"/>
      <c r="AI53" s="1475"/>
      <c r="AJ53" s="1475"/>
    </row>
    <row r="54" spans="1:36" s="1479" customFormat="1" x14ac:dyDescent="0.2">
      <c r="A54" s="1478"/>
      <c r="B54" s="600"/>
      <c r="C54" s="272" t="s">
        <v>491</v>
      </c>
      <c r="D54" s="180"/>
      <c r="E54" s="180" t="str">
        <f t="shared" ref="E54" si="8">E53</f>
        <v>$ nominal</v>
      </c>
      <c r="F54" s="320"/>
      <c r="G54" s="698">
        <f t="shared" ref="G54" si="9">SUM(G49:G53)</f>
        <v>26319261.207923546</v>
      </c>
      <c r="H54" s="698">
        <f t="shared" ref="H54:K54" si="10">SUM(H49:H53)</f>
        <v>5055408.7648520134</v>
      </c>
      <c r="I54" s="698">
        <f t="shared" si="10"/>
        <v>5181793.9839733131</v>
      </c>
      <c r="J54" s="698">
        <f t="shared" si="10"/>
        <v>5311338.8335726466</v>
      </c>
      <c r="K54" s="698">
        <f t="shared" si="10"/>
        <v>5444122.3044119626</v>
      </c>
      <c r="L54" s="698">
        <f t="shared" ref="L54:M54" si="11">SUM(L49:L53)</f>
        <v>5580225.3620222621</v>
      </c>
      <c r="M54" s="698">
        <f t="shared" si="11"/>
        <v>5719730.9960728176</v>
      </c>
      <c r="N54" s="1223"/>
      <c r="O54" s="180"/>
      <c r="P54" s="605"/>
      <c r="Q54" s="1478"/>
      <c r="R54" s="1478"/>
      <c r="S54" s="1478"/>
      <c r="T54" s="1478"/>
      <c r="U54" s="1475"/>
      <c r="V54" s="1475"/>
      <c r="W54" s="1475"/>
      <c r="X54" s="1475"/>
      <c r="Y54" s="1475"/>
      <c r="Z54" s="1475"/>
      <c r="AA54" s="1475"/>
      <c r="AB54" s="1475"/>
      <c r="AC54" s="1475"/>
      <c r="AD54" s="1475"/>
      <c r="AE54" s="1475"/>
      <c r="AF54" s="1475"/>
      <c r="AG54" s="1475"/>
      <c r="AH54" s="1475"/>
      <c r="AI54" s="1475"/>
      <c r="AJ54" s="1475"/>
    </row>
    <row r="55" spans="1:36" s="1479" customFormat="1" ht="6" customHeight="1" x14ac:dyDescent="0.2">
      <c r="A55" s="1478"/>
      <c r="B55" s="600"/>
      <c r="C55" s="608"/>
      <c r="D55" s="180"/>
      <c r="E55" s="180"/>
      <c r="F55" s="320"/>
      <c r="G55" s="698"/>
      <c r="H55" s="698"/>
      <c r="I55" s="698"/>
      <c r="J55" s="698"/>
      <c r="K55" s="698"/>
      <c r="L55" s="698"/>
      <c r="M55" s="698"/>
      <c r="N55" s="1223"/>
      <c r="O55" s="180"/>
      <c r="P55" s="605"/>
      <c r="Q55" s="1478"/>
      <c r="R55" s="1478"/>
      <c r="S55" s="1478"/>
      <c r="T55" s="1478"/>
      <c r="U55" s="1475"/>
      <c r="V55" s="1475"/>
      <c r="W55" s="1475"/>
      <c r="X55" s="1475"/>
      <c r="Y55" s="1475"/>
      <c r="Z55" s="1475"/>
      <c r="AA55" s="1475"/>
      <c r="AB55" s="1475"/>
      <c r="AC55" s="1475"/>
      <c r="AD55" s="1475"/>
      <c r="AE55" s="1475"/>
      <c r="AF55" s="1475"/>
      <c r="AG55" s="1475"/>
      <c r="AH55" s="1475"/>
      <c r="AI55" s="1475"/>
      <c r="AJ55" s="1475"/>
    </row>
    <row r="56" spans="1:36" s="1479" customFormat="1" x14ac:dyDescent="0.2">
      <c r="A56" s="1478"/>
      <c r="B56" s="600"/>
      <c r="C56" s="180" t="s">
        <v>474</v>
      </c>
      <c r="D56" s="180"/>
      <c r="E56" s="180" t="str">
        <f>$E$45</f>
        <v>$ nominal</v>
      </c>
      <c r="F56" s="320"/>
      <c r="G56" s="698">
        <f t="shared" ref="G56" si="12">G47+G54</f>
        <v>201781002.59408051</v>
      </c>
      <c r="H56" s="698">
        <f t="shared" ref="H56:K56" si="13">H47+H54</f>
        <v>207271759.35893252</v>
      </c>
      <c r="I56" s="698">
        <f t="shared" si="13"/>
        <v>212453553.34290585</v>
      </c>
      <c r="J56" s="698">
        <f t="shared" si="13"/>
        <v>217764892.17647851</v>
      </c>
      <c r="K56" s="698">
        <f t="shared" si="13"/>
        <v>223209014.48089045</v>
      </c>
      <c r="L56" s="698">
        <f t="shared" ref="L56:M56" si="14">L47+L54</f>
        <v>228789239.8429127</v>
      </c>
      <c r="M56" s="698">
        <f t="shared" si="14"/>
        <v>234508970.83898553</v>
      </c>
      <c r="N56" s="1223"/>
      <c r="O56" s="180"/>
      <c r="P56" s="605"/>
      <c r="Q56" s="1478"/>
      <c r="R56" s="1478"/>
      <c r="S56" s="1478"/>
      <c r="T56" s="1478"/>
      <c r="U56" s="1475"/>
      <c r="V56" s="1475"/>
      <c r="W56" s="1475"/>
      <c r="X56" s="1475"/>
      <c r="Y56" s="1475"/>
      <c r="Z56" s="1475"/>
      <c r="AA56" s="1475"/>
      <c r="AB56" s="1475"/>
      <c r="AC56" s="1475"/>
      <c r="AD56" s="1475"/>
      <c r="AE56" s="1475"/>
      <c r="AF56" s="1475"/>
      <c r="AG56" s="1475"/>
      <c r="AH56" s="1475"/>
      <c r="AI56" s="1475"/>
      <c r="AJ56" s="1475"/>
    </row>
    <row r="57" spans="1:36" s="1479" customFormat="1" x14ac:dyDescent="0.2">
      <c r="A57" s="1478"/>
      <c r="B57" s="600"/>
      <c r="C57" s="608" t="str">
        <f>C49</f>
        <v xml:space="preserve">     plus</v>
      </c>
      <c r="D57" s="180" t="s">
        <v>473</v>
      </c>
      <c r="E57" s="180" t="str">
        <f>E56</f>
        <v>$ nominal</v>
      </c>
      <c r="F57" s="610"/>
      <c r="G57" s="611">
        <f>'WK1 - Identification'!K50-'WK1 - Identification'!K51</f>
        <v>435348</v>
      </c>
      <c r="H57" s="1255">
        <v>0</v>
      </c>
      <c r="I57" s="1255">
        <v>0</v>
      </c>
      <c r="J57" s="1255">
        <v>0</v>
      </c>
      <c r="K57" s="1255">
        <v>0</v>
      </c>
      <c r="L57" s="1255">
        <v>0</v>
      </c>
      <c r="M57" s="1255">
        <v>0</v>
      </c>
      <c r="N57" s="1223"/>
      <c r="O57" s="180"/>
      <c r="P57" s="605"/>
      <c r="Q57" s="1478"/>
      <c r="R57" s="1478"/>
      <c r="S57" s="1478"/>
      <c r="T57" s="1478"/>
      <c r="U57" s="1475"/>
      <c r="V57" s="1475"/>
      <c r="W57" s="1475"/>
      <c r="X57" s="1475"/>
      <c r="Y57" s="1475"/>
      <c r="Z57" s="1475"/>
      <c r="AA57" s="1475"/>
      <c r="AB57" s="1475"/>
      <c r="AC57" s="1475"/>
      <c r="AD57" s="1475"/>
      <c r="AE57" s="1475"/>
      <c r="AF57" s="1475"/>
      <c r="AG57" s="1475"/>
      <c r="AH57" s="1475"/>
      <c r="AI57" s="1475"/>
      <c r="AJ57" s="1475"/>
    </row>
    <row r="58" spans="1:36" s="1479" customFormat="1" ht="12.75" thickBot="1" x14ac:dyDescent="0.25">
      <c r="A58" s="1478"/>
      <c r="B58" s="600"/>
      <c r="C58" s="272" t="s">
        <v>481</v>
      </c>
      <c r="D58" s="180"/>
      <c r="E58" s="180" t="str">
        <f>E57</f>
        <v>$ nominal</v>
      </c>
      <c r="F58" s="1204">
        <f>'WK2 - Notional General Income'!M562</f>
        <v>175461741.38615698</v>
      </c>
      <c r="G58" s="1218">
        <f>G56+G57</f>
        <v>202216350.59408051</v>
      </c>
      <c r="H58" s="1218">
        <f t="shared" ref="H58:K58" si="15">H56+H57</f>
        <v>207271759.35893252</v>
      </c>
      <c r="I58" s="1218">
        <f t="shared" si="15"/>
        <v>212453553.34290585</v>
      </c>
      <c r="J58" s="1218">
        <f t="shared" si="15"/>
        <v>217764892.17647851</v>
      </c>
      <c r="K58" s="1218">
        <f t="shared" si="15"/>
        <v>223209014.48089045</v>
      </c>
      <c r="L58" s="1218">
        <f t="shared" ref="L58:M58" si="16">L56+L57</f>
        <v>228789239.8429127</v>
      </c>
      <c r="M58" s="1218">
        <f t="shared" si="16"/>
        <v>234508970.83898553</v>
      </c>
      <c r="N58" s="1224">
        <f>INDEX(F58:M58,'WK1 - Identification'!$S$37+1)-F58</f>
        <v>26754609.207923532</v>
      </c>
      <c r="O58" s="1492">
        <f>IF(F58=0,0,N58/F58)</f>
        <v>0.15248115627122308</v>
      </c>
      <c r="P58" s="605"/>
      <c r="Q58" s="1478"/>
      <c r="R58" s="1478"/>
      <c r="S58" s="1478"/>
      <c r="T58" s="1478"/>
      <c r="U58" s="1475"/>
      <c r="V58" s="1475"/>
      <c r="W58" s="1475"/>
      <c r="X58" s="1475"/>
      <c r="Y58" s="1475"/>
      <c r="Z58" s="1475"/>
      <c r="AA58" s="1475"/>
      <c r="AB58" s="1475"/>
      <c r="AC58" s="1475"/>
      <c r="AD58" s="1475"/>
      <c r="AE58" s="1475"/>
      <c r="AF58" s="1475"/>
      <c r="AG58" s="1475"/>
      <c r="AH58" s="1475"/>
      <c r="AI58" s="1475"/>
      <c r="AJ58" s="1475"/>
    </row>
    <row r="59" spans="1:36" s="1479" customFormat="1" ht="12.75" thickTop="1" x14ac:dyDescent="0.2">
      <c r="A59" s="1478"/>
      <c r="B59" s="600"/>
      <c r="C59" s="272"/>
      <c r="D59" s="180"/>
      <c r="E59" s="183"/>
      <c r="F59" s="612"/>
      <c r="G59" s="612"/>
      <c r="H59" s="612"/>
      <c r="I59" s="612"/>
      <c r="J59" s="612"/>
      <c r="K59" s="612"/>
      <c r="L59" s="612"/>
      <c r="M59" s="1221"/>
      <c r="N59" s="1224"/>
      <c r="O59" s="1492"/>
      <c r="P59" s="605"/>
      <c r="Q59" s="1478"/>
      <c r="R59" s="1478"/>
      <c r="S59" s="1478"/>
      <c r="T59" s="1478"/>
      <c r="U59" s="1475"/>
      <c r="V59" s="1475"/>
      <c r="W59" s="1475"/>
      <c r="X59" s="1475"/>
      <c r="Y59" s="1475"/>
      <c r="Z59" s="1475"/>
      <c r="AA59" s="1475"/>
      <c r="AB59" s="1475"/>
      <c r="AC59" s="1475"/>
      <c r="AD59" s="1475"/>
      <c r="AE59" s="1475"/>
      <c r="AF59" s="1475"/>
      <c r="AG59" s="1475"/>
      <c r="AH59" s="1475"/>
      <c r="AI59" s="1475"/>
      <c r="AJ59" s="1475"/>
    </row>
    <row r="60" spans="1:36" s="1479" customFormat="1" x14ac:dyDescent="0.2">
      <c r="A60" s="1478"/>
      <c r="B60" s="1238"/>
      <c r="C60" s="1240"/>
      <c r="D60" s="1241"/>
      <c r="E60" s="1242"/>
      <c r="F60" s="1243"/>
      <c r="G60" s="1243"/>
      <c r="H60" s="1243"/>
      <c r="I60" s="1243"/>
      <c r="J60" s="1243"/>
      <c r="K60" s="1243"/>
      <c r="L60" s="1243"/>
      <c r="M60" s="1244"/>
      <c r="N60" s="1245"/>
      <c r="O60" s="1493"/>
      <c r="P60" s="1246"/>
      <c r="Q60" s="1478"/>
      <c r="R60" s="1478"/>
      <c r="S60" s="1478"/>
      <c r="T60" s="1478"/>
      <c r="U60" s="1475"/>
      <c r="V60" s="1475"/>
      <c r="W60" s="1475"/>
      <c r="X60" s="1475"/>
      <c r="Y60" s="1475"/>
      <c r="Z60" s="1475"/>
      <c r="AA60" s="1475"/>
      <c r="AB60" s="1475"/>
      <c r="AC60" s="1475"/>
      <c r="AD60" s="1475"/>
      <c r="AE60" s="1475"/>
      <c r="AF60" s="1475"/>
      <c r="AG60" s="1475"/>
      <c r="AH60" s="1475"/>
      <c r="AI60" s="1475"/>
      <c r="AJ60" s="1475"/>
    </row>
    <row r="61" spans="1:36" s="1479" customFormat="1" x14ac:dyDescent="0.2">
      <c r="A61" s="1478"/>
      <c r="B61" s="600"/>
      <c r="C61" s="607" t="str">
        <f>CHOOSE('WK1 - Identification'!$S$30,"PGI if only the existing SV/rate peg applied","PGI if only the rate peg applied")</f>
        <v>PGI if only the rate peg applied</v>
      </c>
      <c r="D61" s="180"/>
      <c r="E61" s="183"/>
      <c r="F61" s="180"/>
      <c r="G61" s="180"/>
      <c r="H61" s="180"/>
      <c r="I61" s="180"/>
      <c r="J61" s="180"/>
      <c r="K61" s="180"/>
      <c r="L61" s="180"/>
      <c r="M61" s="564"/>
      <c r="N61" s="1222"/>
      <c r="O61" s="1492"/>
      <c r="P61" s="605"/>
      <c r="Q61" s="1478"/>
      <c r="R61" s="1478"/>
      <c r="S61" s="1478"/>
      <c r="T61" s="1478"/>
      <c r="U61" s="1475"/>
      <c r="V61" s="1475"/>
      <c r="W61" s="1475"/>
      <c r="X61" s="1475"/>
      <c r="Y61" s="1475"/>
      <c r="Z61" s="1475"/>
      <c r="AA61" s="1475"/>
      <c r="AB61" s="1475"/>
      <c r="AC61" s="1475"/>
      <c r="AD61" s="1475"/>
      <c r="AE61" s="1475"/>
      <c r="AF61" s="1475"/>
      <c r="AG61" s="1475"/>
      <c r="AH61" s="1475"/>
      <c r="AI61" s="1475"/>
      <c r="AJ61" s="1475"/>
    </row>
    <row r="62" spans="1:36" s="1479" customFormat="1" x14ac:dyDescent="0.2">
      <c r="A62" s="1478"/>
      <c r="B62" s="600"/>
      <c r="C62" s="116" t="str">
        <f>C45</f>
        <v>Prior year Notional General Income (NGI)</v>
      </c>
      <c r="D62" s="180"/>
      <c r="E62" s="180" t="str">
        <f>$E$45</f>
        <v>$ nominal</v>
      </c>
      <c r="F62" s="180"/>
      <c r="G62" s="698">
        <f t="shared" ref="G62:L62" si="17">IF(G$42=0,0,F68)</f>
        <v>175461741.38615698</v>
      </c>
      <c r="H62" s="698">
        <f t="shared" si="17"/>
        <v>179406324.21388012</v>
      </c>
      <c r="I62" s="698">
        <f t="shared" si="17"/>
        <v>183891482.31922713</v>
      </c>
      <c r="J62" s="698">
        <f t="shared" si="17"/>
        <v>188488769.37720782</v>
      </c>
      <c r="K62" s="698">
        <f t="shared" si="17"/>
        <v>193200988.61163801</v>
      </c>
      <c r="L62" s="698">
        <f t="shared" si="17"/>
        <v>198031013.32692897</v>
      </c>
      <c r="M62" s="698">
        <f>IF(M$42=0,0,L68)</f>
        <v>202981788.66010219</v>
      </c>
      <c r="N62" s="1224"/>
      <c r="O62" s="1494"/>
      <c r="P62" s="605"/>
      <c r="Q62" s="1478"/>
      <c r="R62" s="1478"/>
      <c r="S62" s="1478"/>
      <c r="T62" s="1478"/>
      <c r="U62" s="1475"/>
      <c r="V62" s="1475"/>
      <c r="W62" s="1475"/>
      <c r="X62" s="1475"/>
      <c r="Y62" s="1475"/>
      <c r="Z62" s="1475"/>
      <c r="AA62" s="1475"/>
      <c r="AB62" s="1475"/>
      <c r="AC62" s="1475"/>
      <c r="AD62" s="1475"/>
      <c r="AE62" s="1475"/>
      <c r="AF62" s="1475"/>
      <c r="AG62" s="1475"/>
      <c r="AH62" s="1475"/>
      <c r="AI62" s="1475"/>
      <c r="AJ62" s="1475"/>
    </row>
    <row r="63" spans="1:36" s="1479" customFormat="1" ht="11.25" customHeight="1" x14ac:dyDescent="0.2">
      <c r="A63" s="1478"/>
      <c r="B63" s="600"/>
      <c r="C63" s="608" t="str">
        <f>C46</f>
        <v xml:space="preserve">  less</v>
      </c>
      <c r="D63" s="180" t="str">
        <f>D46</f>
        <v>expiry of a prior special variation</v>
      </c>
      <c r="E63" s="180" t="str">
        <f>E62</f>
        <v>$ nominal</v>
      </c>
      <c r="F63" s="612"/>
      <c r="G63" s="698">
        <f t="shared" ref="G63:L63" si="18">G46</f>
        <v>0</v>
      </c>
      <c r="H63" s="698">
        <f t="shared" si="18"/>
        <v>0</v>
      </c>
      <c r="I63" s="698">
        <f t="shared" si="18"/>
        <v>0</v>
      </c>
      <c r="J63" s="698">
        <f t="shared" si="18"/>
        <v>0</v>
      </c>
      <c r="K63" s="698">
        <f t="shared" si="18"/>
        <v>0</v>
      </c>
      <c r="L63" s="698">
        <f t="shared" si="18"/>
        <v>0</v>
      </c>
      <c r="M63" s="698">
        <f t="shared" ref="M63" si="19">M46</f>
        <v>0</v>
      </c>
      <c r="N63" s="1224"/>
      <c r="O63" s="1494"/>
      <c r="P63" s="605"/>
      <c r="Q63" s="1478"/>
      <c r="R63" s="1478"/>
      <c r="S63" s="1478"/>
      <c r="T63" s="1478"/>
      <c r="U63" s="1475"/>
      <c r="V63" s="1475"/>
      <c r="W63" s="1475"/>
      <c r="X63" s="1475"/>
      <c r="Y63" s="1475"/>
      <c r="Z63" s="1475"/>
      <c r="AA63" s="1475"/>
      <c r="AB63" s="1475"/>
      <c r="AC63" s="1475"/>
      <c r="AD63" s="1475"/>
      <c r="AE63" s="1475"/>
      <c r="AF63" s="1475"/>
      <c r="AG63" s="1475"/>
      <c r="AH63" s="1475"/>
      <c r="AI63" s="1475"/>
      <c r="AJ63" s="1475"/>
    </row>
    <row r="64" spans="1:36" s="1479" customFormat="1" x14ac:dyDescent="0.2">
      <c r="A64" s="1478"/>
      <c r="B64" s="600"/>
      <c r="C64" s="183" t="str">
        <f>C47</f>
        <v>Adjusted Notional General income</v>
      </c>
      <c r="D64" s="183"/>
      <c r="E64" s="183" t="str">
        <f t="shared" ref="E64" si="20">E63</f>
        <v>$ nominal</v>
      </c>
      <c r="F64" s="613"/>
      <c r="G64" s="698">
        <f t="shared" ref="G64:L64" si="21">G62-G63</f>
        <v>175461741.38615698</v>
      </c>
      <c r="H64" s="698">
        <f t="shared" si="21"/>
        <v>179406324.21388012</v>
      </c>
      <c r="I64" s="698">
        <f t="shared" si="21"/>
        <v>183891482.31922713</v>
      </c>
      <c r="J64" s="698">
        <f t="shared" si="21"/>
        <v>188488769.37720782</v>
      </c>
      <c r="K64" s="698">
        <f t="shared" si="21"/>
        <v>193200988.61163801</v>
      </c>
      <c r="L64" s="698">
        <f t="shared" si="21"/>
        <v>198031013.32692897</v>
      </c>
      <c r="M64" s="698">
        <f t="shared" ref="M64" si="22">M62-M63</f>
        <v>202981788.66010219</v>
      </c>
      <c r="N64" s="1224"/>
      <c r="O64" s="1494"/>
      <c r="P64" s="605"/>
      <c r="Q64" s="1478"/>
      <c r="R64" s="1478"/>
      <c r="S64" s="1478"/>
      <c r="T64" s="1478"/>
      <c r="U64" s="1475"/>
      <c r="V64" s="1475"/>
      <c r="W64" s="1475"/>
      <c r="X64" s="1475"/>
      <c r="Y64" s="1475"/>
      <c r="Z64" s="1475"/>
      <c r="AA64" s="1475"/>
      <c r="AB64" s="1475"/>
      <c r="AC64" s="1475"/>
      <c r="AD64" s="1475"/>
      <c r="AE64" s="1475"/>
      <c r="AF64" s="1475"/>
      <c r="AG64" s="1475"/>
      <c r="AH64" s="1475"/>
      <c r="AI64" s="1475"/>
      <c r="AJ64" s="1475"/>
    </row>
    <row r="65" spans="1:36" s="1479" customFormat="1" x14ac:dyDescent="0.2">
      <c r="A65" s="1478"/>
      <c r="B65" s="600"/>
      <c r="C65" s="608" t="str">
        <f>C49</f>
        <v xml:space="preserve">     plus</v>
      </c>
      <c r="D65" s="180" t="str">
        <f>D49</f>
        <v>rate peg increase</v>
      </c>
      <c r="E65" s="180" t="str">
        <f>$E$45</f>
        <v>$ nominal</v>
      </c>
      <c r="F65" s="698"/>
      <c r="G65" s="698">
        <f>IF(G$42=0,0,'WK1 - Identification'!G67*G$64)</f>
        <v>3509234.8277231394</v>
      </c>
      <c r="H65" s="698">
        <f>IF(H$42=0,0,'WK1 - Identification'!H67*H$64)</f>
        <v>4485158.1053470029</v>
      </c>
      <c r="I65" s="698">
        <f>IF(I$42=0,0,'WK1 - Identification'!I67*I$64)</f>
        <v>4597287.057980678</v>
      </c>
      <c r="J65" s="698">
        <f>IF(J$42=0,0,'WK1 - Identification'!J67*J$64)</f>
        <v>4712219.2344301958</v>
      </c>
      <c r="K65" s="698">
        <f>IF(K$42=0,0,'WK1 - Identification'!K67*K$64)</f>
        <v>4830024.7152909506</v>
      </c>
      <c r="L65" s="698">
        <f>IF(L$42=0,0,'WK1 - Identification'!L67*L$64)</f>
        <v>4950775.3331732247</v>
      </c>
      <c r="M65" s="698">
        <f>IF(M$42=0,0,'WK1 - Identification'!M67*M$64)</f>
        <v>5074544.7165025547</v>
      </c>
      <c r="N65" s="1224"/>
      <c r="O65" s="1494"/>
      <c r="P65" s="605"/>
      <c r="Q65" s="1478"/>
      <c r="R65" s="1478"/>
      <c r="S65" s="1478"/>
      <c r="T65" s="1478"/>
      <c r="U65" s="1475"/>
      <c r="V65" s="1475"/>
      <c r="W65" s="1475"/>
      <c r="X65" s="1475"/>
      <c r="Y65" s="1475"/>
      <c r="Z65" s="1475"/>
      <c r="AA65" s="1475"/>
      <c r="AB65" s="1475"/>
      <c r="AC65" s="1475"/>
      <c r="AD65" s="1475"/>
      <c r="AE65" s="1475"/>
      <c r="AF65" s="1475"/>
      <c r="AG65" s="1475"/>
      <c r="AH65" s="1475"/>
      <c r="AI65" s="1475"/>
      <c r="AJ65" s="1475"/>
    </row>
    <row r="66" spans="1:36" s="1479" customFormat="1" x14ac:dyDescent="0.2">
      <c r="A66" s="1478"/>
      <c r="B66" s="600"/>
      <c r="C66" s="608" t="str">
        <f>C50</f>
        <v xml:space="preserve">     plus</v>
      </c>
      <c r="D66" s="180" t="str">
        <f>D50</f>
        <v>na</v>
      </c>
      <c r="E66" s="180" t="str">
        <f>$E$45</f>
        <v>$ nominal</v>
      </c>
      <c r="F66" s="698"/>
      <c r="G66" s="698">
        <f>'WK1 - Identification'!G68*G$64</f>
        <v>0</v>
      </c>
      <c r="H66" s="698">
        <f>'WK1 - Identification'!H68*H$64</f>
        <v>0</v>
      </c>
      <c r="I66" s="698">
        <f>'WK1 - Identification'!I68*I$64</f>
        <v>0</v>
      </c>
      <c r="J66" s="698">
        <f>'WK1 - Identification'!J68*J$64</f>
        <v>0</v>
      </c>
      <c r="K66" s="698">
        <f>'WK1 - Identification'!K68*K$64</f>
        <v>0</v>
      </c>
      <c r="L66" s="698">
        <f>'WK1 - Identification'!L68*L$64</f>
        <v>0</v>
      </c>
      <c r="M66" s="698">
        <f>'WK1 - Identification'!M68*M$64</f>
        <v>0</v>
      </c>
      <c r="N66" s="1224"/>
      <c r="O66" s="1494"/>
      <c r="P66" s="605"/>
      <c r="Q66" s="1478"/>
      <c r="R66" s="1478"/>
      <c r="S66" s="1478"/>
      <c r="T66" s="1478"/>
      <c r="U66" s="1475"/>
      <c r="V66" s="1475"/>
      <c r="W66" s="1475"/>
      <c r="X66" s="1475"/>
      <c r="Y66" s="1475"/>
      <c r="Z66" s="1475"/>
      <c r="AA66" s="1475"/>
      <c r="AB66" s="1475"/>
      <c r="AC66" s="1475"/>
      <c r="AD66" s="1475"/>
      <c r="AE66" s="1475"/>
      <c r="AF66" s="1475"/>
      <c r="AG66" s="1475"/>
      <c r="AH66" s="1475"/>
      <c r="AI66" s="1475"/>
      <c r="AJ66" s="1475"/>
    </row>
    <row r="67" spans="1:36" s="1479" customFormat="1" x14ac:dyDescent="0.2">
      <c r="A67" s="1478"/>
      <c r="B67" s="600"/>
      <c r="C67" s="608" t="str">
        <f>C57</f>
        <v xml:space="preserve">     plus</v>
      </c>
      <c r="D67" s="180" t="str">
        <f>D57</f>
        <v>other 1st-year adjustments</v>
      </c>
      <c r="E67" s="180" t="str">
        <f>E65</f>
        <v>$ nominal</v>
      </c>
      <c r="F67" s="612"/>
      <c r="G67" s="698">
        <f t="shared" ref="G67:L67" si="23">G57</f>
        <v>435348</v>
      </c>
      <c r="H67" s="698">
        <f t="shared" si="23"/>
        <v>0</v>
      </c>
      <c r="I67" s="698">
        <f t="shared" si="23"/>
        <v>0</v>
      </c>
      <c r="J67" s="698">
        <f t="shared" si="23"/>
        <v>0</v>
      </c>
      <c r="K67" s="698">
        <f t="shared" si="23"/>
        <v>0</v>
      </c>
      <c r="L67" s="698">
        <f t="shared" si="23"/>
        <v>0</v>
      </c>
      <c r="M67" s="698">
        <f t="shared" ref="M67" si="24">M57</f>
        <v>0</v>
      </c>
      <c r="N67" s="1224"/>
      <c r="O67" s="1494"/>
      <c r="P67" s="605"/>
      <c r="Q67" s="1478"/>
      <c r="R67" s="1478"/>
      <c r="S67" s="1478"/>
      <c r="T67" s="1478"/>
      <c r="U67" s="1475"/>
      <c r="V67" s="1475"/>
      <c r="W67" s="1475"/>
      <c r="X67" s="1475"/>
      <c r="Y67" s="1475"/>
      <c r="Z67" s="1475"/>
      <c r="AA67" s="1475"/>
      <c r="AB67" s="1475"/>
      <c r="AC67" s="1475"/>
      <c r="AD67" s="1475"/>
      <c r="AE67" s="1475"/>
      <c r="AF67" s="1475"/>
      <c r="AG67" s="1475"/>
      <c r="AH67" s="1475"/>
      <c r="AI67" s="1475"/>
      <c r="AJ67" s="1475"/>
    </row>
    <row r="68" spans="1:36" s="1479" customFormat="1" ht="12.75" thickBot="1" x14ac:dyDescent="0.25">
      <c r="A68" s="1478"/>
      <c r="B68" s="600"/>
      <c r="C68" s="272" t="str">
        <f>CHOOSE('WK1 - Identification'!$S$30,"PGI if only the existing SV/rate peg applied","PGI if only the rate peg applied")</f>
        <v>PGI if only the rate peg applied</v>
      </c>
      <c r="D68" s="180"/>
      <c r="E68" s="183" t="str">
        <f t="shared" ref="E68" si="25">E67</f>
        <v>$ nominal</v>
      </c>
      <c r="F68" s="686">
        <f>F58</f>
        <v>175461741.38615698</v>
      </c>
      <c r="G68" s="1219">
        <f t="shared" ref="G68:L68" si="26">SUM(G64:G67)</f>
        <v>179406324.21388012</v>
      </c>
      <c r="H68" s="1219">
        <f t="shared" si="26"/>
        <v>183891482.31922713</v>
      </c>
      <c r="I68" s="1219">
        <f t="shared" si="26"/>
        <v>188488769.37720782</v>
      </c>
      <c r="J68" s="1219">
        <f t="shared" si="26"/>
        <v>193200988.61163801</v>
      </c>
      <c r="K68" s="1219">
        <f t="shared" si="26"/>
        <v>198031013.32692897</v>
      </c>
      <c r="L68" s="1219">
        <f t="shared" si="26"/>
        <v>202981788.66010219</v>
      </c>
      <c r="M68" s="1219">
        <f t="shared" ref="M68" si="27">SUM(M64:M67)</f>
        <v>208056333.37660474</v>
      </c>
      <c r="N68" s="1225">
        <f>INDEX(F68:M68,'WK1 - Identification'!$S$37+1)-F68</f>
        <v>3944582.8277231455</v>
      </c>
      <c r="O68" s="1494">
        <f>IF(F68=0,0,N68/F68)</f>
        <v>2.2481156271223195E-2</v>
      </c>
      <c r="P68" s="605"/>
      <c r="Q68" s="1478"/>
      <c r="R68" s="1478"/>
      <c r="S68" s="1478"/>
      <c r="T68" s="1478"/>
      <c r="U68" s="1475"/>
      <c r="V68" s="1475"/>
      <c r="W68" s="1475"/>
      <c r="X68" s="1475"/>
      <c r="Y68" s="1475"/>
      <c r="Z68" s="1475"/>
      <c r="AA68" s="1475"/>
      <c r="AB68" s="1475"/>
      <c r="AC68" s="1475"/>
      <c r="AD68" s="1475"/>
      <c r="AE68" s="1475"/>
      <c r="AF68" s="1475"/>
      <c r="AG68" s="1475"/>
      <c r="AH68" s="1475"/>
      <c r="AI68" s="1475"/>
      <c r="AJ68" s="1475"/>
    </row>
    <row r="69" spans="1:36" s="1479" customFormat="1" ht="12.75" thickTop="1" x14ac:dyDescent="0.2">
      <c r="A69" s="1478"/>
      <c r="B69" s="1239"/>
      <c r="C69" s="661"/>
      <c r="D69" s="1247"/>
      <c r="E69" s="662"/>
      <c r="F69" s="1248"/>
      <c r="G69" s="1248"/>
      <c r="H69" s="1248"/>
      <c r="I69" s="1248"/>
      <c r="J69" s="1248"/>
      <c r="K69" s="1248"/>
      <c r="L69" s="1248"/>
      <c r="M69" s="1249"/>
      <c r="N69" s="1250"/>
      <c r="O69" s="1495"/>
      <c r="P69" s="1251"/>
      <c r="Q69" s="1478"/>
      <c r="R69" s="1478"/>
      <c r="S69" s="1478"/>
      <c r="T69" s="1478"/>
      <c r="U69" s="1475"/>
      <c r="V69" s="1475"/>
      <c r="W69" s="1475"/>
      <c r="X69" s="1475"/>
      <c r="Y69" s="1475"/>
      <c r="Z69" s="1475"/>
      <c r="AA69" s="1475"/>
      <c r="AB69" s="1475"/>
      <c r="AC69" s="1475"/>
      <c r="AD69" s="1475"/>
      <c r="AE69" s="1475"/>
      <c r="AF69" s="1475"/>
      <c r="AG69" s="1475"/>
      <c r="AH69" s="1475"/>
      <c r="AI69" s="1475"/>
      <c r="AJ69" s="1475"/>
    </row>
    <row r="70" spans="1:36" s="1479" customFormat="1" x14ac:dyDescent="0.2">
      <c r="A70" s="1478"/>
      <c r="B70" s="600"/>
      <c r="C70" s="272"/>
      <c r="D70" s="180"/>
      <c r="E70" s="183"/>
      <c r="F70" s="612"/>
      <c r="G70" s="612"/>
      <c r="H70" s="612"/>
      <c r="I70" s="612"/>
      <c r="J70" s="612"/>
      <c r="K70" s="612"/>
      <c r="L70" s="612"/>
      <c r="M70" s="1221"/>
      <c r="N70" s="1224"/>
      <c r="O70" s="1494"/>
      <c r="P70" s="605"/>
      <c r="Q70" s="1478"/>
      <c r="R70" s="1478"/>
      <c r="S70" s="1478"/>
      <c r="T70" s="1478"/>
      <c r="U70" s="1475"/>
      <c r="V70" s="1475"/>
      <c r="W70" s="1475"/>
      <c r="X70" s="1475"/>
      <c r="Y70" s="1475"/>
      <c r="Z70" s="1475"/>
      <c r="AA70" s="1475"/>
      <c r="AB70" s="1475"/>
      <c r="AC70" s="1475"/>
      <c r="AD70" s="1475"/>
      <c r="AE70" s="1475"/>
      <c r="AF70" s="1475"/>
      <c r="AG70" s="1475"/>
      <c r="AH70" s="1475"/>
      <c r="AI70" s="1475"/>
      <c r="AJ70" s="1475"/>
    </row>
    <row r="71" spans="1:36" s="1479" customFormat="1" x14ac:dyDescent="0.2">
      <c r="A71" s="1478"/>
      <c r="B71" s="600"/>
      <c r="C71" s="607" t="str">
        <f>CHOOSE('WK1 - Identification'!$S$30,"PGI if expiring SV renewed and only existing SV/rate peg applied","PGI if expiring SV renewed and only rate peg applied")</f>
        <v>PGI if expiring SV renewed and only rate peg applied</v>
      </c>
      <c r="D71" s="180"/>
      <c r="E71" s="183"/>
      <c r="F71" s="612"/>
      <c r="G71" s="612"/>
      <c r="H71" s="612"/>
      <c r="I71" s="612"/>
      <c r="J71" s="612"/>
      <c r="K71" s="612"/>
      <c r="L71" s="612"/>
      <c r="M71" s="1221"/>
      <c r="N71" s="1224"/>
      <c r="O71" s="1494"/>
      <c r="P71" s="605"/>
      <c r="Q71" s="1478"/>
      <c r="R71" s="1478"/>
      <c r="S71" s="1478"/>
      <c r="T71" s="1478"/>
      <c r="U71" s="1475"/>
      <c r="V71" s="1475"/>
      <c r="W71" s="1475"/>
      <c r="X71" s="1475"/>
      <c r="Y71" s="1475"/>
      <c r="Z71" s="1475"/>
      <c r="AA71" s="1475"/>
      <c r="AB71" s="1475"/>
      <c r="AC71" s="1475"/>
      <c r="AD71" s="1475"/>
      <c r="AE71" s="1475"/>
      <c r="AF71" s="1475"/>
      <c r="AG71" s="1475"/>
      <c r="AH71" s="1475"/>
      <c r="AI71" s="1475"/>
      <c r="AJ71" s="1475"/>
    </row>
    <row r="72" spans="1:36" s="1479" customFormat="1" x14ac:dyDescent="0.2">
      <c r="A72" s="1478"/>
      <c r="B72" s="600"/>
      <c r="C72" s="116" t="str">
        <f>C62</f>
        <v>Prior year Notional General Income (NGI)</v>
      </c>
      <c r="D72" s="180"/>
      <c r="E72" s="180" t="str">
        <f>$E$45</f>
        <v>$ nominal</v>
      </c>
      <c r="F72" s="612"/>
      <c r="G72" s="698">
        <f t="shared" ref="G72:L72" si="28">IF(G$42=0,0,F76)</f>
        <v>175461741.38615698</v>
      </c>
      <c r="H72" s="698">
        <f t="shared" si="28"/>
        <v>179406324.21388012</v>
      </c>
      <c r="I72" s="698">
        <f t="shared" si="28"/>
        <v>183891482.31922713</v>
      </c>
      <c r="J72" s="698">
        <f t="shared" si="28"/>
        <v>188488769.37720782</v>
      </c>
      <c r="K72" s="698">
        <f t="shared" si="28"/>
        <v>193200988.61163801</v>
      </c>
      <c r="L72" s="698">
        <f t="shared" si="28"/>
        <v>198031013.32692897</v>
      </c>
      <c r="M72" s="698">
        <f>IF(M$42=0,0,L76)</f>
        <v>202981788.66010219</v>
      </c>
      <c r="N72" s="1224"/>
      <c r="O72" s="1494"/>
      <c r="P72" s="605"/>
      <c r="Q72" s="1478"/>
      <c r="R72" s="1478"/>
      <c r="S72" s="1478"/>
      <c r="T72" s="1478"/>
      <c r="U72" s="1475"/>
      <c r="V72" s="1475"/>
      <c r="W72" s="1475"/>
      <c r="X72" s="1475"/>
      <c r="Y72" s="1475"/>
      <c r="Z72" s="1475"/>
      <c r="AA72" s="1475"/>
      <c r="AB72" s="1475"/>
      <c r="AC72" s="1475"/>
      <c r="AD72" s="1475"/>
      <c r="AE72" s="1475"/>
      <c r="AF72" s="1475"/>
      <c r="AG72" s="1475"/>
      <c r="AH72" s="1475"/>
      <c r="AI72" s="1475"/>
      <c r="AJ72" s="1475"/>
    </row>
    <row r="73" spans="1:36" s="1479" customFormat="1" x14ac:dyDescent="0.2">
      <c r="A73" s="1478"/>
      <c r="B73" s="600"/>
      <c r="C73" s="210" t="str">
        <f t="shared" ref="C73:D75" si="29">C65</f>
        <v xml:space="preserve">     plus</v>
      </c>
      <c r="D73" s="180" t="str">
        <f t="shared" si="29"/>
        <v>rate peg increase</v>
      </c>
      <c r="E73" s="180" t="str">
        <f>E72</f>
        <v>$ nominal</v>
      </c>
      <c r="F73" s="612"/>
      <c r="G73" s="698">
        <f>G$72*'WK1 - Identification'!G67</f>
        <v>3509234.8277231394</v>
      </c>
      <c r="H73" s="698">
        <f>H$72*'WK1 - Identification'!H67</f>
        <v>4485158.1053470029</v>
      </c>
      <c r="I73" s="698">
        <f>I$72*'WK1 - Identification'!I67</f>
        <v>4597287.057980678</v>
      </c>
      <c r="J73" s="698">
        <f>J$72*'WK1 - Identification'!J67</f>
        <v>4712219.2344301958</v>
      </c>
      <c r="K73" s="698">
        <f>K$72*'WK1 - Identification'!K67</f>
        <v>4830024.7152909506</v>
      </c>
      <c r="L73" s="698">
        <f>L$72*'WK1 - Identification'!L67</f>
        <v>4950775.3331732247</v>
      </c>
      <c r="M73" s="698">
        <f>M$72*'WK1 - Identification'!M67</f>
        <v>5074544.7165025547</v>
      </c>
      <c r="N73" s="1224"/>
      <c r="O73" s="1494"/>
      <c r="P73" s="605"/>
      <c r="Q73" s="1478"/>
      <c r="R73" s="1478"/>
      <c r="S73" s="1478"/>
      <c r="T73" s="1478"/>
      <c r="U73" s="1475"/>
      <c r="V73" s="1475"/>
      <c r="W73" s="1475"/>
      <c r="X73" s="1475"/>
      <c r="Y73" s="1475"/>
      <c r="Z73" s="1475"/>
      <c r="AA73" s="1475"/>
      <c r="AB73" s="1475"/>
      <c r="AC73" s="1475"/>
      <c r="AD73" s="1475"/>
      <c r="AE73" s="1475"/>
      <c r="AF73" s="1475"/>
      <c r="AG73" s="1475"/>
      <c r="AH73" s="1475"/>
      <c r="AI73" s="1475"/>
      <c r="AJ73" s="1475"/>
    </row>
    <row r="74" spans="1:36" s="1479" customFormat="1" x14ac:dyDescent="0.2">
      <c r="A74" s="1478"/>
      <c r="B74" s="600"/>
      <c r="C74" s="210" t="str">
        <f t="shared" si="29"/>
        <v xml:space="preserve">     plus</v>
      </c>
      <c r="D74" s="180" t="str">
        <f t="shared" si="29"/>
        <v>na</v>
      </c>
      <c r="E74" s="180" t="str">
        <f>E73</f>
        <v>$ nominal</v>
      </c>
      <c r="F74" s="612"/>
      <c r="G74" s="698">
        <f>G$72*'WK1 - Identification'!G68</f>
        <v>0</v>
      </c>
      <c r="H74" s="698">
        <f>H$72*'WK1 - Identification'!H68</f>
        <v>0</v>
      </c>
      <c r="I74" s="698">
        <f>I$72*'WK1 - Identification'!I68</f>
        <v>0</v>
      </c>
      <c r="J74" s="698">
        <f>J$72*'WK1 - Identification'!J68</f>
        <v>0</v>
      </c>
      <c r="K74" s="698">
        <f>K$72*'WK1 - Identification'!K68</f>
        <v>0</v>
      </c>
      <c r="L74" s="698">
        <f>L$72*'WK1 - Identification'!L68</f>
        <v>0</v>
      </c>
      <c r="M74" s="698">
        <f>M$72*'WK1 - Identification'!M68</f>
        <v>0</v>
      </c>
      <c r="N74" s="1224"/>
      <c r="O74" s="1494"/>
      <c r="P74" s="605"/>
      <c r="Q74" s="1478"/>
      <c r="R74" s="1478"/>
      <c r="S74" s="1478"/>
      <c r="T74" s="1478"/>
      <c r="U74" s="1475"/>
      <c r="V74" s="1475"/>
      <c r="W74" s="1475"/>
      <c r="X74" s="1475"/>
      <c r="Y74" s="1475"/>
      <c r="Z74" s="1475"/>
      <c r="AA74" s="1475"/>
      <c r="AB74" s="1475"/>
      <c r="AC74" s="1475"/>
      <c r="AD74" s="1475"/>
      <c r="AE74" s="1475"/>
      <c r="AF74" s="1475"/>
      <c r="AG74" s="1475"/>
      <c r="AH74" s="1475"/>
      <c r="AI74" s="1475"/>
      <c r="AJ74" s="1475"/>
    </row>
    <row r="75" spans="1:36" s="1479" customFormat="1" x14ac:dyDescent="0.2">
      <c r="A75" s="1478"/>
      <c r="B75" s="600"/>
      <c r="C75" s="608" t="str">
        <f t="shared" si="29"/>
        <v xml:space="preserve">     plus</v>
      </c>
      <c r="D75" s="180" t="str">
        <f t="shared" si="29"/>
        <v>other 1st-year adjustments</v>
      </c>
      <c r="E75" s="183" t="str">
        <f>E73</f>
        <v>$ nominal</v>
      </c>
      <c r="F75" s="612"/>
      <c r="G75" s="698">
        <f t="shared" ref="G75:L75" si="30">G57</f>
        <v>435348</v>
      </c>
      <c r="H75" s="698">
        <f t="shared" si="30"/>
        <v>0</v>
      </c>
      <c r="I75" s="698">
        <f t="shared" si="30"/>
        <v>0</v>
      </c>
      <c r="J75" s="698">
        <f t="shared" si="30"/>
        <v>0</v>
      </c>
      <c r="K75" s="698">
        <f t="shared" si="30"/>
        <v>0</v>
      </c>
      <c r="L75" s="698">
        <f t="shared" si="30"/>
        <v>0</v>
      </c>
      <c r="M75" s="698">
        <f t="shared" ref="M75" si="31">M57</f>
        <v>0</v>
      </c>
      <c r="N75" s="1224"/>
      <c r="O75" s="1494"/>
      <c r="P75" s="605"/>
      <c r="Q75" s="1478"/>
      <c r="R75" s="1478"/>
      <c r="S75" s="1478"/>
      <c r="T75" s="1478"/>
      <c r="U75" s="1475"/>
      <c r="V75" s="1475"/>
      <c r="W75" s="1475"/>
      <c r="X75" s="1475"/>
      <c r="Y75" s="1475"/>
      <c r="Z75" s="1475"/>
      <c r="AA75" s="1475"/>
      <c r="AB75" s="1475"/>
      <c r="AC75" s="1475"/>
      <c r="AD75" s="1475"/>
      <c r="AE75" s="1475"/>
      <c r="AF75" s="1475"/>
      <c r="AG75" s="1475"/>
      <c r="AH75" s="1475"/>
      <c r="AI75" s="1475"/>
      <c r="AJ75" s="1475"/>
    </row>
    <row r="76" spans="1:36" s="1479" customFormat="1" ht="12.75" thickBot="1" x14ac:dyDescent="0.25">
      <c r="A76" s="1478"/>
      <c r="B76" s="600"/>
      <c r="C76" s="272" t="str">
        <f>C71</f>
        <v>PGI if expiring SV renewed and only rate peg applied</v>
      </c>
      <c r="D76" s="180"/>
      <c r="E76" s="183" t="str">
        <f t="shared" ref="E76" si="32">E75</f>
        <v>$ nominal</v>
      </c>
      <c r="F76" s="686">
        <f>F58</f>
        <v>175461741.38615698</v>
      </c>
      <c r="G76" s="1219">
        <f t="shared" ref="G76:L76" si="33">SUM(G72:G75)</f>
        <v>179406324.21388012</v>
      </c>
      <c r="H76" s="1219">
        <f t="shared" si="33"/>
        <v>183891482.31922713</v>
      </c>
      <c r="I76" s="1219">
        <f t="shared" si="33"/>
        <v>188488769.37720782</v>
      </c>
      <c r="J76" s="1219">
        <f t="shared" si="33"/>
        <v>193200988.61163801</v>
      </c>
      <c r="K76" s="1219">
        <f t="shared" si="33"/>
        <v>198031013.32692897</v>
      </c>
      <c r="L76" s="1219">
        <f t="shared" si="33"/>
        <v>202981788.66010219</v>
      </c>
      <c r="M76" s="1219">
        <f t="shared" ref="M76" si="34">SUM(M72:M75)</f>
        <v>208056333.37660474</v>
      </c>
      <c r="N76" s="1225">
        <f>INDEX(F76:M76,'WK1 - Identification'!$S$37+1)-F76</f>
        <v>3944582.8277231455</v>
      </c>
      <c r="O76" s="1494">
        <f>IF(F76=0,0,N76/F76)</f>
        <v>2.2481156271223195E-2</v>
      </c>
      <c r="P76" s="605"/>
      <c r="Q76" s="1478"/>
      <c r="R76" s="1478"/>
      <c r="S76" s="1478"/>
      <c r="T76" s="1478"/>
      <c r="U76" s="1475"/>
      <c r="V76" s="1475"/>
      <c r="W76" s="1475"/>
      <c r="X76" s="1475"/>
      <c r="Y76" s="1475"/>
      <c r="Z76" s="1475"/>
      <c r="AA76" s="1475"/>
      <c r="AB76" s="1475"/>
      <c r="AC76" s="1475"/>
      <c r="AD76" s="1475"/>
      <c r="AE76" s="1475"/>
      <c r="AF76" s="1475"/>
      <c r="AG76" s="1475"/>
      <c r="AH76" s="1475"/>
      <c r="AI76" s="1475"/>
      <c r="AJ76" s="1475"/>
    </row>
    <row r="77" spans="1:36" s="1479" customFormat="1" ht="12.6" customHeight="1" thickTop="1" thickBot="1" x14ac:dyDescent="0.25">
      <c r="A77" s="1478"/>
      <c r="B77" s="615"/>
      <c r="C77" s="616"/>
      <c r="D77" s="617"/>
      <c r="E77" s="617"/>
      <c r="F77" s="617"/>
      <c r="G77" s="618"/>
      <c r="H77" s="617"/>
      <c r="I77" s="617"/>
      <c r="J77" s="617"/>
      <c r="K77" s="617"/>
      <c r="L77" s="617"/>
      <c r="M77" s="617"/>
      <c r="N77" s="1226"/>
      <c r="O77" s="617"/>
      <c r="P77" s="619"/>
      <c r="Q77" s="1478"/>
      <c r="R77" s="1478"/>
      <c r="S77" s="1478"/>
      <c r="T77" s="1478"/>
      <c r="U77" s="1475"/>
      <c r="V77" s="1475"/>
      <c r="W77" s="1475"/>
      <c r="X77" s="1475"/>
      <c r="Y77" s="1475"/>
      <c r="Z77" s="1475"/>
      <c r="AA77" s="1475"/>
      <c r="AB77" s="1475"/>
      <c r="AC77" s="1475"/>
      <c r="AD77" s="1475"/>
      <c r="AE77" s="1475"/>
      <c r="AF77" s="1475"/>
      <c r="AG77" s="1475"/>
      <c r="AH77" s="1475"/>
      <c r="AI77" s="1475"/>
      <c r="AJ77" s="1475"/>
    </row>
    <row r="78" spans="1:36" s="87" customFormat="1" x14ac:dyDescent="0.2">
      <c r="A78" s="180"/>
      <c r="B78" s="180"/>
      <c r="C78" s="272"/>
      <c r="D78" s="180"/>
      <c r="E78" s="180"/>
      <c r="F78" s="180"/>
      <c r="G78" s="320"/>
      <c r="H78" s="180"/>
      <c r="I78" s="180"/>
      <c r="J78" s="180"/>
      <c r="K78" s="180"/>
      <c r="L78" s="180"/>
      <c r="M78" s="180"/>
      <c r="N78" s="180"/>
      <c r="O78" s="180"/>
      <c r="P78" s="180"/>
      <c r="Q78" s="1478"/>
      <c r="R78" s="180"/>
      <c r="S78" s="180"/>
      <c r="T78" s="180"/>
      <c r="U78" s="1496"/>
      <c r="V78" s="1496"/>
      <c r="W78" s="1496"/>
      <c r="X78" s="1496"/>
      <c r="Y78" s="1496"/>
      <c r="Z78" s="1496"/>
      <c r="AA78" s="1496"/>
      <c r="AB78" s="1496"/>
      <c r="AC78" s="1496"/>
      <c r="AD78" s="1496"/>
      <c r="AE78" s="1496"/>
      <c r="AF78" s="1496"/>
      <c r="AG78" s="1496"/>
      <c r="AH78" s="1496"/>
      <c r="AI78" s="1496"/>
      <c r="AJ78" s="1496"/>
    </row>
    <row r="79" spans="1:36" s="87" customFormat="1" x14ac:dyDescent="0.2">
      <c r="A79" s="180"/>
      <c r="B79" s="180"/>
      <c r="C79" s="272"/>
      <c r="D79" s="180"/>
      <c r="E79" s="180"/>
      <c r="F79" s="180"/>
      <c r="G79" s="320"/>
      <c r="H79" s="180"/>
      <c r="I79" s="180"/>
      <c r="J79" s="180"/>
      <c r="K79" s="320"/>
      <c r="L79" s="320"/>
      <c r="M79" s="180"/>
      <c r="N79" s="180"/>
      <c r="O79" s="180"/>
      <c r="P79" s="180"/>
      <c r="Q79" s="1478"/>
      <c r="R79" s="180"/>
      <c r="S79" s="180"/>
      <c r="T79" s="180"/>
      <c r="U79" s="1496"/>
      <c r="V79" s="1496"/>
      <c r="W79" s="1496"/>
      <c r="X79" s="1496"/>
      <c r="Y79" s="1496"/>
      <c r="Z79" s="1496"/>
      <c r="AA79" s="1496"/>
      <c r="AB79" s="1496"/>
      <c r="AC79" s="1496"/>
      <c r="AD79" s="1496"/>
      <c r="AE79" s="1496"/>
      <c r="AF79" s="1496"/>
      <c r="AG79" s="1496"/>
      <c r="AH79" s="1496"/>
      <c r="AI79" s="1496"/>
      <c r="AJ79" s="1496"/>
    </row>
    <row r="80" spans="1:36" s="87" customFormat="1" x14ac:dyDescent="0.2">
      <c r="A80" s="180"/>
      <c r="B80" s="180"/>
      <c r="C80" s="272"/>
      <c r="D80" s="180"/>
      <c r="E80" s="180"/>
      <c r="F80" s="180"/>
      <c r="G80" s="320"/>
      <c r="H80" s="180"/>
      <c r="I80" s="180"/>
      <c r="J80" s="180"/>
      <c r="K80" s="180"/>
      <c r="L80" s="180"/>
      <c r="M80" s="180"/>
      <c r="N80" s="180"/>
      <c r="O80" s="180"/>
      <c r="P80" s="180"/>
      <c r="Q80" s="180"/>
      <c r="R80" s="1471"/>
      <c r="S80" s="180"/>
      <c r="T80" s="180"/>
      <c r="U80" s="1496"/>
      <c r="V80" s="1496"/>
      <c r="W80" s="1496"/>
      <c r="X80" s="1496"/>
      <c r="Y80" s="1496"/>
      <c r="Z80" s="1496"/>
      <c r="AA80" s="1496"/>
      <c r="AB80" s="1496"/>
      <c r="AC80" s="1496"/>
      <c r="AD80" s="1496"/>
      <c r="AE80" s="1496"/>
      <c r="AF80" s="1496"/>
      <c r="AG80" s="1496"/>
      <c r="AH80" s="1496"/>
      <c r="AI80" s="1496"/>
      <c r="AJ80" s="1496"/>
    </row>
    <row r="81" spans="1:36" s="87" customFormat="1" ht="15" x14ac:dyDescent="0.25">
      <c r="A81" s="180"/>
      <c r="B81" s="595" t="s">
        <v>541</v>
      </c>
      <c r="C81" s="272"/>
      <c r="D81" s="180"/>
      <c r="E81" s="180"/>
      <c r="F81" s="180"/>
      <c r="G81" s="320"/>
      <c r="H81" s="180"/>
      <c r="I81" s="180"/>
      <c r="J81" s="180"/>
      <c r="K81" s="180"/>
      <c r="L81" s="180"/>
      <c r="M81" s="180"/>
      <c r="N81" s="180"/>
      <c r="O81" s="180"/>
      <c r="P81" s="180"/>
      <c r="Q81" s="1478"/>
      <c r="R81" s="180"/>
      <c r="S81" s="180"/>
      <c r="T81" s="180"/>
      <c r="U81" s="1496"/>
      <c r="V81" s="595"/>
      <c r="W81" s="180"/>
      <c r="X81" s="595"/>
      <c r="Y81" s="1496"/>
      <c r="Z81" s="1496"/>
      <c r="AA81" s="1496"/>
      <c r="AB81" s="1496"/>
      <c r="AC81" s="1496"/>
      <c r="AD81" s="1496"/>
      <c r="AE81" s="1496"/>
      <c r="AF81" s="1496"/>
      <c r="AG81" s="1496"/>
      <c r="AH81" s="1496"/>
      <c r="AI81" s="1496"/>
      <c r="AJ81" s="1496"/>
    </row>
    <row r="82" spans="1:36" ht="15" customHeight="1" thickBot="1" x14ac:dyDescent="0.3">
      <c r="A82" s="1469"/>
      <c r="B82" s="1474" t="str">
        <f>$B$38</f>
        <v>Note: PGI estimates for years beyond proposed and/or exisiting SV period shown in light grey font. PGI beyond a temporary SV period = 0</v>
      </c>
      <c r="C82" s="596"/>
      <c r="D82" s="206"/>
      <c r="E82" s="1469"/>
      <c r="F82" s="1469"/>
      <c r="G82" s="1469"/>
      <c r="H82" s="1469"/>
      <c r="I82" s="1469"/>
      <c r="J82" s="1469"/>
      <c r="K82" s="1469"/>
      <c r="L82" s="1469"/>
      <c r="M82" s="1469"/>
      <c r="N82" s="1469"/>
      <c r="O82" s="1469"/>
      <c r="P82" s="1358"/>
      <c r="Q82" s="1469"/>
      <c r="R82" s="1469"/>
      <c r="S82" s="1469"/>
      <c r="T82" s="1469"/>
      <c r="U82" s="1469"/>
      <c r="V82" s="1469"/>
      <c r="W82" s="1469"/>
      <c r="X82" s="1469"/>
      <c r="Y82" s="1469"/>
      <c r="Z82" s="1469"/>
      <c r="AA82" s="1469"/>
      <c r="AB82" s="1469"/>
      <c r="AC82" s="1469"/>
      <c r="AD82" s="1469"/>
      <c r="AE82" s="1469"/>
      <c r="AF82" s="1469"/>
      <c r="AG82" s="1469"/>
      <c r="AH82" s="1469"/>
      <c r="AI82" s="1469"/>
      <c r="AJ82" s="1469"/>
    </row>
    <row r="83" spans="1:36" s="87" customFormat="1" x14ac:dyDescent="0.2">
      <c r="A83" s="180"/>
      <c r="B83" s="597"/>
      <c r="C83" s="323"/>
      <c r="D83" s="437"/>
      <c r="E83" s="323"/>
      <c r="F83" s="598" t="str">
        <f t="shared" ref="F83:M83" si="35">F$39</f>
        <v>Year 0</v>
      </c>
      <c r="G83" s="598" t="str">
        <f t="shared" si="35"/>
        <v>Year 1</v>
      </c>
      <c r="H83" s="598" t="str">
        <f t="shared" si="35"/>
        <v>Year 2</v>
      </c>
      <c r="I83" s="598" t="str">
        <f t="shared" si="35"/>
        <v>Year 3</v>
      </c>
      <c r="J83" s="598" t="str">
        <f t="shared" si="35"/>
        <v>Year 4</v>
      </c>
      <c r="K83" s="598" t="str">
        <f t="shared" si="35"/>
        <v>Year 5</v>
      </c>
      <c r="L83" s="598" t="str">
        <f t="shared" si="35"/>
        <v>Year 6</v>
      </c>
      <c r="M83" s="598" t="str">
        <f t="shared" si="35"/>
        <v>Year 7</v>
      </c>
      <c r="N83" s="1236" t="s">
        <v>480</v>
      </c>
      <c r="O83" s="342" t="s">
        <v>490</v>
      </c>
      <c r="P83" s="599"/>
      <c r="Q83" s="620" t="s">
        <v>469</v>
      </c>
      <c r="R83" s="621"/>
      <c r="S83" s="180"/>
      <c r="T83" s="180"/>
      <c r="U83" s="1496"/>
      <c r="V83" s="1496"/>
      <c r="W83" s="1496"/>
      <c r="X83" s="1496"/>
      <c r="Y83" s="1496"/>
      <c r="Z83" s="1496"/>
      <c r="AA83" s="1496"/>
      <c r="AB83" s="1496"/>
      <c r="AC83" s="1496"/>
      <c r="AD83" s="1496"/>
      <c r="AE83" s="1496"/>
      <c r="AF83" s="1496"/>
      <c r="AG83" s="1496"/>
      <c r="AH83" s="1496"/>
      <c r="AI83" s="1496"/>
      <c r="AJ83" s="1496"/>
    </row>
    <row r="84" spans="1:36" s="1479" customFormat="1" x14ac:dyDescent="0.2">
      <c r="A84" s="1478"/>
      <c r="B84" s="600"/>
      <c r="C84" s="601" t="str">
        <f>C$40</f>
        <v>Financial year</v>
      </c>
      <c r="D84" s="602"/>
      <c r="E84" s="601"/>
      <c r="F84" s="1217" t="str">
        <f t="shared" ref="F84:M84" si="36">F$40</f>
        <v>2020-21</v>
      </c>
      <c r="G84" s="1217" t="str">
        <f t="shared" si="36"/>
        <v>2021-22</v>
      </c>
      <c r="H84" s="1217" t="str">
        <f t="shared" si="36"/>
        <v>2022-23</v>
      </c>
      <c r="I84" s="1217" t="str">
        <f t="shared" si="36"/>
        <v>2023-24</v>
      </c>
      <c r="J84" s="1217" t="str">
        <f t="shared" si="36"/>
        <v>2024-25</v>
      </c>
      <c r="K84" s="1217" t="str">
        <f t="shared" si="36"/>
        <v>2025-26</v>
      </c>
      <c r="L84" s="1217" t="str">
        <f t="shared" si="36"/>
        <v>2026-27</v>
      </c>
      <c r="M84" s="1217" t="str">
        <f t="shared" si="36"/>
        <v>2027-28</v>
      </c>
      <c r="N84" s="1237" t="str">
        <f>E92</f>
        <v>$ nominal</v>
      </c>
      <c r="O84" s="604" t="s">
        <v>38</v>
      </c>
      <c r="P84" s="605"/>
      <c r="Q84" s="620"/>
      <c r="R84" s="620"/>
      <c r="S84" s="1478"/>
      <c r="T84" s="1478"/>
      <c r="U84" s="1475"/>
      <c r="V84" s="1475"/>
      <c r="W84" s="1475"/>
      <c r="X84" s="1475"/>
      <c r="Y84" s="1475"/>
      <c r="Z84" s="1475"/>
      <c r="AA84" s="1475"/>
      <c r="AB84" s="1475"/>
      <c r="AC84" s="1475"/>
      <c r="AD84" s="1475"/>
      <c r="AE84" s="1475"/>
      <c r="AF84" s="1475"/>
      <c r="AG84" s="1475"/>
      <c r="AH84" s="1475"/>
      <c r="AI84" s="1475"/>
      <c r="AJ84" s="1475"/>
    </row>
    <row r="85" spans="1:36" s="87" customFormat="1" x14ac:dyDescent="0.2">
      <c r="A85" s="180"/>
      <c r="B85" s="600"/>
      <c r="C85" s="622"/>
      <c r="D85" s="623"/>
      <c r="E85" s="623"/>
      <c r="F85" s="623"/>
      <c r="G85" s="695"/>
      <c r="H85" s="696"/>
      <c r="I85" s="696"/>
      <c r="J85" s="696"/>
      <c r="K85" s="696"/>
      <c r="L85" s="696"/>
      <c r="M85" s="696"/>
      <c r="N85" s="1497"/>
      <c r="O85" s="623"/>
      <c r="P85" s="605"/>
      <c r="Q85" s="625"/>
      <c r="R85" s="180"/>
      <c r="S85" s="180"/>
      <c r="T85" s="180"/>
      <c r="U85" s="1496"/>
      <c r="V85" s="1496"/>
      <c r="W85" s="1496"/>
      <c r="X85" s="1496"/>
      <c r="Y85" s="1496"/>
      <c r="Z85" s="1496"/>
      <c r="AA85" s="1496"/>
      <c r="AB85" s="1496"/>
      <c r="AC85" s="1496"/>
      <c r="AD85" s="1496"/>
      <c r="AE85" s="1496"/>
      <c r="AF85" s="1496"/>
      <c r="AG85" s="1496"/>
      <c r="AH85" s="1496"/>
      <c r="AI85" s="1496"/>
      <c r="AJ85" s="1496"/>
    </row>
    <row r="86" spans="1:36" s="1479" customFormat="1" x14ac:dyDescent="0.2">
      <c r="A86" s="1478"/>
      <c r="B86" s="600"/>
      <c r="C86" s="607" t="s">
        <v>217</v>
      </c>
      <c r="D86" s="1358"/>
      <c r="E86" s="180"/>
      <c r="F86" s="180"/>
      <c r="G86" s="564"/>
      <c r="H86" s="564"/>
      <c r="I86" s="564"/>
      <c r="J86" s="564"/>
      <c r="K86" s="564"/>
      <c r="L86" s="564"/>
      <c r="M86" s="564"/>
      <c r="N86" s="1222"/>
      <c r="O86" s="180"/>
      <c r="P86" s="605"/>
      <c r="Q86" s="180"/>
      <c r="R86" s="180"/>
      <c r="S86" s="1478"/>
      <c r="T86" s="1478"/>
      <c r="U86" s="1475"/>
      <c r="V86" s="1475"/>
      <c r="W86" s="1475"/>
      <c r="X86" s="1475"/>
      <c r="Y86" s="1475"/>
      <c r="Z86" s="1475"/>
      <c r="AA86" s="1475"/>
      <c r="AB86" s="1475"/>
      <c r="AC86" s="1475"/>
      <c r="AD86" s="1475"/>
      <c r="AE86" s="1475"/>
      <c r="AF86" s="1475"/>
      <c r="AG86" s="1475"/>
      <c r="AH86" s="1475"/>
      <c r="AI86" s="1475"/>
      <c r="AJ86" s="1475"/>
    </row>
    <row r="87" spans="1:36" s="1479" customFormat="1" ht="11.25" customHeight="1" x14ac:dyDescent="0.2">
      <c r="A87" s="180"/>
      <c r="B87" s="600"/>
      <c r="C87" s="180" t="str">
        <f>$C$58</f>
        <v>PGI with proposed SV</v>
      </c>
      <c r="D87" s="180"/>
      <c r="E87" s="180" t="s">
        <v>38</v>
      </c>
      <c r="F87" s="320"/>
      <c r="G87" s="1498">
        <f>IF(F$58=0,0,G92/F$58)</f>
        <v>0.15248115627122308</v>
      </c>
      <c r="H87" s="1498">
        <f t="shared" ref="H87" si="37">IF(G$58=0,0,H92/G$58)</f>
        <v>2.5000000000000022E-2</v>
      </c>
      <c r="I87" s="1498">
        <f t="shared" ref="I87:J87" si="38">IF(H$58=0,0,I92/H$58)</f>
        <v>2.5000000000000053E-2</v>
      </c>
      <c r="J87" s="1498">
        <f t="shared" si="38"/>
        <v>2.5000000000000046E-2</v>
      </c>
      <c r="K87" s="1498">
        <f>IF(J$58=0,0,K92/J$58)</f>
        <v>2.4999999999999932E-2</v>
      </c>
      <c r="L87" s="1498">
        <f t="shared" ref="L87" si="39">IF(K$58=0,0,L92/K$58)</f>
        <v>2.4999999999999953E-2</v>
      </c>
      <c r="M87" s="1498">
        <f t="shared" ref="M87" si="40">IF(L$58=0,0,M92/L$58)</f>
        <v>2.500000000000005E-2</v>
      </c>
      <c r="N87" s="1499"/>
      <c r="O87" s="626">
        <f>O58</f>
        <v>0.15248115627122308</v>
      </c>
      <c r="P87" s="605"/>
      <c r="Q87" s="180"/>
      <c r="R87" s="180"/>
      <c r="S87" s="1478"/>
      <c r="T87" s="1478"/>
      <c r="U87" s="1475"/>
      <c r="V87" s="1475"/>
      <c r="W87" s="1475"/>
      <c r="X87" s="1475"/>
      <c r="Y87" s="1475"/>
      <c r="Z87" s="1475"/>
      <c r="AA87" s="1475"/>
      <c r="AB87" s="1475"/>
      <c r="AC87" s="1475"/>
      <c r="AD87" s="1475"/>
      <c r="AE87" s="1475"/>
      <c r="AF87" s="1475"/>
      <c r="AG87" s="1475"/>
      <c r="AH87" s="1475"/>
      <c r="AI87" s="1475"/>
      <c r="AJ87" s="1475"/>
    </row>
    <row r="88" spans="1:36" s="1479" customFormat="1" x14ac:dyDescent="0.2">
      <c r="A88" s="1478"/>
      <c r="B88" s="600"/>
      <c r="C88" s="180" t="str">
        <f>$C$68</f>
        <v>PGI if only the rate peg applied</v>
      </c>
      <c r="D88" s="180"/>
      <c r="E88" s="180" t="str">
        <f>E87</f>
        <v>%</v>
      </c>
      <c r="F88" s="627"/>
      <c r="G88" s="1498">
        <f>IF(F$58=0,0,G93/F$58)</f>
        <v>2.2481156271223195E-2</v>
      </c>
      <c r="H88" s="1498">
        <f>IF(G$68=0,0,H93/G$68)</f>
        <v>2.5000000000000026E-2</v>
      </c>
      <c r="I88" s="1498">
        <f>IF(H$68=0,0,I93/H$68)</f>
        <v>2.5000000000000043E-2</v>
      </c>
      <c r="J88" s="1498">
        <f t="shared" ref="J88" si="41">IF(I$68=0,0,J93/I$68)</f>
        <v>2.4999999999999991E-2</v>
      </c>
      <c r="K88" s="1498">
        <f>IF(J$68=0,0,K93/J$68)</f>
        <v>2.5000000000000071E-2</v>
      </c>
      <c r="L88" s="1498">
        <f>IF(K$68=0,0,L93/K$68)</f>
        <v>2.4999999999999956E-2</v>
      </c>
      <c r="M88" s="1498">
        <f>IF(L$68=0,0,M93/L$68)</f>
        <v>2.4999999999999963E-2</v>
      </c>
      <c r="N88" s="1499"/>
      <c r="O88" s="626">
        <f>O68</f>
        <v>2.2481156271223195E-2</v>
      </c>
      <c r="P88" s="605"/>
      <c r="Q88" s="625"/>
      <c r="R88" s="180"/>
      <c r="S88" s="1478"/>
      <c r="T88" s="1478"/>
      <c r="U88" s="1475"/>
      <c r="V88" s="1475"/>
      <c r="W88" s="1475"/>
      <c r="X88" s="1475"/>
      <c r="Y88" s="1475"/>
      <c r="Z88" s="1475"/>
      <c r="AA88" s="1475"/>
      <c r="AB88" s="1475"/>
      <c r="AC88" s="1475"/>
      <c r="AD88" s="1475"/>
      <c r="AE88" s="1475"/>
      <c r="AF88" s="1475"/>
      <c r="AG88" s="1475"/>
      <c r="AH88" s="1475"/>
      <c r="AI88" s="1475"/>
      <c r="AJ88" s="1475"/>
    </row>
    <row r="89" spans="1:36" s="1479" customFormat="1" x14ac:dyDescent="0.2">
      <c r="A89" s="1478"/>
      <c r="B89" s="600"/>
      <c r="C89" s="180" t="str">
        <f>C76</f>
        <v>PGI if expiring SV renewed and only rate peg applied</v>
      </c>
      <c r="D89" s="180"/>
      <c r="E89" s="180" t="str">
        <f>E88</f>
        <v>%</v>
      </c>
      <c r="F89" s="627"/>
      <c r="G89" s="1498">
        <f>IF(F$58=0,0,G94/F$58)</f>
        <v>2.2481156271223195E-2</v>
      </c>
      <c r="H89" s="1498">
        <f t="shared" ref="H89:M89" si="42">IF(G$76=0,0,H94/G$76)</f>
        <v>2.5000000000000026E-2</v>
      </c>
      <c r="I89" s="1498">
        <f t="shared" si="42"/>
        <v>2.5000000000000043E-2</v>
      </c>
      <c r="J89" s="1498">
        <f t="shared" si="42"/>
        <v>2.4999999999999991E-2</v>
      </c>
      <c r="K89" s="1498">
        <f t="shared" si="42"/>
        <v>2.5000000000000071E-2</v>
      </c>
      <c r="L89" s="1498">
        <f t="shared" si="42"/>
        <v>2.4999999999999956E-2</v>
      </c>
      <c r="M89" s="1498">
        <f t="shared" si="42"/>
        <v>2.4999999999999963E-2</v>
      </c>
      <c r="N89" s="1225"/>
      <c r="O89" s="626">
        <f>O76</f>
        <v>2.2481156271223195E-2</v>
      </c>
      <c r="P89" s="605"/>
      <c r="Q89" s="625"/>
      <c r="R89" s="180"/>
      <c r="S89" s="1478"/>
      <c r="T89" s="1478"/>
      <c r="U89" s="1475"/>
      <c r="V89" s="1475"/>
      <c r="W89" s="1475"/>
      <c r="X89" s="1475"/>
      <c r="Y89" s="1475"/>
      <c r="Z89" s="1475"/>
      <c r="AA89" s="1475"/>
      <c r="AB89" s="1475"/>
      <c r="AC89" s="1475"/>
      <c r="AD89" s="1475"/>
      <c r="AE89" s="1475"/>
      <c r="AF89" s="1475"/>
      <c r="AG89" s="1475"/>
      <c r="AH89" s="1475"/>
      <c r="AI89" s="1475"/>
      <c r="AJ89" s="1475"/>
    </row>
    <row r="90" spans="1:36" s="87" customFormat="1" x14ac:dyDescent="0.2">
      <c r="A90" s="180"/>
      <c r="B90" s="600"/>
      <c r="C90" s="272"/>
      <c r="D90" s="180"/>
      <c r="E90" s="180"/>
      <c r="F90" s="180"/>
      <c r="G90" s="697"/>
      <c r="H90" s="564"/>
      <c r="I90" s="564"/>
      <c r="J90" s="564"/>
      <c r="K90" s="564"/>
      <c r="L90" s="564"/>
      <c r="M90" s="564"/>
      <c r="N90" s="1222"/>
      <c r="O90" s="180"/>
      <c r="P90" s="605"/>
      <c r="Q90" s="625"/>
      <c r="R90" s="180"/>
      <c r="S90" s="180"/>
      <c r="T90" s="180"/>
      <c r="U90" s="1496"/>
      <c r="V90" s="1496"/>
      <c r="W90" s="1496"/>
      <c r="X90" s="1496"/>
      <c r="Y90" s="1496"/>
      <c r="Z90" s="1496"/>
      <c r="AA90" s="1496"/>
      <c r="AB90" s="1496"/>
      <c r="AC90" s="1496"/>
      <c r="AD90" s="1496"/>
      <c r="AE90" s="1496"/>
      <c r="AF90" s="1496"/>
      <c r="AG90" s="1496"/>
      <c r="AH90" s="1496"/>
      <c r="AI90" s="1496"/>
      <c r="AJ90" s="1496"/>
    </row>
    <row r="91" spans="1:36" s="87" customFormat="1" x14ac:dyDescent="0.2">
      <c r="A91" s="180"/>
      <c r="B91" s="600"/>
      <c r="C91" s="607" t="s">
        <v>873</v>
      </c>
      <c r="D91" s="180"/>
      <c r="E91" s="180"/>
      <c r="F91" s="180"/>
      <c r="G91" s="697"/>
      <c r="H91" s="564"/>
      <c r="I91" s="564"/>
      <c r="J91" s="564"/>
      <c r="K91" s="564"/>
      <c r="L91" s="564"/>
      <c r="M91" s="564"/>
      <c r="N91" s="1222"/>
      <c r="O91" s="180"/>
      <c r="P91" s="605"/>
      <c r="Q91" s="625"/>
      <c r="R91" s="180"/>
      <c r="S91" s="180"/>
      <c r="T91" s="180"/>
      <c r="U91" s="1496"/>
      <c r="V91" s="1496"/>
      <c r="W91" s="1496"/>
      <c r="X91" s="1496"/>
      <c r="Y91" s="1496"/>
      <c r="Z91" s="1496"/>
      <c r="AA91" s="1496"/>
      <c r="AB91" s="1496"/>
      <c r="AC91" s="1496"/>
      <c r="AD91" s="1496"/>
      <c r="AE91" s="1496"/>
      <c r="AF91" s="1496"/>
      <c r="AG91" s="1496"/>
      <c r="AH91" s="1496"/>
      <c r="AI91" s="1496"/>
      <c r="AJ91" s="1496"/>
    </row>
    <row r="92" spans="1:36" s="1479" customFormat="1" x14ac:dyDescent="0.2">
      <c r="A92" s="180"/>
      <c r="B92" s="600"/>
      <c r="C92" s="180" t="str">
        <f>C87</f>
        <v>PGI with proposed SV</v>
      </c>
      <c r="D92" s="180"/>
      <c r="E92" s="180" t="str">
        <f>$E$45</f>
        <v>$ nominal</v>
      </c>
      <c r="F92" s="320"/>
      <c r="G92" s="698">
        <f t="shared" ref="G92:M92" si="43">IF(G$42=0,0,G58-F58)</f>
        <v>26754609.207923532</v>
      </c>
      <c r="H92" s="698">
        <f t="shared" si="43"/>
        <v>5055408.7648520172</v>
      </c>
      <c r="I92" s="698">
        <f t="shared" si="43"/>
        <v>5181793.9839733243</v>
      </c>
      <c r="J92" s="698">
        <f t="shared" si="43"/>
        <v>5311338.8335726559</v>
      </c>
      <c r="K92" s="698">
        <f t="shared" si="43"/>
        <v>5444122.3044119477</v>
      </c>
      <c r="L92" s="698">
        <f t="shared" si="43"/>
        <v>5580225.3620222509</v>
      </c>
      <c r="M92" s="698">
        <f t="shared" si="43"/>
        <v>5719730.9960728288</v>
      </c>
      <c r="N92" s="1224">
        <f>SUMPRODUCT(G92:M92,'WK1 - Identification'!$G$62:$M$62)</f>
        <v>26754609.207923532</v>
      </c>
      <c r="O92" s="1500">
        <f>IF($F$58=0,0,N92/$F$58)</f>
        <v>0.15248115627122308</v>
      </c>
      <c r="P92" s="605"/>
      <c r="Q92" s="628">
        <f>N92-N58</f>
        <v>0</v>
      </c>
      <c r="R92" s="180"/>
      <c r="S92" s="1478"/>
      <c r="T92" s="1478"/>
      <c r="U92" s="1475"/>
      <c r="V92" s="1475"/>
      <c r="W92" s="1475"/>
      <c r="X92" s="1475"/>
      <c r="Y92" s="1475"/>
      <c r="Z92" s="1475"/>
      <c r="AA92" s="1475"/>
      <c r="AB92" s="1475"/>
      <c r="AC92" s="1475"/>
      <c r="AD92" s="1475"/>
      <c r="AE92" s="1475"/>
      <c r="AF92" s="1475"/>
      <c r="AG92" s="1475"/>
      <c r="AH92" s="1475"/>
      <c r="AI92" s="1475"/>
      <c r="AJ92" s="1475"/>
    </row>
    <row r="93" spans="1:36" s="1479" customFormat="1" x14ac:dyDescent="0.2">
      <c r="A93" s="180"/>
      <c r="B93" s="600"/>
      <c r="C93" s="180" t="str">
        <f>C88</f>
        <v>PGI if only the rate peg applied</v>
      </c>
      <c r="D93" s="180"/>
      <c r="E93" s="180" t="str">
        <f>E92</f>
        <v>$ nominal</v>
      </c>
      <c r="F93" s="627"/>
      <c r="G93" s="698">
        <f t="shared" ref="G93:L93" si="44">IF(G$42=0,0,G68-F68)</f>
        <v>3944582.8277231455</v>
      </c>
      <c r="H93" s="698">
        <f t="shared" si="44"/>
        <v>4485158.1053470075</v>
      </c>
      <c r="I93" s="698">
        <f t="shared" si="44"/>
        <v>4597287.0579806864</v>
      </c>
      <c r="J93" s="698">
        <f t="shared" si="44"/>
        <v>4712219.2344301939</v>
      </c>
      <c r="K93" s="698">
        <f t="shared" si="44"/>
        <v>4830024.7152909636</v>
      </c>
      <c r="L93" s="698">
        <f t="shared" si="44"/>
        <v>4950775.3331732154</v>
      </c>
      <c r="M93" s="698">
        <f>IF(M$42=0,0,M68-L68)</f>
        <v>5074544.7165025473</v>
      </c>
      <c r="N93" s="1225">
        <f>SUMPRODUCT(G93:M93,'WK1 - Identification'!$G$62:$M$62)</f>
        <v>3944582.8277231455</v>
      </c>
      <c r="O93" s="1501">
        <f t="shared" ref="O93:O94" si="45">IF($F$58=0,0,N93/$F$58)</f>
        <v>2.2481156271223195E-2</v>
      </c>
      <c r="P93" s="605"/>
      <c r="Q93" s="628">
        <f>N93-N68</f>
        <v>0</v>
      </c>
      <c r="R93" s="180"/>
      <c r="S93" s="321"/>
      <c r="T93" s="1478"/>
      <c r="U93" s="1475"/>
      <c r="V93" s="1475"/>
      <c r="W93" s="1475"/>
      <c r="X93" s="1475"/>
      <c r="Y93" s="1475"/>
      <c r="Z93" s="1475"/>
      <c r="AA93" s="1475"/>
      <c r="AB93" s="1475"/>
      <c r="AC93" s="1475"/>
      <c r="AD93" s="1475"/>
      <c r="AE93" s="1475"/>
      <c r="AF93" s="1475"/>
      <c r="AG93" s="1475"/>
      <c r="AH93" s="1475"/>
      <c r="AI93" s="1475"/>
      <c r="AJ93" s="1475"/>
    </row>
    <row r="94" spans="1:36" s="1479" customFormat="1" x14ac:dyDescent="0.2">
      <c r="A94" s="180"/>
      <c r="B94" s="600"/>
      <c r="C94" s="180" t="str">
        <f>C89</f>
        <v>PGI if expiring SV renewed and only rate peg applied</v>
      </c>
      <c r="D94" s="180"/>
      <c r="E94" s="183" t="str">
        <f t="shared" ref="E94" si="46">E93</f>
        <v>$ nominal</v>
      </c>
      <c r="F94" s="627"/>
      <c r="G94" s="698">
        <f t="shared" ref="G94:L94" si="47">IF(G$42=0,0,G76-F76)</f>
        <v>3944582.8277231455</v>
      </c>
      <c r="H94" s="698">
        <f t="shared" si="47"/>
        <v>4485158.1053470075</v>
      </c>
      <c r="I94" s="698">
        <f t="shared" si="47"/>
        <v>4597287.0579806864</v>
      </c>
      <c r="J94" s="698">
        <f t="shared" si="47"/>
        <v>4712219.2344301939</v>
      </c>
      <c r="K94" s="698">
        <f t="shared" si="47"/>
        <v>4830024.7152909636</v>
      </c>
      <c r="L94" s="698">
        <f t="shared" si="47"/>
        <v>4950775.3331732154</v>
      </c>
      <c r="M94" s="698">
        <f>IF(M$42=0,0,M76-L76)</f>
        <v>5074544.7165025473</v>
      </c>
      <c r="N94" s="1225">
        <f>SUMPRODUCT(G94:M94,'WK1 - Identification'!$G$62:$M$62)</f>
        <v>3944582.8277231455</v>
      </c>
      <c r="O94" s="1501">
        <f t="shared" si="45"/>
        <v>2.2481156271223195E-2</v>
      </c>
      <c r="P94" s="605"/>
      <c r="Q94" s="628">
        <f>N94-N76</f>
        <v>0</v>
      </c>
      <c r="R94" s="180"/>
      <c r="S94" s="321"/>
      <c r="T94" s="1478"/>
      <c r="U94" s="1475"/>
      <c r="V94" s="1475"/>
      <c r="W94" s="1475"/>
      <c r="X94" s="1475"/>
      <c r="Y94" s="1475"/>
      <c r="Z94" s="1475"/>
      <c r="AA94" s="1475"/>
      <c r="AB94" s="1475"/>
      <c r="AC94" s="1475"/>
      <c r="AD94" s="1475"/>
      <c r="AE94" s="1475"/>
      <c r="AF94" s="1475"/>
      <c r="AG94" s="1475"/>
      <c r="AH94" s="1475"/>
      <c r="AI94" s="1475"/>
      <c r="AJ94" s="1475"/>
    </row>
    <row r="95" spans="1:36" s="1479" customFormat="1" x14ac:dyDescent="0.2">
      <c r="A95" s="180"/>
      <c r="B95" s="600"/>
      <c r="C95" s="183"/>
      <c r="D95" s="180"/>
      <c r="E95" s="183"/>
      <c r="F95" s="627"/>
      <c r="G95" s="699"/>
      <c r="H95" s="699"/>
      <c r="I95" s="699"/>
      <c r="J95" s="699"/>
      <c r="K95" s="699"/>
      <c r="L95" s="699"/>
      <c r="M95" s="699"/>
      <c r="N95" s="1225"/>
      <c r="O95" s="1494"/>
      <c r="P95" s="605"/>
      <c r="Q95" s="628"/>
      <c r="R95" s="180"/>
      <c r="S95" s="1478"/>
      <c r="T95" s="1478"/>
      <c r="U95" s="1475"/>
      <c r="V95" s="1475"/>
      <c r="W95" s="1475"/>
      <c r="X95" s="1475"/>
      <c r="Y95" s="1475"/>
      <c r="Z95" s="1475"/>
      <c r="AA95" s="1475"/>
      <c r="AB95" s="1475"/>
      <c r="AC95" s="1475"/>
      <c r="AD95" s="1475"/>
      <c r="AE95" s="1475"/>
      <c r="AF95" s="1475"/>
      <c r="AG95" s="1475"/>
      <c r="AH95" s="1475"/>
      <c r="AI95" s="1475"/>
      <c r="AJ95" s="1475"/>
    </row>
    <row r="96" spans="1:36" s="1479" customFormat="1" x14ac:dyDescent="0.2">
      <c r="A96" s="180"/>
      <c r="B96" s="600"/>
      <c r="C96" s="607" t="s">
        <v>791</v>
      </c>
      <c r="D96" s="180"/>
      <c r="E96" s="183"/>
      <c r="F96" s="627"/>
      <c r="G96" s="699"/>
      <c r="H96" s="699"/>
      <c r="I96" s="699"/>
      <c r="J96" s="699"/>
      <c r="K96" s="699"/>
      <c r="L96" s="699"/>
      <c r="M96" s="699"/>
      <c r="N96" s="1225"/>
      <c r="O96" s="1494"/>
      <c r="P96" s="605"/>
      <c r="Q96" s="628"/>
      <c r="R96" s="180"/>
      <c r="S96" s="1478"/>
      <c r="T96" s="1478"/>
      <c r="U96" s="1475"/>
      <c r="V96" s="1475"/>
      <c r="W96" s="1475"/>
      <c r="X96" s="1475"/>
      <c r="Y96" s="1475"/>
      <c r="Z96" s="1475"/>
      <c r="AA96" s="1475"/>
      <c r="AB96" s="1475"/>
      <c r="AC96" s="1475"/>
      <c r="AD96" s="1475"/>
      <c r="AE96" s="1475"/>
      <c r="AF96" s="1475"/>
      <c r="AG96" s="1475"/>
      <c r="AH96" s="1475"/>
      <c r="AI96" s="1475"/>
      <c r="AJ96" s="1475"/>
    </row>
    <row r="97" spans="1:36" s="1479" customFormat="1" x14ac:dyDescent="0.2">
      <c r="A97" s="180"/>
      <c r="B97" s="600"/>
      <c r="C97" s="180" t="str">
        <f>C88</f>
        <v>PGI if only the rate peg applied</v>
      </c>
      <c r="D97" s="180"/>
      <c r="E97" s="180" t="str">
        <f>$E$45</f>
        <v>$ nominal</v>
      </c>
      <c r="F97" s="320"/>
      <c r="G97" s="698">
        <f t="shared" ref="G97:L97" si="48">G92-G93</f>
        <v>22810026.380200386</v>
      </c>
      <c r="H97" s="698">
        <f t="shared" si="48"/>
        <v>570250.65950500965</v>
      </c>
      <c r="I97" s="698">
        <f t="shared" si="48"/>
        <v>584506.92599263787</v>
      </c>
      <c r="J97" s="698">
        <f>J92-J93</f>
        <v>599119.59914246202</v>
      </c>
      <c r="K97" s="698">
        <f t="shared" si="48"/>
        <v>614097.58912098408</v>
      </c>
      <c r="L97" s="698">
        <f t="shared" si="48"/>
        <v>629450.0288490355</v>
      </c>
      <c r="M97" s="698">
        <f>M92-M93</f>
        <v>645186.27957028151</v>
      </c>
      <c r="N97" s="1225">
        <f>SUMPRODUCT(G97:M97,'WK1 - Identification'!$G$62:$M$62)</f>
        <v>22810026.380200386</v>
      </c>
      <c r="O97" s="626">
        <f>O92-O93</f>
        <v>0.12999999999999989</v>
      </c>
      <c r="P97" s="605"/>
      <c r="Q97" s="1502">
        <f>IF(F68=0,0,(N58-N68)/F68-O97)</f>
        <v>0</v>
      </c>
      <c r="R97" s="1478"/>
      <c r="S97" s="1478"/>
      <c r="T97" s="1478"/>
      <c r="U97" s="1475"/>
      <c r="V97" s="1475"/>
      <c r="W97" s="1475"/>
      <c r="X97" s="1475"/>
      <c r="Y97" s="1475"/>
      <c r="Z97" s="1475"/>
      <c r="AA97" s="1475"/>
      <c r="AB97" s="1475"/>
      <c r="AC97" s="1475"/>
      <c r="AD97" s="1475"/>
      <c r="AE97" s="1475"/>
      <c r="AF97" s="1475"/>
      <c r="AG97" s="1475"/>
      <c r="AH97" s="1475"/>
      <c r="AI97" s="1475"/>
      <c r="AJ97" s="1475"/>
    </row>
    <row r="98" spans="1:36" s="1479" customFormat="1" x14ac:dyDescent="0.2">
      <c r="A98" s="1478"/>
      <c r="B98" s="600"/>
      <c r="C98" s="180" t="str">
        <f>C89</f>
        <v>PGI if expiring SV renewed and only rate peg applied</v>
      </c>
      <c r="D98" s="1358"/>
      <c r="E98" s="180" t="str">
        <f>E97</f>
        <v>$ nominal</v>
      </c>
      <c r="F98" s="180"/>
      <c r="G98" s="698">
        <f t="shared" ref="G98:L98" si="49">G92-G94</f>
        <v>22810026.380200386</v>
      </c>
      <c r="H98" s="698">
        <f t="shared" si="49"/>
        <v>570250.65950500965</v>
      </c>
      <c r="I98" s="698">
        <f t="shared" si="49"/>
        <v>584506.92599263787</v>
      </c>
      <c r="J98" s="698">
        <f>J92-J94</f>
        <v>599119.59914246202</v>
      </c>
      <c r="K98" s="698">
        <f t="shared" si="49"/>
        <v>614097.58912098408</v>
      </c>
      <c r="L98" s="698">
        <f t="shared" si="49"/>
        <v>629450.0288490355</v>
      </c>
      <c r="M98" s="698">
        <f>M92-M94</f>
        <v>645186.27957028151</v>
      </c>
      <c r="N98" s="1225">
        <f>SUMPRODUCT(G98:M98,'WK1 - Identification'!$G$62:$M$62)</f>
        <v>22810026.380200386</v>
      </c>
      <c r="O98" s="626">
        <f>O92-O94</f>
        <v>0.12999999999999989</v>
      </c>
      <c r="P98" s="605"/>
      <c r="Q98" s="1502">
        <f>IF(F76=0,0,(N58-N76)/F76-O98)</f>
        <v>0</v>
      </c>
      <c r="R98" s="1478"/>
      <c r="S98" s="1478"/>
      <c r="T98" s="1478"/>
      <c r="U98" s="1475"/>
      <c r="V98" s="1475"/>
      <c r="W98" s="1475"/>
      <c r="X98" s="1475"/>
      <c r="Y98" s="1475"/>
      <c r="Z98" s="1475"/>
      <c r="AA98" s="1475"/>
      <c r="AB98" s="1475"/>
      <c r="AC98" s="1475"/>
      <c r="AD98" s="1475"/>
      <c r="AE98" s="1475"/>
      <c r="AF98" s="1475"/>
      <c r="AG98" s="1475"/>
      <c r="AH98" s="1475"/>
      <c r="AI98" s="1475"/>
      <c r="AJ98" s="1475"/>
    </row>
    <row r="99" spans="1:36" s="1479" customFormat="1" x14ac:dyDescent="0.2">
      <c r="A99" s="1478"/>
      <c r="B99" s="600"/>
      <c r="C99" s="180"/>
      <c r="D99" s="180"/>
      <c r="E99" s="183"/>
      <c r="F99" s="627"/>
      <c r="G99" s="1503"/>
      <c r="H99" s="1503"/>
      <c r="I99" s="1503"/>
      <c r="J99" s="1503"/>
      <c r="K99" s="1503"/>
      <c r="L99" s="1503"/>
      <c r="M99" s="1503"/>
      <c r="N99" s="1225"/>
      <c r="O99" s="180"/>
      <c r="P99" s="605"/>
      <c r="Q99" s="628">
        <f>N93-N92+N97</f>
        <v>0</v>
      </c>
      <c r="R99" s="180"/>
      <c r="S99" s="1478"/>
      <c r="T99" s="1478"/>
      <c r="U99" s="1475"/>
      <c r="V99" s="1475"/>
      <c r="W99" s="1475"/>
      <c r="X99" s="1475"/>
      <c r="Y99" s="1475"/>
      <c r="Z99" s="1475"/>
      <c r="AA99" s="1475"/>
      <c r="AB99" s="1475"/>
      <c r="AC99" s="1475"/>
      <c r="AD99" s="1475"/>
      <c r="AE99" s="1475"/>
      <c r="AF99" s="1475"/>
      <c r="AG99" s="1475"/>
      <c r="AH99" s="1475"/>
      <c r="AI99" s="1475"/>
      <c r="AJ99" s="1475"/>
    </row>
    <row r="100" spans="1:36" s="1479" customFormat="1" x14ac:dyDescent="0.2">
      <c r="A100" s="1478"/>
      <c r="B100" s="600"/>
      <c r="C100" s="607" t="s">
        <v>479</v>
      </c>
      <c r="D100" s="180"/>
      <c r="E100" s="1478"/>
      <c r="F100" s="627"/>
      <c r="G100" s="1503"/>
      <c r="H100" s="1503"/>
      <c r="I100" s="1503"/>
      <c r="J100" s="1503"/>
      <c r="K100" s="1503"/>
      <c r="L100" s="1503"/>
      <c r="M100" s="1503"/>
      <c r="N100" s="1225"/>
      <c r="O100" s="626"/>
      <c r="P100" s="605"/>
      <c r="Q100" s="628">
        <f>N94-N92+N98</f>
        <v>0</v>
      </c>
      <c r="R100" s="180"/>
      <c r="S100" s="1478"/>
      <c r="T100" s="1478"/>
      <c r="U100" s="1475"/>
      <c r="V100" s="1475"/>
      <c r="W100" s="1475"/>
      <c r="X100" s="1475"/>
      <c r="Y100" s="1475"/>
      <c r="Z100" s="1475"/>
      <c r="AA100" s="1475"/>
      <c r="AB100" s="1475"/>
      <c r="AC100" s="1475"/>
      <c r="AD100" s="1475"/>
      <c r="AE100" s="1475"/>
      <c r="AF100" s="1475"/>
      <c r="AG100" s="1475"/>
      <c r="AH100" s="1475"/>
      <c r="AI100" s="1475"/>
      <c r="AJ100" s="1475"/>
    </row>
    <row r="101" spans="1:36" s="1479" customFormat="1" x14ac:dyDescent="0.2">
      <c r="A101" s="1478"/>
      <c r="B101" s="600"/>
      <c r="C101" s="180" t="str">
        <f>$C$58</f>
        <v>PGI with proposed SV</v>
      </c>
      <c r="D101" s="180"/>
      <c r="E101" s="180" t="str">
        <f>E98</f>
        <v>$ nominal</v>
      </c>
      <c r="F101" s="627"/>
      <c r="G101" s="698">
        <f>IF(G$42=0,0,SUM($G58:G58))</f>
        <v>202216350.59408051</v>
      </c>
      <c r="H101" s="698">
        <f>IF(H$42=0,0,SUM($G58:H58))</f>
        <v>409488109.95301306</v>
      </c>
      <c r="I101" s="698">
        <f>IF(I$42=0,0,SUM($G58:I58))</f>
        <v>621941663.29591894</v>
      </c>
      <c r="J101" s="698">
        <f>IF(J$42=0,0,SUM($G58:J58))</f>
        <v>839706555.47239745</v>
      </c>
      <c r="K101" s="698">
        <f>IF(K$42=0,0,SUM($G58:K58))</f>
        <v>1062915569.9532878</v>
      </c>
      <c r="L101" s="698">
        <f>IF(L$42=0,0,SUM($G58:L58))</f>
        <v>1291704809.7962005</v>
      </c>
      <c r="M101" s="698">
        <f>IF(M$42=0,0,SUM($G58:M58))</f>
        <v>1526213780.635186</v>
      </c>
      <c r="N101" s="1225">
        <f>SUMPRODUCT(G101:M101,'WK1 - Identification'!$G$62:$M$62)</f>
        <v>202216350.59408051</v>
      </c>
      <c r="O101" s="626"/>
      <c r="P101" s="605"/>
      <c r="Q101" s="625"/>
      <c r="R101" s="180"/>
      <c r="S101" s="1478"/>
      <c r="T101" s="1478"/>
      <c r="U101" s="1475"/>
      <c r="V101" s="1475"/>
      <c r="W101" s="1475"/>
      <c r="X101" s="1475"/>
      <c r="Y101" s="1475"/>
      <c r="Z101" s="1475"/>
      <c r="AA101" s="1475"/>
      <c r="AB101" s="1475"/>
      <c r="AC101" s="1475"/>
      <c r="AD101" s="1475"/>
      <c r="AE101" s="1475"/>
      <c r="AF101" s="1475"/>
      <c r="AG101" s="1475"/>
      <c r="AH101" s="1475"/>
      <c r="AI101" s="1475"/>
      <c r="AJ101" s="1475"/>
    </row>
    <row r="102" spans="1:36" s="1479" customFormat="1" x14ac:dyDescent="0.2">
      <c r="A102" s="1478"/>
      <c r="B102" s="600"/>
      <c r="C102" s="180" t="str">
        <f>$C$68</f>
        <v>PGI if only the rate peg applied</v>
      </c>
      <c r="D102" s="180"/>
      <c r="E102" s="180" t="str">
        <f>E101</f>
        <v>$ nominal</v>
      </c>
      <c r="F102" s="627"/>
      <c r="G102" s="698">
        <f>IF(G$42=0,0,SUM($G68:G68))</f>
        <v>179406324.21388012</v>
      </c>
      <c r="H102" s="698">
        <f>IF(H$42=0,0,SUM($G68:H68))</f>
        <v>363297806.53310728</v>
      </c>
      <c r="I102" s="698">
        <f>IF(I$42=0,0,SUM($G68:I68))</f>
        <v>551786575.91031504</v>
      </c>
      <c r="J102" s="698">
        <f>IF(J$42=0,0,SUM($G68:J68))</f>
        <v>744987564.52195311</v>
      </c>
      <c r="K102" s="698">
        <f>IF(K$42=0,0,SUM($G68:K68))</f>
        <v>943018577.84888208</v>
      </c>
      <c r="L102" s="698">
        <f>IF(L$42=0,0,SUM($G68:L68))</f>
        <v>1146000366.5089843</v>
      </c>
      <c r="M102" s="698">
        <f>IF(M$42=0,0,SUM($G68:M68))</f>
        <v>1354056699.8855891</v>
      </c>
      <c r="N102" s="1225">
        <f>SUMPRODUCT(G102:M102,'WK1 - Identification'!$G$62:$M$62)</f>
        <v>179406324.21388012</v>
      </c>
      <c r="O102" s="626"/>
      <c r="P102" s="605"/>
      <c r="Q102" s="625"/>
      <c r="R102" s="180"/>
      <c r="S102" s="1478"/>
      <c r="T102" s="1478"/>
      <c r="U102" s="1475"/>
      <c r="V102" s="1475"/>
      <c r="W102" s="1475"/>
      <c r="X102" s="1475"/>
      <c r="Y102" s="1475"/>
      <c r="Z102" s="1475"/>
      <c r="AA102" s="1475"/>
      <c r="AB102" s="1475"/>
      <c r="AC102" s="1475"/>
      <c r="AD102" s="1475"/>
      <c r="AE102" s="1475"/>
      <c r="AF102" s="1475"/>
      <c r="AG102" s="1475"/>
      <c r="AH102" s="1475"/>
      <c r="AI102" s="1475"/>
      <c r="AJ102" s="1475"/>
    </row>
    <row r="103" spans="1:36" s="1479" customFormat="1" x14ac:dyDescent="0.2">
      <c r="A103" s="1478"/>
      <c r="B103" s="600"/>
      <c r="C103" s="180" t="str">
        <f>C94</f>
        <v>PGI if expiring SV renewed and only rate peg applied</v>
      </c>
      <c r="D103" s="180"/>
      <c r="E103" s="180" t="str">
        <f>E102</f>
        <v>$ nominal</v>
      </c>
      <c r="F103" s="627"/>
      <c r="G103" s="698">
        <f>IF(G$42=0,0,SUM($G76:G76))</f>
        <v>179406324.21388012</v>
      </c>
      <c r="H103" s="698">
        <f>IF(H$42=0,0,SUM($G76:H76))</f>
        <v>363297806.53310728</v>
      </c>
      <c r="I103" s="698">
        <f>IF(I$42=0,0,SUM($G76:I76))</f>
        <v>551786575.91031504</v>
      </c>
      <c r="J103" s="698">
        <f>IF(J$42=0,0,SUM($G76:J76))</f>
        <v>744987564.52195311</v>
      </c>
      <c r="K103" s="698">
        <f>IF(K$42=0,0,SUM($G76:K76))</f>
        <v>943018577.84888208</v>
      </c>
      <c r="L103" s="698">
        <f>IF(L$42=0,0,SUM($G76:L76))</f>
        <v>1146000366.5089843</v>
      </c>
      <c r="M103" s="698">
        <f>IF(M$42=0,0,SUM($G76:M76))</f>
        <v>1354056699.8855891</v>
      </c>
      <c r="N103" s="1225">
        <f>SUMPRODUCT(G103:M103,'WK1 - Identification'!$G$62:$M$62)</f>
        <v>179406324.21388012</v>
      </c>
      <c r="O103" s="626"/>
      <c r="P103" s="605"/>
      <c r="Q103" s="625"/>
      <c r="R103" s="180"/>
      <c r="S103" s="1478"/>
      <c r="T103" s="1478"/>
      <c r="U103" s="1475"/>
      <c r="V103" s="1475"/>
      <c r="W103" s="1475"/>
      <c r="X103" s="1475"/>
      <c r="Y103" s="1475"/>
      <c r="Z103" s="1475"/>
      <c r="AA103" s="1475"/>
      <c r="AB103" s="1475"/>
      <c r="AC103" s="1475"/>
      <c r="AD103" s="1475"/>
      <c r="AE103" s="1475"/>
      <c r="AF103" s="1475"/>
      <c r="AG103" s="1475"/>
      <c r="AH103" s="1475"/>
      <c r="AI103" s="1475"/>
      <c r="AJ103" s="1475"/>
    </row>
    <row r="104" spans="1:36" s="1479" customFormat="1" x14ac:dyDescent="0.2">
      <c r="A104" s="1478"/>
      <c r="B104" s="600"/>
      <c r="C104" s="180"/>
      <c r="D104" s="180"/>
      <c r="E104" s="180"/>
      <c r="F104" s="627"/>
      <c r="G104" s="1503"/>
      <c r="H104" s="1503"/>
      <c r="I104" s="1503"/>
      <c r="J104" s="1503"/>
      <c r="K104" s="1503"/>
      <c r="L104" s="1503"/>
      <c r="M104" s="1503"/>
      <c r="N104" s="1225"/>
      <c r="O104" s="626"/>
      <c r="P104" s="605"/>
      <c r="Q104" s="625"/>
      <c r="R104" s="180"/>
      <c r="S104" s="1478"/>
      <c r="T104" s="1478"/>
      <c r="U104" s="1475"/>
      <c r="V104" s="1475"/>
      <c r="W104" s="1475"/>
      <c r="X104" s="1475"/>
      <c r="Y104" s="1475"/>
      <c r="Z104" s="1475"/>
      <c r="AA104" s="1475"/>
      <c r="AB104" s="1475"/>
      <c r="AC104" s="1475"/>
      <c r="AD104" s="1475"/>
      <c r="AE104" s="1475"/>
      <c r="AF104" s="1475"/>
      <c r="AG104" s="1475"/>
      <c r="AH104" s="1475"/>
      <c r="AI104" s="1475"/>
      <c r="AJ104" s="1475"/>
    </row>
    <row r="105" spans="1:36" s="1479" customFormat="1" x14ac:dyDescent="0.2">
      <c r="A105" s="1478"/>
      <c r="B105" s="600"/>
      <c r="C105" s="607" t="s">
        <v>482</v>
      </c>
      <c r="D105" s="180"/>
      <c r="E105" s="180"/>
      <c r="F105" s="627"/>
      <c r="G105" s="1503"/>
      <c r="H105" s="1503"/>
      <c r="I105" s="1503"/>
      <c r="J105" s="1503"/>
      <c r="K105" s="1503"/>
      <c r="L105" s="1503"/>
      <c r="M105" s="1503"/>
      <c r="N105" s="1225"/>
      <c r="O105" s="180"/>
      <c r="P105" s="605"/>
      <c r="Q105" s="180"/>
      <c r="R105" s="180"/>
      <c r="S105" s="1478"/>
      <c r="T105" s="1478"/>
      <c r="U105" s="1475"/>
      <c r="V105" s="1475"/>
      <c r="W105" s="1475"/>
      <c r="X105" s="1475"/>
      <c r="Y105" s="1475"/>
      <c r="Z105" s="1475"/>
      <c r="AA105" s="1475"/>
      <c r="AB105" s="1475"/>
      <c r="AC105" s="1475"/>
      <c r="AD105" s="1475"/>
      <c r="AE105" s="1475"/>
      <c r="AF105" s="1475"/>
      <c r="AG105" s="1475"/>
      <c r="AH105" s="1475"/>
      <c r="AI105" s="1475"/>
      <c r="AJ105" s="1475"/>
    </row>
    <row r="106" spans="1:36" s="1479" customFormat="1" x14ac:dyDescent="0.2">
      <c r="A106" s="1478"/>
      <c r="B106" s="600"/>
      <c r="C106" s="180" t="str">
        <f>C88</f>
        <v>PGI if only the rate peg applied</v>
      </c>
      <c r="D106" s="180"/>
      <c r="E106" s="180" t="str">
        <f>$E$45</f>
        <v>$ nominal</v>
      </c>
      <c r="F106" s="627"/>
      <c r="G106" s="698">
        <f t="shared" ref="G106:L106" si="50">G$101-G102</f>
        <v>22810026.380200386</v>
      </c>
      <c r="H106" s="698">
        <f t="shared" si="50"/>
        <v>46190303.419905782</v>
      </c>
      <c r="I106" s="698">
        <f t="shared" si="50"/>
        <v>70155087.385603905</v>
      </c>
      <c r="J106" s="698">
        <f t="shared" si="50"/>
        <v>94718990.950444341</v>
      </c>
      <c r="K106" s="698">
        <f t="shared" si="50"/>
        <v>119896992.10440576</v>
      </c>
      <c r="L106" s="698">
        <f t="shared" si="50"/>
        <v>145704443.28721619</v>
      </c>
      <c r="M106" s="698">
        <f t="shared" ref="M106" si="51">M$101-M102</f>
        <v>172157080.74959683</v>
      </c>
      <c r="N106" s="1225">
        <f>SUMPRODUCT(G106:M106,'WK1 - Identification'!$G$62:$M$62)</f>
        <v>22810026.380200386</v>
      </c>
      <c r="O106" s="1494">
        <f>IF(N102=0,0,N106/N102)</f>
        <v>0.12714170740718875</v>
      </c>
      <c r="P106" s="605"/>
      <c r="Q106" s="628">
        <f>N101-N102-N106</f>
        <v>0</v>
      </c>
      <c r="R106" s="1478"/>
      <c r="S106" s="1478"/>
      <c r="T106" s="1478"/>
      <c r="U106" s="1475"/>
      <c r="V106" s="1475"/>
      <c r="W106" s="1475"/>
      <c r="X106" s="1475"/>
      <c r="Y106" s="1475"/>
      <c r="Z106" s="1475"/>
      <c r="AA106" s="1475"/>
      <c r="AB106" s="1475"/>
      <c r="AC106" s="1475"/>
      <c r="AD106" s="1475"/>
      <c r="AE106" s="1475"/>
      <c r="AF106" s="1475"/>
      <c r="AG106" s="1475"/>
      <c r="AH106" s="1475"/>
      <c r="AI106" s="1475"/>
      <c r="AJ106" s="1475"/>
    </row>
    <row r="107" spans="1:36" s="1479" customFormat="1" x14ac:dyDescent="0.2">
      <c r="A107" s="1478"/>
      <c r="B107" s="600"/>
      <c r="C107" s="180" t="str">
        <f>C89</f>
        <v>PGI if expiring SV renewed and only rate peg applied</v>
      </c>
      <c r="D107" s="180"/>
      <c r="E107" s="180" t="str">
        <f>E106</f>
        <v>$ nominal</v>
      </c>
      <c r="F107" s="627"/>
      <c r="G107" s="698">
        <f t="shared" ref="G107:L107" si="52">G$101-G103</f>
        <v>22810026.380200386</v>
      </c>
      <c r="H107" s="698">
        <f t="shared" si="52"/>
        <v>46190303.419905782</v>
      </c>
      <c r="I107" s="698">
        <f t="shared" si="52"/>
        <v>70155087.385603905</v>
      </c>
      <c r="J107" s="698">
        <f t="shared" si="52"/>
        <v>94718990.950444341</v>
      </c>
      <c r="K107" s="698">
        <f t="shared" si="52"/>
        <v>119896992.10440576</v>
      </c>
      <c r="L107" s="698">
        <f t="shared" si="52"/>
        <v>145704443.28721619</v>
      </c>
      <c r="M107" s="698">
        <f t="shared" ref="M107" si="53">M$101-M103</f>
        <v>172157080.74959683</v>
      </c>
      <c r="N107" s="1225">
        <f>SUMPRODUCT(G107:M107,'WK1 - Identification'!$G$62:$M$62)</f>
        <v>22810026.380200386</v>
      </c>
      <c r="O107" s="1494">
        <f>IF(N103=0,0,N107/N103)</f>
        <v>0.12714170740718875</v>
      </c>
      <c r="P107" s="605"/>
      <c r="Q107" s="628">
        <f>N101-N103-N107</f>
        <v>0</v>
      </c>
      <c r="R107" s="1478"/>
      <c r="S107" s="1478"/>
      <c r="T107" s="1478"/>
      <c r="U107" s="1475"/>
      <c r="V107" s="1475"/>
      <c r="W107" s="1475"/>
      <c r="X107" s="1475"/>
      <c r="Y107" s="1475"/>
      <c r="Z107" s="1475"/>
      <c r="AA107" s="1475"/>
      <c r="AB107" s="1475"/>
      <c r="AC107" s="1475"/>
      <c r="AD107" s="1475"/>
      <c r="AE107" s="1475"/>
      <c r="AF107" s="1475"/>
      <c r="AG107" s="1475"/>
      <c r="AH107" s="1475"/>
      <c r="AI107" s="1475"/>
      <c r="AJ107" s="1475"/>
    </row>
    <row r="108" spans="1:36" s="1479" customFormat="1" ht="7.5" customHeight="1" thickBot="1" x14ac:dyDescent="0.25">
      <c r="A108" s="1478"/>
      <c r="B108" s="615"/>
      <c r="C108" s="616"/>
      <c r="D108" s="617"/>
      <c r="E108" s="617"/>
      <c r="F108" s="617"/>
      <c r="G108" s="618"/>
      <c r="H108" s="617"/>
      <c r="I108" s="617"/>
      <c r="J108" s="617"/>
      <c r="K108" s="617"/>
      <c r="L108" s="617"/>
      <c r="M108" s="617"/>
      <c r="N108" s="1226"/>
      <c r="O108" s="617"/>
      <c r="P108" s="619"/>
      <c r="Q108" s="180"/>
      <c r="R108" s="180"/>
      <c r="S108" s="1478"/>
      <c r="T108" s="1478"/>
      <c r="U108" s="1475"/>
      <c r="V108" s="1475"/>
      <c r="W108" s="1475"/>
      <c r="X108" s="1475"/>
      <c r="Y108" s="1475"/>
      <c r="Z108" s="1475"/>
      <c r="AA108" s="1475"/>
      <c r="AB108" s="1475"/>
      <c r="AC108" s="1475"/>
      <c r="AD108" s="1475"/>
      <c r="AE108" s="1475"/>
      <c r="AF108" s="1475"/>
      <c r="AG108" s="1475"/>
      <c r="AH108" s="1475"/>
      <c r="AI108" s="1475"/>
      <c r="AJ108" s="1475"/>
    </row>
    <row r="109" spans="1:36" x14ac:dyDescent="0.2">
      <c r="A109" s="1469"/>
      <c r="B109" s="1469"/>
      <c r="C109" s="1469"/>
      <c r="D109" s="1469"/>
      <c r="E109" s="1469"/>
      <c r="F109" s="1469"/>
      <c r="G109" s="1469"/>
      <c r="H109" s="1469"/>
      <c r="I109" s="1469"/>
      <c r="J109" s="1469"/>
      <c r="K109" s="1469"/>
      <c r="L109" s="1469"/>
      <c r="M109" s="1469"/>
      <c r="N109" s="1469"/>
      <c r="O109" s="1469"/>
      <c r="P109" s="1358"/>
      <c r="Q109" s="1358"/>
      <c r="R109" s="1358"/>
      <c r="S109" s="1469"/>
      <c r="T109" s="1469"/>
      <c r="U109" s="1469"/>
      <c r="V109" s="1469"/>
      <c r="W109" s="1469"/>
      <c r="X109" s="1469"/>
      <c r="Y109" s="1469"/>
      <c r="Z109" s="1469"/>
      <c r="AA109" s="1469"/>
      <c r="AB109" s="1469"/>
      <c r="AC109" s="1469"/>
      <c r="AD109" s="1469"/>
      <c r="AE109" s="1469"/>
      <c r="AF109" s="1469"/>
      <c r="AG109" s="1469"/>
      <c r="AH109" s="1469"/>
      <c r="AI109" s="1469"/>
      <c r="AJ109" s="1469"/>
    </row>
    <row r="110" spans="1:36" x14ac:dyDescent="0.2">
      <c r="A110" s="1469"/>
      <c r="B110" s="1469"/>
      <c r="C110" s="1469"/>
      <c r="D110" s="1469"/>
      <c r="E110" s="1469"/>
      <c r="F110" s="1469"/>
      <c r="G110" s="1469"/>
      <c r="H110" s="1469"/>
      <c r="I110" s="1469"/>
      <c r="J110" s="1469"/>
      <c r="K110" s="1469"/>
      <c r="L110" s="1469"/>
      <c r="M110" s="1469"/>
      <c r="N110" s="1469"/>
      <c r="O110" s="1469"/>
      <c r="P110" s="1358"/>
      <c r="Q110" s="1469"/>
      <c r="R110" s="1469"/>
      <c r="S110" s="1469"/>
      <c r="T110" s="1469"/>
      <c r="U110" s="1469"/>
      <c r="V110" s="1469"/>
      <c r="W110" s="1469"/>
      <c r="X110" s="1469"/>
      <c r="Y110" s="1469"/>
      <c r="Z110" s="1469"/>
      <c r="AA110" s="1469"/>
      <c r="AB110" s="1469"/>
      <c r="AC110" s="1469"/>
      <c r="AD110" s="1469"/>
      <c r="AE110" s="1469"/>
      <c r="AF110" s="1469"/>
      <c r="AG110" s="1469"/>
      <c r="AH110" s="1469"/>
      <c r="AI110" s="1469"/>
      <c r="AJ110" s="1469"/>
    </row>
    <row r="111" spans="1:36" x14ac:dyDescent="0.2">
      <c r="A111" s="1469"/>
      <c r="B111" s="1469"/>
      <c r="C111" s="1469"/>
      <c r="D111" s="1469"/>
      <c r="E111" s="1469"/>
      <c r="F111" s="1469"/>
      <c r="G111" s="1469"/>
      <c r="H111" s="1469"/>
      <c r="I111" s="1469"/>
      <c r="J111" s="1469"/>
      <c r="K111" s="1469"/>
      <c r="L111" s="1469"/>
      <c r="M111" s="1469"/>
      <c r="N111" s="1469"/>
      <c r="O111" s="1469"/>
      <c r="P111" s="1358"/>
      <c r="Q111" s="1469"/>
      <c r="R111" s="1469"/>
      <c r="S111" s="1469"/>
      <c r="T111" s="1469"/>
      <c r="U111" s="1469"/>
      <c r="V111" s="1469"/>
      <c r="W111" s="1469"/>
      <c r="X111" s="1469"/>
      <c r="Y111" s="1469"/>
      <c r="Z111" s="1469"/>
      <c r="AA111" s="1469"/>
      <c r="AB111" s="1469"/>
      <c r="AC111" s="1469"/>
      <c r="AD111" s="1469"/>
      <c r="AE111" s="1469"/>
      <c r="AF111" s="1469"/>
      <c r="AG111" s="1469"/>
      <c r="AH111" s="1469"/>
      <c r="AI111" s="1469"/>
      <c r="AJ111" s="1469"/>
    </row>
    <row r="112" spans="1:36" x14ac:dyDescent="0.2">
      <c r="A112" s="1469"/>
      <c r="B112" s="1469"/>
      <c r="C112" s="1469"/>
      <c r="D112" s="1469"/>
      <c r="E112" s="1469"/>
      <c r="F112" s="1469"/>
      <c r="G112" s="1469"/>
      <c r="H112" s="1469"/>
      <c r="I112" s="1469"/>
      <c r="J112" s="1469"/>
      <c r="K112" s="1469"/>
      <c r="L112" s="1469"/>
      <c r="M112" s="1469"/>
      <c r="N112" s="1469"/>
      <c r="O112" s="1469"/>
      <c r="P112" s="1358"/>
      <c r="Q112" s="1469"/>
      <c r="R112" s="1469"/>
      <c r="S112" s="1469"/>
      <c r="T112" s="1469"/>
      <c r="U112" s="1469"/>
      <c r="V112" s="1469"/>
      <c r="W112" s="1469"/>
      <c r="X112" s="1469"/>
      <c r="Y112" s="1469"/>
      <c r="Z112" s="1469"/>
      <c r="AA112" s="1469"/>
      <c r="AB112" s="1469"/>
      <c r="AC112" s="1469"/>
      <c r="AD112" s="1469"/>
      <c r="AE112" s="1469"/>
      <c r="AF112" s="1469"/>
      <c r="AG112" s="1469"/>
      <c r="AH112" s="1469"/>
      <c r="AI112" s="1469"/>
      <c r="AJ112" s="1469"/>
    </row>
    <row r="113" spans="1:36" x14ac:dyDescent="0.2">
      <c r="A113" s="1469"/>
      <c r="B113" s="1469"/>
      <c r="C113" s="1469"/>
      <c r="D113" s="1469"/>
      <c r="E113" s="1469"/>
      <c r="F113" s="1469"/>
      <c r="G113" s="1469"/>
      <c r="H113" s="1469"/>
      <c r="I113" s="1469"/>
      <c r="J113" s="1469"/>
      <c r="K113" s="1469"/>
      <c r="L113" s="1469"/>
      <c r="M113" s="1469"/>
      <c r="N113" s="1469"/>
      <c r="O113" s="1469"/>
      <c r="P113" s="1358"/>
      <c r="Q113" s="1469"/>
      <c r="R113" s="1469"/>
      <c r="S113" s="1469"/>
      <c r="T113" s="1469"/>
      <c r="U113" s="1469"/>
      <c r="V113" s="1469"/>
      <c r="W113" s="1469"/>
      <c r="X113" s="1469"/>
      <c r="Y113" s="1469"/>
      <c r="Z113" s="1469"/>
      <c r="AA113" s="1469"/>
      <c r="AB113" s="1469"/>
      <c r="AC113" s="1469"/>
      <c r="AD113" s="1469"/>
      <c r="AE113" s="1469"/>
      <c r="AF113" s="1469"/>
      <c r="AG113" s="1469"/>
      <c r="AH113" s="1469"/>
      <c r="AI113" s="1469"/>
      <c r="AJ113" s="1469"/>
    </row>
    <row r="114" spans="1:36" x14ac:dyDescent="0.2">
      <c r="A114" s="1469"/>
      <c r="B114" s="1469"/>
      <c r="C114" s="1469"/>
      <c r="D114" s="1469"/>
      <c r="E114" s="1469"/>
      <c r="F114" s="1469"/>
      <c r="G114" s="1469"/>
      <c r="H114" s="1469"/>
      <c r="I114" s="1469"/>
      <c r="J114" s="1469"/>
      <c r="K114" s="1469"/>
      <c r="L114" s="1469"/>
      <c r="M114" s="1469"/>
      <c r="N114" s="1469"/>
      <c r="O114" s="1469"/>
      <c r="P114" s="1358"/>
      <c r="Q114" s="1469"/>
      <c r="R114" s="1469"/>
      <c r="S114" s="1469"/>
      <c r="T114" s="1469"/>
      <c r="U114" s="1469"/>
      <c r="V114" s="1469"/>
      <c r="W114" s="1469"/>
      <c r="X114" s="1469"/>
      <c r="Y114" s="1469"/>
      <c r="Z114" s="1469"/>
      <c r="AA114" s="1469"/>
      <c r="AB114" s="1469"/>
      <c r="AC114" s="1469"/>
      <c r="AD114" s="1469"/>
      <c r="AE114" s="1469"/>
      <c r="AF114" s="1469"/>
      <c r="AG114" s="1469"/>
      <c r="AH114" s="1469"/>
      <c r="AI114" s="1469"/>
      <c r="AJ114" s="1469"/>
    </row>
    <row r="115" spans="1:36" x14ac:dyDescent="0.2">
      <c r="A115" s="1469"/>
      <c r="B115" s="1469"/>
      <c r="C115" s="1469"/>
      <c r="D115" s="1469"/>
      <c r="E115" s="1469"/>
      <c r="F115" s="1469"/>
      <c r="G115" s="1469"/>
      <c r="H115" s="1469"/>
      <c r="I115" s="1469"/>
      <c r="J115" s="1469"/>
      <c r="K115" s="1469"/>
      <c r="L115" s="1469"/>
      <c r="M115" s="1469"/>
      <c r="N115" s="1469"/>
      <c r="O115" s="1469"/>
      <c r="P115" s="1358"/>
      <c r="Q115" s="1469"/>
      <c r="R115" s="1469"/>
      <c r="S115" s="1469"/>
      <c r="T115" s="1469"/>
      <c r="U115" s="1469"/>
      <c r="V115" s="1469"/>
      <c r="W115" s="1469"/>
      <c r="X115" s="1469"/>
      <c r="Y115" s="1469"/>
      <c r="Z115" s="1469"/>
      <c r="AA115" s="1469"/>
      <c r="AB115" s="1469"/>
      <c r="AC115" s="1469"/>
      <c r="AD115" s="1469"/>
      <c r="AE115" s="1469"/>
      <c r="AF115" s="1469"/>
      <c r="AG115" s="1469"/>
      <c r="AH115" s="1469"/>
      <c r="AI115" s="1469"/>
      <c r="AJ115" s="1469"/>
    </row>
    <row r="116" spans="1:36" x14ac:dyDescent="0.2">
      <c r="A116" s="1469"/>
      <c r="B116" s="1469"/>
      <c r="C116" s="1469"/>
      <c r="D116" s="1469"/>
      <c r="E116" s="1469"/>
      <c r="F116" s="1469"/>
      <c r="G116" s="1469"/>
      <c r="H116" s="1469"/>
      <c r="I116" s="1469"/>
      <c r="J116" s="1469"/>
      <c r="K116" s="1469"/>
      <c r="L116" s="1469"/>
      <c r="M116" s="1469"/>
      <c r="N116" s="1469"/>
      <c r="O116" s="1469"/>
      <c r="P116" s="1358"/>
      <c r="Q116" s="1469"/>
      <c r="R116" s="1469"/>
      <c r="S116" s="1469"/>
      <c r="T116" s="1469"/>
      <c r="U116" s="1469"/>
      <c r="V116" s="1469"/>
      <c r="W116" s="1469"/>
      <c r="X116" s="1469"/>
      <c r="Y116" s="1469"/>
      <c r="Z116" s="1469"/>
      <c r="AA116" s="1469"/>
      <c r="AB116" s="1469"/>
      <c r="AC116" s="1469"/>
      <c r="AD116" s="1469"/>
      <c r="AE116" s="1469"/>
      <c r="AF116" s="1469"/>
      <c r="AG116" s="1469"/>
      <c r="AH116" s="1469"/>
      <c r="AI116" s="1469"/>
      <c r="AJ116" s="1469"/>
    </row>
    <row r="117" spans="1:36" x14ac:dyDescent="0.2">
      <c r="A117" s="1469"/>
      <c r="B117" s="1469"/>
      <c r="C117" s="1469"/>
      <c r="D117" s="1469"/>
      <c r="E117" s="1469"/>
      <c r="F117" s="1469"/>
      <c r="G117" s="1469"/>
      <c r="H117" s="1469"/>
      <c r="I117" s="1469"/>
      <c r="J117" s="1469"/>
      <c r="K117" s="1469"/>
      <c r="L117" s="1469"/>
      <c r="M117" s="1469"/>
      <c r="N117" s="1469"/>
      <c r="O117" s="1469"/>
      <c r="P117" s="1358"/>
      <c r="Q117" s="1469"/>
      <c r="R117" s="1469"/>
      <c r="S117" s="1469"/>
      <c r="T117" s="1469"/>
      <c r="U117" s="1469"/>
      <c r="V117" s="1469"/>
      <c r="W117" s="1469"/>
      <c r="X117" s="1469"/>
      <c r="Y117" s="1469"/>
      <c r="Z117" s="1469"/>
      <c r="AA117" s="1469"/>
      <c r="AB117" s="1469"/>
      <c r="AC117" s="1469"/>
      <c r="AD117" s="1469"/>
      <c r="AE117" s="1469"/>
      <c r="AF117" s="1469"/>
      <c r="AG117" s="1469"/>
      <c r="AH117" s="1469"/>
      <c r="AI117" s="1469"/>
      <c r="AJ117" s="1469"/>
    </row>
    <row r="118" spans="1:36" x14ac:dyDescent="0.2">
      <c r="A118" s="1469"/>
      <c r="B118" s="1469"/>
      <c r="C118" s="1469"/>
      <c r="D118" s="1469"/>
      <c r="E118" s="1469"/>
      <c r="F118" s="1469"/>
      <c r="G118" s="1469"/>
      <c r="H118" s="1469"/>
      <c r="I118" s="1469"/>
      <c r="J118" s="1469"/>
      <c r="K118" s="1469"/>
      <c r="L118" s="1469"/>
      <c r="M118" s="1469"/>
      <c r="N118" s="1469"/>
      <c r="O118" s="1469"/>
      <c r="P118" s="1358"/>
      <c r="Q118" s="1469"/>
      <c r="R118" s="1469"/>
      <c r="S118" s="1469"/>
      <c r="T118" s="1469"/>
      <c r="U118" s="1469"/>
      <c r="V118" s="1469"/>
      <c r="W118" s="1469"/>
      <c r="X118" s="1469"/>
      <c r="Y118" s="1469"/>
      <c r="Z118" s="1469"/>
      <c r="AA118" s="1469"/>
      <c r="AB118" s="1469"/>
      <c r="AC118" s="1469"/>
      <c r="AD118" s="1469"/>
      <c r="AE118" s="1469"/>
      <c r="AF118" s="1469"/>
      <c r="AG118" s="1469"/>
      <c r="AH118" s="1469"/>
      <c r="AI118" s="1469"/>
      <c r="AJ118" s="1469"/>
    </row>
    <row r="119" spans="1:36" x14ac:dyDescent="0.2">
      <c r="A119" s="1469"/>
      <c r="B119" s="1469"/>
      <c r="C119" s="1469"/>
      <c r="D119" s="1469"/>
      <c r="E119" s="1469"/>
      <c r="F119" s="1469"/>
      <c r="G119" s="1469"/>
      <c r="H119" s="1469"/>
      <c r="I119" s="1469"/>
      <c r="J119" s="1469"/>
      <c r="K119" s="1469"/>
      <c r="L119" s="1469"/>
      <c r="M119" s="1469"/>
      <c r="N119" s="1469"/>
      <c r="O119" s="1469"/>
      <c r="P119" s="1358"/>
      <c r="Q119" s="1469"/>
      <c r="R119" s="1469"/>
      <c r="S119" s="1469"/>
      <c r="T119" s="1469"/>
      <c r="U119" s="1469"/>
      <c r="V119" s="1469"/>
      <c r="W119" s="1469"/>
      <c r="X119" s="1469"/>
      <c r="Y119" s="1469"/>
      <c r="Z119" s="1469"/>
      <c r="AA119" s="1469"/>
      <c r="AB119" s="1469"/>
      <c r="AC119" s="1469"/>
      <c r="AD119" s="1469"/>
      <c r="AE119" s="1469"/>
      <c r="AF119" s="1469"/>
      <c r="AG119" s="1469"/>
      <c r="AH119" s="1469"/>
      <c r="AI119" s="1469"/>
      <c r="AJ119" s="1469"/>
    </row>
    <row r="120" spans="1:36" x14ac:dyDescent="0.2">
      <c r="A120" s="1469"/>
      <c r="B120" s="1469"/>
      <c r="C120" s="1469"/>
      <c r="D120" s="1469"/>
      <c r="E120" s="1469"/>
      <c r="F120" s="1469"/>
      <c r="G120" s="1469"/>
      <c r="H120" s="1469"/>
      <c r="I120" s="1469"/>
      <c r="J120" s="1469"/>
      <c r="K120" s="1469"/>
      <c r="L120" s="1469"/>
      <c r="M120" s="1469"/>
      <c r="N120" s="1469"/>
      <c r="O120" s="1469"/>
      <c r="P120" s="1358"/>
      <c r="Q120" s="1469"/>
      <c r="R120" s="1469"/>
      <c r="S120" s="1469"/>
      <c r="T120" s="1469"/>
      <c r="U120" s="1469"/>
      <c r="V120" s="1469"/>
      <c r="W120" s="1469"/>
      <c r="X120" s="1469"/>
      <c r="Y120" s="1469"/>
      <c r="Z120" s="1469"/>
      <c r="AA120" s="1469"/>
      <c r="AB120" s="1469"/>
      <c r="AC120" s="1469"/>
      <c r="AD120" s="1469"/>
      <c r="AE120" s="1469"/>
      <c r="AF120" s="1469"/>
      <c r="AG120" s="1469"/>
      <c r="AH120" s="1469"/>
      <c r="AI120" s="1469"/>
      <c r="AJ120" s="1469"/>
    </row>
    <row r="121" spans="1:36" x14ac:dyDescent="0.2">
      <c r="A121" s="1469"/>
      <c r="B121" s="1469"/>
      <c r="C121" s="1469"/>
      <c r="D121" s="1469"/>
      <c r="E121" s="1469"/>
      <c r="F121" s="1469"/>
      <c r="G121" s="1469"/>
      <c r="H121" s="1469"/>
      <c r="I121" s="1469"/>
      <c r="J121" s="1469"/>
      <c r="K121" s="1469"/>
      <c r="L121" s="1469"/>
      <c r="M121" s="1469"/>
      <c r="N121" s="1469"/>
      <c r="O121" s="1469"/>
      <c r="P121" s="1358"/>
      <c r="Q121" s="1469"/>
      <c r="R121" s="1469"/>
      <c r="S121" s="1469"/>
      <c r="T121" s="1469"/>
      <c r="U121" s="1469"/>
      <c r="V121" s="1469"/>
      <c r="W121" s="1469"/>
      <c r="X121" s="1469"/>
      <c r="Y121" s="1469"/>
      <c r="Z121" s="1469"/>
      <c r="AA121" s="1469"/>
      <c r="AB121" s="1469"/>
      <c r="AC121" s="1469"/>
      <c r="AD121" s="1469"/>
      <c r="AE121" s="1469"/>
      <c r="AF121" s="1469"/>
      <c r="AG121" s="1469"/>
      <c r="AH121" s="1469"/>
      <c r="AI121" s="1469"/>
      <c r="AJ121" s="1469"/>
    </row>
    <row r="122" spans="1:36" x14ac:dyDescent="0.2">
      <c r="A122" s="1469"/>
      <c r="B122" s="1469"/>
      <c r="C122" s="1469"/>
      <c r="D122" s="1469"/>
      <c r="E122" s="1469"/>
      <c r="F122" s="1469"/>
      <c r="G122" s="1469"/>
      <c r="H122" s="1469"/>
      <c r="I122" s="1469"/>
      <c r="J122" s="1469"/>
      <c r="K122" s="1469"/>
      <c r="L122" s="1469"/>
      <c r="M122" s="1469"/>
      <c r="N122" s="1469"/>
      <c r="O122" s="1469"/>
      <c r="P122" s="1358"/>
      <c r="Q122" s="1469"/>
      <c r="R122" s="1469"/>
      <c r="S122" s="1469"/>
      <c r="T122" s="1469"/>
      <c r="U122" s="1469"/>
      <c r="V122" s="1469"/>
      <c r="W122" s="1469"/>
      <c r="X122" s="1469"/>
      <c r="Y122" s="1469"/>
      <c r="Z122" s="1469"/>
      <c r="AA122" s="1469"/>
      <c r="AB122" s="1469"/>
      <c r="AC122" s="1469"/>
      <c r="AD122" s="1469"/>
      <c r="AE122" s="1469"/>
      <c r="AF122" s="1469"/>
      <c r="AG122" s="1469"/>
      <c r="AH122" s="1469"/>
      <c r="AI122" s="1469"/>
      <c r="AJ122" s="1469"/>
    </row>
    <row r="123" spans="1:36" x14ac:dyDescent="0.2">
      <c r="A123" s="1469"/>
      <c r="B123" s="1469"/>
      <c r="C123" s="1469"/>
      <c r="D123" s="1469"/>
      <c r="E123" s="1469"/>
      <c r="F123" s="1469"/>
      <c r="G123" s="1469"/>
      <c r="H123" s="1469"/>
      <c r="I123" s="1469"/>
      <c r="J123" s="1469"/>
      <c r="K123" s="1469"/>
      <c r="L123" s="1469"/>
      <c r="M123" s="1469"/>
      <c r="N123" s="1469"/>
      <c r="O123" s="1469"/>
      <c r="P123" s="1358"/>
      <c r="Q123" s="1469"/>
      <c r="R123" s="1469"/>
      <c r="S123" s="1469"/>
      <c r="T123" s="1469"/>
      <c r="U123" s="1469"/>
      <c r="V123" s="1469"/>
      <c r="W123" s="1469"/>
      <c r="X123" s="1469"/>
      <c r="Y123" s="1469"/>
      <c r="Z123" s="1469"/>
      <c r="AA123" s="1469"/>
      <c r="AB123" s="1469"/>
      <c r="AC123" s="1469"/>
      <c r="AD123" s="1469"/>
      <c r="AE123" s="1469"/>
      <c r="AF123" s="1469"/>
      <c r="AG123" s="1469"/>
      <c r="AH123" s="1469"/>
      <c r="AI123" s="1469"/>
      <c r="AJ123" s="1469"/>
    </row>
    <row r="124" spans="1:36" x14ac:dyDescent="0.2">
      <c r="A124" s="1469"/>
      <c r="B124" s="1469"/>
      <c r="C124" s="1469"/>
      <c r="D124" s="1469"/>
      <c r="E124" s="1469"/>
      <c r="F124" s="1469"/>
      <c r="G124" s="1469"/>
      <c r="H124" s="1469"/>
      <c r="I124" s="1469"/>
      <c r="J124" s="1469"/>
      <c r="K124" s="1469"/>
      <c r="L124" s="1469"/>
      <c r="M124" s="1469"/>
      <c r="N124" s="1469"/>
      <c r="O124" s="1469"/>
      <c r="P124" s="1358"/>
      <c r="Q124" s="1469"/>
      <c r="R124" s="1469"/>
      <c r="S124" s="1469"/>
      <c r="T124" s="1469"/>
      <c r="U124" s="1469"/>
      <c r="V124" s="1469"/>
      <c r="W124" s="1469"/>
      <c r="X124" s="1469"/>
      <c r="Y124" s="1469"/>
      <c r="Z124" s="1469"/>
      <c r="AA124" s="1469"/>
      <c r="AB124" s="1469"/>
      <c r="AC124" s="1469"/>
      <c r="AD124" s="1469"/>
      <c r="AE124" s="1469"/>
      <c r="AF124" s="1469"/>
      <c r="AG124" s="1469"/>
      <c r="AH124" s="1469"/>
      <c r="AI124" s="1469"/>
      <c r="AJ124" s="1469"/>
    </row>
    <row r="125" spans="1:36" x14ac:dyDescent="0.2">
      <c r="A125" s="1469"/>
      <c r="B125" s="1469"/>
      <c r="C125" s="1469"/>
      <c r="D125" s="1469"/>
      <c r="E125" s="1469"/>
      <c r="F125" s="1469"/>
      <c r="G125" s="1469"/>
      <c r="H125" s="1469"/>
      <c r="I125" s="1469"/>
      <c r="J125" s="1469"/>
      <c r="K125" s="1469"/>
      <c r="L125" s="1469"/>
      <c r="M125" s="1469"/>
      <c r="N125" s="1469"/>
      <c r="O125" s="1469"/>
      <c r="P125" s="1358"/>
      <c r="Q125" s="1469"/>
      <c r="R125" s="1469"/>
      <c r="S125" s="1469"/>
      <c r="T125" s="1469"/>
      <c r="U125" s="1469"/>
      <c r="V125" s="1469"/>
      <c r="W125" s="1469"/>
      <c r="X125" s="1469"/>
      <c r="Y125" s="1469"/>
      <c r="Z125" s="1469"/>
      <c r="AA125" s="1469"/>
      <c r="AB125" s="1469"/>
      <c r="AC125" s="1469"/>
      <c r="AD125" s="1469"/>
      <c r="AE125" s="1469"/>
      <c r="AF125" s="1469"/>
      <c r="AG125" s="1469"/>
      <c r="AH125" s="1469"/>
      <c r="AI125" s="1469"/>
      <c r="AJ125" s="1469"/>
    </row>
    <row r="126" spans="1:36" x14ac:dyDescent="0.2">
      <c r="A126" s="1469"/>
      <c r="B126" s="1469"/>
      <c r="C126" s="1469"/>
      <c r="D126" s="1469"/>
      <c r="E126" s="1469"/>
      <c r="F126" s="1469"/>
      <c r="G126" s="1469"/>
      <c r="H126" s="1469"/>
      <c r="I126" s="1469"/>
      <c r="J126" s="1469"/>
      <c r="K126" s="1469"/>
      <c r="L126" s="1469"/>
      <c r="M126" s="1469"/>
      <c r="N126" s="1469"/>
      <c r="O126" s="1469"/>
      <c r="P126" s="1358"/>
      <c r="Q126" s="1469"/>
      <c r="R126" s="1469"/>
      <c r="S126" s="1469"/>
      <c r="T126" s="1469"/>
      <c r="U126" s="1469"/>
      <c r="V126" s="1469"/>
      <c r="W126" s="1469"/>
      <c r="X126" s="1469"/>
      <c r="Y126" s="1469"/>
      <c r="Z126" s="1469"/>
      <c r="AA126" s="1469"/>
      <c r="AB126" s="1469"/>
      <c r="AC126" s="1469"/>
      <c r="AD126" s="1469"/>
      <c r="AE126" s="1469"/>
      <c r="AF126" s="1469"/>
      <c r="AG126" s="1469"/>
      <c r="AH126" s="1469"/>
      <c r="AI126" s="1469"/>
      <c r="AJ126" s="1469"/>
    </row>
    <row r="127" spans="1:36" x14ac:dyDescent="0.2">
      <c r="A127" s="1469"/>
      <c r="B127" s="1469"/>
      <c r="C127" s="1469"/>
      <c r="D127" s="1469"/>
      <c r="E127" s="1469"/>
      <c r="F127" s="1469"/>
      <c r="G127" s="1469"/>
      <c r="H127" s="1469"/>
      <c r="I127" s="1469"/>
      <c r="J127" s="1469"/>
      <c r="K127" s="1469"/>
      <c r="L127" s="1469"/>
      <c r="M127" s="1469"/>
      <c r="N127" s="1469"/>
      <c r="O127" s="1469"/>
      <c r="P127" s="1358"/>
      <c r="Q127" s="1469"/>
      <c r="R127" s="1469"/>
      <c r="S127" s="1469"/>
      <c r="T127" s="1469"/>
      <c r="U127" s="1469"/>
      <c r="V127" s="1469"/>
      <c r="W127" s="1469"/>
      <c r="X127" s="1469"/>
      <c r="Y127" s="1469"/>
      <c r="Z127" s="1469"/>
      <c r="AA127" s="1469"/>
      <c r="AB127" s="1469"/>
      <c r="AC127" s="1469"/>
      <c r="AD127" s="1469"/>
      <c r="AE127" s="1469"/>
      <c r="AF127" s="1469"/>
      <c r="AG127" s="1469"/>
      <c r="AH127" s="1469"/>
      <c r="AI127" s="1469"/>
      <c r="AJ127" s="1469"/>
    </row>
    <row r="128" spans="1:36" x14ac:dyDescent="0.2">
      <c r="A128" s="1469"/>
      <c r="B128" s="1469"/>
      <c r="C128" s="1469"/>
      <c r="D128" s="1469"/>
      <c r="E128" s="1469"/>
      <c r="F128" s="1469"/>
      <c r="G128" s="1469"/>
      <c r="H128" s="1469"/>
      <c r="I128" s="1469"/>
      <c r="J128" s="1469"/>
      <c r="K128" s="1469"/>
      <c r="L128" s="1469"/>
      <c r="M128" s="1469"/>
      <c r="N128" s="1469"/>
      <c r="O128" s="1469"/>
      <c r="P128" s="1358"/>
      <c r="Q128" s="1469"/>
      <c r="R128" s="1469"/>
      <c r="S128" s="1469"/>
      <c r="T128" s="1469"/>
      <c r="U128" s="1469"/>
      <c r="V128" s="1469"/>
      <c r="W128" s="1469"/>
      <c r="X128" s="1469"/>
      <c r="Y128" s="1469"/>
      <c r="Z128" s="1469"/>
      <c r="AA128" s="1469"/>
      <c r="AB128" s="1469"/>
      <c r="AC128" s="1469"/>
      <c r="AD128" s="1469"/>
      <c r="AE128" s="1469"/>
      <c r="AF128" s="1469"/>
      <c r="AG128" s="1469"/>
      <c r="AH128" s="1469"/>
      <c r="AI128" s="1469"/>
      <c r="AJ128" s="1469"/>
    </row>
    <row r="129" spans="1:36" x14ac:dyDescent="0.2">
      <c r="A129" s="1469"/>
      <c r="B129" s="1469"/>
      <c r="C129" s="1469"/>
      <c r="D129" s="1469"/>
      <c r="E129" s="1469"/>
      <c r="F129" s="1469"/>
      <c r="G129" s="1469"/>
      <c r="H129" s="1469"/>
      <c r="I129" s="1469"/>
      <c r="J129" s="1469"/>
      <c r="K129" s="1469"/>
      <c r="L129" s="1469"/>
      <c r="M129" s="1469"/>
      <c r="N129" s="1469"/>
      <c r="O129" s="1469"/>
      <c r="P129" s="1358"/>
      <c r="Q129" s="1469"/>
      <c r="R129" s="1469"/>
      <c r="S129" s="1469"/>
      <c r="T129" s="1469"/>
      <c r="U129" s="1469"/>
      <c r="V129" s="1469"/>
      <c r="W129" s="1469"/>
      <c r="X129" s="1469"/>
      <c r="Y129" s="1469"/>
      <c r="Z129" s="1469"/>
      <c r="AA129" s="1469"/>
      <c r="AB129" s="1469"/>
      <c r="AC129" s="1469"/>
      <c r="AD129" s="1469"/>
      <c r="AE129" s="1469"/>
      <c r="AF129" s="1469"/>
      <c r="AG129" s="1469"/>
      <c r="AH129" s="1469"/>
      <c r="AI129" s="1469"/>
      <c r="AJ129" s="1469"/>
    </row>
    <row r="130" spans="1:36" x14ac:dyDescent="0.2">
      <c r="A130" s="1469"/>
      <c r="B130" s="1469"/>
      <c r="C130" s="1469"/>
      <c r="D130" s="1469"/>
      <c r="E130" s="1469"/>
      <c r="F130" s="1469"/>
      <c r="G130" s="1469"/>
      <c r="H130" s="1469"/>
      <c r="I130" s="1469"/>
      <c r="J130" s="1469"/>
      <c r="K130" s="1469"/>
      <c r="L130" s="1469"/>
      <c r="M130" s="1469"/>
      <c r="N130" s="1469"/>
      <c r="O130" s="1469"/>
      <c r="P130" s="1358"/>
      <c r="Q130" s="1469"/>
      <c r="R130" s="1469"/>
      <c r="S130" s="1469"/>
      <c r="T130" s="1469"/>
      <c r="U130" s="1469"/>
      <c r="V130" s="1469"/>
      <c r="W130" s="1469"/>
      <c r="X130" s="1469"/>
      <c r="Y130" s="1469"/>
      <c r="Z130" s="1469"/>
      <c r="AA130" s="1469"/>
      <c r="AB130" s="1469"/>
      <c r="AC130" s="1469"/>
      <c r="AD130" s="1469"/>
      <c r="AE130" s="1469"/>
      <c r="AF130" s="1469"/>
      <c r="AG130" s="1469"/>
      <c r="AH130" s="1469"/>
      <c r="AI130" s="1469"/>
      <c r="AJ130" s="1469"/>
    </row>
    <row r="131" spans="1:36" x14ac:dyDescent="0.2">
      <c r="A131" s="1469"/>
      <c r="B131" s="1469"/>
      <c r="C131" s="1469"/>
      <c r="D131" s="1469"/>
      <c r="E131" s="1469"/>
      <c r="F131" s="1469"/>
      <c r="G131" s="1469"/>
      <c r="H131" s="1469"/>
      <c r="I131" s="1469"/>
      <c r="J131" s="1469"/>
      <c r="K131" s="1469"/>
      <c r="L131" s="1469"/>
      <c r="M131" s="1469"/>
      <c r="N131" s="1469"/>
      <c r="O131" s="1469"/>
      <c r="P131" s="1358"/>
      <c r="Q131" s="1469"/>
      <c r="R131" s="1469"/>
      <c r="S131" s="1469"/>
      <c r="T131" s="1469"/>
      <c r="U131" s="1469"/>
      <c r="V131" s="1469"/>
      <c r="W131" s="1469"/>
      <c r="X131" s="1469"/>
      <c r="Y131" s="1469"/>
      <c r="Z131" s="1469"/>
      <c r="AA131" s="1469"/>
      <c r="AB131" s="1469"/>
      <c r="AC131" s="1469"/>
      <c r="AD131" s="1469"/>
      <c r="AE131" s="1469"/>
      <c r="AF131" s="1469"/>
      <c r="AG131" s="1469"/>
      <c r="AH131" s="1469"/>
      <c r="AI131" s="1469"/>
      <c r="AJ131" s="1469"/>
    </row>
    <row r="132" spans="1:36" x14ac:dyDescent="0.2">
      <c r="A132" s="1469"/>
      <c r="B132" s="1469"/>
      <c r="C132" s="1469"/>
      <c r="D132" s="1469"/>
      <c r="E132" s="1469"/>
      <c r="F132" s="1469"/>
      <c r="G132" s="1469"/>
      <c r="H132" s="1469"/>
      <c r="I132" s="1469"/>
      <c r="J132" s="1469"/>
      <c r="K132" s="1469"/>
      <c r="L132" s="1469"/>
      <c r="M132" s="1469"/>
      <c r="N132" s="1469"/>
      <c r="O132" s="1469"/>
      <c r="P132" s="1358"/>
      <c r="Q132" s="1469"/>
      <c r="R132" s="1469"/>
      <c r="S132" s="1469"/>
      <c r="T132" s="1469"/>
      <c r="U132" s="1469"/>
      <c r="V132" s="1469"/>
      <c r="W132" s="1469"/>
      <c r="X132" s="1469"/>
      <c r="Y132" s="1469"/>
      <c r="Z132" s="1469"/>
      <c r="AA132" s="1469"/>
      <c r="AB132" s="1469"/>
      <c r="AC132" s="1469"/>
      <c r="AD132" s="1469"/>
      <c r="AE132" s="1469"/>
      <c r="AF132" s="1469"/>
      <c r="AG132" s="1469"/>
      <c r="AH132" s="1469"/>
      <c r="AI132" s="1469"/>
      <c r="AJ132" s="1469"/>
    </row>
    <row r="133" spans="1:36" x14ac:dyDescent="0.2">
      <c r="A133" s="1469"/>
      <c r="B133" s="1469"/>
      <c r="C133" s="1469"/>
      <c r="D133" s="1469"/>
      <c r="E133" s="1469"/>
      <c r="F133" s="1469"/>
      <c r="G133" s="1469"/>
      <c r="H133" s="1469"/>
      <c r="I133" s="1469"/>
      <c r="J133" s="1469"/>
      <c r="K133" s="1469"/>
      <c r="L133" s="1469"/>
      <c r="M133" s="1469"/>
      <c r="N133" s="1469"/>
      <c r="O133" s="1469"/>
      <c r="P133" s="1358"/>
      <c r="Q133" s="1469"/>
      <c r="R133" s="1469"/>
      <c r="S133" s="1469"/>
      <c r="T133" s="1469"/>
      <c r="U133" s="1469"/>
      <c r="V133" s="1469"/>
      <c r="W133" s="1469"/>
      <c r="X133" s="1469"/>
      <c r="Y133" s="1469"/>
      <c r="Z133" s="1469"/>
      <c r="AA133" s="1469"/>
      <c r="AB133" s="1469"/>
      <c r="AC133" s="1469"/>
      <c r="AD133" s="1469"/>
      <c r="AE133" s="1469"/>
      <c r="AF133" s="1469"/>
      <c r="AG133" s="1469"/>
      <c r="AH133" s="1469"/>
      <c r="AI133" s="1469"/>
      <c r="AJ133" s="1469"/>
    </row>
    <row r="134" spans="1:36" x14ac:dyDescent="0.2">
      <c r="A134" s="1469"/>
      <c r="B134" s="1469"/>
      <c r="C134" s="1469"/>
      <c r="D134" s="1469"/>
      <c r="E134" s="1469"/>
      <c r="F134" s="1469"/>
      <c r="G134" s="1469"/>
      <c r="H134" s="1469"/>
      <c r="I134" s="1469"/>
      <c r="J134" s="1469"/>
      <c r="K134" s="1469"/>
      <c r="L134" s="1469"/>
      <c r="M134" s="1469"/>
      <c r="N134" s="1469"/>
      <c r="O134" s="1469"/>
      <c r="P134" s="1358"/>
      <c r="Q134" s="1469"/>
      <c r="R134" s="1469"/>
      <c r="S134" s="1469"/>
      <c r="T134" s="1469"/>
      <c r="U134" s="1469"/>
      <c r="V134" s="1469"/>
      <c r="W134" s="1469"/>
      <c r="X134" s="1469"/>
      <c r="Y134" s="1469"/>
      <c r="Z134" s="1469"/>
      <c r="AA134" s="1469"/>
      <c r="AB134" s="1469"/>
      <c r="AC134" s="1469"/>
      <c r="AD134" s="1469"/>
      <c r="AE134" s="1469"/>
      <c r="AF134" s="1469"/>
      <c r="AG134" s="1469"/>
      <c r="AH134" s="1469"/>
      <c r="AI134" s="1469"/>
      <c r="AJ134" s="1469"/>
    </row>
    <row r="135" spans="1:36" x14ac:dyDescent="0.2">
      <c r="A135" s="1469"/>
      <c r="B135" s="1469"/>
      <c r="C135" s="1469"/>
      <c r="D135" s="1469"/>
      <c r="E135" s="1469"/>
      <c r="F135" s="1469"/>
      <c r="G135" s="1469"/>
      <c r="H135" s="1469"/>
      <c r="I135" s="1469"/>
      <c r="J135" s="1469"/>
      <c r="K135" s="1469"/>
      <c r="L135" s="1469"/>
      <c r="M135" s="1469"/>
      <c r="N135" s="1469"/>
      <c r="O135" s="1469"/>
      <c r="P135" s="1358"/>
      <c r="Q135" s="1469"/>
      <c r="R135" s="1469"/>
      <c r="S135" s="1469"/>
      <c r="T135" s="1469"/>
      <c r="U135" s="1469"/>
      <c r="V135" s="1469"/>
      <c r="W135" s="1469"/>
      <c r="X135" s="1469"/>
      <c r="Y135" s="1469"/>
      <c r="Z135" s="1469"/>
      <c r="AA135" s="1469"/>
      <c r="AB135" s="1469"/>
      <c r="AC135" s="1469"/>
      <c r="AD135" s="1469"/>
      <c r="AE135" s="1469"/>
      <c r="AF135" s="1469"/>
      <c r="AG135" s="1469"/>
      <c r="AH135" s="1469"/>
      <c r="AI135" s="1469"/>
      <c r="AJ135" s="1469"/>
    </row>
    <row r="136" spans="1:36" x14ac:dyDescent="0.2">
      <c r="A136" s="1469"/>
      <c r="B136" s="1469"/>
      <c r="C136" s="1469"/>
      <c r="D136" s="1469"/>
      <c r="E136" s="1469"/>
      <c r="F136" s="1469"/>
      <c r="G136" s="1469"/>
      <c r="H136" s="1469"/>
      <c r="I136" s="1469"/>
      <c r="J136" s="1469"/>
      <c r="K136" s="1469"/>
      <c r="L136" s="1469"/>
      <c r="M136" s="1469"/>
      <c r="N136" s="1469"/>
      <c r="O136" s="1469"/>
      <c r="P136" s="1358"/>
      <c r="Q136" s="1469"/>
      <c r="R136" s="1469"/>
      <c r="S136" s="1469"/>
      <c r="T136" s="1469"/>
      <c r="U136" s="1469"/>
      <c r="V136" s="1469"/>
      <c r="W136" s="1469"/>
      <c r="X136" s="1469"/>
      <c r="Y136" s="1469"/>
      <c r="Z136" s="1469"/>
      <c r="AA136" s="1469"/>
      <c r="AB136" s="1469"/>
      <c r="AC136" s="1469"/>
      <c r="AD136" s="1469"/>
      <c r="AE136" s="1469"/>
      <c r="AF136" s="1469"/>
      <c r="AG136" s="1469"/>
      <c r="AH136" s="1469"/>
      <c r="AI136" s="1469"/>
      <c r="AJ136" s="1469"/>
    </row>
    <row r="137" spans="1:36" x14ac:dyDescent="0.2">
      <c r="A137" s="1469"/>
      <c r="B137" s="1469"/>
      <c r="C137" s="1469"/>
      <c r="D137" s="1469"/>
      <c r="E137" s="1469"/>
      <c r="F137" s="1469"/>
      <c r="G137" s="1469"/>
      <c r="H137" s="1469"/>
      <c r="I137" s="1469"/>
      <c r="J137" s="1469"/>
      <c r="K137" s="1469"/>
      <c r="L137" s="1469"/>
      <c r="M137" s="1469"/>
      <c r="N137" s="1469"/>
      <c r="O137" s="1469"/>
      <c r="P137" s="1358"/>
      <c r="Q137" s="1469"/>
      <c r="R137" s="1469"/>
      <c r="S137" s="1469"/>
      <c r="T137" s="1469"/>
      <c r="U137" s="1469"/>
      <c r="V137" s="1469"/>
      <c r="W137" s="1469"/>
      <c r="X137" s="1469"/>
      <c r="Y137" s="1469"/>
      <c r="Z137" s="1469"/>
      <c r="AA137" s="1469"/>
      <c r="AB137" s="1469"/>
      <c r="AC137" s="1469"/>
      <c r="AD137" s="1469"/>
      <c r="AE137" s="1469"/>
      <c r="AF137" s="1469"/>
      <c r="AG137" s="1469"/>
      <c r="AH137" s="1469"/>
      <c r="AI137" s="1469"/>
      <c r="AJ137" s="1469"/>
    </row>
    <row r="138" spans="1:36" x14ac:dyDescent="0.2">
      <c r="A138" s="1469"/>
      <c r="B138" s="1469"/>
      <c r="C138" s="1469"/>
      <c r="D138" s="1469"/>
      <c r="E138" s="1469"/>
      <c r="F138" s="1469"/>
      <c r="G138" s="1469"/>
      <c r="H138" s="1469"/>
      <c r="I138" s="1469"/>
      <c r="J138" s="1469"/>
      <c r="K138" s="1469"/>
      <c r="L138" s="1469"/>
      <c r="M138" s="1469"/>
      <c r="N138" s="1469"/>
      <c r="O138" s="1469"/>
      <c r="P138" s="1358"/>
      <c r="Q138" s="1469"/>
      <c r="R138" s="1469"/>
      <c r="S138" s="1469"/>
      <c r="T138" s="1469"/>
      <c r="U138" s="1469"/>
      <c r="V138" s="1469"/>
      <c r="W138" s="1469"/>
      <c r="X138" s="1469"/>
      <c r="Y138" s="1469"/>
      <c r="Z138" s="1469"/>
      <c r="AA138" s="1469"/>
      <c r="AB138" s="1469"/>
      <c r="AC138" s="1469"/>
      <c r="AD138" s="1469"/>
      <c r="AE138" s="1469"/>
      <c r="AF138" s="1469"/>
      <c r="AG138" s="1469"/>
      <c r="AH138" s="1469"/>
      <c r="AI138" s="1469"/>
      <c r="AJ138" s="1469"/>
    </row>
    <row r="139" spans="1:36" x14ac:dyDescent="0.2">
      <c r="A139" s="1469"/>
      <c r="B139" s="1469"/>
      <c r="C139" s="1469"/>
      <c r="D139" s="1469"/>
      <c r="E139" s="1469"/>
      <c r="F139" s="1469"/>
      <c r="G139" s="1469"/>
      <c r="H139" s="1469"/>
      <c r="I139" s="1469"/>
      <c r="J139" s="1469"/>
      <c r="K139" s="1469"/>
      <c r="L139" s="1469"/>
      <c r="M139" s="1469"/>
      <c r="N139" s="1469"/>
      <c r="O139" s="1469"/>
      <c r="P139" s="1358"/>
      <c r="Q139" s="1469"/>
      <c r="R139" s="1469"/>
      <c r="S139" s="1469"/>
      <c r="T139" s="1469"/>
      <c r="U139" s="1469"/>
      <c r="V139" s="1469"/>
      <c r="W139" s="1469"/>
      <c r="X139" s="1469"/>
      <c r="Y139" s="1469"/>
      <c r="Z139" s="1469"/>
      <c r="AA139" s="1469"/>
      <c r="AB139" s="1469"/>
      <c r="AC139" s="1469"/>
      <c r="AD139" s="1469"/>
      <c r="AE139" s="1469"/>
      <c r="AF139" s="1469"/>
      <c r="AG139" s="1469"/>
      <c r="AH139" s="1469"/>
      <c r="AI139" s="1469"/>
      <c r="AJ139" s="1469"/>
    </row>
    <row r="140" spans="1:36" x14ac:dyDescent="0.2">
      <c r="A140" s="1469"/>
      <c r="B140" s="1469"/>
      <c r="C140" s="1469"/>
      <c r="D140" s="1469"/>
      <c r="E140" s="1469"/>
      <c r="F140" s="1469"/>
      <c r="G140" s="1469"/>
      <c r="H140" s="1469"/>
      <c r="I140" s="1469"/>
      <c r="J140" s="1469"/>
      <c r="K140" s="1469"/>
      <c r="L140" s="1469"/>
      <c r="M140" s="1469"/>
      <c r="N140" s="1469"/>
      <c r="O140" s="1469"/>
      <c r="P140" s="1358"/>
      <c r="Q140" s="1469"/>
      <c r="R140" s="1469"/>
      <c r="S140" s="1469"/>
      <c r="T140" s="1469"/>
      <c r="U140" s="1469"/>
      <c r="V140" s="1469"/>
      <c r="W140" s="1469"/>
      <c r="X140" s="1469"/>
      <c r="Y140" s="1469"/>
      <c r="Z140" s="1469"/>
      <c r="AA140" s="1469"/>
      <c r="AB140" s="1469"/>
      <c r="AC140" s="1469"/>
      <c r="AD140" s="1469"/>
      <c r="AE140" s="1469"/>
      <c r="AF140" s="1469"/>
      <c r="AG140" s="1469"/>
      <c r="AH140" s="1469"/>
      <c r="AI140" s="1469"/>
      <c r="AJ140" s="1469"/>
    </row>
    <row r="141" spans="1:36" x14ac:dyDescent="0.2">
      <c r="A141" s="1469"/>
      <c r="B141" s="1469"/>
      <c r="C141" s="1469"/>
      <c r="D141" s="1469"/>
      <c r="E141" s="1469"/>
      <c r="F141" s="1469"/>
      <c r="G141" s="1469"/>
      <c r="H141" s="1469"/>
      <c r="I141" s="1469"/>
      <c r="J141" s="1469"/>
      <c r="K141" s="1469"/>
      <c r="L141" s="1469"/>
      <c r="M141" s="1469"/>
      <c r="N141" s="1469"/>
      <c r="O141" s="1469"/>
      <c r="P141" s="1358"/>
      <c r="Q141" s="1469"/>
      <c r="R141" s="1469"/>
      <c r="S141" s="1469"/>
      <c r="T141" s="1469"/>
      <c r="U141" s="1469"/>
      <c r="V141" s="1469"/>
      <c r="W141" s="1469"/>
      <c r="X141" s="1469"/>
      <c r="Y141" s="1469"/>
      <c r="Z141" s="1469"/>
      <c r="AA141" s="1469"/>
      <c r="AB141" s="1469"/>
      <c r="AC141" s="1469"/>
      <c r="AD141" s="1469"/>
      <c r="AE141" s="1469"/>
      <c r="AF141" s="1469"/>
      <c r="AG141" s="1469"/>
      <c r="AH141" s="1469"/>
      <c r="AI141" s="1469"/>
      <c r="AJ141" s="1469"/>
    </row>
    <row r="142" spans="1:36" x14ac:dyDescent="0.2">
      <c r="A142" s="1469"/>
      <c r="B142" s="1469"/>
      <c r="C142" s="1469"/>
      <c r="D142" s="1469"/>
      <c r="E142" s="1469"/>
      <c r="F142" s="1469"/>
      <c r="G142" s="1469"/>
      <c r="H142" s="1469"/>
      <c r="I142" s="1469"/>
      <c r="J142" s="1469"/>
      <c r="K142" s="1469"/>
      <c r="L142" s="1469"/>
      <c r="M142" s="1469"/>
      <c r="N142" s="1469"/>
      <c r="O142" s="1469"/>
      <c r="P142" s="1358"/>
      <c r="Q142" s="1469"/>
      <c r="R142" s="1469"/>
      <c r="S142" s="1469"/>
      <c r="T142" s="1469"/>
      <c r="U142" s="1469"/>
      <c r="V142" s="1469"/>
      <c r="W142" s="1469"/>
      <c r="X142" s="1469"/>
      <c r="Y142" s="1469"/>
      <c r="Z142" s="1469"/>
      <c r="AA142" s="1469"/>
      <c r="AB142" s="1469"/>
      <c r="AC142" s="1469"/>
      <c r="AD142" s="1469"/>
      <c r="AE142" s="1469"/>
      <c r="AF142" s="1469"/>
      <c r="AG142" s="1469"/>
      <c r="AH142" s="1469"/>
      <c r="AI142" s="1469"/>
      <c r="AJ142" s="1469"/>
    </row>
    <row r="143" spans="1:36" x14ac:dyDescent="0.2">
      <c r="A143" s="1469"/>
      <c r="B143" s="1469"/>
      <c r="C143" s="1469"/>
      <c r="D143" s="1469"/>
      <c r="E143" s="1469"/>
      <c r="F143" s="1469"/>
      <c r="G143" s="1469"/>
      <c r="H143" s="1469"/>
      <c r="I143" s="1469"/>
      <c r="J143" s="1469"/>
      <c r="K143" s="1469"/>
      <c r="L143" s="1469"/>
      <c r="M143" s="1469"/>
      <c r="N143" s="1469"/>
      <c r="O143" s="1469"/>
      <c r="P143" s="1358"/>
      <c r="Q143" s="1469"/>
      <c r="R143" s="1469"/>
      <c r="S143" s="1469"/>
      <c r="T143" s="1469"/>
      <c r="U143" s="1469"/>
      <c r="V143" s="1469"/>
      <c r="W143" s="1469"/>
      <c r="X143" s="1469"/>
      <c r="Y143" s="1469"/>
      <c r="Z143" s="1469"/>
      <c r="AA143" s="1469"/>
      <c r="AB143" s="1469"/>
      <c r="AC143" s="1469"/>
      <c r="AD143" s="1469"/>
      <c r="AE143" s="1469"/>
      <c r="AF143" s="1469"/>
      <c r="AG143" s="1469"/>
      <c r="AH143" s="1469"/>
      <c r="AI143" s="1469"/>
      <c r="AJ143" s="1469"/>
    </row>
    <row r="144" spans="1:36" x14ac:dyDescent="0.2">
      <c r="A144" s="1469"/>
      <c r="B144" s="1469"/>
      <c r="C144" s="1469"/>
      <c r="D144" s="1469"/>
      <c r="E144" s="1469"/>
      <c r="F144" s="1469"/>
      <c r="G144" s="1469"/>
      <c r="H144" s="1469"/>
      <c r="I144" s="1469"/>
      <c r="J144" s="1469"/>
      <c r="K144" s="1469"/>
      <c r="L144" s="1469"/>
      <c r="M144" s="1469"/>
      <c r="N144" s="1469"/>
      <c r="O144" s="1469"/>
      <c r="P144" s="1358"/>
      <c r="Q144" s="1469"/>
      <c r="R144" s="1469"/>
      <c r="S144" s="1469"/>
      <c r="T144" s="1469"/>
      <c r="U144" s="1469"/>
      <c r="V144" s="1469"/>
      <c r="W144" s="1469"/>
      <c r="X144" s="1469"/>
      <c r="Y144" s="1469"/>
      <c r="Z144" s="1469"/>
      <c r="AA144" s="1469"/>
      <c r="AB144" s="1469"/>
      <c r="AC144" s="1469"/>
      <c r="AD144" s="1469"/>
      <c r="AE144" s="1469"/>
      <c r="AF144" s="1469"/>
      <c r="AG144" s="1469"/>
      <c r="AH144" s="1469"/>
      <c r="AI144" s="1469"/>
      <c r="AJ144" s="1469"/>
    </row>
    <row r="145" spans="1:36" x14ac:dyDescent="0.2">
      <c r="A145" s="1469"/>
      <c r="B145" s="1469"/>
      <c r="C145" s="1469"/>
      <c r="D145" s="1469"/>
      <c r="E145" s="1469"/>
      <c r="F145" s="1469"/>
      <c r="G145" s="1469"/>
      <c r="H145" s="1469"/>
      <c r="I145" s="1469"/>
      <c r="J145" s="1469"/>
      <c r="K145" s="1469"/>
      <c r="L145" s="1469"/>
      <c r="M145" s="1469"/>
      <c r="N145" s="1469"/>
      <c r="O145" s="1469"/>
      <c r="P145" s="1358"/>
      <c r="Q145" s="1469"/>
      <c r="R145" s="1469"/>
      <c r="S145" s="1469"/>
      <c r="T145" s="1469"/>
      <c r="U145" s="1469"/>
      <c r="V145" s="1469"/>
      <c r="W145" s="1469"/>
      <c r="X145" s="1469"/>
      <c r="Y145" s="1469"/>
      <c r="Z145" s="1469"/>
      <c r="AA145" s="1469"/>
      <c r="AB145" s="1469"/>
      <c r="AC145" s="1469"/>
      <c r="AD145" s="1469"/>
      <c r="AE145" s="1469"/>
      <c r="AF145" s="1469"/>
      <c r="AG145" s="1469"/>
      <c r="AH145" s="1469"/>
      <c r="AI145" s="1469"/>
      <c r="AJ145" s="1469"/>
    </row>
    <row r="146" spans="1:36" x14ac:dyDescent="0.2">
      <c r="A146" s="1469"/>
      <c r="B146" s="1469"/>
      <c r="C146" s="1469"/>
      <c r="D146" s="1469"/>
      <c r="E146" s="1469"/>
      <c r="F146" s="1469"/>
      <c r="G146" s="1469"/>
      <c r="H146" s="1469"/>
      <c r="I146" s="1469"/>
      <c r="J146" s="1469"/>
      <c r="K146" s="1469"/>
      <c r="L146" s="1469"/>
      <c r="M146" s="1469"/>
      <c r="N146" s="1469"/>
      <c r="O146" s="1469"/>
      <c r="P146" s="1358"/>
      <c r="Q146" s="1469"/>
      <c r="R146" s="1469"/>
      <c r="S146" s="1469"/>
      <c r="T146" s="1469"/>
      <c r="U146" s="1469"/>
      <c r="V146" s="1469"/>
      <c r="W146" s="1469"/>
      <c r="X146" s="1469"/>
      <c r="Y146" s="1469"/>
      <c r="Z146" s="1469"/>
      <c r="AA146" s="1469"/>
      <c r="AB146" s="1469"/>
      <c r="AC146" s="1469"/>
      <c r="AD146" s="1469"/>
      <c r="AE146" s="1469"/>
      <c r="AF146" s="1469"/>
      <c r="AG146" s="1469"/>
      <c r="AH146" s="1469"/>
      <c r="AI146" s="1469"/>
      <c r="AJ146" s="1469"/>
    </row>
    <row r="147" spans="1:36" x14ac:dyDescent="0.2">
      <c r="A147" s="1469"/>
      <c r="B147" s="1469"/>
      <c r="C147" s="1469"/>
      <c r="D147" s="1469"/>
      <c r="E147" s="1469"/>
      <c r="F147" s="1469"/>
      <c r="G147" s="1469"/>
      <c r="H147" s="1469"/>
      <c r="I147" s="1469"/>
      <c r="J147" s="1469"/>
      <c r="K147" s="1469"/>
      <c r="L147" s="1469"/>
      <c r="M147" s="1469"/>
      <c r="N147" s="1469"/>
      <c r="O147" s="1469"/>
      <c r="P147" s="1358"/>
      <c r="Q147" s="1469"/>
      <c r="R147" s="1469"/>
      <c r="S147" s="1469"/>
      <c r="T147" s="1469"/>
      <c r="U147" s="1469"/>
      <c r="V147" s="1469"/>
      <c r="W147" s="1469"/>
      <c r="X147" s="1469"/>
      <c r="Y147" s="1469"/>
      <c r="Z147" s="1469"/>
      <c r="AA147" s="1469"/>
      <c r="AB147" s="1469"/>
      <c r="AC147" s="1469"/>
      <c r="AD147" s="1469"/>
      <c r="AE147" s="1469"/>
      <c r="AF147" s="1469"/>
      <c r="AG147" s="1469"/>
      <c r="AH147" s="1469"/>
      <c r="AI147" s="1469"/>
      <c r="AJ147" s="1469"/>
    </row>
    <row r="148" spans="1:36" x14ac:dyDescent="0.2">
      <c r="A148" s="1469"/>
      <c r="B148" s="1469"/>
      <c r="C148" s="1469"/>
      <c r="D148" s="1469"/>
      <c r="E148" s="1469"/>
      <c r="F148" s="1469"/>
      <c r="G148" s="1469"/>
      <c r="H148" s="1469"/>
      <c r="I148" s="1469"/>
      <c r="J148" s="1469"/>
      <c r="K148" s="1469"/>
      <c r="L148" s="1469"/>
      <c r="M148" s="1469"/>
      <c r="N148" s="1469"/>
      <c r="O148" s="1469"/>
      <c r="P148" s="1358"/>
      <c r="Q148" s="1469"/>
      <c r="R148" s="1469"/>
      <c r="S148" s="1469"/>
      <c r="T148" s="1469"/>
      <c r="U148" s="1469"/>
      <c r="V148" s="1469"/>
      <c r="W148" s="1469"/>
      <c r="X148" s="1469"/>
      <c r="Y148" s="1469"/>
      <c r="Z148" s="1469"/>
      <c r="AA148" s="1469"/>
      <c r="AB148" s="1469"/>
      <c r="AC148" s="1469"/>
      <c r="AD148" s="1469"/>
      <c r="AE148" s="1469"/>
      <c r="AF148" s="1469"/>
      <c r="AG148" s="1469"/>
      <c r="AH148" s="1469"/>
      <c r="AI148" s="1469"/>
      <c r="AJ148" s="1469"/>
    </row>
    <row r="149" spans="1:36" x14ac:dyDescent="0.2">
      <c r="A149" s="1469"/>
      <c r="B149" s="1469"/>
      <c r="C149" s="1469"/>
      <c r="D149" s="1469"/>
      <c r="E149" s="1469"/>
      <c r="F149" s="1469"/>
      <c r="G149" s="1469"/>
      <c r="H149" s="1469"/>
      <c r="I149" s="1469"/>
      <c r="J149" s="1469"/>
      <c r="K149" s="1469"/>
      <c r="L149" s="1469"/>
      <c r="M149" s="1469"/>
      <c r="N149" s="1469"/>
      <c r="O149" s="1469"/>
      <c r="P149" s="1358"/>
      <c r="Q149" s="1469"/>
      <c r="R149" s="1469"/>
      <c r="S149" s="1469"/>
      <c r="T149" s="1469"/>
      <c r="U149" s="1469"/>
      <c r="V149" s="1469"/>
      <c r="W149" s="1469"/>
      <c r="X149" s="1469"/>
      <c r="Y149" s="1469"/>
      <c r="Z149" s="1469"/>
      <c r="AA149" s="1469"/>
      <c r="AB149" s="1469"/>
      <c r="AC149" s="1469"/>
      <c r="AD149" s="1469"/>
      <c r="AE149" s="1469"/>
      <c r="AF149" s="1469"/>
      <c r="AG149" s="1469"/>
      <c r="AH149" s="1469"/>
      <c r="AI149" s="1469"/>
      <c r="AJ149" s="1469"/>
    </row>
    <row r="150" spans="1:36" x14ac:dyDescent="0.2">
      <c r="A150" s="1469"/>
      <c r="B150" s="1469"/>
      <c r="C150" s="1469"/>
      <c r="D150" s="1469"/>
      <c r="E150" s="1469"/>
      <c r="F150" s="1469"/>
      <c r="G150" s="1469"/>
      <c r="H150" s="1469"/>
      <c r="I150" s="1469"/>
      <c r="J150" s="1469"/>
      <c r="K150" s="1469"/>
      <c r="L150" s="1469"/>
      <c r="M150" s="1469"/>
      <c r="N150" s="1469"/>
      <c r="O150" s="1469"/>
      <c r="P150" s="1358"/>
      <c r="Q150" s="1469"/>
      <c r="R150" s="1469"/>
      <c r="S150" s="1469"/>
      <c r="T150" s="1469"/>
      <c r="U150" s="1469"/>
      <c r="V150" s="1469"/>
      <c r="W150" s="1469"/>
      <c r="X150" s="1469"/>
      <c r="Y150" s="1469"/>
      <c r="Z150" s="1469"/>
      <c r="AA150" s="1469"/>
      <c r="AB150" s="1469"/>
      <c r="AC150" s="1469"/>
      <c r="AD150" s="1469"/>
      <c r="AE150" s="1469"/>
      <c r="AF150" s="1469"/>
      <c r="AG150" s="1469"/>
      <c r="AH150" s="1469"/>
      <c r="AI150" s="1469"/>
      <c r="AJ150" s="1469"/>
    </row>
    <row r="151" spans="1:36" x14ac:dyDescent="0.2">
      <c r="A151" s="1469"/>
      <c r="B151" s="1469"/>
      <c r="C151" s="1469"/>
      <c r="D151" s="1469"/>
      <c r="E151" s="1469"/>
      <c r="F151" s="1469"/>
      <c r="G151" s="1469"/>
      <c r="H151" s="1469"/>
      <c r="I151" s="1469"/>
      <c r="J151" s="1469"/>
      <c r="K151" s="1469"/>
      <c r="L151" s="1469"/>
      <c r="M151" s="1469"/>
      <c r="N151" s="1469"/>
      <c r="O151" s="1469"/>
      <c r="P151" s="1358"/>
      <c r="Q151" s="1469"/>
      <c r="R151" s="1469"/>
      <c r="S151" s="1469"/>
      <c r="T151" s="1469"/>
      <c r="U151" s="1469"/>
      <c r="V151" s="1469"/>
      <c r="W151" s="1469"/>
      <c r="X151" s="1469"/>
      <c r="Y151" s="1469"/>
      <c r="Z151" s="1469"/>
      <c r="AA151" s="1469"/>
      <c r="AB151" s="1469"/>
      <c r="AC151" s="1469"/>
      <c r="AD151" s="1469"/>
      <c r="AE151" s="1469"/>
      <c r="AF151" s="1469"/>
      <c r="AG151" s="1469"/>
      <c r="AH151" s="1469"/>
      <c r="AI151" s="1469"/>
      <c r="AJ151" s="1469"/>
    </row>
    <row r="152" spans="1:36" x14ac:dyDescent="0.2">
      <c r="A152" s="1469"/>
      <c r="B152" s="1469"/>
      <c r="C152" s="1469"/>
      <c r="D152" s="1469"/>
      <c r="E152" s="1469"/>
      <c r="F152" s="1469"/>
      <c r="G152" s="1469"/>
      <c r="H152" s="1469"/>
      <c r="I152" s="1469"/>
      <c r="J152" s="1469"/>
      <c r="K152" s="1469"/>
      <c r="L152" s="1469"/>
      <c r="M152" s="1469"/>
      <c r="N152" s="1469"/>
      <c r="O152" s="1469"/>
      <c r="P152" s="1358"/>
      <c r="Q152" s="1469"/>
      <c r="R152" s="1469"/>
      <c r="S152" s="1469"/>
      <c r="T152" s="1469"/>
      <c r="U152" s="1469"/>
      <c r="V152" s="1469"/>
      <c r="W152" s="1469"/>
      <c r="X152" s="1469"/>
      <c r="Y152" s="1469"/>
      <c r="Z152" s="1469"/>
      <c r="AA152" s="1469"/>
      <c r="AB152" s="1469"/>
      <c r="AC152" s="1469"/>
      <c r="AD152" s="1469"/>
      <c r="AE152" s="1469"/>
      <c r="AF152" s="1469"/>
      <c r="AG152" s="1469"/>
      <c r="AH152" s="1469"/>
      <c r="AI152" s="1469"/>
      <c r="AJ152" s="1469"/>
    </row>
    <row r="153" spans="1:36" x14ac:dyDescent="0.2">
      <c r="A153" s="1469"/>
      <c r="B153" s="1469"/>
      <c r="C153" s="1469"/>
      <c r="D153" s="1469"/>
      <c r="E153" s="1469"/>
      <c r="F153" s="1469"/>
      <c r="G153" s="1469"/>
      <c r="H153" s="1469"/>
      <c r="I153" s="1469"/>
      <c r="J153" s="1469"/>
      <c r="K153" s="1469"/>
      <c r="L153" s="1469"/>
      <c r="M153" s="1469"/>
      <c r="N153" s="1469"/>
      <c r="O153" s="1469"/>
      <c r="P153" s="1358"/>
      <c r="Q153" s="1469"/>
      <c r="R153" s="1469"/>
      <c r="S153" s="1469"/>
      <c r="T153" s="1469"/>
      <c r="U153" s="1469"/>
      <c r="V153" s="1469"/>
      <c r="W153" s="1469"/>
      <c r="X153" s="1469"/>
      <c r="Y153" s="1469"/>
      <c r="Z153" s="1469"/>
      <c r="AA153" s="1469"/>
      <c r="AB153" s="1469"/>
      <c r="AC153" s="1469"/>
      <c r="AD153" s="1469"/>
      <c r="AE153" s="1469"/>
      <c r="AF153" s="1469"/>
      <c r="AG153" s="1469"/>
      <c r="AH153" s="1469"/>
      <c r="AI153" s="1469"/>
      <c r="AJ153" s="1469"/>
    </row>
    <row r="154" spans="1:36" x14ac:dyDescent="0.2">
      <c r="A154" s="1469"/>
      <c r="B154" s="1469"/>
      <c r="C154" s="1469"/>
      <c r="D154" s="1469"/>
      <c r="E154" s="1469"/>
      <c r="F154" s="1469"/>
      <c r="G154" s="1469"/>
      <c r="H154" s="1469"/>
      <c r="I154" s="1469"/>
      <c r="J154" s="1469"/>
      <c r="K154" s="1469"/>
      <c r="L154" s="1469"/>
      <c r="M154" s="1469"/>
      <c r="N154" s="1469"/>
      <c r="O154" s="1469"/>
      <c r="P154" s="1358"/>
      <c r="Q154" s="1469"/>
      <c r="R154" s="1469"/>
      <c r="S154" s="1469"/>
      <c r="T154" s="1469"/>
      <c r="U154" s="1469"/>
      <c r="V154" s="1469"/>
      <c r="W154" s="1469"/>
      <c r="X154" s="1469"/>
      <c r="Y154" s="1469"/>
      <c r="Z154" s="1469"/>
      <c r="AA154" s="1469"/>
      <c r="AB154" s="1469"/>
      <c r="AC154" s="1469"/>
      <c r="AD154" s="1469"/>
      <c r="AE154" s="1469"/>
      <c r="AF154" s="1469"/>
      <c r="AG154" s="1469"/>
      <c r="AH154" s="1469"/>
      <c r="AI154" s="1469"/>
      <c r="AJ154" s="1469"/>
    </row>
    <row r="155" spans="1:36" x14ac:dyDescent="0.2">
      <c r="A155" s="1469"/>
      <c r="B155" s="1469"/>
      <c r="C155" s="1469"/>
      <c r="D155" s="1469"/>
      <c r="E155" s="1469"/>
      <c r="F155" s="1469"/>
      <c r="G155" s="1469"/>
      <c r="H155" s="1469"/>
      <c r="I155" s="1469"/>
      <c r="J155" s="1469"/>
      <c r="K155" s="1469"/>
      <c r="L155" s="1469"/>
      <c r="M155" s="1469"/>
      <c r="N155" s="1469"/>
      <c r="O155" s="1469"/>
      <c r="P155" s="1358"/>
      <c r="Q155" s="1469"/>
      <c r="R155" s="1469"/>
      <c r="S155" s="1469"/>
      <c r="T155" s="1469"/>
      <c r="U155" s="1469"/>
      <c r="V155" s="1469"/>
      <c r="W155" s="1469"/>
      <c r="X155" s="1469"/>
      <c r="Y155" s="1469"/>
      <c r="Z155" s="1469"/>
      <c r="AA155" s="1469"/>
      <c r="AB155" s="1469"/>
      <c r="AC155" s="1469"/>
      <c r="AD155" s="1469"/>
      <c r="AE155" s="1469"/>
      <c r="AF155" s="1469"/>
      <c r="AG155" s="1469"/>
      <c r="AH155" s="1469"/>
      <c r="AI155" s="1469"/>
      <c r="AJ155" s="1469"/>
    </row>
    <row r="156" spans="1:36" x14ac:dyDescent="0.2">
      <c r="A156" s="1469"/>
      <c r="B156" s="1469"/>
      <c r="C156" s="1469"/>
      <c r="D156" s="1469"/>
      <c r="E156" s="1469"/>
      <c r="F156" s="1469"/>
      <c r="G156" s="1469"/>
      <c r="H156" s="1469"/>
      <c r="I156" s="1469"/>
      <c r="J156" s="1469"/>
      <c r="K156" s="1469"/>
      <c r="L156" s="1469"/>
      <c r="M156" s="1469"/>
      <c r="N156" s="1469"/>
      <c r="O156" s="1469"/>
      <c r="P156" s="1358"/>
      <c r="Q156" s="1469"/>
      <c r="R156" s="1469"/>
      <c r="S156" s="1469"/>
      <c r="T156" s="1469"/>
      <c r="U156" s="1469"/>
      <c r="V156" s="1469"/>
      <c r="W156" s="1469"/>
      <c r="X156" s="1469"/>
      <c r="Y156" s="1469"/>
      <c r="Z156" s="1469"/>
      <c r="AA156" s="1469"/>
      <c r="AB156" s="1469"/>
      <c r="AC156" s="1469"/>
      <c r="AD156" s="1469"/>
      <c r="AE156" s="1469"/>
      <c r="AF156" s="1469"/>
      <c r="AG156" s="1469"/>
      <c r="AH156" s="1469"/>
      <c r="AI156" s="1469"/>
      <c r="AJ156" s="1469"/>
    </row>
    <row r="157" spans="1:36" x14ac:dyDescent="0.2">
      <c r="A157" s="1469"/>
      <c r="B157" s="1469"/>
      <c r="C157" s="1469"/>
      <c r="D157" s="1469"/>
      <c r="E157" s="1469"/>
      <c r="F157" s="1469"/>
      <c r="G157" s="1469"/>
      <c r="H157" s="1469"/>
      <c r="I157" s="1469"/>
      <c r="J157" s="1469"/>
      <c r="K157" s="1469"/>
      <c r="L157" s="1469"/>
      <c r="M157" s="1469"/>
      <c r="N157" s="1469"/>
      <c r="O157" s="1469"/>
      <c r="P157" s="1358"/>
      <c r="Q157" s="1469"/>
      <c r="R157" s="1469"/>
      <c r="S157" s="1469"/>
      <c r="T157" s="1469"/>
      <c r="U157" s="1469"/>
      <c r="V157" s="1469"/>
      <c r="W157" s="1469"/>
      <c r="X157" s="1469"/>
      <c r="Y157" s="1469"/>
      <c r="Z157" s="1469"/>
      <c r="AA157" s="1469"/>
      <c r="AB157" s="1469"/>
      <c r="AC157" s="1469"/>
      <c r="AD157" s="1469"/>
      <c r="AE157" s="1469"/>
      <c r="AF157" s="1469"/>
      <c r="AG157" s="1469"/>
      <c r="AH157" s="1469"/>
      <c r="AI157" s="1469"/>
      <c r="AJ157" s="1469"/>
    </row>
    <row r="158" spans="1:36" x14ac:dyDescent="0.2">
      <c r="A158" s="1469"/>
      <c r="B158" s="1469"/>
      <c r="C158" s="1469"/>
      <c r="D158" s="1469"/>
      <c r="E158" s="1469"/>
      <c r="F158" s="1469"/>
      <c r="G158" s="1469"/>
      <c r="H158" s="1469"/>
      <c r="I158" s="1469"/>
      <c r="J158" s="1469"/>
      <c r="K158" s="1469"/>
      <c r="L158" s="1469"/>
      <c r="M158" s="1469"/>
      <c r="N158" s="1469"/>
      <c r="O158" s="1469"/>
      <c r="P158" s="1358"/>
      <c r="Q158" s="1469"/>
      <c r="R158" s="1469"/>
      <c r="S158" s="1469"/>
      <c r="T158" s="1469"/>
      <c r="U158" s="1469"/>
      <c r="V158" s="1469"/>
      <c r="W158" s="1469"/>
      <c r="X158" s="1469"/>
      <c r="Y158" s="1469"/>
      <c r="Z158" s="1469"/>
      <c r="AA158" s="1469"/>
      <c r="AB158" s="1469"/>
      <c r="AC158" s="1469"/>
      <c r="AD158" s="1469"/>
      <c r="AE158" s="1469"/>
      <c r="AF158" s="1469"/>
      <c r="AG158" s="1469"/>
      <c r="AH158" s="1469"/>
      <c r="AI158" s="1469"/>
      <c r="AJ158" s="1469"/>
    </row>
    <row r="159" spans="1:36" x14ac:dyDescent="0.2">
      <c r="A159" s="1469"/>
      <c r="B159" s="1469"/>
      <c r="C159" s="1469"/>
      <c r="D159" s="1469"/>
      <c r="E159" s="1469"/>
      <c r="F159" s="1469"/>
      <c r="G159" s="1469"/>
      <c r="H159" s="1469"/>
      <c r="I159" s="1469"/>
      <c r="J159" s="1469"/>
      <c r="K159" s="1469"/>
      <c r="L159" s="1469"/>
      <c r="M159" s="1469"/>
      <c r="N159" s="1469"/>
      <c r="O159" s="1469"/>
      <c r="P159" s="1358"/>
      <c r="Q159" s="1469"/>
      <c r="R159" s="1469"/>
      <c r="S159" s="1469"/>
      <c r="T159" s="1469"/>
      <c r="U159" s="1469"/>
      <c r="V159" s="1469"/>
      <c r="W159" s="1469"/>
      <c r="X159" s="1469"/>
      <c r="Y159" s="1469"/>
      <c r="Z159" s="1469"/>
      <c r="AA159" s="1469"/>
      <c r="AB159" s="1469"/>
      <c r="AC159" s="1469"/>
      <c r="AD159" s="1469"/>
      <c r="AE159" s="1469"/>
      <c r="AF159" s="1469"/>
      <c r="AG159" s="1469"/>
      <c r="AH159" s="1469"/>
      <c r="AI159" s="1469"/>
      <c r="AJ159" s="1469"/>
    </row>
    <row r="160" spans="1:36" x14ac:dyDescent="0.2">
      <c r="A160" s="1469"/>
      <c r="B160" s="1469"/>
      <c r="C160" s="1469"/>
      <c r="D160" s="1469"/>
      <c r="E160" s="1469"/>
      <c r="F160" s="1469"/>
      <c r="G160" s="1469"/>
      <c r="H160" s="1469"/>
      <c r="I160" s="1469"/>
      <c r="J160" s="1469"/>
      <c r="K160" s="1469"/>
      <c r="L160" s="1469"/>
      <c r="M160" s="1469"/>
      <c r="N160" s="1469"/>
      <c r="O160" s="1469"/>
      <c r="P160" s="1358"/>
      <c r="Q160" s="1469"/>
      <c r="R160" s="1469"/>
      <c r="S160" s="1469"/>
      <c r="T160" s="1469"/>
      <c r="U160" s="1469"/>
      <c r="V160" s="1469"/>
      <c r="W160" s="1469"/>
      <c r="X160" s="1469"/>
      <c r="Y160" s="1469"/>
      <c r="Z160" s="1469"/>
      <c r="AA160" s="1469"/>
      <c r="AB160" s="1469"/>
      <c r="AC160" s="1469"/>
      <c r="AD160" s="1469"/>
      <c r="AE160" s="1469"/>
      <c r="AF160" s="1469"/>
      <c r="AG160" s="1469"/>
      <c r="AH160" s="1469"/>
      <c r="AI160" s="1469"/>
      <c r="AJ160" s="1469"/>
    </row>
    <row r="161" spans="1:36" x14ac:dyDescent="0.2">
      <c r="A161" s="1469"/>
      <c r="B161" s="1469"/>
      <c r="C161" s="1469"/>
      <c r="D161" s="1469"/>
      <c r="E161" s="1469"/>
      <c r="F161" s="1469"/>
      <c r="G161" s="1469"/>
      <c r="H161" s="1469"/>
      <c r="I161" s="1469"/>
      <c r="J161" s="1469"/>
      <c r="K161" s="1469"/>
      <c r="L161" s="1469"/>
      <c r="M161" s="1469"/>
      <c r="N161" s="1469"/>
      <c r="O161" s="1469"/>
      <c r="P161" s="1358"/>
      <c r="Q161" s="1469"/>
      <c r="R161" s="1469"/>
      <c r="S161" s="1469"/>
      <c r="T161" s="1469"/>
      <c r="U161" s="1469"/>
      <c r="V161" s="1469"/>
      <c r="W161" s="1469"/>
      <c r="X161" s="1469"/>
      <c r="Y161" s="1469"/>
      <c r="Z161" s="1469"/>
      <c r="AA161" s="1469"/>
      <c r="AB161" s="1469"/>
      <c r="AC161" s="1469"/>
      <c r="AD161" s="1469"/>
      <c r="AE161" s="1469"/>
      <c r="AF161" s="1469"/>
      <c r="AG161" s="1469"/>
      <c r="AH161" s="1469"/>
      <c r="AI161" s="1469"/>
      <c r="AJ161" s="1469"/>
    </row>
    <row r="162" spans="1:36" x14ac:dyDescent="0.2">
      <c r="A162" s="1469"/>
      <c r="B162" s="1469"/>
      <c r="C162" s="1469"/>
      <c r="D162" s="1469"/>
      <c r="E162" s="1469"/>
      <c r="F162" s="1469"/>
      <c r="G162" s="1469"/>
      <c r="H162" s="1469"/>
      <c r="I162" s="1469"/>
      <c r="J162" s="1469"/>
      <c r="K162" s="1469"/>
      <c r="L162" s="1469"/>
      <c r="M162" s="1469"/>
      <c r="N162" s="1469"/>
      <c r="O162" s="1469"/>
      <c r="P162" s="1358"/>
      <c r="Q162" s="1469"/>
      <c r="R162" s="1469"/>
      <c r="S162" s="1469"/>
      <c r="T162" s="1469"/>
      <c r="U162" s="1469"/>
      <c r="V162" s="1469"/>
      <c r="W162" s="1469"/>
      <c r="X162" s="1469"/>
      <c r="Y162" s="1469"/>
      <c r="Z162" s="1469"/>
      <c r="AA162" s="1469"/>
      <c r="AB162" s="1469"/>
      <c r="AC162" s="1469"/>
      <c r="AD162" s="1469"/>
      <c r="AE162" s="1469"/>
      <c r="AF162" s="1469"/>
      <c r="AG162" s="1469"/>
      <c r="AH162" s="1469"/>
      <c r="AI162" s="1469"/>
      <c r="AJ162" s="1469"/>
    </row>
    <row r="163" spans="1:36" x14ac:dyDescent="0.2">
      <c r="A163" s="1469"/>
      <c r="B163" s="1469"/>
      <c r="C163" s="1469"/>
      <c r="D163" s="1469"/>
      <c r="E163" s="1469"/>
      <c r="F163" s="1469"/>
      <c r="G163" s="1469"/>
      <c r="H163" s="1469"/>
      <c r="I163" s="1469"/>
      <c r="J163" s="1469"/>
      <c r="K163" s="1469"/>
      <c r="L163" s="1469"/>
      <c r="M163" s="1469"/>
      <c r="N163" s="1469"/>
      <c r="O163" s="1469"/>
      <c r="P163" s="1358"/>
      <c r="Q163" s="1469"/>
      <c r="R163" s="1469"/>
      <c r="S163" s="1469"/>
      <c r="T163" s="1469"/>
      <c r="U163" s="1469"/>
      <c r="V163" s="1469"/>
      <c r="W163" s="1469"/>
      <c r="X163" s="1469"/>
      <c r="Y163" s="1469"/>
      <c r="Z163" s="1469"/>
      <c r="AA163" s="1469"/>
      <c r="AB163" s="1469"/>
      <c r="AC163" s="1469"/>
      <c r="AD163" s="1469"/>
      <c r="AE163" s="1469"/>
      <c r="AF163" s="1469"/>
      <c r="AG163" s="1469"/>
      <c r="AH163" s="1469"/>
      <c r="AI163" s="1469"/>
      <c r="AJ163" s="1469"/>
    </row>
    <row r="164" spans="1:36" x14ac:dyDescent="0.2">
      <c r="A164" s="1469"/>
      <c r="B164" s="1469"/>
      <c r="C164" s="1469"/>
      <c r="D164" s="1469"/>
      <c r="E164" s="1469"/>
      <c r="F164" s="1469"/>
      <c r="G164" s="1469"/>
      <c r="H164" s="1469"/>
      <c r="I164" s="1469"/>
      <c r="J164" s="1469"/>
      <c r="K164" s="1469"/>
      <c r="L164" s="1469"/>
      <c r="M164" s="1469"/>
      <c r="N164" s="1469"/>
      <c r="O164" s="1469"/>
      <c r="P164" s="1358"/>
      <c r="Q164" s="1469"/>
      <c r="R164" s="1469"/>
      <c r="S164" s="1469"/>
      <c r="T164" s="1469"/>
      <c r="U164" s="1469"/>
      <c r="V164" s="1469"/>
      <c r="W164" s="1469"/>
      <c r="X164" s="1469"/>
      <c r="Y164" s="1469"/>
      <c r="Z164" s="1469"/>
      <c r="AA164" s="1469"/>
      <c r="AB164" s="1469"/>
      <c r="AC164" s="1469"/>
      <c r="AD164" s="1469"/>
      <c r="AE164" s="1469"/>
      <c r="AF164" s="1469"/>
      <c r="AG164" s="1469"/>
      <c r="AH164" s="1469"/>
      <c r="AI164" s="1469"/>
      <c r="AJ164" s="1469"/>
    </row>
    <row r="165" spans="1:36" x14ac:dyDescent="0.2">
      <c r="A165" s="1469"/>
      <c r="B165" s="1469"/>
      <c r="C165" s="1469"/>
      <c r="D165" s="1469"/>
      <c r="E165" s="1469"/>
      <c r="F165" s="1469"/>
      <c r="G165" s="1469"/>
      <c r="H165" s="1469"/>
      <c r="I165" s="1469"/>
      <c r="J165" s="1469"/>
      <c r="K165" s="1469"/>
      <c r="L165" s="1469"/>
      <c r="M165" s="1469"/>
      <c r="N165" s="1469"/>
      <c r="O165" s="1469"/>
      <c r="P165" s="1358"/>
      <c r="Q165" s="1469"/>
      <c r="R165" s="1469"/>
      <c r="S165" s="1469"/>
      <c r="T165" s="1469"/>
      <c r="U165" s="1469"/>
      <c r="V165" s="1469"/>
      <c r="W165" s="1469"/>
      <c r="X165" s="1469"/>
      <c r="Y165" s="1469"/>
      <c r="Z165" s="1469"/>
      <c r="AA165" s="1469"/>
      <c r="AB165" s="1469"/>
      <c r="AC165" s="1469"/>
      <c r="AD165" s="1469"/>
      <c r="AE165" s="1469"/>
      <c r="AF165" s="1469"/>
      <c r="AG165" s="1469"/>
      <c r="AH165" s="1469"/>
      <c r="AI165" s="1469"/>
      <c r="AJ165" s="1469"/>
    </row>
    <row r="166" spans="1:36" x14ac:dyDescent="0.2">
      <c r="A166" s="1469"/>
      <c r="B166" s="1469"/>
      <c r="C166" s="1469"/>
      <c r="D166" s="1469"/>
      <c r="E166" s="1469"/>
      <c r="F166" s="1469"/>
      <c r="G166" s="1469"/>
      <c r="H166" s="1469"/>
      <c r="I166" s="1469"/>
      <c r="J166" s="1469"/>
      <c r="K166" s="1469"/>
      <c r="L166" s="1469"/>
      <c r="M166" s="1469"/>
      <c r="N166" s="1469"/>
      <c r="O166" s="1469"/>
      <c r="P166" s="1358"/>
      <c r="Q166" s="1469"/>
      <c r="R166" s="1469"/>
      <c r="S166" s="1469"/>
      <c r="T166" s="1469"/>
      <c r="U166" s="1469"/>
      <c r="V166" s="1469"/>
      <c r="W166" s="1469"/>
      <c r="X166" s="1469"/>
      <c r="Y166" s="1469"/>
      <c r="Z166" s="1469"/>
      <c r="AA166" s="1469"/>
      <c r="AB166" s="1469"/>
      <c r="AC166" s="1469"/>
      <c r="AD166" s="1469"/>
      <c r="AE166" s="1469"/>
      <c r="AF166" s="1469"/>
      <c r="AG166" s="1469"/>
      <c r="AH166" s="1469"/>
      <c r="AI166" s="1469"/>
      <c r="AJ166" s="1469"/>
    </row>
    <row r="167" spans="1:36" x14ac:dyDescent="0.2">
      <c r="A167" s="1469"/>
      <c r="B167" s="1469"/>
      <c r="C167" s="1469"/>
      <c r="D167" s="1469"/>
      <c r="E167" s="1469"/>
      <c r="F167" s="1469"/>
      <c r="G167" s="1469"/>
      <c r="H167" s="1469"/>
      <c r="I167" s="1469"/>
      <c r="J167" s="1469"/>
      <c r="K167" s="1469"/>
      <c r="L167" s="1469"/>
      <c r="M167" s="1469"/>
      <c r="N167" s="1469"/>
      <c r="O167" s="1469"/>
      <c r="P167" s="1358"/>
      <c r="Q167" s="1469"/>
      <c r="R167" s="1469"/>
      <c r="S167" s="1469"/>
      <c r="T167" s="1469"/>
      <c r="U167" s="1469"/>
      <c r="V167" s="1469"/>
      <c r="W167" s="1469"/>
      <c r="X167" s="1469"/>
      <c r="Y167" s="1469"/>
      <c r="Z167" s="1469"/>
      <c r="AA167" s="1469"/>
      <c r="AB167" s="1469"/>
      <c r="AC167" s="1469"/>
      <c r="AD167" s="1469"/>
      <c r="AE167" s="1469"/>
      <c r="AF167" s="1469"/>
      <c r="AG167" s="1469"/>
      <c r="AH167" s="1469"/>
      <c r="AI167" s="1469"/>
      <c r="AJ167" s="1469"/>
    </row>
    <row r="168" spans="1:36" x14ac:dyDescent="0.2">
      <c r="A168" s="1469"/>
      <c r="B168" s="1469"/>
      <c r="C168" s="1469"/>
      <c r="D168" s="1469"/>
      <c r="E168" s="1469"/>
      <c r="F168" s="1469"/>
      <c r="G168" s="1469"/>
      <c r="H168" s="1469"/>
      <c r="I168" s="1469"/>
      <c r="J168" s="1469"/>
      <c r="K168" s="1469"/>
      <c r="L168" s="1469"/>
      <c r="M168" s="1469"/>
      <c r="N168" s="1469"/>
      <c r="O168" s="1469"/>
      <c r="P168" s="1358"/>
      <c r="Q168" s="1469"/>
      <c r="R168" s="1469"/>
      <c r="S168" s="1469"/>
      <c r="T168" s="1469"/>
      <c r="U168" s="1469"/>
      <c r="V168" s="1469"/>
      <c r="W168" s="1469"/>
      <c r="X168" s="1469"/>
      <c r="Y168" s="1469"/>
      <c r="Z168" s="1469"/>
      <c r="AA168" s="1469"/>
      <c r="AB168" s="1469"/>
      <c r="AC168" s="1469"/>
      <c r="AD168" s="1469"/>
      <c r="AE168" s="1469"/>
      <c r="AF168" s="1469"/>
      <c r="AG168" s="1469"/>
      <c r="AH168" s="1469"/>
      <c r="AI168" s="1469"/>
      <c r="AJ168" s="1469"/>
    </row>
    <row r="169" spans="1:36" x14ac:dyDescent="0.2">
      <c r="A169" s="1469"/>
      <c r="B169" s="1469"/>
      <c r="C169" s="1469"/>
      <c r="D169" s="1469"/>
      <c r="E169" s="1469"/>
      <c r="F169" s="1469"/>
      <c r="G169" s="1469"/>
      <c r="H169" s="1469"/>
      <c r="I169" s="1469"/>
      <c r="J169" s="1469"/>
      <c r="K169" s="1469"/>
      <c r="L169" s="1469"/>
      <c r="M169" s="1469"/>
      <c r="N169" s="1469"/>
      <c r="O169" s="1469"/>
      <c r="P169" s="1358"/>
      <c r="Q169" s="1469"/>
      <c r="R169" s="1469"/>
      <c r="S169" s="1469"/>
      <c r="T169" s="1469"/>
      <c r="U169" s="1469"/>
      <c r="V169" s="1469"/>
      <c r="W169" s="1469"/>
      <c r="X169" s="1469"/>
      <c r="Y169" s="1469"/>
      <c r="Z169" s="1469"/>
      <c r="AA169" s="1469"/>
      <c r="AB169" s="1469"/>
      <c r="AC169" s="1469"/>
      <c r="AD169" s="1469"/>
      <c r="AE169" s="1469"/>
      <c r="AF169" s="1469"/>
      <c r="AG169" s="1469"/>
      <c r="AH169" s="1469"/>
      <c r="AI169" s="1469"/>
      <c r="AJ169" s="1469"/>
    </row>
    <row r="170" spans="1:36" x14ac:dyDescent="0.2">
      <c r="A170" s="1469"/>
      <c r="B170" s="1469"/>
      <c r="C170" s="1469"/>
      <c r="D170" s="1469"/>
      <c r="E170" s="1469"/>
      <c r="F170" s="1469"/>
      <c r="G170" s="1469"/>
      <c r="H170" s="1469"/>
      <c r="I170" s="1469"/>
      <c r="J170" s="1469"/>
      <c r="K170" s="1469"/>
      <c r="L170" s="1469"/>
      <c r="M170" s="1469"/>
      <c r="N170" s="1469"/>
      <c r="O170" s="1469"/>
      <c r="P170" s="1358"/>
      <c r="Q170" s="1469"/>
      <c r="R170" s="1469"/>
      <c r="S170" s="1469"/>
      <c r="T170" s="1469"/>
      <c r="U170" s="1469"/>
      <c r="V170" s="1469"/>
      <c r="W170" s="1469"/>
      <c r="X170" s="1469"/>
      <c r="Y170" s="1469"/>
      <c r="Z170" s="1469"/>
      <c r="AA170" s="1469"/>
      <c r="AB170" s="1469"/>
      <c r="AC170" s="1469"/>
      <c r="AD170" s="1469"/>
      <c r="AE170" s="1469"/>
      <c r="AF170" s="1469"/>
      <c r="AG170" s="1469"/>
      <c r="AH170" s="1469"/>
      <c r="AI170" s="1469"/>
      <c r="AJ170" s="1469"/>
    </row>
    <row r="171" spans="1:36" x14ac:dyDescent="0.2">
      <c r="A171" s="1469"/>
      <c r="B171" s="1469"/>
      <c r="C171" s="1469"/>
      <c r="D171" s="1469"/>
      <c r="E171" s="1469"/>
      <c r="F171" s="1469"/>
      <c r="G171" s="1469"/>
      <c r="H171" s="1469"/>
      <c r="I171" s="1469"/>
      <c r="J171" s="1469"/>
      <c r="K171" s="1469"/>
      <c r="L171" s="1469"/>
      <c r="M171" s="1469"/>
      <c r="N171" s="1469"/>
      <c r="O171" s="1469"/>
      <c r="P171" s="1358"/>
      <c r="Q171" s="1469"/>
      <c r="R171" s="1469"/>
      <c r="S171" s="1469"/>
      <c r="T171" s="1469"/>
      <c r="U171" s="1469"/>
      <c r="V171" s="1469"/>
      <c r="W171" s="1469"/>
      <c r="X171" s="1469"/>
      <c r="Y171" s="1469"/>
      <c r="Z171" s="1469"/>
      <c r="AA171" s="1469"/>
      <c r="AB171" s="1469"/>
      <c r="AC171" s="1469"/>
      <c r="AD171" s="1469"/>
      <c r="AE171" s="1469"/>
      <c r="AF171" s="1469"/>
      <c r="AG171" s="1469"/>
      <c r="AH171" s="1469"/>
      <c r="AI171" s="1469"/>
      <c r="AJ171" s="1469"/>
    </row>
    <row r="172" spans="1:36" x14ac:dyDescent="0.2">
      <c r="A172" s="1469"/>
      <c r="B172" s="1469"/>
      <c r="C172" s="1469"/>
      <c r="D172" s="1469"/>
      <c r="E172" s="1469"/>
      <c r="F172" s="1469"/>
      <c r="G172" s="1469"/>
      <c r="H172" s="1469"/>
      <c r="I172" s="1469"/>
      <c r="J172" s="1469"/>
      <c r="K172" s="1469"/>
      <c r="L172" s="1469"/>
      <c r="M172" s="1469"/>
      <c r="N172" s="1469"/>
      <c r="O172" s="1469"/>
      <c r="P172" s="1358"/>
      <c r="Q172" s="1469"/>
      <c r="R172" s="1469"/>
      <c r="S172" s="1469"/>
      <c r="T172" s="1469"/>
      <c r="U172" s="1469"/>
      <c r="V172" s="1469"/>
      <c r="W172" s="1469"/>
      <c r="X172" s="1469"/>
      <c r="Y172" s="1469"/>
      <c r="Z172" s="1469"/>
      <c r="AA172" s="1469"/>
      <c r="AB172" s="1469"/>
      <c r="AC172" s="1469"/>
      <c r="AD172" s="1469"/>
      <c r="AE172" s="1469"/>
      <c r="AF172" s="1469"/>
      <c r="AG172" s="1469"/>
      <c r="AH172" s="1469"/>
      <c r="AI172" s="1469"/>
      <c r="AJ172" s="1469"/>
    </row>
    <row r="173" spans="1:36" x14ac:dyDescent="0.2">
      <c r="A173" s="1469"/>
      <c r="B173" s="1469"/>
      <c r="C173" s="1469"/>
      <c r="D173" s="1469"/>
      <c r="E173" s="1469"/>
      <c r="F173" s="1469"/>
      <c r="G173" s="1469"/>
      <c r="H173" s="1469"/>
      <c r="I173" s="1469"/>
      <c r="J173" s="1469"/>
      <c r="K173" s="1469"/>
      <c r="L173" s="1469"/>
      <c r="M173" s="1469"/>
      <c r="N173" s="1469"/>
      <c r="O173" s="1469"/>
      <c r="P173" s="1358"/>
      <c r="Q173" s="1469"/>
      <c r="R173" s="1469"/>
      <c r="S173" s="1469"/>
      <c r="T173" s="1469"/>
      <c r="U173" s="1469"/>
      <c r="V173" s="1469"/>
      <c r="W173" s="1469"/>
      <c r="X173" s="1469"/>
      <c r="Y173" s="1469"/>
      <c r="Z173" s="1469"/>
      <c r="AA173" s="1469"/>
      <c r="AB173" s="1469"/>
      <c r="AC173" s="1469"/>
      <c r="AD173" s="1469"/>
      <c r="AE173" s="1469"/>
      <c r="AF173" s="1469"/>
      <c r="AG173" s="1469"/>
      <c r="AH173" s="1469"/>
      <c r="AI173" s="1469"/>
      <c r="AJ173" s="1469"/>
    </row>
    <row r="174" spans="1:36" x14ac:dyDescent="0.2">
      <c r="A174" s="1469"/>
      <c r="B174" s="1469"/>
      <c r="C174" s="1469"/>
      <c r="D174" s="1469"/>
      <c r="E174" s="1469"/>
      <c r="F174" s="1469"/>
      <c r="G174" s="1469"/>
      <c r="H174" s="1469"/>
      <c r="I174" s="1469"/>
      <c r="J174" s="1469"/>
      <c r="K174" s="1469"/>
      <c r="L174" s="1469"/>
      <c r="M174" s="1469"/>
      <c r="N174" s="1469"/>
      <c r="O174" s="1469"/>
      <c r="P174" s="1358"/>
      <c r="Q174" s="1469"/>
      <c r="R174" s="1469"/>
      <c r="S174" s="1469"/>
      <c r="T174" s="1469"/>
      <c r="U174" s="1469"/>
      <c r="V174" s="1469"/>
      <c r="W174" s="1469"/>
      <c r="X174" s="1469"/>
      <c r="Y174" s="1469"/>
      <c r="Z174" s="1469"/>
      <c r="AA174" s="1469"/>
      <c r="AB174" s="1469"/>
      <c r="AC174" s="1469"/>
      <c r="AD174" s="1469"/>
      <c r="AE174" s="1469"/>
      <c r="AF174" s="1469"/>
      <c r="AG174" s="1469"/>
      <c r="AH174" s="1469"/>
      <c r="AI174" s="1469"/>
      <c r="AJ174" s="1469"/>
    </row>
    <row r="175" spans="1:36" x14ac:dyDescent="0.2">
      <c r="A175" s="1469"/>
      <c r="B175" s="1469"/>
      <c r="C175" s="1469"/>
      <c r="D175" s="1469"/>
      <c r="E175" s="1469"/>
      <c r="F175" s="1469"/>
      <c r="G175" s="1469"/>
      <c r="H175" s="1469"/>
      <c r="I175" s="1469"/>
      <c r="J175" s="1469"/>
      <c r="K175" s="1469"/>
      <c r="L175" s="1469"/>
      <c r="M175" s="1469"/>
      <c r="N175" s="1469"/>
      <c r="O175" s="1469"/>
      <c r="P175" s="1358"/>
      <c r="Q175" s="1469"/>
      <c r="R175" s="1469"/>
      <c r="S175" s="1469"/>
      <c r="T175" s="1469"/>
      <c r="U175" s="1469"/>
      <c r="V175" s="1469"/>
      <c r="W175" s="1469"/>
      <c r="X175" s="1469"/>
      <c r="Y175" s="1469"/>
      <c r="Z175" s="1469"/>
      <c r="AA175" s="1469"/>
      <c r="AB175" s="1469"/>
      <c r="AC175" s="1469"/>
      <c r="AD175" s="1469"/>
      <c r="AE175" s="1469"/>
      <c r="AF175" s="1469"/>
      <c r="AG175" s="1469"/>
      <c r="AH175" s="1469"/>
      <c r="AI175" s="1469"/>
      <c r="AJ175" s="1469"/>
    </row>
    <row r="176" spans="1:36" x14ac:dyDescent="0.2">
      <c r="A176" s="1469"/>
      <c r="B176" s="1469"/>
      <c r="C176" s="1469"/>
      <c r="D176" s="1469"/>
      <c r="E176" s="1469"/>
      <c r="F176" s="1469"/>
      <c r="G176" s="1469"/>
      <c r="H176" s="1469"/>
      <c r="I176" s="1469"/>
      <c r="J176" s="1469"/>
      <c r="K176" s="1469"/>
      <c r="L176" s="1469"/>
      <c r="M176" s="1469"/>
      <c r="N176" s="1469"/>
      <c r="O176" s="1469"/>
      <c r="P176" s="1358"/>
      <c r="Q176" s="1469"/>
      <c r="R176" s="1469"/>
      <c r="S176" s="1469"/>
      <c r="T176" s="1469"/>
      <c r="U176" s="1469"/>
      <c r="V176" s="1469"/>
      <c r="W176" s="1469"/>
      <c r="X176" s="1469"/>
      <c r="Y176" s="1469"/>
      <c r="Z176" s="1469"/>
      <c r="AA176" s="1469"/>
      <c r="AB176" s="1469"/>
      <c r="AC176" s="1469"/>
      <c r="AD176" s="1469"/>
      <c r="AE176" s="1469"/>
      <c r="AF176" s="1469"/>
      <c r="AG176" s="1469"/>
      <c r="AH176" s="1469"/>
      <c r="AI176" s="1469"/>
      <c r="AJ176" s="1469"/>
    </row>
    <row r="177" spans="1:36" x14ac:dyDescent="0.2">
      <c r="A177" s="1469"/>
      <c r="B177" s="1469"/>
      <c r="C177" s="1469"/>
      <c r="D177" s="1469"/>
      <c r="E177" s="1469"/>
      <c r="F177" s="1469"/>
      <c r="G177" s="1469"/>
      <c r="H177" s="1469"/>
      <c r="I177" s="1469"/>
      <c r="J177" s="1469"/>
      <c r="K177" s="1469"/>
      <c r="L177" s="1469"/>
      <c r="M177" s="1469"/>
      <c r="N177" s="1469"/>
      <c r="O177" s="1469"/>
      <c r="P177" s="1358"/>
      <c r="Q177" s="1469"/>
      <c r="R177" s="1469"/>
      <c r="S177" s="1469"/>
      <c r="T177" s="1469"/>
      <c r="U177" s="1469"/>
      <c r="V177" s="1469"/>
      <c r="W177" s="1469"/>
      <c r="X177" s="1469"/>
      <c r="Y177" s="1469"/>
      <c r="Z177" s="1469"/>
      <c r="AA177" s="1469"/>
      <c r="AB177" s="1469"/>
      <c r="AC177" s="1469"/>
      <c r="AD177" s="1469"/>
      <c r="AE177" s="1469"/>
      <c r="AF177" s="1469"/>
      <c r="AG177" s="1469"/>
      <c r="AH177" s="1469"/>
      <c r="AI177" s="1469"/>
      <c r="AJ177" s="1469"/>
    </row>
    <row r="178" spans="1:36" x14ac:dyDescent="0.2">
      <c r="A178" s="1469"/>
      <c r="B178" s="1469"/>
      <c r="C178" s="1469"/>
      <c r="D178" s="1469"/>
      <c r="E178" s="1469"/>
      <c r="F178" s="1469"/>
      <c r="G178" s="1469"/>
      <c r="H178" s="1469"/>
      <c r="I178" s="1469"/>
      <c r="J178" s="1469"/>
      <c r="K178" s="1469"/>
      <c r="L178" s="1469"/>
      <c r="M178" s="1469"/>
      <c r="N178" s="1469"/>
      <c r="O178" s="1469"/>
      <c r="P178" s="1358"/>
      <c r="Q178" s="1469"/>
      <c r="R178" s="1469"/>
      <c r="S178" s="1469"/>
      <c r="T178" s="1469"/>
      <c r="U178" s="1469"/>
      <c r="V178" s="1469"/>
      <c r="W178" s="1469"/>
      <c r="X178" s="1469"/>
      <c r="Y178" s="1469"/>
      <c r="Z178" s="1469"/>
      <c r="AA178" s="1469"/>
      <c r="AB178" s="1469"/>
      <c r="AC178" s="1469"/>
      <c r="AD178" s="1469"/>
      <c r="AE178" s="1469"/>
      <c r="AF178" s="1469"/>
      <c r="AG178" s="1469"/>
      <c r="AH178" s="1469"/>
      <c r="AI178" s="1469"/>
      <c r="AJ178" s="1469"/>
    </row>
    <row r="179" spans="1:36" x14ac:dyDescent="0.2">
      <c r="A179" s="1469"/>
      <c r="B179" s="1469"/>
      <c r="C179" s="1469"/>
      <c r="D179" s="1469"/>
      <c r="E179" s="1469"/>
      <c r="F179" s="1469"/>
      <c r="G179" s="1469"/>
      <c r="H179" s="1469"/>
      <c r="I179" s="1469"/>
      <c r="J179" s="1469"/>
      <c r="K179" s="1469"/>
      <c r="L179" s="1469"/>
      <c r="M179" s="1469"/>
      <c r="N179" s="1469"/>
      <c r="O179" s="1469"/>
      <c r="P179" s="1358"/>
      <c r="Q179" s="1469"/>
      <c r="R179" s="1469"/>
      <c r="S179" s="1469"/>
      <c r="T179" s="1469"/>
      <c r="U179" s="1469"/>
      <c r="V179" s="1469"/>
      <c r="W179" s="1469"/>
      <c r="X179" s="1469"/>
      <c r="Y179" s="1469"/>
      <c r="Z179" s="1469"/>
      <c r="AA179" s="1469"/>
      <c r="AB179" s="1469"/>
      <c r="AC179" s="1469"/>
      <c r="AD179" s="1469"/>
      <c r="AE179" s="1469"/>
      <c r="AF179" s="1469"/>
      <c r="AG179" s="1469"/>
      <c r="AH179" s="1469"/>
      <c r="AI179" s="1469"/>
      <c r="AJ179" s="1469"/>
    </row>
    <row r="180" spans="1:36" x14ac:dyDescent="0.2">
      <c r="A180" s="1469"/>
      <c r="B180" s="1469"/>
      <c r="C180" s="1469"/>
      <c r="D180" s="1469"/>
      <c r="E180" s="1469"/>
      <c r="F180" s="1469"/>
      <c r="G180" s="1469"/>
      <c r="H180" s="1469"/>
      <c r="I180" s="1469"/>
      <c r="J180" s="1469"/>
      <c r="K180" s="1469"/>
      <c r="L180" s="1469"/>
      <c r="M180" s="1469"/>
      <c r="N180" s="1469"/>
      <c r="O180" s="1469"/>
      <c r="P180" s="1358"/>
      <c r="Q180" s="1469"/>
      <c r="R180" s="1469"/>
      <c r="S180" s="1469"/>
      <c r="T180" s="1469"/>
      <c r="U180" s="1469"/>
      <c r="V180" s="1469"/>
      <c r="W180" s="1469"/>
      <c r="X180" s="1469"/>
      <c r="Y180" s="1469"/>
      <c r="Z180" s="1469"/>
      <c r="AA180" s="1469"/>
      <c r="AB180" s="1469"/>
      <c r="AC180" s="1469"/>
      <c r="AD180" s="1469"/>
      <c r="AE180" s="1469"/>
      <c r="AF180" s="1469"/>
      <c r="AG180" s="1469"/>
      <c r="AH180" s="1469"/>
      <c r="AI180" s="1469"/>
      <c r="AJ180" s="1469"/>
    </row>
    <row r="181" spans="1:36" x14ac:dyDescent="0.2">
      <c r="A181" s="1469"/>
      <c r="B181" s="1469"/>
      <c r="C181" s="1469"/>
      <c r="D181" s="1469"/>
      <c r="E181" s="1469"/>
      <c r="F181" s="1469"/>
      <c r="G181" s="1469"/>
      <c r="H181" s="1469"/>
      <c r="I181" s="1469"/>
      <c r="J181" s="1469"/>
      <c r="K181" s="1469"/>
      <c r="L181" s="1469"/>
      <c r="M181" s="1469"/>
      <c r="N181" s="1469"/>
      <c r="O181" s="1469"/>
      <c r="P181" s="1358"/>
      <c r="Q181" s="1469"/>
      <c r="R181" s="1469"/>
      <c r="S181" s="1469"/>
      <c r="T181" s="1469"/>
      <c r="U181" s="1469"/>
      <c r="V181" s="1469"/>
      <c r="W181" s="1469"/>
      <c r="X181" s="1469"/>
      <c r="Y181" s="1469"/>
      <c r="Z181" s="1469"/>
      <c r="AA181" s="1469"/>
      <c r="AB181" s="1469"/>
      <c r="AC181" s="1469"/>
      <c r="AD181" s="1469"/>
      <c r="AE181" s="1469"/>
      <c r="AF181" s="1469"/>
      <c r="AG181" s="1469"/>
      <c r="AH181" s="1469"/>
      <c r="AI181" s="1469"/>
      <c r="AJ181" s="1469"/>
    </row>
  </sheetData>
  <sheetProtection algorithmName="SHA-512" hashValue="LpZd30DS3Mhmj90FbdJbqKa3MmHkjJOO537KGh8PeG4w8tvrtrH4CwLA26eAJFU1E1GfjtwOP9lX/QqjfzTlKA==" saltValue="9N3O0dGVSdLS6T0gytlGCQ==" spinCount="100000" sheet="1" objects="1" scenarios="1" formatColumns="0" formatRows="0"/>
  <phoneticPr fontId="16" type="noConversion"/>
  <conditionalFormatting sqref="C3">
    <cfRule type="cellIs" dxfId="24" priority="3" operator="equal">
      <formula>0</formula>
    </cfRule>
  </conditionalFormatting>
  <dataValidations xWindow="719" yWindow="627" count="7">
    <dataValidation type="whole" allowBlank="1" showErrorMessage="1" errorTitle="Invalid number" error="Please round your entry to the nearest whole number." promptTitle="Income Adjustment" prompt="Crown Land adjustment claimed plus income lost due to the 20% Farmland limit, recovered as an income adjustmenmt." sqref="H28 H30" xr:uid="{00000000-0002-0000-0700-000000000000}">
      <formula1>0</formula1>
      <formula2>100000000</formula2>
    </dataValidation>
    <dataValidation allowBlank="1" showInputMessage="1" showErrorMessage="1" errorTitle="Invalid number" error="Please round your entry to the nearest whole number." promptTitle="Income Adjustment" sqref="H29" xr:uid="{00000000-0002-0000-0700-000001000000}"/>
    <dataValidation type="whole" allowBlank="1" showInputMessage="1" showErrorMessage="1" errorTitle="Invalid number" error="Please round your entry to the nearest whole number." sqref="H25" xr:uid="{00000000-0002-0000-0700-000002000000}">
      <formula1>-10000000</formula1>
      <formula2>100000000</formula2>
    </dataValidation>
    <dataValidation type="whole" allowBlank="1" showInputMessage="1" showErrorMessage="1" errorTitle="Invalid number" error="This amount must be a negative whole number." sqref="H26" xr:uid="{00000000-0002-0000-0700-000003000000}">
      <formula1>-10000000</formula1>
      <formula2>0</formula2>
    </dataValidation>
    <dataValidation type="whole" allowBlank="1" showInputMessage="1" showErrorMessage="1" errorTitle="Invalid number" error="The amount must be a negative whole number." sqref="H12:H13" xr:uid="{00000000-0002-0000-0700-000004000000}">
      <formula1>-100000000</formula1>
      <formula2>0</formula2>
    </dataValidation>
    <dataValidation allowBlank="1" showInputMessage="1" showErrorMessage="1" promptTitle="Permissible GI vs Notional GI" prompt="Permissable General Income (PGI) reflects the impact of catchups or excess amounts that councils must adjust their income for. PGI may not match the level of Notional General Income (NGI) calculated on WK 3. NGI should be equal to or less than the PGI. " sqref="H31" xr:uid="{00000000-0002-0000-0700-000005000000}"/>
    <dataValidation errorStyle="warning" allowBlank="1" showInputMessage="1" showErrorMessage="1" errorTitle="Expiring variation amount" error="The expiring variation amount must be entered as a whole negative number." sqref="G99:M100 G56:M56 G104:M108 G87:M89" xr:uid="{00000000-0002-0000-0700-000006000000}"/>
  </dataValidations>
  <printOptions horizontalCentered="1"/>
  <pageMargins left="0.70866141732283472" right="0.74803149606299213" top="0.77" bottom="0.98425196850393704" header="0.51181102362204722" footer="0.51181102362204722"/>
  <pageSetup paperSize="9" scale="87" fitToWidth="0" fitToHeight="0" orientation="landscape" r:id="rId1"/>
  <headerFooter alignWithMargins="0"/>
  <rowBreaks count="1" manualBreakCount="1">
    <brk id="80" min="1" max="15" man="1"/>
  </rowBreaks>
  <cellWatches>
    <cellWatch r="H12"/>
  </cellWatches>
  <extLst>
    <ext xmlns:x14="http://schemas.microsoft.com/office/spreadsheetml/2009/9/main" uri="{78C0D931-6437-407d-A8EE-F0AAD7539E65}">
      <x14:conditionalFormattings>
        <x14:conditionalFormatting xmlns:xm="http://schemas.microsoft.com/office/excel/2006/main">
          <x14:cfRule type="expression" priority="2" id="{71BA2352-D675-4C08-B1DD-D85FCE103767}">
            <xm:f>'\\ipart.local\ipart\Users\dparker\AppData\Local\Microsoft\Windows\INetCache\Content.Outlook\PC0XE5OF\[Application form Part A - Special Variation 2020-21.XLSM]WK1 - Identification'!#REF!+'\\ipart.local\ipart\Users\dparker\AppData\Local\Microsoft\Windows\INetCache\Content.Outlook\PC0XE5OF\[Application form Part A - Special Variation 2020-21.XLSM]WK1 - Identification'!#REF!=0</xm:f>
            <x14:dxf>
              <font>
                <color theme="0" tint="-0.34998626667073579"/>
              </font>
            </x14:dxf>
          </x14:cfRule>
          <xm:sqref>F83:M84 G92:M94 G97:M98 G101:M103 G106:M107 G87:M89 G72:M76 F65:F66 G62:M68 H57:M57 F42:M42 F39:M40 G41:M41 G45:M56</xm:sqref>
        </x14:conditionalFormatting>
        <x14:conditionalFormatting xmlns:xm="http://schemas.microsoft.com/office/excel/2006/main">
          <x14:cfRule type="expression" priority="1" id="{DCF502A9-CD8E-4CFF-AE0C-9DBC27B5B6AC}">
            <xm:f>'\\ipart.local\ipart\Users\dparker\AppData\Local\Microsoft\Windows\INetCache\Content.Outlook\PC0XE5OF\[Application form Part A - Special Variation 2020-21.XLSM]WK1 - Identification'!#REF!+'\\ipart.local\ipart\Users\dparker\AppData\Local\Microsoft\Windows\INetCache\Content.Outlook\PC0XE5OF\[Application form Part A - Special Variation 2020-21.XLSM]WK1 - Identification'!#REF!=0</xm:f>
            <x14:dxf>
              <font>
                <b/>
                <i val="0"/>
                <strike val="0"/>
                <color theme="0" tint="-0.24994659260841701"/>
              </font>
              <fill>
                <patternFill>
                  <bgColor theme="0"/>
                </patternFill>
              </fill>
            </x14:dxf>
          </x14:cfRule>
          <xm:sqref>G58:M58</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BB426"/>
  <sheetViews>
    <sheetView zoomScale="80" zoomScaleNormal="80" zoomScaleSheetLayoutView="70" workbookViewId="0"/>
  </sheetViews>
  <sheetFormatPr defaultColWidth="9.140625" defaultRowHeight="12" outlineLevelCol="1" x14ac:dyDescent="0.2"/>
  <cols>
    <col min="1" max="1" width="2.42578125" style="88" customWidth="1"/>
    <col min="2" max="2" width="2.85546875" style="196" customWidth="1"/>
    <col min="3" max="3" width="12.42578125" style="188" customWidth="1"/>
    <col min="4" max="4" width="26.140625" style="188" customWidth="1"/>
    <col min="5" max="6" width="12.7109375" style="90" customWidth="1"/>
    <col min="7" max="12" width="12.7109375" style="188" customWidth="1"/>
    <col min="13" max="13" width="4" style="188" customWidth="1"/>
    <col min="14" max="14" width="3.7109375" style="88" hidden="1" customWidth="1" outlineLevel="1"/>
    <col min="15" max="15" width="14" style="88" hidden="1" customWidth="1" outlineLevel="1"/>
    <col min="16" max="16" width="8" style="88" hidden="1" customWidth="1" outlineLevel="1"/>
    <col min="17" max="17" width="4.5703125" customWidth="1" collapsed="1"/>
    <col min="18" max="18" width="2.140625" style="88" customWidth="1"/>
    <col min="19" max="19" width="11.85546875" style="88" customWidth="1"/>
    <col min="20" max="21" width="8.7109375" style="88" bestFit="1" customWidth="1"/>
    <col min="22" max="22" width="9.140625" style="88" bestFit="1" customWidth="1"/>
    <col min="23" max="25" width="9.42578125" style="88" bestFit="1" customWidth="1"/>
    <col min="26" max="26" width="1.140625" style="88" customWidth="1"/>
    <col min="27" max="27" width="14.140625" style="88" customWidth="1"/>
    <col min="28" max="33" width="8" style="88" bestFit="1" customWidth="1"/>
    <col min="34" max="34" width="1.140625" style="88" customWidth="1"/>
    <col min="35" max="35" width="12.7109375" style="88" customWidth="1"/>
    <col min="36" max="36" width="9.85546875" style="88" bestFit="1" customWidth="1"/>
    <col min="37" max="37" width="10.140625" style="88" bestFit="1" customWidth="1"/>
    <col min="38" max="39" width="9.85546875" style="88" bestFit="1" customWidth="1"/>
    <col min="40" max="41" width="10.140625" style="88" bestFit="1" customWidth="1"/>
    <col min="42" max="42" width="1.42578125" style="88" customWidth="1"/>
    <col min="43" max="43" width="9.140625" style="88" customWidth="1"/>
    <col min="44" max="44" width="9.28515625" style="88" bestFit="1" customWidth="1"/>
    <col min="45" max="49" width="9.140625" style="88" bestFit="1" customWidth="1"/>
    <col min="50" max="50" width="1.140625" style="88" customWidth="1"/>
    <col min="51" max="51" width="7.42578125" style="88" customWidth="1"/>
    <col min="52" max="52" width="9.140625" style="86"/>
    <col min="54" max="16384" width="9.140625" style="188"/>
  </cols>
  <sheetData>
    <row r="1" spans="1:54" s="196" customFormat="1" ht="12.75" thickBot="1" x14ac:dyDescent="0.25">
      <c r="A1" s="183"/>
      <c r="B1" s="101"/>
      <c r="C1" s="101"/>
      <c r="D1" s="101"/>
      <c r="E1" s="219"/>
      <c r="F1" s="219"/>
      <c r="G1" s="101"/>
      <c r="H1" s="101"/>
      <c r="I1" s="101"/>
      <c r="J1" s="101"/>
      <c r="K1" s="101"/>
      <c r="L1" s="101"/>
      <c r="M1" s="101"/>
      <c r="N1" s="183"/>
      <c r="O1" s="183"/>
      <c r="P1" s="183"/>
      <c r="Q1" s="10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03"/>
      <c r="BA1" s="103"/>
      <c r="BB1" s="103"/>
    </row>
    <row r="2" spans="1:54" s="246" customFormat="1" ht="15" x14ac:dyDescent="0.2">
      <c r="A2" s="183"/>
      <c r="B2" s="322"/>
      <c r="C2" s="323"/>
      <c r="D2" s="323"/>
      <c r="E2" s="829"/>
      <c r="F2" s="829"/>
      <c r="G2" s="323"/>
      <c r="H2" s="323"/>
      <c r="I2" s="323"/>
      <c r="J2" s="323"/>
      <c r="K2" s="323"/>
      <c r="L2" s="323"/>
      <c r="M2" s="324"/>
      <c r="N2" s="116"/>
      <c r="O2" s="116"/>
      <c r="P2" s="116"/>
      <c r="Q2" s="207"/>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207"/>
      <c r="BA2" s="207"/>
      <c r="BB2" s="207"/>
    </row>
    <row r="3" spans="1:54" s="246" customFormat="1" ht="15" x14ac:dyDescent="0.2">
      <c r="A3" s="183"/>
      <c r="B3" s="325"/>
      <c r="C3" s="994" t="str">
        <f>'WK2 - Notional General Income'!$C$3</f>
        <v>Central Coast Council</v>
      </c>
      <c r="D3" s="339"/>
      <c r="E3" s="830" t="s">
        <v>858</v>
      </c>
      <c r="F3" s="830" t="str">
        <f>G5</f>
        <v>Gosford</v>
      </c>
      <c r="G3" s="340"/>
      <c r="H3" s="285"/>
      <c r="I3" s="285"/>
      <c r="J3" s="285"/>
      <c r="K3" s="285"/>
      <c r="L3" s="285"/>
      <c r="M3" s="326"/>
      <c r="N3" s="285"/>
      <c r="O3" s="285"/>
      <c r="P3" s="285"/>
      <c r="Q3" s="207"/>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07"/>
      <c r="BA3" s="207"/>
      <c r="BB3" s="207"/>
    </row>
    <row r="4" spans="1:54" s="246" customFormat="1" ht="15" x14ac:dyDescent="0.2">
      <c r="A4" s="183"/>
      <c r="B4" s="325"/>
      <c r="C4" s="116"/>
      <c r="D4" s="116"/>
      <c r="E4" s="223"/>
      <c r="F4" s="223"/>
      <c r="G4" s="116"/>
      <c r="H4" s="116"/>
      <c r="I4" s="116"/>
      <c r="J4" s="116"/>
      <c r="K4" s="207"/>
      <c r="L4" s="116"/>
      <c r="M4" s="327"/>
      <c r="N4" s="116"/>
      <c r="O4" s="116"/>
      <c r="P4" s="116"/>
      <c r="Q4" s="207"/>
      <c r="R4" s="116"/>
      <c r="S4" s="116"/>
      <c r="T4" s="285"/>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207"/>
      <c r="BA4" s="207"/>
      <c r="BB4" s="207"/>
    </row>
    <row r="5" spans="1:54" s="246" customFormat="1" ht="15.75" x14ac:dyDescent="0.25">
      <c r="A5" s="191"/>
      <c r="B5" s="328"/>
      <c r="C5" s="191"/>
      <c r="D5" s="111"/>
      <c r="E5" s="831"/>
      <c r="F5" s="831" t="s">
        <v>214</v>
      </c>
      <c r="G5" s="1407" t="str">
        <f>'WK1 - Identification'!$E$16</f>
        <v>Gosford</v>
      </c>
      <c r="H5" s="111"/>
      <c r="I5" s="111"/>
      <c r="J5" s="111"/>
      <c r="K5" s="207"/>
      <c r="L5" s="111"/>
      <c r="M5" s="329"/>
      <c r="N5" s="165"/>
      <c r="O5" s="165"/>
      <c r="P5" s="165"/>
      <c r="Q5" s="207"/>
      <c r="R5" s="165"/>
      <c r="S5" s="165"/>
      <c r="T5" s="285"/>
      <c r="U5" s="165"/>
      <c r="V5" s="165"/>
      <c r="W5" s="165"/>
      <c r="X5" s="165"/>
      <c r="Y5" s="165"/>
      <c r="Z5" s="165"/>
      <c r="AA5" s="165"/>
      <c r="AB5" s="165"/>
      <c r="AC5" s="165"/>
      <c r="AD5" s="165"/>
      <c r="AE5" s="165"/>
      <c r="AF5" s="165"/>
      <c r="AG5" s="165"/>
      <c r="AH5" s="165"/>
      <c r="AI5" s="165"/>
      <c r="AJ5" s="165"/>
      <c r="AK5" s="165"/>
      <c r="AL5" s="165"/>
      <c r="AM5" s="165"/>
      <c r="AN5" s="165"/>
      <c r="AO5" s="165"/>
      <c r="AP5" s="165"/>
      <c r="AQ5" s="165"/>
      <c r="AR5" s="165"/>
      <c r="AS5" s="165"/>
      <c r="AT5" s="165"/>
      <c r="AU5" s="165"/>
      <c r="AV5" s="165"/>
      <c r="AW5" s="165"/>
      <c r="AX5" s="165"/>
      <c r="AY5" s="165"/>
      <c r="AZ5" s="207"/>
      <c r="BA5" s="207"/>
      <c r="BB5" s="207"/>
    </row>
    <row r="6" spans="1:54" s="246" customFormat="1" ht="15" x14ac:dyDescent="0.2">
      <c r="A6" s="191"/>
      <c r="B6" s="328"/>
      <c r="C6" s="164"/>
      <c r="D6" s="164"/>
      <c r="E6" s="832"/>
      <c r="F6" s="832"/>
      <c r="G6" s="164"/>
      <c r="H6" s="164"/>
      <c r="I6" s="164"/>
      <c r="J6" s="164"/>
      <c r="K6" s="164"/>
      <c r="L6" s="164"/>
      <c r="M6" s="330"/>
      <c r="N6" s="164"/>
      <c r="O6" s="164"/>
      <c r="P6" s="164"/>
      <c r="Q6" s="207"/>
      <c r="R6" s="164"/>
      <c r="S6" s="164"/>
      <c r="T6" s="164"/>
      <c r="U6" s="164"/>
      <c r="V6" s="164"/>
      <c r="W6" s="164"/>
      <c r="X6" s="207"/>
      <c r="Y6" s="164"/>
      <c r="Z6" s="164"/>
      <c r="AA6" s="164"/>
      <c r="AB6" s="164"/>
      <c r="AC6" s="164"/>
      <c r="AD6" s="164"/>
      <c r="AE6" s="164"/>
      <c r="AF6" s="164"/>
      <c r="AG6" s="164"/>
      <c r="AH6" s="164"/>
      <c r="AI6" s="164"/>
      <c r="AJ6" s="164"/>
      <c r="AK6" s="164"/>
      <c r="AL6" s="164"/>
      <c r="AM6" s="164"/>
      <c r="AN6" s="164"/>
      <c r="AO6" s="164"/>
      <c r="AP6" s="164"/>
      <c r="AQ6" s="164"/>
      <c r="AR6" s="164"/>
      <c r="AS6" s="164"/>
      <c r="AT6" s="164"/>
      <c r="AU6" s="164"/>
      <c r="AV6" s="164"/>
      <c r="AW6" s="164"/>
      <c r="AX6" s="164"/>
      <c r="AY6" s="164"/>
      <c r="AZ6" s="207"/>
      <c r="BA6" s="207"/>
      <c r="BB6" s="207"/>
    </row>
    <row r="7" spans="1:54" s="246" customFormat="1" ht="15.75" x14ac:dyDescent="0.25">
      <c r="A7" s="191"/>
      <c r="B7" s="328"/>
      <c r="C7" s="164"/>
      <c r="D7" s="164"/>
      <c r="E7" s="832"/>
      <c r="F7" s="181" t="s">
        <v>210</v>
      </c>
      <c r="G7" s="164"/>
      <c r="H7" s="164"/>
      <c r="I7" s="164"/>
      <c r="J7" s="164"/>
      <c r="L7" s="164"/>
      <c r="M7" s="330"/>
      <c r="N7" s="164"/>
      <c r="O7" s="164"/>
      <c r="P7" s="164"/>
      <c r="Q7" s="207"/>
      <c r="R7" s="164"/>
      <c r="S7" s="164"/>
      <c r="T7" s="164"/>
      <c r="U7" s="164"/>
      <c r="V7" s="164"/>
      <c r="W7" s="164"/>
      <c r="X7" s="164"/>
      <c r="Y7" s="164"/>
      <c r="Z7" s="164"/>
      <c r="AA7" s="164"/>
      <c r="AB7" s="164"/>
      <c r="AC7" s="164"/>
      <c r="AD7" s="164"/>
      <c r="AE7" s="164"/>
      <c r="AF7" s="164"/>
      <c r="AG7" s="164"/>
      <c r="AH7" s="164"/>
      <c r="AI7" s="164"/>
      <c r="AJ7" s="164"/>
      <c r="AK7" s="164"/>
      <c r="AL7" s="164"/>
      <c r="AM7" s="164"/>
      <c r="AN7" s="164"/>
      <c r="AO7" s="164"/>
      <c r="AP7" s="164"/>
      <c r="AQ7" s="164"/>
      <c r="AR7" s="207"/>
      <c r="AS7" s="164"/>
      <c r="AT7" s="164"/>
      <c r="AU7" s="164"/>
      <c r="AV7" s="164"/>
      <c r="AW7" s="164"/>
      <c r="AX7" s="164"/>
      <c r="AY7" s="164"/>
      <c r="AZ7" s="207"/>
      <c r="BA7" s="207"/>
      <c r="BB7" s="207"/>
    </row>
    <row r="8" spans="1:54" s="246" customFormat="1" ht="22.5" customHeight="1" x14ac:dyDescent="0.25">
      <c r="A8" s="191"/>
      <c r="B8" s="328"/>
      <c r="C8" s="181"/>
      <c r="D8" s="164"/>
      <c r="E8" s="832"/>
      <c r="F8" s="250" t="s">
        <v>362</v>
      </c>
      <c r="G8" s="165"/>
      <c r="H8" s="165"/>
      <c r="I8" s="165"/>
      <c r="J8" s="142"/>
      <c r="K8" s="285"/>
      <c r="L8" s="164"/>
      <c r="M8" s="330"/>
      <c r="N8" s="164"/>
      <c r="O8" s="164"/>
      <c r="P8" s="164"/>
      <c r="Q8" s="207"/>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c r="AZ8" s="207"/>
      <c r="BA8" s="207"/>
      <c r="BB8" s="207"/>
    </row>
    <row r="9" spans="1:54" s="246" customFormat="1" ht="9.75" customHeight="1" x14ac:dyDescent="0.2">
      <c r="A9" s="183"/>
      <c r="B9" s="325"/>
      <c r="C9" s="183"/>
      <c r="D9" s="216"/>
      <c r="E9" s="143"/>
      <c r="F9" s="216"/>
      <c r="G9" s="216"/>
      <c r="H9" s="216"/>
      <c r="I9" s="216"/>
      <c r="J9" s="216"/>
      <c r="K9" s="216"/>
      <c r="L9" s="216"/>
      <c r="M9" s="331"/>
      <c r="N9" s="216"/>
      <c r="O9" s="216"/>
      <c r="P9" s="216"/>
      <c r="Q9" s="207"/>
      <c r="R9" s="216"/>
      <c r="S9" s="216"/>
      <c r="T9" s="216"/>
      <c r="U9" s="216"/>
      <c r="V9" s="216"/>
      <c r="W9" s="216"/>
      <c r="X9" s="216"/>
      <c r="Y9" s="216"/>
      <c r="Z9" s="216"/>
      <c r="AA9" s="216"/>
      <c r="AB9" s="216"/>
      <c r="AC9" s="216"/>
      <c r="AD9" s="216"/>
      <c r="AE9" s="216"/>
      <c r="AF9" s="216"/>
      <c r="AG9" s="216"/>
      <c r="AH9" s="216"/>
      <c r="AI9" s="216"/>
      <c r="AJ9" s="216"/>
      <c r="AK9" s="216"/>
      <c r="AL9" s="216"/>
      <c r="AM9" s="216"/>
      <c r="AN9" s="216"/>
      <c r="AO9" s="216"/>
      <c r="AP9" s="216"/>
      <c r="AQ9" s="216"/>
      <c r="AR9" s="216"/>
      <c r="AS9" s="216"/>
      <c r="AT9" s="216"/>
      <c r="AU9" s="216"/>
      <c r="AV9" s="216"/>
      <c r="AW9" s="216"/>
      <c r="AX9" s="216"/>
      <c r="AY9" s="216"/>
      <c r="AZ9" s="207"/>
      <c r="BA9" s="207"/>
      <c r="BB9" s="207"/>
    </row>
    <row r="10" spans="1:54" s="246" customFormat="1" ht="15.75" customHeight="1" x14ac:dyDescent="0.2">
      <c r="A10" s="183"/>
      <c r="B10" s="325"/>
      <c r="C10" s="183"/>
      <c r="D10" s="116" t="s">
        <v>514</v>
      </c>
      <c r="E10" s="143"/>
      <c r="F10" s="216"/>
      <c r="G10" s="216"/>
      <c r="H10" s="216"/>
      <c r="I10" s="216"/>
      <c r="J10" s="216"/>
      <c r="K10" s="216"/>
      <c r="L10" s="216"/>
      <c r="M10" s="331"/>
      <c r="N10" s="116"/>
      <c r="O10" s="116"/>
      <c r="P10" s="116"/>
      <c r="Q10" s="207"/>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c r="AT10" s="116"/>
      <c r="AU10" s="116"/>
      <c r="AV10" s="116"/>
      <c r="AW10" s="116"/>
      <c r="AX10" s="116"/>
      <c r="AY10" s="116"/>
      <c r="AZ10" s="207"/>
      <c r="BA10" s="207"/>
      <c r="BB10" s="207"/>
    </row>
    <row r="11" spans="1:54" s="246" customFormat="1" ht="15.75" customHeight="1" x14ac:dyDescent="0.2">
      <c r="A11" s="183"/>
      <c r="B11" s="325"/>
      <c r="C11" s="183"/>
      <c r="D11" s="116" t="s">
        <v>515</v>
      </c>
      <c r="E11" s="143"/>
      <c r="F11" s="216"/>
      <c r="G11" s="216"/>
      <c r="H11" s="216"/>
      <c r="I11" s="216"/>
      <c r="J11" s="216"/>
      <c r="K11" s="216"/>
      <c r="L11" s="216"/>
      <c r="M11" s="331"/>
      <c r="N11" s="116"/>
      <c r="O11" s="116"/>
      <c r="P11" s="116"/>
      <c r="Q11" s="207"/>
      <c r="R11" s="116"/>
      <c r="S11" s="116"/>
      <c r="T11" s="116"/>
      <c r="U11" s="116"/>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c r="AT11" s="116"/>
      <c r="AU11" s="116"/>
      <c r="AV11" s="116"/>
      <c r="AW11" s="116"/>
      <c r="AX11" s="116"/>
      <c r="AY11" s="116"/>
      <c r="AZ11" s="207"/>
      <c r="BA11" s="207"/>
      <c r="BB11" s="207"/>
    </row>
    <row r="12" spans="1:54" s="246" customFormat="1" ht="15.75" customHeight="1" x14ac:dyDescent="0.2">
      <c r="A12" s="183"/>
      <c r="B12" s="325"/>
      <c r="C12" s="183"/>
      <c r="D12" s="116" t="s">
        <v>516</v>
      </c>
      <c r="E12" s="143"/>
      <c r="F12" s="216"/>
      <c r="G12" s="216"/>
      <c r="H12" s="216"/>
      <c r="I12" s="216"/>
      <c r="J12" s="216"/>
      <c r="K12" s="216"/>
      <c r="L12" s="216"/>
      <c r="M12" s="331"/>
      <c r="N12" s="116"/>
      <c r="O12" s="116"/>
      <c r="P12" s="116"/>
      <c r="Q12" s="207"/>
      <c r="R12" s="116"/>
      <c r="S12" s="116"/>
      <c r="T12" s="116"/>
      <c r="U12" s="116"/>
      <c r="V12" s="116"/>
      <c r="W12" s="116"/>
      <c r="X12" s="116"/>
      <c r="Y12" s="116"/>
      <c r="Z12" s="116"/>
      <c r="AA12" s="116"/>
      <c r="AB12" s="116"/>
      <c r="AC12" s="116"/>
      <c r="AD12" s="116"/>
      <c r="AE12" s="116"/>
      <c r="AF12" s="116"/>
      <c r="AG12" s="116"/>
      <c r="AH12" s="116"/>
      <c r="AI12" s="116"/>
      <c r="AJ12" s="116"/>
      <c r="AK12" s="116"/>
      <c r="AL12" s="116"/>
      <c r="AM12" s="116"/>
      <c r="AN12" s="116"/>
      <c r="AO12" s="116"/>
      <c r="AP12" s="116"/>
      <c r="AQ12" s="116"/>
      <c r="AR12" s="116"/>
      <c r="AS12" s="116"/>
      <c r="AT12" s="116"/>
      <c r="AU12" s="116"/>
      <c r="AV12" s="116"/>
      <c r="AW12" s="116"/>
      <c r="AX12" s="116"/>
      <c r="AY12" s="116"/>
      <c r="AZ12" s="207"/>
      <c r="BA12" s="207"/>
      <c r="BB12" s="207"/>
    </row>
    <row r="13" spans="1:54" s="246" customFormat="1" ht="15.75" customHeight="1" x14ac:dyDescent="0.2">
      <c r="A13" s="183"/>
      <c r="B13" s="325"/>
      <c r="C13" s="183"/>
      <c r="D13" s="116" t="s">
        <v>517</v>
      </c>
      <c r="E13" s="143"/>
      <c r="F13" s="216"/>
      <c r="G13" s="216"/>
      <c r="H13" s="216"/>
      <c r="I13" s="216"/>
      <c r="J13" s="216"/>
      <c r="K13" s="216"/>
      <c r="L13" s="216"/>
      <c r="M13" s="331"/>
      <c r="N13" s="116"/>
      <c r="O13" s="116"/>
      <c r="P13" s="116"/>
      <c r="Q13" s="207"/>
      <c r="R13" s="116"/>
      <c r="S13" s="116"/>
      <c r="T13" s="116"/>
      <c r="U13" s="116"/>
      <c r="V13" s="116"/>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c r="AT13" s="116"/>
      <c r="AU13" s="116"/>
      <c r="AV13" s="116"/>
      <c r="AW13" s="116"/>
      <c r="AX13" s="116"/>
      <c r="AY13" s="116"/>
      <c r="AZ13" s="207"/>
      <c r="BA13" s="207"/>
      <c r="BB13" s="207"/>
    </row>
    <row r="14" spans="1:54" s="196" customFormat="1" ht="15.75" customHeight="1" x14ac:dyDescent="0.2">
      <c r="A14" s="183"/>
      <c r="B14" s="325"/>
      <c r="C14" s="183"/>
      <c r="D14" s="258" t="s">
        <v>513</v>
      </c>
      <c r="E14" s="143"/>
      <c r="F14" s="216"/>
      <c r="G14" s="216"/>
      <c r="H14" s="216"/>
      <c r="I14" s="216"/>
      <c r="J14" s="216"/>
      <c r="K14" s="216"/>
      <c r="L14" s="216"/>
      <c r="M14" s="331"/>
      <c r="N14" s="116"/>
      <c r="O14" s="116"/>
      <c r="P14" s="116"/>
      <c r="Q14" s="207"/>
      <c r="R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03"/>
      <c r="BA14" s="103"/>
      <c r="BB14" s="103"/>
    </row>
    <row r="15" spans="1:54" s="196" customFormat="1" ht="8.25" customHeight="1" x14ac:dyDescent="0.2">
      <c r="A15" s="183"/>
      <c r="B15" s="325"/>
      <c r="C15" s="116"/>
      <c r="D15" s="116"/>
      <c r="E15" s="223"/>
      <c r="F15" s="112"/>
      <c r="G15" s="116"/>
      <c r="H15" s="116"/>
      <c r="I15" s="116"/>
      <c r="J15" s="116"/>
      <c r="K15" s="116"/>
      <c r="L15" s="116"/>
      <c r="M15" s="327"/>
      <c r="N15" s="116"/>
      <c r="O15" s="116"/>
      <c r="P15" s="116"/>
      <c r="Q15" s="103"/>
      <c r="R15" s="116"/>
      <c r="S15" s="116"/>
      <c r="T15" s="116"/>
      <c r="U15" s="116"/>
      <c r="V15" s="103"/>
      <c r="W15" s="116"/>
      <c r="X15" s="116"/>
      <c r="Y15" s="116"/>
      <c r="Z15" s="116"/>
      <c r="AA15" s="116"/>
      <c r="AB15" s="116"/>
      <c r="AC15" s="116"/>
      <c r="AD15" s="116"/>
      <c r="AE15" s="116"/>
      <c r="AF15" s="116"/>
      <c r="AG15" s="116"/>
      <c r="AH15" s="116"/>
      <c r="AI15" s="116"/>
      <c r="AJ15" s="116"/>
      <c r="AK15" s="116"/>
      <c r="AL15" s="116"/>
      <c r="AM15" s="116"/>
      <c r="AN15" s="116"/>
      <c r="AO15" s="116"/>
      <c r="AP15" s="116"/>
      <c r="AQ15" s="116"/>
      <c r="AR15" s="116"/>
      <c r="AS15" s="116"/>
      <c r="AT15" s="116"/>
      <c r="AU15" s="116"/>
      <c r="AV15" s="116"/>
      <c r="AW15" s="116"/>
      <c r="AX15" s="116"/>
      <c r="AY15" s="116"/>
      <c r="AZ15" s="103"/>
      <c r="BA15" s="103"/>
      <c r="BB15" s="103"/>
    </row>
    <row r="16" spans="1:54" s="393" customFormat="1" ht="15.75" customHeight="1" x14ac:dyDescent="0.2">
      <c r="A16" s="116"/>
      <c r="B16" s="325"/>
      <c r="C16" s="183"/>
      <c r="D16" s="116"/>
      <c r="E16" s="223"/>
      <c r="F16" s="216" t="s">
        <v>211</v>
      </c>
      <c r="G16" s="116"/>
      <c r="H16" s="116"/>
      <c r="I16" s="116"/>
      <c r="J16" s="116"/>
      <c r="K16" s="116"/>
      <c r="L16" s="284"/>
      <c r="M16" s="332"/>
      <c r="N16" s="284"/>
      <c r="O16" s="183"/>
      <c r="P16" s="183"/>
      <c r="Q16" s="192"/>
      <c r="R16" s="284"/>
      <c r="S16" s="116"/>
      <c r="T16" s="116"/>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116"/>
      <c r="AT16" s="116"/>
      <c r="AU16" s="116"/>
      <c r="AV16" s="116"/>
      <c r="AW16" s="116"/>
      <c r="AX16" s="284"/>
      <c r="AY16" s="284"/>
      <c r="AZ16" s="192"/>
      <c r="BA16" s="192"/>
      <c r="BB16" s="192"/>
    </row>
    <row r="17" spans="1:54" s="394" customFormat="1" ht="18.75" customHeight="1" thickBot="1" x14ac:dyDescent="0.25">
      <c r="A17" s="116"/>
      <c r="B17" s="325"/>
      <c r="C17" s="183"/>
      <c r="D17" s="116" t="s">
        <v>518</v>
      </c>
      <c r="E17" s="223"/>
      <c r="F17" s="112"/>
      <c r="G17" s="116"/>
      <c r="H17" s="116"/>
      <c r="I17" s="116"/>
      <c r="J17" s="116"/>
      <c r="K17" s="116"/>
      <c r="L17" s="116"/>
      <c r="M17" s="327"/>
      <c r="N17" s="116"/>
      <c r="O17" s="193"/>
      <c r="P17" s="116"/>
      <c r="Q17" s="193"/>
      <c r="R17" s="193"/>
      <c r="S17" s="193"/>
      <c r="T17" s="193"/>
      <c r="U17" s="193"/>
      <c r="V17" s="193"/>
      <c r="W17" s="193"/>
      <c r="X17" s="193"/>
      <c r="Y17" s="193"/>
      <c r="Z17" s="193"/>
      <c r="AA17" s="193"/>
      <c r="AB17" s="193"/>
      <c r="AC17" s="193"/>
      <c r="AD17" s="193"/>
      <c r="AE17" s="193"/>
      <c r="AF17" s="193"/>
      <c r="AG17" s="193"/>
      <c r="AH17" s="193"/>
      <c r="AI17" s="193"/>
      <c r="AJ17" s="193"/>
      <c r="AK17" s="193"/>
      <c r="AL17" s="193"/>
      <c r="AM17" s="193"/>
      <c r="AN17" s="193"/>
      <c r="AO17" s="193"/>
      <c r="AP17" s="193"/>
      <c r="AQ17" s="193"/>
      <c r="AR17" s="193"/>
      <c r="AS17" s="193"/>
      <c r="AT17" s="193"/>
      <c r="AU17" s="193"/>
      <c r="AV17" s="193"/>
      <c r="AW17" s="193"/>
      <c r="AX17" s="193"/>
      <c r="AY17" s="193"/>
      <c r="AZ17" s="193"/>
      <c r="BA17" s="193"/>
      <c r="BB17" s="193"/>
    </row>
    <row r="18" spans="1:54" s="394" customFormat="1" x14ac:dyDescent="0.2">
      <c r="A18" s="116"/>
      <c r="B18" s="325"/>
      <c r="C18" s="183"/>
      <c r="D18" s="116" t="s">
        <v>519</v>
      </c>
      <c r="E18" s="223"/>
      <c r="F18" s="223"/>
      <c r="G18" s="116"/>
      <c r="H18" s="116"/>
      <c r="I18" s="116"/>
      <c r="J18" s="116"/>
      <c r="K18" s="116"/>
      <c r="L18" s="116"/>
      <c r="M18" s="327"/>
      <c r="N18" s="116"/>
      <c r="O18" s="116"/>
      <c r="P18" s="116"/>
      <c r="Q18" s="193"/>
      <c r="R18" s="322"/>
      <c r="S18" s="437"/>
      <c r="T18" s="437"/>
      <c r="U18" s="437"/>
      <c r="V18" s="437"/>
      <c r="W18" s="437"/>
      <c r="X18" s="437"/>
      <c r="Y18" s="437"/>
      <c r="Z18" s="437"/>
      <c r="AA18" s="437"/>
      <c r="AB18" s="437"/>
      <c r="AC18" s="437"/>
      <c r="AD18" s="437"/>
      <c r="AE18" s="437"/>
      <c r="AF18" s="437"/>
      <c r="AG18" s="437"/>
      <c r="AH18" s="437"/>
      <c r="AI18" s="437"/>
      <c r="AJ18" s="437"/>
      <c r="AK18" s="437"/>
      <c r="AL18" s="437"/>
      <c r="AM18" s="437"/>
      <c r="AN18" s="437"/>
      <c r="AO18" s="437"/>
      <c r="AP18" s="437"/>
      <c r="AQ18" s="437"/>
      <c r="AR18" s="437"/>
      <c r="AS18" s="437"/>
      <c r="AT18" s="437"/>
      <c r="AU18" s="437"/>
      <c r="AV18" s="437"/>
      <c r="AW18" s="437"/>
      <c r="AX18" s="438"/>
      <c r="AY18" s="6"/>
      <c r="AZ18" s="193"/>
      <c r="BA18" s="193"/>
      <c r="BB18" s="193"/>
    </row>
    <row r="19" spans="1:54" s="394" customFormat="1" ht="15" x14ac:dyDescent="0.25">
      <c r="A19" s="116"/>
      <c r="B19" s="325"/>
      <c r="C19" s="183"/>
      <c r="D19" s="116" t="s">
        <v>520</v>
      </c>
      <c r="E19" s="223"/>
      <c r="F19" s="223"/>
      <c r="G19" s="116"/>
      <c r="H19" s="116"/>
      <c r="I19" s="116"/>
      <c r="J19" s="116"/>
      <c r="K19" s="116"/>
      <c r="L19" s="116"/>
      <c r="M19" s="327"/>
      <c r="N19" s="116"/>
      <c r="O19" s="193"/>
      <c r="P19" s="193"/>
      <c r="Q19" s="193"/>
      <c r="R19" s="325"/>
      <c r="S19" s="267" t="s">
        <v>542</v>
      </c>
      <c r="T19" s="268"/>
      <c r="U19" s="268"/>
      <c r="V19" s="268"/>
      <c r="W19" s="268"/>
      <c r="X19" s="268"/>
      <c r="Y19" s="268"/>
      <c r="Z19" s="268"/>
      <c r="AA19" s="268"/>
      <c r="AB19" s="268"/>
      <c r="AC19" s="268"/>
      <c r="AD19" s="268"/>
      <c r="AE19" s="268"/>
      <c r="AF19" s="268"/>
      <c r="AG19" s="268"/>
      <c r="AH19" s="268"/>
      <c r="AI19" s="268"/>
      <c r="AJ19" s="268"/>
      <c r="AK19" s="268"/>
      <c r="AL19" s="268"/>
      <c r="AM19" s="268"/>
      <c r="AN19" s="268"/>
      <c r="AO19" s="268"/>
      <c r="AP19" s="268"/>
      <c r="AQ19" s="268"/>
      <c r="AR19" s="268"/>
      <c r="AS19" s="268"/>
      <c r="AT19" s="268"/>
      <c r="AU19" s="268"/>
      <c r="AV19" s="268"/>
      <c r="AW19" s="442"/>
      <c r="AX19" s="327"/>
      <c r="AY19" s="6"/>
      <c r="AZ19" s="193"/>
      <c r="BA19" s="193"/>
      <c r="BB19" s="193"/>
    </row>
    <row r="20" spans="1:54" s="394" customFormat="1" ht="12.75" customHeight="1" x14ac:dyDescent="0.2">
      <c r="A20" s="116"/>
      <c r="B20" s="325"/>
      <c r="C20" s="122"/>
      <c r="D20" s="116"/>
      <c r="E20" s="223"/>
      <c r="F20" s="223"/>
      <c r="G20" s="116"/>
      <c r="H20" s="116"/>
      <c r="I20" s="116"/>
      <c r="J20" s="116"/>
      <c r="K20" s="116"/>
      <c r="L20" s="116"/>
      <c r="M20" s="327"/>
      <c r="N20" s="116"/>
      <c r="O20" s="193"/>
      <c r="P20" s="193"/>
      <c r="Q20" s="193"/>
      <c r="R20" s="325"/>
      <c r="S20" s="144"/>
      <c r="T20" s="116"/>
      <c r="U20" s="116"/>
      <c r="V20" s="116"/>
      <c r="W20" s="116"/>
      <c r="X20" s="116"/>
      <c r="Y20" s="116"/>
      <c r="Z20" s="116"/>
      <c r="AA20" s="144"/>
      <c r="AB20" s="116"/>
      <c r="AC20" s="116"/>
      <c r="AD20" s="116"/>
      <c r="AE20" s="116"/>
      <c r="AF20" s="116"/>
      <c r="AG20" s="116"/>
      <c r="AH20" s="116"/>
      <c r="AI20" s="144"/>
      <c r="AJ20" s="116"/>
      <c r="AK20" s="116"/>
      <c r="AL20" s="116"/>
      <c r="AM20" s="116"/>
      <c r="AN20" s="116"/>
      <c r="AO20" s="116"/>
      <c r="AP20" s="116"/>
      <c r="AQ20" s="144"/>
      <c r="AR20" s="116"/>
      <c r="AS20" s="116"/>
      <c r="AT20" s="116"/>
      <c r="AU20" s="116"/>
      <c r="AV20" s="116"/>
      <c r="AW20" s="116"/>
      <c r="AX20" s="327"/>
      <c r="AY20" s="116"/>
      <c r="AZ20" s="193"/>
      <c r="BA20" s="193"/>
      <c r="BB20" s="193"/>
    </row>
    <row r="21" spans="1:54" s="214" customFormat="1" ht="16.5" customHeight="1" x14ac:dyDescent="0.25">
      <c r="A21" s="183"/>
      <c r="B21" s="325"/>
      <c r="C21" s="267" t="s">
        <v>521</v>
      </c>
      <c r="D21" s="268"/>
      <c r="E21" s="833"/>
      <c r="F21" s="834"/>
      <c r="G21" s="270"/>
      <c r="H21" s="281" t="str">
        <f>'WK0 - Input data'!$C$63</f>
        <v>$ nominal per year</v>
      </c>
      <c r="I21" s="270"/>
      <c r="J21" s="270" t="str">
        <f>$F$3</f>
        <v>Gosford</v>
      </c>
      <c r="K21" s="270"/>
      <c r="L21" s="271"/>
      <c r="M21" s="331"/>
      <c r="N21" s="116"/>
      <c r="O21" s="265" t="s">
        <v>543</v>
      </c>
      <c r="P21" s="384"/>
      <c r="Q21" s="101"/>
      <c r="R21" s="325"/>
      <c r="S21" s="249" t="s">
        <v>539</v>
      </c>
      <c r="T21" s="254"/>
      <c r="U21" s="254"/>
      <c r="V21" s="254"/>
      <c r="W21" s="254"/>
      <c r="X21" s="254"/>
      <c r="Y21" s="306"/>
      <c r="Z21" s="116"/>
      <c r="AA21" s="249" t="s">
        <v>535</v>
      </c>
      <c r="AB21" s="254"/>
      <c r="AC21" s="254"/>
      <c r="AD21" s="254"/>
      <c r="AE21" s="254"/>
      <c r="AF21" s="254"/>
      <c r="AG21" s="306"/>
      <c r="AH21" s="183"/>
      <c r="AI21" s="249" t="s">
        <v>540</v>
      </c>
      <c r="AJ21" s="254"/>
      <c r="AK21" s="254"/>
      <c r="AL21" s="254"/>
      <c r="AM21" s="254"/>
      <c r="AN21" s="254"/>
      <c r="AO21" s="306"/>
      <c r="AP21" s="116"/>
      <c r="AQ21" s="249" t="s">
        <v>536</v>
      </c>
      <c r="AR21" s="254"/>
      <c r="AS21" s="254"/>
      <c r="AT21" s="254"/>
      <c r="AU21" s="254"/>
      <c r="AV21" s="254"/>
      <c r="AW21" s="306"/>
      <c r="AX21" s="327"/>
      <c r="AY21" s="116"/>
      <c r="AZ21" s="101"/>
      <c r="BA21" s="101"/>
      <c r="BB21" s="101"/>
    </row>
    <row r="22" spans="1:54" s="214" customFormat="1" ht="36" x14ac:dyDescent="0.2">
      <c r="A22" s="116"/>
      <c r="B22" s="325"/>
      <c r="C22" s="262" t="s">
        <v>169</v>
      </c>
      <c r="D22" s="263" t="s">
        <v>203</v>
      </c>
      <c r="E22" s="264" t="s">
        <v>330</v>
      </c>
      <c r="F22" s="264" t="s">
        <v>331</v>
      </c>
      <c r="G22" s="264" t="s">
        <v>332</v>
      </c>
      <c r="H22" s="264" t="s">
        <v>333</v>
      </c>
      <c r="I22" s="264" t="s">
        <v>334</v>
      </c>
      <c r="J22" s="264" t="s">
        <v>335</v>
      </c>
      <c r="K22" s="264" t="s">
        <v>336</v>
      </c>
      <c r="L22" s="264" t="s">
        <v>337</v>
      </c>
      <c r="M22" s="333"/>
      <c r="N22" s="116"/>
      <c r="O22" s="443" t="s">
        <v>544</v>
      </c>
      <c r="P22" s="124"/>
      <c r="Q22" s="101"/>
      <c r="R22" s="325"/>
      <c r="S22" s="995" t="str">
        <f>C21</f>
        <v>Minimum Rates - with proposed special variation</v>
      </c>
      <c r="T22" s="144"/>
      <c r="U22" s="144"/>
      <c r="V22" s="144"/>
      <c r="W22" s="144"/>
      <c r="X22" s="144"/>
      <c r="Y22" s="120"/>
      <c r="Z22" s="116"/>
      <c r="AA22" s="996" t="str">
        <f>$S22</f>
        <v>Minimum Rates - with proposed special variation</v>
      </c>
      <c r="AB22" s="387"/>
      <c r="AC22" s="387"/>
      <c r="AD22" s="387"/>
      <c r="AE22" s="387"/>
      <c r="AF22" s="387"/>
      <c r="AG22" s="388"/>
      <c r="AH22" s="116"/>
      <c r="AI22" s="996" t="str">
        <f>$S22</f>
        <v>Minimum Rates - with proposed special variation</v>
      </c>
      <c r="AJ22" s="387"/>
      <c r="AK22" s="387"/>
      <c r="AL22" s="387"/>
      <c r="AM22" s="387"/>
      <c r="AN22" s="387"/>
      <c r="AO22" s="388"/>
      <c r="AP22" s="116"/>
      <c r="AQ22" s="996" t="str">
        <f>$S22</f>
        <v>Minimum Rates - with proposed special variation</v>
      </c>
      <c r="AR22" s="387"/>
      <c r="AS22" s="387"/>
      <c r="AT22" s="387"/>
      <c r="AU22" s="387"/>
      <c r="AV22" s="387"/>
      <c r="AW22" s="388"/>
      <c r="AX22" s="346"/>
      <c r="AY22" s="144"/>
      <c r="AZ22" s="101"/>
      <c r="BA22" s="101"/>
      <c r="BB22" s="101"/>
    </row>
    <row r="23" spans="1:54" s="214" customFormat="1" ht="13.5" customHeight="1" x14ac:dyDescent="0.2">
      <c r="A23" s="116"/>
      <c r="B23" s="325"/>
      <c r="C23" s="194"/>
      <c r="D23" s="194"/>
      <c r="E23" s="208" t="str">
        <f>'WK1 - Identification'!F$61</f>
        <v>2020-21</v>
      </c>
      <c r="F23" s="208" t="str">
        <f>'WK1 - Identification'!G$61</f>
        <v>2021-22</v>
      </c>
      <c r="G23" s="208" t="str">
        <f>'WK1 - Identification'!H$61</f>
        <v>2022-23</v>
      </c>
      <c r="H23" s="208" t="str">
        <f>'WK1 - Identification'!I$61</f>
        <v>2023-24</v>
      </c>
      <c r="I23" s="208" t="str">
        <f>'WK1 - Identification'!J$61</f>
        <v>2024-25</v>
      </c>
      <c r="J23" s="208" t="str">
        <f>'WK1 - Identification'!K$61</f>
        <v>2025-26</v>
      </c>
      <c r="K23" s="209" t="str">
        <f>'WK1 - Identification'!L$61</f>
        <v>2026-27</v>
      </c>
      <c r="L23" s="208" t="str">
        <f>'WK1 - Identification'!M$61</f>
        <v>2027-28</v>
      </c>
      <c r="M23" s="333"/>
      <c r="N23" s="116"/>
      <c r="O23" s="811" t="s">
        <v>545</v>
      </c>
      <c r="P23" s="126"/>
      <c r="Q23" s="101"/>
      <c r="R23" s="325"/>
      <c r="S23" s="997" t="str">
        <f>'WK0 - Input data'!G55</f>
        <v>Year 1</v>
      </c>
      <c r="T23" s="998" t="str">
        <f>'WK0 - Input data'!H55</f>
        <v>Year 2</v>
      </c>
      <c r="U23" s="998" t="str">
        <f>'WK0 - Input data'!I55</f>
        <v>Year 3</v>
      </c>
      <c r="V23" s="998" t="str">
        <f>'WK0 - Input data'!J55</f>
        <v>Year 4</v>
      </c>
      <c r="W23" s="998" t="str">
        <f>'WK0 - Input data'!K55</f>
        <v>Year 5</v>
      </c>
      <c r="X23" s="998" t="str">
        <f>'WK0 - Input data'!L55</f>
        <v>Year 6</v>
      </c>
      <c r="Y23" s="999" t="str">
        <f>'WK0 - Input data'!M55</f>
        <v>Year 7</v>
      </c>
      <c r="Z23" s="112"/>
      <c r="AA23" s="997" t="str">
        <f t="shared" ref="AA23:AG23" si="0">AI23</f>
        <v>Year 1</v>
      </c>
      <c r="AB23" s="998" t="str">
        <f t="shared" si="0"/>
        <v>Year 2</v>
      </c>
      <c r="AC23" s="998" t="str">
        <f t="shared" si="0"/>
        <v>Year 3</v>
      </c>
      <c r="AD23" s="998" t="str">
        <f t="shared" si="0"/>
        <v>Year 4</v>
      </c>
      <c r="AE23" s="998" t="str">
        <f t="shared" si="0"/>
        <v>Year 5</v>
      </c>
      <c r="AF23" s="998" t="str">
        <f t="shared" si="0"/>
        <v>Year 6</v>
      </c>
      <c r="AG23" s="999" t="str">
        <f t="shared" si="0"/>
        <v>Year 7</v>
      </c>
      <c r="AH23" s="112"/>
      <c r="AI23" s="997" t="str">
        <f>S23</f>
        <v>Year 1</v>
      </c>
      <c r="AJ23" s="998" t="str">
        <f t="shared" ref="AJ23:AM23" si="1">T23</f>
        <v>Year 2</v>
      </c>
      <c r="AK23" s="998" t="str">
        <f t="shared" si="1"/>
        <v>Year 3</v>
      </c>
      <c r="AL23" s="998" t="str">
        <f t="shared" si="1"/>
        <v>Year 4</v>
      </c>
      <c r="AM23" s="998" t="str">
        <f t="shared" si="1"/>
        <v>Year 5</v>
      </c>
      <c r="AN23" s="998" t="str">
        <f>X23</f>
        <v>Year 6</v>
      </c>
      <c r="AO23" s="999" t="str">
        <f>Y23</f>
        <v>Year 7</v>
      </c>
      <c r="AP23" s="112"/>
      <c r="AQ23" s="997" t="str">
        <f t="shared" ref="AQ23:AW23" si="2">AA23</f>
        <v>Year 1</v>
      </c>
      <c r="AR23" s="998" t="str">
        <f t="shared" si="2"/>
        <v>Year 2</v>
      </c>
      <c r="AS23" s="998" t="str">
        <f t="shared" si="2"/>
        <v>Year 3</v>
      </c>
      <c r="AT23" s="998" t="str">
        <f t="shared" si="2"/>
        <v>Year 4</v>
      </c>
      <c r="AU23" s="998" t="str">
        <f t="shared" si="2"/>
        <v>Year 5</v>
      </c>
      <c r="AV23" s="998" t="str">
        <f t="shared" si="2"/>
        <v>Year 6</v>
      </c>
      <c r="AW23" s="999" t="str">
        <f t="shared" si="2"/>
        <v>Year 7</v>
      </c>
      <c r="AX23" s="439"/>
      <c r="AY23" s="383"/>
      <c r="AZ23" s="101"/>
      <c r="BA23" s="101"/>
      <c r="BB23" s="101"/>
    </row>
    <row r="24" spans="1:54" s="214" customFormat="1" x14ac:dyDescent="0.2">
      <c r="A24" s="116"/>
      <c r="B24" s="325"/>
      <c r="C24" s="882" t="str">
        <f>'WK3 - Notional GI Yr1 YIELD'!C20</f>
        <v>Residential</v>
      </c>
      <c r="D24" s="1637" t="str">
        <f>IF('WK2 - Notional General Income'!D20="","",'WK2 - Notional General Income'!D20)</f>
        <v>Ordinary</v>
      </c>
      <c r="E24" s="877">
        <v>554</v>
      </c>
      <c r="F24" s="877">
        <v>565</v>
      </c>
      <c r="G24" s="877">
        <v>579.13</v>
      </c>
      <c r="H24" s="877">
        <v>593.61</v>
      </c>
      <c r="I24" s="877">
        <v>608.45000000000005</v>
      </c>
      <c r="J24" s="877">
        <v>623.66</v>
      </c>
      <c r="K24" s="877">
        <v>639.25</v>
      </c>
      <c r="L24" s="877">
        <v>655.23</v>
      </c>
      <c r="M24" s="333"/>
      <c r="N24" s="116"/>
      <c r="O24" s="443"/>
      <c r="P24" s="124"/>
      <c r="Q24" s="101"/>
      <c r="R24" s="325"/>
      <c r="S24" s="1000">
        <f>IF(F24=0,".",F24-E24)</f>
        <v>11</v>
      </c>
      <c r="T24" s="1001">
        <f t="shared" ref="T24:T67" si="3">IF(G24="",".",G24-F24)</f>
        <v>14.129999999999995</v>
      </c>
      <c r="U24" s="1001">
        <f t="shared" ref="U24:U67" si="4">IF(H24="",".",H24-G24)</f>
        <v>14.480000000000018</v>
      </c>
      <c r="V24" s="1001">
        <f t="shared" ref="V24:V67" si="5">IF(I24="",".",I24-H24)</f>
        <v>14.840000000000032</v>
      </c>
      <c r="W24" s="1001">
        <f t="shared" ref="W24:W67" si="6">IF(J24="",".",J24-I24)</f>
        <v>15.209999999999923</v>
      </c>
      <c r="X24" s="1001">
        <f t="shared" ref="X24:X67" si="7">IF(K24="",".",K24-J24)</f>
        <v>15.590000000000032</v>
      </c>
      <c r="Y24" s="1002">
        <f t="shared" ref="Y24:Y67" si="8">IF(L24="",".",L24-K24)</f>
        <v>15.980000000000018</v>
      </c>
      <c r="Z24" s="116"/>
      <c r="AA24" s="1504">
        <f>IFERROR(F24/E24-1,".")</f>
        <v>1.9855595667870096E-2</v>
      </c>
      <c r="AB24" s="1505">
        <f t="shared" ref="AB24:AG67" si="9">IFERROR(G24/F24-1,".")</f>
        <v>2.5008849557522028E-2</v>
      </c>
      <c r="AC24" s="1505">
        <f t="shared" si="9"/>
        <v>2.5003021774040457E-2</v>
      </c>
      <c r="AD24" s="1505">
        <f t="shared" si="9"/>
        <v>2.4999578848065251E-2</v>
      </c>
      <c r="AE24" s="1505">
        <f t="shared" si="9"/>
        <v>2.4997945599473992E-2</v>
      </c>
      <c r="AF24" s="1505">
        <f t="shared" si="9"/>
        <v>2.4997594843344073E-2</v>
      </c>
      <c r="AG24" s="1506">
        <f t="shared" si="9"/>
        <v>2.4998044583496304E-2</v>
      </c>
      <c r="AH24" s="116"/>
      <c r="AI24" s="1484">
        <f>IF(S24=".",".",SUM($S24:S24))</f>
        <v>11</v>
      </c>
      <c r="AJ24" s="1001">
        <f>IF(T24=".",".",SUM($S24:T24))</f>
        <v>25.129999999999995</v>
      </c>
      <c r="AK24" s="1001">
        <f>IF(U24=".",".",SUM($S24:U24))</f>
        <v>39.610000000000014</v>
      </c>
      <c r="AL24" s="1001">
        <f>IF(V24=".",".",SUM($S24:V24))</f>
        <v>54.450000000000045</v>
      </c>
      <c r="AM24" s="1001">
        <f>IF(W24=".",".",SUM($S24:W24))</f>
        <v>69.659999999999968</v>
      </c>
      <c r="AN24" s="1001">
        <f>IF(X24=".",".",SUM($S24:X24))</f>
        <v>85.25</v>
      </c>
      <c r="AO24" s="1002">
        <f>IF(Y24=".",".",SUM($S24:Y24))</f>
        <v>101.23000000000002</v>
      </c>
      <c r="AP24" s="116"/>
      <c r="AQ24" s="1504">
        <f>IFERROR(F24/$E24-1,".")</f>
        <v>1.9855595667870096E-2</v>
      </c>
      <c r="AR24" s="1505">
        <f t="shared" ref="AR24:AW67" si="10">IFERROR(G24/$E24-1,".")</f>
        <v>4.5361010830324844E-2</v>
      </c>
      <c r="AS24" s="1505">
        <f t="shared" si="10"/>
        <v>7.1498194945848415E-2</v>
      </c>
      <c r="AT24" s="1505">
        <f t="shared" si="10"/>
        <v>9.8285198555956743E-2</v>
      </c>
      <c r="AU24" s="1505">
        <f t="shared" si="10"/>
        <v>0.12574007220216599</v>
      </c>
      <c r="AV24" s="1505">
        <f t="shared" si="10"/>
        <v>0.15388086642599275</v>
      </c>
      <c r="AW24" s="1506">
        <f t="shared" si="10"/>
        <v>0.18272563176895318</v>
      </c>
      <c r="AX24" s="327"/>
      <c r="AY24" s="116"/>
      <c r="AZ24" s="101"/>
      <c r="BA24" s="101"/>
      <c r="BB24" s="101"/>
    </row>
    <row r="25" spans="1:54" s="214" customFormat="1" x14ac:dyDescent="0.2">
      <c r="A25" s="116"/>
      <c r="B25" s="325"/>
      <c r="C25" s="883" t="str">
        <f>C24</f>
        <v>Residential</v>
      </c>
      <c r="D25" s="1638" t="str">
        <f>IF('WK2 - Notional General Income'!D21="","",'WK2 - Notional General Income'!D21)</f>
        <v>Flood</v>
      </c>
      <c r="E25" s="878">
        <v>283</v>
      </c>
      <c r="F25" s="878">
        <v>565</v>
      </c>
      <c r="G25" s="878">
        <v>579.13</v>
      </c>
      <c r="H25" s="878">
        <v>593.61</v>
      </c>
      <c r="I25" s="878">
        <v>608.45000000000005</v>
      </c>
      <c r="J25" s="879">
        <v>623.66</v>
      </c>
      <c r="K25" s="878">
        <v>639.25</v>
      </c>
      <c r="L25" s="878">
        <v>655.23</v>
      </c>
      <c r="M25" s="333"/>
      <c r="N25" s="116"/>
      <c r="O25" s="443"/>
      <c r="P25" s="124"/>
      <c r="Q25" s="101"/>
      <c r="R25" s="325"/>
      <c r="S25" s="1003">
        <f>IF(F25="",".",F25-E25)</f>
        <v>282</v>
      </c>
      <c r="T25" s="1004">
        <f t="shared" si="3"/>
        <v>14.129999999999995</v>
      </c>
      <c r="U25" s="1004">
        <f t="shared" si="4"/>
        <v>14.480000000000018</v>
      </c>
      <c r="V25" s="1004">
        <f t="shared" si="5"/>
        <v>14.840000000000032</v>
      </c>
      <c r="W25" s="1004">
        <f t="shared" si="6"/>
        <v>15.209999999999923</v>
      </c>
      <c r="X25" s="1004">
        <f t="shared" si="7"/>
        <v>15.590000000000032</v>
      </c>
      <c r="Y25" s="1005">
        <f t="shared" si="8"/>
        <v>15.980000000000018</v>
      </c>
      <c r="Z25" s="116"/>
      <c r="AA25" s="1507">
        <f t="shared" ref="AA25:AA67" si="11">IFERROR(F25/E25-1,".")</f>
        <v>0.99646643109540634</v>
      </c>
      <c r="AB25" s="1508">
        <f t="shared" si="9"/>
        <v>2.5008849557522028E-2</v>
      </c>
      <c r="AC25" s="1508">
        <f t="shared" si="9"/>
        <v>2.5003021774040457E-2</v>
      </c>
      <c r="AD25" s="1508">
        <f t="shared" si="9"/>
        <v>2.4999578848065251E-2</v>
      </c>
      <c r="AE25" s="1508">
        <f t="shared" si="9"/>
        <v>2.4997945599473992E-2</v>
      </c>
      <c r="AF25" s="1508">
        <f t="shared" si="9"/>
        <v>2.4997594843344073E-2</v>
      </c>
      <c r="AG25" s="1509">
        <f t="shared" si="9"/>
        <v>2.4998044583496304E-2</v>
      </c>
      <c r="AH25" s="116"/>
      <c r="AI25" s="1003">
        <f>IF(S25=".",".",SUM($S25:S25))</f>
        <v>282</v>
      </c>
      <c r="AJ25" s="1004">
        <f>IF(T25=".",".",SUM($S25:T25))</f>
        <v>296.13</v>
      </c>
      <c r="AK25" s="1004">
        <f>IF(U25=".",".",SUM($S25:U25))</f>
        <v>310.61</v>
      </c>
      <c r="AL25" s="1004">
        <f>IF(V25=".",".",SUM($S25:V25))</f>
        <v>325.45000000000005</v>
      </c>
      <c r="AM25" s="1004">
        <f>IF(W25=".",".",SUM($S25:W25))</f>
        <v>340.65999999999997</v>
      </c>
      <c r="AN25" s="1004">
        <f>IF(X25=".",".",SUM($S25:X25))</f>
        <v>356.25</v>
      </c>
      <c r="AO25" s="1005">
        <f>IF(Y25=".",".",SUM($S25:Y25))</f>
        <v>372.23</v>
      </c>
      <c r="AP25" s="116"/>
      <c r="AQ25" s="1507">
        <f t="shared" ref="AQ25:AQ67" si="12">IFERROR(F25/$E25-1,".")</f>
        <v>0.99646643109540634</v>
      </c>
      <c r="AR25" s="1508">
        <f t="shared" si="10"/>
        <v>1.0463957597173144</v>
      </c>
      <c r="AS25" s="1508">
        <f t="shared" si="10"/>
        <v>1.0975618374558302</v>
      </c>
      <c r="AT25" s="1508">
        <f t="shared" si="10"/>
        <v>1.1500000000000004</v>
      </c>
      <c r="AU25" s="1508">
        <f t="shared" si="10"/>
        <v>1.2037455830388692</v>
      </c>
      <c r="AV25" s="1508">
        <f t="shared" si="10"/>
        <v>1.2588339222614842</v>
      </c>
      <c r="AW25" s="1509">
        <f t="shared" si="10"/>
        <v>1.3153003533568906</v>
      </c>
      <c r="AX25" s="327"/>
      <c r="AY25" s="116"/>
      <c r="AZ25" s="101"/>
      <c r="BA25" s="101"/>
      <c r="BB25" s="101"/>
    </row>
    <row r="26" spans="1:54" s="189" customFormat="1" x14ac:dyDescent="0.2">
      <c r="A26" s="116"/>
      <c r="B26" s="325"/>
      <c r="C26" s="883" t="str">
        <f t="shared" ref="C26:C31" si="13">C25</f>
        <v>Residential</v>
      </c>
      <c r="D26" s="1638" t="str">
        <f>IF('WK2 - Notional General Income'!D22="","",'WK2 - Notional General Income'!D22)</f>
        <v/>
      </c>
      <c r="E26" s="1209"/>
      <c r="F26" s="1209"/>
      <c r="G26" s="1209"/>
      <c r="H26" s="1209"/>
      <c r="I26" s="1209"/>
      <c r="J26" s="1210"/>
      <c r="K26" s="1209"/>
      <c r="L26" s="1209"/>
      <c r="M26" s="333"/>
      <c r="N26" s="116"/>
      <c r="O26" s="443"/>
      <c r="P26" s="124"/>
      <c r="Q26" s="101"/>
      <c r="R26" s="325"/>
      <c r="S26" s="1003" t="str">
        <f t="shared" ref="S26:S67" si="14">IF(F26="",".",F26-E26)</f>
        <v>.</v>
      </c>
      <c r="T26" s="1004" t="str">
        <f t="shared" si="3"/>
        <v>.</v>
      </c>
      <c r="U26" s="1004" t="str">
        <f t="shared" si="4"/>
        <v>.</v>
      </c>
      <c r="V26" s="1004" t="str">
        <f t="shared" si="5"/>
        <v>.</v>
      </c>
      <c r="W26" s="1004" t="str">
        <f t="shared" si="6"/>
        <v>.</v>
      </c>
      <c r="X26" s="1004" t="str">
        <f t="shared" si="7"/>
        <v>.</v>
      </c>
      <c r="Y26" s="1005" t="str">
        <f t="shared" si="8"/>
        <v>.</v>
      </c>
      <c r="Z26" s="116"/>
      <c r="AA26" s="1507" t="str">
        <f t="shared" si="11"/>
        <v>.</v>
      </c>
      <c r="AB26" s="1508" t="str">
        <f t="shared" si="9"/>
        <v>.</v>
      </c>
      <c r="AC26" s="1508" t="str">
        <f t="shared" si="9"/>
        <v>.</v>
      </c>
      <c r="AD26" s="1508" t="str">
        <f t="shared" si="9"/>
        <v>.</v>
      </c>
      <c r="AE26" s="1508" t="str">
        <f t="shared" si="9"/>
        <v>.</v>
      </c>
      <c r="AF26" s="1508" t="str">
        <f t="shared" si="9"/>
        <v>.</v>
      </c>
      <c r="AG26" s="1509" t="str">
        <f t="shared" si="9"/>
        <v>.</v>
      </c>
      <c r="AH26" s="116"/>
      <c r="AI26" s="1003" t="str">
        <f>IF(S26=".",".",SUM($S26:S26))</f>
        <v>.</v>
      </c>
      <c r="AJ26" s="1004" t="str">
        <f>IF(T26=".",".",SUM($S26:T26))</f>
        <v>.</v>
      </c>
      <c r="AK26" s="1004" t="str">
        <f>IF(U26=".",".",SUM($S26:U26))</f>
        <v>.</v>
      </c>
      <c r="AL26" s="1004" t="str">
        <f>IF(V26=".",".",SUM($S26:V26))</f>
        <v>.</v>
      </c>
      <c r="AM26" s="1004" t="str">
        <f>IF(W26=".",".",SUM($S26:W26))</f>
        <v>.</v>
      </c>
      <c r="AN26" s="1004" t="str">
        <f>IF(X26=".",".",SUM($S26:X26))</f>
        <v>.</v>
      </c>
      <c r="AO26" s="1005" t="str">
        <f>IF(Y26=".",".",SUM($S26:Y26))</f>
        <v>.</v>
      </c>
      <c r="AP26" s="116"/>
      <c r="AQ26" s="1507" t="str">
        <f t="shared" si="12"/>
        <v>.</v>
      </c>
      <c r="AR26" s="1508" t="str">
        <f t="shared" si="10"/>
        <v>.</v>
      </c>
      <c r="AS26" s="1508" t="str">
        <f t="shared" si="10"/>
        <v>.</v>
      </c>
      <c r="AT26" s="1508" t="str">
        <f t="shared" si="10"/>
        <v>.</v>
      </c>
      <c r="AU26" s="1508" t="str">
        <f t="shared" si="10"/>
        <v>.</v>
      </c>
      <c r="AV26" s="1508" t="str">
        <f t="shared" si="10"/>
        <v>.</v>
      </c>
      <c r="AW26" s="1509" t="str">
        <f t="shared" si="10"/>
        <v>.</v>
      </c>
      <c r="AX26" s="327"/>
      <c r="AY26" s="116"/>
      <c r="AZ26" s="101"/>
      <c r="BA26" s="101"/>
      <c r="BB26" s="101"/>
    </row>
    <row r="27" spans="1:54" s="189" customFormat="1" x14ac:dyDescent="0.2">
      <c r="A27" s="116"/>
      <c r="B27" s="325"/>
      <c r="C27" s="883" t="str">
        <f t="shared" si="13"/>
        <v>Residential</v>
      </c>
      <c r="D27" s="1639" t="str">
        <f>IF('WK2 - Notional General Income'!D23="","",'WK2 - Notional General Income'!D23)</f>
        <v/>
      </c>
      <c r="E27" s="1209"/>
      <c r="F27" s="1209"/>
      <c r="G27" s="1209"/>
      <c r="H27" s="1209"/>
      <c r="I27" s="1209"/>
      <c r="J27" s="1210"/>
      <c r="K27" s="1209"/>
      <c r="L27" s="1209"/>
      <c r="M27" s="333"/>
      <c r="N27" s="116"/>
      <c r="O27" s="443"/>
      <c r="P27" s="124"/>
      <c r="Q27" s="101"/>
      <c r="R27" s="325"/>
      <c r="S27" s="1003" t="str">
        <f t="shared" si="14"/>
        <v>.</v>
      </c>
      <c r="T27" s="1004" t="str">
        <f t="shared" si="3"/>
        <v>.</v>
      </c>
      <c r="U27" s="1004" t="str">
        <f t="shared" si="4"/>
        <v>.</v>
      </c>
      <c r="V27" s="1004" t="str">
        <f t="shared" si="5"/>
        <v>.</v>
      </c>
      <c r="W27" s="1004" t="str">
        <f t="shared" si="6"/>
        <v>.</v>
      </c>
      <c r="X27" s="1004" t="str">
        <f t="shared" si="7"/>
        <v>.</v>
      </c>
      <c r="Y27" s="1005" t="str">
        <f t="shared" si="8"/>
        <v>.</v>
      </c>
      <c r="Z27" s="116"/>
      <c r="AA27" s="1507" t="str">
        <f t="shared" si="11"/>
        <v>.</v>
      </c>
      <c r="AB27" s="1508" t="str">
        <f t="shared" si="9"/>
        <v>.</v>
      </c>
      <c r="AC27" s="1508" t="str">
        <f t="shared" si="9"/>
        <v>.</v>
      </c>
      <c r="AD27" s="1508" t="str">
        <f t="shared" si="9"/>
        <v>.</v>
      </c>
      <c r="AE27" s="1508" t="str">
        <f t="shared" si="9"/>
        <v>.</v>
      </c>
      <c r="AF27" s="1508" t="str">
        <f t="shared" si="9"/>
        <v>.</v>
      </c>
      <c r="AG27" s="1509" t="str">
        <f t="shared" si="9"/>
        <v>.</v>
      </c>
      <c r="AH27" s="116"/>
      <c r="AI27" s="1003" t="str">
        <f>IF(S27=".",".",SUM($S27:S27))</f>
        <v>.</v>
      </c>
      <c r="AJ27" s="1004" t="str">
        <f>IF(T27=".",".",SUM($S27:T27))</f>
        <v>.</v>
      </c>
      <c r="AK27" s="1004" t="str">
        <f>IF(U27=".",".",SUM($S27:U27))</f>
        <v>.</v>
      </c>
      <c r="AL27" s="1004" t="str">
        <f>IF(V27=".",".",SUM($S27:V27))</f>
        <v>.</v>
      </c>
      <c r="AM27" s="1004" t="str">
        <f>IF(W27=".",".",SUM($S27:W27))</f>
        <v>.</v>
      </c>
      <c r="AN27" s="1004" t="str">
        <f>IF(X27=".",".",SUM($S27:X27))</f>
        <v>.</v>
      </c>
      <c r="AO27" s="1005" t="str">
        <f>IF(Y27=".",".",SUM($S27:Y27))</f>
        <v>.</v>
      </c>
      <c r="AP27" s="116"/>
      <c r="AQ27" s="1507" t="str">
        <f t="shared" si="12"/>
        <v>.</v>
      </c>
      <c r="AR27" s="1508" t="str">
        <f t="shared" si="10"/>
        <v>.</v>
      </c>
      <c r="AS27" s="1508" t="str">
        <f t="shared" si="10"/>
        <v>.</v>
      </c>
      <c r="AT27" s="1508" t="str">
        <f t="shared" si="10"/>
        <v>.</v>
      </c>
      <c r="AU27" s="1508" t="str">
        <f t="shared" si="10"/>
        <v>.</v>
      </c>
      <c r="AV27" s="1508" t="str">
        <f t="shared" si="10"/>
        <v>.</v>
      </c>
      <c r="AW27" s="1509" t="str">
        <f t="shared" si="10"/>
        <v>.</v>
      </c>
      <c r="AX27" s="327"/>
      <c r="AY27" s="116"/>
      <c r="AZ27" s="101"/>
      <c r="BA27" s="101"/>
      <c r="BB27" s="101"/>
    </row>
    <row r="28" spans="1:54" s="189" customFormat="1" x14ac:dyDescent="0.2">
      <c r="A28" s="116"/>
      <c r="B28" s="325"/>
      <c r="C28" s="883" t="str">
        <f t="shared" si="13"/>
        <v>Residential</v>
      </c>
      <c r="D28" s="1638" t="str">
        <f>IF('WK2 - Notional General Income'!D24="","",'WK2 - Notional General Income'!D24)</f>
        <v/>
      </c>
      <c r="E28" s="878"/>
      <c r="F28" s="878"/>
      <c r="G28" s="878"/>
      <c r="H28" s="878"/>
      <c r="I28" s="878"/>
      <c r="J28" s="879"/>
      <c r="K28" s="878"/>
      <c r="L28" s="878"/>
      <c r="M28" s="333"/>
      <c r="N28" s="116"/>
      <c r="O28" s="443"/>
      <c r="P28" s="124"/>
      <c r="Q28" s="101"/>
      <c r="R28" s="325"/>
      <c r="S28" s="1003" t="str">
        <f t="shared" si="14"/>
        <v>.</v>
      </c>
      <c r="T28" s="1004" t="str">
        <f t="shared" si="3"/>
        <v>.</v>
      </c>
      <c r="U28" s="1004" t="str">
        <f t="shared" si="4"/>
        <v>.</v>
      </c>
      <c r="V28" s="1004" t="str">
        <f t="shared" si="5"/>
        <v>.</v>
      </c>
      <c r="W28" s="1004" t="str">
        <f t="shared" si="6"/>
        <v>.</v>
      </c>
      <c r="X28" s="1004" t="str">
        <f t="shared" si="7"/>
        <v>.</v>
      </c>
      <c r="Y28" s="1005" t="str">
        <f t="shared" si="8"/>
        <v>.</v>
      </c>
      <c r="Z28" s="116"/>
      <c r="AA28" s="1507" t="str">
        <f t="shared" si="11"/>
        <v>.</v>
      </c>
      <c r="AB28" s="1508" t="str">
        <f t="shared" si="9"/>
        <v>.</v>
      </c>
      <c r="AC28" s="1508" t="str">
        <f t="shared" si="9"/>
        <v>.</v>
      </c>
      <c r="AD28" s="1508" t="str">
        <f t="shared" si="9"/>
        <v>.</v>
      </c>
      <c r="AE28" s="1508" t="str">
        <f t="shared" si="9"/>
        <v>.</v>
      </c>
      <c r="AF28" s="1508" t="str">
        <f t="shared" si="9"/>
        <v>.</v>
      </c>
      <c r="AG28" s="1509" t="str">
        <f t="shared" si="9"/>
        <v>.</v>
      </c>
      <c r="AH28" s="116"/>
      <c r="AI28" s="1003" t="str">
        <f>IF(S28=".",".",SUM($S28:S28))</f>
        <v>.</v>
      </c>
      <c r="AJ28" s="1004" t="str">
        <f>IF(T28=".",".",SUM($S28:T28))</f>
        <v>.</v>
      </c>
      <c r="AK28" s="1004" t="str">
        <f>IF(U28=".",".",SUM($S28:U28))</f>
        <v>.</v>
      </c>
      <c r="AL28" s="1004" t="str">
        <f>IF(V28=".",".",SUM($S28:V28))</f>
        <v>.</v>
      </c>
      <c r="AM28" s="1004" t="str">
        <f>IF(W28=".",".",SUM($S28:W28))</f>
        <v>.</v>
      </c>
      <c r="AN28" s="1004" t="str">
        <f>IF(X28=".",".",SUM($S28:X28))</f>
        <v>.</v>
      </c>
      <c r="AO28" s="1005" t="str">
        <f>IF(Y28=".",".",SUM($S28:Y28))</f>
        <v>.</v>
      </c>
      <c r="AP28" s="116"/>
      <c r="AQ28" s="1507" t="str">
        <f t="shared" si="12"/>
        <v>.</v>
      </c>
      <c r="AR28" s="1508" t="str">
        <f t="shared" si="10"/>
        <v>.</v>
      </c>
      <c r="AS28" s="1508" t="str">
        <f t="shared" si="10"/>
        <v>.</v>
      </c>
      <c r="AT28" s="1508" t="str">
        <f t="shared" si="10"/>
        <v>.</v>
      </c>
      <c r="AU28" s="1508" t="str">
        <f t="shared" si="10"/>
        <v>.</v>
      </c>
      <c r="AV28" s="1508" t="str">
        <f t="shared" si="10"/>
        <v>.</v>
      </c>
      <c r="AW28" s="1509" t="str">
        <f t="shared" si="10"/>
        <v>.</v>
      </c>
      <c r="AX28" s="327"/>
      <c r="AY28" s="116"/>
      <c r="AZ28" s="101"/>
      <c r="BA28" s="101"/>
      <c r="BB28" s="101"/>
    </row>
    <row r="29" spans="1:54" s="189" customFormat="1" x14ac:dyDescent="0.2">
      <c r="A29" s="116"/>
      <c r="B29" s="325"/>
      <c r="C29" s="883" t="str">
        <f t="shared" si="13"/>
        <v>Residential</v>
      </c>
      <c r="D29" s="1638" t="str">
        <f>IF('WK2 - Notional General Income'!D25="","",'WK2 - Notional General Income'!D25)</f>
        <v/>
      </c>
      <c r="E29" s="878"/>
      <c r="F29" s="878"/>
      <c r="G29" s="878"/>
      <c r="H29" s="878"/>
      <c r="I29" s="878"/>
      <c r="J29" s="879"/>
      <c r="K29" s="878"/>
      <c r="L29" s="878"/>
      <c r="M29" s="333"/>
      <c r="N29" s="116"/>
      <c r="O29" s="443"/>
      <c r="P29" s="124"/>
      <c r="Q29" s="1474"/>
      <c r="R29" s="325"/>
      <c r="S29" s="1003" t="str">
        <f t="shared" ref="S29:S31" si="15">IF(F29="",".",F29-E29)</f>
        <v>.</v>
      </c>
      <c r="T29" s="1004" t="str">
        <f t="shared" ref="T29:T31" si="16">IF(G29="",".",G29-F29)</f>
        <v>.</v>
      </c>
      <c r="U29" s="1004" t="str">
        <f t="shared" ref="U29:U31" si="17">IF(H29="",".",H29-G29)</f>
        <v>.</v>
      </c>
      <c r="V29" s="1004" t="str">
        <f t="shared" ref="V29:V31" si="18">IF(I29="",".",I29-H29)</f>
        <v>.</v>
      </c>
      <c r="W29" s="1004" t="str">
        <f t="shared" ref="W29:W31" si="19">IF(J29="",".",J29-I29)</f>
        <v>.</v>
      </c>
      <c r="X29" s="1004" t="str">
        <f t="shared" ref="X29:X31" si="20">IF(K29="",".",K29-J29)</f>
        <v>.</v>
      </c>
      <c r="Y29" s="1005" t="str">
        <f t="shared" ref="Y29:Y31" si="21">IF(L29="",".",L29-K29)</f>
        <v>.</v>
      </c>
      <c r="Z29" s="116"/>
      <c r="AA29" s="1507" t="str">
        <f t="shared" ref="AA29:AA31" si="22">IFERROR(F29/E29-1,".")</f>
        <v>.</v>
      </c>
      <c r="AB29" s="1508" t="str">
        <f t="shared" ref="AB29:AB31" si="23">IFERROR(G29/F29-1,".")</f>
        <v>.</v>
      </c>
      <c r="AC29" s="1508" t="str">
        <f t="shared" ref="AC29:AC31" si="24">IFERROR(H29/G29-1,".")</f>
        <v>.</v>
      </c>
      <c r="AD29" s="1508" t="str">
        <f t="shared" ref="AD29:AD31" si="25">IFERROR(I29/H29-1,".")</f>
        <v>.</v>
      </c>
      <c r="AE29" s="1508" t="str">
        <f t="shared" ref="AE29:AE31" si="26">IFERROR(J29/I29-1,".")</f>
        <v>.</v>
      </c>
      <c r="AF29" s="1508" t="str">
        <f t="shared" ref="AF29:AF31" si="27">IFERROR(K29/J29-1,".")</f>
        <v>.</v>
      </c>
      <c r="AG29" s="1509" t="str">
        <f t="shared" ref="AG29:AG31" si="28">IFERROR(L29/K29-1,".")</f>
        <v>.</v>
      </c>
      <c r="AH29" s="116"/>
      <c r="AI29" s="1003" t="str">
        <f>IF(S29=".",".",SUM($S29:S29))</f>
        <v>.</v>
      </c>
      <c r="AJ29" s="1004" t="str">
        <f>IF(T29=".",".",SUM($S29:T29))</f>
        <v>.</v>
      </c>
      <c r="AK29" s="1004" t="str">
        <f>IF(U29=".",".",SUM($S29:U29))</f>
        <v>.</v>
      </c>
      <c r="AL29" s="1004" t="str">
        <f>IF(V29=".",".",SUM($S29:V29))</f>
        <v>.</v>
      </c>
      <c r="AM29" s="1004" t="str">
        <f>IF(W29=".",".",SUM($S29:W29))</f>
        <v>.</v>
      </c>
      <c r="AN29" s="1004" t="str">
        <f>IF(X29=".",".",SUM($S29:X29))</f>
        <v>.</v>
      </c>
      <c r="AO29" s="1005" t="str">
        <f>IF(Y29=".",".",SUM($S29:Y29))</f>
        <v>.</v>
      </c>
      <c r="AP29" s="116"/>
      <c r="AQ29" s="1507" t="str">
        <f t="shared" ref="AQ29:AQ31" si="29">IFERROR(F29/$E29-1,".")</f>
        <v>.</v>
      </c>
      <c r="AR29" s="1508" t="str">
        <f t="shared" ref="AR29:AR31" si="30">IFERROR(G29/$E29-1,".")</f>
        <v>.</v>
      </c>
      <c r="AS29" s="1508" t="str">
        <f t="shared" ref="AS29:AS31" si="31">IFERROR(H29/$E29-1,".")</f>
        <v>.</v>
      </c>
      <c r="AT29" s="1508" t="str">
        <f t="shared" ref="AT29:AT31" si="32">IFERROR(I29/$E29-1,".")</f>
        <v>.</v>
      </c>
      <c r="AU29" s="1508" t="str">
        <f t="shared" ref="AU29:AU31" si="33">IFERROR(J29/$E29-1,".")</f>
        <v>.</v>
      </c>
      <c r="AV29" s="1508" t="str">
        <f t="shared" ref="AV29:AV31" si="34">IFERROR(K29/$E29-1,".")</f>
        <v>.</v>
      </c>
      <c r="AW29" s="1509" t="str">
        <f t="shared" ref="AW29:AW31" si="35">IFERROR(L29/$E29-1,".")</f>
        <v>.</v>
      </c>
      <c r="AX29" s="327"/>
      <c r="AY29" s="116"/>
      <c r="AZ29" s="1474"/>
      <c r="BA29" s="1474"/>
      <c r="BB29" s="1474"/>
    </row>
    <row r="30" spans="1:54" s="189" customFormat="1" x14ac:dyDescent="0.2">
      <c r="A30" s="116"/>
      <c r="B30" s="325"/>
      <c r="C30" s="883" t="str">
        <f t="shared" si="13"/>
        <v>Residential</v>
      </c>
      <c r="D30" s="1638" t="str">
        <f>IF('WK2 - Notional General Income'!D26="","",'WK2 - Notional General Income'!D26)</f>
        <v/>
      </c>
      <c r="E30" s="878"/>
      <c r="F30" s="878"/>
      <c r="G30" s="878"/>
      <c r="H30" s="878"/>
      <c r="I30" s="878"/>
      <c r="J30" s="879"/>
      <c r="K30" s="878"/>
      <c r="L30" s="878"/>
      <c r="M30" s="333"/>
      <c r="N30" s="116"/>
      <c r="O30" s="443"/>
      <c r="P30" s="124"/>
      <c r="Q30" s="1474"/>
      <c r="R30" s="325"/>
      <c r="S30" s="1003" t="str">
        <f t="shared" si="15"/>
        <v>.</v>
      </c>
      <c r="T30" s="1004" t="str">
        <f t="shared" si="16"/>
        <v>.</v>
      </c>
      <c r="U30" s="1004" t="str">
        <f t="shared" si="17"/>
        <v>.</v>
      </c>
      <c r="V30" s="1004" t="str">
        <f t="shared" si="18"/>
        <v>.</v>
      </c>
      <c r="W30" s="1004" t="str">
        <f t="shared" si="19"/>
        <v>.</v>
      </c>
      <c r="X30" s="1004" t="str">
        <f t="shared" si="20"/>
        <v>.</v>
      </c>
      <c r="Y30" s="1005" t="str">
        <f t="shared" si="21"/>
        <v>.</v>
      </c>
      <c r="Z30" s="116"/>
      <c r="AA30" s="1507" t="str">
        <f t="shared" si="22"/>
        <v>.</v>
      </c>
      <c r="AB30" s="1508" t="str">
        <f t="shared" si="23"/>
        <v>.</v>
      </c>
      <c r="AC30" s="1508" t="str">
        <f t="shared" si="24"/>
        <v>.</v>
      </c>
      <c r="AD30" s="1508" t="str">
        <f t="shared" si="25"/>
        <v>.</v>
      </c>
      <c r="AE30" s="1508" t="str">
        <f t="shared" si="26"/>
        <v>.</v>
      </c>
      <c r="AF30" s="1508" t="str">
        <f t="shared" si="27"/>
        <v>.</v>
      </c>
      <c r="AG30" s="1509" t="str">
        <f t="shared" si="28"/>
        <v>.</v>
      </c>
      <c r="AH30" s="116"/>
      <c r="AI30" s="1003" t="str">
        <f>IF(S30=".",".",SUM($S30:S30))</f>
        <v>.</v>
      </c>
      <c r="AJ30" s="1004" t="str">
        <f>IF(T30=".",".",SUM($S30:T30))</f>
        <v>.</v>
      </c>
      <c r="AK30" s="1004" t="str">
        <f>IF(U30=".",".",SUM($S30:U30))</f>
        <v>.</v>
      </c>
      <c r="AL30" s="1004" t="str">
        <f>IF(V30=".",".",SUM($S30:V30))</f>
        <v>.</v>
      </c>
      <c r="AM30" s="1004" t="str">
        <f>IF(W30=".",".",SUM($S30:W30))</f>
        <v>.</v>
      </c>
      <c r="AN30" s="1004" t="str">
        <f>IF(X30=".",".",SUM($S30:X30))</f>
        <v>.</v>
      </c>
      <c r="AO30" s="1005" t="str">
        <f>IF(Y30=".",".",SUM($S30:Y30))</f>
        <v>.</v>
      </c>
      <c r="AP30" s="116"/>
      <c r="AQ30" s="1507" t="str">
        <f t="shared" si="29"/>
        <v>.</v>
      </c>
      <c r="AR30" s="1508" t="str">
        <f t="shared" si="30"/>
        <v>.</v>
      </c>
      <c r="AS30" s="1508" t="str">
        <f t="shared" si="31"/>
        <v>.</v>
      </c>
      <c r="AT30" s="1508" t="str">
        <f t="shared" si="32"/>
        <v>.</v>
      </c>
      <c r="AU30" s="1508" t="str">
        <f t="shared" si="33"/>
        <v>.</v>
      </c>
      <c r="AV30" s="1508" t="str">
        <f t="shared" si="34"/>
        <v>.</v>
      </c>
      <c r="AW30" s="1509" t="str">
        <f t="shared" si="35"/>
        <v>.</v>
      </c>
      <c r="AX30" s="327"/>
      <c r="AY30" s="116"/>
      <c r="AZ30" s="1474"/>
      <c r="BA30" s="1474"/>
      <c r="BB30" s="1474"/>
    </row>
    <row r="31" spans="1:54" s="189" customFormat="1" x14ac:dyDescent="0.2">
      <c r="A31" s="116"/>
      <c r="B31" s="325"/>
      <c r="C31" s="883" t="str">
        <f t="shared" si="13"/>
        <v>Residential</v>
      </c>
      <c r="D31" s="1638" t="str">
        <f>IF('WK2 - Notional General Income'!D27="","",'WK2 - Notional General Income'!D27)</f>
        <v/>
      </c>
      <c r="E31" s="878"/>
      <c r="F31" s="878"/>
      <c r="G31" s="878"/>
      <c r="H31" s="878"/>
      <c r="I31" s="878"/>
      <c r="J31" s="879"/>
      <c r="K31" s="878"/>
      <c r="L31" s="878"/>
      <c r="M31" s="333"/>
      <c r="N31" s="116"/>
      <c r="O31" s="443"/>
      <c r="P31" s="124"/>
      <c r="Q31" s="1474"/>
      <c r="R31" s="325"/>
      <c r="S31" s="1003" t="str">
        <f t="shared" si="15"/>
        <v>.</v>
      </c>
      <c r="T31" s="1004" t="str">
        <f t="shared" si="16"/>
        <v>.</v>
      </c>
      <c r="U31" s="1004" t="str">
        <f t="shared" si="17"/>
        <v>.</v>
      </c>
      <c r="V31" s="1004" t="str">
        <f t="shared" si="18"/>
        <v>.</v>
      </c>
      <c r="W31" s="1004" t="str">
        <f t="shared" si="19"/>
        <v>.</v>
      </c>
      <c r="X31" s="1004" t="str">
        <f t="shared" si="20"/>
        <v>.</v>
      </c>
      <c r="Y31" s="1005" t="str">
        <f t="shared" si="21"/>
        <v>.</v>
      </c>
      <c r="Z31" s="116"/>
      <c r="AA31" s="1507" t="str">
        <f t="shared" si="22"/>
        <v>.</v>
      </c>
      <c r="AB31" s="1508" t="str">
        <f t="shared" si="23"/>
        <v>.</v>
      </c>
      <c r="AC31" s="1508" t="str">
        <f t="shared" si="24"/>
        <v>.</v>
      </c>
      <c r="AD31" s="1508" t="str">
        <f t="shared" si="25"/>
        <v>.</v>
      </c>
      <c r="AE31" s="1508" t="str">
        <f t="shared" si="26"/>
        <v>.</v>
      </c>
      <c r="AF31" s="1508" t="str">
        <f t="shared" si="27"/>
        <v>.</v>
      </c>
      <c r="AG31" s="1509" t="str">
        <f t="shared" si="28"/>
        <v>.</v>
      </c>
      <c r="AH31" s="116"/>
      <c r="AI31" s="1003" t="str">
        <f>IF(S31=".",".",SUM($S31:S31))</f>
        <v>.</v>
      </c>
      <c r="AJ31" s="1004" t="str">
        <f>IF(T31=".",".",SUM($S31:T31))</f>
        <v>.</v>
      </c>
      <c r="AK31" s="1004" t="str">
        <f>IF(U31=".",".",SUM($S31:U31))</f>
        <v>.</v>
      </c>
      <c r="AL31" s="1004" t="str">
        <f>IF(V31=".",".",SUM($S31:V31))</f>
        <v>.</v>
      </c>
      <c r="AM31" s="1004" t="str">
        <f>IF(W31=".",".",SUM($S31:W31))</f>
        <v>.</v>
      </c>
      <c r="AN31" s="1004" t="str">
        <f>IF(X31=".",".",SUM($S31:X31))</f>
        <v>.</v>
      </c>
      <c r="AO31" s="1005" t="str">
        <f>IF(Y31=".",".",SUM($S31:Y31))</f>
        <v>.</v>
      </c>
      <c r="AP31" s="116"/>
      <c r="AQ31" s="1507" t="str">
        <f t="shared" si="29"/>
        <v>.</v>
      </c>
      <c r="AR31" s="1508" t="str">
        <f t="shared" si="30"/>
        <v>.</v>
      </c>
      <c r="AS31" s="1508" t="str">
        <f t="shared" si="31"/>
        <v>.</v>
      </c>
      <c r="AT31" s="1508" t="str">
        <f t="shared" si="32"/>
        <v>.</v>
      </c>
      <c r="AU31" s="1508" t="str">
        <f t="shared" si="33"/>
        <v>.</v>
      </c>
      <c r="AV31" s="1508" t="str">
        <f t="shared" si="34"/>
        <v>.</v>
      </c>
      <c r="AW31" s="1509" t="str">
        <f t="shared" si="35"/>
        <v>.</v>
      </c>
      <c r="AX31" s="327"/>
      <c r="AY31" s="116"/>
      <c r="AZ31" s="1474"/>
      <c r="BA31" s="1474"/>
      <c r="BB31" s="1474"/>
    </row>
    <row r="32" spans="1:54" s="189" customFormat="1" x14ac:dyDescent="0.2">
      <c r="A32" s="116"/>
      <c r="B32" s="325"/>
      <c r="C32" s="883"/>
      <c r="D32" s="883"/>
      <c r="E32" s="883"/>
      <c r="F32" s="883"/>
      <c r="G32" s="883"/>
      <c r="H32" s="883"/>
      <c r="I32" s="883"/>
      <c r="J32" s="883"/>
      <c r="K32" s="883"/>
      <c r="L32" s="883"/>
      <c r="M32" s="333"/>
      <c r="N32" s="116"/>
      <c r="O32" s="443"/>
      <c r="P32" s="124"/>
      <c r="Q32" s="101"/>
      <c r="R32" s="325"/>
      <c r="S32" s="1003"/>
      <c r="T32" s="1004"/>
      <c r="U32" s="1004"/>
      <c r="V32" s="1004"/>
      <c r="W32" s="1004"/>
      <c r="X32" s="1004"/>
      <c r="Y32" s="1005"/>
      <c r="Z32" s="116"/>
      <c r="AA32" s="1507" t="str">
        <f t="shared" si="11"/>
        <v>.</v>
      </c>
      <c r="AB32" s="1508" t="str">
        <f t="shared" si="9"/>
        <v>.</v>
      </c>
      <c r="AC32" s="1508" t="str">
        <f t="shared" si="9"/>
        <v>.</v>
      </c>
      <c r="AD32" s="1508" t="str">
        <f t="shared" si="9"/>
        <v>.</v>
      </c>
      <c r="AE32" s="1508" t="str">
        <f t="shared" si="9"/>
        <v>.</v>
      </c>
      <c r="AF32" s="1508" t="str">
        <f t="shared" si="9"/>
        <v>.</v>
      </c>
      <c r="AG32" s="1509" t="str">
        <f t="shared" si="9"/>
        <v>.</v>
      </c>
      <c r="AH32" s="116"/>
      <c r="AI32" s="1003"/>
      <c r="AJ32" s="1004"/>
      <c r="AK32" s="1004"/>
      <c r="AL32" s="1004"/>
      <c r="AM32" s="1004"/>
      <c r="AN32" s="1004"/>
      <c r="AO32" s="1005"/>
      <c r="AP32" s="116"/>
      <c r="AQ32" s="1507" t="str">
        <f t="shared" si="12"/>
        <v>.</v>
      </c>
      <c r="AR32" s="1508" t="str">
        <f t="shared" si="10"/>
        <v>.</v>
      </c>
      <c r="AS32" s="1508" t="str">
        <f t="shared" si="10"/>
        <v>.</v>
      </c>
      <c r="AT32" s="1508" t="str">
        <f t="shared" si="10"/>
        <v>.</v>
      </c>
      <c r="AU32" s="1508" t="str">
        <f t="shared" si="10"/>
        <v>.</v>
      </c>
      <c r="AV32" s="1508" t="str">
        <f t="shared" si="10"/>
        <v>.</v>
      </c>
      <c r="AW32" s="1509" t="str">
        <f t="shared" si="10"/>
        <v>.</v>
      </c>
      <c r="AX32" s="327"/>
      <c r="AY32" s="116"/>
      <c r="AZ32" s="101"/>
      <c r="BA32" s="101"/>
      <c r="BB32" s="101"/>
    </row>
    <row r="33" spans="1:54" s="189" customFormat="1" x14ac:dyDescent="0.2">
      <c r="A33" s="116"/>
      <c r="B33" s="325"/>
      <c r="C33" s="883" t="str">
        <f>'WK3 - Notional GI Yr1 YIELD'!C66</f>
        <v>Business</v>
      </c>
      <c r="D33" s="1638" t="str">
        <f>IF('WK2 - Notional General Income'!D66="","",'WK2 - Notional General Income'!D66)</f>
        <v>Ordinary</v>
      </c>
      <c r="E33" s="878">
        <v>554</v>
      </c>
      <c r="F33" s="878">
        <v>565</v>
      </c>
      <c r="G33" s="878">
        <v>579.13</v>
      </c>
      <c r="H33" s="878">
        <v>593.61</v>
      </c>
      <c r="I33" s="878">
        <v>608.45000000000005</v>
      </c>
      <c r="J33" s="879">
        <v>623.66</v>
      </c>
      <c r="K33" s="878">
        <v>639.25</v>
      </c>
      <c r="L33" s="878">
        <v>655.23</v>
      </c>
      <c r="M33" s="333"/>
      <c r="N33" s="116"/>
      <c r="O33" s="443"/>
      <c r="P33" s="124"/>
      <c r="Q33" s="101"/>
      <c r="R33" s="325"/>
      <c r="S33" s="1003">
        <f t="shared" si="14"/>
        <v>11</v>
      </c>
      <c r="T33" s="1004">
        <f t="shared" si="3"/>
        <v>14.129999999999995</v>
      </c>
      <c r="U33" s="1004">
        <f t="shared" si="4"/>
        <v>14.480000000000018</v>
      </c>
      <c r="V33" s="1004">
        <f t="shared" si="5"/>
        <v>14.840000000000032</v>
      </c>
      <c r="W33" s="1004">
        <f t="shared" si="6"/>
        <v>15.209999999999923</v>
      </c>
      <c r="X33" s="1004">
        <f t="shared" si="7"/>
        <v>15.590000000000032</v>
      </c>
      <c r="Y33" s="1005">
        <f t="shared" si="8"/>
        <v>15.980000000000018</v>
      </c>
      <c r="Z33" s="116"/>
      <c r="AA33" s="1507">
        <f t="shared" si="11"/>
        <v>1.9855595667870096E-2</v>
      </c>
      <c r="AB33" s="1508">
        <f t="shared" si="9"/>
        <v>2.5008849557522028E-2</v>
      </c>
      <c r="AC33" s="1508">
        <f t="shared" si="9"/>
        <v>2.5003021774040457E-2</v>
      </c>
      <c r="AD33" s="1508">
        <f t="shared" si="9"/>
        <v>2.4999578848065251E-2</v>
      </c>
      <c r="AE33" s="1508">
        <f t="shared" si="9"/>
        <v>2.4997945599473992E-2</v>
      </c>
      <c r="AF33" s="1508">
        <f t="shared" si="9"/>
        <v>2.4997594843344073E-2</v>
      </c>
      <c r="AG33" s="1509">
        <f t="shared" si="9"/>
        <v>2.4998044583496304E-2</v>
      </c>
      <c r="AH33" s="116"/>
      <c r="AI33" s="1003">
        <f>IF(S33=".",".",SUM($S33:S33))</f>
        <v>11</v>
      </c>
      <c r="AJ33" s="1004">
        <f>IF(T33=".",".",SUM($S33:T33))</f>
        <v>25.129999999999995</v>
      </c>
      <c r="AK33" s="1004">
        <f>IF(U33=".",".",SUM($S33:U33))</f>
        <v>39.610000000000014</v>
      </c>
      <c r="AL33" s="1004">
        <f>IF(V33=".",".",SUM($S33:V33))</f>
        <v>54.450000000000045</v>
      </c>
      <c r="AM33" s="1004">
        <f>IF(W33=".",".",SUM($S33:W33))</f>
        <v>69.659999999999968</v>
      </c>
      <c r="AN33" s="1004">
        <f>IF(X33=".",".",SUM($S33:X33))</f>
        <v>85.25</v>
      </c>
      <c r="AO33" s="1005">
        <f>IF(Y33=".",".",SUM($S33:Y33))</f>
        <v>101.23000000000002</v>
      </c>
      <c r="AP33" s="116"/>
      <c r="AQ33" s="1507">
        <f t="shared" si="12"/>
        <v>1.9855595667870096E-2</v>
      </c>
      <c r="AR33" s="1508">
        <f t="shared" si="10"/>
        <v>4.5361010830324844E-2</v>
      </c>
      <c r="AS33" s="1508">
        <f t="shared" si="10"/>
        <v>7.1498194945848415E-2</v>
      </c>
      <c r="AT33" s="1508">
        <f t="shared" si="10"/>
        <v>9.8285198555956743E-2</v>
      </c>
      <c r="AU33" s="1508">
        <f t="shared" si="10"/>
        <v>0.12574007220216599</v>
      </c>
      <c r="AV33" s="1508">
        <f t="shared" si="10"/>
        <v>0.15388086642599275</v>
      </c>
      <c r="AW33" s="1509">
        <f t="shared" si="10"/>
        <v>0.18272563176895318</v>
      </c>
      <c r="AX33" s="327"/>
      <c r="AY33" s="116"/>
      <c r="AZ33" s="101"/>
      <c r="BA33" s="101"/>
      <c r="BB33" s="101"/>
    </row>
    <row r="34" spans="1:54" s="189" customFormat="1" x14ac:dyDescent="0.2">
      <c r="A34" s="116"/>
      <c r="B34" s="325"/>
      <c r="C34" s="883" t="str">
        <f>C33</f>
        <v>Business</v>
      </c>
      <c r="D34" s="1638" t="str">
        <f>IF('WK2 - Notional General Income'!D67="","",'WK2 - Notional General Income'!D67)</f>
        <v>Business LRA</v>
      </c>
      <c r="E34" s="1209">
        <v>554</v>
      </c>
      <c r="F34" s="1209">
        <v>565</v>
      </c>
      <c r="G34" s="1209">
        <v>579.13</v>
      </c>
      <c r="H34" s="1209">
        <v>593.61</v>
      </c>
      <c r="I34" s="1209">
        <v>608.45000000000005</v>
      </c>
      <c r="J34" s="1210">
        <v>623.66</v>
      </c>
      <c r="K34" s="1209">
        <v>639.25</v>
      </c>
      <c r="L34" s="1209">
        <v>655.23</v>
      </c>
      <c r="M34" s="333"/>
      <c r="N34" s="116"/>
      <c r="O34" s="443"/>
      <c r="P34" s="124"/>
      <c r="Q34" s="101"/>
      <c r="R34" s="325"/>
      <c r="S34" s="1003">
        <f t="shared" si="14"/>
        <v>11</v>
      </c>
      <c r="T34" s="1004">
        <f t="shared" si="3"/>
        <v>14.129999999999995</v>
      </c>
      <c r="U34" s="1004">
        <f t="shared" si="4"/>
        <v>14.480000000000018</v>
      </c>
      <c r="V34" s="1004">
        <f t="shared" si="5"/>
        <v>14.840000000000032</v>
      </c>
      <c r="W34" s="1004">
        <f t="shared" si="6"/>
        <v>15.209999999999923</v>
      </c>
      <c r="X34" s="1004">
        <f t="shared" si="7"/>
        <v>15.590000000000032</v>
      </c>
      <c r="Y34" s="1005">
        <f t="shared" si="8"/>
        <v>15.980000000000018</v>
      </c>
      <c r="Z34" s="116"/>
      <c r="AA34" s="1507">
        <f t="shared" si="11"/>
        <v>1.9855595667870096E-2</v>
      </c>
      <c r="AB34" s="1508">
        <f t="shared" si="9"/>
        <v>2.5008849557522028E-2</v>
      </c>
      <c r="AC34" s="1508">
        <f t="shared" si="9"/>
        <v>2.5003021774040457E-2</v>
      </c>
      <c r="AD34" s="1508">
        <f t="shared" si="9"/>
        <v>2.4999578848065251E-2</v>
      </c>
      <c r="AE34" s="1508">
        <f t="shared" si="9"/>
        <v>2.4997945599473992E-2</v>
      </c>
      <c r="AF34" s="1508">
        <f t="shared" si="9"/>
        <v>2.4997594843344073E-2</v>
      </c>
      <c r="AG34" s="1509">
        <f t="shared" si="9"/>
        <v>2.4998044583496304E-2</v>
      </c>
      <c r="AH34" s="116"/>
      <c r="AI34" s="1003">
        <f>IF(S34=".",".",SUM($S34:S34))</f>
        <v>11</v>
      </c>
      <c r="AJ34" s="1004">
        <f>IF(T34=".",".",SUM($S34:T34))</f>
        <v>25.129999999999995</v>
      </c>
      <c r="AK34" s="1004">
        <f>IF(U34=".",".",SUM($S34:U34))</f>
        <v>39.610000000000014</v>
      </c>
      <c r="AL34" s="1004">
        <f>IF(V34=".",".",SUM($S34:V34))</f>
        <v>54.450000000000045</v>
      </c>
      <c r="AM34" s="1004">
        <f>IF(W34=".",".",SUM($S34:W34))</f>
        <v>69.659999999999968</v>
      </c>
      <c r="AN34" s="1004">
        <f>IF(X34=".",".",SUM($S34:X34))</f>
        <v>85.25</v>
      </c>
      <c r="AO34" s="1005">
        <f>IF(Y34=".",".",SUM($S34:Y34))</f>
        <v>101.23000000000002</v>
      </c>
      <c r="AP34" s="116"/>
      <c r="AQ34" s="1507">
        <f t="shared" si="12"/>
        <v>1.9855595667870096E-2</v>
      </c>
      <c r="AR34" s="1508">
        <f t="shared" si="10"/>
        <v>4.5361010830324844E-2</v>
      </c>
      <c r="AS34" s="1508">
        <f t="shared" si="10"/>
        <v>7.1498194945848415E-2</v>
      </c>
      <c r="AT34" s="1508">
        <f t="shared" si="10"/>
        <v>9.8285198555956743E-2</v>
      </c>
      <c r="AU34" s="1508">
        <f t="shared" si="10"/>
        <v>0.12574007220216599</v>
      </c>
      <c r="AV34" s="1508">
        <f t="shared" si="10"/>
        <v>0.15388086642599275</v>
      </c>
      <c r="AW34" s="1509">
        <f t="shared" si="10"/>
        <v>0.18272563176895318</v>
      </c>
      <c r="AX34" s="327"/>
      <c r="AY34" s="116"/>
      <c r="AZ34" s="101"/>
      <c r="BA34" s="101"/>
      <c r="BB34" s="101"/>
    </row>
    <row r="35" spans="1:54" s="189" customFormat="1" x14ac:dyDescent="0.2">
      <c r="A35" s="116"/>
      <c r="B35" s="325"/>
      <c r="C35" s="883" t="str">
        <f t="shared" ref="C35:C49" si="36">C34</f>
        <v>Business</v>
      </c>
      <c r="D35" s="1638" t="str">
        <f>IF('WK2 - Notional General Income'!D68="","",'WK2 - Notional General Income'!D68)</f>
        <v>Business MRA</v>
      </c>
      <c r="E35" s="1209">
        <v>554</v>
      </c>
      <c r="F35" s="1209">
        <v>565</v>
      </c>
      <c r="G35" s="1209">
        <v>579.13</v>
      </c>
      <c r="H35" s="1209">
        <v>593.61</v>
      </c>
      <c r="I35" s="1209">
        <v>608.45000000000005</v>
      </c>
      <c r="J35" s="1210">
        <v>623.66</v>
      </c>
      <c r="K35" s="1209">
        <v>639.25</v>
      </c>
      <c r="L35" s="1209">
        <v>655.23</v>
      </c>
      <c r="M35" s="333"/>
      <c r="N35" s="116"/>
      <c r="O35" s="443"/>
      <c r="P35" s="124"/>
      <c r="Q35" s="101"/>
      <c r="R35" s="325"/>
      <c r="S35" s="1003">
        <f t="shared" si="14"/>
        <v>11</v>
      </c>
      <c r="T35" s="1004">
        <f t="shared" si="3"/>
        <v>14.129999999999995</v>
      </c>
      <c r="U35" s="1004">
        <f t="shared" si="4"/>
        <v>14.480000000000018</v>
      </c>
      <c r="V35" s="1004">
        <f t="shared" si="5"/>
        <v>14.840000000000032</v>
      </c>
      <c r="W35" s="1004">
        <f t="shared" si="6"/>
        <v>15.209999999999923</v>
      </c>
      <c r="X35" s="1004">
        <f t="shared" si="7"/>
        <v>15.590000000000032</v>
      </c>
      <c r="Y35" s="1005">
        <f t="shared" si="8"/>
        <v>15.980000000000018</v>
      </c>
      <c r="Z35" s="116"/>
      <c r="AA35" s="1507">
        <f t="shared" si="11"/>
        <v>1.9855595667870096E-2</v>
      </c>
      <c r="AB35" s="1508">
        <f t="shared" si="9"/>
        <v>2.5008849557522028E-2</v>
      </c>
      <c r="AC35" s="1508">
        <f t="shared" si="9"/>
        <v>2.5003021774040457E-2</v>
      </c>
      <c r="AD35" s="1508">
        <f t="shared" si="9"/>
        <v>2.4999578848065251E-2</v>
      </c>
      <c r="AE35" s="1508">
        <f t="shared" si="9"/>
        <v>2.4997945599473992E-2</v>
      </c>
      <c r="AF35" s="1508">
        <f t="shared" si="9"/>
        <v>2.4997594843344073E-2</v>
      </c>
      <c r="AG35" s="1509">
        <f t="shared" si="9"/>
        <v>2.4998044583496304E-2</v>
      </c>
      <c r="AH35" s="116"/>
      <c r="AI35" s="1003">
        <f>IF(S35=".",".",SUM($S35:S35))</f>
        <v>11</v>
      </c>
      <c r="AJ35" s="1004">
        <f>IF(T35=".",".",SUM($S35:T35))</f>
        <v>25.129999999999995</v>
      </c>
      <c r="AK35" s="1004">
        <f>IF(U35=".",".",SUM($S35:U35))</f>
        <v>39.610000000000014</v>
      </c>
      <c r="AL35" s="1004">
        <f>IF(V35=".",".",SUM($S35:V35))</f>
        <v>54.450000000000045</v>
      </c>
      <c r="AM35" s="1004">
        <f>IF(W35=".",".",SUM($S35:W35))</f>
        <v>69.659999999999968</v>
      </c>
      <c r="AN35" s="1004">
        <f>IF(X35=".",".",SUM($S35:X35))</f>
        <v>85.25</v>
      </c>
      <c r="AO35" s="1005">
        <f>IF(Y35=".",".",SUM($S35:Y35))</f>
        <v>101.23000000000002</v>
      </c>
      <c r="AP35" s="116"/>
      <c r="AQ35" s="1507">
        <f t="shared" si="12"/>
        <v>1.9855595667870096E-2</v>
      </c>
      <c r="AR35" s="1508">
        <f t="shared" si="10"/>
        <v>4.5361010830324844E-2</v>
      </c>
      <c r="AS35" s="1508">
        <f t="shared" si="10"/>
        <v>7.1498194945848415E-2</v>
      </c>
      <c r="AT35" s="1508">
        <f t="shared" si="10"/>
        <v>9.8285198555956743E-2</v>
      </c>
      <c r="AU35" s="1508">
        <f t="shared" si="10"/>
        <v>0.12574007220216599</v>
      </c>
      <c r="AV35" s="1508">
        <f t="shared" si="10"/>
        <v>0.15388086642599275</v>
      </c>
      <c r="AW35" s="1509">
        <f t="shared" si="10"/>
        <v>0.18272563176895318</v>
      </c>
      <c r="AX35" s="327"/>
      <c r="AY35" s="116"/>
      <c r="AZ35" s="101"/>
      <c r="BA35" s="101"/>
      <c r="BB35" s="101"/>
    </row>
    <row r="36" spans="1:54" s="189" customFormat="1" x14ac:dyDescent="0.2">
      <c r="A36" s="116"/>
      <c r="B36" s="325"/>
      <c r="C36" s="883" t="str">
        <f t="shared" si="36"/>
        <v>Business</v>
      </c>
      <c r="D36" s="1638" t="str">
        <f>IF('WK2 - Notional General Income'!D69="","",'WK2 - Notional General Income'!D69)</f>
        <v/>
      </c>
      <c r="E36" s="878"/>
      <c r="F36" s="878"/>
      <c r="G36" s="878"/>
      <c r="H36" s="878"/>
      <c r="I36" s="878"/>
      <c r="J36" s="879"/>
      <c r="K36" s="878"/>
      <c r="L36" s="878"/>
      <c r="M36" s="333"/>
      <c r="N36" s="116"/>
      <c r="O36" s="443"/>
      <c r="P36" s="124"/>
      <c r="Q36" s="101"/>
      <c r="R36" s="325"/>
      <c r="S36" s="1003" t="str">
        <f t="shared" si="14"/>
        <v>.</v>
      </c>
      <c r="T36" s="1004" t="str">
        <f t="shared" si="3"/>
        <v>.</v>
      </c>
      <c r="U36" s="1004" t="str">
        <f t="shared" si="4"/>
        <v>.</v>
      </c>
      <c r="V36" s="1004" t="str">
        <f t="shared" si="5"/>
        <v>.</v>
      </c>
      <c r="W36" s="1004" t="str">
        <f t="shared" si="6"/>
        <v>.</v>
      </c>
      <c r="X36" s="1004" t="str">
        <f t="shared" si="7"/>
        <v>.</v>
      </c>
      <c r="Y36" s="1005" t="str">
        <f t="shared" si="8"/>
        <v>.</v>
      </c>
      <c r="Z36" s="116"/>
      <c r="AA36" s="1507" t="str">
        <f t="shared" si="11"/>
        <v>.</v>
      </c>
      <c r="AB36" s="1508" t="str">
        <f t="shared" si="9"/>
        <v>.</v>
      </c>
      <c r="AC36" s="1508" t="str">
        <f t="shared" si="9"/>
        <v>.</v>
      </c>
      <c r="AD36" s="1508" t="str">
        <f t="shared" si="9"/>
        <v>.</v>
      </c>
      <c r="AE36" s="1508" t="str">
        <f t="shared" si="9"/>
        <v>.</v>
      </c>
      <c r="AF36" s="1508" t="str">
        <f t="shared" si="9"/>
        <v>.</v>
      </c>
      <c r="AG36" s="1509" t="str">
        <f t="shared" si="9"/>
        <v>.</v>
      </c>
      <c r="AH36" s="116"/>
      <c r="AI36" s="1003" t="str">
        <f>IF(S36=".",".",SUM($S36:S36))</f>
        <v>.</v>
      </c>
      <c r="AJ36" s="1004" t="str">
        <f>IF(T36=".",".",SUM($S36:T36))</f>
        <v>.</v>
      </c>
      <c r="AK36" s="1004" t="str">
        <f>IF(U36=".",".",SUM($S36:U36))</f>
        <v>.</v>
      </c>
      <c r="AL36" s="1004" t="str">
        <f>IF(V36=".",".",SUM($S36:V36))</f>
        <v>.</v>
      </c>
      <c r="AM36" s="1004" t="str">
        <f>IF(W36=".",".",SUM($S36:W36))</f>
        <v>.</v>
      </c>
      <c r="AN36" s="1004" t="str">
        <f>IF(X36=".",".",SUM($S36:X36))</f>
        <v>.</v>
      </c>
      <c r="AO36" s="1005" t="str">
        <f>IF(Y36=".",".",SUM($S36:Y36))</f>
        <v>.</v>
      </c>
      <c r="AP36" s="116"/>
      <c r="AQ36" s="1507" t="str">
        <f t="shared" si="12"/>
        <v>.</v>
      </c>
      <c r="AR36" s="1508" t="str">
        <f t="shared" si="10"/>
        <v>.</v>
      </c>
      <c r="AS36" s="1508" t="str">
        <f t="shared" si="10"/>
        <v>.</v>
      </c>
      <c r="AT36" s="1508" t="str">
        <f t="shared" si="10"/>
        <v>.</v>
      </c>
      <c r="AU36" s="1508" t="str">
        <f t="shared" si="10"/>
        <v>.</v>
      </c>
      <c r="AV36" s="1508" t="str">
        <f t="shared" si="10"/>
        <v>.</v>
      </c>
      <c r="AW36" s="1509" t="str">
        <f t="shared" si="10"/>
        <v>.</v>
      </c>
      <c r="AX36" s="327"/>
      <c r="AY36" s="116"/>
      <c r="AZ36" s="101"/>
      <c r="BA36" s="101"/>
      <c r="BB36" s="101"/>
    </row>
    <row r="37" spans="1:54" s="189" customFormat="1" x14ac:dyDescent="0.2">
      <c r="A37" s="116"/>
      <c r="B37" s="325"/>
      <c r="C37" s="883" t="str">
        <f t="shared" si="36"/>
        <v>Business</v>
      </c>
      <c r="D37" s="1638" t="str">
        <f>IF('WK2 - Notional General Income'!D70="","",'WK2 - Notional General Income'!D70)</f>
        <v/>
      </c>
      <c r="E37" s="878"/>
      <c r="F37" s="878"/>
      <c r="G37" s="878"/>
      <c r="H37" s="878"/>
      <c r="I37" s="878"/>
      <c r="J37" s="879"/>
      <c r="K37" s="878"/>
      <c r="L37" s="878"/>
      <c r="M37" s="333"/>
      <c r="N37" s="116"/>
      <c r="O37" s="443"/>
      <c r="P37" s="124"/>
      <c r="Q37" s="101"/>
      <c r="R37" s="325"/>
      <c r="S37" s="1003" t="str">
        <f t="shared" si="14"/>
        <v>.</v>
      </c>
      <c r="T37" s="1004" t="str">
        <f t="shared" si="3"/>
        <v>.</v>
      </c>
      <c r="U37" s="1004" t="str">
        <f t="shared" si="4"/>
        <v>.</v>
      </c>
      <c r="V37" s="1004" t="str">
        <f t="shared" si="5"/>
        <v>.</v>
      </c>
      <c r="W37" s="1004" t="str">
        <f t="shared" si="6"/>
        <v>.</v>
      </c>
      <c r="X37" s="1004" t="str">
        <f t="shared" si="7"/>
        <v>.</v>
      </c>
      <c r="Y37" s="1005" t="str">
        <f t="shared" si="8"/>
        <v>.</v>
      </c>
      <c r="Z37" s="116"/>
      <c r="AA37" s="1507" t="str">
        <f t="shared" si="11"/>
        <v>.</v>
      </c>
      <c r="AB37" s="1508" t="str">
        <f t="shared" si="9"/>
        <v>.</v>
      </c>
      <c r="AC37" s="1508" t="str">
        <f t="shared" si="9"/>
        <v>.</v>
      </c>
      <c r="AD37" s="1508" t="str">
        <f t="shared" si="9"/>
        <v>.</v>
      </c>
      <c r="AE37" s="1508" t="str">
        <f t="shared" si="9"/>
        <v>.</v>
      </c>
      <c r="AF37" s="1508" t="str">
        <f t="shared" si="9"/>
        <v>.</v>
      </c>
      <c r="AG37" s="1509" t="str">
        <f t="shared" si="9"/>
        <v>.</v>
      </c>
      <c r="AH37" s="116"/>
      <c r="AI37" s="1003" t="str">
        <f>IF(S37=".",".",SUM($S37:S37))</f>
        <v>.</v>
      </c>
      <c r="AJ37" s="1004" t="str">
        <f>IF(T37=".",".",SUM($S37:T37))</f>
        <v>.</v>
      </c>
      <c r="AK37" s="1004" t="str">
        <f>IF(U37=".",".",SUM($S37:U37))</f>
        <v>.</v>
      </c>
      <c r="AL37" s="1004" t="str">
        <f>IF(V37=".",".",SUM($S37:V37))</f>
        <v>.</v>
      </c>
      <c r="AM37" s="1004" t="str">
        <f>IF(W37=".",".",SUM($S37:W37))</f>
        <v>.</v>
      </c>
      <c r="AN37" s="1004" t="str">
        <f>IF(X37=".",".",SUM($S37:X37))</f>
        <v>.</v>
      </c>
      <c r="AO37" s="1005" t="str">
        <f>IF(Y37=".",".",SUM($S37:Y37))</f>
        <v>.</v>
      </c>
      <c r="AP37" s="116"/>
      <c r="AQ37" s="1507" t="str">
        <f t="shared" si="12"/>
        <v>.</v>
      </c>
      <c r="AR37" s="1508" t="str">
        <f t="shared" si="10"/>
        <v>.</v>
      </c>
      <c r="AS37" s="1508" t="str">
        <f t="shared" si="10"/>
        <v>.</v>
      </c>
      <c r="AT37" s="1508" t="str">
        <f t="shared" si="10"/>
        <v>.</v>
      </c>
      <c r="AU37" s="1508" t="str">
        <f t="shared" si="10"/>
        <v>.</v>
      </c>
      <c r="AV37" s="1508" t="str">
        <f t="shared" si="10"/>
        <v>.</v>
      </c>
      <c r="AW37" s="1509" t="str">
        <f t="shared" si="10"/>
        <v>.</v>
      </c>
      <c r="AX37" s="327"/>
      <c r="AY37" s="116"/>
      <c r="AZ37" s="101"/>
      <c r="BA37" s="101"/>
      <c r="BB37" s="101"/>
    </row>
    <row r="38" spans="1:54" s="189" customFormat="1" x14ac:dyDescent="0.2">
      <c r="A38" s="116"/>
      <c r="B38" s="325"/>
      <c r="C38" s="883" t="str">
        <f t="shared" si="36"/>
        <v>Business</v>
      </c>
      <c r="D38" s="1638" t="str">
        <f>IF('WK2 - Notional General Income'!D71="","",'WK2 - Notional General Income'!D71)</f>
        <v/>
      </c>
      <c r="E38" s="878"/>
      <c r="F38" s="878"/>
      <c r="G38" s="878"/>
      <c r="H38" s="878"/>
      <c r="I38" s="878"/>
      <c r="J38" s="879"/>
      <c r="K38" s="878"/>
      <c r="L38" s="878"/>
      <c r="M38" s="333"/>
      <c r="N38" s="116"/>
      <c r="O38" s="443"/>
      <c r="P38" s="124"/>
      <c r="Q38" s="101"/>
      <c r="R38" s="325"/>
      <c r="S38" s="1003" t="str">
        <f t="shared" si="14"/>
        <v>.</v>
      </c>
      <c r="T38" s="1004" t="str">
        <f t="shared" si="3"/>
        <v>.</v>
      </c>
      <c r="U38" s="1004" t="str">
        <f t="shared" si="4"/>
        <v>.</v>
      </c>
      <c r="V38" s="1004" t="str">
        <f t="shared" si="5"/>
        <v>.</v>
      </c>
      <c r="W38" s="1004" t="str">
        <f t="shared" si="6"/>
        <v>.</v>
      </c>
      <c r="X38" s="1004" t="str">
        <f t="shared" si="7"/>
        <v>.</v>
      </c>
      <c r="Y38" s="1005" t="str">
        <f t="shared" si="8"/>
        <v>.</v>
      </c>
      <c r="Z38" s="116"/>
      <c r="AA38" s="1507" t="str">
        <f t="shared" si="11"/>
        <v>.</v>
      </c>
      <c r="AB38" s="1508" t="str">
        <f t="shared" si="9"/>
        <v>.</v>
      </c>
      <c r="AC38" s="1508" t="str">
        <f t="shared" si="9"/>
        <v>.</v>
      </c>
      <c r="AD38" s="1508" t="str">
        <f t="shared" si="9"/>
        <v>.</v>
      </c>
      <c r="AE38" s="1508" t="str">
        <f t="shared" si="9"/>
        <v>.</v>
      </c>
      <c r="AF38" s="1508" t="str">
        <f t="shared" si="9"/>
        <v>.</v>
      </c>
      <c r="AG38" s="1509" t="str">
        <f t="shared" si="9"/>
        <v>.</v>
      </c>
      <c r="AH38" s="116"/>
      <c r="AI38" s="1003" t="str">
        <f>IF(S38=".",".",SUM($S38:S38))</f>
        <v>.</v>
      </c>
      <c r="AJ38" s="1004" t="str">
        <f>IF(T38=".",".",SUM($S38:T38))</f>
        <v>.</v>
      </c>
      <c r="AK38" s="1004" t="str">
        <f>IF(U38=".",".",SUM($S38:U38))</f>
        <v>.</v>
      </c>
      <c r="AL38" s="1004" t="str">
        <f>IF(V38=".",".",SUM($S38:V38))</f>
        <v>.</v>
      </c>
      <c r="AM38" s="1004" t="str">
        <f>IF(W38=".",".",SUM($S38:W38))</f>
        <v>.</v>
      </c>
      <c r="AN38" s="1004" t="str">
        <f>IF(X38=".",".",SUM($S38:X38))</f>
        <v>.</v>
      </c>
      <c r="AO38" s="1005" t="str">
        <f>IF(Y38=".",".",SUM($S38:Y38))</f>
        <v>.</v>
      </c>
      <c r="AP38" s="116"/>
      <c r="AQ38" s="1507" t="str">
        <f t="shared" si="12"/>
        <v>.</v>
      </c>
      <c r="AR38" s="1508" t="str">
        <f t="shared" si="10"/>
        <v>.</v>
      </c>
      <c r="AS38" s="1508" t="str">
        <f t="shared" si="10"/>
        <v>.</v>
      </c>
      <c r="AT38" s="1508" t="str">
        <f t="shared" si="10"/>
        <v>.</v>
      </c>
      <c r="AU38" s="1508" t="str">
        <f t="shared" si="10"/>
        <v>.</v>
      </c>
      <c r="AV38" s="1508" t="str">
        <f t="shared" si="10"/>
        <v>.</v>
      </c>
      <c r="AW38" s="1509" t="str">
        <f t="shared" si="10"/>
        <v>.</v>
      </c>
      <c r="AX38" s="327"/>
      <c r="AY38" s="116"/>
      <c r="AZ38" s="101"/>
      <c r="BA38" s="101"/>
      <c r="BB38" s="101"/>
    </row>
    <row r="39" spans="1:54" s="189" customFormat="1" x14ac:dyDescent="0.2">
      <c r="A39" s="116"/>
      <c r="B39" s="325"/>
      <c r="C39" s="883" t="str">
        <f t="shared" si="36"/>
        <v>Business</v>
      </c>
      <c r="D39" s="1638" t="str">
        <f>IF('WK2 - Notional General Income'!D72="","",'WK2 - Notional General Income'!D72)</f>
        <v/>
      </c>
      <c r="E39" s="878"/>
      <c r="F39" s="878"/>
      <c r="G39" s="878"/>
      <c r="H39" s="878"/>
      <c r="I39" s="878"/>
      <c r="J39" s="879"/>
      <c r="K39" s="878"/>
      <c r="L39" s="878"/>
      <c r="M39" s="333"/>
      <c r="N39" s="116"/>
      <c r="O39" s="443"/>
      <c r="P39" s="124"/>
      <c r="Q39" s="101"/>
      <c r="R39" s="325"/>
      <c r="S39" s="1003" t="str">
        <f t="shared" si="14"/>
        <v>.</v>
      </c>
      <c r="T39" s="1004" t="str">
        <f t="shared" si="3"/>
        <v>.</v>
      </c>
      <c r="U39" s="1004" t="str">
        <f t="shared" si="4"/>
        <v>.</v>
      </c>
      <c r="V39" s="1004" t="str">
        <f t="shared" si="5"/>
        <v>.</v>
      </c>
      <c r="W39" s="1004" t="str">
        <f t="shared" si="6"/>
        <v>.</v>
      </c>
      <c r="X39" s="1004" t="str">
        <f t="shared" si="7"/>
        <v>.</v>
      </c>
      <c r="Y39" s="1005" t="str">
        <f t="shared" si="8"/>
        <v>.</v>
      </c>
      <c r="Z39" s="116"/>
      <c r="AA39" s="1507" t="str">
        <f t="shared" si="11"/>
        <v>.</v>
      </c>
      <c r="AB39" s="1508" t="str">
        <f t="shared" si="9"/>
        <v>.</v>
      </c>
      <c r="AC39" s="1508" t="str">
        <f t="shared" si="9"/>
        <v>.</v>
      </c>
      <c r="AD39" s="1508" t="str">
        <f t="shared" si="9"/>
        <v>.</v>
      </c>
      <c r="AE39" s="1508" t="str">
        <f t="shared" si="9"/>
        <v>.</v>
      </c>
      <c r="AF39" s="1508" t="str">
        <f t="shared" si="9"/>
        <v>.</v>
      </c>
      <c r="AG39" s="1509" t="str">
        <f t="shared" si="9"/>
        <v>.</v>
      </c>
      <c r="AH39" s="116"/>
      <c r="AI39" s="1003" t="str">
        <f>IF(S39=".",".",SUM($S39:S39))</f>
        <v>.</v>
      </c>
      <c r="AJ39" s="1004" t="str">
        <f>IF(T39=".",".",SUM($S39:T39))</f>
        <v>.</v>
      </c>
      <c r="AK39" s="1004" t="str">
        <f>IF(U39=".",".",SUM($S39:U39))</f>
        <v>.</v>
      </c>
      <c r="AL39" s="1004" t="str">
        <f>IF(V39=".",".",SUM($S39:V39))</f>
        <v>.</v>
      </c>
      <c r="AM39" s="1004" t="str">
        <f>IF(W39=".",".",SUM($S39:W39))</f>
        <v>.</v>
      </c>
      <c r="AN39" s="1004" t="str">
        <f>IF(X39=".",".",SUM($S39:X39))</f>
        <v>.</v>
      </c>
      <c r="AO39" s="1005" t="str">
        <f>IF(Y39=".",".",SUM($S39:Y39))</f>
        <v>.</v>
      </c>
      <c r="AP39" s="116"/>
      <c r="AQ39" s="1507" t="str">
        <f t="shared" si="12"/>
        <v>.</v>
      </c>
      <c r="AR39" s="1508" t="str">
        <f t="shared" si="10"/>
        <v>.</v>
      </c>
      <c r="AS39" s="1508" t="str">
        <f t="shared" si="10"/>
        <v>.</v>
      </c>
      <c r="AT39" s="1508" t="str">
        <f t="shared" si="10"/>
        <v>.</v>
      </c>
      <c r="AU39" s="1508" t="str">
        <f t="shared" si="10"/>
        <v>.</v>
      </c>
      <c r="AV39" s="1508" t="str">
        <f t="shared" si="10"/>
        <v>.</v>
      </c>
      <c r="AW39" s="1509" t="str">
        <f t="shared" si="10"/>
        <v>.</v>
      </c>
      <c r="AX39" s="327"/>
      <c r="AY39" s="116"/>
      <c r="AZ39" s="101"/>
      <c r="BA39" s="101"/>
      <c r="BB39" s="101"/>
    </row>
    <row r="40" spans="1:54" s="189" customFormat="1" x14ac:dyDescent="0.2">
      <c r="A40" s="116"/>
      <c r="B40" s="325"/>
      <c r="C40" s="883" t="str">
        <f t="shared" si="36"/>
        <v>Business</v>
      </c>
      <c r="D40" s="1638" t="str">
        <f>IF('WK2 - Notional General Income'!D73="","",'WK2 - Notional General Income'!D73)</f>
        <v/>
      </c>
      <c r="E40" s="878"/>
      <c r="F40" s="878"/>
      <c r="G40" s="878"/>
      <c r="H40" s="878"/>
      <c r="I40" s="878"/>
      <c r="J40" s="879"/>
      <c r="K40" s="878"/>
      <c r="L40" s="878"/>
      <c r="M40" s="333"/>
      <c r="N40" s="116"/>
      <c r="O40" s="443"/>
      <c r="P40" s="124"/>
      <c r="Q40" s="101"/>
      <c r="R40" s="325"/>
      <c r="S40" s="1003" t="str">
        <f t="shared" si="14"/>
        <v>.</v>
      </c>
      <c r="T40" s="1004" t="str">
        <f t="shared" si="3"/>
        <v>.</v>
      </c>
      <c r="U40" s="1004" t="str">
        <f t="shared" si="4"/>
        <v>.</v>
      </c>
      <c r="V40" s="1004" t="str">
        <f t="shared" si="5"/>
        <v>.</v>
      </c>
      <c r="W40" s="1004" t="str">
        <f t="shared" si="6"/>
        <v>.</v>
      </c>
      <c r="X40" s="1004" t="str">
        <f t="shared" si="7"/>
        <v>.</v>
      </c>
      <c r="Y40" s="1005" t="str">
        <f t="shared" si="8"/>
        <v>.</v>
      </c>
      <c r="Z40" s="116"/>
      <c r="AA40" s="1507" t="str">
        <f t="shared" si="11"/>
        <v>.</v>
      </c>
      <c r="AB40" s="1508" t="str">
        <f t="shared" si="9"/>
        <v>.</v>
      </c>
      <c r="AC40" s="1508" t="str">
        <f t="shared" si="9"/>
        <v>.</v>
      </c>
      <c r="AD40" s="1508" t="str">
        <f t="shared" si="9"/>
        <v>.</v>
      </c>
      <c r="AE40" s="1508" t="str">
        <f t="shared" si="9"/>
        <v>.</v>
      </c>
      <c r="AF40" s="1508" t="str">
        <f t="shared" si="9"/>
        <v>.</v>
      </c>
      <c r="AG40" s="1509" t="str">
        <f t="shared" si="9"/>
        <v>.</v>
      </c>
      <c r="AH40" s="116"/>
      <c r="AI40" s="1003" t="str">
        <f>IF(S40=".",".",SUM($S40:S40))</f>
        <v>.</v>
      </c>
      <c r="AJ40" s="1004" t="str">
        <f>IF(T40=".",".",SUM($S40:T40))</f>
        <v>.</v>
      </c>
      <c r="AK40" s="1004" t="str">
        <f>IF(U40=".",".",SUM($S40:U40))</f>
        <v>.</v>
      </c>
      <c r="AL40" s="1004" t="str">
        <f>IF(V40=".",".",SUM($S40:V40))</f>
        <v>.</v>
      </c>
      <c r="AM40" s="1004" t="str">
        <f>IF(W40=".",".",SUM($S40:W40))</f>
        <v>.</v>
      </c>
      <c r="AN40" s="1004" t="str">
        <f>IF(X40=".",".",SUM($S40:X40))</f>
        <v>.</v>
      </c>
      <c r="AO40" s="1005" t="str">
        <f>IF(Y40=".",".",SUM($S40:Y40))</f>
        <v>.</v>
      </c>
      <c r="AP40" s="116"/>
      <c r="AQ40" s="1507" t="str">
        <f t="shared" si="12"/>
        <v>.</v>
      </c>
      <c r="AR40" s="1508" t="str">
        <f t="shared" si="10"/>
        <v>.</v>
      </c>
      <c r="AS40" s="1508" t="str">
        <f t="shared" si="10"/>
        <v>.</v>
      </c>
      <c r="AT40" s="1508" t="str">
        <f t="shared" si="10"/>
        <v>.</v>
      </c>
      <c r="AU40" s="1508" t="str">
        <f t="shared" si="10"/>
        <v>.</v>
      </c>
      <c r="AV40" s="1508" t="str">
        <f t="shared" si="10"/>
        <v>.</v>
      </c>
      <c r="AW40" s="1509" t="str">
        <f t="shared" si="10"/>
        <v>.</v>
      </c>
      <c r="AX40" s="327"/>
      <c r="AY40" s="116"/>
      <c r="AZ40" s="101"/>
      <c r="BA40" s="101"/>
      <c r="BB40" s="101"/>
    </row>
    <row r="41" spans="1:54" s="189" customFormat="1" x14ac:dyDescent="0.2">
      <c r="A41" s="116"/>
      <c r="B41" s="325"/>
      <c r="C41" s="883" t="str">
        <f t="shared" si="36"/>
        <v>Business</v>
      </c>
      <c r="D41" s="1638" t="str">
        <f>IF('WK2 - Notional General Income'!D74="","",'WK2 - Notional General Income'!D74)</f>
        <v/>
      </c>
      <c r="E41" s="878"/>
      <c r="F41" s="878"/>
      <c r="G41" s="878"/>
      <c r="H41" s="878"/>
      <c r="I41" s="878"/>
      <c r="J41" s="879"/>
      <c r="K41" s="878"/>
      <c r="L41" s="878"/>
      <c r="M41" s="333"/>
      <c r="N41" s="116"/>
      <c r="O41" s="443"/>
      <c r="P41" s="124"/>
      <c r="Q41" s="101"/>
      <c r="R41" s="325"/>
      <c r="S41" s="1003" t="str">
        <f t="shared" si="14"/>
        <v>.</v>
      </c>
      <c r="T41" s="1004" t="str">
        <f t="shared" si="3"/>
        <v>.</v>
      </c>
      <c r="U41" s="1004" t="str">
        <f t="shared" si="4"/>
        <v>.</v>
      </c>
      <c r="V41" s="1004" t="str">
        <f t="shared" si="5"/>
        <v>.</v>
      </c>
      <c r="W41" s="1004" t="str">
        <f t="shared" si="6"/>
        <v>.</v>
      </c>
      <c r="X41" s="1004" t="str">
        <f t="shared" si="7"/>
        <v>.</v>
      </c>
      <c r="Y41" s="1005" t="str">
        <f t="shared" si="8"/>
        <v>.</v>
      </c>
      <c r="Z41" s="116"/>
      <c r="AA41" s="1507" t="str">
        <f t="shared" si="11"/>
        <v>.</v>
      </c>
      <c r="AB41" s="1508" t="str">
        <f t="shared" si="9"/>
        <v>.</v>
      </c>
      <c r="AC41" s="1508" t="str">
        <f t="shared" si="9"/>
        <v>.</v>
      </c>
      <c r="AD41" s="1508" t="str">
        <f t="shared" si="9"/>
        <v>.</v>
      </c>
      <c r="AE41" s="1508" t="str">
        <f t="shared" si="9"/>
        <v>.</v>
      </c>
      <c r="AF41" s="1508" t="str">
        <f t="shared" si="9"/>
        <v>.</v>
      </c>
      <c r="AG41" s="1509" t="str">
        <f t="shared" si="9"/>
        <v>.</v>
      </c>
      <c r="AH41" s="116"/>
      <c r="AI41" s="1003" t="str">
        <f>IF(S41=".",".",SUM($S41:S41))</f>
        <v>.</v>
      </c>
      <c r="AJ41" s="1004" t="str">
        <f>IF(T41=".",".",SUM($S41:T41))</f>
        <v>.</v>
      </c>
      <c r="AK41" s="1004" t="str">
        <f>IF(U41=".",".",SUM($S41:U41))</f>
        <v>.</v>
      </c>
      <c r="AL41" s="1004" t="str">
        <f>IF(V41=".",".",SUM($S41:V41))</f>
        <v>.</v>
      </c>
      <c r="AM41" s="1004" t="str">
        <f>IF(W41=".",".",SUM($S41:W41))</f>
        <v>.</v>
      </c>
      <c r="AN41" s="1004" t="str">
        <f>IF(X41=".",".",SUM($S41:X41))</f>
        <v>.</v>
      </c>
      <c r="AO41" s="1005" t="str">
        <f>IF(Y41=".",".",SUM($S41:Y41))</f>
        <v>.</v>
      </c>
      <c r="AP41" s="116"/>
      <c r="AQ41" s="1507" t="str">
        <f t="shared" si="12"/>
        <v>.</v>
      </c>
      <c r="AR41" s="1508" t="str">
        <f t="shared" si="10"/>
        <v>.</v>
      </c>
      <c r="AS41" s="1508" t="str">
        <f t="shared" si="10"/>
        <v>.</v>
      </c>
      <c r="AT41" s="1508" t="str">
        <f t="shared" si="10"/>
        <v>.</v>
      </c>
      <c r="AU41" s="1508" t="str">
        <f t="shared" si="10"/>
        <v>.</v>
      </c>
      <c r="AV41" s="1508" t="str">
        <f t="shared" si="10"/>
        <v>.</v>
      </c>
      <c r="AW41" s="1509" t="str">
        <f t="shared" si="10"/>
        <v>.</v>
      </c>
      <c r="AX41" s="327"/>
      <c r="AY41" s="116"/>
      <c r="AZ41" s="101"/>
      <c r="BA41" s="101"/>
      <c r="BB41" s="101"/>
    </row>
    <row r="42" spans="1:54" s="189" customFormat="1" x14ac:dyDescent="0.2">
      <c r="A42" s="116"/>
      <c r="B42" s="325"/>
      <c r="C42" s="883" t="str">
        <f t="shared" si="36"/>
        <v>Business</v>
      </c>
      <c r="D42" s="1638" t="str">
        <f>IF('WK2 - Notional General Income'!D75="","",'WK2 - Notional General Income'!D75)</f>
        <v/>
      </c>
      <c r="E42" s="878"/>
      <c r="F42" s="878"/>
      <c r="G42" s="878"/>
      <c r="H42" s="878"/>
      <c r="I42" s="878"/>
      <c r="J42" s="879"/>
      <c r="K42" s="878"/>
      <c r="L42" s="878"/>
      <c r="M42" s="333"/>
      <c r="N42" s="116"/>
      <c r="O42" s="443"/>
      <c r="P42" s="124"/>
      <c r="Q42" s="101"/>
      <c r="R42" s="325"/>
      <c r="S42" s="1003" t="str">
        <f t="shared" si="14"/>
        <v>.</v>
      </c>
      <c r="T42" s="1004" t="str">
        <f t="shared" si="3"/>
        <v>.</v>
      </c>
      <c r="U42" s="1004" t="str">
        <f t="shared" si="4"/>
        <v>.</v>
      </c>
      <c r="V42" s="1004" t="str">
        <f t="shared" si="5"/>
        <v>.</v>
      </c>
      <c r="W42" s="1004" t="str">
        <f t="shared" si="6"/>
        <v>.</v>
      </c>
      <c r="X42" s="1004" t="str">
        <f t="shared" si="7"/>
        <v>.</v>
      </c>
      <c r="Y42" s="1005" t="str">
        <f t="shared" si="8"/>
        <v>.</v>
      </c>
      <c r="Z42" s="116"/>
      <c r="AA42" s="1507" t="str">
        <f t="shared" si="11"/>
        <v>.</v>
      </c>
      <c r="AB42" s="1508" t="str">
        <f t="shared" si="9"/>
        <v>.</v>
      </c>
      <c r="AC42" s="1508" t="str">
        <f t="shared" si="9"/>
        <v>.</v>
      </c>
      <c r="AD42" s="1508" t="str">
        <f t="shared" si="9"/>
        <v>.</v>
      </c>
      <c r="AE42" s="1508" t="str">
        <f t="shared" si="9"/>
        <v>.</v>
      </c>
      <c r="AF42" s="1508" t="str">
        <f t="shared" si="9"/>
        <v>.</v>
      </c>
      <c r="AG42" s="1509" t="str">
        <f t="shared" si="9"/>
        <v>.</v>
      </c>
      <c r="AH42" s="116"/>
      <c r="AI42" s="1003" t="str">
        <f>IF(S42=".",".",SUM($S42:S42))</f>
        <v>.</v>
      </c>
      <c r="AJ42" s="1004" t="str">
        <f>IF(T42=".",".",SUM($S42:T42))</f>
        <v>.</v>
      </c>
      <c r="AK42" s="1004" t="str">
        <f>IF(U42=".",".",SUM($S42:U42))</f>
        <v>.</v>
      </c>
      <c r="AL42" s="1004" t="str">
        <f>IF(V42=".",".",SUM($S42:V42))</f>
        <v>.</v>
      </c>
      <c r="AM42" s="1004" t="str">
        <f>IF(W42=".",".",SUM($S42:W42))</f>
        <v>.</v>
      </c>
      <c r="AN42" s="1004" t="str">
        <f>IF(X42=".",".",SUM($S42:X42))</f>
        <v>.</v>
      </c>
      <c r="AO42" s="1005" t="str">
        <f>IF(Y42=".",".",SUM($S42:Y42))</f>
        <v>.</v>
      </c>
      <c r="AP42" s="116"/>
      <c r="AQ42" s="1507" t="str">
        <f t="shared" si="12"/>
        <v>.</v>
      </c>
      <c r="AR42" s="1508" t="str">
        <f t="shared" si="10"/>
        <v>.</v>
      </c>
      <c r="AS42" s="1508" t="str">
        <f t="shared" si="10"/>
        <v>.</v>
      </c>
      <c r="AT42" s="1508" t="str">
        <f t="shared" si="10"/>
        <v>.</v>
      </c>
      <c r="AU42" s="1508" t="str">
        <f t="shared" si="10"/>
        <v>.</v>
      </c>
      <c r="AV42" s="1508" t="str">
        <f t="shared" si="10"/>
        <v>.</v>
      </c>
      <c r="AW42" s="1509" t="str">
        <f t="shared" si="10"/>
        <v>.</v>
      </c>
      <c r="AX42" s="327"/>
      <c r="AY42" s="116"/>
      <c r="AZ42" s="101"/>
      <c r="BA42" s="101"/>
      <c r="BB42" s="101"/>
    </row>
    <row r="43" spans="1:54" s="189" customFormat="1" x14ac:dyDescent="0.2">
      <c r="A43" s="116"/>
      <c r="B43" s="325"/>
      <c r="C43" s="883" t="str">
        <f t="shared" si="36"/>
        <v>Business</v>
      </c>
      <c r="D43" s="1638" t="str">
        <f>IF('WK2 - Notional General Income'!D76="","",'WK2 - Notional General Income'!D76)</f>
        <v/>
      </c>
      <c r="E43" s="878"/>
      <c r="F43" s="878"/>
      <c r="G43" s="878"/>
      <c r="H43" s="878"/>
      <c r="I43" s="878"/>
      <c r="J43" s="879"/>
      <c r="K43" s="878"/>
      <c r="L43" s="878"/>
      <c r="M43" s="333"/>
      <c r="N43" s="116"/>
      <c r="O43" s="443"/>
      <c r="P43" s="124"/>
      <c r="Q43" s="101"/>
      <c r="R43" s="325"/>
      <c r="S43" s="1003" t="str">
        <f t="shared" si="14"/>
        <v>.</v>
      </c>
      <c r="T43" s="1004" t="str">
        <f t="shared" si="3"/>
        <v>.</v>
      </c>
      <c r="U43" s="1004" t="str">
        <f t="shared" si="4"/>
        <v>.</v>
      </c>
      <c r="V43" s="1004" t="str">
        <f t="shared" si="5"/>
        <v>.</v>
      </c>
      <c r="W43" s="1004" t="str">
        <f t="shared" si="6"/>
        <v>.</v>
      </c>
      <c r="X43" s="1004" t="str">
        <f t="shared" si="7"/>
        <v>.</v>
      </c>
      <c r="Y43" s="1005" t="str">
        <f t="shared" si="8"/>
        <v>.</v>
      </c>
      <c r="Z43" s="116"/>
      <c r="AA43" s="1507" t="str">
        <f t="shared" si="11"/>
        <v>.</v>
      </c>
      <c r="AB43" s="1508" t="str">
        <f t="shared" si="9"/>
        <v>.</v>
      </c>
      <c r="AC43" s="1508" t="str">
        <f t="shared" si="9"/>
        <v>.</v>
      </c>
      <c r="AD43" s="1508" t="str">
        <f t="shared" si="9"/>
        <v>.</v>
      </c>
      <c r="AE43" s="1508" t="str">
        <f t="shared" si="9"/>
        <v>.</v>
      </c>
      <c r="AF43" s="1508" t="str">
        <f t="shared" si="9"/>
        <v>.</v>
      </c>
      <c r="AG43" s="1509" t="str">
        <f t="shared" si="9"/>
        <v>.</v>
      </c>
      <c r="AH43" s="116"/>
      <c r="AI43" s="1003" t="str">
        <f>IF(S43=".",".",SUM($S43:S43))</f>
        <v>.</v>
      </c>
      <c r="AJ43" s="1004" t="str">
        <f>IF(T43=".",".",SUM($S43:T43))</f>
        <v>.</v>
      </c>
      <c r="AK43" s="1004" t="str">
        <f>IF(U43=".",".",SUM($S43:U43))</f>
        <v>.</v>
      </c>
      <c r="AL43" s="1004" t="str">
        <f>IF(V43=".",".",SUM($S43:V43))</f>
        <v>.</v>
      </c>
      <c r="AM43" s="1004" t="str">
        <f>IF(W43=".",".",SUM($S43:W43))</f>
        <v>.</v>
      </c>
      <c r="AN43" s="1004" t="str">
        <f>IF(X43=".",".",SUM($S43:X43))</f>
        <v>.</v>
      </c>
      <c r="AO43" s="1005" t="str">
        <f>IF(Y43=".",".",SUM($S43:Y43))</f>
        <v>.</v>
      </c>
      <c r="AP43" s="116"/>
      <c r="AQ43" s="1507" t="str">
        <f t="shared" si="12"/>
        <v>.</v>
      </c>
      <c r="AR43" s="1508" t="str">
        <f t="shared" si="10"/>
        <v>.</v>
      </c>
      <c r="AS43" s="1508" t="str">
        <f t="shared" si="10"/>
        <v>.</v>
      </c>
      <c r="AT43" s="1508" t="str">
        <f t="shared" si="10"/>
        <v>.</v>
      </c>
      <c r="AU43" s="1508" t="str">
        <f t="shared" si="10"/>
        <v>.</v>
      </c>
      <c r="AV43" s="1508" t="str">
        <f t="shared" si="10"/>
        <v>.</v>
      </c>
      <c r="AW43" s="1509" t="str">
        <f t="shared" si="10"/>
        <v>.</v>
      </c>
      <c r="AX43" s="327"/>
      <c r="AY43" s="116"/>
      <c r="AZ43" s="101"/>
      <c r="BA43" s="101"/>
      <c r="BB43" s="101"/>
    </row>
    <row r="44" spans="1:54" s="189" customFormat="1" x14ac:dyDescent="0.2">
      <c r="A44" s="116"/>
      <c r="B44" s="325"/>
      <c r="C44" s="883" t="str">
        <f t="shared" si="36"/>
        <v>Business</v>
      </c>
      <c r="D44" s="1638" t="str">
        <f>IF('WK2 - Notional General Income'!D77="","",'WK2 - Notional General Income'!D77)</f>
        <v/>
      </c>
      <c r="E44" s="878"/>
      <c r="F44" s="878"/>
      <c r="G44" s="878"/>
      <c r="H44" s="878"/>
      <c r="I44" s="878"/>
      <c r="J44" s="879"/>
      <c r="K44" s="878"/>
      <c r="L44" s="878"/>
      <c r="M44" s="333"/>
      <c r="N44" s="116"/>
      <c r="O44" s="443"/>
      <c r="P44" s="124"/>
      <c r="Q44" s="101"/>
      <c r="R44" s="325"/>
      <c r="S44" s="1003" t="str">
        <f t="shared" si="14"/>
        <v>.</v>
      </c>
      <c r="T44" s="1004" t="str">
        <f t="shared" si="3"/>
        <v>.</v>
      </c>
      <c r="U44" s="1004" t="str">
        <f t="shared" si="4"/>
        <v>.</v>
      </c>
      <c r="V44" s="1004" t="str">
        <f t="shared" si="5"/>
        <v>.</v>
      </c>
      <c r="W44" s="1004" t="str">
        <f t="shared" si="6"/>
        <v>.</v>
      </c>
      <c r="X44" s="1004" t="str">
        <f t="shared" si="7"/>
        <v>.</v>
      </c>
      <c r="Y44" s="1005" t="str">
        <f t="shared" si="8"/>
        <v>.</v>
      </c>
      <c r="Z44" s="116"/>
      <c r="AA44" s="1507" t="str">
        <f t="shared" si="11"/>
        <v>.</v>
      </c>
      <c r="AB44" s="1508" t="str">
        <f t="shared" si="9"/>
        <v>.</v>
      </c>
      <c r="AC44" s="1508" t="str">
        <f t="shared" si="9"/>
        <v>.</v>
      </c>
      <c r="AD44" s="1508" t="str">
        <f t="shared" si="9"/>
        <v>.</v>
      </c>
      <c r="AE44" s="1508" t="str">
        <f t="shared" si="9"/>
        <v>.</v>
      </c>
      <c r="AF44" s="1508" t="str">
        <f t="shared" si="9"/>
        <v>.</v>
      </c>
      <c r="AG44" s="1509" t="str">
        <f t="shared" si="9"/>
        <v>.</v>
      </c>
      <c r="AH44" s="116"/>
      <c r="AI44" s="1003" t="str">
        <f>IF(S44=".",".",SUM($S44:S44))</f>
        <v>.</v>
      </c>
      <c r="AJ44" s="1004" t="str">
        <f>IF(T44=".",".",SUM($S44:T44))</f>
        <v>.</v>
      </c>
      <c r="AK44" s="1004" t="str">
        <f>IF(U44=".",".",SUM($S44:U44))</f>
        <v>.</v>
      </c>
      <c r="AL44" s="1004" t="str">
        <f>IF(V44=".",".",SUM($S44:V44))</f>
        <v>.</v>
      </c>
      <c r="AM44" s="1004" t="str">
        <f>IF(W44=".",".",SUM($S44:W44))</f>
        <v>.</v>
      </c>
      <c r="AN44" s="1004" t="str">
        <f>IF(X44=".",".",SUM($S44:X44))</f>
        <v>.</v>
      </c>
      <c r="AO44" s="1005" t="str">
        <f>IF(Y44=".",".",SUM($S44:Y44))</f>
        <v>.</v>
      </c>
      <c r="AP44" s="116"/>
      <c r="AQ44" s="1507" t="str">
        <f t="shared" si="12"/>
        <v>.</v>
      </c>
      <c r="AR44" s="1508" t="str">
        <f t="shared" si="10"/>
        <v>.</v>
      </c>
      <c r="AS44" s="1508" t="str">
        <f t="shared" si="10"/>
        <v>.</v>
      </c>
      <c r="AT44" s="1508" t="str">
        <f t="shared" si="10"/>
        <v>.</v>
      </c>
      <c r="AU44" s="1508" t="str">
        <f t="shared" si="10"/>
        <v>.</v>
      </c>
      <c r="AV44" s="1508" t="str">
        <f t="shared" si="10"/>
        <v>.</v>
      </c>
      <c r="AW44" s="1509" t="str">
        <f t="shared" si="10"/>
        <v>.</v>
      </c>
      <c r="AX44" s="327"/>
      <c r="AY44" s="116"/>
      <c r="AZ44" s="101"/>
      <c r="BA44" s="101"/>
      <c r="BB44" s="101"/>
    </row>
    <row r="45" spans="1:54" s="189" customFormat="1" x14ac:dyDescent="0.2">
      <c r="A45" s="116"/>
      <c r="B45" s="325"/>
      <c r="C45" s="883" t="str">
        <f t="shared" si="36"/>
        <v>Business</v>
      </c>
      <c r="D45" s="1638" t="str">
        <f>IF('WK2 - Notional General Income'!D78="","",'WK2 - Notional General Income'!D78)</f>
        <v/>
      </c>
      <c r="E45" s="878"/>
      <c r="F45" s="878"/>
      <c r="G45" s="878"/>
      <c r="H45" s="878"/>
      <c r="I45" s="878"/>
      <c r="J45" s="879"/>
      <c r="K45" s="878"/>
      <c r="L45" s="878"/>
      <c r="M45" s="333"/>
      <c r="N45" s="116"/>
      <c r="O45" s="443"/>
      <c r="P45" s="124"/>
      <c r="Q45" s="101"/>
      <c r="R45" s="325"/>
      <c r="S45" s="1003" t="str">
        <f t="shared" si="14"/>
        <v>.</v>
      </c>
      <c r="T45" s="1004" t="str">
        <f t="shared" si="3"/>
        <v>.</v>
      </c>
      <c r="U45" s="1004" t="str">
        <f t="shared" si="4"/>
        <v>.</v>
      </c>
      <c r="V45" s="1004" t="str">
        <f t="shared" si="5"/>
        <v>.</v>
      </c>
      <c r="W45" s="1004" t="str">
        <f t="shared" si="6"/>
        <v>.</v>
      </c>
      <c r="X45" s="1004" t="str">
        <f t="shared" si="7"/>
        <v>.</v>
      </c>
      <c r="Y45" s="1005" t="str">
        <f t="shared" si="8"/>
        <v>.</v>
      </c>
      <c r="Z45" s="116"/>
      <c r="AA45" s="1507" t="str">
        <f t="shared" si="11"/>
        <v>.</v>
      </c>
      <c r="AB45" s="1508" t="str">
        <f t="shared" si="9"/>
        <v>.</v>
      </c>
      <c r="AC45" s="1508" t="str">
        <f t="shared" si="9"/>
        <v>.</v>
      </c>
      <c r="AD45" s="1508" t="str">
        <f t="shared" si="9"/>
        <v>.</v>
      </c>
      <c r="AE45" s="1508" t="str">
        <f t="shared" si="9"/>
        <v>.</v>
      </c>
      <c r="AF45" s="1508" t="str">
        <f t="shared" si="9"/>
        <v>.</v>
      </c>
      <c r="AG45" s="1509" t="str">
        <f t="shared" si="9"/>
        <v>.</v>
      </c>
      <c r="AH45" s="116"/>
      <c r="AI45" s="1003" t="str">
        <f>IF(S45=".",".",SUM($S45:S45))</f>
        <v>.</v>
      </c>
      <c r="AJ45" s="1004" t="str">
        <f>IF(T45=".",".",SUM($S45:T45))</f>
        <v>.</v>
      </c>
      <c r="AK45" s="1004" t="str">
        <f>IF(U45=".",".",SUM($S45:U45))</f>
        <v>.</v>
      </c>
      <c r="AL45" s="1004" t="str">
        <f>IF(V45=".",".",SUM($S45:V45))</f>
        <v>.</v>
      </c>
      <c r="AM45" s="1004" t="str">
        <f>IF(W45=".",".",SUM($S45:W45))</f>
        <v>.</v>
      </c>
      <c r="AN45" s="1004" t="str">
        <f>IF(X45=".",".",SUM($S45:X45))</f>
        <v>.</v>
      </c>
      <c r="AO45" s="1005" t="str">
        <f>IF(Y45=".",".",SUM($S45:Y45))</f>
        <v>.</v>
      </c>
      <c r="AP45" s="116"/>
      <c r="AQ45" s="1507" t="str">
        <f t="shared" si="12"/>
        <v>.</v>
      </c>
      <c r="AR45" s="1508" t="str">
        <f t="shared" si="10"/>
        <v>.</v>
      </c>
      <c r="AS45" s="1508" t="str">
        <f t="shared" si="10"/>
        <v>.</v>
      </c>
      <c r="AT45" s="1508" t="str">
        <f t="shared" si="10"/>
        <v>.</v>
      </c>
      <c r="AU45" s="1508" t="str">
        <f t="shared" si="10"/>
        <v>.</v>
      </c>
      <c r="AV45" s="1508" t="str">
        <f t="shared" si="10"/>
        <v>.</v>
      </c>
      <c r="AW45" s="1509" t="str">
        <f t="shared" si="10"/>
        <v>.</v>
      </c>
      <c r="AX45" s="327"/>
      <c r="AY45" s="116"/>
      <c r="AZ45" s="101"/>
      <c r="BA45" s="101"/>
      <c r="BB45" s="101"/>
    </row>
    <row r="46" spans="1:54" s="189" customFormat="1" x14ac:dyDescent="0.2">
      <c r="A46" s="116"/>
      <c r="B46" s="325"/>
      <c r="C46" s="883" t="str">
        <f t="shared" si="36"/>
        <v>Business</v>
      </c>
      <c r="D46" s="1638" t="str">
        <f>IF('WK2 - Notional General Income'!D79="","",'WK2 - Notional General Income'!D79)</f>
        <v/>
      </c>
      <c r="E46" s="878"/>
      <c r="F46" s="878"/>
      <c r="G46" s="878"/>
      <c r="H46" s="878"/>
      <c r="I46" s="878"/>
      <c r="J46" s="879"/>
      <c r="K46" s="878"/>
      <c r="L46" s="878"/>
      <c r="M46" s="333"/>
      <c r="N46" s="116"/>
      <c r="O46" s="443"/>
      <c r="P46" s="124"/>
      <c r="Q46" s="101"/>
      <c r="R46" s="325"/>
      <c r="S46" s="1003" t="str">
        <f t="shared" si="14"/>
        <v>.</v>
      </c>
      <c r="T46" s="1004" t="str">
        <f t="shared" si="3"/>
        <v>.</v>
      </c>
      <c r="U46" s="1004" t="str">
        <f t="shared" si="4"/>
        <v>.</v>
      </c>
      <c r="V46" s="1004" t="str">
        <f t="shared" si="5"/>
        <v>.</v>
      </c>
      <c r="W46" s="1004" t="str">
        <f t="shared" si="6"/>
        <v>.</v>
      </c>
      <c r="X46" s="1004" t="str">
        <f t="shared" si="7"/>
        <v>.</v>
      </c>
      <c r="Y46" s="1005" t="str">
        <f t="shared" si="8"/>
        <v>.</v>
      </c>
      <c r="Z46" s="116"/>
      <c r="AA46" s="1507" t="str">
        <f t="shared" si="11"/>
        <v>.</v>
      </c>
      <c r="AB46" s="1508" t="str">
        <f t="shared" si="9"/>
        <v>.</v>
      </c>
      <c r="AC46" s="1508" t="str">
        <f t="shared" si="9"/>
        <v>.</v>
      </c>
      <c r="AD46" s="1508" t="str">
        <f t="shared" si="9"/>
        <v>.</v>
      </c>
      <c r="AE46" s="1508" t="str">
        <f t="shared" si="9"/>
        <v>.</v>
      </c>
      <c r="AF46" s="1508" t="str">
        <f t="shared" si="9"/>
        <v>.</v>
      </c>
      <c r="AG46" s="1509" t="str">
        <f t="shared" si="9"/>
        <v>.</v>
      </c>
      <c r="AH46" s="116"/>
      <c r="AI46" s="1003" t="str">
        <f>IF(S46=".",".",SUM($S46:S46))</f>
        <v>.</v>
      </c>
      <c r="AJ46" s="1004" t="str">
        <f>IF(T46=".",".",SUM($S46:T46))</f>
        <v>.</v>
      </c>
      <c r="AK46" s="1004" t="str">
        <f>IF(U46=".",".",SUM($S46:U46))</f>
        <v>.</v>
      </c>
      <c r="AL46" s="1004" t="str">
        <f>IF(V46=".",".",SUM($S46:V46))</f>
        <v>.</v>
      </c>
      <c r="AM46" s="1004" t="str">
        <f>IF(W46=".",".",SUM($S46:W46))</f>
        <v>.</v>
      </c>
      <c r="AN46" s="1004" t="str">
        <f>IF(X46=".",".",SUM($S46:X46))</f>
        <v>.</v>
      </c>
      <c r="AO46" s="1005" t="str">
        <f>IF(Y46=".",".",SUM($S46:Y46))</f>
        <v>.</v>
      </c>
      <c r="AP46" s="116"/>
      <c r="AQ46" s="1507" t="str">
        <f t="shared" si="12"/>
        <v>.</v>
      </c>
      <c r="AR46" s="1508" t="str">
        <f t="shared" si="10"/>
        <v>.</v>
      </c>
      <c r="AS46" s="1508" t="str">
        <f t="shared" si="10"/>
        <v>.</v>
      </c>
      <c r="AT46" s="1508" t="str">
        <f t="shared" si="10"/>
        <v>.</v>
      </c>
      <c r="AU46" s="1508" t="str">
        <f t="shared" si="10"/>
        <v>.</v>
      </c>
      <c r="AV46" s="1508" t="str">
        <f t="shared" si="10"/>
        <v>.</v>
      </c>
      <c r="AW46" s="1509" t="str">
        <f t="shared" si="10"/>
        <v>.</v>
      </c>
      <c r="AX46" s="327"/>
      <c r="AY46" s="116"/>
      <c r="AZ46" s="101"/>
      <c r="BA46" s="101"/>
      <c r="BB46" s="101"/>
    </row>
    <row r="47" spans="1:54" s="189" customFormat="1" x14ac:dyDescent="0.2">
      <c r="A47" s="116"/>
      <c r="B47" s="325"/>
      <c r="C47" s="883" t="str">
        <f t="shared" si="36"/>
        <v>Business</v>
      </c>
      <c r="D47" s="1638" t="str">
        <f>IF('WK2 - Notional General Income'!D80="","",'WK2 - Notional General Income'!D80)</f>
        <v/>
      </c>
      <c r="E47" s="878"/>
      <c r="F47" s="878"/>
      <c r="G47" s="878"/>
      <c r="H47" s="878"/>
      <c r="I47" s="878"/>
      <c r="J47" s="879"/>
      <c r="K47" s="878"/>
      <c r="L47" s="878"/>
      <c r="M47" s="333"/>
      <c r="N47" s="116"/>
      <c r="O47" s="443"/>
      <c r="P47" s="124"/>
      <c r="Q47" s="1474"/>
      <c r="R47" s="325"/>
      <c r="S47" s="1003" t="str">
        <f t="shared" ref="S47:S49" si="37">IF(F47="",".",F47-E47)</f>
        <v>.</v>
      </c>
      <c r="T47" s="1004" t="str">
        <f t="shared" ref="T47:T49" si="38">IF(G47="",".",G47-F47)</f>
        <v>.</v>
      </c>
      <c r="U47" s="1004" t="str">
        <f t="shared" ref="U47:U49" si="39">IF(H47="",".",H47-G47)</f>
        <v>.</v>
      </c>
      <c r="V47" s="1004" t="str">
        <f t="shared" ref="V47:V49" si="40">IF(I47="",".",I47-H47)</f>
        <v>.</v>
      </c>
      <c r="W47" s="1004" t="str">
        <f t="shared" ref="W47:W49" si="41">IF(J47="",".",J47-I47)</f>
        <v>.</v>
      </c>
      <c r="X47" s="1004" t="str">
        <f t="shared" ref="X47:X49" si="42">IF(K47="",".",K47-J47)</f>
        <v>.</v>
      </c>
      <c r="Y47" s="1005" t="str">
        <f t="shared" ref="Y47:Y49" si="43">IF(L47="",".",L47-K47)</f>
        <v>.</v>
      </c>
      <c r="Z47" s="116"/>
      <c r="AA47" s="1507" t="str">
        <f t="shared" ref="AA47:AA49" si="44">IFERROR(F47/E47-1,".")</f>
        <v>.</v>
      </c>
      <c r="AB47" s="1508" t="str">
        <f t="shared" ref="AB47:AB49" si="45">IFERROR(G47/F47-1,".")</f>
        <v>.</v>
      </c>
      <c r="AC47" s="1508" t="str">
        <f t="shared" ref="AC47:AC49" si="46">IFERROR(H47/G47-1,".")</f>
        <v>.</v>
      </c>
      <c r="AD47" s="1508" t="str">
        <f t="shared" ref="AD47:AD49" si="47">IFERROR(I47/H47-1,".")</f>
        <v>.</v>
      </c>
      <c r="AE47" s="1508" t="str">
        <f t="shared" ref="AE47:AE49" si="48">IFERROR(J47/I47-1,".")</f>
        <v>.</v>
      </c>
      <c r="AF47" s="1508" t="str">
        <f t="shared" ref="AF47:AF49" si="49">IFERROR(K47/J47-1,".")</f>
        <v>.</v>
      </c>
      <c r="AG47" s="1509" t="str">
        <f t="shared" ref="AG47:AG49" si="50">IFERROR(L47/K47-1,".")</f>
        <v>.</v>
      </c>
      <c r="AH47" s="116"/>
      <c r="AI47" s="1003" t="str">
        <f>IF(S47=".",".",SUM($S47:S47))</f>
        <v>.</v>
      </c>
      <c r="AJ47" s="1004" t="str">
        <f>IF(T47=".",".",SUM($S47:T47))</f>
        <v>.</v>
      </c>
      <c r="AK47" s="1004" t="str">
        <f>IF(U47=".",".",SUM($S47:U47))</f>
        <v>.</v>
      </c>
      <c r="AL47" s="1004" t="str">
        <f>IF(V47=".",".",SUM($S47:V47))</f>
        <v>.</v>
      </c>
      <c r="AM47" s="1004" t="str">
        <f>IF(W47=".",".",SUM($S47:W47))</f>
        <v>.</v>
      </c>
      <c r="AN47" s="1004" t="str">
        <f>IF(X47=".",".",SUM($S47:X47))</f>
        <v>.</v>
      </c>
      <c r="AO47" s="1005" t="str">
        <f>IF(Y47=".",".",SUM($S47:Y47))</f>
        <v>.</v>
      </c>
      <c r="AP47" s="116"/>
      <c r="AQ47" s="1507" t="str">
        <f t="shared" ref="AQ47:AQ49" si="51">IFERROR(F47/$E47-1,".")</f>
        <v>.</v>
      </c>
      <c r="AR47" s="1508" t="str">
        <f t="shared" ref="AR47:AR49" si="52">IFERROR(G47/$E47-1,".")</f>
        <v>.</v>
      </c>
      <c r="AS47" s="1508" t="str">
        <f t="shared" ref="AS47:AS49" si="53">IFERROR(H47/$E47-1,".")</f>
        <v>.</v>
      </c>
      <c r="AT47" s="1508" t="str">
        <f t="shared" ref="AT47:AT49" si="54">IFERROR(I47/$E47-1,".")</f>
        <v>.</v>
      </c>
      <c r="AU47" s="1508" t="str">
        <f t="shared" ref="AU47:AU49" si="55">IFERROR(J47/$E47-1,".")</f>
        <v>.</v>
      </c>
      <c r="AV47" s="1508" t="str">
        <f t="shared" ref="AV47:AV49" si="56">IFERROR(K47/$E47-1,".")</f>
        <v>.</v>
      </c>
      <c r="AW47" s="1509" t="str">
        <f t="shared" ref="AW47:AW49" si="57">IFERROR(L47/$E47-1,".")</f>
        <v>.</v>
      </c>
      <c r="AX47" s="327"/>
      <c r="AY47" s="116"/>
      <c r="AZ47" s="1474"/>
      <c r="BA47" s="1474"/>
      <c r="BB47" s="1474"/>
    </row>
    <row r="48" spans="1:54" s="189" customFormat="1" x14ac:dyDescent="0.2">
      <c r="A48" s="116"/>
      <c r="B48" s="325"/>
      <c r="C48" s="883" t="str">
        <f t="shared" si="36"/>
        <v>Business</v>
      </c>
      <c r="D48" s="1638" t="str">
        <f>IF('WK2 - Notional General Income'!D81="","",'WK2 - Notional General Income'!D81)</f>
        <v/>
      </c>
      <c r="E48" s="878"/>
      <c r="F48" s="878"/>
      <c r="G48" s="878"/>
      <c r="H48" s="878"/>
      <c r="I48" s="878"/>
      <c r="J48" s="879"/>
      <c r="K48" s="878"/>
      <c r="L48" s="878"/>
      <c r="M48" s="333"/>
      <c r="N48" s="116"/>
      <c r="O48" s="443"/>
      <c r="P48" s="124"/>
      <c r="Q48" s="1474"/>
      <c r="R48" s="325"/>
      <c r="S48" s="1003" t="str">
        <f t="shared" si="37"/>
        <v>.</v>
      </c>
      <c r="T48" s="1004" t="str">
        <f t="shared" si="38"/>
        <v>.</v>
      </c>
      <c r="U48" s="1004" t="str">
        <f t="shared" si="39"/>
        <v>.</v>
      </c>
      <c r="V48" s="1004" t="str">
        <f t="shared" si="40"/>
        <v>.</v>
      </c>
      <c r="W48" s="1004" t="str">
        <f t="shared" si="41"/>
        <v>.</v>
      </c>
      <c r="X48" s="1004" t="str">
        <f t="shared" si="42"/>
        <v>.</v>
      </c>
      <c r="Y48" s="1005" t="str">
        <f t="shared" si="43"/>
        <v>.</v>
      </c>
      <c r="Z48" s="116"/>
      <c r="AA48" s="1507" t="str">
        <f t="shared" si="44"/>
        <v>.</v>
      </c>
      <c r="AB48" s="1508" t="str">
        <f t="shared" si="45"/>
        <v>.</v>
      </c>
      <c r="AC48" s="1508" t="str">
        <f t="shared" si="46"/>
        <v>.</v>
      </c>
      <c r="AD48" s="1508" t="str">
        <f t="shared" si="47"/>
        <v>.</v>
      </c>
      <c r="AE48" s="1508" t="str">
        <f t="shared" si="48"/>
        <v>.</v>
      </c>
      <c r="AF48" s="1508" t="str">
        <f t="shared" si="49"/>
        <v>.</v>
      </c>
      <c r="AG48" s="1509" t="str">
        <f t="shared" si="50"/>
        <v>.</v>
      </c>
      <c r="AH48" s="116"/>
      <c r="AI48" s="1003" t="str">
        <f>IF(S48=".",".",SUM($S48:S48))</f>
        <v>.</v>
      </c>
      <c r="AJ48" s="1004" t="str">
        <f>IF(T48=".",".",SUM($S48:T48))</f>
        <v>.</v>
      </c>
      <c r="AK48" s="1004" t="str">
        <f>IF(U48=".",".",SUM($S48:U48))</f>
        <v>.</v>
      </c>
      <c r="AL48" s="1004" t="str">
        <f>IF(V48=".",".",SUM($S48:V48))</f>
        <v>.</v>
      </c>
      <c r="AM48" s="1004" t="str">
        <f>IF(W48=".",".",SUM($S48:W48))</f>
        <v>.</v>
      </c>
      <c r="AN48" s="1004" t="str">
        <f>IF(X48=".",".",SUM($S48:X48))</f>
        <v>.</v>
      </c>
      <c r="AO48" s="1005" t="str">
        <f>IF(Y48=".",".",SUM($S48:Y48))</f>
        <v>.</v>
      </c>
      <c r="AP48" s="116"/>
      <c r="AQ48" s="1507" t="str">
        <f t="shared" si="51"/>
        <v>.</v>
      </c>
      <c r="AR48" s="1508" t="str">
        <f t="shared" si="52"/>
        <v>.</v>
      </c>
      <c r="AS48" s="1508" t="str">
        <f t="shared" si="53"/>
        <v>.</v>
      </c>
      <c r="AT48" s="1508" t="str">
        <f t="shared" si="54"/>
        <v>.</v>
      </c>
      <c r="AU48" s="1508" t="str">
        <f t="shared" si="55"/>
        <v>.</v>
      </c>
      <c r="AV48" s="1508" t="str">
        <f t="shared" si="56"/>
        <v>.</v>
      </c>
      <c r="AW48" s="1509" t="str">
        <f t="shared" si="57"/>
        <v>.</v>
      </c>
      <c r="AX48" s="327"/>
      <c r="AY48" s="116"/>
      <c r="AZ48" s="1474"/>
      <c r="BA48" s="1474"/>
      <c r="BB48" s="1474"/>
    </row>
    <row r="49" spans="1:54" s="189" customFormat="1" x14ac:dyDescent="0.2">
      <c r="A49" s="116"/>
      <c r="B49" s="325"/>
      <c r="C49" s="883" t="str">
        <f t="shared" si="36"/>
        <v>Business</v>
      </c>
      <c r="D49" s="1638" t="str">
        <f>IF('WK2 - Notional General Income'!D82="","",'WK2 - Notional General Income'!D82)</f>
        <v/>
      </c>
      <c r="E49" s="878"/>
      <c r="F49" s="878"/>
      <c r="G49" s="878"/>
      <c r="H49" s="878"/>
      <c r="I49" s="878"/>
      <c r="J49" s="879"/>
      <c r="K49" s="878"/>
      <c r="L49" s="878"/>
      <c r="M49" s="333"/>
      <c r="N49" s="116"/>
      <c r="O49" s="443"/>
      <c r="P49" s="124"/>
      <c r="Q49" s="1474"/>
      <c r="R49" s="325"/>
      <c r="S49" s="1003" t="str">
        <f t="shared" si="37"/>
        <v>.</v>
      </c>
      <c r="T49" s="1004" t="str">
        <f t="shared" si="38"/>
        <v>.</v>
      </c>
      <c r="U49" s="1004" t="str">
        <f t="shared" si="39"/>
        <v>.</v>
      </c>
      <c r="V49" s="1004" t="str">
        <f t="shared" si="40"/>
        <v>.</v>
      </c>
      <c r="W49" s="1004" t="str">
        <f t="shared" si="41"/>
        <v>.</v>
      </c>
      <c r="X49" s="1004" t="str">
        <f t="shared" si="42"/>
        <v>.</v>
      </c>
      <c r="Y49" s="1005" t="str">
        <f t="shared" si="43"/>
        <v>.</v>
      </c>
      <c r="Z49" s="116"/>
      <c r="AA49" s="1507" t="str">
        <f t="shared" si="44"/>
        <v>.</v>
      </c>
      <c r="AB49" s="1508" t="str">
        <f t="shared" si="45"/>
        <v>.</v>
      </c>
      <c r="AC49" s="1508" t="str">
        <f t="shared" si="46"/>
        <v>.</v>
      </c>
      <c r="AD49" s="1508" t="str">
        <f t="shared" si="47"/>
        <v>.</v>
      </c>
      <c r="AE49" s="1508" t="str">
        <f t="shared" si="48"/>
        <v>.</v>
      </c>
      <c r="AF49" s="1508" t="str">
        <f t="shared" si="49"/>
        <v>.</v>
      </c>
      <c r="AG49" s="1509" t="str">
        <f t="shared" si="50"/>
        <v>.</v>
      </c>
      <c r="AH49" s="116"/>
      <c r="AI49" s="1003" t="str">
        <f>IF(S49=".",".",SUM($S49:S49))</f>
        <v>.</v>
      </c>
      <c r="AJ49" s="1004" t="str">
        <f>IF(T49=".",".",SUM($S49:T49))</f>
        <v>.</v>
      </c>
      <c r="AK49" s="1004" t="str">
        <f>IF(U49=".",".",SUM($S49:U49))</f>
        <v>.</v>
      </c>
      <c r="AL49" s="1004" t="str">
        <f>IF(V49=".",".",SUM($S49:V49))</f>
        <v>.</v>
      </c>
      <c r="AM49" s="1004" t="str">
        <f>IF(W49=".",".",SUM($S49:W49))</f>
        <v>.</v>
      </c>
      <c r="AN49" s="1004" t="str">
        <f>IF(X49=".",".",SUM($S49:X49))</f>
        <v>.</v>
      </c>
      <c r="AO49" s="1005" t="str">
        <f>IF(Y49=".",".",SUM($S49:Y49))</f>
        <v>.</v>
      </c>
      <c r="AP49" s="116"/>
      <c r="AQ49" s="1507" t="str">
        <f t="shared" si="51"/>
        <v>.</v>
      </c>
      <c r="AR49" s="1508" t="str">
        <f t="shared" si="52"/>
        <v>.</v>
      </c>
      <c r="AS49" s="1508" t="str">
        <f t="shared" si="53"/>
        <v>.</v>
      </c>
      <c r="AT49" s="1508" t="str">
        <f t="shared" si="54"/>
        <v>.</v>
      </c>
      <c r="AU49" s="1508" t="str">
        <f t="shared" si="55"/>
        <v>.</v>
      </c>
      <c r="AV49" s="1508" t="str">
        <f t="shared" si="56"/>
        <v>.</v>
      </c>
      <c r="AW49" s="1509" t="str">
        <f t="shared" si="57"/>
        <v>.</v>
      </c>
      <c r="AX49" s="327"/>
      <c r="AY49" s="116"/>
      <c r="AZ49" s="1474"/>
      <c r="BA49" s="1474"/>
      <c r="BB49" s="1474"/>
    </row>
    <row r="50" spans="1:54" s="189" customFormat="1" x14ac:dyDescent="0.2">
      <c r="A50" s="116"/>
      <c r="B50" s="325"/>
      <c r="C50" s="883"/>
      <c r="D50" s="883"/>
      <c r="E50" s="883"/>
      <c r="F50" s="883"/>
      <c r="G50" s="883"/>
      <c r="H50" s="883"/>
      <c r="I50" s="883"/>
      <c r="J50" s="883"/>
      <c r="K50" s="883"/>
      <c r="L50" s="883"/>
      <c r="M50" s="333"/>
      <c r="N50" s="116"/>
      <c r="O50" s="443"/>
      <c r="P50" s="124"/>
      <c r="Q50" s="101"/>
      <c r="R50" s="325"/>
      <c r="S50" s="1003"/>
      <c r="T50" s="1004"/>
      <c r="U50" s="1004"/>
      <c r="V50" s="1004"/>
      <c r="W50" s="1004"/>
      <c r="X50" s="1004"/>
      <c r="Y50" s="1005"/>
      <c r="Z50" s="116"/>
      <c r="AA50" s="1507" t="str">
        <f t="shared" si="11"/>
        <v>.</v>
      </c>
      <c r="AB50" s="1508" t="str">
        <f t="shared" si="9"/>
        <v>.</v>
      </c>
      <c r="AC50" s="1508" t="str">
        <f t="shared" si="9"/>
        <v>.</v>
      </c>
      <c r="AD50" s="1508" t="str">
        <f t="shared" si="9"/>
        <v>.</v>
      </c>
      <c r="AE50" s="1508" t="str">
        <f t="shared" si="9"/>
        <v>.</v>
      </c>
      <c r="AF50" s="1508" t="str">
        <f t="shared" si="9"/>
        <v>.</v>
      </c>
      <c r="AG50" s="1509" t="str">
        <f t="shared" si="9"/>
        <v>.</v>
      </c>
      <c r="AH50" s="116"/>
      <c r="AI50" s="1003"/>
      <c r="AJ50" s="1004"/>
      <c r="AK50" s="1004"/>
      <c r="AL50" s="1004"/>
      <c r="AM50" s="1004"/>
      <c r="AN50" s="1004"/>
      <c r="AO50" s="1005"/>
      <c r="AP50" s="116"/>
      <c r="AQ50" s="1507" t="str">
        <f t="shared" si="12"/>
        <v>.</v>
      </c>
      <c r="AR50" s="1508" t="str">
        <f t="shared" si="10"/>
        <v>.</v>
      </c>
      <c r="AS50" s="1508" t="str">
        <f t="shared" si="10"/>
        <v>.</v>
      </c>
      <c r="AT50" s="1508" t="str">
        <f t="shared" si="10"/>
        <v>.</v>
      </c>
      <c r="AU50" s="1508" t="str">
        <f t="shared" si="10"/>
        <v>.</v>
      </c>
      <c r="AV50" s="1508" t="str">
        <f t="shared" si="10"/>
        <v>.</v>
      </c>
      <c r="AW50" s="1509" t="str">
        <f t="shared" si="10"/>
        <v>.</v>
      </c>
      <c r="AX50" s="327"/>
      <c r="AY50" s="116"/>
      <c r="AZ50" s="101"/>
      <c r="BA50" s="101"/>
      <c r="BB50" s="101"/>
    </row>
    <row r="51" spans="1:54" s="189" customFormat="1" x14ac:dyDescent="0.2">
      <c r="A51" s="116"/>
      <c r="B51" s="325"/>
      <c r="C51" s="883" t="str">
        <f>'WK3 - Notional GI Yr1 YIELD'!C157</f>
        <v>Farmland</v>
      </c>
      <c r="D51" s="1638" t="str">
        <f>IF('WK2 - Notional General Income'!D157="","",'WK2 - Notional General Income'!D157)</f>
        <v>Ordinary</v>
      </c>
      <c r="E51" s="878">
        <v>554</v>
      </c>
      <c r="F51" s="878">
        <v>565</v>
      </c>
      <c r="G51" s="878">
        <v>579.13</v>
      </c>
      <c r="H51" s="878">
        <v>593.61</v>
      </c>
      <c r="I51" s="878">
        <v>608.45000000000005</v>
      </c>
      <c r="J51" s="879">
        <v>623.66</v>
      </c>
      <c r="K51" s="878">
        <v>639.25</v>
      </c>
      <c r="L51" s="878">
        <v>655.23</v>
      </c>
      <c r="M51" s="333"/>
      <c r="N51" s="116"/>
      <c r="O51" s="443"/>
      <c r="P51" s="124"/>
      <c r="Q51" s="101"/>
      <c r="R51" s="325"/>
      <c r="S51" s="1003">
        <f t="shared" si="14"/>
        <v>11</v>
      </c>
      <c r="T51" s="1004">
        <f t="shared" si="3"/>
        <v>14.129999999999995</v>
      </c>
      <c r="U51" s="1004">
        <f t="shared" si="4"/>
        <v>14.480000000000018</v>
      </c>
      <c r="V51" s="1004">
        <f t="shared" si="5"/>
        <v>14.840000000000032</v>
      </c>
      <c r="W51" s="1004">
        <f t="shared" si="6"/>
        <v>15.209999999999923</v>
      </c>
      <c r="X51" s="1004">
        <f t="shared" si="7"/>
        <v>15.590000000000032</v>
      </c>
      <c r="Y51" s="1005">
        <f t="shared" si="8"/>
        <v>15.980000000000018</v>
      </c>
      <c r="Z51" s="116"/>
      <c r="AA51" s="1507">
        <f t="shared" si="11"/>
        <v>1.9855595667870096E-2</v>
      </c>
      <c r="AB51" s="1508">
        <f t="shared" si="9"/>
        <v>2.5008849557522028E-2</v>
      </c>
      <c r="AC51" s="1508">
        <f t="shared" si="9"/>
        <v>2.5003021774040457E-2</v>
      </c>
      <c r="AD51" s="1508">
        <f t="shared" si="9"/>
        <v>2.4999578848065251E-2</v>
      </c>
      <c r="AE51" s="1508">
        <f t="shared" si="9"/>
        <v>2.4997945599473992E-2</v>
      </c>
      <c r="AF51" s="1508">
        <f t="shared" si="9"/>
        <v>2.4997594843344073E-2</v>
      </c>
      <c r="AG51" s="1509">
        <f t="shared" si="9"/>
        <v>2.4998044583496304E-2</v>
      </c>
      <c r="AH51" s="116"/>
      <c r="AI51" s="1003">
        <f>IF(S51=".",".",SUM($S51:S51))</f>
        <v>11</v>
      </c>
      <c r="AJ51" s="1004">
        <f>IF(T51=".",".",SUM($S51:T51))</f>
        <v>25.129999999999995</v>
      </c>
      <c r="AK51" s="1004">
        <f>IF(U51=".",".",SUM($S51:U51))</f>
        <v>39.610000000000014</v>
      </c>
      <c r="AL51" s="1004">
        <f>IF(V51=".",".",SUM($S51:V51))</f>
        <v>54.450000000000045</v>
      </c>
      <c r="AM51" s="1004">
        <f>IF(W51=".",".",SUM($S51:W51))</f>
        <v>69.659999999999968</v>
      </c>
      <c r="AN51" s="1004">
        <f>IF(X51=".",".",SUM($S51:X51))</f>
        <v>85.25</v>
      </c>
      <c r="AO51" s="1005">
        <f>IF(Y51=".",".",SUM($S51:Y51))</f>
        <v>101.23000000000002</v>
      </c>
      <c r="AP51" s="116"/>
      <c r="AQ51" s="1507">
        <f t="shared" si="12"/>
        <v>1.9855595667870096E-2</v>
      </c>
      <c r="AR51" s="1508">
        <f t="shared" si="10"/>
        <v>4.5361010830324844E-2</v>
      </c>
      <c r="AS51" s="1508">
        <f t="shared" si="10"/>
        <v>7.1498194945848415E-2</v>
      </c>
      <c r="AT51" s="1508">
        <f t="shared" si="10"/>
        <v>9.8285198555956743E-2</v>
      </c>
      <c r="AU51" s="1508">
        <f t="shared" si="10"/>
        <v>0.12574007220216599</v>
      </c>
      <c r="AV51" s="1508">
        <f t="shared" si="10"/>
        <v>0.15388086642599275</v>
      </c>
      <c r="AW51" s="1509">
        <f t="shared" si="10"/>
        <v>0.18272563176895318</v>
      </c>
      <c r="AX51" s="327"/>
      <c r="AY51" s="116"/>
      <c r="AZ51" s="101"/>
      <c r="BA51" s="101"/>
      <c r="BB51" s="101"/>
    </row>
    <row r="52" spans="1:54" s="189" customFormat="1" x14ac:dyDescent="0.2">
      <c r="A52" s="116"/>
      <c r="B52" s="325"/>
      <c r="C52" s="883" t="str">
        <f t="shared" ref="C52:C58" si="58">C51</f>
        <v>Farmland</v>
      </c>
      <c r="D52" s="1638" t="str">
        <f>IF('WK2 - Notional General Income'!D158="","",'WK2 - Notional General Income'!D158)</f>
        <v/>
      </c>
      <c r="E52" s="878"/>
      <c r="F52" s="878"/>
      <c r="G52" s="878"/>
      <c r="H52" s="878"/>
      <c r="I52" s="878"/>
      <c r="J52" s="879"/>
      <c r="K52" s="878"/>
      <c r="L52" s="878"/>
      <c r="M52" s="333"/>
      <c r="N52" s="116"/>
      <c r="O52" s="443"/>
      <c r="P52" s="124"/>
      <c r="Q52" s="101"/>
      <c r="R52" s="325"/>
      <c r="S52" s="1003" t="str">
        <f t="shared" si="14"/>
        <v>.</v>
      </c>
      <c r="T52" s="1004" t="str">
        <f t="shared" si="3"/>
        <v>.</v>
      </c>
      <c r="U52" s="1004" t="str">
        <f t="shared" si="4"/>
        <v>.</v>
      </c>
      <c r="V52" s="1004" t="str">
        <f t="shared" si="5"/>
        <v>.</v>
      </c>
      <c r="W52" s="1004" t="str">
        <f t="shared" si="6"/>
        <v>.</v>
      </c>
      <c r="X52" s="1004" t="str">
        <f t="shared" si="7"/>
        <v>.</v>
      </c>
      <c r="Y52" s="1005" t="str">
        <f t="shared" si="8"/>
        <v>.</v>
      </c>
      <c r="Z52" s="116"/>
      <c r="AA52" s="1507" t="str">
        <f t="shared" si="11"/>
        <v>.</v>
      </c>
      <c r="AB52" s="1508" t="str">
        <f t="shared" si="9"/>
        <v>.</v>
      </c>
      <c r="AC52" s="1508" t="str">
        <f t="shared" si="9"/>
        <v>.</v>
      </c>
      <c r="AD52" s="1508" t="str">
        <f t="shared" si="9"/>
        <v>.</v>
      </c>
      <c r="AE52" s="1508" t="str">
        <f t="shared" si="9"/>
        <v>.</v>
      </c>
      <c r="AF52" s="1508" t="str">
        <f t="shared" si="9"/>
        <v>.</v>
      </c>
      <c r="AG52" s="1509" t="str">
        <f t="shared" si="9"/>
        <v>.</v>
      </c>
      <c r="AH52" s="116"/>
      <c r="AI52" s="1003" t="str">
        <f>IF(S52=".",".",SUM($S52:S52))</f>
        <v>.</v>
      </c>
      <c r="AJ52" s="1004" t="str">
        <f>IF(T52=".",".",SUM($S52:T52))</f>
        <v>.</v>
      </c>
      <c r="AK52" s="1004" t="str">
        <f>IF(U52=".",".",SUM($S52:U52))</f>
        <v>.</v>
      </c>
      <c r="AL52" s="1004" t="str">
        <f>IF(V52=".",".",SUM($S52:V52))</f>
        <v>.</v>
      </c>
      <c r="AM52" s="1004" t="str">
        <f>IF(W52=".",".",SUM($S52:W52))</f>
        <v>.</v>
      </c>
      <c r="AN52" s="1004" t="str">
        <f>IF(X52=".",".",SUM($S52:X52))</f>
        <v>.</v>
      </c>
      <c r="AO52" s="1005" t="str">
        <f>IF(Y52=".",".",SUM($S52:Y52))</f>
        <v>.</v>
      </c>
      <c r="AP52" s="116"/>
      <c r="AQ52" s="1507" t="str">
        <f t="shared" si="12"/>
        <v>.</v>
      </c>
      <c r="AR52" s="1508" t="str">
        <f t="shared" si="10"/>
        <v>.</v>
      </c>
      <c r="AS52" s="1508" t="str">
        <f t="shared" si="10"/>
        <v>.</v>
      </c>
      <c r="AT52" s="1508" t="str">
        <f t="shared" si="10"/>
        <v>.</v>
      </c>
      <c r="AU52" s="1508" t="str">
        <f t="shared" si="10"/>
        <v>.</v>
      </c>
      <c r="AV52" s="1508" t="str">
        <f t="shared" si="10"/>
        <v>.</v>
      </c>
      <c r="AW52" s="1509" t="str">
        <f t="shared" si="10"/>
        <v>.</v>
      </c>
      <c r="AX52" s="327"/>
      <c r="AY52" s="116"/>
      <c r="AZ52" s="101"/>
      <c r="BA52" s="101"/>
      <c r="BB52" s="101"/>
    </row>
    <row r="53" spans="1:54" s="189" customFormat="1" x14ac:dyDescent="0.2">
      <c r="A53" s="116"/>
      <c r="B53" s="325"/>
      <c r="C53" s="883" t="str">
        <f t="shared" si="58"/>
        <v>Farmland</v>
      </c>
      <c r="D53" s="1638" t="str">
        <f>IF('WK2 - Notional General Income'!D159="","",'WK2 - Notional General Income'!D159)</f>
        <v/>
      </c>
      <c r="E53" s="878"/>
      <c r="F53" s="878"/>
      <c r="G53" s="878"/>
      <c r="H53" s="878"/>
      <c r="I53" s="878"/>
      <c r="J53" s="879"/>
      <c r="K53" s="878"/>
      <c r="L53" s="878"/>
      <c r="M53" s="333"/>
      <c r="N53" s="116"/>
      <c r="O53" s="443"/>
      <c r="P53" s="124"/>
      <c r="Q53" s="101"/>
      <c r="R53" s="325"/>
      <c r="S53" s="1003" t="str">
        <f t="shared" si="14"/>
        <v>.</v>
      </c>
      <c r="T53" s="1004" t="str">
        <f t="shared" si="3"/>
        <v>.</v>
      </c>
      <c r="U53" s="1004" t="str">
        <f t="shared" si="4"/>
        <v>.</v>
      </c>
      <c r="V53" s="1004" t="str">
        <f t="shared" si="5"/>
        <v>.</v>
      </c>
      <c r="W53" s="1004" t="str">
        <f t="shared" si="6"/>
        <v>.</v>
      </c>
      <c r="X53" s="1004" t="str">
        <f t="shared" si="7"/>
        <v>.</v>
      </c>
      <c r="Y53" s="1005" t="str">
        <f t="shared" si="8"/>
        <v>.</v>
      </c>
      <c r="Z53" s="116"/>
      <c r="AA53" s="1507" t="str">
        <f t="shared" si="11"/>
        <v>.</v>
      </c>
      <c r="AB53" s="1508" t="str">
        <f t="shared" si="9"/>
        <v>.</v>
      </c>
      <c r="AC53" s="1508" t="str">
        <f t="shared" si="9"/>
        <v>.</v>
      </c>
      <c r="AD53" s="1508" t="str">
        <f t="shared" si="9"/>
        <v>.</v>
      </c>
      <c r="AE53" s="1508" t="str">
        <f t="shared" si="9"/>
        <v>.</v>
      </c>
      <c r="AF53" s="1508" t="str">
        <f t="shared" si="9"/>
        <v>.</v>
      </c>
      <c r="AG53" s="1509" t="str">
        <f t="shared" si="9"/>
        <v>.</v>
      </c>
      <c r="AH53" s="116"/>
      <c r="AI53" s="1003" t="str">
        <f>IF(S53=".",".",SUM($S53:S53))</f>
        <v>.</v>
      </c>
      <c r="AJ53" s="1004" t="str">
        <f>IF(T53=".",".",SUM($S53:T53))</f>
        <v>.</v>
      </c>
      <c r="AK53" s="1004" t="str">
        <f>IF(U53=".",".",SUM($S53:U53))</f>
        <v>.</v>
      </c>
      <c r="AL53" s="1004" t="str">
        <f>IF(V53=".",".",SUM($S53:V53))</f>
        <v>.</v>
      </c>
      <c r="AM53" s="1004" t="str">
        <f>IF(W53=".",".",SUM($S53:W53))</f>
        <v>.</v>
      </c>
      <c r="AN53" s="1004" t="str">
        <f>IF(X53=".",".",SUM($S53:X53))</f>
        <v>.</v>
      </c>
      <c r="AO53" s="1005" t="str">
        <f>IF(Y53=".",".",SUM($S53:Y53))</f>
        <v>.</v>
      </c>
      <c r="AP53" s="116"/>
      <c r="AQ53" s="1507" t="str">
        <f t="shared" si="12"/>
        <v>.</v>
      </c>
      <c r="AR53" s="1508" t="str">
        <f t="shared" si="10"/>
        <v>.</v>
      </c>
      <c r="AS53" s="1508" t="str">
        <f t="shared" si="10"/>
        <v>.</v>
      </c>
      <c r="AT53" s="1508" t="str">
        <f t="shared" si="10"/>
        <v>.</v>
      </c>
      <c r="AU53" s="1508" t="str">
        <f t="shared" si="10"/>
        <v>.</v>
      </c>
      <c r="AV53" s="1508" t="str">
        <f t="shared" si="10"/>
        <v>.</v>
      </c>
      <c r="AW53" s="1509" t="str">
        <f t="shared" si="10"/>
        <v>.</v>
      </c>
      <c r="AX53" s="327"/>
      <c r="AY53" s="116"/>
      <c r="AZ53" s="101"/>
      <c r="BA53" s="101"/>
      <c r="BB53" s="101"/>
    </row>
    <row r="54" spans="1:54" s="189" customFormat="1" x14ac:dyDescent="0.2">
      <c r="A54" s="116"/>
      <c r="B54" s="325"/>
      <c r="C54" s="883" t="str">
        <f t="shared" si="58"/>
        <v>Farmland</v>
      </c>
      <c r="D54" s="1638" t="str">
        <f>IF('WK2 - Notional General Income'!D160="","",'WK2 - Notional General Income'!D160)</f>
        <v/>
      </c>
      <c r="E54" s="878"/>
      <c r="F54" s="878"/>
      <c r="G54" s="878"/>
      <c r="H54" s="878"/>
      <c r="I54" s="878"/>
      <c r="J54" s="879"/>
      <c r="K54" s="878"/>
      <c r="L54" s="878"/>
      <c r="M54" s="333"/>
      <c r="N54" s="116"/>
      <c r="O54" s="443"/>
      <c r="P54" s="124"/>
      <c r="Q54" s="101"/>
      <c r="R54" s="325"/>
      <c r="S54" s="1003" t="str">
        <f t="shared" si="14"/>
        <v>.</v>
      </c>
      <c r="T54" s="1004" t="str">
        <f t="shared" si="3"/>
        <v>.</v>
      </c>
      <c r="U54" s="1004" t="str">
        <f t="shared" si="4"/>
        <v>.</v>
      </c>
      <c r="V54" s="1004" t="str">
        <f t="shared" si="5"/>
        <v>.</v>
      </c>
      <c r="W54" s="1004" t="str">
        <f t="shared" si="6"/>
        <v>.</v>
      </c>
      <c r="X54" s="1004" t="str">
        <f t="shared" si="7"/>
        <v>.</v>
      </c>
      <c r="Y54" s="1005" t="str">
        <f t="shared" si="8"/>
        <v>.</v>
      </c>
      <c r="Z54" s="116"/>
      <c r="AA54" s="1507" t="str">
        <f t="shared" si="11"/>
        <v>.</v>
      </c>
      <c r="AB54" s="1508" t="str">
        <f t="shared" si="9"/>
        <v>.</v>
      </c>
      <c r="AC54" s="1508" t="str">
        <f t="shared" si="9"/>
        <v>.</v>
      </c>
      <c r="AD54" s="1508" t="str">
        <f t="shared" si="9"/>
        <v>.</v>
      </c>
      <c r="AE54" s="1508" t="str">
        <f t="shared" si="9"/>
        <v>.</v>
      </c>
      <c r="AF54" s="1508" t="str">
        <f t="shared" si="9"/>
        <v>.</v>
      </c>
      <c r="AG54" s="1509" t="str">
        <f t="shared" si="9"/>
        <v>.</v>
      </c>
      <c r="AH54" s="116"/>
      <c r="AI54" s="1003" t="str">
        <f>IF(S54=".",".",SUM($S54:S54))</f>
        <v>.</v>
      </c>
      <c r="AJ54" s="1004" t="str">
        <f>IF(T54=".",".",SUM($S54:T54))</f>
        <v>.</v>
      </c>
      <c r="AK54" s="1004" t="str">
        <f>IF(U54=".",".",SUM($S54:U54))</f>
        <v>.</v>
      </c>
      <c r="AL54" s="1004" t="str">
        <f>IF(V54=".",".",SUM($S54:V54))</f>
        <v>.</v>
      </c>
      <c r="AM54" s="1004" t="str">
        <f>IF(W54=".",".",SUM($S54:W54))</f>
        <v>.</v>
      </c>
      <c r="AN54" s="1004" t="str">
        <f>IF(X54=".",".",SUM($S54:X54))</f>
        <v>.</v>
      </c>
      <c r="AO54" s="1005" t="str">
        <f>IF(Y54=".",".",SUM($S54:Y54))</f>
        <v>.</v>
      </c>
      <c r="AP54" s="116"/>
      <c r="AQ54" s="1507" t="str">
        <f t="shared" si="12"/>
        <v>.</v>
      </c>
      <c r="AR54" s="1508" t="str">
        <f t="shared" si="10"/>
        <v>.</v>
      </c>
      <c r="AS54" s="1508" t="str">
        <f t="shared" si="10"/>
        <v>.</v>
      </c>
      <c r="AT54" s="1508" t="str">
        <f t="shared" si="10"/>
        <v>.</v>
      </c>
      <c r="AU54" s="1508" t="str">
        <f t="shared" si="10"/>
        <v>.</v>
      </c>
      <c r="AV54" s="1508" t="str">
        <f t="shared" si="10"/>
        <v>.</v>
      </c>
      <c r="AW54" s="1509" t="str">
        <f t="shared" si="10"/>
        <v>.</v>
      </c>
      <c r="AX54" s="327"/>
      <c r="AY54" s="116"/>
      <c r="AZ54" s="101"/>
      <c r="BA54" s="101"/>
      <c r="BB54" s="101"/>
    </row>
    <row r="55" spans="1:54" s="189" customFormat="1" x14ac:dyDescent="0.2">
      <c r="A55" s="116"/>
      <c r="B55" s="325"/>
      <c r="C55" s="883" t="str">
        <f t="shared" si="58"/>
        <v>Farmland</v>
      </c>
      <c r="D55" s="1638" t="str">
        <f>IF('WK2 - Notional General Income'!D161="","",'WK2 - Notional General Income'!D161)</f>
        <v/>
      </c>
      <c r="E55" s="878"/>
      <c r="F55" s="878"/>
      <c r="G55" s="878"/>
      <c r="H55" s="878"/>
      <c r="I55" s="878"/>
      <c r="J55" s="879"/>
      <c r="K55" s="878"/>
      <c r="L55" s="878"/>
      <c r="M55" s="333"/>
      <c r="N55" s="116"/>
      <c r="O55" s="443"/>
      <c r="P55" s="124"/>
      <c r="Q55" s="101"/>
      <c r="R55" s="325"/>
      <c r="S55" s="1003" t="str">
        <f t="shared" si="14"/>
        <v>.</v>
      </c>
      <c r="T55" s="1004" t="str">
        <f t="shared" si="3"/>
        <v>.</v>
      </c>
      <c r="U55" s="1004" t="str">
        <f t="shared" si="4"/>
        <v>.</v>
      </c>
      <c r="V55" s="1004" t="str">
        <f t="shared" si="5"/>
        <v>.</v>
      </c>
      <c r="W55" s="1004" t="str">
        <f t="shared" si="6"/>
        <v>.</v>
      </c>
      <c r="X55" s="1004" t="str">
        <f t="shared" si="7"/>
        <v>.</v>
      </c>
      <c r="Y55" s="1005" t="str">
        <f t="shared" si="8"/>
        <v>.</v>
      </c>
      <c r="Z55" s="116"/>
      <c r="AA55" s="1507" t="str">
        <f t="shared" si="11"/>
        <v>.</v>
      </c>
      <c r="AB55" s="1508" t="str">
        <f t="shared" si="9"/>
        <v>.</v>
      </c>
      <c r="AC55" s="1508" t="str">
        <f t="shared" si="9"/>
        <v>.</v>
      </c>
      <c r="AD55" s="1508" t="str">
        <f t="shared" si="9"/>
        <v>.</v>
      </c>
      <c r="AE55" s="1508" t="str">
        <f t="shared" si="9"/>
        <v>.</v>
      </c>
      <c r="AF55" s="1508" t="str">
        <f t="shared" si="9"/>
        <v>.</v>
      </c>
      <c r="AG55" s="1509" t="str">
        <f t="shared" si="9"/>
        <v>.</v>
      </c>
      <c r="AH55" s="116"/>
      <c r="AI55" s="1003" t="str">
        <f>IF(S55=".",".",SUM($S55:S55))</f>
        <v>.</v>
      </c>
      <c r="AJ55" s="1004" t="str">
        <f>IF(T55=".",".",SUM($S55:T55))</f>
        <v>.</v>
      </c>
      <c r="AK55" s="1004" t="str">
        <f>IF(U55=".",".",SUM($S55:U55))</f>
        <v>.</v>
      </c>
      <c r="AL55" s="1004" t="str">
        <f>IF(V55=".",".",SUM($S55:V55))</f>
        <v>.</v>
      </c>
      <c r="AM55" s="1004" t="str">
        <f>IF(W55=".",".",SUM($S55:W55))</f>
        <v>.</v>
      </c>
      <c r="AN55" s="1004" t="str">
        <f>IF(X55=".",".",SUM($S55:X55))</f>
        <v>.</v>
      </c>
      <c r="AO55" s="1005" t="str">
        <f>IF(Y55=".",".",SUM($S55:Y55))</f>
        <v>.</v>
      </c>
      <c r="AP55" s="116"/>
      <c r="AQ55" s="1507" t="str">
        <f t="shared" si="12"/>
        <v>.</v>
      </c>
      <c r="AR55" s="1508" t="str">
        <f t="shared" si="10"/>
        <v>.</v>
      </c>
      <c r="AS55" s="1508" t="str">
        <f t="shared" si="10"/>
        <v>.</v>
      </c>
      <c r="AT55" s="1508" t="str">
        <f t="shared" si="10"/>
        <v>.</v>
      </c>
      <c r="AU55" s="1508" t="str">
        <f t="shared" si="10"/>
        <v>.</v>
      </c>
      <c r="AV55" s="1508" t="str">
        <f t="shared" si="10"/>
        <v>.</v>
      </c>
      <c r="AW55" s="1509" t="str">
        <f t="shared" si="10"/>
        <v>.</v>
      </c>
      <c r="AX55" s="327"/>
      <c r="AY55" s="116"/>
      <c r="AZ55" s="101"/>
      <c r="BA55" s="101"/>
      <c r="BB55" s="101"/>
    </row>
    <row r="56" spans="1:54" s="189" customFormat="1" x14ac:dyDescent="0.2">
      <c r="A56" s="116"/>
      <c r="B56" s="325"/>
      <c r="C56" s="883" t="str">
        <f t="shared" si="58"/>
        <v>Farmland</v>
      </c>
      <c r="D56" s="1638" t="str">
        <f>IF('WK2 - Notional General Income'!D162="","",'WK2 - Notional General Income'!D162)</f>
        <v/>
      </c>
      <c r="E56" s="878"/>
      <c r="F56" s="878"/>
      <c r="G56" s="878"/>
      <c r="H56" s="878"/>
      <c r="I56" s="878"/>
      <c r="J56" s="879"/>
      <c r="K56" s="878"/>
      <c r="L56" s="878"/>
      <c r="M56" s="333"/>
      <c r="N56" s="116"/>
      <c r="O56" s="443"/>
      <c r="P56" s="124"/>
      <c r="Q56" s="1474"/>
      <c r="R56" s="325"/>
      <c r="S56" s="1003" t="str">
        <f t="shared" ref="S56:S58" si="59">IF(F56="",".",F56-E56)</f>
        <v>.</v>
      </c>
      <c r="T56" s="1004" t="str">
        <f t="shared" ref="T56:T58" si="60">IF(G56="",".",G56-F56)</f>
        <v>.</v>
      </c>
      <c r="U56" s="1004" t="str">
        <f t="shared" ref="U56:U58" si="61">IF(H56="",".",H56-G56)</f>
        <v>.</v>
      </c>
      <c r="V56" s="1004" t="str">
        <f t="shared" ref="V56:V58" si="62">IF(I56="",".",I56-H56)</f>
        <v>.</v>
      </c>
      <c r="W56" s="1004" t="str">
        <f t="shared" ref="W56:W58" si="63">IF(J56="",".",J56-I56)</f>
        <v>.</v>
      </c>
      <c r="X56" s="1004" t="str">
        <f t="shared" ref="X56:X58" si="64">IF(K56="",".",K56-J56)</f>
        <v>.</v>
      </c>
      <c r="Y56" s="1005" t="str">
        <f t="shared" ref="Y56:Y58" si="65">IF(L56="",".",L56-K56)</f>
        <v>.</v>
      </c>
      <c r="Z56" s="116"/>
      <c r="AA56" s="1507" t="str">
        <f t="shared" ref="AA56:AA58" si="66">IFERROR(F56/E56-1,".")</f>
        <v>.</v>
      </c>
      <c r="AB56" s="1508" t="str">
        <f t="shared" ref="AB56:AB58" si="67">IFERROR(G56/F56-1,".")</f>
        <v>.</v>
      </c>
      <c r="AC56" s="1508" t="str">
        <f t="shared" ref="AC56:AC58" si="68">IFERROR(H56/G56-1,".")</f>
        <v>.</v>
      </c>
      <c r="AD56" s="1508" t="str">
        <f t="shared" ref="AD56:AD58" si="69">IFERROR(I56/H56-1,".")</f>
        <v>.</v>
      </c>
      <c r="AE56" s="1508" t="str">
        <f t="shared" ref="AE56:AE58" si="70">IFERROR(J56/I56-1,".")</f>
        <v>.</v>
      </c>
      <c r="AF56" s="1508" t="str">
        <f t="shared" ref="AF56:AF58" si="71">IFERROR(K56/J56-1,".")</f>
        <v>.</v>
      </c>
      <c r="AG56" s="1509" t="str">
        <f t="shared" ref="AG56:AG58" si="72">IFERROR(L56/K56-1,".")</f>
        <v>.</v>
      </c>
      <c r="AH56" s="116"/>
      <c r="AI56" s="1003" t="str">
        <f>IF(S56=".",".",SUM($S56:S56))</f>
        <v>.</v>
      </c>
      <c r="AJ56" s="1004" t="str">
        <f>IF(T56=".",".",SUM($S56:T56))</f>
        <v>.</v>
      </c>
      <c r="AK56" s="1004" t="str">
        <f>IF(U56=".",".",SUM($S56:U56))</f>
        <v>.</v>
      </c>
      <c r="AL56" s="1004" t="str">
        <f>IF(V56=".",".",SUM($S56:V56))</f>
        <v>.</v>
      </c>
      <c r="AM56" s="1004" t="str">
        <f>IF(W56=".",".",SUM($S56:W56))</f>
        <v>.</v>
      </c>
      <c r="AN56" s="1004" t="str">
        <f>IF(X56=".",".",SUM($S56:X56))</f>
        <v>.</v>
      </c>
      <c r="AO56" s="1005" t="str">
        <f>IF(Y56=".",".",SUM($S56:Y56))</f>
        <v>.</v>
      </c>
      <c r="AP56" s="116"/>
      <c r="AQ56" s="1507" t="str">
        <f t="shared" ref="AQ56:AQ58" si="73">IFERROR(F56/$E56-1,".")</f>
        <v>.</v>
      </c>
      <c r="AR56" s="1508" t="str">
        <f t="shared" ref="AR56:AR58" si="74">IFERROR(G56/$E56-1,".")</f>
        <v>.</v>
      </c>
      <c r="AS56" s="1508" t="str">
        <f t="shared" ref="AS56:AS58" si="75">IFERROR(H56/$E56-1,".")</f>
        <v>.</v>
      </c>
      <c r="AT56" s="1508" t="str">
        <f t="shared" ref="AT56:AT58" si="76">IFERROR(I56/$E56-1,".")</f>
        <v>.</v>
      </c>
      <c r="AU56" s="1508" t="str">
        <f t="shared" ref="AU56:AU58" si="77">IFERROR(J56/$E56-1,".")</f>
        <v>.</v>
      </c>
      <c r="AV56" s="1508" t="str">
        <f t="shared" ref="AV56:AV58" si="78">IFERROR(K56/$E56-1,".")</f>
        <v>.</v>
      </c>
      <c r="AW56" s="1509" t="str">
        <f t="shared" ref="AW56:AW58" si="79">IFERROR(L56/$E56-1,".")</f>
        <v>.</v>
      </c>
      <c r="AX56" s="327"/>
      <c r="AY56" s="116"/>
      <c r="AZ56" s="1474"/>
      <c r="BA56" s="1474"/>
      <c r="BB56" s="1474"/>
    </row>
    <row r="57" spans="1:54" s="189" customFormat="1" x14ac:dyDescent="0.2">
      <c r="A57" s="116"/>
      <c r="B57" s="325"/>
      <c r="C57" s="883" t="str">
        <f t="shared" si="58"/>
        <v>Farmland</v>
      </c>
      <c r="D57" s="1638" t="str">
        <f>IF('WK2 - Notional General Income'!D163="","",'WK2 - Notional General Income'!D163)</f>
        <v/>
      </c>
      <c r="E57" s="878"/>
      <c r="F57" s="878"/>
      <c r="G57" s="878"/>
      <c r="H57" s="878"/>
      <c r="I57" s="878"/>
      <c r="J57" s="879"/>
      <c r="K57" s="878"/>
      <c r="L57" s="878"/>
      <c r="M57" s="333"/>
      <c r="N57" s="116"/>
      <c r="O57" s="443"/>
      <c r="P57" s="124"/>
      <c r="Q57" s="1474"/>
      <c r="R57" s="325"/>
      <c r="S57" s="1003" t="str">
        <f t="shared" si="59"/>
        <v>.</v>
      </c>
      <c r="T57" s="1004" t="str">
        <f t="shared" si="60"/>
        <v>.</v>
      </c>
      <c r="U57" s="1004" t="str">
        <f t="shared" si="61"/>
        <v>.</v>
      </c>
      <c r="V57" s="1004" t="str">
        <f t="shared" si="62"/>
        <v>.</v>
      </c>
      <c r="W57" s="1004" t="str">
        <f t="shared" si="63"/>
        <v>.</v>
      </c>
      <c r="X57" s="1004" t="str">
        <f t="shared" si="64"/>
        <v>.</v>
      </c>
      <c r="Y57" s="1005" t="str">
        <f t="shared" si="65"/>
        <v>.</v>
      </c>
      <c r="Z57" s="116"/>
      <c r="AA57" s="1507" t="str">
        <f t="shared" si="66"/>
        <v>.</v>
      </c>
      <c r="AB57" s="1508" t="str">
        <f t="shared" si="67"/>
        <v>.</v>
      </c>
      <c r="AC57" s="1508" t="str">
        <f t="shared" si="68"/>
        <v>.</v>
      </c>
      <c r="AD57" s="1508" t="str">
        <f t="shared" si="69"/>
        <v>.</v>
      </c>
      <c r="AE57" s="1508" t="str">
        <f t="shared" si="70"/>
        <v>.</v>
      </c>
      <c r="AF57" s="1508" t="str">
        <f t="shared" si="71"/>
        <v>.</v>
      </c>
      <c r="AG57" s="1509" t="str">
        <f t="shared" si="72"/>
        <v>.</v>
      </c>
      <c r="AH57" s="116"/>
      <c r="AI57" s="1003" t="str">
        <f>IF(S57=".",".",SUM($S57:S57))</f>
        <v>.</v>
      </c>
      <c r="AJ57" s="1004" t="str">
        <f>IF(T57=".",".",SUM($S57:T57))</f>
        <v>.</v>
      </c>
      <c r="AK57" s="1004" t="str">
        <f>IF(U57=".",".",SUM($S57:U57))</f>
        <v>.</v>
      </c>
      <c r="AL57" s="1004" t="str">
        <f>IF(V57=".",".",SUM($S57:V57))</f>
        <v>.</v>
      </c>
      <c r="AM57" s="1004" t="str">
        <f>IF(W57=".",".",SUM($S57:W57))</f>
        <v>.</v>
      </c>
      <c r="AN57" s="1004" t="str">
        <f>IF(X57=".",".",SUM($S57:X57))</f>
        <v>.</v>
      </c>
      <c r="AO57" s="1005" t="str">
        <f>IF(Y57=".",".",SUM($S57:Y57))</f>
        <v>.</v>
      </c>
      <c r="AP57" s="116"/>
      <c r="AQ57" s="1507" t="str">
        <f t="shared" si="73"/>
        <v>.</v>
      </c>
      <c r="AR57" s="1508" t="str">
        <f t="shared" si="74"/>
        <v>.</v>
      </c>
      <c r="AS57" s="1508" t="str">
        <f t="shared" si="75"/>
        <v>.</v>
      </c>
      <c r="AT57" s="1508" t="str">
        <f t="shared" si="76"/>
        <v>.</v>
      </c>
      <c r="AU57" s="1508" t="str">
        <f t="shared" si="77"/>
        <v>.</v>
      </c>
      <c r="AV57" s="1508" t="str">
        <f t="shared" si="78"/>
        <v>.</v>
      </c>
      <c r="AW57" s="1509" t="str">
        <f t="shared" si="79"/>
        <v>.</v>
      </c>
      <c r="AX57" s="327"/>
      <c r="AY57" s="116"/>
      <c r="AZ57" s="1474"/>
      <c r="BA57" s="1474"/>
      <c r="BB57" s="1474"/>
    </row>
    <row r="58" spans="1:54" s="189" customFormat="1" x14ac:dyDescent="0.2">
      <c r="A58" s="116"/>
      <c r="B58" s="325"/>
      <c r="C58" s="883" t="str">
        <f t="shared" si="58"/>
        <v>Farmland</v>
      </c>
      <c r="D58" s="1638" t="str">
        <f>IF('WK2 - Notional General Income'!D164="","",'WK2 - Notional General Income'!D164)</f>
        <v/>
      </c>
      <c r="E58" s="878"/>
      <c r="F58" s="878"/>
      <c r="G58" s="878"/>
      <c r="H58" s="878"/>
      <c r="I58" s="878"/>
      <c r="J58" s="879"/>
      <c r="K58" s="878"/>
      <c r="L58" s="878"/>
      <c r="M58" s="333"/>
      <c r="N58" s="116"/>
      <c r="O58" s="443"/>
      <c r="P58" s="124"/>
      <c r="Q58" s="1474"/>
      <c r="R58" s="325"/>
      <c r="S58" s="1003" t="str">
        <f t="shared" si="59"/>
        <v>.</v>
      </c>
      <c r="T58" s="1004" t="str">
        <f t="shared" si="60"/>
        <v>.</v>
      </c>
      <c r="U58" s="1004" t="str">
        <f t="shared" si="61"/>
        <v>.</v>
      </c>
      <c r="V58" s="1004" t="str">
        <f t="shared" si="62"/>
        <v>.</v>
      </c>
      <c r="W58" s="1004" t="str">
        <f t="shared" si="63"/>
        <v>.</v>
      </c>
      <c r="X58" s="1004" t="str">
        <f t="shared" si="64"/>
        <v>.</v>
      </c>
      <c r="Y58" s="1005" t="str">
        <f t="shared" si="65"/>
        <v>.</v>
      </c>
      <c r="Z58" s="116"/>
      <c r="AA58" s="1507" t="str">
        <f t="shared" si="66"/>
        <v>.</v>
      </c>
      <c r="AB58" s="1508" t="str">
        <f t="shared" si="67"/>
        <v>.</v>
      </c>
      <c r="AC58" s="1508" t="str">
        <f t="shared" si="68"/>
        <v>.</v>
      </c>
      <c r="AD58" s="1508" t="str">
        <f t="shared" si="69"/>
        <v>.</v>
      </c>
      <c r="AE58" s="1508" t="str">
        <f t="shared" si="70"/>
        <v>.</v>
      </c>
      <c r="AF58" s="1508" t="str">
        <f t="shared" si="71"/>
        <v>.</v>
      </c>
      <c r="AG58" s="1509" t="str">
        <f t="shared" si="72"/>
        <v>.</v>
      </c>
      <c r="AH58" s="116"/>
      <c r="AI58" s="1003" t="str">
        <f>IF(S58=".",".",SUM($S58:S58))</f>
        <v>.</v>
      </c>
      <c r="AJ58" s="1004" t="str">
        <f>IF(T58=".",".",SUM($S58:T58))</f>
        <v>.</v>
      </c>
      <c r="AK58" s="1004" t="str">
        <f>IF(U58=".",".",SUM($S58:U58))</f>
        <v>.</v>
      </c>
      <c r="AL58" s="1004" t="str">
        <f>IF(V58=".",".",SUM($S58:V58))</f>
        <v>.</v>
      </c>
      <c r="AM58" s="1004" t="str">
        <f>IF(W58=".",".",SUM($S58:W58))</f>
        <v>.</v>
      </c>
      <c r="AN58" s="1004" t="str">
        <f>IF(X58=".",".",SUM($S58:X58))</f>
        <v>.</v>
      </c>
      <c r="AO58" s="1005" t="str">
        <f>IF(Y58=".",".",SUM($S58:Y58))</f>
        <v>.</v>
      </c>
      <c r="AP58" s="116"/>
      <c r="AQ58" s="1507" t="str">
        <f t="shared" si="73"/>
        <v>.</v>
      </c>
      <c r="AR58" s="1508" t="str">
        <f t="shared" si="74"/>
        <v>.</v>
      </c>
      <c r="AS58" s="1508" t="str">
        <f t="shared" si="75"/>
        <v>.</v>
      </c>
      <c r="AT58" s="1508" t="str">
        <f t="shared" si="76"/>
        <v>.</v>
      </c>
      <c r="AU58" s="1508" t="str">
        <f t="shared" si="77"/>
        <v>.</v>
      </c>
      <c r="AV58" s="1508" t="str">
        <f t="shared" si="78"/>
        <v>.</v>
      </c>
      <c r="AW58" s="1509" t="str">
        <f t="shared" si="79"/>
        <v>.</v>
      </c>
      <c r="AX58" s="327"/>
      <c r="AY58" s="116"/>
      <c r="AZ58" s="1474"/>
      <c r="BA58" s="1474"/>
      <c r="BB58" s="1474"/>
    </row>
    <row r="59" spans="1:54" s="189" customFormat="1" x14ac:dyDescent="0.2">
      <c r="A59" s="116"/>
      <c r="B59" s="325"/>
      <c r="C59" s="883"/>
      <c r="D59" s="883"/>
      <c r="E59" s="883"/>
      <c r="F59" s="883"/>
      <c r="G59" s="883"/>
      <c r="H59" s="883"/>
      <c r="I59" s="883"/>
      <c r="J59" s="883"/>
      <c r="K59" s="883"/>
      <c r="L59" s="883"/>
      <c r="M59" s="333"/>
      <c r="N59" s="116"/>
      <c r="O59" s="443"/>
      <c r="P59" s="124"/>
      <c r="Q59" s="101"/>
      <c r="R59" s="325"/>
      <c r="S59" s="1003"/>
      <c r="T59" s="1004"/>
      <c r="U59" s="1004"/>
      <c r="V59" s="1004"/>
      <c r="W59" s="1004"/>
      <c r="X59" s="1004"/>
      <c r="Y59" s="1005"/>
      <c r="Z59" s="116"/>
      <c r="AA59" s="1507"/>
      <c r="AB59" s="1508"/>
      <c r="AC59" s="1508"/>
      <c r="AD59" s="1508"/>
      <c r="AE59" s="1508"/>
      <c r="AF59" s="1508"/>
      <c r="AG59" s="1509"/>
      <c r="AH59" s="116"/>
      <c r="AI59" s="1003"/>
      <c r="AJ59" s="1004"/>
      <c r="AK59" s="1004"/>
      <c r="AL59" s="1004"/>
      <c r="AM59" s="1004"/>
      <c r="AN59" s="1004"/>
      <c r="AO59" s="1005"/>
      <c r="AP59" s="116"/>
      <c r="AQ59" s="1507"/>
      <c r="AR59" s="1508"/>
      <c r="AS59" s="1508"/>
      <c r="AT59" s="1508"/>
      <c r="AU59" s="1508"/>
      <c r="AV59" s="1508"/>
      <c r="AW59" s="1509"/>
      <c r="AX59" s="327"/>
      <c r="AY59" s="116"/>
      <c r="AZ59" s="101"/>
      <c r="BA59" s="101"/>
      <c r="BB59" s="101"/>
    </row>
    <row r="60" spans="1:54" s="189" customFormat="1" x14ac:dyDescent="0.2">
      <c r="A60" s="116"/>
      <c r="B60" s="325"/>
      <c r="C60" s="883" t="str">
        <f>'WK3 - Notional GI Yr1 YIELD'!C203</f>
        <v>Mining</v>
      </c>
      <c r="D60" s="1638" t="str">
        <f>IF('WK2 - Notional General Income'!D203="","",'WK2 - Notional General Income'!D203)</f>
        <v/>
      </c>
      <c r="E60" s="878"/>
      <c r="F60" s="878"/>
      <c r="G60" s="878"/>
      <c r="H60" s="878"/>
      <c r="I60" s="878"/>
      <c r="J60" s="879"/>
      <c r="K60" s="878"/>
      <c r="L60" s="878"/>
      <c r="M60" s="333"/>
      <c r="N60" s="116"/>
      <c r="O60" s="443"/>
      <c r="P60" s="124"/>
      <c r="Q60" s="101"/>
      <c r="R60" s="325"/>
      <c r="S60" s="1003" t="str">
        <f t="shared" si="14"/>
        <v>.</v>
      </c>
      <c r="T60" s="1004" t="str">
        <f t="shared" si="3"/>
        <v>.</v>
      </c>
      <c r="U60" s="1004" t="str">
        <f t="shared" si="4"/>
        <v>.</v>
      </c>
      <c r="V60" s="1004" t="str">
        <f t="shared" si="5"/>
        <v>.</v>
      </c>
      <c r="W60" s="1004" t="str">
        <f t="shared" si="6"/>
        <v>.</v>
      </c>
      <c r="X60" s="1004" t="str">
        <f t="shared" si="7"/>
        <v>.</v>
      </c>
      <c r="Y60" s="1005" t="str">
        <f t="shared" si="8"/>
        <v>.</v>
      </c>
      <c r="Z60" s="116"/>
      <c r="AA60" s="1507" t="str">
        <f t="shared" si="11"/>
        <v>.</v>
      </c>
      <c r="AB60" s="1508" t="str">
        <f t="shared" si="9"/>
        <v>.</v>
      </c>
      <c r="AC60" s="1508" t="str">
        <f t="shared" si="9"/>
        <v>.</v>
      </c>
      <c r="AD60" s="1508" t="str">
        <f t="shared" si="9"/>
        <v>.</v>
      </c>
      <c r="AE60" s="1508" t="str">
        <f t="shared" si="9"/>
        <v>.</v>
      </c>
      <c r="AF60" s="1508" t="str">
        <f t="shared" si="9"/>
        <v>.</v>
      </c>
      <c r="AG60" s="1509" t="str">
        <f t="shared" si="9"/>
        <v>.</v>
      </c>
      <c r="AH60" s="116"/>
      <c r="AI60" s="1003" t="str">
        <f>IF(S60=".",".",SUM($S60:S60))</f>
        <v>.</v>
      </c>
      <c r="AJ60" s="1004" t="str">
        <f>IF(T60=".",".",SUM($S60:T60))</f>
        <v>.</v>
      </c>
      <c r="AK60" s="1004" t="str">
        <f>IF(U60=".",".",SUM($S60:U60))</f>
        <v>.</v>
      </c>
      <c r="AL60" s="1004" t="str">
        <f>IF(V60=".",".",SUM($S60:V60))</f>
        <v>.</v>
      </c>
      <c r="AM60" s="1004" t="str">
        <f>IF(W60=".",".",SUM($S60:W60))</f>
        <v>.</v>
      </c>
      <c r="AN60" s="1004" t="str">
        <f>IF(X60=".",".",SUM($S60:X60))</f>
        <v>.</v>
      </c>
      <c r="AO60" s="1005" t="str">
        <f>IF(Y60=".",".",SUM($S60:Y60))</f>
        <v>.</v>
      </c>
      <c r="AP60" s="116"/>
      <c r="AQ60" s="1507" t="str">
        <f t="shared" si="12"/>
        <v>.</v>
      </c>
      <c r="AR60" s="1508" t="str">
        <f t="shared" si="10"/>
        <v>.</v>
      </c>
      <c r="AS60" s="1508" t="str">
        <f t="shared" si="10"/>
        <v>.</v>
      </c>
      <c r="AT60" s="1508" t="str">
        <f t="shared" si="10"/>
        <v>.</v>
      </c>
      <c r="AU60" s="1508" t="str">
        <f t="shared" si="10"/>
        <v>.</v>
      </c>
      <c r="AV60" s="1508" t="str">
        <f t="shared" si="10"/>
        <v>.</v>
      </c>
      <c r="AW60" s="1509" t="str">
        <f t="shared" si="10"/>
        <v>.</v>
      </c>
      <c r="AX60" s="327"/>
      <c r="AY60" s="116"/>
      <c r="AZ60" s="101"/>
      <c r="BA60" s="101"/>
      <c r="BB60" s="101"/>
    </row>
    <row r="61" spans="1:54" s="189" customFormat="1" x14ac:dyDescent="0.2">
      <c r="A61" s="116"/>
      <c r="B61" s="325"/>
      <c r="C61" s="883" t="str">
        <f>C60</f>
        <v>Mining</v>
      </c>
      <c r="D61" s="1638" t="str">
        <f>IF('WK2 - Notional General Income'!D204="","",'WK2 - Notional General Income'!D204)</f>
        <v/>
      </c>
      <c r="E61" s="878"/>
      <c r="F61" s="878"/>
      <c r="G61" s="878"/>
      <c r="H61" s="878"/>
      <c r="I61" s="878"/>
      <c r="J61" s="879"/>
      <c r="K61" s="878"/>
      <c r="L61" s="878"/>
      <c r="M61" s="333"/>
      <c r="N61" s="116"/>
      <c r="O61" s="443"/>
      <c r="P61" s="124"/>
      <c r="Q61" s="101"/>
      <c r="R61" s="325"/>
      <c r="S61" s="1003" t="str">
        <f t="shared" si="14"/>
        <v>.</v>
      </c>
      <c r="T61" s="1004" t="str">
        <f t="shared" si="3"/>
        <v>.</v>
      </c>
      <c r="U61" s="1004" t="str">
        <f t="shared" si="4"/>
        <v>.</v>
      </c>
      <c r="V61" s="1004" t="str">
        <f t="shared" si="5"/>
        <v>.</v>
      </c>
      <c r="W61" s="1004" t="str">
        <f t="shared" si="6"/>
        <v>.</v>
      </c>
      <c r="X61" s="1004" t="str">
        <f t="shared" si="7"/>
        <v>.</v>
      </c>
      <c r="Y61" s="1005" t="str">
        <f t="shared" si="8"/>
        <v>.</v>
      </c>
      <c r="Z61" s="116"/>
      <c r="AA61" s="1507" t="str">
        <f t="shared" si="11"/>
        <v>.</v>
      </c>
      <c r="AB61" s="1508" t="str">
        <f t="shared" si="9"/>
        <v>.</v>
      </c>
      <c r="AC61" s="1508" t="str">
        <f t="shared" si="9"/>
        <v>.</v>
      </c>
      <c r="AD61" s="1508" t="str">
        <f t="shared" si="9"/>
        <v>.</v>
      </c>
      <c r="AE61" s="1508" t="str">
        <f t="shared" si="9"/>
        <v>.</v>
      </c>
      <c r="AF61" s="1508" t="str">
        <f t="shared" si="9"/>
        <v>.</v>
      </c>
      <c r="AG61" s="1509" t="str">
        <f t="shared" si="9"/>
        <v>.</v>
      </c>
      <c r="AH61" s="116"/>
      <c r="AI61" s="1003" t="str">
        <f>IF(S61=".",".",SUM($S61:S61))</f>
        <v>.</v>
      </c>
      <c r="AJ61" s="1004" t="str">
        <f>IF(T61=".",".",SUM($S61:T61))</f>
        <v>.</v>
      </c>
      <c r="AK61" s="1004" t="str">
        <f>IF(U61=".",".",SUM($S61:U61))</f>
        <v>.</v>
      </c>
      <c r="AL61" s="1004" t="str">
        <f>IF(V61=".",".",SUM($S61:V61))</f>
        <v>.</v>
      </c>
      <c r="AM61" s="1004" t="str">
        <f>IF(W61=".",".",SUM($S61:W61))</f>
        <v>.</v>
      </c>
      <c r="AN61" s="1004" t="str">
        <f>IF(X61=".",".",SUM($S61:X61))</f>
        <v>.</v>
      </c>
      <c r="AO61" s="1005" t="str">
        <f>IF(Y61=".",".",SUM($S61:Y61))</f>
        <v>.</v>
      </c>
      <c r="AP61" s="116"/>
      <c r="AQ61" s="1507" t="str">
        <f t="shared" si="12"/>
        <v>.</v>
      </c>
      <c r="AR61" s="1508" t="str">
        <f t="shared" si="10"/>
        <v>.</v>
      </c>
      <c r="AS61" s="1508" t="str">
        <f t="shared" si="10"/>
        <v>.</v>
      </c>
      <c r="AT61" s="1508" t="str">
        <f t="shared" si="10"/>
        <v>.</v>
      </c>
      <c r="AU61" s="1508" t="str">
        <f t="shared" si="10"/>
        <v>.</v>
      </c>
      <c r="AV61" s="1508" t="str">
        <f t="shared" si="10"/>
        <v>.</v>
      </c>
      <c r="AW61" s="1509" t="str">
        <f t="shared" si="10"/>
        <v>.</v>
      </c>
      <c r="AX61" s="327"/>
      <c r="AY61" s="116"/>
      <c r="AZ61" s="101"/>
      <c r="BA61" s="101"/>
      <c r="BB61" s="101"/>
    </row>
    <row r="62" spans="1:54" s="189" customFormat="1" x14ac:dyDescent="0.2">
      <c r="A62" s="116"/>
      <c r="B62" s="325"/>
      <c r="C62" s="883" t="str">
        <f t="shared" ref="C62:C67" si="80">C61</f>
        <v>Mining</v>
      </c>
      <c r="D62" s="1638" t="str">
        <f>IF('WK2 - Notional General Income'!D205="","",'WK2 - Notional General Income'!D205)</f>
        <v/>
      </c>
      <c r="E62" s="878"/>
      <c r="F62" s="878"/>
      <c r="G62" s="878"/>
      <c r="H62" s="878"/>
      <c r="I62" s="878"/>
      <c r="J62" s="879"/>
      <c r="K62" s="878"/>
      <c r="L62" s="878"/>
      <c r="M62" s="333"/>
      <c r="N62" s="116"/>
      <c r="O62" s="443"/>
      <c r="P62" s="124"/>
      <c r="Q62" s="101"/>
      <c r="R62" s="325"/>
      <c r="S62" s="1003" t="str">
        <f t="shared" si="14"/>
        <v>.</v>
      </c>
      <c r="T62" s="1004" t="str">
        <f t="shared" si="3"/>
        <v>.</v>
      </c>
      <c r="U62" s="1004" t="str">
        <f t="shared" si="4"/>
        <v>.</v>
      </c>
      <c r="V62" s="1004" t="str">
        <f t="shared" si="5"/>
        <v>.</v>
      </c>
      <c r="W62" s="1004" t="str">
        <f t="shared" si="6"/>
        <v>.</v>
      </c>
      <c r="X62" s="1004" t="str">
        <f t="shared" si="7"/>
        <v>.</v>
      </c>
      <c r="Y62" s="1005" t="str">
        <f t="shared" si="8"/>
        <v>.</v>
      </c>
      <c r="Z62" s="116"/>
      <c r="AA62" s="1507" t="str">
        <f t="shared" si="11"/>
        <v>.</v>
      </c>
      <c r="AB62" s="1508" t="str">
        <f t="shared" si="9"/>
        <v>.</v>
      </c>
      <c r="AC62" s="1508" t="str">
        <f t="shared" si="9"/>
        <v>.</v>
      </c>
      <c r="AD62" s="1508" t="str">
        <f t="shared" si="9"/>
        <v>.</v>
      </c>
      <c r="AE62" s="1508" t="str">
        <f t="shared" si="9"/>
        <v>.</v>
      </c>
      <c r="AF62" s="1508" t="str">
        <f t="shared" si="9"/>
        <v>.</v>
      </c>
      <c r="AG62" s="1509" t="str">
        <f t="shared" si="9"/>
        <v>.</v>
      </c>
      <c r="AH62" s="116"/>
      <c r="AI62" s="1003" t="str">
        <f>IF(S62=".",".",SUM($S62:S62))</f>
        <v>.</v>
      </c>
      <c r="AJ62" s="1004" t="str">
        <f>IF(T62=".",".",SUM($S62:T62))</f>
        <v>.</v>
      </c>
      <c r="AK62" s="1004" t="str">
        <f>IF(U62=".",".",SUM($S62:U62))</f>
        <v>.</v>
      </c>
      <c r="AL62" s="1004" t="str">
        <f>IF(V62=".",".",SUM($S62:V62))</f>
        <v>.</v>
      </c>
      <c r="AM62" s="1004" t="str">
        <f>IF(W62=".",".",SUM($S62:W62))</f>
        <v>.</v>
      </c>
      <c r="AN62" s="1004" t="str">
        <f>IF(X62=".",".",SUM($S62:X62))</f>
        <v>.</v>
      </c>
      <c r="AO62" s="1005" t="str">
        <f>IF(Y62=".",".",SUM($S62:Y62))</f>
        <v>.</v>
      </c>
      <c r="AP62" s="116"/>
      <c r="AQ62" s="1507" t="str">
        <f t="shared" si="12"/>
        <v>.</v>
      </c>
      <c r="AR62" s="1508" t="str">
        <f t="shared" si="10"/>
        <v>.</v>
      </c>
      <c r="AS62" s="1508" t="str">
        <f t="shared" si="10"/>
        <v>.</v>
      </c>
      <c r="AT62" s="1508" t="str">
        <f t="shared" si="10"/>
        <v>.</v>
      </c>
      <c r="AU62" s="1508" t="str">
        <f t="shared" si="10"/>
        <v>.</v>
      </c>
      <c r="AV62" s="1508" t="str">
        <f t="shared" si="10"/>
        <v>.</v>
      </c>
      <c r="AW62" s="1509" t="str">
        <f t="shared" si="10"/>
        <v>.</v>
      </c>
      <c r="AX62" s="327"/>
      <c r="AY62" s="116"/>
      <c r="AZ62" s="101"/>
      <c r="BA62" s="101"/>
      <c r="BB62" s="101"/>
    </row>
    <row r="63" spans="1:54" s="189" customFormat="1" x14ac:dyDescent="0.2">
      <c r="A63" s="116"/>
      <c r="B63" s="325"/>
      <c r="C63" s="883" t="str">
        <f t="shared" si="80"/>
        <v>Mining</v>
      </c>
      <c r="D63" s="1638" t="str">
        <f>IF('WK2 - Notional General Income'!D206="","",'WK2 - Notional General Income'!D206)</f>
        <v/>
      </c>
      <c r="E63" s="878"/>
      <c r="F63" s="878"/>
      <c r="G63" s="878"/>
      <c r="H63" s="878"/>
      <c r="I63" s="878"/>
      <c r="J63" s="879"/>
      <c r="K63" s="878"/>
      <c r="L63" s="878"/>
      <c r="M63" s="333"/>
      <c r="N63" s="116"/>
      <c r="O63" s="443"/>
      <c r="P63" s="124"/>
      <c r="Q63" s="101"/>
      <c r="R63" s="325"/>
      <c r="S63" s="1003" t="str">
        <f t="shared" si="14"/>
        <v>.</v>
      </c>
      <c r="T63" s="1004" t="str">
        <f t="shared" si="3"/>
        <v>.</v>
      </c>
      <c r="U63" s="1004" t="str">
        <f t="shared" si="4"/>
        <v>.</v>
      </c>
      <c r="V63" s="1004" t="str">
        <f t="shared" si="5"/>
        <v>.</v>
      </c>
      <c r="W63" s="1004" t="str">
        <f t="shared" si="6"/>
        <v>.</v>
      </c>
      <c r="X63" s="1004" t="str">
        <f t="shared" si="7"/>
        <v>.</v>
      </c>
      <c r="Y63" s="1005" t="str">
        <f t="shared" si="8"/>
        <v>.</v>
      </c>
      <c r="Z63" s="116"/>
      <c r="AA63" s="1507" t="str">
        <f t="shared" si="11"/>
        <v>.</v>
      </c>
      <c r="AB63" s="1508" t="str">
        <f t="shared" si="9"/>
        <v>.</v>
      </c>
      <c r="AC63" s="1508" t="str">
        <f t="shared" si="9"/>
        <v>.</v>
      </c>
      <c r="AD63" s="1508" t="str">
        <f t="shared" si="9"/>
        <v>.</v>
      </c>
      <c r="AE63" s="1508" t="str">
        <f t="shared" si="9"/>
        <v>.</v>
      </c>
      <c r="AF63" s="1508" t="str">
        <f t="shared" si="9"/>
        <v>.</v>
      </c>
      <c r="AG63" s="1509" t="str">
        <f t="shared" si="9"/>
        <v>.</v>
      </c>
      <c r="AH63" s="116"/>
      <c r="AI63" s="1003" t="str">
        <f>IF(S63=".",".",SUM($S63:S63))</f>
        <v>.</v>
      </c>
      <c r="AJ63" s="1004" t="str">
        <f>IF(T63=".",".",SUM($S63:T63))</f>
        <v>.</v>
      </c>
      <c r="AK63" s="1004" t="str">
        <f>IF(U63=".",".",SUM($S63:U63))</f>
        <v>.</v>
      </c>
      <c r="AL63" s="1004" t="str">
        <f>IF(V63=".",".",SUM($S63:V63))</f>
        <v>.</v>
      </c>
      <c r="AM63" s="1004" t="str">
        <f>IF(W63=".",".",SUM($S63:W63))</f>
        <v>.</v>
      </c>
      <c r="AN63" s="1004" t="str">
        <f>IF(X63=".",".",SUM($S63:X63))</f>
        <v>.</v>
      </c>
      <c r="AO63" s="1005" t="str">
        <f>IF(Y63=".",".",SUM($S63:Y63))</f>
        <v>.</v>
      </c>
      <c r="AP63" s="116"/>
      <c r="AQ63" s="1507" t="str">
        <f t="shared" si="12"/>
        <v>.</v>
      </c>
      <c r="AR63" s="1508" t="str">
        <f t="shared" si="10"/>
        <v>.</v>
      </c>
      <c r="AS63" s="1508" t="str">
        <f t="shared" si="10"/>
        <v>.</v>
      </c>
      <c r="AT63" s="1508" t="str">
        <f t="shared" si="10"/>
        <v>.</v>
      </c>
      <c r="AU63" s="1508" t="str">
        <f t="shared" si="10"/>
        <v>.</v>
      </c>
      <c r="AV63" s="1508" t="str">
        <f t="shared" si="10"/>
        <v>.</v>
      </c>
      <c r="AW63" s="1509" t="str">
        <f t="shared" si="10"/>
        <v>.</v>
      </c>
      <c r="AX63" s="327"/>
      <c r="AY63" s="116"/>
      <c r="AZ63" s="101"/>
      <c r="BA63" s="101"/>
      <c r="BB63" s="101"/>
    </row>
    <row r="64" spans="1:54" s="189" customFormat="1" x14ac:dyDescent="0.2">
      <c r="A64" s="116"/>
      <c r="B64" s="325"/>
      <c r="C64" s="883" t="str">
        <f t="shared" si="80"/>
        <v>Mining</v>
      </c>
      <c r="D64" s="1638" t="str">
        <f>IF('WK2 - Notional General Income'!D207="","",'WK2 - Notional General Income'!D207)</f>
        <v/>
      </c>
      <c r="E64" s="878"/>
      <c r="F64" s="878"/>
      <c r="G64" s="878"/>
      <c r="H64" s="878"/>
      <c r="I64" s="878"/>
      <c r="J64" s="879"/>
      <c r="K64" s="878"/>
      <c r="L64" s="878"/>
      <c r="M64" s="333"/>
      <c r="N64" s="116"/>
      <c r="O64" s="443"/>
      <c r="P64" s="124"/>
      <c r="Q64" s="1474"/>
      <c r="R64" s="325"/>
      <c r="S64" s="1003" t="str">
        <f t="shared" ref="S64:S66" si="81">IF(F64="",".",F64-E64)</f>
        <v>.</v>
      </c>
      <c r="T64" s="1004" t="str">
        <f t="shared" ref="T64:T66" si="82">IF(G64="",".",G64-F64)</f>
        <v>.</v>
      </c>
      <c r="U64" s="1004" t="str">
        <f t="shared" ref="U64:U66" si="83">IF(H64="",".",H64-G64)</f>
        <v>.</v>
      </c>
      <c r="V64" s="1004" t="str">
        <f t="shared" ref="V64:V66" si="84">IF(I64="",".",I64-H64)</f>
        <v>.</v>
      </c>
      <c r="W64" s="1004" t="str">
        <f t="shared" ref="W64:W66" si="85">IF(J64="",".",J64-I64)</f>
        <v>.</v>
      </c>
      <c r="X64" s="1004" t="str">
        <f t="shared" ref="X64:X66" si="86">IF(K64="",".",K64-J64)</f>
        <v>.</v>
      </c>
      <c r="Y64" s="1005" t="str">
        <f t="shared" ref="Y64:Y66" si="87">IF(L64="",".",L64-K64)</f>
        <v>.</v>
      </c>
      <c r="Z64" s="116"/>
      <c r="AA64" s="1507" t="str">
        <f t="shared" ref="AA64:AA66" si="88">IFERROR(F64/E64-1,".")</f>
        <v>.</v>
      </c>
      <c r="AB64" s="1508" t="str">
        <f t="shared" ref="AB64:AB66" si="89">IFERROR(G64/F64-1,".")</f>
        <v>.</v>
      </c>
      <c r="AC64" s="1508" t="str">
        <f t="shared" ref="AC64:AC66" si="90">IFERROR(H64/G64-1,".")</f>
        <v>.</v>
      </c>
      <c r="AD64" s="1508" t="str">
        <f t="shared" ref="AD64:AD66" si="91">IFERROR(I64/H64-1,".")</f>
        <v>.</v>
      </c>
      <c r="AE64" s="1508" t="str">
        <f t="shared" ref="AE64:AE66" si="92">IFERROR(J64/I64-1,".")</f>
        <v>.</v>
      </c>
      <c r="AF64" s="1508" t="str">
        <f t="shared" ref="AF64:AF66" si="93">IFERROR(K64/J64-1,".")</f>
        <v>.</v>
      </c>
      <c r="AG64" s="1509" t="str">
        <f t="shared" ref="AG64:AG66" si="94">IFERROR(L64/K64-1,".")</f>
        <v>.</v>
      </c>
      <c r="AH64" s="116"/>
      <c r="AI64" s="1003" t="str">
        <f>IF(S64=".",".",SUM($S64:S64))</f>
        <v>.</v>
      </c>
      <c r="AJ64" s="1004" t="str">
        <f>IF(T64=".",".",SUM($S64:T64))</f>
        <v>.</v>
      </c>
      <c r="AK64" s="1004" t="str">
        <f>IF(U64=".",".",SUM($S64:U64))</f>
        <v>.</v>
      </c>
      <c r="AL64" s="1004" t="str">
        <f>IF(V64=".",".",SUM($S64:V64))</f>
        <v>.</v>
      </c>
      <c r="AM64" s="1004" t="str">
        <f>IF(W64=".",".",SUM($S64:W64))</f>
        <v>.</v>
      </c>
      <c r="AN64" s="1004" t="str">
        <f>IF(X64=".",".",SUM($S64:X64))</f>
        <v>.</v>
      </c>
      <c r="AO64" s="1005" t="str">
        <f>IF(Y64=".",".",SUM($S64:Y64))</f>
        <v>.</v>
      </c>
      <c r="AP64" s="116"/>
      <c r="AQ64" s="1507" t="str">
        <f t="shared" ref="AQ64:AQ66" si="95">IFERROR(F64/$E64-1,".")</f>
        <v>.</v>
      </c>
      <c r="AR64" s="1508" t="str">
        <f t="shared" ref="AR64:AR66" si="96">IFERROR(G64/$E64-1,".")</f>
        <v>.</v>
      </c>
      <c r="AS64" s="1508" t="str">
        <f t="shared" ref="AS64:AS66" si="97">IFERROR(H64/$E64-1,".")</f>
        <v>.</v>
      </c>
      <c r="AT64" s="1508" t="str">
        <f t="shared" ref="AT64:AT66" si="98">IFERROR(I64/$E64-1,".")</f>
        <v>.</v>
      </c>
      <c r="AU64" s="1508" t="str">
        <f t="shared" ref="AU64:AU66" si="99">IFERROR(J64/$E64-1,".")</f>
        <v>.</v>
      </c>
      <c r="AV64" s="1508" t="str">
        <f t="shared" ref="AV64:AV66" si="100">IFERROR(K64/$E64-1,".")</f>
        <v>.</v>
      </c>
      <c r="AW64" s="1509" t="str">
        <f t="shared" ref="AW64:AW66" si="101">IFERROR(L64/$E64-1,".")</f>
        <v>.</v>
      </c>
      <c r="AX64" s="327"/>
      <c r="AY64" s="116"/>
      <c r="AZ64" s="1474"/>
      <c r="BA64" s="1474"/>
      <c r="BB64" s="1474"/>
    </row>
    <row r="65" spans="1:54" s="189" customFormat="1" x14ac:dyDescent="0.2">
      <c r="A65" s="116"/>
      <c r="B65" s="325"/>
      <c r="C65" s="883" t="str">
        <f t="shared" si="80"/>
        <v>Mining</v>
      </c>
      <c r="D65" s="1638" t="str">
        <f>IF('WK2 - Notional General Income'!D208="","",'WK2 - Notional General Income'!D208)</f>
        <v/>
      </c>
      <c r="E65" s="878"/>
      <c r="F65" s="878"/>
      <c r="G65" s="878"/>
      <c r="H65" s="878"/>
      <c r="I65" s="878"/>
      <c r="J65" s="879"/>
      <c r="K65" s="878"/>
      <c r="L65" s="878"/>
      <c r="M65" s="333"/>
      <c r="N65" s="116"/>
      <c r="O65" s="443"/>
      <c r="P65" s="124"/>
      <c r="Q65" s="1474"/>
      <c r="R65" s="325"/>
      <c r="S65" s="1003" t="str">
        <f t="shared" si="81"/>
        <v>.</v>
      </c>
      <c r="T65" s="1004" t="str">
        <f t="shared" si="82"/>
        <v>.</v>
      </c>
      <c r="U65" s="1004" t="str">
        <f t="shared" si="83"/>
        <v>.</v>
      </c>
      <c r="V65" s="1004" t="str">
        <f t="shared" si="84"/>
        <v>.</v>
      </c>
      <c r="W65" s="1004" t="str">
        <f t="shared" si="85"/>
        <v>.</v>
      </c>
      <c r="X65" s="1004" t="str">
        <f t="shared" si="86"/>
        <v>.</v>
      </c>
      <c r="Y65" s="1005" t="str">
        <f t="shared" si="87"/>
        <v>.</v>
      </c>
      <c r="Z65" s="116"/>
      <c r="AA65" s="1507" t="str">
        <f t="shared" si="88"/>
        <v>.</v>
      </c>
      <c r="AB65" s="1508" t="str">
        <f t="shared" si="89"/>
        <v>.</v>
      </c>
      <c r="AC65" s="1508" t="str">
        <f t="shared" si="90"/>
        <v>.</v>
      </c>
      <c r="AD65" s="1508" t="str">
        <f t="shared" si="91"/>
        <v>.</v>
      </c>
      <c r="AE65" s="1508" t="str">
        <f t="shared" si="92"/>
        <v>.</v>
      </c>
      <c r="AF65" s="1508" t="str">
        <f t="shared" si="93"/>
        <v>.</v>
      </c>
      <c r="AG65" s="1509" t="str">
        <f t="shared" si="94"/>
        <v>.</v>
      </c>
      <c r="AH65" s="116"/>
      <c r="AI65" s="1003" t="str">
        <f>IF(S65=".",".",SUM($S65:S65))</f>
        <v>.</v>
      </c>
      <c r="AJ65" s="1004" t="str">
        <f>IF(T65=".",".",SUM($S65:T65))</f>
        <v>.</v>
      </c>
      <c r="AK65" s="1004" t="str">
        <f>IF(U65=".",".",SUM($S65:U65))</f>
        <v>.</v>
      </c>
      <c r="AL65" s="1004" t="str">
        <f>IF(V65=".",".",SUM($S65:V65))</f>
        <v>.</v>
      </c>
      <c r="AM65" s="1004" t="str">
        <f>IF(W65=".",".",SUM($S65:W65))</f>
        <v>.</v>
      </c>
      <c r="AN65" s="1004" t="str">
        <f>IF(X65=".",".",SUM($S65:X65))</f>
        <v>.</v>
      </c>
      <c r="AO65" s="1005" t="str">
        <f>IF(Y65=".",".",SUM($S65:Y65))</f>
        <v>.</v>
      </c>
      <c r="AP65" s="116"/>
      <c r="AQ65" s="1507" t="str">
        <f t="shared" si="95"/>
        <v>.</v>
      </c>
      <c r="AR65" s="1508" t="str">
        <f t="shared" si="96"/>
        <v>.</v>
      </c>
      <c r="AS65" s="1508" t="str">
        <f t="shared" si="97"/>
        <v>.</v>
      </c>
      <c r="AT65" s="1508" t="str">
        <f t="shared" si="98"/>
        <v>.</v>
      </c>
      <c r="AU65" s="1508" t="str">
        <f t="shared" si="99"/>
        <v>.</v>
      </c>
      <c r="AV65" s="1508" t="str">
        <f t="shared" si="100"/>
        <v>.</v>
      </c>
      <c r="AW65" s="1509" t="str">
        <f t="shared" si="101"/>
        <v>.</v>
      </c>
      <c r="AX65" s="327"/>
      <c r="AY65" s="116"/>
      <c r="AZ65" s="1474"/>
      <c r="BA65" s="1474"/>
      <c r="BB65" s="1474"/>
    </row>
    <row r="66" spans="1:54" s="189" customFormat="1" x14ac:dyDescent="0.2">
      <c r="A66" s="116"/>
      <c r="B66" s="325"/>
      <c r="C66" s="883" t="str">
        <f t="shared" si="80"/>
        <v>Mining</v>
      </c>
      <c r="D66" s="1638" t="str">
        <f>IF('WK2 - Notional General Income'!D209="","",'WK2 - Notional General Income'!D209)</f>
        <v/>
      </c>
      <c r="E66" s="878"/>
      <c r="F66" s="878"/>
      <c r="G66" s="878"/>
      <c r="H66" s="878"/>
      <c r="I66" s="878"/>
      <c r="J66" s="879"/>
      <c r="K66" s="878"/>
      <c r="L66" s="878"/>
      <c r="M66" s="333"/>
      <c r="N66" s="116"/>
      <c r="O66" s="443"/>
      <c r="P66" s="124"/>
      <c r="Q66" s="1474"/>
      <c r="R66" s="325"/>
      <c r="S66" s="1003" t="str">
        <f t="shared" si="81"/>
        <v>.</v>
      </c>
      <c r="T66" s="1004" t="str">
        <f t="shared" si="82"/>
        <v>.</v>
      </c>
      <c r="U66" s="1004" t="str">
        <f t="shared" si="83"/>
        <v>.</v>
      </c>
      <c r="V66" s="1004" t="str">
        <f t="shared" si="84"/>
        <v>.</v>
      </c>
      <c r="W66" s="1004" t="str">
        <f t="shared" si="85"/>
        <v>.</v>
      </c>
      <c r="X66" s="1004" t="str">
        <f t="shared" si="86"/>
        <v>.</v>
      </c>
      <c r="Y66" s="1005" t="str">
        <f t="shared" si="87"/>
        <v>.</v>
      </c>
      <c r="Z66" s="116"/>
      <c r="AA66" s="1507" t="str">
        <f t="shared" si="88"/>
        <v>.</v>
      </c>
      <c r="AB66" s="1508" t="str">
        <f t="shared" si="89"/>
        <v>.</v>
      </c>
      <c r="AC66" s="1508" t="str">
        <f t="shared" si="90"/>
        <v>.</v>
      </c>
      <c r="AD66" s="1508" t="str">
        <f t="shared" si="91"/>
        <v>.</v>
      </c>
      <c r="AE66" s="1508" t="str">
        <f t="shared" si="92"/>
        <v>.</v>
      </c>
      <c r="AF66" s="1508" t="str">
        <f t="shared" si="93"/>
        <v>.</v>
      </c>
      <c r="AG66" s="1509" t="str">
        <f t="shared" si="94"/>
        <v>.</v>
      </c>
      <c r="AH66" s="116"/>
      <c r="AI66" s="1003" t="str">
        <f>IF(S66=".",".",SUM($S66:S66))</f>
        <v>.</v>
      </c>
      <c r="AJ66" s="1004" t="str">
        <f>IF(T66=".",".",SUM($S66:T66))</f>
        <v>.</v>
      </c>
      <c r="AK66" s="1004" t="str">
        <f>IF(U66=".",".",SUM($S66:U66))</f>
        <v>.</v>
      </c>
      <c r="AL66" s="1004" t="str">
        <f>IF(V66=".",".",SUM($S66:V66))</f>
        <v>.</v>
      </c>
      <c r="AM66" s="1004" t="str">
        <f>IF(W66=".",".",SUM($S66:W66))</f>
        <v>.</v>
      </c>
      <c r="AN66" s="1004" t="str">
        <f>IF(X66=".",".",SUM($S66:X66))</f>
        <v>.</v>
      </c>
      <c r="AO66" s="1005" t="str">
        <f>IF(Y66=".",".",SUM($S66:Y66))</f>
        <v>.</v>
      </c>
      <c r="AP66" s="116"/>
      <c r="AQ66" s="1507" t="str">
        <f t="shared" si="95"/>
        <v>.</v>
      </c>
      <c r="AR66" s="1508" t="str">
        <f t="shared" si="96"/>
        <v>.</v>
      </c>
      <c r="AS66" s="1508" t="str">
        <f t="shared" si="97"/>
        <v>.</v>
      </c>
      <c r="AT66" s="1508" t="str">
        <f t="shared" si="98"/>
        <v>.</v>
      </c>
      <c r="AU66" s="1508" t="str">
        <f t="shared" si="99"/>
        <v>.</v>
      </c>
      <c r="AV66" s="1508" t="str">
        <f t="shared" si="100"/>
        <v>.</v>
      </c>
      <c r="AW66" s="1509" t="str">
        <f t="shared" si="101"/>
        <v>.</v>
      </c>
      <c r="AX66" s="327"/>
      <c r="AY66" s="116"/>
      <c r="AZ66" s="1474"/>
      <c r="BA66" s="1474"/>
      <c r="BB66" s="1474"/>
    </row>
    <row r="67" spans="1:54" s="189" customFormat="1" ht="11.1" customHeight="1" x14ac:dyDescent="0.2">
      <c r="A67" s="116"/>
      <c r="B67" s="325"/>
      <c r="C67" s="883" t="str">
        <f t="shared" si="80"/>
        <v>Mining</v>
      </c>
      <c r="D67" s="1638" t="str">
        <f>IF('WK2 - Notional General Income'!D210="","",'WK2 - Notional General Income'!D210)</f>
        <v/>
      </c>
      <c r="E67" s="878"/>
      <c r="F67" s="878"/>
      <c r="G67" s="878"/>
      <c r="H67" s="878"/>
      <c r="I67" s="878"/>
      <c r="J67" s="879"/>
      <c r="K67" s="878"/>
      <c r="L67" s="878"/>
      <c r="M67" s="333"/>
      <c r="N67" s="116"/>
      <c r="O67" s="443"/>
      <c r="P67" s="124"/>
      <c r="Q67" s="101"/>
      <c r="R67" s="325"/>
      <c r="S67" s="1003" t="str">
        <f t="shared" si="14"/>
        <v>.</v>
      </c>
      <c r="T67" s="1004" t="str">
        <f t="shared" si="3"/>
        <v>.</v>
      </c>
      <c r="U67" s="1004" t="str">
        <f t="shared" si="4"/>
        <v>.</v>
      </c>
      <c r="V67" s="1004" t="str">
        <f t="shared" si="5"/>
        <v>.</v>
      </c>
      <c r="W67" s="1004" t="str">
        <f t="shared" si="6"/>
        <v>.</v>
      </c>
      <c r="X67" s="1004" t="str">
        <f t="shared" si="7"/>
        <v>.</v>
      </c>
      <c r="Y67" s="1005" t="str">
        <f t="shared" si="8"/>
        <v>.</v>
      </c>
      <c r="Z67" s="116"/>
      <c r="AA67" s="1507" t="str">
        <f t="shared" si="11"/>
        <v>.</v>
      </c>
      <c r="AB67" s="1508" t="str">
        <f t="shared" si="9"/>
        <v>.</v>
      </c>
      <c r="AC67" s="1508" t="str">
        <f t="shared" si="9"/>
        <v>.</v>
      </c>
      <c r="AD67" s="1508" t="str">
        <f t="shared" si="9"/>
        <v>.</v>
      </c>
      <c r="AE67" s="1508" t="str">
        <f t="shared" si="9"/>
        <v>.</v>
      </c>
      <c r="AF67" s="1508" t="str">
        <f t="shared" si="9"/>
        <v>.</v>
      </c>
      <c r="AG67" s="1509" t="str">
        <f t="shared" si="9"/>
        <v>.</v>
      </c>
      <c r="AH67" s="116"/>
      <c r="AI67" s="1003" t="str">
        <f>IF(S67=".",".",SUM($S67:S67))</f>
        <v>.</v>
      </c>
      <c r="AJ67" s="1004" t="str">
        <f>IF(T67=".",".",SUM($S67:T67))</f>
        <v>.</v>
      </c>
      <c r="AK67" s="1004" t="str">
        <f>IF(U67=".",".",SUM($S67:U67))</f>
        <v>.</v>
      </c>
      <c r="AL67" s="1004" t="str">
        <f>IF(V67=".",".",SUM($S67:V67))</f>
        <v>.</v>
      </c>
      <c r="AM67" s="1004" t="str">
        <f>IF(W67=".",".",SUM($S67:W67))</f>
        <v>.</v>
      </c>
      <c r="AN67" s="1004" t="str">
        <f>IF(X67=".",".",SUM($S67:X67))</f>
        <v>.</v>
      </c>
      <c r="AO67" s="1005" t="str">
        <f>IF(Y67=".",".",SUM($S67:Y67))</f>
        <v>.</v>
      </c>
      <c r="AP67" s="116"/>
      <c r="AQ67" s="1507" t="str">
        <f t="shared" si="12"/>
        <v>.</v>
      </c>
      <c r="AR67" s="1508" t="str">
        <f t="shared" si="10"/>
        <v>.</v>
      </c>
      <c r="AS67" s="1508" t="str">
        <f t="shared" si="10"/>
        <v>.</v>
      </c>
      <c r="AT67" s="1508" t="str">
        <f t="shared" si="10"/>
        <v>.</v>
      </c>
      <c r="AU67" s="1508" t="str">
        <f t="shared" si="10"/>
        <v>.</v>
      </c>
      <c r="AV67" s="1508" t="str">
        <f t="shared" si="10"/>
        <v>.</v>
      </c>
      <c r="AW67" s="1509" t="str">
        <f t="shared" si="10"/>
        <v>.</v>
      </c>
      <c r="AX67" s="327"/>
      <c r="AY67" s="116"/>
      <c r="AZ67" s="101"/>
      <c r="BA67" s="101"/>
      <c r="BB67" s="101"/>
    </row>
    <row r="68" spans="1:54" s="189" customFormat="1" x14ac:dyDescent="0.2">
      <c r="A68" s="116"/>
      <c r="B68" s="325"/>
      <c r="C68" s="890"/>
      <c r="D68" s="1642"/>
      <c r="E68" s="1643"/>
      <c r="F68" s="1643"/>
      <c r="G68" s="1643"/>
      <c r="H68" s="1643"/>
      <c r="I68" s="1643"/>
      <c r="J68" s="1644"/>
      <c r="K68" s="1643"/>
      <c r="L68" s="1643"/>
      <c r="M68" s="333"/>
      <c r="N68" s="116"/>
      <c r="O68" s="443"/>
      <c r="P68" s="124"/>
      <c r="Q68" s="101"/>
      <c r="R68" s="325"/>
      <c r="S68" s="1008"/>
      <c r="T68" s="1009"/>
      <c r="U68" s="1009"/>
      <c r="V68" s="1009"/>
      <c r="W68" s="1009"/>
      <c r="X68" s="1009"/>
      <c r="Y68" s="1010"/>
      <c r="Z68" s="116"/>
      <c r="AA68" s="1510"/>
      <c r="AB68" s="1511"/>
      <c r="AC68" s="1511"/>
      <c r="AD68" s="1511"/>
      <c r="AE68" s="1511"/>
      <c r="AF68" s="1511"/>
      <c r="AG68" s="1512"/>
      <c r="AH68" s="116"/>
      <c r="AI68" s="1008"/>
      <c r="AJ68" s="1009"/>
      <c r="AK68" s="1009"/>
      <c r="AL68" s="1009"/>
      <c r="AM68" s="1009"/>
      <c r="AN68" s="1009"/>
      <c r="AO68" s="1010"/>
      <c r="AP68" s="116"/>
      <c r="AQ68" s="1510"/>
      <c r="AR68" s="1511"/>
      <c r="AS68" s="1511"/>
      <c r="AT68" s="1511"/>
      <c r="AU68" s="1511"/>
      <c r="AV68" s="1511"/>
      <c r="AW68" s="1512"/>
      <c r="AX68" s="327"/>
      <c r="AY68" s="116"/>
      <c r="AZ68" s="101"/>
      <c r="BA68" s="101"/>
      <c r="BB68" s="101"/>
    </row>
    <row r="69" spans="1:54" s="189" customFormat="1" ht="12" customHeight="1" x14ac:dyDescent="0.2">
      <c r="A69" s="183"/>
      <c r="B69" s="325"/>
      <c r="C69" s="116"/>
      <c r="D69" s="210"/>
      <c r="E69" s="223"/>
      <c r="F69" s="223"/>
      <c r="G69" s="116"/>
      <c r="H69" s="116"/>
      <c r="I69" s="116"/>
      <c r="J69" s="116"/>
      <c r="K69" s="116"/>
      <c r="L69" s="116"/>
      <c r="M69" s="333"/>
      <c r="N69" s="116"/>
      <c r="O69" s="443"/>
      <c r="P69" s="124"/>
      <c r="Q69" s="101"/>
      <c r="R69" s="325"/>
      <c r="S69" s="386"/>
      <c r="T69" s="386"/>
      <c r="U69" s="386"/>
      <c r="V69" s="386"/>
      <c r="W69" s="386"/>
      <c r="X69" s="386"/>
      <c r="Y69" s="38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327"/>
      <c r="AY69" s="116"/>
      <c r="AZ69" s="101"/>
      <c r="BA69" s="101"/>
      <c r="BB69" s="101"/>
    </row>
    <row r="70" spans="1:54" s="189" customFormat="1" x14ac:dyDescent="0.2">
      <c r="A70" s="183"/>
      <c r="B70" s="325"/>
      <c r="C70" s="144"/>
      <c r="D70" s="116"/>
      <c r="E70" s="223"/>
      <c r="F70" s="223"/>
      <c r="G70" s="116"/>
      <c r="H70" s="116"/>
      <c r="I70" s="116"/>
      <c r="J70" s="116"/>
      <c r="K70" s="116"/>
      <c r="L70" s="116"/>
      <c r="M70" s="333"/>
      <c r="N70" s="116"/>
      <c r="O70" s="443"/>
      <c r="P70" s="124"/>
      <c r="Q70" s="101"/>
      <c r="R70" s="325"/>
      <c r="S70" s="144"/>
      <c r="T70" s="116"/>
      <c r="U70" s="116"/>
      <c r="V70" s="116"/>
      <c r="W70" s="116"/>
      <c r="X70" s="116"/>
      <c r="Y70" s="116"/>
      <c r="Z70" s="116"/>
      <c r="AA70" s="144"/>
      <c r="AB70" s="116"/>
      <c r="AC70" s="116"/>
      <c r="AD70" s="116"/>
      <c r="AE70" s="116"/>
      <c r="AF70" s="116"/>
      <c r="AG70" s="116"/>
      <c r="AH70" s="116"/>
      <c r="AI70" s="144"/>
      <c r="AJ70" s="116"/>
      <c r="AK70" s="116"/>
      <c r="AL70" s="116"/>
      <c r="AM70" s="116"/>
      <c r="AN70" s="116"/>
      <c r="AO70" s="116"/>
      <c r="AP70" s="116"/>
      <c r="AQ70" s="144"/>
      <c r="AR70" s="116"/>
      <c r="AS70" s="116"/>
      <c r="AT70" s="116"/>
      <c r="AU70" s="116"/>
      <c r="AV70" s="116"/>
      <c r="AW70" s="116"/>
      <c r="AX70" s="327"/>
      <c r="AY70" s="116"/>
      <c r="AZ70" s="101"/>
      <c r="BA70" s="101"/>
      <c r="BB70" s="101"/>
    </row>
    <row r="71" spans="1:54" s="189" customFormat="1" ht="4.5" customHeight="1" x14ac:dyDescent="0.2">
      <c r="A71" s="183"/>
      <c r="B71" s="325"/>
      <c r="C71" s="144"/>
      <c r="D71" s="116"/>
      <c r="E71" s="223"/>
      <c r="F71" s="223"/>
      <c r="G71" s="116"/>
      <c r="H71" s="116"/>
      <c r="I71" s="116"/>
      <c r="J71" s="116"/>
      <c r="K71" s="116"/>
      <c r="L71" s="116"/>
      <c r="M71" s="333"/>
      <c r="N71" s="116"/>
      <c r="O71" s="443"/>
      <c r="P71" s="124"/>
      <c r="Q71" s="101"/>
      <c r="R71" s="325"/>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327"/>
      <c r="AY71" s="116"/>
      <c r="AZ71" s="101"/>
      <c r="BA71" s="101"/>
      <c r="BB71" s="101"/>
    </row>
    <row r="72" spans="1:54" s="189" customFormat="1" ht="15" x14ac:dyDescent="0.25">
      <c r="A72" s="183"/>
      <c r="B72" s="325"/>
      <c r="C72" s="267" t="s">
        <v>209</v>
      </c>
      <c r="D72" s="268"/>
      <c r="E72" s="833"/>
      <c r="F72" s="834"/>
      <c r="G72" s="270"/>
      <c r="H72" s="381" t="str">
        <f>$H$21</f>
        <v>$ nominal per year</v>
      </c>
      <c r="I72" s="381"/>
      <c r="J72" s="270" t="str">
        <f>$F$3</f>
        <v>Gosford</v>
      </c>
      <c r="K72" s="270"/>
      <c r="L72" s="271"/>
      <c r="M72" s="333"/>
      <c r="N72" s="116"/>
      <c r="O72" s="1021"/>
      <c r="P72" s="126"/>
      <c r="Q72" s="101"/>
      <c r="R72" s="325"/>
      <c r="S72" s="1011" t="str">
        <f>S$21</f>
        <v>Annual increases (nominal $ per year)</v>
      </c>
      <c r="T72" s="116"/>
      <c r="U72" s="116"/>
      <c r="V72" s="116"/>
      <c r="W72" s="116"/>
      <c r="X72" s="116"/>
      <c r="Y72" s="116"/>
      <c r="Z72" s="116"/>
      <c r="AA72" s="1011" t="str">
        <f>AA$21</f>
        <v>Annual increases (%)</v>
      </c>
      <c r="AB72" s="116"/>
      <c r="AC72" s="116"/>
      <c r="AD72" s="116"/>
      <c r="AE72" s="116"/>
      <c r="AF72" s="116"/>
      <c r="AG72" s="116"/>
      <c r="AH72" s="116"/>
      <c r="AI72" s="1011" t="str">
        <f>AI$21</f>
        <v>Cumulative increases (nominal $ per year)</v>
      </c>
      <c r="AJ72" s="116"/>
      <c r="AK72" s="116"/>
      <c r="AL72" s="116"/>
      <c r="AM72" s="116"/>
      <c r="AN72" s="116"/>
      <c r="AO72" s="116"/>
      <c r="AP72" s="116"/>
      <c r="AQ72" s="1011" t="str">
        <f>AQ$21</f>
        <v>Cumulative increases (%)</v>
      </c>
      <c r="AR72" s="116"/>
      <c r="AS72" s="116"/>
      <c r="AT72" s="116"/>
      <c r="AU72" s="116"/>
      <c r="AV72" s="116"/>
      <c r="AW72" s="116"/>
      <c r="AX72" s="327"/>
      <c r="AY72" s="116"/>
      <c r="AZ72" s="101"/>
      <c r="BA72" s="101"/>
      <c r="BB72" s="101"/>
    </row>
    <row r="73" spans="1:54" s="189" customFormat="1" ht="39" customHeight="1" x14ac:dyDescent="0.2">
      <c r="A73" s="183"/>
      <c r="B73" s="325"/>
      <c r="C73" s="262" t="s">
        <v>169</v>
      </c>
      <c r="D73" s="263" t="s">
        <v>203</v>
      </c>
      <c r="E73" s="264" t="s">
        <v>338</v>
      </c>
      <c r="F73" s="264" t="s">
        <v>339</v>
      </c>
      <c r="G73" s="264" t="s">
        <v>340</v>
      </c>
      <c r="H73" s="264" t="s">
        <v>341</v>
      </c>
      <c r="I73" s="264" t="s">
        <v>342</v>
      </c>
      <c r="J73" s="264" t="s">
        <v>343</v>
      </c>
      <c r="K73" s="264" t="s">
        <v>344</v>
      </c>
      <c r="L73" s="264" t="s">
        <v>345</v>
      </c>
      <c r="M73" s="333"/>
      <c r="N73" s="255"/>
      <c r="O73" s="996" t="str">
        <f>'WK2 - Notional General Income'!$E18</f>
        <v>Number of Assessments</v>
      </c>
      <c r="P73" s="384"/>
      <c r="Q73" s="101"/>
      <c r="R73" s="440"/>
      <c r="S73" s="265" t="s">
        <v>538</v>
      </c>
      <c r="T73" s="387"/>
      <c r="U73" s="387"/>
      <c r="V73" s="387"/>
      <c r="W73" s="387"/>
      <c r="X73" s="387"/>
      <c r="Y73" s="388"/>
      <c r="Z73" s="116"/>
      <c r="AA73" s="996" t="str">
        <f>$S73</f>
        <v>Average Rates - with proposed special variation</v>
      </c>
      <c r="AB73" s="387"/>
      <c r="AC73" s="387"/>
      <c r="AD73" s="387"/>
      <c r="AE73" s="387"/>
      <c r="AF73" s="387"/>
      <c r="AG73" s="388"/>
      <c r="AH73" s="116"/>
      <c r="AI73" s="996" t="str">
        <f>$S73</f>
        <v>Average Rates - with proposed special variation</v>
      </c>
      <c r="AJ73" s="387"/>
      <c r="AK73" s="387"/>
      <c r="AL73" s="387"/>
      <c r="AM73" s="387"/>
      <c r="AN73" s="387"/>
      <c r="AO73" s="388"/>
      <c r="AP73" s="116"/>
      <c r="AQ73" s="996" t="str">
        <f>$S73</f>
        <v>Average Rates - with proposed special variation</v>
      </c>
      <c r="AR73" s="387"/>
      <c r="AS73" s="387"/>
      <c r="AT73" s="387"/>
      <c r="AU73" s="387"/>
      <c r="AV73" s="387"/>
      <c r="AW73" s="388"/>
      <c r="AX73" s="333"/>
      <c r="AY73" s="255"/>
      <c r="AZ73" s="101"/>
      <c r="BA73" s="101"/>
      <c r="BB73" s="101"/>
    </row>
    <row r="74" spans="1:54" s="189" customFormat="1" x14ac:dyDescent="0.2">
      <c r="A74" s="183"/>
      <c r="B74" s="325"/>
      <c r="C74" s="194"/>
      <c r="D74" s="194"/>
      <c r="E74" s="208" t="str">
        <f t="shared" ref="E74:L74" si="102">E23</f>
        <v>2020-21</v>
      </c>
      <c r="F74" s="208" t="str">
        <f t="shared" si="102"/>
        <v>2021-22</v>
      </c>
      <c r="G74" s="208" t="str">
        <f t="shared" si="102"/>
        <v>2022-23</v>
      </c>
      <c r="H74" s="208" t="str">
        <f t="shared" si="102"/>
        <v>2023-24</v>
      </c>
      <c r="I74" s="208" t="str">
        <f t="shared" si="102"/>
        <v>2024-25</v>
      </c>
      <c r="J74" s="208" t="str">
        <f t="shared" si="102"/>
        <v>2025-26</v>
      </c>
      <c r="K74" s="208" t="str">
        <f t="shared" si="102"/>
        <v>2026-27</v>
      </c>
      <c r="L74" s="208" t="str">
        <f t="shared" si="102"/>
        <v>2027-28</v>
      </c>
      <c r="M74" s="333"/>
      <c r="N74" s="116"/>
      <c r="O74" s="1015" t="str">
        <f>E74</f>
        <v>2020-21</v>
      </c>
      <c r="P74" s="1016" t="str">
        <f>F74</f>
        <v>2021-22</v>
      </c>
      <c r="Q74" s="101"/>
      <c r="R74" s="325"/>
      <c r="S74" s="997" t="str">
        <f>S$23</f>
        <v>Year 1</v>
      </c>
      <c r="T74" s="998" t="str">
        <f t="shared" ref="T74:Y74" si="103">T$23</f>
        <v>Year 2</v>
      </c>
      <c r="U74" s="998" t="str">
        <f t="shared" si="103"/>
        <v>Year 3</v>
      </c>
      <c r="V74" s="998" t="str">
        <f t="shared" si="103"/>
        <v>Year 4</v>
      </c>
      <c r="W74" s="998" t="str">
        <f t="shared" si="103"/>
        <v>Year 5</v>
      </c>
      <c r="X74" s="998" t="str">
        <f t="shared" si="103"/>
        <v>Year 6</v>
      </c>
      <c r="Y74" s="999" t="str">
        <f t="shared" si="103"/>
        <v>Year 7</v>
      </c>
      <c r="Z74" s="112"/>
      <c r="AA74" s="997" t="str">
        <f t="shared" ref="AA74:AG74" si="104">AA$23</f>
        <v>Year 1</v>
      </c>
      <c r="AB74" s="998" t="str">
        <f t="shared" si="104"/>
        <v>Year 2</v>
      </c>
      <c r="AC74" s="998" t="str">
        <f t="shared" si="104"/>
        <v>Year 3</v>
      </c>
      <c r="AD74" s="998" t="str">
        <f t="shared" si="104"/>
        <v>Year 4</v>
      </c>
      <c r="AE74" s="998" t="str">
        <f t="shared" si="104"/>
        <v>Year 5</v>
      </c>
      <c r="AF74" s="998" t="str">
        <f t="shared" si="104"/>
        <v>Year 6</v>
      </c>
      <c r="AG74" s="999" t="str">
        <f t="shared" si="104"/>
        <v>Year 7</v>
      </c>
      <c r="AH74" s="112"/>
      <c r="AI74" s="997" t="str">
        <f>AI$23</f>
        <v>Year 1</v>
      </c>
      <c r="AJ74" s="998" t="str">
        <f t="shared" ref="AJ74:AO74" si="105">AJ$23</f>
        <v>Year 2</v>
      </c>
      <c r="AK74" s="998" t="str">
        <f t="shared" si="105"/>
        <v>Year 3</v>
      </c>
      <c r="AL74" s="998" t="str">
        <f t="shared" si="105"/>
        <v>Year 4</v>
      </c>
      <c r="AM74" s="998" t="str">
        <f t="shared" si="105"/>
        <v>Year 5</v>
      </c>
      <c r="AN74" s="998" t="str">
        <f t="shared" si="105"/>
        <v>Year 6</v>
      </c>
      <c r="AO74" s="999" t="str">
        <f t="shared" si="105"/>
        <v>Year 7</v>
      </c>
      <c r="AP74" s="112"/>
      <c r="AQ74" s="997" t="str">
        <f>AQ$23</f>
        <v>Year 1</v>
      </c>
      <c r="AR74" s="998" t="str">
        <f t="shared" ref="AR74:AW74" si="106">AR$23</f>
        <v>Year 2</v>
      </c>
      <c r="AS74" s="998" t="str">
        <f t="shared" si="106"/>
        <v>Year 3</v>
      </c>
      <c r="AT74" s="998" t="str">
        <f t="shared" si="106"/>
        <v>Year 4</v>
      </c>
      <c r="AU74" s="998" t="str">
        <f t="shared" si="106"/>
        <v>Year 5</v>
      </c>
      <c r="AV74" s="998" t="str">
        <f t="shared" si="106"/>
        <v>Year 6</v>
      </c>
      <c r="AW74" s="999" t="str">
        <f t="shared" si="106"/>
        <v>Year 7</v>
      </c>
      <c r="AX74" s="327"/>
      <c r="AY74" s="116"/>
      <c r="AZ74" s="101"/>
      <c r="BA74" s="101"/>
      <c r="BB74" s="101"/>
    </row>
    <row r="75" spans="1:54" s="189" customFormat="1" x14ac:dyDescent="0.2">
      <c r="A75" s="183"/>
      <c r="B75" s="325"/>
      <c r="C75" s="470" t="str">
        <f>'WK2 - Notional General Income'!C20</f>
        <v>Residential</v>
      </c>
      <c r="D75" s="471" t="str">
        <f>IF('WK2 - Notional General Income'!D20="","",'WK2 - Notional General Income'!D20)</f>
        <v>Ordinary</v>
      </c>
      <c r="E75" s="836">
        <f>IF('WK2 - Notional General Income'!M20=".",".",'WK2 - Notional General Income'!M20/'WK2 - Notional General Income'!E20)</f>
        <v>1016.7384492937218</v>
      </c>
      <c r="F75" s="836">
        <f>IF('WK3 - Notional GI Yr1 YIELD'!M20=".",".",'WK3 - Notional GI Yr1 YIELD'!M20/'WK3 - Notional GI Yr1 YIELD'!E20)</f>
        <v>1440.0189859483271</v>
      </c>
      <c r="G75" s="873">
        <v>1476.0193784262221</v>
      </c>
      <c r="H75" s="873">
        <v>1512.9198629511193</v>
      </c>
      <c r="I75" s="873">
        <v>1550.7428594677933</v>
      </c>
      <c r="J75" s="873">
        <v>1589.51143101873</v>
      </c>
      <c r="K75" s="873">
        <v>1629.2492168227502</v>
      </c>
      <c r="L75" s="873">
        <v>1669.9804472647329</v>
      </c>
      <c r="M75" s="333"/>
      <c r="N75" s="116"/>
      <c r="O75" s="1017">
        <f>'WK2 - Notional General Income'!$E20</f>
        <v>69892</v>
      </c>
      <c r="P75" s="1018">
        <f>'WK3 - Notional GI Yr1 YIELD'!$E20</f>
        <v>70048</v>
      </c>
      <c r="Q75" s="101"/>
      <c r="R75" s="325"/>
      <c r="S75" s="1000">
        <f>IF(OR(E75=".",F75="."),".",F75-E75)</f>
        <v>423.28053665460527</v>
      </c>
      <c r="T75" s="1001">
        <f t="shared" ref="T75" si="107">IF(OR(F75=".",G75="."),".",G75-F75)</f>
        <v>36.000392477895048</v>
      </c>
      <c r="U75" s="1001">
        <f t="shared" ref="U75:U94" si="108">IF(H75="",".",H75-G75)</f>
        <v>36.900484524897138</v>
      </c>
      <c r="V75" s="1001">
        <f t="shared" ref="V75:V94" si="109">IF(I75="",".",I75-H75)</f>
        <v>37.822996516674039</v>
      </c>
      <c r="W75" s="1001">
        <f t="shared" ref="W75:W94" si="110">IF(J75="",".",J75-I75)</f>
        <v>38.768571550936713</v>
      </c>
      <c r="X75" s="1001">
        <f t="shared" ref="X75:X94" si="111">IF(K75="",".",K75-J75)</f>
        <v>39.737785804020177</v>
      </c>
      <c r="Y75" s="1002">
        <f t="shared" ref="Y75:Y94" si="112">IF(L75="",".",L75-K75)</f>
        <v>40.731230441982689</v>
      </c>
      <c r="Z75" s="116"/>
      <c r="AA75" s="1513">
        <f>IFERROR(F75/E75-1,".")</f>
        <v>0.41631211738735496</v>
      </c>
      <c r="AB75" s="1514">
        <f t="shared" ref="AB75:AB138" si="113">IFERROR(G75/F75-1,".")</f>
        <v>2.4999942937687702E-2</v>
      </c>
      <c r="AC75" s="1514">
        <f t="shared" ref="AC75:AC138" si="114">IFERROR(H75/G75-1,".")</f>
        <v>2.500000004352354E-2</v>
      </c>
      <c r="AD75" s="1514">
        <f t="shared" ref="AD75:AD138" si="115">IFERROR(I75/H75-1,".")</f>
        <v>2.4999999962255881E-2</v>
      </c>
      <c r="AE75" s="1514">
        <f t="shared" ref="AE75:AE138" si="116">IFERROR(J75/I75-1,".")</f>
        <v>2.5000000041426551E-2</v>
      </c>
      <c r="AF75" s="1514">
        <f t="shared" ref="AF75:AF138" si="117">IFERROR(K75/J75-1,".")</f>
        <v>2.5000000017962654E-2</v>
      </c>
      <c r="AG75" s="1515">
        <f t="shared" ref="AG75:AG138" si="118">IFERROR(L75/K75-1,".")</f>
        <v>2.5000000013143397E-2</v>
      </c>
      <c r="AH75" s="116"/>
      <c r="AI75" s="1000">
        <f>IF(S75=".",".",SUM($S75:S75))</f>
        <v>423.28053665460527</v>
      </c>
      <c r="AJ75" s="1001">
        <f>IF(T75=".",".",SUM($S75:T75))</f>
        <v>459.28092913250032</v>
      </c>
      <c r="AK75" s="1001">
        <f>IF(U75=".",".",SUM($S75:U75))</f>
        <v>496.18141365739746</v>
      </c>
      <c r="AL75" s="1001">
        <f>IF(V75=".",".",SUM($S75:V75))</f>
        <v>534.0044101740715</v>
      </c>
      <c r="AM75" s="1001">
        <f>IF(W75=".",".",SUM($S75:W75))</f>
        <v>572.77298172500821</v>
      </c>
      <c r="AN75" s="1001">
        <f>IF(X75=".",".",SUM($S75:X75))</f>
        <v>612.51076752902839</v>
      </c>
      <c r="AO75" s="1002">
        <f>IF(Y75=".",".",SUM($S75:Y75))</f>
        <v>653.24199797101107</v>
      </c>
      <c r="AP75" s="116"/>
      <c r="AQ75" s="1513">
        <f>IFERROR(F75/$E75-1,".")</f>
        <v>0.41631211738735496</v>
      </c>
      <c r="AR75" s="1514">
        <f t="shared" ref="AR75:AR138" si="119">IFERROR(G75/$E75-1,".")</f>
        <v>0.45171983950399452</v>
      </c>
      <c r="AS75" s="1514">
        <f t="shared" ref="AS75:AS138" si="120">IFERROR(H75/$E75-1,".")</f>
        <v>0.48801283555477837</v>
      </c>
      <c r="AT75" s="1514">
        <f t="shared" ref="AT75:AT138" si="121">IFERROR(I75/$E75-1,".")</f>
        <v>0.525213156387484</v>
      </c>
      <c r="AU75" s="1514">
        <f t="shared" ref="AU75:AU138" si="122">IFERROR(J75/$E75-1,".")</f>
        <v>0.56334348536035539</v>
      </c>
      <c r="AV75" s="1514">
        <f t="shared" ref="AV75:AV138" si="123">IFERROR(K75/$E75-1,".")</f>
        <v>0.60242707252244609</v>
      </c>
      <c r="AW75" s="1515">
        <f t="shared" ref="AW75:AW138" si="124">IFERROR(L75/$E75-1,".")</f>
        <v>0.6424877493565686</v>
      </c>
      <c r="AX75" s="327"/>
      <c r="AY75" s="116"/>
      <c r="AZ75" s="101"/>
      <c r="BA75" s="101"/>
      <c r="BB75" s="101"/>
    </row>
    <row r="76" spans="1:54" s="189" customFormat="1" x14ac:dyDescent="0.2">
      <c r="A76" s="183"/>
      <c r="B76" s="325"/>
      <c r="C76" s="472" t="str">
        <f>'WK2 - Notional General Income'!C21</f>
        <v>Residential</v>
      </c>
      <c r="D76" s="473" t="str">
        <f>IF('WK2 - Notional General Income'!D21="","",'WK2 - Notional General Income'!D21)</f>
        <v>Flood</v>
      </c>
      <c r="E76" s="837">
        <f>IF('WK2 - Notional General Income'!M21=".",".",'WK2 - Notional General Income'!M21/'WK2 - Notional General Income'!E21)</f>
        <v>386.47015764705878</v>
      </c>
      <c r="F76" s="837">
        <f>IF('WK3 - Notional GI Yr1 YIELD'!M21=".",".",'WK3 - Notional GI Yr1 YIELD'!M21/'WK3 - Notional GI Yr1 YIELD'!E21)</f>
        <v>658.03048285294119</v>
      </c>
      <c r="G76" s="874">
        <v>674.48147058823531</v>
      </c>
      <c r="H76" s="874">
        <v>691.34352941176473</v>
      </c>
      <c r="I76" s="874">
        <v>708.62705882352941</v>
      </c>
      <c r="J76" s="874">
        <v>726.34264705882356</v>
      </c>
      <c r="K76" s="1207">
        <v>744.50117647058823</v>
      </c>
      <c r="L76" s="878">
        <v>763.11382352941177</v>
      </c>
      <c r="M76" s="333"/>
      <c r="N76" s="116"/>
      <c r="O76" s="1019">
        <f>'WK2 - Notional General Income'!$E21</f>
        <v>34</v>
      </c>
      <c r="P76" s="1020">
        <f>'WK3 - Notional GI Yr1 YIELD'!$E21</f>
        <v>34</v>
      </c>
      <c r="Q76" s="101"/>
      <c r="R76" s="325"/>
      <c r="S76" s="1003">
        <f t="shared" ref="S76:S93" si="125">IF(OR(E76=".",F76="."),".",F76-E76)</f>
        <v>271.56032520588241</v>
      </c>
      <c r="T76" s="1004">
        <f t="shared" ref="T76:T93" si="126">IF(OR(F76=".",G76="."),".",G76-F76)</f>
        <v>16.45098773529412</v>
      </c>
      <c r="U76" s="1004">
        <f t="shared" si="108"/>
        <v>16.862058823529424</v>
      </c>
      <c r="V76" s="1004">
        <f t="shared" si="109"/>
        <v>17.283529411764675</v>
      </c>
      <c r="W76" s="1004">
        <f t="shared" si="110"/>
        <v>17.715588235294149</v>
      </c>
      <c r="X76" s="1004">
        <f t="shared" si="111"/>
        <v>18.158529411764675</v>
      </c>
      <c r="Y76" s="1005">
        <f t="shared" si="112"/>
        <v>18.612647058823541</v>
      </c>
      <c r="Z76" s="116"/>
      <c r="AA76" s="1006">
        <f t="shared" ref="AA76:AA139" si="127">IFERROR(F76/E76-1,".")</f>
        <v>0.70266829102464112</v>
      </c>
      <c r="AB76" s="1007">
        <f t="shared" si="113"/>
        <v>2.5000342938475528E-2</v>
      </c>
      <c r="AC76" s="1007">
        <f t="shared" si="114"/>
        <v>2.5000032704862285E-2</v>
      </c>
      <c r="AD76" s="1007">
        <f t="shared" si="115"/>
        <v>2.4999914914182408E-2</v>
      </c>
      <c r="AE76" s="1007">
        <f t="shared" si="116"/>
        <v>2.4999875484159162E-2</v>
      </c>
      <c r="AF76" s="1007">
        <f t="shared" si="117"/>
        <v>2.4999949383798237E-2</v>
      </c>
      <c r="AG76" s="990">
        <f t="shared" si="118"/>
        <v>2.5000158021320162E-2</v>
      </c>
      <c r="AH76" s="116"/>
      <c r="AI76" s="1003">
        <f>IF(S76=".",".",SUM($S76:S76))</f>
        <v>271.56032520588241</v>
      </c>
      <c r="AJ76" s="1004">
        <f>IF(T76=".",".",SUM($S76:T76))</f>
        <v>288.01131294117653</v>
      </c>
      <c r="AK76" s="1004">
        <f>IF(U76=".",".",SUM($S76:U76))</f>
        <v>304.87337176470595</v>
      </c>
      <c r="AL76" s="1004">
        <f>IF(V76=".",".",SUM($S76:V76))</f>
        <v>322.15690117647063</v>
      </c>
      <c r="AM76" s="1004">
        <f>IF(W76=".",".",SUM($S76:W76))</f>
        <v>339.87248941176478</v>
      </c>
      <c r="AN76" s="1004">
        <f>IF(X76=".",".",SUM($S76:X76))</f>
        <v>358.03101882352945</v>
      </c>
      <c r="AO76" s="1005">
        <f>IF(Y76=".",".",SUM($S76:Y76))</f>
        <v>376.64366588235299</v>
      </c>
      <c r="AP76" s="116"/>
      <c r="AQ76" s="1006">
        <f t="shared" ref="AQ76:AQ139" si="128">IFERROR(F76/$E76-1,".")</f>
        <v>0.70266829102464112</v>
      </c>
      <c r="AR76" s="1007">
        <f t="shared" si="119"/>
        <v>0.74523558221072506</v>
      </c>
      <c r="AS76" s="1007">
        <f t="shared" si="120"/>
        <v>0.78886652884368225</v>
      </c>
      <c r="AT76" s="1007">
        <f t="shared" si="121"/>
        <v>0.83358803985760321</v>
      </c>
      <c r="AU76" s="1007">
        <f t="shared" si="122"/>
        <v>0.87942751254328666</v>
      </c>
      <c r="AV76" s="1007">
        <f t="shared" si="123"/>
        <v>0.92641310522738674</v>
      </c>
      <c r="AW76" s="990">
        <f t="shared" si="124"/>
        <v>0.9745737372724137</v>
      </c>
      <c r="AX76" s="327"/>
      <c r="AY76" s="116"/>
      <c r="AZ76" s="101"/>
      <c r="BA76" s="101"/>
      <c r="BB76" s="101"/>
    </row>
    <row r="77" spans="1:54" s="189" customFormat="1" x14ac:dyDescent="0.2">
      <c r="A77" s="183"/>
      <c r="B77" s="325"/>
      <c r="C77" s="472" t="str">
        <f>'WK2 - Notional General Income'!C22</f>
        <v>Residential</v>
      </c>
      <c r="D77" s="473" t="str">
        <f>IF('WK2 - Notional General Income'!D22="","",'WK2 - Notional General Income'!D22)</f>
        <v/>
      </c>
      <c r="E77" s="837" t="str">
        <f>IF('WK2 - Notional General Income'!M22=".",".",'WK2 - Notional General Income'!M22/'WK2 - Notional General Income'!E22)</f>
        <v>.</v>
      </c>
      <c r="F77" s="837" t="str">
        <f>IF('WK3 - Notional GI Yr1 YIELD'!M22=".",".",'WK3 - Notional GI Yr1 YIELD'!M22/'WK3 - Notional GI Yr1 YIELD'!E22)</f>
        <v>.</v>
      </c>
      <c r="G77" s="874"/>
      <c r="H77" s="874"/>
      <c r="I77" s="874"/>
      <c r="J77" s="874"/>
      <c r="K77" s="874"/>
      <c r="L77" s="878"/>
      <c r="M77" s="333"/>
      <c r="N77" s="116"/>
      <c r="O77" s="1019">
        <f>'WK2 - Notional General Income'!$E22</f>
        <v>0</v>
      </c>
      <c r="P77" s="1020">
        <f>'WK3 - Notional GI Yr1 YIELD'!$E22</f>
        <v>0</v>
      </c>
      <c r="Q77" s="101"/>
      <c r="R77" s="325"/>
      <c r="S77" s="1003" t="str">
        <f t="shared" si="125"/>
        <v>.</v>
      </c>
      <c r="T77" s="1004" t="str">
        <f t="shared" si="126"/>
        <v>.</v>
      </c>
      <c r="U77" s="1004" t="str">
        <f t="shared" si="108"/>
        <v>.</v>
      </c>
      <c r="V77" s="1004" t="str">
        <f t="shared" si="109"/>
        <v>.</v>
      </c>
      <c r="W77" s="1004" t="str">
        <f t="shared" si="110"/>
        <v>.</v>
      </c>
      <c r="X77" s="1004" t="str">
        <f t="shared" si="111"/>
        <v>.</v>
      </c>
      <c r="Y77" s="1005" t="str">
        <f t="shared" si="112"/>
        <v>.</v>
      </c>
      <c r="Z77" s="116"/>
      <c r="AA77" s="1006" t="str">
        <f t="shared" si="127"/>
        <v>.</v>
      </c>
      <c r="AB77" s="1007" t="str">
        <f t="shared" si="113"/>
        <v>.</v>
      </c>
      <c r="AC77" s="1007" t="str">
        <f t="shared" si="114"/>
        <v>.</v>
      </c>
      <c r="AD77" s="1007" t="str">
        <f t="shared" si="115"/>
        <v>.</v>
      </c>
      <c r="AE77" s="1007" t="str">
        <f t="shared" si="116"/>
        <v>.</v>
      </c>
      <c r="AF77" s="1007" t="str">
        <f t="shared" si="117"/>
        <v>.</v>
      </c>
      <c r="AG77" s="990" t="str">
        <f t="shared" si="118"/>
        <v>.</v>
      </c>
      <c r="AH77" s="116"/>
      <c r="AI77" s="1003" t="str">
        <f>IF(S77=".",".",SUM($S77:S77))</f>
        <v>.</v>
      </c>
      <c r="AJ77" s="1004" t="str">
        <f>IF(T77=".",".",SUM($S77:T77))</f>
        <v>.</v>
      </c>
      <c r="AK77" s="1004" t="str">
        <f>IF(U77=".",".",SUM($S77:U77))</f>
        <v>.</v>
      </c>
      <c r="AL77" s="1004" t="str">
        <f>IF(V77=".",".",SUM($S77:V77))</f>
        <v>.</v>
      </c>
      <c r="AM77" s="1004" t="str">
        <f>IF(W77=".",".",SUM($S77:W77))</f>
        <v>.</v>
      </c>
      <c r="AN77" s="1004" t="str">
        <f>IF(X77=".",".",SUM($S77:X77))</f>
        <v>.</v>
      </c>
      <c r="AO77" s="1005" t="str">
        <f>IF(Y77=".",".",SUM($S77:Y77))</f>
        <v>.</v>
      </c>
      <c r="AP77" s="116"/>
      <c r="AQ77" s="1006" t="str">
        <f t="shared" si="128"/>
        <v>.</v>
      </c>
      <c r="AR77" s="1007" t="str">
        <f t="shared" si="119"/>
        <v>.</v>
      </c>
      <c r="AS77" s="1007" t="str">
        <f t="shared" si="120"/>
        <v>.</v>
      </c>
      <c r="AT77" s="1007" t="str">
        <f t="shared" si="121"/>
        <v>.</v>
      </c>
      <c r="AU77" s="1007" t="str">
        <f t="shared" si="122"/>
        <v>.</v>
      </c>
      <c r="AV77" s="1007" t="str">
        <f t="shared" si="123"/>
        <v>.</v>
      </c>
      <c r="AW77" s="990" t="str">
        <f t="shared" si="124"/>
        <v>.</v>
      </c>
      <c r="AX77" s="327"/>
      <c r="AY77" s="116"/>
      <c r="AZ77" s="101"/>
      <c r="BA77" s="101"/>
      <c r="BB77" s="101"/>
    </row>
    <row r="78" spans="1:54" s="189" customFormat="1" x14ac:dyDescent="0.2">
      <c r="A78" s="183"/>
      <c r="B78" s="325"/>
      <c r="C78" s="472" t="str">
        <f>'WK2 - Notional General Income'!C23</f>
        <v>Residential</v>
      </c>
      <c r="D78" s="473" t="str">
        <f>IF('WK2 - Notional General Income'!D23="","",'WK2 - Notional General Income'!D23)</f>
        <v/>
      </c>
      <c r="E78" s="837" t="str">
        <f>IF('WK2 - Notional General Income'!M23=".",".",'WK2 - Notional General Income'!M23/'WK2 - Notional General Income'!E23)</f>
        <v>.</v>
      </c>
      <c r="F78" s="837" t="str">
        <f>IF('WK3 - Notional GI Yr1 YIELD'!M23=".",".",'WK3 - Notional GI Yr1 YIELD'!M23/'WK3 - Notional GI Yr1 YIELD'!E23)</f>
        <v>.</v>
      </c>
      <c r="G78" s="874"/>
      <c r="H78" s="874"/>
      <c r="I78" s="874"/>
      <c r="J78" s="874"/>
      <c r="K78" s="874"/>
      <c r="L78" s="878"/>
      <c r="M78" s="333"/>
      <c r="N78" s="116"/>
      <c r="O78" s="1019">
        <f>'WK2 - Notional General Income'!$E23</f>
        <v>0</v>
      </c>
      <c r="P78" s="1020">
        <f>'WK3 - Notional GI Yr1 YIELD'!$E23</f>
        <v>0</v>
      </c>
      <c r="Q78" s="101"/>
      <c r="R78" s="325"/>
      <c r="S78" s="1003" t="str">
        <f t="shared" si="125"/>
        <v>.</v>
      </c>
      <c r="T78" s="1004" t="str">
        <f t="shared" si="126"/>
        <v>.</v>
      </c>
      <c r="U78" s="1004" t="str">
        <f t="shared" si="108"/>
        <v>.</v>
      </c>
      <c r="V78" s="1004" t="str">
        <f t="shared" si="109"/>
        <v>.</v>
      </c>
      <c r="W78" s="1004" t="str">
        <f t="shared" si="110"/>
        <v>.</v>
      </c>
      <c r="X78" s="1004" t="str">
        <f t="shared" si="111"/>
        <v>.</v>
      </c>
      <c r="Y78" s="1005" t="str">
        <f t="shared" si="112"/>
        <v>.</v>
      </c>
      <c r="Z78" s="116"/>
      <c r="AA78" s="1006" t="str">
        <f t="shared" si="127"/>
        <v>.</v>
      </c>
      <c r="AB78" s="1007" t="str">
        <f t="shared" si="113"/>
        <v>.</v>
      </c>
      <c r="AC78" s="1007" t="str">
        <f t="shared" si="114"/>
        <v>.</v>
      </c>
      <c r="AD78" s="1007" t="str">
        <f t="shared" si="115"/>
        <v>.</v>
      </c>
      <c r="AE78" s="1007" t="str">
        <f t="shared" si="116"/>
        <v>.</v>
      </c>
      <c r="AF78" s="1007" t="str">
        <f t="shared" si="117"/>
        <v>.</v>
      </c>
      <c r="AG78" s="990" t="str">
        <f t="shared" si="118"/>
        <v>.</v>
      </c>
      <c r="AH78" s="116"/>
      <c r="AI78" s="1003" t="str">
        <f>IF(S78=".",".",SUM($S78:S78))</f>
        <v>.</v>
      </c>
      <c r="AJ78" s="1004" t="str">
        <f>IF(T78=".",".",SUM($S78:T78))</f>
        <v>.</v>
      </c>
      <c r="AK78" s="1004" t="str">
        <f>IF(U78=".",".",SUM($S78:U78))</f>
        <v>.</v>
      </c>
      <c r="AL78" s="1004" t="str">
        <f>IF(V78=".",".",SUM($S78:V78))</f>
        <v>.</v>
      </c>
      <c r="AM78" s="1004" t="str">
        <f>IF(W78=".",".",SUM($S78:W78))</f>
        <v>.</v>
      </c>
      <c r="AN78" s="1004" t="str">
        <f>IF(X78=".",".",SUM($S78:X78))</f>
        <v>.</v>
      </c>
      <c r="AO78" s="1005" t="str">
        <f>IF(Y78=".",".",SUM($S78:Y78))</f>
        <v>.</v>
      </c>
      <c r="AP78" s="116"/>
      <c r="AQ78" s="1006" t="str">
        <f t="shared" si="128"/>
        <v>.</v>
      </c>
      <c r="AR78" s="1007" t="str">
        <f t="shared" si="119"/>
        <v>.</v>
      </c>
      <c r="AS78" s="1007" t="str">
        <f t="shared" si="120"/>
        <v>.</v>
      </c>
      <c r="AT78" s="1007" t="str">
        <f t="shared" si="121"/>
        <v>.</v>
      </c>
      <c r="AU78" s="1007" t="str">
        <f t="shared" si="122"/>
        <v>.</v>
      </c>
      <c r="AV78" s="1007" t="str">
        <f t="shared" si="123"/>
        <v>.</v>
      </c>
      <c r="AW78" s="990" t="str">
        <f t="shared" si="124"/>
        <v>.</v>
      </c>
      <c r="AX78" s="327"/>
      <c r="AY78" s="116"/>
      <c r="AZ78" s="101"/>
      <c r="BA78" s="101"/>
      <c r="BB78" s="101"/>
    </row>
    <row r="79" spans="1:54" s="189" customFormat="1" x14ac:dyDescent="0.2">
      <c r="A79" s="183"/>
      <c r="B79" s="325"/>
      <c r="C79" s="472" t="str">
        <f>'WK2 - Notional General Income'!C24</f>
        <v>Residential</v>
      </c>
      <c r="D79" s="1424" t="str">
        <f>IF('WK2 - Notional General Income'!D24="","",'WK2 - Notional General Income'!D24)</f>
        <v/>
      </c>
      <c r="E79" s="837" t="str">
        <f>IF('WK2 - Notional General Income'!M24=".",".",'WK2 - Notional General Income'!M24/'WK2 - Notional General Income'!E24)</f>
        <v>.</v>
      </c>
      <c r="F79" s="837" t="str">
        <f>IF('WK3 - Notional GI Yr1 YIELD'!M24=".",".",'WK3 - Notional GI Yr1 YIELD'!M24/'WK3 - Notional GI Yr1 YIELD'!E24)</f>
        <v>.</v>
      </c>
      <c r="G79" s="874"/>
      <c r="H79" s="874"/>
      <c r="I79" s="874"/>
      <c r="J79" s="874"/>
      <c r="K79" s="874"/>
      <c r="L79" s="878"/>
      <c r="M79" s="333"/>
      <c r="N79" s="116"/>
      <c r="O79" s="1019">
        <f>'WK2 - Notional General Income'!$E24</f>
        <v>0</v>
      </c>
      <c r="P79" s="1020">
        <f>'WK3 - Notional GI Yr1 YIELD'!$E24</f>
        <v>0</v>
      </c>
      <c r="Q79" s="101"/>
      <c r="R79" s="325"/>
      <c r="S79" s="1003" t="str">
        <f t="shared" si="125"/>
        <v>.</v>
      </c>
      <c r="T79" s="1004" t="str">
        <f t="shared" si="126"/>
        <v>.</v>
      </c>
      <c r="U79" s="1004" t="str">
        <f t="shared" si="108"/>
        <v>.</v>
      </c>
      <c r="V79" s="1004" t="str">
        <f t="shared" si="109"/>
        <v>.</v>
      </c>
      <c r="W79" s="1004" t="str">
        <f t="shared" si="110"/>
        <v>.</v>
      </c>
      <c r="X79" s="1004" t="str">
        <f t="shared" si="111"/>
        <v>.</v>
      </c>
      <c r="Y79" s="1005" t="str">
        <f t="shared" si="112"/>
        <v>.</v>
      </c>
      <c r="Z79" s="116"/>
      <c r="AA79" s="1006" t="str">
        <f t="shared" si="127"/>
        <v>.</v>
      </c>
      <c r="AB79" s="1007" t="str">
        <f t="shared" si="113"/>
        <v>.</v>
      </c>
      <c r="AC79" s="1007" t="str">
        <f t="shared" si="114"/>
        <v>.</v>
      </c>
      <c r="AD79" s="1007" t="str">
        <f t="shared" si="115"/>
        <v>.</v>
      </c>
      <c r="AE79" s="1007" t="str">
        <f t="shared" si="116"/>
        <v>.</v>
      </c>
      <c r="AF79" s="1007" t="str">
        <f t="shared" si="117"/>
        <v>.</v>
      </c>
      <c r="AG79" s="990" t="str">
        <f t="shared" si="118"/>
        <v>.</v>
      </c>
      <c r="AH79" s="116"/>
      <c r="AI79" s="1003" t="str">
        <f>IF(S79=".",".",SUM($S79:S79))</f>
        <v>.</v>
      </c>
      <c r="AJ79" s="1004" t="str">
        <f>IF(T79=".",".",SUM($S79:T79))</f>
        <v>.</v>
      </c>
      <c r="AK79" s="1004" t="str">
        <f>IF(U79=".",".",SUM($S79:U79))</f>
        <v>.</v>
      </c>
      <c r="AL79" s="1004" t="str">
        <f>IF(V79=".",".",SUM($S79:V79))</f>
        <v>.</v>
      </c>
      <c r="AM79" s="1004" t="str">
        <f>IF(W79=".",".",SUM($S79:W79))</f>
        <v>.</v>
      </c>
      <c r="AN79" s="1004" t="str">
        <f>IF(X79=".",".",SUM($S79:X79))</f>
        <v>.</v>
      </c>
      <c r="AO79" s="1005" t="str">
        <f>IF(Y79=".",".",SUM($S79:Y79))</f>
        <v>.</v>
      </c>
      <c r="AP79" s="116"/>
      <c r="AQ79" s="1006" t="str">
        <f t="shared" si="128"/>
        <v>.</v>
      </c>
      <c r="AR79" s="1007" t="str">
        <f t="shared" si="119"/>
        <v>.</v>
      </c>
      <c r="AS79" s="1007" t="str">
        <f t="shared" si="120"/>
        <v>.</v>
      </c>
      <c r="AT79" s="1007" t="str">
        <f t="shared" si="121"/>
        <v>.</v>
      </c>
      <c r="AU79" s="1007" t="str">
        <f t="shared" si="122"/>
        <v>.</v>
      </c>
      <c r="AV79" s="1007" t="str">
        <f t="shared" si="123"/>
        <v>.</v>
      </c>
      <c r="AW79" s="990" t="str">
        <f t="shared" si="124"/>
        <v>.</v>
      </c>
      <c r="AX79" s="327"/>
      <c r="AY79" s="116"/>
      <c r="AZ79" s="101"/>
      <c r="BA79" s="101"/>
      <c r="BB79" s="101"/>
    </row>
    <row r="80" spans="1:54" s="189" customFormat="1" x14ac:dyDescent="0.2">
      <c r="A80" s="183"/>
      <c r="B80" s="325"/>
      <c r="C80" s="472" t="str">
        <f>'WK2 - Notional General Income'!C25</f>
        <v>Residential</v>
      </c>
      <c r="D80" s="1424" t="str">
        <f>IF('WK2 - Notional General Income'!D25="","",'WK2 - Notional General Income'!D25)</f>
        <v/>
      </c>
      <c r="E80" s="837" t="str">
        <f>IF('WK2 - Notional General Income'!M25=".",".",'WK2 - Notional General Income'!M25/'WK2 - Notional General Income'!E25)</f>
        <v>.</v>
      </c>
      <c r="F80" s="837" t="str">
        <f>IF('WK3 - Notional GI Yr1 YIELD'!M25=".",".",'WK3 - Notional GI Yr1 YIELD'!M25/'WK3 - Notional GI Yr1 YIELD'!E25)</f>
        <v>.</v>
      </c>
      <c r="G80" s="874"/>
      <c r="H80" s="874"/>
      <c r="I80" s="874"/>
      <c r="J80" s="874"/>
      <c r="K80" s="874"/>
      <c r="L80" s="878"/>
      <c r="M80" s="333"/>
      <c r="N80" s="116"/>
      <c r="O80" s="1019">
        <f>'WK2 - Notional General Income'!$E25</f>
        <v>0</v>
      </c>
      <c r="P80" s="1020">
        <f>'WK3 - Notional GI Yr1 YIELD'!$E25</f>
        <v>0</v>
      </c>
      <c r="Q80" s="101"/>
      <c r="R80" s="325"/>
      <c r="S80" s="1003" t="str">
        <f t="shared" si="125"/>
        <v>.</v>
      </c>
      <c r="T80" s="1004" t="str">
        <f t="shared" si="126"/>
        <v>.</v>
      </c>
      <c r="U80" s="1004" t="str">
        <f t="shared" si="108"/>
        <v>.</v>
      </c>
      <c r="V80" s="1004" t="str">
        <f t="shared" si="109"/>
        <v>.</v>
      </c>
      <c r="W80" s="1004" t="str">
        <f t="shared" si="110"/>
        <v>.</v>
      </c>
      <c r="X80" s="1004" t="str">
        <f t="shared" si="111"/>
        <v>.</v>
      </c>
      <c r="Y80" s="1005" t="str">
        <f t="shared" si="112"/>
        <v>.</v>
      </c>
      <c r="Z80" s="116"/>
      <c r="AA80" s="1006" t="str">
        <f t="shared" si="127"/>
        <v>.</v>
      </c>
      <c r="AB80" s="1007" t="str">
        <f t="shared" si="113"/>
        <v>.</v>
      </c>
      <c r="AC80" s="1007" t="str">
        <f t="shared" si="114"/>
        <v>.</v>
      </c>
      <c r="AD80" s="1007" t="str">
        <f t="shared" si="115"/>
        <v>.</v>
      </c>
      <c r="AE80" s="1007" t="str">
        <f t="shared" si="116"/>
        <v>.</v>
      </c>
      <c r="AF80" s="1007" t="str">
        <f t="shared" si="117"/>
        <v>.</v>
      </c>
      <c r="AG80" s="990" t="str">
        <f t="shared" si="118"/>
        <v>.</v>
      </c>
      <c r="AH80" s="116"/>
      <c r="AI80" s="1003" t="str">
        <f>IF(S80=".",".",SUM($S80:S80))</f>
        <v>.</v>
      </c>
      <c r="AJ80" s="1004" t="str">
        <f>IF(T80=".",".",SUM($S80:T80))</f>
        <v>.</v>
      </c>
      <c r="AK80" s="1004" t="str">
        <f>IF(U80=".",".",SUM($S80:U80))</f>
        <v>.</v>
      </c>
      <c r="AL80" s="1004" t="str">
        <f>IF(V80=".",".",SUM($S80:V80))</f>
        <v>.</v>
      </c>
      <c r="AM80" s="1004" t="str">
        <f>IF(W80=".",".",SUM($S80:W80))</f>
        <v>.</v>
      </c>
      <c r="AN80" s="1004" t="str">
        <f>IF(X80=".",".",SUM($S80:X80))</f>
        <v>.</v>
      </c>
      <c r="AO80" s="1005" t="str">
        <f>IF(Y80=".",".",SUM($S80:Y80))</f>
        <v>.</v>
      </c>
      <c r="AP80" s="116"/>
      <c r="AQ80" s="1006" t="str">
        <f t="shared" si="128"/>
        <v>.</v>
      </c>
      <c r="AR80" s="1007" t="str">
        <f t="shared" si="119"/>
        <v>.</v>
      </c>
      <c r="AS80" s="1007" t="str">
        <f t="shared" si="120"/>
        <v>.</v>
      </c>
      <c r="AT80" s="1007" t="str">
        <f t="shared" si="121"/>
        <v>.</v>
      </c>
      <c r="AU80" s="1007" t="str">
        <f t="shared" si="122"/>
        <v>.</v>
      </c>
      <c r="AV80" s="1007" t="str">
        <f t="shared" si="123"/>
        <v>.</v>
      </c>
      <c r="AW80" s="990" t="str">
        <f t="shared" si="124"/>
        <v>.</v>
      </c>
      <c r="AX80" s="327"/>
      <c r="AY80" s="116"/>
      <c r="AZ80" s="101"/>
      <c r="BA80" s="101"/>
      <c r="BB80" s="101"/>
    </row>
    <row r="81" spans="1:54" s="189" customFormat="1" x14ac:dyDescent="0.2">
      <c r="A81" s="183"/>
      <c r="B81" s="325"/>
      <c r="C81" s="472" t="str">
        <f>'WK2 - Notional General Income'!C26</f>
        <v>Residential</v>
      </c>
      <c r="D81" s="1424" t="str">
        <f>IF('WK2 - Notional General Income'!D26="","",'WK2 - Notional General Income'!D26)</f>
        <v/>
      </c>
      <c r="E81" s="837" t="str">
        <f>IF('WK2 - Notional General Income'!M26=".",".",'WK2 - Notional General Income'!M26/'WK2 - Notional General Income'!E26)</f>
        <v>.</v>
      </c>
      <c r="F81" s="837" t="str">
        <f>IF('WK3 - Notional GI Yr1 YIELD'!M26=".",".",'WK3 - Notional GI Yr1 YIELD'!M26/'WK3 - Notional GI Yr1 YIELD'!E26)</f>
        <v>.</v>
      </c>
      <c r="G81" s="874"/>
      <c r="H81" s="874"/>
      <c r="I81" s="874"/>
      <c r="J81" s="874"/>
      <c r="K81" s="874"/>
      <c r="L81" s="878"/>
      <c r="M81" s="333"/>
      <c r="N81" s="116"/>
      <c r="O81" s="1019">
        <f>'WK2 - Notional General Income'!$E26</f>
        <v>0</v>
      </c>
      <c r="P81" s="1020">
        <f>'WK3 - Notional GI Yr1 YIELD'!$E26</f>
        <v>0</v>
      </c>
      <c r="Q81" s="101"/>
      <c r="R81" s="325"/>
      <c r="S81" s="1003" t="str">
        <f t="shared" si="125"/>
        <v>.</v>
      </c>
      <c r="T81" s="1004" t="str">
        <f t="shared" si="126"/>
        <v>.</v>
      </c>
      <c r="U81" s="1004" t="str">
        <f t="shared" si="108"/>
        <v>.</v>
      </c>
      <c r="V81" s="1004" t="str">
        <f t="shared" si="109"/>
        <v>.</v>
      </c>
      <c r="W81" s="1004" t="str">
        <f t="shared" si="110"/>
        <v>.</v>
      </c>
      <c r="X81" s="1004" t="str">
        <f t="shared" si="111"/>
        <v>.</v>
      </c>
      <c r="Y81" s="1005" t="str">
        <f t="shared" si="112"/>
        <v>.</v>
      </c>
      <c r="Z81" s="116"/>
      <c r="AA81" s="1006" t="str">
        <f t="shared" si="127"/>
        <v>.</v>
      </c>
      <c r="AB81" s="1007" t="str">
        <f t="shared" si="113"/>
        <v>.</v>
      </c>
      <c r="AC81" s="1007" t="str">
        <f t="shared" si="114"/>
        <v>.</v>
      </c>
      <c r="AD81" s="1007" t="str">
        <f t="shared" si="115"/>
        <v>.</v>
      </c>
      <c r="AE81" s="1007" t="str">
        <f t="shared" si="116"/>
        <v>.</v>
      </c>
      <c r="AF81" s="1007" t="str">
        <f t="shared" si="117"/>
        <v>.</v>
      </c>
      <c r="AG81" s="990" t="str">
        <f t="shared" si="118"/>
        <v>.</v>
      </c>
      <c r="AH81" s="116"/>
      <c r="AI81" s="1003" t="str">
        <f>IF(S81=".",".",SUM($S81:S81))</f>
        <v>.</v>
      </c>
      <c r="AJ81" s="1004" t="str">
        <f>IF(T81=".",".",SUM($S81:T81))</f>
        <v>.</v>
      </c>
      <c r="AK81" s="1004" t="str">
        <f>IF(U81=".",".",SUM($S81:U81))</f>
        <v>.</v>
      </c>
      <c r="AL81" s="1004" t="str">
        <f>IF(V81=".",".",SUM($S81:V81))</f>
        <v>.</v>
      </c>
      <c r="AM81" s="1004" t="str">
        <f>IF(W81=".",".",SUM($S81:W81))</f>
        <v>.</v>
      </c>
      <c r="AN81" s="1004" t="str">
        <f>IF(X81=".",".",SUM($S81:X81))</f>
        <v>.</v>
      </c>
      <c r="AO81" s="1005" t="str">
        <f>IF(Y81=".",".",SUM($S81:Y81))</f>
        <v>.</v>
      </c>
      <c r="AP81" s="116"/>
      <c r="AQ81" s="1006" t="str">
        <f t="shared" si="128"/>
        <v>.</v>
      </c>
      <c r="AR81" s="1007" t="str">
        <f t="shared" si="119"/>
        <v>.</v>
      </c>
      <c r="AS81" s="1007" t="str">
        <f t="shared" si="120"/>
        <v>.</v>
      </c>
      <c r="AT81" s="1007" t="str">
        <f t="shared" si="121"/>
        <v>.</v>
      </c>
      <c r="AU81" s="1007" t="str">
        <f t="shared" si="122"/>
        <v>.</v>
      </c>
      <c r="AV81" s="1007" t="str">
        <f t="shared" si="123"/>
        <v>.</v>
      </c>
      <c r="AW81" s="990" t="str">
        <f t="shared" si="124"/>
        <v>.</v>
      </c>
      <c r="AX81" s="327"/>
      <c r="AY81" s="116"/>
      <c r="AZ81" s="101"/>
      <c r="BA81" s="101"/>
      <c r="BB81" s="101"/>
    </row>
    <row r="82" spans="1:54" s="189" customFormat="1" ht="12.75" thickBot="1" x14ac:dyDescent="0.25">
      <c r="A82" s="183"/>
      <c r="B82" s="325"/>
      <c r="C82" s="1428" t="str">
        <f>'WK2 - Notional General Income'!C27</f>
        <v>Residential</v>
      </c>
      <c r="D82" s="1431" t="str">
        <f>IF('WK2 - Notional General Income'!D27="","",'WK2 - Notional General Income'!D27)</f>
        <v/>
      </c>
      <c r="E82" s="1430" t="str">
        <f>IF('WK2 - Notional General Income'!M27=".",".",'WK2 - Notional General Income'!M27/'WK2 - Notional General Income'!E27)</f>
        <v>.</v>
      </c>
      <c r="F82" s="1430" t="str">
        <f>IF('WK3 - Notional GI Yr1 YIELD'!M27=".",".",'WK3 - Notional GI Yr1 YIELD'!M27/'WK3 - Notional GI Yr1 YIELD'!E27)</f>
        <v>.</v>
      </c>
      <c r="G82" s="874"/>
      <c r="H82" s="874"/>
      <c r="I82" s="874"/>
      <c r="J82" s="874"/>
      <c r="K82" s="874"/>
      <c r="L82" s="878"/>
      <c r="M82" s="333"/>
      <c r="N82" s="116"/>
      <c r="O82" s="1019">
        <f>'WK2 - Notional General Income'!$E27</f>
        <v>0</v>
      </c>
      <c r="P82" s="1020">
        <f>'WK3 - Notional GI Yr1 YIELD'!$E27</f>
        <v>0</v>
      </c>
      <c r="Q82" s="101"/>
      <c r="R82" s="325"/>
      <c r="S82" s="1003" t="str">
        <f t="shared" si="125"/>
        <v>.</v>
      </c>
      <c r="T82" s="1004" t="str">
        <f t="shared" si="126"/>
        <v>.</v>
      </c>
      <c r="U82" s="1004" t="str">
        <f t="shared" si="108"/>
        <v>.</v>
      </c>
      <c r="V82" s="1004" t="str">
        <f t="shared" si="109"/>
        <v>.</v>
      </c>
      <c r="W82" s="1004" t="str">
        <f t="shared" si="110"/>
        <v>.</v>
      </c>
      <c r="X82" s="1004" t="str">
        <f t="shared" si="111"/>
        <v>.</v>
      </c>
      <c r="Y82" s="1005" t="str">
        <f t="shared" si="112"/>
        <v>.</v>
      </c>
      <c r="Z82" s="116"/>
      <c r="AA82" s="1006" t="str">
        <f t="shared" si="127"/>
        <v>.</v>
      </c>
      <c r="AB82" s="1007" t="str">
        <f t="shared" si="113"/>
        <v>.</v>
      </c>
      <c r="AC82" s="1007" t="str">
        <f t="shared" si="114"/>
        <v>.</v>
      </c>
      <c r="AD82" s="1007" t="str">
        <f t="shared" si="115"/>
        <v>.</v>
      </c>
      <c r="AE82" s="1007" t="str">
        <f t="shared" si="116"/>
        <v>.</v>
      </c>
      <c r="AF82" s="1007" t="str">
        <f t="shared" si="117"/>
        <v>.</v>
      </c>
      <c r="AG82" s="990" t="str">
        <f t="shared" si="118"/>
        <v>.</v>
      </c>
      <c r="AH82" s="116"/>
      <c r="AI82" s="1003" t="str">
        <f>IF(S82=".",".",SUM($S82:S82))</f>
        <v>.</v>
      </c>
      <c r="AJ82" s="1004" t="str">
        <f>IF(T82=".",".",SUM($S82:T82))</f>
        <v>.</v>
      </c>
      <c r="AK82" s="1004" t="str">
        <f>IF(U82=".",".",SUM($S82:U82))</f>
        <v>.</v>
      </c>
      <c r="AL82" s="1004" t="str">
        <f>IF(V82=".",".",SUM($S82:V82))</f>
        <v>.</v>
      </c>
      <c r="AM82" s="1004" t="str">
        <f>IF(W82=".",".",SUM($S82:W82))</f>
        <v>.</v>
      </c>
      <c r="AN82" s="1004" t="str">
        <f>IF(X82=".",".",SUM($S82:X82))</f>
        <v>.</v>
      </c>
      <c r="AO82" s="1005" t="str">
        <f>IF(Y82=".",".",SUM($S82:Y82))</f>
        <v>.</v>
      </c>
      <c r="AP82" s="116"/>
      <c r="AQ82" s="1006" t="str">
        <f t="shared" si="128"/>
        <v>.</v>
      </c>
      <c r="AR82" s="1007" t="str">
        <f t="shared" si="119"/>
        <v>.</v>
      </c>
      <c r="AS82" s="1007" t="str">
        <f t="shared" si="120"/>
        <v>.</v>
      </c>
      <c r="AT82" s="1007" t="str">
        <f t="shared" si="121"/>
        <v>.</v>
      </c>
      <c r="AU82" s="1007" t="str">
        <f t="shared" si="122"/>
        <v>.</v>
      </c>
      <c r="AV82" s="1007" t="str">
        <f t="shared" si="123"/>
        <v>.</v>
      </c>
      <c r="AW82" s="990" t="str">
        <f t="shared" si="124"/>
        <v>.</v>
      </c>
      <c r="AX82" s="327"/>
      <c r="AY82" s="116"/>
      <c r="AZ82" s="101"/>
      <c r="BA82" s="101"/>
      <c r="BB82" s="101"/>
    </row>
    <row r="83" spans="1:54" s="189" customFormat="1" ht="12.75" thickTop="1" x14ac:dyDescent="0.2">
      <c r="A83" s="183"/>
      <c r="B83" s="325"/>
      <c r="C83" s="472" t="s">
        <v>261</v>
      </c>
      <c r="D83" s="473" t="str">
        <f>IF('WK2 - Notional General Income'!D255="","",'WK2 - Notional General Income'!D255)</f>
        <v/>
      </c>
      <c r="E83" s="837" t="str">
        <f>IF('WK2 - Notional General Income'!M255=".",".",'WK2 - Notional General Income'!M255/'WK2 - Notional General Income'!E255)</f>
        <v>.</v>
      </c>
      <c r="F83" s="837" t="str">
        <f>IF('WK3 - Notional GI Yr1 YIELD'!M255=".",".",'WK3 - Notional GI Yr1 YIELD'!M255/'WK3 - Notional GI Yr1 YIELD'!E255)</f>
        <v>.</v>
      </c>
      <c r="G83" s="874"/>
      <c r="H83" s="874"/>
      <c r="I83" s="874"/>
      <c r="J83" s="874"/>
      <c r="K83" s="874"/>
      <c r="L83" s="1207"/>
      <c r="M83" s="333"/>
      <c r="N83" s="116"/>
      <c r="O83" s="1425">
        <f>'WK2 - Notional General Income'!$E255</f>
        <v>0</v>
      </c>
      <c r="P83" s="1426">
        <f>'WK3 - Notional GI Yr1 YIELD'!$E255</f>
        <v>0</v>
      </c>
      <c r="Q83" s="101"/>
      <c r="R83" s="325"/>
      <c r="S83" s="1003" t="str">
        <f t="shared" si="125"/>
        <v>.</v>
      </c>
      <c r="T83" s="1004" t="str">
        <f t="shared" si="126"/>
        <v>.</v>
      </c>
      <c r="U83" s="1004" t="str">
        <f t="shared" si="108"/>
        <v>.</v>
      </c>
      <c r="V83" s="1004" t="str">
        <f t="shared" si="109"/>
        <v>.</v>
      </c>
      <c r="W83" s="1004" t="str">
        <f t="shared" si="110"/>
        <v>.</v>
      </c>
      <c r="X83" s="1004" t="str">
        <f t="shared" si="111"/>
        <v>.</v>
      </c>
      <c r="Y83" s="1005" t="str">
        <f t="shared" si="112"/>
        <v>.</v>
      </c>
      <c r="Z83" s="116"/>
      <c r="AA83" s="1006" t="str">
        <f t="shared" si="127"/>
        <v>.</v>
      </c>
      <c r="AB83" s="1007" t="str">
        <f t="shared" si="113"/>
        <v>.</v>
      </c>
      <c r="AC83" s="1007" t="str">
        <f t="shared" si="114"/>
        <v>.</v>
      </c>
      <c r="AD83" s="1007" t="str">
        <f t="shared" si="115"/>
        <v>.</v>
      </c>
      <c r="AE83" s="1007" t="str">
        <f t="shared" si="116"/>
        <v>.</v>
      </c>
      <c r="AF83" s="1007" t="str">
        <f t="shared" si="117"/>
        <v>.</v>
      </c>
      <c r="AG83" s="990" t="str">
        <f t="shared" si="118"/>
        <v>.</v>
      </c>
      <c r="AH83" s="116"/>
      <c r="AI83" s="1003" t="str">
        <f>IF(S83=".",".",SUM($S83:S83))</f>
        <v>.</v>
      </c>
      <c r="AJ83" s="1004" t="str">
        <f>IF(T83=".",".",SUM($S83:T83))</f>
        <v>.</v>
      </c>
      <c r="AK83" s="1004" t="str">
        <f>IF(U83=".",".",SUM($S83:U83))</f>
        <v>.</v>
      </c>
      <c r="AL83" s="1004" t="str">
        <f>IF(V83=".",".",SUM($S83:V83))</f>
        <v>.</v>
      </c>
      <c r="AM83" s="1004" t="str">
        <f>IF(W83=".",".",SUM($S83:W83))</f>
        <v>.</v>
      </c>
      <c r="AN83" s="1004" t="str">
        <f>IF(X83=".",".",SUM($S83:X83))</f>
        <v>.</v>
      </c>
      <c r="AO83" s="1005" t="str">
        <f>IF(Y83=".",".",SUM($S83:Y83))</f>
        <v>.</v>
      </c>
      <c r="AP83" s="116"/>
      <c r="AQ83" s="1006" t="str">
        <f t="shared" si="128"/>
        <v>.</v>
      </c>
      <c r="AR83" s="1007" t="str">
        <f t="shared" si="119"/>
        <v>.</v>
      </c>
      <c r="AS83" s="1007" t="str">
        <f t="shared" si="120"/>
        <v>.</v>
      </c>
      <c r="AT83" s="1007" t="str">
        <f t="shared" si="121"/>
        <v>.</v>
      </c>
      <c r="AU83" s="1007" t="str">
        <f t="shared" si="122"/>
        <v>.</v>
      </c>
      <c r="AV83" s="1007" t="str">
        <f t="shared" si="123"/>
        <v>.</v>
      </c>
      <c r="AW83" s="990" t="str">
        <f t="shared" si="124"/>
        <v>.</v>
      </c>
      <c r="AX83" s="327"/>
      <c r="AY83" s="116"/>
      <c r="AZ83" s="101"/>
      <c r="BA83" s="101"/>
      <c r="BB83" s="101"/>
    </row>
    <row r="84" spans="1:54" s="189" customFormat="1" x14ac:dyDescent="0.2">
      <c r="A84" s="183"/>
      <c r="B84" s="325"/>
      <c r="C84" s="472" t="s">
        <v>261</v>
      </c>
      <c r="D84" s="473" t="str">
        <f>IF('WK2 - Notional General Income'!D256="","",'WK2 - Notional General Income'!D256)</f>
        <v/>
      </c>
      <c r="E84" s="837" t="str">
        <f>IF('WK2 - Notional General Income'!M256=".",".",'WK2 - Notional General Income'!M256/'WK2 - Notional General Income'!E256)</f>
        <v>.</v>
      </c>
      <c r="F84" s="837" t="str">
        <f>IF('WK3 - Notional GI Yr1 YIELD'!M256=".",".",'WK3 - Notional GI Yr1 YIELD'!M256/'WK3 - Notional GI Yr1 YIELD'!E256)</f>
        <v>.</v>
      </c>
      <c r="G84" s="874"/>
      <c r="H84" s="874"/>
      <c r="I84" s="874"/>
      <c r="J84" s="874"/>
      <c r="K84" s="874"/>
      <c r="L84" s="1207"/>
      <c r="M84" s="333"/>
      <c r="N84" s="116"/>
      <c r="O84" s="1019">
        <f>'WK2 - Notional General Income'!$E256</f>
        <v>0</v>
      </c>
      <c r="P84" s="1020">
        <f>'WK3 - Notional GI Yr1 YIELD'!$E256</f>
        <v>0</v>
      </c>
      <c r="Q84" s="101"/>
      <c r="R84" s="325"/>
      <c r="S84" s="1003" t="str">
        <f t="shared" si="125"/>
        <v>.</v>
      </c>
      <c r="T84" s="1004" t="str">
        <f t="shared" si="126"/>
        <v>.</v>
      </c>
      <c r="U84" s="1004" t="str">
        <f t="shared" si="108"/>
        <v>.</v>
      </c>
      <c r="V84" s="1004" t="str">
        <f t="shared" si="109"/>
        <v>.</v>
      </c>
      <c r="W84" s="1004" t="str">
        <f t="shared" si="110"/>
        <v>.</v>
      </c>
      <c r="X84" s="1004" t="str">
        <f t="shared" si="111"/>
        <v>.</v>
      </c>
      <c r="Y84" s="1005" t="str">
        <f t="shared" si="112"/>
        <v>.</v>
      </c>
      <c r="Z84" s="116"/>
      <c r="AA84" s="1006" t="str">
        <f t="shared" si="127"/>
        <v>.</v>
      </c>
      <c r="AB84" s="1007" t="str">
        <f t="shared" si="113"/>
        <v>.</v>
      </c>
      <c r="AC84" s="1007" t="str">
        <f t="shared" si="114"/>
        <v>.</v>
      </c>
      <c r="AD84" s="1007" t="str">
        <f t="shared" si="115"/>
        <v>.</v>
      </c>
      <c r="AE84" s="1007" t="str">
        <f t="shared" si="116"/>
        <v>.</v>
      </c>
      <c r="AF84" s="1007" t="str">
        <f t="shared" si="117"/>
        <v>.</v>
      </c>
      <c r="AG84" s="990" t="str">
        <f t="shared" si="118"/>
        <v>.</v>
      </c>
      <c r="AH84" s="116"/>
      <c r="AI84" s="1003" t="str">
        <f>IF(S84=".",".",SUM($S84:S84))</f>
        <v>.</v>
      </c>
      <c r="AJ84" s="1004" t="str">
        <f>IF(T84=".",".",SUM($S84:T84))</f>
        <v>.</v>
      </c>
      <c r="AK84" s="1004" t="str">
        <f>IF(U84=".",".",SUM($S84:U84))</f>
        <v>.</v>
      </c>
      <c r="AL84" s="1004" t="str">
        <f>IF(V84=".",".",SUM($S84:V84))</f>
        <v>.</v>
      </c>
      <c r="AM84" s="1004" t="str">
        <f>IF(W84=".",".",SUM($S84:W84))</f>
        <v>.</v>
      </c>
      <c r="AN84" s="1004" t="str">
        <f>IF(X84=".",".",SUM($S84:X84))</f>
        <v>.</v>
      </c>
      <c r="AO84" s="1005" t="str">
        <f>IF(Y84=".",".",SUM($S84:Y84))</f>
        <v>.</v>
      </c>
      <c r="AP84" s="116"/>
      <c r="AQ84" s="1006" t="str">
        <f t="shared" si="128"/>
        <v>.</v>
      </c>
      <c r="AR84" s="1007" t="str">
        <f t="shared" si="119"/>
        <v>.</v>
      </c>
      <c r="AS84" s="1007" t="str">
        <f t="shared" si="120"/>
        <v>.</v>
      </c>
      <c r="AT84" s="1007" t="str">
        <f t="shared" si="121"/>
        <v>.</v>
      </c>
      <c r="AU84" s="1007" t="str">
        <f t="shared" si="122"/>
        <v>.</v>
      </c>
      <c r="AV84" s="1007" t="str">
        <f t="shared" si="123"/>
        <v>.</v>
      </c>
      <c r="AW84" s="990" t="str">
        <f t="shared" si="124"/>
        <v>.</v>
      </c>
      <c r="AX84" s="327"/>
      <c r="AY84" s="116"/>
      <c r="AZ84" s="101"/>
      <c r="BA84" s="101"/>
      <c r="BB84" s="101"/>
    </row>
    <row r="85" spans="1:54" s="189" customFormat="1" x14ac:dyDescent="0.2">
      <c r="A85" s="183"/>
      <c r="B85" s="325"/>
      <c r="C85" s="472" t="s">
        <v>261</v>
      </c>
      <c r="D85" s="473" t="str">
        <f>IF('WK2 - Notional General Income'!D257="","",'WK2 - Notional General Income'!D257)</f>
        <v/>
      </c>
      <c r="E85" s="837" t="str">
        <f>IF('WK2 - Notional General Income'!M257=".",".",'WK2 - Notional General Income'!M257/'WK2 - Notional General Income'!E257)</f>
        <v>.</v>
      </c>
      <c r="F85" s="837" t="str">
        <f>IF('WK3 - Notional GI Yr1 YIELD'!M257=".",".",'WK3 - Notional GI Yr1 YIELD'!M257/'WK3 - Notional GI Yr1 YIELD'!E257)</f>
        <v>.</v>
      </c>
      <c r="G85" s="874"/>
      <c r="H85" s="874"/>
      <c r="I85" s="874"/>
      <c r="J85" s="874"/>
      <c r="K85" s="874"/>
      <c r="L85" s="878"/>
      <c r="M85" s="333"/>
      <c r="N85" s="116"/>
      <c r="O85" s="1019">
        <f>'WK2 - Notional General Income'!$E257</f>
        <v>0</v>
      </c>
      <c r="P85" s="1020">
        <f>'WK3 - Notional GI Yr1 YIELD'!$E257</f>
        <v>0</v>
      </c>
      <c r="Q85" s="101"/>
      <c r="R85" s="325"/>
      <c r="S85" s="1003" t="str">
        <f t="shared" si="125"/>
        <v>.</v>
      </c>
      <c r="T85" s="1004" t="str">
        <f t="shared" si="126"/>
        <v>.</v>
      </c>
      <c r="U85" s="1004" t="str">
        <f t="shared" si="108"/>
        <v>.</v>
      </c>
      <c r="V85" s="1004" t="str">
        <f t="shared" si="109"/>
        <v>.</v>
      </c>
      <c r="W85" s="1004" t="str">
        <f t="shared" si="110"/>
        <v>.</v>
      </c>
      <c r="X85" s="1004" t="str">
        <f t="shared" si="111"/>
        <v>.</v>
      </c>
      <c r="Y85" s="1005" t="str">
        <f t="shared" si="112"/>
        <v>.</v>
      </c>
      <c r="Z85" s="116"/>
      <c r="AA85" s="1006" t="str">
        <f t="shared" si="127"/>
        <v>.</v>
      </c>
      <c r="AB85" s="1007" t="str">
        <f t="shared" si="113"/>
        <v>.</v>
      </c>
      <c r="AC85" s="1007" t="str">
        <f t="shared" si="114"/>
        <v>.</v>
      </c>
      <c r="AD85" s="1007" t="str">
        <f t="shared" si="115"/>
        <v>.</v>
      </c>
      <c r="AE85" s="1007" t="str">
        <f t="shared" si="116"/>
        <v>.</v>
      </c>
      <c r="AF85" s="1007" t="str">
        <f t="shared" si="117"/>
        <v>.</v>
      </c>
      <c r="AG85" s="990" t="str">
        <f t="shared" si="118"/>
        <v>.</v>
      </c>
      <c r="AH85" s="116"/>
      <c r="AI85" s="1003" t="str">
        <f>IF(S85=".",".",SUM($S85:S85))</f>
        <v>.</v>
      </c>
      <c r="AJ85" s="1004" t="str">
        <f>IF(T85=".",".",SUM($S85:T85))</f>
        <v>.</v>
      </c>
      <c r="AK85" s="1004" t="str">
        <f>IF(U85=".",".",SUM($S85:U85))</f>
        <v>.</v>
      </c>
      <c r="AL85" s="1004" t="str">
        <f>IF(V85=".",".",SUM($S85:V85))</f>
        <v>.</v>
      </c>
      <c r="AM85" s="1004" t="str">
        <f>IF(W85=".",".",SUM($S85:W85))</f>
        <v>.</v>
      </c>
      <c r="AN85" s="1004" t="str">
        <f>IF(X85=".",".",SUM($S85:X85))</f>
        <v>.</v>
      </c>
      <c r="AO85" s="1005" t="str">
        <f>IF(Y85=".",".",SUM($S85:Y85))</f>
        <v>.</v>
      </c>
      <c r="AP85" s="116"/>
      <c r="AQ85" s="1006" t="str">
        <f t="shared" si="128"/>
        <v>.</v>
      </c>
      <c r="AR85" s="1007" t="str">
        <f t="shared" si="119"/>
        <v>.</v>
      </c>
      <c r="AS85" s="1007" t="str">
        <f t="shared" si="120"/>
        <v>.</v>
      </c>
      <c r="AT85" s="1007" t="str">
        <f t="shared" si="121"/>
        <v>.</v>
      </c>
      <c r="AU85" s="1007" t="str">
        <f t="shared" si="122"/>
        <v>.</v>
      </c>
      <c r="AV85" s="1007" t="str">
        <f t="shared" si="123"/>
        <v>.</v>
      </c>
      <c r="AW85" s="990" t="str">
        <f t="shared" si="124"/>
        <v>.</v>
      </c>
      <c r="AX85" s="327"/>
      <c r="AY85" s="116"/>
      <c r="AZ85" s="101"/>
      <c r="BA85" s="101"/>
      <c r="BB85" s="101"/>
    </row>
    <row r="86" spans="1:54" s="189" customFormat="1" x14ac:dyDescent="0.2">
      <c r="A86" s="183"/>
      <c r="B86" s="325"/>
      <c r="C86" s="472" t="s">
        <v>261</v>
      </c>
      <c r="D86" s="473" t="str">
        <f>IF('WK2 - Notional General Income'!D258="","",'WK2 - Notional General Income'!D258)</f>
        <v/>
      </c>
      <c r="E86" s="837" t="str">
        <f>IF('WK2 - Notional General Income'!M258=".",".",'WK2 - Notional General Income'!M258/'WK2 - Notional General Income'!E258)</f>
        <v>.</v>
      </c>
      <c r="F86" s="837" t="str">
        <f>IF('WK3 - Notional GI Yr1 YIELD'!M258=".",".",'WK3 - Notional GI Yr1 YIELD'!M258/'WK3 - Notional GI Yr1 YIELD'!E258)</f>
        <v>.</v>
      </c>
      <c r="G86" s="874"/>
      <c r="H86" s="874"/>
      <c r="I86" s="874"/>
      <c r="J86" s="874"/>
      <c r="K86" s="874"/>
      <c r="L86" s="878"/>
      <c r="M86" s="333"/>
      <c r="N86" s="116"/>
      <c r="O86" s="1019">
        <f>'WK2 - Notional General Income'!$E258</f>
        <v>0</v>
      </c>
      <c r="P86" s="1020">
        <f>'WK3 - Notional GI Yr1 YIELD'!$E258</f>
        <v>0</v>
      </c>
      <c r="Q86" s="101"/>
      <c r="R86" s="325"/>
      <c r="S86" s="1003" t="str">
        <f t="shared" si="125"/>
        <v>.</v>
      </c>
      <c r="T86" s="1004" t="str">
        <f t="shared" si="126"/>
        <v>.</v>
      </c>
      <c r="U86" s="1004" t="str">
        <f t="shared" si="108"/>
        <v>.</v>
      </c>
      <c r="V86" s="1004" t="str">
        <f t="shared" si="109"/>
        <v>.</v>
      </c>
      <c r="W86" s="1004" t="str">
        <f t="shared" si="110"/>
        <v>.</v>
      </c>
      <c r="X86" s="1004" t="str">
        <f t="shared" si="111"/>
        <v>.</v>
      </c>
      <c r="Y86" s="1005" t="str">
        <f t="shared" si="112"/>
        <v>.</v>
      </c>
      <c r="Z86" s="116"/>
      <c r="AA86" s="1006" t="str">
        <f t="shared" si="127"/>
        <v>.</v>
      </c>
      <c r="AB86" s="1007" t="str">
        <f t="shared" si="113"/>
        <v>.</v>
      </c>
      <c r="AC86" s="1007" t="str">
        <f t="shared" si="114"/>
        <v>.</v>
      </c>
      <c r="AD86" s="1007" t="str">
        <f t="shared" si="115"/>
        <v>.</v>
      </c>
      <c r="AE86" s="1007" t="str">
        <f t="shared" si="116"/>
        <v>.</v>
      </c>
      <c r="AF86" s="1007" t="str">
        <f t="shared" si="117"/>
        <v>.</v>
      </c>
      <c r="AG86" s="990" t="str">
        <f t="shared" si="118"/>
        <v>.</v>
      </c>
      <c r="AH86" s="116"/>
      <c r="AI86" s="1003" t="str">
        <f>IF(S86=".",".",SUM($S86:S86))</f>
        <v>.</v>
      </c>
      <c r="AJ86" s="1004" t="str">
        <f>IF(T86=".",".",SUM($S86:T86))</f>
        <v>.</v>
      </c>
      <c r="AK86" s="1004" t="str">
        <f>IF(U86=".",".",SUM($S86:U86))</f>
        <v>.</v>
      </c>
      <c r="AL86" s="1004" t="str">
        <f>IF(V86=".",".",SUM($S86:V86))</f>
        <v>.</v>
      </c>
      <c r="AM86" s="1004" t="str">
        <f>IF(W86=".",".",SUM($S86:W86))</f>
        <v>.</v>
      </c>
      <c r="AN86" s="1004" t="str">
        <f>IF(X86=".",".",SUM($S86:X86))</f>
        <v>.</v>
      </c>
      <c r="AO86" s="1005" t="str">
        <f>IF(Y86=".",".",SUM($S86:Y86))</f>
        <v>.</v>
      </c>
      <c r="AP86" s="116"/>
      <c r="AQ86" s="1006" t="str">
        <f t="shared" si="128"/>
        <v>.</v>
      </c>
      <c r="AR86" s="1007" t="str">
        <f t="shared" si="119"/>
        <v>.</v>
      </c>
      <c r="AS86" s="1007" t="str">
        <f t="shared" si="120"/>
        <v>.</v>
      </c>
      <c r="AT86" s="1007" t="str">
        <f t="shared" si="121"/>
        <v>.</v>
      </c>
      <c r="AU86" s="1007" t="str">
        <f t="shared" si="122"/>
        <v>.</v>
      </c>
      <c r="AV86" s="1007" t="str">
        <f t="shared" si="123"/>
        <v>.</v>
      </c>
      <c r="AW86" s="990" t="str">
        <f t="shared" si="124"/>
        <v>.</v>
      </c>
      <c r="AX86" s="327"/>
      <c r="AY86" s="116"/>
      <c r="AZ86" s="101"/>
      <c r="BA86" s="101"/>
      <c r="BB86" s="101"/>
    </row>
    <row r="87" spans="1:54" s="189" customFormat="1" x14ac:dyDescent="0.2">
      <c r="A87" s="183"/>
      <c r="B87" s="325"/>
      <c r="C87" s="472" t="s">
        <v>261</v>
      </c>
      <c r="D87" s="473" t="str">
        <f>IF('WK2 - Notional General Income'!D259="","",'WK2 - Notional General Income'!D259)</f>
        <v/>
      </c>
      <c r="E87" s="837" t="str">
        <f>IF('WK2 - Notional General Income'!M259=".",".",'WK2 - Notional General Income'!M259/'WK2 - Notional General Income'!E259)</f>
        <v>.</v>
      </c>
      <c r="F87" s="837" t="str">
        <f>IF('WK3 - Notional GI Yr1 YIELD'!M259=".",".",'WK3 - Notional GI Yr1 YIELD'!M259/'WK3 - Notional GI Yr1 YIELD'!E259)</f>
        <v>.</v>
      </c>
      <c r="G87" s="874"/>
      <c r="H87" s="874"/>
      <c r="I87" s="874"/>
      <c r="J87" s="874"/>
      <c r="K87" s="874"/>
      <c r="L87" s="878"/>
      <c r="M87" s="333"/>
      <c r="N87" s="116"/>
      <c r="O87" s="1019">
        <f>'WK2 - Notional General Income'!$E259</f>
        <v>0</v>
      </c>
      <c r="P87" s="1020">
        <f>'WK3 - Notional GI Yr1 YIELD'!$E259</f>
        <v>0</v>
      </c>
      <c r="Q87" s="101"/>
      <c r="R87" s="325"/>
      <c r="S87" s="1003" t="str">
        <f t="shared" si="125"/>
        <v>.</v>
      </c>
      <c r="T87" s="1004" t="str">
        <f t="shared" si="126"/>
        <v>.</v>
      </c>
      <c r="U87" s="1004" t="str">
        <f t="shared" si="108"/>
        <v>.</v>
      </c>
      <c r="V87" s="1004" t="str">
        <f t="shared" si="109"/>
        <v>.</v>
      </c>
      <c r="W87" s="1004" t="str">
        <f t="shared" si="110"/>
        <v>.</v>
      </c>
      <c r="X87" s="1004" t="str">
        <f t="shared" si="111"/>
        <v>.</v>
      </c>
      <c r="Y87" s="1005" t="str">
        <f t="shared" si="112"/>
        <v>.</v>
      </c>
      <c r="Z87" s="116"/>
      <c r="AA87" s="1006" t="str">
        <f t="shared" si="127"/>
        <v>.</v>
      </c>
      <c r="AB87" s="1007" t="str">
        <f t="shared" si="113"/>
        <v>.</v>
      </c>
      <c r="AC87" s="1007" t="str">
        <f t="shared" si="114"/>
        <v>.</v>
      </c>
      <c r="AD87" s="1007" t="str">
        <f t="shared" si="115"/>
        <v>.</v>
      </c>
      <c r="AE87" s="1007" t="str">
        <f t="shared" si="116"/>
        <v>.</v>
      </c>
      <c r="AF87" s="1007" t="str">
        <f t="shared" si="117"/>
        <v>.</v>
      </c>
      <c r="AG87" s="990" t="str">
        <f t="shared" si="118"/>
        <v>.</v>
      </c>
      <c r="AH87" s="116"/>
      <c r="AI87" s="1003" t="str">
        <f>IF(S87=".",".",SUM($S87:S87))</f>
        <v>.</v>
      </c>
      <c r="AJ87" s="1004" t="str">
        <f>IF(T87=".",".",SUM($S87:T87))</f>
        <v>.</v>
      </c>
      <c r="AK87" s="1004" t="str">
        <f>IF(U87=".",".",SUM($S87:U87))</f>
        <v>.</v>
      </c>
      <c r="AL87" s="1004" t="str">
        <f>IF(V87=".",".",SUM($S87:V87))</f>
        <v>.</v>
      </c>
      <c r="AM87" s="1004" t="str">
        <f>IF(W87=".",".",SUM($S87:W87))</f>
        <v>.</v>
      </c>
      <c r="AN87" s="1004" t="str">
        <f>IF(X87=".",".",SUM($S87:X87))</f>
        <v>.</v>
      </c>
      <c r="AO87" s="1005" t="str">
        <f>IF(Y87=".",".",SUM($S87:Y87))</f>
        <v>.</v>
      </c>
      <c r="AP87" s="116"/>
      <c r="AQ87" s="1006" t="str">
        <f t="shared" si="128"/>
        <v>.</v>
      </c>
      <c r="AR87" s="1007" t="str">
        <f t="shared" si="119"/>
        <v>.</v>
      </c>
      <c r="AS87" s="1007" t="str">
        <f t="shared" si="120"/>
        <v>.</v>
      </c>
      <c r="AT87" s="1007" t="str">
        <f t="shared" si="121"/>
        <v>.</v>
      </c>
      <c r="AU87" s="1007" t="str">
        <f t="shared" si="122"/>
        <v>.</v>
      </c>
      <c r="AV87" s="1007" t="str">
        <f t="shared" si="123"/>
        <v>.</v>
      </c>
      <c r="AW87" s="990" t="str">
        <f t="shared" si="124"/>
        <v>.</v>
      </c>
      <c r="AX87" s="327"/>
      <c r="AY87" s="116"/>
      <c r="AZ87" s="101"/>
      <c r="BA87" s="101"/>
      <c r="BB87" s="101"/>
    </row>
    <row r="88" spans="1:54" s="189" customFormat="1" x14ac:dyDescent="0.2">
      <c r="A88" s="183"/>
      <c r="B88" s="325"/>
      <c r="C88" s="472" t="s">
        <v>261</v>
      </c>
      <c r="D88" s="473" t="str">
        <f>IF('WK2 - Notional General Income'!D260="","",'WK2 - Notional General Income'!D260)</f>
        <v/>
      </c>
      <c r="E88" s="837" t="str">
        <f>IF('WK2 - Notional General Income'!M260=".",".",'WK2 - Notional General Income'!M260/'WK2 - Notional General Income'!E260)</f>
        <v>.</v>
      </c>
      <c r="F88" s="837" t="str">
        <f>IF('WK3 - Notional GI Yr1 YIELD'!M260=".",".",'WK3 - Notional GI Yr1 YIELD'!M260/'WK3 - Notional GI Yr1 YIELD'!E260)</f>
        <v>.</v>
      </c>
      <c r="G88" s="874"/>
      <c r="H88" s="874"/>
      <c r="I88" s="874"/>
      <c r="J88" s="874"/>
      <c r="K88" s="874"/>
      <c r="L88" s="878"/>
      <c r="M88" s="333"/>
      <c r="N88" s="116"/>
      <c r="O88" s="1019">
        <f>'WK2 - Notional General Income'!$E260</f>
        <v>0</v>
      </c>
      <c r="P88" s="1020">
        <f>'WK3 - Notional GI Yr1 YIELD'!$E260</f>
        <v>0</v>
      </c>
      <c r="Q88" s="101"/>
      <c r="R88" s="325"/>
      <c r="S88" s="1003" t="str">
        <f t="shared" si="125"/>
        <v>.</v>
      </c>
      <c r="T88" s="1004" t="str">
        <f t="shared" si="126"/>
        <v>.</v>
      </c>
      <c r="U88" s="1004" t="str">
        <f t="shared" si="108"/>
        <v>.</v>
      </c>
      <c r="V88" s="1004" t="str">
        <f t="shared" si="109"/>
        <v>.</v>
      </c>
      <c r="W88" s="1004" t="str">
        <f t="shared" si="110"/>
        <v>.</v>
      </c>
      <c r="X88" s="1004" t="str">
        <f t="shared" si="111"/>
        <v>.</v>
      </c>
      <c r="Y88" s="1005" t="str">
        <f t="shared" si="112"/>
        <v>.</v>
      </c>
      <c r="Z88" s="116"/>
      <c r="AA88" s="1006" t="str">
        <f t="shared" si="127"/>
        <v>.</v>
      </c>
      <c r="AB88" s="1007" t="str">
        <f t="shared" si="113"/>
        <v>.</v>
      </c>
      <c r="AC88" s="1007" t="str">
        <f t="shared" si="114"/>
        <v>.</v>
      </c>
      <c r="AD88" s="1007" t="str">
        <f t="shared" si="115"/>
        <v>.</v>
      </c>
      <c r="AE88" s="1007" t="str">
        <f t="shared" si="116"/>
        <v>.</v>
      </c>
      <c r="AF88" s="1007" t="str">
        <f t="shared" si="117"/>
        <v>.</v>
      </c>
      <c r="AG88" s="990" t="str">
        <f t="shared" si="118"/>
        <v>.</v>
      </c>
      <c r="AH88" s="116"/>
      <c r="AI88" s="1003" t="str">
        <f>IF(S88=".",".",SUM($S88:S88))</f>
        <v>.</v>
      </c>
      <c r="AJ88" s="1004" t="str">
        <f>IF(T88=".",".",SUM($S88:T88))</f>
        <v>.</v>
      </c>
      <c r="AK88" s="1004" t="str">
        <f>IF(U88=".",".",SUM($S88:U88))</f>
        <v>.</v>
      </c>
      <c r="AL88" s="1004" t="str">
        <f>IF(V88=".",".",SUM($S88:V88))</f>
        <v>.</v>
      </c>
      <c r="AM88" s="1004" t="str">
        <f>IF(W88=".",".",SUM($S88:W88))</f>
        <v>.</v>
      </c>
      <c r="AN88" s="1004" t="str">
        <f>IF(X88=".",".",SUM($S88:X88))</f>
        <v>.</v>
      </c>
      <c r="AO88" s="1005" t="str">
        <f>IF(Y88=".",".",SUM($S88:Y88))</f>
        <v>.</v>
      </c>
      <c r="AP88" s="116"/>
      <c r="AQ88" s="1006" t="str">
        <f t="shared" si="128"/>
        <v>.</v>
      </c>
      <c r="AR88" s="1007" t="str">
        <f t="shared" si="119"/>
        <v>.</v>
      </c>
      <c r="AS88" s="1007" t="str">
        <f t="shared" si="120"/>
        <v>.</v>
      </c>
      <c r="AT88" s="1007" t="str">
        <f t="shared" si="121"/>
        <v>.</v>
      </c>
      <c r="AU88" s="1007" t="str">
        <f t="shared" si="122"/>
        <v>.</v>
      </c>
      <c r="AV88" s="1007" t="str">
        <f t="shared" si="123"/>
        <v>.</v>
      </c>
      <c r="AW88" s="990" t="str">
        <f t="shared" si="124"/>
        <v>.</v>
      </c>
      <c r="AX88" s="327"/>
      <c r="AY88" s="116"/>
      <c r="AZ88" s="101"/>
      <c r="BA88" s="101"/>
      <c r="BB88" s="101"/>
    </row>
    <row r="89" spans="1:54" s="189" customFormat="1" x14ac:dyDescent="0.2">
      <c r="A89" s="183"/>
      <c r="B89" s="325"/>
      <c r="C89" s="472" t="s">
        <v>261</v>
      </c>
      <c r="D89" s="473" t="str">
        <f>IF('WK2 - Notional General Income'!D261="","",'WK2 - Notional General Income'!D261)</f>
        <v/>
      </c>
      <c r="E89" s="837" t="str">
        <f>IF('WK2 - Notional General Income'!M261=".",".",'WK2 - Notional General Income'!M261/'WK2 - Notional General Income'!E261)</f>
        <v>.</v>
      </c>
      <c r="F89" s="837" t="str">
        <f>IF('WK3 - Notional GI Yr1 YIELD'!M261=".",".",'WK3 - Notional GI Yr1 YIELD'!M261/'WK3 - Notional GI Yr1 YIELD'!E261)</f>
        <v>.</v>
      </c>
      <c r="G89" s="874"/>
      <c r="H89" s="874"/>
      <c r="I89" s="874"/>
      <c r="J89" s="874"/>
      <c r="K89" s="874"/>
      <c r="L89" s="878"/>
      <c r="M89" s="333"/>
      <c r="N89" s="116"/>
      <c r="O89" s="1019">
        <f>'WK2 - Notional General Income'!$E261</f>
        <v>0</v>
      </c>
      <c r="P89" s="1020">
        <f>'WK3 - Notional GI Yr1 YIELD'!$E261</f>
        <v>0</v>
      </c>
      <c r="Q89" s="101"/>
      <c r="R89" s="325"/>
      <c r="S89" s="1003" t="str">
        <f t="shared" si="125"/>
        <v>.</v>
      </c>
      <c r="T89" s="1004" t="str">
        <f t="shared" si="126"/>
        <v>.</v>
      </c>
      <c r="U89" s="1004" t="str">
        <f t="shared" si="108"/>
        <v>.</v>
      </c>
      <c r="V89" s="1004" t="str">
        <f t="shared" si="109"/>
        <v>.</v>
      </c>
      <c r="W89" s="1004" t="str">
        <f t="shared" si="110"/>
        <v>.</v>
      </c>
      <c r="X89" s="1004" t="str">
        <f t="shared" si="111"/>
        <v>.</v>
      </c>
      <c r="Y89" s="1005" t="str">
        <f t="shared" si="112"/>
        <v>.</v>
      </c>
      <c r="Z89" s="116"/>
      <c r="AA89" s="1006" t="str">
        <f t="shared" si="127"/>
        <v>.</v>
      </c>
      <c r="AB89" s="1007" t="str">
        <f t="shared" si="113"/>
        <v>.</v>
      </c>
      <c r="AC89" s="1007" t="str">
        <f t="shared" si="114"/>
        <v>.</v>
      </c>
      <c r="AD89" s="1007" t="str">
        <f t="shared" si="115"/>
        <v>.</v>
      </c>
      <c r="AE89" s="1007" t="str">
        <f t="shared" si="116"/>
        <v>.</v>
      </c>
      <c r="AF89" s="1007" t="str">
        <f t="shared" si="117"/>
        <v>.</v>
      </c>
      <c r="AG89" s="990" t="str">
        <f t="shared" si="118"/>
        <v>.</v>
      </c>
      <c r="AH89" s="116"/>
      <c r="AI89" s="1003" t="str">
        <f>IF(S89=".",".",SUM($S89:S89))</f>
        <v>.</v>
      </c>
      <c r="AJ89" s="1004" t="str">
        <f>IF(T89=".",".",SUM($S89:T89))</f>
        <v>.</v>
      </c>
      <c r="AK89" s="1004" t="str">
        <f>IF(U89=".",".",SUM($S89:U89))</f>
        <v>.</v>
      </c>
      <c r="AL89" s="1004" t="str">
        <f>IF(V89=".",".",SUM($S89:V89))</f>
        <v>.</v>
      </c>
      <c r="AM89" s="1004" t="str">
        <f>IF(W89=".",".",SUM($S89:W89))</f>
        <v>.</v>
      </c>
      <c r="AN89" s="1004" t="str">
        <f>IF(X89=".",".",SUM($S89:X89))</f>
        <v>.</v>
      </c>
      <c r="AO89" s="1005" t="str">
        <f>IF(Y89=".",".",SUM($S89:Y89))</f>
        <v>.</v>
      </c>
      <c r="AP89" s="116"/>
      <c r="AQ89" s="1006" t="str">
        <f t="shared" si="128"/>
        <v>.</v>
      </c>
      <c r="AR89" s="1007" t="str">
        <f t="shared" si="119"/>
        <v>.</v>
      </c>
      <c r="AS89" s="1007" t="str">
        <f t="shared" si="120"/>
        <v>.</v>
      </c>
      <c r="AT89" s="1007" t="str">
        <f t="shared" si="121"/>
        <v>.</v>
      </c>
      <c r="AU89" s="1007" t="str">
        <f t="shared" si="122"/>
        <v>.</v>
      </c>
      <c r="AV89" s="1007" t="str">
        <f t="shared" si="123"/>
        <v>.</v>
      </c>
      <c r="AW89" s="990" t="str">
        <f t="shared" si="124"/>
        <v>.</v>
      </c>
      <c r="AX89" s="327"/>
      <c r="AY89" s="116"/>
      <c r="AZ89" s="101"/>
      <c r="BA89" s="101"/>
      <c r="BB89" s="101"/>
    </row>
    <row r="90" spans="1:54" s="189" customFormat="1" x14ac:dyDescent="0.2">
      <c r="A90" s="183"/>
      <c r="B90" s="325"/>
      <c r="C90" s="472" t="s">
        <v>261</v>
      </c>
      <c r="D90" s="473" t="str">
        <f>IF('WK2 - Notional General Income'!D262="","",'WK2 - Notional General Income'!D262)</f>
        <v/>
      </c>
      <c r="E90" s="837" t="str">
        <f>IF('WK2 - Notional General Income'!M262=".",".",'WK2 - Notional General Income'!M262/'WK2 - Notional General Income'!E262)</f>
        <v>.</v>
      </c>
      <c r="F90" s="837" t="str">
        <f>IF('WK3 - Notional GI Yr1 YIELD'!M262=".",".",'WK3 - Notional GI Yr1 YIELD'!M262/'WK3 - Notional GI Yr1 YIELD'!E262)</f>
        <v>.</v>
      </c>
      <c r="G90" s="874"/>
      <c r="H90" s="874"/>
      <c r="I90" s="874"/>
      <c r="J90" s="874"/>
      <c r="K90" s="874"/>
      <c r="L90" s="878"/>
      <c r="M90" s="333"/>
      <c r="N90" s="116"/>
      <c r="O90" s="1019">
        <f>'WK2 - Notional General Income'!$E262</f>
        <v>0</v>
      </c>
      <c r="P90" s="1020">
        <f>'WK3 - Notional GI Yr1 YIELD'!$E262</f>
        <v>0</v>
      </c>
      <c r="Q90" s="101"/>
      <c r="R90" s="325"/>
      <c r="S90" s="1003" t="str">
        <f t="shared" si="125"/>
        <v>.</v>
      </c>
      <c r="T90" s="1004" t="str">
        <f t="shared" si="126"/>
        <v>.</v>
      </c>
      <c r="U90" s="1004" t="str">
        <f t="shared" si="108"/>
        <v>.</v>
      </c>
      <c r="V90" s="1004" t="str">
        <f t="shared" si="109"/>
        <v>.</v>
      </c>
      <c r="W90" s="1004" t="str">
        <f t="shared" si="110"/>
        <v>.</v>
      </c>
      <c r="X90" s="1004" t="str">
        <f t="shared" si="111"/>
        <v>.</v>
      </c>
      <c r="Y90" s="1005" t="str">
        <f t="shared" si="112"/>
        <v>.</v>
      </c>
      <c r="Z90" s="116"/>
      <c r="AA90" s="1006" t="str">
        <f t="shared" si="127"/>
        <v>.</v>
      </c>
      <c r="AB90" s="1007" t="str">
        <f t="shared" si="113"/>
        <v>.</v>
      </c>
      <c r="AC90" s="1007" t="str">
        <f t="shared" si="114"/>
        <v>.</v>
      </c>
      <c r="AD90" s="1007" t="str">
        <f t="shared" si="115"/>
        <v>.</v>
      </c>
      <c r="AE90" s="1007" t="str">
        <f t="shared" si="116"/>
        <v>.</v>
      </c>
      <c r="AF90" s="1007" t="str">
        <f t="shared" si="117"/>
        <v>.</v>
      </c>
      <c r="AG90" s="990" t="str">
        <f t="shared" si="118"/>
        <v>.</v>
      </c>
      <c r="AH90" s="116"/>
      <c r="AI90" s="1003" t="str">
        <f>IF(S90=".",".",SUM($S90:S90))</f>
        <v>.</v>
      </c>
      <c r="AJ90" s="1004" t="str">
        <f>IF(T90=".",".",SUM($S90:T90))</f>
        <v>.</v>
      </c>
      <c r="AK90" s="1004" t="str">
        <f>IF(U90=".",".",SUM($S90:U90))</f>
        <v>.</v>
      </c>
      <c r="AL90" s="1004" t="str">
        <f>IF(V90=".",".",SUM($S90:V90))</f>
        <v>.</v>
      </c>
      <c r="AM90" s="1004" t="str">
        <f>IF(W90=".",".",SUM($S90:W90))</f>
        <v>.</v>
      </c>
      <c r="AN90" s="1004" t="str">
        <f>IF(X90=".",".",SUM($S90:X90))</f>
        <v>.</v>
      </c>
      <c r="AO90" s="1005" t="str">
        <f>IF(Y90=".",".",SUM($S90:Y90))</f>
        <v>.</v>
      </c>
      <c r="AP90" s="116"/>
      <c r="AQ90" s="1006" t="str">
        <f t="shared" si="128"/>
        <v>.</v>
      </c>
      <c r="AR90" s="1007" t="str">
        <f t="shared" si="119"/>
        <v>.</v>
      </c>
      <c r="AS90" s="1007" t="str">
        <f t="shared" si="120"/>
        <v>.</v>
      </c>
      <c r="AT90" s="1007" t="str">
        <f t="shared" si="121"/>
        <v>.</v>
      </c>
      <c r="AU90" s="1007" t="str">
        <f t="shared" si="122"/>
        <v>.</v>
      </c>
      <c r="AV90" s="1007" t="str">
        <f t="shared" si="123"/>
        <v>.</v>
      </c>
      <c r="AW90" s="990" t="str">
        <f t="shared" si="124"/>
        <v>.</v>
      </c>
      <c r="AX90" s="327"/>
      <c r="AY90" s="116"/>
      <c r="AZ90" s="101"/>
      <c r="BA90" s="101"/>
      <c r="BB90" s="101"/>
    </row>
    <row r="91" spans="1:54" s="189" customFormat="1" x14ac:dyDescent="0.2">
      <c r="A91" s="183"/>
      <c r="B91" s="325"/>
      <c r="C91" s="472" t="s">
        <v>261</v>
      </c>
      <c r="D91" s="473" t="str">
        <f>IF('WK2 - Notional General Income'!D263="","",'WK2 - Notional General Income'!D263)</f>
        <v/>
      </c>
      <c r="E91" s="837" t="str">
        <f>IF('WK2 - Notional General Income'!M263=".",".",'WK2 - Notional General Income'!M263/'WK2 - Notional General Income'!E263)</f>
        <v>.</v>
      </c>
      <c r="F91" s="837" t="str">
        <f>IF('WK3 - Notional GI Yr1 YIELD'!M263=".",".",'WK3 - Notional GI Yr1 YIELD'!M263/'WK3 - Notional GI Yr1 YIELD'!E263)</f>
        <v>.</v>
      </c>
      <c r="G91" s="874"/>
      <c r="H91" s="874"/>
      <c r="I91" s="874"/>
      <c r="J91" s="874"/>
      <c r="K91" s="874"/>
      <c r="L91" s="878"/>
      <c r="M91" s="333"/>
      <c r="N91" s="116"/>
      <c r="O91" s="1019">
        <f>'WK2 - Notional General Income'!$E263</f>
        <v>0</v>
      </c>
      <c r="P91" s="1020">
        <f>'WK3 - Notional GI Yr1 YIELD'!$E263</f>
        <v>0</v>
      </c>
      <c r="Q91" s="101"/>
      <c r="R91" s="325"/>
      <c r="S91" s="1003" t="str">
        <f t="shared" si="125"/>
        <v>.</v>
      </c>
      <c r="T91" s="1004" t="str">
        <f t="shared" si="126"/>
        <v>.</v>
      </c>
      <c r="U91" s="1004" t="str">
        <f t="shared" si="108"/>
        <v>.</v>
      </c>
      <c r="V91" s="1004" t="str">
        <f t="shared" si="109"/>
        <v>.</v>
      </c>
      <c r="W91" s="1004" t="str">
        <f t="shared" si="110"/>
        <v>.</v>
      </c>
      <c r="X91" s="1004" t="str">
        <f t="shared" si="111"/>
        <v>.</v>
      </c>
      <c r="Y91" s="1005" t="str">
        <f t="shared" si="112"/>
        <v>.</v>
      </c>
      <c r="Z91" s="116"/>
      <c r="AA91" s="1006" t="str">
        <f t="shared" si="127"/>
        <v>.</v>
      </c>
      <c r="AB91" s="1007" t="str">
        <f t="shared" si="113"/>
        <v>.</v>
      </c>
      <c r="AC91" s="1007" t="str">
        <f t="shared" si="114"/>
        <v>.</v>
      </c>
      <c r="AD91" s="1007" t="str">
        <f t="shared" si="115"/>
        <v>.</v>
      </c>
      <c r="AE91" s="1007" t="str">
        <f t="shared" si="116"/>
        <v>.</v>
      </c>
      <c r="AF91" s="1007" t="str">
        <f t="shared" si="117"/>
        <v>.</v>
      </c>
      <c r="AG91" s="990" t="str">
        <f t="shared" si="118"/>
        <v>.</v>
      </c>
      <c r="AH91" s="116"/>
      <c r="AI91" s="1003" t="str">
        <f>IF(S91=".",".",SUM($S91:S91))</f>
        <v>.</v>
      </c>
      <c r="AJ91" s="1004" t="str">
        <f>IF(T91=".",".",SUM($S91:T91))</f>
        <v>.</v>
      </c>
      <c r="AK91" s="1004" t="str">
        <f>IF(U91=".",".",SUM($S91:U91))</f>
        <v>.</v>
      </c>
      <c r="AL91" s="1004" t="str">
        <f>IF(V91=".",".",SUM($S91:V91))</f>
        <v>.</v>
      </c>
      <c r="AM91" s="1004" t="str">
        <f>IF(W91=".",".",SUM($S91:W91))</f>
        <v>.</v>
      </c>
      <c r="AN91" s="1004" t="str">
        <f>IF(X91=".",".",SUM($S91:X91))</f>
        <v>.</v>
      </c>
      <c r="AO91" s="1005" t="str">
        <f>IF(Y91=".",".",SUM($S91:Y91))</f>
        <v>.</v>
      </c>
      <c r="AP91" s="116"/>
      <c r="AQ91" s="1006" t="str">
        <f t="shared" si="128"/>
        <v>.</v>
      </c>
      <c r="AR91" s="1007" t="str">
        <f t="shared" si="119"/>
        <v>.</v>
      </c>
      <c r="AS91" s="1007" t="str">
        <f t="shared" si="120"/>
        <v>.</v>
      </c>
      <c r="AT91" s="1007" t="str">
        <f t="shared" si="121"/>
        <v>.</v>
      </c>
      <c r="AU91" s="1007" t="str">
        <f t="shared" si="122"/>
        <v>.</v>
      </c>
      <c r="AV91" s="1007" t="str">
        <f t="shared" si="123"/>
        <v>.</v>
      </c>
      <c r="AW91" s="990" t="str">
        <f t="shared" si="124"/>
        <v>.</v>
      </c>
      <c r="AX91" s="327"/>
      <c r="AY91" s="116"/>
      <c r="AZ91" s="101"/>
      <c r="BA91" s="101"/>
      <c r="BB91" s="101"/>
    </row>
    <row r="92" spans="1:54" s="189" customFormat="1" x14ac:dyDescent="0.2">
      <c r="A92" s="183"/>
      <c r="B92" s="325"/>
      <c r="C92" s="194" t="s">
        <v>261</v>
      </c>
      <c r="D92" s="198" t="str">
        <f>IF('WK2 - Notional General Income'!D264="","",'WK2 - Notional General Income'!D264)</f>
        <v/>
      </c>
      <c r="E92" s="837" t="str">
        <f>IF('WK2 - Notional General Income'!M264=".",".",'WK2 - Notional General Income'!M264/'WK2 - Notional General Income'!E264)</f>
        <v>.</v>
      </c>
      <c r="F92" s="837" t="str">
        <f>IF('WK3 - Notional GI Yr1 YIELD'!M264=".",".",'WK3 - Notional GI Yr1 YIELD'!M264/'WK3 - Notional GI Yr1 YIELD'!E264)</f>
        <v>.</v>
      </c>
      <c r="G92" s="876"/>
      <c r="H92" s="876"/>
      <c r="I92" s="876"/>
      <c r="J92" s="876"/>
      <c r="K92" s="876"/>
      <c r="L92" s="880"/>
      <c r="M92" s="333"/>
      <c r="N92" s="116"/>
      <c r="O92" s="1019">
        <f>'WK2 - Notional General Income'!$E264</f>
        <v>0</v>
      </c>
      <c r="P92" s="1020">
        <f>'WK3 - Notional GI Yr1 YIELD'!$E264</f>
        <v>0</v>
      </c>
      <c r="Q92" s="101"/>
      <c r="R92" s="325"/>
      <c r="S92" s="1003" t="str">
        <f t="shared" si="125"/>
        <v>.</v>
      </c>
      <c r="T92" s="1004" t="str">
        <f t="shared" si="126"/>
        <v>.</v>
      </c>
      <c r="U92" s="1004" t="str">
        <f t="shared" si="108"/>
        <v>.</v>
      </c>
      <c r="V92" s="1004" t="str">
        <f t="shared" si="109"/>
        <v>.</v>
      </c>
      <c r="W92" s="1004" t="str">
        <f t="shared" si="110"/>
        <v>.</v>
      </c>
      <c r="X92" s="1004" t="str">
        <f t="shared" si="111"/>
        <v>.</v>
      </c>
      <c r="Y92" s="1005" t="str">
        <f t="shared" si="112"/>
        <v>.</v>
      </c>
      <c r="Z92" s="116"/>
      <c r="AA92" s="1006" t="str">
        <f t="shared" si="127"/>
        <v>.</v>
      </c>
      <c r="AB92" s="1007" t="str">
        <f t="shared" si="113"/>
        <v>.</v>
      </c>
      <c r="AC92" s="1007" t="str">
        <f t="shared" si="114"/>
        <v>.</v>
      </c>
      <c r="AD92" s="1007" t="str">
        <f t="shared" si="115"/>
        <v>.</v>
      </c>
      <c r="AE92" s="1007" t="str">
        <f t="shared" si="116"/>
        <v>.</v>
      </c>
      <c r="AF92" s="1007" t="str">
        <f t="shared" si="117"/>
        <v>.</v>
      </c>
      <c r="AG92" s="990" t="str">
        <f t="shared" si="118"/>
        <v>.</v>
      </c>
      <c r="AH92" s="116"/>
      <c r="AI92" s="1003" t="str">
        <f>IF(S92=".",".",SUM($S92:S92))</f>
        <v>.</v>
      </c>
      <c r="AJ92" s="1004" t="str">
        <f>IF(T92=".",".",SUM($S92:T92))</f>
        <v>.</v>
      </c>
      <c r="AK92" s="1004" t="str">
        <f>IF(U92=".",".",SUM($S92:U92))</f>
        <v>.</v>
      </c>
      <c r="AL92" s="1004" t="str">
        <f>IF(V92=".",".",SUM($S92:V92))</f>
        <v>.</v>
      </c>
      <c r="AM92" s="1004" t="str">
        <f>IF(W92=".",".",SUM($S92:W92))</f>
        <v>.</v>
      </c>
      <c r="AN92" s="1004" t="str">
        <f>IF(X92=".",".",SUM($S92:X92))</f>
        <v>.</v>
      </c>
      <c r="AO92" s="1005" t="str">
        <f>IF(Y92=".",".",SUM($S92:Y92))</f>
        <v>.</v>
      </c>
      <c r="AP92" s="116"/>
      <c r="AQ92" s="1006" t="str">
        <f t="shared" si="128"/>
        <v>.</v>
      </c>
      <c r="AR92" s="1007" t="str">
        <f t="shared" si="119"/>
        <v>.</v>
      </c>
      <c r="AS92" s="1007" t="str">
        <f t="shared" si="120"/>
        <v>.</v>
      </c>
      <c r="AT92" s="1007" t="str">
        <f t="shared" si="121"/>
        <v>.</v>
      </c>
      <c r="AU92" s="1007" t="str">
        <f t="shared" si="122"/>
        <v>.</v>
      </c>
      <c r="AV92" s="1007" t="str">
        <f t="shared" si="123"/>
        <v>.</v>
      </c>
      <c r="AW92" s="990" t="str">
        <f t="shared" si="124"/>
        <v>.</v>
      </c>
      <c r="AX92" s="327"/>
      <c r="AY92" s="116"/>
      <c r="AZ92" s="101"/>
      <c r="BA92" s="101"/>
      <c r="BB92" s="101"/>
    </row>
    <row r="93" spans="1:54" s="190" customFormat="1" x14ac:dyDescent="0.2">
      <c r="A93" s="183"/>
      <c r="B93" s="325"/>
      <c r="C93" s="211"/>
      <c r="D93" s="211" t="s">
        <v>256</v>
      </c>
      <c r="E93" s="1519">
        <f>IF($O93=0,".",SUMPRODUCT(E75:E92,$O75:$O92)/$O93)</f>
        <v>1016.4319950146842</v>
      </c>
      <c r="F93" s="1520">
        <f t="shared" ref="F93:L93" si="129">IF($P93=0,".",SUMPRODUCT(F75:F92,$P75:$P92)/$P93)</f>
        <v>1439.6396073760084</v>
      </c>
      <c r="G93" s="197">
        <f t="shared" si="129"/>
        <v>1475.6305155389402</v>
      </c>
      <c r="H93" s="197">
        <f t="shared" si="129"/>
        <v>1512.5212785023259</v>
      </c>
      <c r="I93" s="197">
        <f t="shared" si="129"/>
        <v>1550.3343103792697</v>
      </c>
      <c r="J93" s="197">
        <f t="shared" si="129"/>
        <v>1589.0926681601554</v>
      </c>
      <c r="K93" s="197">
        <f t="shared" si="129"/>
        <v>1628.8199848748609</v>
      </c>
      <c r="L93" s="197">
        <f t="shared" si="129"/>
        <v>1669.5404845752121</v>
      </c>
      <c r="M93" s="333"/>
      <c r="N93" s="383"/>
      <c r="O93" s="1021">
        <f>SUM(O75:O82)</f>
        <v>69926</v>
      </c>
      <c r="P93" s="1022">
        <f>SUM(P75:P82)</f>
        <v>70082</v>
      </c>
      <c r="Q93" s="102"/>
      <c r="R93" s="334"/>
      <c r="S93" s="1012">
        <f t="shared" si="125"/>
        <v>423.20761236132421</v>
      </c>
      <c r="T93" s="1013">
        <f t="shared" si="126"/>
        <v>35.990908162931873</v>
      </c>
      <c r="U93" s="1013">
        <f t="shared" ref="U93:Y93" si="130">IF(H93=".",".",H93-G93)</f>
        <v>36.890762963385669</v>
      </c>
      <c r="V93" s="1013">
        <f t="shared" si="130"/>
        <v>37.813031876943796</v>
      </c>
      <c r="W93" s="1013">
        <f t="shared" si="130"/>
        <v>38.758357780885717</v>
      </c>
      <c r="X93" s="1013">
        <f t="shared" si="130"/>
        <v>39.727316714705466</v>
      </c>
      <c r="Y93" s="1014">
        <f t="shared" si="130"/>
        <v>40.720499700351183</v>
      </c>
      <c r="Z93" s="144"/>
      <c r="AA93" s="1516">
        <f t="shared" si="127"/>
        <v>0.41636589013041658</v>
      </c>
      <c r="AB93" s="1517">
        <f t="shared" si="113"/>
        <v>2.4999943026388083E-2</v>
      </c>
      <c r="AC93" s="1517">
        <f t="shared" si="114"/>
        <v>2.5000000050766191E-2</v>
      </c>
      <c r="AD93" s="1517">
        <f t="shared" si="115"/>
        <v>2.49999999433963E-2</v>
      </c>
      <c r="AE93" s="1517">
        <f t="shared" si="116"/>
        <v>2.5000000013805979E-2</v>
      </c>
      <c r="AF93" s="1517">
        <f t="shared" si="117"/>
        <v>2.5000000006734302E-2</v>
      </c>
      <c r="AG93" s="1518">
        <f t="shared" si="118"/>
        <v>2.5000000048181814E-2</v>
      </c>
      <c r="AH93" s="144"/>
      <c r="AI93" s="1012">
        <f>IF(S93=".",".",SUM($S93:S93))</f>
        <v>423.20761236132421</v>
      </c>
      <c r="AJ93" s="1013">
        <f>IF(T93=".",".",SUM($S93:T93))</f>
        <v>459.19852052425608</v>
      </c>
      <c r="AK93" s="1013">
        <f>IF(U93=".",".",SUM($S93:U93))</f>
        <v>496.08928348764175</v>
      </c>
      <c r="AL93" s="1013">
        <f>IF(V93=".",".",SUM($S93:V93))</f>
        <v>533.90231536458555</v>
      </c>
      <c r="AM93" s="1013">
        <f>IF(W93=".",".",SUM($S93:W93))</f>
        <v>572.66067314547126</v>
      </c>
      <c r="AN93" s="1013">
        <f>IF(X93=".",".",SUM($S93:X93))</f>
        <v>612.38798986017673</v>
      </c>
      <c r="AO93" s="1014">
        <f>IF(Y93=".",".",SUM($S93:Y93))</f>
        <v>653.10848956052791</v>
      </c>
      <c r="AP93" s="144"/>
      <c r="AQ93" s="1516">
        <f t="shared" si="128"/>
        <v>0.41636589013041658</v>
      </c>
      <c r="AR93" s="1517">
        <f t="shared" si="119"/>
        <v>0.45177495668819656</v>
      </c>
      <c r="AS93" s="1517">
        <f t="shared" si="120"/>
        <v>0.48806933067910241</v>
      </c>
      <c r="AT93" s="1517">
        <f t="shared" si="121"/>
        <v>0.52527106386184985</v>
      </c>
      <c r="AU93" s="1517">
        <f t="shared" si="122"/>
        <v>0.56340284047945399</v>
      </c>
      <c r="AV93" s="1517">
        <f t="shared" si="123"/>
        <v>0.60248791150196901</v>
      </c>
      <c r="AW93" s="1518">
        <f t="shared" si="124"/>
        <v>0.64255010936672896</v>
      </c>
      <c r="AX93" s="346"/>
      <c r="AY93" s="144"/>
      <c r="AZ93" s="102"/>
      <c r="BA93" s="102"/>
      <c r="BB93" s="102"/>
    </row>
    <row r="94" spans="1:54" s="189" customFormat="1" x14ac:dyDescent="0.2">
      <c r="A94" s="183"/>
      <c r="B94" s="325"/>
      <c r="C94" s="470" t="s">
        <v>159</v>
      </c>
      <c r="D94" s="471" t="str">
        <f>IF('WK2 - Notional General Income'!D66="","",'WK2 - Notional General Income'!D66)</f>
        <v>Ordinary</v>
      </c>
      <c r="E94" s="836">
        <f>IF('WK2 - Notional General Income'!M66=".",".",'WK2 - Notional General Income'!M66/'WK2 - Notional General Income'!E66)</f>
        <v>2632.7632937853555</v>
      </c>
      <c r="F94" s="836">
        <f>IF('WK3 - Notional GI Yr1 YIELD'!M66=".",".",'WK3 - Notional GI Yr1 YIELD'!M66/'WK3 - Notional GI Yr1 YIELD'!E66)</f>
        <v>3862.9359843410907</v>
      </c>
      <c r="G94" s="873">
        <v>3959.51</v>
      </c>
      <c r="H94" s="873">
        <v>4058.5</v>
      </c>
      <c r="I94" s="873">
        <v>4159.96</v>
      </c>
      <c r="J94" s="873">
        <v>4263.96</v>
      </c>
      <c r="K94" s="1206">
        <v>4370.5600000000004</v>
      </c>
      <c r="L94" s="1206">
        <v>4479.82</v>
      </c>
      <c r="M94" s="333"/>
      <c r="N94" s="116"/>
      <c r="O94" s="1017">
        <f>'WK2 - Notional General Income'!$E66</f>
        <v>3518</v>
      </c>
      <c r="P94" s="1018">
        <f>'WK3 - Notional GI Yr1 YIELD'!$E66</f>
        <v>3561</v>
      </c>
      <c r="Q94" s="101"/>
      <c r="R94" s="325"/>
      <c r="S94" s="1000">
        <f t="shared" ref="S94:S157" si="131">IF(OR(E94=".",F94="."),".",F94-E94)</f>
        <v>1230.1726905557352</v>
      </c>
      <c r="T94" s="1001">
        <f t="shared" ref="T94:T157" si="132">IF(OR(F94=".",G94="."),".",G94-F94)</f>
        <v>96.574015658909502</v>
      </c>
      <c r="U94" s="1001">
        <f t="shared" si="108"/>
        <v>98.989999999999782</v>
      </c>
      <c r="V94" s="1001">
        <f t="shared" si="109"/>
        <v>101.46000000000004</v>
      </c>
      <c r="W94" s="1001">
        <f t="shared" si="110"/>
        <v>104</v>
      </c>
      <c r="X94" s="1001">
        <f t="shared" si="111"/>
        <v>106.60000000000036</v>
      </c>
      <c r="Y94" s="1002">
        <f t="shared" si="112"/>
        <v>109.25999999999931</v>
      </c>
      <c r="Z94" s="116"/>
      <c r="AA94" s="1513">
        <f t="shared" si="127"/>
        <v>0.46725533338282288</v>
      </c>
      <c r="AB94" s="1514">
        <f t="shared" si="113"/>
        <v>2.5000159477243322E-2</v>
      </c>
      <c r="AC94" s="1514">
        <f t="shared" si="114"/>
        <v>2.5000568252132149E-2</v>
      </c>
      <c r="AD94" s="1514">
        <f t="shared" si="115"/>
        <v>2.4999384008870251E-2</v>
      </c>
      <c r="AE94" s="1514">
        <f t="shared" si="116"/>
        <v>2.500024038692672E-2</v>
      </c>
      <c r="AF94" s="1514">
        <f t="shared" si="117"/>
        <v>2.5000234523776088E-2</v>
      </c>
      <c r="AG94" s="1515">
        <f t="shared" si="118"/>
        <v>2.4999084785473524E-2</v>
      </c>
      <c r="AH94" s="116"/>
      <c r="AI94" s="1000">
        <f>IF(S94=".",".",SUM($S94:S94))</f>
        <v>1230.1726905557352</v>
      </c>
      <c r="AJ94" s="1001">
        <f>IF(T94=".",".",SUM($S94:T94))</f>
        <v>1326.7467062146447</v>
      </c>
      <c r="AK94" s="1001">
        <f>IF(U94=".",".",SUM($S94:U94))</f>
        <v>1425.7367062146445</v>
      </c>
      <c r="AL94" s="1001">
        <f>IF(V94=".",".",SUM($S94:V94))</f>
        <v>1527.1967062146446</v>
      </c>
      <c r="AM94" s="1001">
        <f>IF(W94=".",".",SUM($S94:W94))</f>
        <v>1631.1967062146446</v>
      </c>
      <c r="AN94" s="1001">
        <f>IF(X94=".",".",SUM($S94:X94))</f>
        <v>1737.7967062146449</v>
      </c>
      <c r="AO94" s="1002">
        <f>IF(Y94=".",".",SUM($S94:Y94))</f>
        <v>1847.0567062146442</v>
      </c>
      <c r="AP94" s="116"/>
      <c r="AQ94" s="1513">
        <f t="shared" si="128"/>
        <v>0.46725533338282288</v>
      </c>
      <c r="AR94" s="1514">
        <f t="shared" si="119"/>
        <v>0.50393695071122946</v>
      </c>
      <c r="AS94" s="1514">
        <f t="shared" si="120"/>
        <v>0.54153622909438903</v>
      </c>
      <c r="AT94" s="1514">
        <f t="shared" si="121"/>
        <v>0.58007368524910552</v>
      </c>
      <c r="AU94" s="1514">
        <f t="shared" si="122"/>
        <v>0.61957590720939049</v>
      </c>
      <c r="AV94" s="1514">
        <f t="shared" si="123"/>
        <v>0.66006568471868277</v>
      </c>
      <c r="AW94" s="1515">
        <f t="shared" si="124"/>
        <v>0.7015658075204203</v>
      </c>
      <c r="AX94" s="327"/>
      <c r="AY94" s="116"/>
      <c r="AZ94" s="101"/>
      <c r="BA94" s="101"/>
      <c r="BB94" s="101"/>
    </row>
    <row r="95" spans="1:54" s="189" customFormat="1" x14ac:dyDescent="0.2">
      <c r="A95" s="183"/>
      <c r="B95" s="325"/>
      <c r="C95" s="472" t="s">
        <v>159</v>
      </c>
      <c r="D95" s="473" t="str">
        <f>IF('WK2 - Notional General Income'!D67="","",'WK2 - Notional General Income'!D67)</f>
        <v>Business LRA</v>
      </c>
      <c r="E95" s="837" t="str">
        <f>IF('WK2 - Notional General Income'!M67=".",".",'WK2 - Notional General Income'!M67/'WK2 - Notional General Income'!E67)</f>
        <v>.</v>
      </c>
      <c r="F95" s="837">
        <f>IF('WK3 - Notional GI Yr1 YIELD'!M67=".",".",'WK3 - Notional GI Yr1 YIELD'!M67/'WK3 - Notional GI Yr1 YIELD'!E67)</f>
        <v>24896.360243199997</v>
      </c>
      <c r="G95" s="874">
        <v>25518.77</v>
      </c>
      <c r="H95" s="874">
        <v>26159.74</v>
      </c>
      <c r="I95" s="874">
        <v>26810.66</v>
      </c>
      <c r="J95" s="874">
        <v>27480.92</v>
      </c>
      <c r="K95" s="1207">
        <v>28167.95</v>
      </c>
      <c r="L95" s="1207">
        <v>28872.14</v>
      </c>
      <c r="M95" s="333"/>
      <c r="N95" s="116"/>
      <c r="O95" s="1019">
        <f>'WK2 - Notional General Income'!$E67</f>
        <v>0</v>
      </c>
      <c r="P95" s="1020">
        <f>'WK3 - Notional GI Yr1 YIELD'!$E67</f>
        <v>9</v>
      </c>
      <c r="Q95" s="101"/>
      <c r="R95" s="325"/>
      <c r="S95" s="1003" t="str">
        <f t="shared" si="131"/>
        <v>.</v>
      </c>
      <c r="T95" s="1004">
        <f t="shared" si="132"/>
        <v>622.40975680000338</v>
      </c>
      <c r="U95" s="1004">
        <f t="shared" ref="U95:U118" si="133">IF(H95="",".",H95-G95)</f>
        <v>640.97000000000116</v>
      </c>
      <c r="V95" s="1004">
        <f t="shared" ref="V95:V118" si="134">IF(I95="",".",I95-H95)</f>
        <v>650.91999999999825</v>
      </c>
      <c r="W95" s="1004">
        <f t="shared" ref="W95:W118" si="135">IF(J95="",".",J95-I95)</f>
        <v>670.2599999999984</v>
      </c>
      <c r="X95" s="1004">
        <f t="shared" ref="X95:X118" si="136">IF(K95="",".",K95-J95)</f>
        <v>687.03000000000247</v>
      </c>
      <c r="Y95" s="1005">
        <f t="shared" ref="Y95:Y118" si="137">IF(L95="",".",L95-K95)</f>
        <v>704.18999999999869</v>
      </c>
      <c r="Z95" s="116"/>
      <c r="AA95" s="1006" t="str">
        <f t="shared" si="127"/>
        <v>.</v>
      </c>
      <c r="AB95" s="1007">
        <f t="shared" si="113"/>
        <v>2.5000030153805364E-2</v>
      </c>
      <c r="AC95" s="1007">
        <f t="shared" si="114"/>
        <v>2.5117589915187866E-2</v>
      </c>
      <c r="AD95" s="1007">
        <f t="shared" si="115"/>
        <v>2.4882510300178851E-2</v>
      </c>
      <c r="AE95" s="1007">
        <f t="shared" si="116"/>
        <v>2.4999757559120095E-2</v>
      </c>
      <c r="AF95" s="1007">
        <f t="shared" si="117"/>
        <v>2.5000254722185478E-2</v>
      </c>
      <c r="AG95" s="990">
        <f t="shared" si="118"/>
        <v>2.4999689363265576E-2</v>
      </c>
      <c r="AH95" s="116"/>
      <c r="AI95" s="1003" t="str">
        <f>IF(S95=".",".",SUM($S95:S95))</f>
        <v>.</v>
      </c>
      <c r="AJ95" s="1004">
        <f>IF(T95=".",".",SUM($S95:T95))</f>
        <v>622.40975680000338</v>
      </c>
      <c r="AK95" s="1004">
        <f>IF(U95=".",".",SUM($S95:U95))</f>
        <v>1263.3797568000045</v>
      </c>
      <c r="AL95" s="1004">
        <f>IF(V95=".",".",SUM($S95:V95))</f>
        <v>1914.2997568000028</v>
      </c>
      <c r="AM95" s="1004">
        <f>IF(W95=".",".",SUM($S95:W95))</f>
        <v>2584.5597568000012</v>
      </c>
      <c r="AN95" s="1004">
        <f>IF(X95=".",".",SUM($S95:X95))</f>
        <v>3271.5897568000037</v>
      </c>
      <c r="AO95" s="1005">
        <f>IF(Y95=".",".",SUM($S95:Y95))</f>
        <v>3975.7797568000024</v>
      </c>
      <c r="AP95" s="116"/>
      <c r="AQ95" s="1006" t="str">
        <f t="shared" si="128"/>
        <v>.</v>
      </c>
      <c r="AR95" s="1007" t="str">
        <f t="shared" si="119"/>
        <v>.</v>
      </c>
      <c r="AS95" s="1007" t="str">
        <f t="shared" si="120"/>
        <v>.</v>
      </c>
      <c r="AT95" s="1007" t="str">
        <f t="shared" si="121"/>
        <v>.</v>
      </c>
      <c r="AU95" s="1007" t="str">
        <f t="shared" si="122"/>
        <v>.</v>
      </c>
      <c r="AV95" s="1007" t="str">
        <f t="shared" si="123"/>
        <v>.</v>
      </c>
      <c r="AW95" s="990" t="str">
        <f t="shared" si="124"/>
        <v>.</v>
      </c>
      <c r="AX95" s="327"/>
      <c r="AY95" s="116"/>
      <c r="AZ95" s="101"/>
      <c r="BA95" s="101"/>
      <c r="BB95" s="101"/>
    </row>
    <row r="96" spans="1:54" s="189" customFormat="1" x14ac:dyDescent="0.2">
      <c r="A96" s="183"/>
      <c r="B96" s="325"/>
      <c r="C96" s="472" t="s">
        <v>159</v>
      </c>
      <c r="D96" s="473" t="str">
        <f>IF('WK2 - Notional General Income'!D68="","",'WK2 - Notional General Income'!D68)</f>
        <v>Business MRA</v>
      </c>
      <c r="E96" s="837" t="str">
        <f>IF('WK2 - Notional General Income'!M68=".",".",'WK2 - Notional General Income'!M68/'WK2 - Notional General Income'!E68)</f>
        <v>.</v>
      </c>
      <c r="F96" s="837">
        <f>IF('WK3 - Notional GI Yr1 YIELD'!M68=".",".",'WK3 - Notional GI Yr1 YIELD'!M68/'WK3 - Notional GI Yr1 YIELD'!E68)</f>
        <v>381485.19675</v>
      </c>
      <c r="G96" s="874">
        <v>391022.34</v>
      </c>
      <c r="H96" s="874">
        <v>400797.9</v>
      </c>
      <c r="I96" s="874">
        <v>410817.84</v>
      </c>
      <c r="J96" s="874">
        <v>421088.29</v>
      </c>
      <c r="K96" s="874">
        <v>431615.49</v>
      </c>
      <c r="L96" s="874">
        <v>442405.88</v>
      </c>
      <c r="M96" s="333"/>
      <c r="N96" s="116"/>
      <c r="O96" s="1019">
        <f>'WK2 - Notional General Income'!$E68</f>
        <v>0</v>
      </c>
      <c r="P96" s="1020">
        <f>'WK3 - Notional GI Yr1 YIELD'!$E68</f>
        <v>2</v>
      </c>
      <c r="Q96" s="101"/>
      <c r="R96" s="325"/>
      <c r="S96" s="1003" t="str">
        <f t="shared" si="131"/>
        <v>.</v>
      </c>
      <c r="T96" s="1004">
        <f t="shared" si="132"/>
        <v>9537.1432500000228</v>
      </c>
      <c r="U96" s="1004">
        <f t="shared" si="133"/>
        <v>9775.5599999999977</v>
      </c>
      <c r="V96" s="1004">
        <f t="shared" si="134"/>
        <v>10019.940000000002</v>
      </c>
      <c r="W96" s="1004">
        <f t="shared" si="135"/>
        <v>10270.449999999953</v>
      </c>
      <c r="X96" s="1004">
        <f t="shared" si="136"/>
        <v>10527.200000000012</v>
      </c>
      <c r="Y96" s="1005">
        <f t="shared" si="137"/>
        <v>10790.390000000014</v>
      </c>
      <c r="Z96" s="116"/>
      <c r="AA96" s="1006" t="str">
        <f t="shared" si="127"/>
        <v>.</v>
      </c>
      <c r="AB96" s="1007">
        <f t="shared" si="113"/>
        <v>2.5000034945654948E-2</v>
      </c>
      <c r="AC96" s="1007">
        <f t="shared" si="114"/>
        <v>2.5000003836098017E-2</v>
      </c>
      <c r="AD96" s="1007">
        <f t="shared" si="115"/>
        <v>2.4999981287327167E-2</v>
      </c>
      <c r="AE96" s="1007">
        <f t="shared" si="116"/>
        <v>2.5000009736675377E-2</v>
      </c>
      <c r="AF96" s="1007">
        <f t="shared" si="117"/>
        <v>2.4999982782708097E-2</v>
      </c>
      <c r="AG96" s="990">
        <f t="shared" si="118"/>
        <v>2.5000006371411754E-2</v>
      </c>
      <c r="AH96" s="116"/>
      <c r="AI96" s="1003" t="str">
        <f>IF(S96=".",".",SUM($S96:S96))</f>
        <v>.</v>
      </c>
      <c r="AJ96" s="1004">
        <f>IF(T96=".",".",SUM($S96:T96))</f>
        <v>9537.1432500000228</v>
      </c>
      <c r="AK96" s="1004">
        <f>IF(U96=".",".",SUM($S96:U96))</f>
        <v>19312.70325000002</v>
      </c>
      <c r="AL96" s="1004">
        <f>IF(V96=".",".",SUM($S96:V96))</f>
        <v>29332.643250000023</v>
      </c>
      <c r="AM96" s="1004">
        <f>IF(W96=".",".",SUM($S96:W96))</f>
        <v>39603.093249999976</v>
      </c>
      <c r="AN96" s="1004">
        <f>IF(X96=".",".",SUM($S96:X96))</f>
        <v>50130.293249999988</v>
      </c>
      <c r="AO96" s="1005">
        <f>IF(Y96=".",".",SUM($S96:Y96))</f>
        <v>60920.683250000002</v>
      </c>
      <c r="AP96" s="116"/>
      <c r="AQ96" s="1006" t="str">
        <f t="shared" si="128"/>
        <v>.</v>
      </c>
      <c r="AR96" s="1007" t="str">
        <f t="shared" si="119"/>
        <v>.</v>
      </c>
      <c r="AS96" s="1007" t="str">
        <f t="shared" si="120"/>
        <v>.</v>
      </c>
      <c r="AT96" s="1007" t="str">
        <f t="shared" si="121"/>
        <v>.</v>
      </c>
      <c r="AU96" s="1007" t="str">
        <f t="shared" si="122"/>
        <v>.</v>
      </c>
      <c r="AV96" s="1007" t="str">
        <f t="shared" si="123"/>
        <v>.</v>
      </c>
      <c r="AW96" s="990" t="str">
        <f t="shared" si="124"/>
        <v>.</v>
      </c>
      <c r="AX96" s="327"/>
      <c r="AY96" s="116"/>
      <c r="AZ96" s="101"/>
      <c r="BA96" s="101"/>
      <c r="BB96" s="101"/>
    </row>
    <row r="97" spans="1:54" s="189" customFormat="1" x14ac:dyDescent="0.2">
      <c r="A97" s="183"/>
      <c r="B97" s="325"/>
      <c r="C97" s="472" t="s">
        <v>159</v>
      </c>
      <c r="D97" s="473" t="str">
        <f>IF('WK2 - Notional General Income'!D69="","",'WK2 - Notional General Income'!D69)</f>
        <v/>
      </c>
      <c r="E97" s="837" t="str">
        <f>IF('WK2 - Notional General Income'!M69=".",".",'WK2 - Notional General Income'!M69/'WK2 - Notional General Income'!E69)</f>
        <v>.</v>
      </c>
      <c r="F97" s="837" t="str">
        <f>IF('WK3 - Notional GI Yr1 YIELD'!M69=".",".",'WK3 - Notional GI Yr1 YIELD'!M69/'WK3 - Notional GI Yr1 YIELD'!E69)</f>
        <v>.</v>
      </c>
      <c r="G97" s="874"/>
      <c r="H97" s="874"/>
      <c r="I97" s="874"/>
      <c r="J97" s="874"/>
      <c r="K97" s="874"/>
      <c r="L97" s="874"/>
      <c r="M97" s="333"/>
      <c r="N97" s="116"/>
      <c r="O97" s="1019">
        <f>'WK2 - Notional General Income'!$E69</f>
        <v>0</v>
      </c>
      <c r="P97" s="1020">
        <f>'WK3 - Notional GI Yr1 YIELD'!$E69</f>
        <v>0</v>
      </c>
      <c r="Q97" s="101"/>
      <c r="R97" s="325"/>
      <c r="S97" s="1003" t="str">
        <f t="shared" si="131"/>
        <v>.</v>
      </c>
      <c r="T97" s="1004" t="str">
        <f t="shared" si="132"/>
        <v>.</v>
      </c>
      <c r="U97" s="1004" t="str">
        <f t="shared" si="133"/>
        <v>.</v>
      </c>
      <c r="V97" s="1004" t="str">
        <f t="shared" si="134"/>
        <v>.</v>
      </c>
      <c r="W97" s="1004" t="str">
        <f t="shared" si="135"/>
        <v>.</v>
      </c>
      <c r="X97" s="1004" t="str">
        <f t="shared" si="136"/>
        <v>.</v>
      </c>
      <c r="Y97" s="1005" t="str">
        <f t="shared" si="137"/>
        <v>.</v>
      </c>
      <c r="Z97" s="116"/>
      <c r="AA97" s="1006" t="str">
        <f t="shared" si="127"/>
        <v>.</v>
      </c>
      <c r="AB97" s="1007" t="str">
        <f t="shared" si="113"/>
        <v>.</v>
      </c>
      <c r="AC97" s="1007" t="str">
        <f t="shared" si="114"/>
        <v>.</v>
      </c>
      <c r="AD97" s="1007" t="str">
        <f t="shared" si="115"/>
        <v>.</v>
      </c>
      <c r="AE97" s="1007" t="str">
        <f t="shared" si="116"/>
        <v>.</v>
      </c>
      <c r="AF97" s="1007" t="str">
        <f t="shared" si="117"/>
        <v>.</v>
      </c>
      <c r="AG97" s="990" t="str">
        <f t="shared" si="118"/>
        <v>.</v>
      </c>
      <c r="AH97" s="116"/>
      <c r="AI97" s="1003" t="str">
        <f>IF(S97=".",".",SUM($S97:S97))</f>
        <v>.</v>
      </c>
      <c r="AJ97" s="1004" t="str">
        <f>IF(T97=".",".",SUM($S97:T97))</f>
        <v>.</v>
      </c>
      <c r="AK97" s="1004" t="str">
        <f>IF(U97=".",".",SUM($S97:U97))</f>
        <v>.</v>
      </c>
      <c r="AL97" s="1004" t="str">
        <f>IF(V97=".",".",SUM($S97:V97))</f>
        <v>.</v>
      </c>
      <c r="AM97" s="1004" t="str">
        <f>IF(W97=".",".",SUM($S97:W97))</f>
        <v>.</v>
      </c>
      <c r="AN97" s="1004" t="str">
        <f>IF(X97=".",".",SUM($S97:X97))</f>
        <v>.</v>
      </c>
      <c r="AO97" s="1005" t="str">
        <f>IF(Y97=".",".",SUM($S97:Y97))</f>
        <v>.</v>
      </c>
      <c r="AP97" s="116"/>
      <c r="AQ97" s="1006" t="str">
        <f t="shared" si="128"/>
        <v>.</v>
      </c>
      <c r="AR97" s="1007" t="str">
        <f t="shared" si="119"/>
        <v>.</v>
      </c>
      <c r="AS97" s="1007" t="str">
        <f t="shared" si="120"/>
        <v>.</v>
      </c>
      <c r="AT97" s="1007" t="str">
        <f t="shared" si="121"/>
        <v>.</v>
      </c>
      <c r="AU97" s="1007" t="str">
        <f t="shared" si="122"/>
        <v>.</v>
      </c>
      <c r="AV97" s="1007" t="str">
        <f t="shared" si="123"/>
        <v>.</v>
      </c>
      <c r="AW97" s="990" t="str">
        <f t="shared" si="124"/>
        <v>.</v>
      </c>
      <c r="AX97" s="327"/>
      <c r="AY97" s="116"/>
      <c r="AZ97" s="101"/>
      <c r="BA97" s="101"/>
      <c r="BB97" s="101"/>
    </row>
    <row r="98" spans="1:54" s="189" customFormat="1" x14ac:dyDescent="0.2">
      <c r="A98" s="183"/>
      <c r="B98" s="325"/>
      <c r="C98" s="472" t="s">
        <v>159</v>
      </c>
      <c r="D98" s="473" t="str">
        <f>IF('WK2 - Notional General Income'!D70="","",'WK2 - Notional General Income'!D70)</f>
        <v/>
      </c>
      <c r="E98" s="837" t="str">
        <f>IF('WK2 - Notional General Income'!M70=".",".",'WK2 - Notional General Income'!M70/'WK2 - Notional General Income'!E70)</f>
        <v>.</v>
      </c>
      <c r="F98" s="837" t="str">
        <f>IF('WK3 - Notional GI Yr1 YIELD'!M70=".",".",'WK3 - Notional GI Yr1 YIELD'!M70/'WK3 - Notional GI Yr1 YIELD'!E70)</f>
        <v>.</v>
      </c>
      <c r="G98" s="874"/>
      <c r="H98" s="874"/>
      <c r="I98" s="874"/>
      <c r="J98" s="874"/>
      <c r="K98" s="874"/>
      <c r="L98" s="874"/>
      <c r="M98" s="333"/>
      <c r="N98" s="116"/>
      <c r="O98" s="1019">
        <f>'WK2 - Notional General Income'!$E70</f>
        <v>0</v>
      </c>
      <c r="P98" s="1020">
        <f>'WK3 - Notional GI Yr1 YIELD'!$E70</f>
        <v>0</v>
      </c>
      <c r="Q98" s="101"/>
      <c r="R98" s="325"/>
      <c r="S98" s="1003" t="str">
        <f t="shared" si="131"/>
        <v>.</v>
      </c>
      <c r="T98" s="1004" t="str">
        <f t="shared" si="132"/>
        <v>.</v>
      </c>
      <c r="U98" s="1004" t="str">
        <f t="shared" si="133"/>
        <v>.</v>
      </c>
      <c r="V98" s="1004" t="str">
        <f t="shared" si="134"/>
        <v>.</v>
      </c>
      <c r="W98" s="1004" t="str">
        <f t="shared" si="135"/>
        <v>.</v>
      </c>
      <c r="X98" s="1004" t="str">
        <f t="shared" si="136"/>
        <v>.</v>
      </c>
      <c r="Y98" s="1005" t="str">
        <f t="shared" si="137"/>
        <v>.</v>
      </c>
      <c r="Z98" s="116"/>
      <c r="AA98" s="1006" t="str">
        <f t="shared" si="127"/>
        <v>.</v>
      </c>
      <c r="AB98" s="1007" t="str">
        <f t="shared" si="113"/>
        <v>.</v>
      </c>
      <c r="AC98" s="1007" t="str">
        <f t="shared" si="114"/>
        <v>.</v>
      </c>
      <c r="AD98" s="1007" t="str">
        <f t="shared" si="115"/>
        <v>.</v>
      </c>
      <c r="AE98" s="1007" t="str">
        <f t="shared" si="116"/>
        <v>.</v>
      </c>
      <c r="AF98" s="1007" t="str">
        <f t="shared" si="117"/>
        <v>.</v>
      </c>
      <c r="AG98" s="990" t="str">
        <f t="shared" si="118"/>
        <v>.</v>
      </c>
      <c r="AH98" s="116"/>
      <c r="AI98" s="1003" t="str">
        <f>IF(S98=".",".",SUM($S98:S98))</f>
        <v>.</v>
      </c>
      <c r="AJ98" s="1004" t="str">
        <f>IF(T98=".",".",SUM($S98:T98))</f>
        <v>.</v>
      </c>
      <c r="AK98" s="1004" t="str">
        <f>IF(U98=".",".",SUM($S98:U98))</f>
        <v>.</v>
      </c>
      <c r="AL98" s="1004" t="str">
        <f>IF(V98=".",".",SUM($S98:V98))</f>
        <v>.</v>
      </c>
      <c r="AM98" s="1004" t="str">
        <f>IF(W98=".",".",SUM($S98:W98))</f>
        <v>.</v>
      </c>
      <c r="AN98" s="1004" t="str">
        <f>IF(X98=".",".",SUM($S98:X98))</f>
        <v>.</v>
      </c>
      <c r="AO98" s="1005" t="str">
        <f>IF(Y98=".",".",SUM($S98:Y98))</f>
        <v>.</v>
      </c>
      <c r="AP98" s="116"/>
      <c r="AQ98" s="1006" t="str">
        <f t="shared" si="128"/>
        <v>.</v>
      </c>
      <c r="AR98" s="1007" t="str">
        <f t="shared" si="119"/>
        <v>.</v>
      </c>
      <c r="AS98" s="1007" t="str">
        <f t="shared" si="120"/>
        <v>.</v>
      </c>
      <c r="AT98" s="1007" t="str">
        <f t="shared" si="121"/>
        <v>.</v>
      </c>
      <c r="AU98" s="1007" t="str">
        <f t="shared" si="122"/>
        <v>.</v>
      </c>
      <c r="AV98" s="1007" t="str">
        <f t="shared" si="123"/>
        <v>.</v>
      </c>
      <c r="AW98" s="990" t="str">
        <f t="shared" si="124"/>
        <v>.</v>
      </c>
      <c r="AX98" s="327"/>
      <c r="AY98" s="116"/>
      <c r="AZ98" s="101"/>
      <c r="BA98" s="101"/>
      <c r="BB98" s="101"/>
    </row>
    <row r="99" spans="1:54" s="189" customFormat="1" x14ac:dyDescent="0.2">
      <c r="A99" s="183"/>
      <c r="B99" s="325"/>
      <c r="C99" s="472" t="s">
        <v>159</v>
      </c>
      <c r="D99" s="473" t="str">
        <f>IF('WK2 - Notional General Income'!D71="","",'WK2 - Notional General Income'!D71)</f>
        <v/>
      </c>
      <c r="E99" s="837" t="str">
        <f>IF('WK2 - Notional General Income'!M71=".",".",'WK2 - Notional General Income'!M71/'WK2 - Notional General Income'!E71)</f>
        <v>.</v>
      </c>
      <c r="F99" s="837" t="str">
        <f>IF('WK3 - Notional GI Yr1 YIELD'!M71=".",".",'WK3 - Notional GI Yr1 YIELD'!M71/'WK3 - Notional GI Yr1 YIELD'!E71)</f>
        <v>.</v>
      </c>
      <c r="G99" s="874"/>
      <c r="H99" s="874"/>
      <c r="I99" s="874"/>
      <c r="J99" s="874"/>
      <c r="K99" s="874"/>
      <c r="L99" s="874"/>
      <c r="M99" s="333"/>
      <c r="N99" s="116"/>
      <c r="O99" s="1019">
        <f>'WK2 - Notional General Income'!$E71</f>
        <v>0</v>
      </c>
      <c r="P99" s="1020">
        <f>'WK3 - Notional GI Yr1 YIELD'!$E71</f>
        <v>0</v>
      </c>
      <c r="Q99" s="101"/>
      <c r="R99" s="325"/>
      <c r="S99" s="1003" t="str">
        <f t="shared" si="131"/>
        <v>.</v>
      </c>
      <c r="T99" s="1004" t="str">
        <f t="shared" si="132"/>
        <v>.</v>
      </c>
      <c r="U99" s="1004" t="str">
        <f t="shared" si="133"/>
        <v>.</v>
      </c>
      <c r="V99" s="1004" t="str">
        <f t="shared" si="134"/>
        <v>.</v>
      </c>
      <c r="W99" s="1004" t="str">
        <f t="shared" si="135"/>
        <v>.</v>
      </c>
      <c r="X99" s="1004" t="str">
        <f t="shared" si="136"/>
        <v>.</v>
      </c>
      <c r="Y99" s="1005" t="str">
        <f t="shared" si="137"/>
        <v>.</v>
      </c>
      <c r="Z99" s="116"/>
      <c r="AA99" s="1006" t="str">
        <f t="shared" si="127"/>
        <v>.</v>
      </c>
      <c r="AB99" s="1007" t="str">
        <f t="shared" si="113"/>
        <v>.</v>
      </c>
      <c r="AC99" s="1007" t="str">
        <f t="shared" si="114"/>
        <v>.</v>
      </c>
      <c r="AD99" s="1007" t="str">
        <f t="shared" si="115"/>
        <v>.</v>
      </c>
      <c r="AE99" s="1007" t="str">
        <f t="shared" si="116"/>
        <v>.</v>
      </c>
      <c r="AF99" s="1007" t="str">
        <f t="shared" si="117"/>
        <v>.</v>
      </c>
      <c r="AG99" s="990" t="str">
        <f t="shared" si="118"/>
        <v>.</v>
      </c>
      <c r="AH99" s="116"/>
      <c r="AI99" s="1003" t="str">
        <f>IF(S99=".",".",SUM($S99:S99))</f>
        <v>.</v>
      </c>
      <c r="AJ99" s="1004" t="str">
        <f>IF(T99=".",".",SUM($S99:T99))</f>
        <v>.</v>
      </c>
      <c r="AK99" s="1004" t="str">
        <f>IF(U99=".",".",SUM($S99:U99))</f>
        <v>.</v>
      </c>
      <c r="AL99" s="1004" t="str">
        <f>IF(V99=".",".",SUM($S99:V99))</f>
        <v>.</v>
      </c>
      <c r="AM99" s="1004" t="str">
        <f>IF(W99=".",".",SUM($S99:W99))</f>
        <v>.</v>
      </c>
      <c r="AN99" s="1004" t="str">
        <f>IF(X99=".",".",SUM($S99:X99))</f>
        <v>.</v>
      </c>
      <c r="AO99" s="1005" t="str">
        <f>IF(Y99=".",".",SUM($S99:Y99))</f>
        <v>.</v>
      </c>
      <c r="AP99" s="116"/>
      <c r="AQ99" s="1006" t="str">
        <f t="shared" si="128"/>
        <v>.</v>
      </c>
      <c r="AR99" s="1007" t="str">
        <f t="shared" si="119"/>
        <v>.</v>
      </c>
      <c r="AS99" s="1007" t="str">
        <f t="shared" si="120"/>
        <v>.</v>
      </c>
      <c r="AT99" s="1007" t="str">
        <f t="shared" si="121"/>
        <v>.</v>
      </c>
      <c r="AU99" s="1007" t="str">
        <f t="shared" si="122"/>
        <v>.</v>
      </c>
      <c r="AV99" s="1007" t="str">
        <f t="shared" si="123"/>
        <v>.</v>
      </c>
      <c r="AW99" s="990" t="str">
        <f t="shared" si="124"/>
        <v>.</v>
      </c>
      <c r="AX99" s="327"/>
      <c r="AY99" s="116"/>
      <c r="AZ99" s="101"/>
      <c r="BA99" s="101"/>
      <c r="BB99" s="101"/>
    </row>
    <row r="100" spans="1:54" s="189" customFormat="1" x14ac:dyDescent="0.2">
      <c r="A100" s="183"/>
      <c r="B100" s="325"/>
      <c r="C100" s="472" t="s">
        <v>159</v>
      </c>
      <c r="D100" s="473" t="str">
        <f>IF('WK2 - Notional General Income'!D72="","",'WK2 - Notional General Income'!D72)</f>
        <v/>
      </c>
      <c r="E100" s="837" t="str">
        <f>IF('WK2 - Notional General Income'!M72=".",".",'WK2 - Notional General Income'!M72/'WK2 - Notional General Income'!E72)</f>
        <v>.</v>
      </c>
      <c r="F100" s="837" t="str">
        <f>IF('WK3 - Notional GI Yr1 YIELD'!M72=".",".",'WK3 - Notional GI Yr1 YIELD'!M72/'WK3 - Notional GI Yr1 YIELD'!E72)</f>
        <v>.</v>
      </c>
      <c r="G100" s="874"/>
      <c r="H100" s="874"/>
      <c r="I100" s="874"/>
      <c r="J100" s="874"/>
      <c r="K100" s="874"/>
      <c r="L100" s="874"/>
      <c r="M100" s="333"/>
      <c r="N100" s="116"/>
      <c r="O100" s="1019">
        <f>'WK2 - Notional General Income'!$E72</f>
        <v>0</v>
      </c>
      <c r="P100" s="1020">
        <f>'WK3 - Notional GI Yr1 YIELD'!$E72</f>
        <v>0</v>
      </c>
      <c r="Q100" s="101"/>
      <c r="R100" s="325"/>
      <c r="S100" s="1003" t="str">
        <f t="shared" si="131"/>
        <v>.</v>
      </c>
      <c r="T100" s="1004" t="str">
        <f t="shared" si="132"/>
        <v>.</v>
      </c>
      <c r="U100" s="1004" t="str">
        <f t="shared" si="133"/>
        <v>.</v>
      </c>
      <c r="V100" s="1004" t="str">
        <f t="shared" si="134"/>
        <v>.</v>
      </c>
      <c r="W100" s="1004" t="str">
        <f t="shared" si="135"/>
        <v>.</v>
      </c>
      <c r="X100" s="1004" t="str">
        <f t="shared" si="136"/>
        <v>.</v>
      </c>
      <c r="Y100" s="1005" t="str">
        <f t="shared" si="137"/>
        <v>.</v>
      </c>
      <c r="Z100" s="116"/>
      <c r="AA100" s="1006" t="str">
        <f t="shared" si="127"/>
        <v>.</v>
      </c>
      <c r="AB100" s="1007" t="str">
        <f t="shared" si="113"/>
        <v>.</v>
      </c>
      <c r="AC100" s="1007" t="str">
        <f t="shared" si="114"/>
        <v>.</v>
      </c>
      <c r="AD100" s="1007" t="str">
        <f t="shared" si="115"/>
        <v>.</v>
      </c>
      <c r="AE100" s="1007" t="str">
        <f t="shared" si="116"/>
        <v>.</v>
      </c>
      <c r="AF100" s="1007" t="str">
        <f t="shared" si="117"/>
        <v>.</v>
      </c>
      <c r="AG100" s="990" t="str">
        <f t="shared" si="118"/>
        <v>.</v>
      </c>
      <c r="AH100" s="116"/>
      <c r="AI100" s="1003" t="str">
        <f>IF(S100=".",".",SUM($S100:S100))</f>
        <v>.</v>
      </c>
      <c r="AJ100" s="1004" t="str">
        <f>IF(T100=".",".",SUM($S100:T100))</f>
        <v>.</v>
      </c>
      <c r="AK100" s="1004" t="str">
        <f>IF(U100=".",".",SUM($S100:U100))</f>
        <v>.</v>
      </c>
      <c r="AL100" s="1004" t="str">
        <f>IF(V100=".",".",SUM($S100:V100))</f>
        <v>.</v>
      </c>
      <c r="AM100" s="1004" t="str">
        <f>IF(W100=".",".",SUM($S100:W100))</f>
        <v>.</v>
      </c>
      <c r="AN100" s="1004" t="str">
        <f>IF(X100=".",".",SUM($S100:X100))</f>
        <v>.</v>
      </c>
      <c r="AO100" s="1005" t="str">
        <f>IF(Y100=".",".",SUM($S100:Y100))</f>
        <v>.</v>
      </c>
      <c r="AP100" s="116"/>
      <c r="AQ100" s="1006" t="str">
        <f t="shared" si="128"/>
        <v>.</v>
      </c>
      <c r="AR100" s="1007" t="str">
        <f t="shared" si="119"/>
        <v>.</v>
      </c>
      <c r="AS100" s="1007" t="str">
        <f t="shared" si="120"/>
        <v>.</v>
      </c>
      <c r="AT100" s="1007" t="str">
        <f t="shared" si="121"/>
        <v>.</v>
      </c>
      <c r="AU100" s="1007" t="str">
        <f t="shared" si="122"/>
        <v>.</v>
      </c>
      <c r="AV100" s="1007" t="str">
        <f t="shared" si="123"/>
        <v>.</v>
      </c>
      <c r="AW100" s="990" t="str">
        <f t="shared" si="124"/>
        <v>.</v>
      </c>
      <c r="AX100" s="327"/>
      <c r="AY100" s="116"/>
      <c r="AZ100" s="101"/>
      <c r="BA100" s="101"/>
      <c r="BB100" s="101"/>
    </row>
    <row r="101" spans="1:54" s="189" customFormat="1" x14ac:dyDescent="0.2">
      <c r="A101" s="183"/>
      <c r="B101" s="325"/>
      <c r="C101" s="472" t="s">
        <v>159</v>
      </c>
      <c r="D101" s="473" t="str">
        <f>IF('WK2 - Notional General Income'!D73="","",'WK2 - Notional General Income'!D73)</f>
        <v/>
      </c>
      <c r="E101" s="837" t="str">
        <f>IF('WK2 - Notional General Income'!M73=".",".",'WK2 - Notional General Income'!M73/'WK2 - Notional General Income'!E73)</f>
        <v>.</v>
      </c>
      <c r="F101" s="837" t="str">
        <f>IF('WK3 - Notional GI Yr1 YIELD'!M73=".",".",'WK3 - Notional GI Yr1 YIELD'!M73/'WK3 - Notional GI Yr1 YIELD'!E73)</f>
        <v>.</v>
      </c>
      <c r="G101" s="874"/>
      <c r="H101" s="874"/>
      <c r="I101" s="874"/>
      <c r="J101" s="874"/>
      <c r="K101" s="874"/>
      <c r="L101" s="874"/>
      <c r="M101" s="333"/>
      <c r="N101" s="116"/>
      <c r="O101" s="1019">
        <f>'WK2 - Notional General Income'!$E73</f>
        <v>0</v>
      </c>
      <c r="P101" s="1020">
        <f>'WK3 - Notional GI Yr1 YIELD'!$E73</f>
        <v>0</v>
      </c>
      <c r="Q101" s="101"/>
      <c r="R101" s="325"/>
      <c r="S101" s="1003" t="str">
        <f t="shared" si="131"/>
        <v>.</v>
      </c>
      <c r="T101" s="1004" t="str">
        <f t="shared" si="132"/>
        <v>.</v>
      </c>
      <c r="U101" s="1004" t="str">
        <f t="shared" si="133"/>
        <v>.</v>
      </c>
      <c r="V101" s="1004" t="str">
        <f t="shared" si="134"/>
        <v>.</v>
      </c>
      <c r="W101" s="1004" t="str">
        <f t="shared" si="135"/>
        <v>.</v>
      </c>
      <c r="X101" s="1004" t="str">
        <f t="shared" si="136"/>
        <v>.</v>
      </c>
      <c r="Y101" s="1005" t="str">
        <f t="shared" si="137"/>
        <v>.</v>
      </c>
      <c r="Z101" s="116"/>
      <c r="AA101" s="1006" t="str">
        <f t="shared" si="127"/>
        <v>.</v>
      </c>
      <c r="AB101" s="1007" t="str">
        <f t="shared" si="113"/>
        <v>.</v>
      </c>
      <c r="AC101" s="1007" t="str">
        <f t="shared" si="114"/>
        <v>.</v>
      </c>
      <c r="AD101" s="1007" t="str">
        <f t="shared" si="115"/>
        <v>.</v>
      </c>
      <c r="AE101" s="1007" t="str">
        <f t="shared" si="116"/>
        <v>.</v>
      </c>
      <c r="AF101" s="1007" t="str">
        <f t="shared" si="117"/>
        <v>.</v>
      </c>
      <c r="AG101" s="990" t="str">
        <f t="shared" si="118"/>
        <v>.</v>
      </c>
      <c r="AH101" s="116"/>
      <c r="AI101" s="1003" t="str">
        <f>IF(S101=".",".",SUM($S101:S101))</f>
        <v>.</v>
      </c>
      <c r="AJ101" s="1004" t="str">
        <f>IF(T101=".",".",SUM($S101:T101))</f>
        <v>.</v>
      </c>
      <c r="AK101" s="1004" t="str">
        <f>IF(U101=".",".",SUM($S101:U101))</f>
        <v>.</v>
      </c>
      <c r="AL101" s="1004" t="str">
        <f>IF(V101=".",".",SUM($S101:V101))</f>
        <v>.</v>
      </c>
      <c r="AM101" s="1004" t="str">
        <f>IF(W101=".",".",SUM($S101:W101))</f>
        <v>.</v>
      </c>
      <c r="AN101" s="1004" t="str">
        <f>IF(X101=".",".",SUM($S101:X101))</f>
        <v>.</v>
      </c>
      <c r="AO101" s="1005" t="str">
        <f>IF(Y101=".",".",SUM($S101:Y101))</f>
        <v>.</v>
      </c>
      <c r="AP101" s="116"/>
      <c r="AQ101" s="1006" t="str">
        <f t="shared" si="128"/>
        <v>.</v>
      </c>
      <c r="AR101" s="1007" t="str">
        <f t="shared" si="119"/>
        <v>.</v>
      </c>
      <c r="AS101" s="1007" t="str">
        <f t="shared" si="120"/>
        <v>.</v>
      </c>
      <c r="AT101" s="1007" t="str">
        <f t="shared" si="121"/>
        <v>.</v>
      </c>
      <c r="AU101" s="1007" t="str">
        <f t="shared" si="122"/>
        <v>.</v>
      </c>
      <c r="AV101" s="1007" t="str">
        <f t="shared" si="123"/>
        <v>.</v>
      </c>
      <c r="AW101" s="990" t="str">
        <f t="shared" si="124"/>
        <v>.</v>
      </c>
      <c r="AX101" s="327"/>
      <c r="AY101" s="116"/>
      <c r="AZ101" s="101"/>
      <c r="BA101" s="101"/>
      <c r="BB101" s="101"/>
    </row>
    <row r="102" spans="1:54" s="189" customFormat="1" x14ac:dyDescent="0.2">
      <c r="A102" s="183"/>
      <c r="B102" s="325"/>
      <c r="C102" s="472" t="s">
        <v>159</v>
      </c>
      <c r="D102" s="473" t="str">
        <f>IF('WK2 - Notional General Income'!D74="","",'WK2 - Notional General Income'!D74)</f>
        <v/>
      </c>
      <c r="E102" s="837" t="str">
        <f>IF('WK2 - Notional General Income'!M74=".",".",'WK2 - Notional General Income'!M74/'WK2 - Notional General Income'!E74)</f>
        <v>.</v>
      </c>
      <c r="F102" s="837" t="str">
        <f>IF('WK3 - Notional GI Yr1 YIELD'!M74=".",".",'WK3 - Notional GI Yr1 YIELD'!M74/'WK3 - Notional GI Yr1 YIELD'!E74)</f>
        <v>.</v>
      </c>
      <c r="G102" s="874"/>
      <c r="H102" s="874"/>
      <c r="I102" s="874"/>
      <c r="J102" s="874"/>
      <c r="K102" s="874"/>
      <c r="L102" s="874"/>
      <c r="M102" s="333"/>
      <c r="N102" s="116"/>
      <c r="O102" s="1019">
        <f>'WK2 - Notional General Income'!$E74</f>
        <v>0</v>
      </c>
      <c r="P102" s="1020">
        <f>'WK3 - Notional GI Yr1 YIELD'!$E74</f>
        <v>0</v>
      </c>
      <c r="Q102" s="101"/>
      <c r="R102" s="325"/>
      <c r="S102" s="1003" t="str">
        <f t="shared" si="131"/>
        <v>.</v>
      </c>
      <c r="T102" s="1004" t="str">
        <f t="shared" si="132"/>
        <v>.</v>
      </c>
      <c r="U102" s="1004" t="str">
        <f t="shared" si="133"/>
        <v>.</v>
      </c>
      <c r="V102" s="1004" t="str">
        <f t="shared" si="134"/>
        <v>.</v>
      </c>
      <c r="W102" s="1004" t="str">
        <f t="shared" si="135"/>
        <v>.</v>
      </c>
      <c r="X102" s="1004" t="str">
        <f t="shared" si="136"/>
        <v>.</v>
      </c>
      <c r="Y102" s="1005" t="str">
        <f t="shared" si="137"/>
        <v>.</v>
      </c>
      <c r="Z102" s="116"/>
      <c r="AA102" s="1006" t="str">
        <f t="shared" si="127"/>
        <v>.</v>
      </c>
      <c r="AB102" s="1007" t="str">
        <f t="shared" si="113"/>
        <v>.</v>
      </c>
      <c r="AC102" s="1007" t="str">
        <f t="shared" si="114"/>
        <v>.</v>
      </c>
      <c r="AD102" s="1007" t="str">
        <f t="shared" si="115"/>
        <v>.</v>
      </c>
      <c r="AE102" s="1007" t="str">
        <f t="shared" si="116"/>
        <v>.</v>
      </c>
      <c r="AF102" s="1007" t="str">
        <f t="shared" si="117"/>
        <v>.</v>
      </c>
      <c r="AG102" s="990" t="str">
        <f t="shared" si="118"/>
        <v>.</v>
      </c>
      <c r="AH102" s="116"/>
      <c r="AI102" s="1003" t="str">
        <f>IF(S102=".",".",SUM($S102:S102))</f>
        <v>.</v>
      </c>
      <c r="AJ102" s="1004" t="str">
        <f>IF(T102=".",".",SUM($S102:T102))</f>
        <v>.</v>
      </c>
      <c r="AK102" s="1004" t="str">
        <f>IF(U102=".",".",SUM($S102:U102))</f>
        <v>.</v>
      </c>
      <c r="AL102" s="1004" t="str">
        <f>IF(V102=".",".",SUM($S102:V102))</f>
        <v>.</v>
      </c>
      <c r="AM102" s="1004" t="str">
        <f>IF(W102=".",".",SUM($S102:W102))</f>
        <v>.</v>
      </c>
      <c r="AN102" s="1004" t="str">
        <f>IF(X102=".",".",SUM($S102:X102))</f>
        <v>.</v>
      </c>
      <c r="AO102" s="1005" t="str">
        <f>IF(Y102=".",".",SUM($S102:Y102))</f>
        <v>.</v>
      </c>
      <c r="AP102" s="116"/>
      <c r="AQ102" s="1006" t="str">
        <f t="shared" si="128"/>
        <v>.</v>
      </c>
      <c r="AR102" s="1007" t="str">
        <f t="shared" si="119"/>
        <v>.</v>
      </c>
      <c r="AS102" s="1007" t="str">
        <f t="shared" si="120"/>
        <v>.</v>
      </c>
      <c r="AT102" s="1007" t="str">
        <f t="shared" si="121"/>
        <v>.</v>
      </c>
      <c r="AU102" s="1007" t="str">
        <f t="shared" si="122"/>
        <v>.</v>
      </c>
      <c r="AV102" s="1007" t="str">
        <f t="shared" si="123"/>
        <v>.</v>
      </c>
      <c r="AW102" s="990" t="str">
        <f t="shared" si="124"/>
        <v>.</v>
      </c>
      <c r="AX102" s="327"/>
      <c r="AY102" s="116"/>
      <c r="AZ102" s="101"/>
      <c r="BA102" s="101"/>
      <c r="BB102" s="101"/>
    </row>
    <row r="103" spans="1:54" s="189" customFormat="1" x14ac:dyDescent="0.2">
      <c r="A103" s="183"/>
      <c r="B103" s="325"/>
      <c r="C103" s="472" t="s">
        <v>159</v>
      </c>
      <c r="D103" s="473" t="str">
        <f>IF('WK2 - Notional General Income'!D75="","",'WK2 - Notional General Income'!D75)</f>
        <v/>
      </c>
      <c r="E103" s="837" t="str">
        <f>IF('WK2 - Notional General Income'!M75=".",".",'WK2 - Notional General Income'!M75/'WK2 - Notional General Income'!E75)</f>
        <v>.</v>
      </c>
      <c r="F103" s="837" t="str">
        <f>IF('WK3 - Notional GI Yr1 YIELD'!M75=".",".",'WK3 - Notional GI Yr1 YIELD'!M75/'WK3 - Notional GI Yr1 YIELD'!E75)</f>
        <v>.</v>
      </c>
      <c r="G103" s="874"/>
      <c r="H103" s="874"/>
      <c r="I103" s="874"/>
      <c r="J103" s="874"/>
      <c r="K103" s="874"/>
      <c r="L103" s="874"/>
      <c r="M103" s="333"/>
      <c r="N103" s="116"/>
      <c r="O103" s="1019">
        <f>'WK2 - Notional General Income'!$E75</f>
        <v>0</v>
      </c>
      <c r="P103" s="1020">
        <f>'WK3 - Notional GI Yr1 YIELD'!$E75</f>
        <v>0</v>
      </c>
      <c r="Q103" s="101"/>
      <c r="R103" s="325"/>
      <c r="S103" s="1003" t="str">
        <f t="shared" si="131"/>
        <v>.</v>
      </c>
      <c r="T103" s="1004" t="str">
        <f t="shared" si="132"/>
        <v>.</v>
      </c>
      <c r="U103" s="1004" t="str">
        <f t="shared" si="133"/>
        <v>.</v>
      </c>
      <c r="V103" s="1004" t="str">
        <f t="shared" si="134"/>
        <v>.</v>
      </c>
      <c r="W103" s="1004" t="str">
        <f t="shared" si="135"/>
        <v>.</v>
      </c>
      <c r="X103" s="1004" t="str">
        <f t="shared" si="136"/>
        <v>.</v>
      </c>
      <c r="Y103" s="1005" t="str">
        <f t="shared" si="137"/>
        <v>.</v>
      </c>
      <c r="Z103" s="116"/>
      <c r="AA103" s="1006" t="str">
        <f t="shared" si="127"/>
        <v>.</v>
      </c>
      <c r="AB103" s="1007" t="str">
        <f t="shared" si="113"/>
        <v>.</v>
      </c>
      <c r="AC103" s="1007" t="str">
        <f t="shared" si="114"/>
        <v>.</v>
      </c>
      <c r="AD103" s="1007" t="str">
        <f t="shared" si="115"/>
        <v>.</v>
      </c>
      <c r="AE103" s="1007" t="str">
        <f t="shared" si="116"/>
        <v>.</v>
      </c>
      <c r="AF103" s="1007" t="str">
        <f t="shared" si="117"/>
        <v>.</v>
      </c>
      <c r="AG103" s="990" t="str">
        <f t="shared" si="118"/>
        <v>.</v>
      </c>
      <c r="AH103" s="116"/>
      <c r="AI103" s="1003" t="str">
        <f>IF(S103=".",".",SUM($S103:S103))</f>
        <v>.</v>
      </c>
      <c r="AJ103" s="1004" t="str">
        <f>IF(T103=".",".",SUM($S103:T103))</f>
        <v>.</v>
      </c>
      <c r="AK103" s="1004" t="str">
        <f>IF(U103=".",".",SUM($S103:U103))</f>
        <v>.</v>
      </c>
      <c r="AL103" s="1004" t="str">
        <f>IF(V103=".",".",SUM($S103:V103))</f>
        <v>.</v>
      </c>
      <c r="AM103" s="1004" t="str">
        <f>IF(W103=".",".",SUM($S103:W103))</f>
        <v>.</v>
      </c>
      <c r="AN103" s="1004" t="str">
        <f>IF(X103=".",".",SUM($S103:X103))</f>
        <v>.</v>
      </c>
      <c r="AO103" s="1005" t="str">
        <f>IF(Y103=".",".",SUM($S103:Y103))</f>
        <v>.</v>
      </c>
      <c r="AP103" s="116"/>
      <c r="AQ103" s="1006" t="str">
        <f t="shared" si="128"/>
        <v>.</v>
      </c>
      <c r="AR103" s="1007" t="str">
        <f t="shared" si="119"/>
        <v>.</v>
      </c>
      <c r="AS103" s="1007" t="str">
        <f t="shared" si="120"/>
        <v>.</v>
      </c>
      <c r="AT103" s="1007" t="str">
        <f t="shared" si="121"/>
        <v>.</v>
      </c>
      <c r="AU103" s="1007" t="str">
        <f t="shared" si="122"/>
        <v>.</v>
      </c>
      <c r="AV103" s="1007" t="str">
        <f t="shared" si="123"/>
        <v>.</v>
      </c>
      <c r="AW103" s="990" t="str">
        <f t="shared" si="124"/>
        <v>.</v>
      </c>
      <c r="AX103" s="327"/>
      <c r="AY103" s="116"/>
      <c r="AZ103" s="101"/>
      <c r="BA103" s="101"/>
      <c r="BB103" s="101"/>
    </row>
    <row r="104" spans="1:54" s="189" customFormat="1" x14ac:dyDescent="0.2">
      <c r="A104" s="183"/>
      <c r="B104" s="325"/>
      <c r="C104" s="472" t="s">
        <v>159</v>
      </c>
      <c r="D104" s="473" t="str">
        <f>IF('WK2 - Notional General Income'!D76="","",'WK2 - Notional General Income'!D76)</f>
        <v/>
      </c>
      <c r="E104" s="837" t="str">
        <f>IF('WK2 - Notional General Income'!M76=".",".",'WK2 - Notional General Income'!M76/'WK2 - Notional General Income'!E76)</f>
        <v>.</v>
      </c>
      <c r="F104" s="837" t="str">
        <f>IF('WK3 - Notional GI Yr1 YIELD'!M76=".",".",'WK3 - Notional GI Yr1 YIELD'!M76/'WK3 - Notional GI Yr1 YIELD'!E76)</f>
        <v>.</v>
      </c>
      <c r="G104" s="874"/>
      <c r="H104" s="874"/>
      <c r="I104" s="874"/>
      <c r="J104" s="874"/>
      <c r="K104" s="874"/>
      <c r="L104" s="874"/>
      <c r="M104" s="333"/>
      <c r="N104" s="116"/>
      <c r="O104" s="1019">
        <f>'WK2 - Notional General Income'!$E76</f>
        <v>0</v>
      </c>
      <c r="P104" s="1020">
        <f>'WK3 - Notional GI Yr1 YIELD'!$E76</f>
        <v>0</v>
      </c>
      <c r="Q104" s="101"/>
      <c r="R104" s="325"/>
      <c r="S104" s="1003" t="str">
        <f t="shared" si="131"/>
        <v>.</v>
      </c>
      <c r="T104" s="1004" t="str">
        <f t="shared" si="132"/>
        <v>.</v>
      </c>
      <c r="U104" s="1004" t="str">
        <f t="shared" si="133"/>
        <v>.</v>
      </c>
      <c r="V104" s="1004" t="str">
        <f t="shared" si="134"/>
        <v>.</v>
      </c>
      <c r="W104" s="1004" t="str">
        <f t="shared" si="135"/>
        <v>.</v>
      </c>
      <c r="X104" s="1004" t="str">
        <f t="shared" si="136"/>
        <v>.</v>
      </c>
      <c r="Y104" s="1005" t="str">
        <f t="shared" si="137"/>
        <v>.</v>
      </c>
      <c r="Z104" s="116"/>
      <c r="AA104" s="1006" t="str">
        <f t="shared" si="127"/>
        <v>.</v>
      </c>
      <c r="AB104" s="1007" t="str">
        <f t="shared" si="113"/>
        <v>.</v>
      </c>
      <c r="AC104" s="1007" t="str">
        <f t="shared" si="114"/>
        <v>.</v>
      </c>
      <c r="AD104" s="1007" t="str">
        <f t="shared" si="115"/>
        <v>.</v>
      </c>
      <c r="AE104" s="1007" t="str">
        <f t="shared" si="116"/>
        <v>.</v>
      </c>
      <c r="AF104" s="1007" t="str">
        <f t="shared" si="117"/>
        <v>.</v>
      </c>
      <c r="AG104" s="990" t="str">
        <f t="shared" si="118"/>
        <v>.</v>
      </c>
      <c r="AH104" s="116"/>
      <c r="AI104" s="1003" t="str">
        <f>IF(S104=".",".",SUM($S104:S104))</f>
        <v>.</v>
      </c>
      <c r="AJ104" s="1004" t="str">
        <f>IF(T104=".",".",SUM($S104:T104))</f>
        <v>.</v>
      </c>
      <c r="AK104" s="1004" t="str">
        <f>IF(U104=".",".",SUM($S104:U104))</f>
        <v>.</v>
      </c>
      <c r="AL104" s="1004" t="str">
        <f>IF(V104=".",".",SUM($S104:V104))</f>
        <v>.</v>
      </c>
      <c r="AM104" s="1004" t="str">
        <f>IF(W104=".",".",SUM($S104:W104))</f>
        <v>.</v>
      </c>
      <c r="AN104" s="1004" t="str">
        <f>IF(X104=".",".",SUM($S104:X104))</f>
        <v>.</v>
      </c>
      <c r="AO104" s="1005" t="str">
        <f>IF(Y104=".",".",SUM($S104:Y104))</f>
        <v>.</v>
      </c>
      <c r="AP104" s="116"/>
      <c r="AQ104" s="1006" t="str">
        <f t="shared" si="128"/>
        <v>.</v>
      </c>
      <c r="AR104" s="1007" t="str">
        <f t="shared" si="119"/>
        <v>.</v>
      </c>
      <c r="AS104" s="1007" t="str">
        <f t="shared" si="120"/>
        <v>.</v>
      </c>
      <c r="AT104" s="1007" t="str">
        <f t="shared" si="121"/>
        <v>.</v>
      </c>
      <c r="AU104" s="1007" t="str">
        <f t="shared" si="122"/>
        <v>.</v>
      </c>
      <c r="AV104" s="1007" t="str">
        <f t="shared" si="123"/>
        <v>.</v>
      </c>
      <c r="AW104" s="990" t="str">
        <f t="shared" si="124"/>
        <v>.</v>
      </c>
      <c r="AX104" s="327"/>
      <c r="AY104" s="116"/>
      <c r="AZ104" s="101"/>
      <c r="BA104" s="101"/>
      <c r="BB104" s="101"/>
    </row>
    <row r="105" spans="1:54" s="189" customFormat="1" x14ac:dyDescent="0.2">
      <c r="A105" s="183"/>
      <c r="B105" s="325"/>
      <c r="C105" s="472" t="s">
        <v>159</v>
      </c>
      <c r="D105" s="473" t="str">
        <f>IF('WK2 - Notional General Income'!D77="","",'WK2 - Notional General Income'!D77)</f>
        <v/>
      </c>
      <c r="E105" s="837" t="str">
        <f>IF('WK2 - Notional General Income'!M77=".",".",'WK2 - Notional General Income'!M77/'WK2 - Notional General Income'!E77)</f>
        <v>.</v>
      </c>
      <c r="F105" s="837" t="str">
        <f>IF('WK3 - Notional GI Yr1 YIELD'!M77=".",".",'WK3 - Notional GI Yr1 YIELD'!M77/'WK3 - Notional GI Yr1 YIELD'!E77)</f>
        <v>.</v>
      </c>
      <c r="G105" s="874"/>
      <c r="H105" s="874"/>
      <c r="I105" s="874"/>
      <c r="J105" s="874"/>
      <c r="K105" s="874"/>
      <c r="L105" s="874"/>
      <c r="M105" s="333"/>
      <c r="N105" s="116"/>
      <c r="O105" s="1019">
        <f>'WK2 - Notional General Income'!$E77</f>
        <v>0</v>
      </c>
      <c r="P105" s="1020">
        <f>'WK3 - Notional GI Yr1 YIELD'!$E77</f>
        <v>0</v>
      </c>
      <c r="Q105" s="101"/>
      <c r="R105" s="325"/>
      <c r="S105" s="1003" t="str">
        <f t="shared" si="131"/>
        <v>.</v>
      </c>
      <c r="T105" s="1004" t="str">
        <f t="shared" si="132"/>
        <v>.</v>
      </c>
      <c r="U105" s="1004" t="str">
        <f t="shared" si="133"/>
        <v>.</v>
      </c>
      <c r="V105" s="1004" t="str">
        <f t="shared" si="134"/>
        <v>.</v>
      </c>
      <c r="W105" s="1004" t="str">
        <f t="shared" si="135"/>
        <v>.</v>
      </c>
      <c r="X105" s="1004" t="str">
        <f t="shared" si="136"/>
        <v>.</v>
      </c>
      <c r="Y105" s="1005" t="str">
        <f t="shared" si="137"/>
        <v>.</v>
      </c>
      <c r="Z105" s="116"/>
      <c r="AA105" s="1006" t="str">
        <f t="shared" si="127"/>
        <v>.</v>
      </c>
      <c r="AB105" s="1007" t="str">
        <f t="shared" si="113"/>
        <v>.</v>
      </c>
      <c r="AC105" s="1007" t="str">
        <f t="shared" si="114"/>
        <v>.</v>
      </c>
      <c r="AD105" s="1007" t="str">
        <f t="shared" si="115"/>
        <v>.</v>
      </c>
      <c r="AE105" s="1007" t="str">
        <f t="shared" si="116"/>
        <v>.</v>
      </c>
      <c r="AF105" s="1007" t="str">
        <f t="shared" si="117"/>
        <v>.</v>
      </c>
      <c r="AG105" s="990" t="str">
        <f t="shared" si="118"/>
        <v>.</v>
      </c>
      <c r="AH105" s="116"/>
      <c r="AI105" s="1003" t="str">
        <f>IF(S105=".",".",SUM($S105:S105))</f>
        <v>.</v>
      </c>
      <c r="AJ105" s="1004" t="str">
        <f>IF(T105=".",".",SUM($S105:T105))</f>
        <v>.</v>
      </c>
      <c r="AK105" s="1004" t="str">
        <f>IF(U105=".",".",SUM($S105:U105))</f>
        <v>.</v>
      </c>
      <c r="AL105" s="1004" t="str">
        <f>IF(V105=".",".",SUM($S105:V105))</f>
        <v>.</v>
      </c>
      <c r="AM105" s="1004" t="str">
        <f>IF(W105=".",".",SUM($S105:W105))</f>
        <v>.</v>
      </c>
      <c r="AN105" s="1004" t="str">
        <f>IF(X105=".",".",SUM($S105:X105))</f>
        <v>.</v>
      </c>
      <c r="AO105" s="1005" t="str">
        <f>IF(Y105=".",".",SUM($S105:Y105))</f>
        <v>.</v>
      </c>
      <c r="AP105" s="116"/>
      <c r="AQ105" s="1006" t="str">
        <f t="shared" si="128"/>
        <v>.</v>
      </c>
      <c r="AR105" s="1007" t="str">
        <f t="shared" si="119"/>
        <v>.</v>
      </c>
      <c r="AS105" s="1007" t="str">
        <f t="shared" si="120"/>
        <v>.</v>
      </c>
      <c r="AT105" s="1007" t="str">
        <f t="shared" si="121"/>
        <v>.</v>
      </c>
      <c r="AU105" s="1007" t="str">
        <f t="shared" si="122"/>
        <v>.</v>
      </c>
      <c r="AV105" s="1007" t="str">
        <f t="shared" si="123"/>
        <v>.</v>
      </c>
      <c r="AW105" s="990" t="str">
        <f t="shared" si="124"/>
        <v>.</v>
      </c>
      <c r="AX105" s="327"/>
      <c r="AY105" s="116"/>
      <c r="AZ105" s="101"/>
      <c r="BA105" s="101"/>
      <c r="BB105" s="101"/>
    </row>
    <row r="106" spans="1:54" s="189" customFormat="1" x14ac:dyDescent="0.2">
      <c r="A106" s="183"/>
      <c r="B106" s="325"/>
      <c r="C106" s="472" t="s">
        <v>159</v>
      </c>
      <c r="D106" s="473" t="str">
        <f>IF('WK2 - Notional General Income'!D78="","",'WK2 - Notional General Income'!D78)</f>
        <v/>
      </c>
      <c r="E106" s="837" t="str">
        <f>IF('WK2 - Notional General Income'!M78=".",".",'WK2 - Notional General Income'!M78/'WK2 - Notional General Income'!E78)</f>
        <v>.</v>
      </c>
      <c r="F106" s="837" t="str">
        <f>IF('WK3 - Notional GI Yr1 YIELD'!M78=".",".",'WK3 - Notional GI Yr1 YIELD'!M78/'WK3 - Notional GI Yr1 YIELD'!E78)</f>
        <v>.</v>
      </c>
      <c r="G106" s="874"/>
      <c r="H106" s="874"/>
      <c r="I106" s="874"/>
      <c r="J106" s="874"/>
      <c r="K106" s="874"/>
      <c r="L106" s="874"/>
      <c r="M106" s="333"/>
      <c r="N106" s="116"/>
      <c r="O106" s="1019">
        <f>'WK2 - Notional General Income'!$E78</f>
        <v>0</v>
      </c>
      <c r="P106" s="1020">
        <f>'WK3 - Notional GI Yr1 YIELD'!$E78</f>
        <v>0</v>
      </c>
      <c r="Q106" s="101"/>
      <c r="R106" s="325"/>
      <c r="S106" s="1003" t="str">
        <f t="shared" si="131"/>
        <v>.</v>
      </c>
      <c r="T106" s="1004" t="str">
        <f t="shared" si="132"/>
        <v>.</v>
      </c>
      <c r="U106" s="1004" t="str">
        <f t="shared" si="133"/>
        <v>.</v>
      </c>
      <c r="V106" s="1004" t="str">
        <f t="shared" si="134"/>
        <v>.</v>
      </c>
      <c r="W106" s="1004" t="str">
        <f t="shared" si="135"/>
        <v>.</v>
      </c>
      <c r="X106" s="1004" t="str">
        <f t="shared" si="136"/>
        <v>.</v>
      </c>
      <c r="Y106" s="1005" t="str">
        <f t="shared" si="137"/>
        <v>.</v>
      </c>
      <c r="Z106" s="116"/>
      <c r="AA106" s="1006" t="str">
        <f t="shared" si="127"/>
        <v>.</v>
      </c>
      <c r="AB106" s="1007" t="str">
        <f t="shared" si="113"/>
        <v>.</v>
      </c>
      <c r="AC106" s="1007" t="str">
        <f t="shared" si="114"/>
        <v>.</v>
      </c>
      <c r="AD106" s="1007" t="str">
        <f t="shared" si="115"/>
        <v>.</v>
      </c>
      <c r="AE106" s="1007" t="str">
        <f t="shared" si="116"/>
        <v>.</v>
      </c>
      <c r="AF106" s="1007" t="str">
        <f t="shared" si="117"/>
        <v>.</v>
      </c>
      <c r="AG106" s="990" t="str">
        <f t="shared" si="118"/>
        <v>.</v>
      </c>
      <c r="AH106" s="116"/>
      <c r="AI106" s="1003" t="str">
        <f>IF(S106=".",".",SUM($S106:S106))</f>
        <v>.</v>
      </c>
      <c r="AJ106" s="1004" t="str">
        <f>IF(T106=".",".",SUM($S106:T106))</f>
        <v>.</v>
      </c>
      <c r="AK106" s="1004" t="str">
        <f>IF(U106=".",".",SUM($S106:U106))</f>
        <v>.</v>
      </c>
      <c r="AL106" s="1004" t="str">
        <f>IF(V106=".",".",SUM($S106:V106))</f>
        <v>.</v>
      </c>
      <c r="AM106" s="1004" t="str">
        <f>IF(W106=".",".",SUM($S106:W106))</f>
        <v>.</v>
      </c>
      <c r="AN106" s="1004" t="str">
        <f>IF(X106=".",".",SUM($S106:X106))</f>
        <v>.</v>
      </c>
      <c r="AO106" s="1005" t="str">
        <f>IF(Y106=".",".",SUM($S106:Y106))</f>
        <v>.</v>
      </c>
      <c r="AP106" s="116"/>
      <c r="AQ106" s="1006" t="str">
        <f t="shared" si="128"/>
        <v>.</v>
      </c>
      <c r="AR106" s="1007" t="str">
        <f t="shared" si="119"/>
        <v>.</v>
      </c>
      <c r="AS106" s="1007" t="str">
        <f t="shared" si="120"/>
        <v>.</v>
      </c>
      <c r="AT106" s="1007" t="str">
        <f t="shared" si="121"/>
        <v>.</v>
      </c>
      <c r="AU106" s="1007" t="str">
        <f t="shared" si="122"/>
        <v>.</v>
      </c>
      <c r="AV106" s="1007" t="str">
        <f t="shared" si="123"/>
        <v>.</v>
      </c>
      <c r="AW106" s="990" t="str">
        <f t="shared" si="124"/>
        <v>.</v>
      </c>
      <c r="AX106" s="327"/>
      <c r="AY106" s="116"/>
      <c r="AZ106" s="101"/>
      <c r="BA106" s="101"/>
      <c r="BB106" s="101"/>
    </row>
    <row r="107" spans="1:54" s="189" customFormat="1" x14ac:dyDescent="0.2">
      <c r="A107" s="183"/>
      <c r="B107" s="325"/>
      <c r="C107" s="472" t="s">
        <v>159</v>
      </c>
      <c r="D107" s="473" t="str">
        <f>IF('WK2 - Notional General Income'!D79="","",'WK2 - Notional General Income'!D79)</f>
        <v/>
      </c>
      <c r="E107" s="837" t="str">
        <f>IF('WK2 - Notional General Income'!M79=".",".",'WK2 - Notional General Income'!M79/'WK2 - Notional General Income'!E79)</f>
        <v>.</v>
      </c>
      <c r="F107" s="837" t="str">
        <f>IF('WK3 - Notional GI Yr1 YIELD'!M79=".",".",'WK3 - Notional GI Yr1 YIELD'!M79/'WK3 - Notional GI Yr1 YIELD'!E79)</f>
        <v>.</v>
      </c>
      <c r="G107" s="874"/>
      <c r="H107" s="874"/>
      <c r="I107" s="874"/>
      <c r="J107" s="874"/>
      <c r="K107" s="874"/>
      <c r="L107" s="874"/>
      <c r="M107" s="333"/>
      <c r="N107" s="116"/>
      <c r="O107" s="1019">
        <f>'WK2 - Notional General Income'!$E79</f>
        <v>0</v>
      </c>
      <c r="P107" s="1020">
        <f>'WK3 - Notional GI Yr1 YIELD'!$E79</f>
        <v>0</v>
      </c>
      <c r="Q107" s="101"/>
      <c r="R107" s="325"/>
      <c r="S107" s="1003" t="str">
        <f t="shared" si="131"/>
        <v>.</v>
      </c>
      <c r="T107" s="1004" t="str">
        <f t="shared" si="132"/>
        <v>.</v>
      </c>
      <c r="U107" s="1004" t="str">
        <f t="shared" si="133"/>
        <v>.</v>
      </c>
      <c r="V107" s="1004" t="str">
        <f t="shared" si="134"/>
        <v>.</v>
      </c>
      <c r="W107" s="1004" t="str">
        <f t="shared" si="135"/>
        <v>.</v>
      </c>
      <c r="X107" s="1004" t="str">
        <f t="shared" si="136"/>
        <v>.</v>
      </c>
      <c r="Y107" s="1005" t="str">
        <f t="shared" si="137"/>
        <v>.</v>
      </c>
      <c r="Z107" s="116"/>
      <c r="AA107" s="1006" t="str">
        <f t="shared" si="127"/>
        <v>.</v>
      </c>
      <c r="AB107" s="1007" t="str">
        <f t="shared" si="113"/>
        <v>.</v>
      </c>
      <c r="AC107" s="1007" t="str">
        <f t="shared" si="114"/>
        <v>.</v>
      </c>
      <c r="AD107" s="1007" t="str">
        <f t="shared" si="115"/>
        <v>.</v>
      </c>
      <c r="AE107" s="1007" t="str">
        <f t="shared" si="116"/>
        <v>.</v>
      </c>
      <c r="AF107" s="1007" t="str">
        <f t="shared" si="117"/>
        <v>.</v>
      </c>
      <c r="AG107" s="990" t="str">
        <f t="shared" si="118"/>
        <v>.</v>
      </c>
      <c r="AH107" s="116"/>
      <c r="AI107" s="1003" t="str">
        <f>IF(S107=".",".",SUM($S107:S107))</f>
        <v>.</v>
      </c>
      <c r="AJ107" s="1004" t="str">
        <f>IF(T107=".",".",SUM($S107:T107))</f>
        <v>.</v>
      </c>
      <c r="AK107" s="1004" t="str">
        <f>IF(U107=".",".",SUM($S107:U107))</f>
        <v>.</v>
      </c>
      <c r="AL107" s="1004" t="str">
        <f>IF(V107=".",".",SUM($S107:V107))</f>
        <v>.</v>
      </c>
      <c r="AM107" s="1004" t="str">
        <f>IF(W107=".",".",SUM($S107:W107))</f>
        <v>.</v>
      </c>
      <c r="AN107" s="1004" t="str">
        <f>IF(X107=".",".",SUM($S107:X107))</f>
        <v>.</v>
      </c>
      <c r="AO107" s="1005" t="str">
        <f>IF(Y107=".",".",SUM($S107:Y107))</f>
        <v>.</v>
      </c>
      <c r="AP107" s="116"/>
      <c r="AQ107" s="1006" t="str">
        <f t="shared" si="128"/>
        <v>.</v>
      </c>
      <c r="AR107" s="1007" t="str">
        <f t="shared" si="119"/>
        <v>.</v>
      </c>
      <c r="AS107" s="1007" t="str">
        <f t="shared" si="120"/>
        <v>.</v>
      </c>
      <c r="AT107" s="1007" t="str">
        <f t="shared" si="121"/>
        <v>.</v>
      </c>
      <c r="AU107" s="1007" t="str">
        <f t="shared" si="122"/>
        <v>.</v>
      </c>
      <c r="AV107" s="1007" t="str">
        <f t="shared" si="123"/>
        <v>.</v>
      </c>
      <c r="AW107" s="990" t="str">
        <f t="shared" si="124"/>
        <v>.</v>
      </c>
      <c r="AX107" s="327"/>
      <c r="AY107" s="116"/>
      <c r="AZ107" s="101"/>
      <c r="BA107" s="101"/>
      <c r="BB107" s="101"/>
    </row>
    <row r="108" spans="1:54" s="189" customFormat="1" x14ac:dyDescent="0.2">
      <c r="A108" s="183"/>
      <c r="B108" s="325"/>
      <c r="C108" s="472" t="s">
        <v>159</v>
      </c>
      <c r="D108" s="473" t="str">
        <f>IF('WK2 - Notional General Income'!D80="","",'WK2 - Notional General Income'!D80)</f>
        <v/>
      </c>
      <c r="E108" s="837" t="str">
        <f>IF('WK2 - Notional General Income'!M80=".",".",'WK2 - Notional General Income'!M80/'WK2 - Notional General Income'!E80)</f>
        <v>.</v>
      </c>
      <c r="F108" s="837" t="str">
        <f>IF('WK3 - Notional GI Yr1 YIELD'!M80=".",".",'WK3 - Notional GI Yr1 YIELD'!M80/'WK3 - Notional GI Yr1 YIELD'!E80)</f>
        <v>.</v>
      </c>
      <c r="G108" s="874"/>
      <c r="H108" s="874"/>
      <c r="I108" s="874"/>
      <c r="J108" s="874"/>
      <c r="K108" s="874"/>
      <c r="L108" s="874"/>
      <c r="M108" s="333"/>
      <c r="N108" s="116"/>
      <c r="O108" s="1019">
        <f>'WK2 - Notional General Income'!$E80</f>
        <v>0</v>
      </c>
      <c r="P108" s="1020">
        <f>'WK3 - Notional GI Yr1 YIELD'!$E80</f>
        <v>0</v>
      </c>
      <c r="Q108" s="101"/>
      <c r="R108" s="325"/>
      <c r="S108" s="1003" t="str">
        <f t="shared" si="131"/>
        <v>.</v>
      </c>
      <c r="T108" s="1004" t="str">
        <f t="shared" si="132"/>
        <v>.</v>
      </c>
      <c r="U108" s="1004" t="str">
        <f t="shared" si="133"/>
        <v>.</v>
      </c>
      <c r="V108" s="1004" t="str">
        <f t="shared" si="134"/>
        <v>.</v>
      </c>
      <c r="W108" s="1004" t="str">
        <f t="shared" si="135"/>
        <v>.</v>
      </c>
      <c r="X108" s="1004" t="str">
        <f t="shared" si="136"/>
        <v>.</v>
      </c>
      <c r="Y108" s="1005" t="str">
        <f t="shared" si="137"/>
        <v>.</v>
      </c>
      <c r="Z108" s="116"/>
      <c r="AA108" s="1006" t="str">
        <f t="shared" si="127"/>
        <v>.</v>
      </c>
      <c r="AB108" s="1007" t="str">
        <f t="shared" si="113"/>
        <v>.</v>
      </c>
      <c r="AC108" s="1007" t="str">
        <f t="shared" si="114"/>
        <v>.</v>
      </c>
      <c r="AD108" s="1007" t="str">
        <f t="shared" si="115"/>
        <v>.</v>
      </c>
      <c r="AE108" s="1007" t="str">
        <f t="shared" si="116"/>
        <v>.</v>
      </c>
      <c r="AF108" s="1007" t="str">
        <f t="shared" si="117"/>
        <v>.</v>
      </c>
      <c r="AG108" s="990" t="str">
        <f t="shared" si="118"/>
        <v>.</v>
      </c>
      <c r="AH108" s="116"/>
      <c r="AI108" s="1003" t="str">
        <f>IF(S108=".",".",SUM($S108:S108))</f>
        <v>.</v>
      </c>
      <c r="AJ108" s="1004" t="str">
        <f>IF(T108=".",".",SUM($S108:T108))</f>
        <v>.</v>
      </c>
      <c r="AK108" s="1004" t="str">
        <f>IF(U108=".",".",SUM($S108:U108))</f>
        <v>.</v>
      </c>
      <c r="AL108" s="1004" t="str">
        <f>IF(V108=".",".",SUM($S108:V108))</f>
        <v>.</v>
      </c>
      <c r="AM108" s="1004" t="str">
        <f>IF(W108=".",".",SUM($S108:W108))</f>
        <v>.</v>
      </c>
      <c r="AN108" s="1004" t="str">
        <f>IF(X108=".",".",SUM($S108:X108))</f>
        <v>.</v>
      </c>
      <c r="AO108" s="1005" t="str">
        <f>IF(Y108=".",".",SUM($S108:Y108))</f>
        <v>.</v>
      </c>
      <c r="AP108" s="116"/>
      <c r="AQ108" s="1006" t="str">
        <f t="shared" si="128"/>
        <v>.</v>
      </c>
      <c r="AR108" s="1007" t="str">
        <f t="shared" si="119"/>
        <v>.</v>
      </c>
      <c r="AS108" s="1007" t="str">
        <f t="shared" si="120"/>
        <v>.</v>
      </c>
      <c r="AT108" s="1007" t="str">
        <f t="shared" si="121"/>
        <v>.</v>
      </c>
      <c r="AU108" s="1007" t="str">
        <f t="shared" si="122"/>
        <v>.</v>
      </c>
      <c r="AV108" s="1007" t="str">
        <f t="shared" si="123"/>
        <v>.</v>
      </c>
      <c r="AW108" s="990" t="str">
        <f t="shared" si="124"/>
        <v>.</v>
      </c>
      <c r="AX108" s="327"/>
      <c r="AY108" s="116"/>
      <c r="AZ108" s="101"/>
      <c r="BA108" s="101"/>
      <c r="BB108" s="101"/>
    </row>
    <row r="109" spans="1:54" s="189" customFormat="1" x14ac:dyDescent="0.2">
      <c r="A109" s="183"/>
      <c r="B109" s="325"/>
      <c r="C109" s="472" t="s">
        <v>159</v>
      </c>
      <c r="D109" s="473" t="str">
        <f>IF('WK2 - Notional General Income'!D81="","",'WK2 - Notional General Income'!D81)</f>
        <v/>
      </c>
      <c r="E109" s="837" t="str">
        <f>IF('WK2 - Notional General Income'!M81=".",".",'WK2 - Notional General Income'!M81/'WK2 - Notional General Income'!E81)</f>
        <v>.</v>
      </c>
      <c r="F109" s="837" t="str">
        <f>IF('WK3 - Notional GI Yr1 YIELD'!M81=".",".",'WK3 - Notional GI Yr1 YIELD'!M81/'WK3 - Notional GI Yr1 YIELD'!E81)</f>
        <v>.</v>
      </c>
      <c r="G109" s="874"/>
      <c r="H109" s="874"/>
      <c r="I109" s="874"/>
      <c r="J109" s="874"/>
      <c r="K109" s="874"/>
      <c r="L109" s="874"/>
      <c r="M109" s="333"/>
      <c r="N109" s="116"/>
      <c r="O109" s="1019">
        <f>'WK2 - Notional General Income'!$E81</f>
        <v>0</v>
      </c>
      <c r="P109" s="1020">
        <f>'WK3 - Notional GI Yr1 YIELD'!$E81</f>
        <v>0</v>
      </c>
      <c r="Q109" s="101"/>
      <c r="R109" s="325"/>
      <c r="S109" s="1003" t="str">
        <f t="shared" si="131"/>
        <v>.</v>
      </c>
      <c r="T109" s="1004" t="str">
        <f t="shared" si="132"/>
        <v>.</v>
      </c>
      <c r="U109" s="1004" t="str">
        <f t="shared" si="133"/>
        <v>.</v>
      </c>
      <c r="V109" s="1004" t="str">
        <f t="shared" si="134"/>
        <v>.</v>
      </c>
      <c r="W109" s="1004" t="str">
        <f t="shared" si="135"/>
        <v>.</v>
      </c>
      <c r="X109" s="1004" t="str">
        <f t="shared" si="136"/>
        <v>.</v>
      </c>
      <c r="Y109" s="1005" t="str">
        <f t="shared" si="137"/>
        <v>.</v>
      </c>
      <c r="Z109" s="116"/>
      <c r="AA109" s="1006" t="str">
        <f t="shared" si="127"/>
        <v>.</v>
      </c>
      <c r="AB109" s="1007" t="str">
        <f t="shared" si="113"/>
        <v>.</v>
      </c>
      <c r="AC109" s="1007" t="str">
        <f t="shared" si="114"/>
        <v>.</v>
      </c>
      <c r="AD109" s="1007" t="str">
        <f t="shared" si="115"/>
        <v>.</v>
      </c>
      <c r="AE109" s="1007" t="str">
        <f t="shared" si="116"/>
        <v>.</v>
      </c>
      <c r="AF109" s="1007" t="str">
        <f t="shared" si="117"/>
        <v>.</v>
      </c>
      <c r="AG109" s="990" t="str">
        <f t="shared" si="118"/>
        <v>.</v>
      </c>
      <c r="AH109" s="116"/>
      <c r="AI109" s="1003" t="str">
        <f>IF(S109=".",".",SUM($S109:S109))</f>
        <v>.</v>
      </c>
      <c r="AJ109" s="1004" t="str">
        <f>IF(T109=".",".",SUM($S109:T109))</f>
        <v>.</v>
      </c>
      <c r="AK109" s="1004" t="str">
        <f>IF(U109=".",".",SUM($S109:U109))</f>
        <v>.</v>
      </c>
      <c r="AL109" s="1004" t="str">
        <f>IF(V109=".",".",SUM($S109:V109))</f>
        <v>.</v>
      </c>
      <c r="AM109" s="1004" t="str">
        <f>IF(W109=".",".",SUM($S109:W109))</f>
        <v>.</v>
      </c>
      <c r="AN109" s="1004" t="str">
        <f>IF(X109=".",".",SUM($S109:X109))</f>
        <v>.</v>
      </c>
      <c r="AO109" s="1005" t="str">
        <f>IF(Y109=".",".",SUM($S109:Y109))</f>
        <v>.</v>
      </c>
      <c r="AP109" s="116"/>
      <c r="AQ109" s="1006" t="str">
        <f t="shared" si="128"/>
        <v>.</v>
      </c>
      <c r="AR109" s="1007" t="str">
        <f t="shared" si="119"/>
        <v>.</v>
      </c>
      <c r="AS109" s="1007" t="str">
        <f t="shared" si="120"/>
        <v>.</v>
      </c>
      <c r="AT109" s="1007" t="str">
        <f t="shared" si="121"/>
        <v>.</v>
      </c>
      <c r="AU109" s="1007" t="str">
        <f t="shared" si="122"/>
        <v>.</v>
      </c>
      <c r="AV109" s="1007" t="str">
        <f t="shared" si="123"/>
        <v>.</v>
      </c>
      <c r="AW109" s="990" t="str">
        <f t="shared" si="124"/>
        <v>.</v>
      </c>
      <c r="AX109" s="327"/>
      <c r="AY109" s="116"/>
      <c r="AZ109" s="101"/>
      <c r="BA109" s="101"/>
      <c r="BB109" s="101"/>
    </row>
    <row r="110" spans="1:54" s="189" customFormat="1" ht="12.75" thickBot="1" x14ac:dyDescent="0.25">
      <c r="A110" s="183"/>
      <c r="B110" s="325"/>
      <c r="C110" s="1428" t="s">
        <v>159</v>
      </c>
      <c r="D110" s="1429" t="str">
        <f>IF('WK2 - Notional General Income'!D82="","",'WK2 - Notional General Income'!D82)</f>
        <v/>
      </c>
      <c r="E110" s="1430" t="str">
        <f>IF('WK2 - Notional General Income'!M82=".",".",'WK2 - Notional General Income'!M82/'WK2 - Notional General Income'!E82)</f>
        <v>.</v>
      </c>
      <c r="F110" s="1430" t="str">
        <f>IF('WK3 - Notional GI Yr1 YIELD'!M82=".",".",'WK3 - Notional GI Yr1 YIELD'!M82/'WK3 - Notional GI Yr1 YIELD'!E82)</f>
        <v>.</v>
      </c>
      <c r="G110" s="874"/>
      <c r="H110" s="874"/>
      <c r="I110" s="874"/>
      <c r="J110" s="874"/>
      <c r="K110" s="874"/>
      <c r="L110" s="874"/>
      <c r="M110" s="333"/>
      <c r="N110" s="116"/>
      <c r="O110" s="1019">
        <f>'WK2 - Notional General Income'!$E82</f>
        <v>0</v>
      </c>
      <c r="P110" s="1020">
        <f>'WK3 - Notional GI Yr1 YIELD'!$E82</f>
        <v>0</v>
      </c>
      <c r="Q110" s="101"/>
      <c r="R110" s="325"/>
      <c r="S110" s="1003" t="str">
        <f t="shared" si="131"/>
        <v>.</v>
      </c>
      <c r="T110" s="1004" t="str">
        <f t="shared" si="132"/>
        <v>.</v>
      </c>
      <c r="U110" s="1004" t="str">
        <f t="shared" si="133"/>
        <v>.</v>
      </c>
      <c r="V110" s="1004" t="str">
        <f t="shared" si="134"/>
        <v>.</v>
      </c>
      <c r="W110" s="1004" t="str">
        <f t="shared" si="135"/>
        <v>.</v>
      </c>
      <c r="X110" s="1004" t="str">
        <f t="shared" si="136"/>
        <v>.</v>
      </c>
      <c r="Y110" s="1005" t="str">
        <f t="shared" si="137"/>
        <v>.</v>
      </c>
      <c r="Z110" s="116"/>
      <c r="AA110" s="1006" t="str">
        <f t="shared" si="127"/>
        <v>.</v>
      </c>
      <c r="AB110" s="1007" t="str">
        <f t="shared" si="113"/>
        <v>.</v>
      </c>
      <c r="AC110" s="1007" t="str">
        <f t="shared" si="114"/>
        <v>.</v>
      </c>
      <c r="AD110" s="1007" t="str">
        <f t="shared" si="115"/>
        <v>.</v>
      </c>
      <c r="AE110" s="1007" t="str">
        <f t="shared" si="116"/>
        <v>.</v>
      </c>
      <c r="AF110" s="1007" t="str">
        <f t="shared" si="117"/>
        <v>.</v>
      </c>
      <c r="AG110" s="990" t="str">
        <f t="shared" si="118"/>
        <v>.</v>
      </c>
      <c r="AH110" s="116"/>
      <c r="AI110" s="1003" t="str">
        <f>IF(S110=".",".",SUM($S110:S110))</f>
        <v>.</v>
      </c>
      <c r="AJ110" s="1004" t="str">
        <f>IF(T110=".",".",SUM($S110:T110))</f>
        <v>.</v>
      </c>
      <c r="AK110" s="1004" t="str">
        <f>IF(U110=".",".",SUM($S110:U110))</f>
        <v>.</v>
      </c>
      <c r="AL110" s="1004" t="str">
        <f>IF(V110=".",".",SUM($S110:V110))</f>
        <v>.</v>
      </c>
      <c r="AM110" s="1004" t="str">
        <f>IF(W110=".",".",SUM($S110:W110))</f>
        <v>.</v>
      </c>
      <c r="AN110" s="1004" t="str">
        <f>IF(X110=".",".",SUM($S110:X110))</f>
        <v>.</v>
      </c>
      <c r="AO110" s="1005" t="str">
        <f>IF(Y110=".",".",SUM($S110:Y110))</f>
        <v>.</v>
      </c>
      <c r="AP110" s="116"/>
      <c r="AQ110" s="1006" t="str">
        <f t="shared" si="128"/>
        <v>.</v>
      </c>
      <c r="AR110" s="1007" t="str">
        <f t="shared" si="119"/>
        <v>.</v>
      </c>
      <c r="AS110" s="1007" t="str">
        <f t="shared" si="120"/>
        <v>.</v>
      </c>
      <c r="AT110" s="1007" t="str">
        <f t="shared" si="121"/>
        <v>.</v>
      </c>
      <c r="AU110" s="1007" t="str">
        <f t="shared" si="122"/>
        <v>.</v>
      </c>
      <c r="AV110" s="1007" t="str">
        <f t="shared" si="123"/>
        <v>.</v>
      </c>
      <c r="AW110" s="990" t="str">
        <f t="shared" si="124"/>
        <v>.</v>
      </c>
      <c r="AX110" s="327"/>
      <c r="AY110" s="116"/>
      <c r="AZ110" s="101"/>
      <c r="BA110" s="101"/>
      <c r="BB110" s="101"/>
    </row>
    <row r="111" spans="1:54" s="189" customFormat="1" ht="12.75" thickTop="1" x14ac:dyDescent="0.2">
      <c r="A111" s="183"/>
      <c r="B111" s="325"/>
      <c r="C111" s="472" t="s">
        <v>261</v>
      </c>
      <c r="D111" s="473" t="str">
        <f>IF('WK2 - Notional General Income'!D265="","",'WK2 - Notional General Income'!D265)</f>
        <v>Gosford Parking</v>
      </c>
      <c r="E111" s="837">
        <f>IF('WK2 - Notional General Income'!M265=".",".",'WK2 - Notional General Income'!M265/'WK2 - Notional General Income'!E265)</f>
        <v>526.93346886192512</v>
      </c>
      <c r="F111" s="837">
        <f>IF('WK3 - Notional GI Yr1 YIELD'!M265=".",".",'WK3 - Notional GI Yr1 YIELD'!M265/'WK3 - Notional GI Yr1 YIELD'!E265)</f>
        <v>601.151810685756</v>
      </c>
      <c r="G111" s="874">
        <v>616.17999999999995</v>
      </c>
      <c r="H111" s="874">
        <v>631.58000000000004</v>
      </c>
      <c r="I111" s="874">
        <v>647.37</v>
      </c>
      <c r="J111" s="874">
        <v>663.56</v>
      </c>
      <c r="K111" s="1207">
        <v>680.15</v>
      </c>
      <c r="L111" s="1207">
        <v>697.15</v>
      </c>
      <c r="M111" s="333"/>
      <c r="N111" s="116"/>
      <c r="O111" s="1425">
        <f>'WK2 - Notional General Income'!$E265</f>
        <v>374</v>
      </c>
      <c r="P111" s="1426">
        <f>'WK3 - Notional GI Yr1 YIELD'!$E265</f>
        <v>377</v>
      </c>
      <c r="Q111" s="101"/>
      <c r="R111" s="325"/>
      <c r="S111" s="1003">
        <f t="shared" si="131"/>
        <v>74.218341823830883</v>
      </c>
      <c r="T111" s="1004">
        <f t="shared" si="132"/>
        <v>15.028189314243946</v>
      </c>
      <c r="U111" s="1004">
        <f t="shared" si="133"/>
        <v>15.400000000000091</v>
      </c>
      <c r="V111" s="1004">
        <f t="shared" si="134"/>
        <v>15.789999999999964</v>
      </c>
      <c r="W111" s="1004">
        <f t="shared" si="135"/>
        <v>16.189999999999941</v>
      </c>
      <c r="X111" s="1004">
        <f t="shared" si="136"/>
        <v>16.590000000000032</v>
      </c>
      <c r="Y111" s="1005">
        <f t="shared" si="137"/>
        <v>17</v>
      </c>
      <c r="Z111" s="116"/>
      <c r="AA111" s="1006">
        <f t="shared" si="127"/>
        <v>0.14084954972423414</v>
      </c>
      <c r="AB111" s="1007">
        <f t="shared" si="113"/>
        <v>2.4998992013516075E-2</v>
      </c>
      <c r="AC111" s="1007">
        <f t="shared" si="114"/>
        <v>2.4992696939206249E-2</v>
      </c>
      <c r="AD111" s="1007">
        <f t="shared" si="115"/>
        <v>2.5000791665347188E-2</v>
      </c>
      <c r="AE111" s="1007">
        <f t="shared" si="116"/>
        <v>2.5008882092157458E-2</v>
      </c>
      <c r="AF111" s="1007">
        <f t="shared" si="117"/>
        <v>2.5001507022725855E-2</v>
      </c>
      <c r="AG111" s="990">
        <f t="shared" si="118"/>
        <v>2.4994486510328651E-2</v>
      </c>
      <c r="AH111" s="116"/>
      <c r="AI111" s="1003">
        <f>IF(S111=".",".",SUM($S111:S111))</f>
        <v>74.218341823830883</v>
      </c>
      <c r="AJ111" s="1004">
        <f>IF(T111=".",".",SUM($S111:T111))</f>
        <v>89.246531138074829</v>
      </c>
      <c r="AK111" s="1004">
        <f>IF(U111=".",".",SUM($S111:U111))</f>
        <v>104.64653113807492</v>
      </c>
      <c r="AL111" s="1004">
        <f>IF(V111=".",".",SUM($S111:V111))</f>
        <v>120.43653113807488</v>
      </c>
      <c r="AM111" s="1004">
        <f>IF(W111=".",".",SUM($S111:W111))</f>
        <v>136.62653113807482</v>
      </c>
      <c r="AN111" s="1004">
        <f>IF(X111=".",".",SUM($S111:X111))</f>
        <v>153.21653113807486</v>
      </c>
      <c r="AO111" s="1005">
        <f>IF(Y111=".",".",SUM($S111:Y111))</f>
        <v>170.21653113807486</v>
      </c>
      <c r="AP111" s="116"/>
      <c r="AQ111" s="1006">
        <f t="shared" si="128"/>
        <v>0.14084954972423414</v>
      </c>
      <c r="AR111" s="1007">
        <f t="shared" si="119"/>
        <v>0.16936963850641362</v>
      </c>
      <c r="AS111" s="1007">
        <f t="shared" si="120"/>
        <v>0.19859533949151364</v>
      </c>
      <c r="AT111" s="1007">
        <f t="shared" si="121"/>
        <v>0.22856117186519698</v>
      </c>
      <c r="AU111" s="1007">
        <f t="shared" si="122"/>
        <v>0.25928611335537632</v>
      </c>
      <c r="AV111" s="1007">
        <f t="shared" si="123"/>
        <v>0.29077016396205213</v>
      </c>
      <c r="AW111" s="990">
        <f t="shared" si="124"/>
        <v>0.32303230141313621</v>
      </c>
      <c r="AX111" s="327"/>
      <c r="AY111" s="116"/>
      <c r="AZ111" s="101"/>
      <c r="BA111" s="101"/>
      <c r="BB111" s="101"/>
    </row>
    <row r="112" spans="1:54" s="189" customFormat="1" x14ac:dyDescent="0.2">
      <c r="A112" s="183"/>
      <c r="B112" s="325"/>
      <c r="C112" s="472" t="s">
        <v>261</v>
      </c>
      <c r="D112" s="473" t="str">
        <f>IF('WK2 - Notional General Income'!D266="","",'WK2 - Notional General Income'!D266)</f>
        <v>CBD Improvement Rate</v>
      </c>
      <c r="E112" s="837">
        <f>IF('WK2 - Notional General Income'!M266=".",".",'WK2 - Notional General Income'!M266/'WK2 - Notional General Income'!E266)</f>
        <v>1374.6766392431284</v>
      </c>
      <c r="F112" s="837">
        <f>IF('WK3 - Notional GI Yr1 YIELD'!M266=".",".",'WK3 - Notional GI Yr1 YIELD'!M266/'WK3 - Notional GI Yr1 YIELD'!E266)</f>
        <v>1568.2996150273209</v>
      </c>
      <c r="G112" s="874">
        <v>1607.51</v>
      </c>
      <c r="H112" s="874">
        <v>1647.69</v>
      </c>
      <c r="I112" s="874">
        <v>1688.89</v>
      </c>
      <c r="J112" s="874">
        <v>1731.11</v>
      </c>
      <c r="K112" s="1207">
        <v>1774.39</v>
      </c>
      <c r="L112" s="1207">
        <v>1818.74</v>
      </c>
      <c r="M112" s="333"/>
      <c r="N112" s="116"/>
      <c r="O112" s="1019">
        <f>'WK2 - Notional General Income'!$E266</f>
        <v>374</v>
      </c>
      <c r="P112" s="1020">
        <f>'WK3 - Notional GI Yr1 YIELD'!$E266</f>
        <v>377</v>
      </c>
      <c r="Q112" s="101"/>
      <c r="R112" s="325"/>
      <c r="S112" s="1003">
        <f t="shared" si="131"/>
        <v>193.62297578419248</v>
      </c>
      <c r="T112" s="1004">
        <f t="shared" si="132"/>
        <v>39.210384972679094</v>
      </c>
      <c r="U112" s="1004">
        <f t="shared" si="133"/>
        <v>40.180000000000064</v>
      </c>
      <c r="V112" s="1004">
        <f t="shared" si="134"/>
        <v>41.200000000000045</v>
      </c>
      <c r="W112" s="1004">
        <f t="shared" si="135"/>
        <v>42.2199999999998</v>
      </c>
      <c r="X112" s="1004">
        <f t="shared" si="136"/>
        <v>43.2800000000002</v>
      </c>
      <c r="Y112" s="1005">
        <f t="shared" si="137"/>
        <v>44.349999999999909</v>
      </c>
      <c r="Z112" s="116"/>
      <c r="AA112" s="1006">
        <f t="shared" si="127"/>
        <v>0.14084983352215663</v>
      </c>
      <c r="AB112" s="1007">
        <f t="shared" si="113"/>
        <v>2.500184569132613E-2</v>
      </c>
      <c r="AC112" s="1007">
        <f t="shared" si="114"/>
        <v>2.4995178879136049E-2</v>
      </c>
      <c r="AD112" s="1007">
        <f t="shared" si="115"/>
        <v>2.5004703554673435E-2</v>
      </c>
      <c r="AE112" s="1007">
        <f t="shared" si="116"/>
        <v>2.4998667764034144E-2</v>
      </c>
      <c r="AF112" s="1007">
        <f t="shared" si="117"/>
        <v>2.5001299744094929E-2</v>
      </c>
      <c r="AG112" s="990">
        <f t="shared" si="118"/>
        <v>2.4994505153883795E-2</v>
      </c>
      <c r="AH112" s="116"/>
      <c r="AI112" s="1003">
        <f>IF(S112=".",".",SUM($S112:S112))</f>
        <v>193.62297578419248</v>
      </c>
      <c r="AJ112" s="1004">
        <f>IF(T112=".",".",SUM($S112:T112))</f>
        <v>232.83336075687157</v>
      </c>
      <c r="AK112" s="1004">
        <f>IF(U112=".",".",SUM($S112:U112))</f>
        <v>273.01336075687163</v>
      </c>
      <c r="AL112" s="1004">
        <f>IF(V112=".",".",SUM($S112:V112))</f>
        <v>314.21336075687168</v>
      </c>
      <c r="AM112" s="1004">
        <f>IF(W112=".",".",SUM($S112:W112))</f>
        <v>356.43336075687148</v>
      </c>
      <c r="AN112" s="1004">
        <f>IF(X112=".",".",SUM($S112:X112))</f>
        <v>399.71336075687168</v>
      </c>
      <c r="AO112" s="1005">
        <f>IF(Y112=".",".",SUM($S112:Y112))</f>
        <v>444.06336075687159</v>
      </c>
      <c r="AP112" s="116"/>
      <c r="AQ112" s="1006">
        <f t="shared" si="128"/>
        <v>0.14084983352215663</v>
      </c>
      <c r="AR112" s="1007">
        <f t="shared" si="119"/>
        <v>0.16937318501685272</v>
      </c>
      <c r="AS112" s="1007">
        <f t="shared" si="120"/>
        <v>0.19860187695281395</v>
      </c>
      <c r="AT112" s="1007">
        <f t="shared" si="121"/>
        <v>0.22857256156609429</v>
      </c>
      <c r="AU112" s="1007">
        <f t="shared" si="122"/>
        <v>0.25928523885669374</v>
      </c>
      <c r="AV112" s="1007">
        <f t="shared" si="123"/>
        <v>0.29076900657666416</v>
      </c>
      <c r="AW112" s="990">
        <f t="shared" si="124"/>
        <v>0.32303113916401793</v>
      </c>
      <c r="AX112" s="327"/>
      <c r="AY112" s="116"/>
      <c r="AZ112" s="101"/>
      <c r="BA112" s="101"/>
      <c r="BB112" s="101"/>
    </row>
    <row r="113" spans="1:54" s="189" customFormat="1" x14ac:dyDescent="0.2">
      <c r="A113" s="183"/>
      <c r="B113" s="325"/>
      <c r="C113" s="472" t="s">
        <v>261</v>
      </c>
      <c r="D113" s="473" t="str">
        <f>IF('WK2 - Notional General Income'!D267="","",'WK2 - Notional General Income'!D267)</f>
        <v>Business Tourism Development</v>
      </c>
      <c r="E113" s="837">
        <f>IF('WK2 - Notional General Income'!M267=".",".",'WK2 - Notional General Income'!M267/'WK2 - Notional General Income'!E267)</f>
        <v>268.83297033309356</v>
      </c>
      <c r="F113" s="837">
        <f>IF('WK3 - Notional GI Yr1 YIELD'!M267=".",".",'WK3 - Notional GI Yr1 YIELD'!M267/'WK3 - Notional GI Yr1 YIELD'!E267)</f>
        <v>304.39771674989362</v>
      </c>
      <c r="G113" s="874">
        <v>312.01</v>
      </c>
      <c r="H113" s="1207">
        <v>319.81</v>
      </c>
      <c r="I113" s="1207">
        <v>327.8</v>
      </c>
      <c r="J113" s="1207">
        <v>336</v>
      </c>
      <c r="K113" s="1207">
        <v>344.4</v>
      </c>
      <c r="L113" s="1207">
        <v>353.01</v>
      </c>
      <c r="M113" s="333"/>
      <c r="N113" s="116"/>
      <c r="O113" s="1019">
        <f>'WK2 - Notional General Income'!$E267</f>
        <v>3517</v>
      </c>
      <c r="P113" s="1020">
        <f>'WK3 - Notional GI Yr1 YIELD'!$E267</f>
        <v>3572</v>
      </c>
      <c r="Q113" s="101"/>
      <c r="R113" s="325"/>
      <c r="S113" s="1003">
        <f t="shared" si="131"/>
        <v>35.564746416800062</v>
      </c>
      <c r="T113" s="1004">
        <f t="shared" si="132"/>
        <v>7.6122832501063726</v>
      </c>
      <c r="U113" s="1004">
        <f t="shared" si="133"/>
        <v>7.8000000000000114</v>
      </c>
      <c r="V113" s="1004">
        <f t="shared" si="134"/>
        <v>7.9900000000000091</v>
      </c>
      <c r="W113" s="1004">
        <f t="shared" si="135"/>
        <v>8.1999999999999886</v>
      </c>
      <c r="X113" s="1004">
        <f t="shared" si="136"/>
        <v>8.3999999999999773</v>
      </c>
      <c r="Y113" s="1005">
        <f t="shared" si="137"/>
        <v>8.6100000000000136</v>
      </c>
      <c r="Z113" s="116"/>
      <c r="AA113" s="1006">
        <f t="shared" si="127"/>
        <v>0.13229309772805808</v>
      </c>
      <c r="AB113" s="1007">
        <f t="shared" si="113"/>
        <v>2.5007688399847572E-2</v>
      </c>
      <c r="AC113" s="1007">
        <f t="shared" si="114"/>
        <v>2.4999198743629991E-2</v>
      </c>
      <c r="AD113" s="1007">
        <f t="shared" si="115"/>
        <v>2.4983584003001713E-2</v>
      </c>
      <c r="AE113" s="1007">
        <f t="shared" si="116"/>
        <v>2.501525320317266E-2</v>
      </c>
      <c r="AF113" s="1007">
        <f t="shared" si="117"/>
        <v>2.4999999999999911E-2</v>
      </c>
      <c r="AG113" s="990">
        <f t="shared" si="118"/>
        <v>2.5000000000000133E-2</v>
      </c>
      <c r="AH113" s="116"/>
      <c r="AI113" s="1003">
        <f>IF(S113=".",".",SUM($S113:S113))</f>
        <v>35.564746416800062</v>
      </c>
      <c r="AJ113" s="1004">
        <f>IF(T113=".",".",SUM($S113:T113))</f>
        <v>43.177029666906435</v>
      </c>
      <c r="AK113" s="1004">
        <f>IF(U113=".",".",SUM($S113:U113))</f>
        <v>50.977029666906446</v>
      </c>
      <c r="AL113" s="1004">
        <f>IF(V113=".",".",SUM($S113:V113))</f>
        <v>58.967029666906456</v>
      </c>
      <c r="AM113" s="1004">
        <f>IF(W113=".",".",SUM($S113:W113))</f>
        <v>67.167029666906444</v>
      </c>
      <c r="AN113" s="1004">
        <f>IF(X113=".",".",SUM($S113:X113))</f>
        <v>75.567029666906421</v>
      </c>
      <c r="AO113" s="1005">
        <f>IF(Y113=".",".",SUM($S113:Y113))</f>
        <v>84.177029666906435</v>
      </c>
      <c r="AP113" s="116"/>
      <c r="AQ113" s="1006">
        <f t="shared" si="128"/>
        <v>0.13229309772805808</v>
      </c>
      <c r="AR113" s="1007">
        <f t="shared" si="119"/>
        <v>0.16060913069333926</v>
      </c>
      <c r="AS113" s="1007">
        <f t="shared" si="120"/>
        <v>0.1896234290152139</v>
      </c>
      <c r="AT113" s="1007">
        <f t="shared" si="121"/>
        <v>0.21934448588595457</v>
      </c>
      <c r="AU113" s="1007">
        <f t="shared" si="122"/>
        <v>0.2498466969422839</v>
      </c>
      <c r="AV113" s="1007">
        <f t="shared" si="123"/>
        <v>0.28109286436584102</v>
      </c>
      <c r="AW113" s="990">
        <f t="shared" si="124"/>
        <v>0.31312018597498703</v>
      </c>
      <c r="AX113" s="327"/>
      <c r="AY113" s="116"/>
      <c r="AZ113" s="101"/>
      <c r="BA113" s="101"/>
      <c r="BB113" s="101"/>
    </row>
    <row r="114" spans="1:54" s="189" customFormat="1" x14ac:dyDescent="0.2">
      <c r="A114" s="183"/>
      <c r="B114" s="325"/>
      <c r="C114" s="472" t="s">
        <v>261</v>
      </c>
      <c r="D114" s="473" t="str">
        <f>IF('WK2 - Notional General Income'!D268="","",'WK2 - Notional General Income'!D268)</f>
        <v/>
      </c>
      <c r="E114" s="837" t="str">
        <f>IF('WK2 - Notional General Income'!M268=".",".",'WK2 - Notional General Income'!M268/'WK2 - Notional General Income'!E268)</f>
        <v>.</v>
      </c>
      <c r="F114" s="837" t="str">
        <f>IF('WK3 - Notional GI Yr1 YIELD'!M268=".",".",'WK3 - Notional GI Yr1 YIELD'!M268/'WK3 - Notional GI Yr1 YIELD'!E268)</f>
        <v>.</v>
      </c>
      <c r="G114" s="874"/>
      <c r="H114" s="1207"/>
      <c r="I114" s="1207"/>
      <c r="J114" s="1207"/>
      <c r="K114" s="1207"/>
      <c r="L114" s="1207"/>
      <c r="M114" s="333"/>
      <c r="N114" s="116"/>
      <c r="O114" s="1019">
        <f>'WK2 - Notional General Income'!$E268</f>
        <v>0</v>
      </c>
      <c r="P114" s="1020">
        <f>'WK3 - Notional GI Yr1 YIELD'!$E268</f>
        <v>0</v>
      </c>
      <c r="Q114" s="101"/>
      <c r="R114" s="325"/>
      <c r="S114" s="1003" t="str">
        <f t="shared" si="131"/>
        <v>.</v>
      </c>
      <c r="T114" s="1004" t="str">
        <f t="shared" si="132"/>
        <v>.</v>
      </c>
      <c r="U114" s="1004" t="str">
        <f t="shared" si="133"/>
        <v>.</v>
      </c>
      <c r="V114" s="1004" t="str">
        <f t="shared" si="134"/>
        <v>.</v>
      </c>
      <c r="W114" s="1004" t="str">
        <f t="shared" si="135"/>
        <v>.</v>
      </c>
      <c r="X114" s="1004" t="str">
        <f t="shared" si="136"/>
        <v>.</v>
      </c>
      <c r="Y114" s="1005" t="str">
        <f t="shared" si="137"/>
        <v>.</v>
      </c>
      <c r="Z114" s="116"/>
      <c r="AA114" s="1006" t="str">
        <f t="shared" si="127"/>
        <v>.</v>
      </c>
      <c r="AB114" s="1007" t="str">
        <f t="shared" si="113"/>
        <v>.</v>
      </c>
      <c r="AC114" s="1007" t="str">
        <f t="shared" si="114"/>
        <v>.</v>
      </c>
      <c r="AD114" s="1007" t="str">
        <f t="shared" si="115"/>
        <v>.</v>
      </c>
      <c r="AE114" s="1007" t="str">
        <f t="shared" si="116"/>
        <v>.</v>
      </c>
      <c r="AF114" s="1007" t="str">
        <f t="shared" si="117"/>
        <v>.</v>
      </c>
      <c r="AG114" s="990" t="str">
        <f t="shared" si="118"/>
        <v>.</v>
      </c>
      <c r="AH114" s="116"/>
      <c r="AI114" s="1003" t="str">
        <f>IF(S114=".",".",SUM($S114:S114))</f>
        <v>.</v>
      </c>
      <c r="AJ114" s="1004" t="str">
        <f>IF(T114=".",".",SUM($S114:T114))</f>
        <v>.</v>
      </c>
      <c r="AK114" s="1004" t="str">
        <f>IF(U114=".",".",SUM($S114:U114))</f>
        <v>.</v>
      </c>
      <c r="AL114" s="1004" t="str">
        <f>IF(V114=".",".",SUM($S114:V114))</f>
        <v>.</v>
      </c>
      <c r="AM114" s="1004" t="str">
        <f>IF(W114=".",".",SUM($S114:W114))</f>
        <v>.</v>
      </c>
      <c r="AN114" s="1004" t="str">
        <f>IF(X114=".",".",SUM($S114:X114))</f>
        <v>.</v>
      </c>
      <c r="AO114" s="1005" t="str">
        <f>IF(Y114=".",".",SUM($S114:Y114))</f>
        <v>.</v>
      </c>
      <c r="AP114" s="116"/>
      <c r="AQ114" s="1006" t="str">
        <f t="shared" si="128"/>
        <v>.</v>
      </c>
      <c r="AR114" s="1007" t="str">
        <f t="shared" si="119"/>
        <v>.</v>
      </c>
      <c r="AS114" s="1007" t="str">
        <f t="shared" si="120"/>
        <v>.</v>
      </c>
      <c r="AT114" s="1007" t="str">
        <f t="shared" si="121"/>
        <v>.</v>
      </c>
      <c r="AU114" s="1007" t="str">
        <f t="shared" si="122"/>
        <v>.</v>
      </c>
      <c r="AV114" s="1007" t="str">
        <f t="shared" si="123"/>
        <v>.</v>
      </c>
      <c r="AW114" s="990" t="str">
        <f t="shared" si="124"/>
        <v>.</v>
      </c>
      <c r="AX114" s="327"/>
      <c r="AY114" s="116"/>
      <c r="AZ114" s="101"/>
      <c r="BA114" s="101"/>
      <c r="BB114" s="101"/>
    </row>
    <row r="115" spans="1:54" s="189" customFormat="1" x14ac:dyDescent="0.2">
      <c r="A115" s="183"/>
      <c r="B115" s="325"/>
      <c r="C115" s="472" t="s">
        <v>261</v>
      </c>
      <c r="D115" s="473" t="str">
        <f>IF('WK2 - Notional General Income'!D269="","",'WK2 - Notional General Income'!D269)</f>
        <v/>
      </c>
      <c r="E115" s="837" t="str">
        <f>IF('WK2 - Notional General Income'!M269=".",".",'WK2 - Notional General Income'!M269/'WK2 - Notional General Income'!E269)</f>
        <v>.</v>
      </c>
      <c r="F115" s="837" t="str">
        <f>IF('WK3 - Notional GI Yr1 YIELD'!M269=".",".",'WK3 - Notional GI Yr1 YIELD'!M269/'WK3 - Notional GI Yr1 YIELD'!E269)</f>
        <v>.</v>
      </c>
      <c r="G115" s="874"/>
      <c r="H115" s="874"/>
      <c r="I115" s="874"/>
      <c r="J115" s="874"/>
      <c r="K115" s="874"/>
      <c r="L115" s="874"/>
      <c r="M115" s="333"/>
      <c r="N115" s="116"/>
      <c r="O115" s="1019">
        <f>'WK2 - Notional General Income'!$E269</f>
        <v>0</v>
      </c>
      <c r="P115" s="1020">
        <f>'WK3 - Notional GI Yr1 YIELD'!$E269</f>
        <v>0</v>
      </c>
      <c r="Q115" s="101"/>
      <c r="R115" s="325"/>
      <c r="S115" s="1003" t="str">
        <f t="shared" si="131"/>
        <v>.</v>
      </c>
      <c r="T115" s="1004" t="str">
        <f t="shared" si="132"/>
        <v>.</v>
      </c>
      <c r="U115" s="1004" t="str">
        <f t="shared" si="133"/>
        <v>.</v>
      </c>
      <c r="V115" s="1004" t="str">
        <f t="shared" si="134"/>
        <v>.</v>
      </c>
      <c r="W115" s="1004" t="str">
        <f t="shared" si="135"/>
        <v>.</v>
      </c>
      <c r="X115" s="1004" t="str">
        <f t="shared" si="136"/>
        <v>.</v>
      </c>
      <c r="Y115" s="1005" t="str">
        <f t="shared" si="137"/>
        <v>.</v>
      </c>
      <c r="Z115" s="116"/>
      <c r="AA115" s="1006" t="str">
        <f t="shared" si="127"/>
        <v>.</v>
      </c>
      <c r="AB115" s="1007" t="str">
        <f t="shared" si="113"/>
        <v>.</v>
      </c>
      <c r="AC115" s="1007" t="str">
        <f t="shared" si="114"/>
        <v>.</v>
      </c>
      <c r="AD115" s="1007" t="str">
        <f t="shared" si="115"/>
        <v>.</v>
      </c>
      <c r="AE115" s="1007" t="str">
        <f t="shared" si="116"/>
        <v>.</v>
      </c>
      <c r="AF115" s="1007" t="str">
        <f t="shared" si="117"/>
        <v>.</v>
      </c>
      <c r="AG115" s="990" t="str">
        <f t="shared" si="118"/>
        <v>.</v>
      </c>
      <c r="AH115" s="116"/>
      <c r="AI115" s="1003" t="str">
        <f>IF(S115=".",".",SUM($S115:S115))</f>
        <v>.</v>
      </c>
      <c r="AJ115" s="1004" t="str">
        <f>IF(T115=".",".",SUM($S115:T115))</f>
        <v>.</v>
      </c>
      <c r="AK115" s="1004" t="str">
        <f>IF(U115=".",".",SUM($S115:U115))</f>
        <v>.</v>
      </c>
      <c r="AL115" s="1004" t="str">
        <f>IF(V115=".",".",SUM($S115:V115))</f>
        <v>.</v>
      </c>
      <c r="AM115" s="1004" t="str">
        <f>IF(W115=".",".",SUM($S115:W115))</f>
        <v>.</v>
      </c>
      <c r="AN115" s="1004" t="str">
        <f>IF(X115=".",".",SUM($S115:X115))</f>
        <v>.</v>
      </c>
      <c r="AO115" s="1005" t="str">
        <f>IF(Y115=".",".",SUM($S115:Y115))</f>
        <v>.</v>
      </c>
      <c r="AP115" s="116"/>
      <c r="AQ115" s="1006" t="str">
        <f t="shared" si="128"/>
        <v>.</v>
      </c>
      <c r="AR115" s="1007" t="str">
        <f t="shared" si="119"/>
        <v>.</v>
      </c>
      <c r="AS115" s="1007" t="str">
        <f t="shared" si="120"/>
        <v>.</v>
      </c>
      <c r="AT115" s="1007" t="str">
        <f t="shared" si="121"/>
        <v>.</v>
      </c>
      <c r="AU115" s="1007" t="str">
        <f t="shared" si="122"/>
        <v>.</v>
      </c>
      <c r="AV115" s="1007" t="str">
        <f t="shared" si="123"/>
        <v>.</v>
      </c>
      <c r="AW115" s="990" t="str">
        <f t="shared" si="124"/>
        <v>.</v>
      </c>
      <c r="AX115" s="327"/>
      <c r="AY115" s="116"/>
      <c r="AZ115" s="101"/>
      <c r="BA115" s="101"/>
      <c r="BB115" s="101"/>
    </row>
    <row r="116" spans="1:54" s="189" customFormat="1" x14ac:dyDescent="0.2">
      <c r="A116" s="183"/>
      <c r="B116" s="325"/>
      <c r="C116" s="472" t="s">
        <v>261</v>
      </c>
      <c r="D116" s="473" t="str">
        <f>IF('WK2 - Notional General Income'!D270="","",'WK2 - Notional General Income'!D270)</f>
        <v/>
      </c>
      <c r="E116" s="837" t="str">
        <f>IF('WK2 - Notional General Income'!M270=".",".",'WK2 - Notional General Income'!M270/'WK2 - Notional General Income'!E270)</f>
        <v>.</v>
      </c>
      <c r="F116" s="837" t="str">
        <f>IF('WK3 - Notional GI Yr1 YIELD'!M270=".",".",'WK3 - Notional GI Yr1 YIELD'!M270/'WK3 - Notional GI Yr1 YIELD'!E270)</f>
        <v>.</v>
      </c>
      <c r="G116" s="874"/>
      <c r="H116" s="874"/>
      <c r="I116" s="874"/>
      <c r="J116" s="874"/>
      <c r="K116" s="874"/>
      <c r="L116" s="874"/>
      <c r="M116" s="333"/>
      <c r="N116" s="116"/>
      <c r="O116" s="1019">
        <f>'WK2 - Notional General Income'!$E270</f>
        <v>0</v>
      </c>
      <c r="P116" s="1020">
        <f>'WK3 - Notional GI Yr1 YIELD'!$E270</f>
        <v>0</v>
      </c>
      <c r="Q116" s="101"/>
      <c r="R116" s="325"/>
      <c r="S116" s="1003" t="str">
        <f t="shared" si="131"/>
        <v>.</v>
      </c>
      <c r="T116" s="1004" t="str">
        <f t="shared" si="132"/>
        <v>.</v>
      </c>
      <c r="U116" s="1004" t="str">
        <f t="shared" si="133"/>
        <v>.</v>
      </c>
      <c r="V116" s="1004" t="str">
        <f t="shared" si="134"/>
        <v>.</v>
      </c>
      <c r="W116" s="1004" t="str">
        <f t="shared" si="135"/>
        <v>.</v>
      </c>
      <c r="X116" s="1004" t="str">
        <f t="shared" si="136"/>
        <v>.</v>
      </c>
      <c r="Y116" s="1005" t="str">
        <f t="shared" si="137"/>
        <v>.</v>
      </c>
      <c r="Z116" s="116"/>
      <c r="AA116" s="1006" t="str">
        <f t="shared" si="127"/>
        <v>.</v>
      </c>
      <c r="AB116" s="1007" t="str">
        <f t="shared" si="113"/>
        <v>.</v>
      </c>
      <c r="AC116" s="1007" t="str">
        <f t="shared" si="114"/>
        <v>.</v>
      </c>
      <c r="AD116" s="1007" t="str">
        <f t="shared" si="115"/>
        <v>.</v>
      </c>
      <c r="AE116" s="1007" t="str">
        <f t="shared" si="116"/>
        <v>.</v>
      </c>
      <c r="AF116" s="1007" t="str">
        <f t="shared" si="117"/>
        <v>.</v>
      </c>
      <c r="AG116" s="990" t="str">
        <f t="shared" si="118"/>
        <v>.</v>
      </c>
      <c r="AH116" s="116"/>
      <c r="AI116" s="1003" t="str">
        <f>IF(S116=".",".",SUM($S116:S116))</f>
        <v>.</v>
      </c>
      <c r="AJ116" s="1004" t="str">
        <f>IF(T116=".",".",SUM($S116:T116))</f>
        <v>.</v>
      </c>
      <c r="AK116" s="1004" t="str">
        <f>IF(U116=".",".",SUM($S116:U116))</f>
        <v>.</v>
      </c>
      <c r="AL116" s="1004" t="str">
        <f>IF(V116=".",".",SUM($S116:V116))</f>
        <v>.</v>
      </c>
      <c r="AM116" s="1004" t="str">
        <f>IF(W116=".",".",SUM($S116:W116))</f>
        <v>.</v>
      </c>
      <c r="AN116" s="1004" t="str">
        <f>IF(X116=".",".",SUM($S116:X116))</f>
        <v>.</v>
      </c>
      <c r="AO116" s="1005" t="str">
        <f>IF(Y116=".",".",SUM($S116:Y116))</f>
        <v>.</v>
      </c>
      <c r="AP116" s="116"/>
      <c r="AQ116" s="1006" t="str">
        <f t="shared" si="128"/>
        <v>.</v>
      </c>
      <c r="AR116" s="1007" t="str">
        <f t="shared" si="119"/>
        <v>.</v>
      </c>
      <c r="AS116" s="1007" t="str">
        <f t="shared" si="120"/>
        <v>.</v>
      </c>
      <c r="AT116" s="1007" t="str">
        <f t="shared" si="121"/>
        <v>.</v>
      </c>
      <c r="AU116" s="1007" t="str">
        <f t="shared" si="122"/>
        <v>.</v>
      </c>
      <c r="AV116" s="1007" t="str">
        <f t="shared" si="123"/>
        <v>.</v>
      </c>
      <c r="AW116" s="990" t="str">
        <f t="shared" si="124"/>
        <v>.</v>
      </c>
      <c r="AX116" s="327"/>
      <c r="AY116" s="116"/>
      <c r="AZ116" s="101"/>
      <c r="BA116" s="101"/>
      <c r="BB116" s="101"/>
    </row>
    <row r="117" spans="1:54" s="189" customFormat="1" x14ac:dyDescent="0.2">
      <c r="A117" s="183"/>
      <c r="B117" s="325"/>
      <c r="C117" s="472" t="s">
        <v>261</v>
      </c>
      <c r="D117" s="473" t="str">
        <f>IF('WK2 - Notional General Income'!D271="","",'WK2 - Notional General Income'!D271)</f>
        <v/>
      </c>
      <c r="E117" s="837" t="str">
        <f>IF('WK2 - Notional General Income'!M271=".",".",'WK2 - Notional General Income'!M271/'WK2 - Notional General Income'!E271)</f>
        <v>.</v>
      </c>
      <c r="F117" s="837" t="str">
        <f>IF('WK3 - Notional GI Yr1 YIELD'!M271=".",".",'WK3 - Notional GI Yr1 YIELD'!M271/'WK3 - Notional GI Yr1 YIELD'!E271)</f>
        <v>.</v>
      </c>
      <c r="G117" s="874"/>
      <c r="H117" s="874"/>
      <c r="I117" s="874"/>
      <c r="J117" s="874"/>
      <c r="K117" s="874"/>
      <c r="L117" s="874"/>
      <c r="M117" s="333"/>
      <c r="N117" s="116"/>
      <c r="O117" s="1019">
        <f>'WK2 - Notional General Income'!$E271</f>
        <v>0</v>
      </c>
      <c r="P117" s="1020">
        <f>'WK3 - Notional GI Yr1 YIELD'!$E271</f>
        <v>0</v>
      </c>
      <c r="Q117" s="101"/>
      <c r="R117" s="325"/>
      <c r="S117" s="1003" t="str">
        <f t="shared" si="131"/>
        <v>.</v>
      </c>
      <c r="T117" s="1004" t="str">
        <f t="shared" si="132"/>
        <v>.</v>
      </c>
      <c r="U117" s="1004" t="str">
        <f t="shared" si="133"/>
        <v>.</v>
      </c>
      <c r="V117" s="1004" t="str">
        <f t="shared" si="134"/>
        <v>.</v>
      </c>
      <c r="W117" s="1004" t="str">
        <f t="shared" si="135"/>
        <v>.</v>
      </c>
      <c r="X117" s="1004" t="str">
        <f t="shared" si="136"/>
        <v>.</v>
      </c>
      <c r="Y117" s="1005" t="str">
        <f t="shared" si="137"/>
        <v>.</v>
      </c>
      <c r="Z117" s="116"/>
      <c r="AA117" s="1006" t="str">
        <f t="shared" si="127"/>
        <v>.</v>
      </c>
      <c r="AB117" s="1007" t="str">
        <f t="shared" si="113"/>
        <v>.</v>
      </c>
      <c r="AC117" s="1007" t="str">
        <f t="shared" si="114"/>
        <v>.</v>
      </c>
      <c r="AD117" s="1007" t="str">
        <f t="shared" si="115"/>
        <v>.</v>
      </c>
      <c r="AE117" s="1007" t="str">
        <f t="shared" si="116"/>
        <v>.</v>
      </c>
      <c r="AF117" s="1007" t="str">
        <f t="shared" si="117"/>
        <v>.</v>
      </c>
      <c r="AG117" s="990" t="str">
        <f t="shared" si="118"/>
        <v>.</v>
      </c>
      <c r="AH117" s="116"/>
      <c r="AI117" s="1003" t="str">
        <f>IF(S117=".",".",SUM($S117:S117))</f>
        <v>.</v>
      </c>
      <c r="AJ117" s="1004" t="str">
        <f>IF(T117=".",".",SUM($S117:T117))</f>
        <v>.</v>
      </c>
      <c r="AK117" s="1004" t="str">
        <f>IF(U117=".",".",SUM($S117:U117))</f>
        <v>.</v>
      </c>
      <c r="AL117" s="1004" t="str">
        <f>IF(V117=".",".",SUM($S117:V117))</f>
        <v>.</v>
      </c>
      <c r="AM117" s="1004" t="str">
        <f>IF(W117=".",".",SUM($S117:W117))</f>
        <v>.</v>
      </c>
      <c r="AN117" s="1004" t="str">
        <f>IF(X117=".",".",SUM($S117:X117))</f>
        <v>.</v>
      </c>
      <c r="AO117" s="1005" t="str">
        <f>IF(Y117=".",".",SUM($S117:Y117))</f>
        <v>.</v>
      </c>
      <c r="AP117" s="116"/>
      <c r="AQ117" s="1006" t="str">
        <f t="shared" si="128"/>
        <v>.</v>
      </c>
      <c r="AR117" s="1007" t="str">
        <f t="shared" si="119"/>
        <v>.</v>
      </c>
      <c r="AS117" s="1007" t="str">
        <f t="shared" si="120"/>
        <v>.</v>
      </c>
      <c r="AT117" s="1007" t="str">
        <f t="shared" si="121"/>
        <v>.</v>
      </c>
      <c r="AU117" s="1007" t="str">
        <f t="shared" si="122"/>
        <v>.</v>
      </c>
      <c r="AV117" s="1007" t="str">
        <f t="shared" si="123"/>
        <v>.</v>
      </c>
      <c r="AW117" s="990" t="str">
        <f t="shared" si="124"/>
        <v>.</v>
      </c>
      <c r="AX117" s="327"/>
      <c r="AY117" s="116"/>
      <c r="AZ117" s="101"/>
      <c r="BA117" s="101"/>
      <c r="BB117" s="101"/>
    </row>
    <row r="118" spans="1:54" s="189" customFormat="1" x14ac:dyDescent="0.2">
      <c r="A118" s="183"/>
      <c r="B118" s="325"/>
      <c r="C118" s="472" t="s">
        <v>261</v>
      </c>
      <c r="D118" s="473" t="str">
        <f>IF('WK2 - Notional General Income'!D272="","",'WK2 - Notional General Income'!D272)</f>
        <v/>
      </c>
      <c r="E118" s="837" t="str">
        <f>IF('WK2 - Notional General Income'!M272=".",".",'WK2 - Notional General Income'!M272/'WK2 - Notional General Income'!E272)</f>
        <v>.</v>
      </c>
      <c r="F118" s="837" t="str">
        <f>IF('WK3 - Notional GI Yr1 YIELD'!M272=".",".",'WK3 - Notional GI Yr1 YIELD'!M272/'WK3 - Notional GI Yr1 YIELD'!E272)</f>
        <v>.</v>
      </c>
      <c r="G118" s="874"/>
      <c r="H118" s="874"/>
      <c r="I118" s="874"/>
      <c r="J118" s="874"/>
      <c r="K118" s="874"/>
      <c r="L118" s="874"/>
      <c r="M118" s="333"/>
      <c r="N118" s="116"/>
      <c r="O118" s="1019">
        <f>'WK2 - Notional General Income'!$E272</f>
        <v>0</v>
      </c>
      <c r="P118" s="1020">
        <f>'WK3 - Notional GI Yr1 YIELD'!$E272</f>
        <v>0</v>
      </c>
      <c r="Q118" s="101"/>
      <c r="R118" s="325"/>
      <c r="S118" s="1003" t="str">
        <f t="shared" si="131"/>
        <v>.</v>
      </c>
      <c r="T118" s="1004" t="str">
        <f t="shared" si="132"/>
        <v>.</v>
      </c>
      <c r="U118" s="1004" t="str">
        <f t="shared" si="133"/>
        <v>.</v>
      </c>
      <c r="V118" s="1004" t="str">
        <f t="shared" si="134"/>
        <v>.</v>
      </c>
      <c r="W118" s="1004" t="str">
        <f t="shared" si="135"/>
        <v>.</v>
      </c>
      <c r="X118" s="1004" t="str">
        <f t="shared" si="136"/>
        <v>.</v>
      </c>
      <c r="Y118" s="1005" t="str">
        <f t="shared" si="137"/>
        <v>.</v>
      </c>
      <c r="Z118" s="116"/>
      <c r="AA118" s="1006" t="str">
        <f t="shared" si="127"/>
        <v>.</v>
      </c>
      <c r="AB118" s="1007" t="str">
        <f t="shared" si="113"/>
        <v>.</v>
      </c>
      <c r="AC118" s="1007" t="str">
        <f t="shared" si="114"/>
        <v>.</v>
      </c>
      <c r="AD118" s="1007" t="str">
        <f t="shared" si="115"/>
        <v>.</v>
      </c>
      <c r="AE118" s="1007" t="str">
        <f t="shared" si="116"/>
        <v>.</v>
      </c>
      <c r="AF118" s="1007" t="str">
        <f t="shared" si="117"/>
        <v>.</v>
      </c>
      <c r="AG118" s="990" t="str">
        <f t="shared" si="118"/>
        <v>.</v>
      </c>
      <c r="AH118" s="116"/>
      <c r="AI118" s="1003" t="str">
        <f>IF(S118=".",".",SUM($S118:S118))</f>
        <v>.</v>
      </c>
      <c r="AJ118" s="1004" t="str">
        <f>IF(T118=".",".",SUM($S118:T118))</f>
        <v>.</v>
      </c>
      <c r="AK118" s="1004" t="str">
        <f>IF(U118=".",".",SUM($S118:U118))</f>
        <v>.</v>
      </c>
      <c r="AL118" s="1004" t="str">
        <f>IF(V118=".",".",SUM($S118:V118))</f>
        <v>.</v>
      </c>
      <c r="AM118" s="1004" t="str">
        <f>IF(W118=".",".",SUM($S118:W118))</f>
        <v>.</v>
      </c>
      <c r="AN118" s="1004" t="str">
        <f>IF(X118=".",".",SUM($S118:X118))</f>
        <v>.</v>
      </c>
      <c r="AO118" s="1005" t="str">
        <f>IF(Y118=".",".",SUM($S118:Y118))</f>
        <v>.</v>
      </c>
      <c r="AP118" s="116"/>
      <c r="AQ118" s="1006" t="str">
        <f t="shared" si="128"/>
        <v>.</v>
      </c>
      <c r="AR118" s="1007" t="str">
        <f t="shared" si="119"/>
        <v>.</v>
      </c>
      <c r="AS118" s="1007" t="str">
        <f t="shared" si="120"/>
        <v>.</v>
      </c>
      <c r="AT118" s="1007" t="str">
        <f t="shared" si="121"/>
        <v>.</v>
      </c>
      <c r="AU118" s="1007" t="str">
        <f t="shared" si="122"/>
        <v>.</v>
      </c>
      <c r="AV118" s="1007" t="str">
        <f t="shared" si="123"/>
        <v>.</v>
      </c>
      <c r="AW118" s="990" t="str">
        <f t="shared" si="124"/>
        <v>.</v>
      </c>
      <c r="AX118" s="327"/>
      <c r="AY118" s="116"/>
      <c r="AZ118" s="101"/>
      <c r="BA118" s="101"/>
      <c r="BB118" s="101"/>
    </row>
    <row r="119" spans="1:54" s="189" customFormat="1" x14ac:dyDescent="0.2">
      <c r="A119" s="183"/>
      <c r="B119" s="325"/>
      <c r="C119" s="472" t="s">
        <v>261</v>
      </c>
      <c r="D119" s="473" t="str">
        <f>IF('WK2 - Notional General Income'!D273="","",'WK2 - Notional General Income'!D273)</f>
        <v/>
      </c>
      <c r="E119" s="837" t="str">
        <f>IF('WK2 - Notional General Income'!M273=".",".",'WK2 - Notional General Income'!M273/'WK2 - Notional General Income'!E273)</f>
        <v>.</v>
      </c>
      <c r="F119" s="837" t="str">
        <f>IF('WK3 - Notional GI Yr1 YIELD'!M273=".",".",'WK3 - Notional GI Yr1 YIELD'!M273/'WK3 - Notional GI Yr1 YIELD'!E273)</f>
        <v>.</v>
      </c>
      <c r="G119" s="874"/>
      <c r="H119" s="874"/>
      <c r="I119" s="874"/>
      <c r="J119" s="874"/>
      <c r="K119" s="874"/>
      <c r="L119" s="874"/>
      <c r="M119" s="333"/>
      <c r="N119" s="116"/>
      <c r="O119" s="1019">
        <f>'WK2 - Notional General Income'!$E273</f>
        <v>0</v>
      </c>
      <c r="P119" s="1020">
        <f>'WK3 - Notional GI Yr1 YIELD'!$E273</f>
        <v>0</v>
      </c>
      <c r="Q119" s="101"/>
      <c r="R119" s="325"/>
      <c r="S119" s="1003" t="str">
        <f t="shared" si="131"/>
        <v>.</v>
      </c>
      <c r="T119" s="1004" t="str">
        <f t="shared" si="132"/>
        <v>.</v>
      </c>
      <c r="U119" s="1004" t="str">
        <f t="shared" ref="U119:U148" si="138">IF(H119="",".",H119-G119)</f>
        <v>.</v>
      </c>
      <c r="V119" s="1004" t="str">
        <f t="shared" ref="V119:V148" si="139">IF(I119="",".",I119-H119)</f>
        <v>.</v>
      </c>
      <c r="W119" s="1004" t="str">
        <f t="shared" ref="W119:W148" si="140">IF(J119="",".",J119-I119)</f>
        <v>.</v>
      </c>
      <c r="X119" s="1004" t="str">
        <f t="shared" ref="X119:X148" si="141">IF(K119="",".",K119-J119)</f>
        <v>.</v>
      </c>
      <c r="Y119" s="1005" t="str">
        <f t="shared" ref="Y119:Y148" si="142">IF(L119="",".",L119-K119)</f>
        <v>.</v>
      </c>
      <c r="Z119" s="116"/>
      <c r="AA119" s="1006" t="str">
        <f t="shared" si="127"/>
        <v>.</v>
      </c>
      <c r="AB119" s="1007" t="str">
        <f t="shared" si="113"/>
        <v>.</v>
      </c>
      <c r="AC119" s="1007" t="str">
        <f t="shared" si="114"/>
        <v>.</v>
      </c>
      <c r="AD119" s="1007" t="str">
        <f t="shared" si="115"/>
        <v>.</v>
      </c>
      <c r="AE119" s="1007" t="str">
        <f t="shared" si="116"/>
        <v>.</v>
      </c>
      <c r="AF119" s="1007" t="str">
        <f t="shared" si="117"/>
        <v>.</v>
      </c>
      <c r="AG119" s="990" t="str">
        <f t="shared" si="118"/>
        <v>.</v>
      </c>
      <c r="AH119" s="116"/>
      <c r="AI119" s="1003" t="str">
        <f>IF(S119=".",".",SUM($S119:S119))</f>
        <v>.</v>
      </c>
      <c r="AJ119" s="1004" t="str">
        <f>IF(T119=".",".",SUM($S119:T119))</f>
        <v>.</v>
      </c>
      <c r="AK119" s="1004" t="str">
        <f>IF(U119=".",".",SUM($S119:U119))</f>
        <v>.</v>
      </c>
      <c r="AL119" s="1004" t="str">
        <f>IF(V119=".",".",SUM($S119:V119))</f>
        <v>.</v>
      </c>
      <c r="AM119" s="1004" t="str">
        <f>IF(W119=".",".",SUM($S119:W119))</f>
        <v>.</v>
      </c>
      <c r="AN119" s="1004" t="str">
        <f>IF(X119=".",".",SUM($S119:X119))</f>
        <v>.</v>
      </c>
      <c r="AO119" s="1005" t="str">
        <f>IF(Y119=".",".",SUM($S119:Y119))</f>
        <v>.</v>
      </c>
      <c r="AP119" s="116"/>
      <c r="AQ119" s="1006" t="str">
        <f t="shared" si="128"/>
        <v>.</v>
      </c>
      <c r="AR119" s="1007" t="str">
        <f t="shared" si="119"/>
        <v>.</v>
      </c>
      <c r="AS119" s="1007" t="str">
        <f t="shared" si="120"/>
        <v>.</v>
      </c>
      <c r="AT119" s="1007" t="str">
        <f t="shared" si="121"/>
        <v>.</v>
      </c>
      <c r="AU119" s="1007" t="str">
        <f t="shared" si="122"/>
        <v>.</v>
      </c>
      <c r="AV119" s="1007" t="str">
        <f t="shared" si="123"/>
        <v>.</v>
      </c>
      <c r="AW119" s="990" t="str">
        <f t="shared" si="124"/>
        <v>.</v>
      </c>
      <c r="AX119" s="327"/>
      <c r="AY119" s="116"/>
      <c r="AZ119" s="101"/>
      <c r="BA119" s="101"/>
      <c r="BB119" s="101"/>
    </row>
    <row r="120" spans="1:54" s="189" customFormat="1" x14ac:dyDescent="0.2">
      <c r="A120" s="183"/>
      <c r="B120" s="325"/>
      <c r="C120" s="472" t="s">
        <v>261</v>
      </c>
      <c r="D120" s="473" t="str">
        <f>IF('WK2 - Notional General Income'!D274="","",'WK2 - Notional General Income'!D274)</f>
        <v/>
      </c>
      <c r="E120" s="837" t="str">
        <f>IF('WK2 - Notional General Income'!M274=".",".",'WK2 - Notional General Income'!M274/'WK2 - Notional General Income'!E274)</f>
        <v>.</v>
      </c>
      <c r="F120" s="837" t="str">
        <f>IF('WK3 - Notional GI Yr1 YIELD'!M274=".",".",'WK3 - Notional GI Yr1 YIELD'!M274/'WK3 - Notional GI Yr1 YIELD'!E274)</f>
        <v>.</v>
      </c>
      <c r="G120" s="874"/>
      <c r="H120" s="874"/>
      <c r="I120" s="874"/>
      <c r="J120" s="874"/>
      <c r="K120" s="874"/>
      <c r="L120" s="874"/>
      <c r="M120" s="333"/>
      <c r="N120" s="116"/>
      <c r="O120" s="1019">
        <f>'WK2 - Notional General Income'!$E274</f>
        <v>0</v>
      </c>
      <c r="P120" s="1020">
        <f>'WK3 - Notional GI Yr1 YIELD'!$E274</f>
        <v>0</v>
      </c>
      <c r="Q120" s="101"/>
      <c r="R120" s="325"/>
      <c r="S120" s="1003" t="str">
        <f t="shared" si="131"/>
        <v>.</v>
      </c>
      <c r="T120" s="1004" t="str">
        <f t="shared" si="132"/>
        <v>.</v>
      </c>
      <c r="U120" s="1004" t="str">
        <f t="shared" si="138"/>
        <v>.</v>
      </c>
      <c r="V120" s="1004" t="str">
        <f t="shared" si="139"/>
        <v>.</v>
      </c>
      <c r="W120" s="1004" t="str">
        <f t="shared" si="140"/>
        <v>.</v>
      </c>
      <c r="X120" s="1004" t="str">
        <f t="shared" si="141"/>
        <v>.</v>
      </c>
      <c r="Y120" s="1005" t="str">
        <f t="shared" si="142"/>
        <v>.</v>
      </c>
      <c r="Z120" s="116"/>
      <c r="AA120" s="1006" t="str">
        <f t="shared" si="127"/>
        <v>.</v>
      </c>
      <c r="AB120" s="1007" t="str">
        <f t="shared" si="113"/>
        <v>.</v>
      </c>
      <c r="AC120" s="1007" t="str">
        <f t="shared" si="114"/>
        <v>.</v>
      </c>
      <c r="AD120" s="1007" t="str">
        <f t="shared" si="115"/>
        <v>.</v>
      </c>
      <c r="AE120" s="1007" t="str">
        <f t="shared" si="116"/>
        <v>.</v>
      </c>
      <c r="AF120" s="1007" t="str">
        <f t="shared" si="117"/>
        <v>.</v>
      </c>
      <c r="AG120" s="990" t="str">
        <f t="shared" si="118"/>
        <v>.</v>
      </c>
      <c r="AH120" s="116"/>
      <c r="AI120" s="1003" t="str">
        <f>IF(S120=".",".",SUM($S120:S120))</f>
        <v>.</v>
      </c>
      <c r="AJ120" s="1004" t="str">
        <f>IF(T120=".",".",SUM($S120:T120))</f>
        <v>.</v>
      </c>
      <c r="AK120" s="1004" t="str">
        <f>IF(U120=".",".",SUM($S120:U120))</f>
        <v>.</v>
      </c>
      <c r="AL120" s="1004" t="str">
        <f>IF(V120=".",".",SUM($S120:V120))</f>
        <v>.</v>
      </c>
      <c r="AM120" s="1004" t="str">
        <f>IF(W120=".",".",SUM($S120:W120))</f>
        <v>.</v>
      </c>
      <c r="AN120" s="1004" t="str">
        <f>IF(X120=".",".",SUM($S120:X120))</f>
        <v>.</v>
      </c>
      <c r="AO120" s="1005" t="str">
        <f>IF(Y120=".",".",SUM($S120:Y120))</f>
        <v>.</v>
      </c>
      <c r="AP120" s="116"/>
      <c r="AQ120" s="1006" t="str">
        <f t="shared" si="128"/>
        <v>.</v>
      </c>
      <c r="AR120" s="1007" t="str">
        <f t="shared" si="119"/>
        <v>.</v>
      </c>
      <c r="AS120" s="1007" t="str">
        <f t="shared" si="120"/>
        <v>.</v>
      </c>
      <c r="AT120" s="1007" t="str">
        <f t="shared" si="121"/>
        <v>.</v>
      </c>
      <c r="AU120" s="1007" t="str">
        <f t="shared" si="122"/>
        <v>.</v>
      </c>
      <c r="AV120" s="1007" t="str">
        <f t="shared" si="123"/>
        <v>.</v>
      </c>
      <c r="AW120" s="990" t="str">
        <f t="shared" si="124"/>
        <v>.</v>
      </c>
      <c r="AX120" s="327"/>
      <c r="AY120" s="116"/>
      <c r="AZ120" s="101"/>
      <c r="BA120" s="101"/>
      <c r="BB120" s="101"/>
    </row>
    <row r="121" spans="1:54" s="189" customFormat="1" x14ac:dyDescent="0.2">
      <c r="A121" s="183"/>
      <c r="B121" s="325"/>
      <c r="C121" s="472" t="s">
        <v>261</v>
      </c>
      <c r="D121" s="473" t="str">
        <f>IF('WK2 - Notional General Income'!D275="","",'WK2 - Notional General Income'!D275)</f>
        <v/>
      </c>
      <c r="E121" s="837" t="str">
        <f>IF('WK2 - Notional General Income'!M275=".",".",'WK2 - Notional General Income'!M275/'WK2 - Notional General Income'!E275)</f>
        <v>.</v>
      </c>
      <c r="F121" s="837" t="str">
        <f>IF('WK3 - Notional GI Yr1 YIELD'!M275=".",".",'WK3 - Notional GI Yr1 YIELD'!M275/'WK3 - Notional GI Yr1 YIELD'!E275)</f>
        <v>.</v>
      </c>
      <c r="G121" s="874"/>
      <c r="H121" s="874"/>
      <c r="I121" s="874"/>
      <c r="J121" s="874"/>
      <c r="K121" s="874"/>
      <c r="L121" s="874"/>
      <c r="M121" s="333"/>
      <c r="N121" s="116"/>
      <c r="O121" s="1019">
        <f>'WK2 - Notional General Income'!$E275</f>
        <v>0</v>
      </c>
      <c r="P121" s="1020">
        <f>'WK3 - Notional GI Yr1 YIELD'!$E275</f>
        <v>0</v>
      </c>
      <c r="Q121" s="101"/>
      <c r="R121" s="325"/>
      <c r="S121" s="1003" t="str">
        <f t="shared" si="131"/>
        <v>.</v>
      </c>
      <c r="T121" s="1004" t="str">
        <f t="shared" si="132"/>
        <v>.</v>
      </c>
      <c r="U121" s="1004" t="str">
        <f t="shared" si="138"/>
        <v>.</v>
      </c>
      <c r="V121" s="1004" t="str">
        <f t="shared" si="139"/>
        <v>.</v>
      </c>
      <c r="W121" s="1004" t="str">
        <f t="shared" si="140"/>
        <v>.</v>
      </c>
      <c r="X121" s="1004" t="str">
        <f t="shared" si="141"/>
        <v>.</v>
      </c>
      <c r="Y121" s="1005" t="str">
        <f t="shared" si="142"/>
        <v>.</v>
      </c>
      <c r="Z121" s="116"/>
      <c r="AA121" s="1006" t="str">
        <f t="shared" si="127"/>
        <v>.</v>
      </c>
      <c r="AB121" s="1007" t="str">
        <f t="shared" si="113"/>
        <v>.</v>
      </c>
      <c r="AC121" s="1007" t="str">
        <f t="shared" si="114"/>
        <v>.</v>
      </c>
      <c r="AD121" s="1007" t="str">
        <f t="shared" si="115"/>
        <v>.</v>
      </c>
      <c r="AE121" s="1007" t="str">
        <f t="shared" si="116"/>
        <v>.</v>
      </c>
      <c r="AF121" s="1007" t="str">
        <f t="shared" si="117"/>
        <v>.</v>
      </c>
      <c r="AG121" s="990" t="str">
        <f t="shared" si="118"/>
        <v>.</v>
      </c>
      <c r="AH121" s="116"/>
      <c r="AI121" s="1003" t="str">
        <f>IF(S121=".",".",SUM($S121:S121))</f>
        <v>.</v>
      </c>
      <c r="AJ121" s="1004" t="str">
        <f>IF(T121=".",".",SUM($S121:T121))</f>
        <v>.</v>
      </c>
      <c r="AK121" s="1004" t="str">
        <f>IF(U121=".",".",SUM($S121:U121))</f>
        <v>.</v>
      </c>
      <c r="AL121" s="1004" t="str">
        <f>IF(V121=".",".",SUM($S121:V121))</f>
        <v>.</v>
      </c>
      <c r="AM121" s="1004" t="str">
        <f>IF(W121=".",".",SUM($S121:W121))</f>
        <v>.</v>
      </c>
      <c r="AN121" s="1004" t="str">
        <f>IF(X121=".",".",SUM($S121:X121))</f>
        <v>.</v>
      </c>
      <c r="AO121" s="1005" t="str">
        <f>IF(Y121=".",".",SUM($S121:Y121))</f>
        <v>.</v>
      </c>
      <c r="AP121" s="116"/>
      <c r="AQ121" s="1006" t="str">
        <f t="shared" si="128"/>
        <v>.</v>
      </c>
      <c r="AR121" s="1007" t="str">
        <f t="shared" si="119"/>
        <v>.</v>
      </c>
      <c r="AS121" s="1007" t="str">
        <f t="shared" si="120"/>
        <v>.</v>
      </c>
      <c r="AT121" s="1007" t="str">
        <f t="shared" si="121"/>
        <v>.</v>
      </c>
      <c r="AU121" s="1007" t="str">
        <f t="shared" si="122"/>
        <v>.</v>
      </c>
      <c r="AV121" s="1007" t="str">
        <f t="shared" si="123"/>
        <v>.</v>
      </c>
      <c r="AW121" s="990" t="str">
        <f t="shared" si="124"/>
        <v>.</v>
      </c>
      <c r="AX121" s="327"/>
      <c r="AY121" s="116"/>
      <c r="AZ121" s="101"/>
      <c r="BA121" s="101"/>
      <c r="BB121" s="101"/>
    </row>
    <row r="122" spans="1:54" s="189" customFormat="1" x14ac:dyDescent="0.2">
      <c r="A122" s="183"/>
      <c r="B122" s="325"/>
      <c r="C122" s="472" t="s">
        <v>261</v>
      </c>
      <c r="D122" s="473" t="str">
        <f>IF('WK2 - Notional General Income'!D276="","",'WK2 - Notional General Income'!D276)</f>
        <v/>
      </c>
      <c r="E122" s="837" t="str">
        <f>IF('WK2 - Notional General Income'!M276=".",".",'WK2 - Notional General Income'!M276/'WK2 - Notional General Income'!E276)</f>
        <v>.</v>
      </c>
      <c r="F122" s="837" t="str">
        <f>IF('WK3 - Notional GI Yr1 YIELD'!M276=".",".",'WK3 - Notional GI Yr1 YIELD'!M276/'WK3 - Notional GI Yr1 YIELD'!E276)</f>
        <v>.</v>
      </c>
      <c r="G122" s="874"/>
      <c r="H122" s="874"/>
      <c r="I122" s="874"/>
      <c r="J122" s="874"/>
      <c r="K122" s="874"/>
      <c r="L122" s="874"/>
      <c r="M122" s="333"/>
      <c r="N122" s="116"/>
      <c r="O122" s="1019">
        <f>'WK2 - Notional General Income'!$E276</f>
        <v>0</v>
      </c>
      <c r="P122" s="1020">
        <f>'WK3 - Notional GI Yr1 YIELD'!$E276</f>
        <v>0</v>
      </c>
      <c r="Q122" s="101"/>
      <c r="R122" s="325"/>
      <c r="S122" s="1003" t="str">
        <f t="shared" si="131"/>
        <v>.</v>
      </c>
      <c r="T122" s="1004" t="str">
        <f t="shared" si="132"/>
        <v>.</v>
      </c>
      <c r="U122" s="1004" t="str">
        <f t="shared" si="138"/>
        <v>.</v>
      </c>
      <c r="V122" s="1004" t="str">
        <f t="shared" si="139"/>
        <v>.</v>
      </c>
      <c r="W122" s="1004" t="str">
        <f t="shared" si="140"/>
        <v>.</v>
      </c>
      <c r="X122" s="1004" t="str">
        <f t="shared" si="141"/>
        <v>.</v>
      </c>
      <c r="Y122" s="1005" t="str">
        <f t="shared" si="142"/>
        <v>.</v>
      </c>
      <c r="Z122" s="116"/>
      <c r="AA122" s="1006" t="str">
        <f t="shared" si="127"/>
        <v>.</v>
      </c>
      <c r="AB122" s="1007" t="str">
        <f t="shared" si="113"/>
        <v>.</v>
      </c>
      <c r="AC122" s="1007" t="str">
        <f t="shared" si="114"/>
        <v>.</v>
      </c>
      <c r="AD122" s="1007" t="str">
        <f t="shared" si="115"/>
        <v>.</v>
      </c>
      <c r="AE122" s="1007" t="str">
        <f t="shared" si="116"/>
        <v>.</v>
      </c>
      <c r="AF122" s="1007" t="str">
        <f t="shared" si="117"/>
        <v>.</v>
      </c>
      <c r="AG122" s="990" t="str">
        <f t="shared" si="118"/>
        <v>.</v>
      </c>
      <c r="AH122" s="116"/>
      <c r="AI122" s="1003" t="str">
        <f>IF(S122=".",".",SUM($S122:S122))</f>
        <v>.</v>
      </c>
      <c r="AJ122" s="1004" t="str">
        <f>IF(T122=".",".",SUM($S122:T122))</f>
        <v>.</v>
      </c>
      <c r="AK122" s="1004" t="str">
        <f>IF(U122=".",".",SUM($S122:U122))</f>
        <v>.</v>
      </c>
      <c r="AL122" s="1004" t="str">
        <f>IF(V122=".",".",SUM($S122:V122))</f>
        <v>.</v>
      </c>
      <c r="AM122" s="1004" t="str">
        <f>IF(W122=".",".",SUM($S122:W122))</f>
        <v>.</v>
      </c>
      <c r="AN122" s="1004" t="str">
        <f>IF(X122=".",".",SUM($S122:X122))</f>
        <v>.</v>
      </c>
      <c r="AO122" s="1005" t="str">
        <f>IF(Y122=".",".",SUM($S122:Y122))</f>
        <v>.</v>
      </c>
      <c r="AP122" s="116"/>
      <c r="AQ122" s="1006" t="str">
        <f t="shared" si="128"/>
        <v>.</v>
      </c>
      <c r="AR122" s="1007" t="str">
        <f t="shared" si="119"/>
        <v>.</v>
      </c>
      <c r="AS122" s="1007" t="str">
        <f t="shared" si="120"/>
        <v>.</v>
      </c>
      <c r="AT122" s="1007" t="str">
        <f t="shared" si="121"/>
        <v>.</v>
      </c>
      <c r="AU122" s="1007" t="str">
        <f t="shared" si="122"/>
        <v>.</v>
      </c>
      <c r="AV122" s="1007" t="str">
        <f t="shared" si="123"/>
        <v>.</v>
      </c>
      <c r="AW122" s="990" t="str">
        <f t="shared" si="124"/>
        <v>.</v>
      </c>
      <c r="AX122" s="327"/>
      <c r="AY122" s="116"/>
      <c r="AZ122" s="101"/>
      <c r="BA122" s="101"/>
      <c r="BB122" s="101"/>
    </row>
    <row r="123" spans="1:54" s="189" customFormat="1" x14ac:dyDescent="0.2">
      <c r="A123" s="183"/>
      <c r="B123" s="325"/>
      <c r="C123" s="472" t="s">
        <v>261</v>
      </c>
      <c r="D123" s="473" t="str">
        <f>IF('WK2 - Notional General Income'!D277="","",'WK2 - Notional General Income'!D277)</f>
        <v/>
      </c>
      <c r="E123" s="837" t="str">
        <f>IF('WK2 - Notional General Income'!M277=".",".",'WK2 - Notional General Income'!M277/'WK2 - Notional General Income'!E277)</f>
        <v>.</v>
      </c>
      <c r="F123" s="837" t="str">
        <f>IF('WK3 - Notional GI Yr1 YIELD'!M277=".",".",'WK3 - Notional GI Yr1 YIELD'!M277/'WK3 - Notional GI Yr1 YIELD'!E277)</f>
        <v>.</v>
      </c>
      <c r="G123" s="874"/>
      <c r="H123" s="874"/>
      <c r="I123" s="874"/>
      <c r="J123" s="874"/>
      <c r="K123" s="874"/>
      <c r="L123" s="874"/>
      <c r="M123" s="333"/>
      <c r="N123" s="116"/>
      <c r="O123" s="1019">
        <f>'WK2 - Notional General Income'!$E277</f>
        <v>0</v>
      </c>
      <c r="P123" s="1020">
        <f>'WK3 - Notional GI Yr1 YIELD'!$E277</f>
        <v>0</v>
      </c>
      <c r="Q123" s="101"/>
      <c r="R123" s="325"/>
      <c r="S123" s="1003" t="str">
        <f t="shared" si="131"/>
        <v>.</v>
      </c>
      <c r="T123" s="1004" t="str">
        <f t="shared" si="132"/>
        <v>.</v>
      </c>
      <c r="U123" s="1004" t="str">
        <f t="shared" si="138"/>
        <v>.</v>
      </c>
      <c r="V123" s="1004" t="str">
        <f t="shared" si="139"/>
        <v>.</v>
      </c>
      <c r="W123" s="1004" t="str">
        <f t="shared" si="140"/>
        <v>.</v>
      </c>
      <c r="X123" s="1004" t="str">
        <f t="shared" si="141"/>
        <v>.</v>
      </c>
      <c r="Y123" s="1005" t="str">
        <f t="shared" si="142"/>
        <v>.</v>
      </c>
      <c r="Z123" s="116"/>
      <c r="AA123" s="1006" t="str">
        <f t="shared" si="127"/>
        <v>.</v>
      </c>
      <c r="AB123" s="1007" t="str">
        <f t="shared" si="113"/>
        <v>.</v>
      </c>
      <c r="AC123" s="1007" t="str">
        <f t="shared" si="114"/>
        <v>.</v>
      </c>
      <c r="AD123" s="1007" t="str">
        <f t="shared" si="115"/>
        <v>.</v>
      </c>
      <c r="AE123" s="1007" t="str">
        <f t="shared" si="116"/>
        <v>.</v>
      </c>
      <c r="AF123" s="1007" t="str">
        <f t="shared" si="117"/>
        <v>.</v>
      </c>
      <c r="AG123" s="990" t="str">
        <f t="shared" si="118"/>
        <v>.</v>
      </c>
      <c r="AH123" s="116"/>
      <c r="AI123" s="1003" t="str">
        <f>IF(S123=".",".",SUM($S123:S123))</f>
        <v>.</v>
      </c>
      <c r="AJ123" s="1004" t="str">
        <f>IF(T123=".",".",SUM($S123:T123))</f>
        <v>.</v>
      </c>
      <c r="AK123" s="1004" t="str">
        <f>IF(U123=".",".",SUM($S123:U123))</f>
        <v>.</v>
      </c>
      <c r="AL123" s="1004" t="str">
        <f>IF(V123=".",".",SUM($S123:V123))</f>
        <v>.</v>
      </c>
      <c r="AM123" s="1004" t="str">
        <f>IF(W123=".",".",SUM($S123:W123))</f>
        <v>.</v>
      </c>
      <c r="AN123" s="1004" t="str">
        <f>IF(X123=".",".",SUM($S123:X123))</f>
        <v>.</v>
      </c>
      <c r="AO123" s="1005" t="str">
        <f>IF(Y123=".",".",SUM($S123:Y123))</f>
        <v>.</v>
      </c>
      <c r="AP123" s="116"/>
      <c r="AQ123" s="1006" t="str">
        <f t="shared" si="128"/>
        <v>.</v>
      </c>
      <c r="AR123" s="1007" t="str">
        <f t="shared" si="119"/>
        <v>.</v>
      </c>
      <c r="AS123" s="1007" t="str">
        <f t="shared" si="120"/>
        <v>.</v>
      </c>
      <c r="AT123" s="1007" t="str">
        <f t="shared" si="121"/>
        <v>.</v>
      </c>
      <c r="AU123" s="1007" t="str">
        <f t="shared" si="122"/>
        <v>.</v>
      </c>
      <c r="AV123" s="1007" t="str">
        <f t="shared" si="123"/>
        <v>.</v>
      </c>
      <c r="AW123" s="990" t="str">
        <f t="shared" si="124"/>
        <v>.</v>
      </c>
      <c r="AX123" s="327"/>
      <c r="AY123" s="116"/>
      <c r="AZ123" s="101"/>
      <c r="BA123" s="101"/>
      <c r="BB123" s="101"/>
    </row>
    <row r="124" spans="1:54" s="189" customFormat="1" x14ac:dyDescent="0.2">
      <c r="A124" s="183"/>
      <c r="B124" s="325"/>
      <c r="C124" s="472" t="s">
        <v>261</v>
      </c>
      <c r="D124" s="473" t="str">
        <f>IF('WK2 - Notional General Income'!D278="","",'WK2 - Notional General Income'!D278)</f>
        <v/>
      </c>
      <c r="E124" s="837" t="str">
        <f>IF('WK2 - Notional General Income'!M278=".",".",'WK2 - Notional General Income'!M278/'WK2 - Notional General Income'!E278)</f>
        <v>.</v>
      </c>
      <c r="F124" s="837" t="str">
        <f>IF('WK3 - Notional GI Yr1 YIELD'!M278=".",".",'WK3 - Notional GI Yr1 YIELD'!M278/'WK3 - Notional GI Yr1 YIELD'!E278)</f>
        <v>.</v>
      </c>
      <c r="G124" s="874"/>
      <c r="H124" s="874"/>
      <c r="I124" s="874"/>
      <c r="J124" s="874"/>
      <c r="K124" s="874"/>
      <c r="L124" s="874"/>
      <c r="M124" s="333"/>
      <c r="N124" s="116"/>
      <c r="O124" s="1019">
        <f>'WK2 - Notional General Income'!$E278</f>
        <v>0</v>
      </c>
      <c r="P124" s="1020">
        <f>'WK3 - Notional GI Yr1 YIELD'!$E278</f>
        <v>0</v>
      </c>
      <c r="Q124" s="101"/>
      <c r="R124" s="325"/>
      <c r="S124" s="1003" t="str">
        <f t="shared" si="131"/>
        <v>.</v>
      </c>
      <c r="T124" s="1004" t="str">
        <f t="shared" si="132"/>
        <v>.</v>
      </c>
      <c r="U124" s="1004" t="str">
        <f t="shared" si="138"/>
        <v>.</v>
      </c>
      <c r="V124" s="1004" t="str">
        <f t="shared" si="139"/>
        <v>.</v>
      </c>
      <c r="W124" s="1004" t="str">
        <f t="shared" si="140"/>
        <v>.</v>
      </c>
      <c r="X124" s="1004" t="str">
        <f t="shared" si="141"/>
        <v>.</v>
      </c>
      <c r="Y124" s="1005" t="str">
        <f t="shared" si="142"/>
        <v>.</v>
      </c>
      <c r="Z124" s="116"/>
      <c r="AA124" s="1006" t="str">
        <f t="shared" si="127"/>
        <v>.</v>
      </c>
      <c r="AB124" s="1007" t="str">
        <f t="shared" si="113"/>
        <v>.</v>
      </c>
      <c r="AC124" s="1007" t="str">
        <f t="shared" si="114"/>
        <v>.</v>
      </c>
      <c r="AD124" s="1007" t="str">
        <f t="shared" si="115"/>
        <v>.</v>
      </c>
      <c r="AE124" s="1007" t="str">
        <f t="shared" si="116"/>
        <v>.</v>
      </c>
      <c r="AF124" s="1007" t="str">
        <f t="shared" si="117"/>
        <v>.</v>
      </c>
      <c r="AG124" s="990" t="str">
        <f t="shared" si="118"/>
        <v>.</v>
      </c>
      <c r="AH124" s="116"/>
      <c r="AI124" s="1003" t="str">
        <f>IF(S124=".",".",SUM($S124:S124))</f>
        <v>.</v>
      </c>
      <c r="AJ124" s="1004" t="str">
        <f>IF(T124=".",".",SUM($S124:T124))</f>
        <v>.</v>
      </c>
      <c r="AK124" s="1004" t="str">
        <f>IF(U124=".",".",SUM($S124:U124))</f>
        <v>.</v>
      </c>
      <c r="AL124" s="1004" t="str">
        <f>IF(V124=".",".",SUM($S124:V124))</f>
        <v>.</v>
      </c>
      <c r="AM124" s="1004" t="str">
        <f>IF(W124=".",".",SUM($S124:W124))</f>
        <v>.</v>
      </c>
      <c r="AN124" s="1004" t="str">
        <f>IF(X124=".",".",SUM($S124:X124))</f>
        <v>.</v>
      </c>
      <c r="AO124" s="1005" t="str">
        <f>IF(Y124=".",".",SUM($S124:Y124))</f>
        <v>.</v>
      </c>
      <c r="AP124" s="116"/>
      <c r="AQ124" s="1006" t="str">
        <f t="shared" si="128"/>
        <v>.</v>
      </c>
      <c r="AR124" s="1007" t="str">
        <f t="shared" si="119"/>
        <v>.</v>
      </c>
      <c r="AS124" s="1007" t="str">
        <f t="shared" si="120"/>
        <v>.</v>
      </c>
      <c r="AT124" s="1007" t="str">
        <f t="shared" si="121"/>
        <v>.</v>
      </c>
      <c r="AU124" s="1007" t="str">
        <f t="shared" si="122"/>
        <v>.</v>
      </c>
      <c r="AV124" s="1007" t="str">
        <f t="shared" si="123"/>
        <v>.</v>
      </c>
      <c r="AW124" s="990" t="str">
        <f t="shared" si="124"/>
        <v>.</v>
      </c>
      <c r="AX124" s="327"/>
      <c r="AY124" s="116"/>
      <c r="AZ124" s="101"/>
      <c r="BA124" s="101"/>
      <c r="BB124" s="101"/>
    </row>
    <row r="125" spans="1:54" s="189" customFormat="1" x14ac:dyDescent="0.2">
      <c r="A125" s="183"/>
      <c r="B125" s="325"/>
      <c r="C125" s="472" t="s">
        <v>261</v>
      </c>
      <c r="D125" s="473" t="str">
        <f>IF('WK2 - Notional General Income'!D279="","",'WK2 - Notional General Income'!D279)</f>
        <v/>
      </c>
      <c r="E125" s="837" t="str">
        <f>IF('WK2 - Notional General Income'!M279=".",".",'WK2 - Notional General Income'!M279/'WK2 - Notional General Income'!E279)</f>
        <v>.</v>
      </c>
      <c r="F125" s="837" t="str">
        <f>IF('WK3 - Notional GI Yr1 YIELD'!M279=".",".",'WK3 - Notional GI Yr1 YIELD'!M279/'WK3 - Notional GI Yr1 YIELD'!E279)</f>
        <v>.</v>
      </c>
      <c r="G125" s="874"/>
      <c r="H125" s="874"/>
      <c r="I125" s="874"/>
      <c r="J125" s="874"/>
      <c r="K125" s="874"/>
      <c r="L125" s="874"/>
      <c r="M125" s="333"/>
      <c r="N125" s="116"/>
      <c r="O125" s="1019">
        <f>'WK2 - Notional General Income'!$E279</f>
        <v>0</v>
      </c>
      <c r="P125" s="1020">
        <f>'WK3 - Notional GI Yr1 YIELD'!$E279</f>
        <v>0</v>
      </c>
      <c r="Q125" s="101"/>
      <c r="R125" s="325"/>
      <c r="S125" s="1003" t="str">
        <f t="shared" si="131"/>
        <v>.</v>
      </c>
      <c r="T125" s="1004" t="str">
        <f t="shared" si="132"/>
        <v>.</v>
      </c>
      <c r="U125" s="1004" t="str">
        <f t="shared" si="138"/>
        <v>.</v>
      </c>
      <c r="V125" s="1004" t="str">
        <f t="shared" si="139"/>
        <v>.</v>
      </c>
      <c r="W125" s="1004" t="str">
        <f t="shared" si="140"/>
        <v>.</v>
      </c>
      <c r="X125" s="1004" t="str">
        <f t="shared" si="141"/>
        <v>.</v>
      </c>
      <c r="Y125" s="1005" t="str">
        <f t="shared" si="142"/>
        <v>.</v>
      </c>
      <c r="Z125" s="116"/>
      <c r="AA125" s="1006" t="str">
        <f t="shared" si="127"/>
        <v>.</v>
      </c>
      <c r="AB125" s="1007" t="str">
        <f t="shared" si="113"/>
        <v>.</v>
      </c>
      <c r="AC125" s="1007" t="str">
        <f t="shared" si="114"/>
        <v>.</v>
      </c>
      <c r="AD125" s="1007" t="str">
        <f t="shared" si="115"/>
        <v>.</v>
      </c>
      <c r="AE125" s="1007" t="str">
        <f t="shared" si="116"/>
        <v>.</v>
      </c>
      <c r="AF125" s="1007" t="str">
        <f t="shared" si="117"/>
        <v>.</v>
      </c>
      <c r="AG125" s="990" t="str">
        <f t="shared" si="118"/>
        <v>.</v>
      </c>
      <c r="AH125" s="116"/>
      <c r="AI125" s="1003" t="str">
        <f>IF(S125=".",".",SUM($S125:S125))</f>
        <v>.</v>
      </c>
      <c r="AJ125" s="1004" t="str">
        <f>IF(T125=".",".",SUM($S125:T125))</f>
        <v>.</v>
      </c>
      <c r="AK125" s="1004" t="str">
        <f>IF(U125=".",".",SUM($S125:U125))</f>
        <v>.</v>
      </c>
      <c r="AL125" s="1004" t="str">
        <f>IF(V125=".",".",SUM($S125:V125))</f>
        <v>.</v>
      </c>
      <c r="AM125" s="1004" t="str">
        <f>IF(W125=".",".",SUM($S125:W125))</f>
        <v>.</v>
      </c>
      <c r="AN125" s="1004" t="str">
        <f>IF(X125=".",".",SUM($S125:X125))</f>
        <v>.</v>
      </c>
      <c r="AO125" s="1005" t="str">
        <f>IF(Y125=".",".",SUM($S125:Y125))</f>
        <v>.</v>
      </c>
      <c r="AP125" s="116"/>
      <c r="AQ125" s="1006" t="str">
        <f t="shared" si="128"/>
        <v>.</v>
      </c>
      <c r="AR125" s="1007" t="str">
        <f t="shared" si="119"/>
        <v>.</v>
      </c>
      <c r="AS125" s="1007" t="str">
        <f t="shared" si="120"/>
        <v>.</v>
      </c>
      <c r="AT125" s="1007" t="str">
        <f t="shared" si="121"/>
        <v>.</v>
      </c>
      <c r="AU125" s="1007" t="str">
        <f t="shared" si="122"/>
        <v>.</v>
      </c>
      <c r="AV125" s="1007" t="str">
        <f t="shared" si="123"/>
        <v>.</v>
      </c>
      <c r="AW125" s="990" t="str">
        <f t="shared" si="124"/>
        <v>.</v>
      </c>
      <c r="AX125" s="327"/>
      <c r="AY125" s="116"/>
      <c r="AZ125" s="101"/>
      <c r="BA125" s="101"/>
      <c r="BB125" s="101"/>
    </row>
    <row r="126" spans="1:54" s="189" customFormat="1" x14ac:dyDescent="0.2">
      <c r="A126" s="183"/>
      <c r="B126" s="325"/>
      <c r="C126" s="472" t="s">
        <v>261</v>
      </c>
      <c r="D126" s="473" t="str">
        <f>IF('WK2 - Notional General Income'!D280="","",'WK2 - Notional General Income'!D280)</f>
        <v/>
      </c>
      <c r="E126" s="837" t="str">
        <f>IF('WK2 - Notional General Income'!M280=".",".",'WK2 - Notional General Income'!M280/'WK2 - Notional General Income'!E280)</f>
        <v>.</v>
      </c>
      <c r="F126" s="837" t="str">
        <f>IF('WK3 - Notional GI Yr1 YIELD'!M280=".",".",'WK3 - Notional GI Yr1 YIELD'!M280/'WK3 - Notional GI Yr1 YIELD'!E280)</f>
        <v>.</v>
      </c>
      <c r="G126" s="874"/>
      <c r="H126" s="874"/>
      <c r="I126" s="874"/>
      <c r="J126" s="874"/>
      <c r="K126" s="874"/>
      <c r="L126" s="874"/>
      <c r="M126" s="333"/>
      <c r="N126" s="116"/>
      <c r="O126" s="1019">
        <f>'WK2 - Notional General Income'!$E280</f>
        <v>0</v>
      </c>
      <c r="P126" s="1020">
        <f>'WK3 - Notional GI Yr1 YIELD'!$E280</f>
        <v>0</v>
      </c>
      <c r="Q126" s="101"/>
      <c r="R126" s="325"/>
      <c r="S126" s="1003" t="str">
        <f t="shared" si="131"/>
        <v>.</v>
      </c>
      <c r="T126" s="1004" t="str">
        <f t="shared" si="132"/>
        <v>.</v>
      </c>
      <c r="U126" s="1004" t="str">
        <f t="shared" si="138"/>
        <v>.</v>
      </c>
      <c r="V126" s="1004" t="str">
        <f t="shared" si="139"/>
        <v>.</v>
      </c>
      <c r="W126" s="1004" t="str">
        <f t="shared" si="140"/>
        <v>.</v>
      </c>
      <c r="X126" s="1004" t="str">
        <f t="shared" si="141"/>
        <v>.</v>
      </c>
      <c r="Y126" s="1005" t="str">
        <f t="shared" si="142"/>
        <v>.</v>
      </c>
      <c r="Z126" s="116"/>
      <c r="AA126" s="1006" t="str">
        <f t="shared" si="127"/>
        <v>.</v>
      </c>
      <c r="AB126" s="1007" t="str">
        <f t="shared" si="113"/>
        <v>.</v>
      </c>
      <c r="AC126" s="1007" t="str">
        <f t="shared" si="114"/>
        <v>.</v>
      </c>
      <c r="AD126" s="1007" t="str">
        <f t="shared" si="115"/>
        <v>.</v>
      </c>
      <c r="AE126" s="1007" t="str">
        <f t="shared" si="116"/>
        <v>.</v>
      </c>
      <c r="AF126" s="1007" t="str">
        <f t="shared" si="117"/>
        <v>.</v>
      </c>
      <c r="AG126" s="990" t="str">
        <f t="shared" si="118"/>
        <v>.</v>
      </c>
      <c r="AH126" s="116"/>
      <c r="AI126" s="1003" t="str">
        <f>IF(S126=".",".",SUM($S126:S126))</f>
        <v>.</v>
      </c>
      <c r="AJ126" s="1004" t="str">
        <f>IF(T126=".",".",SUM($S126:T126))</f>
        <v>.</v>
      </c>
      <c r="AK126" s="1004" t="str">
        <f>IF(U126=".",".",SUM($S126:U126))</f>
        <v>.</v>
      </c>
      <c r="AL126" s="1004" t="str">
        <f>IF(V126=".",".",SUM($S126:V126))</f>
        <v>.</v>
      </c>
      <c r="AM126" s="1004" t="str">
        <f>IF(W126=".",".",SUM($S126:W126))</f>
        <v>.</v>
      </c>
      <c r="AN126" s="1004" t="str">
        <f>IF(X126=".",".",SUM($S126:X126))</f>
        <v>.</v>
      </c>
      <c r="AO126" s="1005" t="str">
        <f>IF(Y126=".",".",SUM($S126:Y126))</f>
        <v>.</v>
      </c>
      <c r="AP126" s="116"/>
      <c r="AQ126" s="1006" t="str">
        <f t="shared" si="128"/>
        <v>.</v>
      </c>
      <c r="AR126" s="1007" t="str">
        <f t="shared" si="119"/>
        <v>.</v>
      </c>
      <c r="AS126" s="1007" t="str">
        <f t="shared" si="120"/>
        <v>.</v>
      </c>
      <c r="AT126" s="1007" t="str">
        <f t="shared" si="121"/>
        <v>.</v>
      </c>
      <c r="AU126" s="1007" t="str">
        <f t="shared" si="122"/>
        <v>.</v>
      </c>
      <c r="AV126" s="1007" t="str">
        <f t="shared" si="123"/>
        <v>.</v>
      </c>
      <c r="AW126" s="990" t="str">
        <f t="shared" si="124"/>
        <v>.</v>
      </c>
      <c r="AX126" s="327"/>
      <c r="AY126" s="116"/>
      <c r="AZ126" s="101"/>
      <c r="BA126" s="101"/>
      <c r="BB126" s="101"/>
    </row>
    <row r="127" spans="1:54" s="189" customFormat="1" x14ac:dyDescent="0.2">
      <c r="A127" s="183"/>
      <c r="B127" s="325"/>
      <c r="C127" s="472" t="s">
        <v>261</v>
      </c>
      <c r="D127" s="473" t="str">
        <f>IF('WK2 - Notional General Income'!D281="","",'WK2 - Notional General Income'!D281)</f>
        <v/>
      </c>
      <c r="E127" s="837" t="str">
        <f>IF('WK2 - Notional General Income'!M281=".",".",'WK2 - Notional General Income'!M281/'WK2 - Notional General Income'!E281)</f>
        <v>.</v>
      </c>
      <c r="F127" s="837" t="str">
        <f>IF('WK3 - Notional GI Yr1 YIELD'!M281=".",".",'WK3 - Notional GI Yr1 YIELD'!M281/'WK3 - Notional GI Yr1 YIELD'!E281)</f>
        <v>.</v>
      </c>
      <c r="G127" s="874"/>
      <c r="H127" s="874"/>
      <c r="I127" s="874"/>
      <c r="J127" s="874"/>
      <c r="K127" s="874"/>
      <c r="L127" s="874"/>
      <c r="M127" s="333"/>
      <c r="N127" s="116"/>
      <c r="O127" s="1019">
        <f>'WK2 - Notional General Income'!$E281</f>
        <v>0</v>
      </c>
      <c r="P127" s="1020">
        <f>'WK3 - Notional GI Yr1 YIELD'!$E281</f>
        <v>0</v>
      </c>
      <c r="Q127" s="101"/>
      <c r="R127" s="325"/>
      <c r="S127" s="1003" t="str">
        <f t="shared" si="131"/>
        <v>.</v>
      </c>
      <c r="T127" s="1004" t="str">
        <f t="shared" si="132"/>
        <v>.</v>
      </c>
      <c r="U127" s="1004" t="str">
        <f t="shared" si="138"/>
        <v>.</v>
      </c>
      <c r="V127" s="1004" t="str">
        <f t="shared" si="139"/>
        <v>.</v>
      </c>
      <c r="W127" s="1004" t="str">
        <f t="shared" si="140"/>
        <v>.</v>
      </c>
      <c r="X127" s="1004" t="str">
        <f t="shared" si="141"/>
        <v>.</v>
      </c>
      <c r="Y127" s="1005" t="str">
        <f t="shared" si="142"/>
        <v>.</v>
      </c>
      <c r="Z127" s="116"/>
      <c r="AA127" s="1006" t="str">
        <f t="shared" si="127"/>
        <v>.</v>
      </c>
      <c r="AB127" s="1007" t="str">
        <f t="shared" si="113"/>
        <v>.</v>
      </c>
      <c r="AC127" s="1007" t="str">
        <f t="shared" si="114"/>
        <v>.</v>
      </c>
      <c r="AD127" s="1007" t="str">
        <f t="shared" si="115"/>
        <v>.</v>
      </c>
      <c r="AE127" s="1007" t="str">
        <f t="shared" si="116"/>
        <v>.</v>
      </c>
      <c r="AF127" s="1007" t="str">
        <f t="shared" si="117"/>
        <v>.</v>
      </c>
      <c r="AG127" s="990" t="str">
        <f t="shared" si="118"/>
        <v>.</v>
      </c>
      <c r="AH127" s="116"/>
      <c r="AI127" s="1003" t="str">
        <f>IF(S127=".",".",SUM($S127:S127))</f>
        <v>.</v>
      </c>
      <c r="AJ127" s="1004" t="str">
        <f>IF(T127=".",".",SUM($S127:T127))</f>
        <v>.</v>
      </c>
      <c r="AK127" s="1004" t="str">
        <f>IF(U127=".",".",SUM($S127:U127))</f>
        <v>.</v>
      </c>
      <c r="AL127" s="1004" t="str">
        <f>IF(V127=".",".",SUM($S127:V127))</f>
        <v>.</v>
      </c>
      <c r="AM127" s="1004" t="str">
        <f>IF(W127=".",".",SUM($S127:W127))</f>
        <v>.</v>
      </c>
      <c r="AN127" s="1004" t="str">
        <f>IF(X127=".",".",SUM($S127:X127))</f>
        <v>.</v>
      </c>
      <c r="AO127" s="1005" t="str">
        <f>IF(Y127=".",".",SUM($S127:Y127))</f>
        <v>.</v>
      </c>
      <c r="AP127" s="116"/>
      <c r="AQ127" s="1006" t="str">
        <f t="shared" si="128"/>
        <v>.</v>
      </c>
      <c r="AR127" s="1007" t="str">
        <f t="shared" si="119"/>
        <v>.</v>
      </c>
      <c r="AS127" s="1007" t="str">
        <f t="shared" si="120"/>
        <v>.</v>
      </c>
      <c r="AT127" s="1007" t="str">
        <f t="shared" si="121"/>
        <v>.</v>
      </c>
      <c r="AU127" s="1007" t="str">
        <f t="shared" si="122"/>
        <v>.</v>
      </c>
      <c r="AV127" s="1007" t="str">
        <f t="shared" si="123"/>
        <v>.</v>
      </c>
      <c r="AW127" s="990" t="str">
        <f t="shared" si="124"/>
        <v>.</v>
      </c>
      <c r="AX127" s="327"/>
      <c r="AY127" s="116"/>
      <c r="AZ127" s="101"/>
      <c r="BA127" s="101"/>
      <c r="BB127" s="101"/>
    </row>
    <row r="128" spans="1:54" s="189" customFormat="1" x14ac:dyDescent="0.2">
      <c r="A128" s="183"/>
      <c r="B128" s="325"/>
      <c r="C128" s="472" t="s">
        <v>261</v>
      </c>
      <c r="D128" s="473" t="str">
        <f>IF('WK2 - Notional General Income'!D282="","",'WK2 - Notional General Income'!D282)</f>
        <v/>
      </c>
      <c r="E128" s="837" t="str">
        <f>IF('WK2 - Notional General Income'!M282=".",".",'WK2 - Notional General Income'!M282/'WK2 - Notional General Income'!E282)</f>
        <v>.</v>
      </c>
      <c r="F128" s="837" t="str">
        <f>IF('WK3 - Notional GI Yr1 YIELD'!M282=".",".",'WK3 - Notional GI Yr1 YIELD'!M282/'WK3 - Notional GI Yr1 YIELD'!E282)</f>
        <v>.</v>
      </c>
      <c r="G128" s="874"/>
      <c r="H128" s="874"/>
      <c r="I128" s="874"/>
      <c r="J128" s="874"/>
      <c r="K128" s="874"/>
      <c r="L128" s="874"/>
      <c r="M128" s="333"/>
      <c r="N128" s="116"/>
      <c r="O128" s="1019">
        <f>'WK2 - Notional General Income'!$E282</f>
        <v>0</v>
      </c>
      <c r="P128" s="1020">
        <f>'WK3 - Notional GI Yr1 YIELD'!$E282</f>
        <v>0</v>
      </c>
      <c r="Q128" s="101"/>
      <c r="R128" s="325"/>
      <c r="S128" s="1003" t="str">
        <f t="shared" si="131"/>
        <v>.</v>
      </c>
      <c r="T128" s="1004" t="str">
        <f t="shared" si="132"/>
        <v>.</v>
      </c>
      <c r="U128" s="1004" t="str">
        <f t="shared" si="138"/>
        <v>.</v>
      </c>
      <c r="V128" s="1004" t="str">
        <f t="shared" si="139"/>
        <v>.</v>
      </c>
      <c r="W128" s="1004" t="str">
        <f t="shared" si="140"/>
        <v>.</v>
      </c>
      <c r="X128" s="1004" t="str">
        <f t="shared" si="141"/>
        <v>.</v>
      </c>
      <c r="Y128" s="1005" t="str">
        <f t="shared" si="142"/>
        <v>.</v>
      </c>
      <c r="Z128" s="116"/>
      <c r="AA128" s="1006" t="str">
        <f t="shared" si="127"/>
        <v>.</v>
      </c>
      <c r="AB128" s="1007" t="str">
        <f t="shared" si="113"/>
        <v>.</v>
      </c>
      <c r="AC128" s="1007" t="str">
        <f t="shared" si="114"/>
        <v>.</v>
      </c>
      <c r="AD128" s="1007" t="str">
        <f t="shared" si="115"/>
        <v>.</v>
      </c>
      <c r="AE128" s="1007" t="str">
        <f t="shared" si="116"/>
        <v>.</v>
      </c>
      <c r="AF128" s="1007" t="str">
        <f t="shared" si="117"/>
        <v>.</v>
      </c>
      <c r="AG128" s="990" t="str">
        <f t="shared" si="118"/>
        <v>.</v>
      </c>
      <c r="AH128" s="116"/>
      <c r="AI128" s="1003" t="str">
        <f>IF(S128=".",".",SUM($S128:S128))</f>
        <v>.</v>
      </c>
      <c r="AJ128" s="1004" t="str">
        <f>IF(T128=".",".",SUM($S128:T128))</f>
        <v>.</v>
      </c>
      <c r="AK128" s="1004" t="str">
        <f>IF(U128=".",".",SUM($S128:U128))</f>
        <v>.</v>
      </c>
      <c r="AL128" s="1004" t="str">
        <f>IF(V128=".",".",SUM($S128:V128))</f>
        <v>.</v>
      </c>
      <c r="AM128" s="1004" t="str">
        <f>IF(W128=".",".",SUM($S128:W128))</f>
        <v>.</v>
      </c>
      <c r="AN128" s="1004" t="str">
        <f>IF(X128=".",".",SUM($S128:X128))</f>
        <v>.</v>
      </c>
      <c r="AO128" s="1005" t="str">
        <f>IF(Y128=".",".",SUM($S128:Y128))</f>
        <v>.</v>
      </c>
      <c r="AP128" s="116"/>
      <c r="AQ128" s="1006" t="str">
        <f t="shared" si="128"/>
        <v>.</v>
      </c>
      <c r="AR128" s="1007" t="str">
        <f t="shared" si="119"/>
        <v>.</v>
      </c>
      <c r="AS128" s="1007" t="str">
        <f t="shared" si="120"/>
        <v>.</v>
      </c>
      <c r="AT128" s="1007" t="str">
        <f t="shared" si="121"/>
        <v>.</v>
      </c>
      <c r="AU128" s="1007" t="str">
        <f t="shared" si="122"/>
        <v>.</v>
      </c>
      <c r="AV128" s="1007" t="str">
        <f t="shared" si="123"/>
        <v>.</v>
      </c>
      <c r="AW128" s="990" t="str">
        <f t="shared" si="124"/>
        <v>.</v>
      </c>
      <c r="AX128" s="327"/>
      <c r="AY128" s="116"/>
      <c r="AZ128" s="101"/>
      <c r="BA128" s="101"/>
      <c r="BB128" s="101"/>
    </row>
    <row r="129" spans="1:54" s="189" customFormat="1" x14ac:dyDescent="0.2">
      <c r="A129" s="183"/>
      <c r="B129" s="325"/>
      <c r="C129" s="472" t="s">
        <v>261</v>
      </c>
      <c r="D129" s="473" t="str">
        <f>IF('WK2 - Notional General Income'!D283="","",'WK2 - Notional General Income'!D283)</f>
        <v/>
      </c>
      <c r="E129" s="837" t="str">
        <f>IF('WK2 - Notional General Income'!M283=".",".",'WK2 - Notional General Income'!M283/'WK2 - Notional General Income'!E283)</f>
        <v>.</v>
      </c>
      <c r="F129" s="837" t="str">
        <f>IF('WK3 - Notional GI Yr1 YIELD'!M283=".",".",'WK3 - Notional GI Yr1 YIELD'!M283/'WK3 - Notional GI Yr1 YIELD'!E283)</f>
        <v>.</v>
      </c>
      <c r="G129" s="874"/>
      <c r="H129" s="874"/>
      <c r="I129" s="874"/>
      <c r="J129" s="874"/>
      <c r="K129" s="874"/>
      <c r="L129" s="874"/>
      <c r="M129" s="333"/>
      <c r="N129" s="116"/>
      <c r="O129" s="1019">
        <f>'WK2 - Notional General Income'!$E283</f>
        <v>0</v>
      </c>
      <c r="P129" s="1020">
        <f>'WK3 - Notional GI Yr1 YIELD'!$E283</f>
        <v>0</v>
      </c>
      <c r="Q129" s="101"/>
      <c r="R129" s="325"/>
      <c r="S129" s="1003" t="str">
        <f t="shared" si="131"/>
        <v>.</v>
      </c>
      <c r="T129" s="1004" t="str">
        <f t="shared" si="132"/>
        <v>.</v>
      </c>
      <c r="U129" s="1004" t="str">
        <f t="shared" si="138"/>
        <v>.</v>
      </c>
      <c r="V129" s="1004" t="str">
        <f t="shared" si="139"/>
        <v>.</v>
      </c>
      <c r="W129" s="1004" t="str">
        <f t="shared" si="140"/>
        <v>.</v>
      </c>
      <c r="X129" s="1004" t="str">
        <f t="shared" si="141"/>
        <v>.</v>
      </c>
      <c r="Y129" s="1005" t="str">
        <f t="shared" si="142"/>
        <v>.</v>
      </c>
      <c r="Z129" s="116"/>
      <c r="AA129" s="1006" t="str">
        <f t="shared" si="127"/>
        <v>.</v>
      </c>
      <c r="AB129" s="1007" t="str">
        <f t="shared" si="113"/>
        <v>.</v>
      </c>
      <c r="AC129" s="1007" t="str">
        <f t="shared" si="114"/>
        <v>.</v>
      </c>
      <c r="AD129" s="1007" t="str">
        <f t="shared" si="115"/>
        <v>.</v>
      </c>
      <c r="AE129" s="1007" t="str">
        <f t="shared" si="116"/>
        <v>.</v>
      </c>
      <c r="AF129" s="1007" t="str">
        <f t="shared" si="117"/>
        <v>.</v>
      </c>
      <c r="AG129" s="990" t="str">
        <f t="shared" si="118"/>
        <v>.</v>
      </c>
      <c r="AH129" s="116"/>
      <c r="AI129" s="1003" t="str">
        <f>IF(S129=".",".",SUM($S129:S129))</f>
        <v>.</v>
      </c>
      <c r="AJ129" s="1004" t="str">
        <f>IF(T129=".",".",SUM($S129:T129))</f>
        <v>.</v>
      </c>
      <c r="AK129" s="1004" t="str">
        <f>IF(U129=".",".",SUM($S129:U129))</f>
        <v>.</v>
      </c>
      <c r="AL129" s="1004" t="str">
        <f>IF(V129=".",".",SUM($S129:V129))</f>
        <v>.</v>
      </c>
      <c r="AM129" s="1004" t="str">
        <f>IF(W129=".",".",SUM($S129:W129))</f>
        <v>.</v>
      </c>
      <c r="AN129" s="1004" t="str">
        <f>IF(X129=".",".",SUM($S129:X129))</f>
        <v>.</v>
      </c>
      <c r="AO129" s="1005" t="str">
        <f>IF(Y129=".",".",SUM($S129:Y129))</f>
        <v>.</v>
      </c>
      <c r="AP129" s="116"/>
      <c r="AQ129" s="1006" t="str">
        <f t="shared" si="128"/>
        <v>.</v>
      </c>
      <c r="AR129" s="1007" t="str">
        <f t="shared" si="119"/>
        <v>.</v>
      </c>
      <c r="AS129" s="1007" t="str">
        <f t="shared" si="120"/>
        <v>.</v>
      </c>
      <c r="AT129" s="1007" t="str">
        <f t="shared" si="121"/>
        <v>.</v>
      </c>
      <c r="AU129" s="1007" t="str">
        <f t="shared" si="122"/>
        <v>.</v>
      </c>
      <c r="AV129" s="1007" t="str">
        <f t="shared" si="123"/>
        <v>.</v>
      </c>
      <c r="AW129" s="990" t="str">
        <f t="shared" si="124"/>
        <v>.</v>
      </c>
      <c r="AX129" s="327"/>
      <c r="AY129" s="116"/>
      <c r="AZ129" s="101"/>
      <c r="BA129" s="101"/>
      <c r="BB129" s="101"/>
    </row>
    <row r="130" spans="1:54" s="189" customFormat="1" x14ac:dyDescent="0.2">
      <c r="A130" s="183"/>
      <c r="B130" s="325"/>
      <c r="C130" s="194" t="s">
        <v>261</v>
      </c>
      <c r="D130" s="198" t="str">
        <f>IF('WK2 - Notional General Income'!D284="","",'WK2 - Notional General Income'!D284)</f>
        <v/>
      </c>
      <c r="E130" s="838" t="str">
        <f>IF('WK2 - Notional General Income'!M284=".",".",'WK2 - Notional General Income'!M284/'WK2 - Notional General Income'!E284)</f>
        <v>.</v>
      </c>
      <c r="F130" s="838" t="str">
        <f>IF('WK3 - Notional GI Yr1 YIELD'!M284=".",".",'WK3 - Notional GI Yr1 YIELD'!M284/'WK3 - Notional GI Yr1 YIELD'!E284)</f>
        <v>.</v>
      </c>
      <c r="G130" s="876"/>
      <c r="H130" s="876"/>
      <c r="I130" s="876"/>
      <c r="J130" s="876"/>
      <c r="K130" s="876"/>
      <c r="L130" s="876"/>
      <c r="M130" s="333"/>
      <c r="N130" s="116"/>
      <c r="O130" s="1019">
        <f>'WK2 - Notional General Income'!$E284</f>
        <v>0</v>
      </c>
      <c r="P130" s="1020">
        <f>'WK3 - Notional GI Yr1 YIELD'!$E284</f>
        <v>0</v>
      </c>
      <c r="Q130" s="101"/>
      <c r="R130" s="325"/>
      <c r="S130" s="1003" t="str">
        <f t="shared" si="131"/>
        <v>.</v>
      </c>
      <c r="T130" s="1004" t="str">
        <f t="shared" si="132"/>
        <v>.</v>
      </c>
      <c r="U130" s="1004" t="str">
        <f t="shared" si="138"/>
        <v>.</v>
      </c>
      <c r="V130" s="1004" t="str">
        <f t="shared" si="139"/>
        <v>.</v>
      </c>
      <c r="W130" s="1004" t="str">
        <f t="shared" si="140"/>
        <v>.</v>
      </c>
      <c r="X130" s="1004" t="str">
        <f t="shared" si="141"/>
        <v>.</v>
      </c>
      <c r="Y130" s="1005" t="str">
        <f t="shared" si="142"/>
        <v>.</v>
      </c>
      <c r="Z130" s="116"/>
      <c r="AA130" s="1006" t="str">
        <f t="shared" si="127"/>
        <v>.</v>
      </c>
      <c r="AB130" s="1007" t="str">
        <f t="shared" si="113"/>
        <v>.</v>
      </c>
      <c r="AC130" s="1007" t="str">
        <f t="shared" si="114"/>
        <v>.</v>
      </c>
      <c r="AD130" s="1007" t="str">
        <f t="shared" si="115"/>
        <v>.</v>
      </c>
      <c r="AE130" s="1007" t="str">
        <f t="shared" si="116"/>
        <v>.</v>
      </c>
      <c r="AF130" s="1007" t="str">
        <f t="shared" si="117"/>
        <v>.</v>
      </c>
      <c r="AG130" s="990" t="str">
        <f t="shared" si="118"/>
        <v>.</v>
      </c>
      <c r="AH130" s="116"/>
      <c r="AI130" s="1003" t="str">
        <f>IF(S130=".",".",SUM($S130:S130))</f>
        <v>.</v>
      </c>
      <c r="AJ130" s="1004" t="str">
        <f>IF(T130=".",".",SUM($S130:T130))</f>
        <v>.</v>
      </c>
      <c r="AK130" s="1004" t="str">
        <f>IF(U130=".",".",SUM($S130:U130))</f>
        <v>.</v>
      </c>
      <c r="AL130" s="1004" t="str">
        <f>IF(V130=".",".",SUM($S130:V130))</f>
        <v>.</v>
      </c>
      <c r="AM130" s="1004" t="str">
        <f>IF(W130=".",".",SUM($S130:W130))</f>
        <v>.</v>
      </c>
      <c r="AN130" s="1004" t="str">
        <f>IF(X130=".",".",SUM($S130:X130))</f>
        <v>.</v>
      </c>
      <c r="AO130" s="1005" t="str">
        <f>IF(Y130=".",".",SUM($S130:Y130))</f>
        <v>.</v>
      </c>
      <c r="AP130" s="116"/>
      <c r="AQ130" s="1006" t="str">
        <f t="shared" si="128"/>
        <v>.</v>
      </c>
      <c r="AR130" s="1007" t="str">
        <f t="shared" si="119"/>
        <v>.</v>
      </c>
      <c r="AS130" s="1007" t="str">
        <f t="shared" si="120"/>
        <v>.</v>
      </c>
      <c r="AT130" s="1007" t="str">
        <f t="shared" si="121"/>
        <v>.</v>
      </c>
      <c r="AU130" s="1007" t="str">
        <f t="shared" si="122"/>
        <v>.</v>
      </c>
      <c r="AV130" s="1007" t="str">
        <f t="shared" si="123"/>
        <v>.</v>
      </c>
      <c r="AW130" s="990" t="str">
        <f t="shared" si="124"/>
        <v>.</v>
      </c>
      <c r="AX130" s="327"/>
      <c r="AY130" s="116"/>
      <c r="AZ130" s="101"/>
      <c r="BA130" s="101"/>
      <c r="BB130" s="101"/>
    </row>
    <row r="131" spans="1:54" s="190" customFormat="1" x14ac:dyDescent="0.2">
      <c r="A131" s="183"/>
      <c r="B131" s="325"/>
      <c r="C131" s="211"/>
      <c r="D131" s="211" t="s">
        <v>256</v>
      </c>
      <c r="E131" s="839">
        <f>IF($O131=0,".",SUMPRODUCT(E94:E130,$O94:$O130)/$O131)</f>
        <v>3103.6807858526608</v>
      </c>
      <c r="F131" s="197">
        <f t="shared" ref="F131:L131" si="143">IF($P131=0,".",SUMPRODUCT(F94:F130,$P94:$P130)/$P131)</f>
        <v>4660.7347445833911</v>
      </c>
      <c r="G131" s="197">
        <f t="shared" si="143"/>
        <v>4777.2563185890258</v>
      </c>
      <c r="H131" s="197">
        <f t="shared" si="143"/>
        <v>4896.6959882418814</v>
      </c>
      <c r="I131" s="197">
        <f t="shared" si="143"/>
        <v>5019.0987681970882</v>
      </c>
      <c r="J131" s="197">
        <f t="shared" si="143"/>
        <v>5144.582589585666</v>
      </c>
      <c r="K131" s="197">
        <f t="shared" si="143"/>
        <v>5273.198507838747</v>
      </c>
      <c r="L131" s="197">
        <f t="shared" si="143"/>
        <v>5405.0230375139972</v>
      </c>
      <c r="M131" s="333"/>
      <c r="N131" s="144"/>
      <c r="O131" s="1021">
        <f>SUM(O94:O110)</f>
        <v>3518</v>
      </c>
      <c r="P131" s="1022">
        <f>SUM(P94:P110)</f>
        <v>3572</v>
      </c>
      <c r="Q131" s="102"/>
      <c r="R131" s="334"/>
      <c r="S131" s="1012">
        <f t="shared" si="131"/>
        <v>1557.0539587307303</v>
      </c>
      <c r="T131" s="1013">
        <f t="shared" si="132"/>
        <v>116.52157400563465</v>
      </c>
      <c r="U131" s="1013">
        <f t="shared" ref="U131:Y131" si="144">IF(H131=".",".",H131-G131)</f>
        <v>119.43966965285563</v>
      </c>
      <c r="V131" s="1013">
        <f t="shared" si="144"/>
        <v>122.40277995520682</v>
      </c>
      <c r="W131" s="1013">
        <f t="shared" si="144"/>
        <v>125.48382138857778</v>
      </c>
      <c r="X131" s="1013">
        <f t="shared" si="144"/>
        <v>128.61591825308096</v>
      </c>
      <c r="Y131" s="1014">
        <f t="shared" si="144"/>
        <v>131.82452967525023</v>
      </c>
      <c r="Z131" s="144"/>
      <c r="AA131" s="1516">
        <f t="shared" si="127"/>
        <v>0.50167980090870312</v>
      </c>
      <c r="AB131" s="1517">
        <f t="shared" si="113"/>
        <v>2.5000687743719663E-2</v>
      </c>
      <c r="AC131" s="1517">
        <f t="shared" si="114"/>
        <v>2.5001729379287907E-2</v>
      </c>
      <c r="AD131" s="1517">
        <f t="shared" si="115"/>
        <v>2.4997014364200876E-2</v>
      </c>
      <c r="AE131" s="1517">
        <f t="shared" si="116"/>
        <v>2.5001265602440537E-2</v>
      </c>
      <c r="AF131" s="1517">
        <f t="shared" si="117"/>
        <v>2.5000263094899555E-2</v>
      </c>
      <c r="AG131" s="1518">
        <f t="shared" si="118"/>
        <v>2.4998969691599759E-2</v>
      </c>
      <c r="AH131" s="144"/>
      <c r="AI131" s="1012">
        <f>IF(S131=".",".",SUM($S131:S131))</f>
        <v>1557.0539587307303</v>
      </c>
      <c r="AJ131" s="1013">
        <f>IF(T131=".",".",SUM($S131:T131))</f>
        <v>1673.5755327363649</v>
      </c>
      <c r="AK131" s="1013">
        <f>IF(U131=".",".",SUM($S131:U131))</f>
        <v>1793.0152023892206</v>
      </c>
      <c r="AL131" s="1013">
        <f>IF(V131=".",".",SUM($S131:V131))</f>
        <v>1915.4179823444274</v>
      </c>
      <c r="AM131" s="1013">
        <f>IF(W131=".",".",SUM($S131:W131))</f>
        <v>2040.9018037330052</v>
      </c>
      <c r="AN131" s="1013">
        <f>IF(X131=".",".",SUM($S131:X131))</f>
        <v>2169.5177219860861</v>
      </c>
      <c r="AO131" s="1014">
        <f>IF(Y131=".",".",SUM($S131:Y131))</f>
        <v>2301.3422516613364</v>
      </c>
      <c r="AP131" s="116"/>
      <c r="AQ131" s="1516">
        <f t="shared" si="128"/>
        <v>0.50167980090870312</v>
      </c>
      <c r="AR131" s="1517">
        <f t="shared" si="119"/>
        <v>0.53922282870227289</v>
      </c>
      <c r="AS131" s="1517">
        <f t="shared" si="120"/>
        <v>0.57770606131990898</v>
      </c>
      <c r="AT131" s="1517">
        <f t="shared" si="121"/>
        <v>0.61714400239720946</v>
      </c>
      <c r="AU131" s="1517">
        <f t="shared" si="122"/>
        <v>0.65757464911853591</v>
      </c>
      <c r="AV131" s="1517">
        <f t="shared" si="123"/>
        <v>0.69901445144593488</v>
      </c>
      <c r="AW131" s="1518">
        <f t="shared" si="124"/>
        <v>0.74148806222322206</v>
      </c>
      <c r="AX131" s="346"/>
      <c r="AY131" s="144"/>
      <c r="AZ131" s="102"/>
      <c r="BA131" s="102"/>
      <c r="BB131" s="102"/>
    </row>
    <row r="132" spans="1:54" s="189" customFormat="1" x14ac:dyDescent="0.2">
      <c r="A132" s="183"/>
      <c r="B132" s="325"/>
      <c r="C132" s="470" t="s">
        <v>156</v>
      </c>
      <c r="D132" s="471" t="str">
        <f>IF('WK2 - Notional General Income'!D157="","",'WK2 - Notional General Income'!D157)</f>
        <v>Ordinary</v>
      </c>
      <c r="E132" s="836">
        <f>IF('WK2 - Notional General Income'!M157=".",".",'WK2 - Notional General Income'!M157/'WK2 - Notional General Income'!E157)</f>
        <v>1350.157588920792</v>
      </c>
      <c r="F132" s="836">
        <f>IF('WK3 - Notional GI Yr1 YIELD'!M157=".",".",'WK3 - Notional GI Yr1 YIELD'!M157/'WK3 - Notional GI Yr1 YIELD'!E157)</f>
        <v>2068.7430213419266</v>
      </c>
      <c r="G132" s="873">
        <v>2120.46</v>
      </c>
      <c r="H132" s="873">
        <v>2173.4699999999998</v>
      </c>
      <c r="I132" s="873">
        <v>2227.81</v>
      </c>
      <c r="J132" s="873">
        <v>2283.5100000000002</v>
      </c>
      <c r="K132" s="873">
        <v>2340.59</v>
      </c>
      <c r="L132" s="873">
        <v>2399.11</v>
      </c>
      <c r="M132" s="333"/>
      <c r="N132" s="116"/>
      <c r="O132" s="1017">
        <f>'WK2 - Notional General Income'!$E157</f>
        <v>303</v>
      </c>
      <c r="P132" s="1018">
        <f>'WK3 - Notional GI Yr1 YIELD'!$E157</f>
        <v>301</v>
      </c>
      <c r="Q132" s="101"/>
      <c r="R132" s="325"/>
      <c r="S132" s="1000">
        <f t="shared" si="131"/>
        <v>718.58543242113456</v>
      </c>
      <c r="T132" s="1001">
        <f t="shared" si="132"/>
        <v>51.716978658073458</v>
      </c>
      <c r="U132" s="1001">
        <f t="shared" si="138"/>
        <v>53.009999999999764</v>
      </c>
      <c r="V132" s="1001">
        <f t="shared" si="139"/>
        <v>54.340000000000146</v>
      </c>
      <c r="W132" s="1001">
        <f t="shared" si="140"/>
        <v>55.700000000000273</v>
      </c>
      <c r="X132" s="1001">
        <f t="shared" si="141"/>
        <v>57.079999999999927</v>
      </c>
      <c r="Y132" s="1002">
        <f t="shared" si="142"/>
        <v>58.519999999999982</v>
      </c>
      <c r="Z132" s="116"/>
      <c r="AA132" s="1006">
        <f t="shared" si="127"/>
        <v>0.5322233777136447</v>
      </c>
      <c r="AB132" s="1007">
        <f t="shared" si="113"/>
        <v>2.4999228093843362E-2</v>
      </c>
      <c r="AC132" s="1007">
        <f t="shared" si="114"/>
        <v>2.4999292606321166E-2</v>
      </c>
      <c r="AD132" s="1007">
        <f t="shared" si="115"/>
        <v>2.5001495304743271E-2</v>
      </c>
      <c r="AE132" s="1007">
        <f t="shared" si="116"/>
        <v>2.5002132138737254E-2</v>
      </c>
      <c r="AF132" s="1007">
        <f t="shared" si="117"/>
        <v>2.4996606102009489E-2</v>
      </c>
      <c r="AG132" s="990">
        <f t="shared" si="118"/>
        <v>2.5002243024194737E-2</v>
      </c>
      <c r="AH132" s="116"/>
      <c r="AI132" s="1000">
        <f>IF(S132=".",".",SUM($S132:S132))</f>
        <v>718.58543242113456</v>
      </c>
      <c r="AJ132" s="1001">
        <f>IF(T132=".",".",SUM($S132:T132))</f>
        <v>770.30241107920801</v>
      </c>
      <c r="AK132" s="1001">
        <f>IF(U132=".",".",SUM($S132:U132))</f>
        <v>823.31241107920778</v>
      </c>
      <c r="AL132" s="1001">
        <f>IF(V132=".",".",SUM($S132:V132))</f>
        <v>877.65241107920792</v>
      </c>
      <c r="AM132" s="1001">
        <f>IF(W132=".",".",SUM($S132:W132))</f>
        <v>933.3524110792082</v>
      </c>
      <c r="AN132" s="1001">
        <f>IF(X132=".",".",SUM($S132:X132))</f>
        <v>990.43241107920812</v>
      </c>
      <c r="AO132" s="1002">
        <f>IF(Y132=".",".",SUM($S132:Y132))</f>
        <v>1048.9524110792081</v>
      </c>
      <c r="AP132" s="116"/>
      <c r="AQ132" s="1006">
        <f t="shared" si="128"/>
        <v>0.5322233777136447</v>
      </c>
      <c r="AR132" s="1007">
        <f t="shared" si="119"/>
        <v>0.57052777942382726</v>
      </c>
      <c r="AS132" s="1007">
        <f t="shared" si="120"/>
        <v>0.60978986292799919</v>
      </c>
      <c r="AT132" s="1007">
        <f t="shared" si="121"/>
        <v>0.65003701662761681</v>
      </c>
      <c r="AU132" s="1007">
        <f t="shared" si="122"/>
        <v>0.6912914601511484</v>
      </c>
      <c r="AV132" s="1007">
        <f t="shared" si="123"/>
        <v>0.73356800658423915</v>
      </c>
      <c r="AW132" s="990">
        <f t="shared" si="124"/>
        <v>0.77691109518382717</v>
      </c>
      <c r="AX132" s="327"/>
      <c r="AY132" s="116"/>
      <c r="AZ132" s="101"/>
      <c r="BA132" s="101"/>
      <c r="BB132" s="101"/>
    </row>
    <row r="133" spans="1:54" s="189" customFormat="1" x14ac:dyDescent="0.2">
      <c r="A133" s="183"/>
      <c r="B133" s="325"/>
      <c r="C133" s="472" t="s">
        <v>156</v>
      </c>
      <c r="D133" s="473" t="str">
        <f>IF('WK2 - Notional General Income'!D158="","",'WK2 - Notional General Income'!D158)</f>
        <v/>
      </c>
      <c r="E133" s="837" t="str">
        <f>IF('WK2 - Notional General Income'!M158=".",".",'WK2 - Notional General Income'!M158/'WK2 - Notional General Income'!E158)</f>
        <v>.</v>
      </c>
      <c r="F133" s="837" t="str">
        <f>IF('WK3 - Notional GI Yr1 YIELD'!M158=".",".",'WK3 - Notional GI Yr1 YIELD'!M158/'WK3 - Notional GI Yr1 YIELD'!E158)</f>
        <v>.</v>
      </c>
      <c r="G133" s="874"/>
      <c r="H133" s="874"/>
      <c r="I133" s="874"/>
      <c r="J133" s="874"/>
      <c r="K133" s="874"/>
      <c r="L133" s="874"/>
      <c r="M133" s="333"/>
      <c r="N133" s="116"/>
      <c r="O133" s="1019">
        <f>'WK2 - Notional General Income'!$E158</f>
        <v>0</v>
      </c>
      <c r="P133" s="1020">
        <f>'WK3 - Notional GI Yr1 YIELD'!$E158</f>
        <v>0</v>
      </c>
      <c r="Q133" s="101"/>
      <c r="R133" s="325"/>
      <c r="S133" s="1003" t="str">
        <f t="shared" si="131"/>
        <v>.</v>
      </c>
      <c r="T133" s="1004" t="str">
        <f t="shared" si="132"/>
        <v>.</v>
      </c>
      <c r="U133" s="1004" t="str">
        <f t="shared" si="138"/>
        <v>.</v>
      </c>
      <c r="V133" s="1004" t="str">
        <f t="shared" si="139"/>
        <v>.</v>
      </c>
      <c r="W133" s="1004" t="str">
        <f t="shared" si="140"/>
        <v>.</v>
      </c>
      <c r="X133" s="1004" t="str">
        <f t="shared" si="141"/>
        <v>.</v>
      </c>
      <c r="Y133" s="1005" t="str">
        <f t="shared" si="142"/>
        <v>.</v>
      </c>
      <c r="Z133" s="116"/>
      <c r="AA133" s="1006" t="str">
        <f t="shared" si="127"/>
        <v>.</v>
      </c>
      <c r="AB133" s="1007" t="str">
        <f t="shared" si="113"/>
        <v>.</v>
      </c>
      <c r="AC133" s="1007" t="str">
        <f t="shared" si="114"/>
        <v>.</v>
      </c>
      <c r="AD133" s="1007" t="str">
        <f t="shared" si="115"/>
        <v>.</v>
      </c>
      <c r="AE133" s="1007" t="str">
        <f t="shared" si="116"/>
        <v>.</v>
      </c>
      <c r="AF133" s="1007" t="str">
        <f t="shared" si="117"/>
        <v>.</v>
      </c>
      <c r="AG133" s="990" t="str">
        <f t="shared" si="118"/>
        <v>.</v>
      </c>
      <c r="AH133" s="116"/>
      <c r="AI133" s="1003" t="str">
        <f>IF(S133=".",".",SUM($S133:S133))</f>
        <v>.</v>
      </c>
      <c r="AJ133" s="1004" t="str">
        <f>IF(T133=".",".",SUM($S133:T133))</f>
        <v>.</v>
      </c>
      <c r="AK133" s="1004" t="str">
        <f>IF(U133=".",".",SUM($S133:U133))</f>
        <v>.</v>
      </c>
      <c r="AL133" s="1004" t="str">
        <f>IF(V133=".",".",SUM($S133:V133))</f>
        <v>.</v>
      </c>
      <c r="AM133" s="1004" t="str">
        <f>IF(W133=".",".",SUM($S133:W133))</f>
        <v>.</v>
      </c>
      <c r="AN133" s="1004" t="str">
        <f>IF(X133=".",".",SUM($S133:X133))</f>
        <v>.</v>
      </c>
      <c r="AO133" s="1005" t="str">
        <f>IF(Y133=".",".",SUM($S133:Y133))</f>
        <v>.</v>
      </c>
      <c r="AP133" s="116"/>
      <c r="AQ133" s="1006" t="str">
        <f t="shared" si="128"/>
        <v>.</v>
      </c>
      <c r="AR133" s="1007" t="str">
        <f t="shared" si="119"/>
        <v>.</v>
      </c>
      <c r="AS133" s="1007" t="str">
        <f t="shared" si="120"/>
        <v>.</v>
      </c>
      <c r="AT133" s="1007" t="str">
        <f t="shared" si="121"/>
        <v>.</v>
      </c>
      <c r="AU133" s="1007" t="str">
        <f t="shared" si="122"/>
        <v>.</v>
      </c>
      <c r="AV133" s="1007" t="str">
        <f t="shared" si="123"/>
        <v>.</v>
      </c>
      <c r="AW133" s="990" t="str">
        <f t="shared" si="124"/>
        <v>.</v>
      </c>
      <c r="AX133" s="327"/>
      <c r="AY133" s="116"/>
      <c r="AZ133" s="101"/>
      <c r="BA133" s="101"/>
      <c r="BB133" s="101"/>
    </row>
    <row r="134" spans="1:54" s="189" customFormat="1" x14ac:dyDescent="0.2">
      <c r="A134" s="183"/>
      <c r="B134" s="325"/>
      <c r="C134" s="472" t="s">
        <v>156</v>
      </c>
      <c r="D134" s="473" t="str">
        <f>IF('WK2 - Notional General Income'!D159="","",'WK2 - Notional General Income'!D159)</f>
        <v/>
      </c>
      <c r="E134" s="837" t="str">
        <f>IF('WK2 - Notional General Income'!M159=".",".",'WK2 - Notional General Income'!M159/'WK2 - Notional General Income'!E159)</f>
        <v>.</v>
      </c>
      <c r="F134" s="837" t="str">
        <f>IF('WK3 - Notional GI Yr1 YIELD'!M159=".",".",'WK3 - Notional GI Yr1 YIELD'!M159/'WK3 - Notional GI Yr1 YIELD'!E159)</f>
        <v>.</v>
      </c>
      <c r="G134" s="874"/>
      <c r="H134" s="874"/>
      <c r="I134" s="874"/>
      <c r="J134" s="874"/>
      <c r="K134" s="874"/>
      <c r="L134" s="874"/>
      <c r="M134" s="333"/>
      <c r="N134" s="116"/>
      <c r="O134" s="1019">
        <f>'WK2 - Notional General Income'!$E159</f>
        <v>0</v>
      </c>
      <c r="P134" s="1020">
        <f>'WK3 - Notional GI Yr1 YIELD'!$E159</f>
        <v>0</v>
      </c>
      <c r="Q134" s="101"/>
      <c r="R134" s="325"/>
      <c r="S134" s="1003" t="str">
        <f t="shared" si="131"/>
        <v>.</v>
      </c>
      <c r="T134" s="1004" t="str">
        <f t="shared" si="132"/>
        <v>.</v>
      </c>
      <c r="U134" s="1004" t="str">
        <f t="shared" si="138"/>
        <v>.</v>
      </c>
      <c r="V134" s="1004" t="str">
        <f t="shared" si="139"/>
        <v>.</v>
      </c>
      <c r="W134" s="1004" t="str">
        <f t="shared" si="140"/>
        <v>.</v>
      </c>
      <c r="X134" s="1004" t="str">
        <f t="shared" si="141"/>
        <v>.</v>
      </c>
      <c r="Y134" s="1005" t="str">
        <f t="shared" si="142"/>
        <v>.</v>
      </c>
      <c r="Z134" s="116"/>
      <c r="AA134" s="1006" t="str">
        <f t="shared" si="127"/>
        <v>.</v>
      </c>
      <c r="AB134" s="1007" t="str">
        <f t="shared" si="113"/>
        <v>.</v>
      </c>
      <c r="AC134" s="1007" t="str">
        <f t="shared" si="114"/>
        <v>.</v>
      </c>
      <c r="AD134" s="1007" t="str">
        <f t="shared" si="115"/>
        <v>.</v>
      </c>
      <c r="AE134" s="1007" t="str">
        <f t="shared" si="116"/>
        <v>.</v>
      </c>
      <c r="AF134" s="1007" t="str">
        <f t="shared" si="117"/>
        <v>.</v>
      </c>
      <c r="AG134" s="990" t="str">
        <f t="shared" si="118"/>
        <v>.</v>
      </c>
      <c r="AH134" s="116"/>
      <c r="AI134" s="1003" t="str">
        <f>IF(S134=".",".",SUM($S134:S134))</f>
        <v>.</v>
      </c>
      <c r="AJ134" s="1004" t="str">
        <f>IF(T134=".",".",SUM($S134:T134))</f>
        <v>.</v>
      </c>
      <c r="AK134" s="1004" t="str">
        <f>IF(U134=".",".",SUM($S134:U134))</f>
        <v>.</v>
      </c>
      <c r="AL134" s="1004" t="str">
        <f>IF(V134=".",".",SUM($S134:V134))</f>
        <v>.</v>
      </c>
      <c r="AM134" s="1004" t="str">
        <f>IF(W134=".",".",SUM($S134:W134))</f>
        <v>.</v>
      </c>
      <c r="AN134" s="1004" t="str">
        <f>IF(X134=".",".",SUM($S134:X134))</f>
        <v>.</v>
      </c>
      <c r="AO134" s="1005" t="str">
        <f>IF(Y134=".",".",SUM($S134:Y134))</f>
        <v>.</v>
      </c>
      <c r="AP134" s="116"/>
      <c r="AQ134" s="1006" t="str">
        <f t="shared" si="128"/>
        <v>.</v>
      </c>
      <c r="AR134" s="1007" t="str">
        <f t="shared" si="119"/>
        <v>.</v>
      </c>
      <c r="AS134" s="1007" t="str">
        <f t="shared" si="120"/>
        <v>.</v>
      </c>
      <c r="AT134" s="1007" t="str">
        <f t="shared" si="121"/>
        <v>.</v>
      </c>
      <c r="AU134" s="1007" t="str">
        <f t="shared" si="122"/>
        <v>.</v>
      </c>
      <c r="AV134" s="1007" t="str">
        <f t="shared" si="123"/>
        <v>.</v>
      </c>
      <c r="AW134" s="990" t="str">
        <f t="shared" si="124"/>
        <v>.</v>
      </c>
      <c r="AX134" s="327"/>
      <c r="AY134" s="116"/>
      <c r="AZ134" s="101"/>
      <c r="BA134" s="101"/>
      <c r="BB134" s="101"/>
    </row>
    <row r="135" spans="1:54" s="189" customFormat="1" x14ac:dyDescent="0.2">
      <c r="A135" s="183"/>
      <c r="B135" s="325"/>
      <c r="C135" s="472" t="s">
        <v>156</v>
      </c>
      <c r="D135" s="473" t="str">
        <f>IF('WK2 - Notional General Income'!D160="","",'WK2 - Notional General Income'!D160)</f>
        <v/>
      </c>
      <c r="E135" s="837" t="str">
        <f>IF('WK2 - Notional General Income'!M160=".",".",'WK2 - Notional General Income'!M160/'WK2 - Notional General Income'!E160)</f>
        <v>.</v>
      </c>
      <c r="F135" s="837" t="str">
        <f>IF('WK3 - Notional GI Yr1 YIELD'!M160=".",".",'WK3 - Notional GI Yr1 YIELD'!M160/'WK3 - Notional GI Yr1 YIELD'!E160)</f>
        <v>.</v>
      </c>
      <c r="G135" s="874"/>
      <c r="H135" s="874"/>
      <c r="I135" s="874"/>
      <c r="J135" s="874"/>
      <c r="K135" s="874"/>
      <c r="L135" s="874"/>
      <c r="M135" s="333"/>
      <c r="N135" s="116"/>
      <c r="O135" s="1019">
        <f>'WK2 - Notional General Income'!$E160</f>
        <v>0</v>
      </c>
      <c r="P135" s="1020">
        <f>'WK3 - Notional GI Yr1 YIELD'!$E160</f>
        <v>0</v>
      </c>
      <c r="Q135" s="101"/>
      <c r="R135" s="325"/>
      <c r="S135" s="1003" t="str">
        <f t="shared" si="131"/>
        <v>.</v>
      </c>
      <c r="T135" s="1004" t="str">
        <f t="shared" si="132"/>
        <v>.</v>
      </c>
      <c r="U135" s="1004" t="str">
        <f t="shared" si="138"/>
        <v>.</v>
      </c>
      <c r="V135" s="1004" t="str">
        <f t="shared" si="139"/>
        <v>.</v>
      </c>
      <c r="W135" s="1004" t="str">
        <f t="shared" si="140"/>
        <v>.</v>
      </c>
      <c r="X135" s="1004" t="str">
        <f t="shared" si="141"/>
        <v>.</v>
      </c>
      <c r="Y135" s="1005" t="str">
        <f t="shared" si="142"/>
        <v>.</v>
      </c>
      <c r="Z135" s="116"/>
      <c r="AA135" s="1006" t="str">
        <f t="shared" si="127"/>
        <v>.</v>
      </c>
      <c r="AB135" s="1007" t="str">
        <f t="shared" si="113"/>
        <v>.</v>
      </c>
      <c r="AC135" s="1007" t="str">
        <f t="shared" si="114"/>
        <v>.</v>
      </c>
      <c r="AD135" s="1007" t="str">
        <f t="shared" si="115"/>
        <v>.</v>
      </c>
      <c r="AE135" s="1007" t="str">
        <f t="shared" si="116"/>
        <v>.</v>
      </c>
      <c r="AF135" s="1007" t="str">
        <f t="shared" si="117"/>
        <v>.</v>
      </c>
      <c r="AG135" s="990" t="str">
        <f t="shared" si="118"/>
        <v>.</v>
      </c>
      <c r="AH135" s="116"/>
      <c r="AI135" s="1003" t="str">
        <f>IF(S135=".",".",SUM($S135:S135))</f>
        <v>.</v>
      </c>
      <c r="AJ135" s="1004" t="str">
        <f>IF(T135=".",".",SUM($S135:T135))</f>
        <v>.</v>
      </c>
      <c r="AK135" s="1004" t="str">
        <f>IF(U135=".",".",SUM($S135:U135))</f>
        <v>.</v>
      </c>
      <c r="AL135" s="1004" t="str">
        <f>IF(V135=".",".",SUM($S135:V135))</f>
        <v>.</v>
      </c>
      <c r="AM135" s="1004" t="str">
        <f>IF(W135=".",".",SUM($S135:W135))</f>
        <v>.</v>
      </c>
      <c r="AN135" s="1004" t="str">
        <f>IF(X135=".",".",SUM($S135:X135))</f>
        <v>.</v>
      </c>
      <c r="AO135" s="1005" t="str">
        <f>IF(Y135=".",".",SUM($S135:Y135))</f>
        <v>.</v>
      </c>
      <c r="AP135" s="116"/>
      <c r="AQ135" s="1006" t="str">
        <f t="shared" si="128"/>
        <v>.</v>
      </c>
      <c r="AR135" s="1007" t="str">
        <f t="shared" si="119"/>
        <v>.</v>
      </c>
      <c r="AS135" s="1007" t="str">
        <f t="shared" si="120"/>
        <v>.</v>
      </c>
      <c r="AT135" s="1007" t="str">
        <f t="shared" si="121"/>
        <v>.</v>
      </c>
      <c r="AU135" s="1007" t="str">
        <f t="shared" si="122"/>
        <v>.</v>
      </c>
      <c r="AV135" s="1007" t="str">
        <f t="shared" si="123"/>
        <v>.</v>
      </c>
      <c r="AW135" s="990" t="str">
        <f t="shared" si="124"/>
        <v>.</v>
      </c>
      <c r="AX135" s="327"/>
      <c r="AY135" s="116"/>
      <c r="AZ135" s="101"/>
      <c r="BA135" s="101"/>
      <c r="BB135" s="101"/>
    </row>
    <row r="136" spans="1:54" s="189" customFormat="1" x14ac:dyDescent="0.2">
      <c r="A136" s="183"/>
      <c r="B136" s="325"/>
      <c r="C136" s="472" t="s">
        <v>156</v>
      </c>
      <c r="D136" s="473" t="str">
        <f>IF('WK2 - Notional General Income'!D161="","",'WK2 - Notional General Income'!D161)</f>
        <v/>
      </c>
      <c r="E136" s="837" t="str">
        <f>IF('WK2 - Notional General Income'!M161=".",".",'WK2 - Notional General Income'!M161/'WK2 - Notional General Income'!E161)</f>
        <v>.</v>
      </c>
      <c r="F136" s="837" t="str">
        <f>IF('WK3 - Notional GI Yr1 YIELD'!M161=".",".",'WK3 - Notional GI Yr1 YIELD'!M161/'WK3 - Notional GI Yr1 YIELD'!E161)</f>
        <v>.</v>
      </c>
      <c r="G136" s="874"/>
      <c r="H136" s="874"/>
      <c r="I136" s="874"/>
      <c r="J136" s="874"/>
      <c r="K136" s="874"/>
      <c r="L136" s="874"/>
      <c r="M136" s="333"/>
      <c r="N136" s="116"/>
      <c r="O136" s="1019">
        <f>'WK2 - Notional General Income'!$E161</f>
        <v>0</v>
      </c>
      <c r="P136" s="1020">
        <f>'WK3 - Notional GI Yr1 YIELD'!$E161</f>
        <v>0</v>
      </c>
      <c r="Q136" s="101"/>
      <c r="R136" s="325"/>
      <c r="S136" s="1003" t="str">
        <f t="shared" si="131"/>
        <v>.</v>
      </c>
      <c r="T136" s="1004" t="str">
        <f t="shared" si="132"/>
        <v>.</v>
      </c>
      <c r="U136" s="1004" t="str">
        <f t="shared" si="138"/>
        <v>.</v>
      </c>
      <c r="V136" s="1004" t="str">
        <f t="shared" si="139"/>
        <v>.</v>
      </c>
      <c r="W136" s="1004" t="str">
        <f t="shared" si="140"/>
        <v>.</v>
      </c>
      <c r="X136" s="1004" t="str">
        <f t="shared" si="141"/>
        <v>.</v>
      </c>
      <c r="Y136" s="1005" t="str">
        <f t="shared" si="142"/>
        <v>.</v>
      </c>
      <c r="Z136" s="116"/>
      <c r="AA136" s="1006" t="str">
        <f t="shared" si="127"/>
        <v>.</v>
      </c>
      <c r="AB136" s="1007" t="str">
        <f t="shared" si="113"/>
        <v>.</v>
      </c>
      <c r="AC136" s="1007" t="str">
        <f t="shared" si="114"/>
        <v>.</v>
      </c>
      <c r="AD136" s="1007" t="str">
        <f t="shared" si="115"/>
        <v>.</v>
      </c>
      <c r="AE136" s="1007" t="str">
        <f t="shared" si="116"/>
        <v>.</v>
      </c>
      <c r="AF136" s="1007" t="str">
        <f t="shared" si="117"/>
        <v>.</v>
      </c>
      <c r="AG136" s="990" t="str">
        <f t="shared" si="118"/>
        <v>.</v>
      </c>
      <c r="AH136" s="116"/>
      <c r="AI136" s="1003" t="str">
        <f>IF(S136=".",".",SUM($S136:S136))</f>
        <v>.</v>
      </c>
      <c r="AJ136" s="1004" t="str">
        <f>IF(T136=".",".",SUM($S136:T136))</f>
        <v>.</v>
      </c>
      <c r="AK136" s="1004" t="str">
        <f>IF(U136=".",".",SUM($S136:U136))</f>
        <v>.</v>
      </c>
      <c r="AL136" s="1004" t="str">
        <f>IF(V136=".",".",SUM($S136:V136))</f>
        <v>.</v>
      </c>
      <c r="AM136" s="1004" t="str">
        <f>IF(W136=".",".",SUM($S136:W136))</f>
        <v>.</v>
      </c>
      <c r="AN136" s="1004" t="str">
        <f>IF(X136=".",".",SUM($S136:X136))</f>
        <v>.</v>
      </c>
      <c r="AO136" s="1005" t="str">
        <f>IF(Y136=".",".",SUM($S136:Y136))</f>
        <v>.</v>
      </c>
      <c r="AP136" s="116"/>
      <c r="AQ136" s="1006" t="str">
        <f t="shared" si="128"/>
        <v>.</v>
      </c>
      <c r="AR136" s="1007" t="str">
        <f t="shared" si="119"/>
        <v>.</v>
      </c>
      <c r="AS136" s="1007" t="str">
        <f t="shared" si="120"/>
        <v>.</v>
      </c>
      <c r="AT136" s="1007" t="str">
        <f t="shared" si="121"/>
        <v>.</v>
      </c>
      <c r="AU136" s="1007" t="str">
        <f t="shared" si="122"/>
        <v>.</v>
      </c>
      <c r="AV136" s="1007" t="str">
        <f t="shared" si="123"/>
        <v>.</v>
      </c>
      <c r="AW136" s="990" t="str">
        <f t="shared" si="124"/>
        <v>.</v>
      </c>
      <c r="AX136" s="327"/>
      <c r="AY136" s="116"/>
      <c r="AZ136" s="101"/>
      <c r="BA136" s="101"/>
      <c r="BB136" s="101"/>
    </row>
    <row r="137" spans="1:54" s="189" customFormat="1" x14ac:dyDescent="0.2">
      <c r="A137" s="183"/>
      <c r="B137" s="325"/>
      <c r="C137" s="472" t="s">
        <v>156</v>
      </c>
      <c r="D137" s="473" t="str">
        <f>IF('WK2 - Notional General Income'!D162="","",'WK2 - Notional General Income'!D162)</f>
        <v/>
      </c>
      <c r="E137" s="837" t="str">
        <f>IF('WK2 - Notional General Income'!M162=".",".",'WK2 - Notional General Income'!M162/'WK2 - Notional General Income'!E162)</f>
        <v>.</v>
      </c>
      <c r="F137" s="837" t="str">
        <f>IF('WK3 - Notional GI Yr1 YIELD'!M162=".",".",'WK3 - Notional GI Yr1 YIELD'!M162/'WK3 - Notional GI Yr1 YIELD'!E162)</f>
        <v>.</v>
      </c>
      <c r="G137" s="874"/>
      <c r="H137" s="874"/>
      <c r="I137" s="874"/>
      <c r="J137" s="874"/>
      <c r="K137" s="874"/>
      <c r="L137" s="874"/>
      <c r="M137" s="333"/>
      <c r="N137" s="116"/>
      <c r="O137" s="1019">
        <f>'WK2 - Notional General Income'!$E162</f>
        <v>0</v>
      </c>
      <c r="P137" s="1020">
        <f>'WK3 - Notional GI Yr1 YIELD'!$E162</f>
        <v>0</v>
      </c>
      <c r="Q137" s="101"/>
      <c r="R137" s="325"/>
      <c r="S137" s="1003" t="str">
        <f t="shared" si="131"/>
        <v>.</v>
      </c>
      <c r="T137" s="1004" t="str">
        <f t="shared" si="132"/>
        <v>.</v>
      </c>
      <c r="U137" s="1004" t="str">
        <f t="shared" si="138"/>
        <v>.</v>
      </c>
      <c r="V137" s="1004" t="str">
        <f t="shared" si="139"/>
        <v>.</v>
      </c>
      <c r="W137" s="1004" t="str">
        <f t="shared" si="140"/>
        <v>.</v>
      </c>
      <c r="X137" s="1004" t="str">
        <f t="shared" si="141"/>
        <v>.</v>
      </c>
      <c r="Y137" s="1005" t="str">
        <f t="shared" si="142"/>
        <v>.</v>
      </c>
      <c r="Z137" s="116"/>
      <c r="AA137" s="1006" t="str">
        <f t="shared" si="127"/>
        <v>.</v>
      </c>
      <c r="AB137" s="1007" t="str">
        <f t="shared" si="113"/>
        <v>.</v>
      </c>
      <c r="AC137" s="1007" t="str">
        <f t="shared" si="114"/>
        <v>.</v>
      </c>
      <c r="AD137" s="1007" t="str">
        <f t="shared" si="115"/>
        <v>.</v>
      </c>
      <c r="AE137" s="1007" t="str">
        <f t="shared" si="116"/>
        <v>.</v>
      </c>
      <c r="AF137" s="1007" t="str">
        <f t="shared" si="117"/>
        <v>.</v>
      </c>
      <c r="AG137" s="990" t="str">
        <f t="shared" si="118"/>
        <v>.</v>
      </c>
      <c r="AH137" s="116"/>
      <c r="AI137" s="1003" t="str">
        <f>IF(S137=".",".",SUM($S137:S137))</f>
        <v>.</v>
      </c>
      <c r="AJ137" s="1004" t="str">
        <f>IF(T137=".",".",SUM($S137:T137))</f>
        <v>.</v>
      </c>
      <c r="AK137" s="1004" t="str">
        <f>IF(U137=".",".",SUM($S137:U137))</f>
        <v>.</v>
      </c>
      <c r="AL137" s="1004" t="str">
        <f>IF(V137=".",".",SUM($S137:V137))</f>
        <v>.</v>
      </c>
      <c r="AM137" s="1004" t="str">
        <f>IF(W137=".",".",SUM($S137:W137))</f>
        <v>.</v>
      </c>
      <c r="AN137" s="1004" t="str">
        <f>IF(X137=".",".",SUM($S137:X137))</f>
        <v>.</v>
      </c>
      <c r="AO137" s="1005" t="str">
        <f>IF(Y137=".",".",SUM($S137:Y137))</f>
        <v>.</v>
      </c>
      <c r="AP137" s="116"/>
      <c r="AQ137" s="1006" t="str">
        <f t="shared" si="128"/>
        <v>.</v>
      </c>
      <c r="AR137" s="1007" t="str">
        <f t="shared" si="119"/>
        <v>.</v>
      </c>
      <c r="AS137" s="1007" t="str">
        <f t="shared" si="120"/>
        <v>.</v>
      </c>
      <c r="AT137" s="1007" t="str">
        <f t="shared" si="121"/>
        <v>.</v>
      </c>
      <c r="AU137" s="1007" t="str">
        <f t="shared" si="122"/>
        <v>.</v>
      </c>
      <c r="AV137" s="1007" t="str">
        <f t="shared" si="123"/>
        <v>.</v>
      </c>
      <c r="AW137" s="990" t="str">
        <f t="shared" si="124"/>
        <v>.</v>
      </c>
      <c r="AX137" s="327"/>
      <c r="AY137" s="116"/>
      <c r="AZ137" s="101"/>
      <c r="BA137" s="101"/>
      <c r="BB137" s="101"/>
    </row>
    <row r="138" spans="1:54" s="189" customFormat="1" x14ac:dyDescent="0.2">
      <c r="A138" s="183"/>
      <c r="B138" s="325"/>
      <c r="C138" s="472" t="s">
        <v>156</v>
      </c>
      <c r="D138" s="473" t="str">
        <f>IF('WK2 - Notional General Income'!D163="","",'WK2 - Notional General Income'!D163)</f>
        <v/>
      </c>
      <c r="E138" s="837" t="str">
        <f>IF('WK2 - Notional General Income'!M163=".",".",'WK2 - Notional General Income'!M163/'WK2 - Notional General Income'!E163)</f>
        <v>.</v>
      </c>
      <c r="F138" s="837" t="str">
        <f>IF('WK3 - Notional GI Yr1 YIELD'!M163=".",".",'WK3 - Notional GI Yr1 YIELD'!M163/'WK3 - Notional GI Yr1 YIELD'!E163)</f>
        <v>.</v>
      </c>
      <c r="G138" s="874"/>
      <c r="H138" s="874"/>
      <c r="I138" s="874"/>
      <c r="J138" s="874"/>
      <c r="K138" s="874"/>
      <c r="L138" s="874"/>
      <c r="M138" s="333"/>
      <c r="N138" s="116"/>
      <c r="O138" s="1019">
        <f>'WK2 - Notional General Income'!$E163</f>
        <v>0</v>
      </c>
      <c r="P138" s="1020">
        <f>'WK3 - Notional GI Yr1 YIELD'!$E163</f>
        <v>0</v>
      </c>
      <c r="Q138" s="101"/>
      <c r="R138" s="325"/>
      <c r="S138" s="1003" t="str">
        <f t="shared" si="131"/>
        <v>.</v>
      </c>
      <c r="T138" s="1004" t="str">
        <f t="shared" si="132"/>
        <v>.</v>
      </c>
      <c r="U138" s="1004" t="str">
        <f t="shared" si="138"/>
        <v>.</v>
      </c>
      <c r="V138" s="1004" t="str">
        <f t="shared" si="139"/>
        <v>.</v>
      </c>
      <c r="W138" s="1004" t="str">
        <f t="shared" si="140"/>
        <v>.</v>
      </c>
      <c r="X138" s="1004" t="str">
        <f t="shared" si="141"/>
        <v>.</v>
      </c>
      <c r="Y138" s="1005" t="str">
        <f t="shared" si="142"/>
        <v>.</v>
      </c>
      <c r="Z138" s="116"/>
      <c r="AA138" s="1006" t="str">
        <f t="shared" si="127"/>
        <v>.</v>
      </c>
      <c r="AB138" s="1007" t="str">
        <f t="shared" si="113"/>
        <v>.</v>
      </c>
      <c r="AC138" s="1007" t="str">
        <f t="shared" si="114"/>
        <v>.</v>
      </c>
      <c r="AD138" s="1007" t="str">
        <f t="shared" si="115"/>
        <v>.</v>
      </c>
      <c r="AE138" s="1007" t="str">
        <f t="shared" si="116"/>
        <v>.</v>
      </c>
      <c r="AF138" s="1007" t="str">
        <f t="shared" si="117"/>
        <v>.</v>
      </c>
      <c r="AG138" s="990" t="str">
        <f t="shared" si="118"/>
        <v>.</v>
      </c>
      <c r="AH138" s="116"/>
      <c r="AI138" s="1003" t="str">
        <f>IF(S138=".",".",SUM($S138:S138))</f>
        <v>.</v>
      </c>
      <c r="AJ138" s="1004" t="str">
        <f>IF(T138=".",".",SUM($S138:T138))</f>
        <v>.</v>
      </c>
      <c r="AK138" s="1004" t="str">
        <f>IF(U138=".",".",SUM($S138:U138))</f>
        <v>.</v>
      </c>
      <c r="AL138" s="1004" t="str">
        <f>IF(V138=".",".",SUM($S138:V138))</f>
        <v>.</v>
      </c>
      <c r="AM138" s="1004" t="str">
        <f>IF(W138=".",".",SUM($S138:W138))</f>
        <v>.</v>
      </c>
      <c r="AN138" s="1004" t="str">
        <f>IF(X138=".",".",SUM($S138:X138))</f>
        <v>.</v>
      </c>
      <c r="AO138" s="1005" t="str">
        <f>IF(Y138=".",".",SUM($S138:Y138))</f>
        <v>.</v>
      </c>
      <c r="AP138" s="116"/>
      <c r="AQ138" s="1006" t="str">
        <f t="shared" si="128"/>
        <v>.</v>
      </c>
      <c r="AR138" s="1007" t="str">
        <f t="shared" si="119"/>
        <v>.</v>
      </c>
      <c r="AS138" s="1007" t="str">
        <f t="shared" si="120"/>
        <v>.</v>
      </c>
      <c r="AT138" s="1007" t="str">
        <f t="shared" si="121"/>
        <v>.</v>
      </c>
      <c r="AU138" s="1007" t="str">
        <f t="shared" si="122"/>
        <v>.</v>
      </c>
      <c r="AV138" s="1007" t="str">
        <f t="shared" si="123"/>
        <v>.</v>
      </c>
      <c r="AW138" s="990" t="str">
        <f t="shared" si="124"/>
        <v>.</v>
      </c>
      <c r="AX138" s="327"/>
      <c r="AY138" s="116"/>
      <c r="AZ138" s="101"/>
      <c r="BA138" s="101"/>
      <c r="BB138" s="101"/>
    </row>
    <row r="139" spans="1:54" s="189" customFormat="1" ht="12.75" thickBot="1" x14ac:dyDescent="0.25">
      <c r="A139" s="183"/>
      <c r="B139" s="325"/>
      <c r="C139" s="1428" t="s">
        <v>156</v>
      </c>
      <c r="D139" s="1429" t="str">
        <f>IF('WK2 - Notional General Income'!D164="","",'WK2 - Notional General Income'!D164)</f>
        <v/>
      </c>
      <c r="E139" s="1430" t="str">
        <f>IF('WK2 - Notional General Income'!M164=".",".",'WK2 - Notional General Income'!M164/'WK2 - Notional General Income'!E164)</f>
        <v>.</v>
      </c>
      <c r="F139" s="1430" t="str">
        <f>IF('WK3 - Notional GI Yr1 YIELD'!M164=".",".",'WK3 - Notional GI Yr1 YIELD'!M164/'WK3 - Notional GI Yr1 YIELD'!E164)</f>
        <v>.</v>
      </c>
      <c r="G139" s="874"/>
      <c r="H139" s="874"/>
      <c r="I139" s="874"/>
      <c r="J139" s="874"/>
      <c r="K139" s="874"/>
      <c r="L139" s="874"/>
      <c r="M139" s="333"/>
      <c r="N139" s="116"/>
      <c r="O139" s="1019">
        <f>'WK2 - Notional General Income'!$E164</f>
        <v>0</v>
      </c>
      <c r="P139" s="1020">
        <f>'WK3 - Notional GI Yr1 YIELD'!$E164</f>
        <v>0</v>
      </c>
      <c r="Q139" s="101"/>
      <c r="R139" s="325"/>
      <c r="S139" s="1003" t="str">
        <f t="shared" si="131"/>
        <v>.</v>
      </c>
      <c r="T139" s="1004" t="str">
        <f t="shared" si="132"/>
        <v>.</v>
      </c>
      <c r="U139" s="1004" t="str">
        <f t="shared" si="138"/>
        <v>.</v>
      </c>
      <c r="V139" s="1004" t="str">
        <f t="shared" si="139"/>
        <v>.</v>
      </c>
      <c r="W139" s="1004" t="str">
        <f t="shared" si="140"/>
        <v>.</v>
      </c>
      <c r="X139" s="1004" t="str">
        <f t="shared" si="141"/>
        <v>.</v>
      </c>
      <c r="Y139" s="1005" t="str">
        <f t="shared" si="142"/>
        <v>.</v>
      </c>
      <c r="Z139" s="116"/>
      <c r="AA139" s="1006" t="str">
        <f t="shared" si="127"/>
        <v>.</v>
      </c>
      <c r="AB139" s="1007" t="str">
        <f t="shared" ref="AB139:AB169" si="145">IFERROR(G139/F139-1,".")</f>
        <v>.</v>
      </c>
      <c r="AC139" s="1007" t="str">
        <f t="shared" ref="AC139:AC169" si="146">IFERROR(H139/G139-1,".")</f>
        <v>.</v>
      </c>
      <c r="AD139" s="1007" t="str">
        <f t="shared" ref="AD139:AD169" si="147">IFERROR(I139/H139-1,".")</f>
        <v>.</v>
      </c>
      <c r="AE139" s="1007" t="str">
        <f t="shared" ref="AE139:AE169" si="148">IFERROR(J139/I139-1,".")</f>
        <v>.</v>
      </c>
      <c r="AF139" s="1007" t="str">
        <f t="shared" ref="AF139:AF169" si="149">IFERROR(K139/J139-1,".")</f>
        <v>.</v>
      </c>
      <c r="AG139" s="990" t="str">
        <f t="shared" ref="AG139:AG169" si="150">IFERROR(L139/K139-1,".")</f>
        <v>.</v>
      </c>
      <c r="AH139" s="116"/>
      <c r="AI139" s="1003" t="str">
        <f>IF(S139=".",".",SUM($S139:S139))</f>
        <v>.</v>
      </c>
      <c r="AJ139" s="1004" t="str">
        <f>IF(T139=".",".",SUM($S139:T139))</f>
        <v>.</v>
      </c>
      <c r="AK139" s="1004" t="str">
        <f>IF(U139=".",".",SUM($S139:U139))</f>
        <v>.</v>
      </c>
      <c r="AL139" s="1004" t="str">
        <f>IF(V139=".",".",SUM($S139:V139))</f>
        <v>.</v>
      </c>
      <c r="AM139" s="1004" t="str">
        <f>IF(W139=".",".",SUM($S139:W139))</f>
        <v>.</v>
      </c>
      <c r="AN139" s="1004" t="str">
        <f>IF(X139=".",".",SUM($S139:X139))</f>
        <v>.</v>
      </c>
      <c r="AO139" s="1005" t="str">
        <f>IF(Y139=".",".",SUM($S139:Y139))</f>
        <v>.</v>
      </c>
      <c r="AP139" s="116"/>
      <c r="AQ139" s="1006" t="str">
        <f t="shared" si="128"/>
        <v>.</v>
      </c>
      <c r="AR139" s="1007" t="str">
        <f t="shared" ref="AR139:AR169" si="151">IFERROR(G139/$E139-1,".")</f>
        <v>.</v>
      </c>
      <c r="AS139" s="1007" t="str">
        <f t="shared" ref="AS139:AS169" si="152">IFERROR(H139/$E139-1,".")</f>
        <v>.</v>
      </c>
      <c r="AT139" s="1007" t="str">
        <f t="shared" ref="AT139:AT169" si="153">IFERROR(I139/$E139-1,".")</f>
        <v>.</v>
      </c>
      <c r="AU139" s="1007" t="str">
        <f t="shared" ref="AU139:AU169" si="154">IFERROR(J139/$E139-1,".")</f>
        <v>.</v>
      </c>
      <c r="AV139" s="1007" t="str">
        <f t="shared" ref="AV139:AV169" si="155">IFERROR(K139/$E139-1,".")</f>
        <v>.</v>
      </c>
      <c r="AW139" s="990" t="str">
        <f t="shared" ref="AW139:AW169" si="156">IFERROR(L139/$E139-1,".")</f>
        <v>.</v>
      </c>
      <c r="AX139" s="327"/>
      <c r="AY139" s="116"/>
      <c r="AZ139" s="101"/>
      <c r="BA139" s="101"/>
      <c r="BB139" s="101"/>
    </row>
    <row r="140" spans="1:54" s="189" customFormat="1" ht="12.75" thickTop="1" x14ac:dyDescent="0.2">
      <c r="A140" s="183"/>
      <c r="B140" s="325"/>
      <c r="C140" s="472" t="s">
        <v>261</v>
      </c>
      <c r="D140" s="473" t="str">
        <f>IF('WK2 - Notional General Income'!D285="","",'WK2 - Notional General Income'!D285)</f>
        <v/>
      </c>
      <c r="E140" s="837" t="str">
        <f>IF('WK2 - Notional General Income'!M285=".",".",'WK2 - Notional General Income'!M285/'WK2 - Notional General Income'!E285)</f>
        <v>.</v>
      </c>
      <c r="F140" s="837" t="str">
        <f>IF('WK3 - Notional GI Yr1 YIELD'!M285=".",".",'WK3 - Notional GI Yr1 YIELD'!M285/'WK3 - Notional GI Yr1 YIELD'!E285)</f>
        <v>.</v>
      </c>
      <c r="G140" s="874"/>
      <c r="H140" s="874"/>
      <c r="I140" s="874"/>
      <c r="J140" s="874"/>
      <c r="K140" s="874"/>
      <c r="L140" s="874"/>
      <c r="M140" s="333"/>
      <c r="N140" s="116"/>
      <c r="O140" s="1425">
        <f>'WK2 - Notional General Income'!$E285</f>
        <v>0</v>
      </c>
      <c r="P140" s="1426">
        <f>'WK3 - Notional GI Yr1 YIELD'!$E285</f>
        <v>0</v>
      </c>
      <c r="Q140" s="101"/>
      <c r="R140" s="325"/>
      <c r="S140" s="1003" t="str">
        <f t="shared" si="131"/>
        <v>.</v>
      </c>
      <c r="T140" s="1004" t="str">
        <f t="shared" si="132"/>
        <v>.</v>
      </c>
      <c r="U140" s="1004" t="str">
        <f t="shared" si="138"/>
        <v>.</v>
      </c>
      <c r="V140" s="1004" t="str">
        <f t="shared" si="139"/>
        <v>.</v>
      </c>
      <c r="W140" s="1004" t="str">
        <f t="shared" si="140"/>
        <v>.</v>
      </c>
      <c r="X140" s="1004" t="str">
        <f t="shared" si="141"/>
        <v>.</v>
      </c>
      <c r="Y140" s="1005" t="str">
        <f t="shared" si="142"/>
        <v>.</v>
      </c>
      <c r="Z140" s="116"/>
      <c r="AA140" s="1006" t="str">
        <f t="shared" ref="AA140:AA169" si="157">IFERROR(F140/E140-1,".")</f>
        <v>.</v>
      </c>
      <c r="AB140" s="1007" t="str">
        <f t="shared" si="145"/>
        <v>.</v>
      </c>
      <c r="AC140" s="1007" t="str">
        <f t="shared" si="146"/>
        <v>.</v>
      </c>
      <c r="AD140" s="1007" t="str">
        <f t="shared" si="147"/>
        <v>.</v>
      </c>
      <c r="AE140" s="1007" t="str">
        <f t="shared" si="148"/>
        <v>.</v>
      </c>
      <c r="AF140" s="1007" t="str">
        <f t="shared" si="149"/>
        <v>.</v>
      </c>
      <c r="AG140" s="990" t="str">
        <f t="shared" si="150"/>
        <v>.</v>
      </c>
      <c r="AH140" s="116"/>
      <c r="AI140" s="1003" t="str">
        <f>IF(S140=".",".",SUM($S140:S140))</f>
        <v>.</v>
      </c>
      <c r="AJ140" s="1004" t="str">
        <f>IF(T140=".",".",SUM($S140:T140))</f>
        <v>.</v>
      </c>
      <c r="AK140" s="1004" t="str">
        <f>IF(U140=".",".",SUM($S140:U140))</f>
        <v>.</v>
      </c>
      <c r="AL140" s="1004" t="str">
        <f>IF(V140=".",".",SUM($S140:V140))</f>
        <v>.</v>
      </c>
      <c r="AM140" s="1004" t="str">
        <f>IF(W140=".",".",SUM($S140:W140))</f>
        <v>.</v>
      </c>
      <c r="AN140" s="1004" t="str">
        <f>IF(X140=".",".",SUM($S140:X140))</f>
        <v>.</v>
      </c>
      <c r="AO140" s="1005" t="str">
        <f>IF(Y140=".",".",SUM($S140:Y140))</f>
        <v>.</v>
      </c>
      <c r="AP140" s="116"/>
      <c r="AQ140" s="1006" t="str">
        <f t="shared" ref="AQ140:AQ169" si="158">IFERROR(F140/$E140-1,".")</f>
        <v>.</v>
      </c>
      <c r="AR140" s="1007" t="str">
        <f t="shared" si="151"/>
        <v>.</v>
      </c>
      <c r="AS140" s="1007" t="str">
        <f t="shared" si="152"/>
        <v>.</v>
      </c>
      <c r="AT140" s="1007" t="str">
        <f t="shared" si="153"/>
        <v>.</v>
      </c>
      <c r="AU140" s="1007" t="str">
        <f t="shared" si="154"/>
        <v>.</v>
      </c>
      <c r="AV140" s="1007" t="str">
        <f t="shared" si="155"/>
        <v>.</v>
      </c>
      <c r="AW140" s="990" t="str">
        <f t="shared" si="156"/>
        <v>.</v>
      </c>
      <c r="AX140" s="327"/>
      <c r="AY140" s="116"/>
      <c r="AZ140" s="101"/>
      <c r="BA140" s="101"/>
      <c r="BB140" s="101"/>
    </row>
    <row r="141" spans="1:54" s="189" customFormat="1" x14ac:dyDescent="0.2">
      <c r="A141" s="183"/>
      <c r="B141" s="325"/>
      <c r="C141" s="472" t="s">
        <v>261</v>
      </c>
      <c r="D141" s="473" t="str">
        <f>IF('WK2 - Notional General Income'!D286="","",'WK2 - Notional General Income'!D286)</f>
        <v/>
      </c>
      <c r="E141" s="837" t="str">
        <f>IF('WK2 - Notional General Income'!M286=".",".",'WK2 - Notional General Income'!M286/'WK2 - Notional General Income'!E286)</f>
        <v>.</v>
      </c>
      <c r="F141" s="837" t="str">
        <f>IF('WK3 - Notional GI Yr1 YIELD'!M286=".",".",'WK3 - Notional GI Yr1 YIELD'!M286/'WK3 - Notional GI Yr1 YIELD'!E286)</f>
        <v>.</v>
      </c>
      <c r="G141" s="874"/>
      <c r="H141" s="874"/>
      <c r="I141" s="874"/>
      <c r="J141" s="874"/>
      <c r="K141" s="874"/>
      <c r="L141" s="874"/>
      <c r="M141" s="333"/>
      <c r="N141" s="116"/>
      <c r="O141" s="1019">
        <f>'WK2 - Notional General Income'!$E286</f>
        <v>0</v>
      </c>
      <c r="P141" s="1020">
        <f>'WK3 - Notional GI Yr1 YIELD'!$E286</f>
        <v>0</v>
      </c>
      <c r="Q141" s="101"/>
      <c r="R141" s="325"/>
      <c r="S141" s="1003" t="str">
        <f t="shared" si="131"/>
        <v>.</v>
      </c>
      <c r="T141" s="1004" t="str">
        <f t="shared" si="132"/>
        <v>.</v>
      </c>
      <c r="U141" s="1004" t="str">
        <f t="shared" si="138"/>
        <v>.</v>
      </c>
      <c r="V141" s="1004" t="str">
        <f t="shared" si="139"/>
        <v>.</v>
      </c>
      <c r="W141" s="1004" t="str">
        <f t="shared" si="140"/>
        <v>.</v>
      </c>
      <c r="X141" s="1004" t="str">
        <f t="shared" si="141"/>
        <v>.</v>
      </c>
      <c r="Y141" s="1005" t="str">
        <f t="shared" si="142"/>
        <v>.</v>
      </c>
      <c r="Z141" s="116"/>
      <c r="AA141" s="1006" t="str">
        <f t="shared" si="157"/>
        <v>.</v>
      </c>
      <c r="AB141" s="1007" t="str">
        <f t="shared" si="145"/>
        <v>.</v>
      </c>
      <c r="AC141" s="1007" t="str">
        <f t="shared" si="146"/>
        <v>.</v>
      </c>
      <c r="AD141" s="1007" t="str">
        <f t="shared" si="147"/>
        <v>.</v>
      </c>
      <c r="AE141" s="1007" t="str">
        <f t="shared" si="148"/>
        <v>.</v>
      </c>
      <c r="AF141" s="1007" t="str">
        <f t="shared" si="149"/>
        <v>.</v>
      </c>
      <c r="AG141" s="990" t="str">
        <f t="shared" si="150"/>
        <v>.</v>
      </c>
      <c r="AH141" s="116"/>
      <c r="AI141" s="1003" t="str">
        <f>IF(S141=".",".",SUM($S141:S141))</f>
        <v>.</v>
      </c>
      <c r="AJ141" s="1004" t="str">
        <f>IF(T141=".",".",SUM($S141:T141))</f>
        <v>.</v>
      </c>
      <c r="AK141" s="1004" t="str">
        <f>IF(U141=".",".",SUM($S141:U141))</f>
        <v>.</v>
      </c>
      <c r="AL141" s="1004" t="str">
        <f>IF(V141=".",".",SUM($S141:V141))</f>
        <v>.</v>
      </c>
      <c r="AM141" s="1004" t="str">
        <f>IF(W141=".",".",SUM($S141:W141))</f>
        <v>.</v>
      </c>
      <c r="AN141" s="1004" t="str">
        <f>IF(X141=".",".",SUM($S141:X141))</f>
        <v>.</v>
      </c>
      <c r="AO141" s="1005" t="str">
        <f>IF(Y141=".",".",SUM($S141:Y141))</f>
        <v>.</v>
      </c>
      <c r="AP141" s="116"/>
      <c r="AQ141" s="1006" t="str">
        <f t="shared" si="158"/>
        <v>.</v>
      </c>
      <c r="AR141" s="1007" t="str">
        <f t="shared" si="151"/>
        <v>.</v>
      </c>
      <c r="AS141" s="1007" t="str">
        <f t="shared" si="152"/>
        <v>.</v>
      </c>
      <c r="AT141" s="1007" t="str">
        <f t="shared" si="153"/>
        <v>.</v>
      </c>
      <c r="AU141" s="1007" t="str">
        <f t="shared" si="154"/>
        <v>.</v>
      </c>
      <c r="AV141" s="1007" t="str">
        <f t="shared" si="155"/>
        <v>.</v>
      </c>
      <c r="AW141" s="990" t="str">
        <f t="shared" si="156"/>
        <v>.</v>
      </c>
      <c r="AX141" s="327"/>
      <c r="AY141" s="116"/>
      <c r="AZ141" s="101"/>
      <c r="BA141" s="101"/>
      <c r="BB141" s="101"/>
    </row>
    <row r="142" spans="1:54" s="189" customFormat="1" x14ac:dyDescent="0.2">
      <c r="A142" s="183"/>
      <c r="B142" s="325"/>
      <c r="C142" s="472" t="s">
        <v>261</v>
      </c>
      <c r="D142" s="473" t="str">
        <f>IF('WK2 - Notional General Income'!D287="","",'WK2 - Notional General Income'!D287)</f>
        <v/>
      </c>
      <c r="E142" s="837" t="str">
        <f>IF('WK2 - Notional General Income'!M287=".",".",'WK2 - Notional General Income'!M287/'WK2 - Notional General Income'!E287)</f>
        <v>.</v>
      </c>
      <c r="F142" s="837" t="str">
        <f>IF('WK3 - Notional GI Yr1 YIELD'!M287=".",".",'WK3 - Notional GI Yr1 YIELD'!M287/'WK3 - Notional GI Yr1 YIELD'!E287)</f>
        <v>.</v>
      </c>
      <c r="G142" s="874"/>
      <c r="H142" s="874"/>
      <c r="I142" s="874"/>
      <c r="J142" s="874"/>
      <c r="K142" s="874"/>
      <c r="L142" s="874"/>
      <c r="M142" s="333"/>
      <c r="N142" s="116"/>
      <c r="O142" s="1019">
        <f>'WK2 - Notional General Income'!$E287</f>
        <v>0</v>
      </c>
      <c r="P142" s="1020">
        <f>'WK3 - Notional GI Yr1 YIELD'!$E287</f>
        <v>0</v>
      </c>
      <c r="Q142" s="101"/>
      <c r="R142" s="325"/>
      <c r="S142" s="1003" t="str">
        <f t="shared" si="131"/>
        <v>.</v>
      </c>
      <c r="T142" s="1004" t="str">
        <f t="shared" si="132"/>
        <v>.</v>
      </c>
      <c r="U142" s="1004" t="str">
        <f t="shared" si="138"/>
        <v>.</v>
      </c>
      <c r="V142" s="1004" t="str">
        <f t="shared" si="139"/>
        <v>.</v>
      </c>
      <c r="W142" s="1004" t="str">
        <f t="shared" si="140"/>
        <v>.</v>
      </c>
      <c r="X142" s="1004" t="str">
        <f t="shared" si="141"/>
        <v>.</v>
      </c>
      <c r="Y142" s="1005" t="str">
        <f t="shared" si="142"/>
        <v>.</v>
      </c>
      <c r="Z142" s="116"/>
      <c r="AA142" s="1006" t="str">
        <f t="shared" si="157"/>
        <v>.</v>
      </c>
      <c r="AB142" s="1007" t="str">
        <f t="shared" si="145"/>
        <v>.</v>
      </c>
      <c r="AC142" s="1007" t="str">
        <f t="shared" si="146"/>
        <v>.</v>
      </c>
      <c r="AD142" s="1007" t="str">
        <f t="shared" si="147"/>
        <v>.</v>
      </c>
      <c r="AE142" s="1007" t="str">
        <f t="shared" si="148"/>
        <v>.</v>
      </c>
      <c r="AF142" s="1007" t="str">
        <f t="shared" si="149"/>
        <v>.</v>
      </c>
      <c r="AG142" s="990" t="str">
        <f t="shared" si="150"/>
        <v>.</v>
      </c>
      <c r="AH142" s="116"/>
      <c r="AI142" s="1003" t="str">
        <f>IF(S142=".",".",SUM($S142:S142))</f>
        <v>.</v>
      </c>
      <c r="AJ142" s="1004" t="str">
        <f>IF(T142=".",".",SUM($S142:T142))</f>
        <v>.</v>
      </c>
      <c r="AK142" s="1004" t="str">
        <f>IF(U142=".",".",SUM($S142:U142))</f>
        <v>.</v>
      </c>
      <c r="AL142" s="1004" t="str">
        <f>IF(V142=".",".",SUM($S142:V142))</f>
        <v>.</v>
      </c>
      <c r="AM142" s="1004" t="str">
        <f>IF(W142=".",".",SUM($S142:W142))</f>
        <v>.</v>
      </c>
      <c r="AN142" s="1004" t="str">
        <f>IF(X142=".",".",SUM($S142:X142))</f>
        <v>.</v>
      </c>
      <c r="AO142" s="1005" t="str">
        <f>IF(Y142=".",".",SUM($S142:Y142))</f>
        <v>.</v>
      </c>
      <c r="AP142" s="116"/>
      <c r="AQ142" s="1006" t="str">
        <f t="shared" si="158"/>
        <v>.</v>
      </c>
      <c r="AR142" s="1007" t="str">
        <f t="shared" si="151"/>
        <v>.</v>
      </c>
      <c r="AS142" s="1007" t="str">
        <f t="shared" si="152"/>
        <v>.</v>
      </c>
      <c r="AT142" s="1007" t="str">
        <f t="shared" si="153"/>
        <v>.</v>
      </c>
      <c r="AU142" s="1007" t="str">
        <f t="shared" si="154"/>
        <v>.</v>
      </c>
      <c r="AV142" s="1007" t="str">
        <f t="shared" si="155"/>
        <v>.</v>
      </c>
      <c r="AW142" s="990" t="str">
        <f t="shared" si="156"/>
        <v>.</v>
      </c>
      <c r="AX142" s="327"/>
      <c r="AY142" s="116"/>
      <c r="AZ142" s="101"/>
      <c r="BA142" s="101"/>
      <c r="BB142" s="101"/>
    </row>
    <row r="143" spans="1:54" s="189" customFormat="1" x14ac:dyDescent="0.2">
      <c r="A143" s="183"/>
      <c r="B143" s="325"/>
      <c r="C143" s="472" t="s">
        <v>261</v>
      </c>
      <c r="D143" s="473" t="str">
        <f>IF('WK2 - Notional General Income'!D288="","",'WK2 - Notional General Income'!D288)</f>
        <v/>
      </c>
      <c r="E143" s="837" t="str">
        <f>IF('WK2 - Notional General Income'!M288=".",".",'WK2 - Notional General Income'!M288/'WK2 - Notional General Income'!E288)</f>
        <v>.</v>
      </c>
      <c r="F143" s="837" t="str">
        <f>IF('WK3 - Notional GI Yr1 YIELD'!M288=".",".",'WK3 - Notional GI Yr1 YIELD'!M288/'WK3 - Notional GI Yr1 YIELD'!E288)</f>
        <v>.</v>
      </c>
      <c r="G143" s="874"/>
      <c r="H143" s="874"/>
      <c r="I143" s="874"/>
      <c r="J143" s="874"/>
      <c r="K143" s="874"/>
      <c r="L143" s="874"/>
      <c r="M143" s="333"/>
      <c r="N143" s="116"/>
      <c r="O143" s="1019">
        <f>'WK2 - Notional General Income'!$E288</f>
        <v>0</v>
      </c>
      <c r="P143" s="1020">
        <f>'WK3 - Notional GI Yr1 YIELD'!$E288</f>
        <v>0</v>
      </c>
      <c r="Q143" s="101"/>
      <c r="R143" s="325"/>
      <c r="S143" s="1003" t="str">
        <f t="shared" si="131"/>
        <v>.</v>
      </c>
      <c r="T143" s="1004" t="str">
        <f t="shared" si="132"/>
        <v>.</v>
      </c>
      <c r="U143" s="1004" t="str">
        <f t="shared" si="138"/>
        <v>.</v>
      </c>
      <c r="V143" s="1004" t="str">
        <f t="shared" si="139"/>
        <v>.</v>
      </c>
      <c r="W143" s="1004" t="str">
        <f t="shared" si="140"/>
        <v>.</v>
      </c>
      <c r="X143" s="1004" t="str">
        <f t="shared" si="141"/>
        <v>.</v>
      </c>
      <c r="Y143" s="1005" t="str">
        <f t="shared" si="142"/>
        <v>.</v>
      </c>
      <c r="Z143" s="116"/>
      <c r="AA143" s="1006" t="str">
        <f t="shared" si="157"/>
        <v>.</v>
      </c>
      <c r="AB143" s="1007" t="str">
        <f t="shared" si="145"/>
        <v>.</v>
      </c>
      <c r="AC143" s="1007" t="str">
        <f t="shared" si="146"/>
        <v>.</v>
      </c>
      <c r="AD143" s="1007" t="str">
        <f t="shared" si="147"/>
        <v>.</v>
      </c>
      <c r="AE143" s="1007" t="str">
        <f t="shared" si="148"/>
        <v>.</v>
      </c>
      <c r="AF143" s="1007" t="str">
        <f t="shared" si="149"/>
        <v>.</v>
      </c>
      <c r="AG143" s="990" t="str">
        <f t="shared" si="150"/>
        <v>.</v>
      </c>
      <c r="AH143" s="116"/>
      <c r="AI143" s="1003" t="str">
        <f>IF(S143=".",".",SUM($S143:S143))</f>
        <v>.</v>
      </c>
      <c r="AJ143" s="1004" t="str">
        <f>IF(T143=".",".",SUM($S143:T143))</f>
        <v>.</v>
      </c>
      <c r="AK143" s="1004" t="str">
        <f>IF(U143=".",".",SUM($S143:U143))</f>
        <v>.</v>
      </c>
      <c r="AL143" s="1004" t="str">
        <f>IF(V143=".",".",SUM($S143:V143))</f>
        <v>.</v>
      </c>
      <c r="AM143" s="1004" t="str">
        <f>IF(W143=".",".",SUM($S143:W143))</f>
        <v>.</v>
      </c>
      <c r="AN143" s="1004" t="str">
        <f>IF(X143=".",".",SUM($S143:X143))</f>
        <v>.</v>
      </c>
      <c r="AO143" s="1005" t="str">
        <f>IF(Y143=".",".",SUM($S143:Y143))</f>
        <v>.</v>
      </c>
      <c r="AP143" s="116"/>
      <c r="AQ143" s="1006" t="str">
        <f t="shared" si="158"/>
        <v>.</v>
      </c>
      <c r="AR143" s="1007" t="str">
        <f t="shared" si="151"/>
        <v>.</v>
      </c>
      <c r="AS143" s="1007" t="str">
        <f t="shared" si="152"/>
        <v>.</v>
      </c>
      <c r="AT143" s="1007" t="str">
        <f t="shared" si="153"/>
        <v>.</v>
      </c>
      <c r="AU143" s="1007" t="str">
        <f t="shared" si="154"/>
        <v>.</v>
      </c>
      <c r="AV143" s="1007" t="str">
        <f t="shared" si="155"/>
        <v>.</v>
      </c>
      <c r="AW143" s="990" t="str">
        <f t="shared" si="156"/>
        <v>.</v>
      </c>
      <c r="AX143" s="327"/>
      <c r="AY143" s="116"/>
      <c r="AZ143" s="101"/>
      <c r="BA143" s="101"/>
      <c r="BB143" s="101"/>
    </row>
    <row r="144" spans="1:54" s="189" customFormat="1" x14ac:dyDescent="0.2">
      <c r="A144" s="183"/>
      <c r="B144" s="325"/>
      <c r="C144" s="472" t="s">
        <v>261</v>
      </c>
      <c r="D144" s="473" t="str">
        <f>IF('WK2 - Notional General Income'!D289="","",'WK2 - Notional General Income'!D289)</f>
        <v/>
      </c>
      <c r="E144" s="837" t="str">
        <f>IF('WK2 - Notional General Income'!M289=".",".",'WK2 - Notional General Income'!M289/'WK2 - Notional General Income'!E289)</f>
        <v>.</v>
      </c>
      <c r="F144" s="837" t="str">
        <f>IF('WK3 - Notional GI Yr1 YIELD'!M289=".",".",'WK3 - Notional GI Yr1 YIELD'!M289/'WK3 - Notional GI Yr1 YIELD'!E289)</f>
        <v>.</v>
      </c>
      <c r="G144" s="874"/>
      <c r="H144" s="874"/>
      <c r="I144" s="874"/>
      <c r="J144" s="874"/>
      <c r="K144" s="874"/>
      <c r="L144" s="874"/>
      <c r="M144" s="333"/>
      <c r="N144" s="116"/>
      <c r="O144" s="1019">
        <f>'WK2 - Notional General Income'!$E289</f>
        <v>0</v>
      </c>
      <c r="P144" s="1020">
        <f>'WK3 - Notional GI Yr1 YIELD'!$E289</f>
        <v>0</v>
      </c>
      <c r="Q144" s="101"/>
      <c r="R144" s="325"/>
      <c r="S144" s="1003" t="str">
        <f t="shared" si="131"/>
        <v>.</v>
      </c>
      <c r="T144" s="1004" t="str">
        <f t="shared" si="132"/>
        <v>.</v>
      </c>
      <c r="U144" s="1004" t="str">
        <f t="shared" si="138"/>
        <v>.</v>
      </c>
      <c r="V144" s="1004" t="str">
        <f t="shared" si="139"/>
        <v>.</v>
      </c>
      <c r="W144" s="1004" t="str">
        <f t="shared" si="140"/>
        <v>.</v>
      </c>
      <c r="X144" s="1004" t="str">
        <f t="shared" si="141"/>
        <v>.</v>
      </c>
      <c r="Y144" s="1005" t="str">
        <f t="shared" si="142"/>
        <v>.</v>
      </c>
      <c r="Z144" s="116"/>
      <c r="AA144" s="1006" t="str">
        <f t="shared" si="157"/>
        <v>.</v>
      </c>
      <c r="AB144" s="1007" t="str">
        <f t="shared" si="145"/>
        <v>.</v>
      </c>
      <c r="AC144" s="1007" t="str">
        <f t="shared" si="146"/>
        <v>.</v>
      </c>
      <c r="AD144" s="1007" t="str">
        <f t="shared" si="147"/>
        <v>.</v>
      </c>
      <c r="AE144" s="1007" t="str">
        <f t="shared" si="148"/>
        <v>.</v>
      </c>
      <c r="AF144" s="1007" t="str">
        <f t="shared" si="149"/>
        <v>.</v>
      </c>
      <c r="AG144" s="990" t="str">
        <f t="shared" si="150"/>
        <v>.</v>
      </c>
      <c r="AH144" s="116"/>
      <c r="AI144" s="1003" t="str">
        <f>IF(S144=".",".",SUM($S144:S144))</f>
        <v>.</v>
      </c>
      <c r="AJ144" s="1004" t="str">
        <f>IF(T144=".",".",SUM($S144:T144))</f>
        <v>.</v>
      </c>
      <c r="AK144" s="1004" t="str">
        <f>IF(U144=".",".",SUM($S144:U144))</f>
        <v>.</v>
      </c>
      <c r="AL144" s="1004" t="str">
        <f>IF(V144=".",".",SUM($S144:V144))</f>
        <v>.</v>
      </c>
      <c r="AM144" s="1004" t="str">
        <f>IF(W144=".",".",SUM($S144:W144))</f>
        <v>.</v>
      </c>
      <c r="AN144" s="1004" t="str">
        <f>IF(X144=".",".",SUM($S144:X144))</f>
        <v>.</v>
      </c>
      <c r="AO144" s="1005" t="str">
        <f>IF(Y144=".",".",SUM($S144:Y144))</f>
        <v>.</v>
      </c>
      <c r="AP144" s="116"/>
      <c r="AQ144" s="1006" t="str">
        <f t="shared" si="158"/>
        <v>.</v>
      </c>
      <c r="AR144" s="1007" t="str">
        <f t="shared" si="151"/>
        <v>.</v>
      </c>
      <c r="AS144" s="1007" t="str">
        <f t="shared" si="152"/>
        <v>.</v>
      </c>
      <c r="AT144" s="1007" t="str">
        <f t="shared" si="153"/>
        <v>.</v>
      </c>
      <c r="AU144" s="1007" t="str">
        <f t="shared" si="154"/>
        <v>.</v>
      </c>
      <c r="AV144" s="1007" t="str">
        <f t="shared" si="155"/>
        <v>.</v>
      </c>
      <c r="AW144" s="990" t="str">
        <f t="shared" si="156"/>
        <v>.</v>
      </c>
      <c r="AX144" s="327"/>
      <c r="AY144" s="116"/>
      <c r="AZ144" s="101"/>
      <c r="BA144" s="101"/>
      <c r="BB144" s="101"/>
    </row>
    <row r="145" spans="1:54" s="189" customFormat="1" x14ac:dyDescent="0.2">
      <c r="A145" s="183"/>
      <c r="B145" s="325"/>
      <c r="C145" s="472" t="s">
        <v>261</v>
      </c>
      <c r="D145" s="473" t="str">
        <f>IF('WK2 - Notional General Income'!D290="","",'WK2 - Notional General Income'!D290)</f>
        <v/>
      </c>
      <c r="E145" s="837" t="str">
        <f>IF('WK2 - Notional General Income'!M290=".",".",'WK2 - Notional General Income'!M290/'WK2 - Notional General Income'!E290)</f>
        <v>.</v>
      </c>
      <c r="F145" s="837" t="str">
        <f>IF('WK3 - Notional GI Yr1 YIELD'!M290=".",".",'WK3 - Notional GI Yr1 YIELD'!M290/'WK3 - Notional GI Yr1 YIELD'!E290)</f>
        <v>.</v>
      </c>
      <c r="G145" s="874"/>
      <c r="H145" s="874"/>
      <c r="I145" s="874"/>
      <c r="J145" s="874"/>
      <c r="K145" s="874"/>
      <c r="L145" s="874"/>
      <c r="M145" s="333"/>
      <c r="N145" s="116"/>
      <c r="O145" s="1019">
        <f>'WK2 - Notional General Income'!$E290</f>
        <v>0</v>
      </c>
      <c r="P145" s="1020">
        <f>'WK3 - Notional GI Yr1 YIELD'!$E290</f>
        <v>0</v>
      </c>
      <c r="Q145" s="101"/>
      <c r="R145" s="325"/>
      <c r="S145" s="1003" t="str">
        <f t="shared" si="131"/>
        <v>.</v>
      </c>
      <c r="T145" s="1004" t="str">
        <f t="shared" si="132"/>
        <v>.</v>
      </c>
      <c r="U145" s="1004" t="str">
        <f t="shared" si="138"/>
        <v>.</v>
      </c>
      <c r="V145" s="1004" t="str">
        <f t="shared" si="139"/>
        <v>.</v>
      </c>
      <c r="W145" s="1004" t="str">
        <f t="shared" si="140"/>
        <v>.</v>
      </c>
      <c r="X145" s="1004" t="str">
        <f t="shared" si="141"/>
        <v>.</v>
      </c>
      <c r="Y145" s="1005" t="str">
        <f t="shared" si="142"/>
        <v>.</v>
      </c>
      <c r="Z145" s="116"/>
      <c r="AA145" s="1006" t="str">
        <f t="shared" si="157"/>
        <v>.</v>
      </c>
      <c r="AB145" s="1007" t="str">
        <f t="shared" si="145"/>
        <v>.</v>
      </c>
      <c r="AC145" s="1007" t="str">
        <f t="shared" si="146"/>
        <v>.</v>
      </c>
      <c r="AD145" s="1007" t="str">
        <f t="shared" si="147"/>
        <v>.</v>
      </c>
      <c r="AE145" s="1007" t="str">
        <f t="shared" si="148"/>
        <v>.</v>
      </c>
      <c r="AF145" s="1007" t="str">
        <f t="shared" si="149"/>
        <v>.</v>
      </c>
      <c r="AG145" s="990" t="str">
        <f t="shared" si="150"/>
        <v>.</v>
      </c>
      <c r="AH145" s="116"/>
      <c r="AI145" s="1003" t="str">
        <f>IF(S145=".",".",SUM($S145:S145))</f>
        <v>.</v>
      </c>
      <c r="AJ145" s="1004" t="str">
        <f>IF(T145=".",".",SUM($S145:T145))</f>
        <v>.</v>
      </c>
      <c r="AK145" s="1004" t="str">
        <f>IF(U145=".",".",SUM($S145:U145))</f>
        <v>.</v>
      </c>
      <c r="AL145" s="1004" t="str">
        <f>IF(V145=".",".",SUM($S145:V145))</f>
        <v>.</v>
      </c>
      <c r="AM145" s="1004" t="str">
        <f>IF(W145=".",".",SUM($S145:W145))</f>
        <v>.</v>
      </c>
      <c r="AN145" s="1004" t="str">
        <f>IF(X145=".",".",SUM($S145:X145))</f>
        <v>.</v>
      </c>
      <c r="AO145" s="1005" t="str">
        <f>IF(Y145=".",".",SUM($S145:Y145))</f>
        <v>.</v>
      </c>
      <c r="AP145" s="116"/>
      <c r="AQ145" s="1006" t="str">
        <f t="shared" si="158"/>
        <v>.</v>
      </c>
      <c r="AR145" s="1007" t="str">
        <f t="shared" si="151"/>
        <v>.</v>
      </c>
      <c r="AS145" s="1007" t="str">
        <f t="shared" si="152"/>
        <v>.</v>
      </c>
      <c r="AT145" s="1007" t="str">
        <f t="shared" si="153"/>
        <v>.</v>
      </c>
      <c r="AU145" s="1007" t="str">
        <f t="shared" si="154"/>
        <v>.</v>
      </c>
      <c r="AV145" s="1007" t="str">
        <f t="shared" si="155"/>
        <v>.</v>
      </c>
      <c r="AW145" s="990" t="str">
        <f t="shared" si="156"/>
        <v>.</v>
      </c>
      <c r="AX145" s="327"/>
      <c r="AY145" s="116"/>
      <c r="AZ145" s="101"/>
      <c r="BA145" s="101"/>
      <c r="BB145" s="101"/>
    </row>
    <row r="146" spans="1:54" s="189" customFormat="1" x14ac:dyDescent="0.2">
      <c r="A146" s="183"/>
      <c r="B146" s="325"/>
      <c r="C146" s="472" t="s">
        <v>261</v>
      </c>
      <c r="D146" s="473" t="str">
        <f>IF('WK2 - Notional General Income'!D291="","",'WK2 - Notional General Income'!D291)</f>
        <v/>
      </c>
      <c r="E146" s="837" t="str">
        <f>IF('WK2 - Notional General Income'!M291=".",".",'WK2 - Notional General Income'!M291/'WK2 - Notional General Income'!E291)</f>
        <v>.</v>
      </c>
      <c r="F146" s="837" t="str">
        <f>IF('WK3 - Notional GI Yr1 YIELD'!M291=".",".",'WK3 - Notional GI Yr1 YIELD'!M291/'WK3 - Notional GI Yr1 YIELD'!E291)</f>
        <v>.</v>
      </c>
      <c r="G146" s="874"/>
      <c r="H146" s="874"/>
      <c r="I146" s="874"/>
      <c r="J146" s="874"/>
      <c r="K146" s="874"/>
      <c r="L146" s="874"/>
      <c r="M146" s="333"/>
      <c r="N146" s="116"/>
      <c r="O146" s="1019">
        <f>'WK2 - Notional General Income'!$E291</f>
        <v>0</v>
      </c>
      <c r="P146" s="1020">
        <f>'WK3 - Notional GI Yr1 YIELD'!$E291</f>
        <v>0</v>
      </c>
      <c r="Q146" s="101"/>
      <c r="R146" s="325"/>
      <c r="S146" s="1003" t="str">
        <f t="shared" si="131"/>
        <v>.</v>
      </c>
      <c r="T146" s="1004" t="str">
        <f t="shared" si="132"/>
        <v>.</v>
      </c>
      <c r="U146" s="1004" t="str">
        <f t="shared" si="138"/>
        <v>.</v>
      </c>
      <c r="V146" s="1004" t="str">
        <f t="shared" si="139"/>
        <v>.</v>
      </c>
      <c r="W146" s="1004" t="str">
        <f t="shared" si="140"/>
        <v>.</v>
      </c>
      <c r="X146" s="1004" t="str">
        <f t="shared" si="141"/>
        <v>.</v>
      </c>
      <c r="Y146" s="1005" t="str">
        <f t="shared" si="142"/>
        <v>.</v>
      </c>
      <c r="Z146" s="116"/>
      <c r="AA146" s="1006" t="str">
        <f t="shared" si="157"/>
        <v>.</v>
      </c>
      <c r="AB146" s="1007" t="str">
        <f t="shared" si="145"/>
        <v>.</v>
      </c>
      <c r="AC146" s="1007" t="str">
        <f t="shared" si="146"/>
        <v>.</v>
      </c>
      <c r="AD146" s="1007" t="str">
        <f t="shared" si="147"/>
        <v>.</v>
      </c>
      <c r="AE146" s="1007" t="str">
        <f t="shared" si="148"/>
        <v>.</v>
      </c>
      <c r="AF146" s="1007" t="str">
        <f t="shared" si="149"/>
        <v>.</v>
      </c>
      <c r="AG146" s="990" t="str">
        <f t="shared" si="150"/>
        <v>.</v>
      </c>
      <c r="AH146" s="116"/>
      <c r="AI146" s="1003" t="str">
        <f>IF(S146=".",".",SUM($S146:S146))</f>
        <v>.</v>
      </c>
      <c r="AJ146" s="1004" t="str">
        <f>IF(T146=".",".",SUM($S146:T146))</f>
        <v>.</v>
      </c>
      <c r="AK146" s="1004" t="str">
        <f>IF(U146=".",".",SUM($S146:U146))</f>
        <v>.</v>
      </c>
      <c r="AL146" s="1004" t="str">
        <f>IF(V146=".",".",SUM($S146:V146))</f>
        <v>.</v>
      </c>
      <c r="AM146" s="1004" t="str">
        <f>IF(W146=".",".",SUM($S146:W146))</f>
        <v>.</v>
      </c>
      <c r="AN146" s="1004" t="str">
        <f>IF(X146=".",".",SUM($S146:X146))</f>
        <v>.</v>
      </c>
      <c r="AO146" s="1005" t="str">
        <f>IF(Y146=".",".",SUM($S146:Y146))</f>
        <v>.</v>
      </c>
      <c r="AP146" s="116"/>
      <c r="AQ146" s="1006" t="str">
        <f t="shared" si="158"/>
        <v>.</v>
      </c>
      <c r="AR146" s="1007" t="str">
        <f t="shared" si="151"/>
        <v>.</v>
      </c>
      <c r="AS146" s="1007" t="str">
        <f t="shared" si="152"/>
        <v>.</v>
      </c>
      <c r="AT146" s="1007" t="str">
        <f t="shared" si="153"/>
        <v>.</v>
      </c>
      <c r="AU146" s="1007" t="str">
        <f t="shared" si="154"/>
        <v>.</v>
      </c>
      <c r="AV146" s="1007" t="str">
        <f t="shared" si="155"/>
        <v>.</v>
      </c>
      <c r="AW146" s="990" t="str">
        <f t="shared" si="156"/>
        <v>.</v>
      </c>
      <c r="AX146" s="327"/>
      <c r="AY146" s="116"/>
      <c r="AZ146" s="101"/>
      <c r="BA146" s="101"/>
      <c r="BB146" s="101"/>
    </row>
    <row r="147" spans="1:54" s="189" customFormat="1" x14ac:dyDescent="0.2">
      <c r="A147" s="183"/>
      <c r="B147" s="325"/>
      <c r="C147" s="472" t="s">
        <v>261</v>
      </c>
      <c r="D147" s="473" t="str">
        <f>IF('WK2 - Notional General Income'!D292="","",'WK2 - Notional General Income'!D292)</f>
        <v/>
      </c>
      <c r="E147" s="837" t="str">
        <f>IF('WK2 - Notional General Income'!M292=".",".",'WK2 - Notional General Income'!M292/'WK2 - Notional General Income'!E292)</f>
        <v>.</v>
      </c>
      <c r="F147" s="837" t="str">
        <f>IF('WK3 - Notional GI Yr1 YIELD'!M292=".",".",'WK3 - Notional GI Yr1 YIELD'!M292/'WK3 - Notional GI Yr1 YIELD'!E292)</f>
        <v>.</v>
      </c>
      <c r="G147" s="874"/>
      <c r="H147" s="874"/>
      <c r="I147" s="874"/>
      <c r="J147" s="874"/>
      <c r="K147" s="874"/>
      <c r="L147" s="874"/>
      <c r="M147" s="333"/>
      <c r="N147" s="116"/>
      <c r="O147" s="1019">
        <f>'WK2 - Notional General Income'!$E292</f>
        <v>0</v>
      </c>
      <c r="P147" s="1020">
        <f>'WK3 - Notional GI Yr1 YIELD'!$E292</f>
        <v>0</v>
      </c>
      <c r="Q147" s="101"/>
      <c r="R147" s="325"/>
      <c r="S147" s="1003" t="str">
        <f t="shared" si="131"/>
        <v>.</v>
      </c>
      <c r="T147" s="1004" t="str">
        <f t="shared" si="132"/>
        <v>.</v>
      </c>
      <c r="U147" s="1004" t="str">
        <f t="shared" si="138"/>
        <v>.</v>
      </c>
      <c r="V147" s="1004" t="str">
        <f t="shared" si="139"/>
        <v>.</v>
      </c>
      <c r="W147" s="1004" t="str">
        <f t="shared" si="140"/>
        <v>.</v>
      </c>
      <c r="X147" s="1004" t="str">
        <f t="shared" si="141"/>
        <v>.</v>
      </c>
      <c r="Y147" s="1005" t="str">
        <f t="shared" si="142"/>
        <v>.</v>
      </c>
      <c r="Z147" s="116"/>
      <c r="AA147" s="1006" t="str">
        <f t="shared" si="157"/>
        <v>.</v>
      </c>
      <c r="AB147" s="1007" t="str">
        <f t="shared" si="145"/>
        <v>.</v>
      </c>
      <c r="AC147" s="1007" t="str">
        <f t="shared" si="146"/>
        <v>.</v>
      </c>
      <c r="AD147" s="1007" t="str">
        <f t="shared" si="147"/>
        <v>.</v>
      </c>
      <c r="AE147" s="1007" t="str">
        <f t="shared" si="148"/>
        <v>.</v>
      </c>
      <c r="AF147" s="1007" t="str">
        <f t="shared" si="149"/>
        <v>.</v>
      </c>
      <c r="AG147" s="990" t="str">
        <f t="shared" si="150"/>
        <v>.</v>
      </c>
      <c r="AH147" s="116"/>
      <c r="AI147" s="1003" t="str">
        <f>IF(S147=".",".",SUM($S147:S147))</f>
        <v>.</v>
      </c>
      <c r="AJ147" s="1004" t="str">
        <f>IF(T147=".",".",SUM($S147:T147))</f>
        <v>.</v>
      </c>
      <c r="AK147" s="1004" t="str">
        <f>IF(U147=".",".",SUM($S147:U147))</f>
        <v>.</v>
      </c>
      <c r="AL147" s="1004" t="str">
        <f>IF(V147=".",".",SUM($S147:V147))</f>
        <v>.</v>
      </c>
      <c r="AM147" s="1004" t="str">
        <f>IF(W147=".",".",SUM($S147:W147))</f>
        <v>.</v>
      </c>
      <c r="AN147" s="1004" t="str">
        <f>IF(X147=".",".",SUM($S147:X147))</f>
        <v>.</v>
      </c>
      <c r="AO147" s="1005" t="str">
        <f>IF(Y147=".",".",SUM($S147:Y147))</f>
        <v>.</v>
      </c>
      <c r="AP147" s="116"/>
      <c r="AQ147" s="1006" t="str">
        <f t="shared" si="158"/>
        <v>.</v>
      </c>
      <c r="AR147" s="1007" t="str">
        <f t="shared" si="151"/>
        <v>.</v>
      </c>
      <c r="AS147" s="1007" t="str">
        <f t="shared" si="152"/>
        <v>.</v>
      </c>
      <c r="AT147" s="1007" t="str">
        <f t="shared" si="153"/>
        <v>.</v>
      </c>
      <c r="AU147" s="1007" t="str">
        <f t="shared" si="154"/>
        <v>.</v>
      </c>
      <c r="AV147" s="1007" t="str">
        <f t="shared" si="155"/>
        <v>.</v>
      </c>
      <c r="AW147" s="990" t="str">
        <f t="shared" si="156"/>
        <v>.</v>
      </c>
      <c r="AX147" s="327"/>
      <c r="AY147" s="116"/>
      <c r="AZ147" s="101"/>
      <c r="BA147" s="101"/>
      <c r="BB147" s="101"/>
    </row>
    <row r="148" spans="1:54" s="189" customFormat="1" x14ac:dyDescent="0.2">
      <c r="A148" s="183"/>
      <c r="B148" s="325"/>
      <c r="C148" s="472" t="s">
        <v>261</v>
      </c>
      <c r="D148" s="473" t="str">
        <f>IF('WK2 - Notional General Income'!D293="","",'WK2 - Notional General Income'!D293)</f>
        <v/>
      </c>
      <c r="E148" s="837" t="str">
        <f>IF('WK2 - Notional General Income'!M293=".",".",'WK2 - Notional General Income'!M293/'WK2 - Notional General Income'!E293)</f>
        <v>.</v>
      </c>
      <c r="F148" s="837" t="str">
        <f>IF('WK3 - Notional GI Yr1 YIELD'!M293=".",".",'WK3 - Notional GI Yr1 YIELD'!M293/'WK3 - Notional GI Yr1 YIELD'!E293)</f>
        <v>.</v>
      </c>
      <c r="G148" s="874"/>
      <c r="H148" s="874"/>
      <c r="I148" s="874"/>
      <c r="J148" s="874"/>
      <c r="K148" s="874"/>
      <c r="L148" s="874"/>
      <c r="M148" s="333"/>
      <c r="N148" s="116"/>
      <c r="O148" s="1019">
        <f>'WK2 - Notional General Income'!$E293</f>
        <v>0</v>
      </c>
      <c r="P148" s="1020">
        <f>'WK3 - Notional GI Yr1 YIELD'!$E293</f>
        <v>0</v>
      </c>
      <c r="Q148" s="101"/>
      <c r="R148" s="325"/>
      <c r="S148" s="1003" t="str">
        <f t="shared" si="131"/>
        <v>.</v>
      </c>
      <c r="T148" s="1004" t="str">
        <f t="shared" si="132"/>
        <v>.</v>
      </c>
      <c r="U148" s="1004" t="str">
        <f t="shared" si="138"/>
        <v>.</v>
      </c>
      <c r="V148" s="1004" t="str">
        <f t="shared" si="139"/>
        <v>.</v>
      </c>
      <c r="W148" s="1004" t="str">
        <f t="shared" si="140"/>
        <v>.</v>
      </c>
      <c r="X148" s="1004" t="str">
        <f t="shared" si="141"/>
        <v>.</v>
      </c>
      <c r="Y148" s="1005" t="str">
        <f t="shared" si="142"/>
        <v>.</v>
      </c>
      <c r="Z148" s="116"/>
      <c r="AA148" s="1006" t="str">
        <f t="shared" si="157"/>
        <v>.</v>
      </c>
      <c r="AB148" s="1007" t="str">
        <f t="shared" si="145"/>
        <v>.</v>
      </c>
      <c r="AC148" s="1007" t="str">
        <f t="shared" si="146"/>
        <v>.</v>
      </c>
      <c r="AD148" s="1007" t="str">
        <f t="shared" si="147"/>
        <v>.</v>
      </c>
      <c r="AE148" s="1007" t="str">
        <f t="shared" si="148"/>
        <v>.</v>
      </c>
      <c r="AF148" s="1007" t="str">
        <f t="shared" si="149"/>
        <v>.</v>
      </c>
      <c r="AG148" s="990" t="str">
        <f t="shared" si="150"/>
        <v>.</v>
      </c>
      <c r="AH148" s="116"/>
      <c r="AI148" s="1003" t="str">
        <f>IF(S148=".",".",SUM($S148:S148))</f>
        <v>.</v>
      </c>
      <c r="AJ148" s="1004" t="str">
        <f>IF(T148=".",".",SUM($S148:T148))</f>
        <v>.</v>
      </c>
      <c r="AK148" s="1004" t="str">
        <f>IF(U148=".",".",SUM($S148:U148))</f>
        <v>.</v>
      </c>
      <c r="AL148" s="1004" t="str">
        <f>IF(V148=".",".",SUM($S148:V148))</f>
        <v>.</v>
      </c>
      <c r="AM148" s="1004" t="str">
        <f>IF(W148=".",".",SUM($S148:W148))</f>
        <v>.</v>
      </c>
      <c r="AN148" s="1004" t="str">
        <f>IF(X148=".",".",SUM($S148:X148))</f>
        <v>.</v>
      </c>
      <c r="AO148" s="1005" t="str">
        <f>IF(Y148=".",".",SUM($S148:Y148))</f>
        <v>.</v>
      </c>
      <c r="AP148" s="116"/>
      <c r="AQ148" s="1006" t="str">
        <f t="shared" si="158"/>
        <v>.</v>
      </c>
      <c r="AR148" s="1007" t="str">
        <f t="shared" si="151"/>
        <v>.</v>
      </c>
      <c r="AS148" s="1007" t="str">
        <f t="shared" si="152"/>
        <v>.</v>
      </c>
      <c r="AT148" s="1007" t="str">
        <f t="shared" si="153"/>
        <v>.</v>
      </c>
      <c r="AU148" s="1007" t="str">
        <f t="shared" si="154"/>
        <v>.</v>
      </c>
      <c r="AV148" s="1007" t="str">
        <f t="shared" si="155"/>
        <v>.</v>
      </c>
      <c r="AW148" s="990" t="str">
        <f t="shared" si="156"/>
        <v>.</v>
      </c>
      <c r="AX148" s="327"/>
      <c r="AY148" s="116"/>
      <c r="AZ148" s="101"/>
      <c r="BA148" s="101"/>
      <c r="BB148" s="101"/>
    </row>
    <row r="149" spans="1:54" s="189" customFormat="1" x14ac:dyDescent="0.2">
      <c r="A149" s="183"/>
      <c r="B149" s="325"/>
      <c r="C149" s="194" t="s">
        <v>261</v>
      </c>
      <c r="D149" s="198" t="str">
        <f>IF('WK2 - Notional General Income'!D294="","",'WK2 - Notional General Income'!D294)</f>
        <v/>
      </c>
      <c r="E149" s="838" t="str">
        <f>IF('WK2 - Notional General Income'!M294=".",".",'WK2 - Notional General Income'!M294/'WK2 - Notional General Income'!E294)</f>
        <v>.</v>
      </c>
      <c r="F149" s="838" t="str">
        <f>IF('WK3 - Notional GI Yr1 YIELD'!M294=".",".",'WK3 - Notional GI Yr1 YIELD'!M294/'WK3 - Notional GI Yr1 YIELD'!E294)</f>
        <v>.</v>
      </c>
      <c r="G149" s="876"/>
      <c r="H149" s="876"/>
      <c r="I149" s="876"/>
      <c r="J149" s="876"/>
      <c r="K149" s="876"/>
      <c r="L149" s="876"/>
      <c r="M149" s="333"/>
      <c r="N149" s="116"/>
      <c r="O149" s="1019">
        <f>'WK2 - Notional General Income'!$E294</f>
        <v>0</v>
      </c>
      <c r="P149" s="1020">
        <f>'WK3 - Notional GI Yr1 YIELD'!$E294</f>
        <v>0</v>
      </c>
      <c r="Q149" s="101"/>
      <c r="R149" s="325"/>
      <c r="S149" s="1003" t="str">
        <f t="shared" si="131"/>
        <v>.</v>
      </c>
      <c r="T149" s="1004" t="str">
        <f t="shared" si="132"/>
        <v>.</v>
      </c>
      <c r="U149" s="1004" t="str">
        <f t="shared" ref="U149:U168" si="159">IF(H149="",".",H149-G149)</f>
        <v>.</v>
      </c>
      <c r="V149" s="1004" t="str">
        <f t="shared" ref="V149:V168" si="160">IF(I149="",".",I149-H149)</f>
        <v>.</v>
      </c>
      <c r="W149" s="1004" t="str">
        <f t="shared" ref="W149:W168" si="161">IF(J149="",".",J149-I149)</f>
        <v>.</v>
      </c>
      <c r="X149" s="1004" t="str">
        <f t="shared" ref="X149:X168" si="162">IF(K149="",".",K149-J149)</f>
        <v>.</v>
      </c>
      <c r="Y149" s="1005" t="str">
        <f t="shared" ref="Y149:Y168" si="163">IF(L149="",".",L149-K149)</f>
        <v>.</v>
      </c>
      <c r="Z149" s="116"/>
      <c r="AA149" s="1006" t="str">
        <f t="shared" si="157"/>
        <v>.</v>
      </c>
      <c r="AB149" s="1007" t="str">
        <f t="shared" si="145"/>
        <v>.</v>
      </c>
      <c r="AC149" s="1007" t="str">
        <f t="shared" si="146"/>
        <v>.</v>
      </c>
      <c r="AD149" s="1007" t="str">
        <f t="shared" si="147"/>
        <v>.</v>
      </c>
      <c r="AE149" s="1007" t="str">
        <f t="shared" si="148"/>
        <v>.</v>
      </c>
      <c r="AF149" s="1007" t="str">
        <f t="shared" si="149"/>
        <v>.</v>
      </c>
      <c r="AG149" s="990" t="str">
        <f t="shared" si="150"/>
        <v>.</v>
      </c>
      <c r="AH149" s="116"/>
      <c r="AI149" s="1003" t="str">
        <f>IF(S149=".",".",SUM($S149:S149))</f>
        <v>.</v>
      </c>
      <c r="AJ149" s="1004" t="str">
        <f>IF(T149=".",".",SUM($S149:T149))</f>
        <v>.</v>
      </c>
      <c r="AK149" s="1004" t="str">
        <f>IF(U149=".",".",SUM($S149:U149))</f>
        <v>.</v>
      </c>
      <c r="AL149" s="1004" t="str">
        <f>IF(V149=".",".",SUM($S149:V149))</f>
        <v>.</v>
      </c>
      <c r="AM149" s="1004" t="str">
        <f>IF(W149=".",".",SUM($S149:W149))</f>
        <v>.</v>
      </c>
      <c r="AN149" s="1004" t="str">
        <f>IF(X149=".",".",SUM($S149:X149))</f>
        <v>.</v>
      </c>
      <c r="AO149" s="1005" t="str">
        <f>IF(Y149=".",".",SUM($S149:Y149))</f>
        <v>.</v>
      </c>
      <c r="AP149" s="116"/>
      <c r="AQ149" s="1006" t="str">
        <f t="shared" si="158"/>
        <v>.</v>
      </c>
      <c r="AR149" s="1007" t="str">
        <f t="shared" si="151"/>
        <v>.</v>
      </c>
      <c r="AS149" s="1007" t="str">
        <f t="shared" si="152"/>
        <v>.</v>
      </c>
      <c r="AT149" s="1007" t="str">
        <f t="shared" si="153"/>
        <v>.</v>
      </c>
      <c r="AU149" s="1007" t="str">
        <f t="shared" si="154"/>
        <v>.</v>
      </c>
      <c r="AV149" s="1007" t="str">
        <f t="shared" si="155"/>
        <v>.</v>
      </c>
      <c r="AW149" s="990" t="str">
        <f t="shared" si="156"/>
        <v>.</v>
      </c>
      <c r="AX149" s="327"/>
      <c r="AY149" s="116"/>
      <c r="AZ149" s="101"/>
      <c r="BA149" s="101"/>
      <c r="BB149" s="101"/>
    </row>
    <row r="150" spans="1:54" s="190" customFormat="1" x14ac:dyDescent="0.2">
      <c r="A150" s="183"/>
      <c r="B150" s="325"/>
      <c r="C150" s="211"/>
      <c r="D150" s="211" t="s">
        <v>256</v>
      </c>
      <c r="E150" s="839">
        <f>IF($O150=0,".",SUMPRODUCT(E132:E149,$O132:$O149)/$O150)</f>
        <v>1350.157588920792</v>
      </c>
      <c r="F150" s="197">
        <f t="shared" ref="F150:L150" si="164">IF($P150=0,".",SUMPRODUCT(F132:F149,$P132:$P149)/$P150)</f>
        <v>2068.7430213419266</v>
      </c>
      <c r="G150" s="197">
        <f t="shared" si="164"/>
        <v>2120.46</v>
      </c>
      <c r="H150" s="197">
        <f t="shared" si="164"/>
        <v>2173.4699999999998</v>
      </c>
      <c r="I150" s="197">
        <f t="shared" si="164"/>
        <v>2227.81</v>
      </c>
      <c r="J150" s="197">
        <f t="shared" si="164"/>
        <v>2283.5100000000002</v>
      </c>
      <c r="K150" s="197">
        <f t="shared" si="164"/>
        <v>2340.59</v>
      </c>
      <c r="L150" s="197">
        <f t="shared" si="164"/>
        <v>2399.11</v>
      </c>
      <c r="M150" s="333"/>
      <c r="N150" s="144"/>
      <c r="O150" s="1021">
        <f>SUM(O132:O139)</f>
        <v>303</v>
      </c>
      <c r="P150" s="1022">
        <f>SUM(P132:P139)</f>
        <v>301</v>
      </c>
      <c r="Q150" s="102"/>
      <c r="R150" s="334"/>
      <c r="S150" s="1012">
        <f t="shared" si="131"/>
        <v>718.58543242113456</v>
      </c>
      <c r="T150" s="1013">
        <f t="shared" si="132"/>
        <v>51.716978658073458</v>
      </c>
      <c r="U150" s="1013">
        <f t="shared" ref="U150:Y150" si="165">IF(H150=".",".",H150-G150)</f>
        <v>53.009999999999764</v>
      </c>
      <c r="V150" s="1013">
        <f t="shared" si="165"/>
        <v>54.340000000000146</v>
      </c>
      <c r="W150" s="1013">
        <f t="shared" si="165"/>
        <v>55.700000000000273</v>
      </c>
      <c r="X150" s="1013">
        <f t="shared" si="165"/>
        <v>57.079999999999927</v>
      </c>
      <c r="Y150" s="1014">
        <f t="shared" si="165"/>
        <v>58.519999999999982</v>
      </c>
      <c r="Z150" s="144"/>
      <c r="AA150" s="1516">
        <f t="shared" si="157"/>
        <v>0.5322233777136447</v>
      </c>
      <c r="AB150" s="1517">
        <f t="shared" si="145"/>
        <v>2.4999228093843362E-2</v>
      </c>
      <c r="AC150" s="1517">
        <f t="shared" si="146"/>
        <v>2.4999292606321166E-2</v>
      </c>
      <c r="AD150" s="1517">
        <f t="shared" si="147"/>
        <v>2.5001495304743271E-2</v>
      </c>
      <c r="AE150" s="1517">
        <f t="shared" si="148"/>
        <v>2.5002132138737254E-2</v>
      </c>
      <c r="AF150" s="1517">
        <f t="shared" si="149"/>
        <v>2.4996606102009489E-2</v>
      </c>
      <c r="AG150" s="1518">
        <f t="shared" si="150"/>
        <v>2.5002243024194737E-2</v>
      </c>
      <c r="AH150" s="144"/>
      <c r="AI150" s="1012">
        <f>IF(S150=".",".",SUM($S150:S150))</f>
        <v>718.58543242113456</v>
      </c>
      <c r="AJ150" s="1013">
        <f>IF(T150=".",".",SUM($S150:T150))</f>
        <v>770.30241107920801</v>
      </c>
      <c r="AK150" s="1013">
        <f>IF(U150=".",".",SUM($S150:U150))</f>
        <v>823.31241107920778</v>
      </c>
      <c r="AL150" s="1013">
        <f>IF(V150=".",".",SUM($S150:V150))</f>
        <v>877.65241107920792</v>
      </c>
      <c r="AM150" s="1013">
        <f>IF(W150=".",".",SUM($S150:W150))</f>
        <v>933.3524110792082</v>
      </c>
      <c r="AN150" s="1013">
        <f>IF(X150=".",".",SUM($S150:X150))</f>
        <v>990.43241107920812</v>
      </c>
      <c r="AO150" s="1014">
        <f>IF(Y150=".",".",SUM($S150:Y150))</f>
        <v>1048.9524110792081</v>
      </c>
      <c r="AP150" s="116"/>
      <c r="AQ150" s="1516">
        <f t="shared" si="158"/>
        <v>0.5322233777136447</v>
      </c>
      <c r="AR150" s="1517">
        <f t="shared" si="151"/>
        <v>0.57052777942382726</v>
      </c>
      <c r="AS150" s="1517">
        <f t="shared" si="152"/>
        <v>0.60978986292799919</v>
      </c>
      <c r="AT150" s="1517">
        <f t="shared" si="153"/>
        <v>0.65003701662761681</v>
      </c>
      <c r="AU150" s="1517">
        <f t="shared" si="154"/>
        <v>0.6912914601511484</v>
      </c>
      <c r="AV150" s="1517">
        <f t="shared" si="155"/>
        <v>0.73356800658423915</v>
      </c>
      <c r="AW150" s="1518">
        <f t="shared" si="156"/>
        <v>0.77691109518382717</v>
      </c>
      <c r="AX150" s="346"/>
      <c r="AY150" s="144"/>
      <c r="AZ150" s="102"/>
      <c r="BA150" s="102"/>
      <c r="BB150" s="102"/>
    </row>
    <row r="151" spans="1:54" s="189" customFormat="1" x14ac:dyDescent="0.2">
      <c r="A151" s="183"/>
      <c r="B151" s="325"/>
      <c r="C151" s="470" t="s">
        <v>158</v>
      </c>
      <c r="D151" s="471" t="str">
        <f>IF('WK2 - Notional General Income'!D203="","",'WK2 - Notional General Income'!D203)</f>
        <v/>
      </c>
      <c r="E151" s="836" t="str">
        <f>IF('WK2 - Notional General Income'!M203=".",".",'WK2 - Notional General Income'!M203/'WK2 - Notional General Income'!E203)</f>
        <v>.</v>
      </c>
      <c r="F151" s="836" t="str">
        <f>IF('WK3 - Notional GI Yr1 YIELD'!M203=".",".",'WK3 - Notional GI Yr1 YIELD'!M203/'WK3 - Notional GI Yr1 YIELD'!E203)</f>
        <v>.</v>
      </c>
      <c r="G151" s="873"/>
      <c r="H151" s="873"/>
      <c r="I151" s="873"/>
      <c r="J151" s="873"/>
      <c r="K151" s="873"/>
      <c r="L151" s="873"/>
      <c r="M151" s="333"/>
      <c r="N151" s="116"/>
      <c r="O151" s="1017">
        <f>'WK2 - Notional General Income'!$E203</f>
        <v>0</v>
      </c>
      <c r="P151" s="1018">
        <f>'WK3 - Notional GI Yr1 YIELD'!$E203</f>
        <v>0</v>
      </c>
      <c r="Q151" s="101"/>
      <c r="R151" s="325"/>
      <c r="S151" s="1000" t="str">
        <f t="shared" si="131"/>
        <v>.</v>
      </c>
      <c r="T151" s="1001" t="str">
        <f t="shared" si="132"/>
        <v>.</v>
      </c>
      <c r="U151" s="1001" t="str">
        <f t="shared" si="159"/>
        <v>.</v>
      </c>
      <c r="V151" s="1001" t="str">
        <f t="shared" si="160"/>
        <v>.</v>
      </c>
      <c r="W151" s="1001" t="str">
        <f t="shared" si="161"/>
        <v>.</v>
      </c>
      <c r="X151" s="1001" t="str">
        <f t="shared" si="162"/>
        <v>.</v>
      </c>
      <c r="Y151" s="1002" t="str">
        <f t="shared" si="163"/>
        <v>.</v>
      </c>
      <c r="Z151" s="116"/>
      <c r="AA151" s="1006" t="str">
        <f t="shared" si="157"/>
        <v>.</v>
      </c>
      <c r="AB151" s="1007" t="str">
        <f t="shared" si="145"/>
        <v>.</v>
      </c>
      <c r="AC151" s="1007" t="str">
        <f t="shared" si="146"/>
        <v>.</v>
      </c>
      <c r="AD151" s="1007" t="str">
        <f t="shared" si="147"/>
        <v>.</v>
      </c>
      <c r="AE151" s="1007" t="str">
        <f t="shared" si="148"/>
        <v>.</v>
      </c>
      <c r="AF151" s="1007" t="str">
        <f t="shared" si="149"/>
        <v>.</v>
      </c>
      <c r="AG151" s="990" t="str">
        <f t="shared" si="150"/>
        <v>.</v>
      </c>
      <c r="AH151" s="116"/>
      <c r="AI151" s="1000" t="str">
        <f>IF(S151=".",".",SUM($S151:S151))</f>
        <v>.</v>
      </c>
      <c r="AJ151" s="1001" t="str">
        <f>IF(T151=".",".",SUM($S151:T151))</f>
        <v>.</v>
      </c>
      <c r="AK151" s="1001" t="str">
        <f>IF(U151=".",".",SUM($S151:U151))</f>
        <v>.</v>
      </c>
      <c r="AL151" s="1001" t="str">
        <f>IF(V151=".",".",SUM($S151:V151))</f>
        <v>.</v>
      </c>
      <c r="AM151" s="1001" t="str">
        <f>IF(W151=".",".",SUM($S151:W151))</f>
        <v>.</v>
      </c>
      <c r="AN151" s="1001" t="str">
        <f>IF(X151=".",".",SUM($S151:X151))</f>
        <v>.</v>
      </c>
      <c r="AO151" s="1002" t="str">
        <f>IF(Y151=".",".",SUM($S151:Y151))</f>
        <v>.</v>
      </c>
      <c r="AP151" s="116"/>
      <c r="AQ151" s="1006" t="str">
        <f t="shared" si="158"/>
        <v>.</v>
      </c>
      <c r="AR151" s="1007" t="str">
        <f t="shared" si="151"/>
        <v>.</v>
      </c>
      <c r="AS151" s="1007" t="str">
        <f t="shared" si="152"/>
        <v>.</v>
      </c>
      <c r="AT151" s="1007" t="str">
        <f t="shared" si="153"/>
        <v>.</v>
      </c>
      <c r="AU151" s="1007" t="str">
        <f t="shared" si="154"/>
        <v>.</v>
      </c>
      <c r="AV151" s="1007" t="str">
        <f t="shared" si="155"/>
        <v>.</v>
      </c>
      <c r="AW151" s="990" t="str">
        <f t="shared" si="156"/>
        <v>.</v>
      </c>
      <c r="AX151" s="327"/>
      <c r="AY151" s="116"/>
      <c r="AZ151" s="101"/>
      <c r="BA151" s="101"/>
      <c r="BB151" s="101"/>
    </row>
    <row r="152" spans="1:54" s="189" customFormat="1" x14ac:dyDescent="0.2">
      <c r="A152" s="183"/>
      <c r="B152" s="325"/>
      <c r="C152" s="472" t="s">
        <v>158</v>
      </c>
      <c r="D152" s="473" t="str">
        <f>IF('WK2 - Notional General Income'!D204="","",'WK2 - Notional General Income'!D204)</f>
        <v/>
      </c>
      <c r="E152" s="837" t="str">
        <f>IF('WK2 - Notional General Income'!M204=".",".",'WK2 - Notional General Income'!M204/'WK2 - Notional General Income'!E204)</f>
        <v>.</v>
      </c>
      <c r="F152" s="837" t="str">
        <f>IF('WK3 - Notional GI Yr1 YIELD'!M204=".",".",'WK3 - Notional GI Yr1 YIELD'!M204/'WK3 - Notional GI Yr1 YIELD'!E204)</f>
        <v>.</v>
      </c>
      <c r="G152" s="874"/>
      <c r="H152" s="874"/>
      <c r="I152" s="874"/>
      <c r="J152" s="874"/>
      <c r="K152" s="874"/>
      <c r="L152" s="874"/>
      <c r="M152" s="333"/>
      <c r="N152" s="116"/>
      <c r="O152" s="1019">
        <f>'WK2 - Notional General Income'!$E204</f>
        <v>0</v>
      </c>
      <c r="P152" s="1020">
        <f>'WK3 - Notional GI Yr1 YIELD'!$E204</f>
        <v>0</v>
      </c>
      <c r="Q152" s="101"/>
      <c r="R152" s="325"/>
      <c r="S152" s="1003" t="str">
        <f t="shared" si="131"/>
        <v>.</v>
      </c>
      <c r="T152" s="1004" t="str">
        <f t="shared" si="132"/>
        <v>.</v>
      </c>
      <c r="U152" s="1004" t="str">
        <f t="shared" si="159"/>
        <v>.</v>
      </c>
      <c r="V152" s="1004" t="str">
        <f t="shared" si="160"/>
        <v>.</v>
      </c>
      <c r="W152" s="1004" t="str">
        <f t="shared" si="161"/>
        <v>.</v>
      </c>
      <c r="X152" s="1004" t="str">
        <f t="shared" si="162"/>
        <v>.</v>
      </c>
      <c r="Y152" s="1005" t="str">
        <f t="shared" si="163"/>
        <v>.</v>
      </c>
      <c r="Z152" s="116"/>
      <c r="AA152" s="1006" t="str">
        <f t="shared" si="157"/>
        <v>.</v>
      </c>
      <c r="AB152" s="1007" t="str">
        <f t="shared" si="145"/>
        <v>.</v>
      </c>
      <c r="AC152" s="1007" t="str">
        <f t="shared" si="146"/>
        <v>.</v>
      </c>
      <c r="AD152" s="1007" t="str">
        <f t="shared" si="147"/>
        <v>.</v>
      </c>
      <c r="AE152" s="1007" t="str">
        <f t="shared" si="148"/>
        <v>.</v>
      </c>
      <c r="AF152" s="1007" t="str">
        <f t="shared" si="149"/>
        <v>.</v>
      </c>
      <c r="AG152" s="990" t="str">
        <f t="shared" si="150"/>
        <v>.</v>
      </c>
      <c r="AH152" s="116"/>
      <c r="AI152" s="1003" t="str">
        <f>IF(S152=".",".",SUM($S152:S152))</f>
        <v>.</v>
      </c>
      <c r="AJ152" s="1004" t="str">
        <f>IF(T152=".",".",SUM($S152:T152))</f>
        <v>.</v>
      </c>
      <c r="AK152" s="1004" t="str">
        <f>IF(U152=".",".",SUM($S152:U152))</f>
        <v>.</v>
      </c>
      <c r="AL152" s="1004" t="str">
        <f>IF(V152=".",".",SUM($S152:V152))</f>
        <v>.</v>
      </c>
      <c r="AM152" s="1004" t="str">
        <f>IF(W152=".",".",SUM($S152:W152))</f>
        <v>.</v>
      </c>
      <c r="AN152" s="1004" t="str">
        <f>IF(X152=".",".",SUM($S152:X152))</f>
        <v>.</v>
      </c>
      <c r="AO152" s="1005" t="str">
        <f>IF(Y152=".",".",SUM($S152:Y152))</f>
        <v>.</v>
      </c>
      <c r="AP152" s="116"/>
      <c r="AQ152" s="1006" t="str">
        <f t="shared" si="158"/>
        <v>.</v>
      </c>
      <c r="AR152" s="1007" t="str">
        <f t="shared" si="151"/>
        <v>.</v>
      </c>
      <c r="AS152" s="1007" t="str">
        <f t="shared" si="152"/>
        <v>.</v>
      </c>
      <c r="AT152" s="1007" t="str">
        <f t="shared" si="153"/>
        <v>.</v>
      </c>
      <c r="AU152" s="1007" t="str">
        <f t="shared" si="154"/>
        <v>.</v>
      </c>
      <c r="AV152" s="1007" t="str">
        <f t="shared" si="155"/>
        <v>.</v>
      </c>
      <c r="AW152" s="990" t="str">
        <f t="shared" si="156"/>
        <v>.</v>
      </c>
      <c r="AX152" s="327"/>
      <c r="AY152" s="116"/>
      <c r="AZ152" s="101"/>
      <c r="BA152" s="101"/>
      <c r="BB152" s="101"/>
    </row>
    <row r="153" spans="1:54" s="189" customFormat="1" x14ac:dyDescent="0.2">
      <c r="A153" s="183"/>
      <c r="B153" s="325"/>
      <c r="C153" s="472" t="s">
        <v>158</v>
      </c>
      <c r="D153" s="473" t="str">
        <f>IF('WK2 - Notional General Income'!D205="","",'WK2 - Notional General Income'!D205)</f>
        <v/>
      </c>
      <c r="E153" s="837" t="str">
        <f>IF('WK2 - Notional General Income'!M205=".",".",'WK2 - Notional General Income'!M205/'WK2 - Notional General Income'!E205)</f>
        <v>.</v>
      </c>
      <c r="F153" s="837" t="str">
        <f>IF('WK3 - Notional GI Yr1 YIELD'!M205=".",".",'WK3 - Notional GI Yr1 YIELD'!M205/'WK3 - Notional GI Yr1 YIELD'!E205)</f>
        <v>.</v>
      </c>
      <c r="G153" s="874"/>
      <c r="H153" s="874"/>
      <c r="I153" s="874"/>
      <c r="J153" s="874"/>
      <c r="K153" s="874"/>
      <c r="L153" s="874"/>
      <c r="M153" s="333"/>
      <c r="N153" s="116"/>
      <c r="O153" s="1019">
        <f>'WK2 - Notional General Income'!$E205</f>
        <v>0</v>
      </c>
      <c r="P153" s="1020">
        <f>'WK3 - Notional GI Yr1 YIELD'!$E205</f>
        <v>0</v>
      </c>
      <c r="Q153" s="101"/>
      <c r="R153" s="325"/>
      <c r="S153" s="1003" t="str">
        <f t="shared" si="131"/>
        <v>.</v>
      </c>
      <c r="T153" s="1004" t="str">
        <f t="shared" si="132"/>
        <v>.</v>
      </c>
      <c r="U153" s="1004" t="str">
        <f t="shared" si="159"/>
        <v>.</v>
      </c>
      <c r="V153" s="1004" t="str">
        <f t="shared" si="160"/>
        <v>.</v>
      </c>
      <c r="W153" s="1004" t="str">
        <f t="shared" si="161"/>
        <v>.</v>
      </c>
      <c r="X153" s="1004" t="str">
        <f t="shared" si="162"/>
        <v>.</v>
      </c>
      <c r="Y153" s="1005" t="str">
        <f t="shared" si="163"/>
        <v>.</v>
      </c>
      <c r="Z153" s="116"/>
      <c r="AA153" s="1006" t="str">
        <f t="shared" si="157"/>
        <v>.</v>
      </c>
      <c r="AB153" s="1007" t="str">
        <f t="shared" si="145"/>
        <v>.</v>
      </c>
      <c r="AC153" s="1007" t="str">
        <f t="shared" si="146"/>
        <v>.</v>
      </c>
      <c r="AD153" s="1007" t="str">
        <f t="shared" si="147"/>
        <v>.</v>
      </c>
      <c r="AE153" s="1007" t="str">
        <f t="shared" si="148"/>
        <v>.</v>
      </c>
      <c r="AF153" s="1007" t="str">
        <f t="shared" si="149"/>
        <v>.</v>
      </c>
      <c r="AG153" s="990" t="str">
        <f t="shared" si="150"/>
        <v>.</v>
      </c>
      <c r="AH153" s="116"/>
      <c r="AI153" s="1003" t="str">
        <f>IF(S153=".",".",SUM($S153:S153))</f>
        <v>.</v>
      </c>
      <c r="AJ153" s="1004" t="str">
        <f>IF(T153=".",".",SUM($S153:T153))</f>
        <v>.</v>
      </c>
      <c r="AK153" s="1004" t="str">
        <f>IF(U153=".",".",SUM($S153:U153))</f>
        <v>.</v>
      </c>
      <c r="AL153" s="1004" t="str">
        <f>IF(V153=".",".",SUM($S153:V153))</f>
        <v>.</v>
      </c>
      <c r="AM153" s="1004" t="str">
        <f>IF(W153=".",".",SUM($S153:W153))</f>
        <v>.</v>
      </c>
      <c r="AN153" s="1004" t="str">
        <f>IF(X153=".",".",SUM($S153:X153))</f>
        <v>.</v>
      </c>
      <c r="AO153" s="1005" t="str">
        <f>IF(Y153=".",".",SUM($S153:Y153))</f>
        <v>.</v>
      </c>
      <c r="AP153" s="116"/>
      <c r="AQ153" s="1006" t="str">
        <f t="shared" si="158"/>
        <v>.</v>
      </c>
      <c r="AR153" s="1007" t="str">
        <f t="shared" si="151"/>
        <v>.</v>
      </c>
      <c r="AS153" s="1007" t="str">
        <f t="shared" si="152"/>
        <v>.</v>
      </c>
      <c r="AT153" s="1007" t="str">
        <f t="shared" si="153"/>
        <v>.</v>
      </c>
      <c r="AU153" s="1007" t="str">
        <f t="shared" si="154"/>
        <v>.</v>
      </c>
      <c r="AV153" s="1007" t="str">
        <f t="shared" si="155"/>
        <v>.</v>
      </c>
      <c r="AW153" s="990" t="str">
        <f t="shared" si="156"/>
        <v>.</v>
      </c>
      <c r="AX153" s="327"/>
      <c r="AY153" s="116"/>
      <c r="AZ153" s="101"/>
      <c r="BA153" s="101"/>
      <c r="BB153" s="101"/>
    </row>
    <row r="154" spans="1:54" s="189" customFormat="1" x14ac:dyDescent="0.2">
      <c r="A154" s="183"/>
      <c r="B154" s="325"/>
      <c r="C154" s="472" t="s">
        <v>158</v>
      </c>
      <c r="D154" s="473" t="str">
        <f>IF('WK2 - Notional General Income'!D206="","",'WK2 - Notional General Income'!D206)</f>
        <v/>
      </c>
      <c r="E154" s="837" t="str">
        <f>IF('WK2 - Notional General Income'!M206=".",".",'WK2 - Notional General Income'!M206/'WK2 - Notional General Income'!E206)</f>
        <v>.</v>
      </c>
      <c r="F154" s="837" t="str">
        <f>IF('WK3 - Notional GI Yr1 YIELD'!M206=".",".",'WK3 - Notional GI Yr1 YIELD'!M206/'WK3 - Notional GI Yr1 YIELD'!E206)</f>
        <v>.</v>
      </c>
      <c r="G154" s="874"/>
      <c r="H154" s="874"/>
      <c r="I154" s="874"/>
      <c r="J154" s="874"/>
      <c r="K154" s="874"/>
      <c r="L154" s="874"/>
      <c r="M154" s="333"/>
      <c r="N154" s="116"/>
      <c r="O154" s="1019">
        <f>'WK2 - Notional General Income'!$E206</f>
        <v>0</v>
      </c>
      <c r="P154" s="1020">
        <f>'WK3 - Notional GI Yr1 YIELD'!$E206</f>
        <v>0</v>
      </c>
      <c r="Q154" s="101"/>
      <c r="R154" s="325"/>
      <c r="S154" s="1003" t="str">
        <f t="shared" si="131"/>
        <v>.</v>
      </c>
      <c r="T154" s="1004" t="str">
        <f t="shared" si="132"/>
        <v>.</v>
      </c>
      <c r="U154" s="1004" t="str">
        <f t="shared" si="159"/>
        <v>.</v>
      </c>
      <c r="V154" s="1004" t="str">
        <f t="shared" si="160"/>
        <v>.</v>
      </c>
      <c r="W154" s="1004" t="str">
        <f t="shared" si="161"/>
        <v>.</v>
      </c>
      <c r="X154" s="1004" t="str">
        <f t="shared" si="162"/>
        <v>.</v>
      </c>
      <c r="Y154" s="1005" t="str">
        <f t="shared" si="163"/>
        <v>.</v>
      </c>
      <c r="Z154" s="116"/>
      <c r="AA154" s="1006" t="str">
        <f t="shared" si="157"/>
        <v>.</v>
      </c>
      <c r="AB154" s="1007" t="str">
        <f t="shared" si="145"/>
        <v>.</v>
      </c>
      <c r="AC154" s="1007" t="str">
        <f t="shared" si="146"/>
        <v>.</v>
      </c>
      <c r="AD154" s="1007" t="str">
        <f t="shared" si="147"/>
        <v>.</v>
      </c>
      <c r="AE154" s="1007" t="str">
        <f t="shared" si="148"/>
        <v>.</v>
      </c>
      <c r="AF154" s="1007" t="str">
        <f t="shared" si="149"/>
        <v>.</v>
      </c>
      <c r="AG154" s="990" t="str">
        <f t="shared" si="150"/>
        <v>.</v>
      </c>
      <c r="AH154" s="116"/>
      <c r="AI154" s="1003" t="str">
        <f>IF(S154=".",".",SUM($S154:S154))</f>
        <v>.</v>
      </c>
      <c r="AJ154" s="1004" t="str">
        <f>IF(T154=".",".",SUM($S154:T154))</f>
        <v>.</v>
      </c>
      <c r="AK154" s="1004" t="str">
        <f>IF(U154=".",".",SUM($S154:U154))</f>
        <v>.</v>
      </c>
      <c r="AL154" s="1004" t="str">
        <f>IF(V154=".",".",SUM($S154:V154))</f>
        <v>.</v>
      </c>
      <c r="AM154" s="1004" t="str">
        <f>IF(W154=".",".",SUM($S154:W154))</f>
        <v>.</v>
      </c>
      <c r="AN154" s="1004" t="str">
        <f>IF(X154=".",".",SUM($S154:X154))</f>
        <v>.</v>
      </c>
      <c r="AO154" s="1005" t="str">
        <f>IF(Y154=".",".",SUM($S154:Y154))</f>
        <v>.</v>
      </c>
      <c r="AP154" s="116"/>
      <c r="AQ154" s="1006" t="str">
        <f t="shared" si="158"/>
        <v>.</v>
      </c>
      <c r="AR154" s="1007" t="str">
        <f t="shared" si="151"/>
        <v>.</v>
      </c>
      <c r="AS154" s="1007" t="str">
        <f t="shared" si="152"/>
        <v>.</v>
      </c>
      <c r="AT154" s="1007" t="str">
        <f t="shared" si="153"/>
        <v>.</v>
      </c>
      <c r="AU154" s="1007" t="str">
        <f t="shared" si="154"/>
        <v>.</v>
      </c>
      <c r="AV154" s="1007" t="str">
        <f t="shared" si="155"/>
        <v>.</v>
      </c>
      <c r="AW154" s="990" t="str">
        <f t="shared" si="156"/>
        <v>.</v>
      </c>
      <c r="AX154" s="327"/>
      <c r="AY154" s="116"/>
      <c r="AZ154" s="101"/>
      <c r="BA154" s="101"/>
      <c r="BB154" s="101"/>
    </row>
    <row r="155" spans="1:54" s="189" customFormat="1" x14ac:dyDescent="0.2">
      <c r="A155" s="183"/>
      <c r="B155" s="325"/>
      <c r="C155" s="472" t="s">
        <v>158</v>
      </c>
      <c r="D155" s="473" t="str">
        <f>IF('WK2 - Notional General Income'!D207="","",'WK2 - Notional General Income'!D207)</f>
        <v/>
      </c>
      <c r="E155" s="837" t="str">
        <f>IF('WK2 - Notional General Income'!M207=".",".",'WK2 - Notional General Income'!M207/'WK2 - Notional General Income'!E207)</f>
        <v>.</v>
      </c>
      <c r="F155" s="837" t="str">
        <f>IF('WK3 - Notional GI Yr1 YIELD'!M207=".",".",'WK3 - Notional GI Yr1 YIELD'!M207/'WK3 - Notional GI Yr1 YIELD'!E207)</f>
        <v>.</v>
      </c>
      <c r="G155" s="874"/>
      <c r="H155" s="874"/>
      <c r="I155" s="874"/>
      <c r="J155" s="874"/>
      <c r="K155" s="874"/>
      <c r="L155" s="874"/>
      <c r="M155" s="333"/>
      <c r="N155" s="116"/>
      <c r="O155" s="1019">
        <f>'WK2 - Notional General Income'!$E207</f>
        <v>0</v>
      </c>
      <c r="P155" s="1020">
        <f>'WK3 - Notional GI Yr1 YIELD'!$E207</f>
        <v>0</v>
      </c>
      <c r="Q155" s="101"/>
      <c r="R155" s="325"/>
      <c r="S155" s="1003" t="str">
        <f t="shared" si="131"/>
        <v>.</v>
      </c>
      <c r="T155" s="1004" t="str">
        <f t="shared" si="132"/>
        <v>.</v>
      </c>
      <c r="U155" s="1004" t="str">
        <f t="shared" si="159"/>
        <v>.</v>
      </c>
      <c r="V155" s="1004" t="str">
        <f t="shared" si="160"/>
        <v>.</v>
      </c>
      <c r="W155" s="1004" t="str">
        <f t="shared" si="161"/>
        <v>.</v>
      </c>
      <c r="X155" s="1004" t="str">
        <f t="shared" si="162"/>
        <v>.</v>
      </c>
      <c r="Y155" s="1005" t="str">
        <f t="shared" si="163"/>
        <v>.</v>
      </c>
      <c r="Z155" s="116"/>
      <c r="AA155" s="1006" t="str">
        <f t="shared" si="157"/>
        <v>.</v>
      </c>
      <c r="AB155" s="1007" t="str">
        <f t="shared" si="145"/>
        <v>.</v>
      </c>
      <c r="AC155" s="1007" t="str">
        <f t="shared" si="146"/>
        <v>.</v>
      </c>
      <c r="AD155" s="1007" t="str">
        <f t="shared" si="147"/>
        <v>.</v>
      </c>
      <c r="AE155" s="1007" t="str">
        <f t="shared" si="148"/>
        <v>.</v>
      </c>
      <c r="AF155" s="1007" t="str">
        <f t="shared" si="149"/>
        <v>.</v>
      </c>
      <c r="AG155" s="990" t="str">
        <f t="shared" si="150"/>
        <v>.</v>
      </c>
      <c r="AH155" s="116"/>
      <c r="AI155" s="1003" t="str">
        <f>IF(S155=".",".",SUM($S155:S155))</f>
        <v>.</v>
      </c>
      <c r="AJ155" s="1004" t="str">
        <f>IF(T155=".",".",SUM($S155:T155))</f>
        <v>.</v>
      </c>
      <c r="AK155" s="1004" t="str">
        <f>IF(U155=".",".",SUM($S155:U155))</f>
        <v>.</v>
      </c>
      <c r="AL155" s="1004" t="str">
        <f>IF(V155=".",".",SUM($S155:V155))</f>
        <v>.</v>
      </c>
      <c r="AM155" s="1004" t="str">
        <f>IF(W155=".",".",SUM($S155:W155))</f>
        <v>.</v>
      </c>
      <c r="AN155" s="1004" t="str">
        <f>IF(X155=".",".",SUM($S155:X155))</f>
        <v>.</v>
      </c>
      <c r="AO155" s="1005" t="str">
        <f>IF(Y155=".",".",SUM($S155:Y155))</f>
        <v>.</v>
      </c>
      <c r="AP155" s="116"/>
      <c r="AQ155" s="1006" t="str">
        <f t="shared" si="158"/>
        <v>.</v>
      </c>
      <c r="AR155" s="1007" t="str">
        <f t="shared" si="151"/>
        <v>.</v>
      </c>
      <c r="AS155" s="1007" t="str">
        <f t="shared" si="152"/>
        <v>.</v>
      </c>
      <c r="AT155" s="1007" t="str">
        <f t="shared" si="153"/>
        <v>.</v>
      </c>
      <c r="AU155" s="1007" t="str">
        <f t="shared" si="154"/>
        <v>.</v>
      </c>
      <c r="AV155" s="1007" t="str">
        <f t="shared" si="155"/>
        <v>.</v>
      </c>
      <c r="AW155" s="990" t="str">
        <f t="shared" si="156"/>
        <v>.</v>
      </c>
      <c r="AX155" s="327"/>
      <c r="AY155" s="116"/>
      <c r="AZ155" s="101"/>
      <c r="BA155" s="101"/>
      <c r="BB155" s="101"/>
    </row>
    <row r="156" spans="1:54" s="189" customFormat="1" x14ac:dyDescent="0.2">
      <c r="A156" s="183"/>
      <c r="B156" s="325"/>
      <c r="C156" s="472" t="s">
        <v>158</v>
      </c>
      <c r="D156" s="473" t="str">
        <f>IF('WK2 - Notional General Income'!D208="","",'WK2 - Notional General Income'!D208)</f>
        <v/>
      </c>
      <c r="E156" s="837" t="str">
        <f>IF('WK2 - Notional General Income'!M208=".",".",'WK2 - Notional General Income'!M208/'WK2 - Notional General Income'!E208)</f>
        <v>.</v>
      </c>
      <c r="F156" s="837" t="str">
        <f>IF('WK3 - Notional GI Yr1 YIELD'!M208=".",".",'WK3 - Notional GI Yr1 YIELD'!M208/'WK3 - Notional GI Yr1 YIELD'!E208)</f>
        <v>.</v>
      </c>
      <c r="G156" s="874"/>
      <c r="H156" s="874"/>
      <c r="I156" s="874"/>
      <c r="J156" s="874"/>
      <c r="K156" s="874"/>
      <c r="L156" s="874"/>
      <c r="M156" s="333"/>
      <c r="N156" s="116"/>
      <c r="O156" s="1019">
        <f>'WK2 - Notional General Income'!$E208</f>
        <v>0</v>
      </c>
      <c r="P156" s="1020">
        <f>'WK3 - Notional GI Yr1 YIELD'!$E208</f>
        <v>0</v>
      </c>
      <c r="Q156" s="101"/>
      <c r="R156" s="325"/>
      <c r="S156" s="1003" t="str">
        <f t="shared" si="131"/>
        <v>.</v>
      </c>
      <c r="T156" s="1004" t="str">
        <f t="shared" si="132"/>
        <v>.</v>
      </c>
      <c r="U156" s="1004" t="str">
        <f t="shared" si="159"/>
        <v>.</v>
      </c>
      <c r="V156" s="1004" t="str">
        <f t="shared" si="160"/>
        <v>.</v>
      </c>
      <c r="W156" s="1004" t="str">
        <f t="shared" si="161"/>
        <v>.</v>
      </c>
      <c r="X156" s="1004" t="str">
        <f t="shared" si="162"/>
        <v>.</v>
      </c>
      <c r="Y156" s="1005" t="str">
        <f t="shared" si="163"/>
        <v>.</v>
      </c>
      <c r="Z156" s="116"/>
      <c r="AA156" s="1006" t="str">
        <f t="shared" si="157"/>
        <v>.</v>
      </c>
      <c r="AB156" s="1007" t="str">
        <f t="shared" si="145"/>
        <v>.</v>
      </c>
      <c r="AC156" s="1007" t="str">
        <f t="shared" si="146"/>
        <v>.</v>
      </c>
      <c r="AD156" s="1007" t="str">
        <f t="shared" si="147"/>
        <v>.</v>
      </c>
      <c r="AE156" s="1007" t="str">
        <f t="shared" si="148"/>
        <v>.</v>
      </c>
      <c r="AF156" s="1007" t="str">
        <f t="shared" si="149"/>
        <v>.</v>
      </c>
      <c r="AG156" s="990" t="str">
        <f t="shared" si="150"/>
        <v>.</v>
      </c>
      <c r="AH156" s="116"/>
      <c r="AI156" s="1003" t="str">
        <f>IF(S156=".",".",SUM($S156:S156))</f>
        <v>.</v>
      </c>
      <c r="AJ156" s="1004" t="str">
        <f>IF(T156=".",".",SUM($S156:T156))</f>
        <v>.</v>
      </c>
      <c r="AK156" s="1004" t="str">
        <f>IF(U156=".",".",SUM($S156:U156))</f>
        <v>.</v>
      </c>
      <c r="AL156" s="1004" t="str">
        <f>IF(V156=".",".",SUM($S156:V156))</f>
        <v>.</v>
      </c>
      <c r="AM156" s="1004" t="str">
        <f>IF(W156=".",".",SUM($S156:W156))</f>
        <v>.</v>
      </c>
      <c r="AN156" s="1004" t="str">
        <f>IF(X156=".",".",SUM($S156:X156))</f>
        <v>.</v>
      </c>
      <c r="AO156" s="1005" t="str">
        <f>IF(Y156=".",".",SUM($S156:Y156))</f>
        <v>.</v>
      </c>
      <c r="AP156" s="116"/>
      <c r="AQ156" s="1006" t="str">
        <f t="shared" si="158"/>
        <v>.</v>
      </c>
      <c r="AR156" s="1007" t="str">
        <f t="shared" si="151"/>
        <v>.</v>
      </c>
      <c r="AS156" s="1007" t="str">
        <f t="shared" si="152"/>
        <v>.</v>
      </c>
      <c r="AT156" s="1007" t="str">
        <f t="shared" si="153"/>
        <v>.</v>
      </c>
      <c r="AU156" s="1007" t="str">
        <f t="shared" si="154"/>
        <v>.</v>
      </c>
      <c r="AV156" s="1007" t="str">
        <f t="shared" si="155"/>
        <v>.</v>
      </c>
      <c r="AW156" s="990" t="str">
        <f t="shared" si="156"/>
        <v>.</v>
      </c>
      <c r="AX156" s="327"/>
      <c r="AY156" s="116"/>
      <c r="AZ156" s="101"/>
      <c r="BA156" s="101"/>
      <c r="BB156" s="101"/>
    </row>
    <row r="157" spans="1:54" s="189" customFormat="1" x14ac:dyDescent="0.2">
      <c r="A157" s="183"/>
      <c r="B157" s="325"/>
      <c r="C157" s="472" t="s">
        <v>158</v>
      </c>
      <c r="D157" s="473" t="str">
        <f>IF('WK2 - Notional General Income'!D209="","",'WK2 - Notional General Income'!D209)</f>
        <v/>
      </c>
      <c r="E157" s="837" t="str">
        <f>IF('WK2 - Notional General Income'!M209=".",".",'WK2 - Notional General Income'!M209/'WK2 - Notional General Income'!E209)</f>
        <v>.</v>
      </c>
      <c r="F157" s="837" t="str">
        <f>IF('WK3 - Notional GI Yr1 YIELD'!M209=".",".",'WK3 - Notional GI Yr1 YIELD'!M209/'WK3 - Notional GI Yr1 YIELD'!E209)</f>
        <v>.</v>
      </c>
      <c r="G157" s="874"/>
      <c r="H157" s="874"/>
      <c r="I157" s="874"/>
      <c r="J157" s="874"/>
      <c r="K157" s="874"/>
      <c r="L157" s="874"/>
      <c r="M157" s="333"/>
      <c r="N157" s="116"/>
      <c r="O157" s="1019">
        <f>'WK2 - Notional General Income'!$E209</f>
        <v>0</v>
      </c>
      <c r="P157" s="1020">
        <f>'WK3 - Notional GI Yr1 YIELD'!$E209</f>
        <v>0</v>
      </c>
      <c r="Q157" s="101"/>
      <c r="R157" s="325"/>
      <c r="S157" s="1003" t="str">
        <f t="shared" si="131"/>
        <v>.</v>
      </c>
      <c r="T157" s="1004" t="str">
        <f t="shared" si="132"/>
        <v>.</v>
      </c>
      <c r="U157" s="1004" t="str">
        <f t="shared" si="159"/>
        <v>.</v>
      </c>
      <c r="V157" s="1004" t="str">
        <f t="shared" si="160"/>
        <v>.</v>
      </c>
      <c r="W157" s="1004" t="str">
        <f t="shared" si="161"/>
        <v>.</v>
      </c>
      <c r="X157" s="1004" t="str">
        <f t="shared" si="162"/>
        <v>.</v>
      </c>
      <c r="Y157" s="1005" t="str">
        <f t="shared" si="163"/>
        <v>.</v>
      </c>
      <c r="Z157" s="116"/>
      <c r="AA157" s="1006" t="str">
        <f t="shared" si="157"/>
        <v>.</v>
      </c>
      <c r="AB157" s="1007" t="str">
        <f t="shared" si="145"/>
        <v>.</v>
      </c>
      <c r="AC157" s="1007" t="str">
        <f t="shared" si="146"/>
        <v>.</v>
      </c>
      <c r="AD157" s="1007" t="str">
        <f t="shared" si="147"/>
        <v>.</v>
      </c>
      <c r="AE157" s="1007" t="str">
        <f t="shared" si="148"/>
        <v>.</v>
      </c>
      <c r="AF157" s="1007" t="str">
        <f t="shared" si="149"/>
        <v>.</v>
      </c>
      <c r="AG157" s="990" t="str">
        <f t="shared" si="150"/>
        <v>.</v>
      </c>
      <c r="AH157" s="116"/>
      <c r="AI157" s="1003" t="str">
        <f>IF(S157=".",".",SUM($S157:S157))</f>
        <v>.</v>
      </c>
      <c r="AJ157" s="1004" t="str">
        <f>IF(T157=".",".",SUM($S157:T157))</f>
        <v>.</v>
      </c>
      <c r="AK157" s="1004" t="str">
        <f>IF(U157=".",".",SUM($S157:U157))</f>
        <v>.</v>
      </c>
      <c r="AL157" s="1004" t="str">
        <f>IF(V157=".",".",SUM($S157:V157))</f>
        <v>.</v>
      </c>
      <c r="AM157" s="1004" t="str">
        <f>IF(W157=".",".",SUM($S157:W157))</f>
        <v>.</v>
      </c>
      <c r="AN157" s="1004" t="str">
        <f>IF(X157=".",".",SUM($S157:X157))</f>
        <v>.</v>
      </c>
      <c r="AO157" s="1005" t="str">
        <f>IF(Y157=".",".",SUM($S157:Y157))</f>
        <v>.</v>
      </c>
      <c r="AP157" s="116"/>
      <c r="AQ157" s="1006" t="str">
        <f t="shared" si="158"/>
        <v>.</v>
      </c>
      <c r="AR157" s="1007" t="str">
        <f t="shared" si="151"/>
        <v>.</v>
      </c>
      <c r="AS157" s="1007" t="str">
        <f t="shared" si="152"/>
        <v>.</v>
      </c>
      <c r="AT157" s="1007" t="str">
        <f t="shared" si="153"/>
        <v>.</v>
      </c>
      <c r="AU157" s="1007" t="str">
        <f t="shared" si="154"/>
        <v>.</v>
      </c>
      <c r="AV157" s="1007" t="str">
        <f t="shared" si="155"/>
        <v>.</v>
      </c>
      <c r="AW157" s="990" t="str">
        <f t="shared" si="156"/>
        <v>.</v>
      </c>
      <c r="AX157" s="327"/>
      <c r="AY157" s="116"/>
      <c r="AZ157" s="101"/>
      <c r="BA157" s="101"/>
      <c r="BB157" s="101"/>
    </row>
    <row r="158" spans="1:54" s="189" customFormat="1" ht="12.75" thickBot="1" x14ac:dyDescent="0.25">
      <c r="A158" s="183"/>
      <c r="B158" s="325"/>
      <c r="C158" s="1428" t="s">
        <v>158</v>
      </c>
      <c r="D158" s="1429" t="str">
        <f>IF('WK2 - Notional General Income'!D210="","",'WK2 - Notional General Income'!D210)</f>
        <v/>
      </c>
      <c r="E158" s="1430" t="str">
        <f>IF('WK2 - Notional General Income'!M210=".",".",'WK2 - Notional General Income'!M210/'WK2 - Notional General Income'!E210)</f>
        <v>.</v>
      </c>
      <c r="F158" s="1430" t="str">
        <f>IF('WK3 - Notional GI Yr1 YIELD'!M210=".",".",'WK3 - Notional GI Yr1 YIELD'!M210/'WK3 - Notional GI Yr1 YIELD'!E210)</f>
        <v>.</v>
      </c>
      <c r="G158" s="874"/>
      <c r="H158" s="874"/>
      <c r="I158" s="874"/>
      <c r="J158" s="874"/>
      <c r="K158" s="874"/>
      <c r="L158" s="874"/>
      <c r="M158" s="333"/>
      <c r="N158" s="116"/>
      <c r="O158" s="1019">
        <f>'WK2 - Notional General Income'!$E210</f>
        <v>0</v>
      </c>
      <c r="P158" s="1020">
        <f>'WK3 - Notional GI Yr1 YIELD'!$E210</f>
        <v>0</v>
      </c>
      <c r="Q158" s="101"/>
      <c r="R158" s="325"/>
      <c r="S158" s="1003" t="str">
        <f t="shared" ref="S158:S169" si="166">IF(OR(E158=".",F158="."),".",F158-E158)</f>
        <v>.</v>
      </c>
      <c r="T158" s="1004" t="str">
        <f t="shared" ref="T158:T169" si="167">IF(OR(F158=".",G158="."),".",G158-F158)</f>
        <v>.</v>
      </c>
      <c r="U158" s="1004" t="str">
        <f t="shared" si="159"/>
        <v>.</v>
      </c>
      <c r="V158" s="1004" t="str">
        <f t="shared" si="160"/>
        <v>.</v>
      </c>
      <c r="W158" s="1004" t="str">
        <f t="shared" si="161"/>
        <v>.</v>
      </c>
      <c r="X158" s="1004" t="str">
        <f t="shared" si="162"/>
        <v>.</v>
      </c>
      <c r="Y158" s="1005" t="str">
        <f t="shared" si="163"/>
        <v>.</v>
      </c>
      <c r="Z158" s="116"/>
      <c r="AA158" s="1006" t="str">
        <f t="shared" si="157"/>
        <v>.</v>
      </c>
      <c r="AB158" s="1007" t="str">
        <f t="shared" si="145"/>
        <v>.</v>
      </c>
      <c r="AC158" s="1007" t="str">
        <f t="shared" si="146"/>
        <v>.</v>
      </c>
      <c r="AD158" s="1007" t="str">
        <f t="shared" si="147"/>
        <v>.</v>
      </c>
      <c r="AE158" s="1007" t="str">
        <f t="shared" si="148"/>
        <v>.</v>
      </c>
      <c r="AF158" s="1007" t="str">
        <f t="shared" si="149"/>
        <v>.</v>
      </c>
      <c r="AG158" s="990" t="str">
        <f t="shared" si="150"/>
        <v>.</v>
      </c>
      <c r="AH158" s="116"/>
      <c r="AI158" s="1003" t="str">
        <f>IF(S158=".",".",SUM($S158:S158))</f>
        <v>.</v>
      </c>
      <c r="AJ158" s="1004" t="str">
        <f>IF(T158=".",".",SUM($S158:T158))</f>
        <v>.</v>
      </c>
      <c r="AK158" s="1004" t="str">
        <f>IF(U158=".",".",SUM($S158:U158))</f>
        <v>.</v>
      </c>
      <c r="AL158" s="1004" t="str">
        <f>IF(V158=".",".",SUM($S158:V158))</f>
        <v>.</v>
      </c>
      <c r="AM158" s="1004" t="str">
        <f>IF(W158=".",".",SUM($S158:W158))</f>
        <v>.</v>
      </c>
      <c r="AN158" s="1004" t="str">
        <f>IF(X158=".",".",SUM($S158:X158))</f>
        <v>.</v>
      </c>
      <c r="AO158" s="1005" t="str">
        <f>IF(Y158=".",".",SUM($S158:Y158))</f>
        <v>.</v>
      </c>
      <c r="AP158" s="116"/>
      <c r="AQ158" s="1006" t="str">
        <f t="shared" si="158"/>
        <v>.</v>
      </c>
      <c r="AR158" s="1007" t="str">
        <f t="shared" si="151"/>
        <v>.</v>
      </c>
      <c r="AS158" s="1007" t="str">
        <f t="shared" si="152"/>
        <v>.</v>
      </c>
      <c r="AT158" s="1007" t="str">
        <f t="shared" si="153"/>
        <v>.</v>
      </c>
      <c r="AU158" s="1007" t="str">
        <f t="shared" si="154"/>
        <v>.</v>
      </c>
      <c r="AV158" s="1007" t="str">
        <f t="shared" si="155"/>
        <v>.</v>
      </c>
      <c r="AW158" s="990" t="str">
        <f t="shared" si="156"/>
        <v>.</v>
      </c>
      <c r="AX158" s="327"/>
      <c r="AY158" s="116"/>
      <c r="AZ158" s="101"/>
      <c r="BA158" s="101"/>
      <c r="BB158" s="101"/>
    </row>
    <row r="159" spans="1:54" s="189" customFormat="1" ht="12.75" thickTop="1" x14ac:dyDescent="0.2">
      <c r="A159" s="183"/>
      <c r="B159" s="325"/>
      <c r="C159" s="472" t="s">
        <v>261</v>
      </c>
      <c r="D159" s="473" t="str">
        <f>IF('WK2 - Notional General Income'!D295="","",'WK2 - Notional General Income'!D295)</f>
        <v/>
      </c>
      <c r="E159" s="837" t="str">
        <f>IF('WK2 - Notional General Income'!M295=".",".",'WK2 - Notional General Income'!M295/'WK2 - Notional General Income'!E295)</f>
        <v>.</v>
      </c>
      <c r="F159" s="837" t="str">
        <f>IF('WK3 - Notional GI Yr1 YIELD'!M295=".",".",'WK3 - Notional GI Yr1 YIELD'!M295/'WK3 - Notional GI Yr1 YIELD'!E295)</f>
        <v>.</v>
      </c>
      <c r="G159" s="874"/>
      <c r="H159" s="874"/>
      <c r="I159" s="874"/>
      <c r="J159" s="874"/>
      <c r="K159" s="874"/>
      <c r="L159" s="874"/>
      <c r="M159" s="333"/>
      <c r="N159" s="116"/>
      <c r="O159" s="1425">
        <f>'WK2 - Notional General Income'!$E295</f>
        <v>0</v>
      </c>
      <c r="P159" s="1426">
        <f>'WK3 - Notional GI Yr1 YIELD'!$E295</f>
        <v>0</v>
      </c>
      <c r="Q159" s="101"/>
      <c r="R159" s="325"/>
      <c r="S159" s="1003" t="str">
        <f t="shared" si="166"/>
        <v>.</v>
      </c>
      <c r="T159" s="1004" t="str">
        <f t="shared" si="167"/>
        <v>.</v>
      </c>
      <c r="U159" s="1004" t="str">
        <f t="shared" si="159"/>
        <v>.</v>
      </c>
      <c r="V159" s="1004" t="str">
        <f t="shared" si="160"/>
        <v>.</v>
      </c>
      <c r="W159" s="1004" t="str">
        <f t="shared" si="161"/>
        <v>.</v>
      </c>
      <c r="X159" s="1004" t="str">
        <f t="shared" si="162"/>
        <v>.</v>
      </c>
      <c r="Y159" s="1005" t="str">
        <f t="shared" si="163"/>
        <v>.</v>
      </c>
      <c r="Z159" s="116"/>
      <c r="AA159" s="1006" t="str">
        <f t="shared" si="157"/>
        <v>.</v>
      </c>
      <c r="AB159" s="1007" t="str">
        <f t="shared" si="145"/>
        <v>.</v>
      </c>
      <c r="AC159" s="1007" t="str">
        <f t="shared" si="146"/>
        <v>.</v>
      </c>
      <c r="AD159" s="1007" t="str">
        <f t="shared" si="147"/>
        <v>.</v>
      </c>
      <c r="AE159" s="1007" t="str">
        <f t="shared" si="148"/>
        <v>.</v>
      </c>
      <c r="AF159" s="1007" t="str">
        <f t="shared" si="149"/>
        <v>.</v>
      </c>
      <c r="AG159" s="990" t="str">
        <f t="shared" si="150"/>
        <v>.</v>
      </c>
      <c r="AH159" s="116"/>
      <c r="AI159" s="1003" t="str">
        <f>IF(S159=".",".",SUM($S159:S159))</f>
        <v>.</v>
      </c>
      <c r="AJ159" s="1004" t="str">
        <f>IF(T159=".",".",SUM($S159:T159))</f>
        <v>.</v>
      </c>
      <c r="AK159" s="1004" t="str">
        <f>IF(U159=".",".",SUM($S159:U159))</f>
        <v>.</v>
      </c>
      <c r="AL159" s="1004" t="str">
        <f>IF(V159=".",".",SUM($S159:V159))</f>
        <v>.</v>
      </c>
      <c r="AM159" s="1004" t="str">
        <f>IF(W159=".",".",SUM($S159:W159))</f>
        <v>.</v>
      </c>
      <c r="AN159" s="1004" t="str">
        <f>IF(X159=".",".",SUM($S159:X159))</f>
        <v>.</v>
      </c>
      <c r="AO159" s="1005" t="str">
        <f>IF(Y159=".",".",SUM($S159:Y159))</f>
        <v>.</v>
      </c>
      <c r="AP159" s="116"/>
      <c r="AQ159" s="1006" t="str">
        <f t="shared" si="158"/>
        <v>.</v>
      </c>
      <c r="AR159" s="1007" t="str">
        <f t="shared" si="151"/>
        <v>.</v>
      </c>
      <c r="AS159" s="1007" t="str">
        <f t="shared" si="152"/>
        <v>.</v>
      </c>
      <c r="AT159" s="1007" t="str">
        <f t="shared" si="153"/>
        <v>.</v>
      </c>
      <c r="AU159" s="1007" t="str">
        <f t="shared" si="154"/>
        <v>.</v>
      </c>
      <c r="AV159" s="1007" t="str">
        <f t="shared" si="155"/>
        <v>.</v>
      </c>
      <c r="AW159" s="990" t="str">
        <f t="shared" si="156"/>
        <v>.</v>
      </c>
      <c r="AX159" s="327"/>
      <c r="AY159" s="116"/>
      <c r="AZ159" s="101"/>
      <c r="BA159" s="101"/>
      <c r="BB159" s="101"/>
    </row>
    <row r="160" spans="1:54" s="189" customFormat="1" x14ac:dyDescent="0.2">
      <c r="A160" s="183"/>
      <c r="B160" s="325"/>
      <c r="C160" s="472" t="s">
        <v>261</v>
      </c>
      <c r="D160" s="473" t="str">
        <f>IF('WK2 - Notional General Income'!D296="","",'WK2 - Notional General Income'!D296)</f>
        <v/>
      </c>
      <c r="E160" s="837" t="str">
        <f>IF('WK2 - Notional General Income'!M296=".",".",'WK2 - Notional General Income'!M296/'WK2 - Notional General Income'!E296)</f>
        <v>.</v>
      </c>
      <c r="F160" s="837" t="str">
        <f>IF('WK3 - Notional GI Yr1 YIELD'!M296=".",".",'WK3 - Notional GI Yr1 YIELD'!M296/'WK3 - Notional GI Yr1 YIELD'!E296)</f>
        <v>.</v>
      </c>
      <c r="G160" s="874"/>
      <c r="H160" s="874"/>
      <c r="I160" s="874"/>
      <c r="J160" s="874"/>
      <c r="K160" s="874"/>
      <c r="L160" s="874"/>
      <c r="M160" s="333"/>
      <c r="N160" s="116"/>
      <c r="O160" s="1019">
        <f>'WK2 - Notional General Income'!$E296</f>
        <v>0</v>
      </c>
      <c r="P160" s="1020">
        <f>'WK3 - Notional GI Yr1 YIELD'!$E296</f>
        <v>0</v>
      </c>
      <c r="Q160" s="101"/>
      <c r="R160" s="325"/>
      <c r="S160" s="1003" t="str">
        <f t="shared" si="166"/>
        <v>.</v>
      </c>
      <c r="T160" s="1004" t="str">
        <f t="shared" si="167"/>
        <v>.</v>
      </c>
      <c r="U160" s="1004" t="str">
        <f t="shared" si="159"/>
        <v>.</v>
      </c>
      <c r="V160" s="1004" t="str">
        <f t="shared" si="160"/>
        <v>.</v>
      </c>
      <c r="W160" s="1004" t="str">
        <f t="shared" si="161"/>
        <v>.</v>
      </c>
      <c r="X160" s="1004" t="str">
        <f t="shared" si="162"/>
        <v>.</v>
      </c>
      <c r="Y160" s="1005" t="str">
        <f t="shared" si="163"/>
        <v>.</v>
      </c>
      <c r="Z160" s="116"/>
      <c r="AA160" s="1006" t="str">
        <f t="shared" si="157"/>
        <v>.</v>
      </c>
      <c r="AB160" s="1007" t="str">
        <f t="shared" si="145"/>
        <v>.</v>
      </c>
      <c r="AC160" s="1007" t="str">
        <f t="shared" si="146"/>
        <v>.</v>
      </c>
      <c r="AD160" s="1007" t="str">
        <f t="shared" si="147"/>
        <v>.</v>
      </c>
      <c r="AE160" s="1007" t="str">
        <f t="shared" si="148"/>
        <v>.</v>
      </c>
      <c r="AF160" s="1007" t="str">
        <f t="shared" si="149"/>
        <v>.</v>
      </c>
      <c r="AG160" s="990" t="str">
        <f t="shared" si="150"/>
        <v>.</v>
      </c>
      <c r="AH160" s="116"/>
      <c r="AI160" s="1003" t="str">
        <f>IF(S160=".",".",SUM($S160:S160))</f>
        <v>.</v>
      </c>
      <c r="AJ160" s="1004" t="str">
        <f>IF(T160=".",".",SUM($S160:T160))</f>
        <v>.</v>
      </c>
      <c r="AK160" s="1004" t="str">
        <f>IF(U160=".",".",SUM($S160:U160))</f>
        <v>.</v>
      </c>
      <c r="AL160" s="1004" t="str">
        <f>IF(V160=".",".",SUM($S160:V160))</f>
        <v>.</v>
      </c>
      <c r="AM160" s="1004" t="str">
        <f>IF(W160=".",".",SUM($S160:W160))</f>
        <v>.</v>
      </c>
      <c r="AN160" s="1004" t="str">
        <f>IF(X160=".",".",SUM($S160:X160))</f>
        <v>.</v>
      </c>
      <c r="AO160" s="1005" t="str">
        <f>IF(Y160=".",".",SUM($S160:Y160))</f>
        <v>.</v>
      </c>
      <c r="AP160" s="116"/>
      <c r="AQ160" s="1006" t="str">
        <f t="shared" si="158"/>
        <v>.</v>
      </c>
      <c r="AR160" s="1007" t="str">
        <f t="shared" si="151"/>
        <v>.</v>
      </c>
      <c r="AS160" s="1007" t="str">
        <f t="shared" si="152"/>
        <v>.</v>
      </c>
      <c r="AT160" s="1007" t="str">
        <f t="shared" si="153"/>
        <v>.</v>
      </c>
      <c r="AU160" s="1007" t="str">
        <f t="shared" si="154"/>
        <v>.</v>
      </c>
      <c r="AV160" s="1007" t="str">
        <f t="shared" si="155"/>
        <v>.</v>
      </c>
      <c r="AW160" s="990" t="str">
        <f t="shared" si="156"/>
        <v>.</v>
      </c>
      <c r="AX160" s="327"/>
      <c r="AY160" s="116"/>
      <c r="AZ160" s="101"/>
      <c r="BA160" s="101"/>
      <c r="BB160" s="101"/>
    </row>
    <row r="161" spans="1:54" s="189" customFormat="1" x14ac:dyDescent="0.2">
      <c r="A161" s="183"/>
      <c r="B161" s="325"/>
      <c r="C161" s="472" t="s">
        <v>261</v>
      </c>
      <c r="D161" s="473" t="str">
        <f>IF('WK2 - Notional General Income'!D297="","",'WK2 - Notional General Income'!D297)</f>
        <v/>
      </c>
      <c r="E161" s="837" t="str">
        <f>IF('WK2 - Notional General Income'!M297=".",".",'WK2 - Notional General Income'!M297/'WK2 - Notional General Income'!E297)</f>
        <v>.</v>
      </c>
      <c r="F161" s="837" t="str">
        <f>IF('WK3 - Notional GI Yr1 YIELD'!M297=".",".",'WK3 - Notional GI Yr1 YIELD'!M297/'WK3 - Notional GI Yr1 YIELD'!E297)</f>
        <v>.</v>
      </c>
      <c r="G161" s="874"/>
      <c r="H161" s="874"/>
      <c r="I161" s="874"/>
      <c r="J161" s="874"/>
      <c r="K161" s="874"/>
      <c r="L161" s="874"/>
      <c r="M161" s="333"/>
      <c r="N161" s="116"/>
      <c r="O161" s="1019">
        <f>'WK2 - Notional General Income'!$E297</f>
        <v>0</v>
      </c>
      <c r="P161" s="1020">
        <f>'WK3 - Notional GI Yr1 YIELD'!$E297</f>
        <v>0</v>
      </c>
      <c r="Q161" s="101"/>
      <c r="R161" s="325"/>
      <c r="S161" s="1003" t="str">
        <f t="shared" si="166"/>
        <v>.</v>
      </c>
      <c r="T161" s="1004" t="str">
        <f t="shared" si="167"/>
        <v>.</v>
      </c>
      <c r="U161" s="1004" t="str">
        <f t="shared" si="159"/>
        <v>.</v>
      </c>
      <c r="V161" s="1004" t="str">
        <f t="shared" si="160"/>
        <v>.</v>
      </c>
      <c r="W161" s="1004" t="str">
        <f t="shared" si="161"/>
        <v>.</v>
      </c>
      <c r="X161" s="1004" t="str">
        <f t="shared" si="162"/>
        <v>.</v>
      </c>
      <c r="Y161" s="1005" t="str">
        <f t="shared" si="163"/>
        <v>.</v>
      </c>
      <c r="Z161" s="116"/>
      <c r="AA161" s="1006" t="str">
        <f t="shared" si="157"/>
        <v>.</v>
      </c>
      <c r="AB161" s="1007" t="str">
        <f t="shared" si="145"/>
        <v>.</v>
      </c>
      <c r="AC161" s="1007" t="str">
        <f t="shared" si="146"/>
        <v>.</v>
      </c>
      <c r="AD161" s="1007" t="str">
        <f t="shared" si="147"/>
        <v>.</v>
      </c>
      <c r="AE161" s="1007" t="str">
        <f t="shared" si="148"/>
        <v>.</v>
      </c>
      <c r="AF161" s="1007" t="str">
        <f t="shared" si="149"/>
        <v>.</v>
      </c>
      <c r="AG161" s="990" t="str">
        <f t="shared" si="150"/>
        <v>.</v>
      </c>
      <c r="AH161" s="116"/>
      <c r="AI161" s="1003" t="str">
        <f>IF(S161=".",".",SUM($S161:S161))</f>
        <v>.</v>
      </c>
      <c r="AJ161" s="1004" t="str">
        <f>IF(T161=".",".",SUM($S161:T161))</f>
        <v>.</v>
      </c>
      <c r="AK161" s="1004" t="str">
        <f>IF(U161=".",".",SUM($S161:U161))</f>
        <v>.</v>
      </c>
      <c r="AL161" s="1004" t="str">
        <f>IF(V161=".",".",SUM($S161:V161))</f>
        <v>.</v>
      </c>
      <c r="AM161" s="1004" t="str">
        <f>IF(W161=".",".",SUM($S161:W161))</f>
        <v>.</v>
      </c>
      <c r="AN161" s="1004" t="str">
        <f>IF(X161=".",".",SUM($S161:X161))</f>
        <v>.</v>
      </c>
      <c r="AO161" s="1005" t="str">
        <f>IF(Y161=".",".",SUM($S161:Y161))</f>
        <v>.</v>
      </c>
      <c r="AP161" s="116"/>
      <c r="AQ161" s="1006" t="str">
        <f t="shared" si="158"/>
        <v>.</v>
      </c>
      <c r="AR161" s="1007" t="str">
        <f t="shared" si="151"/>
        <v>.</v>
      </c>
      <c r="AS161" s="1007" t="str">
        <f t="shared" si="152"/>
        <v>.</v>
      </c>
      <c r="AT161" s="1007" t="str">
        <f t="shared" si="153"/>
        <v>.</v>
      </c>
      <c r="AU161" s="1007" t="str">
        <f t="shared" si="154"/>
        <v>.</v>
      </c>
      <c r="AV161" s="1007" t="str">
        <f t="shared" si="155"/>
        <v>.</v>
      </c>
      <c r="AW161" s="990" t="str">
        <f t="shared" si="156"/>
        <v>.</v>
      </c>
      <c r="AX161" s="327"/>
      <c r="AY161" s="116"/>
      <c r="AZ161" s="101"/>
      <c r="BA161" s="101"/>
      <c r="BB161" s="101"/>
    </row>
    <row r="162" spans="1:54" s="189" customFormat="1" x14ac:dyDescent="0.2">
      <c r="A162" s="183"/>
      <c r="B162" s="325"/>
      <c r="C162" s="472" t="s">
        <v>261</v>
      </c>
      <c r="D162" s="473" t="str">
        <f>IF('WK2 - Notional General Income'!D298="","",'WK2 - Notional General Income'!D298)</f>
        <v/>
      </c>
      <c r="E162" s="837" t="str">
        <f>IF('WK2 - Notional General Income'!M298=".",".",'WK2 - Notional General Income'!M298/'WK2 - Notional General Income'!E298)</f>
        <v>.</v>
      </c>
      <c r="F162" s="837" t="str">
        <f>IF('WK3 - Notional GI Yr1 YIELD'!M298=".",".",'WK3 - Notional GI Yr1 YIELD'!M298/'WK3 - Notional GI Yr1 YIELD'!E298)</f>
        <v>.</v>
      </c>
      <c r="G162" s="874"/>
      <c r="H162" s="874"/>
      <c r="I162" s="874"/>
      <c r="J162" s="874"/>
      <c r="K162" s="874"/>
      <c r="L162" s="874"/>
      <c r="M162" s="333"/>
      <c r="N162" s="116"/>
      <c r="O162" s="1019">
        <f>'WK2 - Notional General Income'!$E298</f>
        <v>0</v>
      </c>
      <c r="P162" s="1020">
        <f>'WK3 - Notional GI Yr1 YIELD'!$E298</f>
        <v>0</v>
      </c>
      <c r="Q162" s="101"/>
      <c r="R162" s="325"/>
      <c r="S162" s="1003" t="str">
        <f t="shared" si="166"/>
        <v>.</v>
      </c>
      <c r="T162" s="1004" t="str">
        <f t="shared" si="167"/>
        <v>.</v>
      </c>
      <c r="U162" s="1004" t="str">
        <f t="shared" si="159"/>
        <v>.</v>
      </c>
      <c r="V162" s="1004" t="str">
        <f t="shared" si="160"/>
        <v>.</v>
      </c>
      <c r="W162" s="1004" t="str">
        <f t="shared" si="161"/>
        <v>.</v>
      </c>
      <c r="X162" s="1004" t="str">
        <f t="shared" si="162"/>
        <v>.</v>
      </c>
      <c r="Y162" s="1005" t="str">
        <f t="shared" si="163"/>
        <v>.</v>
      </c>
      <c r="Z162" s="116"/>
      <c r="AA162" s="1006" t="str">
        <f t="shared" si="157"/>
        <v>.</v>
      </c>
      <c r="AB162" s="1007" t="str">
        <f t="shared" si="145"/>
        <v>.</v>
      </c>
      <c r="AC162" s="1007" t="str">
        <f t="shared" si="146"/>
        <v>.</v>
      </c>
      <c r="AD162" s="1007" t="str">
        <f t="shared" si="147"/>
        <v>.</v>
      </c>
      <c r="AE162" s="1007" t="str">
        <f t="shared" si="148"/>
        <v>.</v>
      </c>
      <c r="AF162" s="1007" t="str">
        <f t="shared" si="149"/>
        <v>.</v>
      </c>
      <c r="AG162" s="990" t="str">
        <f t="shared" si="150"/>
        <v>.</v>
      </c>
      <c r="AH162" s="116"/>
      <c r="AI162" s="1003" t="str">
        <f>IF(S162=".",".",SUM($S162:S162))</f>
        <v>.</v>
      </c>
      <c r="AJ162" s="1004" t="str">
        <f>IF(T162=".",".",SUM($S162:T162))</f>
        <v>.</v>
      </c>
      <c r="AK162" s="1004" t="str">
        <f>IF(U162=".",".",SUM($S162:U162))</f>
        <v>.</v>
      </c>
      <c r="AL162" s="1004" t="str">
        <f>IF(V162=".",".",SUM($S162:V162))</f>
        <v>.</v>
      </c>
      <c r="AM162" s="1004" t="str">
        <f>IF(W162=".",".",SUM($S162:W162))</f>
        <v>.</v>
      </c>
      <c r="AN162" s="1004" t="str">
        <f>IF(X162=".",".",SUM($S162:X162))</f>
        <v>.</v>
      </c>
      <c r="AO162" s="1005" t="str">
        <f>IF(Y162=".",".",SUM($S162:Y162))</f>
        <v>.</v>
      </c>
      <c r="AP162" s="116"/>
      <c r="AQ162" s="1006" t="str">
        <f t="shared" si="158"/>
        <v>.</v>
      </c>
      <c r="AR162" s="1007" t="str">
        <f t="shared" si="151"/>
        <v>.</v>
      </c>
      <c r="AS162" s="1007" t="str">
        <f t="shared" si="152"/>
        <v>.</v>
      </c>
      <c r="AT162" s="1007" t="str">
        <f t="shared" si="153"/>
        <v>.</v>
      </c>
      <c r="AU162" s="1007" t="str">
        <f t="shared" si="154"/>
        <v>.</v>
      </c>
      <c r="AV162" s="1007" t="str">
        <f t="shared" si="155"/>
        <v>.</v>
      </c>
      <c r="AW162" s="990" t="str">
        <f t="shared" si="156"/>
        <v>.</v>
      </c>
      <c r="AX162" s="327"/>
      <c r="AY162" s="116"/>
      <c r="AZ162" s="101"/>
      <c r="BA162" s="101"/>
      <c r="BB162" s="101"/>
    </row>
    <row r="163" spans="1:54" s="189" customFormat="1" x14ac:dyDescent="0.2">
      <c r="A163" s="183"/>
      <c r="B163" s="325"/>
      <c r="C163" s="472" t="s">
        <v>261</v>
      </c>
      <c r="D163" s="473" t="str">
        <f>IF('WK2 - Notional General Income'!D299="","",'WK2 - Notional General Income'!D299)</f>
        <v/>
      </c>
      <c r="E163" s="837" t="str">
        <f>IF('WK2 - Notional General Income'!M299=".",".",'WK2 - Notional General Income'!M299/'WK2 - Notional General Income'!E299)</f>
        <v>.</v>
      </c>
      <c r="F163" s="837" t="str">
        <f>IF('WK3 - Notional GI Yr1 YIELD'!M299=".",".",'WK3 - Notional GI Yr1 YIELD'!M299/'WK3 - Notional GI Yr1 YIELD'!E299)</f>
        <v>.</v>
      </c>
      <c r="G163" s="874"/>
      <c r="H163" s="874"/>
      <c r="I163" s="874"/>
      <c r="J163" s="874"/>
      <c r="K163" s="874"/>
      <c r="L163" s="874"/>
      <c r="M163" s="333"/>
      <c r="N163" s="116"/>
      <c r="O163" s="1019">
        <f>'WK2 - Notional General Income'!$E299</f>
        <v>0</v>
      </c>
      <c r="P163" s="1020">
        <f>'WK3 - Notional GI Yr1 YIELD'!$E299</f>
        <v>0</v>
      </c>
      <c r="Q163" s="101"/>
      <c r="R163" s="325"/>
      <c r="S163" s="1003" t="str">
        <f t="shared" si="166"/>
        <v>.</v>
      </c>
      <c r="T163" s="1004" t="str">
        <f t="shared" si="167"/>
        <v>.</v>
      </c>
      <c r="U163" s="1004" t="str">
        <f t="shared" si="159"/>
        <v>.</v>
      </c>
      <c r="V163" s="1004" t="str">
        <f t="shared" si="160"/>
        <v>.</v>
      </c>
      <c r="W163" s="1004" t="str">
        <f t="shared" si="161"/>
        <v>.</v>
      </c>
      <c r="X163" s="1004" t="str">
        <f t="shared" si="162"/>
        <v>.</v>
      </c>
      <c r="Y163" s="1005" t="str">
        <f t="shared" si="163"/>
        <v>.</v>
      </c>
      <c r="Z163" s="116"/>
      <c r="AA163" s="1006" t="str">
        <f t="shared" si="157"/>
        <v>.</v>
      </c>
      <c r="AB163" s="1007" t="str">
        <f t="shared" si="145"/>
        <v>.</v>
      </c>
      <c r="AC163" s="1007" t="str">
        <f t="shared" si="146"/>
        <v>.</v>
      </c>
      <c r="AD163" s="1007" t="str">
        <f t="shared" si="147"/>
        <v>.</v>
      </c>
      <c r="AE163" s="1007" t="str">
        <f t="shared" si="148"/>
        <v>.</v>
      </c>
      <c r="AF163" s="1007" t="str">
        <f t="shared" si="149"/>
        <v>.</v>
      </c>
      <c r="AG163" s="990" t="str">
        <f t="shared" si="150"/>
        <v>.</v>
      </c>
      <c r="AH163" s="116"/>
      <c r="AI163" s="1003" t="str">
        <f>IF(S163=".",".",SUM($S163:S163))</f>
        <v>.</v>
      </c>
      <c r="AJ163" s="1004" t="str">
        <f>IF(T163=".",".",SUM($S163:T163))</f>
        <v>.</v>
      </c>
      <c r="AK163" s="1004" t="str">
        <f>IF(U163=".",".",SUM($S163:U163))</f>
        <v>.</v>
      </c>
      <c r="AL163" s="1004" t="str">
        <f>IF(V163=".",".",SUM($S163:V163))</f>
        <v>.</v>
      </c>
      <c r="AM163" s="1004" t="str">
        <f>IF(W163=".",".",SUM($S163:W163))</f>
        <v>.</v>
      </c>
      <c r="AN163" s="1004" t="str">
        <f>IF(X163=".",".",SUM($S163:X163))</f>
        <v>.</v>
      </c>
      <c r="AO163" s="1005" t="str">
        <f>IF(Y163=".",".",SUM($S163:Y163))</f>
        <v>.</v>
      </c>
      <c r="AP163" s="116"/>
      <c r="AQ163" s="1006" t="str">
        <f t="shared" si="158"/>
        <v>.</v>
      </c>
      <c r="AR163" s="1007" t="str">
        <f t="shared" si="151"/>
        <v>.</v>
      </c>
      <c r="AS163" s="1007" t="str">
        <f t="shared" si="152"/>
        <v>.</v>
      </c>
      <c r="AT163" s="1007" t="str">
        <f t="shared" si="153"/>
        <v>.</v>
      </c>
      <c r="AU163" s="1007" t="str">
        <f t="shared" si="154"/>
        <v>.</v>
      </c>
      <c r="AV163" s="1007" t="str">
        <f t="shared" si="155"/>
        <v>.</v>
      </c>
      <c r="AW163" s="990" t="str">
        <f t="shared" si="156"/>
        <v>.</v>
      </c>
      <c r="AX163" s="327"/>
      <c r="AY163" s="116"/>
      <c r="AZ163" s="101"/>
      <c r="BA163" s="101"/>
      <c r="BB163" s="101"/>
    </row>
    <row r="164" spans="1:54" s="189" customFormat="1" x14ac:dyDescent="0.2">
      <c r="A164" s="183"/>
      <c r="B164" s="325"/>
      <c r="C164" s="472" t="s">
        <v>261</v>
      </c>
      <c r="D164" s="473" t="str">
        <f>IF('WK2 - Notional General Income'!D300="","",'WK2 - Notional General Income'!D300)</f>
        <v/>
      </c>
      <c r="E164" s="837" t="str">
        <f>IF('WK2 - Notional General Income'!M300=".",".",'WK2 - Notional General Income'!M300/'WK2 - Notional General Income'!E300)</f>
        <v>.</v>
      </c>
      <c r="F164" s="837" t="str">
        <f>IF('WK3 - Notional GI Yr1 YIELD'!M300=".",".",'WK3 - Notional GI Yr1 YIELD'!M300/'WK3 - Notional GI Yr1 YIELD'!E300)</f>
        <v>.</v>
      </c>
      <c r="G164" s="874"/>
      <c r="H164" s="874"/>
      <c r="I164" s="874"/>
      <c r="J164" s="874"/>
      <c r="K164" s="874"/>
      <c r="L164" s="874"/>
      <c r="M164" s="333"/>
      <c r="N164" s="116"/>
      <c r="O164" s="1019">
        <f>'WK2 - Notional General Income'!$E300</f>
        <v>0</v>
      </c>
      <c r="P164" s="1020">
        <f>'WK3 - Notional GI Yr1 YIELD'!$E300</f>
        <v>0</v>
      </c>
      <c r="Q164" s="101"/>
      <c r="R164" s="325"/>
      <c r="S164" s="1003" t="str">
        <f t="shared" si="166"/>
        <v>.</v>
      </c>
      <c r="T164" s="1004" t="str">
        <f t="shared" si="167"/>
        <v>.</v>
      </c>
      <c r="U164" s="1004" t="str">
        <f t="shared" si="159"/>
        <v>.</v>
      </c>
      <c r="V164" s="1004" t="str">
        <f t="shared" si="160"/>
        <v>.</v>
      </c>
      <c r="W164" s="1004" t="str">
        <f t="shared" si="161"/>
        <v>.</v>
      </c>
      <c r="X164" s="1004" t="str">
        <f t="shared" si="162"/>
        <v>.</v>
      </c>
      <c r="Y164" s="1005" t="str">
        <f t="shared" si="163"/>
        <v>.</v>
      </c>
      <c r="Z164" s="116"/>
      <c r="AA164" s="1006" t="str">
        <f t="shared" si="157"/>
        <v>.</v>
      </c>
      <c r="AB164" s="1007" t="str">
        <f t="shared" si="145"/>
        <v>.</v>
      </c>
      <c r="AC164" s="1007" t="str">
        <f t="shared" si="146"/>
        <v>.</v>
      </c>
      <c r="AD164" s="1007" t="str">
        <f t="shared" si="147"/>
        <v>.</v>
      </c>
      <c r="AE164" s="1007" t="str">
        <f t="shared" si="148"/>
        <v>.</v>
      </c>
      <c r="AF164" s="1007" t="str">
        <f t="shared" si="149"/>
        <v>.</v>
      </c>
      <c r="AG164" s="990" t="str">
        <f t="shared" si="150"/>
        <v>.</v>
      </c>
      <c r="AH164" s="116"/>
      <c r="AI164" s="1003" t="str">
        <f>IF(S164=".",".",SUM($S164:S164))</f>
        <v>.</v>
      </c>
      <c r="AJ164" s="1004" t="str">
        <f>IF(T164=".",".",SUM($S164:T164))</f>
        <v>.</v>
      </c>
      <c r="AK164" s="1004" t="str">
        <f>IF(U164=".",".",SUM($S164:U164))</f>
        <v>.</v>
      </c>
      <c r="AL164" s="1004" t="str">
        <f>IF(V164=".",".",SUM($S164:V164))</f>
        <v>.</v>
      </c>
      <c r="AM164" s="1004" t="str">
        <f>IF(W164=".",".",SUM($S164:W164))</f>
        <v>.</v>
      </c>
      <c r="AN164" s="1004" t="str">
        <f>IF(X164=".",".",SUM($S164:X164))</f>
        <v>.</v>
      </c>
      <c r="AO164" s="1005" t="str">
        <f>IF(Y164=".",".",SUM($S164:Y164))</f>
        <v>.</v>
      </c>
      <c r="AP164" s="116"/>
      <c r="AQ164" s="1006" t="str">
        <f t="shared" si="158"/>
        <v>.</v>
      </c>
      <c r="AR164" s="1007" t="str">
        <f t="shared" si="151"/>
        <v>.</v>
      </c>
      <c r="AS164" s="1007" t="str">
        <f t="shared" si="152"/>
        <v>.</v>
      </c>
      <c r="AT164" s="1007" t="str">
        <f t="shared" si="153"/>
        <v>.</v>
      </c>
      <c r="AU164" s="1007" t="str">
        <f t="shared" si="154"/>
        <v>.</v>
      </c>
      <c r="AV164" s="1007" t="str">
        <f t="shared" si="155"/>
        <v>.</v>
      </c>
      <c r="AW164" s="990" t="str">
        <f t="shared" si="156"/>
        <v>.</v>
      </c>
      <c r="AX164" s="327"/>
      <c r="AY164" s="116"/>
      <c r="AZ164" s="101"/>
      <c r="BA164" s="101"/>
      <c r="BB164" s="101"/>
    </row>
    <row r="165" spans="1:54" s="189" customFormat="1" x14ac:dyDescent="0.2">
      <c r="A165" s="183"/>
      <c r="B165" s="325"/>
      <c r="C165" s="472" t="s">
        <v>261</v>
      </c>
      <c r="D165" s="473" t="str">
        <f>IF('WK2 - Notional General Income'!D301="","",'WK2 - Notional General Income'!D301)</f>
        <v/>
      </c>
      <c r="E165" s="837" t="str">
        <f>IF('WK2 - Notional General Income'!M301=".",".",'WK2 - Notional General Income'!M301/'WK2 - Notional General Income'!E301)</f>
        <v>.</v>
      </c>
      <c r="F165" s="837" t="str">
        <f>IF('WK3 - Notional GI Yr1 YIELD'!M301=".",".",'WK3 - Notional GI Yr1 YIELD'!M301/'WK3 - Notional GI Yr1 YIELD'!E301)</f>
        <v>.</v>
      </c>
      <c r="G165" s="874"/>
      <c r="H165" s="874"/>
      <c r="I165" s="874"/>
      <c r="J165" s="874"/>
      <c r="K165" s="874"/>
      <c r="L165" s="874"/>
      <c r="M165" s="333"/>
      <c r="N165" s="116"/>
      <c r="O165" s="1019">
        <f>'WK2 - Notional General Income'!$E301</f>
        <v>0</v>
      </c>
      <c r="P165" s="1020">
        <f>'WK3 - Notional GI Yr1 YIELD'!$E301</f>
        <v>0</v>
      </c>
      <c r="Q165" s="101"/>
      <c r="R165" s="325"/>
      <c r="S165" s="1003" t="str">
        <f t="shared" si="166"/>
        <v>.</v>
      </c>
      <c r="T165" s="1004" t="str">
        <f t="shared" si="167"/>
        <v>.</v>
      </c>
      <c r="U165" s="1004" t="str">
        <f t="shared" si="159"/>
        <v>.</v>
      </c>
      <c r="V165" s="1004" t="str">
        <f t="shared" si="160"/>
        <v>.</v>
      </c>
      <c r="W165" s="1004" t="str">
        <f t="shared" si="161"/>
        <v>.</v>
      </c>
      <c r="X165" s="1004" t="str">
        <f t="shared" si="162"/>
        <v>.</v>
      </c>
      <c r="Y165" s="1005" t="str">
        <f t="shared" si="163"/>
        <v>.</v>
      </c>
      <c r="Z165" s="116"/>
      <c r="AA165" s="1006" t="str">
        <f t="shared" si="157"/>
        <v>.</v>
      </c>
      <c r="AB165" s="1007" t="str">
        <f t="shared" si="145"/>
        <v>.</v>
      </c>
      <c r="AC165" s="1007" t="str">
        <f t="shared" si="146"/>
        <v>.</v>
      </c>
      <c r="AD165" s="1007" t="str">
        <f t="shared" si="147"/>
        <v>.</v>
      </c>
      <c r="AE165" s="1007" t="str">
        <f t="shared" si="148"/>
        <v>.</v>
      </c>
      <c r="AF165" s="1007" t="str">
        <f t="shared" si="149"/>
        <v>.</v>
      </c>
      <c r="AG165" s="990" t="str">
        <f t="shared" si="150"/>
        <v>.</v>
      </c>
      <c r="AH165" s="116"/>
      <c r="AI165" s="1003" t="str">
        <f>IF(S165=".",".",SUM($S165:S165))</f>
        <v>.</v>
      </c>
      <c r="AJ165" s="1004" t="str">
        <f>IF(T165=".",".",SUM($S165:T165))</f>
        <v>.</v>
      </c>
      <c r="AK165" s="1004" t="str">
        <f>IF(U165=".",".",SUM($S165:U165))</f>
        <v>.</v>
      </c>
      <c r="AL165" s="1004" t="str">
        <f>IF(V165=".",".",SUM($S165:V165))</f>
        <v>.</v>
      </c>
      <c r="AM165" s="1004" t="str">
        <f>IF(W165=".",".",SUM($S165:W165))</f>
        <v>.</v>
      </c>
      <c r="AN165" s="1004" t="str">
        <f>IF(X165=".",".",SUM($S165:X165))</f>
        <v>.</v>
      </c>
      <c r="AO165" s="1005" t="str">
        <f>IF(Y165=".",".",SUM($S165:Y165))</f>
        <v>.</v>
      </c>
      <c r="AP165" s="116"/>
      <c r="AQ165" s="1006" t="str">
        <f t="shared" si="158"/>
        <v>.</v>
      </c>
      <c r="AR165" s="1007" t="str">
        <f t="shared" si="151"/>
        <v>.</v>
      </c>
      <c r="AS165" s="1007" t="str">
        <f t="shared" si="152"/>
        <v>.</v>
      </c>
      <c r="AT165" s="1007" t="str">
        <f t="shared" si="153"/>
        <v>.</v>
      </c>
      <c r="AU165" s="1007" t="str">
        <f t="shared" si="154"/>
        <v>.</v>
      </c>
      <c r="AV165" s="1007" t="str">
        <f t="shared" si="155"/>
        <v>.</v>
      </c>
      <c r="AW165" s="990" t="str">
        <f t="shared" si="156"/>
        <v>.</v>
      </c>
      <c r="AX165" s="327"/>
      <c r="AY165" s="116"/>
      <c r="AZ165" s="101"/>
      <c r="BA165" s="101"/>
      <c r="BB165" s="101"/>
    </row>
    <row r="166" spans="1:54" s="189" customFormat="1" x14ac:dyDescent="0.2">
      <c r="A166" s="183"/>
      <c r="B166" s="325"/>
      <c r="C166" s="472" t="s">
        <v>261</v>
      </c>
      <c r="D166" s="473" t="str">
        <f>IF('WK2 - Notional General Income'!D302="","",'WK2 - Notional General Income'!D302)</f>
        <v/>
      </c>
      <c r="E166" s="837" t="str">
        <f>IF('WK2 - Notional General Income'!M302=".",".",'WK2 - Notional General Income'!M302/'WK2 - Notional General Income'!E302)</f>
        <v>.</v>
      </c>
      <c r="F166" s="837" t="str">
        <f>IF('WK3 - Notional GI Yr1 YIELD'!M302=".",".",'WK3 - Notional GI Yr1 YIELD'!M302/'WK3 - Notional GI Yr1 YIELD'!E302)</f>
        <v>.</v>
      </c>
      <c r="G166" s="874"/>
      <c r="H166" s="874"/>
      <c r="I166" s="874"/>
      <c r="J166" s="874"/>
      <c r="K166" s="874"/>
      <c r="L166" s="874"/>
      <c r="M166" s="333"/>
      <c r="N166" s="116"/>
      <c r="O166" s="1019">
        <f>'WK2 - Notional General Income'!$E302</f>
        <v>0</v>
      </c>
      <c r="P166" s="1020">
        <f>'WK3 - Notional GI Yr1 YIELD'!$E302</f>
        <v>0</v>
      </c>
      <c r="Q166" s="101"/>
      <c r="R166" s="325"/>
      <c r="S166" s="1003" t="str">
        <f t="shared" si="166"/>
        <v>.</v>
      </c>
      <c r="T166" s="1004" t="str">
        <f t="shared" si="167"/>
        <v>.</v>
      </c>
      <c r="U166" s="1004" t="str">
        <f t="shared" si="159"/>
        <v>.</v>
      </c>
      <c r="V166" s="1004" t="str">
        <f t="shared" si="160"/>
        <v>.</v>
      </c>
      <c r="W166" s="1004" t="str">
        <f t="shared" si="161"/>
        <v>.</v>
      </c>
      <c r="X166" s="1004" t="str">
        <f t="shared" si="162"/>
        <v>.</v>
      </c>
      <c r="Y166" s="1005" t="str">
        <f t="shared" si="163"/>
        <v>.</v>
      </c>
      <c r="Z166" s="116"/>
      <c r="AA166" s="1006" t="str">
        <f t="shared" si="157"/>
        <v>.</v>
      </c>
      <c r="AB166" s="1007" t="str">
        <f t="shared" si="145"/>
        <v>.</v>
      </c>
      <c r="AC166" s="1007" t="str">
        <f t="shared" si="146"/>
        <v>.</v>
      </c>
      <c r="AD166" s="1007" t="str">
        <f t="shared" si="147"/>
        <v>.</v>
      </c>
      <c r="AE166" s="1007" t="str">
        <f t="shared" si="148"/>
        <v>.</v>
      </c>
      <c r="AF166" s="1007" t="str">
        <f t="shared" si="149"/>
        <v>.</v>
      </c>
      <c r="AG166" s="990" t="str">
        <f t="shared" si="150"/>
        <v>.</v>
      </c>
      <c r="AH166" s="116"/>
      <c r="AI166" s="1003" t="str">
        <f>IF(S166=".",".",SUM($S166:S166))</f>
        <v>.</v>
      </c>
      <c r="AJ166" s="1004" t="str">
        <f>IF(T166=".",".",SUM($S166:T166))</f>
        <v>.</v>
      </c>
      <c r="AK166" s="1004" t="str">
        <f>IF(U166=".",".",SUM($S166:U166))</f>
        <v>.</v>
      </c>
      <c r="AL166" s="1004" t="str">
        <f>IF(V166=".",".",SUM($S166:V166))</f>
        <v>.</v>
      </c>
      <c r="AM166" s="1004" t="str">
        <f>IF(W166=".",".",SUM($S166:W166))</f>
        <v>.</v>
      </c>
      <c r="AN166" s="1004" t="str">
        <f>IF(X166=".",".",SUM($S166:X166))</f>
        <v>.</v>
      </c>
      <c r="AO166" s="1005" t="str">
        <f>IF(Y166=".",".",SUM($S166:Y166))</f>
        <v>.</v>
      </c>
      <c r="AP166" s="116"/>
      <c r="AQ166" s="1006" t="str">
        <f t="shared" si="158"/>
        <v>.</v>
      </c>
      <c r="AR166" s="1007" t="str">
        <f t="shared" si="151"/>
        <v>.</v>
      </c>
      <c r="AS166" s="1007" t="str">
        <f t="shared" si="152"/>
        <v>.</v>
      </c>
      <c r="AT166" s="1007" t="str">
        <f t="shared" si="153"/>
        <v>.</v>
      </c>
      <c r="AU166" s="1007" t="str">
        <f t="shared" si="154"/>
        <v>.</v>
      </c>
      <c r="AV166" s="1007" t="str">
        <f t="shared" si="155"/>
        <v>.</v>
      </c>
      <c r="AW166" s="990" t="str">
        <f t="shared" si="156"/>
        <v>.</v>
      </c>
      <c r="AX166" s="327"/>
      <c r="AY166" s="116"/>
      <c r="AZ166" s="101"/>
      <c r="BA166" s="101"/>
      <c r="BB166" s="101"/>
    </row>
    <row r="167" spans="1:54" s="189" customFormat="1" x14ac:dyDescent="0.2">
      <c r="A167" s="183"/>
      <c r="B167" s="325"/>
      <c r="C167" s="472" t="s">
        <v>261</v>
      </c>
      <c r="D167" s="473" t="str">
        <f>IF('WK2 - Notional General Income'!D303="","",'WK2 - Notional General Income'!D303)</f>
        <v/>
      </c>
      <c r="E167" s="837" t="str">
        <f>IF('WK2 - Notional General Income'!M303=".",".",'WK2 - Notional General Income'!M303/'WK2 - Notional General Income'!E303)</f>
        <v>.</v>
      </c>
      <c r="F167" s="837" t="str">
        <f>IF('WK3 - Notional GI Yr1 YIELD'!M303=".",".",'WK3 - Notional GI Yr1 YIELD'!M303/'WK3 - Notional GI Yr1 YIELD'!E303)</f>
        <v>.</v>
      </c>
      <c r="G167" s="874"/>
      <c r="H167" s="874"/>
      <c r="I167" s="874"/>
      <c r="J167" s="874"/>
      <c r="K167" s="874"/>
      <c r="L167" s="874"/>
      <c r="M167" s="333"/>
      <c r="N167" s="116"/>
      <c r="O167" s="1019">
        <f>'WK2 - Notional General Income'!$E303</f>
        <v>0</v>
      </c>
      <c r="P167" s="1020">
        <f>'WK3 - Notional GI Yr1 YIELD'!$E303</f>
        <v>0</v>
      </c>
      <c r="Q167" s="101"/>
      <c r="R167" s="325"/>
      <c r="S167" s="1003" t="str">
        <f t="shared" si="166"/>
        <v>.</v>
      </c>
      <c r="T167" s="1004" t="str">
        <f t="shared" si="167"/>
        <v>.</v>
      </c>
      <c r="U167" s="1004" t="str">
        <f t="shared" si="159"/>
        <v>.</v>
      </c>
      <c r="V167" s="1004" t="str">
        <f t="shared" si="160"/>
        <v>.</v>
      </c>
      <c r="W167" s="1004" t="str">
        <f t="shared" si="161"/>
        <v>.</v>
      </c>
      <c r="X167" s="1004" t="str">
        <f t="shared" si="162"/>
        <v>.</v>
      </c>
      <c r="Y167" s="1005" t="str">
        <f t="shared" si="163"/>
        <v>.</v>
      </c>
      <c r="Z167" s="116"/>
      <c r="AA167" s="1006" t="str">
        <f t="shared" si="157"/>
        <v>.</v>
      </c>
      <c r="AB167" s="1007" t="str">
        <f t="shared" si="145"/>
        <v>.</v>
      </c>
      <c r="AC167" s="1007" t="str">
        <f t="shared" si="146"/>
        <v>.</v>
      </c>
      <c r="AD167" s="1007" t="str">
        <f t="shared" si="147"/>
        <v>.</v>
      </c>
      <c r="AE167" s="1007" t="str">
        <f t="shared" si="148"/>
        <v>.</v>
      </c>
      <c r="AF167" s="1007" t="str">
        <f t="shared" si="149"/>
        <v>.</v>
      </c>
      <c r="AG167" s="990" t="str">
        <f t="shared" si="150"/>
        <v>.</v>
      </c>
      <c r="AH167" s="116"/>
      <c r="AI167" s="1003" t="str">
        <f>IF(S167=".",".",SUM($S167:S167))</f>
        <v>.</v>
      </c>
      <c r="AJ167" s="1004" t="str">
        <f>IF(T167=".",".",SUM($S167:T167))</f>
        <v>.</v>
      </c>
      <c r="AK167" s="1004" t="str">
        <f>IF(U167=".",".",SUM($S167:U167))</f>
        <v>.</v>
      </c>
      <c r="AL167" s="1004" t="str">
        <f>IF(V167=".",".",SUM($S167:V167))</f>
        <v>.</v>
      </c>
      <c r="AM167" s="1004" t="str">
        <f>IF(W167=".",".",SUM($S167:W167))</f>
        <v>.</v>
      </c>
      <c r="AN167" s="1004" t="str">
        <f>IF(X167=".",".",SUM($S167:X167))</f>
        <v>.</v>
      </c>
      <c r="AO167" s="1005" t="str">
        <f>IF(Y167=".",".",SUM($S167:Y167))</f>
        <v>.</v>
      </c>
      <c r="AP167" s="116"/>
      <c r="AQ167" s="1006" t="str">
        <f t="shared" si="158"/>
        <v>.</v>
      </c>
      <c r="AR167" s="1007" t="str">
        <f t="shared" si="151"/>
        <v>.</v>
      </c>
      <c r="AS167" s="1007" t="str">
        <f t="shared" si="152"/>
        <v>.</v>
      </c>
      <c r="AT167" s="1007" t="str">
        <f t="shared" si="153"/>
        <v>.</v>
      </c>
      <c r="AU167" s="1007" t="str">
        <f t="shared" si="154"/>
        <v>.</v>
      </c>
      <c r="AV167" s="1007" t="str">
        <f t="shared" si="155"/>
        <v>.</v>
      </c>
      <c r="AW167" s="990" t="str">
        <f t="shared" si="156"/>
        <v>.</v>
      </c>
      <c r="AX167" s="327"/>
      <c r="AY167" s="116"/>
      <c r="AZ167" s="101"/>
      <c r="BA167" s="101"/>
      <c r="BB167" s="101"/>
    </row>
    <row r="168" spans="1:54" s="189" customFormat="1" x14ac:dyDescent="0.2">
      <c r="A168" s="183"/>
      <c r="B168" s="325"/>
      <c r="C168" s="194" t="s">
        <v>261</v>
      </c>
      <c r="D168" s="198" t="str">
        <f>IF('WK2 - Notional General Income'!D304="","",'WK2 - Notional General Income'!D304)</f>
        <v/>
      </c>
      <c r="E168" s="838" t="str">
        <f>IF('WK2 - Notional General Income'!M304=".",".",'WK2 - Notional General Income'!M304/'WK2 - Notional General Income'!E304)</f>
        <v>.</v>
      </c>
      <c r="F168" s="838" t="str">
        <f>IF('WK3 - Notional GI Yr1 YIELD'!M304=".",".",'WK3 - Notional GI Yr1 YIELD'!M304/'WK3 - Notional GI Yr1 YIELD'!E304)</f>
        <v>.</v>
      </c>
      <c r="G168" s="876"/>
      <c r="H168" s="876"/>
      <c r="I168" s="876"/>
      <c r="J168" s="876"/>
      <c r="K168" s="876"/>
      <c r="L168" s="876"/>
      <c r="M168" s="333"/>
      <c r="N168" s="116"/>
      <c r="O168" s="1019">
        <f>'WK2 - Notional General Income'!$E304</f>
        <v>0</v>
      </c>
      <c r="P168" s="1020">
        <f>'WK3 - Notional GI Yr1 YIELD'!$E304</f>
        <v>0</v>
      </c>
      <c r="Q168" s="101"/>
      <c r="R168" s="325"/>
      <c r="S168" s="1003" t="str">
        <f t="shared" si="166"/>
        <v>.</v>
      </c>
      <c r="T168" s="1004" t="str">
        <f t="shared" si="167"/>
        <v>.</v>
      </c>
      <c r="U168" s="1004" t="str">
        <f t="shared" si="159"/>
        <v>.</v>
      </c>
      <c r="V168" s="1004" t="str">
        <f t="shared" si="160"/>
        <v>.</v>
      </c>
      <c r="W168" s="1004" t="str">
        <f t="shared" si="161"/>
        <v>.</v>
      </c>
      <c r="X168" s="1004" t="str">
        <f t="shared" si="162"/>
        <v>.</v>
      </c>
      <c r="Y168" s="1005" t="str">
        <f t="shared" si="163"/>
        <v>.</v>
      </c>
      <c r="Z168" s="116"/>
      <c r="AA168" s="1006" t="str">
        <f t="shared" si="157"/>
        <v>.</v>
      </c>
      <c r="AB168" s="1007" t="str">
        <f t="shared" si="145"/>
        <v>.</v>
      </c>
      <c r="AC168" s="1007" t="str">
        <f t="shared" si="146"/>
        <v>.</v>
      </c>
      <c r="AD168" s="1007" t="str">
        <f t="shared" si="147"/>
        <v>.</v>
      </c>
      <c r="AE168" s="1007" t="str">
        <f t="shared" si="148"/>
        <v>.</v>
      </c>
      <c r="AF168" s="1007" t="str">
        <f t="shared" si="149"/>
        <v>.</v>
      </c>
      <c r="AG168" s="990" t="str">
        <f t="shared" si="150"/>
        <v>.</v>
      </c>
      <c r="AH168" s="116"/>
      <c r="AI168" s="1003" t="str">
        <f>IF(S168=".",".",SUM($S168:S168))</f>
        <v>.</v>
      </c>
      <c r="AJ168" s="1004" t="str">
        <f>IF(T168=".",".",SUM($S168:T168))</f>
        <v>.</v>
      </c>
      <c r="AK168" s="1004" t="str">
        <f>IF(U168=".",".",SUM($S168:U168))</f>
        <v>.</v>
      </c>
      <c r="AL168" s="1004" t="str">
        <f>IF(V168=".",".",SUM($S168:V168))</f>
        <v>.</v>
      </c>
      <c r="AM168" s="1004" t="str">
        <f>IF(W168=".",".",SUM($S168:W168))</f>
        <v>.</v>
      </c>
      <c r="AN168" s="1004" t="str">
        <f>IF(X168=".",".",SUM($S168:X168))</f>
        <v>.</v>
      </c>
      <c r="AO168" s="1005" t="str">
        <f>IF(Y168=".",".",SUM($S168:Y168))</f>
        <v>.</v>
      </c>
      <c r="AP168" s="116"/>
      <c r="AQ168" s="1006" t="str">
        <f t="shared" si="158"/>
        <v>.</v>
      </c>
      <c r="AR168" s="1007" t="str">
        <f t="shared" si="151"/>
        <v>.</v>
      </c>
      <c r="AS168" s="1007" t="str">
        <f t="shared" si="152"/>
        <v>.</v>
      </c>
      <c r="AT168" s="1007" t="str">
        <f t="shared" si="153"/>
        <v>.</v>
      </c>
      <c r="AU168" s="1007" t="str">
        <f t="shared" si="154"/>
        <v>.</v>
      </c>
      <c r="AV168" s="1007" t="str">
        <f t="shared" si="155"/>
        <v>.</v>
      </c>
      <c r="AW168" s="990" t="str">
        <f t="shared" si="156"/>
        <v>.</v>
      </c>
      <c r="AX168" s="327"/>
      <c r="AY168" s="116"/>
      <c r="AZ168" s="101"/>
      <c r="BA168" s="101"/>
      <c r="BB168" s="101"/>
    </row>
    <row r="169" spans="1:54" s="190" customFormat="1" x14ac:dyDescent="0.2">
      <c r="A169" s="183"/>
      <c r="B169" s="325"/>
      <c r="C169" s="211"/>
      <c r="D169" s="211" t="s">
        <v>256</v>
      </c>
      <c r="E169" s="389" t="str">
        <f>IF($O169=0,".",SUMPRODUCT(E151:E168,$O151:$O168)/$O169)</f>
        <v>.</v>
      </c>
      <c r="F169" s="197" t="str">
        <f t="shared" ref="F169" si="168">IF($P169=0,".",SUMPRODUCT(F151:F168,$P151:$P168)/$P169)</f>
        <v>.</v>
      </c>
      <c r="G169" s="390" t="str">
        <f t="shared" ref="G169:L169" si="169">IF($P169=0,".",SUMPRODUCT(G151:G168,$P151:$P168)/$P169)</f>
        <v>.</v>
      </c>
      <c r="H169" s="390" t="str">
        <f t="shared" si="169"/>
        <v>.</v>
      </c>
      <c r="I169" s="390" t="str">
        <f t="shared" si="169"/>
        <v>.</v>
      </c>
      <c r="J169" s="390" t="str">
        <f t="shared" si="169"/>
        <v>.</v>
      </c>
      <c r="K169" s="390" t="str">
        <f t="shared" si="169"/>
        <v>.</v>
      </c>
      <c r="L169" s="390" t="str">
        <f t="shared" si="169"/>
        <v>.</v>
      </c>
      <c r="M169" s="333"/>
      <c r="N169" s="144"/>
      <c r="O169" s="1021">
        <f>SUM(O151:O158)</f>
        <v>0</v>
      </c>
      <c r="P169" s="1022">
        <f>SUM(P151:P158)</f>
        <v>0</v>
      </c>
      <c r="Q169" s="102"/>
      <c r="R169" s="334"/>
      <c r="S169" s="1012" t="str">
        <f t="shared" si="166"/>
        <v>.</v>
      </c>
      <c r="T169" s="1013" t="str">
        <f t="shared" si="167"/>
        <v>.</v>
      </c>
      <c r="U169" s="1013" t="str">
        <f t="shared" ref="U169:Y169" si="170">IF(H169=".",".",H169-G169)</f>
        <v>.</v>
      </c>
      <c r="V169" s="1013" t="str">
        <f t="shared" si="170"/>
        <v>.</v>
      </c>
      <c r="W169" s="1013" t="str">
        <f t="shared" si="170"/>
        <v>.</v>
      </c>
      <c r="X169" s="1013" t="str">
        <f t="shared" si="170"/>
        <v>.</v>
      </c>
      <c r="Y169" s="1014" t="str">
        <f t="shared" si="170"/>
        <v>.</v>
      </c>
      <c r="Z169" s="144"/>
      <c r="AA169" s="1516" t="str">
        <f t="shared" si="157"/>
        <v>.</v>
      </c>
      <c r="AB169" s="1517" t="str">
        <f t="shared" si="145"/>
        <v>.</v>
      </c>
      <c r="AC169" s="1517" t="str">
        <f t="shared" si="146"/>
        <v>.</v>
      </c>
      <c r="AD169" s="1517" t="str">
        <f t="shared" si="147"/>
        <v>.</v>
      </c>
      <c r="AE169" s="1517" t="str">
        <f t="shared" si="148"/>
        <v>.</v>
      </c>
      <c r="AF169" s="1517" t="str">
        <f t="shared" si="149"/>
        <v>.</v>
      </c>
      <c r="AG169" s="1518" t="str">
        <f t="shared" si="150"/>
        <v>.</v>
      </c>
      <c r="AH169" s="144"/>
      <c r="AI169" s="1012" t="str">
        <f>IF(S169=".",".",SUM($S169:S169))</f>
        <v>.</v>
      </c>
      <c r="AJ169" s="1013" t="str">
        <f>IF(T169=".",".",SUM($S169:T169))</f>
        <v>.</v>
      </c>
      <c r="AK169" s="1013" t="str">
        <f>IF(U169=".",".",SUM($S169:U169))</f>
        <v>.</v>
      </c>
      <c r="AL169" s="1013" t="str">
        <f>IF(V169=".",".",SUM($S169:V169))</f>
        <v>.</v>
      </c>
      <c r="AM169" s="1013" t="str">
        <f>IF(W169=".",".",SUM($S169:W169))</f>
        <v>.</v>
      </c>
      <c r="AN169" s="1013" t="str">
        <f>IF(X169=".",".",SUM($S169:X169))</f>
        <v>.</v>
      </c>
      <c r="AO169" s="1014" t="str">
        <f>IF(Y169=".",".",SUM($S169:Y169))</f>
        <v>.</v>
      </c>
      <c r="AP169" s="116"/>
      <c r="AQ169" s="1516" t="str">
        <f t="shared" si="158"/>
        <v>.</v>
      </c>
      <c r="AR169" s="1517" t="str">
        <f t="shared" si="151"/>
        <v>.</v>
      </c>
      <c r="AS169" s="1517" t="str">
        <f t="shared" si="152"/>
        <v>.</v>
      </c>
      <c r="AT169" s="1517" t="str">
        <f t="shared" si="153"/>
        <v>.</v>
      </c>
      <c r="AU169" s="1517" t="str">
        <f t="shared" si="154"/>
        <v>.</v>
      </c>
      <c r="AV169" s="1517" t="str">
        <f t="shared" si="155"/>
        <v>.</v>
      </c>
      <c r="AW169" s="1518" t="str">
        <f t="shared" si="156"/>
        <v>.</v>
      </c>
      <c r="AX169" s="346"/>
      <c r="AY169" s="144"/>
      <c r="AZ169" s="102"/>
      <c r="BA169" s="102"/>
      <c r="BB169" s="102"/>
    </row>
    <row r="170" spans="1:54" s="189" customFormat="1" x14ac:dyDescent="0.2">
      <c r="A170" s="183"/>
      <c r="B170" s="325"/>
      <c r="C170" s="116"/>
      <c r="D170" s="116"/>
      <c r="E170" s="223"/>
      <c r="F170" s="223"/>
      <c r="G170" s="116"/>
      <c r="H170" s="116"/>
      <c r="I170" s="116"/>
      <c r="J170" s="116"/>
      <c r="K170" s="116"/>
      <c r="L170" s="116"/>
      <c r="M170" s="333"/>
      <c r="N170" s="116"/>
      <c r="O170" s="116"/>
      <c r="P170" s="116"/>
      <c r="Q170" s="101"/>
      <c r="R170" s="325"/>
      <c r="S170" s="386"/>
      <c r="T170" s="386"/>
      <c r="U170" s="386"/>
      <c r="V170" s="386"/>
      <c r="W170" s="386"/>
      <c r="X170" s="386"/>
      <c r="Y170" s="38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327"/>
      <c r="AY170" s="116"/>
      <c r="AZ170" s="101"/>
      <c r="BA170" s="101"/>
      <c r="BB170" s="101"/>
    </row>
    <row r="171" spans="1:54" s="189" customFormat="1" x14ac:dyDescent="0.2">
      <c r="A171" s="183"/>
      <c r="B171" s="325"/>
      <c r="C171" s="144"/>
      <c r="D171" s="116"/>
      <c r="E171" s="223"/>
      <c r="F171" s="223"/>
      <c r="G171" s="116"/>
      <c r="H171" s="116"/>
      <c r="I171" s="116"/>
      <c r="J171" s="116"/>
      <c r="K171" s="116"/>
      <c r="L171" s="116"/>
      <c r="M171" s="333"/>
      <c r="N171" s="116"/>
      <c r="O171" s="116"/>
      <c r="P171" s="116"/>
      <c r="Q171" s="101"/>
      <c r="R171" s="325"/>
      <c r="S171" s="386"/>
      <c r="T171" s="386"/>
      <c r="U171" s="386"/>
      <c r="V171" s="386"/>
      <c r="W171" s="386"/>
      <c r="X171" s="386"/>
      <c r="Y171" s="38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327"/>
      <c r="AY171" s="116"/>
      <c r="AZ171" s="101"/>
      <c r="BA171" s="101"/>
      <c r="BB171" s="101"/>
    </row>
    <row r="172" spans="1:54" s="189" customFormat="1" ht="9" customHeight="1" x14ac:dyDescent="0.2">
      <c r="A172" s="183"/>
      <c r="B172" s="325"/>
      <c r="C172" s="144"/>
      <c r="D172" s="116"/>
      <c r="E172" s="223"/>
      <c r="F172" s="223"/>
      <c r="G172" s="116"/>
      <c r="H172" s="116"/>
      <c r="I172" s="116"/>
      <c r="J172" s="116"/>
      <c r="K172" s="116"/>
      <c r="L172" s="116"/>
      <c r="M172" s="333"/>
      <c r="N172" s="116"/>
      <c r="O172" s="116"/>
      <c r="P172" s="116"/>
      <c r="Q172" s="101"/>
      <c r="R172" s="325"/>
      <c r="S172" s="386"/>
      <c r="T172" s="386"/>
      <c r="U172" s="386"/>
      <c r="V172" s="386"/>
      <c r="W172" s="386"/>
      <c r="X172" s="386"/>
      <c r="Y172" s="38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327"/>
      <c r="AY172" s="116"/>
      <c r="AZ172" s="101"/>
      <c r="BA172" s="101"/>
      <c r="BB172" s="101"/>
    </row>
    <row r="173" spans="1:54" s="189" customFormat="1" ht="15" x14ac:dyDescent="0.25">
      <c r="A173" s="183"/>
      <c r="B173" s="325"/>
      <c r="C173" s="267" t="s">
        <v>351</v>
      </c>
      <c r="D173" s="268"/>
      <c r="E173" s="833"/>
      <c r="F173" s="834"/>
      <c r="G173" s="270"/>
      <c r="H173" s="270"/>
      <c r="I173" s="270"/>
      <c r="J173" s="381" t="str">
        <f>$H$21</f>
        <v>$ nominal per year</v>
      </c>
      <c r="K173" s="381"/>
      <c r="L173" s="271" t="str">
        <f>$F$3</f>
        <v>Gosford</v>
      </c>
      <c r="M173" s="333"/>
      <c r="N173" s="116"/>
      <c r="O173" s="996" t="str">
        <f>O73</f>
        <v>Number of Assessments</v>
      </c>
      <c r="P173" s="388"/>
      <c r="Q173" s="101"/>
      <c r="R173" s="325"/>
      <c r="S173" s="1011" t="str">
        <f>S$21</f>
        <v>Annual increases (nominal $ per year)</v>
      </c>
      <c r="T173" s="116"/>
      <c r="U173" s="116"/>
      <c r="V173" s="116"/>
      <c r="W173" s="116"/>
      <c r="X173" s="116"/>
      <c r="Y173" s="116"/>
      <c r="Z173" s="116"/>
      <c r="AA173" s="1011" t="str">
        <f>AA$21</f>
        <v>Annual increases (%)</v>
      </c>
      <c r="AB173" s="116"/>
      <c r="AC173" s="116"/>
      <c r="AD173" s="116"/>
      <c r="AE173" s="116"/>
      <c r="AF173" s="116"/>
      <c r="AG173" s="116"/>
      <c r="AH173" s="116"/>
      <c r="AI173" s="1011" t="str">
        <f>AI$21</f>
        <v>Cumulative increases (nominal $ per year)</v>
      </c>
      <c r="AJ173" s="116"/>
      <c r="AK173" s="116"/>
      <c r="AL173" s="116"/>
      <c r="AM173" s="116"/>
      <c r="AN173" s="116"/>
      <c r="AO173" s="116"/>
      <c r="AP173" s="116"/>
      <c r="AQ173" s="1011" t="str">
        <f>AQ$21</f>
        <v>Cumulative increases (%)</v>
      </c>
      <c r="AR173" s="116"/>
      <c r="AS173" s="116"/>
      <c r="AT173" s="116"/>
      <c r="AU173" s="116"/>
      <c r="AV173" s="116"/>
      <c r="AW173" s="116"/>
      <c r="AX173" s="327"/>
      <c r="AY173" s="116"/>
      <c r="AZ173" s="101"/>
      <c r="BA173" s="101"/>
      <c r="BB173" s="101"/>
    </row>
    <row r="174" spans="1:54" s="189" customFormat="1" ht="39" customHeight="1" x14ac:dyDescent="0.2">
      <c r="A174" s="183"/>
      <c r="B174" s="325"/>
      <c r="C174" s="262" t="s">
        <v>169</v>
      </c>
      <c r="D174" s="263" t="s">
        <v>203</v>
      </c>
      <c r="E174" s="264" t="s">
        <v>338</v>
      </c>
      <c r="F174" s="264" t="s">
        <v>339</v>
      </c>
      <c r="G174" s="264" t="s">
        <v>340</v>
      </c>
      <c r="H174" s="264" t="s">
        <v>341</v>
      </c>
      <c r="I174" s="264" t="s">
        <v>342</v>
      </c>
      <c r="J174" s="264" t="s">
        <v>343</v>
      </c>
      <c r="K174" s="264" t="s">
        <v>344</v>
      </c>
      <c r="L174" s="264" t="s">
        <v>345</v>
      </c>
      <c r="M174" s="333"/>
      <c r="N174" s="116"/>
      <c r="O174" s="392"/>
      <c r="P174" s="124"/>
      <c r="Q174" s="101"/>
      <c r="R174" s="325"/>
      <c r="S174" s="265" t="s">
        <v>537</v>
      </c>
      <c r="T174" s="387"/>
      <c r="U174" s="387"/>
      <c r="V174" s="387"/>
      <c r="W174" s="387"/>
      <c r="X174" s="387"/>
      <c r="Y174" s="388"/>
      <c r="Z174" s="116"/>
      <c r="AA174" s="996" t="str">
        <f>$S174</f>
        <v xml:space="preserve">Average Rates - without proposed special variation </v>
      </c>
      <c r="AB174" s="387"/>
      <c r="AC174" s="387"/>
      <c r="AD174" s="387"/>
      <c r="AE174" s="387"/>
      <c r="AF174" s="387"/>
      <c r="AG174" s="388"/>
      <c r="AH174" s="116"/>
      <c r="AI174" s="996" t="str">
        <f>$S174</f>
        <v xml:space="preserve">Average Rates - without proposed special variation </v>
      </c>
      <c r="AJ174" s="387"/>
      <c r="AK174" s="387"/>
      <c r="AL174" s="387"/>
      <c r="AM174" s="387"/>
      <c r="AN174" s="387"/>
      <c r="AO174" s="388"/>
      <c r="AP174" s="116"/>
      <c r="AQ174" s="996" t="str">
        <f>$S174</f>
        <v xml:space="preserve">Average Rates - without proposed special variation </v>
      </c>
      <c r="AR174" s="387"/>
      <c r="AS174" s="387"/>
      <c r="AT174" s="387"/>
      <c r="AU174" s="387"/>
      <c r="AV174" s="387"/>
      <c r="AW174" s="388"/>
      <c r="AX174" s="327"/>
      <c r="AY174" s="116"/>
      <c r="AZ174" s="101"/>
      <c r="BA174" s="101"/>
      <c r="BB174" s="101"/>
    </row>
    <row r="175" spans="1:54" s="189" customFormat="1" x14ac:dyDescent="0.2">
      <c r="A175" s="183"/>
      <c r="B175" s="325"/>
      <c r="C175" s="194"/>
      <c r="D175" s="194"/>
      <c r="E175" s="835" t="str">
        <f t="shared" ref="E175:L175" si="171">E74</f>
        <v>2020-21</v>
      </c>
      <c r="F175" s="835" t="str">
        <f t="shared" si="171"/>
        <v>2021-22</v>
      </c>
      <c r="G175" s="208" t="str">
        <f t="shared" si="171"/>
        <v>2022-23</v>
      </c>
      <c r="H175" s="208" t="str">
        <f t="shared" si="171"/>
        <v>2023-24</v>
      </c>
      <c r="I175" s="208" t="str">
        <f t="shared" si="171"/>
        <v>2024-25</v>
      </c>
      <c r="J175" s="208" t="str">
        <f t="shared" si="171"/>
        <v>2025-26</v>
      </c>
      <c r="K175" s="208" t="str">
        <f t="shared" si="171"/>
        <v>2026-27</v>
      </c>
      <c r="L175" s="208" t="str">
        <f t="shared" si="171"/>
        <v>2027-28</v>
      </c>
      <c r="M175" s="333"/>
      <c r="N175" s="116"/>
      <c r="O175" s="1015" t="str">
        <f t="shared" ref="O175:P194" si="172">O74</f>
        <v>2020-21</v>
      </c>
      <c r="P175" s="1016" t="str">
        <f t="shared" si="172"/>
        <v>2021-22</v>
      </c>
      <c r="Q175" s="101"/>
      <c r="R175" s="325"/>
      <c r="S175" s="997" t="str">
        <f>S$23</f>
        <v>Year 1</v>
      </c>
      <c r="T175" s="998" t="str">
        <f t="shared" ref="T175:Y175" si="173">T$23</f>
        <v>Year 2</v>
      </c>
      <c r="U175" s="998" t="str">
        <f t="shared" si="173"/>
        <v>Year 3</v>
      </c>
      <c r="V175" s="998" t="str">
        <f t="shared" si="173"/>
        <v>Year 4</v>
      </c>
      <c r="W175" s="998" t="str">
        <f t="shared" si="173"/>
        <v>Year 5</v>
      </c>
      <c r="X175" s="998" t="str">
        <f t="shared" si="173"/>
        <v>Year 6</v>
      </c>
      <c r="Y175" s="999" t="str">
        <f t="shared" si="173"/>
        <v>Year 7</v>
      </c>
      <c r="Z175" s="112"/>
      <c r="AA175" s="997" t="str">
        <f t="shared" ref="AA175:AG175" si="174">AA$23</f>
        <v>Year 1</v>
      </c>
      <c r="AB175" s="998" t="str">
        <f t="shared" si="174"/>
        <v>Year 2</v>
      </c>
      <c r="AC175" s="998" t="str">
        <f t="shared" si="174"/>
        <v>Year 3</v>
      </c>
      <c r="AD175" s="998" t="str">
        <f t="shared" si="174"/>
        <v>Year 4</v>
      </c>
      <c r="AE175" s="998" t="str">
        <f t="shared" si="174"/>
        <v>Year 5</v>
      </c>
      <c r="AF175" s="998" t="str">
        <f t="shared" si="174"/>
        <v>Year 6</v>
      </c>
      <c r="AG175" s="999" t="str">
        <f t="shared" si="174"/>
        <v>Year 7</v>
      </c>
      <c r="AH175" s="112"/>
      <c r="AI175" s="997" t="str">
        <f>AI$23</f>
        <v>Year 1</v>
      </c>
      <c r="AJ175" s="998" t="str">
        <f t="shared" ref="AJ175:AO175" si="175">AJ$23</f>
        <v>Year 2</v>
      </c>
      <c r="AK175" s="998" t="str">
        <f t="shared" si="175"/>
        <v>Year 3</v>
      </c>
      <c r="AL175" s="998" t="str">
        <f t="shared" si="175"/>
        <v>Year 4</v>
      </c>
      <c r="AM175" s="998" t="str">
        <f t="shared" si="175"/>
        <v>Year 5</v>
      </c>
      <c r="AN175" s="998" t="str">
        <f t="shared" si="175"/>
        <v>Year 6</v>
      </c>
      <c r="AO175" s="999" t="str">
        <f t="shared" si="175"/>
        <v>Year 7</v>
      </c>
      <c r="AP175" s="112"/>
      <c r="AQ175" s="997" t="str">
        <f>AQ$23</f>
        <v>Year 1</v>
      </c>
      <c r="AR175" s="998" t="str">
        <f t="shared" ref="AR175:AW175" si="176">AR$23</f>
        <v>Year 2</v>
      </c>
      <c r="AS175" s="998" t="str">
        <f t="shared" si="176"/>
        <v>Year 3</v>
      </c>
      <c r="AT175" s="998" t="str">
        <f t="shared" si="176"/>
        <v>Year 4</v>
      </c>
      <c r="AU175" s="998" t="str">
        <f t="shared" si="176"/>
        <v>Year 5</v>
      </c>
      <c r="AV175" s="998" t="str">
        <f t="shared" si="176"/>
        <v>Year 6</v>
      </c>
      <c r="AW175" s="999" t="str">
        <f t="shared" si="176"/>
        <v>Year 7</v>
      </c>
      <c r="AX175" s="327"/>
      <c r="AY175" s="116"/>
      <c r="AZ175" s="101"/>
      <c r="BA175" s="101"/>
      <c r="BB175" s="101"/>
    </row>
    <row r="176" spans="1:54" s="189" customFormat="1" x14ac:dyDescent="0.2">
      <c r="A176" s="183"/>
      <c r="B176" s="325"/>
      <c r="C176" s="471" t="str">
        <f t="shared" ref="C176:E193" si="177">C75</f>
        <v>Residential</v>
      </c>
      <c r="D176" s="471" t="str">
        <f t="shared" si="177"/>
        <v>Ordinary</v>
      </c>
      <c r="E176" s="836">
        <f t="shared" si="177"/>
        <v>1016.7384492937218</v>
      </c>
      <c r="F176" s="877">
        <v>1277.5443645785747</v>
      </c>
      <c r="G176" s="1208">
        <v>1309.4829736751942</v>
      </c>
      <c r="H176" s="1208">
        <v>1342.2200479671083</v>
      </c>
      <c r="I176" s="1208">
        <v>1375.7755491948378</v>
      </c>
      <c r="J176" s="1208">
        <v>1410.1699378997259</v>
      </c>
      <c r="K176" s="873">
        <v>1445.4241864150297</v>
      </c>
      <c r="L176" s="1206">
        <v>1481.559791143216</v>
      </c>
      <c r="M176" s="333"/>
      <c r="N176" s="116"/>
      <c r="O176" s="1019">
        <f t="shared" si="172"/>
        <v>69892</v>
      </c>
      <c r="P176" s="1020">
        <f t="shared" si="172"/>
        <v>70048</v>
      </c>
      <c r="Q176" s="101"/>
      <c r="R176" s="325"/>
      <c r="S176" s="1000">
        <f t="shared" ref="S176:S195" si="178">IF(F176="",".",F176-E176)</f>
        <v>260.80591528485286</v>
      </c>
      <c r="T176" s="1001">
        <f t="shared" ref="T176:T195" si="179">IF(G176="",".",G176-F176)</f>
        <v>31.93860909661953</v>
      </c>
      <c r="U176" s="1001">
        <f t="shared" ref="U176:U195" si="180">IF(H176="",".",H176-G176)</f>
        <v>32.737074291914041</v>
      </c>
      <c r="V176" s="1001">
        <f t="shared" ref="V176:V195" si="181">IF(I176="",".",I176-H176)</f>
        <v>33.555501227729565</v>
      </c>
      <c r="W176" s="1001">
        <f t="shared" ref="W176:W195" si="182">IF(J176="",".",J176-I176)</f>
        <v>34.394388704888115</v>
      </c>
      <c r="X176" s="1001">
        <f t="shared" ref="X176:X195" si="183">IF(K176="",".",K176-J176)</f>
        <v>35.254248515303743</v>
      </c>
      <c r="Y176" s="1002">
        <f t="shared" ref="Y176:Y195" si="184">IF(L176="",".",L176-K176)</f>
        <v>36.135604728186308</v>
      </c>
      <c r="Z176" s="116"/>
      <c r="AA176" s="1513">
        <f t="shared" ref="AA176:AA239" si="185">IFERROR(F176/E176-1,".")</f>
        <v>0.25651229720487301</v>
      </c>
      <c r="AB176" s="1514">
        <f t="shared" ref="AB176:AB239" si="186">IFERROR(G176/F176-1,".")</f>
        <v>2.4999999986031973E-2</v>
      </c>
      <c r="AC176" s="1514">
        <f t="shared" ref="AC176:AC239" si="187">IFERROR(H176/G176-1,".")</f>
        <v>2.49999999618431E-2</v>
      </c>
      <c r="AD176" s="1514">
        <f t="shared" ref="AD176:AD239" si="188">IFERROR(I176/H176-1,".")</f>
        <v>2.5000000021272006E-2</v>
      </c>
      <c r="AE176" s="1514">
        <f t="shared" ref="AE176:AE239" si="189">IFERROR(J176/I176-1,".")</f>
        <v>2.4999999981840881E-2</v>
      </c>
      <c r="AF176" s="1514">
        <f t="shared" ref="AF176:AF239" si="190">IFERROR(K176/J176-1,".")</f>
        <v>2.5000000048086779E-2</v>
      </c>
      <c r="AG176" s="1515">
        <f t="shared" ref="AG176:AG239" si="191">IFERROR(L176/K176-1,".")</f>
        <v>2.5000000046913939E-2</v>
      </c>
      <c r="AH176" s="116"/>
      <c r="AI176" s="1000">
        <f>IF(S176=".",".",SUM($S176:S176))</f>
        <v>260.80591528485286</v>
      </c>
      <c r="AJ176" s="1001">
        <f>IF(T176=".",".",SUM($S176:T176))</f>
        <v>292.74452438147239</v>
      </c>
      <c r="AK176" s="1001">
        <f>IF(U176=".",".",SUM($S176:U176))</f>
        <v>325.48159867338643</v>
      </c>
      <c r="AL176" s="1001">
        <f>IF(V176=".",".",SUM($S176:V176))</f>
        <v>359.03709990111599</v>
      </c>
      <c r="AM176" s="1001">
        <f>IF(W176=".",".",SUM($S176:W176))</f>
        <v>393.43148860600411</v>
      </c>
      <c r="AN176" s="1001">
        <f>IF(X176=".",".",SUM($S176:X176))</f>
        <v>428.68573712130785</v>
      </c>
      <c r="AO176" s="1002">
        <f>IF(Y176=".",".",SUM($S176:Y176))</f>
        <v>464.82134184949416</v>
      </c>
      <c r="AP176" s="116"/>
      <c r="AQ176" s="1513">
        <f t="shared" ref="AQ176:AQ239" si="192">IFERROR(F176/$E176-1,".")</f>
        <v>0.25651229720487301</v>
      </c>
      <c r="AR176" s="1514">
        <f t="shared" ref="AR176:AR239" si="193">IFERROR(G176/$E176-1,".")</f>
        <v>0.28792510461744381</v>
      </c>
      <c r="AS176" s="1514">
        <f t="shared" ref="AS176:AS239" si="194">IFERROR(H176/$E176-1,".")</f>
        <v>0.32012323218373662</v>
      </c>
      <c r="AT176" s="1514">
        <f t="shared" ref="AT176:AT239" si="195">IFERROR(I176/$E176-1,".")</f>
        <v>0.35312631301641195</v>
      </c>
      <c r="AU176" s="1514">
        <f t="shared" ref="AU176:AU239" si="196">IFERROR(J176/$E176-1,".")</f>
        <v>0.38695447081725054</v>
      </c>
      <c r="AV176" s="1514">
        <f t="shared" ref="AV176:AV239" si="197">IFERROR(K176/$E176-1,".")</f>
        <v>0.42162833265437616</v>
      </c>
      <c r="AW176" s="1515">
        <f t="shared" ref="AW176:AW239" si="198">IFERROR(L176/$E176-1,".")</f>
        <v>0.45716904103742961</v>
      </c>
      <c r="AX176" s="327"/>
      <c r="AY176" s="116"/>
      <c r="AZ176" s="101"/>
      <c r="BA176" s="101"/>
      <c r="BB176" s="101"/>
    </row>
    <row r="177" spans="1:54" s="189" customFormat="1" x14ac:dyDescent="0.2">
      <c r="A177" s="183"/>
      <c r="B177" s="325"/>
      <c r="C177" s="473" t="str">
        <f t="shared" si="177"/>
        <v>Residential</v>
      </c>
      <c r="D177" s="473" t="str">
        <f t="shared" si="177"/>
        <v>Flood</v>
      </c>
      <c r="E177" s="837">
        <f t="shared" si="177"/>
        <v>386.47015764705878</v>
      </c>
      <c r="F177" s="878">
        <v>636.98852941176472</v>
      </c>
      <c r="G177" s="874">
        <v>652.91323529411761</v>
      </c>
      <c r="H177" s="874">
        <v>669.23617647058825</v>
      </c>
      <c r="I177" s="874">
        <v>685.96705882352944</v>
      </c>
      <c r="J177" s="874">
        <v>703.11617647058824</v>
      </c>
      <c r="K177" s="874">
        <v>720.69411764705876</v>
      </c>
      <c r="L177" s="878">
        <v>738.71147058823522</v>
      </c>
      <c r="M177" s="333"/>
      <c r="N177" s="116"/>
      <c r="O177" s="1019">
        <f t="shared" si="172"/>
        <v>34</v>
      </c>
      <c r="P177" s="1020">
        <f t="shared" si="172"/>
        <v>34</v>
      </c>
      <c r="Q177" s="101"/>
      <c r="R177" s="325"/>
      <c r="S177" s="1003">
        <f t="shared" si="178"/>
        <v>250.51837176470593</v>
      </c>
      <c r="T177" s="1004">
        <f t="shared" si="179"/>
        <v>15.924705882352896</v>
      </c>
      <c r="U177" s="1004">
        <f t="shared" si="180"/>
        <v>16.322941176470636</v>
      </c>
      <c r="V177" s="1004">
        <f t="shared" si="181"/>
        <v>16.730882352941194</v>
      </c>
      <c r="W177" s="1004">
        <f t="shared" si="182"/>
        <v>17.149117647058802</v>
      </c>
      <c r="X177" s="1004">
        <f t="shared" si="183"/>
        <v>17.577941176470517</v>
      </c>
      <c r="Y177" s="1005">
        <f t="shared" si="184"/>
        <v>18.017352941176455</v>
      </c>
      <c r="Z177" s="116"/>
      <c r="AA177" s="1006">
        <f t="shared" si="185"/>
        <v>0.64822177549214577</v>
      </c>
      <c r="AB177" s="1007">
        <f t="shared" si="186"/>
        <v>2.4999988456713362E-2</v>
      </c>
      <c r="AC177" s="1007">
        <f t="shared" si="187"/>
        <v>2.500016892614787E-2</v>
      </c>
      <c r="AD177" s="1007">
        <f t="shared" si="188"/>
        <v>2.4999967038805915E-2</v>
      </c>
      <c r="AE177" s="1007">
        <f t="shared" si="189"/>
        <v>2.4999914247296973E-2</v>
      </c>
      <c r="AF177" s="1007">
        <f t="shared" si="190"/>
        <v>2.5000052288237873E-2</v>
      </c>
      <c r="AG177" s="990">
        <f t="shared" si="191"/>
        <v>2.4999999999999911E-2</v>
      </c>
      <c r="AH177" s="116"/>
      <c r="AI177" s="1003">
        <f>IF(S177=".",".",SUM($S177:S177))</f>
        <v>250.51837176470593</v>
      </c>
      <c r="AJ177" s="1004">
        <f>IF(T177=".",".",SUM($S177:T177))</f>
        <v>266.44307764705883</v>
      </c>
      <c r="AK177" s="1004">
        <f>IF(U177=".",".",SUM($S177:U177))</f>
        <v>282.76601882352946</v>
      </c>
      <c r="AL177" s="1004">
        <f>IF(V177=".",".",SUM($S177:V177))</f>
        <v>299.49690117647066</v>
      </c>
      <c r="AM177" s="1004">
        <f>IF(W177=".",".",SUM($S177:W177))</f>
        <v>316.64601882352946</v>
      </c>
      <c r="AN177" s="1004">
        <f>IF(X177=".",".",SUM($S177:X177))</f>
        <v>334.22395999999998</v>
      </c>
      <c r="AO177" s="1005">
        <f>IF(Y177=".",".",SUM($S177:Y177))</f>
        <v>352.24131294117643</v>
      </c>
      <c r="AP177" s="116"/>
      <c r="AQ177" s="1006">
        <f t="shared" si="192"/>
        <v>0.64822177549214577</v>
      </c>
      <c r="AR177" s="1007">
        <f t="shared" si="193"/>
        <v>0.68942730085355297</v>
      </c>
      <c r="AS177" s="1007">
        <f t="shared" si="194"/>
        <v>0.73166326876333776</v>
      </c>
      <c r="AT177" s="1007">
        <f t="shared" si="195"/>
        <v>0.77495479340473206</v>
      </c>
      <c r="AU177" s="1007">
        <f t="shared" si="196"/>
        <v>0.81932851103267912</v>
      </c>
      <c r="AV177" s="1007">
        <f t="shared" si="197"/>
        <v>0.86481181893797787</v>
      </c>
      <c r="AW177" s="990">
        <f t="shared" si="198"/>
        <v>0.91143211441142724</v>
      </c>
      <c r="AX177" s="327"/>
      <c r="AY177" s="116"/>
      <c r="AZ177" s="101"/>
      <c r="BA177" s="101"/>
      <c r="BB177" s="101"/>
    </row>
    <row r="178" spans="1:54" s="189" customFormat="1" x14ac:dyDescent="0.2">
      <c r="A178" s="183"/>
      <c r="B178" s="325"/>
      <c r="C178" s="473" t="str">
        <f t="shared" si="177"/>
        <v>Residential</v>
      </c>
      <c r="D178" s="473" t="str">
        <f t="shared" si="177"/>
        <v/>
      </c>
      <c r="E178" s="837" t="str">
        <f t="shared" si="177"/>
        <v>.</v>
      </c>
      <c r="F178" s="878"/>
      <c r="G178" s="874"/>
      <c r="H178" s="874"/>
      <c r="I178" s="874"/>
      <c r="J178" s="874"/>
      <c r="K178" s="874"/>
      <c r="L178" s="878"/>
      <c r="M178" s="333"/>
      <c r="N178" s="116"/>
      <c r="O178" s="1019">
        <f t="shared" si="172"/>
        <v>0</v>
      </c>
      <c r="P178" s="1020">
        <f t="shared" si="172"/>
        <v>0</v>
      </c>
      <c r="Q178" s="101"/>
      <c r="R178" s="325"/>
      <c r="S178" s="1003" t="str">
        <f t="shared" si="178"/>
        <v>.</v>
      </c>
      <c r="T178" s="1004" t="str">
        <f t="shared" si="179"/>
        <v>.</v>
      </c>
      <c r="U178" s="1004" t="str">
        <f t="shared" si="180"/>
        <v>.</v>
      </c>
      <c r="V178" s="1004" t="str">
        <f t="shared" si="181"/>
        <v>.</v>
      </c>
      <c r="W178" s="1004" t="str">
        <f t="shared" si="182"/>
        <v>.</v>
      </c>
      <c r="X178" s="1004" t="str">
        <f t="shared" si="183"/>
        <v>.</v>
      </c>
      <c r="Y178" s="1005" t="str">
        <f t="shared" si="184"/>
        <v>.</v>
      </c>
      <c r="Z178" s="116"/>
      <c r="AA178" s="1006" t="str">
        <f t="shared" si="185"/>
        <v>.</v>
      </c>
      <c r="AB178" s="1007" t="str">
        <f t="shared" si="186"/>
        <v>.</v>
      </c>
      <c r="AC178" s="1007" t="str">
        <f t="shared" si="187"/>
        <v>.</v>
      </c>
      <c r="AD178" s="1007" t="str">
        <f t="shared" si="188"/>
        <v>.</v>
      </c>
      <c r="AE178" s="1007" t="str">
        <f t="shared" si="189"/>
        <v>.</v>
      </c>
      <c r="AF178" s="1007" t="str">
        <f t="shared" si="190"/>
        <v>.</v>
      </c>
      <c r="AG178" s="990" t="str">
        <f t="shared" si="191"/>
        <v>.</v>
      </c>
      <c r="AH178" s="116"/>
      <c r="AI178" s="1003" t="str">
        <f>IF(S178=".",".",SUM($S178:S178))</f>
        <v>.</v>
      </c>
      <c r="AJ178" s="1004" t="str">
        <f>IF(T178=".",".",SUM($S178:T178))</f>
        <v>.</v>
      </c>
      <c r="AK178" s="1004" t="str">
        <f>IF(U178=".",".",SUM($S178:U178))</f>
        <v>.</v>
      </c>
      <c r="AL178" s="1004" t="str">
        <f>IF(V178=".",".",SUM($S178:V178))</f>
        <v>.</v>
      </c>
      <c r="AM178" s="1004" t="str">
        <f>IF(W178=".",".",SUM($S178:W178))</f>
        <v>.</v>
      </c>
      <c r="AN178" s="1004" t="str">
        <f>IF(X178=".",".",SUM($S178:X178))</f>
        <v>.</v>
      </c>
      <c r="AO178" s="1005" t="str">
        <f>IF(Y178=".",".",SUM($S178:Y178))</f>
        <v>.</v>
      </c>
      <c r="AP178" s="116"/>
      <c r="AQ178" s="1006" t="str">
        <f t="shared" si="192"/>
        <v>.</v>
      </c>
      <c r="AR178" s="1007" t="str">
        <f t="shared" si="193"/>
        <v>.</v>
      </c>
      <c r="AS178" s="1007" t="str">
        <f t="shared" si="194"/>
        <v>.</v>
      </c>
      <c r="AT178" s="1007" t="str">
        <f t="shared" si="195"/>
        <v>.</v>
      </c>
      <c r="AU178" s="1007" t="str">
        <f t="shared" si="196"/>
        <v>.</v>
      </c>
      <c r="AV178" s="1007" t="str">
        <f t="shared" si="197"/>
        <v>.</v>
      </c>
      <c r="AW178" s="990" t="str">
        <f t="shared" si="198"/>
        <v>.</v>
      </c>
      <c r="AX178" s="327"/>
      <c r="AY178" s="116"/>
      <c r="AZ178" s="101"/>
      <c r="BA178" s="101"/>
      <c r="BB178" s="101"/>
    </row>
    <row r="179" spans="1:54" s="189" customFormat="1" x14ac:dyDescent="0.2">
      <c r="A179" s="183"/>
      <c r="B179" s="325"/>
      <c r="C179" s="473" t="str">
        <f t="shared" si="177"/>
        <v>Residential</v>
      </c>
      <c r="D179" s="473" t="str">
        <f t="shared" si="177"/>
        <v/>
      </c>
      <c r="E179" s="837" t="str">
        <f t="shared" si="177"/>
        <v>.</v>
      </c>
      <c r="F179" s="878"/>
      <c r="G179" s="874"/>
      <c r="H179" s="874"/>
      <c r="I179" s="874"/>
      <c r="J179" s="874"/>
      <c r="K179" s="874"/>
      <c r="L179" s="878"/>
      <c r="M179" s="333"/>
      <c r="N179" s="116"/>
      <c r="O179" s="1019">
        <f t="shared" si="172"/>
        <v>0</v>
      </c>
      <c r="P179" s="1020">
        <f t="shared" si="172"/>
        <v>0</v>
      </c>
      <c r="Q179" s="101"/>
      <c r="R179" s="325"/>
      <c r="S179" s="1003" t="str">
        <f t="shared" si="178"/>
        <v>.</v>
      </c>
      <c r="T179" s="1004" t="str">
        <f t="shared" si="179"/>
        <v>.</v>
      </c>
      <c r="U179" s="1004" t="str">
        <f t="shared" si="180"/>
        <v>.</v>
      </c>
      <c r="V179" s="1004" t="str">
        <f t="shared" si="181"/>
        <v>.</v>
      </c>
      <c r="W179" s="1004" t="str">
        <f t="shared" si="182"/>
        <v>.</v>
      </c>
      <c r="X179" s="1004" t="str">
        <f t="shared" si="183"/>
        <v>.</v>
      </c>
      <c r="Y179" s="1005" t="str">
        <f t="shared" si="184"/>
        <v>.</v>
      </c>
      <c r="Z179" s="116"/>
      <c r="AA179" s="1006" t="str">
        <f t="shared" si="185"/>
        <v>.</v>
      </c>
      <c r="AB179" s="1007" t="str">
        <f t="shared" si="186"/>
        <v>.</v>
      </c>
      <c r="AC179" s="1007" t="str">
        <f t="shared" si="187"/>
        <v>.</v>
      </c>
      <c r="AD179" s="1007" t="str">
        <f t="shared" si="188"/>
        <v>.</v>
      </c>
      <c r="AE179" s="1007" t="str">
        <f t="shared" si="189"/>
        <v>.</v>
      </c>
      <c r="AF179" s="1007" t="str">
        <f t="shared" si="190"/>
        <v>.</v>
      </c>
      <c r="AG179" s="990" t="str">
        <f t="shared" si="191"/>
        <v>.</v>
      </c>
      <c r="AH179" s="116"/>
      <c r="AI179" s="1003" t="str">
        <f>IF(S179=".",".",SUM($S179:S179))</f>
        <v>.</v>
      </c>
      <c r="AJ179" s="1004" t="str">
        <f>IF(T179=".",".",SUM($S179:T179))</f>
        <v>.</v>
      </c>
      <c r="AK179" s="1004" t="str">
        <f>IF(U179=".",".",SUM($S179:U179))</f>
        <v>.</v>
      </c>
      <c r="AL179" s="1004" t="str">
        <f>IF(V179=".",".",SUM($S179:V179))</f>
        <v>.</v>
      </c>
      <c r="AM179" s="1004" t="str">
        <f>IF(W179=".",".",SUM($S179:W179))</f>
        <v>.</v>
      </c>
      <c r="AN179" s="1004" t="str">
        <f>IF(X179=".",".",SUM($S179:X179))</f>
        <v>.</v>
      </c>
      <c r="AO179" s="1005" t="str">
        <f>IF(Y179=".",".",SUM($S179:Y179))</f>
        <v>.</v>
      </c>
      <c r="AP179" s="116"/>
      <c r="AQ179" s="1006" t="str">
        <f t="shared" si="192"/>
        <v>.</v>
      </c>
      <c r="AR179" s="1007" t="str">
        <f t="shared" si="193"/>
        <v>.</v>
      </c>
      <c r="AS179" s="1007" t="str">
        <f t="shared" si="194"/>
        <v>.</v>
      </c>
      <c r="AT179" s="1007" t="str">
        <f t="shared" si="195"/>
        <v>.</v>
      </c>
      <c r="AU179" s="1007" t="str">
        <f t="shared" si="196"/>
        <v>.</v>
      </c>
      <c r="AV179" s="1007" t="str">
        <f t="shared" si="197"/>
        <v>.</v>
      </c>
      <c r="AW179" s="990" t="str">
        <f t="shared" si="198"/>
        <v>.</v>
      </c>
      <c r="AX179" s="327"/>
      <c r="AY179" s="116"/>
      <c r="AZ179" s="101"/>
      <c r="BA179" s="101"/>
      <c r="BB179" s="101"/>
    </row>
    <row r="180" spans="1:54" s="189" customFormat="1" x14ac:dyDescent="0.2">
      <c r="A180" s="183"/>
      <c r="B180" s="325"/>
      <c r="C180" s="473" t="str">
        <f t="shared" si="177"/>
        <v>Residential</v>
      </c>
      <c r="D180" s="473" t="str">
        <f t="shared" si="177"/>
        <v/>
      </c>
      <c r="E180" s="837" t="str">
        <f t="shared" si="177"/>
        <v>.</v>
      </c>
      <c r="F180" s="878"/>
      <c r="G180" s="874"/>
      <c r="H180" s="874"/>
      <c r="I180" s="874"/>
      <c r="J180" s="874"/>
      <c r="K180" s="874"/>
      <c r="L180" s="878"/>
      <c r="M180" s="333"/>
      <c r="N180" s="116"/>
      <c r="O180" s="1019">
        <f t="shared" si="172"/>
        <v>0</v>
      </c>
      <c r="P180" s="1020">
        <f t="shared" si="172"/>
        <v>0</v>
      </c>
      <c r="Q180" s="101"/>
      <c r="R180" s="325"/>
      <c r="S180" s="1003" t="str">
        <f t="shared" si="178"/>
        <v>.</v>
      </c>
      <c r="T180" s="1004" t="str">
        <f t="shared" si="179"/>
        <v>.</v>
      </c>
      <c r="U180" s="1004" t="str">
        <f t="shared" si="180"/>
        <v>.</v>
      </c>
      <c r="V180" s="1004" t="str">
        <f t="shared" si="181"/>
        <v>.</v>
      </c>
      <c r="W180" s="1004" t="str">
        <f t="shared" si="182"/>
        <v>.</v>
      </c>
      <c r="X180" s="1004" t="str">
        <f t="shared" si="183"/>
        <v>.</v>
      </c>
      <c r="Y180" s="1005" t="str">
        <f t="shared" si="184"/>
        <v>.</v>
      </c>
      <c r="Z180" s="116"/>
      <c r="AA180" s="1006" t="str">
        <f t="shared" si="185"/>
        <v>.</v>
      </c>
      <c r="AB180" s="1007" t="str">
        <f t="shared" si="186"/>
        <v>.</v>
      </c>
      <c r="AC180" s="1007" t="str">
        <f t="shared" si="187"/>
        <v>.</v>
      </c>
      <c r="AD180" s="1007" t="str">
        <f t="shared" si="188"/>
        <v>.</v>
      </c>
      <c r="AE180" s="1007" t="str">
        <f t="shared" si="189"/>
        <v>.</v>
      </c>
      <c r="AF180" s="1007" t="str">
        <f t="shared" si="190"/>
        <v>.</v>
      </c>
      <c r="AG180" s="990" t="str">
        <f t="shared" si="191"/>
        <v>.</v>
      </c>
      <c r="AH180" s="116"/>
      <c r="AI180" s="1003" t="str">
        <f>IF(S180=".",".",SUM($S180:S180))</f>
        <v>.</v>
      </c>
      <c r="AJ180" s="1004" t="str">
        <f>IF(T180=".",".",SUM($S180:T180))</f>
        <v>.</v>
      </c>
      <c r="AK180" s="1004" t="str">
        <f>IF(U180=".",".",SUM($S180:U180))</f>
        <v>.</v>
      </c>
      <c r="AL180" s="1004" t="str">
        <f>IF(V180=".",".",SUM($S180:V180))</f>
        <v>.</v>
      </c>
      <c r="AM180" s="1004" t="str">
        <f>IF(W180=".",".",SUM($S180:W180))</f>
        <v>.</v>
      </c>
      <c r="AN180" s="1004" t="str">
        <f>IF(X180=".",".",SUM($S180:X180))</f>
        <v>.</v>
      </c>
      <c r="AO180" s="1005" t="str">
        <f>IF(Y180=".",".",SUM($S180:Y180))</f>
        <v>.</v>
      </c>
      <c r="AP180" s="116"/>
      <c r="AQ180" s="1006" t="str">
        <f t="shared" si="192"/>
        <v>.</v>
      </c>
      <c r="AR180" s="1007" t="str">
        <f t="shared" si="193"/>
        <v>.</v>
      </c>
      <c r="AS180" s="1007" t="str">
        <f t="shared" si="194"/>
        <v>.</v>
      </c>
      <c r="AT180" s="1007" t="str">
        <f t="shared" si="195"/>
        <v>.</v>
      </c>
      <c r="AU180" s="1007" t="str">
        <f t="shared" si="196"/>
        <v>.</v>
      </c>
      <c r="AV180" s="1007" t="str">
        <f t="shared" si="197"/>
        <v>.</v>
      </c>
      <c r="AW180" s="990" t="str">
        <f t="shared" si="198"/>
        <v>.</v>
      </c>
      <c r="AX180" s="327"/>
      <c r="AY180" s="116"/>
      <c r="AZ180" s="101"/>
      <c r="BA180" s="101"/>
      <c r="BB180" s="101"/>
    </row>
    <row r="181" spans="1:54" s="189" customFormat="1" x14ac:dyDescent="0.2">
      <c r="A181" s="183"/>
      <c r="B181" s="325"/>
      <c r="C181" s="473" t="str">
        <f t="shared" si="177"/>
        <v>Residential</v>
      </c>
      <c r="D181" s="473" t="str">
        <f t="shared" si="177"/>
        <v/>
      </c>
      <c r="E181" s="837" t="str">
        <f t="shared" si="177"/>
        <v>.</v>
      </c>
      <c r="F181" s="878"/>
      <c r="G181" s="874"/>
      <c r="H181" s="874"/>
      <c r="I181" s="874"/>
      <c r="J181" s="874"/>
      <c r="K181" s="874"/>
      <c r="L181" s="878"/>
      <c r="M181" s="333"/>
      <c r="N181" s="116"/>
      <c r="O181" s="1019">
        <f t="shared" si="172"/>
        <v>0</v>
      </c>
      <c r="P181" s="1020">
        <f t="shared" si="172"/>
        <v>0</v>
      </c>
      <c r="Q181" s="101"/>
      <c r="R181" s="325"/>
      <c r="S181" s="1003" t="str">
        <f t="shared" si="178"/>
        <v>.</v>
      </c>
      <c r="T181" s="1004" t="str">
        <f t="shared" si="179"/>
        <v>.</v>
      </c>
      <c r="U181" s="1004" t="str">
        <f t="shared" si="180"/>
        <v>.</v>
      </c>
      <c r="V181" s="1004" t="str">
        <f t="shared" si="181"/>
        <v>.</v>
      </c>
      <c r="W181" s="1004" t="str">
        <f t="shared" si="182"/>
        <v>.</v>
      </c>
      <c r="X181" s="1004" t="str">
        <f t="shared" si="183"/>
        <v>.</v>
      </c>
      <c r="Y181" s="1005" t="str">
        <f t="shared" si="184"/>
        <v>.</v>
      </c>
      <c r="Z181" s="116"/>
      <c r="AA181" s="1006" t="str">
        <f t="shared" si="185"/>
        <v>.</v>
      </c>
      <c r="AB181" s="1007" t="str">
        <f t="shared" si="186"/>
        <v>.</v>
      </c>
      <c r="AC181" s="1007" t="str">
        <f t="shared" si="187"/>
        <v>.</v>
      </c>
      <c r="AD181" s="1007" t="str">
        <f t="shared" si="188"/>
        <v>.</v>
      </c>
      <c r="AE181" s="1007" t="str">
        <f t="shared" si="189"/>
        <v>.</v>
      </c>
      <c r="AF181" s="1007" t="str">
        <f t="shared" si="190"/>
        <v>.</v>
      </c>
      <c r="AG181" s="990" t="str">
        <f t="shared" si="191"/>
        <v>.</v>
      </c>
      <c r="AH181" s="116"/>
      <c r="AI181" s="1003" t="str">
        <f>IF(S181=".",".",SUM($S181:S181))</f>
        <v>.</v>
      </c>
      <c r="AJ181" s="1004" t="str">
        <f>IF(T181=".",".",SUM($S181:T181))</f>
        <v>.</v>
      </c>
      <c r="AK181" s="1004" t="str">
        <f>IF(U181=".",".",SUM($S181:U181))</f>
        <v>.</v>
      </c>
      <c r="AL181" s="1004" t="str">
        <f>IF(V181=".",".",SUM($S181:V181))</f>
        <v>.</v>
      </c>
      <c r="AM181" s="1004" t="str">
        <f>IF(W181=".",".",SUM($S181:W181))</f>
        <v>.</v>
      </c>
      <c r="AN181" s="1004" t="str">
        <f>IF(X181=".",".",SUM($S181:X181))</f>
        <v>.</v>
      </c>
      <c r="AO181" s="1005" t="str">
        <f>IF(Y181=".",".",SUM($S181:Y181))</f>
        <v>.</v>
      </c>
      <c r="AP181" s="116"/>
      <c r="AQ181" s="1006" t="str">
        <f t="shared" si="192"/>
        <v>.</v>
      </c>
      <c r="AR181" s="1007" t="str">
        <f t="shared" si="193"/>
        <v>.</v>
      </c>
      <c r="AS181" s="1007" t="str">
        <f t="shared" si="194"/>
        <v>.</v>
      </c>
      <c r="AT181" s="1007" t="str">
        <f t="shared" si="195"/>
        <v>.</v>
      </c>
      <c r="AU181" s="1007" t="str">
        <f t="shared" si="196"/>
        <v>.</v>
      </c>
      <c r="AV181" s="1007" t="str">
        <f t="shared" si="197"/>
        <v>.</v>
      </c>
      <c r="AW181" s="990" t="str">
        <f t="shared" si="198"/>
        <v>.</v>
      </c>
      <c r="AX181" s="327"/>
      <c r="AY181" s="116"/>
      <c r="AZ181" s="101"/>
      <c r="BA181" s="101"/>
      <c r="BB181" s="101"/>
    </row>
    <row r="182" spans="1:54" s="189" customFormat="1" x14ac:dyDescent="0.2">
      <c r="A182" s="183"/>
      <c r="B182" s="325"/>
      <c r="C182" s="473" t="str">
        <f t="shared" si="177"/>
        <v>Residential</v>
      </c>
      <c r="D182" s="473" t="str">
        <f t="shared" si="177"/>
        <v/>
      </c>
      <c r="E182" s="837" t="str">
        <f t="shared" si="177"/>
        <v>.</v>
      </c>
      <c r="F182" s="878"/>
      <c r="G182" s="874"/>
      <c r="H182" s="874"/>
      <c r="I182" s="874"/>
      <c r="J182" s="874"/>
      <c r="K182" s="874"/>
      <c r="L182" s="878"/>
      <c r="M182" s="333"/>
      <c r="N182" s="116"/>
      <c r="O182" s="1019">
        <f t="shared" si="172"/>
        <v>0</v>
      </c>
      <c r="P182" s="1020">
        <f t="shared" si="172"/>
        <v>0</v>
      </c>
      <c r="Q182" s="101"/>
      <c r="R182" s="325"/>
      <c r="S182" s="1003" t="str">
        <f t="shared" si="178"/>
        <v>.</v>
      </c>
      <c r="T182" s="1004" t="str">
        <f t="shared" si="179"/>
        <v>.</v>
      </c>
      <c r="U182" s="1004" t="str">
        <f t="shared" si="180"/>
        <v>.</v>
      </c>
      <c r="V182" s="1004" t="str">
        <f t="shared" si="181"/>
        <v>.</v>
      </c>
      <c r="W182" s="1004" t="str">
        <f t="shared" si="182"/>
        <v>.</v>
      </c>
      <c r="X182" s="1004" t="str">
        <f t="shared" si="183"/>
        <v>.</v>
      </c>
      <c r="Y182" s="1005" t="str">
        <f t="shared" si="184"/>
        <v>.</v>
      </c>
      <c r="Z182" s="116"/>
      <c r="AA182" s="1006" t="str">
        <f t="shared" si="185"/>
        <v>.</v>
      </c>
      <c r="AB182" s="1007" t="str">
        <f t="shared" si="186"/>
        <v>.</v>
      </c>
      <c r="AC182" s="1007" t="str">
        <f t="shared" si="187"/>
        <v>.</v>
      </c>
      <c r="AD182" s="1007" t="str">
        <f t="shared" si="188"/>
        <v>.</v>
      </c>
      <c r="AE182" s="1007" t="str">
        <f t="shared" si="189"/>
        <v>.</v>
      </c>
      <c r="AF182" s="1007" t="str">
        <f t="shared" si="190"/>
        <v>.</v>
      </c>
      <c r="AG182" s="990" t="str">
        <f t="shared" si="191"/>
        <v>.</v>
      </c>
      <c r="AH182" s="116"/>
      <c r="AI182" s="1003" t="str">
        <f>IF(S182=".",".",SUM($S182:S182))</f>
        <v>.</v>
      </c>
      <c r="AJ182" s="1004" t="str">
        <f>IF(T182=".",".",SUM($S182:T182))</f>
        <v>.</v>
      </c>
      <c r="AK182" s="1004" t="str">
        <f>IF(U182=".",".",SUM($S182:U182))</f>
        <v>.</v>
      </c>
      <c r="AL182" s="1004" t="str">
        <f>IF(V182=".",".",SUM($S182:V182))</f>
        <v>.</v>
      </c>
      <c r="AM182" s="1004" t="str">
        <f>IF(W182=".",".",SUM($S182:W182))</f>
        <v>.</v>
      </c>
      <c r="AN182" s="1004" t="str">
        <f>IF(X182=".",".",SUM($S182:X182))</f>
        <v>.</v>
      </c>
      <c r="AO182" s="1005" t="str">
        <f>IF(Y182=".",".",SUM($S182:Y182))</f>
        <v>.</v>
      </c>
      <c r="AP182" s="116"/>
      <c r="AQ182" s="1006" t="str">
        <f t="shared" si="192"/>
        <v>.</v>
      </c>
      <c r="AR182" s="1007" t="str">
        <f t="shared" si="193"/>
        <v>.</v>
      </c>
      <c r="AS182" s="1007" t="str">
        <f t="shared" si="194"/>
        <v>.</v>
      </c>
      <c r="AT182" s="1007" t="str">
        <f t="shared" si="195"/>
        <v>.</v>
      </c>
      <c r="AU182" s="1007" t="str">
        <f t="shared" si="196"/>
        <v>.</v>
      </c>
      <c r="AV182" s="1007" t="str">
        <f t="shared" si="197"/>
        <v>.</v>
      </c>
      <c r="AW182" s="990" t="str">
        <f t="shared" si="198"/>
        <v>.</v>
      </c>
      <c r="AX182" s="327"/>
      <c r="AY182" s="116"/>
      <c r="AZ182" s="101"/>
      <c r="BA182" s="101"/>
      <c r="BB182" s="101"/>
    </row>
    <row r="183" spans="1:54" s="189" customFormat="1" x14ac:dyDescent="0.2">
      <c r="A183" s="183"/>
      <c r="B183" s="325"/>
      <c r="C183" s="473" t="str">
        <f t="shared" si="177"/>
        <v>Residential</v>
      </c>
      <c r="D183" s="473" t="str">
        <f t="shared" si="177"/>
        <v/>
      </c>
      <c r="E183" s="837" t="str">
        <f t="shared" si="177"/>
        <v>.</v>
      </c>
      <c r="F183" s="878"/>
      <c r="G183" s="874"/>
      <c r="H183" s="874"/>
      <c r="I183" s="874"/>
      <c r="J183" s="874"/>
      <c r="K183" s="874"/>
      <c r="L183" s="878"/>
      <c r="M183" s="333"/>
      <c r="N183" s="116"/>
      <c r="O183" s="1019">
        <f t="shared" si="172"/>
        <v>0</v>
      </c>
      <c r="P183" s="1020">
        <f t="shared" si="172"/>
        <v>0</v>
      </c>
      <c r="Q183" s="101"/>
      <c r="R183" s="325"/>
      <c r="S183" s="1003" t="str">
        <f t="shared" si="178"/>
        <v>.</v>
      </c>
      <c r="T183" s="1004" t="str">
        <f t="shared" si="179"/>
        <v>.</v>
      </c>
      <c r="U183" s="1004" t="str">
        <f t="shared" si="180"/>
        <v>.</v>
      </c>
      <c r="V183" s="1004" t="str">
        <f t="shared" si="181"/>
        <v>.</v>
      </c>
      <c r="W183" s="1004" t="str">
        <f t="shared" si="182"/>
        <v>.</v>
      </c>
      <c r="X183" s="1004" t="str">
        <f t="shared" si="183"/>
        <v>.</v>
      </c>
      <c r="Y183" s="1005" t="str">
        <f t="shared" si="184"/>
        <v>.</v>
      </c>
      <c r="Z183" s="116"/>
      <c r="AA183" s="1006" t="str">
        <f t="shared" si="185"/>
        <v>.</v>
      </c>
      <c r="AB183" s="1007" t="str">
        <f t="shared" si="186"/>
        <v>.</v>
      </c>
      <c r="AC183" s="1007" t="str">
        <f t="shared" si="187"/>
        <v>.</v>
      </c>
      <c r="AD183" s="1007" t="str">
        <f t="shared" si="188"/>
        <v>.</v>
      </c>
      <c r="AE183" s="1007" t="str">
        <f t="shared" si="189"/>
        <v>.</v>
      </c>
      <c r="AF183" s="1007" t="str">
        <f t="shared" si="190"/>
        <v>.</v>
      </c>
      <c r="AG183" s="990" t="str">
        <f t="shared" si="191"/>
        <v>.</v>
      </c>
      <c r="AH183" s="116"/>
      <c r="AI183" s="1003" t="str">
        <f>IF(S183=".",".",SUM($S183:S183))</f>
        <v>.</v>
      </c>
      <c r="AJ183" s="1004" t="str">
        <f>IF(T183=".",".",SUM($S183:T183))</f>
        <v>.</v>
      </c>
      <c r="AK183" s="1004" t="str">
        <f>IF(U183=".",".",SUM($S183:U183))</f>
        <v>.</v>
      </c>
      <c r="AL183" s="1004" t="str">
        <f>IF(V183=".",".",SUM($S183:V183))</f>
        <v>.</v>
      </c>
      <c r="AM183" s="1004" t="str">
        <f>IF(W183=".",".",SUM($S183:W183))</f>
        <v>.</v>
      </c>
      <c r="AN183" s="1004" t="str">
        <f>IF(X183=".",".",SUM($S183:X183))</f>
        <v>.</v>
      </c>
      <c r="AO183" s="1005" t="str">
        <f>IF(Y183=".",".",SUM($S183:Y183))</f>
        <v>.</v>
      </c>
      <c r="AP183" s="116"/>
      <c r="AQ183" s="1006" t="str">
        <f t="shared" si="192"/>
        <v>.</v>
      </c>
      <c r="AR183" s="1007" t="str">
        <f t="shared" si="193"/>
        <v>.</v>
      </c>
      <c r="AS183" s="1007" t="str">
        <f t="shared" si="194"/>
        <v>.</v>
      </c>
      <c r="AT183" s="1007" t="str">
        <f t="shared" si="195"/>
        <v>.</v>
      </c>
      <c r="AU183" s="1007" t="str">
        <f t="shared" si="196"/>
        <v>.</v>
      </c>
      <c r="AV183" s="1007" t="str">
        <f t="shared" si="197"/>
        <v>.</v>
      </c>
      <c r="AW183" s="990" t="str">
        <f t="shared" si="198"/>
        <v>.</v>
      </c>
      <c r="AX183" s="327"/>
      <c r="AY183" s="116"/>
      <c r="AZ183" s="101"/>
      <c r="BA183" s="101"/>
      <c r="BB183" s="101"/>
    </row>
    <row r="184" spans="1:54" s="189" customFormat="1" x14ac:dyDescent="0.2">
      <c r="A184" s="183"/>
      <c r="B184" s="325"/>
      <c r="C184" s="473" t="str">
        <f t="shared" si="177"/>
        <v>Special rate</v>
      </c>
      <c r="D184" s="473" t="str">
        <f t="shared" si="177"/>
        <v/>
      </c>
      <c r="E184" s="837" t="str">
        <f t="shared" si="177"/>
        <v>.</v>
      </c>
      <c r="F184" s="878"/>
      <c r="G184" s="874"/>
      <c r="H184" s="874"/>
      <c r="I184" s="874"/>
      <c r="J184" s="874"/>
      <c r="K184" s="874"/>
      <c r="L184" s="878"/>
      <c r="M184" s="333"/>
      <c r="N184" s="116"/>
      <c r="O184" s="1019">
        <f t="shared" si="172"/>
        <v>0</v>
      </c>
      <c r="P184" s="1020">
        <f t="shared" si="172"/>
        <v>0</v>
      </c>
      <c r="Q184" s="101"/>
      <c r="R184" s="325"/>
      <c r="S184" s="1003" t="str">
        <f t="shared" ref="S184" si="199">IF(F184="",".",F184-E184)</f>
        <v>.</v>
      </c>
      <c r="T184" s="1004" t="str">
        <f t="shared" ref="T184" si="200">IF(G184="",".",G184-F184)</f>
        <v>.</v>
      </c>
      <c r="U184" s="1004" t="str">
        <f t="shared" ref="U184" si="201">IF(H184="",".",H184-G184)</f>
        <v>.</v>
      </c>
      <c r="V184" s="1004" t="str">
        <f t="shared" ref="V184" si="202">IF(I184="",".",I184-H184)</f>
        <v>.</v>
      </c>
      <c r="W184" s="1004" t="str">
        <f t="shared" ref="W184" si="203">IF(J184="",".",J184-I184)</f>
        <v>.</v>
      </c>
      <c r="X184" s="1004" t="str">
        <f t="shared" ref="X184" si="204">IF(K184="",".",K184-J184)</f>
        <v>.</v>
      </c>
      <c r="Y184" s="1005" t="str">
        <f t="shared" ref="Y184" si="205">IF(L184="",".",L184-K184)</f>
        <v>.</v>
      </c>
      <c r="Z184" s="116"/>
      <c r="AA184" s="1006" t="str">
        <f t="shared" si="185"/>
        <v>.</v>
      </c>
      <c r="AB184" s="1007" t="str">
        <f t="shared" si="186"/>
        <v>.</v>
      </c>
      <c r="AC184" s="1007" t="str">
        <f t="shared" si="187"/>
        <v>.</v>
      </c>
      <c r="AD184" s="1007" t="str">
        <f t="shared" si="188"/>
        <v>.</v>
      </c>
      <c r="AE184" s="1007" t="str">
        <f t="shared" si="189"/>
        <v>.</v>
      </c>
      <c r="AF184" s="1007" t="str">
        <f t="shared" si="190"/>
        <v>.</v>
      </c>
      <c r="AG184" s="990" t="str">
        <f t="shared" si="191"/>
        <v>.</v>
      </c>
      <c r="AH184" s="116"/>
      <c r="AI184" s="1003" t="str">
        <f>IF(S184=".",".",SUM($S184:S184))</f>
        <v>.</v>
      </c>
      <c r="AJ184" s="1004" t="str">
        <f>IF(T184=".",".",SUM($S184:T184))</f>
        <v>.</v>
      </c>
      <c r="AK184" s="1004" t="str">
        <f>IF(U184=".",".",SUM($S184:U184))</f>
        <v>.</v>
      </c>
      <c r="AL184" s="1004" t="str">
        <f>IF(V184=".",".",SUM($S184:V184))</f>
        <v>.</v>
      </c>
      <c r="AM184" s="1004" t="str">
        <f>IF(W184=".",".",SUM($S184:W184))</f>
        <v>.</v>
      </c>
      <c r="AN184" s="1004" t="str">
        <f>IF(X184=".",".",SUM($S184:X184))</f>
        <v>.</v>
      </c>
      <c r="AO184" s="1005" t="str">
        <f>IF(Y184=".",".",SUM($S184:Y184))</f>
        <v>.</v>
      </c>
      <c r="AP184" s="116"/>
      <c r="AQ184" s="1006" t="str">
        <f t="shared" si="192"/>
        <v>.</v>
      </c>
      <c r="AR184" s="1007" t="str">
        <f t="shared" si="193"/>
        <v>.</v>
      </c>
      <c r="AS184" s="1007" t="str">
        <f t="shared" si="194"/>
        <v>.</v>
      </c>
      <c r="AT184" s="1007" t="str">
        <f t="shared" si="195"/>
        <v>.</v>
      </c>
      <c r="AU184" s="1007" t="str">
        <f t="shared" si="196"/>
        <v>.</v>
      </c>
      <c r="AV184" s="1007" t="str">
        <f t="shared" si="197"/>
        <v>.</v>
      </c>
      <c r="AW184" s="990" t="str">
        <f t="shared" si="198"/>
        <v>.</v>
      </c>
      <c r="AX184" s="327"/>
      <c r="AY184" s="116"/>
      <c r="AZ184" s="101"/>
      <c r="BA184" s="101"/>
      <c r="BB184" s="101"/>
    </row>
    <row r="185" spans="1:54" s="189" customFormat="1" x14ac:dyDescent="0.2">
      <c r="A185" s="183"/>
      <c r="B185" s="325"/>
      <c r="C185" s="473" t="str">
        <f t="shared" si="177"/>
        <v>Special rate</v>
      </c>
      <c r="D185" s="473" t="str">
        <f t="shared" si="177"/>
        <v/>
      </c>
      <c r="E185" s="837" t="str">
        <f t="shared" si="177"/>
        <v>.</v>
      </c>
      <c r="F185" s="1209"/>
      <c r="G185" s="1209"/>
      <c r="H185" s="1209"/>
      <c r="I185" s="1209"/>
      <c r="J185" s="1209"/>
      <c r="K185" s="1209"/>
      <c r="L185" s="1209"/>
      <c r="M185" s="333"/>
      <c r="N185" s="116"/>
      <c r="O185" s="1019">
        <f t="shared" si="172"/>
        <v>0</v>
      </c>
      <c r="P185" s="1020">
        <f t="shared" si="172"/>
        <v>0</v>
      </c>
      <c r="Q185" s="101"/>
      <c r="R185" s="325"/>
      <c r="S185" s="1003" t="str">
        <f t="shared" si="178"/>
        <v>.</v>
      </c>
      <c r="T185" s="1004" t="str">
        <f t="shared" si="179"/>
        <v>.</v>
      </c>
      <c r="U185" s="1004" t="str">
        <f t="shared" si="180"/>
        <v>.</v>
      </c>
      <c r="V185" s="1004" t="str">
        <f t="shared" si="181"/>
        <v>.</v>
      </c>
      <c r="W185" s="1004" t="str">
        <f t="shared" si="182"/>
        <v>.</v>
      </c>
      <c r="X185" s="1004" t="str">
        <f t="shared" si="183"/>
        <v>.</v>
      </c>
      <c r="Y185" s="1005" t="str">
        <f t="shared" si="184"/>
        <v>.</v>
      </c>
      <c r="Z185" s="116"/>
      <c r="AA185" s="1006" t="str">
        <f t="shared" si="185"/>
        <v>.</v>
      </c>
      <c r="AB185" s="1007" t="str">
        <f t="shared" si="186"/>
        <v>.</v>
      </c>
      <c r="AC185" s="1007" t="str">
        <f t="shared" si="187"/>
        <v>.</v>
      </c>
      <c r="AD185" s="1007" t="str">
        <f t="shared" si="188"/>
        <v>.</v>
      </c>
      <c r="AE185" s="1007" t="str">
        <f t="shared" si="189"/>
        <v>.</v>
      </c>
      <c r="AF185" s="1007" t="str">
        <f t="shared" si="190"/>
        <v>.</v>
      </c>
      <c r="AG185" s="990" t="str">
        <f t="shared" si="191"/>
        <v>.</v>
      </c>
      <c r="AH185" s="116"/>
      <c r="AI185" s="1003" t="str">
        <f>IF(S185=".",".",SUM($S185:S185))</f>
        <v>.</v>
      </c>
      <c r="AJ185" s="1004" t="str">
        <f>IF(T185=".",".",SUM($S185:T185))</f>
        <v>.</v>
      </c>
      <c r="AK185" s="1004" t="str">
        <f>IF(U185=".",".",SUM($S185:U185))</f>
        <v>.</v>
      </c>
      <c r="AL185" s="1004" t="str">
        <f>IF(V185=".",".",SUM($S185:V185))</f>
        <v>.</v>
      </c>
      <c r="AM185" s="1004" t="str">
        <f>IF(W185=".",".",SUM($S185:W185))</f>
        <v>.</v>
      </c>
      <c r="AN185" s="1004" t="str">
        <f>IF(X185=".",".",SUM($S185:X185))</f>
        <v>.</v>
      </c>
      <c r="AO185" s="1005" t="str">
        <f>IF(Y185=".",".",SUM($S185:Y185))</f>
        <v>.</v>
      </c>
      <c r="AP185" s="116"/>
      <c r="AQ185" s="1006" t="str">
        <f t="shared" si="192"/>
        <v>.</v>
      </c>
      <c r="AR185" s="1007" t="str">
        <f t="shared" si="193"/>
        <v>.</v>
      </c>
      <c r="AS185" s="1007" t="str">
        <f t="shared" si="194"/>
        <v>.</v>
      </c>
      <c r="AT185" s="1007" t="str">
        <f t="shared" si="195"/>
        <v>.</v>
      </c>
      <c r="AU185" s="1007" t="str">
        <f t="shared" si="196"/>
        <v>.</v>
      </c>
      <c r="AV185" s="1007" t="str">
        <f t="shared" si="197"/>
        <v>.</v>
      </c>
      <c r="AW185" s="990" t="str">
        <f t="shared" si="198"/>
        <v>.</v>
      </c>
      <c r="AX185" s="327"/>
      <c r="AY185" s="116"/>
      <c r="AZ185" s="101"/>
      <c r="BA185" s="101"/>
      <c r="BB185" s="101"/>
    </row>
    <row r="186" spans="1:54" s="189" customFormat="1" x14ac:dyDescent="0.2">
      <c r="A186" s="183"/>
      <c r="B186" s="325"/>
      <c r="C186" s="473" t="str">
        <f t="shared" si="177"/>
        <v>Special rate</v>
      </c>
      <c r="D186" s="473" t="str">
        <f t="shared" si="177"/>
        <v/>
      </c>
      <c r="E186" s="837" t="str">
        <f t="shared" si="177"/>
        <v>.</v>
      </c>
      <c r="F186" s="878"/>
      <c r="G186" s="874"/>
      <c r="H186" s="874"/>
      <c r="I186" s="874"/>
      <c r="J186" s="874"/>
      <c r="K186" s="874"/>
      <c r="L186" s="878"/>
      <c r="M186" s="333"/>
      <c r="N186" s="116"/>
      <c r="O186" s="1019">
        <f t="shared" si="172"/>
        <v>0</v>
      </c>
      <c r="P186" s="1020">
        <f t="shared" si="172"/>
        <v>0</v>
      </c>
      <c r="Q186" s="101"/>
      <c r="R186" s="325"/>
      <c r="S186" s="1003" t="str">
        <f t="shared" si="178"/>
        <v>.</v>
      </c>
      <c r="T186" s="1004" t="str">
        <f t="shared" si="179"/>
        <v>.</v>
      </c>
      <c r="U186" s="1004" t="str">
        <f t="shared" si="180"/>
        <v>.</v>
      </c>
      <c r="V186" s="1004" t="str">
        <f t="shared" si="181"/>
        <v>.</v>
      </c>
      <c r="W186" s="1004" t="str">
        <f t="shared" si="182"/>
        <v>.</v>
      </c>
      <c r="X186" s="1004" t="str">
        <f t="shared" si="183"/>
        <v>.</v>
      </c>
      <c r="Y186" s="1005" t="str">
        <f t="shared" si="184"/>
        <v>.</v>
      </c>
      <c r="Z186" s="116"/>
      <c r="AA186" s="1006" t="str">
        <f t="shared" si="185"/>
        <v>.</v>
      </c>
      <c r="AB186" s="1007" t="str">
        <f t="shared" si="186"/>
        <v>.</v>
      </c>
      <c r="AC186" s="1007" t="str">
        <f t="shared" si="187"/>
        <v>.</v>
      </c>
      <c r="AD186" s="1007" t="str">
        <f t="shared" si="188"/>
        <v>.</v>
      </c>
      <c r="AE186" s="1007" t="str">
        <f t="shared" si="189"/>
        <v>.</v>
      </c>
      <c r="AF186" s="1007" t="str">
        <f t="shared" si="190"/>
        <v>.</v>
      </c>
      <c r="AG186" s="990" t="str">
        <f t="shared" si="191"/>
        <v>.</v>
      </c>
      <c r="AH186" s="116"/>
      <c r="AI186" s="1003" t="str">
        <f>IF(S186=".",".",SUM($S186:S186))</f>
        <v>.</v>
      </c>
      <c r="AJ186" s="1004" t="str">
        <f>IF(T186=".",".",SUM($S186:T186))</f>
        <v>.</v>
      </c>
      <c r="AK186" s="1004" t="str">
        <f>IF(U186=".",".",SUM($S186:U186))</f>
        <v>.</v>
      </c>
      <c r="AL186" s="1004" t="str">
        <f>IF(V186=".",".",SUM($S186:V186))</f>
        <v>.</v>
      </c>
      <c r="AM186" s="1004" t="str">
        <f>IF(W186=".",".",SUM($S186:W186))</f>
        <v>.</v>
      </c>
      <c r="AN186" s="1004" t="str">
        <f>IF(X186=".",".",SUM($S186:X186))</f>
        <v>.</v>
      </c>
      <c r="AO186" s="1005" t="str">
        <f>IF(Y186=".",".",SUM($S186:Y186))</f>
        <v>.</v>
      </c>
      <c r="AP186" s="116"/>
      <c r="AQ186" s="1006" t="str">
        <f t="shared" si="192"/>
        <v>.</v>
      </c>
      <c r="AR186" s="1007" t="str">
        <f t="shared" si="193"/>
        <v>.</v>
      </c>
      <c r="AS186" s="1007" t="str">
        <f t="shared" si="194"/>
        <v>.</v>
      </c>
      <c r="AT186" s="1007" t="str">
        <f t="shared" si="195"/>
        <v>.</v>
      </c>
      <c r="AU186" s="1007" t="str">
        <f t="shared" si="196"/>
        <v>.</v>
      </c>
      <c r="AV186" s="1007" t="str">
        <f t="shared" si="197"/>
        <v>.</v>
      </c>
      <c r="AW186" s="990" t="str">
        <f t="shared" si="198"/>
        <v>.</v>
      </c>
      <c r="AX186" s="327"/>
      <c r="AY186" s="116"/>
      <c r="AZ186" s="101"/>
      <c r="BA186" s="101"/>
      <c r="BB186" s="101"/>
    </row>
    <row r="187" spans="1:54" s="189" customFormat="1" x14ac:dyDescent="0.2">
      <c r="A187" s="183"/>
      <c r="B187" s="325"/>
      <c r="C187" s="473" t="str">
        <f t="shared" si="177"/>
        <v>Special rate</v>
      </c>
      <c r="D187" s="473" t="str">
        <f t="shared" si="177"/>
        <v/>
      </c>
      <c r="E187" s="837" t="str">
        <f t="shared" si="177"/>
        <v>.</v>
      </c>
      <c r="F187" s="878"/>
      <c r="G187" s="874"/>
      <c r="H187" s="874"/>
      <c r="I187" s="874"/>
      <c r="J187" s="874"/>
      <c r="K187" s="874"/>
      <c r="L187" s="878"/>
      <c r="M187" s="333"/>
      <c r="N187" s="116"/>
      <c r="O187" s="1019">
        <f t="shared" si="172"/>
        <v>0</v>
      </c>
      <c r="P187" s="1020">
        <f t="shared" si="172"/>
        <v>0</v>
      </c>
      <c r="Q187" s="101"/>
      <c r="R187" s="325"/>
      <c r="S187" s="1003" t="str">
        <f t="shared" si="178"/>
        <v>.</v>
      </c>
      <c r="T187" s="1004" t="str">
        <f t="shared" si="179"/>
        <v>.</v>
      </c>
      <c r="U187" s="1004" t="str">
        <f t="shared" si="180"/>
        <v>.</v>
      </c>
      <c r="V187" s="1004" t="str">
        <f t="shared" si="181"/>
        <v>.</v>
      </c>
      <c r="W187" s="1004" t="str">
        <f t="shared" si="182"/>
        <v>.</v>
      </c>
      <c r="X187" s="1004" t="str">
        <f t="shared" si="183"/>
        <v>.</v>
      </c>
      <c r="Y187" s="1005" t="str">
        <f t="shared" si="184"/>
        <v>.</v>
      </c>
      <c r="Z187" s="116"/>
      <c r="AA187" s="1006" t="str">
        <f t="shared" si="185"/>
        <v>.</v>
      </c>
      <c r="AB187" s="1007" t="str">
        <f t="shared" si="186"/>
        <v>.</v>
      </c>
      <c r="AC187" s="1007" t="str">
        <f t="shared" si="187"/>
        <v>.</v>
      </c>
      <c r="AD187" s="1007" t="str">
        <f t="shared" si="188"/>
        <v>.</v>
      </c>
      <c r="AE187" s="1007" t="str">
        <f t="shared" si="189"/>
        <v>.</v>
      </c>
      <c r="AF187" s="1007" t="str">
        <f t="shared" si="190"/>
        <v>.</v>
      </c>
      <c r="AG187" s="990" t="str">
        <f t="shared" si="191"/>
        <v>.</v>
      </c>
      <c r="AH187" s="116"/>
      <c r="AI187" s="1003" t="str">
        <f>IF(S187=".",".",SUM($S187:S187))</f>
        <v>.</v>
      </c>
      <c r="AJ187" s="1004" t="str">
        <f>IF(T187=".",".",SUM($S187:T187))</f>
        <v>.</v>
      </c>
      <c r="AK187" s="1004" t="str">
        <f>IF(U187=".",".",SUM($S187:U187))</f>
        <v>.</v>
      </c>
      <c r="AL187" s="1004" t="str">
        <f>IF(V187=".",".",SUM($S187:V187))</f>
        <v>.</v>
      </c>
      <c r="AM187" s="1004" t="str">
        <f>IF(W187=".",".",SUM($S187:W187))</f>
        <v>.</v>
      </c>
      <c r="AN187" s="1004" t="str">
        <f>IF(X187=".",".",SUM($S187:X187))</f>
        <v>.</v>
      </c>
      <c r="AO187" s="1005" t="str">
        <f>IF(Y187=".",".",SUM($S187:Y187))</f>
        <v>.</v>
      </c>
      <c r="AP187" s="116"/>
      <c r="AQ187" s="1006" t="str">
        <f t="shared" si="192"/>
        <v>.</v>
      </c>
      <c r="AR187" s="1007" t="str">
        <f t="shared" si="193"/>
        <v>.</v>
      </c>
      <c r="AS187" s="1007" t="str">
        <f t="shared" si="194"/>
        <v>.</v>
      </c>
      <c r="AT187" s="1007" t="str">
        <f t="shared" si="195"/>
        <v>.</v>
      </c>
      <c r="AU187" s="1007" t="str">
        <f t="shared" si="196"/>
        <v>.</v>
      </c>
      <c r="AV187" s="1007" t="str">
        <f t="shared" si="197"/>
        <v>.</v>
      </c>
      <c r="AW187" s="990" t="str">
        <f t="shared" si="198"/>
        <v>.</v>
      </c>
      <c r="AX187" s="327"/>
      <c r="AY187" s="116"/>
      <c r="AZ187" s="101"/>
      <c r="BA187" s="101"/>
      <c r="BB187" s="101"/>
    </row>
    <row r="188" spans="1:54" s="189" customFormat="1" x14ac:dyDescent="0.2">
      <c r="A188" s="183"/>
      <c r="B188" s="325"/>
      <c r="C188" s="473" t="str">
        <f t="shared" si="177"/>
        <v>Special rate</v>
      </c>
      <c r="D188" s="473" t="str">
        <f t="shared" si="177"/>
        <v/>
      </c>
      <c r="E188" s="837" t="str">
        <f t="shared" si="177"/>
        <v>.</v>
      </c>
      <c r="F188" s="878"/>
      <c r="G188" s="874"/>
      <c r="H188" s="874"/>
      <c r="I188" s="874"/>
      <c r="J188" s="874"/>
      <c r="K188" s="874"/>
      <c r="L188" s="878"/>
      <c r="M188" s="333"/>
      <c r="N188" s="116"/>
      <c r="O188" s="1019">
        <f t="shared" si="172"/>
        <v>0</v>
      </c>
      <c r="P188" s="1020">
        <f t="shared" si="172"/>
        <v>0</v>
      </c>
      <c r="Q188" s="101"/>
      <c r="R188" s="325"/>
      <c r="S188" s="1003" t="str">
        <f t="shared" si="178"/>
        <v>.</v>
      </c>
      <c r="T188" s="1004" t="str">
        <f t="shared" si="179"/>
        <v>.</v>
      </c>
      <c r="U188" s="1004" t="str">
        <f t="shared" si="180"/>
        <v>.</v>
      </c>
      <c r="V188" s="1004" t="str">
        <f t="shared" si="181"/>
        <v>.</v>
      </c>
      <c r="W188" s="1004" t="str">
        <f t="shared" si="182"/>
        <v>.</v>
      </c>
      <c r="X188" s="1004" t="str">
        <f t="shared" si="183"/>
        <v>.</v>
      </c>
      <c r="Y188" s="1005" t="str">
        <f t="shared" si="184"/>
        <v>.</v>
      </c>
      <c r="Z188" s="116"/>
      <c r="AA188" s="1006" t="str">
        <f t="shared" si="185"/>
        <v>.</v>
      </c>
      <c r="AB188" s="1007" t="str">
        <f t="shared" si="186"/>
        <v>.</v>
      </c>
      <c r="AC188" s="1007" t="str">
        <f t="shared" si="187"/>
        <v>.</v>
      </c>
      <c r="AD188" s="1007" t="str">
        <f t="shared" si="188"/>
        <v>.</v>
      </c>
      <c r="AE188" s="1007" t="str">
        <f t="shared" si="189"/>
        <v>.</v>
      </c>
      <c r="AF188" s="1007" t="str">
        <f t="shared" si="190"/>
        <v>.</v>
      </c>
      <c r="AG188" s="990" t="str">
        <f t="shared" si="191"/>
        <v>.</v>
      </c>
      <c r="AH188" s="116"/>
      <c r="AI188" s="1003" t="str">
        <f>IF(S188=".",".",SUM($S188:S188))</f>
        <v>.</v>
      </c>
      <c r="AJ188" s="1004" t="str">
        <f>IF(T188=".",".",SUM($S188:T188))</f>
        <v>.</v>
      </c>
      <c r="AK188" s="1004" t="str">
        <f>IF(U188=".",".",SUM($S188:U188))</f>
        <v>.</v>
      </c>
      <c r="AL188" s="1004" t="str">
        <f>IF(V188=".",".",SUM($S188:V188))</f>
        <v>.</v>
      </c>
      <c r="AM188" s="1004" t="str">
        <f>IF(W188=".",".",SUM($S188:W188))</f>
        <v>.</v>
      </c>
      <c r="AN188" s="1004" t="str">
        <f>IF(X188=".",".",SUM($S188:X188))</f>
        <v>.</v>
      </c>
      <c r="AO188" s="1005" t="str">
        <f>IF(Y188=".",".",SUM($S188:Y188))</f>
        <v>.</v>
      </c>
      <c r="AP188" s="116"/>
      <c r="AQ188" s="1006" t="str">
        <f t="shared" si="192"/>
        <v>.</v>
      </c>
      <c r="AR188" s="1007" t="str">
        <f t="shared" si="193"/>
        <v>.</v>
      </c>
      <c r="AS188" s="1007" t="str">
        <f t="shared" si="194"/>
        <v>.</v>
      </c>
      <c r="AT188" s="1007" t="str">
        <f t="shared" si="195"/>
        <v>.</v>
      </c>
      <c r="AU188" s="1007" t="str">
        <f t="shared" si="196"/>
        <v>.</v>
      </c>
      <c r="AV188" s="1007" t="str">
        <f t="shared" si="197"/>
        <v>.</v>
      </c>
      <c r="AW188" s="990" t="str">
        <f t="shared" si="198"/>
        <v>.</v>
      </c>
      <c r="AX188" s="327"/>
      <c r="AY188" s="116"/>
      <c r="AZ188" s="101"/>
      <c r="BA188" s="101"/>
      <c r="BB188" s="101"/>
    </row>
    <row r="189" spans="1:54" s="189" customFormat="1" x14ac:dyDescent="0.2">
      <c r="A189" s="183"/>
      <c r="B189" s="325"/>
      <c r="C189" s="473" t="str">
        <f t="shared" si="177"/>
        <v>Special rate</v>
      </c>
      <c r="D189" s="473" t="str">
        <f t="shared" si="177"/>
        <v/>
      </c>
      <c r="E189" s="837" t="str">
        <f t="shared" si="177"/>
        <v>.</v>
      </c>
      <c r="F189" s="878"/>
      <c r="G189" s="874"/>
      <c r="H189" s="874"/>
      <c r="I189" s="874"/>
      <c r="J189" s="874"/>
      <c r="K189" s="874"/>
      <c r="L189" s="878"/>
      <c r="M189" s="333"/>
      <c r="N189" s="116"/>
      <c r="O189" s="1019">
        <f t="shared" si="172"/>
        <v>0</v>
      </c>
      <c r="P189" s="1020">
        <f t="shared" si="172"/>
        <v>0</v>
      </c>
      <c r="Q189" s="101"/>
      <c r="R189" s="325"/>
      <c r="S189" s="1003" t="str">
        <f t="shared" si="178"/>
        <v>.</v>
      </c>
      <c r="T189" s="1004" t="str">
        <f t="shared" si="179"/>
        <v>.</v>
      </c>
      <c r="U189" s="1004" t="str">
        <f t="shared" si="180"/>
        <v>.</v>
      </c>
      <c r="V189" s="1004" t="str">
        <f t="shared" si="181"/>
        <v>.</v>
      </c>
      <c r="W189" s="1004" t="str">
        <f t="shared" si="182"/>
        <v>.</v>
      </c>
      <c r="X189" s="1004" t="str">
        <f t="shared" si="183"/>
        <v>.</v>
      </c>
      <c r="Y189" s="1005" t="str">
        <f t="shared" si="184"/>
        <v>.</v>
      </c>
      <c r="Z189" s="116"/>
      <c r="AA189" s="1006" t="str">
        <f t="shared" si="185"/>
        <v>.</v>
      </c>
      <c r="AB189" s="1007" t="str">
        <f t="shared" si="186"/>
        <v>.</v>
      </c>
      <c r="AC189" s="1007" t="str">
        <f t="shared" si="187"/>
        <v>.</v>
      </c>
      <c r="AD189" s="1007" t="str">
        <f t="shared" si="188"/>
        <v>.</v>
      </c>
      <c r="AE189" s="1007" t="str">
        <f t="shared" si="189"/>
        <v>.</v>
      </c>
      <c r="AF189" s="1007" t="str">
        <f t="shared" si="190"/>
        <v>.</v>
      </c>
      <c r="AG189" s="990" t="str">
        <f t="shared" si="191"/>
        <v>.</v>
      </c>
      <c r="AH189" s="116"/>
      <c r="AI189" s="1003" t="str">
        <f>IF(S189=".",".",SUM($S189:S189))</f>
        <v>.</v>
      </c>
      <c r="AJ189" s="1004" t="str">
        <f>IF(T189=".",".",SUM($S189:T189))</f>
        <v>.</v>
      </c>
      <c r="AK189" s="1004" t="str">
        <f>IF(U189=".",".",SUM($S189:U189))</f>
        <v>.</v>
      </c>
      <c r="AL189" s="1004" t="str">
        <f>IF(V189=".",".",SUM($S189:V189))</f>
        <v>.</v>
      </c>
      <c r="AM189" s="1004" t="str">
        <f>IF(W189=".",".",SUM($S189:W189))</f>
        <v>.</v>
      </c>
      <c r="AN189" s="1004" t="str">
        <f>IF(X189=".",".",SUM($S189:X189))</f>
        <v>.</v>
      </c>
      <c r="AO189" s="1005" t="str">
        <f>IF(Y189=".",".",SUM($S189:Y189))</f>
        <v>.</v>
      </c>
      <c r="AP189" s="116"/>
      <c r="AQ189" s="1006" t="str">
        <f t="shared" si="192"/>
        <v>.</v>
      </c>
      <c r="AR189" s="1007" t="str">
        <f t="shared" si="193"/>
        <v>.</v>
      </c>
      <c r="AS189" s="1007" t="str">
        <f t="shared" si="194"/>
        <v>.</v>
      </c>
      <c r="AT189" s="1007" t="str">
        <f t="shared" si="195"/>
        <v>.</v>
      </c>
      <c r="AU189" s="1007" t="str">
        <f t="shared" si="196"/>
        <v>.</v>
      </c>
      <c r="AV189" s="1007" t="str">
        <f t="shared" si="197"/>
        <v>.</v>
      </c>
      <c r="AW189" s="990" t="str">
        <f t="shared" si="198"/>
        <v>.</v>
      </c>
      <c r="AX189" s="327"/>
      <c r="AY189" s="116"/>
      <c r="AZ189" s="101"/>
      <c r="BA189" s="101"/>
      <c r="BB189" s="101"/>
    </row>
    <row r="190" spans="1:54" s="189" customFormat="1" x14ac:dyDescent="0.2">
      <c r="A190" s="183"/>
      <c r="B190" s="325"/>
      <c r="C190" s="473" t="str">
        <f t="shared" si="177"/>
        <v>Special rate</v>
      </c>
      <c r="D190" s="473" t="str">
        <f t="shared" si="177"/>
        <v/>
      </c>
      <c r="E190" s="837" t="str">
        <f t="shared" si="177"/>
        <v>.</v>
      </c>
      <c r="F190" s="878"/>
      <c r="G190" s="874"/>
      <c r="H190" s="874"/>
      <c r="I190" s="874"/>
      <c r="J190" s="874"/>
      <c r="K190" s="874"/>
      <c r="L190" s="878"/>
      <c r="M190" s="333"/>
      <c r="N190" s="116"/>
      <c r="O190" s="1019">
        <f t="shared" si="172"/>
        <v>0</v>
      </c>
      <c r="P190" s="1020">
        <f t="shared" si="172"/>
        <v>0</v>
      </c>
      <c r="Q190" s="101"/>
      <c r="R190" s="325"/>
      <c r="S190" s="1003" t="str">
        <f t="shared" si="178"/>
        <v>.</v>
      </c>
      <c r="T190" s="1004" t="str">
        <f t="shared" si="179"/>
        <v>.</v>
      </c>
      <c r="U190" s="1004" t="str">
        <f t="shared" si="180"/>
        <v>.</v>
      </c>
      <c r="V190" s="1004" t="str">
        <f t="shared" si="181"/>
        <v>.</v>
      </c>
      <c r="W190" s="1004" t="str">
        <f t="shared" si="182"/>
        <v>.</v>
      </c>
      <c r="X190" s="1004" t="str">
        <f t="shared" si="183"/>
        <v>.</v>
      </c>
      <c r="Y190" s="1005" t="str">
        <f t="shared" si="184"/>
        <v>.</v>
      </c>
      <c r="Z190" s="116"/>
      <c r="AA190" s="1006" t="str">
        <f t="shared" si="185"/>
        <v>.</v>
      </c>
      <c r="AB190" s="1007" t="str">
        <f t="shared" si="186"/>
        <v>.</v>
      </c>
      <c r="AC190" s="1007" t="str">
        <f t="shared" si="187"/>
        <v>.</v>
      </c>
      <c r="AD190" s="1007" t="str">
        <f t="shared" si="188"/>
        <v>.</v>
      </c>
      <c r="AE190" s="1007" t="str">
        <f t="shared" si="189"/>
        <v>.</v>
      </c>
      <c r="AF190" s="1007" t="str">
        <f t="shared" si="190"/>
        <v>.</v>
      </c>
      <c r="AG190" s="990" t="str">
        <f t="shared" si="191"/>
        <v>.</v>
      </c>
      <c r="AH190" s="116"/>
      <c r="AI190" s="1003" t="str">
        <f>IF(S190=".",".",SUM($S190:S190))</f>
        <v>.</v>
      </c>
      <c r="AJ190" s="1004" t="str">
        <f>IF(T190=".",".",SUM($S190:T190))</f>
        <v>.</v>
      </c>
      <c r="AK190" s="1004" t="str">
        <f>IF(U190=".",".",SUM($S190:U190))</f>
        <v>.</v>
      </c>
      <c r="AL190" s="1004" t="str">
        <f>IF(V190=".",".",SUM($S190:V190))</f>
        <v>.</v>
      </c>
      <c r="AM190" s="1004" t="str">
        <f>IF(W190=".",".",SUM($S190:W190))</f>
        <v>.</v>
      </c>
      <c r="AN190" s="1004" t="str">
        <f>IF(X190=".",".",SUM($S190:X190))</f>
        <v>.</v>
      </c>
      <c r="AO190" s="1005" t="str">
        <f>IF(Y190=".",".",SUM($S190:Y190))</f>
        <v>.</v>
      </c>
      <c r="AP190" s="116"/>
      <c r="AQ190" s="1006" t="str">
        <f t="shared" si="192"/>
        <v>.</v>
      </c>
      <c r="AR190" s="1007" t="str">
        <f t="shared" si="193"/>
        <v>.</v>
      </c>
      <c r="AS190" s="1007" t="str">
        <f t="shared" si="194"/>
        <v>.</v>
      </c>
      <c r="AT190" s="1007" t="str">
        <f t="shared" si="195"/>
        <v>.</v>
      </c>
      <c r="AU190" s="1007" t="str">
        <f t="shared" si="196"/>
        <v>.</v>
      </c>
      <c r="AV190" s="1007" t="str">
        <f t="shared" si="197"/>
        <v>.</v>
      </c>
      <c r="AW190" s="990" t="str">
        <f t="shared" si="198"/>
        <v>.</v>
      </c>
      <c r="AX190" s="327"/>
      <c r="AY190" s="116"/>
      <c r="AZ190" s="101"/>
      <c r="BA190" s="101"/>
      <c r="BB190" s="101"/>
    </row>
    <row r="191" spans="1:54" s="189" customFormat="1" x14ac:dyDescent="0.2">
      <c r="A191" s="183"/>
      <c r="B191" s="325"/>
      <c r="C191" s="473" t="str">
        <f t="shared" si="177"/>
        <v>Special rate</v>
      </c>
      <c r="D191" s="473" t="str">
        <f t="shared" si="177"/>
        <v/>
      </c>
      <c r="E191" s="837" t="str">
        <f t="shared" si="177"/>
        <v>.</v>
      </c>
      <c r="F191" s="878"/>
      <c r="G191" s="874"/>
      <c r="H191" s="874"/>
      <c r="I191" s="874"/>
      <c r="J191" s="874"/>
      <c r="K191" s="874"/>
      <c r="L191" s="878"/>
      <c r="M191" s="333"/>
      <c r="N191" s="116"/>
      <c r="O191" s="1019">
        <f t="shared" si="172"/>
        <v>0</v>
      </c>
      <c r="P191" s="1020">
        <f t="shared" si="172"/>
        <v>0</v>
      </c>
      <c r="Q191" s="101"/>
      <c r="R191" s="325"/>
      <c r="S191" s="1003" t="str">
        <f t="shared" si="178"/>
        <v>.</v>
      </c>
      <c r="T191" s="1004" t="str">
        <f t="shared" si="179"/>
        <v>.</v>
      </c>
      <c r="U191" s="1004" t="str">
        <f t="shared" si="180"/>
        <v>.</v>
      </c>
      <c r="V191" s="1004" t="str">
        <f t="shared" si="181"/>
        <v>.</v>
      </c>
      <c r="W191" s="1004" t="str">
        <f t="shared" si="182"/>
        <v>.</v>
      </c>
      <c r="X191" s="1004" t="str">
        <f t="shared" si="183"/>
        <v>.</v>
      </c>
      <c r="Y191" s="1005" t="str">
        <f t="shared" si="184"/>
        <v>.</v>
      </c>
      <c r="Z191" s="116"/>
      <c r="AA191" s="1006" t="str">
        <f t="shared" si="185"/>
        <v>.</v>
      </c>
      <c r="AB191" s="1007" t="str">
        <f t="shared" si="186"/>
        <v>.</v>
      </c>
      <c r="AC191" s="1007" t="str">
        <f t="shared" si="187"/>
        <v>.</v>
      </c>
      <c r="AD191" s="1007" t="str">
        <f t="shared" si="188"/>
        <v>.</v>
      </c>
      <c r="AE191" s="1007" t="str">
        <f t="shared" si="189"/>
        <v>.</v>
      </c>
      <c r="AF191" s="1007" t="str">
        <f t="shared" si="190"/>
        <v>.</v>
      </c>
      <c r="AG191" s="990" t="str">
        <f t="shared" si="191"/>
        <v>.</v>
      </c>
      <c r="AH191" s="116"/>
      <c r="AI191" s="1003" t="str">
        <f>IF(S191=".",".",SUM($S191:S191))</f>
        <v>.</v>
      </c>
      <c r="AJ191" s="1004" t="str">
        <f>IF(T191=".",".",SUM($S191:T191))</f>
        <v>.</v>
      </c>
      <c r="AK191" s="1004" t="str">
        <f>IF(U191=".",".",SUM($S191:U191))</f>
        <v>.</v>
      </c>
      <c r="AL191" s="1004" t="str">
        <f>IF(V191=".",".",SUM($S191:V191))</f>
        <v>.</v>
      </c>
      <c r="AM191" s="1004" t="str">
        <f>IF(W191=".",".",SUM($S191:W191))</f>
        <v>.</v>
      </c>
      <c r="AN191" s="1004" t="str">
        <f>IF(X191=".",".",SUM($S191:X191))</f>
        <v>.</v>
      </c>
      <c r="AO191" s="1005" t="str">
        <f>IF(Y191=".",".",SUM($S191:Y191))</f>
        <v>.</v>
      </c>
      <c r="AP191" s="116"/>
      <c r="AQ191" s="1006" t="str">
        <f t="shared" si="192"/>
        <v>.</v>
      </c>
      <c r="AR191" s="1007" t="str">
        <f t="shared" si="193"/>
        <v>.</v>
      </c>
      <c r="AS191" s="1007" t="str">
        <f t="shared" si="194"/>
        <v>.</v>
      </c>
      <c r="AT191" s="1007" t="str">
        <f t="shared" si="195"/>
        <v>.</v>
      </c>
      <c r="AU191" s="1007" t="str">
        <f t="shared" si="196"/>
        <v>.</v>
      </c>
      <c r="AV191" s="1007" t="str">
        <f t="shared" si="197"/>
        <v>.</v>
      </c>
      <c r="AW191" s="990" t="str">
        <f t="shared" si="198"/>
        <v>.</v>
      </c>
      <c r="AX191" s="327"/>
      <c r="AY191" s="116"/>
      <c r="AZ191" s="101"/>
      <c r="BA191" s="101"/>
      <c r="BB191" s="101"/>
    </row>
    <row r="192" spans="1:54" s="189" customFormat="1" x14ac:dyDescent="0.2">
      <c r="A192" s="183"/>
      <c r="B192" s="325"/>
      <c r="C192" s="473" t="str">
        <f t="shared" si="177"/>
        <v>Special rate</v>
      </c>
      <c r="D192" s="473" t="str">
        <f t="shared" si="177"/>
        <v/>
      </c>
      <c r="E192" s="837" t="str">
        <f t="shared" si="177"/>
        <v>.</v>
      </c>
      <c r="F192" s="878"/>
      <c r="G192" s="874"/>
      <c r="H192" s="874"/>
      <c r="I192" s="874"/>
      <c r="J192" s="874"/>
      <c r="K192" s="874"/>
      <c r="L192" s="878"/>
      <c r="M192" s="333"/>
      <c r="N192" s="116"/>
      <c r="O192" s="1019">
        <f t="shared" si="172"/>
        <v>0</v>
      </c>
      <c r="P192" s="1020">
        <f t="shared" si="172"/>
        <v>0</v>
      </c>
      <c r="Q192" s="101"/>
      <c r="R192" s="325"/>
      <c r="S192" s="1003" t="str">
        <f t="shared" si="178"/>
        <v>.</v>
      </c>
      <c r="T192" s="1004" t="str">
        <f t="shared" si="179"/>
        <v>.</v>
      </c>
      <c r="U192" s="1004" t="str">
        <f t="shared" si="180"/>
        <v>.</v>
      </c>
      <c r="V192" s="1004" t="str">
        <f t="shared" si="181"/>
        <v>.</v>
      </c>
      <c r="W192" s="1004" t="str">
        <f t="shared" si="182"/>
        <v>.</v>
      </c>
      <c r="X192" s="1004" t="str">
        <f t="shared" si="183"/>
        <v>.</v>
      </c>
      <c r="Y192" s="1005" t="str">
        <f t="shared" si="184"/>
        <v>.</v>
      </c>
      <c r="Z192" s="116"/>
      <c r="AA192" s="1006" t="str">
        <f t="shared" si="185"/>
        <v>.</v>
      </c>
      <c r="AB192" s="1007" t="str">
        <f t="shared" si="186"/>
        <v>.</v>
      </c>
      <c r="AC192" s="1007" t="str">
        <f t="shared" si="187"/>
        <v>.</v>
      </c>
      <c r="AD192" s="1007" t="str">
        <f t="shared" si="188"/>
        <v>.</v>
      </c>
      <c r="AE192" s="1007" t="str">
        <f t="shared" si="189"/>
        <v>.</v>
      </c>
      <c r="AF192" s="1007" t="str">
        <f t="shared" si="190"/>
        <v>.</v>
      </c>
      <c r="AG192" s="990" t="str">
        <f t="shared" si="191"/>
        <v>.</v>
      </c>
      <c r="AH192" s="116"/>
      <c r="AI192" s="1003" t="str">
        <f>IF(S192=".",".",SUM($S192:S192))</f>
        <v>.</v>
      </c>
      <c r="AJ192" s="1004" t="str">
        <f>IF(T192=".",".",SUM($S192:T192))</f>
        <v>.</v>
      </c>
      <c r="AK192" s="1004" t="str">
        <f>IF(U192=".",".",SUM($S192:U192))</f>
        <v>.</v>
      </c>
      <c r="AL192" s="1004" t="str">
        <f>IF(V192=".",".",SUM($S192:V192))</f>
        <v>.</v>
      </c>
      <c r="AM192" s="1004" t="str">
        <f>IF(W192=".",".",SUM($S192:W192))</f>
        <v>.</v>
      </c>
      <c r="AN192" s="1004" t="str">
        <f>IF(X192=".",".",SUM($S192:X192))</f>
        <v>.</v>
      </c>
      <c r="AO192" s="1005" t="str">
        <f>IF(Y192=".",".",SUM($S192:Y192))</f>
        <v>.</v>
      </c>
      <c r="AP192" s="116"/>
      <c r="AQ192" s="1006" t="str">
        <f t="shared" si="192"/>
        <v>.</v>
      </c>
      <c r="AR192" s="1007" t="str">
        <f t="shared" si="193"/>
        <v>.</v>
      </c>
      <c r="AS192" s="1007" t="str">
        <f t="shared" si="194"/>
        <v>.</v>
      </c>
      <c r="AT192" s="1007" t="str">
        <f t="shared" si="195"/>
        <v>.</v>
      </c>
      <c r="AU192" s="1007" t="str">
        <f t="shared" si="196"/>
        <v>.</v>
      </c>
      <c r="AV192" s="1007" t="str">
        <f t="shared" si="197"/>
        <v>.</v>
      </c>
      <c r="AW192" s="990" t="str">
        <f t="shared" si="198"/>
        <v>.</v>
      </c>
      <c r="AX192" s="327"/>
      <c r="AY192" s="116"/>
      <c r="AZ192" s="101"/>
      <c r="BA192" s="101"/>
      <c r="BB192" s="101"/>
    </row>
    <row r="193" spans="1:54" s="189" customFormat="1" x14ac:dyDescent="0.2">
      <c r="A193" s="183"/>
      <c r="B193" s="325"/>
      <c r="C193" s="198" t="str">
        <f t="shared" si="177"/>
        <v>Special rate</v>
      </c>
      <c r="D193" s="198" t="str">
        <f t="shared" si="177"/>
        <v/>
      </c>
      <c r="E193" s="838" t="str">
        <f t="shared" si="177"/>
        <v>.</v>
      </c>
      <c r="F193" s="880"/>
      <c r="G193" s="876"/>
      <c r="H193" s="876"/>
      <c r="I193" s="876"/>
      <c r="J193" s="876"/>
      <c r="K193" s="876"/>
      <c r="L193" s="880"/>
      <c r="M193" s="333"/>
      <c r="N193" s="116"/>
      <c r="O193" s="1019">
        <f t="shared" si="172"/>
        <v>0</v>
      </c>
      <c r="P193" s="1020">
        <f t="shared" si="172"/>
        <v>0</v>
      </c>
      <c r="Q193" s="101"/>
      <c r="R193" s="325"/>
      <c r="S193" s="1003" t="str">
        <f t="shared" si="178"/>
        <v>.</v>
      </c>
      <c r="T193" s="1004" t="str">
        <f t="shared" si="179"/>
        <v>.</v>
      </c>
      <c r="U193" s="1004" t="str">
        <f t="shared" si="180"/>
        <v>.</v>
      </c>
      <c r="V193" s="1004" t="str">
        <f t="shared" si="181"/>
        <v>.</v>
      </c>
      <c r="W193" s="1004" t="str">
        <f t="shared" si="182"/>
        <v>.</v>
      </c>
      <c r="X193" s="1004" t="str">
        <f t="shared" si="183"/>
        <v>.</v>
      </c>
      <c r="Y193" s="1005" t="str">
        <f t="shared" si="184"/>
        <v>.</v>
      </c>
      <c r="Z193" s="116"/>
      <c r="AA193" s="1006" t="str">
        <f t="shared" si="185"/>
        <v>.</v>
      </c>
      <c r="AB193" s="1007" t="str">
        <f t="shared" si="186"/>
        <v>.</v>
      </c>
      <c r="AC193" s="1007" t="str">
        <f t="shared" si="187"/>
        <v>.</v>
      </c>
      <c r="AD193" s="1007" t="str">
        <f t="shared" si="188"/>
        <v>.</v>
      </c>
      <c r="AE193" s="1007" t="str">
        <f t="shared" si="189"/>
        <v>.</v>
      </c>
      <c r="AF193" s="1007" t="str">
        <f t="shared" si="190"/>
        <v>.</v>
      </c>
      <c r="AG193" s="990" t="str">
        <f t="shared" si="191"/>
        <v>.</v>
      </c>
      <c r="AH193" s="116"/>
      <c r="AI193" s="1003" t="str">
        <f>IF(S193=".",".",SUM($S193:S193))</f>
        <v>.</v>
      </c>
      <c r="AJ193" s="1004" t="str">
        <f>IF(T193=".",".",SUM($S193:T193))</f>
        <v>.</v>
      </c>
      <c r="AK193" s="1004" t="str">
        <f>IF(U193=".",".",SUM($S193:U193))</f>
        <v>.</v>
      </c>
      <c r="AL193" s="1004" t="str">
        <f>IF(V193=".",".",SUM($S193:V193))</f>
        <v>.</v>
      </c>
      <c r="AM193" s="1004" t="str">
        <f>IF(W193=".",".",SUM($S193:W193))</f>
        <v>.</v>
      </c>
      <c r="AN193" s="1004" t="str">
        <f>IF(X193=".",".",SUM($S193:X193))</f>
        <v>.</v>
      </c>
      <c r="AO193" s="1005" t="str">
        <f>IF(Y193=".",".",SUM($S193:Y193))</f>
        <v>.</v>
      </c>
      <c r="AP193" s="116"/>
      <c r="AQ193" s="1006" t="str">
        <f t="shared" si="192"/>
        <v>.</v>
      </c>
      <c r="AR193" s="1007" t="str">
        <f t="shared" si="193"/>
        <v>.</v>
      </c>
      <c r="AS193" s="1007" t="str">
        <f t="shared" si="194"/>
        <v>.</v>
      </c>
      <c r="AT193" s="1007" t="str">
        <f t="shared" si="195"/>
        <v>.</v>
      </c>
      <c r="AU193" s="1007" t="str">
        <f t="shared" si="196"/>
        <v>.</v>
      </c>
      <c r="AV193" s="1007" t="str">
        <f t="shared" si="197"/>
        <v>.</v>
      </c>
      <c r="AW193" s="990" t="str">
        <f t="shared" si="198"/>
        <v>.</v>
      </c>
      <c r="AX193" s="327"/>
      <c r="AY193" s="116"/>
      <c r="AZ193" s="101"/>
      <c r="BA193" s="101"/>
      <c r="BB193" s="101"/>
    </row>
    <row r="194" spans="1:54" s="190" customFormat="1" ht="11.25" customHeight="1" x14ac:dyDescent="0.2">
      <c r="A194" s="183"/>
      <c r="B194" s="325"/>
      <c r="C194" s="211"/>
      <c r="D194" s="211" t="s">
        <v>256</v>
      </c>
      <c r="E194" s="839">
        <f t="shared" ref="E194:E225" si="206">E93</f>
        <v>1016.4319950146842</v>
      </c>
      <c r="F194" s="390">
        <f t="shared" ref="F194:L194" si="207">IF($P194=0,".",SUMPRODUCT(F176:F193,$P176:$P193)/$P194)</f>
        <v>1277.2336014953912</v>
      </c>
      <c r="G194" s="197">
        <f t="shared" si="207"/>
        <v>1309.1644415113724</v>
      </c>
      <c r="H194" s="197">
        <f t="shared" si="207"/>
        <v>1341.893552552724</v>
      </c>
      <c r="I194" s="197">
        <f t="shared" si="207"/>
        <v>1375.4408913843783</v>
      </c>
      <c r="J194" s="197">
        <f t="shared" si="207"/>
        <v>1409.826913615479</v>
      </c>
      <c r="K194" s="197">
        <f t="shared" si="207"/>
        <v>1445.07258654148</v>
      </c>
      <c r="L194" s="197">
        <f t="shared" si="207"/>
        <v>1481.1994012727946</v>
      </c>
      <c r="M194" s="333"/>
      <c r="N194" s="144"/>
      <c r="O194" s="1021">
        <f t="shared" si="172"/>
        <v>69926</v>
      </c>
      <c r="P194" s="1022">
        <f t="shared" si="172"/>
        <v>70082</v>
      </c>
      <c r="Q194" s="102"/>
      <c r="R194" s="334"/>
      <c r="S194" s="1012">
        <f t="shared" ref="S194:Y194" si="208">IF(F194=".",".",F194-E194)</f>
        <v>260.80160648070705</v>
      </c>
      <c r="T194" s="1013">
        <f t="shared" si="208"/>
        <v>31.930840015981175</v>
      </c>
      <c r="U194" s="1013">
        <f t="shared" si="208"/>
        <v>32.729111041351644</v>
      </c>
      <c r="V194" s="1013">
        <f t="shared" si="208"/>
        <v>33.547338831654315</v>
      </c>
      <c r="W194" s="1013">
        <f t="shared" si="208"/>
        <v>34.386022231100696</v>
      </c>
      <c r="X194" s="1013">
        <f t="shared" si="208"/>
        <v>35.245672926000907</v>
      </c>
      <c r="Y194" s="1014">
        <f t="shared" si="208"/>
        <v>36.126814731314653</v>
      </c>
      <c r="Z194" s="144"/>
      <c r="AA194" s="1516">
        <f t="shared" si="185"/>
        <v>0.25658539652418089</v>
      </c>
      <c r="AB194" s="1517">
        <f t="shared" si="186"/>
        <v>2.4999999983242205E-2</v>
      </c>
      <c r="AC194" s="1517">
        <f t="shared" si="187"/>
        <v>2.5000000002724843E-2</v>
      </c>
      <c r="AD194" s="1517">
        <f t="shared" si="188"/>
        <v>2.5000000013291723E-2</v>
      </c>
      <c r="AE194" s="1517">
        <f t="shared" si="189"/>
        <v>2.499999996109703E-2</v>
      </c>
      <c r="AF194" s="1517">
        <f t="shared" si="190"/>
        <v>2.5000000060726446E-2</v>
      </c>
      <c r="AG194" s="1518">
        <f t="shared" si="191"/>
        <v>2.5000000046902615E-2</v>
      </c>
      <c r="AH194" s="144"/>
      <c r="AI194" s="1012">
        <f>IF(S194=".",".",SUM($S194:S194))</f>
        <v>260.80160648070705</v>
      </c>
      <c r="AJ194" s="1013">
        <f>IF(T194=".",".",SUM($S194:T194))</f>
        <v>292.73244649668823</v>
      </c>
      <c r="AK194" s="1013">
        <f>IF(U194=".",".",SUM($S194:U194))</f>
        <v>325.46155753803987</v>
      </c>
      <c r="AL194" s="1013">
        <f>IF(V194=".",".",SUM($S194:V194))</f>
        <v>359.00889636969418</v>
      </c>
      <c r="AM194" s="1013">
        <f>IF(W194=".",".",SUM($S194:W194))</f>
        <v>393.39491860079488</v>
      </c>
      <c r="AN194" s="1013">
        <f>IF(X194=".",".",SUM($S194:X194))</f>
        <v>428.64059152679579</v>
      </c>
      <c r="AO194" s="1014">
        <f>IF(Y194=".",".",SUM($S194:Y194))</f>
        <v>464.76740625811044</v>
      </c>
      <c r="AP194" s="144"/>
      <c r="AQ194" s="1516">
        <f t="shared" si="192"/>
        <v>0.25658539652418089</v>
      </c>
      <c r="AR194" s="1517">
        <f t="shared" si="193"/>
        <v>0.28800003141622788</v>
      </c>
      <c r="AS194" s="1517">
        <f t="shared" si="194"/>
        <v>0.32020003220514326</v>
      </c>
      <c r="AT194" s="1517">
        <f t="shared" si="195"/>
        <v>0.3532050330278198</v>
      </c>
      <c r="AU194" s="1517">
        <f t="shared" si="196"/>
        <v>0.38703515880087136</v>
      </c>
      <c r="AV194" s="1517">
        <f t="shared" si="197"/>
        <v>0.42171103785512321</v>
      </c>
      <c r="AW194" s="1518">
        <f t="shared" si="198"/>
        <v>0.4572538138681832</v>
      </c>
      <c r="AX194" s="346"/>
      <c r="AY194" s="144"/>
      <c r="AZ194" s="102"/>
      <c r="BA194" s="102"/>
      <c r="BB194" s="102"/>
    </row>
    <row r="195" spans="1:54" s="189" customFormat="1" x14ac:dyDescent="0.2">
      <c r="A195" s="183"/>
      <c r="B195" s="325"/>
      <c r="C195" s="471" t="str">
        <f t="shared" ref="C195:D214" si="209">C94</f>
        <v>Business</v>
      </c>
      <c r="D195" s="471" t="str">
        <f t="shared" si="209"/>
        <v>Ordinary</v>
      </c>
      <c r="E195" s="836">
        <f t="shared" si="206"/>
        <v>2632.7632937853555</v>
      </c>
      <c r="F195" s="877">
        <v>3421.97</v>
      </c>
      <c r="G195" s="1208">
        <v>3507.51</v>
      </c>
      <c r="H195" s="1208">
        <v>3595.2</v>
      </c>
      <c r="I195" s="1208">
        <v>3685.08</v>
      </c>
      <c r="J195" s="1208">
        <v>3777.21</v>
      </c>
      <c r="K195" s="1208">
        <v>3871.64</v>
      </c>
      <c r="L195" s="1208">
        <v>3968.43</v>
      </c>
      <c r="M195" s="333"/>
      <c r="N195" s="116"/>
      <c r="O195" s="1017">
        <f t="shared" ref="O195:P214" si="210">O94</f>
        <v>3518</v>
      </c>
      <c r="P195" s="1018">
        <f t="shared" si="210"/>
        <v>3561</v>
      </c>
      <c r="Q195" s="101"/>
      <c r="R195" s="325"/>
      <c r="S195" s="1000">
        <f t="shared" si="178"/>
        <v>789.20670621464433</v>
      </c>
      <c r="T195" s="1001">
        <f t="shared" si="179"/>
        <v>85.540000000000418</v>
      </c>
      <c r="U195" s="1001">
        <f t="shared" si="180"/>
        <v>87.6899999999996</v>
      </c>
      <c r="V195" s="1001">
        <f t="shared" si="181"/>
        <v>89.880000000000109</v>
      </c>
      <c r="W195" s="1001">
        <f t="shared" si="182"/>
        <v>92.130000000000109</v>
      </c>
      <c r="X195" s="1001">
        <f t="shared" si="183"/>
        <v>94.429999999999836</v>
      </c>
      <c r="Y195" s="1002">
        <f t="shared" si="184"/>
        <v>96.789999999999964</v>
      </c>
      <c r="Z195" s="116"/>
      <c r="AA195" s="1513">
        <f t="shared" si="185"/>
        <v>0.29976363924457949</v>
      </c>
      <c r="AB195" s="1514">
        <f t="shared" si="186"/>
        <v>2.4997296878698672E-2</v>
      </c>
      <c r="AC195" s="1514">
        <f t="shared" si="187"/>
        <v>2.5000641480708463E-2</v>
      </c>
      <c r="AD195" s="1514">
        <f t="shared" si="188"/>
        <v>2.5000000000000133E-2</v>
      </c>
      <c r="AE195" s="1514">
        <f t="shared" si="189"/>
        <v>2.5000814093588231E-2</v>
      </c>
      <c r="AF195" s="1514">
        <f t="shared" si="190"/>
        <v>2.4999933813582009E-2</v>
      </c>
      <c r="AG195" s="1515">
        <f t="shared" si="191"/>
        <v>2.499974171152286E-2</v>
      </c>
      <c r="AH195" s="116"/>
      <c r="AI195" s="1000">
        <f>IF(S195=".",".",SUM($S195:S195))</f>
        <v>789.20670621464433</v>
      </c>
      <c r="AJ195" s="1001">
        <f>IF(T195=".",".",SUM($S195:T195))</f>
        <v>874.74670621464475</v>
      </c>
      <c r="AK195" s="1001">
        <f>IF(U195=".",".",SUM($S195:U195))</f>
        <v>962.43670621464435</v>
      </c>
      <c r="AL195" s="1001">
        <f>IF(V195=".",".",SUM($S195:V195))</f>
        <v>1052.3167062146445</v>
      </c>
      <c r="AM195" s="1001">
        <f>IF(W195=".",".",SUM($S195:W195))</f>
        <v>1144.4467062146446</v>
      </c>
      <c r="AN195" s="1001">
        <f>IF(X195=".",".",SUM($S195:X195))</f>
        <v>1238.8767062146444</v>
      </c>
      <c r="AO195" s="1002">
        <f>IF(Y195=".",".",SUM($S195:Y195))</f>
        <v>1335.6667062146444</v>
      </c>
      <c r="AP195" s="116"/>
      <c r="AQ195" s="1513">
        <f t="shared" si="192"/>
        <v>0.29976363924457949</v>
      </c>
      <c r="AR195" s="1514">
        <f t="shared" si="193"/>
        <v>0.33225421680691403</v>
      </c>
      <c r="AS195" s="1514">
        <f t="shared" si="194"/>
        <v>0.36556142684246584</v>
      </c>
      <c r="AT195" s="1514">
        <f t="shared" si="195"/>
        <v>0.39970046251352742</v>
      </c>
      <c r="AU195" s="1514">
        <f t="shared" si="196"/>
        <v>0.4346941135635376</v>
      </c>
      <c r="AV195" s="1514">
        <f t="shared" si="197"/>
        <v>0.47056137144536159</v>
      </c>
      <c r="AW195" s="1515">
        <f t="shared" si="198"/>
        <v>0.50732502590243844</v>
      </c>
      <c r="AX195" s="327"/>
      <c r="AY195" s="116"/>
      <c r="AZ195" s="101"/>
      <c r="BA195" s="101"/>
      <c r="BB195" s="101"/>
    </row>
    <row r="196" spans="1:54" s="189" customFormat="1" x14ac:dyDescent="0.2">
      <c r="A196" s="183"/>
      <c r="B196" s="325"/>
      <c r="C196" s="473" t="str">
        <f t="shared" si="209"/>
        <v>Business</v>
      </c>
      <c r="D196" s="473" t="str">
        <f t="shared" si="209"/>
        <v>Business LRA</v>
      </c>
      <c r="E196" s="837" t="str">
        <f t="shared" si="206"/>
        <v>.</v>
      </c>
      <c r="F196" s="878">
        <v>21982.69</v>
      </c>
      <c r="G196" s="874">
        <v>22532.26</v>
      </c>
      <c r="H196" s="874">
        <v>23095.57</v>
      </c>
      <c r="I196" s="874">
        <v>23672.959999999999</v>
      </c>
      <c r="J196" s="874">
        <v>24264.78</v>
      </c>
      <c r="K196" s="874">
        <v>24871.4</v>
      </c>
      <c r="L196" s="874">
        <v>25493.19</v>
      </c>
      <c r="M196" s="333"/>
      <c r="N196" s="116"/>
      <c r="O196" s="1019">
        <f t="shared" si="210"/>
        <v>0</v>
      </c>
      <c r="P196" s="1020">
        <f t="shared" si="210"/>
        <v>9</v>
      </c>
      <c r="Q196" s="101"/>
      <c r="R196" s="325"/>
      <c r="S196" s="1003" t="e">
        <f t="shared" ref="S196:S219" si="211">IF(F196="",".",F196-E196)</f>
        <v>#VALUE!</v>
      </c>
      <c r="T196" s="1004">
        <f t="shared" ref="T196:T219" si="212">IF(G196="",".",G196-F196)</f>
        <v>549.56999999999971</v>
      </c>
      <c r="U196" s="1004">
        <f t="shared" ref="U196:U219" si="213">IF(H196="",".",H196-G196)</f>
        <v>563.31000000000131</v>
      </c>
      <c r="V196" s="1004">
        <f t="shared" ref="V196:V219" si="214">IF(I196="",".",I196-H196)</f>
        <v>577.38999999999942</v>
      </c>
      <c r="W196" s="1004">
        <f t="shared" ref="W196:W219" si="215">IF(J196="",".",J196-I196)</f>
        <v>591.81999999999971</v>
      </c>
      <c r="X196" s="1004">
        <f t="shared" ref="X196:X219" si="216">IF(K196="",".",K196-J196)</f>
        <v>606.62000000000262</v>
      </c>
      <c r="Y196" s="1005">
        <f t="shared" ref="Y196:Y219" si="217">IF(L196="",".",L196-K196)</f>
        <v>621.78999999999724</v>
      </c>
      <c r="Z196" s="116"/>
      <c r="AA196" s="1006" t="str">
        <f t="shared" si="185"/>
        <v>.</v>
      </c>
      <c r="AB196" s="1007">
        <f t="shared" si="186"/>
        <v>2.5000125098429749E-2</v>
      </c>
      <c r="AC196" s="1007">
        <f t="shared" si="187"/>
        <v>2.5000155332842944E-2</v>
      </c>
      <c r="AD196" s="1007">
        <f t="shared" si="188"/>
        <v>2.5000032473760037E-2</v>
      </c>
      <c r="AE196" s="1007">
        <f t="shared" si="189"/>
        <v>2.499983103084702E-2</v>
      </c>
      <c r="AF196" s="1007">
        <f t="shared" si="190"/>
        <v>2.5000020605997708E-2</v>
      </c>
      <c r="AG196" s="990">
        <f t="shared" si="191"/>
        <v>2.5000201034119485E-2</v>
      </c>
      <c r="AH196" s="116"/>
      <c r="AI196" s="1003" t="e">
        <f>IF(S196=".",".",SUM($S196:S196))</f>
        <v>#VALUE!</v>
      </c>
      <c r="AJ196" s="1004" t="e">
        <f>IF(T196=".",".",SUM($S196:T196))</f>
        <v>#VALUE!</v>
      </c>
      <c r="AK196" s="1004" t="e">
        <f>IF(U196=".",".",SUM($S196:U196))</f>
        <v>#VALUE!</v>
      </c>
      <c r="AL196" s="1004" t="e">
        <f>IF(V196=".",".",SUM($S196:V196))</f>
        <v>#VALUE!</v>
      </c>
      <c r="AM196" s="1004" t="e">
        <f>IF(W196=".",".",SUM($S196:W196))</f>
        <v>#VALUE!</v>
      </c>
      <c r="AN196" s="1004" t="e">
        <f>IF(X196=".",".",SUM($S196:X196))</f>
        <v>#VALUE!</v>
      </c>
      <c r="AO196" s="1005" t="e">
        <f>IF(Y196=".",".",SUM($S196:Y196))</f>
        <v>#VALUE!</v>
      </c>
      <c r="AP196" s="116"/>
      <c r="AQ196" s="1006" t="str">
        <f t="shared" si="192"/>
        <v>.</v>
      </c>
      <c r="AR196" s="1007" t="str">
        <f t="shared" si="193"/>
        <v>.</v>
      </c>
      <c r="AS196" s="1007" t="str">
        <f t="shared" si="194"/>
        <v>.</v>
      </c>
      <c r="AT196" s="1007" t="str">
        <f t="shared" si="195"/>
        <v>.</v>
      </c>
      <c r="AU196" s="1007" t="str">
        <f t="shared" si="196"/>
        <v>.</v>
      </c>
      <c r="AV196" s="1007" t="str">
        <f t="shared" si="197"/>
        <v>.</v>
      </c>
      <c r="AW196" s="990" t="str">
        <f t="shared" si="198"/>
        <v>.</v>
      </c>
      <c r="AX196" s="327"/>
      <c r="AY196" s="116"/>
      <c r="AZ196" s="101"/>
      <c r="BA196" s="101"/>
      <c r="BB196" s="101"/>
    </row>
    <row r="197" spans="1:54" s="189" customFormat="1" x14ac:dyDescent="0.2">
      <c r="A197" s="183"/>
      <c r="B197" s="325"/>
      <c r="C197" s="473" t="str">
        <f t="shared" si="209"/>
        <v>Business</v>
      </c>
      <c r="D197" s="473" t="str">
        <f t="shared" si="209"/>
        <v>Business MRA</v>
      </c>
      <c r="E197" s="837" t="str">
        <f t="shared" si="206"/>
        <v>.</v>
      </c>
      <c r="F197" s="878">
        <v>337916.74</v>
      </c>
      <c r="G197" s="874">
        <v>346364.66</v>
      </c>
      <c r="H197" s="874">
        <v>355023.78</v>
      </c>
      <c r="I197" s="874">
        <v>363899.37</v>
      </c>
      <c r="J197" s="874">
        <v>372996.86</v>
      </c>
      <c r="K197" s="874">
        <v>382321.78</v>
      </c>
      <c r="L197" s="874">
        <v>391879.82</v>
      </c>
      <c r="M197" s="333"/>
      <c r="N197" s="116"/>
      <c r="O197" s="1019">
        <f t="shared" si="210"/>
        <v>0</v>
      </c>
      <c r="P197" s="1020">
        <f t="shared" si="210"/>
        <v>2</v>
      </c>
      <c r="Q197" s="101"/>
      <c r="R197" s="325"/>
      <c r="S197" s="1003" t="e">
        <f t="shared" si="211"/>
        <v>#VALUE!</v>
      </c>
      <c r="T197" s="1004">
        <f t="shared" si="212"/>
        <v>8447.9199999999837</v>
      </c>
      <c r="U197" s="1004">
        <f t="shared" si="213"/>
        <v>8659.1200000000536</v>
      </c>
      <c r="V197" s="1004">
        <f t="shared" si="214"/>
        <v>8875.5899999999674</v>
      </c>
      <c r="W197" s="1004">
        <f t="shared" si="215"/>
        <v>9097.4899999999907</v>
      </c>
      <c r="X197" s="1004">
        <f t="shared" si="216"/>
        <v>9324.9200000000419</v>
      </c>
      <c r="Y197" s="1005">
        <f t="shared" si="217"/>
        <v>9558.039999999979</v>
      </c>
      <c r="Z197" s="116"/>
      <c r="AA197" s="1006" t="str">
        <f t="shared" si="185"/>
        <v>.</v>
      </c>
      <c r="AB197" s="1007">
        <f t="shared" si="186"/>
        <v>2.500000443896333E-2</v>
      </c>
      <c r="AC197" s="1007">
        <f t="shared" si="187"/>
        <v>2.5000010104957227E-2</v>
      </c>
      <c r="AD197" s="1007">
        <f t="shared" si="188"/>
        <v>2.4999987324792583E-2</v>
      </c>
      <c r="AE197" s="1007">
        <f t="shared" si="189"/>
        <v>2.5000015801071473E-2</v>
      </c>
      <c r="AF197" s="1007">
        <f t="shared" si="190"/>
        <v>2.4999995978518541E-2</v>
      </c>
      <c r="AG197" s="990">
        <f t="shared" si="191"/>
        <v>2.4999988229809977E-2</v>
      </c>
      <c r="AH197" s="116"/>
      <c r="AI197" s="1003" t="e">
        <f>IF(S197=".",".",SUM($S197:S197))</f>
        <v>#VALUE!</v>
      </c>
      <c r="AJ197" s="1004" t="e">
        <f>IF(T197=".",".",SUM($S197:T197))</f>
        <v>#VALUE!</v>
      </c>
      <c r="AK197" s="1004" t="e">
        <f>IF(U197=".",".",SUM($S197:U197))</f>
        <v>#VALUE!</v>
      </c>
      <c r="AL197" s="1004" t="e">
        <f>IF(V197=".",".",SUM($S197:V197))</f>
        <v>#VALUE!</v>
      </c>
      <c r="AM197" s="1004" t="e">
        <f>IF(W197=".",".",SUM($S197:W197))</f>
        <v>#VALUE!</v>
      </c>
      <c r="AN197" s="1004" t="e">
        <f>IF(X197=".",".",SUM($S197:X197))</f>
        <v>#VALUE!</v>
      </c>
      <c r="AO197" s="1005" t="e">
        <f>IF(Y197=".",".",SUM($S197:Y197))</f>
        <v>#VALUE!</v>
      </c>
      <c r="AP197" s="116"/>
      <c r="AQ197" s="1006" t="str">
        <f t="shared" si="192"/>
        <v>.</v>
      </c>
      <c r="AR197" s="1007" t="str">
        <f t="shared" si="193"/>
        <v>.</v>
      </c>
      <c r="AS197" s="1007" t="str">
        <f t="shared" si="194"/>
        <v>.</v>
      </c>
      <c r="AT197" s="1007" t="str">
        <f t="shared" si="195"/>
        <v>.</v>
      </c>
      <c r="AU197" s="1007" t="str">
        <f t="shared" si="196"/>
        <v>.</v>
      </c>
      <c r="AV197" s="1007" t="str">
        <f t="shared" si="197"/>
        <v>.</v>
      </c>
      <c r="AW197" s="990" t="str">
        <f t="shared" si="198"/>
        <v>.</v>
      </c>
      <c r="AX197" s="327"/>
      <c r="AY197" s="116"/>
      <c r="AZ197" s="101"/>
      <c r="BA197" s="101"/>
      <c r="BB197" s="101"/>
    </row>
    <row r="198" spans="1:54" s="189" customFormat="1" x14ac:dyDescent="0.2">
      <c r="A198" s="183"/>
      <c r="B198" s="325"/>
      <c r="C198" s="473" t="str">
        <f t="shared" si="209"/>
        <v>Business</v>
      </c>
      <c r="D198" s="473" t="str">
        <f t="shared" si="209"/>
        <v/>
      </c>
      <c r="E198" s="837" t="str">
        <f t="shared" si="206"/>
        <v>.</v>
      </c>
      <c r="F198" s="878"/>
      <c r="G198" s="874"/>
      <c r="H198" s="874"/>
      <c r="I198" s="874"/>
      <c r="J198" s="874"/>
      <c r="K198" s="874"/>
      <c r="L198" s="874"/>
      <c r="M198" s="333"/>
      <c r="N198" s="116"/>
      <c r="O198" s="1019">
        <f t="shared" si="210"/>
        <v>0</v>
      </c>
      <c r="P198" s="1020">
        <f t="shared" si="210"/>
        <v>0</v>
      </c>
      <c r="Q198" s="101"/>
      <c r="R198" s="325"/>
      <c r="S198" s="1003" t="str">
        <f t="shared" si="211"/>
        <v>.</v>
      </c>
      <c r="T198" s="1004" t="str">
        <f t="shared" si="212"/>
        <v>.</v>
      </c>
      <c r="U198" s="1004" t="str">
        <f t="shared" si="213"/>
        <v>.</v>
      </c>
      <c r="V198" s="1004" t="str">
        <f t="shared" si="214"/>
        <v>.</v>
      </c>
      <c r="W198" s="1004" t="str">
        <f t="shared" si="215"/>
        <v>.</v>
      </c>
      <c r="X198" s="1004" t="str">
        <f t="shared" si="216"/>
        <v>.</v>
      </c>
      <c r="Y198" s="1005" t="str">
        <f t="shared" si="217"/>
        <v>.</v>
      </c>
      <c r="Z198" s="116"/>
      <c r="AA198" s="1006" t="str">
        <f t="shared" si="185"/>
        <v>.</v>
      </c>
      <c r="AB198" s="1007" t="str">
        <f t="shared" si="186"/>
        <v>.</v>
      </c>
      <c r="AC198" s="1007" t="str">
        <f t="shared" si="187"/>
        <v>.</v>
      </c>
      <c r="AD198" s="1007" t="str">
        <f t="shared" si="188"/>
        <v>.</v>
      </c>
      <c r="AE198" s="1007" t="str">
        <f t="shared" si="189"/>
        <v>.</v>
      </c>
      <c r="AF198" s="1007" t="str">
        <f t="shared" si="190"/>
        <v>.</v>
      </c>
      <c r="AG198" s="990" t="str">
        <f t="shared" si="191"/>
        <v>.</v>
      </c>
      <c r="AH198" s="116"/>
      <c r="AI198" s="1003" t="str">
        <f>IF(S198=".",".",SUM($S198:S198))</f>
        <v>.</v>
      </c>
      <c r="AJ198" s="1004" t="str">
        <f>IF(T198=".",".",SUM($S198:T198))</f>
        <v>.</v>
      </c>
      <c r="AK198" s="1004" t="str">
        <f>IF(U198=".",".",SUM($S198:U198))</f>
        <v>.</v>
      </c>
      <c r="AL198" s="1004" t="str">
        <f>IF(V198=".",".",SUM($S198:V198))</f>
        <v>.</v>
      </c>
      <c r="AM198" s="1004" t="str">
        <f>IF(W198=".",".",SUM($S198:W198))</f>
        <v>.</v>
      </c>
      <c r="AN198" s="1004" t="str">
        <f>IF(X198=".",".",SUM($S198:X198))</f>
        <v>.</v>
      </c>
      <c r="AO198" s="1005" t="str">
        <f>IF(Y198=".",".",SUM($S198:Y198))</f>
        <v>.</v>
      </c>
      <c r="AP198" s="116"/>
      <c r="AQ198" s="1006" t="str">
        <f t="shared" si="192"/>
        <v>.</v>
      </c>
      <c r="AR198" s="1007" t="str">
        <f t="shared" si="193"/>
        <v>.</v>
      </c>
      <c r="AS198" s="1007" t="str">
        <f t="shared" si="194"/>
        <v>.</v>
      </c>
      <c r="AT198" s="1007" t="str">
        <f t="shared" si="195"/>
        <v>.</v>
      </c>
      <c r="AU198" s="1007" t="str">
        <f t="shared" si="196"/>
        <v>.</v>
      </c>
      <c r="AV198" s="1007" t="str">
        <f t="shared" si="197"/>
        <v>.</v>
      </c>
      <c r="AW198" s="990" t="str">
        <f t="shared" si="198"/>
        <v>.</v>
      </c>
      <c r="AX198" s="327"/>
      <c r="AY198" s="116"/>
      <c r="AZ198" s="101"/>
      <c r="BA198" s="101"/>
      <c r="BB198" s="101"/>
    </row>
    <row r="199" spans="1:54" s="189" customFormat="1" x14ac:dyDescent="0.2">
      <c r="A199" s="183"/>
      <c r="B199" s="325"/>
      <c r="C199" s="473" t="str">
        <f t="shared" si="209"/>
        <v>Business</v>
      </c>
      <c r="D199" s="473" t="str">
        <f t="shared" si="209"/>
        <v/>
      </c>
      <c r="E199" s="837" t="str">
        <f t="shared" si="206"/>
        <v>.</v>
      </c>
      <c r="F199" s="878"/>
      <c r="G199" s="874"/>
      <c r="H199" s="874"/>
      <c r="I199" s="874"/>
      <c r="J199" s="874"/>
      <c r="K199" s="874"/>
      <c r="L199" s="874"/>
      <c r="M199" s="333"/>
      <c r="N199" s="116"/>
      <c r="O199" s="1019">
        <f t="shared" si="210"/>
        <v>0</v>
      </c>
      <c r="P199" s="1020">
        <f t="shared" si="210"/>
        <v>0</v>
      </c>
      <c r="Q199" s="101"/>
      <c r="R199" s="325"/>
      <c r="S199" s="1003" t="str">
        <f t="shared" si="211"/>
        <v>.</v>
      </c>
      <c r="T199" s="1004" t="str">
        <f t="shared" si="212"/>
        <v>.</v>
      </c>
      <c r="U199" s="1004" t="str">
        <f t="shared" si="213"/>
        <v>.</v>
      </c>
      <c r="V199" s="1004" t="str">
        <f t="shared" si="214"/>
        <v>.</v>
      </c>
      <c r="W199" s="1004" t="str">
        <f t="shared" si="215"/>
        <v>.</v>
      </c>
      <c r="X199" s="1004" t="str">
        <f t="shared" si="216"/>
        <v>.</v>
      </c>
      <c r="Y199" s="1005" t="str">
        <f t="shared" si="217"/>
        <v>.</v>
      </c>
      <c r="Z199" s="116"/>
      <c r="AA199" s="1006" t="str">
        <f t="shared" si="185"/>
        <v>.</v>
      </c>
      <c r="AB199" s="1007" t="str">
        <f t="shared" si="186"/>
        <v>.</v>
      </c>
      <c r="AC199" s="1007" t="str">
        <f t="shared" si="187"/>
        <v>.</v>
      </c>
      <c r="AD199" s="1007" t="str">
        <f t="shared" si="188"/>
        <v>.</v>
      </c>
      <c r="AE199" s="1007" t="str">
        <f t="shared" si="189"/>
        <v>.</v>
      </c>
      <c r="AF199" s="1007" t="str">
        <f t="shared" si="190"/>
        <v>.</v>
      </c>
      <c r="AG199" s="990" t="str">
        <f t="shared" si="191"/>
        <v>.</v>
      </c>
      <c r="AH199" s="116"/>
      <c r="AI199" s="1003" t="str">
        <f>IF(S199=".",".",SUM($S199:S199))</f>
        <v>.</v>
      </c>
      <c r="AJ199" s="1004" t="str">
        <f>IF(T199=".",".",SUM($S199:T199))</f>
        <v>.</v>
      </c>
      <c r="AK199" s="1004" t="str">
        <f>IF(U199=".",".",SUM($S199:U199))</f>
        <v>.</v>
      </c>
      <c r="AL199" s="1004" t="str">
        <f>IF(V199=".",".",SUM($S199:V199))</f>
        <v>.</v>
      </c>
      <c r="AM199" s="1004" t="str">
        <f>IF(W199=".",".",SUM($S199:W199))</f>
        <v>.</v>
      </c>
      <c r="AN199" s="1004" t="str">
        <f>IF(X199=".",".",SUM($S199:X199))</f>
        <v>.</v>
      </c>
      <c r="AO199" s="1005" t="str">
        <f>IF(Y199=".",".",SUM($S199:Y199))</f>
        <v>.</v>
      </c>
      <c r="AP199" s="116"/>
      <c r="AQ199" s="1006" t="str">
        <f t="shared" si="192"/>
        <v>.</v>
      </c>
      <c r="AR199" s="1007" t="str">
        <f t="shared" si="193"/>
        <v>.</v>
      </c>
      <c r="AS199" s="1007" t="str">
        <f t="shared" si="194"/>
        <v>.</v>
      </c>
      <c r="AT199" s="1007" t="str">
        <f t="shared" si="195"/>
        <v>.</v>
      </c>
      <c r="AU199" s="1007" t="str">
        <f t="shared" si="196"/>
        <v>.</v>
      </c>
      <c r="AV199" s="1007" t="str">
        <f t="shared" si="197"/>
        <v>.</v>
      </c>
      <c r="AW199" s="990" t="str">
        <f t="shared" si="198"/>
        <v>.</v>
      </c>
      <c r="AX199" s="327"/>
      <c r="AY199" s="116"/>
      <c r="AZ199" s="101"/>
      <c r="BA199" s="101"/>
      <c r="BB199" s="101"/>
    </row>
    <row r="200" spans="1:54" s="189" customFormat="1" x14ac:dyDescent="0.2">
      <c r="A200" s="183"/>
      <c r="B200" s="325"/>
      <c r="C200" s="473" t="str">
        <f t="shared" si="209"/>
        <v>Business</v>
      </c>
      <c r="D200" s="473" t="str">
        <f t="shared" si="209"/>
        <v/>
      </c>
      <c r="E200" s="837" t="str">
        <f t="shared" si="206"/>
        <v>.</v>
      </c>
      <c r="F200" s="878"/>
      <c r="G200" s="874"/>
      <c r="H200" s="874"/>
      <c r="I200" s="874"/>
      <c r="J200" s="874"/>
      <c r="K200" s="874"/>
      <c r="L200" s="874"/>
      <c r="M200" s="333"/>
      <c r="N200" s="116"/>
      <c r="O200" s="1019">
        <f t="shared" si="210"/>
        <v>0</v>
      </c>
      <c r="P200" s="1020">
        <f t="shared" si="210"/>
        <v>0</v>
      </c>
      <c r="Q200" s="101"/>
      <c r="R200" s="325"/>
      <c r="S200" s="1003" t="str">
        <f t="shared" si="211"/>
        <v>.</v>
      </c>
      <c r="T200" s="1004" t="str">
        <f t="shared" si="212"/>
        <v>.</v>
      </c>
      <c r="U200" s="1004" t="str">
        <f t="shared" si="213"/>
        <v>.</v>
      </c>
      <c r="V200" s="1004" t="str">
        <f t="shared" si="214"/>
        <v>.</v>
      </c>
      <c r="W200" s="1004" t="str">
        <f t="shared" si="215"/>
        <v>.</v>
      </c>
      <c r="X200" s="1004" t="str">
        <f t="shared" si="216"/>
        <v>.</v>
      </c>
      <c r="Y200" s="1005" t="str">
        <f t="shared" si="217"/>
        <v>.</v>
      </c>
      <c r="Z200" s="116"/>
      <c r="AA200" s="1006" t="str">
        <f t="shared" si="185"/>
        <v>.</v>
      </c>
      <c r="AB200" s="1007" t="str">
        <f t="shared" si="186"/>
        <v>.</v>
      </c>
      <c r="AC200" s="1007" t="str">
        <f t="shared" si="187"/>
        <v>.</v>
      </c>
      <c r="AD200" s="1007" t="str">
        <f t="shared" si="188"/>
        <v>.</v>
      </c>
      <c r="AE200" s="1007" t="str">
        <f t="shared" si="189"/>
        <v>.</v>
      </c>
      <c r="AF200" s="1007" t="str">
        <f t="shared" si="190"/>
        <v>.</v>
      </c>
      <c r="AG200" s="990" t="str">
        <f t="shared" si="191"/>
        <v>.</v>
      </c>
      <c r="AH200" s="116"/>
      <c r="AI200" s="1003" t="str">
        <f>IF(S200=".",".",SUM($S200:S200))</f>
        <v>.</v>
      </c>
      <c r="AJ200" s="1004" t="str">
        <f>IF(T200=".",".",SUM($S200:T200))</f>
        <v>.</v>
      </c>
      <c r="AK200" s="1004" t="str">
        <f>IF(U200=".",".",SUM($S200:U200))</f>
        <v>.</v>
      </c>
      <c r="AL200" s="1004" t="str">
        <f>IF(V200=".",".",SUM($S200:V200))</f>
        <v>.</v>
      </c>
      <c r="AM200" s="1004" t="str">
        <f>IF(W200=".",".",SUM($S200:W200))</f>
        <v>.</v>
      </c>
      <c r="AN200" s="1004" t="str">
        <f>IF(X200=".",".",SUM($S200:X200))</f>
        <v>.</v>
      </c>
      <c r="AO200" s="1005" t="str">
        <f>IF(Y200=".",".",SUM($S200:Y200))</f>
        <v>.</v>
      </c>
      <c r="AP200" s="116"/>
      <c r="AQ200" s="1006" t="str">
        <f t="shared" si="192"/>
        <v>.</v>
      </c>
      <c r="AR200" s="1007" t="str">
        <f t="shared" si="193"/>
        <v>.</v>
      </c>
      <c r="AS200" s="1007" t="str">
        <f t="shared" si="194"/>
        <v>.</v>
      </c>
      <c r="AT200" s="1007" t="str">
        <f t="shared" si="195"/>
        <v>.</v>
      </c>
      <c r="AU200" s="1007" t="str">
        <f t="shared" si="196"/>
        <v>.</v>
      </c>
      <c r="AV200" s="1007" t="str">
        <f t="shared" si="197"/>
        <v>.</v>
      </c>
      <c r="AW200" s="990" t="str">
        <f t="shared" si="198"/>
        <v>.</v>
      </c>
      <c r="AX200" s="327"/>
      <c r="AY200" s="116"/>
      <c r="AZ200" s="101"/>
      <c r="BA200" s="101"/>
      <c r="BB200" s="101"/>
    </row>
    <row r="201" spans="1:54" s="189" customFormat="1" x14ac:dyDescent="0.2">
      <c r="A201" s="183"/>
      <c r="B201" s="325"/>
      <c r="C201" s="473" t="str">
        <f t="shared" si="209"/>
        <v>Business</v>
      </c>
      <c r="D201" s="473" t="str">
        <f t="shared" si="209"/>
        <v/>
      </c>
      <c r="E201" s="837" t="str">
        <f t="shared" si="206"/>
        <v>.</v>
      </c>
      <c r="F201" s="878"/>
      <c r="G201" s="874"/>
      <c r="H201" s="874"/>
      <c r="I201" s="874"/>
      <c r="J201" s="874"/>
      <c r="K201" s="874"/>
      <c r="L201" s="874"/>
      <c r="M201" s="333"/>
      <c r="N201" s="116"/>
      <c r="O201" s="1019">
        <f t="shared" si="210"/>
        <v>0</v>
      </c>
      <c r="P201" s="1020">
        <f t="shared" si="210"/>
        <v>0</v>
      </c>
      <c r="Q201" s="101"/>
      <c r="R201" s="325"/>
      <c r="S201" s="1003" t="str">
        <f t="shared" si="211"/>
        <v>.</v>
      </c>
      <c r="T201" s="1004" t="str">
        <f t="shared" si="212"/>
        <v>.</v>
      </c>
      <c r="U201" s="1004" t="str">
        <f t="shared" si="213"/>
        <v>.</v>
      </c>
      <c r="V201" s="1004" t="str">
        <f t="shared" si="214"/>
        <v>.</v>
      </c>
      <c r="W201" s="1004" t="str">
        <f t="shared" si="215"/>
        <v>.</v>
      </c>
      <c r="X201" s="1004" t="str">
        <f t="shared" si="216"/>
        <v>.</v>
      </c>
      <c r="Y201" s="1005" t="str">
        <f t="shared" si="217"/>
        <v>.</v>
      </c>
      <c r="Z201" s="116"/>
      <c r="AA201" s="1006" t="str">
        <f t="shared" si="185"/>
        <v>.</v>
      </c>
      <c r="AB201" s="1007" t="str">
        <f t="shared" si="186"/>
        <v>.</v>
      </c>
      <c r="AC201" s="1007" t="str">
        <f t="shared" si="187"/>
        <v>.</v>
      </c>
      <c r="AD201" s="1007" t="str">
        <f t="shared" si="188"/>
        <v>.</v>
      </c>
      <c r="AE201" s="1007" t="str">
        <f t="shared" si="189"/>
        <v>.</v>
      </c>
      <c r="AF201" s="1007" t="str">
        <f t="shared" si="190"/>
        <v>.</v>
      </c>
      <c r="AG201" s="990" t="str">
        <f t="shared" si="191"/>
        <v>.</v>
      </c>
      <c r="AH201" s="116"/>
      <c r="AI201" s="1003" t="str">
        <f>IF(S201=".",".",SUM($S201:S201))</f>
        <v>.</v>
      </c>
      <c r="AJ201" s="1004" t="str">
        <f>IF(T201=".",".",SUM($S201:T201))</f>
        <v>.</v>
      </c>
      <c r="AK201" s="1004" t="str">
        <f>IF(U201=".",".",SUM($S201:U201))</f>
        <v>.</v>
      </c>
      <c r="AL201" s="1004" t="str">
        <f>IF(V201=".",".",SUM($S201:V201))</f>
        <v>.</v>
      </c>
      <c r="AM201" s="1004" t="str">
        <f>IF(W201=".",".",SUM($S201:W201))</f>
        <v>.</v>
      </c>
      <c r="AN201" s="1004" t="str">
        <f>IF(X201=".",".",SUM($S201:X201))</f>
        <v>.</v>
      </c>
      <c r="AO201" s="1005" t="str">
        <f>IF(Y201=".",".",SUM($S201:Y201))</f>
        <v>.</v>
      </c>
      <c r="AP201" s="116"/>
      <c r="AQ201" s="1006" t="str">
        <f t="shared" si="192"/>
        <v>.</v>
      </c>
      <c r="AR201" s="1007" t="str">
        <f t="shared" si="193"/>
        <v>.</v>
      </c>
      <c r="AS201" s="1007" t="str">
        <f t="shared" si="194"/>
        <v>.</v>
      </c>
      <c r="AT201" s="1007" t="str">
        <f t="shared" si="195"/>
        <v>.</v>
      </c>
      <c r="AU201" s="1007" t="str">
        <f t="shared" si="196"/>
        <v>.</v>
      </c>
      <c r="AV201" s="1007" t="str">
        <f t="shared" si="197"/>
        <v>.</v>
      </c>
      <c r="AW201" s="990" t="str">
        <f t="shared" si="198"/>
        <v>.</v>
      </c>
      <c r="AX201" s="327"/>
      <c r="AY201" s="116"/>
      <c r="AZ201" s="101"/>
      <c r="BA201" s="101"/>
      <c r="BB201" s="101"/>
    </row>
    <row r="202" spans="1:54" s="189" customFormat="1" x14ac:dyDescent="0.2">
      <c r="A202" s="183"/>
      <c r="B202" s="325"/>
      <c r="C202" s="473" t="str">
        <f t="shared" si="209"/>
        <v>Business</v>
      </c>
      <c r="D202" s="473" t="str">
        <f t="shared" si="209"/>
        <v/>
      </c>
      <c r="E202" s="837" t="str">
        <f t="shared" si="206"/>
        <v>.</v>
      </c>
      <c r="F202" s="878"/>
      <c r="G202" s="874"/>
      <c r="H202" s="874"/>
      <c r="I202" s="874"/>
      <c r="J202" s="874"/>
      <c r="K202" s="874"/>
      <c r="L202" s="874"/>
      <c r="M202" s="333"/>
      <c r="N202" s="116"/>
      <c r="O202" s="1019">
        <f t="shared" si="210"/>
        <v>0</v>
      </c>
      <c r="P202" s="1020">
        <f t="shared" si="210"/>
        <v>0</v>
      </c>
      <c r="Q202" s="101"/>
      <c r="R202" s="325"/>
      <c r="S202" s="1003" t="str">
        <f t="shared" si="211"/>
        <v>.</v>
      </c>
      <c r="T202" s="1004" t="str">
        <f t="shared" si="212"/>
        <v>.</v>
      </c>
      <c r="U202" s="1004" t="str">
        <f t="shared" si="213"/>
        <v>.</v>
      </c>
      <c r="V202" s="1004" t="str">
        <f t="shared" si="214"/>
        <v>.</v>
      </c>
      <c r="W202" s="1004" t="str">
        <f t="shared" si="215"/>
        <v>.</v>
      </c>
      <c r="X202" s="1004" t="str">
        <f t="shared" si="216"/>
        <v>.</v>
      </c>
      <c r="Y202" s="1005" t="str">
        <f t="shared" si="217"/>
        <v>.</v>
      </c>
      <c r="Z202" s="116"/>
      <c r="AA202" s="1006" t="str">
        <f t="shared" si="185"/>
        <v>.</v>
      </c>
      <c r="AB202" s="1007" t="str">
        <f t="shared" si="186"/>
        <v>.</v>
      </c>
      <c r="AC202" s="1007" t="str">
        <f t="shared" si="187"/>
        <v>.</v>
      </c>
      <c r="AD202" s="1007" t="str">
        <f t="shared" si="188"/>
        <v>.</v>
      </c>
      <c r="AE202" s="1007" t="str">
        <f t="shared" si="189"/>
        <v>.</v>
      </c>
      <c r="AF202" s="1007" t="str">
        <f t="shared" si="190"/>
        <v>.</v>
      </c>
      <c r="AG202" s="990" t="str">
        <f t="shared" si="191"/>
        <v>.</v>
      </c>
      <c r="AH202" s="116"/>
      <c r="AI202" s="1003" t="str">
        <f>IF(S202=".",".",SUM($S202:S202))</f>
        <v>.</v>
      </c>
      <c r="AJ202" s="1004" t="str">
        <f>IF(T202=".",".",SUM($S202:T202))</f>
        <v>.</v>
      </c>
      <c r="AK202" s="1004" t="str">
        <f>IF(U202=".",".",SUM($S202:U202))</f>
        <v>.</v>
      </c>
      <c r="AL202" s="1004" t="str">
        <f>IF(V202=".",".",SUM($S202:V202))</f>
        <v>.</v>
      </c>
      <c r="AM202" s="1004" t="str">
        <f>IF(W202=".",".",SUM($S202:W202))</f>
        <v>.</v>
      </c>
      <c r="AN202" s="1004" t="str">
        <f>IF(X202=".",".",SUM($S202:X202))</f>
        <v>.</v>
      </c>
      <c r="AO202" s="1005" t="str">
        <f>IF(Y202=".",".",SUM($S202:Y202))</f>
        <v>.</v>
      </c>
      <c r="AP202" s="116"/>
      <c r="AQ202" s="1006" t="str">
        <f t="shared" si="192"/>
        <v>.</v>
      </c>
      <c r="AR202" s="1007" t="str">
        <f t="shared" si="193"/>
        <v>.</v>
      </c>
      <c r="AS202" s="1007" t="str">
        <f t="shared" si="194"/>
        <v>.</v>
      </c>
      <c r="AT202" s="1007" t="str">
        <f t="shared" si="195"/>
        <v>.</v>
      </c>
      <c r="AU202" s="1007" t="str">
        <f t="shared" si="196"/>
        <v>.</v>
      </c>
      <c r="AV202" s="1007" t="str">
        <f t="shared" si="197"/>
        <v>.</v>
      </c>
      <c r="AW202" s="990" t="str">
        <f t="shared" si="198"/>
        <v>.</v>
      </c>
      <c r="AX202" s="327"/>
      <c r="AY202" s="116"/>
      <c r="AZ202" s="101"/>
      <c r="BA202" s="101"/>
      <c r="BB202" s="101"/>
    </row>
    <row r="203" spans="1:54" s="189" customFormat="1" x14ac:dyDescent="0.2">
      <c r="A203" s="183"/>
      <c r="B203" s="325"/>
      <c r="C203" s="473" t="str">
        <f t="shared" si="209"/>
        <v>Business</v>
      </c>
      <c r="D203" s="473" t="str">
        <f t="shared" si="209"/>
        <v/>
      </c>
      <c r="E203" s="837" t="str">
        <f t="shared" si="206"/>
        <v>.</v>
      </c>
      <c r="F203" s="878"/>
      <c r="G203" s="874"/>
      <c r="H203" s="874"/>
      <c r="I203" s="874"/>
      <c r="J203" s="874"/>
      <c r="K203" s="874"/>
      <c r="L203" s="874"/>
      <c r="M203" s="333"/>
      <c r="N203" s="116"/>
      <c r="O203" s="1019">
        <f t="shared" si="210"/>
        <v>0</v>
      </c>
      <c r="P203" s="1020">
        <f t="shared" si="210"/>
        <v>0</v>
      </c>
      <c r="Q203" s="101"/>
      <c r="R203" s="325"/>
      <c r="S203" s="1003" t="str">
        <f t="shared" si="211"/>
        <v>.</v>
      </c>
      <c r="T203" s="1004" t="str">
        <f t="shared" si="212"/>
        <v>.</v>
      </c>
      <c r="U203" s="1004" t="str">
        <f t="shared" si="213"/>
        <v>.</v>
      </c>
      <c r="V203" s="1004" t="str">
        <f t="shared" si="214"/>
        <v>.</v>
      </c>
      <c r="W203" s="1004" t="str">
        <f t="shared" si="215"/>
        <v>.</v>
      </c>
      <c r="X203" s="1004" t="str">
        <f t="shared" si="216"/>
        <v>.</v>
      </c>
      <c r="Y203" s="1005" t="str">
        <f t="shared" si="217"/>
        <v>.</v>
      </c>
      <c r="Z203" s="116"/>
      <c r="AA203" s="1006" t="str">
        <f t="shared" si="185"/>
        <v>.</v>
      </c>
      <c r="AB203" s="1007" t="str">
        <f t="shared" si="186"/>
        <v>.</v>
      </c>
      <c r="AC203" s="1007" t="str">
        <f t="shared" si="187"/>
        <v>.</v>
      </c>
      <c r="AD203" s="1007" t="str">
        <f t="shared" si="188"/>
        <v>.</v>
      </c>
      <c r="AE203" s="1007" t="str">
        <f t="shared" si="189"/>
        <v>.</v>
      </c>
      <c r="AF203" s="1007" t="str">
        <f t="shared" si="190"/>
        <v>.</v>
      </c>
      <c r="AG203" s="990" t="str">
        <f t="shared" si="191"/>
        <v>.</v>
      </c>
      <c r="AH203" s="116"/>
      <c r="AI203" s="1003" t="str">
        <f>IF(S203=".",".",SUM($S203:S203))</f>
        <v>.</v>
      </c>
      <c r="AJ203" s="1004" t="str">
        <f>IF(T203=".",".",SUM($S203:T203))</f>
        <v>.</v>
      </c>
      <c r="AK203" s="1004" t="str">
        <f>IF(U203=".",".",SUM($S203:U203))</f>
        <v>.</v>
      </c>
      <c r="AL203" s="1004" t="str">
        <f>IF(V203=".",".",SUM($S203:V203))</f>
        <v>.</v>
      </c>
      <c r="AM203" s="1004" t="str">
        <f>IF(W203=".",".",SUM($S203:W203))</f>
        <v>.</v>
      </c>
      <c r="AN203" s="1004" t="str">
        <f>IF(X203=".",".",SUM($S203:X203))</f>
        <v>.</v>
      </c>
      <c r="AO203" s="1005" t="str">
        <f>IF(Y203=".",".",SUM($S203:Y203))</f>
        <v>.</v>
      </c>
      <c r="AP203" s="116"/>
      <c r="AQ203" s="1006" t="str">
        <f t="shared" si="192"/>
        <v>.</v>
      </c>
      <c r="AR203" s="1007" t="str">
        <f t="shared" si="193"/>
        <v>.</v>
      </c>
      <c r="AS203" s="1007" t="str">
        <f t="shared" si="194"/>
        <v>.</v>
      </c>
      <c r="AT203" s="1007" t="str">
        <f t="shared" si="195"/>
        <v>.</v>
      </c>
      <c r="AU203" s="1007" t="str">
        <f t="shared" si="196"/>
        <v>.</v>
      </c>
      <c r="AV203" s="1007" t="str">
        <f t="shared" si="197"/>
        <v>.</v>
      </c>
      <c r="AW203" s="990" t="str">
        <f t="shared" si="198"/>
        <v>.</v>
      </c>
      <c r="AX203" s="327"/>
      <c r="AY203" s="116"/>
      <c r="AZ203" s="101"/>
      <c r="BA203" s="101"/>
      <c r="BB203" s="101"/>
    </row>
    <row r="204" spans="1:54" s="189" customFormat="1" x14ac:dyDescent="0.2">
      <c r="A204" s="183"/>
      <c r="B204" s="325"/>
      <c r="C204" s="473" t="str">
        <f t="shared" si="209"/>
        <v>Business</v>
      </c>
      <c r="D204" s="473" t="str">
        <f t="shared" si="209"/>
        <v/>
      </c>
      <c r="E204" s="837" t="str">
        <f t="shared" si="206"/>
        <v>.</v>
      </c>
      <c r="F204" s="878"/>
      <c r="G204" s="874"/>
      <c r="H204" s="874"/>
      <c r="I204" s="874"/>
      <c r="J204" s="874"/>
      <c r="K204" s="874"/>
      <c r="L204" s="874"/>
      <c r="M204" s="333"/>
      <c r="N204" s="116"/>
      <c r="O204" s="1019">
        <f t="shared" si="210"/>
        <v>0</v>
      </c>
      <c r="P204" s="1020">
        <f t="shared" si="210"/>
        <v>0</v>
      </c>
      <c r="Q204" s="101"/>
      <c r="R204" s="325"/>
      <c r="S204" s="1003" t="str">
        <f t="shared" si="211"/>
        <v>.</v>
      </c>
      <c r="T204" s="1004" t="str">
        <f t="shared" si="212"/>
        <v>.</v>
      </c>
      <c r="U204" s="1004" t="str">
        <f t="shared" si="213"/>
        <v>.</v>
      </c>
      <c r="V204" s="1004" t="str">
        <f t="shared" si="214"/>
        <v>.</v>
      </c>
      <c r="W204" s="1004" t="str">
        <f t="shared" si="215"/>
        <v>.</v>
      </c>
      <c r="X204" s="1004" t="str">
        <f t="shared" si="216"/>
        <v>.</v>
      </c>
      <c r="Y204" s="1005" t="str">
        <f t="shared" si="217"/>
        <v>.</v>
      </c>
      <c r="Z204" s="116"/>
      <c r="AA204" s="1006" t="str">
        <f t="shared" si="185"/>
        <v>.</v>
      </c>
      <c r="AB204" s="1007" t="str">
        <f t="shared" si="186"/>
        <v>.</v>
      </c>
      <c r="AC204" s="1007" t="str">
        <f t="shared" si="187"/>
        <v>.</v>
      </c>
      <c r="AD204" s="1007" t="str">
        <f t="shared" si="188"/>
        <v>.</v>
      </c>
      <c r="AE204" s="1007" t="str">
        <f t="shared" si="189"/>
        <v>.</v>
      </c>
      <c r="AF204" s="1007" t="str">
        <f t="shared" si="190"/>
        <v>.</v>
      </c>
      <c r="AG204" s="990" t="str">
        <f t="shared" si="191"/>
        <v>.</v>
      </c>
      <c r="AH204" s="116"/>
      <c r="AI204" s="1003" t="str">
        <f>IF(S204=".",".",SUM($S204:S204))</f>
        <v>.</v>
      </c>
      <c r="AJ204" s="1004" t="str">
        <f>IF(T204=".",".",SUM($S204:T204))</f>
        <v>.</v>
      </c>
      <c r="AK204" s="1004" t="str">
        <f>IF(U204=".",".",SUM($S204:U204))</f>
        <v>.</v>
      </c>
      <c r="AL204" s="1004" t="str">
        <f>IF(V204=".",".",SUM($S204:V204))</f>
        <v>.</v>
      </c>
      <c r="AM204" s="1004" t="str">
        <f>IF(W204=".",".",SUM($S204:W204))</f>
        <v>.</v>
      </c>
      <c r="AN204" s="1004" t="str">
        <f>IF(X204=".",".",SUM($S204:X204))</f>
        <v>.</v>
      </c>
      <c r="AO204" s="1005" t="str">
        <f>IF(Y204=".",".",SUM($S204:Y204))</f>
        <v>.</v>
      </c>
      <c r="AP204" s="116"/>
      <c r="AQ204" s="1006" t="str">
        <f t="shared" si="192"/>
        <v>.</v>
      </c>
      <c r="AR204" s="1007" t="str">
        <f t="shared" si="193"/>
        <v>.</v>
      </c>
      <c r="AS204" s="1007" t="str">
        <f t="shared" si="194"/>
        <v>.</v>
      </c>
      <c r="AT204" s="1007" t="str">
        <f t="shared" si="195"/>
        <v>.</v>
      </c>
      <c r="AU204" s="1007" t="str">
        <f t="shared" si="196"/>
        <v>.</v>
      </c>
      <c r="AV204" s="1007" t="str">
        <f t="shared" si="197"/>
        <v>.</v>
      </c>
      <c r="AW204" s="990" t="str">
        <f t="shared" si="198"/>
        <v>.</v>
      </c>
      <c r="AX204" s="327"/>
      <c r="AY204" s="116"/>
      <c r="AZ204" s="101"/>
      <c r="BA204" s="101"/>
      <c r="BB204" s="101"/>
    </row>
    <row r="205" spans="1:54" s="189" customFormat="1" x14ac:dyDescent="0.2">
      <c r="A205" s="183"/>
      <c r="B205" s="325"/>
      <c r="C205" s="473" t="str">
        <f t="shared" si="209"/>
        <v>Business</v>
      </c>
      <c r="D205" s="473" t="str">
        <f t="shared" si="209"/>
        <v/>
      </c>
      <c r="E205" s="837" t="str">
        <f t="shared" si="206"/>
        <v>.</v>
      </c>
      <c r="F205" s="878"/>
      <c r="G205" s="874"/>
      <c r="H205" s="874"/>
      <c r="I205" s="874"/>
      <c r="J205" s="874"/>
      <c r="K205" s="874"/>
      <c r="L205" s="874"/>
      <c r="M205" s="333"/>
      <c r="N205" s="116"/>
      <c r="O205" s="1019">
        <f t="shared" si="210"/>
        <v>0</v>
      </c>
      <c r="P205" s="1020">
        <f t="shared" si="210"/>
        <v>0</v>
      </c>
      <c r="Q205" s="101"/>
      <c r="R205" s="325"/>
      <c r="S205" s="1003" t="str">
        <f t="shared" si="211"/>
        <v>.</v>
      </c>
      <c r="T205" s="1004" t="str">
        <f t="shared" si="212"/>
        <v>.</v>
      </c>
      <c r="U205" s="1004" t="str">
        <f t="shared" si="213"/>
        <v>.</v>
      </c>
      <c r="V205" s="1004" t="str">
        <f t="shared" si="214"/>
        <v>.</v>
      </c>
      <c r="W205" s="1004" t="str">
        <f t="shared" si="215"/>
        <v>.</v>
      </c>
      <c r="X205" s="1004" t="str">
        <f t="shared" si="216"/>
        <v>.</v>
      </c>
      <c r="Y205" s="1005" t="str">
        <f t="shared" si="217"/>
        <v>.</v>
      </c>
      <c r="Z205" s="116"/>
      <c r="AA205" s="1006" t="str">
        <f t="shared" si="185"/>
        <v>.</v>
      </c>
      <c r="AB205" s="1007" t="str">
        <f t="shared" si="186"/>
        <v>.</v>
      </c>
      <c r="AC205" s="1007" t="str">
        <f t="shared" si="187"/>
        <v>.</v>
      </c>
      <c r="AD205" s="1007" t="str">
        <f t="shared" si="188"/>
        <v>.</v>
      </c>
      <c r="AE205" s="1007" t="str">
        <f t="shared" si="189"/>
        <v>.</v>
      </c>
      <c r="AF205" s="1007" t="str">
        <f t="shared" si="190"/>
        <v>.</v>
      </c>
      <c r="AG205" s="990" t="str">
        <f t="shared" si="191"/>
        <v>.</v>
      </c>
      <c r="AH205" s="116"/>
      <c r="AI205" s="1003" t="str">
        <f>IF(S205=".",".",SUM($S205:S205))</f>
        <v>.</v>
      </c>
      <c r="AJ205" s="1004" t="str">
        <f>IF(T205=".",".",SUM($S205:T205))</f>
        <v>.</v>
      </c>
      <c r="AK205" s="1004" t="str">
        <f>IF(U205=".",".",SUM($S205:U205))</f>
        <v>.</v>
      </c>
      <c r="AL205" s="1004" t="str">
        <f>IF(V205=".",".",SUM($S205:V205))</f>
        <v>.</v>
      </c>
      <c r="AM205" s="1004" t="str">
        <f>IF(W205=".",".",SUM($S205:W205))</f>
        <v>.</v>
      </c>
      <c r="AN205" s="1004" t="str">
        <f>IF(X205=".",".",SUM($S205:X205))</f>
        <v>.</v>
      </c>
      <c r="AO205" s="1005" t="str">
        <f>IF(Y205=".",".",SUM($S205:Y205))</f>
        <v>.</v>
      </c>
      <c r="AP205" s="116"/>
      <c r="AQ205" s="1006" t="str">
        <f t="shared" si="192"/>
        <v>.</v>
      </c>
      <c r="AR205" s="1007" t="str">
        <f t="shared" si="193"/>
        <v>.</v>
      </c>
      <c r="AS205" s="1007" t="str">
        <f t="shared" si="194"/>
        <v>.</v>
      </c>
      <c r="AT205" s="1007" t="str">
        <f t="shared" si="195"/>
        <v>.</v>
      </c>
      <c r="AU205" s="1007" t="str">
        <f t="shared" si="196"/>
        <v>.</v>
      </c>
      <c r="AV205" s="1007" t="str">
        <f t="shared" si="197"/>
        <v>.</v>
      </c>
      <c r="AW205" s="990" t="str">
        <f t="shared" si="198"/>
        <v>.</v>
      </c>
      <c r="AX205" s="327"/>
      <c r="AY205" s="116"/>
      <c r="AZ205" s="101"/>
      <c r="BA205" s="101"/>
      <c r="BB205" s="101"/>
    </row>
    <row r="206" spans="1:54" s="189" customFormat="1" x14ac:dyDescent="0.2">
      <c r="A206" s="183"/>
      <c r="B206" s="325"/>
      <c r="C206" s="473" t="str">
        <f t="shared" si="209"/>
        <v>Business</v>
      </c>
      <c r="D206" s="473" t="str">
        <f t="shared" si="209"/>
        <v/>
      </c>
      <c r="E206" s="837" t="str">
        <f t="shared" si="206"/>
        <v>.</v>
      </c>
      <c r="F206" s="878"/>
      <c r="G206" s="874"/>
      <c r="H206" s="874"/>
      <c r="I206" s="874"/>
      <c r="J206" s="874"/>
      <c r="K206" s="874"/>
      <c r="L206" s="874"/>
      <c r="M206" s="333"/>
      <c r="N206" s="116"/>
      <c r="O206" s="1019">
        <f t="shared" si="210"/>
        <v>0</v>
      </c>
      <c r="P206" s="1020">
        <f t="shared" si="210"/>
        <v>0</v>
      </c>
      <c r="Q206" s="101"/>
      <c r="R206" s="325"/>
      <c r="S206" s="1003" t="str">
        <f t="shared" si="211"/>
        <v>.</v>
      </c>
      <c r="T206" s="1004" t="str">
        <f t="shared" si="212"/>
        <v>.</v>
      </c>
      <c r="U206" s="1004" t="str">
        <f t="shared" si="213"/>
        <v>.</v>
      </c>
      <c r="V206" s="1004" t="str">
        <f t="shared" si="214"/>
        <v>.</v>
      </c>
      <c r="W206" s="1004" t="str">
        <f t="shared" si="215"/>
        <v>.</v>
      </c>
      <c r="X206" s="1004" t="str">
        <f t="shared" si="216"/>
        <v>.</v>
      </c>
      <c r="Y206" s="1005" t="str">
        <f t="shared" si="217"/>
        <v>.</v>
      </c>
      <c r="Z206" s="116"/>
      <c r="AA206" s="1006" t="str">
        <f t="shared" si="185"/>
        <v>.</v>
      </c>
      <c r="AB206" s="1007" t="str">
        <f t="shared" si="186"/>
        <v>.</v>
      </c>
      <c r="AC206" s="1007" t="str">
        <f t="shared" si="187"/>
        <v>.</v>
      </c>
      <c r="AD206" s="1007" t="str">
        <f t="shared" si="188"/>
        <v>.</v>
      </c>
      <c r="AE206" s="1007" t="str">
        <f t="shared" si="189"/>
        <v>.</v>
      </c>
      <c r="AF206" s="1007" t="str">
        <f t="shared" si="190"/>
        <v>.</v>
      </c>
      <c r="AG206" s="990" t="str">
        <f t="shared" si="191"/>
        <v>.</v>
      </c>
      <c r="AH206" s="116"/>
      <c r="AI206" s="1003" t="str">
        <f>IF(S206=".",".",SUM($S206:S206))</f>
        <v>.</v>
      </c>
      <c r="AJ206" s="1004" t="str">
        <f>IF(T206=".",".",SUM($S206:T206))</f>
        <v>.</v>
      </c>
      <c r="AK206" s="1004" t="str">
        <f>IF(U206=".",".",SUM($S206:U206))</f>
        <v>.</v>
      </c>
      <c r="AL206" s="1004" t="str">
        <f>IF(V206=".",".",SUM($S206:V206))</f>
        <v>.</v>
      </c>
      <c r="AM206" s="1004" t="str">
        <f>IF(W206=".",".",SUM($S206:W206))</f>
        <v>.</v>
      </c>
      <c r="AN206" s="1004" t="str">
        <f>IF(X206=".",".",SUM($S206:X206))</f>
        <v>.</v>
      </c>
      <c r="AO206" s="1005" t="str">
        <f>IF(Y206=".",".",SUM($S206:Y206))</f>
        <v>.</v>
      </c>
      <c r="AP206" s="116"/>
      <c r="AQ206" s="1006" t="str">
        <f t="shared" si="192"/>
        <v>.</v>
      </c>
      <c r="AR206" s="1007" t="str">
        <f t="shared" si="193"/>
        <v>.</v>
      </c>
      <c r="AS206" s="1007" t="str">
        <f t="shared" si="194"/>
        <v>.</v>
      </c>
      <c r="AT206" s="1007" t="str">
        <f t="shared" si="195"/>
        <v>.</v>
      </c>
      <c r="AU206" s="1007" t="str">
        <f t="shared" si="196"/>
        <v>.</v>
      </c>
      <c r="AV206" s="1007" t="str">
        <f t="shared" si="197"/>
        <v>.</v>
      </c>
      <c r="AW206" s="990" t="str">
        <f t="shared" si="198"/>
        <v>.</v>
      </c>
      <c r="AX206" s="327"/>
      <c r="AY206" s="116"/>
      <c r="AZ206" s="101"/>
      <c r="BA206" s="101"/>
      <c r="BB206" s="101"/>
    </row>
    <row r="207" spans="1:54" s="189" customFormat="1" x14ac:dyDescent="0.2">
      <c r="A207" s="183"/>
      <c r="B207" s="325"/>
      <c r="C207" s="473" t="str">
        <f t="shared" si="209"/>
        <v>Business</v>
      </c>
      <c r="D207" s="473" t="str">
        <f t="shared" si="209"/>
        <v/>
      </c>
      <c r="E207" s="837" t="str">
        <f t="shared" si="206"/>
        <v>.</v>
      </c>
      <c r="F207" s="878"/>
      <c r="G207" s="874"/>
      <c r="H207" s="874"/>
      <c r="I207" s="874"/>
      <c r="J207" s="874"/>
      <c r="K207" s="874"/>
      <c r="L207" s="874"/>
      <c r="M207" s="333"/>
      <c r="N207" s="116"/>
      <c r="O207" s="1019">
        <f t="shared" si="210"/>
        <v>0</v>
      </c>
      <c r="P207" s="1020">
        <f t="shared" si="210"/>
        <v>0</v>
      </c>
      <c r="Q207" s="101"/>
      <c r="R207" s="325"/>
      <c r="S207" s="1003" t="str">
        <f t="shared" si="211"/>
        <v>.</v>
      </c>
      <c r="T207" s="1004" t="str">
        <f t="shared" si="212"/>
        <v>.</v>
      </c>
      <c r="U207" s="1004" t="str">
        <f t="shared" si="213"/>
        <v>.</v>
      </c>
      <c r="V207" s="1004" t="str">
        <f t="shared" si="214"/>
        <v>.</v>
      </c>
      <c r="W207" s="1004" t="str">
        <f t="shared" si="215"/>
        <v>.</v>
      </c>
      <c r="X207" s="1004" t="str">
        <f t="shared" si="216"/>
        <v>.</v>
      </c>
      <c r="Y207" s="1005" t="str">
        <f t="shared" si="217"/>
        <v>.</v>
      </c>
      <c r="Z207" s="116"/>
      <c r="AA207" s="1006" t="str">
        <f t="shared" si="185"/>
        <v>.</v>
      </c>
      <c r="AB207" s="1007" t="str">
        <f t="shared" si="186"/>
        <v>.</v>
      </c>
      <c r="AC207" s="1007" t="str">
        <f t="shared" si="187"/>
        <v>.</v>
      </c>
      <c r="AD207" s="1007" t="str">
        <f t="shared" si="188"/>
        <v>.</v>
      </c>
      <c r="AE207" s="1007" t="str">
        <f t="shared" si="189"/>
        <v>.</v>
      </c>
      <c r="AF207" s="1007" t="str">
        <f t="shared" si="190"/>
        <v>.</v>
      </c>
      <c r="AG207" s="990" t="str">
        <f t="shared" si="191"/>
        <v>.</v>
      </c>
      <c r="AH207" s="116"/>
      <c r="AI207" s="1003" t="str">
        <f>IF(S207=".",".",SUM($S207:S207))</f>
        <v>.</v>
      </c>
      <c r="AJ207" s="1004" t="str">
        <f>IF(T207=".",".",SUM($S207:T207))</f>
        <v>.</v>
      </c>
      <c r="AK207" s="1004" t="str">
        <f>IF(U207=".",".",SUM($S207:U207))</f>
        <v>.</v>
      </c>
      <c r="AL207" s="1004" t="str">
        <f>IF(V207=".",".",SUM($S207:V207))</f>
        <v>.</v>
      </c>
      <c r="AM207" s="1004" t="str">
        <f>IF(W207=".",".",SUM($S207:W207))</f>
        <v>.</v>
      </c>
      <c r="AN207" s="1004" t="str">
        <f>IF(X207=".",".",SUM($S207:X207))</f>
        <v>.</v>
      </c>
      <c r="AO207" s="1005" t="str">
        <f>IF(Y207=".",".",SUM($S207:Y207))</f>
        <v>.</v>
      </c>
      <c r="AP207" s="116"/>
      <c r="AQ207" s="1006" t="str">
        <f t="shared" si="192"/>
        <v>.</v>
      </c>
      <c r="AR207" s="1007" t="str">
        <f t="shared" si="193"/>
        <v>.</v>
      </c>
      <c r="AS207" s="1007" t="str">
        <f t="shared" si="194"/>
        <v>.</v>
      </c>
      <c r="AT207" s="1007" t="str">
        <f t="shared" si="195"/>
        <v>.</v>
      </c>
      <c r="AU207" s="1007" t="str">
        <f t="shared" si="196"/>
        <v>.</v>
      </c>
      <c r="AV207" s="1007" t="str">
        <f t="shared" si="197"/>
        <v>.</v>
      </c>
      <c r="AW207" s="990" t="str">
        <f t="shared" si="198"/>
        <v>.</v>
      </c>
      <c r="AX207" s="327"/>
      <c r="AY207" s="116"/>
      <c r="AZ207" s="101"/>
      <c r="BA207" s="101"/>
      <c r="BB207" s="101"/>
    </row>
    <row r="208" spans="1:54" s="189" customFormat="1" x14ac:dyDescent="0.2">
      <c r="A208" s="183"/>
      <c r="B208" s="325"/>
      <c r="C208" s="473" t="str">
        <f t="shared" si="209"/>
        <v>Business</v>
      </c>
      <c r="D208" s="473" t="str">
        <f t="shared" si="209"/>
        <v/>
      </c>
      <c r="E208" s="837" t="str">
        <f t="shared" si="206"/>
        <v>.</v>
      </c>
      <c r="F208" s="878"/>
      <c r="G208" s="874"/>
      <c r="H208" s="874"/>
      <c r="I208" s="874"/>
      <c r="J208" s="874"/>
      <c r="K208" s="874"/>
      <c r="L208" s="874"/>
      <c r="M208" s="333"/>
      <c r="N208" s="116"/>
      <c r="O208" s="1019">
        <f t="shared" si="210"/>
        <v>0</v>
      </c>
      <c r="P208" s="1020">
        <f t="shared" si="210"/>
        <v>0</v>
      </c>
      <c r="Q208" s="101"/>
      <c r="R208" s="325"/>
      <c r="S208" s="1003" t="str">
        <f t="shared" si="211"/>
        <v>.</v>
      </c>
      <c r="T208" s="1004" t="str">
        <f t="shared" si="212"/>
        <v>.</v>
      </c>
      <c r="U208" s="1004" t="str">
        <f t="shared" si="213"/>
        <v>.</v>
      </c>
      <c r="V208" s="1004" t="str">
        <f t="shared" si="214"/>
        <v>.</v>
      </c>
      <c r="W208" s="1004" t="str">
        <f t="shared" si="215"/>
        <v>.</v>
      </c>
      <c r="X208" s="1004" t="str">
        <f t="shared" si="216"/>
        <v>.</v>
      </c>
      <c r="Y208" s="1005" t="str">
        <f t="shared" si="217"/>
        <v>.</v>
      </c>
      <c r="Z208" s="116"/>
      <c r="AA208" s="1006" t="str">
        <f t="shared" si="185"/>
        <v>.</v>
      </c>
      <c r="AB208" s="1007" t="str">
        <f t="shared" si="186"/>
        <v>.</v>
      </c>
      <c r="AC208" s="1007" t="str">
        <f t="shared" si="187"/>
        <v>.</v>
      </c>
      <c r="AD208" s="1007" t="str">
        <f t="shared" si="188"/>
        <v>.</v>
      </c>
      <c r="AE208" s="1007" t="str">
        <f t="shared" si="189"/>
        <v>.</v>
      </c>
      <c r="AF208" s="1007" t="str">
        <f t="shared" si="190"/>
        <v>.</v>
      </c>
      <c r="AG208" s="990" t="str">
        <f t="shared" si="191"/>
        <v>.</v>
      </c>
      <c r="AH208" s="116"/>
      <c r="AI208" s="1003" t="str">
        <f>IF(S208=".",".",SUM($S208:S208))</f>
        <v>.</v>
      </c>
      <c r="AJ208" s="1004" t="str">
        <f>IF(T208=".",".",SUM($S208:T208))</f>
        <v>.</v>
      </c>
      <c r="AK208" s="1004" t="str">
        <f>IF(U208=".",".",SUM($S208:U208))</f>
        <v>.</v>
      </c>
      <c r="AL208" s="1004" t="str">
        <f>IF(V208=".",".",SUM($S208:V208))</f>
        <v>.</v>
      </c>
      <c r="AM208" s="1004" t="str">
        <f>IF(W208=".",".",SUM($S208:W208))</f>
        <v>.</v>
      </c>
      <c r="AN208" s="1004" t="str">
        <f>IF(X208=".",".",SUM($S208:X208))</f>
        <v>.</v>
      </c>
      <c r="AO208" s="1005" t="str">
        <f>IF(Y208=".",".",SUM($S208:Y208))</f>
        <v>.</v>
      </c>
      <c r="AP208" s="116"/>
      <c r="AQ208" s="1006" t="str">
        <f t="shared" si="192"/>
        <v>.</v>
      </c>
      <c r="AR208" s="1007" t="str">
        <f t="shared" si="193"/>
        <v>.</v>
      </c>
      <c r="AS208" s="1007" t="str">
        <f t="shared" si="194"/>
        <v>.</v>
      </c>
      <c r="AT208" s="1007" t="str">
        <f t="shared" si="195"/>
        <v>.</v>
      </c>
      <c r="AU208" s="1007" t="str">
        <f t="shared" si="196"/>
        <v>.</v>
      </c>
      <c r="AV208" s="1007" t="str">
        <f t="shared" si="197"/>
        <v>.</v>
      </c>
      <c r="AW208" s="990" t="str">
        <f t="shared" si="198"/>
        <v>.</v>
      </c>
      <c r="AX208" s="327"/>
      <c r="AY208" s="116"/>
      <c r="AZ208" s="101"/>
      <c r="BA208" s="101"/>
      <c r="BB208" s="101"/>
    </row>
    <row r="209" spans="1:54" s="189" customFormat="1" x14ac:dyDescent="0.2">
      <c r="A209" s="183"/>
      <c r="B209" s="325"/>
      <c r="C209" s="473" t="str">
        <f t="shared" si="209"/>
        <v>Business</v>
      </c>
      <c r="D209" s="473" t="str">
        <f t="shared" si="209"/>
        <v/>
      </c>
      <c r="E209" s="837" t="str">
        <f t="shared" si="206"/>
        <v>.</v>
      </c>
      <c r="F209" s="878"/>
      <c r="G209" s="874"/>
      <c r="H209" s="874"/>
      <c r="I209" s="874"/>
      <c r="J209" s="874"/>
      <c r="K209" s="874"/>
      <c r="L209" s="874"/>
      <c r="M209" s="333"/>
      <c r="N209" s="116"/>
      <c r="O209" s="1019">
        <f t="shared" si="210"/>
        <v>0</v>
      </c>
      <c r="P209" s="1020">
        <f t="shared" si="210"/>
        <v>0</v>
      </c>
      <c r="Q209" s="101"/>
      <c r="R209" s="325"/>
      <c r="S209" s="1003" t="str">
        <f t="shared" si="211"/>
        <v>.</v>
      </c>
      <c r="T209" s="1004" t="str">
        <f t="shared" si="212"/>
        <v>.</v>
      </c>
      <c r="U209" s="1004" t="str">
        <f t="shared" si="213"/>
        <v>.</v>
      </c>
      <c r="V209" s="1004" t="str">
        <f t="shared" si="214"/>
        <v>.</v>
      </c>
      <c r="W209" s="1004" t="str">
        <f t="shared" si="215"/>
        <v>.</v>
      </c>
      <c r="X209" s="1004" t="str">
        <f t="shared" si="216"/>
        <v>.</v>
      </c>
      <c r="Y209" s="1005" t="str">
        <f t="shared" si="217"/>
        <v>.</v>
      </c>
      <c r="Z209" s="116"/>
      <c r="AA209" s="1006" t="str">
        <f t="shared" si="185"/>
        <v>.</v>
      </c>
      <c r="AB209" s="1007" t="str">
        <f t="shared" si="186"/>
        <v>.</v>
      </c>
      <c r="AC209" s="1007" t="str">
        <f t="shared" si="187"/>
        <v>.</v>
      </c>
      <c r="AD209" s="1007" t="str">
        <f t="shared" si="188"/>
        <v>.</v>
      </c>
      <c r="AE209" s="1007" t="str">
        <f t="shared" si="189"/>
        <v>.</v>
      </c>
      <c r="AF209" s="1007" t="str">
        <f t="shared" si="190"/>
        <v>.</v>
      </c>
      <c r="AG209" s="990" t="str">
        <f t="shared" si="191"/>
        <v>.</v>
      </c>
      <c r="AH209" s="116"/>
      <c r="AI209" s="1003" t="str">
        <f>IF(S209=".",".",SUM($S209:S209))</f>
        <v>.</v>
      </c>
      <c r="AJ209" s="1004" t="str">
        <f>IF(T209=".",".",SUM($S209:T209))</f>
        <v>.</v>
      </c>
      <c r="AK209" s="1004" t="str">
        <f>IF(U209=".",".",SUM($S209:U209))</f>
        <v>.</v>
      </c>
      <c r="AL209" s="1004" t="str">
        <f>IF(V209=".",".",SUM($S209:V209))</f>
        <v>.</v>
      </c>
      <c r="AM209" s="1004" t="str">
        <f>IF(W209=".",".",SUM($S209:W209))</f>
        <v>.</v>
      </c>
      <c r="AN209" s="1004" t="str">
        <f>IF(X209=".",".",SUM($S209:X209))</f>
        <v>.</v>
      </c>
      <c r="AO209" s="1005" t="str">
        <f>IF(Y209=".",".",SUM($S209:Y209))</f>
        <v>.</v>
      </c>
      <c r="AP209" s="116"/>
      <c r="AQ209" s="1006" t="str">
        <f t="shared" si="192"/>
        <v>.</v>
      </c>
      <c r="AR209" s="1007" t="str">
        <f t="shared" si="193"/>
        <v>.</v>
      </c>
      <c r="AS209" s="1007" t="str">
        <f t="shared" si="194"/>
        <v>.</v>
      </c>
      <c r="AT209" s="1007" t="str">
        <f t="shared" si="195"/>
        <v>.</v>
      </c>
      <c r="AU209" s="1007" t="str">
        <f t="shared" si="196"/>
        <v>.</v>
      </c>
      <c r="AV209" s="1007" t="str">
        <f t="shared" si="197"/>
        <v>.</v>
      </c>
      <c r="AW209" s="990" t="str">
        <f t="shared" si="198"/>
        <v>.</v>
      </c>
      <c r="AX209" s="327"/>
      <c r="AY209" s="116"/>
      <c r="AZ209" s="101"/>
      <c r="BA209" s="101"/>
      <c r="BB209" s="101"/>
    </row>
    <row r="210" spans="1:54" s="189" customFormat="1" x14ac:dyDescent="0.2">
      <c r="A210" s="183"/>
      <c r="B210" s="325"/>
      <c r="C210" s="473" t="str">
        <f t="shared" si="209"/>
        <v>Business</v>
      </c>
      <c r="D210" s="473" t="str">
        <f t="shared" si="209"/>
        <v/>
      </c>
      <c r="E210" s="837" t="str">
        <f t="shared" si="206"/>
        <v>.</v>
      </c>
      <c r="F210" s="878"/>
      <c r="G210" s="874"/>
      <c r="H210" s="874"/>
      <c r="I210" s="874"/>
      <c r="J210" s="874"/>
      <c r="K210" s="874"/>
      <c r="L210" s="874"/>
      <c r="M210" s="333"/>
      <c r="N210" s="116"/>
      <c r="O210" s="1019">
        <f t="shared" si="210"/>
        <v>0</v>
      </c>
      <c r="P210" s="1020">
        <f t="shared" si="210"/>
        <v>0</v>
      </c>
      <c r="Q210" s="101"/>
      <c r="R210" s="325"/>
      <c r="S210" s="1003" t="str">
        <f t="shared" si="211"/>
        <v>.</v>
      </c>
      <c r="T210" s="1004" t="str">
        <f t="shared" si="212"/>
        <v>.</v>
      </c>
      <c r="U210" s="1004" t="str">
        <f t="shared" si="213"/>
        <v>.</v>
      </c>
      <c r="V210" s="1004" t="str">
        <f t="shared" si="214"/>
        <v>.</v>
      </c>
      <c r="W210" s="1004" t="str">
        <f t="shared" si="215"/>
        <v>.</v>
      </c>
      <c r="X210" s="1004" t="str">
        <f t="shared" si="216"/>
        <v>.</v>
      </c>
      <c r="Y210" s="1005" t="str">
        <f t="shared" si="217"/>
        <v>.</v>
      </c>
      <c r="Z210" s="116"/>
      <c r="AA210" s="1006" t="str">
        <f t="shared" si="185"/>
        <v>.</v>
      </c>
      <c r="AB210" s="1007" t="str">
        <f t="shared" si="186"/>
        <v>.</v>
      </c>
      <c r="AC210" s="1007" t="str">
        <f t="shared" si="187"/>
        <v>.</v>
      </c>
      <c r="AD210" s="1007" t="str">
        <f t="shared" si="188"/>
        <v>.</v>
      </c>
      <c r="AE210" s="1007" t="str">
        <f t="shared" si="189"/>
        <v>.</v>
      </c>
      <c r="AF210" s="1007" t="str">
        <f t="shared" si="190"/>
        <v>.</v>
      </c>
      <c r="AG210" s="990" t="str">
        <f t="shared" si="191"/>
        <v>.</v>
      </c>
      <c r="AH210" s="116"/>
      <c r="AI210" s="1003" t="str">
        <f>IF(S210=".",".",SUM($S210:S210))</f>
        <v>.</v>
      </c>
      <c r="AJ210" s="1004" t="str">
        <f>IF(T210=".",".",SUM($S210:T210))</f>
        <v>.</v>
      </c>
      <c r="AK210" s="1004" t="str">
        <f>IF(U210=".",".",SUM($S210:U210))</f>
        <v>.</v>
      </c>
      <c r="AL210" s="1004" t="str">
        <f>IF(V210=".",".",SUM($S210:V210))</f>
        <v>.</v>
      </c>
      <c r="AM210" s="1004" t="str">
        <f>IF(W210=".",".",SUM($S210:W210))</f>
        <v>.</v>
      </c>
      <c r="AN210" s="1004" t="str">
        <f>IF(X210=".",".",SUM($S210:X210))</f>
        <v>.</v>
      </c>
      <c r="AO210" s="1005" t="str">
        <f>IF(Y210=".",".",SUM($S210:Y210))</f>
        <v>.</v>
      </c>
      <c r="AP210" s="116"/>
      <c r="AQ210" s="1006" t="str">
        <f t="shared" si="192"/>
        <v>.</v>
      </c>
      <c r="AR210" s="1007" t="str">
        <f t="shared" si="193"/>
        <v>.</v>
      </c>
      <c r="AS210" s="1007" t="str">
        <f t="shared" si="194"/>
        <v>.</v>
      </c>
      <c r="AT210" s="1007" t="str">
        <f t="shared" si="195"/>
        <v>.</v>
      </c>
      <c r="AU210" s="1007" t="str">
        <f t="shared" si="196"/>
        <v>.</v>
      </c>
      <c r="AV210" s="1007" t="str">
        <f t="shared" si="197"/>
        <v>.</v>
      </c>
      <c r="AW210" s="990" t="str">
        <f t="shared" si="198"/>
        <v>.</v>
      </c>
      <c r="AX210" s="327"/>
      <c r="AY210" s="116"/>
      <c r="AZ210" s="101"/>
      <c r="BA210" s="101"/>
      <c r="BB210" s="101"/>
    </row>
    <row r="211" spans="1:54" s="189" customFormat="1" x14ac:dyDescent="0.2">
      <c r="A211" s="183"/>
      <c r="B211" s="325"/>
      <c r="C211" s="473" t="str">
        <f t="shared" si="209"/>
        <v>Business</v>
      </c>
      <c r="D211" s="473" t="str">
        <f t="shared" si="209"/>
        <v/>
      </c>
      <c r="E211" s="837" t="str">
        <f t="shared" si="206"/>
        <v>.</v>
      </c>
      <c r="F211" s="878"/>
      <c r="G211" s="874"/>
      <c r="H211" s="874"/>
      <c r="I211" s="874"/>
      <c r="J211" s="874"/>
      <c r="K211" s="874"/>
      <c r="L211" s="874"/>
      <c r="M211" s="333"/>
      <c r="N211" s="116"/>
      <c r="O211" s="1019">
        <f t="shared" si="210"/>
        <v>0</v>
      </c>
      <c r="P211" s="1020">
        <f t="shared" si="210"/>
        <v>0</v>
      </c>
      <c r="Q211" s="101"/>
      <c r="R211" s="325"/>
      <c r="S211" s="1003" t="str">
        <f t="shared" si="211"/>
        <v>.</v>
      </c>
      <c r="T211" s="1004" t="str">
        <f t="shared" si="212"/>
        <v>.</v>
      </c>
      <c r="U211" s="1004" t="str">
        <f t="shared" si="213"/>
        <v>.</v>
      </c>
      <c r="V211" s="1004" t="str">
        <f t="shared" si="214"/>
        <v>.</v>
      </c>
      <c r="W211" s="1004" t="str">
        <f t="shared" si="215"/>
        <v>.</v>
      </c>
      <c r="X211" s="1004" t="str">
        <f t="shared" si="216"/>
        <v>.</v>
      </c>
      <c r="Y211" s="1005" t="str">
        <f t="shared" si="217"/>
        <v>.</v>
      </c>
      <c r="Z211" s="116"/>
      <c r="AA211" s="1006" t="str">
        <f t="shared" si="185"/>
        <v>.</v>
      </c>
      <c r="AB211" s="1007" t="str">
        <f t="shared" si="186"/>
        <v>.</v>
      </c>
      <c r="AC211" s="1007" t="str">
        <f t="shared" si="187"/>
        <v>.</v>
      </c>
      <c r="AD211" s="1007" t="str">
        <f t="shared" si="188"/>
        <v>.</v>
      </c>
      <c r="AE211" s="1007" t="str">
        <f t="shared" si="189"/>
        <v>.</v>
      </c>
      <c r="AF211" s="1007" t="str">
        <f t="shared" si="190"/>
        <v>.</v>
      </c>
      <c r="AG211" s="990" t="str">
        <f t="shared" si="191"/>
        <v>.</v>
      </c>
      <c r="AH211" s="116"/>
      <c r="AI211" s="1003" t="str">
        <f>IF(S211=".",".",SUM($S211:S211))</f>
        <v>.</v>
      </c>
      <c r="AJ211" s="1004" t="str">
        <f>IF(T211=".",".",SUM($S211:T211))</f>
        <v>.</v>
      </c>
      <c r="AK211" s="1004" t="str">
        <f>IF(U211=".",".",SUM($S211:U211))</f>
        <v>.</v>
      </c>
      <c r="AL211" s="1004" t="str">
        <f>IF(V211=".",".",SUM($S211:V211))</f>
        <v>.</v>
      </c>
      <c r="AM211" s="1004" t="str">
        <f>IF(W211=".",".",SUM($S211:W211))</f>
        <v>.</v>
      </c>
      <c r="AN211" s="1004" t="str">
        <f>IF(X211=".",".",SUM($S211:X211))</f>
        <v>.</v>
      </c>
      <c r="AO211" s="1005" t="str">
        <f>IF(Y211=".",".",SUM($S211:Y211))</f>
        <v>.</v>
      </c>
      <c r="AP211" s="116"/>
      <c r="AQ211" s="1006" t="str">
        <f t="shared" si="192"/>
        <v>.</v>
      </c>
      <c r="AR211" s="1007" t="str">
        <f t="shared" si="193"/>
        <v>.</v>
      </c>
      <c r="AS211" s="1007" t="str">
        <f t="shared" si="194"/>
        <v>.</v>
      </c>
      <c r="AT211" s="1007" t="str">
        <f t="shared" si="195"/>
        <v>.</v>
      </c>
      <c r="AU211" s="1007" t="str">
        <f t="shared" si="196"/>
        <v>.</v>
      </c>
      <c r="AV211" s="1007" t="str">
        <f t="shared" si="197"/>
        <v>.</v>
      </c>
      <c r="AW211" s="990" t="str">
        <f t="shared" si="198"/>
        <v>.</v>
      </c>
      <c r="AX211" s="327"/>
      <c r="AY211" s="116"/>
      <c r="AZ211" s="101"/>
      <c r="BA211" s="101"/>
      <c r="BB211" s="101"/>
    </row>
    <row r="212" spans="1:54" s="189" customFormat="1" x14ac:dyDescent="0.2">
      <c r="A212" s="183"/>
      <c r="B212" s="325"/>
      <c r="C212" s="473" t="str">
        <f t="shared" si="209"/>
        <v>Special rate</v>
      </c>
      <c r="D212" s="473" t="str">
        <f t="shared" si="209"/>
        <v>Gosford Parking</v>
      </c>
      <c r="E212" s="837">
        <f t="shared" si="206"/>
        <v>526.93346886192512</v>
      </c>
      <c r="F212" s="878">
        <v>537.47</v>
      </c>
      <c r="G212" s="1209">
        <v>550.91</v>
      </c>
      <c r="H212" s="1209">
        <v>564.67999999999995</v>
      </c>
      <c r="I212" s="1209">
        <v>578.79999999999995</v>
      </c>
      <c r="J212" s="1209">
        <v>593.27</v>
      </c>
      <c r="K212" s="1209">
        <v>608.1</v>
      </c>
      <c r="L212" s="1209">
        <v>623.29999999999995</v>
      </c>
      <c r="M212" s="333"/>
      <c r="N212" s="116"/>
      <c r="O212" s="1019">
        <f t="shared" si="210"/>
        <v>374</v>
      </c>
      <c r="P212" s="1020">
        <f t="shared" si="210"/>
        <v>377</v>
      </c>
      <c r="Q212" s="101"/>
      <c r="R212" s="325"/>
      <c r="S212" s="1003">
        <f t="shared" si="211"/>
        <v>10.536531138074906</v>
      </c>
      <c r="T212" s="1004">
        <f t="shared" si="212"/>
        <v>13.439999999999941</v>
      </c>
      <c r="U212" s="1004">
        <f t="shared" si="213"/>
        <v>13.769999999999982</v>
      </c>
      <c r="V212" s="1004">
        <f t="shared" si="214"/>
        <v>14.120000000000005</v>
      </c>
      <c r="W212" s="1004">
        <f t="shared" si="215"/>
        <v>14.470000000000027</v>
      </c>
      <c r="X212" s="1004">
        <f t="shared" si="216"/>
        <v>14.830000000000041</v>
      </c>
      <c r="Y212" s="1005">
        <f t="shared" si="217"/>
        <v>15.199999999999932</v>
      </c>
      <c r="Z212" s="116"/>
      <c r="AA212" s="1006">
        <f t="shared" si="185"/>
        <v>1.9995942107894127E-2</v>
      </c>
      <c r="AB212" s="1007">
        <f t="shared" si="186"/>
        <v>2.500604684912644E-2</v>
      </c>
      <c r="AC212" s="1007">
        <f t="shared" si="187"/>
        <v>2.4995008259062201E-2</v>
      </c>
      <c r="AD212" s="1007">
        <f t="shared" si="188"/>
        <v>2.5005312743500818E-2</v>
      </c>
      <c r="AE212" s="1007">
        <f t="shared" si="189"/>
        <v>2.5000000000000133E-2</v>
      </c>
      <c r="AF212" s="1007">
        <f t="shared" si="190"/>
        <v>2.4997050246936547E-2</v>
      </c>
      <c r="AG212" s="990">
        <f t="shared" si="191"/>
        <v>2.4995888834073332E-2</v>
      </c>
      <c r="AH212" s="116"/>
      <c r="AI212" s="1003">
        <f>IF(S212=".",".",SUM($S212:S212))</f>
        <v>10.536531138074906</v>
      </c>
      <c r="AJ212" s="1004">
        <f>IF(T212=".",".",SUM($S212:T212))</f>
        <v>23.976531138074847</v>
      </c>
      <c r="AK212" s="1004">
        <f>IF(U212=".",".",SUM($S212:U212))</f>
        <v>37.746531138074829</v>
      </c>
      <c r="AL212" s="1004">
        <f>IF(V212=".",".",SUM($S212:V212))</f>
        <v>51.866531138074834</v>
      </c>
      <c r="AM212" s="1004">
        <f>IF(W212=".",".",SUM($S212:W212))</f>
        <v>66.336531138074861</v>
      </c>
      <c r="AN212" s="1004">
        <f>IF(X212=".",".",SUM($S212:X212))</f>
        <v>81.166531138074902</v>
      </c>
      <c r="AO212" s="1005">
        <f>IF(Y212=".",".",SUM($S212:Y212))</f>
        <v>96.366531138074834</v>
      </c>
      <c r="AP212" s="116"/>
      <c r="AQ212" s="1006">
        <f t="shared" si="192"/>
        <v>1.9995942107894127E-2</v>
      </c>
      <c r="AR212" s="1007">
        <f t="shared" si="193"/>
        <v>4.5502008422162898E-2</v>
      </c>
      <c r="AS212" s="1007">
        <f t="shared" si="194"/>
        <v>7.1634339757540966E-2</v>
      </c>
      <c r="AT212" s="1007">
        <f t="shared" si="195"/>
        <v>9.8430891569853296E-2</v>
      </c>
      <c r="AU212" s="1007">
        <f t="shared" si="196"/>
        <v>0.12589166385909967</v>
      </c>
      <c r="AV212" s="1007">
        <f t="shared" si="197"/>
        <v>0.15403563435319256</v>
      </c>
      <c r="AW212" s="990">
        <f t="shared" si="198"/>
        <v>0.18288178078004425</v>
      </c>
      <c r="AX212" s="327"/>
      <c r="AY212" s="116"/>
      <c r="AZ212" s="101"/>
      <c r="BA212" s="101"/>
      <c r="BB212" s="101"/>
    </row>
    <row r="213" spans="1:54" s="189" customFormat="1" x14ac:dyDescent="0.2">
      <c r="A213" s="183"/>
      <c r="B213" s="325"/>
      <c r="C213" s="473" t="str">
        <f t="shared" si="209"/>
        <v>Special rate</v>
      </c>
      <c r="D213" s="473" t="str">
        <f t="shared" si="209"/>
        <v>CBD Improvement Rate</v>
      </c>
      <c r="E213" s="837">
        <f t="shared" si="206"/>
        <v>1374.6766392431284</v>
      </c>
      <c r="F213" s="1209">
        <v>1402.17</v>
      </c>
      <c r="G213" s="1209">
        <v>1437.22</v>
      </c>
      <c r="H213" s="1209">
        <v>1473.15</v>
      </c>
      <c r="I213" s="1209">
        <v>1509.98</v>
      </c>
      <c r="J213" s="1209">
        <v>1547.73</v>
      </c>
      <c r="K213" s="1209">
        <v>1586.43</v>
      </c>
      <c r="L213" s="1209">
        <v>1626.09</v>
      </c>
      <c r="M213" s="333"/>
      <c r="N213" s="116"/>
      <c r="O213" s="1019">
        <f t="shared" si="210"/>
        <v>374</v>
      </c>
      <c r="P213" s="1020">
        <f t="shared" si="210"/>
        <v>377</v>
      </c>
      <c r="Q213" s="101"/>
      <c r="R213" s="325"/>
      <c r="S213" s="1003">
        <f t="shared" si="211"/>
        <v>27.493360756871652</v>
      </c>
      <c r="T213" s="1004">
        <f t="shared" si="212"/>
        <v>35.049999999999955</v>
      </c>
      <c r="U213" s="1004">
        <f t="shared" si="213"/>
        <v>35.930000000000064</v>
      </c>
      <c r="V213" s="1004">
        <f t="shared" si="214"/>
        <v>36.829999999999927</v>
      </c>
      <c r="W213" s="1004">
        <f t="shared" si="215"/>
        <v>37.75</v>
      </c>
      <c r="X213" s="1004">
        <f t="shared" si="216"/>
        <v>38.700000000000045</v>
      </c>
      <c r="Y213" s="1005">
        <f t="shared" si="217"/>
        <v>39.659999999999854</v>
      </c>
      <c r="Z213" s="116"/>
      <c r="AA213" s="1006">
        <f t="shared" si="185"/>
        <v>1.9999874859304434E-2</v>
      </c>
      <c r="AB213" s="1007">
        <f t="shared" si="186"/>
        <v>2.4996968983789447E-2</v>
      </c>
      <c r="AC213" s="1007">
        <f t="shared" si="187"/>
        <v>2.4999652106149517E-2</v>
      </c>
      <c r="AD213" s="1007">
        <f t="shared" si="188"/>
        <v>2.5000848521874897E-2</v>
      </c>
      <c r="AE213" s="1007">
        <f t="shared" si="189"/>
        <v>2.5000331130213604E-2</v>
      </c>
      <c r="AF213" s="1007">
        <f t="shared" si="190"/>
        <v>2.5004361225795302E-2</v>
      </c>
      <c r="AG213" s="990">
        <f t="shared" si="191"/>
        <v>2.4999527240407549E-2</v>
      </c>
      <c r="AH213" s="116"/>
      <c r="AI213" s="1003">
        <f>IF(S213=".",".",SUM($S213:S213))</f>
        <v>27.493360756871652</v>
      </c>
      <c r="AJ213" s="1004">
        <f>IF(T213=".",".",SUM($S213:T213))</f>
        <v>62.543360756871607</v>
      </c>
      <c r="AK213" s="1004">
        <f>IF(U213=".",".",SUM($S213:U213))</f>
        <v>98.473360756871671</v>
      </c>
      <c r="AL213" s="1004">
        <f>IF(V213=".",".",SUM($S213:V213))</f>
        <v>135.3033607568716</v>
      </c>
      <c r="AM213" s="1004">
        <f>IF(W213=".",".",SUM($S213:W213))</f>
        <v>173.0533607568716</v>
      </c>
      <c r="AN213" s="1004">
        <f>IF(X213=".",".",SUM($S213:X213))</f>
        <v>211.75336075687164</v>
      </c>
      <c r="AO213" s="1005">
        <f>IF(Y213=".",".",SUM($S213:Y213))</f>
        <v>251.4133607568715</v>
      </c>
      <c r="AP213" s="116"/>
      <c r="AQ213" s="1006">
        <f t="shared" si="192"/>
        <v>1.9999874859304434E-2</v>
      </c>
      <c r="AR213" s="1007">
        <f t="shared" si="193"/>
        <v>4.5496780094631539E-2</v>
      </c>
      <c r="AS213" s="1007">
        <f t="shared" si="194"/>
        <v>7.163383587509653E-2</v>
      </c>
      <c r="AT213" s="1007">
        <f t="shared" si="195"/>
        <v>9.8425591076725549E-2</v>
      </c>
      <c r="AU213" s="1007">
        <f t="shared" si="196"/>
        <v>0.1258865945755443</v>
      </c>
      <c r="AV213" s="1007">
        <f t="shared" si="197"/>
        <v>0.15403866968559177</v>
      </c>
      <c r="AW213" s="990">
        <f t="shared" si="198"/>
        <v>0.18288909084488036</v>
      </c>
      <c r="AX213" s="327"/>
      <c r="AY213" s="116"/>
      <c r="AZ213" s="101"/>
      <c r="BA213" s="101"/>
      <c r="BB213" s="101"/>
    </row>
    <row r="214" spans="1:54" s="189" customFormat="1" x14ac:dyDescent="0.2">
      <c r="A214" s="183"/>
      <c r="B214" s="325"/>
      <c r="C214" s="473" t="str">
        <f t="shared" si="209"/>
        <v>Special rate</v>
      </c>
      <c r="D214" s="473" t="str">
        <f t="shared" si="209"/>
        <v>Business Tourism Development</v>
      </c>
      <c r="E214" s="837">
        <f t="shared" si="206"/>
        <v>268.83297033309356</v>
      </c>
      <c r="F214" s="878">
        <v>274.20999999999998</v>
      </c>
      <c r="G214" s="1209">
        <v>281.07</v>
      </c>
      <c r="H214" s="1209">
        <v>288.08999999999997</v>
      </c>
      <c r="I214" s="1209">
        <v>295.29000000000002</v>
      </c>
      <c r="J214" s="1209">
        <v>302.68</v>
      </c>
      <c r="K214" s="1209">
        <v>310.24</v>
      </c>
      <c r="L214" s="1209">
        <v>318</v>
      </c>
      <c r="M214" s="333"/>
      <c r="N214" s="116"/>
      <c r="O214" s="1019">
        <f t="shared" si="210"/>
        <v>3517</v>
      </c>
      <c r="P214" s="1020">
        <f t="shared" si="210"/>
        <v>3572</v>
      </c>
      <c r="Q214" s="101"/>
      <c r="R214" s="325"/>
      <c r="S214" s="1003">
        <f t="shared" si="211"/>
        <v>5.3770296669064237</v>
      </c>
      <c r="T214" s="1004">
        <f t="shared" si="212"/>
        <v>6.8600000000000136</v>
      </c>
      <c r="U214" s="1004">
        <f t="shared" si="213"/>
        <v>7.0199999999999818</v>
      </c>
      <c r="V214" s="1004">
        <f t="shared" si="214"/>
        <v>7.2000000000000455</v>
      </c>
      <c r="W214" s="1004">
        <f t="shared" si="215"/>
        <v>7.3899999999999864</v>
      </c>
      <c r="X214" s="1004">
        <f t="shared" si="216"/>
        <v>7.5600000000000023</v>
      </c>
      <c r="Y214" s="1005">
        <f t="shared" si="217"/>
        <v>7.7599999999999909</v>
      </c>
      <c r="Z214" s="116"/>
      <c r="AA214" s="1006">
        <f t="shared" si="185"/>
        <v>2.0001377287332422E-2</v>
      </c>
      <c r="AB214" s="1007">
        <f t="shared" si="186"/>
        <v>2.5017322490062499E-2</v>
      </c>
      <c r="AC214" s="1007">
        <f t="shared" si="187"/>
        <v>2.4975984630163151E-2</v>
      </c>
      <c r="AD214" s="1007">
        <f t="shared" si="188"/>
        <v>2.4992189940643783E-2</v>
      </c>
      <c r="AE214" s="1007">
        <f t="shared" si="189"/>
        <v>2.5026245385891821E-2</v>
      </c>
      <c r="AF214" s="1007">
        <f t="shared" si="190"/>
        <v>2.4976873265494914E-2</v>
      </c>
      <c r="AG214" s="990">
        <f t="shared" si="191"/>
        <v>2.5012893243940182E-2</v>
      </c>
      <c r="AH214" s="116"/>
      <c r="AI214" s="1003">
        <f>IF(S214=".",".",SUM($S214:S214))</f>
        <v>5.3770296669064237</v>
      </c>
      <c r="AJ214" s="1004">
        <f>IF(T214=".",".",SUM($S214:T214))</f>
        <v>12.237029666906437</v>
      </c>
      <c r="AK214" s="1004">
        <f>IF(U214=".",".",SUM($S214:U214))</f>
        <v>19.257029666906419</v>
      </c>
      <c r="AL214" s="1004">
        <f>IF(V214=".",".",SUM($S214:V214))</f>
        <v>26.457029666906465</v>
      </c>
      <c r="AM214" s="1004">
        <f>IF(W214=".",".",SUM($S214:W214))</f>
        <v>33.847029666906451</v>
      </c>
      <c r="AN214" s="1004">
        <f>IF(X214=".",".",SUM($S214:X214))</f>
        <v>41.407029666906453</v>
      </c>
      <c r="AO214" s="1005">
        <f>IF(Y214=".",".",SUM($S214:Y214))</f>
        <v>49.167029666906444</v>
      </c>
      <c r="AP214" s="116"/>
      <c r="AQ214" s="1006">
        <f t="shared" si="192"/>
        <v>2.0001377287332422E-2</v>
      </c>
      <c r="AR214" s="1007">
        <f t="shared" si="193"/>
        <v>4.551908068323729E-2</v>
      </c>
      <c r="AS214" s="1007">
        <f t="shared" si="194"/>
        <v>7.1631949172924259E-2</v>
      </c>
      <c r="AT214" s="1007">
        <f t="shared" si="195"/>
        <v>9.8414378393116175E-2</v>
      </c>
      <c r="AU214" s="1007">
        <f t="shared" si="196"/>
        <v>0.12590356616217413</v>
      </c>
      <c r="AV214" s="1007">
        <f t="shared" si="197"/>
        <v>0.1540251168433755</v>
      </c>
      <c r="AW214" s="990">
        <f t="shared" si="198"/>
        <v>0.18289062389180444</v>
      </c>
      <c r="AX214" s="327"/>
      <c r="AY214" s="116"/>
      <c r="AZ214" s="101"/>
      <c r="BA214" s="101"/>
      <c r="BB214" s="101"/>
    </row>
    <row r="215" spans="1:54" s="189" customFormat="1" x14ac:dyDescent="0.2">
      <c r="A215" s="183"/>
      <c r="B215" s="325"/>
      <c r="C215" s="473" t="str">
        <f t="shared" ref="C215:D231" si="218">C114</f>
        <v>Special rate</v>
      </c>
      <c r="D215" s="473" t="str">
        <f t="shared" si="218"/>
        <v/>
      </c>
      <c r="E215" s="837" t="str">
        <f t="shared" si="206"/>
        <v>.</v>
      </c>
      <c r="F215" s="878"/>
      <c r="G215" s="1209"/>
      <c r="H215" s="1209"/>
      <c r="I215" s="1209"/>
      <c r="J215" s="1209"/>
      <c r="K215" s="1209"/>
      <c r="L215" s="1209"/>
      <c r="M215" s="333"/>
      <c r="N215" s="116"/>
      <c r="O215" s="1019">
        <f t="shared" ref="O215:P234" si="219">O114</f>
        <v>0</v>
      </c>
      <c r="P215" s="1020">
        <f t="shared" si="219"/>
        <v>0</v>
      </c>
      <c r="Q215" s="101"/>
      <c r="R215" s="325"/>
      <c r="S215" s="1003" t="str">
        <f t="shared" si="211"/>
        <v>.</v>
      </c>
      <c r="T215" s="1004" t="str">
        <f t="shared" si="212"/>
        <v>.</v>
      </c>
      <c r="U215" s="1004" t="str">
        <f t="shared" si="213"/>
        <v>.</v>
      </c>
      <c r="V215" s="1004" t="str">
        <f t="shared" si="214"/>
        <v>.</v>
      </c>
      <c r="W215" s="1004" t="str">
        <f t="shared" si="215"/>
        <v>.</v>
      </c>
      <c r="X215" s="1004" t="str">
        <f t="shared" si="216"/>
        <v>.</v>
      </c>
      <c r="Y215" s="1005" t="str">
        <f t="shared" si="217"/>
        <v>.</v>
      </c>
      <c r="Z215" s="116"/>
      <c r="AA215" s="1006" t="str">
        <f t="shared" si="185"/>
        <v>.</v>
      </c>
      <c r="AB215" s="1007" t="str">
        <f t="shared" si="186"/>
        <v>.</v>
      </c>
      <c r="AC215" s="1007" t="str">
        <f t="shared" si="187"/>
        <v>.</v>
      </c>
      <c r="AD215" s="1007" t="str">
        <f t="shared" si="188"/>
        <v>.</v>
      </c>
      <c r="AE215" s="1007" t="str">
        <f t="shared" si="189"/>
        <v>.</v>
      </c>
      <c r="AF215" s="1007" t="str">
        <f t="shared" si="190"/>
        <v>.</v>
      </c>
      <c r="AG215" s="990" t="str">
        <f t="shared" si="191"/>
        <v>.</v>
      </c>
      <c r="AH215" s="116"/>
      <c r="AI215" s="1003" t="str">
        <f>IF(S215=".",".",SUM($S215:S215))</f>
        <v>.</v>
      </c>
      <c r="AJ215" s="1004" t="str">
        <f>IF(T215=".",".",SUM($S215:T215))</f>
        <v>.</v>
      </c>
      <c r="AK215" s="1004" t="str">
        <f>IF(U215=".",".",SUM($S215:U215))</f>
        <v>.</v>
      </c>
      <c r="AL215" s="1004" t="str">
        <f>IF(V215=".",".",SUM($S215:V215))</f>
        <v>.</v>
      </c>
      <c r="AM215" s="1004" t="str">
        <f>IF(W215=".",".",SUM($S215:W215))</f>
        <v>.</v>
      </c>
      <c r="AN215" s="1004" t="str">
        <f>IF(X215=".",".",SUM($S215:X215))</f>
        <v>.</v>
      </c>
      <c r="AO215" s="1005" t="str">
        <f>IF(Y215=".",".",SUM($S215:Y215))</f>
        <v>.</v>
      </c>
      <c r="AP215" s="116"/>
      <c r="AQ215" s="1006" t="str">
        <f t="shared" si="192"/>
        <v>.</v>
      </c>
      <c r="AR215" s="1007" t="str">
        <f t="shared" si="193"/>
        <v>.</v>
      </c>
      <c r="AS215" s="1007" t="str">
        <f t="shared" si="194"/>
        <v>.</v>
      </c>
      <c r="AT215" s="1007" t="str">
        <f t="shared" si="195"/>
        <v>.</v>
      </c>
      <c r="AU215" s="1007" t="str">
        <f t="shared" si="196"/>
        <v>.</v>
      </c>
      <c r="AV215" s="1007" t="str">
        <f t="shared" si="197"/>
        <v>.</v>
      </c>
      <c r="AW215" s="990" t="str">
        <f t="shared" si="198"/>
        <v>.</v>
      </c>
      <c r="AX215" s="327"/>
      <c r="AY215" s="116"/>
      <c r="AZ215" s="101"/>
      <c r="BA215" s="101"/>
      <c r="BB215" s="101"/>
    </row>
    <row r="216" spans="1:54" s="189" customFormat="1" x14ac:dyDescent="0.2">
      <c r="A216" s="183"/>
      <c r="B216" s="325"/>
      <c r="C216" s="473" t="str">
        <f t="shared" si="218"/>
        <v>Special rate</v>
      </c>
      <c r="D216" s="473" t="str">
        <f t="shared" si="218"/>
        <v/>
      </c>
      <c r="E216" s="837" t="str">
        <f t="shared" si="206"/>
        <v>.</v>
      </c>
      <c r="F216" s="878"/>
      <c r="G216" s="874"/>
      <c r="H216" s="874"/>
      <c r="I216" s="874"/>
      <c r="J216" s="874"/>
      <c r="K216" s="874"/>
      <c r="L216" s="874"/>
      <c r="M216" s="333"/>
      <c r="N216" s="116"/>
      <c r="O216" s="1019">
        <f t="shared" si="219"/>
        <v>0</v>
      </c>
      <c r="P216" s="1020">
        <f t="shared" si="219"/>
        <v>0</v>
      </c>
      <c r="Q216" s="101"/>
      <c r="R216" s="325"/>
      <c r="S216" s="1003" t="str">
        <f t="shared" si="211"/>
        <v>.</v>
      </c>
      <c r="T216" s="1004" t="str">
        <f t="shared" si="212"/>
        <v>.</v>
      </c>
      <c r="U216" s="1004" t="str">
        <f t="shared" si="213"/>
        <v>.</v>
      </c>
      <c r="V216" s="1004" t="str">
        <f t="shared" si="214"/>
        <v>.</v>
      </c>
      <c r="W216" s="1004" t="str">
        <f t="shared" si="215"/>
        <v>.</v>
      </c>
      <c r="X216" s="1004" t="str">
        <f t="shared" si="216"/>
        <v>.</v>
      </c>
      <c r="Y216" s="1005" t="str">
        <f t="shared" si="217"/>
        <v>.</v>
      </c>
      <c r="Z216" s="116"/>
      <c r="AA216" s="1006" t="str">
        <f t="shared" si="185"/>
        <v>.</v>
      </c>
      <c r="AB216" s="1007" t="str">
        <f t="shared" si="186"/>
        <v>.</v>
      </c>
      <c r="AC216" s="1007" t="str">
        <f t="shared" si="187"/>
        <v>.</v>
      </c>
      <c r="AD216" s="1007" t="str">
        <f t="shared" si="188"/>
        <v>.</v>
      </c>
      <c r="AE216" s="1007" t="str">
        <f t="shared" si="189"/>
        <v>.</v>
      </c>
      <c r="AF216" s="1007" t="str">
        <f t="shared" si="190"/>
        <v>.</v>
      </c>
      <c r="AG216" s="990" t="str">
        <f t="shared" si="191"/>
        <v>.</v>
      </c>
      <c r="AH216" s="116"/>
      <c r="AI216" s="1003" t="str">
        <f>IF(S216=".",".",SUM($S216:S216))</f>
        <v>.</v>
      </c>
      <c r="AJ216" s="1004" t="str">
        <f>IF(T216=".",".",SUM($S216:T216))</f>
        <v>.</v>
      </c>
      <c r="AK216" s="1004" t="str">
        <f>IF(U216=".",".",SUM($S216:U216))</f>
        <v>.</v>
      </c>
      <c r="AL216" s="1004" t="str">
        <f>IF(V216=".",".",SUM($S216:V216))</f>
        <v>.</v>
      </c>
      <c r="AM216" s="1004" t="str">
        <f>IF(W216=".",".",SUM($S216:W216))</f>
        <v>.</v>
      </c>
      <c r="AN216" s="1004" t="str">
        <f>IF(X216=".",".",SUM($S216:X216))</f>
        <v>.</v>
      </c>
      <c r="AO216" s="1005" t="str">
        <f>IF(Y216=".",".",SUM($S216:Y216))</f>
        <v>.</v>
      </c>
      <c r="AP216" s="116"/>
      <c r="AQ216" s="1006" t="str">
        <f t="shared" si="192"/>
        <v>.</v>
      </c>
      <c r="AR216" s="1007" t="str">
        <f t="shared" si="193"/>
        <v>.</v>
      </c>
      <c r="AS216" s="1007" t="str">
        <f t="shared" si="194"/>
        <v>.</v>
      </c>
      <c r="AT216" s="1007" t="str">
        <f t="shared" si="195"/>
        <v>.</v>
      </c>
      <c r="AU216" s="1007" t="str">
        <f t="shared" si="196"/>
        <v>.</v>
      </c>
      <c r="AV216" s="1007" t="str">
        <f t="shared" si="197"/>
        <v>.</v>
      </c>
      <c r="AW216" s="990" t="str">
        <f t="shared" si="198"/>
        <v>.</v>
      </c>
      <c r="AX216" s="327"/>
      <c r="AY216" s="116"/>
      <c r="AZ216" s="101"/>
      <c r="BA216" s="101"/>
      <c r="BB216" s="101"/>
    </row>
    <row r="217" spans="1:54" s="189" customFormat="1" x14ac:dyDescent="0.2">
      <c r="A217" s="183"/>
      <c r="B217" s="325"/>
      <c r="C217" s="473" t="str">
        <f t="shared" si="218"/>
        <v>Special rate</v>
      </c>
      <c r="D217" s="473" t="str">
        <f t="shared" si="218"/>
        <v/>
      </c>
      <c r="E217" s="837" t="str">
        <f t="shared" si="206"/>
        <v>.</v>
      </c>
      <c r="F217" s="878"/>
      <c r="G217" s="874"/>
      <c r="H217" s="874"/>
      <c r="I217" s="874"/>
      <c r="J217" s="874"/>
      <c r="K217" s="874"/>
      <c r="L217" s="874"/>
      <c r="M217" s="333"/>
      <c r="N217" s="116"/>
      <c r="O217" s="1019">
        <f t="shared" si="219"/>
        <v>0</v>
      </c>
      <c r="P217" s="1020">
        <f t="shared" si="219"/>
        <v>0</v>
      </c>
      <c r="Q217" s="101"/>
      <c r="R217" s="325"/>
      <c r="S217" s="1003" t="str">
        <f t="shared" si="211"/>
        <v>.</v>
      </c>
      <c r="T217" s="1004" t="str">
        <f t="shared" si="212"/>
        <v>.</v>
      </c>
      <c r="U217" s="1004" t="str">
        <f t="shared" si="213"/>
        <v>.</v>
      </c>
      <c r="V217" s="1004" t="str">
        <f t="shared" si="214"/>
        <v>.</v>
      </c>
      <c r="W217" s="1004" t="str">
        <f t="shared" si="215"/>
        <v>.</v>
      </c>
      <c r="X217" s="1004" t="str">
        <f t="shared" si="216"/>
        <v>.</v>
      </c>
      <c r="Y217" s="1005" t="str">
        <f t="shared" si="217"/>
        <v>.</v>
      </c>
      <c r="Z217" s="116"/>
      <c r="AA217" s="1006" t="str">
        <f t="shared" si="185"/>
        <v>.</v>
      </c>
      <c r="AB217" s="1007" t="str">
        <f t="shared" si="186"/>
        <v>.</v>
      </c>
      <c r="AC217" s="1007" t="str">
        <f t="shared" si="187"/>
        <v>.</v>
      </c>
      <c r="AD217" s="1007" t="str">
        <f t="shared" si="188"/>
        <v>.</v>
      </c>
      <c r="AE217" s="1007" t="str">
        <f t="shared" si="189"/>
        <v>.</v>
      </c>
      <c r="AF217" s="1007" t="str">
        <f t="shared" si="190"/>
        <v>.</v>
      </c>
      <c r="AG217" s="990" t="str">
        <f t="shared" si="191"/>
        <v>.</v>
      </c>
      <c r="AH217" s="116"/>
      <c r="AI217" s="1003" t="str">
        <f>IF(S217=".",".",SUM($S217:S217))</f>
        <v>.</v>
      </c>
      <c r="AJ217" s="1004" t="str">
        <f>IF(T217=".",".",SUM($S217:T217))</f>
        <v>.</v>
      </c>
      <c r="AK217" s="1004" t="str">
        <f>IF(U217=".",".",SUM($S217:U217))</f>
        <v>.</v>
      </c>
      <c r="AL217" s="1004" t="str">
        <f>IF(V217=".",".",SUM($S217:V217))</f>
        <v>.</v>
      </c>
      <c r="AM217" s="1004" t="str">
        <f>IF(W217=".",".",SUM($S217:W217))</f>
        <v>.</v>
      </c>
      <c r="AN217" s="1004" t="str">
        <f>IF(X217=".",".",SUM($S217:X217))</f>
        <v>.</v>
      </c>
      <c r="AO217" s="1005" t="str">
        <f>IF(Y217=".",".",SUM($S217:Y217))</f>
        <v>.</v>
      </c>
      <c r="AP217" s="116"/>
      <c r="AQ217" s="1006" t="str">
        <f t="shared" si="192"/>
        <v>.</v>
      </c>
      <c r="AR217" s="1007" t="str">
        <f t="shared" si="193"/>
        <v>.</v>
      </c>
      <c r="AS217" s="1007" t="str">
        <f t="shared" si="194"/>
        <v>.</v>
      </c>
      <c r="AT217" s="1007" t="str">
        <f t="shared" si="195"/>
        <v>.</v>
      </c>
      <c r="AU217" s="1007" t="str">
        <f t="shared" si="196"/>
        <v>.</v>
      </c>
      <c r="AV217" s="1007" t="str">
        <f t="shared" si="197"/>
        <v>.</v>
      </c>
      <c r="AW217" s="990" t="str">
        <f t="shared" si="198"/>
        <v>.</v>
      </c>
      <c r="AX217" s="327"/>
      <c r="AY217" s="116"/>
      <c r="AZ217" s="101"/>
      <c r="BA217" s="101"/>
      <c r="BB217" s="101"/>
    </row>
    <row r="218" spans="1:54" s="189" customFormat="1" x14ac:dyDescent="0.2">
      <c r="A218" s="183"/>
      <c r="B218" s="325"/>
      <c r="C218" s="473" t="str">
        <f t="shared" si="218"/>
        <v>Special rate</v>
      </c>
      <c r="D218" s="473" t="str">
        <f t="shared" si="218"/>
        <v/>
      </c>
      <c r="E218" s="837" t="str">
        <f t="shared" si="206"/>
        <v>.</v>
      </c>
      <c r="F218" s="878"/>
      <c r="G218" s="874"/>
      <c r="H218" s="874"/>
      <c r="I218" s="874"/>
      <c r="J218" s="874"/>
      <c r="K218" s="874"/>
      <c r="L218" s="874"/>
      <c r="M218" s="333"/>
      <c r="N218" s="116"/>
      <c r="O218" s="1019">
        <f t="shared" si="219"/>
        <v>0</v>
      </c>
      <c r="P218" s="1020">
        <f t="shared" si="219"/>
        <v>0</v>
      </c>
      <c r="Q218" s="101"/>
      <c r="R218" s="325"/>
      <c r="S218" s="1003" t="str">
        <f t="shared" si="211"/>
        <v>.</v>
      </c>
      <c r="T218" s="1004" t="str">
        <f t="shared" si="212"/>
        <v>.</v>
      </c>
      <c r="U218" s="1004" t="str">
        <f t="shared" si="213"/>
        <v>.</v>
      </c>
      <c r="V218" s="1004" t="str">
        <f t="shared" si="214"/>
        <v>.</v>
      </c>
      <c r="W218" s="1004" t="str">
        <f t="shared" si="215"/>
        <v>.</v>
      </c>
      <c r="X218" s="1004" t="str">
        <f t="shared" si="216"/>
        <v>.</v>
      </c>
      <c r="Y218" s="1005" t="str">
        <f t="shared" si="217"/>
        <v>.</v>
      </c>
      <c r="Z218" s="116"/>
      <c r="AA218" s="1006" t="str">
        <f t="shared" si="185"/>
        <v>.</v>
      </c>
      <c r="AB218" s="1007" t="str">
        <f t="shared" si="186"/>
        <v>.</v>
      </c>
      <c r="AC218" s="1007" t="str">
        <f t="shared" si="187"/>
        <v>.</v>
      </c>
      <c r="AD218" s="1007" t="str">
        <f t="shared" si="188"/>
        <v>.</v>
      </c>
      <c r="AE218" s="1007" t="str">
        <f t="shared" si="189"/>
        <v>.</v>
      </c>
      <c r="AF218" s="1007" t="str">
        <f t="shared" si="190"/>
        <v>.</v>
      </c>
      <c r="AG218" s="990" t="str">
        <f t="shared" si="191"/>
        <v>.</v>
      </c>
      <c r="AH218" s="116"/>
      <c r="AI218" s="1003" t="str">
        <f>IF(S218=".",".",SUM($S218:S218))</f>
        <v>.</v>
      </c>
      <c r="AJ218" s="1004" t="str">
        <f>IF(T218=".",".",SUM($S218:T218))</f>
        <v>.</v>
      </c>
      <c r="AK218" s="1004" t="str">
        <f>IF(U218=".",".",SUM($S218:U218))</f>
        <v>.</v>
      </c>
      <c r="AL218" s="1004" t="str">
        <f>IF(V218=".",".",SUM($S218:V218))</f>
        <v>.</v>
      </c>
      <c r="AM218" s="1004" t="str">
        <f>IF(W218=".",".",SUM($S218:W218))</f>
        <v>.</v>
      </c>
      <c r="AN218" s="1004" t="str">
        <f>IF(X218=".",".",SUM($S218:X218))</f>
        <v>.</v>
      </c>
      <c r="AO218" s="1005" t="str">
        <f>IF(Y218=".",".",SUM($S218:Y218))</f>
        <v>.</v>
      </c>
      <c r="AP218" s="116"/>
      <c r="AQ218" s="1006" t="str">
        <f t="shared" si="192"/>
        <v>.</v>
      </c>
      <c r="AR218" s="1007" t="str">
        <f t="shared" si="193"/>
        <v>.</v>
      </c>
      <c r="AS218" s="1007" t="str">
        <f t="shared" si="194"/>
        <v>.</v>
      </c>
      <c r="AT218" s="1007" t="str">
        <f t="shared" si="195"/>
        <v>.</v>
      </c>
      <c r="AU218" s="1007" t="str">
        <f t="shared" si="196"/>
        <v>.</v>
      </c>
      <c r="AV218" s="1007" t="str">
        <f t="shared" si="197"/>
        <v>.</v>
      </c>
      <c r="AW218" s="990" t="str">
        <f t="shared" si="198"/>
        <v>.</v>
      </c>
      <c r="AX218" s="327"/>
      <c r="AY218" s="116"/>
      <c r="AZ218" s="101"/>
      <c r="BA218" s="101"/>
      <c r="BB218" s="101"/>
    </row>
    <row r="219" spans="1:54" s="189" customFormat="1" x14ac:dyDescent="0.2">
      <c r="A219" s="183"/>
      <c r="B219" s="325"/>
      <c r="C219" s="473" t="str">
        <f t="shared" si="218"/>
        <v>Special rate</v>
      </c>
      <c r="D219" s="473" t="str">
        <f t="shared" si="218"/>
        <v/>
      </c>
      <c r="E219" s="837" t="str">
        <f t="shared" si="206"/>
        <v>.</v>
      </c>
      <c r="F219" s="878"/>
      <c r="G219" s="874"/>
      <c r="H219" s="874"/>
      <c r="I219" s="874"/>
      <c r="J219" s="874"/>
      <c r="K219" s="874"/>
      <c r="L219" s="874"/>
      <c r="M219" s="333"/>
      <c r="N219" s="116"/>
      <c r="O219" s="1019">
        <f t="shared" si="219"/>
        <v>0</v>
      </c>
      <c r="P219" s="1020">
        <f t="shared" si="219"/>
        <v>0</v>
      </c>
      <c r="Q219" s="101"/>
      <c r="R219" s="325"/>
      <c r="S219" s="1003" t="str">
        <f t="shared" si="211"/>
        <v>.</v>
      </c>
      <c r="T219" s="1004" t="str">
        <f t="shared" si="212"/>
        <v>.</v>
      </c>
      <c r="U219" s="1004" t="str">
        <f t="shared" si="213"/>
        <v>.</v>
      </c>
      <c r="V219" s="1004" t="str">
        <f t="shared" si="214"/>
        <v>.</v>
      </c>
      <c r="W219" s="1004" t="str">
        <f t="shared" si="215"/>
        <v>.</v>
      </c>
      <c r="X219" s="1004" t="str">
        <f t="shared" si="216"/>
        <v>.</v>
      </c>
      <c r="Y219" s="1005" t="str">
        <f t="shared" si="217"/>
        <v>.</v>
      </c>
      <c r="Z219" s="116"/>
      <c r="AA219" s="1006" t="str">
        <f t="shared" si="185"/>
        <v>.</v>
      </c>
      <c r="AB219" s="1007" t="str">
        <f t="shared" si="186"/>
        <v>.</v>
      </c>
      <c r="AC219" s="1007" t="str">
        <f t="shared" si="187"/>
        <v>.</v>
      </c>
      <c r="AD219" s="1007" t="str">
        <f t="shared" si="188"/>
        <v>.</v>
      </c>
      <c r="AE219" s="1007" t="str">
        <f t="shared" si="189"/>
        <v>.</v>
      </c>
      <c r="AF219" s="1007" t="str">
        <f t="shared" si="190"/>
        <v>.</v>
      </c>
      <c r="AG219" s="990" t="str">
        <f t="shared" si="191"/>
        <v>.</v>
      </c>
      <c r="AH219" s="116"/>
      <c r="AI219" s="1003" t="str">
        <f>IF(S219=".",".",SUM($S219:S219))</f>
        <v>.</v>
      </c>
      <c r="AJ219" s="1004" t="str">
        <f>IF(T219=".",".",SUM($S219:T219))</f>
        <v>.</v>
      </c>
      <c r="AK219" s="1004" t="str">
        <f>IF(U219=".",".",SUM($S219:U219))</f>
        <v>.</v>
      </c>
      <c r="AL219" s="1004" t="str">
        <f>IF(V219=".",".",SUM($S219:V219))</f>
        <v>.</v>
      </c>
      <c r="AM219" s="1004" t="str">
        <f>IF(W219=".",".",SUM($S219:W219))</f>
        <v>.</v>
      </c>
      <c r="AN219" s="1004" t="str">
        <f>IF(X219=".",".",SUM($S219:X219))</f>
        <v>.</v>
      </c>
      <c r="AO219" s="1005" t="str">
        <f>IF(Y219=".",".",SUM($S219:Y219))</f>
        <v>.</v>
      </c>
      <c r="AP219" s="116"/>
      <c r="AQ219" s="1006" t="str">
        <f t="shared" si="192"/>
        <v>.</v>
      </c>
      <c r="AR219" s="1007" t="str">
        <f t="shared" si="193"/>
        <v>.</v>
      </c>
      <c r="AS219" s="1007" t="str">
        <f t="shared" si="194"/>
        <v>.</v>
      </c>
      <c r="AT219" s="1007" t="str">
        <f t="shared" si="195"/>
        <v>.</v>
      </c>
      <c r="AU219" s="1007" t="str">
        <f t="shared" si="196"/>
        <v>.</v>
      </c>
      <c r="AV219" s="1007" t="str">
        <f t="shared" si="197"/>
        <v>.</v>
      </c>
      <c r="AW219" s="990" t="str">
        <f t="shared" si="198"/>
        <v>.</v>
      </c>
      <c r="AX219" s="327"/>
      <c r="AY219" s="116"/>
      <c r="AZ219" s="101"/>
      <c r="BA219" s="101"/>
      <c r="BB219" s="101"/>
    </row>
    <row r="220" spans="1:54" s="189" customFormat="1" x14ac:dyDescent="0.2">
      <c r="A220" s="183"/>
      <c r="B220" s="325"/>
      <c r="C220" s="473" t="str">
        <f t="shared" si="218"/>
        <v>Special rate</v>
      </c>
      <c r="D220" s="473" t="str">
        <f t="shared" si="218"/>
        <v/>
      </c>
      <c r="E220" s="837" t="str">
        <f t="shared" si="206"/>
        <v>.</v>
      </c>
      <c r="F220" s="878"/>
      <c r="G220" s="874"/>
      <c r="H220" s="874"/>
      <c r="I220" s="874"/>
      <c r="J220" s="874"/>
      <c r="K220" s="874"/>
      <c r="L220" s="874"/>
      <c r="M220" s="333"/>
      <c r="N220" s="116"/>
      <c r="O220" s="1019">
        <f t="shared" si="219"/>
        <v>0</v>
      </c>
      <c r="P220" s="1020">
        <f t="shared" si="219"/>
        <v>0</v>
      </c>
      <c r="Q220" s="101"/>
      <c r="R220" s="325"/>
      <c r="S220" s="1003" t="str">
        <f t="shared" ref="S220:S249" si="220">IF(F220="",".",F220-E220)</f>
        <v>.</v>
      </c>
      <c r="T220" s="1004" t="str">
        <f t="shared" ref="T220:T249" si="221">IF(G220="",".",G220-F220)</f>
        <v>.</v>
      </c>
      <c r="U220" s="1004" t="str">
        <f t="shared" ref="U220:U249" si="222">IF(H220="",".",H220-G220)</f>
        <v>.</v>
      </c>
      <c r="V220" s="1004" t="str">
        <f t="shared" ref="V220:V249" si="223">IF(I220="",".",I220-H220)</f>
        <v>.</v>
      </c>
      <c r="W220" s="1004" t="str">
        <f t="shared" ref="W220:W249" si="224">IF(J220="",".",J220-I220)</f>
        <v>.</v>
      </c>
      <c r="X220" s="1004" t="str">
        <f t="shared" ref="X220:X249" si="225">IF(K220="",".",K220-J220)</f>
        <v>.</v>
      </c>
      <c r="Y220" s="1005" t="str">
        <f t="shared" ref="Y220:Y249" si="226">IF(L220="",".",L220-K220)</f>
        <v>.</v>
      </c>
      <c r="Z220" s="116"/>
      <c r="AA220" s="1006" t="str">
        <f t="shared" si="185"/>
        <v>.</v>
      </c>
      <c r="AB220" s="1007" t="str">
        <f t="shared" si="186"/>
        <v>.</v>
      </c>
      <c r="AC220" s="1007" t="str">
        <f t="shared" si="187"/>
        <v>.</v>
      </c>
      <c r="AD220" s="1007" t="str">
        <f t="shared" si="188"/>
        <v>.</v>
      </c>
      <c r="AE220" s="1007" t="str">
        <f t="shared" si="189"/>
        <v>.</v>
      </c>
      <c r="AF220" s="1007" t="str">
        <f t="shared" si="190"/>
        <v>.</v>
      </c>
      <c r="AG220" s="990" t="str">
        <f t="shared" si="191"/>
        <v>.</v>
      </c>
      <c r="AH220" s="116"/>
      <c r="AI220" s="1003" t="str">
        <f>IF(S220=".",".",SUM($S220:S220))</f>
        <v>.</v>
      </c>
      <c r="AJ220" s="1004" t="str">
        <f>IF(T220=".",".",SUM($S220:T220))</f>
        <v>.</v>
      </c>
      <c r="AK220" s="1004" t="str">
        <f>IF(U220=".",".",SUM($S220:U220))</f>
        <v>.</v>
      </c>
      <c r="AL220" s="1004" t="str">
        <f>IF(V220=".",".",SUM($S220:V220))</f>
        <v>.</v>
      </c>
      <c r="AM220" s="1004" t="str">
        <f>IF(W220=".",".",SUM($S220:W220))</f>
        <v>.</v>
      </c>
      <c r="AN220" s="1004" t="str">
        <f>IF(X220=".",".",SUM($S220:X220))</f>
        <v>.</v>
      </c>
      <c r="AO220" s="1005" t="str">
        <f>IF(Y220=".",".",SUM($S220:Y220))</f>
        <v>.</v>
      </c>
      <c r="AP220" s="116"/>
      <c r="AQ220" s="1006" t="str">
        <f t="shared" si="192"/>
        <v>.</v>
      </c>
      <c r="AR220" s="1007" t="str">
        <f t="shared" si="193"/>
        <v>.</v>
      </c>
      <c r="AS220" s="1007" t="str">
        <f t="shared" si="194"/>
        <v>.</v>
      </c>
      <c r="AT220" s="1007" t="str">
        <f t="shared" si="195"/>
        <v>.</v>
      </c>
      <c r="AU220" s="1007" t="str">
        <f t="shared" si="196"/>
        <v>.</v>
      </c>
      <c r="AV220" s="1007" t="str">
        <f t="shared" si="197"/>
        <v>.</v>
      </c>
      <c r="AW220" s="990" t="str">
        <f t="shared" si="198"/>
        <v>.</v>
      </c>
      <c r="AX220" s="327"/>
      <c r="AY220" s="116"/>
      <c r="AZ220" s="101"/>
      <c r="BA220" s="101"/>
      <c r="BB220" s="101"/>
    </row>
    <row r="221" spans="1:54" s="189" customFormat="1" x14ac:dyDescent="0.2">
      <c r="A221" s="183"/>
      <c r="B221" s="325"/>
      <c r="C221" s="473" t="str">
        <f t="shared" si="218"/>
        <v>Special rate</v>
      </c>
      <c r="D221" s="473" t="str">
        <f t="shared" si="218"/>
        <v/>
      </c>
      <c r="E221" s="837" t="str">
        <f t="shared" si="206"/>
        <v>.</v>
      </c>
      <c r="F221" s="878"/>
      <c r="G221" s="874"/>
      <c r="H221" s="874"/>
      <c r="I221" s="874"/>
      <c r="J221" s="874"/>
      <c r="K221" s="874"/>
      <c r="L221" s="874"/>
      <c r="M221" s="333"/>
      <c r="N221" s="116"/>
      <c r="O221" s="1019">
        <f t="shared" si="219"/>
        <v>0</v>
      </c>
      <c r="P221" s="1020">
        <f t="shared" si="219"/>
        <v>0</v>
      </c>
      <c r="Q221" s="101"/>
      <c r="R221" s="325"/>
      <c r="S221" s="1003" t="str">
        <f t="shared" si="220"/>
        <v>.</v>
      </c>
      <c r="T221" s="1004" t="str">
        <f t="shared" si="221"/>
        <v>.</v>
      </c>
      <c r="U221" s="1004" t="str">
        <f t="shared" si="222"/>
        <v>.</v>
      </c>
      <c r="V221" s="1004" t="str">
        <f t="shared" si="223"/>
        <v>.</v>
      </c>
      <c r="W221" s="1004" t="str">
        <f t="shared" si="224"/>
        <v>.</v>
      </c>
      <c r="X221" s="1004" t="str">
        <f t="shared" si="225"/>
        <v>.</v>
      </c>
      <c r="Y221" s="1005" t="str">
        <f t="shared" si="226"/>
        <v>.</v>
      </c>
      <c r="Z221" s="116"/>
      <c r="AA221" s="1006" t="str">
        <f t="shared" si="185"/>
        <v>.</v>
      </c>
      <c r="AB221" s="1007" t="str">
        <f t="shared" si="186"/>
        <v>.</v>
      </c>
      <c r="AC221" s="1007" t="str">
        <f t="shared" si="187"/>
        <v>.</v>
      </c>
      <c r="AD221" s="1007" t="str">
        <f t="shared" si="188"/>
        <v>.</v>
      </c>
      <c r="AE221" s="1007" t="str">
        <f t="shared" si="189"/>
        <v>.</v>
      </c>
      <c r="AF221" s="1007" t="str">
        <f t="shared" si="190"/>
        <v>.</v>
      </c>
      <c r="AG221" s="990" t="str">
        <f t="shared" si="191"/>
        <v>.</v>
      </c>
      <c r="AH221" s="116"/>
      <c r="AI221" s="1003" t="str">
        <f>IF(S221=".",".",SUM($S221:S221))</f>
        <v>.</v>
      </c>
      <c r="AJ221" s="1004" t="str">
        <f>IF(T221=".",".",SUM($S221:T221))</f>
        <v>.</v>
      </c>
      <c r="AK221" s="1004" t="str">
        <f>IF(U221=".",".",SUM($S221:U221))</f>
        <v>.</v>
      </c>
      <c r="AL221" s="1004" t="str">
        <f>IF(V221=".",".",SUM($S221:V221))</f>
        <v>.</v>
      </c>
      <c r="AM221" s="1004" t="str">
        <f>IF(W221=".",".",SUM($S221:W221))</f>
        <v>.</v>
      </c>
      <c r="AN221" s="1004" t="str">
        <f>IF(X221=".",".",SUM($S221:X221))</f>
        <v>.</v>
      </c>
      <c r="AO221" s="1005" t="str">
        <f>IF(Y221=".",".",SUM($S221:Y221))</f>
        <v>.</v>
      </c>
      <c r="AP221" s="116"/>
      <c r="AQ221" s="1006" t="str">
        <f t="shared" si="192"/>
        <v>.</v>
      </c>
      <c r="AR221" s="1007" t="str">
        <f t="shared" si="193"/>
        <v>.</v>
      </c>
      <c r="AS221" s="1007" t="str">
        <f t="shared" si="194"/>
        <v>.</v>
      </c>
      <c r="AT221" s="1007" t="str">
        <f t="shared" si="195"/>
        <v>.</v>
      </c>
      <c r="AU221" s="1007" t="str">
        <f t="shared" si="196"/>
        <v>.</v>
      </c>
      <c r="AV221" s="1007" t="str">
        <f t="shared" si="197"/>
        <v>.</v>
      </c>
      <c r="AW221" s="990" t="str">
        <f t="shared" si="198"/>
        <v>.</v>
      </c>
      <c r="AX221" s="327"/>
      <c r="AY221" s="116"/>
      <c r="AZ221" s="101"/>
      <c r="BA221" s="101"/>
      <c r="BB221" s="101"/>
    </row>
    <row r="222" spans="1:54" s="189" customFormat="1" x14ac:dyDescent="0.2">
      <c r="A222" s="183"/>
      <c r="B222" s="325"/>
      <c r="C222" s="473" t="str">
        <f t="shared" si="218"/>
        <v>Special rate</v>
      </c>
      <c r="D222" s="473" t="str">
        <f t="shared" si="218"/>
        <v/>
      </c>
      <c r="E222" s="837" t="str">
        <f t="shared" si="206"/>
        <v>.</v>
      </c>
      <c r="F222" s="878"/>
      <c r="G222" s="874"/>
      <c r="H222" s="874"/>
      <c r="I222" s="874"/>
      <c r="J222" s="874"/>
      <c r="K222" s="874"/>
      <c r="L222" s="874"/>
      <c r="M222" s="333"/>
      <c r="N222" s="116"/>
      <c r="O222" s="1019">
        <f t="shared" si="219"/>
        <v>0</v>
      </c>
      <c r="P222" s="1020">
        <f t="shared" si="219"/>
        <v>0</v>
      </c>
      <c r="Q222" s="101"/>
      <c r="R222" s="325"/>
      <c r="S222" s="1003" t="str">
        <f t="shared" si="220"/>
        <v>.</v>
      </c>
      <c r="T222" s="1004" t="str">
        <f t="shared" si="221"/>
        <v>.</v>
      </c>
      <c r="U222" s="1004" t="str">
        <f t="shared" si="222"/>
        <v>.</v>
      </c>
      <c r="V222" s="1004" t="str">
        <f t="shared" si="223"/>
        <v>.</v>
      </c>
      <c r="W222" s="1004" t="str">
        <f t="shared" si="224"/>
        <v>.</v>
      </c>
      <c r="X222" s="1004" t="str">
        <f t="shared" si="225"/>
        <v>.</v>
      </c>
      <c r="Y222" s="1005" t="str">
        <f t="shared" si="226"/>
        <v>.</v>
      </c>
      <c r="Z222" s="116"/>
      <c r="AA222" s="1006" t="str">
        <f t="shared" si="185"/>
        <v>.</v>
      </c>
      <c r="AB222" s="1007" t="str">
        <f t="shared" si="186"/>
        <v>.</v>
      </c>
      <c r="AC222" s="1007" t="str">
        <f t="shared" si="187"/>
        <v>.</v>
      </c>
      <c r="AD222" s="1007" t="str">
        <f t="shared" si="188"/>
        <v>.</v>
      </c>
      <c r="AE222" s="1007" t="str">
        <f t="shared" si="189"/>
        <v>.</v>
      </c>
      <c r="AF222" s="1007" t="str">
        <f t="shared" si="190"/>
        <v>.</v>
      </c>
      <c r="AG222" s="990" t="str">
        <f t="shared" si="191"/>
        <v>.</v>
      </c>
      <c r="AH222" s="116"/>
      <c r="AI222" s="1003" t="str">
        <f>IF(S222=".",".",SUM($S222:S222))</f>
        <v>.</v>
      </c>
      <c r="AJ222" s="1004" t="str">
        <f>IF(T222=".",".",SUM($S222:T222))</f>
        <v>.</v>
      </c>
      <c r="AK222" s="1004" t="str">
        <f>IF(U222=".",".",SUM($S222:U222))</f>
        <v>.</v>
      </c>
      <c r="AL222" s="1004" t="str">
        <f>IF(V222=".",".",SUM($S222:V222))</f>
        <v>.</v>
      </c>
      <c r="AM222" s="1004" t="str">
        <f>IF(W222=".",".",SUM($S222:W222))</f>
        <v>.</v>
      </c>
      <c r="AN222" s="1004" t="str">
        <f>IF(X222=".",".",SUM($S222:X222))</f>
        <v>.</v>
      </c>
      <c r="AO222" s="1005" t="str">
        <f>IF(Y222=".",".",SUM($S222:Y222))</f>
        <v>.</v>
      </c>
      <c r="AP222" s="116"/>
      <c r="AQ222" s="1006" t="str">
        <f t="shared" si="192"/>
        <v>.</v>
      </c>
      <c r="AR222" s="1007" t="str">
        <f t="shared" si="193"/>
        <v>.</v>
      </c>
      <c r="AS222" s="1007" t="str">
        <f t="shared" si="194"/>
        <v>.</v>
      </c>
      <c r="AT222" s="1007" t="str">
        <f t="shared" si="195"/>
        <v>.</v>
      </c>
      <c r="AU222" s="1007" t="str">
        <f t="shared" si="196"/>
        <v>.</v>
      </c>
      <c r="AV222" s="1007" t="str">
        <f t="shared" si="197"/>
        <v>.</v>
      </c>
      <c r="AW222" s="990" t="str">
        <f t="shared" si="198"/>
        <v>.</v>
      </c>
      <c r="AX222" s="327"/>
      <c r="AY222" s="116"/>
      <c r="AZ222" s="101"/>
      <c r="BA222" s="101"/>
      <c r="BB222" s="101"/>
    </row>
    <row r="223" spans="1:54" s="189" customFormat="1" x14ac:dyDescent="0.2">
      <c r="A223" s="183"/>
      <c r="B223" s="325"/>
      <c r="C223" s="473" t="str">
        <f t="shared" si="218"/>
        <v>Special rate</v>
      </c>
      <c r="D223" s="473" t="str">
        <f t="shared" si="218"/>
        <v/>
      </c>
      <c r="E223" s="837" t="str">
        <f t="shared" si="206"/>
        <v>.</v>
      </c>
      <c r="F223" s="878"/>
      <c r="G223" s="874"/>
      <c r="H223" s="874"/>
      <c r="I223" s="874"/>
      <c r="J223" s="874"/>
      <c r="K223" s="874"/>
      <c r="L223" s="874"/>
      <c r="M223" s="333"/>
      <c r="N223" s="116"/>
      <c r="O223" s="1019">
        <f t="shared" si="219"/>
        <v>0</v>
      </c>
      <c r="P223" s="1020">
        <f t="shared" si="219"/>
        <v>0</v>
      </c>
      <c r="Q223" s="101"/>
      <c r="R223" s="325"/>
      <c r="S223" s="1003" t="str">
        <f t="shared" si="220"/>
        <v>.</v>
      </c>
      <c r="T223" s="1004" t="str">
        <f t="shared" si="221"/>
        <v>.</v>
      </c>
      <c r="U223" s="1004" t="str">
        <f t="shared" si="222"/>
        <v>.</v>
      </c>
      <c r="V223" s="1004" t="str">
        <f t="shared" si="223"/>
        <v>.</v>
      </c>
      <c r="W223" s="1004" t="str">
        <f t="shared" si="224"/>
        <v>.</v>
      </c>
      <c r="X223" s="1004" t="str">
        <f t="shared" si="225"/>
        <v>.</v>
      </c>
      <c r="Y223" s="1005" t="str">
        <f t="shared" si="226"/>
        <v>.</v>
      </c>
      <c r="Z223" s="116"/>
      <c r="AA223" s="1006" t="str">
        <f t="shared" si="185"/>
        <v>.</v>
      </c>
      <c r="AB223" s="1007" t="str">
        <f t="shared" si="186"/>
        <v>.</v>
      </c>
      <c r="AC223" s="1007" t="str">
        <f t="shared" si="187"/>
        <v>.</v>
      </c>
      <c r="AD223" s="1007" t="str">
        <f t="shared" si="188"/>
        <v>.</v>
      </c>
      <c r="AE223" s="1007" t="str">
        <f t="shared" si="189"/>
        <v>.</v>
      </c>
      <c r="AF223" s="1007" t="str">
        <f t="shared" si="190"/>
        <v>.</v>
      </c>
      <c r="AG223" s="990" t="str">
        <f t="shared" si="191"/>
        <v>.</v>
      </c>
      <c r="AH223" s="116"/>
      <c r="AI223" s="1003" t="str">
        <f>IF(S223=".",".",SUM($S223:S223))</f>
        <v>.</v>
      </c>
      <c r="AJ223" s="1004" t="str">
        <f>IF(T223=".",".",SUM($S223:T223))</f>
        <v>.</v>
      </c>
      <c r="AK223" s="1004" t="str">
        <f>IF(U223=".",".",SUM($S223:U223))</f>
        <v>.</v>
      </c>
      <c r="AL223" s="1004" t="str">
        <f>IF(V223=".",".",SUM($S223:V223))</f>
        <v>.</v>
      </c>
      <c r="AM223" s="1004" t="str">
        <f>IF(W223=".",".",SUM($S223:W223))</f>
        <v>.</v>
      </c>
      <c r="AN223" s="1004" t="str">
        <f>IF(X223=".",".",SUM($S223:X223))</f>
        <v>.</v>
      </c>
      <c r="AO223" s="1005" t="str">
        <f>IF(Y223=".",".",SUM($S223:Y223))</f>
        <v>.</v>
      </c>
      <c r="AP223" s="116"/>
      <c r="AQ223" s="1006" t="str">
        <f t="shared" si="192"/>
        <v>.</v>
      </c>
      <c r="AR223" s="1007" t="str">
        <f t="shared" si="193"/>
        <v>.</v>
      </c>
      <c r="AS223" s="1007" t="str">
        <f t="shared" si="194"/>
        <v>.</v>
      </c>
      <c r="AT223" s="1007" t="str">
        <f t="shared" si="195"/>
        <v>.</v>
      </c>
      <c r="AU223" s="1007" t="str">
        <f t="shared" si="196"/>
        <v>.</v>
      </c>
      <c r="AV223" s="1007" t="str">
        <f t="shared" si="197"/>
        <v>.</v>
      </c>
      <c r="AW223" s="990" t="str">
        <f t="shared" si="198"/>
        <v>.</v>
      </c>
      <c r="AX223" s="327"/>
      <c r="AY223" s="116"/>
      <c r="AZ223" s="101"/>
      <c r="BA223" s="101"/>
      <c r="BB223" s="101"/>
    </row>
    <row r="224" spans="1:54" s="189" customFormat="1" x14ac:dyDescent="0.2">
      <c r="A224" s="183"/>
      <c r="B224" s="325"/>
      <c r="C224" s="473" t="str">
        <f t="shared" si="218"/>
        <v>Special rate</v>
      </c>
      <c r="D224" s="473" t="str">
        <f t="shared" si="218"/>
        <v/>
      </c>
      <c r="E224" s="837" t="str">
        <f t="shared" si="206"/>
        <v>.</v>
      </c>
      <c r="F224" s="878"/>
      <c r="G224" s="874"/>
      <c r="H224" s="874"/>
      <c r="I224" s="874"/>
      <c r="J224" s="874"/>
      <c r="K224" s="874"/>
      <c r="L224" s="874"/>
      <c r="M224" s="333"/>
      <c r="N224" s="116"/>
      <c r="O224" s="1019">
        <f t="shared" si="219"/>
        <v>0</v>
      </c>
      <c r="P224" s="1020">
        <f t="shared" si="219"/>
        <v>0</v>
      </c>
      <c r="Q224" s="101"/>
      <c r="R224" s="325"/>
      <c r="S224" s="1003" t="str">
        <f t="shared" si="220"/>
        <v>.</v>
      </c>
      <c r="T224" s="1004" t="str">
        <f t="shared" si="221"/>
        <v>.</v>
      </c>
      <c r="U224" s="1004" t="str">
        <f t="shared" si="222"/>
        <v>.</v>
      </c>
      <c r="V224" s="1004" t="str">
        <f t="shared" si="223"/>
        <v>.</v>
      </c>
      <c r="W224" s="1004" t="str">
        <f t="shared" si="224"/>
        <v>.</v>
      </c>
      <c r="X224" s="1004" t="str">
        <f t="shared" si="225"/>
        <v>.</v>
      </c>
      <c r="Y224" s="1005" t="str">
        <f t="shared" si="226"/>
        <v>.</v>
      </c>
      <c r="Z224" s="116"/>
      <c r="AA224" s="1006" t="str">
        <f t="shared" si="185"/>
        <v>.</v>
      </c>
      <c r="AB224" s="1007" t="str">
        <f t="shared" si="186"/>
        <v>.</v>
      </c>
      <c r="AC224" s="1007" t="str">
        <f t="shared" si="187"/>
        <v>.</v>
      </c>
      <c r="AD224" s="1007" t="str">
        <f t="shared" si="188"/>
        <v>.</v>
      </c>
      <c r="AE224" s="1007" t="str">
        <f t="shared" si="189"/>
        <v>.</v>
      </c>
      <c r="AF224" s="1007" t="str">
        <f t="shared" si="190"/>
        <v>.</v>
      </c>
      <c r="AG224" s="990" t="str">
        <f t="shared" si="191"/>
        <v>.</v>
      </c>
      <c r="AH224" s="116"/>
      <c r="AI224" s="1003" t="str">
        <f>IF(S224=".",".",SUM($S224:S224))</f>
        <v>.</v>
      </c>
      <c r="AJ224" s="1004" t="str">
        <f>IF(T224=".",".",SUM($S224:T224))</f>
        <v>.</v>
      </c>
      <c r="AK224" s="1004" t="str">
        <f>IF(U224=".",".",SUM($S224:U224))</f>
        <v>.</v>
      </c>
      <c r="AL224" s="1004" t="str">
        <f>IF(V224=".",".",SUM($S224:V224))</f>
        <v>.</v>
      </c>
      <c r="AM224" s="1004" t="str">
        <f>IF(W224=".",".",SUM($S224:W224))</f>
        <v>.</v>
      </c>
      <c r="AN224" s="1004" t="str">
        <f>IF(X224=".",".",SUM($S224:X224))</f>
        <v>.</v>
      </c>
      <c r="AO224" s="1005" t="str">
        <f>IF(Y224=".",".",SUM($S224:Y224))</f>
        <v>.</v>
      </c>
      <c r="AP224" s="116"/>
      <c r="AQ224" s="1006" t="str">
        <f t="shared" si="192"/>
        <v>.</v>
      </c>
      <c r="AR224" s="1007" t="str">
        <f t="shared" si="193"/>
        <v>.</v>
      </c>
      <c r="AS224" s="1007" t="str">
        <f t="shared" si="194"/>
        <v>.</v>
      </c>
      <c r="AT224" s="1007" t="str">
        <f t="shared" si="195"/>
        <v>.</v>
      </c>
      <c r="AU224" s="1007" t="str">
        <f t="shared" si="196"/>
        <v>.</v>
      </c>
      <c r="AV224" s="1007" t="str">
        <f t="shared" si="197"/>
        <v>.</v>
      </c>
      <c r="AW224" s="990" t="str">
        <f t="shared" si="198"/>
        <v>.</v>
      </c>
      <c r="AX224" s="327"/>
      <c r="AY224" s="116"/>
      <c r="AZ224" s="101"/>
      <c r="BA224" s="101"/>
      <c r="BB224" s="101"/>
    </row>
    <row r="225" spans="1:54" s="189" customFormat="1" x14ac:dyDescent="0.2">
      <c r="A225" s="183"/>
      <c r="B225" s="325"/>
      <c r="C225" s="473" t="str">
        <f t="shared" si="218"/>
        <v>Special rate</v>
      </c>
      <c r="D225" s="473" t="str">
        <f t="shared" si="218"/>
        <v/>
      </c>
      <c r="E225" s="837" t="str">
        <f t="shared" si="206"/>
        <v>.</v>
      </c>
      <c r="F225" s="878"/>
      <c r="G225" s="874"/>
      <c r="H225" s="874"/>
      <c r="I225" s="874"/>
      <c r="J225" s="874"/>
      <c r="K225" s="874"/>
      <c r="L225" s="874"/>
      <c r="M225" s="333"/>
      <c r="N225" s="116"/>
      <c r="O225" s="1019">
        <f t="shared" si="219"/>
        <v>0</v>
      </c>
      <c r="P225" s="1020">
        <f t="shared" si="219"/>
        <v>0</v>
      </c>
      <c r="Q225" s="101"/>
      <c r="R225" s="325"/>
      <c r="S225" s="1003" t="str">
        <f t="shared" si="220"/>
        <v>.</v>
      </c>
      <c r="T225" s="1004" t="str">
        <f t="shared" si="221"/>
        <v>.</v>
      </c>
      <c r="U225" s="1004" t="str">
        <f t="shared" si="222"/>
        <v>.</v>
      </c>
      <c r="V225" s="1004" t="str">
        <f t="shared" si="223"/>
        <v>.</v>
      </c>
      <c r="W225" s="1004" t="str">
        <f t="shared" si="224"/>
        <v>.</v>
      </c>
      <c r="X225" s="1004" t="str">
        <f t="shared" si="225"/>
        <v>.</v>
      </c>
      <c r="Y225" s="1005" t="str">
        <f t="shared" si="226"/>
        <v>.</v>
      </c>
      <c r="Z225" s="116"/>
      <c r="AA225" s="1006" t="str">
        <f t="shared" si="185"/>
        <v>.</v>
      </c>
      <c r="AB225" s="1007" t="str">
        <f t="shared" si="186"/>
        <v>.</v>
      </c>
      <c r="AC225" s="1007" t="str">
        <f t="shared" si="187"/>
        <v>.</v>
      </c>
      <c r="AD225" s="1007" t="str">
        <f t="shared" si="188"/>
        <v>.</v>
      </c>
      <c r="AE225" s="1007" t="str">
        <f t="shared" si="189"/>
        <v>.</v>
      </c>
      <c r="AF225" s="1007" t="str">
        <f t="shared" si="190"/>
        <v>.</v>
      </c>
      <c r="AG225" s="990" t="str">
        <f t="shared" si="191"/>
        <v>.</v>
      </c>
      <c r="AH225" s="116"/>
      <c r="AI225" s="1003" t="str">
        <f>IF(S225=".",".",SUM($S225:S225))</f>
        <v>.</v>
      </c>
      <c r="AJ225" s="1004" t="str">
        <f>IF(T225=".",".",SUM($S225:T225))</f>
        <v>.</v>
      </c>
      <c r="AK225" s="1004" t="str">
        <f>IF(U225=".",".",SUM($S225:U225))</f>
        <v>.</v>
      </c>
      <c r="AL225" s="1004" t="str">
        <f>IF(V225=".",".",SUM($S225:V225))</f>
        <v>.</v>
      </c>
      <c r="AM225" s="1004" t="str">
        <f>IF(W225=".",".",SUM($S225:W225))</f>
        <v>.</v>
      </c>
      <c r="AN225" s="1004" t="str">
        <f>IF(X225=".",".",SUM($S225:X225))</f>
        <v>.</v>
      </c>
      <c r="AO225" s="1005" t="str">
        <f>IF(Y225=".",".",SUM($S225:Y225))</f>
        <v>.</v>
      </c>
      <c r="AP225" s="116"/>
      <c r="AQ225" s="1006" t="str">
        <f t="shared" si="192"/>
        <v>.</v>
      </c>
      <c r="AR225" s="1007" t="str">
        <f t="shared" si="193"/>
        <v>.</v>
      </c>
      <c r="AS225" s="1007" t="str">
        <f t="shared" si="194"/>
        <v>.</v>
      </c>
      <c r="AT225" s="1007" t="str">
        <f t="shared" si="195"/>
        <v>.</v>
      </c>
      <c r="AU225" s="1007" t="str">
        <f t="shared" si="196"/>
        <v>.</v>
      </c>
      <c r="AV225" s="1007" t="str">
        <f t="shared" si="197"/>
        <v>.</v>
      </c>
      <c r="AW225" s="990" t="str">
        <f t="shared" si="198"/>
        <v>.</v>
      </c>
      <c r="AX225" s="327"/>
      <c r="AY225" s="116"/>
      <c r="AZ225" s="101"/>
      <c r="BA225" s="101"/>
      <c r="BB225" s="101"/>
    </row>
    <row r="226" spans="1:54" s="189" customFormat="1" x14ac:dyDescent="0.2">
      <c r="A226" s="183"/>
      <c r="B226" s="325"/>
      <c r="C226" s="473" t="str">
        <f t="shared" si="218"/>
        <v>Special rate</v>
      </c>
      <c r="D226" s="473" t="str">
        <f t="shared" si="218"/>
        <v/>
      </c>
      <c r="E226" s="837" t="str">
        <f t="shared" ref="E226:E257" si="227">E125</f>
        <v>.</v>
      </c>
      <c r="F226" s="878"/>
      <c r="G226" s="874"/>
      <c r="H226" s="874"/>
      <c r="I226" s="874"/>
      <c r="J226" s="874"/>
      <c r="K226" s="874"/>
      <c r="L226" s="874"/>
      <c r="M226" s="333"/>
      <c r="N226" s="116"/>
      <c r="O226" s="1019">
        <f t="shared" si="219"/>
        <v>0</v>
      </c>
      <c r="P226" s="1020">
        <f t="shared" si="219"/>
        <v>0</v>
      </c>
      <c r="Q226" s="101"/>
      <c r="R226" s="325"/>
      <c r="S226" s="1003" t="str">
        <f t="shared" si="220"/>
        <v>.</v>
      </c>
      <c r="T226" s="1004" t="str">
        <f t="shared" si="221"/>
        <v>.</v>
      </c>
      <c r="U226" s="1004" t="str">
        <f t="shared" si="222"/>
        <v>.</v>
      </c>
      <c r="V226" s="1004" t="str">
        <f t="shared" si="223"/>
        <v>.</v>
      </c>
      <c r="W226" s="1004" t="str">
        <f t="shared" si="224"/>
        <v>.</v>
      </c>
      <c r="X226" s="1004" t="str">
        <f t="shared" si="225"/>
        <v>.</v>
      </c>
      <c r="Y226" s="1005" t="str">
        <f t="shared" si="226"/>
        <v>.</v>
      </c>
      <c r="Z226" s="116"/>
      <c r="AA226" s="1006" t="str">
        <f t="shared" si="185"/>
        <v>.</v>
      </c>
      <c r="AB226" s="1007" t="str">
        <f t="shared" si="186"/>
        <v>.</v>
      </c>
      <c r="AC226" s="1007" t="str">
        <f t="shared" si="187"/>
        <v>.</v>
      </c>
      <c r="AD226" s="1007" t="str">
        <f t="shared" si="188"/>
        <v>.</v>
      </c>
      <c r="AE226" s="1007" t="str">
        <f t="shared" si="189"/>
        <v>.</v>
      </c>
      <c r="AF226" s="1007" t="str">
        <f t="shared" si="190"/>
        <v>.</v>
      </c>
      <c r="AG226" s="990" t="str">
        <f t="shared" si="191"/>
        <v>.</v>
      </c>
      <c r="AH226" s="116"/>
      <c r="AI226" s="1003" t="str">
        <f>IF(S226=".",".",SUM($S226:S226))</f>
        <v>.</v>
      </c>
      <c r="AJ226" s="1004" t="str">
        <f>IF(T226=".",".",SUM($S226:T226))</f>
        <v>.</v>
      </c>
      <c r="AK226" s="1004" t="str">
        <f>IF(U226=".",".",SUM($S226:U226))</f>
        <v>.</v>
      </c>
      <c r="AL226" s="1004" t="str">
        <f>IF(V226=".",".",SUM($S226:V226))</f>
        <v>.</v>
      </c>
      <c r="AM226" s="1004" t="str">
        <f>IF(W226=".",".",SUM($S226:W226))</f>
        <v>.</v>
      </c>
      <c r="AN226" s="1004" t="str">
        <f>IF(X226=".",".",SUM($S226:X226))</f>
        <v>.</v>
      </c>
      <c r="AO226" s="1005" t="str">
        <f>IF(Y226=".",".",SUM($S226:Y226))</f>
        <v>.</v>
      </c>
      <c r="AP226" s="116"/>
      <c r="AQ226" s="1006" t="str">
        <f t="shared" si="192"/>
        <v>.</v>
      </c>
      <c r="AR226" s="1007" t="str">
        <f t="shared" si="193"/>
        <v>.</v>
      </c>
      <c r="AS226" s="1007" t="str">
        <f t="shared" si="194"/>
        <v>.</v>
      </c>
      <c r="AT226" s="1007" t="str">
        <f t="shared" si="195"/>
        <v>.</v>
      </c>
      <c r="AU226" s="1007" t="str">
        <f t="shared" si="196"/>
        <v>.</v>
      </c>
      <c r="AV226" s="1007" t="str">
        <f t="shared" si="197"/>
        <v>.</v>
      </c>
      <c r="AW226" s="990" t="str">
        <f t="shared" si="198"/>
        <v>.</v>
      </c>
      <c r="AX226" s="327"/>
      <c r="AY226" s="116"/>
      <c r="AZ226" s="101"/>
      <c r="BA226" s="101"/>
      <c r="BB226" s="101"/>
    </row>
    <row r="227" spans="1:54" s="189" customFormat="1" x14ac:dyDescent="0.2">
      <c r="A227" s="183"/>
      <c r="B227" s="325"/>
      <c r="C227" s="473" t="str">
        <f t="shared" si="218"/>
        <v>Special rate</v>
      </c>
      <c r="D227" s="473" t="str">
        <f t="shared" si="218"/>
        <v/>
      </c>
      <c r="E227" s="837" t="str">
        <f t="shared" si="227"/>
        <v>.</v>
      </c>
      <c r="F227" s="878"/>
      <c r="G227" s="874"/>
      <c r="H227" s="874"/>
      <c r="I227" s="874"/>
      <c r="J227" s="874"/>
      <c r="K227" s="874"/>
      <c r="L227" s="874"/>
      <c r="M227" s="333"/>
      <c r="N227" s="116"/>
      <c r="O227" s="1019">
        <f t="shared" si="219"/>
        <v>0</v>
      </c>
      <c r="P227" s="1020">
        <f t="shared" si="219"/>
        <v>0</v>
      </c>
      <c r="Q227" s="101"/>
      <c r="R227" s="325"/>
      <c r="S227" s="1003" t="str">
        <f t="shared" si="220"/>
        <v>.</v>
      </c>
      <c r="T227" s="1004" t="str">
        <f t="shared" si="221"/>
        <v>.</v>
      </c>
      <c r="U227" s="1004" t="str">
        <f t="shared" si="222"/>
        <v>.</v>
      </c>
      <c r="V227" s="1004" t="str">
        <f t="shared" si="223"/>
        <v>.</v>
      </c>
      <c r="W227" s="1004" t="str">
        <f t="shared" si="224"/>
        <v>.</v>
      </c>
      <c r="X227" s="1004" t="str">
        <f t="shared" si="225"/>
        <v>.</v>
      </c>
      <c r="Y227" s="1005" t="str">
        <f t="shared" si="226"/>
        <v>.</v>
      </c>
      <c r="Z227" s="116"/>
      <c r="AA227" s="1006" t="str">
        <f t="shared" si="185"/>
        <v>.</v>
      </c>
      <c r="AB227" s="1007" t="str">
        <f t="shared" si="186"/>
        <v>.</v>
      </c>
      <c r="AC227" s="1007" t="str">
        <f t="shared" si="187"/>
        <v>.</v>
      </c>
      <c r="AD227" s="1007" t="str">
        <f t="shared" si="188"/>
        <v>.</v>
      </c>
      <c r="AE227" s="1007" t="str">
        <f t="shared" si="189"/>
        <v>.</v>
      </c>
      <c r="AF227" s="1007" t="str">
        <f t="shared" si="190"/>
        <v>.</v>
      </c>
      <c r="AG227" s="990" t="str">
        <f t="shared" si="191"/>
        <v>.</v>
      </c>
      <c r="AH227" s="116"/>
      <c r="AI227" s="1003" t="str">
        <f>IF(S227=".",".",SUM($S227:S227))</f>
        <v>.</v>
      </c>
      <c r="AJ227" s="1004" t="str">
        <f>IF(T227=".",".",SUM($S227:T227))</f>
        <v>.</v>
      </c>
      <c r="AK227" s="1004" t="str">
        <f>IF(U227=".",".",SUM($S227:U227))</f>
        <v>.</v>
      </c>
      <c r="AL227" s="1004" t="str">
        <f>IF(V227=".",".",SUM($S227:V227))</f>
        <v>.</v>
      </c>
      <c r="AM227" s="1004" t="str">
        <f>IF(W227=".",".",SUM($S227:W227))</f>
        <v>.</v>
      </c>
      <c r="AN227" s="1004" t="str">
        <f>IF(X227=".",".",SUM($S227:X227))</f>
        <v>.</v>
      </c>
      <c r="AO227" s="1005" t="str">
        <f>IF(Y227=".",".",SUM($S227:Y227))</f>
        <v>.</v>
      </c>
      <c r="AP227" s="116"/>
      <c r="AQ227" s="1006" t="str">
        <f t="shared" si="192"/>
        <v>.</v>
      </c>
      <c r="AR227" s="1007" t="str">
        <f t="shared" si="193"/>
        <v>.</v>
      </c>
      <c r="AS227" s="1007" t="str">
        <f t="shared" si="194"/>
        <v>.</v>
      </c>
      <c r="AT227" s="1007" t="str">
        <f t="shared" si="195"/>
        <v>.</v>
      </c>
      <c r="AU227" s="1007" t="str">
        <f t="shared" si="196"/>
        <v>.</v>
      </c>
      <c r="AV227" s="1007" t="str">
        <f t="shared" si="197"/>
        <v>.</v>
      </c>
      <c r="AW227" s="990" t="str">
        <f t="shared" si="198"/>
        <v>.</v>
      </c>
      <c r="AX227" s="327"/>
      <c r="AY227" s="116"/>
      <c r="AZ227" s="101"/>
      <c r="BA227" s="101"/>
      <c r="BB227" s="101"/>
    </row>
    <row r="228" spans="1:54" s="189" customFormat="1" x14ac:dyDescent="0.2">
      <c r="A228" s="183"/>
      <c r="B228" s="325"/>
      <c r="C228" s="473" t="str">
        <f t="shared" si="218"/>
        <v>Special rate</v>
      </c>
      <c r="D228" s="473" t="str">
        <f t="shared" si="218"/>
        <v/>
      </c>
      <c r="E228" s="837" t="str">
        <f t="shared" si="227"/>
        <v>.</v>
      </c>
      <c r="F228" s="878"/>
      <c r="G228" s="874"/>
      <c r="H228" s="874"/>
      <c r="I228" s="874"/>
      <c r="J228" s="874"/>
      <c r="K228" s="874"/>
      <c r="L228" s="874"/>
      <c r="M228" s="333"/>
      <c r="N228" s="116"/>
      <c r="O228" s="1019">
        <f t="shared" si="219"/>
        <v>0</v>
      </c>
      <c r="P228" s="1020">
        <f t="shared" si="219"/>
        <v>0</v>
      </c>
      <c r="Q228" s="101"/>
      <c r="R228" s="325"/>
      <c r="S228" s="1003" t="str">
        <f t="shared" si="220"/>
        <v>.</v>
      </c>
      <c r="T228" s="1004" t="str">
        <f t="shared" si="221"/>
        <v>.</v>
      </c>
      <c r="U228" s="1004" t="str">
        <f t="shared" si="222"/>
        <v>.</v>
      </c>
      <c r="V228" s="1004" t="str">
        <f t="shared" si="223"/>
        <v>.</v>
      </c>
      <c r="W228" s="1004" t="str">
        <f t="shared" si="224"/>
        <v>.</v>
      </c>
      <c r="X228" s="1004" t="str">
        <f t="shared" si="225"/>
        <v>.</v>
      </c>
      <c r="Y228" s="1005" t="str">
        <f t="shared" si="226"/>
        <v>.</v>
      </c>
      <c r="Z228" s="116"/>
      <c r="AA228" s="1006" t="str">
        <f t="shared" si="185"/>
        <v>.</v>
      </c>
      <c r="AB228" s="1007" t="str">
        <f t="shared" si="186"/>
        <v>.</v>
      </c>
      <c r="AC228" s="1007" t="str">
        <f t="shared" si="187"/>
        <v>.</v>
      </c>
      <c r="AD228" s="1007" t="str">
        <f t="shared" si="188"/>
        <v>.</v>
      </c>
      <c r="AE228" s="1007" t="str">
        <f t="shared" si="189"/>
        <v>.</v>
      </c>
      <c r="AF228" s="1007" t="str">
        <f t="shared" si="190"/>
        <v>.</v>
      </c>
      <c r="AG228" s="990" t="str">
        <f t="shared" si="191"/>
        <v>.</v>
      </c>
      <c r="AH228" s="116"/>
      <c r="AI228" s="1003" t="str">
        <f>IF(S228=".",".",SUM($S228:S228))</f>
        <v>.</v>
      </c>
      <c r="AJ228" s="1004" t="str">
        <f>IF(T228=".",".",SUM($S228:T228))</f>
        <v>.</v>
      </c>
      <c r="AK228" s="1004" t="str">
        <f>IF(U228=".",".",SUM($S228:U228))</f>
        <v>.</v>
      </c>
      <c r="AL228" s="1004" t="str">
        <f>IF(V228=".",".",SUM($S228:V228))</f>
        <v>.</v>
      </c>
      <c r="AM228" s="1004" t="str">
        <f>IF(W228=".",".",SUM($S228:W228))</f>
        <v>.</v>
      </c>
      <c r="AN228" s="1004" t="str">
        <f>IF(X228=".",".",SUM($S228:X228))</f>
        <v>.</v>
      </c>
      <c r="AO228" s="1005" t="str">
        <f>IF(Y228=".",".",SUM($S228:Y228))</f>
        <v>.</v>
      </c>
      <c r="AP228" s="116"/>
      <c r="AQ228" s="1006" t="str">
        <f t="shared" si="192"/>
        <v>.</v>
      </c>
      <c r="AR228" s="1007" t="str">
        <f t="shared" si="193"/>
        <v>.</v>
      </c>
      <c r="AS228" s="1007" t="str">
        <f t="shared" si="194"/>
        <v>.</v>
      </c>
      <c r="AT228" s="1007" t="str">
        <f t="shared" si="195"/>
        <v>.</v>
      </c>
      <c r="AU228" s="1007" t="str">
        <f t="shared" si="196"/>
        <v>.</v>
      </c>
      <c r="AV228" s="1007" t="str">
        <f t="shared" si="197"/>
        <v>.</v>
      </c>
      <c r="AW228" s="990" t="str">
        <f t="shared" si="198"/>
        <v>.</v>
      </c>
      <c r="AX228" s="327"/>
      <c r="AY228" s="116"/>
      <c r="AZ228" s="101"/>
      <c r="BA228" s="101"/>
      <c r="BB228" s="101"/>
    </row>
    <row r="229" spans="1:54" s="189" customFormat="1" x14ac:dyDescent="0.2">
      <c r="A229" s="183"/>
      <c r="B229" s="325"/>
      <c r="C229" s="473" t="str">
        <f t="shared" si="218"/>
        <v>Special rate</v>
      </c>
      <c r="D229" s="473" t="str">
        <f t="shared" si="218"/>
        <v/>
      </c>
      <c r="E229" s="837" t="str">
        <f t="shared" si="227"/>
        <v>.</v>
      </c>
      <c r="F229" s="878"/>
      <c r="G229" s="874"/>
      <c r="H229" s="874"/>
      <c r="I229" s="874"/>
      <c r="J229" s="874"/>
      <c r="K229" s="874"/>
      <c r="L229" s="874"/>
      <c r="M229" s="333"/>
      <c r="N229" s="116"/>
      <c r="O229" s="1019">
        <f t="shared" si="219"/>
        <v>0</v>
      </c>
      <c r="P229" s="1020">
        <f t="shared" si="219"/>
        <v>0</v>
      </c>
      <c r="Q229" s="101"/>
      <c r="R229" s="325"/>
      <c r="S229" s="1003" t="str">
        <f t="shared" si="220"/>
        <v>.</v>
      </c>
      <c r="T229" s="1004" t="str">
        <f t="shared" si="221"/>
        <v>.</v>
      </c>
      <c r="U229" s="1004" t="str">
        <f t="shared" si="222"/>
        <v>.</v>
      </c>
      <c r="V229" s="1004" t="str">
        <f t="shared" si="223"/>
        <v>.</v>
      </c>
      <c r="W229" s="1004" t="str">
        <f t="shared" si="224"/>
        <v>.</v>
      </c>
      <c r="X229" s="1004" t="str">
        <f t="shared" si="225"/>
        <v>.</v>
      </c>
      <c r="Y229" s="1005" t="str">
        <f t="shared" si="226"/>
        <v>.</v>
      </c>
      <c r="Z229" s="116"/>
      <c r="AA229" s="1006" t="str">
        <f t="shared" si="185"/>
        <v>.</v>
      </c>
      <c r="AB229" s="1007" t="str">
        <f t="shared" si="186"/>
        <v>.</v>
      </c>
      <c r="AC229" s="1007" t="str">
        <f t="shared" si="187"/>
        <v>.</v>
      </c>
      <c r="AD229" s="1007" t="str">
        <f t="shared" si="188"/>
        <v>.</v>
      </c>
      <c r="AE229" s="1007" t="str">
        <f t="shared" si="189"/>
        <v>.</v>
      </c>
      <c r="AF229" s="1007" t="str">
        <f t="shared" si="190"/>
        <v>.</v>
      </c>
      <c r="AG229" s="990" t="str">
        <f t="shared" si="191"/>
        <v>.</v>
      </c>
      <c r="AH229" s="116"/>
      <c r="AI229" s="1003" t="str">
        <f>IF(S229=".",".",SUM($S229:S229))</f>
        <v>.</v>
      </c>
      <c r="AJ229" s="1004" t="str">
        <f>IF(T229=".",".",SUM($S229:T229))</f>
        <v>.</v>
      </c>
      <c r="AK229" s="1004" t="str">
        <f>IF(U229=".",".",SUM($S229:U229))</f>
        <v>.</v>
      </c>
      <c r="AL229" s="1004" t="str">
        <f>IF(V229=".",".",SUM($S229:V229))</f>
        <v>.</v>
      </c>
      <c r="AM229" s="1004" t="str">
        <f>IF(W229=".",".",SUM($S229:W229))</f>
        <v>.</v>
      </c>
      <c r="AN229" s="1004" t="str">
        <f>IF(X229=".",".",SUM($S229:X229))</f>
        <v>.</v>
      </c>
      <c r="AO229" s="1005" t="str">
        <f>IF(Y229=".",".",SUM($S229:Y229))</f>
        <v>.</v>
      </c>
      <c r="AP229" s="116"/>
      <c r="AQ229" s="1006" t="str">
        <f t="shared" si="192"/>
        <v>.</v>
      </c>
      <c r="AR229" s="1007" t="str">
        <f t="shared" si="193"/>
        <v>.</v>
      </c>
      <c r="AS229" s="1007" t="str">
        <f t="shared" si="194"/>
        <v>.</v>
      </c>
      <c r="AT229" s="1007" t="str">
        <f t="shared" si="195"/>
        <v>.</v>
      </c>
      <c r="AU229" s="1007" t="str">
        <f t="shared" si="196"/>
        <v>.</v>
      </c>
      <c r="AV229" s="1007" t="str">
        <f t="shared" si="197"/>
        <v>.</v>
      </c>
      <c r="AW229" s="990" t="str">
        <f t="shared" si="198"/>
        <v>.</v>
      </c>
      <c r="AX229" s="327"/>
      <c r="AY229" s="116"/>
      <c r="AZ229" s="101"/>
      <c r="BA229" s="101"/>
      <c r="BB229" s="101"/>
    </row>
    <row r="230" spans="1:54" s="189" customFormat="1" x14ac:dyDescent="0.2">
      <c r="A230" s="183"/>
      <c r="B230" s="325"/>
      <c r="C230" s="473" t="str">
        <f t="shared" si="218"/>
        <v>Special rate</v>
      </c>
      <c r="D230" s="473" t="str">
        <f t="shared" si="218"/>
        <v/>
      </c>
      <c r="E230" s="837" t="str">
        <f t="shared" si="227"/>
        <v>.</v>
      </c>
      <c r="F230" s="878"/>
      <c r="G230" s="874"/>
      <c r="H230" s="874"/>
      <c r="I230" s="874"/>
      <c r="J230" s="874"/>
      <c r="K230" s="874"/>
      <c r="L230" s="874"/>
      <c r="M230" s="333"/>
      <c r="N230" s="116"/>
      <c r="O230" s="1019">
        <f t="shared" si="219"/>
        <v>0</v>
      </c>
      <c r="P230" s="1020">
        <f t="shared" si="219"/>
        <v>0</v>
      </c>
      <c r="Q230" s="101"/>
      <c r="R230" s="325"/>
      <c r="S230" s="1003" t="str">
        <f t="shared" si="220"/>
        <v>.</v>
      </c>
      <c r="T230" s="1004" t="str">
        <f t="shared" si="221"/>
        <v>.</v>
      </c>
      <c r="U230" s="1004" t="str">
        <f t="shared" si="222"/>
        <v>.</v>
      </c>
      <c r="V230" s="1004" t="str">
        <f t="shared" si="223"/>
        <v>.</v>
      </c>
      <c r="W230" s="1004" t="str">
        <f t="shared" si="224"/>
        <v>.</v>
      </c>
      <c r="X230" s="1004" t="str">
        <f t="shared" si="225"/>
        <v>.</v>
      </c>
      <c r="Y230" s="1005" t="str">
        <f t="shared" si="226"/>
        <v>.</v>
      </c>
      <c r="Z230" s="116"/>
      <c r="AA230" s="1006" t="str">
        <f t="shared" si="185"/>
        <v>.</v>
      </c>
      <c r="AB230" s="1007" t="str">
        <f t="shared" si="186"/>
        <v>.</v>
      </c>
      <c r="AC230" s="1007" t="str">
        <f t="shared" si="187"/>
        <v>.</v>
      </c>
      <c r="AD230" s="1007" t="str">
        <f t="shared" si="188"/>
        <v>.</v>
      </c>
      <c r="AE230" s="1007" t="str">
        <f t="shared" si="189"/>
        <v>.</v>
      </c>
      <c r="AF230" s="1007" t="str">
        <f t="shared" si="190"/>
        <v>.</v>
      </c>
      <c r="AG230" s="990" t="str">
        <f t="shared" si="191"/>
        <v>.</v>
      </c>
      <c r="AH230" s="116"/>
      <c r="AI230" s="1003" t="str">
        <f>IF(S230=".",".",SUM($S230:S230))</f>
        <v>.</v>
      </c>
      <c r="AJ230" s="1004" t="str">
        <f>IF(T230=".",".",SUM($S230:T230))</f>
        <v>.</v>
      </c>
      <c r="AK230" s="1004" t="str">
        <f>IF(U230=".",".",SUM($S230:U230))</f>
        <v>.</v>
      </c>
      <c r="AL230" s="1004" t="str">
        <f>IF(V230=".",".",SUM($S230:V230))</f>
        <v>.</v>
      </c>
      <c r="AM230" s="1004" t="str">
        <f>IF(W230=".",".",SUM($S230:W230))</f>
        <v>.</v>
      </c>
      <c r="AN230" s="1004" t="str">
        <f>IF(X230=".",".",SUM($S230:X230))</f>
        <v>.</v>
      </c>
      <c r="AO230" s="1005" t="str">
        <f>IF(Y230=".",".",SUM($S230:Y230))</f>
        <v>.</v>
      </c>
      <c r="AP230" s="116"/>
      <c r="AQ230" s="1006" t="str">
        <f t="shared" si="192"/>
        <v>.</v>
      </c>
      <c r="AR230" s="1007" t="str">
        <f t="shared" si="193"/>
        <v>.</v>
      </c>
      <c r="AS230" s="1007" t="str">
        <f t="shared" si="194"/>
        <v>.</v>
      </c>
      <c r="AT230" s="1007" t="str">
        <f t="shared" si="195"/>
        <v>.</v>
      </c>
      <c r="AU230" s="1007" t="str">
        <f t="shared" si="196"/>
        <v>.</v>
      </c>
      <c r="AV230" s="1007" t="str">
        <f t="shared" si="197"/>
        <v>.</v>
      </c>
      <c r="AW230" s="990" t="str">
        <f t="shared" si="198"/>
        <v>.</v>
      </c>
      <c r="AX230" s="327"/>
      <c r="AY230" s="116"/>
      <c r="AZ230" s="101"/>
      <c r="BA230" s="101"/>
      <c r="BB230" s="101"/>
    </row>
    <row r="231" spans="1:54" s="189" customFormat="1" x14ac:dyDescent="0.2">
      <c r="A231" s="183"/>
      <c r="B231" s="325"/>
      <c r="C231" s="198" t="str">
        <f t="shared" si="218"/>
        <v>Special rate</v>
      </c>
      <c r="D231" s="198" t="str">
        <f t="shared" si="218"/>
        <v/>
      </c>
      <c r="E231" s="838" t="str">
        <f t="shared" si="227"/>
        <v>.</v>
      </c>
      <c r="F231" s="878"/>
      <c r="G231" s="874"/>
      <c r="H231" s="874"/>
      <c r="I231" s="874"/>
      <c r="J231" s="874"/>
      <c r="K231" s="874"/>
      <c r="L231" s="874"/>
      <c r="M231" s="333"/>
      <c r="N231" s="116"/>
      <c r="O231" s="1019">
        <f t="shared" si="219"/>
        <v>0</v>
      </c>
      <c r="P231" s="1020">
        <f t="shared" si="219"/>
        <v>0</v>
      </c>
      <c r="Q231" s="101"/>
      <c r="R231" s="325"/>
      <c r="S231" s="1003" t="str">
        <f t="shared" si="220"/>
        <v>.</v>
      </c>
      <c r="T231" s="1004" t="str">
        <f t="shared" si="221"/>
        <v>.</v>
      </c>
      <c r="U231" s="1004" t="str">
        <f t="shared" si="222"/>
        <v>.</v>
      </c>
      <c r="V231" s="1004" t="str">
        <f t="shared" si="223"/>
        <v>.</v>
      </c>
      <c r="W231" s="1004" t="str">
        <f t="shared" si="224"/>
        <v>.</v>
      </c>
      <c r="X231" s="1004" t="str">
        <f t="shared" si="225"/>
        <v>.</v>
      </c>
      <c r="Y231" s="1005" t="str">
        <f t="shared" si="226"/>
        <v>.</v>
      </c>
      <c r="Z231" s="116"/>
      <c r="AA231" s="1006" t="str">
        <f t="shared" si="185"/>
        <v>.</v>
      </c>
      <c r="AB231" s="1007" t="str">
        <f t="shared" si="186"/>
        <v>.</v>
      </c>
      <c r="AC231" s="1007" t="str">
        <f t="shared" si="187"/>
        <v>.</v>
      </c>
      <c r="AD231" s="1007" t="str">
        <f t="shared" si="188"/>
        <v>.</v>
      </c>
      <c r="AE231" s="1007" t="str">
        <f t="shared" si="189"/>
        <v>.</v>
      </c>
      <c r="AF231" s="1007" t="str">
        <f t="shared" si="190"/>
        <v>.</v>
      </c>
      <c r="AG231" s="990" t="str">
        <f t="shared" si="191"/>
        <v>.</v>
      </c>
      <c r="AH231" s="116"/>
      <c r="AI231" s="1003" t="str">
        <f>IF(S231=".",".",SUM($S231:S231))</f>
        <v>.</v>
      </c>
      <c r="AJ231" s="1004" t="str">
        <f>IF(T231=".",".",SUM($S231:T231))</f>
        <v>.</v>
      </c>
      <c r="AK231" s="1004" t="str">
        <f>IF(U231=".",".",SUM($S231:U231))</f>
        <v>.</v>
      </c>
      <c r="AL231" s="1004" t="str">
        <f>IF(V231=".",".",SUM($S231:V231))</f>
        <v>.</v>
      </c>
      <c r="AM231" s="1004" t="str">
        <f>IF(W231=".",".",SUM($S231:W231))</f>
        <v>.</v>
      </c>
      <c r="AN231" s="1004" t="str">
        <f>IF(X231=".",".",SUM($S231:X231))</f>
        <v>.</v>
      </c>
      <c r="AO231" s="1005" t="str">
        <f>IF(Y231=".",".",SUM($S231:Y231))</f>
        <v>.</v>
      </c>
      <c r="AP231" s="116"/>
      <c r="AQ231" s="1006" t="str">
        <f t="shared" si="192"/>
        <v>.</v>
      </c>
      <c r="AR231" s="1007" t="str">
        <f t="shared" si="193"/>
        <v>.</v>
      </c>
      <c r="AS231" s="1007" t="str">
        <f t="shared" si="194"/>
        <v>.</v>
      </c>
      <c r="AT231" s="1007" t="str">
        <f t="shared" si="195"/>
        <v>.</v>
      </c>
      <c r="AU231" s="1007" t="str">
        <f t="shared" si="196"/>
        <v>.</v>
      </c>
      <c r="AV231" s="1007" t="str">
        <f t="shared" si="197"/>
        <v>.</v>
      </c>
      <c r="AW231" s="990" t="str">
        <f t="shared" si="198"/>
        <v>.</v>
      </c>
      <c r="AX231" s="327"/>
      <c r="AY231" s="116"/>
      <c r="AZ231" s="101"/>
      <c r="BA231" s="101"/>
      <c r="BB231" s="101"/>
    </row>
    <row r="232" spans="1:54" s="190" customFormat="1" x14ac:dyDescent="0.2">
      <c r="A232" s="183"/>
      <c r="B232" s="325"/>
      <c r="C232" s="211"/>
      <c r="D232" s="211" t="s">
        <v>256</v>
      </c>
      <c r="E232" s="839">
        <f t="shared" si="227"/>
        <v>3103.6807858526608</v>
      </c>
      <c r="F232" s="881">
        <f t="shared" ref="F232:L232" si="228">IF($P232=0,".",SUMPRODUCT(F195:F231,$P195:$P231)/$P232)</f>
        <v>4134.9482810750278</v>
      </c>
      <c r="G232" s="197">
        <f t="shared" si="228"/>
        <v>4238.3174188129897</v>
      </c>
      <c r="H232" s="197">
        <f t="shared" si="228"/>
        <v>4344.2705151175815</v>
      </c>
      <c r="I232" s="197">
        <f t="shared" si="228"/>
        <v>4452.8754759238527</v>
      </c>
      <c r="J232" s="197">
        <f t="shared" si="228"/>
        <v>4564.2081494960812</v>
      </c>
      <c r="K232" s="197">
        <f t="shared" si="228"/>
        <v>4678.3066321388569</v>
      </c>
      <c r="L232" s="197">
        <f t="shared" si="228"/>
        <v>4795.2669680851059</v>
      </c>
      <c r="M232" s="333"/>
      <c r="N232" s="144"/>
      <c r="O232" s="1021">
        <f t="shared" si="219"/>
        <v>3518</v>
      </c>
      <c r="P232" s="1022">
        <f t="shared" si="219"/>
        <v>3572</v>
      </c>
      <c r="Q232" s="102"/>
      <c r="R232" s="334"/>
      <c r="S232" s="1012">
        <f t="shared" ref="S232:Y232" si="229">IF(F232=".",".",F232-E232)</f>
        <v>1031.267495222367</v>
      </c>
      <c r="T232" s="1013">
        <f t="shared" si="229"/>
        <v>103.36913773796186</v>
      </c>
      <c r="U232" s="1013">
        <f t="shared" si="229"/>
        <v>105.95309630459178</v>
      </c>
      <c r="V232" s="1013">
        <f t="shared" si="229"/>
        <v>108.60496080627127</v>
      </c>
      <c r="W232" s="1013">
        <f t="shared" si="229"/>
        <v>111.33267357222849</v>
      </c>
      <c r="X232" s="1013">
        <f t="shared" si="229"/>
        <v>114.09848264277571</v>
      </c>
      <c r="Y232" s="1014">
        <f t="shared" si="229"/>
        <v>116.96033594624896</v>
      </c>
      <c r="Z232" s="144"/>
      <c r="AA232" s="1516">
        <f t="shared" si="185"/>
        <v>0.33227241020504983</v>
      </c>
      <c r="AB232" s="1517">
        <f t="shared" si="186"/>
        <v>2.4998894958629947E-2</v>
      </c>
      <c r="AC232" s="1517">
        <f t="shared" si="187"/>
        <v>2.49988582342342E-2</v>
      </c>
      <c r="AD232" s="1517">
        <f t="shared" si="188"/>
        <v>2.4999585184287687E-2</v>
      </c>
      <c r="AE232" s="1517">
        <f t="shared" si="189"/>
        <v>2.5002422406418257E-2</v>
      </c>
      <c r="AF232" s="1517">
        <f t="shared" si="190"/>
        <v>2.4998527434681783E-2</v>
      </c>
      <c r="AG232" s="1518">
        <f t="shared" si="191"/>
        <v>2.5000570749843298E-2</v>
      </c>
      <c r="AH232" s="144"/>
      <c r="AI232" s="1012">
        <f>IF(S232=".",".",SUM($S232:S232))</f>
        <v>1031.267495222367</v>
      </c>
      <c r="AJ232" s="1013">
        <f>IF(T232=".",".",SUM($S232:T232))</f>
        <v>1134.6366329603288</v>
      </c>
      <c r="AK232" s="1013">
        <f>IF(U232=".",".",SUM($S232:U232))</f>
        <v>1240.5897292649206</v>
      </c>
      <c r="AL232" s="1013">
        <f>IF(V232=".",".",SUM($S232:V232))</f>
        <v>1349.1946900711919</v>
      </c>
      <c r="AM232" s="1013">
        <f>IF(W232=".",".",SUM($S232:W232))</f>
        <v>1460.5273636434204</v>
      </c>
      <c r="AN232" s="1013">
        <f>IF(X232=".",".",SUM($S232:X232))</f>
        <v>1574.6258462861961</v>
      </c>
      <c r="AO232" s="1014">
        <f>IF(Y232=".",".",SUM($S232:Y232))</f>
        <v>1691.586182232445</v>
      </c>
      <c r="AP232" s="116"/>
      <c r="AQ232" s="1516">
        <f t="shared" si="192"/>
        <v>0.33227241020504983</v>
      </c>
      <c r="AR232" s="1517">
        <f t="shared" si="193"/>
        <v>0.36557774824404654</v>
      </c>
      <c r="AS232" s="1517">
        <f t="shared" si="194"/>
        <v>0.39971563278022448</v>
      </c>
      <c r="AT232" s="1517">
        <f t="shared" si="195"/>
        <v>0.43470794297569282</v>
      </c>
      <c r="AU232" s="1517">
        <f t="shared" si="196"/>
        <v>0.47057911699581445</v>
      </c>
      <c r="AV232" s="1517">
        <f t="shared" si="197"/>
        <v>0.5073414293969043</v>
      </c>
      <c r="AW232" s="1518">
        <f t="shared" si="198"/>
        <v>0.54502582544671152</v>
      </c>
      <c r="AX232" s="346"/>
      <c r="AY232" s="144"/>
      <c r="AZ232" s="102"/>
      <c r="BA232" s="102"/>
      <c r="BB232" s="102"/>
    </row>
    <row r="233" spans="1:54" s="189" customFormat="1" x14ac:dyDescent="0.2">
      <c r="A233" s="183"/>
      <c r="B233" s="325"/>
      <c r="C233" s="471" t="str">
        <f t="shared" ref="C233:D250" si="230">C132</f>
        <v>Farmland</v>
      </c>
      <c r="D233" s="471" t="str">
        <f t="shared" si="230"/>
        <v>Ordinary</v>
      </c>
      <c r="E233" s="836">
        <f t="shared" si="227"/>
        <v>1350.157588920792</v>
      </c>
      <c r="F233" s="878">
        <v>1835.88</v>
      </c>
      <c r="G233" s="874">
        <v>1881.77</v>
      </c>
      <c r="H233" s="874">
        <v>1928.82</v>
      </c>
      <c r="I233" s="874">
        <v>1977.04</v>
      </c>
      <c r="J233" s="874">
        <v>2026.46</v>
      </c>
      <c r="K233" s="874">
        <v>2077.13</v>
      </c>
      <c r="L233" s="874">
        <v>2129.0500000000002</v>
      </c>
      <c r="M233" s="333"/>
      <c r="N233" s="116"/>
      <c r="O233" s="1017">
        <f t="shared" si="219"/>
        <v>303</v>
      </c>
      <c r="P233" s="1018">
        <f t="shared" si="219"/>
        <v>301</v>
      </c>
      <c r="Q233" s="101"/>
      <c r="R233" s="325"/>
      <c r="S233" s="1000">
        <f t="shared" si="220"/>
        <v>485.72241107920809</v>
      </c>
      <c r="T233" s="1001">
        <f t="shared" si="221"/>
        <v>45.889999999999873</v>
      </c>
      <c r="U233" s="1001">
        <f t="shared" si="222"/>
        <v>47.049999999999955</v>
      </c>
      <c r="V233" s="1001">
        <f t="shared" si="223"/>
        <v>48.220000000000027</v>
      </c>
      <c r="W233" s="1001">
        <f t="shared" si="224"/>
        <v>49.420000000000073</v>
      </c>
      <c r="X233" s="1001">
        <f t="shared" si="225"/>
        <v>50.670000000000073</v>
      </c>
      <c r="Y233" s="1002">
        <f t="shared" si="226"/>
        <v>51.920000000000073</v>
      </c>
      <c r="Z233" s="116"/>
      <c r="AA233" s="1006">
        <f t="shared" si="185"/>
        <v>0.35975238376984997</v>
      </c>
      <c r="AB233" s="1007">
        <f t="shared" si="186"/>
        <v>2.4996187114626256E-2</v>
      </c>
      <c r="AC233" s="1007">
        <f t="shared" si="187"/>
        <v>2.500305563379146E-2</v>
      </c>
      <c r="AD233" s="1007">
        <f t="shared" si="188"/>
        <v>2.4999740774152013E-2</v>
      </c>
      <c r="AE233" s="1007">
        <f t="shared" si="189"/>
        <v>2.4996965160037243E-2</v>
      </c>
      <c r="AF233" s="1007">
        <f t="shared" si="190"/>
        <v>2.5004194506676791E-2</v>
      </c>
      <c r="AG233" s="990">
        <f t="shared" si="191"/>
        <v>2.4996028173489337E-2</v>
      </c>
      <c r="AH233" s="116"/>
      <c r="AI233" s="1000">
        <f>IF(S233=".",".",SUM($S233:S233))</f>
        <v>485.72241107920809</v>
      </c>
      <c r="AJ233" s="1001">
        <f>IF(T233=".",".",SUM($S233:T233))</f>
        <v>531.61241107920796</v>
      </c>
      <c r="AK233" s="1001">
        <f>IF(U233=".",".",SUM($S233:U233))</f>
        <v>578.66241107920791</v>
      </c>
      <c r="AL233" s="1001">
        <f>IF(V233=".",".",SUM($S233:V233))</f>
        <v>626.88241107920794</v>
      </c>
      <c r="AM233" s="1001">
        <f>IF(W233=".",".",SUM($S233:W233))</f>
        <v>676.30241107920801</v>
      </c>
      <c r="AN233" s="1001">
        <f>IF(X233=".",".",SUM($S233:X233))</f>
        <v>726.97241107920809</v>
      </c>
      <c r="AO233" s="1002">
        <f>IF(Y233=".",".",SUM($S233:Y233))</f>
        <v>778.89241107920816</v>
      </c>
      <c r="AP233" s="116"/>
      <c r="AQ233" s="1006">
        <f t="shared" si="192"/>
        <v>0.35975238376984997</v>
      </c>
      <c r="AR233" s="1007">
        <f t="shared" si="193"/>
        <v>0.39374100878411999</v>
      </c>
      <c r="AS233" s="1007">
        <f t="shared" si="194"/>
        <v>0.42858879276584627</v>
      </c>
      <c r="AT233" s="1007">
        <f t="shared" si="195"/>
        <v>0.46430314225785119</v>
      </c>
      <c r="AU233" s="1007">
        <f t="shared" si="196"/>
        <v>0.5009062768886039</v>
      </c>
      <c r="AV233" s="1007">
        <f t="shared" si="197"/>
        <v>0.53843522937221855</v>
      </c>
      <c r="AW233" s="990">
        <f t="shared" si="198"/>
        <v>0.57688999970869514</v>
      </c>
      <c r="AX233" s="327"/>
      <c r="AY233" s="116"/>
      <c r="AZ233" s="101"/>
      <c r="BA233" s="101"/>
      <c r="BB233" s="101"/>
    </row>
    <row r="234" spans="1:54" s="189" customFormat="1" x14ac:dyDescent="0.2">
      <c r="A234" s="183"/>
      <c r="B234" s="325"/>
      <c r="C234" s="473" t="str">
        <f t="shared" si="230"/>
        <v>Farmland</v>
      </c>
      <c r="D234" s="473" t="str">
        <f t="shared" si="230"/>
        <v/>
      </c>
      <c r="E234" s="837" t="str">
        <f t="shared" si="227"/>
        <v>.</v>
      </c>
      <c r="F234" s="878"/>
      <c r="G234" s="874"/>
      <c r="H234" s="874"/>
      <c r="I234" s="874"/>
      <c r="J234" s="874"/>
      <c r="K234" s="874"/>
      <c r="L234" s="874"/>
      <c r="M234" s="333"/>
      <c r="N234" s="116"/>
      <c r="O234" s="1019">
        <f t="shared" si="219"/>
        <v>0</v>
      </c>
      <c r="P234" s="1020">
        <f t="shared" si="219"/>
        <v>0</v>
      </c>
      <c r="Q234" s="101"/>
      <c r="R234" s="325"/>
      <c r="S234" s="1003" t="str">
        <f t="shared" si="220"/>
        <v>.</v>
      </c>
      <c r="T234" s="1004" t="str">
        <f t="shared" si="221"/>
        <v>.</v>
      </c>
      <c r="U234" s="1004" t="str">
        <f t="shared" si="222"/>
        <v>.</v>
      </c>
      <c r="V234" s="1004" t="str">
        <f t="shared" si="223"/>
        <v>.</v>
      </c>
      <c r="W234" s="1004" t="str">
        <f t="shared" si="224"/>
        <v>.</v>
      </c>
      <c r="X234" s="1004" t="str">
        <f t="shared" si="225"/>
        <v>.</v>
      </c>
      <c r="Y234" s="1005" t="str">
        <f t="shared" si="226"/>
        <v>.</v>
      </c>
      <c r="Z234" s="116"/>
      <c r="AA234" s="1006" t="str">
        <f t="shared" si="185"/>
        <v>.</v>
      </c>
      <c r="AB234" s="1007" t="str">
        <f t="shared" si="186"/>
        <v>.</v>
      </c>
      <c r="AC234" s="1007" t="str">
        <f t="shared" si="187"/>
        <v>.</v>
      </c>
      <c r="AD234" s="1007" t="str">
        <f t="shared" si="188"/>
        <v>.</v>
      </c>
      <c r="AE234" s="1007" t="str">
        <f t="shared" si="189"/>
        <v>.</v>
      </c>
      <c r="AF234" s="1007" t="str">
        <f t="shared" si="190"/>
        <v>.</v>
      </c>
      <c r="AG234" s="990" t="str">
        <f t="shared" si="191"/>
        <v>.</v>
      </c>
      <c r="AH234" s="116"/>
      <c r="AI234" s="1003" t="str">
        <f>IF(S234=".",".",SUM($S234:S234))</f>
        <v>.</v>
      </c>
      <c r="AJ234" s="1004" t="str">
        <f>IF(T234=".",".",SUM($S234:T234))</f>
        <v>.</v>
      </c>
      <c r="AK234" s="1004" t="str">
        <f>IF(U234=".",".",SUM($S234:U234))</f>
        <v>.</v>
      </c>
      <c r="AL234" s="1004" t="str">
        <f>IF(V234=".",".",SUM($S234:V234))</f>
        <v>.</v>
      </c>
      <c r="AM234" s="1004" t="str">
        <f>IF(W234=".",".",SUM($S234:W234))</f>
        <v>.</v>
      </c>
      <c r="AN234" s="1004" t="str">
        <f>IF(X234=".",".",SUM($S234:X234))</f>
        <v>.</v>
      </c>
      <c r="AO234" s="1005" t="str">
        <f>IF(Y234=".",".",SUM($S234:Y234))</f>
        <v>.</v>
      </c>
      <c r="AP234" s="116"/>
      <c r="AQ234" s="1006" t="str">
        <f t="shared" si="192"/>
        <v>.</v>
      </c>
      <c r="AR234" s="1007" t="str">
        <f t="shared" si="193"/>
        <v>.</v>
      </c>
      <c r="AS234" s="1007" t="str">
        <f t="shared" si="194"/>
        <v>.</v>
      </c>
      <c r="AT234" s="1007" t="str">
        <f t="shared" si="195"/>
        <v>.</v>
      </c>
      <c r="AU234" s="1007" t="str">
        <f t="shared" si="196"/>
        <v>.</v>
      </c>
      <c r="AV234" s="1007" t="str">
        <f t="shared" si="197"/>
        <v>.</v>
      </c>
      <c r="AW234" s="990" t="str">
        <f t="shared" si="198"/>
        <v>.</v>
      </c>
      <c r="AX234" s="327"/>
      <c r="AY234" s="116"/>
      <c r="AZ234" s="101"/>
      <c r="BA234" s="101"/>
      <c r="BB234" s="101"/>
    </row>
    <row r="235" spans="1:54" s="189" customFormat="1" x14ac:dyDescent="0.2">
      <c r="A235" s="183"/>
      <c r="B235" s="325"/>
      <c r="C235" s="473" t="str">
        <f t="shared" si="230"/>
        <v>Farmland</v>
      </c>
      <c r="D235" s="473" t="str">
        <f t="shared" si="230"/>
        <v/>
      </c>
      <c r="E235" s="837" t="str">
        <f t="shared" si="227"/>
        <v>.</v>
      </c>
      <c r="F235" s="878"/>
      <c r="G235" s="874"/>
      <c r="H235" s="874"/>
      <c r="I235" s="874"/>
      <c r="J235" s="874"/>
      <c r="K235" s="874"/>
      <c r="L235" s="874"/>
      <c r="M235" s="333"/>
      <c r="N235" s="116"/>
      <c r="O235" s="1019">
        <f t="shared" ref="O235:P254" si="231">O134</f>
        <v>0</v>
      </c>
      <c r="P235" s="1020">
        <f t="shared" si="231"/>
        <v>0</v>
      </c>
      <c r="Q235" s="101"/>
      <c r="R235" s="325"/>
      <c r="S235" s="1003" t="str">
        <f t="shared" si="220"/>
        <v>.</v>
      </c>
      <c r="T235" s="1004" t="str">
        <f t="shared" si="221"/>
        <v>.</v>
      </c>
      <c r="U235" s="1004" t="str">
        <f t="shared" si="222"/>
        <v>.</v>
      </c>
      <c r="V235" s="1004" t="str">
        <f t="shared" si="223"/>
        <v>.</v>
      </c>
      <c r="W235" s="1004" t="str">
        <f t="shared" si="224"/>
        <v>.</v>
      </c>
      <c r="X235" s="1004" t="str">
        <f t="shared" si="225"/>
        <v>.</v>
      </c>
      <c r="Y235" s="1005" t="str">
        <f t="shared" si="226"/>
        <v>.</v>
      </c>
      <c r="Z235" s="116"/>
      <c r="AA235" s="1006" t="str">
        <f t="shared" si="185"/>
        <v>.</v>
      </c>
      <c r="AB235" s="1007" t="str">
        <f t="shared" si="186"/>
        <v>.</v>
      </c>
      <c r="AC235" s="1007" t="str">
        <f t="shared" si="187"/>
        <v>.</v>
      </c>
      <c r="AD235" s="1007" t="str">
        <f t="shared" si="188"/>
        <v>.</v>
      </c>
      <c r="AE235" s="1007" t="str">
        <f t="shared" si="189"/>
        <v>.</v>
      </c>
      <c r="AF235" s="1007" t="str">
        <f t="shared" si="190"/>
        <v>.</v>
      </c>
      <c r="AG235" s="990" t="str">
        <f t="shared" si="191"/>
        <v>.</v>
      </c>
      <c r="AH235" s="116"/>
      <c r="AI235" s="1003" t="str">
        <f>IF(S235=".",".",SUM($S235:S235))</f>
        <v>.</v>
      </c>
      <c r="AJ235" s="1004" t="str">
        <f>IF(T235=".",".",SUM($S235:T235))</f>
        <v>.</v>
      </c>
      <c r="AK235" s="1004" t="str">
        <f>IF(U235=".",".",SUM($S235:U235))</f>
        <v>.</v>
      </c>
      <c r="AL235" s="1004" t="str">
        <f>IF(V235=".",".",SUM($S235:V235))</f>
        <v>.</v>
      </c>
      <c r="AM235" s="1004" t="str">
        <f>IF(W235=".",".",SUM($S235:W235))</f>
        <v>.</v>
      </c>
      <c r="AN235" s="1004" t="str">
        <f>IF(X235=".",".",SUM($S235:X235))</f>
        <v>.</v>
      </c>
      <c r="AO235" s="1005" t="str">
        <f>IF(Y235=".",".",SUM($S235:Y235))</f>
        <v>.</v>
      </c>
      <c r="AP235" s="116"/>
      <c r="AQ235" s="1006" t="str">
        <f t="shared" si="192"/>
        <v>.</v>
      </c>
      <c r="AR235" s="1007" t="str">
        <f t="shared" si="193"/>
        <v>.</v>
      </c>
      <c r="AS235" s="1007" t="str">
        <f t="shared" si="194"/>
        <v>.</v>
      </c>
      <c r="AT235" s="1007" t="str">
        <f t="shared" si="195"/>
        <v>.</v>
      </c>
      <c r="AU235" s="1007" t="str">
        <f t="shared" si="196"/>
        <v>.</v>
      </c>
      <c r="AV235" s="1007" t="str">
        <f t="shared" si="197"/>
        <v>.</v>
      </c>
      <c r="AW235" s="990" t="str">
        <f t="shared" si="198"/>
        <v>.</v>
      </c>
      <c r="AX235" s="327"/>
      <c r="AY235" s="116"/>
      <c r="AZ235" s="101"/>
      <c r="BA235" s="101"/>
      <c r="BB235" s="101"/>
    </row>
    <row r="236" spans="1:54" s="189" customFormat="1" x14ac:dyDescent="0.2">
      <c r="A236" s="183"/>
      <c r="B236" s="325"/>
      <c r="C236" s="473" t="str">
        <f t="shared" si="230"/>
        <v>Farmland</v>
      </c>
      <c r="D236" s="473" t="str">
        <f t="shared" si="230"/>
        <v/>
      </c>
      <c r="E236" s="837" t="str">
        <f t="shared" si="227"/>
        <v>.</v>
      </c>
      <c r="F236" s="878"/>
      <c r="G236" s="874"/>
      <c r="H236" s="874"/>
      <c r="I236" s="874"/>
      <c r="J236" s="874"/>
      <c r="K236" s="874"/>
      <c r="L236" s="874"/>
      <c r="M236" s="333"/>
      <c r="N236" s="116"/>
      <c r="O236" s="1019">
        <f t="shared" si="231"/>
        <v>0</v>
      </c>
      <c r="P236" s="1020">
        <f t="shared" si="231"/>
        <v>0</v>
      </c>
      <c r="Q236" s="101"/>
      <c r="R236" s="325"/>
      <c r="S236" s="1003" t="str">
        <f t="shared" si="220"/>
        <v>.</v>
      </c>
      <c r="T236" s="1004" t="str">
        <f t="shared" si="221"/>
        <v>.</v>
      </c>
      <c r="U236" s="1004" t="str">
        <f t="shared" si="222"/>
        <v>.</v>
      </c>
      <c r="V236" s="1004" t="str">
        <f t="shared" si="223"/>
        <v>.</v>
      </c>
      <c r="W236" s="1004" t="str">
        <f t="shared" si="224"/>
        <v>.</v>
      </c>
      <c r="X236" s="1004" t="str">
        <f t="shared" si="225"/>
        <v>.</v>
      </c>
      <c r="Y236" s="1005" t="str">
        <f t="shared" si="226"/>
        <v>.</v>
      </c>
      <c r="Z236" s="116"/>
      <c r="AA236" s="1006" t="str">
        <f t="shared" si="185"/>
        <v>.</v>
      </c>
      <c r="AB236" s="1007" t="str">
        <f t="shared" si="186"/>
        <v>.</v>
      </c>
      <c r="AC236" s="1007" t="str">
        <f t="shared" si="187"/>
        <v>.</v>
      </c>
      <c r="AD236" s="1007" t="str">
        <f t="shared" si="188"/>
        <v>.</v>
      </c>
      <c r="AE236" s="1007" t="str">
        <f t="shared" si="189"/>
        <v>.</v>
      </c>
      <c r="AF236" s="1007" t="str">
        <f t="shared" si="190"/>
        <v>.</v>
      </c>
      <c r="AG236" s="990" t="str">
        <f t="shared" si="191"/>
        <v>.</v>
      </c>
      <c r="AH236" s="116"/>
      <c r="AI236" s="1003" t="str">
        <f>IF(S236=".",".",SUM($S236:S236))</f>
        <v>.</v>
      </c>
      <c r="AJ236" s="1004" t="str">
        <f>IF(T236=".",".",SUM($S236:T236))</f>
        <v>.</v>
      </c>
      <c r="AK236" s="1004" t="str">
        <f>IF(U236=".",".",SUM($S236:U236))</f>
        <v>.</v>
      </c>
      <c r="AL236" s="1004" t="str">
        <f>IF(V236=".",".",SUM($S236:V236))</f>
        <v>.</v>
      </c>
      <c r="AM236" s="1004" t="str">
        <f>IF(W236=".",".",SUM($S236:W236))</f>
        <v>.</v>
      </c>
      <c r="AN236" s="1004" t="str">
        <f>IF(X236=".",".",SUM($S236:X236))</f>
        <v>.</v>
      </c>
      <c r="AO236" s="1005" t="str">
        <f>IF(Y236=".",".",SUM($S236:Y236))</f>
        <v>.</v>
      </c>
      <c r="AP236" s="116"/>
      <c r="AQ236" s="1006" t="str">
        <f t="shared" si="192"/>
        <v>.</v>
      </c>
      <c r="AR236" s="1007" t="str">
        <f t="shared" si="193"/>
        <v>.</v>
      </c>
      <c r="AS236" s="1007" t="str">
        <f t="shared" si="194"/>
        <v>.</v>
      </c>
      <c r="AT236" s="1007" t="str">
        <f t="shared" si="195"/>
        <v>.</v>
      </c>
      <c r="AU236" s="1007" t="str">
        <f t="shared" si="196"/>
        <v>.</v>
      </c>
      <c r="AV236" s="1007" t="str">
        <f t="shared" si="197"/>
        <v>.</v>
      </c>
      <c r="AW236" s="990" t="str">
        <f t="shared" si="198"/>
        <v>.</v>
      </c>
      <c r="AX236" s="327"/>
      <c r="AY236" s="116"/>
      <c r="AZ236" s="101"/>
      <c r="BA236" s="101"/>
      <c r="BB236" s="101"/>
    </row>
    <row r="237" spans="1:54" s="189" customFormat="1" x14ac:dyDescent="0.2">
      <c r="A237" s="183"/>
      <c r="B237" s="325"/>
      <c r="C237" s="473" t="str">
        <f t="shared" si="230"/>
        <v>Farmland</v>
      </c>
      <c r="D237" s="473" t="str">
        <f t="shared" si="230"/>
        <v/>
      </c>
      <c r="E237" s="837" t="str">
        <f t="shared" si="227"/>
        <v>.</v>
      </c>
      <c r="F237" s="878"/>
      <c r="G237" s="874"/>
      <c r="H237" s="874"/>
      <c r="I237" s="874"/>
      <c r="J237" s="874"/>
      <c r="K237" s="874"/>
      <c r="L237" s="874"/>
      <c r="M237" s="333"/>
      <c r="N237" s="116"/>
      <c r="O237" s="1019">
        <f t="shared" si="231"/>
        <v>0</v>
      </c>
      <c r="P237" s="1020">
        <f t="shared" si="231"/>
        <v>0</v>
      </c>
      <c r="Q237" s="101"/>
      <c r="R237" s="325"/>
      <c r="S237" s="1003" t="str">
        <f t="shared" si="220"/>
        <v>.</v>
      </c>
      <c r="T237" s="1004" t="str">
        <f t="shared" si="221"/>
        <v>.</v>
      </c>
      <c r="U237" s="1004" t="str">
        <f t="shared" si="222"/>
        <v>.</v>
      </c>
      <c r="V237" s="1004" t="str">
        <f t="shared" si="223"/>
        <v>.</v>
      </c>
      <c r="W237" s="1004" t="str">
        <f t="shared" si="224"/>
        <v>.</v>
      </c>
      <c r="X237" s="1004" t="str">
        <f t="shared" si="225"/>
        <v>.</v>
      </c>
      <c r="Y237" s="1005" t="str">
        <f t="shared" si="226"/>
        <v>.</v>
      </c>
      <c r="Z237" s="116"/>
      <c r="AA237" s="1006" t="str">
        <f t="shared" si="185"/>
        <v>.</v>
      </c>
      <c r="AB237" s="1007" t="str">
        <f t="shared" si="186"/>
        <v>.</v>
      </c>
      <c r="AC237" s="1007" t="str">
        <f t="shared" si="187"/>
        <v>.</v>
      </c>
      <c r="AD237" s="1007" t="str">
        <f t="shared" si="188"/>
        <v>.</v>
      </c>
      <c r="AE237" s="1007" t="str">
        <f t="shared" si="189"/>
        <v>.</v>
      </c>
      <c r="AF237" s="1007" t="str">
        <f t="shared" si="190"/>
        <v>.</v>
      </c>
      <c r="AG237" s="990" t="str">
        <f t="shared" si="191"/>
        <v>.</v>
      </c>
      <c r="AH237" s="116"/>
      <c r="AI237" s="1003" t="str">
        <f>IF(S237=".",".",SUM($S237:S237))</f>
        <v>.</v>
      </c>
      <c r="AJ237" s="1004" t="str">
        <f>IF(T237=".",".",SUM($S237:T237))</f>
        <v>.</v>
      </c>
      <c r="AK237" s="1004" t="str">
        <f>IF(U237=".",".",SUM($S237:U237))</f>
        <v>.</v>
      </c>
      <c r="AL237" s="1004" t="str">
        <f>IF(V237=".",".",SUM($S237:V237))</f>
        <v>.</v>
      </c>
      <c r="AM237" s="1004" t="str">
        <f>IF(W237=".",".",SUM($S237:W237))</f>
        <v>.</v>
      </c>
      <c r="AN237" s="1004" t="str">
        <f>IF(X237=".",".",SUM($S237:X237))</f>
        <v>.</v>
      </c>
      <c r="AO237" s="1005" t="str">
        <f>IF(Y237=".",".",SUM($S237:Y237))</f>
        <v>.</v>
      </c>
      <c r="AP237" s="116"/>
      <c r="AQ237" s="1006" t="str">
        <f t="shared" si="192"/>
        <v>.</v>
      </c>
      <c r="AR237" s="1007" t="str">
        <f t="shared" si="193"/>
        <v>.</v>
      </c>
      <c r="AS237" s="1007" t="str">
        <f t="shared" si="194"/>
        <v>.</v>
      </c>
      <c r="AT237" s="1007" t="str">
        <f t="shared" si="195"/>
        <v>.</v>
      </c>
      <c r="AU237" s="1007" t="str">
        <f t="shared" si="196"/>
        <v>.</v>
      </c>
      <c r="AV237" s="1007" t="str">
        <f t="shared" si="197"/>
        <v>.</v>
      </c>
      <c r="AW237" s="990" t="str">
        <f t="shared" si="198"/>
        <v>.</v>
      </c>
      <c r="AX237" s="327"/>
      <c r="AY237" s="116"/>
      <c r="AZ237" s="101"/>
      <c r="BA237" s="101"/>
      <c r="BB237" s="101"/>
    </row>
    <row r="238" spans="1:54" s="189" customFormat="1" x14ac:dyDescent="0.2">
      <c r="A238" s="183"/>
      <c r="B238" s="325"/>
      <c r="C238" s="473" t="str">
        <f t="shared" si="230"/>
        <v>Farmland</v>
      </c>
      <c r="D238" s="473" t="str">
        <f t="shared" si="230"/>
        <v/>
      </c>
      <c r="E238" s="837" t="str">
        <f t="shared" si="227"/>
        <v>.</v>
      </c>
      <c r="F238" s="878"/>
      <c r="G238" s="874"/>
      <c r="H238" s="874"/>
      <c r="I238" s="874"/>
      <c r="J238" s="874"/>
      <c r="K238" s="874"/>
      <c r="L238" s="874"/>
      <c r="M238" s="333"/>
      <c r="N238" s="116"/>
      <c r="O238" s="1019">
        <f t="shared" si="231"/>
        <v>0</v>
      </c>
      <c r="P238" s="1020">
        <f t="shared" si="231"/>
        <v>0</v>
      </c>
      <c r="Q238" s="101"/>
      <c r="R238" s="325"/>
      <c r="S238" s="1003" t="str">
        <f t="shared" si="220"/>
        <v>.</v>
      </c>
      <c r="T238" s="1004" t="str">
        <f t="shared" si="221"/>
        <v>.</v>
      </c>
      <c r="U238" s="1004" t="str">
        <f t="shared" si="222"/>
        <v>.</v>
      </c>
      <c r="V238" s="1004" t="str">
        <f t="shared" si="223"/>
        <v>.</v>
      </c>
      <c r="W238" s="1004" t="str">
        <f t="shared" si="224"/>
        <v>.</v>
      </c>
      <c r="X238" s="1004" t="str">
        <f t="shared" si="225"/>
        <v>.</v>
      </c>
      <c r="Y238" s="1005" t="str">
        <f t="shared" si="226"/>
        <v>.</v>
      </c>
      <c r="Z238" s="116"/>
      <c r="AA238" s="1006" t="str">
        <f t="shared" si="185"/>
        <v>.</v>
      </c>
      <c r="AB238" s="1007" t="str">
        <f t="shared" si="186"/>
        <v>.</v>
      </c>
      <c r="AC238" s="1007" t="str">
        <f t="shared" si="187"/>
        <v>.</v>
      </c>
      <c r="AD238" s="1007" t="str">
        <f t="shared" si="188"/>
        <v>.</v>
      </c>
      <c r="AE238" s="1007" t="str">
        <f t="shared" si="189"/>
        <v>.</v>
      </c>
      <c r="AF238" s="1007" t="str">
        <f t="shared" si="190"/>
        <v>.</v>
      </c>
      <c r="AG238" s="990" t="str">
        <f t="shared" si="191"/>
        <v>.</v>
      </c>
      <c r="AH238" s="116"/>
      <c r="AI238" s="1003" t="str">
        <f>IF(S238=".",".",SUM($S238:S238))</f>
        <v>.</v>
      </c>
      <c r="AJ238" s="1004" t="str">
        <f>IF(T238=".",".",SUM($S238:T238))</f>
        <v>.</v>
      </c>
      <c r="AK238" s="1004" t="str">
        <f>IF(U238=".",".",SUM($S238:U238))</f>
        <v>.</v>
      </c>
      <c r="AL238" s="1004" t="str">
        <f>IF(V238=".",".",SUM($S238:V238))</f>
        <v>.</v>
      </c>
      <c r="AM238" s="1004" t="str">
        <f>IF(W238=".",".",SUM($S238:W238))</f>
        <v>.</v>
      </c>
      <c r="AN238" s="1004" t="str">
        <f>IF(X238=".",".",SUM($S238:X238))</f>
        <v>.</v>
      </c>
      <c r="AO238" s="1005" t="str">
        <f>IF(Y238=".",".",SUM($S238:Y238))</f>
        <v>.</v>
      </c>
      <c r="AP238" s="116"/>
      <c r="AQ238" s="1006" t="str">
        <f t="shared" si="192"/>
        <v>.</v>
      </c>
      <c r="AR238" s="1007" t="str">
        <f t="shared" si="193"/>
        <v>.</v>
      </c>
      <c r="AS238" s="1007" t="str">
        <f t="shared" si="194"/>
        <v>.</v>
      </c>
      <c r="AT238" s="1007" t="str">
        <f t="shared" si="195"/>
        <v>.</v>
      </c>
      <c r="AU238" s="1007" t="str">
        <f t="shared" si="196"/>
        <v>.</v>
      </c>
      <c r="AV238" s="1007" t="str">
        <f t="shared" si="197"/>
        <v>.</v>
      </c>
      <c r="AW238" s="990" t="str">
        <f t="shared" si="198"/>
        <v>.</v>
      </c>
      <c r="AX238" s="327"/>
      <c r="AY238" s="116"/>
      <c r="AZ238" s="101"/>
      <c r="BA238" s="101"/>
      <c r="BB238" s="101"/>
    </row>
    <row r="239" spans="1:54" s="189" customFormat="1" x14ac:dyDescent="0.2">
      <c r="A239" s="183"/>
      <c r="B239" s="325"/>
      <c r="C239" s="473" t="str">
        <f t="shared" si="230"/>
        <v>Farmland</v>
      </c>
      <c r="D239" s="473" t="str">
        <f t="shared" si="230"/>
        <v/>
      </c>
      <c r="E239" s="837" t="str">
        <f t="shared" si="227"/>
        <v>.</v>
      </c>
      <c r="F239" s="878"/>
      <c r="G239" s="874"/>
      <c r="H239" s="874"/>
      <c r="I239" s="874"/>
      <c r="J239" s="874"/>
      <c r="K239" s="874"/>
      <c r="L239" s="874"/>
      <c r="M239" s="333"/>
      <c r="N239" s="116"/>
      <c r="O239" s="1019">
        <f t="shared" si="231"/>
        <v>0</v>
      </c>
      <c r="P239" s="1020">
        <f t="shared" si="231"/>
        <v>0</v>
      </c>
      <c r="Q239" s="101"/>
      <c r="R239" s="325"/>
      <c r="S239" s="1003" t="str">
        <f t="shared" si="220"/>
        <v>.</v>
      </c>
      <c r="T239" s="1004" t="str">
        <f t="shared" si="221"/>
        <v>.</v>
      </c>
      <c r="U239" s="1004" t="str">
        <f t="shared" si="222"/>
        <v>.</v>
      </c>
      <c r="V239" s="1004" t="str">
        <f t="shared" si="223"/>
        <v>.</v>
      </c>
      <c r="W239" s="1004" t="str">
        <f t="shared" si="224"/>
        <v>.</v>
      </c>
      <c r="X239" s="1004" t="str">
        <f t="shared" si="225"/>
        <v>.</v>
      </c>
      <c r="Y239" s="1005" t="str">
        <f t="shared" si="226"/>
        <v>.</v>
      </c>
      <c r="Z239" s="116"/>
      <c r="AA239" s="1006" t="str">
        <f t="shared" si="185"/>
        <v>.</v>
      </c>
      <c r="AB239" s="1007" t="str">
        <f t="shared" si="186"/>
        <v>.</v>
      </c>
      <c r="AC239" s="1007" t="str">
        <f t="shared" si="187"/>
        <v>.</v>
      </c>
      <c r="AD239" s="1007" t="str">
        <f t="shared" si="188"/>
        <v>.</v>
      </c>
      <c r="AE239" s="1007" t="str">
        <f t="shared" si="189"/>
        <v>.</v>
      </c>
      <c r="AF239" s="1007" t="str">
        <f t="shared" si="190"/>
        <v>.</v>
      </c>
      <c r="AG239" s="990" t="str">
        <f t="shared" si="191"/>
        <v>.</v>
      </c>
      <c r="AH239" s="116"/>
      <c r="AI239" s="1003" t="str">
        <f>IF(S239=".",".",SUM($S239:S239))</f>
        <v>.</v>
      </c>
      <c r="AJ239" s="1004" t="str">
        <f>IF(T239=".",".",SUM($S239:T239))</f>
        <v>.</v>
      </c>
      <c r="AK239" s="1004" t="str">
        <f>IF(U239=".",".",SUM($S239:U239))</f>
        <v>.</v>
      </c>
      <c r="AL239" s="1004" t="str">
        <f>IF(V239=".",".",SUM($S239:V239))</f>
        <v>.</v>
      </c>
      <c r="AM239" s="1004" t="str">
        <f>IF(W239=".",".",SUM($S239:W239))</f>
        <v>.</v>
      </c>
      <c r="AN239" s="1004" t="str">
        <f>IF(X239=".",".",SUM($S239:X239))</f>
        <v>.</v>
      </c>
      <c r="AO239" s="1005" t="str">
        <f>IF(Y239=".",".",SUM($S239:Y239))</f>
        <v>.</v>
      </c>
      <c r="AP239" s="116"/>
      <c r="AQ239" s="1006" t="str">
        <f t="shared" si="192"/>
        <v>.</v>
      </c>
      <c r="AR239" s="1007" t="str">
        <f t="shared" si="193"/>
        <v>.</v>
      </c>
      <c r="AS239" s="1007" t="str">
        <f t="shared" si="194"/>
        <v>.</v>
      </c>
      <c r="AT239" s="1007" t="str">
        <f t="shared" si="195"/>
        <v>.</v>
      </c>
      <c r="AU239" s="1007" t="str">
        <f t="shared" si="196"/>
        <v>.</v>
      </c>
      <c r="AV239" s="1007" t="str">
        <f t="shared" si="197"/>
        <v>.</v>
      </c>
      <c r="AW239" s="990" t="str">
        <f t="shared" si="198"/>
        <v>.</v>
      </c>
      <c r="AX239" s="327"/>
      <c r="AY239" s="116"/>
      <c r="AZ239" s="101"/>
      <c r="BA239" s="101"/>
      <c r="BB239" s="101"/>
    </row>
    <row r="240" spans="1:54" s="189" customFormat="1" x14ac:dyDescent="0.2">
      <c r="A240" s="183"/>
      <c r="B240" s="325"/>
      <c r="C240" s="473" t="str">
        <f t="shared" si="230"/>
        <v>Farmland</v>
      </c>
      <c r="D240" s="473" t="str">
        <f t="shared" si="230"/>
        <v/>
      </c>
      <c r="E240" s="837" t="str">
        <f t="shared" si="227"/>
        <v>.</v>
      </c>
      <c r="F240" s="878"/>
      <c r="G240" s="874"/>
      <c r="H240" s="874"/>
      <c r="I240" s="874"/>
      <c r="J240" s="874"/>
      <c r="K240" s="874"/>
      <c r="L240" s="874"/>
      <c r="M240" s="333"/>
      <c r="N240" s="116"/>
      <c r="O240" s="1019">
        <f t="shared" si="231"/>
        <v>0</v>
      </c>
      <c r="P240" s="1020">
        <f t="shared" si="231"/>
        <v>0</v>
      </c>
      <c r="Q240" s="101"/>
      <c r="R240" s="325"/>
      <c r="S240" s="1003" t="str">
        <f t="shared" si="220"/>
        <v>.</v>
      </c>
      <c r="T240" s="1004" t="str">
        <f t="shared" si="221"/>
        <v>.</v>
      </c>
      <c r="U240" s="1004" t="str">
        <f t="shared" si="222"/>
        <v>.</v>
      </c>
      <c r="V240" s="1004" t="str">
        <f t="shared" si="223"/>
        <v>.</v>
      </c>
      <c r="W240" s="1004" t="str">
        <f t="shared" si="224"/>
        <v>.</v>
      </c>
      <c r="X240" s="1004" t="str">
        <f t="shared" si="225"/>
        <v>.</v>
      </c>
      <c r="Y240" s="1005" t="str">
        <f t="shared" si="226"/>
        <v>.</v>
      </c>
      <c r="Z240" s="116"/>
      <c r="AA240" s="1006" t="str">
        <f t="shared" ref="AA240:AA270" si="232">IFERROR(F240/E240-1,".")</f>
        <v>.</v>
      </c>
      <c r="AB240" s="1007" t="str">
        <f t="shared" ref="AB240:AB270" si="233">IFERROR(G240/F240-1,".")</f>
        <v>.</v>
      </c>
      <c r="AC240" s="1007" t="str">
        <f t="shared" ref="AC240:AC270" si="234">IFERROR(H240/G240-1,".")</f>
        <v>.</v>
      </c>
      <c r="AD240" s="1007" t="str">
        <f t="shared" ref="AD240:AD270" si="235">IFERROR(I240/H240-1,".")</f>
        <v>.</v>
      </c>
      <c r="AE240" s="1007" t="str">
        <f t="shared" ref="AE240:AE270" si="236">IFERROR(J240/I240-1,".")</f>
        <v>.</v>
      </c>
      <c r="AF240" s="1007" t="str">
        <f t="shared" ref="AF240:AF270" si="237">IFERROR(K240/J240-1,".")</f>
        <v>.</v>
      </c>
      <c r="AG240" s="990" t="str">
        <f t="shared" ref="AG240:AG270" si="238">IFERROR(L240/K240-1,".")</f>
        <v>.</v>
      </c>
      <c r="AH240" s="116"/>
      <c r="AI240" s="1003" t="str">
        <f>IF(S240=".",".",SUM($S240:S240))</f>
        <v>.</v>
      </c>
      <c r="AJ240" s="1004" t="str">
        <f>IF(T240=".",".",SUM($S240:T240))</f>
        <v>.</v>
      </c>
      <c r="AK240" s="1004" t="str">
        <f>IF(U240=".",".",SUM($S240:U240))</f>
        <v>.</v>
      </c>
      <c r="AL240" s="1004" t="str">
        <f>IF(V240=".",".",SUM($S240:V240))</f>
        <v>.</v>
      </c>
      <c r="AM240" s="1004" t="str">
        <f>IF(W240=".",".",SUM($S240:W240))</f>
        <v>.</v>
      </c>
      <c r="AN240" s="1004" t="str">
        <f>IF(X240=".",".",SUM($S240:X240))</f>
        <v>.</v>
      </c>
      <c r="AO240" s="1005" t="str">
        <f>IF(Y240=".",".",SUM($S240:Y240))</f>
        <v>.</v>
      </c>
      <c r="AP240" s="116"/>
      <c r="AQ240" s="1006" t="str">
        <f t="shared" ref="AQ240:AQ270" si="239">IFERROR(F240/$E240-1,".")</f>
        <v>.</v>
      </c>
      <c r="AR240" s="1007" t="str">
        <f t="shared" ref="AR240:AR270" si="240">IFERROR(G240/$E240-1,".")</f>
        <v>.</v>
      </c>
      <c r="AS240" s="1007" t="str">
        <f t="shared" ref="AS240:AS270" si="241">IFERROR(H240/$E240-1,".")</f>
        <v>.</v>
      </c>
      <c r="AT240" s="1007" t="str">
        <f t="shared" ref="AT240:AT270" si="242">IFERROR(I240/$E240-1,".")</f>
        <v>.</v>
      </c>
      <c r="AU240" s="1007" t="str">
        <f t="shared" ref="AU240:AU270" si="243">IFERROR(J240/$E240-1,".")</f>
        <v>.</v>
      </c>
      <c r="AV240" s="1007" t="str">
        <f t="shared" ref="AV240:AV270" si="244">IFERROR(K240/$E240-1,".")</f>
        <v>.</v>
      </c>
      <c r="AW240" s="990" t="str">
        <f t="shared" ref="AW240:AW270" si="245">IFERROR(L240/$E240-1,".")</f>
        <v>.</v>
      </c>
      <c r="AX240" s="327"/>
      <c r="AY240" s="116"/>
      <c r="AZ240" s="101"/>
      <c r="BA240" s="101"/>
      <c r="BB240" s="101"/>
    </row>
    <row r="241" spans="1:54" s="189" customFormat="1" x14ac:dyDescent="0.2">
      <c r="A241" s="183"/>
      <c r="B241" s="325"/>
      <c r="C241" s="473" t="str">
        <f t="shared" si="230"/>
        <v>Special rate</v>
      </c>
      <c r="D241" s="473" t="str">
        <f t="shared" si="230"/>
        <v/>
      </c>
      <c r="E241" s="837" t="str">
        <f t="shared" si="227"/>
        <v>.</v>
      </c>
      <c r="F241" s="878"/>
      <c r="G241" s="874"/>
      <c r="H241" s="874"/>
      <c r="I241" s="874"/>
      <c r="J241" s="874"/>
      <c r="K241" s="874"/>
      <c r="L241" s="874"/>
      <c r="M241" s="333"/>
      <c r="N241" s="116"/>
      <c r="O241" s="1019">
        <f t="shared" si="231"/>
        <v>0</v>
      </c>
      <c r="P241" s="1020">
        <f t="shared" si="231"/>
        <v>0</v>
      </c>
      <c r="Q241" s="101"/>
      <c r="R241" s="325"/>
      <c r="S241" s="1003" t="str">
        <f t="shared" si="220"/>
        <v>.</v>
      </c>
      <c r="T241" s="1004" t="str">
        <f t="shared" si="221"/>
        <v>.</v>
      </c>
      <c r="U241" s="1004" t="str">
        <f t="shared" si="222"/>
        <v>.</v>
      </c>
      <c r="V241" s="1004" t="str">
        <f t="shared" si="223"/>
        <v>.</v>
      </c>
      <c r="W241" s="1004" t="str">
        <f t="shared" si="224"/>
        <v>.</v>
      </c>
      <c r="X241" s="1004" t="str">
        <f t="shared" si="225"/>
        <v>.</v>
      </c>
      <c r="Y241" s="1005" t="str">
        <f t="shared" si="226"/>
        <v>.</v>
      </c>
      <c r="Z241" s="116"/>
      <c r="AA241" s="1006" t="str">
        <f t="shared" si="232"/>
        <v>.</v>
      </c>
      <c r="AB241" s="1007" t="str">
        <f t="shared" si="233"/>
        <v>.</v>
      </c>
      <c r="AC241" s="1007" t="str">
        <f t="shared" si="234"/>
        <v>.</v>
      </c>
      <c r="AD241" s="1007" t="str">
        <f t="shared" si="235"/>
        <v>.</v>
      </c>
      <c r="AE241" s="1007" t="str">
        <f t="shared" si="236"/>
        <v>.</v>
      </c>
      <c r="AF241" s="1007" t="str">
        <f t="shared" si="237"/>
        <v>.</v>
      </c>
      <c r="AG241" s="990" t="str">
        <f t="shared" si="238"/>
        <v>.</v>
      </c>
      <c r="AH241" s="116"/>
      <c r="AI241" s="1003" t="str">
        <f>IF(S241=".",".",SUM($S241:S241))</f>
        <v>.</v>
      </c>
      <c r="AJ241" s="1004" t="str">
        <f>IF(T241=".",".",SUM($S241:T241))</f>
        <v>.</v>
      </c>
      <c r="AK241" s="1004" t="str">
        <f>IF(U241=".",".",SUM($S241:U241))</f>
        <v>.</v>
      </c>
      <c r="AL241" s="1004" t="str">
        <f>IF(V241=".",".",SUM($S241:V241))</f>
        <v>.</v>
      </c>
      <c r="AM241" s="1004" t="str">
        <f>IF(W241=".",".",SUM($S241:W241))</f>
        <v>.</v>
      </c>
      <c r="AN241" s="1004" t="str">
        <f>IF(X241=".",".",SUM($S241:X241))</f>
        <v>.</v>
      </c>
      <c r="AO241" s="1005" t="str">
        <f>IF(Y241=".",".",SUM($S241:Y241))</f>
        <v>.</v>
      </c>
      <c r="AP241" s="116"/>
      <c r="AQ241" s="1006" t="str">
        <f t="shared" si="239"/>
        <v>.</v>
      </c>
      <c r="AR241" s="1007" t="str">
        <f t="shared" si="240"/>
        <v>.</v>
      </c>
      <c r="AS241" s="1007" t="str">
        <f t="shared" si="241"/>
        <v>.</v>
      </c>
      <c r="AT241" s="1007" t="str">
        <f t="shared" si="242"/>
        <v>.</v>
      </c>
      <c r="AU241" s="1007" t="str">
        <f t="shared" si="243"/>
        <v>.</v>
      </c>
      <c r="AV241" s="1007" t="str">
        <f t="shared" si="244"/>
        <v>.</v>
      </c>
      <c r="AW241" s="990" t="str">
        <f t="shared" si="245"/>
        <v>.</v>
      </c>
      <c r="AX241" s="327"/>
      <c r="AY241" s="116"/>
      <c r="AZ241" s="101"/>
      <c r="BA241" s="101"/>
      <c r="BB241" s="101"/>
    </row>
    <row r="242" spans="1:54" s="189" customFormat="1" x14ac:dyDescent="0.2">
      <c r="A242" s="183"/>
      <c r="B242" s="325"/>
      <c r="C242" s="473" t="str">
        <f t="shared" si="230"/>
        <v>Special rate</v>
      </c>
      <c r="D242" s="473" t="str">
        <f t="shared" si="230"/>
        <v/>
      </c>
      <c r="E242" s="837" t="str">
        <f t="shared" si="227"/>
        <v>.</v>
      </c>
      <c r="F242" s="878"/>
      <c r="G242" s="874"/>
      <c r="H242" s="874"/>
      <c r="I242" s="874"/>
      <c r="J242" s="874"/>
      <c r="K242" s="874"/>
      <c r="L242" s="874"/>
      <c r="M242" s="333"/>
      <c r="N242" s="116"/>
      <c r="O242" s="1019">
        <f t="shared" si="231"/>
        <v>0</v>
      </c>
      <c r="P242" s="1020">
        <f t="shared" si="231"/>
        <v>0</v>
      </c>
      <c r="Q242" s="101"/>
      <c r="R242" s="325"/>
      <c r="S242" s="1003" t="str">
        <f t="shared" si="220"/>
        <v>.</v>
      </c>
      <c r="T242" s="1004" t="str">
        <f t="shared" si="221"/>
        <v>.</v>
      </c>
      <c r="U242" s="1004" t="str">
        <f t="shared" si="222"/>
        <v>.</v>
      </c>
      <c r="V242" s="1004" t="str">
        <f t="shared" si="223"/>
        <v>.</v>
      </c>
      <c r="W242" s="1004" t="str">
        <f t="shared" si="224"/>
        <v>.</v>
      </c>
      <c r="X242" s="1004" t="str">
        <f t="shared" si="225"/>
        <v>.</v>
      </c>
      <c r="Y242" s="1005" t="str">
        <f t="shared" si="226"/>
        <v>.</v>
      </c>
      <c r="Z242" s="116"/>
      <c r="AA242" s="1006" t="str">
        <f t="shared" si="232"/>
        <v>.</v>
      </c>
      <c r="AB242" s="1007" t="str">
        <f t="shared" si="233"/>
        <v>.</v>
      </c>
      <c r="AC242" s="1007" t="str">
        <f t="shared" si="234"/>
        <v>.</v>
      </c>
      <c r="AD242" s="1007" t="str">
        <f t="shared" si="235"/>
        <v>.</v>
      </c>
      <c r="AE242" s="1007" t="str">
        <f t="shared" si="236"/>
        <v>.</v>
      </c>
      <c r="AF242" s="1007" t="str">
        <f t="shared" si="237"/>
        <v>.</v>
      </c>
      <c r="AG242" s="990" t="str">
        <f t="shared" si="238"/>
        <v>.</v>
      </c>
      <c r="AH242" s="116"/>
      <c r="AI242" s="1003" t="str">
        <f>IF(S242=".",".",SUM($S242:S242))</f>
        <v>.</v>
      </c>
      <c r="AJ242" s="1004" t="str">
        <f>IF(T242=".",".",SUM($S242:T242))</f>
        <v>.</v>
      </c>
      <c r="AK242" s="1004" t="str">
        <f>IF(U242=".",".",SUM($S242:U242))</f>
        <v>.</v>
      </c>
      <c r="AL242" s="1004" t="str">
        <f>IF(V242=".",".",SUM($S242:V242))</f>
        <v>.</v>
      </c>
      <c r="AM242" s="1004" t="str">
        <f>IF(W242=".",".",SUM($S242:W242))</f>
        <v>.</v>
      </c>
      <c r="AN242" s="1004" t="str">
        <f>IF(X242=".",".",SUM($S242:X242))</f>
        <v>.</v>
      </c>
      <c r="AO242" s="1005" t="str">
        <f>IF(Y242=".",".",SUM($S242:Y242))</f>
        <v>.</v>
      </c>
      <c r="AP242" s="116"/>
      <c r="AQ242" s="1006" t="str">
        <f t="shared" si="239"/>
        <v>.</v>
      </c>
      <c r="AR242" s="1007" t="str">
        <f t="shared" si="240"/>
        <v>.</v>
      </c>
      <c r="AS242" s="1007" t="str">
        <f t="shared" si="241"/>
        <v>.</v>
      </c>
      <c r="AT242" s="1007" t="str">
        <f t="shared" si="242"/>
        <v>.</v>
      </c>
      <c r="AU242" s="1007" t="str">
        <f t="shared" si="243"/>
        <v>.</v>
      </c>
      <c r="AV242" s="1007" t="str">
        <f t="shared" si="244"/>
        <v>.</v>
      </c>
      <c r="AW242" s="990" t="str">
        <f t="shared" si="245"/>
        <v>.</v>
      </c>
      <c r="AX242" s="327"/>
      <c r="AY242" s="116"/>
      <c r="AZ242" s="101"/>
      <c r="BA242" s="101"/>
      <c r="BB242" s="101"/>
    </row>
    <row r="243" spans="1:54" s="189" customFormat="1" x14ac:dyDescent="0.2">
      <c r="A243" s="183"/>
      <c r="B243" s="325"/>
      <c r="C243" s="473" t="str">
        <f t="shared" si="230"/>
        <v>Special rate</v>
      </c>
      <c r="D243" s="473" t="str">
        <f t="shared" si="230"/>
        <v/>
      </c>
      <c r="E243" s="837" t="str">
        <f t="shared" si="227"/>
        <v>.</v>
      </c>
      <c r="F243" s="878"/>
      <c r="G243" s="874"/>
      <c r="H243" s="874"/>
      <c r="I243" s="874"/>
      <c r="J243" s="874"/>
      <c r="K243" s="874"/>
      <c r="L243" s="874"/>
      <c r="M243" s="333"/>
      <c r="N243" s="116"/>
      <c r="O243" s="1019">
        <f t="shared" si="231"/>
        <v>0</v>
      </c>
      <c r="P243" s="1020">
        <f t="shared" si="231"/>
        <v>0</v>
      </c>
      <c r="Q243" s="101"/>
      <c r="R243" s="325"/>
      <c r="S243" s="1003" t="str">
        <f t="shared" si="220"/>
        <v>.</v>
      </c>
      <c r="T243" s="1004" t="str">
        <f t="shared" si="221"/>
        <v>.</v>
      </c>
      <c r="U243" s="1004" t="str">
        <f t="shared" si="222"/>
        <v>.</v>
      </c>
      <c r="V243" s="1004" t="str">
        <f t="shared" si="223"/>
        <v>.</v>
      </c>
      <c r="W243" s="1004" t="str">
        <f t="shared" si="224"/>
        <v>.</v>
      </c>
      <c r="X243" s="1004" t="str">
        <f t="shared" si="225"/>
        <v>.</v>
      </c>
      <c r="Y243" s="1005" t="str">
        <f t="shared" si="226"/>
        <v>.</v>
      </c>
      <c r="Z243" s="116"/>
      <c r="AA243" s="1006" t="str">
        <f t="shared" si="232"/>
        <v>.</v>
      </c>
      <c r="AB243" s="1007" t="str">
        <f t="shared" si="233"/>
        <v>.</v>
      </c>
      <c r="AC243" s="1007" t="str">
        <f t="shared" si="234"/>
        <v>.</v>
      </c>
      <c r="AD243" s="1007" t="str">
        <f t="shared" si="235"/>
        <v>.</v>
      </c>
      <c r="AE243" s="1007" t="str">
        <f t="shared" si="236"/>
        <v>.</v>
      </c>
      <c r="AF243" s="1007" t="str">
        <f t="shared" si="237"/>
        <v>.</v>
      </c>
      <c r="AG243" s="990" t="str">
        <f t="shared" si="238"/>
        <v>.</v>
      </c>
      <c r="AH243" s="116"/>
      <c r="AI243" s="1003" t="str">
        <f>IF(S243=".",".",SUM($S243:S243))</f>
        <v>.</v>
      </c>
      <c r="AJ243" s="1004" t="str">
        <f>IF(T243=".",".",SUM($S243:T243))</f>
        <v>.</v>
      </c>
      <c r="AK243" s="1004" t="str">
        <f>IF(U243=".",".",SUM($S243:U243))</f>
        <v>.</v>
      </c>
      <c r="AL243" s="1004" t="str">
        <f>IF(V243=".",".",SUM($S243:V243))</f>
        <v>.</v>
      </c>
      <c r="AM243" s="1004" t="str">
        <f>IF(W243=".",".",SUM($S243:W243))</f>
        <v>.</v>
      </c>
      <c r="AN243" s="1004" t="str">
        <f>IF(X243=".",".",SUM($S243:X243))</f>
        <v>.</v>
      </c>
      <c r="AO243" s="1005" t="str">
        <f>IF(Y243=".",".",SUM($S243:Y243))</f>
        <v>.</v>
      </c>
      <c r="AP243" s="116"/>
      <c r="AQ243" s="1006" t="str">
        <f t="shared" si="239"/>
        <v>.</v>
      </c>
      <c r="AR243" s="1007" t="str">
        <f t="shared" si="240"/>
        <v>.</v>
      </c>
      <c r="AS243" s="1007" t="str">
        <f t="shared" si="241"/>
        <v>.</v>
      </c>
      <c r="AT243" s="1007" t="str">
        <f t="shared" si="242"/>
        <v>.</v>
      </c>
      <c r="AU243" s="1007" t="str">
        <f t="shared" si="243"/>
        <v>.</v>
      </c>
      <c r="AV243" s="1007" t="str">
        <f t="shared" si="244"/>
        <v>.</v>
      </c>
      <c r="AW243" s="990" t="str">
        <f t="shared" si="245"/>
        <v>.</v>
      </c>
      <c r="AX243" s="327"/>
      <c r="AY243" s="116"/>
      <c r="AZ243" s="101"/>
      <c r="BA243" s="101"/>
      <c r="BB243" s="101"/>
    </row>
    <row r="244" spans="1:54" s="189" customFormat="1" x14ac:dyDescent="0.2">
      <c r="A244" s="183"/>
      <c r="B244" s="325"/>
      <c r="C244" s="473" t="str">
        <f t="shared" si="230"/>
        <v>Special rate</v>
      </c>
      <c r="D244" s="473" t="str">
        <f t="shared" si="230"/>
        <v/>
      </c>
      <c r="E244" s="837" t="str">
        <f t="shared" si="227"/>
        <v>.</v>
      </c>
      <c r="F244" s="878"/>
      <c r="G244" s="874"/>
      <c r="H244" s="874"/>
      <c r="I244" s="874"/>
      <c r="J244" s="874"/>
      <c r="K244" s="874"/>
      <c r="L244" s="874"/>
      <c r="M244" s="333"/>
      <c r="N244" s="116"/>
      <c r="O244" s="1019">
        <f t="shared" si="231"/>
        <v>0</v>
      </c>
      <c r="P244" s="1020">
        <f t="shared" si="231"/>
        <v>0</v>
      </c>
      <c r="Q244" s="101"/>
      <c r="R244" s="325"/>
      <c r="S244" s="1003" t="str">
        <f t="shared" si="220"/>
        <v>.</v>
      </c>
      <c r="T244" s="1004" t="str">
        <f t="shared" si="221"/>
        <v>.</v>
      </c>
      <c r="U244" s="1004" t="str">
        <f t="shared" si="222"/>
        <v>.</v>
      </c>
      <c r="V244" s="1004" t="str">
        <f t="shared" si="223"/>
        <v>.</v>
      </c>
      <c r="W244" s="1004" t="str">
        <f t="shared" si="224"/>
        <v>.</v>
      </c>
      <c r="X244" s="1004" t="str">
        <f t="shared" si="225"/>
        <v>.</v>
      </c>
      <c r="Y244" s="1005" t="str">
        <f t="shared" si="226"/>
        <v>.</v>
      </c>
      <c r="Z244" s="116"/>
      <c r="AA244" s="1006" t="str">
        <f t="shared" si="232"/>
        <v>.</v>
      </c>
      <c r="AB244" s="1007" t="str">
        <f t="shared" si="233"/>
        <v>.</v>
      </c>
      <c r="AC244" s="1007" t="str">
        <f t="shared" si="234"/>
        <v>.</v>
      </c>
      <c r="AD244" s="1007" t="str">
        <f t="shared" si="235"/>
        <v>.</v>
      </c>
      <c r="AE244" s="1007" t="str">
        <f t="shared" si="236"/>
        <v>.</v>
      </c>
      <c r="AF244" s="1007" t="str">
        <f t="shared" si="237"/>
        <v>.</v>
      </c>
      <c r="AG244" s="990" t="str">
        <f t="shared" si="238"/>
        <v>.</v>
      </c>
      <c r="AH244" s="116"/>
      <c r="AI244" s="1003" t="str">
        <f>IF(S244=".",".",SUM($S244:S244))</f>
        <v>.</v>
      </c>
      <c r="AJ244" s="1004" t="str">
        <f>IF(T244=".",".",SUM($S244:T244))</f>
        <v>.</v>
      </c>
      <c r="AK244" s="1004" t="str">
        <f>IF(U244=".",".",SUM($S244:U244))</f>
        <v>.</v>
      </c>
      <c r="AL244" s="1004" t="str">
        <f>IF(V244=".",".",SUM($S244:V244))</f>
        <v>.</v>
      </c>
      <c r="AM244" s="1004" t="str">
        <f>IF(W244=".",".",SUM($S244:W244))</f>
        <v>.</v>
      </c>
      <c r="AN244" s="1004" t="str">
        <f>IF(X244=".",".",SUM($S244:X244))</f>
        <v>.</v>
      </c>
      <c r="AO244" s="1005" t="str">
        <f>IF(Y244=".",".",SUM($S244:Y244))</f>
        <v>.</v>
      </c>
      <c r="AP244" s="116"/>
      <c r="AQ244" s="1006" t="str">
        <f t="shared" si="239"/>
        <v>.</v>
      </c>
      <c r="AR244" s="1007" t="str">
        <f t="shared" si="240"/>
        <v>.</v>
      </c>
      <c r="AS244" s="1007" t="str">
        <f t="shared" si="241"/>
        <v>.</v>
      </c>
      <c r="AT244" s="1007" t="str">
        <f t="shared" si="242"/>
        <v>.</v>
      </c>
      <c r="AU244" s="1007" t="str">
        <f t="shared" si="243"/>
        <v>.</v>
      </c>
      <c r="AV244" s="1007" t="str">
        <f t="shared" si="244"/>
        <v>.</v>
      </c>
      <c r="AW244" s="990" t="str">
        <f t="shared" si="245"/>
        <v>.</v>
      </c>
      <c r="AX244" s="327"/>
      <c r="AY244" s="116"/>
      <c r="AZ244" s="101"/>
      <c r="BA244" s="101"/>
      <c r="BB244" s="101"/>
    </row>
    <row r="245" spans="1:54" s="189" customFormat="1" x14ac:dyDescent="0.2">
      <c r="A245" s="183"/>
      <c r="B245" s="325"/>
      <c r="C245" s="473" t="str">
        <f t="shared" si="230"/>
        <v>Special rate</v>
      </c>
      <c r="D245" s="473" t="str">
        <f t="shared" si="230"/>
        <v/>
      </c>
      <c r="E245" s="837" t="str">
        <f t="shared" si="227"/>
        <v>.</v>
      </c>
      <c r="F245" s="878"/>
      <c r="G245" s="874"/>
      <c r="H245" s="874"/>
      <c r="I245" s="874"/>
      <c r="J245" s="874"/>
      <c r="K245" s="874"/>
      <c r="L245" s="874"/>
      <c r="M245" s="333"/>
      <c r="N245" s="116"/>
      <c r="O245" s="1019">
        <f t="shared" si="231"/>
        <v>0</v>
      </c>
      <c r="P245" s="1020">
        <f t="shared" si="231"/>
        <v>0</v>
      </c>
      <c r="Q245" s="101"/>
      <c r="R245" s="325"/>
      <c r="S245" s="1003" t="str">
        <f t="shared" si="220"/>
        <v>.</v>
      </c>
      <c r="T245" s="1004" t="str">
        <f t="shared" si="221"/>
        <v>.</v>
      </c>
      <c r="U245" s="1004" t="str">
        <f t="shared" si="222"/>
        <v>.</v>
      </c>
      <c r="V245" s="1004" t="str">
        <f t="shared" si="223"/>
        <v>.</v>
      </c>
      <c r="W245" s="1004" t="str">
        <f t="shared" si="224"/>
        <v>.</v>
      </c>
      <c r="X245" s="1004" t="str">
        <f t="shared" si="225"/>
        <v>.</v>
      </c>
      <c r="Y245" s="1005" t="str">
        <f t="shared" si="226"/>
        <v>.</v>
      </c>
      <c r="Z245" s="116"/>
      <c r="AA245" s="1006" t="str">
        <f t="shared" si="232"/>
        <v>.</v>
      </c>
      <c r="AB245" s="1007" t="str">
        <f t="shared" si="233"/>
        <v>.</v>
      </c>
      <c r="AC245" s="1007" t="str">
        <f t="shared" si="234"/>
        <v>.</v>
      </c>
      <c r="AD245" s="1007" t="str">
        <f t="shared" si="235"/>
        <v>.</v>
      </c>
      <c r="AE245" s="1007" t="str">
        <f t="shared" si="236"/>
        <v>.</v>
      </c>
      <c r="AF245" s="1007" t="str">
        <f t="shared" si="237"/>
        <v>.</v>
      </c>
      <c r="AG245" s="990" t="str">
        <f t="shared" si="238"/>
        <v>.</v>
      </c>
      <c r="AH245" s="116"/>
      <c r="AI245" s="1003" t="str">
        <f>IF(S245=".",".",SUM($S245:S245))</f>
        <v>.</v>
      </c>
      <c r="AJ245" s="1004" t="str">
        <f>IF(T245=".",".",SUM($S245:T245))</f>
        <v>.</v>
      </c>
      <c r="AK245" s="1004" t="str">
        <f>IF(U245=".",".",SUM($S245:U245))</f>
        <v>.</v>
      </c>
      <c r="AL245" s="1004" t="str">
        <f>IF(V245=".",".",SUM($S245:V245))</f>
        <v>.</v>
      </c>
      <c r="AM245" s="1004" t="str">
        <f>IF(W245=".",".",SUM($S245:W245))</f>
        <v>.</v>
      </c>
      <c r="AN245" s="1004" t="str">
        <f>IF(X245=".",".",SUM($S245:X245))</f>
        <v>.</v>
      </c>
      <c r="AO245" s="1005" t="str">
        <f>IF(Y245=".",".",SUM($S245:Y245))</f>
        <v>.</v>
      </c>
      <c r="AP245" s="116"/>
      <c r="AQ245" s="1006" t="str">
        <f t="shared" si="239"/>
        <v>.</v>
      </c>
      <c r="AR245" s="1007" t="str">
        <f t="shared" si="240"/>
        <v>.</v>
      </c>
      <c r="AS245" s="1007" t="str">
        <f t="shared" si="241"/>
        <v>.</v>
      </c>
      <c r="AT245" s="1007" t="str">
        <f t="shared" si="242"/>
        <v>.</v>
      </c>
      <c r="AU245" s="1007" t="str">
        <f t="shared" si="243"/>
        <v>.</v>
      </c>
      <c r="AV245" s="1007" t="str">
        <f t="shared" si="244"/>
        <v>.</v>
      </c>
      <c r="AW245" s="990" t="str">
        <f t="shared" si="245"/>
        <v>.</v>
      </c>
      <c r="AX245" s="327"/>
      <c r="AY245" s="116"/>
      <c r="AZ245" s="101"/>
      <c r="BA245" s="101"/>
      <c r="BB245" s="101"/>
    </row>
    <row r="246" spans="1:54" s="189" customFormat="1" x14ac:dyDescent="0.2">
      <c r="A246" s="183"/>
      <c r="B246" s="325"/>
      <c r="C246" s="473" t="str">
        <f t="shared" si="230"/>
        <v>Special rate</v>
      </c>
      <c r="D246" s="473" t="str">
        <f t="shared" si="230"/>
        <v/>
      </c>
      <c r="E246" s="837" t="str">
        <f t="shared" si="227"/>
        <v>.</v>
      </c>
      <c r="F246" s="878"/>
      <c r="G246" s="874"/>
      <c r="H246" s="874"/>
      <c r="I246" s="874"/>
      <c r="J246" s="874"/>
      <c r="K246" s="874"/>
      <c r="L246" s="874"/>
      <c r="M246" s="333"/>
      <c r="N246" s="116"/>
      <c r="O246" s="1019">
        <f t="shared" si="231"/>
        <v>0</v>
      </c>
      <c r="P246" s="1020">
        <f t="shared" si="231"/>
        <v>0</v>
      </c>
      <c r="Q246" s="101"/>
      <c r="R246" s="325"/>
      <c r="S246" s="1003" t="str">
        <f t="shared" si="220"/>
        <v>.</v>
      </c>
      <c r="T246" s="1004" t="str">
        <f t="shared" si="221"/>
        <v>.</v>
      </c>
      <c r="U246" s="1004" t="str">
        <f t="shared" si="222"/>
        <v>.</v>
      </c>
      <c r="V246" s="1004" t="str">
        <f t="shared" si="223"/>
        <v>.</v>
      </c>
      <c r="W246" s="1004" t="str">
        <f t="shared" si="224"/>
        <v>.</v>
      </c>
      <c r="X246" s="1004" t="str">
        <f t="shared" si="225"/>
        <v>.</v>
      </c>
      <c r="Y246" s="1005" t="str">
        <f t="shared" si="226"/>
        <v>.</v>
      </c>
      <c r="Z246" s="116"/>
      <c r="AA246" s="1006" t="str">
        <f t="shared" si="232"/>
        <v>.</v>
      </c>
      <c r="AB246" s="1007" t="str">
        <f t="shared" si="233"/>
        <v>.</v>
      </c>
      <c r="AC246" s="1007" t="str">
        <f t="shared" si="234"/>
        <v>.</v>
      </c>
      <c r="AD246" s="1007" t="str">
        <f t="shared" si="235"/>
        <v>.</v>
      </c>
      <c r="AE246" s="1007" t="str">
        <f t="shared" si="236"/>
        <v>.</v>
      </c>
      <c r="AF246" s="1007" t="str">
        <f t="shared" si="237"/>
        <v>.</v>
      </c>
      <c r="AG246" s="990" t="str">
        <f t="shared" si="238"/>
        <v>.</v>
      </c>
      <c r="AH246" s="116"/>
      <c r="AI246" s="1003" t="str">
        <f>IF(S246=".",".",SUM($S246:S246))</f>
        <v>.</v>
      </c>
      <c r="AJ246" s="1004" t="str">
        <f>IF(T246=".",".",SUM($S246:T246))</f>
        <v>.</v>
      </c>
      <c r="AK246" s="1004" t="str">
        <f>IF(U246=".",".",SUM($S246:U246))</f>
        <v>.</v>
      </c>
      <c r="AL246" s="1004" t="str">
        <f>IF(V246=".",".",SUM($S246:V246))</f>
        <v>.</v>
      </c>
      <c r="AM246" s="1004" t="str">
        <f>IF(W246=".",".",SUM($S246:W246))</f>
        <v>.</v>
      </c>
      <c r="AN246" s="1004" t="str">
        <f>IF(X246=".",".",SUM($S246:X246))</f>
        <v>.</v>
      </c>
      <c r="AO246" s="1005" t="str">
        <f>IF(Y246=".",".",SUM($S246:Y246))</f>
        <v>.</v>
      </c>
      <c r="AP246" s="116"/>
      <c r="AQ246" s="1006" t="str">
        <f t="shared" si="239"/>
        <v>.</v>
      </c>
      <c r="AR246" s="1007" t="str">
        <f t="shared" si="240"/>
        <v>.</v>
      </c>
      <c r="AS246" s="1007" t="str">
        <f t="shared" si="241"/>
        <v>.</v>
      </c>
      <c r="AT246" s="1007" t="str">
        <f t="shared" si="242"/>
        <v>.</v>
      </c>
      <c r="AU246" s="1007" t="str">
        <f t="shared" si="243"/>
        <v>.</v>
      </c>
      <c r="AV246" s="1007" t="str">
        <f t="shared" si="244"/>
        <v>.</v>
      </c>
      <c r="AW246" s="990" t="str">
        <f t="shared" si="245"/>
        <v>.</v>
      </c>
      <c r="AX246" s="327"/>
      <c r="AY246" s="116"/>
      <c r="AZ246" s="101"/>
      <c r="BA246" s="101"/>
      <c r="BB246" s="101"/>
    </row>
    <row r="247" spans="1:54" s="189" customFormat="1" x14ac:dyDescent="0.2">
      <c r="A247" s="183"/>
      <c r="B247" s="325"/>
      <c r="C247" s="473" t="str">
        <f t="shared" si="230"/>
        <v>Special rate</v>
      </c>
      <c r="D247" s="473" t="str">
        <f t="shared" si="230"/>
        <v/>
      </c>
      <c r="E247" s="837" t="str">
        <f t="shared" si="227"/>
        <v>.</v>
      </c>
      <c r="F247" s="878"/>
      <c r="G247" s="874"/>
      <c r="H247" s="874"/>
      <c r="I247" s="874"/>
      <c r="J247" s="874"/>
      <c r="K247" s="874"/>
      <c r="L247" s="874"/>
      <c r="M247" s="333"/>
      <c r="N247" s="116"/>
      <c r="O247" s="1019">
        <f t="shared" si="231"/>
        <v>0</v>
      </c>
      <c r="P247" s="1020">
        <f t="shared" si="231"/>
        <v>0</v>
      </c>
      <c r="Q247" s="101"/>
      <c r="R247" s="325"/>
      <c r="S247" s="1003" t="str">
        <f t="shared" si="220"/>
        <v>.</v>
      </c>
      <c r="T247" s="1004" t="str">
        <f t="shared" si="221"/>
        <v>.</v>
      </c>
      <c r="U247" s="1004" t="str">
        <f t="shared" si="222"/>
        <v>.</v>
      </c>
      <c r="V247" s="1004" t="str">
        <f t="shared" si="223"/>
        <v>.</v>
      </c>
      <c r="W247" s="1004" t="str">
        <f t="shared" si="224"/>
        <v>.</v>
      </c>
      <c r="X247" s="1004" t="str">
        <f t="shared" si="225"/>
        <v>.</v>
      </c>
      <c r="Y247" s="1005" t="str">
        <f t="shared" si="226"/>
        <v>.</v>
      </c>
      <c r="Z247" s="116"/>
      <c r="AA247" s="1006" t="str">
        <f t="shared" si="232"/>
        <v>.</v>
      </c>
      <c r="AB247" s="1007" t="str">
        <f t="shared" si="233"/>
        <v>.</v>
      </c>
      <c r="AC247" s="1007" t="str">
        <f t="shared" si="234"/>
        <v>.</v>
      </c>
      <c r="AD247" s="1007" t="str">
        <f t="shared" si="235"/>
        <v>.</v>
      </c>
      <c r="AE247" s="1007" t="str">
        <f t="shared" si="236"/>
        <v>.</v>
      </c>
      <c r="AF247" s="1007" t="str">
        <f t="shared" si="237"/>
        <v>.</v>
      </c>
      <c r="AG247" s="990" t="str">
        <f t="shared" si="238"/>
        <v>.</v>
      </c>
      <c r="AH247" s="116"/>
      <c r="AI247" s="1003" t="str">
        <f>IF(S247=".",".",SUM($S247:S247))</f>
        <v>.</v>
      </c>
      <c r="AJ247" s="1004" t="str">
        <f>IF(T247=".",".",SUM($S247:T247))</f>
        <v>.</v>
      </c>
      <c r="AK247" s="1004" t="str">
        <f>IF(U247=".",".",SUM($S247:U247))</f>
        <v>.</v>
      </c>
      <c r="AL247" s="1004" t="str">
        <f>IF(V247=".",".",SUM($S247:V247))</f>
        <v>.</v>
      </c>
      <c r="AM247" s="1004" t="str">
        <f>IF(W247=".",".",SUM($S247:W247))</f>
        <v>.</v>
      </c>
      <c r="AN247" s="1004" t="str">
        <f>IF(X247=".",".",SUM($S247:X247))</f>
        <v>.</v>
      </c>
      <c r="AO247" s="1005" t="str">
        <f>IF(Y247=".",".",SUM($S247:Y247))</f>
        <v>.</v>
      </c>
      <c r="AP247" s="116"/>
      <c r="AQ247" s="1006" t="str">
        <f t="shared" si="239"/>
        <v>.</v>
      </c>
      <c r="AR247" s="1007" t="str">
        <f t="shared" si="240"/>
        <v>.</v>
      </c>
      <c r="AS247" s="1007" t="str">
        <f t="shared" si="241"/>
        <v>.</v>
      </c>
      <c r="AT247" s="1007" t="str">
        <f t="shared" si="242"/>
        <v>.</v>
      </c>
      <c r="AU247" s="1007" t="str">
        <f t="shared" si="243"/>
        <v>.</v>
      </c>
      <c r="AV247" s="1007" t="str">
        <f t="shared" si="244"/>
        <v>.</v>
      </c>
      <c r="AW247" s="990" t="str">
        <f t="shared" si="245"/>
        <v>.</v>
      </c>
      <c r="AX247" s="327"/>
      <c r="AY247" s="116"/>
      <c r="AZ247" s="101"/>
      <c r="BA247" s="101"/>
      <c r="BB247" s="101"/>
    </row>
    <row r="248" spans="1:54" s="189" customFormat="1" x14ac:dyDescent="0.2">
      <c r="A248" s="183"/>
      <c r="B248" s="325"/>
      <c r="C248" s="473" t="str">
        <f t="shared" si="230"/>
        <v>Special rate</v>
      </c>
      <c r="D248" s="473" t="str">
        <f t="shared" si="230"/>
        <v/>
      </c>
      <c r="E248" s="837" t="str">
        <f t="shared" si="227"/>
        <v>.</v>
      </c>
      <c r="F248" s="878"/>
      <c r="G248" s="874"/>
      <c r="H248" s="874"/>
      <c r="I248" s="874"/>
      <c r="J248" s="874"/>
      <c r="K248" s="874"/>
      <c r="L248" s="874"/>
      <c r="M248" s="333"/>
      <c r="N248" s="116"/>
      <c r="O248" s="1019">
        <f t="shared" si="231"/>
        <v>0</v>
      </c>
      <c r="P248" s="1020">
        <f t="shared" si="231"/>
        <v>0</v>
      </c>
      <c r="Q248" s="101"/>
      <c r="R248" s="325"/>
      <c r="S248" s="1003" t="str">
        <f t="shared" si="220"/>
        <v>.</v>
      </c>
      <c r="T248" s="1004" t="str">
        <f t="shared" si="221"/>
        <v>.</v>
      </c>
      <c r="U248" s="1004" t="str">
        <f t="shared" si="222"/>
        <v>.</v>
      </c>
      <c r="V248" s="1004" t="str">
        <f t="shared" si="223"/>
        <v>.</v>
      </c>
      <c r="W248" s="1004" t="str">
        <f t="shared" si="224"/>
        <v>.</v>
      </c>
      <c r="X248" s="1004" t="str">
        <f t="shared" si="225"/>
        <v>.</v>
      </c>
      <c r="Y248" s="1005" t="str">
        <f t="shared" si="226"/>
        <v>.</v>
      </c>
      <c r="Z248" s="116"/>
      <c r="AA248" s="1006" t="str">
        <f t="shared" si="232"/>
        <v>.</v>
      </c>
      <c r="AB248" s="1007" t="str">
        <f t="shared" si="233"/>
        <v>.</v>
      </c>
      <c r="AC248" s="1007" t="str">
        <f t="shared" si="234"/>
        <v>.</v>
      </c>
      <c r="AD248" s="1007" t="str">
        <f t="shared" si="235"/>
        <v>.</v>
      </c>
      <c r="AE248" s="1007" t="str">
        <f t="shared" si="236"/>
        <v>.</v>
      </c>
      <c r="AF248" s="1007" t="str">
        <f t="shared" si="237"/>
        <v>.</v>
      </c>
      <c r="AG248" s="990" t="str">
        <f t="shared" si="238"/>
        <v>.</v>
      </c>
      <c r="AH248" s="116"/>
      <c r="AI248" s="1003" t="str">
        <f>IF(S248=".",".",SUM($S248:S248))</f>
        <v>.</v>
      </c>
      <c r="AJ248" s="1004" t="str">
        <f>IF(T248=".",".",SUM($S248:T248))</f>
        <v>.</v>
      </c>
      <c r="AK248" s="1004" t="str">
        <f>IF(U248=".",".",SUM($S248:U248))</f>
        <v>.</v>
      </c>
      <c r="AL248" s="1004" t="str">
        <f>IF(V248=".",".",SUM($S248:V248))</f>
        <v>.</v>
      </c>
      <c r="AM248" s="1004" t="str">
        <f>IF(W248=".",".",SUM($S248:W248))</f>
        <v>.</v>
      </c>
      <c r="AN248" s="1004" t="str">
        <f>IF(X248=".",".",SUM($S248:X248))</f>
        <v>.</v>
      </c>
      <c r="AO248" s="1005" t="str">
        <f>IF(Y248=".",".",SUM($S248:Y248))</f>
        <v>.</v>
      </c>
      <c r="AP248" s="116"/>
      <c r="AQ248" s="1006" t="str">
        <f t="shared" si="239"/>
        <v>.</v>
      </c>
      <c r="AR248" s="1007" t="str">
        <f t="shared" si="240"/>
        <v>.</v>
      </c>
      <c r="AS248" s="1007" t="str">
        <f t="shared" si="241"/>
        <v>.</v>
      </c>
      <c r="AT248" s="1007" t="str">
        <f t="shared" si="242"/>
        <v>.</v>
      </c>
      <c r="AU248" s="1007" t="str">
        <f t="shared" si="243"/>
        <v>.</v>
      </c>
      <c r="AV248" s="1007" t="str">
        <f t="shared" si="244"/>
        <v>.</v>
      </c>
      <c r="AW248" s="990" t="str">
        <f t="shared" si="245"/>
        <v>.</v>
      </c>
      <c r="AX248" s="327"/>
      <c r="AY248" s="116"/>
      <c r="AZ248" s="101"/>
      <c r="BA248" s="101"/>
      <c r="BB248" s="101"/>
    </row>
    <row r="249" spans="1:54" s="189" customFormat="1" x14ac:dyDescent="0.2">
      <c r="A249" s="183"/>
      <c r="B249" s="325"/>
      <c r="C249" s="473" t="str">
        <f t="shared" si="230"/>
        <v>Special rate</v>
      </c>
      <c r="D249" s="473" t="str">
        <f t="shared" si="230"/>
        <v/>
      </c>
      <c r="E249" s="837" t="str">
        <f t="shared" si="227"/>
        <v>.</v>
      </c>
      <c r="F249" s="878"/>
      <c r="G249" s="874"/>
      <c r="H249" s="874"/>
      <c r="I249" s="874"/>
      <c r="J249" s="874"/>
      <c r="K249" s="874"/>
      <c r="L249" s="874"/>
      <c r="M249" s="333"/>
      <c r="N249" s="116"/>
      <c r="O249" s="1019">
        <f t="shared" si="231"/>
        <v>0</v>
      </c>
      <c r="P249" s="1020">
        <f t="shared" si="231"/>
        <v>0</v>
      </c>
      <c r="Q249" s="101"/>
      <c r="R249" s="325"/>
      <c r="S249" s="1003" t="str">
        <f t="shared" si="220"/>
        <v>.</v>
      </c>
      <c r="T249" s="1004" t="str">
        <f t="shared" si="221"/>
        <v>.</v>
      </c>
      <c r="U249" s="1004" t="str">
        <f t="shared" si="222"/>
        <v>.</v>
      </c>
      <c r="V249" s="1004" t="str">
        <f t="shared" si="223"/>
        <v>.</v>
      </c>
      <c r="W249" s="1004" t="str">
        <f t="shared" si="224"/>
        <v>.</v>
      </c>
      <c r="X249" s="1004" t="str">
        <f t="shared" si="225"/>
        <v>.</v>
      </c>
      <c r="Y249" s="1005" t="str">
        <f t="shared" si="226"/>
        <v>.</v>
      </c>
      <c r="Z249" s="116"/>
      <c r="AA249" s="1006" t="str">
        <f t="shared" si="232"/>
        <v>.</v>
      </c>
      <c r="AB249" s="1007" t="str">
        <f t="shared" si="233"/>
        <v>.</v>
      </c>
      <c r="AC249" s="1007" t="str">
        <f t="shared" si="234"/>
        <v>.</v>
      </c>
      <c r="AD249" s="1007" t="str">
        <f t="shared" si="235"/>
        <v>.</v>
      </c>
      <c r="AE249" s="1007" t="str">
        <f t="shared" si="236"/>
        <v>.</v>
      </c>
      <c r="AF249" s="1007" t="str">
        <f t="shared" si="237"/>
        <v>.</v>
      </c>
      <c r="AG249" s="990" t="str">
        <f t="shared" si="238"/>
        <v>.</v>
      </c>
      <c r="AH249" s="116"/>
      <c r="AI249" s="1003" t="str">
        <f>IF(S249=".",".",SUM($S249:S249))</f>
        <v>.</v>
      </c>
      <c r="AJ249" s="1004" t="str">
        <f>IF(T249=".",".",SUM($S249:T249))</f>
        <v>.</v>
      </c>
      <c r="AK249" s="1004" t="str">
        <f>IF(U249=".",".",SUM($S249:U249))</f>
        <v>.</v>
      </c>
      <c r="AL249" s="1004" t="str">
        <f>IF(V249=".",".",SUM($S249:V249))</f>
        <v>.</v>
      </c>
      <c r="AM249" s="1004" t="str">
        <f>IF(W249=".",".",SUM($S249:W249))</f>
        <v>.</v>
      </c>
      <c r="AN249" s="1004" t="str">
        <f>IF(X249=".",".",SUM($S249:X249))</f>
        <v>.</v>
      </c>
      <c r="AO249" s="1005" t="str">
        <f>IF(Y249=".",".",SUM($S249:Y249))</f>
        <v>.</v>
      </c>
      <c r="AP249" s="116"/>
      <c r="AQ249" s="1006" t="str">
        <f t="shared" si="239"/>
        <v>.</v>
      </c>
      <c r="AR249" s="1007" t="str">
        <f t="shared" si="240"/>
        <v>.</v>
      </c>
      <c r="AS249" s="1007" t="str">
        <f t="shared" si="241"/>
        <v>.</v>
      </c>
      <c r="AT249" s="1007" t="str">
        <f t="shared" si="242"/>
        <v>.</v>
      </c>
      <c r="AU249" s="1007" t="str">
        <f t="shared" si="243"/>
        <v>.</v>
      </c>
      <c r="AV249" s="1007" t="str">
        <f t="shared" si="244"/>
        <v>.</v>
      </c>
      <c r="AW249" s="990" t="str">
        <f t="shared" si="245"/>
        <v>.</v>
      </c>
      <c r="AX249" s="327"/>
      <c r="AY249" s="116"/>
      <c r="AZ249" s="101"/>
      <c r="BA249" s="101"/>
      <c r="BB249" s="101"/>
    </row>
    <row r="250" spans="1:54" s="189" customFormat="1" x14ac:dyDescent="0.2">
      <c r="A250" s="183"/>
      <c r="B250" s="325"/>
      <c r="C250" s="198" t="str">
        <f t="shared" si="230"/>
        <v>Special rate</v>
      </c>
      <c r="D250" s="198" t="str">
        <f t="shared" si="230"/>
        <v/>
      </c>
      <c r="E250" s="838" t="str">
        <f t="shared" si="227"/>
        <v>.</v>
      </c>
      <c r="F250" s="878"/>
      <c r="G250" s="874"/>
      <c r="H250" s="874"/>
      <c r="I250" s="874"/>
      <c r="J250" s="874"/>
      <c r="K250" s="874"/>
      <c r="L250" s="874"/>
      <c r="M250" s="333"/>
      <c r="N250" s="116"/>
      <c r="O250" s="1019">
        <f t="shared" si="231"/>
        <v>0</v>
      </c>
      <c r="P250" s="1020">
        <f t="shared" si="231"/>
        <v>0</v>
      </c>
      <c r="Q250" s="101"/>
      <c r="R250" s="325"/>
      <c r="S250" s="1003" t="str">
        <f t="shared" ref="S250:S269" si="246">IF(F250="",".",F250-E250)</f>
        <v>.</v>
      </c>
      <c r="T250" s="1004" t="str">
        <f t="shared" ref="T250:T269" si="247">IF(G250="",".",G250-F250)</f>
        <v>.</v>
      </c>
      <c r="U250" s="1004" t="str">
        <f t="shared" ref="U250:U269" si="248">IF(H250="",".",H250-G250)</f>
        <v>.</v>
      </c>
      <c r="V250" s="1004" t="str">
        <f t="shared" ref="V250:V269" si="249">IF(I250="",".",I250-H250)</f>
        <v>.</v>
      </c>
      <c r="W250" s="1004" t="str">
        <f t="shared" ref="W250:W269" si="250">IF(J250="",".",J250-I250)</f>
        <v>.</v>
      </c>
      <c r="X250" s="1004" t="str">
        <f t="shared" ref="X250:X269" si="251">IF(K250="",".",K250-J250)</f>
        <v>.</v>
      </c>
      <c r="Y250" s="1005" t="str">
        <f t="shared" ref="Y250:Y269" si="252">IF(L250="",".",L250-K250)</f>
        <v>.</v>
      </c>
      <c r="Z250" s="116"/>
      <c r="AA250" s="1006" t="str">
        <f t="shared" si="232"/>
        <v>.</v>
      </c>
      <c r="AB250" s="1007" t="str">
        <f t="shared" si="233"/>
        <v>.</v>
      </c>
      <c r="AC250" s="1007" t="str">
        <f t="shared" si="234"/>
        <v>.</v>
      </c>
      <c r="AD250" s="1007" t="str">
        <f t="shared" si="235"/>
        <v>.</v>
      </c>
      <c r="AE250" s="1007" t="str">
        <f t="shared" si="236"/>
        <v>.</v>
      </c>
      <c r="AF250" s="1007" t="str">
        <f t="shared" si="237"/>
        <v>.</v>
      </c>
      <c r="AG250" s="990" t="str">
        <f t="shared" si="238"/>
        <v>.</v>
      </c>
      <c r="AH250" s="116"/>
      <c r="AI250" s="1003" t="str">
        <f>IF(S250=".",".",SUM($S250:S250))</f>
        <v>.</v>
      </c>
      <c r="AJ250" s="1004" t="str">
        <f>IF(T250=".",".",SUM($S250:T250))</f>
        <v>.</v>
      </c>
      <c r="AK250" s="1004" t="str">
        <f>IF(U250=".",".",SUM($S250:U250))</f>
        <v>.</v>
      </c>
      <c r="AL250" s="1004" t="str">
        <f>IF(V250=".",".",SUM($S250:V250))</f>
        <v>.</v>
      </c>
      <c r="AM250" s="1004" t="str">
        <f>IF(W250=".",".",SUM($S250:W250))</f>
        <v>.</v>
      </c>
      <c r="AN250" s="1004" t="str">
        <f>IF(X250=".",".",SUM($S250:X250))</f>
        <v>.</v>
      </c>
      <c r="AO250" s="1005" t="str">
        <f>IF(Y250=".",".",SUM($S250:Y250))</f>
        <v>.</v>
      </c>
      <c r="AP250" s="116"/>
      <c r="AQ250" s="1006" t="str">
        <f t="shared" si="239"/>
        <v>.</v>
      </c>
      <c r="AR250" s="1007" t="str">
        <f t="shared" si="240"/>
        <v>.</v>
      </c>
      <c r="AS250" s="1007" t="str">
        <f t="shared" si="241"/>
        <v>.</v>
      </c>
      <c r="AT250" s="1007" t="str">
        <f t="shared" si="242"/>
        <v>.</v>
      </c>
      <c r="AU250" s="1007" t="str">
        <f t="shared" si="243"/>
        <v>.</v>
      </c>
      <c r="AV250" s="1007" t="str">
        <f t="shared" si="244"/>
        <v>.</v>
      </c>
      <c r="AW250" s="990" t="str">
        <f t="shared" si="245"/>
        <v>.</v>
      </c>
      <c r="AX250" s="327"/>
      <c r="AY250" s="116"/>
      <c r="AZ250" s="101"/>
      <c r="BA250" s="101"/>
      <c r="BB250" s="101"/>
    </row>
    <row r="251" spans="1:54" s="190" customFormat="1" x14ac:dyDescent="0.2">
      <c r="A251" s="183"/>
      <c r="B251" s="325"/>
      <c r="C251" s="211"/>
      <c r="D251" s="211" t="s">
        <v>256</v>
      </c>
      <c r="E251" s="839">
        <f t="shared" si="227"/>
        <v>1350.157588920792</v>
      </c>
      <c r="F251" s="881">
        <f t="shared" ref="F251:L251" si="253">IF($P251=0,".",SUMPRODUCT(F233:F250,$P233:$P250)/$P251)</f>
        <v>1835.88</v>
      </c>
      <c r="G251" s="197">
        <f t="shared" si="253"/>
        <v>1881.77</v>
      </c>
      <c r="H251" s="197">
        <f t="shared" si="253"/>
        <v>1928.82</v>
      </c>
      <c r="I251" s="197">
        <f t="shared" si="253"/>
        <v>1977.0400000000002</v>
      </c>
      <c r="J251" s="197">
        <f t="shared" si="253"/>
        <v>2026.4599999999998</v>
      </c>
      <c r="K251" s="197">
        <f t="shared" si="253"/>
        <v>2077.13</v>
      </c>
      <c r="L251" s="197">
        <f t="shared" si="253"/>
        <v>2129.0500000000002</v>
      </c>
      <c r="M251" s="333"/>
      <c r="N251" s="144"/>
      <c r="O251" s="1021">
        <f t="shared" si="231"/>
        <v>303</v>
      </c>
      <c r="P251" s="1022">
        <f t="shared" si="231"/>
        <v>301</v>
      </c>
      <c r="Q251" s="102"/>
      <c r="R251" s="334"/>
      <c r="S251" s="1012">
        <f t="shared" ref="S251:Y251" si="254">IF(F251=".",".",F251-E251)</f>
        <v>485.72241107920809</v>
      </c>
      <c r="T251" s="1013">
        <f t="shared" si="254"/>
        <v>45.889999999999873</v>
      </c>
      <c r="U251" s="1013">
        <f t="shared" si="254"/>
        <v>47.049999999999955</v>
      </c>
      <c r="V251" s="1013">
        <f t="shared" si="254"/>
        <v>48.220000000000255</v>
      </c>
      <c r="W251" s="1013">
        <f t="shared" si="254"/>
        <v>49.419999999999618</v>
      </c>
      <c r="X251" s="1013">
        <f t="shared" si="254"/>
        <v>50.6700000000003</v>
      </c>
      <c r="Y251" s="1014">
        <f t="shared" si="254"/>
        <v>51.920000000000073</v>
      </c>
      <c r="Z251" s="144"/>
      <c r="AA251" s="1516">
        <f t="shared" si="232"/>
        <v>0.35975238376984997</v>
      </c>
      <c r="AB251" s="1517">
        <f t="shared" si="233"/>
        <v>2.4996187114626256E-2</v>
      </c>
      <c r="AC251" s="1517">
        <f t="shared" si="234"/>
        <v>2.500305563379146E-2</v>
      </c>
      <c r="AD251" s="1517">
        <f t="shared" si="235"/>
        <v>2.4999740774152235E-2</v>
      </c>
      <c r="AE251" s="1517">
        <f t="shared" si="236"/>
        <v>2.4996965160037021E-2</v>
      </c>
      <c r="AF251" s="1517">
        <f t="shared" si="237"/>
        <v>2.5004194506676791E-2</v>
      </c>
      <c r="AG251" s="1518">
        <f t="shared" si="238"/>
        <v>2.4996028173489337E-2</v>
      </c>
      <c r="AH251" s="144"/>
      <c r="AI251" s="1012">
        <f>IF(S251=".",".",SUM($S251:S251))</f>
        <v>485.72241107920809</v>
      </c>
      <c r="AJ251" s="1013">
        <f>IF(T251=".",".",SUM($S251:T251))</f>
        <v>531.61241107920796</v>
      </c>
      <c r="AK251" s="1013">
        <f>IF(U251=".",".",SUM($S251:U251))</f>
        <v>578.66241107920791</v>
      </c>
      <c r="AL251" s="1013">
        <f>IF(V251=".",".",SUM($S251:V251))</f>
        <v>626.88241107920817</v>
      </c>
      <c r="AM251" s="1013">
        <f>IF(W251=".",".",SUM($S251:W251))</f>
        <v>676.30241107920779</v>
      </c>
      <c r="AN251" s="1013">
        <f>IF(X251=".",".",SUM($S251:X251))</f>
        <v>726.97241107920809</v>
      </c>
      <c r="AO251" s="1014">
        <f>IF(Y251=".",".",SUM($S251:Y251))</f>
        <v>778.89241107920816</v>
      </c>
      <c r="AP251" s="116"/>
      <c r="AQ251" s="1516">
        <f t="shared" si="239"/>
        <v>0.35975238376984997</v>
      </c>
      <c r="AR251" s="1517">
        <f t="shared" si="240"/>
        <v>0.39374100878411999</v>
      </c>
      <c r="AS251" s="1517">
        <f t="shared" si="241"/>
        <v>0.42858879276584627</v>
      </c>
      <c r="AT251" s="1517">
        <f t="shared" si="242"/>
        <v>0.46430314225785141</v>
      </c>
      <c r="AU251" s="1517">
        <f t="shared" si="243"/>
        <v>0.50090627688860367</v>
      </c>
      <c r="AV251" s="1517">
        <f t="shared" si="244"/>
        <v>0.53843522937221855</v>
      </c>
      <c r="AW251" s="1518">
        <f t="shared" si="245"/>
        <v>0.57688999970869514</v>
      </c>
      <c r="AX251" s="346"/>
      <c r="AY251" s="144"/>
      <c r="AZ251" s="102"/>
      <c r="BA251" s="102"/>
      <c r="BB251" s="102"/>
    </row>
    <row r="252" spans="1:54" s="189" customFormat="1" x14ac:dyDescent="0.2">
      <c r="A252" s="183"/>
      <c r="B252" s="325"/>
      <c r="C252" s="471" t="str">
        <f t="shared" ref="C252:D269" si="255">C151</f>
        <v>Mining</v>
      </c>
      <c r="D252" s="471" t="str">
        <f t="shared" si="255"/>
        <v/>
      </c>
      <c r="E252" s="836" t="str">
        <f t="shared" si="227"/>
        <v>.</v>
      </c>
      <c r="F252" s="878"/>
      <c r="G252" s="874"/>
      <c r="H252" s="874"/>
      <c r="I252" s="874"/>
      <c r="J252" s="874"/>
      <c r="K252" s="874"/>
      <c r="L252" s="874"/>
      <c r="M252" s="333"/>
      <c r="N252" s="116"/>
      <c r="O252" s="1017">
        <f t="shared" si="231"/>
        <v>0</v>
      </c>
      <c r="P252" s="1018">
        <f t="shared" si="231"/>
        <v>0</v>
      </c>
      <c r="Q252" s="101"/>
      <c r="R252" s="325"/>
      <c r="S252" s="1000" t="str">
        <f t="shared" si="246"/>
        <v>.</v>
      </c>
      <c r="T252" s="1001" t="str">
        <f t="shared" si="247"/>
        <v>.</v>
      </c>
      <c r="U252" s="1001" t="str">
        <f t="shared" si="248"/>
        <v>.</v>
      </c>
      <c r="V252" s="1001" t="str">
        <f t="shared" si="249"/>
        <v>.</v>
      </c>
      <c r="W252" s="1001" t="str">
        <f t="shared" si="250"/>
        <v>.</v>
      </c>
      <c r="X252" s="1001" t="str">
        <f t="shared" si="251"/>
        <v>.</v>
      </c>
      <c r="Y252" s="1002" t="str">
        <f t="shared" si="252"/>
        <v>.</v>
      </c>
      <c r="Z252" s="116"/>
      <c r="AA252" s="1006" t="str">
        <f t="shared" si="232"/>
        <v>.</v>
      </c>
      <c r="AB252" s="1007" t="str">
        <f t="shared" si="233"/>
        <v>.</v>
      </c>
      <c r="AC252" s="1007" t="str">
        <f t="shared" si="234"/>
        <v>.</v>
      </c>
      <c r="AD252" s="1007" t="str">
        <f t="shared" si="235"/>
        <v>.</v>
      </c>
      <c r="AE252" s="1007" t="str">
        <f t="shared" si="236"/>
        <v>.</v>
      </c>
      <c r="AF252" s="1007" t="str">
        <f t="shared" si="237"/>
        <v>.</v>
      </c>
      <c r="AG252" s="990" t="str">
        <f t="shared" si="238"/>
        <v>.</v>
      </c>
      <c r="AH252" s="116"/>
      <c r="AI252" s="1000" t="str">
        <f>IF(S252=".",".",SUM($S252:S252))</f>
        <v>.</v>
      </c>
      <c r="AJ252" s="1001" t="str">
        <f>IF(T252=".",".",SUM($S252:T252))</f>
        <v>.</v>
      </c>
      <c r="AK252" s="1001" t="str">
        <f>IF(U252=".",".",SUM($S252:U252))</f>
        <v>.</v>
      </c>
      <c r="AL252" s="1001" t="str">
        <f>IF(V252=".",".",SUM($S252:V252))</f>
        <v>.</v>
      </c>
      <c r="AM252" s="1001" t="str">
        <f>IF(W252=".",".",SUM($S252:W252))</f>
        <v>.</v>
      </c>
      <c r="AN252" s="1001" t="str">
        <f>IF(X252=".",".",SUM($S252:X252))</f>
        <v>.</v>
      </c>
      <c r="AO252" s="1002" t="str">
        <f>IF(Y252=".",".",SUM($S252:Y252))</f>
        <v>.</v>
      </c>
      <c r="AP252" s="116"/>
      <c r="AQ252" s="1006" t="str">
        <f t="shared" si="239"/>
        <v>.</v>
      </c>
      <c r="AR252" s="1007" t="str">
        <f t="shared" si="240"/>
        <v>.</v>
      </c>
      <c r="AS252" s="1007" t="str">
        <f t="shared" si="241"/>
        <v>.</v>
      </c>
      <c r="AT252" s="1007" t="str">
        <f t="shared" si="242"/>
        <v>.</v>
      </c>
      <c r="AU252" s="1007" t="str">
        <f t="shared" si="243"/>
        <v>.</v>
      </c>
      <c r="AV252" s="1007" t="str">
        <f t="shared" si="244"/>
        <v>.</v>
      </c>
      <c r="AW252" s="990" t="str">
        <f t="shared" si="245"/>
        <v>.</v>
      </c>
      <c r="AX252" s="327"/>
      <c r="AY252" s="116"/>
      <c r="AZ252" s="101"/>
      <c r="BA252" s="101"/>
      <c r="BB252" s="101"/>
    </row>
    <row r="253" spans="1:54" s="189" customFormat="1" x14ac:dyDescent="0.2">
      <c r="A253" s="183"/>
      <c r="B253" s="325"/>
      <c r="C253" s="473" t="str">
        <f t="shared" si="255"/>
        <v>Mining</v>
      </c>
      <c r="D253" s="473" t="str">
        <f t="shared" si="255"/>
        <v/>
      </c>
      <c r="E253" s="837" t="str">
        <f t="shared" si="227"/>
        <v>.</v>
      </c>
      <c r="F253" s="878"/>
      <c r="G253" s="874"/>
      <c r="H253" s="874"/>
      <c r="I253" s="874"/>
      <c r="J253" s="874"/>
      <c r="K253" s="874"/>
      <c r="L253" s="874"/>
      <c r="M253" s="333"/>
      <c r="N253" s="116"/>
      <c r="O253" s="1019">
        <f t="shared" si="231"/>
        <v>0</v>
      </c>
      <c r="P253" s="1020">
        <f t="shared" si="231"/>
        <v>0</v>
      </c>
      <c r="Q253" s="101"/>
      <c r="R253" s="325"/>
      <c r="S253" s="1003" t="str">
        <f t="shared" si="246"/>
        <v>.</v>
      </c>
      <c r="T253" s="1004" t="str">
        <f t="shared" si="247"/>
        <v>.</v>
      </c>
      <c r="U253" s="1004" t="str">
        <f t="shared" si="248"/>
        <v>.</v>
      </c>
      <c r="V253" s="1004" t="str">
        <f t="shared" si="249"/>
        <v>.</v>
      </c>
      <c r="W253" s="1004" t="str">
        <f t="shared" si="250"/>
        <v>.</v>
      </c>
      <c r="X253" s="1004" t="str">
        <f t="shared" si="251"/>
        <v>.</v>
      </c>
      <c r="Y253" s="1005" t="str">
        <f t="shared" si="252"/>
        <v>.</v>
      </c>
      <c r="Z253" s="116"/>
      <c r="AA253" s="1006" t="str">
        <f t="shared" si="232"/>
        <v>.</v>
      </c>
      <c r="AB253" s="1007" t="str">
        <f t="shared" si="233"/>
        <v>.</v>
      </c>
      <c r="AC253" s="1007" t="str">
        <f t="shared" si="234"/>
        <v>.</v>
      </c>
      <c r="AD253" s="1007" t="str">
        <f t="shared" si="235"/>
        <v>.</v>
      </c>
      <c r="AE253" s="1007" t="str">
        <f t="shared" si="236"/>
        <v>.</v>
      </c>
      <c r="AF253" s="1007" t="str">
        <f t="shared" si="237"/>
        <v>.</v>
      </c>
      <c r="AG253" s="990" t="str">
        <f t="shared" si="238"/>
        <v>.</v>
      </c>
      <c r="AH253" s="116"/>
      <c r="AI253" s="1003" t="str">
        <f>IF(S253=".",".",SUM($S253:S253))</f>
        <v>.</v>
      </c>
      <c r="AJ253" s="1004" t="str">
        <f>IF(T253=".",".",SUM($S253:T253))</f>
        <v>.</v>
      </c>
      <c r="AK253" s="1004" t="str">
        <f>IF(U253=".",".",SUM($S253:U253))</f>
        <v>.</v>
      </c>
      <c r="AL253" s="1004" t="str">
        <f>IF(V253=".",".",SUM($S253:V253))</f>
        <v>.</v>
      </c>
      <c r="AM253" s="1004" t="str">
        <f>IF(W253=".",".",SUM($S253:W253))</f>
        <v>.</v>
      </c>
      <c r="AN253" s="1004" t="str">
        <f>IF(X253=".",".",SUM($S253:X253))</f>
        <v>.</v>
      </c>
      <c r="AO253" s="1005" t="str">
        <f>IF(Y253=".",".",SUM($S253:Y253))</f>
        <v>.</v>
      </c>
      <c r="AP253" s="116"/>
      <c r="AQ253" s="1006" t="str">
        <f t="shared" si="239"/>
        <v>.</v>
      </c>
      <c r="AR253" s="1007" t="str">
        <f t="shared" si="240"/>
        <v>.</v>
      </c>
      <c r="AS253" s="1007" t="str">
        <f t="shared" si="241"/>
        <v>.</v>
      </c>
      <c r="AT253" s="1007" t="str">
        <f t="shared" si="242"/>
        <v>.</v>
      </c>
      <c r="AU253" s="1007" t="str">
        <f t="shared" si="243"/>
        <v>.</v>
      </c>
      <c r="AV253" s="1007" t="str">
        <f t="shared" si="244"/>
        <v>.</v>
      </c>
      <c r="AW253" s="990" t="str">
        <f t="shared" si="245"/>
        <v>.</v>
      </c>
      <c r="AX253" s="327"/>
      <c r="AY253" s="116"/>
      <c r="AZ253" s="101"/>
      <c r="BA253" s="101"/>
      <c r="BB253" s="101"/>
    </row>
    <row r="254" spans="1:54" s="189" customFormat="1" x14ac:dyDescent="0.2">
      <c r="A254" s="183"/>
      <c r="B254" s="325"/>
      <c r="C254" s="473" t="str">
        <f t="shared" si="255"/>
        <v>Mining</v>
      </c>
      <c r="D254" s="473" t="str">
        <f t="shared" si="255"/>
        <v/>
      </c>
      <c r="E254" s="837" t="str">
        <f t="shared" si="227"/>
        <v>.</v>
      </c>
      <c r="F254" s="878"/>
      <c r="G254" s="874"/>
      <c r="H254" s="874"/>
      <c r="I254" s="874"/>
      <c r="J254" s="874"/>
      <c r="K254" s="874"/>
      <c r="L254" s="874"/>
      <c r="M254" s="333"/>
      <c r="N254" s="116"/>
      <c r="O254" s="1019">
        <f t="shared" si="231"/>
        <v>0</v>
      </c>
      <c r="P254" s="1020">
        <f t="shared" si="231"/>
        <v>0</v>
      </c>
      <c r="Q254" s="101"/>
      <c r="R254" s="325"/>
      <c r="S254" s="1003" t="str">
        <f t="shared" si="246"/>
        <v>.</v>
      </c>
      <c r="T254" s="1004" t="str">
        <f t="shared" si="247"/>
        <v>.</v>
      </c>
      <c r="U254" s="1004" t="str">
        <f t="shared" si="248"/>
        <v>.</v>
      </c>
      <c r="V254" s="1004" t="str">
        <f t="shared" si="249"/>
        <v>.</v>
      </c>
      <c r="W254" s="1004" t="str">
        <f t="shared" si="250"/>
        <v>.</v>
      </c>
      <c r="X254" s="1004" t="str">
        <f t="shared" si="251"/>
        <v>.</v>
      </c>
      <c r="Y254" s="1005" t="str">
        <f t="shared" si="252"/>
        <v>.</v>
      </c>
      <c r="Z254" s="116"/>
      <c r="AA254" s="1006" t="str">
        <f t="shared" si="232"/>
        <v>.</v>
      </c>
      <c r="AB254" s="1007" t="str">
        <f t="shared" si="233"/>
        <v>.</v>
      </c>
      <c r="AC254" s="1007" t="str">
        <f t="shared" si="234"/>
        <v>.</v>
      </c>
      <c r="AD254" s="1007" t="str">
        <f t="shared" si="235"/>
        <v>.</v>
      </c>
      <c r="AE254" s="1007" t="str">
        <f t="shared" si="236"/>
        <v>.</v>
      </c>
      <c r="AF254" s="1007" t="str">
        <f t="shared" si="237"/>
        <v>.</v>
      </c>
      <c r="AG254" s="990" t="str">
        <f t="shared" si="238"/>
        <v>.</v>
      </c>
      <c r="AH254" s="116"/>
      <c r="AI254" s="1003" t="str">
        <f>IF(S254=".",".",SUM($S254:S254))</f>
        <v>.</v>
      </c>
      <c r="AJ254" s="1004" t="str">
        <f>IF(T254=".",".",SUM($S254:T254))</f>
        <v>.</v>
      </c>
      <c r="AK254" s="1004" t="str">
        <f>IF(U254=".",".",SUM($S254:U254))</f>
        <v>.</v>
      </c>
      <c r="AL254" s="1004" t="str">
        <f>IF(V254=".",".",SUM($S254:V254))</f>
        <v>.</v>
      </c>
      <c r="AM254" s="1004" t="str">
        <f>IF(W254=".",".",SUM($S254:W254))</f>
        <v>.</v>
      </c>
      <c r="AN254" s="1004" t="str">
        <f>IF(X254=".",".",SUM($S254:X254))</f>
        <v>.</v>
      </c>
      <c r="AO254" s="1005" t="str">
        <f>IF(Y254=".",".",SUM($S254:Y254))</f>
        <v>.</v>
      </c>
      <c r="AP254" s="116"/>
      <c r="AQ254" s="1006" t="str">
        <f t="shared" si="239"/>
        <v>.</v>
      </c>
      <c r="AR254" s="1007" t="str">
        <f t="shared" si="240"/>
        <v>.</v>
      </c>
      <c r="AS254" s="1007" t="str">
        <f t="shared" si="241"/>
        <v>.</v>
      </c>
      <c r="AT254" s="1007" t="str">
        <f t="shared" si="242"/>
        <v>.</v>
      </c>
      <c r="AU254" s="1007" t="str">
        <f t="shared" si="243"/>
        <v>.</v>
      </c>
      <c r="AV254" s="1007" t="str">
        <f t="shared" si="244"/>
        <v>.</v>
      </c>
      <c r="AW254" s="990" t="str">
        <f t="shared" si="245"/>
        <v>.</v>
      </c>
      <c r="AX254" s="327"/>
      <c r="AY254" s="116"/>
      <c r="AZ254" s="101"/>
      <c r="BA254" s="101"/>
      <c r="BB254" s="101"/>
    </row>
    <row r="255" spans="1:54" s="189" customFormat="1" x14ac:dyDescent="0.2">
      <c r="A255" s="183"/>
      <c r="B255" s="325"/>
      <c r="C255" s="473" t="str">
        <f t="shared" si="255"/>
        <v>Mining</v>
      </c>
      <c r="D255" s="473" t="str">
        <f t="shared" si="255"/>
        <v/>
      </c>
      <c r="E255" s="837" t="str">
        <f t="shared" si="227"/>
        <v>.</v>
      </c>
      <c r="F255" s="878"/>
      <c r="G255" s="874"/>
      <c r="H255" s="874"/>
      <c r="I255" s="874"/>
      <c r="J255" s="874"/>
      <c r="K255" s="874"/>
      <c r="L255" s="874"/>
      <c r="M255" s="333"/>
      <c r="N255" s="116"/>
      <c r="O255" s="1019">
        <f t="shared" ref="O255:P270" si="256">O154</f>
        <v>0</v>
      </c>
      <c r="P255" s="1020">
        <f t="shared" si="256"/>
        <v>0</v>
      </c>
      <c r="Q255" s="101"/>
      <c r="R255" s="325"/>
      <c r="S255" s="1003" t="str">
        <f t="shared" si="246"/>
        <v>.</v>
      </c>
      <c r="T255" s="1004" t="str">
        <f t="shared" si="247"/>
        <v>.</v>
      </c>
      <c r="U255" s="1004" t="str">
        <f t="shared" si="248"/>
        <v>.</v>
      </c>
      <c r="V255" s="1004" t="str">
        <f t="shared" si="249"/>
        <v>.</v>
      </c>
      <c r="W255" s="1004" t="str">
        <f t="shared" si="250"/>
        <v>.</v>
      </c>
      <c r="X255" s="1004" t="str">
        <f t="shared" si="251"/>
        <v>.</v>
      </c>
      <c r="Y255" s="1005" t="str">
        <f t="shared" si="252"/>
        <v>.</v>
      </c>
      <c r="Z255" s="116"/>
      <c r="AA255" s="1006" t="str">
        <f t="shared" si="232"/>
        <v>.</v>
      </c>
      <c r="AB255" s="1007" t="str">
        <f t="shared" si="233"/>
        <v>.</v>
      </c>
      <c r="AC255" s="1007" t="str">
        <f t="shared" si="234"/>
        <v>.</v>
      </c>
      <c r="AD255" s="1007" t="str">
        <f t="shared" si="235"/>
        <v>.</v>
      </c>
      <c r="AE255" s="1007" t="str">
        <f t="shared" si="236"/>
        <v>.</v>
      </c>
      <c r="AF255" s="1007" t="str">
        <f t="shared" si="237"/>
        <v>.</v>
      </c>
      <c r="AG255" s="990" t="str">
        <f t="shared" si="238"/>
        <v>.</v>
      </c>
      <c r="AH255" s="116"/>
      <c r="AI255" s="1003" t="str">
        <f>IF(S255=".",".",SUM($S255:S255))</f>
        <v>.</v>
      </c>
      <c r="AJ255" s="1004" t="str">
        <f>IF(T255=".",".",SUM($S255:T255))</f>
        <v>.</v>
      </c>
      <c r="AK255" s="1004" t="str">
        <f>IF(U255=".",".",SUM($S255:U255))</f>
        <v>.</v>
      </c>
      <c r="AL255" s="1004" t="str">
        <f>IF(V255=".",".",SUM($S255:V255))</f>
        <v>.</v>
      </c>
      <c r="AM255" s="1004" t="str">
        <f>IF(W255=".",".",SUM($S255:W255))</f>
        <v>.</v>
      </c>
      <c r="AN255" s="1004" t="str">
        <f>IF(X255=".",".",SUM($S255:X255))</f>
        <v>.</v>
      </c>
      <c r="AO255" s="1005" t="str">
        <f>IF(Y255=".",".",SUM($S255:Y255))</f>
        <v>.</v>
      </c>
      <c r="AP255" s="116"/>
      <c r="AQ255" s="1006" t="str">
        <f t="shared" si="239"/>
        <v>.</v>
      </c>
      <c r="AR255" s="1007" t="str">
        <f t="shared" si="240"/>
        <v>.</v>
      </c>
      <c r="AS255" s="1007" t="str">
        <f t="shared" si="241"/>
        <v>.</v>
      </c>
      <c r="AT255" s="1007" t="str">
        <f t="shared" si="242"/>
        <v>.</v>
      </c>
      <c r="AU255" s="1007" t="str">
        <f t="shared" si="243"/>
        <v>.</v>
      </c>
      <c r="AV255" s="1007" t="str">
        <f t="shared" si="244"/>
        <v>.</v>
      </c>
      <c r="AW255" s="990" t="str">
        <f t="shared" si="245"/>
        <v>.</v>
      </c>
      <c r="AX255" s="327"/>
      <c r="AY255" s="116"/>
      <c r="AZ255" s="101"/>
      <c r="BA255" s="101"/>
      <c r="BB255" s="101"/>
    </row>
    <row r="256" spans="1:54" s="189" customFormat="1" x14ac:dyDescent="0.2">
      <c r="A256" s="183"/>
      <c r="B256" s="325"/>
      <c r="C256" s="473" t="str">
        <f t="shared" si="255"/>
        <v>Mining</v>
      </c>
      <c r="D256" s="473" t="str">
        <f t="shared" si="255"/>
        <v/>
      </c>
      <c r="E256" s="837" t="str">
        <f t="shared" si="227"/>
        <v>.</v>
      </c>
      <c r="F256" s="878"/>
      <c r="G256" s="874"/>
      <c r="H256" s="874"/>
      <c r="I256" s="874"/>
      <c r="J256" s="874"/>
      <c r="K256" s="874"/>
      <c r="L256" s="874"/>
      <c r="M256" s="333"/>
      <c r="N256" s="116"/>
      <c r="O256" s="1019">
        <f t="shared" si="256"/>
        <v>0</v>
      </c>
      <c r="P256" s="1020">
        <f t="shared" si="256"/>
        <v>0</v>
      </c>
      <c r="Q256" s="101"/>
      <c r="R256" s="325"/>
      <c r="S256" s="1003" t="str">
        <f t="shared" si="246"/>
        <v>.</v>
      </c>
      <c r="T256" s="1004" t="str">
        <f t="shared" si="247"/>
        <v>.</v>
      </c>
      <c r="U256" s="1004" t="str">
        <f t="shared" si="248"/>
        <v>.</v>
      </c>
      <c r="V256" s="1004" t="str">
        <f t="shared" si="249"/>
        <v>.</v>
      </c>
      <c r="W256" s="1004" t="str">
        <f t="shared" si="250"/>
        <v>.</v>
      </c>
      <c r="X256" s="1004" t="str">
        <f t="shared" si="251"/>
        <v>.</v>
      </c>
      <c r="Y256" s="1005" t="str">
        <f t="shared" si="252"/>
        <v>.</v>
      </c>
      <c r="Z256" s="116"/>
      <c r="AA256" s="1006" t="str">
        <f t="shared" si="232"/>
        <v>.</v>
      </c>
      <c r="AB256" s="1007" t="str">
        <f t="shared" si="233"/>
        <v>.</v>
      </c>
      <c r="AC256" s="1007" t="str">
        <f t="shared" si="234"/>
        <v>.</v>
      </c>
      <c r="AD256" s="1007" t="str">
        <f t="shared" si="235"/>
        <v>.</v>
      </c>
      <c r="AE256" s="1007" t="str">
        <f t="shared" si="236"/>
        <v>.</v>
      </c>
      <c r="AF256" s="1007" t="str">
        <f t="shared" si="237"/>
        <v>.</v>
      </c>
      <c r="AG256" s="990" t="str">
        <f t="shared" si="238"/>
        <v>.</v>
      </c>
      <c r="AH256" s="116"/>
      <c r="AI256" s="1003" t="str">
        <f>IF(S256=".",".",SUM($S256:S256))</f>
        <v>.</v>
      </c>
      <c r="AJ256" s="1004" t="str">
        <f>IF(T256=".",".",SUM($S256:T256))</f>
        <v>.</v>
      </c>
      <c r="AK256" s="1004" t="str">
        <f>IF(U256=".",".",SUM($S256:U256))</f>
        <v>.</v>
      </c>
      <c r="AL256" s="1004" t="str">
        <f>IF(V256=".",".",SUM($S256:V256))</f>
        <v>.</v>
      </c>
      <c r="AM256" s="1004" t="str">
        <f>IF(W256=".",".",SUM($S256:W256))</f>
        <v>.</v>
      </c>
      <c r="AN256" s="1004" t="str">
        <f>IF(X256=".",".",SUM($S256:X256))</f>
        <v>.</v>
      </c>
      <c r="AO256" s="1005" t="str">
        <f>IF(Y256=".",".",SUM($S256:Y256))</f>
        <v>.</v>
      </c>
      <c r="AP256" s="116"/>
      <c r="AQ256" s="1006" t="str">
        <f t="shared" si="239"/>
        <v>.</v>
      </c>
      <c r="AR256" s="1007" t="str">
        <f t="shared" si="240"/>
        <v>.</v>
      </c>
      <c r="AS256" s="1007" t="str">
        <f t="shared" si="241"/>
        <v>.</v>
      </c>
      <c r="AT256" s="1007" t="str">
        <f t="shared" si="242"/>
        <v>.</v>
      </c>
      <c r="AU256" s="1007" t="str">
        <f t="shared" si="243"/>
        <v>.</v>
      </c>
      <c r="AV256" s="1007" t="str">
        <f t="shared" si="244"/>
        <v>.</v>
      </c>
      <c r="AW256" s="990" t="str">
        <f t="shared" si="245"/>
        <v>.</v>
      </c>
      <c r="AX256" s="327"/>
      <c r="AY256" s="116"/>
      <c r="AZ256" s="101"/>
      <c r="BA256" s="101"/>
      <c r="BB256" s="101"/>
    </row>
    <row r="257" spans="1:54" s="189" customFormat="1" x14ac:dyDescent="0.2">
      <c r="A257" s="183"/>
      <c r="B257" s="325"/>
      <c r="C257" s="473" t="str">
        <f t="shared" si="255"/>
        <v>Mining</v>
      </c>
      <c r="D257" s="473" t="str">
        <f t="shared" si="255"/>
        <v/>
      </c>
      <c r="E257" s="837" t="str">
        <f t="shared" si="227"/>
        <v>.</v>
      </c>
      <c r="F257" s="878"/>
      <c r="G257" s="874"/>
      <c r="H257" s="874"/>
      <c r="I257" s="874"/>
      <c r="J257" s="874"/>
      <c r="K257" s="874"/>
      <c r="L257" s="874"/>
      <c r="M257" s="333"/>
      <c r="N257" s="116"/>
      <c r="O257" s="1019">
        <f t="shared" si="256"/>
        <v>0</v>
      </c>
      <c r="P257" s="1020">
        <f t="shared" si="256"/>
        <v>0</v>
      </c>
      <c r="Q257" s="101"/>
      <c r="R257" s="325"/>
      <c r="S257" s="1003" t="str">
        <f t="shared" si="246"/>
        <v>.</v>
      </c>
      <c r="T257" s="1004" t="str">
        <f t="shared" si="247"/>
        <v>.</v>
      </c>
      <c r="U257" s="1004" t="str">
        <f t="shared" si="248"/>
        <v>.</v>
      </c>
      <c r="V257" s="1004" t="str">
        <f t="shared" si="249"/>
        <v>.</v>
      </c>
      <c r="W257" s="1004" t="str">
        <f t="shared" si="250"/>
        <v>.</v>
      </c>
      <c r="X257" s="1004" t="str">
        <f t="shared" si="251"/>
        <v>.</v>
      </c>
      <c r="Y257" s="1005" t="str">
        <f t="shared" si="252"/>
        <v>.</v>
      </c>
      <c r="Z257" s="116"/>
      <c r="AA257" s="1006" t="str">
        <f t="shared" si="232"/>
        <v>.</v>
      </c>
      <c r="AB257" s="1007" t="str">
        <f t="shared" si="233"/>
        <v>.</v>
      </c>
      <c r="AC257" s="1007" t="str">
        <f t="shared" si="234"/>
        <v>.</v>
      </c>
      <c r="AD257" s="1007" t="str">
        <f t="shared" si="235"/>
        <v>.</v>
      </c>
      <c r="AE257" s="1007" t="str">
        <f t="shared" si="236"/>
        <v>.</v>
      </c>
      <c r="AF257" s="1007" t="str">
        <f t="shared" si="237"/>
        <v>.</v>
      </c>
      <c r="AG257" s="990" t="str">
        <f t="shared" si="238"/>
        <v>.</v>
      </c>
      <c r="AH257" s="116"/>
      <c r="AI257" s="1003" t="str">
        <f>IF(S257=".",".",SUM($S257:S257))</f>
        <v>.</v>
      </c>
      <c r="AJ257" s="1004" t="str">
        <f>IF(T257=".",".",SUM($S257:T257))</f>
        <v>.</v>
      </c>
      <c r="AK257" s="1004" t="str">
        <f>IF(U257=".",".",SUM($S257:U257))</f>
        <v>.</v>
      </c>
      <c r="AL257" s="1004" t="str">
        <f>IF(V257=".",".",SUM($S257:V257))</f>
        <v>.</v>
      </c>
      <c r="AM257" s="1004" t="str">
        <f>IF(W257=".",".",SUM($S257:W257))</f>
        <v>.</v>
      </c>
      <c r="AN257" s="1004" t="str">
        <f>IF(X257=".",".",SUM($S257:X257))</f>
        <v>.</v>
      </c>
      <c r="AO257" s="1005" t="str">
        <f>IF(Y257=".",".",SUM($S257:Y257))</f>
        <v>.</v>
      </c>
      <c r="AP257" s="116"/>
      <c r="AQ257" s="1006" t="str">
        <f t="shared" si="239"/>
        <v>.</v>
      </c>
      <c r="AR257" s="1007" t="str">
        <f t="shared" si="240"/>
        <v>.</v>
      </c>
      <c r="AS257" s="1007" t="str">
        <f t="shared" si="241"/>
        <v>.</v>
      </c>
      <c r="AT257" s="1007" t="str">
        <f t="shared" si="242"/>
        <v>.</v>
      </c>
      <c r="AU257" s="1007" t="str">
        <f t="shared" si="243"/>
        <v>.</v>
      </c>
      <c r="AV257" s="1007" t="str">
        <f t="shared" si="244"/>
        <v>.</v>
      </c>
      <c r="AW257" s="990" t="str">
        <f t="shared" si="245"/>
        <v>.</v>
      </c>
      <c r="AX257" s="327"/>
      <c r="AY257" s="116"/>
      <c r="AZ257" s="101"/>
      <c r="BA257" s="101"/>
      <c r="BB257" s="101"/>
    </row>
    <row r="258" spans="1:54" s="189" customFormat="1" x14ac:dyDescent="0.2">
      <c r="A258" s="183"/>
      <c r="B258" s="325"/>
      <c r="C258" s="473" t="str">
        <f t="shared" si="255"/>
        <v>Mining</v>
      </c>
      <c r="D258" s="473" t="str">
        <f t="shared" si="255"/>
        <v/>
      </c>
      <c r="E258" s="837" t="str">
        <f t="shared" ref="E258:E270" si="257">E157</f>
        <v>.</v>
      </c>
      <c r="F258" s="878"/>
      <c r="G258" s="874"/>
      <c r="H258" s="874"/>
      <c r="I258" s="874"/>
      <c r="J258" s="874"/>
      <c r="K258" s="874"/>
      <c r="L258" s="874"/>
      <c r="M258" s="333"/>
      <c r="N258" s="116"/>
      <c r="O258" s="1019">
        <f t="shared" si="256"/>
        <v>0</v>
      </c>
      <c r="P258" s="1020">
        <f t="shared" si="256"/>
        <v>0</v>
      </c>
      <c r="Q258" s="101"/>
      <c r="R258" s="325"/>
      <c r="S258" s="1003" t="str">
        <f t="shared" si="246"/>
        <v>.</v>
      </c>
      <c r="T258" s="1004" t="str">
        <f t="shared" si="247"/>
        <v>.</v>
      </c>
      <c r="U258" s="1004" t="str">
        <f t="shared" si="248"/>
        <v>.</v>
      </c>
      <c r="V258" s="1004" t="str">
        <f t="shared" si="249"/>
        <v>.</v>
      </c>
      <c r="W258" s="1004" t="str">
        <f t="shared" si="250"/>
        <v>.</v>
      </c>
      <c r="X258" s="1004" t="str">
        <f t="shared" si="251"/>
        <v>.</v>
      </c>
      <c r="Y258" s="1005" t="str">
        <f t="shared" si="252"/>
        <v>.</v>
      </c>
      <c r="Z258" s="116"/>
      <c r="AA258" s="1006" t="str">
        <f t="shared" si="232"/>
        <v>.</v>
      </c>
      <c r="AB258" s="1007" t="str">
        <f t="shared" si="233"/>
        <v>.</v>
      </c>
      <c r="AC258" s="1007" t="str">
        <f t="shared" si="234"/>
        <v>.</v>
      </c>
      <c r="AD258" s="1007" t="str">
        <f t="shared" si="235"/>
        <v>.</v>
      </c>
      <c r="AE258" s="1007" t="str">
        <f t="shared" si="236"/>
        <v>.</v>
      </c>
      <c r="AF258" s="1007" t="str">
        <f t="shared" si="237"/>
        <v>.</v>
      </c>
      <c r="AG258" s="990" t="str">
        <f t="shared" si="238"/>
        <v>.</v>
      </c>
      <c r="AH258" s="116"/>
      <c r="AI258" s="1003" t="str">
        <f>IF(S258=".",".",SUM($S258:S258))</f>
        <v>.</v>
      </c>
      <c r="AJ258" s="1004" t="str">
        <f>IF(T258=".",".",SUM($S258:T258))</f>
        <v>.</v>
      </c>
      <c r="AK258" s="1004" t="str">
        <f>IF(U258=".",".",SUM($S258:U258))</f>
        <v>.</v>
      </c>
      <c r="AL258" s="1004" t="str">
        <f>IF(V258=".",".",SUM($S258:V258))</f>
        <v>.</v>
      </c>
      <c r="AM258" s="1004" t="str">
        <f>IF(W258=".",".",SUM($S258:W258))</f>
        <v>.</v>
      </c>
      <c r="AN258" s="1004" t="str">
        <f>IF(X258=".",".",SUM($S258:X258))</f>
        <v>.</v>
      </c>
      <c r="AO258" s="1005" t="str">
        <f>IF(Y258=".",".",SUM($S258:Y258))</f>
        <v>.</v>
      </c>
      <c r="AP258" s="116"/>
      <c r="AQ258" s="1006" t="str">
        <f t="shared" si="239"/>
        <v>.</v>
      </c>
      <c r="AR258" s="1007" t="str">
        <f t="shared" si="240"/>
        <v>.</v>
      </c>
      <c r="AS258" s="1007" t="str">
        <f t="shared" si="241"/>
        <v>.</v>
      </c>
      <c r="AT258" s="1007" t="str">
        <f t="shared" si="242"/>
        <v>.</v>
      </c>
      <c r="AU258" s="1007" t="str">
        <f t="shared" si="243"/>
        <v>.</v>
      </c>
      <c r="AV258" s="1007" t="str">
        <f t="shared" si="244"/>
        <v>.</v>
      </c>
      <c r="AW258" s="990" t="str">
        <f t="shared" si="245"/>
        <v>.</v>
      </c>
      <c r="AX258" s="327"/>
      <c r="AY258" s="116"/>
      <c r="AZ258" s="101"/>
      <c r="BA258" s="101"/>
      <c r="BB258" s="101"/>
    </row>
    <row r="259" spans="1:54" s="189" customFormat="1" x14ac:dyDescent="0.2">
      <c r="A259" s="183"/>
      <c r="B259" s="325"/>
      <c r="C259" s="473" t="str">
        <f t="shared" si="255"/>
        <v>Mining</v>
      </c>
      <c r="D259" s="473" t="str">
        <f t="shared" si="255"/>
        <v/>
      </c>
      <c r="E259" s="837" t="str">
        <f t="shared" si="257"/>
        <v>.</v>
      </c>
      <c r="F259" s="878"/>
      <c r="G259" s="874"/>
      <c r="H259" s="874"/>
      <c r="I259" s="874"/>
      <c r="J259" s="874"/>
      <c r="K259" s="874"/>
      <c r="L259" s="874"/>
      <c r="M259" s="333"/>
      <c r="N259" s="116"/>
      <c r="O259" s="1019">
        <f t="shared" si="256"/>
        <v>0</v>
      </c>
      <c r="P259" s="1020">
        <f t="shared" si="256"/>
        <v>0</v>
      </c>
      <c r="Q259" s="101"/>
      <c r="R259" s="325"/>
      <c r="S259" s="1003" t="str">
        <f t="shared" si="246"/>
        <v>.</v>
      </c>
      <c r="T259" s="1004" t="str">
        <f t="shared" si="247"/>
        <v>.</v>
      </c>
      <c r="U259" s="1004" t="str">
        <f t="shared" si="248"/>
        <v>.</v>
      </c>
      <c r="V259" s="1004" t="str">
        <f t="shared" si="249"/>
        <v>.</v>
      </c>
      <c r="W259" s="1004" t="str">
        <f t="shared" si="250"/>
        <v>.</v>
      </c>
      <c r="X259" s="1004" t="str">
        <f t="shared" si="251"/>
        <v>.</v>
      </c>
      <c r="Y259" s="1005" t="str">
        <f t="shared" si="252"/>
        <v>.</v>
      </c>
      <c r="Z259" s="116"/>
      <c r="AA259" s="1006" t="str">
        <f t="shared" si="232"/>
        <v>.</v>
      </c>
      <c r="AB259" s="1007" t="str">
        <f t="shared" si="233"/>
        <v>.</v>
      </c>
      <c r="AC259" s="1007" t="str">
        <f t="shared" si="234"/>
        <v>.</v>
      </c>
      <c r="AD259" s="1007" t="str">
        <f t="shared" si="235"/>
        <v>.</v>
      </c>
      <c r="AE259" s="1007" t="str">
        <f t="shared" si="236"/>
        <v>.</v>
      </c>
      <c r="AF259" s="1007" t="str">
        <f t="shared" si="237"/>
        <v>.</v>
      </c>
      <c r="AG259" s="990" t="str">
        <f t="shared" si="238"/>
        <v>.</v>
      </c>
      <c r="AH259" s="116"/>
      <c r="AI259" s="1003" t="str">
        <f>IF(S259=".",".",SUM($S259:S259))</f>
        <v>.</v>
      </c>
      <c r="AJ259" s="1004" t="str">
        <f>IF(T259=".",".",SUM($S259:T259))</f>
        <v>.</v>
      </c>
      <c r="AK259" s="1004" t="str">
        <f>IF(U259=".",".",SUM($S259:U259))</f>
        <v>.</v>
      </c>
      <c r="AL259" s="1004" t="str">
        <f>IF(V259=".",".",SUM($S259:V259))</f>
        <v>.</v>
      </c>
      <c r="AM259" s="1004" t="str">
        <f>IF(W259=".",".",SUM($S259:W259))</f>
        <v>.</v>
      </c>
      <c r="AN259" s="1004" t="str">
        <f>IF(X259=".",".",SUM($S259:X259))</f>
        <v>.</v>
      </c>
      <c r="AO259" s="1005" t="str">
        <f>IF(Y259=".",".",SUM($S259:Y259))</f>
        <v>.</v>
      </c>
      <c r="AP259" s="116"/>
      <c r="AQ259" s="1006" t="str">
        <f t="shared" si="239"/>
        <v>.</v>
      </c>
      <c r="AR259" s="1007" t="str">
        <f t="shared" si="240"/>
        <v>.</v>
      </c>
      <c r="AS259" s="1007" t="str">
        <f t="shared" si="241"/>
        <v>.</v>
      </c>
      <c r="AT259" s="1007" t="str">
        <f t="shared" si="242"/>
        <v>.</v>
      </c>
      <c r="AU259" s="1007" t="str">
        <f t="shared" si="243"/>
        <v>.</v>
      </c>
      <c r="AV259" s="1007" t="str">
        <f t="shared" si="244"/>
        <v>.</v>
      </c>
      <c r="AW259" s="990" t="str">
        <f t="shared" si="245"/>
        <v>.</v>
      </c>
      <c r="AX259" s="327"/>
      <c r="AY259" s="116"/>
      <c r="AZ259" s="101"/>
      <c r="BA259" s="101"/>
      <c r="BB259" s="101"/>
    </row>
    <row r="260" spans="1:54" s="189" customFormat="1" x14ac:dyDescent="0.2">
      <c r="A260" s="183"/>
      <c r="B260" s="325"/>
      <c r="C260" s="473" t="str">
        <f t="shared" si="255"/>
        <v>Special rate</v>
      </c>
      <c r="D260" s="473" t="str">
        <f t="shared" si="255"/>
        <v/>
      </c>
      <c r="E260" s="837" t="str">
        <f t="shared" si="257"/>
        <v>.</v>
      </c>
      <c r="F260" s="878"/>
      <c r="G260" s="874"/>
      <c r="H260" s="874"/>
      <c r="I260" s="874"/>
      <c r="J260" s="874"/>
      <c r="K260" s="874"/>
      <c r="L260" s="874"/>
      <c r="M260" s="333"/>
      <c r="N260" s="116"/>
      <c r="O260" s="1019">
        <f t="shared" si="256"/>
        <v>0</v>
      </c>
      <c r="P260" s="1020">
        <f t="shared" si="256"/>
        <v>0</v>
      </c>
      <c r="Q260" s="101"/>
      <c r="R260" s="325"/>
      <c r="S260" s="1003" t="str">
        <f t="shared" si="246"/>
        <v>.</v>
      </c>
      <c r="T260" s="1004" t="str">
        <f t="shared" si="247"/>
        <v>.</v>
      </c>
      <c r="U260" s="1004" t="str">
        <f t="shared" si="248"/>
        <v>.</v>
      </c>
      <c r="V260" s="1004" t="str">
        <f t="shared" si="249"/>
        <v>.</v>
      </c>
      <c r="W260" s="1004" t="str">
        <f t="shared" si="250"/>
        <v>.</v>
      </c>
      <c r="X260" s="1004" t="str">
        <f t="shared" si="251"/>
        <v>.</v>
      </c>
      <c r="Y260" s="1005" t="str">
        <f t="shared" si="252"/>
        <v>.</v>
      </c>
      <c r="Z260" s="116"/>
      <c r="AA260" s="1006" t="str">
        <f t="shared" si="232"/>
        <v>.</v>
      </c>
      <c r="AB260" s="1007" t="str">
        <f t="shared" si="233"/>
        <v>.</v>
      </c>
      <c r="AC260" s="1007" t="str">
        <f t="shared" si="234"/>
        <v>.</v>
      </c>
      <c r="AD260" s="1007" t="str">
        <f t="shared" si="235"/>
        <v>.</v>
      </c>
      <c r="AE260" s="1007" t="str">
        <f t="shared" si="236"/>
        <v>.</v>
      </c>
      <c r="AF260" s="1007" t="str">
        <f t="shared" si="237"/>
        <v>.</v>
      </c>
      <c r="AG260" s="990" t="str">
        <f t="shared" si="238"/>
        <v>.</v>
      </c>
      <c r="AH260" s="116"/>
      <c r="AI260" s="1003" t="str">
        <f>IF(S260=".",".",SUM($S260:S260))</f>
        <v>.</v>
      </c>
      <c r="AJ260" s="1004" t="str">
        <f>IF(T260=".",".",SUM($S260:T260))</f>
        <v>.</v>
      </c>
      <c r="AK260" s="1004" t="str">
        <f>IF(U260=".",".",SUM($S260:U260))</f>
        <v>.</v>
      </c>
      <c r="AL260" s="1004" t="str">
        <f>IF(V260=".",".",SUM($S260:V260))</f>
        <v>.</v>
      </c>
      <c r="AM260" s="1004" t="str">
        <f>IF(W260=".",".",SUM($S260:W260))</f>
        <v>.</v>
      </c>
      <c r="AN260" s="1004" t="str">
        <f>IF(X260=".",".",SUM($S260:X260))</f>
        <v>.</v>
      </c>
      <c r="AO260" s="1005" t="str">
        <f>IF(Y260=".",".",SUM($S260:Y260))</f>
        <v>.</v>
      </c>
      <c r="AP260" s="116"/>
      <c r="AQ260" s="1006" t="str">
        <f t="shared" si="239"/>
        <v>.</v>
      </c>
      <c r="AR260" s="1007" t="str">
        <f t="shared" si="240"/>
        <v>.</v>
      </c>
      <c r="AS260" s="1007" t="str">
        <f t="shared" si="241"/>
        <v>.</v>
      </c>
      <c r="AT260" s="1007" t="str">
        <f t="shared" si="242"/>
        <v>.</v>
      </c>
      <c r="AU260" s="1007" t="str">
        <f t="shared" si="243"/>
        <v>.</v>
      </c>
      <c r="AV260" s="1007" t="str">
        <f t="shared" si="244"/>
        <v>.</v>
      </c>
      <c r="AW260" s="990" t="str">
        <f t="shared" si="245"/>
        <v>.</v>
      </c>
      <c r="AX260" s="327"/>
      <c r="AY260" s="116"/>
      <c r="AZ260" s="101"/>
      <c r="BA260" s="101"/>
      <c r="BB260" s="101"/>
    </row>
    <row r="261" spans="1:54" s="189" customFormat="1" x14ac:dyDescent="0.2">
      <c r="A261" s="183"/>
      <c r="B261" s="325"/>
      <c r="C261" s="473" t="str">
        <f t="shared" si="255"/>
        <v>Special rate</v>
      </c>
      <c r="D261" s="473" t="str">
        <f t="shared" si="255"/>
        <v/>
      </c>
      <c r="E261" s="837" t="str">
        <f t="shared" si="257"/>
        <v>.</v>
      </c>
      <c r="F261" s="878"/>
      <c r="G261" s="874"/>
      <c r="H261" s="874"/>
      <c r="I261" s="874"/>
      <c r="J261" s="874"/>
      <c r="K261" s="874"/>
      <c r="L261" s="874"/>
      <c r="M261" s="333"/>
      <c r="N261" s="116"/>
      <c r="O261" s="1019">
        <f t="shared" si="256"/>
        <v>0</v>
      </c>
      <c r="P261" s="1020">
        <f t="shared" si="256"/>
        <v>0</v>
      </c>
      <c r="Q261" s="101"/>
      <c r="R261" s="325"/>
      <c r="S261" s="1003" t="str">
        <f t="shared" si="246"/>
        <v>.</v>
      </c>
      <c r="T261" s="1004" t="str">
        <f t="shared" si="247"/>
        <v>.</v>
      </c>
      <c r="U261" s="1004" t="str">
        <f t="shared" si="248"/>
        <v>.</v>
      </c>
      <c r="V261" s="1004" t="str">
        <f t="shared" si="249"/>
        <v>.</v>
      </c>
      <c r="W261" s="1004" t="str">
        <f t="shared" si="250"/>
        <v>.</v>
      </c>
      <c r="X261" s="1004" t="str">
        <f t="shared" si="251"/>
        <v>.</v>
      </c>
      <c r="Y261" s="1005" t="str">
        <f t="shared" si="252"/>
        <v>.</v>
      </c>
      <c r="Z261" s="116"/>
      <c r="AA261" s="1006" t="str">
        <f t="shared" si="232"/>
        <v>.</v>
      </c>
      <c r="AB261" s="1007" t="str">
        <f t="shared" si="233"/>
        <v>.</v>
      </c>
      <c r="AC261" s="1007" t="str">
        <f t="shared" si="234"/>
        <v>.</v>
      </c>
      <c r="AD261" s="1007" t="str">
        <f t="shared" si="235"/>
        <v>.</v>
      </c>
      <c r="AE261" s="1007" t="str">
        <f t="shared" si="236"/>
        <v>.</v>
      </c>
      <c r="AF261" s="1007" t="str">
        <f t="shared" si="237"/>
        <v>.</v>
      </c>
      <c r="AG261" s="990" t="str">
        <f t="shared" si="238"/>
        <v>.</v>
      </c>
      <c r="AH261" s="116"/>
      <c r="AI261" s="1003" t="str">
        <f>IF(S261=".",".",SUM($S261:S261))</f>
        <v>.</v>
      </c>
      <c r="AJ261" s="1004" t="str">
        <f>IF(T261=".",".",SUM($S261:T261))</f>
        <v>.</v>
      </c>
      <c r="AK261" s="1004" t="str">
        <f>IF(U261=".",".",SUM($S261:U261))</f>
        <v>.</v>
      </c>
      <c r="AL261" s="1004" t="str">
        <f>IF(V261=".",".",SUM($S261:V261))</f>
        <v>.</v>
      </c>
      <c r="AM261" s="1004" t="str">
        <f>IF(W261=".",".",SUM($S261:W261))</f>
        <v>.</v>
      </c>
      <c r="AN261" s="1004" t="str">
        <f>IF(X261=".",".",SUM($S261:X261))</f>
        <v>.</v>
      </c>
      <c r="AO261" s="1005" t="str">
        <f>IF(Y261=".",".",SUM($S261:Y261))</f>
        <v>.</v>
      </c>
      <c r="AP261" s="116"/>
      <c r="AQ261" s="1006" t="str">
        <f t="shared" si="239"/>
        <v>.</v>
      </c>
      <c r="AR261" s="1007" t="str">
        <f t="shared" si="240"/>
        <v>.</v>
      </c>
      <c r="AS261" s="1007" t="str">
        <f t="shared" si="241"/>
        <v>.</v>
      </c>
      <c r="AT261" s="1007" t="str">
        <f t="shared" si="242"/>
        <v>.</v>
      </c>
      <c r="AU261" s="1007" t="str">
        <f t="shared" si="243"/>
        <v>.</v>
      </c>
      <c r="AV261" s="1007" t="str">
        <f t="shared" si="244"/>
        <v>.</v>
      </c>
      <c r="AW261" s="990" t="str">
        <f t="shared" si="245"/>
        <v>.</v>
      </c>
      <c r="AX261" s="327"/>
      <c r="AY261" s="116"/>
      <c r="AZ261" s="101"/>
      <c r="BA261" s="101"/>
      <c r="BB261" s="101"/>
    </row>
    <row r="262" spans="1:54" s="189" customFormat="1" x14ac:dyDescent="0.2">
      <c r="A262" s="183"/>
      <c r="B262" s="325"/>
      <c r="C262" s="473" t="str">
        <f t="shared" si="255"/>
        <v>Special rate</v>
      </c>
      <c r="D262" s="473" t="str">
        <f t="shared" si="255"/>
        <v/>
      </c>
      <c r="E262" s="837" t="str">
        <f t="shared" si="257"/>
        <v>.</v>
      </c>
      <c r="F262" s="878"/>
      <c r="G262" s="874"/>
      <c r="H262" s="874"/>
      <c r="I262" s="874"/>
      <c r="J262" s="874"/>
      <c r="K262" s="874"/>
      <c r="L262" s="874"/>
      <c r="M262" s="333"/>
      <c r="N262" s="116"/>
      <c r="O262" s="1019">
        <f t="shared" si="256"/>
        <v>0</v>
      </c>
      <c r="P262" s="1020">
        <f t="shared" si="256"/>
        <v>0</v>
      </c>
      <c r="Q262" s="101"/>
      <c r="R262" s="325"/>
      <c r="S262" s="1003" t="str">
        <f t="shared" si="246"/>
        <v>.</v>
      </c>
      <c r="T262" s="1004" t="str">
        <f t="shared" si="247"/>
        <v>.</v>
      </c>
      <c r="U262" s="1004" t="str">
        <f t="shared" si="248"/>
        <v>.</v>
      </c>
      <c r="V262" s="1004" t="str">
        <f t="shared" si="249"/>
        <v>.</v>
      </c>
      <c r="W262" s="1004" t="str">
        <f t="shared" si="250"/>
        <v>.</v>
      </c>
      <c r="X262" s="1004" t="str">
        <f t="shared" si="251"/>
        <v>.</v>
      </c>
      <c r="Y262" s="1005" t="str">
        <f t="shared" si="252"/>
        <v>.</v>
      </c>
      <c r="Z262" s="116"/>
      <c r="AA262" s="1006" t="str">
        <f t="shared" si="232"/>
        <v>.</v>
      </c>
      <c r="AB262" s="1007" t="str">
        <f t="shared" si="233"/>
        <v>.</v>
      </c>
      <c r="AC262" s="1007" t="str">
        <f t="shared" si="234"/>
        <v>.</v>
      </c>
      <c r="AD262" s="1007" t="str">
        <f t="shared" si="235"/>
        <v>.</v>
      </c>
      <c r="AE262" s="1007" t="str">
        <f t="shared" si="236"/>
        <v>.</v>
      </c>
      <c r="AF262" s="1007" t="str">
        <f t="shared" si="237"/>
        <v>.</v>
      </c>
      <c r="AG262" s="990" t="str">
        <f t="shared" si="238"/>
        <v>.</v>
      </c>
      <c r="AH262" s="116"/>
      <c r="AI262" s="1003" t="str">
        <f>IF(S262=".",".",SUM($S262:S262))</f>
        <v>.</v>
      </c>
      <c r="AJ262" s="1004" t="str">
        <f>IF(T262=".",".",SUM($S262:T262))</f>
        <v>.</v>
      </c>
      <c r="AK262" s="1004" t="str">
        <f>IF(U262=".",".",SUM($S262:U262))</f>
        <v>.</v>
      </c>
      <c r="AL262" s="1004" t="str">
        <f>IF(V262=".",".",SUM($S262:V262))</f>
        <v>.</v>
      </c>
      <c r="AM262" s="1004" t="str">
        <f>IF(W262=".",".",SUM($S262:W262))</f>
        <v>.</v>
      </c>
      <c r="AN262" s="1004" t="str">
        <f>IF(X262=".",".",SUM($S262:X262))</f>
        <v>.</v>
      </c>
      <c r="AO262" s="1005" t="str">
        <f>IF(Y262=".",".",SUM($S262:Y262))</f>
        <v>.</v>
      </c>
      <c r="AP262" s="116"/>
      <c r="AQ262" s="1006" t="str">
        <f t="shared" si="239"/>
        <v>.</v>
      </c>
      <c r="AR262" s="1007" t="str">
        <f t="shared" si="240"/>
        <v>.</v>
      </c>
      <c r="AS262" s="1007" t="str">
        <f t="shared" si="241"/>
        <v>.</v>
      </c>
      <c r="AT262" s="1007" t="str">
        <f t="shared" si="242"/>
        <v>.</v>
      </c>
      <c r="AU262" s="1007" t="str">
        <f t="shared" si="243"/>
        <v>.</v>
      </c>
      <c r="AV262" s="1007" t="str">
        <f t="shared" si="244"/>
        <v>.</v>
      </c>
      <c r="AW262" s="990" t="str">
        <f t="shared" si="245"/>
        <v>.</v>
      </c>
      <c r="AX262" s="327"/>
      <c r="AY262" s="116"/>
      <c r="AZ262" s="101"/>
      <c r="BA262" s="101"/>
      <c r="BB262" s="101"/>
    </row>
    <row r="263" spans="1:54" s="189" customFormat="1" x14ac:dyDescent="0.2">
      <c r="A263" s="183"/>
      <c r="B263" s="325"/>
      <c r="C263" s="473" t="str">
        <f t="shared" si="255"/>
        <v>Special rate</v>
      </c>
      <c r="D263" s="473" t="str">
        <f t="shared" si="255"/>
        <v/>
      </c>
      <c r="E263" s="837" t="str">
        <f t="shared" si="257"/>
        <v>.</v>
      </c>
      <c r="F263" s="878"/>
      <c r="G263" s="874"/>
      <c r="H263" s="874"/>
      <c r="I263" s="874"/>
      <c r="J263" s="874"/>
      <c r="K263" s="874"/>
      <c r="L263" s="874"/>
      <c r="M263" s="333"/>
      <c r="N263" s="116"/>
      <c r="O263" s="1019">
        <f t="shared" si="256"/>
        <v>0</v>
      </c>
      <c r="P263" s="1020">
        <f t="shared" si="256"/>
        <v>0</v>
      </c>
      <c r="Q263" s="101"/>
      <c r="R263" s="325"/>
      <c r="S263" s="1003" t="str">
        <f t="shared" si="246"/>
        <v>.</v>
      </c>
      <c r="T263" s="1004" t="str">
        <f t="shared" si="247"/>
        <v>.</v>
      </c>
      <c r="U263" s="1004" t="str">
        <f t="shared" si="248"/>
        <v>.</v>
      </c>
      <c r="V263" s="1004" t="str">
        <f t="shared" si="249"/>
        <v>.</v>
      </c>
      <c r="W263" s="1004" t="str">
        <f t="shared" si="250"/>
        <v>.</v>
      </c>
      <c r="X263" s="1004" t="str">
        <f t="shared" si="251"/>
        <v>.</v>
      </c>
      <c r="Y263" s="1005" t="str">
        <f t="shared" si="252"/>
        <v>.</v>
      </c>
      <c r="Z263" s="116"/>
      <c r="AA263" s="1006" t="str">
        <f t="shared" si="232"/>
        <v>.</v>
      </c>
      <c r="AB263" s="1007" t="str">
        <f t="shared" si="233"/>
        <v>.</v>
      </c>
      <c r="AC263" s="1007" t="str">
        <f t="shared" si="234"/>
        <v>.</v>
      </c>
      <c r="AD263" s="1007" t="str">
        <f t="shared" si="235"/>
        <v>.</v>
      </c>
      <c r="AE263" s="1007" t="str">
        <f t="shared" si="236"/>
        <v>.</v>
      </c>
      <c r="AF263" s="1007" t="str">
        <f t="shared" si="237"/>
        <v>.</v>
      </c>
      <c r="AG263" s="990" t="str">
        <f t="shared" si="238"/>
        <v>.</v>
      </c>
      <c r="AH263" s="116"/>
      <c r="AI263" s="1003" t="str">
        <f>IF(S263=".",".",SUM($S263:S263))</f>
        <v>.</v>
      </c>
      <c r="AJ263" s="1004" t="str">
        <f>IF(T263=".",".",SUM($S263:T263))</f>
        <v>.</v>
      </c>
      <c r="AK263" s="1004" t="str">
        <f>IF(U263=".",".",SUM($S263:U263))</f>
        <v>.</v>
      </c>
      <c r="AL263" s="1004" t="str">
        <f>IF(V263=".",".",SUM($S263:V263))</f>
        <v>.</v>
      </c>
      <c r="AM263" s="1004" t="str">
        <f>IF(W263=".",".",SUM($S263:W263))</f>
        <v>.</v>
      </c>
      <c r="AN263" s="1004" t="str">
        <f>IF(X263=".",".",SUM($S263:X263))</f>
        <v>.</v>
      </c>
      <c r="AO263" s="1005" t="str">
        <f>IF(Y263=".",".",SUM($S263:Y263))</f>
        <v>.</v>
      </c>
      <c r="AP263" s="116"/>
      <c r="AQ263" s="1006" t="str">
        <f t="shared" si="239"/>
        <v>.</v>
      </c>
      <c r="AR263" s="1007" t="str">
        <f t="shared" si="240"/>
        <v>.</v>
      </c>
      <c r="AS263" s="1007" t="str">
        <f t="shared" si="241"/>
        <v>.</v>
      </c>
      <c r="AT263" s="1007" t="str">
        <f t="shared" si="242"/>
        <v>.</v>
      </c>
      <c r="AU263" s="1007" t="str">
        <f t="shared" si="243"/>
        <v>.</v>
      </c>
      <c r="AV263" s="1007" t="str">
        <f t="shared" si="244"/>
        <v>.</v>
      </c>
      <c r="AW263" s="990" t="str">
        <f t="shared" si="245"/>
        <v>.</v>
      </c>
      <c r="AX263" s="327"/>
      <c r="AY263" s="116"/>
      <c r="AZ263" s="101"/>
      <c r="BA263" s="101"/>
      <c r="BB263" s="101"/>
    </row>
    <row r="264" spans="1:54" s="189" customFormat="1" x14ac:dyDescent="0.2">
      <c r="A264" s="183"/>
      <c r="B264" s="325"/>
      <c r="C264" s="473" t="str">
        <f t="shared" si="255"/>
        <v>Special rate</v>
      </c>
      <c r="D264" s="473" t="str">
        <f t="shared" si="255"/>
        <v/>
      </c>
      <c r="E264" s="837" t="str">
        <f t="shared" si="257"/>
        <v>.</v>
      </c>
      <c r="F264" s="878"/>
      <c r="G264" s="874"/>
      <c r="H264" s="874"/>
      <c r="I264" s="874"/>
      <c r="J264" s="874"/>
      <c r="K264" s="874"/>
      <c r="L264" s="874"/>
      <c r="M264" s="333"/>
      <c r="N264" s="116"/>
      <c r="O264" s="1019">
        <f t="shared" si="256"/>
        <v>0</v>
      </c>
      <c r="P264" s="1020">
        <f t="shared" si="256"/>
        <v>0</v>
      </c>
      <c r="Q264" s="101"/>
      <c r="R264" s="325"/>
      <c r="S264" s="1003" t="str">
        <f t="shared" si="246"/>
        <v>.</v>
      </c>
      <c r="T264" s="1004" t="str">
        <f t="shared" si="247"/>
        <v>.</v>
      </c>
      <c r="U264" s="1004" t="str">
        <f t="shared" si="248"/>
        <v>.</v>
      </c>
      <c r="V264" s="1004" t="str">
        <f t="shared" si="249"/>
        <v>.</v>
      </c>
      <c r="W264" s="1004" t="str">
        <f t="shared" si="250"/>
        <v>.</v>
      </c>
      <c r="X264" s="1004" t="str">
        <f t="shared" si="251"/>
        <v>.</v>
      </c>
      <c r="Y264" s="1005" t="str">
        <f t="shared" si="252"/>
        <v>.</v>
      </c>
      <c r="Z264" s="116"/>
      <c r="AA264" s="1006" t="str">
        <f t="shared" si="232"/>
        <v>.</v>
      </c>
      <c r="AB264" s="1007" t="str">
        <f t="shared" si="233"/>
        <v>.</v>
      </c>
      <c r="AC264" s="1007" t="str">
        <f t="shared" si="234"/>
        <v>.</v>
      </c>
      <c r="AD264" s="1007" t="str">
        <f t="shared" si="235"/>
        <v>.</v>
      </c>
      <c r="AE264" s="1007" t="str">
        <f t="shared" si="236"/>
        <v>.</v>
      </c>
      <c r="AF264" s="1007" t="str">
        <f t="shared" si="237"/>
        <v>.</v>
      </c>
      <c r="AG264" s="990" t="str">
        <f t="shared" si="238"/>
        <v>.</v>
      </c>
      <c r="AH264" s="116"/>
      <c r="AI264" s="1003" t="str">
        <f>IF(S264=".",".",SUM($S264:S264))</f>
        <v>.</v>
      </c>
      <c r="AJ264" s="1004" t="str">
        <f>IF(T264=".",".",SUM($S264:T264))</f>
        <v>.</v>
      </c>
      <c r="AK264" s="1004" t="str">
        <f>IF(U264=".",".",SUM($S264:U264))</f>
        <v>.</v>
      </c>
      <c r="AL264" s="1004" t="str">
        <f>IF(V264=".",".",SUM($S264:V264))</f>
        <v>.</v>
      </c>
      <c r="AM264" s="1004" t="str">
        <f>IF(W264=".",".",SUM($S264:W264))</f>
        <v>.</v>
      </c>
      <c r="AN264" s="1004" t="str">
        <f>IF(X264=".",".",SUM($S264:X264))</f>
        <v>.</v>
      </c>
      <c r="AO264" s="1005" t="str">
        <f>IF(Y264=".",".",SUM($S264:Y264))</f>
        <v>.</v>
      </c>
      <c r="AP264" s="116"/>
      <c r="AQ264" s="1006" t="str">
        <f t="shared" si="239"/>
        <v>.</v>
      </c>
      <c r="AR264" s="1007" t="str">
        <f t="shared" si="240"/>
        <v>.</v>
      </c>
      <c r="AS264" s="1007" t="str">
        <f t="shared" si="241"/>
        <v>.</v>
      </c>
      <c r="AT264" s="1007" t="str">
        <f t="shared" si="242"/>
        <v>.</v>
      </c>
      <c r="AU264" s="1007" t="str">
        <f t="shared" si="243"/>
        <v>.</v>
      </c>
      <c r="AV264" s="1007" t="str">
        <f t="shared" si="244"/>
        <v>.</v>
      </c>
      <c r="AW264" s="990" t="str">
        <f t="shared" si="245"/>
        <v>.</v>
      </c>
      <c r="AX264" s="327"/>
      <c r="AY264" s="116"/>
      <c r="AZ264" s="101"/>
      <c r="BA264" s="101"/>
      <c r="BB264" s="101"/>
    </row>
    <row r="265" spans="1:54" s="189" customFormat="1" x14ac:dyDescent="0.2">
      <c r="A265" s="183"/>
      <c r="B265" s="325"/>
      <c r="C265" s="473" t="str">
        <f t="shared" si="255"/>
        <v>Special rate</v>
      </c>
      <c r="D265" s="473" t="str">
        <f t="shared" si="255"/>
        <v/>
      </c>
      <c r="E265" s="837" t="str">
        <f t="shared" si="257"/>
        <v>.</v>
      </c>
      <c r="F265" s="878"/>
      <c r="G265" s="874"/>
      <c r="H265" s="874"/>
      <c r="I265" s="874"/>
      <c r="J265" s="874"/>
      <c r="K265" s="874"/>
      <c r="L265" s="874"/>
      <c r="M265" s="333"/>
      <c r="N265" s="116"/>
      <c r="O265" s="1019">
        <f t="shared" si="256"/>
        <v>0</v>
      </c>
      <c r="P265" s="1020">
        <f t="shared" si="256"/>
        <v>0</v>
      </c>
      <c r="Q265" s="101"/>
      <c r="R265" s="325"/>
      <c r="S265" s="1003" t="str">
        <f t="shared" si="246"/>
        <v>.</v>
      </c>
      <c r="T265" s="1004" t="str">
        <f t="shared" si="247"/>
        <v>.</v>
      </c>
      <c r="U265" s="1004" t="str">
        <f t="shared" si="248"/>
        <v>.</v>
      </c>
      <c r="V265" s="1004" t="str">
        <f t="shared" si="249"/>
        <v>.</v>
      </c>
      <c r="W265" s="1004" t="str">
        <f t="shared" si="250"/>
        <v>.</v>
      </c>
      <c r="X265" s="1004" t="str">
        <f t="shared" si="251"/>
        <v>.</v>
      </c>
      <c r="Y265" s="1005" t="str">
        <f t="shared" si="252"/>
        <v>.</v>
      </c>
      <c r="Z265" s="116"/>
      <c r="AA265" s="1006" t="str">
        <f t="shared" si="232"/>
        <v>.</v>
      </c>
      <c r="AB265" s="1007" t="str">
        <f t="shared" si="233"/>
        <v>.</v>
      </c>
      <c r="AC265" s="1007" t="str">
        <f t="shared" si="234"/>
        <v>.</v>
      </c>
      <c r="AD265" s="1007" t="str">
        <f t="shared" si="235"/>
        <v>.</v>
      </c>
      <c r="AE265" s="1007" t="str">
        <f t="shared" si="236"/>
        <v>.</v>
      </c>
      <c r="AF265" s="1007" t="str">
        <f t="shared" si="237"/>
        <v>.</v>
      </c>
      <c r="AG265" s="990" t="str">
        <f t="shared" si="238"/>
        <v>.</v>
      </c>
      <c r="AH265" s="116"/>
      <c r="AI265" s="1003" t="str">
        <f>IF(S265=".",".",SUM($S265:S265))</f>
        <v>.</v>
      </c>
      <c r="AJ265" s="1004" t="str">
        <f>IF(T265=".",".",SUM($S265:T265))</f>
        <v>.</v>
      </c>
      <c r="AK265" s="1004" t="str">
        <f>IF(U265=".",".",SUM($S265:U265))</f>
        <v>.</v>
      </c>
      <c r="AL265" s="1004" t="str">
        <f>IF(V265=".",".",SUM($S265:V265))</f>
        <v>.</v>
      </c>
      <c r="AM265" s="1004" t="str">
        <f>IF(W265=".",".",SUM($S265:W265))</f>
        <v>.</v>
      </c>
      <c r="AN265" s="1004" t="str">
        <f>IF(X265=".",".",SUM($S265:X265))</f>
        <v>.</v>
      </c>
      <c r="AO265" s="1005" t="str">
        <f>IF(Y265=".",".",SUM($S265:Y265))</f>
        <v>.</v>
      </c>
      <c r="AP265" s="116"/>
      <c r="AQ265" s="1006" t="str">
        <f t="shared" si="239"/>
        <v>.</v>
      </c>
      <c r="AR265" s="1007" t="str">
        <f t="shared" si="240"/>
        <v>.</v>
      </c>
      <c r="AS265" s="1007" t="str">
        <f t="shared" si="241"/>
        <v>.</v>
      </c>
      <c r="AT265" s="1007" t="str">
        <f t="shared" si="242"/>
        <v>.</v>
      </c>
      <c r="AU265" s="1007" t="str">
        <f t="shared" si="243"/>
        <v>.</v>
      </c>
      <c r="AV265" s="1007" t="str">
        <f t="shared" si="244"/>
        <v>.</v>
      </c>
      <c r="AW265" s="990" t="str">
        <f t="shared" si="245"/>
        <v>.</v>
      </c>
      <c r="AX265" s="327"/>
      <c r="AY265" s="116"/>
      <c r="AZ265" s="101"/>
      <c r="BA265" s="101"/>
      <c r="BB265" s="101"/>
    </row>
    <row r="266" spans="1:54" s="189" customFormat="1" x14ac:dyDescent="0.2">
      <c r="A266" s="183"/>
      <c r="B266" s="325"/>
      <c r="C266" s="473" t="str">
        <f t="shared" si="255"/>
        <v>Special rate</v>
      </c>
      <c r="D266" s="473" t="str">
        <f t="shared" si="255"/>
        <v/>
      </c>
      <c r="E266" s="837" t="str">
        <f t="shared" si="257"/>
        <v>.</v>
      </c>
      <c r="F266" s="878"/>
      <c r="G266" s="874"/>
      <c r="H266" s="874"/>
      <c r="I266" s="874"/>
      <c r="J266" s="874"/>
      <c r="K266" s="874"/>
      <c r="L266" s="874"/>
      <c r="M266" s="333"/>
      <c r="N266" s="116"/>
      <c r="O266" s="1019">
        <f t="shared" si="256"/>
        <v>0</v>
      </c>
      <c r="P266" s="1020">
        <f t="shared" si="256"/>
        <v>0</v>
      </c>
      <c r="Q266" s="101"/>
      <c r="R266" s="325"/>
      <c r="S266" s="1003" t="str">
        <f t="shared" si="246"/>
        <v>.</v>
      </c>
      <c r="T266" s="1004" t="str">
        <f t="shared" si="247"/>
        <v>.</v>
      </c>
      <c r="U266" s="1004" t="str">
        <f t="shared" si="248"/>
        <v>.</v>
      </c>
      <c r="V266" s="1004" t="str">
        <f t="shared" si="249"/>
        <v>.</v>
      </c>
      <c r="W266" s="1004" t="str">
        <f t="shared" si="250"/>
        <v>.</v>
      </c>
      <c r="X266" s="1004" t="str">
        <f t="shared" si="251"/>
        <v>.</v>
      </c>
      <c r="Y266" s="1005" t="str">
        <f t="shared" si="252"/>
        <v>.</v>
      </c>
      <c r="Z266" s="116"/>
      <c r="AA266" s="1006" t="str">
        <f t="shared" si="232"/>
        <v>.</v>
      </c>
      <c r="AB266" s="1007" t="str">
        <f t="shared" si="233"/>
        <v>.</v>
      </c>
      <c r="AC266" s="1007" t="str">
        <f t="shared" si="234"/>
        <v>.</v>
      </c>
      <c r="AD266" s="1007" t="str">
        <f t="shared" si="235"/>
        <v>.</v>
      </c>
      <c r="AE266" s="1007" t="str">
        <f t="shared" si="236"/>
        <v>.</v>
      </c>
      <c r="AF266" s="1007" t="str">
        <f t="shared" si="237"/>
        <v>.</v>
      </c>
      <c r="AG266" s="990" t="str">
        <f t="shared" si="238"/>
        <v>.</v>
      </c>
      <c r="AH266" s="116"/>
      <c r="AI266" s="1003" t="str">
        <f>IF(S266=".",".",SUM($S266:S266))</f>
        <v>.</v>
      </c>
      <c r="AJ266" s="1004" t="str">
        <f>IF(T266=".",".",SUM($S266:T266))</f>
        <v>.</v>
      </c>
      <c r="AK266" s="1004" t="str">
        <f>IF(U266=".",".",SUM($S266:U266))</f>
        <v>.</v>
      </c>
      <c r="AL266" s="1004" t="str">
        <f>IF(V266=".",".",SUM($S266:V266))</f>
        <v>.</v>
      </c>
      <c r="AM266" s="1004" t="str">
        <f>IF(W266=".",".",SUM($S266:W266))</f>
        <v>.</v>
      </c>
      <c r="AN266" s="1004" t="str">
        <f>IF(X266=".",".",SUM($S266:X266))</f>
        <v>.</v>
      </c>
      <c r="AO266" s="1005" t="str">
        <f>IF(Y266=".",".",SUM($S266:Y266))</f>
        <v>.</v>
      </c>
      <c r="AP266" s="116"/>
      <c r="AQ266" s="1006" t="str">
        <f t="shared" si="239"/>
        <v>.</v>
      </c>
      <c r="AR266" s="1007" t="str">
        <f t="shared" si="240"/>
        <v>.</v>
      </c>
      <c r="AS266" s="1007" t="str">
        <f t="shared" si="241"/>
        <v>.</v>
      </c>
      <c r="AT266" s="1007" t="str">
        <f t="shared" si="242"/>
        <v>.</v>
      </c>
      <c r="AU266" s="1007" t="str">
        <f t="shared" si="243"/>
        <v>.</v>
      </c>
      <c r="AV266" s="1007" t="str">
        <f t="shared" si="244"/>
        <v>.</v>
      </c>
      <c r="AW266" s="990" t="str">
        <f t="shared" si="245"/>
        <v>.</v>
      </c>
      <c r="AX266" s="327"/>
      <c r="AY266" s="116"/>
      <c r="AZ266" s="101"/>
      <c r="BA266" s="101"/>
      <c r="BB266" s="101"/>
    </row>
    <row r="267" spans="1:54" s="189" customFormat="1" x14ac:dyDescent="0.2">
      <c r="A267" s="183"/>
      <c r="B267" s="325"/>
      <c r="C267" s="473" t="str">
        <f t="shared" si="255"/>
        <v>Special rate</v>
      </c>
      <c r="D267" s="473" t="str">
        <f t="shared" si="255"/>
        <v/>
      </c>
      <c r="E267" s="837" t="str">
        <f t="shared" si="257"/>
        <v>.</v>
      </c>
      <c r="F267" s="878"/>
      <c r="G267" s="874"/>
      <c r="H267" s="874"/>
      <c r="I267" s="874"/>
      <c r="J267" s="874"/>
      <c r="K267" s="874"/>
      <c r="L267" s="874"/>
      <c r="M267" s="333"/>
      <c r="N267" s="116"/>
      <c r="O267" s="1019">
        <f t="shared" si="256"/>
        <v>0</v>
      </c>
      <c r="P267" s="1020">
        <f t="shared" si="256"/>
        <v>0</v>
      </c>
      <c r="Q267" s="101"/>
      <c r="R267" s="325"/>
      <c r="S267" s="1003" t="str">
        <f t="shared" si="246"/>
        <v>.</v>
      </c>
      <c r="T267" s="1004" t="str">
        <f t="shared" si="247"/>
        <v>.</v>
      </c>
      <c r="U267" s="1004" t="str">
        <f t="shared" si="248"/>
        <v>.</v>
      </c>
      <c r="V267" s="1004" t="str">
        <f t="shared" si="249"/>
        <v>.</v>
      </c>
      <c r="W267" s="1004" t="str">
        <f t="shared" si="250"/>
        <v>.</v>
      </c>
      <c r="X267" s="1004" t="str">
        <f t="shared" si="251"/>
        <v>.</v>
      </c>
      <c r="Y267" s="1005" t="str">
        <f t="shared" si="252"/>
        <v>.</v>
      </c>
      <c r="Z267" s="116"/>
      <c r="AA267" s="1006" t="str">
        <f t="shared" si="232"/>
        <v>.</v>
      </c>
      <c r="AB267" s="1007" t="str">
        <f t="shared" si="233"/>
        <v>.</v>
      </c>
      <c r="AC267" s="1007" t="str">
        <f t="shared" si="234"/>
        <v>.</v>
      </c>
      <c r="AD267" s="1007" t="str">
        <f t="shared" si="235"/>
        <v>.</v>
      </c>
      <c r="AE267" s="1007" t="str">
        <f t="shared" si="236"/>
        <v>.</v>
      </c>
      <c r="AF267" s="1007" t="str">
        <f t="shared" si="237"/>
        <v>.</v>
      </c>
      <c r="AG267" s="990" t="str">
        <f t="shared" si="238"/>
        <v>.</v>
      </c>
      <c r="AH267" s="116"/>
      <c r="AI267" s="1003" t="str">
        <f>IF(S267=".",".",SUM($S267:S267))</f>
        <v>.</v>
      </c>
      <c r="AJ267" s="1004" t="str">
        <f>IF(T267=".",".",SUM($S267:T267))</f>
        <v>.</v>
      </c>
      <c r="AK267" s="1004" t="str">
        <f>IF(U267=".",".",SUM($S267:U267))</f>
        <v>.</v>
      </c>
      <c r="AL267" s="1004" t="str">
        <f>IF(V267=".",".",SUM($S267:V267))</f>
        <v>.</v>
      </c>
      <c r="AM267" s="1004" t="str">
        <f>IF(W267=".",".",SUM($S267:W267))</f>
        <v>.</v>
      </c>
      <c r="AN267" s="1004" t="str">
        <f>IF(X267=".",".",SUM($S267:X267))</f>
        <v>.</v>
      </c>
      <c r="AO267" s="1005" t="str">
        <f>IF(Y267=".",".",SUM($S267:Y267))</f>
        <v>.</v>
      </c>
      <c r="AP267" s="116"/>
      <c r="AQ267" s="1006" t="str">
        <f t="shared" si="239"/>
        <v>.</v>
      </c>
      <c r="AR267" s="1007" t="str">
        <f t="shared" si="240"/>
        <v>.</v>
      </c>
      <c r="AS267" s="1007" t="str">
        <f t="shared" si="241"/>
        <v>.</v>
      </c>
      <c r="AT267" s="1007" t="str">
        <f t="shared" si="242"/>
        <v>.</v>
      </c>
      <c r="AU267" s="1007" t="str">
        <f t="shared" si="243"/>
        <v>.</v>
      </c>
      <c r="AV267" s="1007" t="str">
        <f t="shared" si="244"/>
        <v>.</v>
      </c>
      <c r="AW267" s="990" t="str">
        <f t="shared" si="245"/>
        <v>.</v>
      </c>
      <c r="AX267" s="327"/>
      <c r="AY267" s="116"/>
      <c r="AZ267" s="101"/>
      <c r="BA267" s="101"/>
      <c r="BB267" s="101"/>
    </row>
    <row r="268" spans="1:54" s="189" customFormat="1" x14ac:dyDescent="0.2">
      <c r="A268" s="183"/>
      <c r="B268" s="325"/>
      <c r="C268" s="473" t="str">
        <f t="shared" si="255"/>
        <v>Special rate</v>
      </c>
      <c r="D268" s="473" t="str">
        <f t="shared" si="255"/>
        <v/>
      </c>
      <c r="E268" s="837" t="str">
        <f t="shared" si="257"/>
        <v>.</v>
      </c>
      <c r="F268" s="878"/>
      <c r="G268" s="874"/>
      <c r="H268" s="874"/>
      <c r="I268" s="874"/>
      <c r="J268" s="874"/>
      <c r="K268" s="874"/>
      <c r="L268" s="874"/>
      <c r="M268" s="333"/>
      <c r="N268" s="116"/>
      <c r="O268" s="1019">
        <f t="shared" si="256"/>
        <v>0</v>
      </c>
      <c r="P268" s="1020">
        <f t="shared" si="256"/>
        <v>0</v>
      </c>
      <c r="Q268" s="101"/>
      <c r="R268" s="325"/>
      <c r="S268" s="1003" t="str">
        <f t="shared" si="246"/>
        <v>.</v>
      </c>
      <c r="T268" s="1004" t="str">
        <f t="shared" si="247"/>
        <v>.</v>
      </c>
      <c r="U268" s="1004" t="str">
        <f t="shared" si="248"/>
        <v>.</v>
      </c>
      <c r="V268" s="1004" t="str">
        <f t="shared" si="249"/>
        <v>.</v>
      </c>
      <c r="W268" s="1004" t="str">
        <f t="shared" si="250"/>
        <v>.</v>
      </c>
      <c r="X268" s="1004" t="str">
        <f t="shared" si="251"/>
        <v>.</v>
      </c>
      <c r="Y268" s="1005" t="str">
        <f t="shared" si="252"/>
        <v>.</v>
      </c>
      <c r="Z268" s="116"/>
      <c r="AA268" s="1006" t="str">
        <f t="shared" si="232"/>
        <v>.</v>
      </c>
      <c r="AB268" s="1007" t="str">
        <f t="shared" si="233"/>
        <v>.</v>
      </c>
      <c r="AC268" s="1007" t="str">
        <f t="shared" si="234"/>
        <v>.</v>
      </c>
      <c r="AD268" s="1007" t="str">
        <f t="shared" si="235"/>
        <v>.</v>
      </c>
      <c r="AE268" s="1007" t="str">
        <f t="shared" si="236"/>
        <v>.</v>
      </c>
      <c r="AF268" s="1007" t="str">
        <f t="shared" si="237"/>
        <v>.</v>
      </c>
      <c r="AG268" s="990" t="str">
        <f t="shared" si="238"/>
        <v>.</v>
      </c>
      <c r="AH268" s="116"/>
      <c r="AI268" s="1003" t="str">
        <f>IF(S268=".",".",SUM($S268:S268))</f>
        <v>.</v>
      </c>
      <c r="AJ268" s="1004" t="str">
        <f>IF(T268=".",".",SUM($S268:T268))</f>
        <v>.</v>
      </c>
      <c r="AK268" s="1004" t="str">
        <f>IF(U268=".",".",SUM($S268:U268))</f>
        <v>.</v>
      </c>
      <c r="AL268" s="1004" t="str">
        <f>IF(V268=".",".",SUM($S268:V268))</f>
        <v>.</v>
      </c>
      <c r="AM268" s="1004" t="str">
        <f>IF(W268=".",".",SUM($S268:W268))</f>
        <v>.</v>
      </c>
      <c r="AN268" s="1004" t="str">
        <f>IF(X268=".",".",SUM($S268:X268))</f>
        <v>.</v>
      </c>
      <c r="AO268" s="1005" t="str">
        <f>IF(Y268=".",".",SUM($S268:Y268))</f>
        <v>.</v>
      </c>
      <c r="AP268" s="116"/>
      <c r="AQ268" s="1006" t="str">
        <f t="shared" si="239"/>
        <v>.</v>
      </c>
      <c r="AR268" s="1007" t="str">
        <f t="shared" si="240"/>
        <v>.</v>
      </c>
      <c r="AS268" s="1007" t="str">
        <f t="shared" si="241"/>
        <v>.</v>
      </c>
      <c r="AT268" s="1007" t="str">
        <f t="shared" si="242"/>
        <v>.</v>
      </c>
      <c r="AU268" s="1007" t="str">
        <f t="shared" si="243"/>
        <v>.</v>
      </c>
      <c r="AV268" s="1007" t="str">
        <f t="shared" si="244"/>
        <v>.</v>
      </c>
      <c r="AW268" s="990" t="str">
        <f t="shared" si="245"/>
        <v>.</v>
      </c>
      <c r="AX268" s="327"/>
      <c r="AY268" s="116"/>
      <c r="AZ268" s="101"/>
      <c r="BA268" s="101"/>
      <c r="BB268" s="101"/>
    </row>
    <row r="269" spans="1:54" s="189" customFormat="1" x14ac:dyDescent="0.2">
      <c r="A269" s="183"/>
      <c r="B269" s="325"/>
      <c r="C269" s="198" t="str">
        <f t="shared" si="255"/>
        <v>Special rate</v>
      </c>
      <c r="D269" s="198" t="str">
        <f t="shared" si="255"/>
        <v/>
      </c>
      <c r="E269" s="838" t="str">
        <f t="shared" si="257"/>
        <v>.</v>
      </c>
      <c r="F269" s="880"/>
      <c r="G269" s="876"/>
      <c r="H269" s="876"/>
      <c r="I269" s="876"/>
      <c r="J269" s="876"/>
      <c r="K269" s="876"/>
      <c r="L269" s="876"/>
      <c r="M269" s="333"/>
      <c r="N269" s="116"/>
      <c r="O269" s="1019">
        <f t="shared" si="256"/>
        <v>0</v>
      </c>
      <c r="P269" s="1020">
        <f t="shared" si="256"/>
        <v>0</v>
      </c>
      <c r="Q269" s="101"/>
      <c r="R269" s="325"/>
      <c r="S269" s="1003" t="str">
        <f t="shared" si="246"/>
        <v>.</v>
      </c>
      <c r="T269" s="1004" t="str">
        <f t="shared" si="247"/>
        <v>.</v>
      </c>
      <c r="U269" s="1004" t="str">
        <f t="shared" si="248"/>
        <v>.</v>
      </c>
      <c r="V269" s="1004" t="str">
        <f t="shared" si="249"/>
        <v>.</v>
      </c>
      <c r="W269" s="1004" t="str">
        <f t="shared" si="250"/>
        <v>.</v>
      </c>
      <c r="X269" s="1004" t="str">
        <f t="shared" si="251"/>
        <v>.</v>
      </c>
      <c r="Y269" s="1005" t="str">
        <f t="shared" si="252"/>
        <v>.</v>
      </c>
      <c r="Z269" s="116"/>
      <c r="AA269" s="1006" t="str">
        <f t="shared" si="232"/>
        <v>.</v>
      </c>
      <c r="AB269" s="1007" t="str">
        <f t="shared" si="233"/>
        <v>.</v>
      </c>
      <c r="AC269" s="1007" t="str">
        <f t="shared" si="234"/>
        <v>.</v>
      </c>
      <c r="AD269" s="1007" t="str">
        <f t="shared" si="235"/>
        <v>.</v>
      </c>
      <c r="AE269" s="1007" t="str">
        <f t="shared" si="236"/>
        <v>.</v>
      </c>
      <c r="AF269" s="1007" t="str">
        <f t="shared" si="237"/>
        <v>.</v>
      </c>
      <c r="AG269" s="990" t="str">
        <f t="shared" si="238"/>
        <v>.</v>
      </c>
      <c r="AH269" s="116"/>
      <c r="AI269" s="1003" t="str">
        <f>IF(S269=".",".",SUM($S269:S269))</f>
        <v>.</v>
      </c>
      <c r="AJ269" s="1004" t="str">
        <f>IF(T269=".",".",SUM($S269:T269))</f>
        <v>.</v>
      </c>
      <c r="AK269" s="1004" t="str">
        <f>IF(U269=".",".",SUM($S269:U269))</f>
        <v>.</v>
      </c>
      <c r="AL269" s="1004" t="str">
        <f>IF(V269=".",".",SUM($S269:V269))</f>
        <v>.</v>
      </c>
      <c r="AM269" s="1004" t="str">
        <f>IF(W269=".",".",SUM($S269:W269))</f>
        <v>.</v>
      </c>
      <c r="AN269" s="1004" t="str">
        <f>IF(X269=".",".",SUM($S269:X269))</f>
        <v>.</v>
      </c>
      <c r="AO269" s="1005" t="str">
        <f>IF(Y269=".",".",SUM($S269:Y269))</f>
        <v>.</v>
      </c>
      <c r="AP269" s="116"/>
      <c r="AQ269" s="1006" t="str">
        <f t="shared" si="239"/>
        <v>.</v>
      </c>
      <c r="AR269" s="1007" t="str">
        <f t="shared" si="240"/>
        <v>.</v>
      </c>
      <c r="AS269" s="1007" t="str">
        <f t="shared" si="241"/>
        <v>.</v>
      </c>
      <c r="AT269" s="1007" t="str">
        <f t="shared" si="242"/>
        <v>.</v>
      </c>
      <c r="AU269" s="1007" t="str">
        <f t="shared" si="243"/>
        <v>.</v>
      </c>
      <c r="AV269" s="1007" t="str">
        <f t="shared" si="244"/>
        <v>.</v>
      </c>
      <c r="AW269" s="990" t="str">
        <f t="shared" si="245"/>
        <v>.</v>
      </c>
      <c r="AX269" s="327"/>
      <c r="AY269" s="116"/>
      <c r="AZ269" s="101"/>
      <c r="BA269" s="101"/>
      <c r="BB269" s="101"/>
    </row>
    <row r="270" spans="1:54" s="190" customFormat="1" x14ac:dyDescent="0.2">
      <c r="A270" s="183"/>
      <c r="B270" s="325"/>
      <c r="C270" s="211"/>
      <c r="D270" s="211" t="s">
        <v>256</v>
      </c>
      <c r="E270" s="389" t="str">
        <f t="shared" si="257"/>
        <v>.</v>
      </c>
      <c r="F270" s="390" t="str">
        <f t="shared" ref="F270:L270" si="258">IF($P270=0,".",SUMPRODUCT(F252:F269,$P252:$P269)/$P270)</f>
        <v>.</v>
      </c>
      <c r="G270" s="197" t="str">
        <f t="shared" si="258"/>
        <v>.</v>
      </c>
      <c r="H270" s="197" t="str">
        <f t="shared" si="258"/>
        <v>.</v>
      </c>
      <c r="I270" s="197" t="str">
        <f t="shared" si="258"/>
        <v>.</v>
      </c>
      <c r="J270" s="197" t="str">
        <f t="shared" si="258"/>
        <v>.</v>
      </c>
      <c r="K270" s="197" t="str">
        <f t="shared" si="258"/>
        <v>.</v>
      </c>
      <c r="L270" s="197" t="str">
        <f t="shared" si="258"/>
        <v>.</v>
      </c>
      <c r="M270" s="333"/>
      <c r="N270" s="144"/>
      <c r="O270" s="1021">
        <f t="shared" si="256"/>
        <v>0</v>
      </c>
      <c r="P270" s="1022">
        <f t="shared" si="256"/>
        <v>0</v>
      </c>
      <c r="Q270" s="102"/>
      <c r="R270" s="334"/>
      <c r="S270" s="1012" t="str">
        <f>IF(F270=".",".",F270-E270)</f>
        <v>.</v>
      </c>
      <c r="T270" s="1013" t="str">
        <f t="shared" ref="T270:Y270" si="259">IF(G270=".",".",G270-F270)</f>
        <v>.</v>
      </c>
      <c r="U270" s="1013" t="str">
        <f t="shared" si="259"/>
        <v>.</v>
      </c>
      <c r="V270" s="1013" t="str">
        <f t="shared" si="259"/>
        <v>.</v>
      </c>
      <c r="W270" s="1013" t="str">
        <f t="shared" si="259"/>
        <v>.</v>
      </c>
      <c r="X270" s="1013" t="str">
        <f t="shared" si="259"/>
        <v>.</v>
      </c>
      <c r="Y270" s="1014" t="str">
        <f t="shared" si="259"/>
        <v>.</v>
      </c>
      <c r="Z270" s="144"/>
      <c r="AA270" s="1516" t="str">
        <f t="shared" si="232"/>
        <v>.</v>
      </c>
      <c r="AB270" s="1517" t="str">
        <f t="shared" si="233"/>
        <v>.</v>
      </c>
      <c r="AC270" s="1517" t="str">
        <f t="shared" si="234"/>
        <v>.</v>
      </c>
      <c r="AD270" s="1517" t="str">
        <f t="shared" si="235"/>
        <v>.</v>
      </c>
      <c r="AE270" s="1517" t="str">
        <f t="shared" si="236"/>
        <v>.</v>
      </c>
      <c r="AF270" s="1517" t="str">
        <f t="shared" si="237"/>
        <v>.</v>
      </c>
      <c r="AG270" s="1518" t="str">
        <f t="shared" si="238"/>
        <v>.</v>
      </c>
      <c r="AH270" s="144"/>
      <c r="AI270" s="1012" t="str">
        <f>IF(S270=".",".",SUM($S270:S270))</f>
        <v>.</v>
      </c>
      <c r="AJ270" s="1013" t="str">
        <f>IF(T270=".",".",SUM($S270:T270))</f>
        <v>.</v>
      </c>
      <c r="AK270" s="1013" t="str">
        <f>IF(U270=".",".",SUM($S270:U270))</f>
        <v>.</v>
      </c>
      <c r="AL270" s="1013" t="str">
        <f>IF(V270=".",".",SUM($S270:V270))</f>
        <v>.</v>
      </c>
      <c r="AM270" s="1013" t="str">
        <f>IF(W270=".",".",SUM($S270:W270))</f>
        <v>.</v>
      </c>
      <c r="AN270" s="1013" t="str">
        <f>IF(X270=".",".",SUM($S270:X270))</f>
        <v>.</v>
      </c>
      <c r="AO270" s="1014" t="str">
        <f>IF(Y270=".",".",SUM($S270:Y270))</f>
        <v>.</v>
      </c>
      <c r="AP270" s="116"/>
      <c r="AQ270" s="1516" t="str">
        <f t="shared" si="239"/>
        <v>.</v>
      </c>
      <c r="AR270" s="1517" t="str">
        <f t="shared" si="240"/>
        <v>.</v>
      </c>
      <c r="AS270" s="1517" t="str">
        <f t="shared" si="241"/>
        <v>.</v>
      </c>
      <c r="AT270" s="1517" t="str">
        <f t="shared" si="242"/>
        <v>.</v>
      </c>
      <c r="AU270" s="1517" t="str">
        <f t="shared" si="243"/>
        <v>.</v>
      </c>
      <c r="AV270" s="1517" t="str">
        <f t="shared" si="244"/>
        <v>.</v>
      </c>
      <c r="AW270" s="1518" t="str">
        <f t="shared" si="245"/>
        <v>.</v>
      </c>
      <c r="AX270" s="346"/>
      <c r="AY270" s="144"/>
      <c r="AZ270" s="102"/>
      <c r="BA270" s="102"/>
      <c r="BB270" s="102"/>
    </row>
    <row r="271" spans="1:54" s="189" customFormat="1" x14ac:dyDescent="0.2">
      <c r="A271" s="183"/>
      <c r="B271" s="325"/>
      <c r="C271" s="116"/>
      <c r="D271" s="116"/>
      <c r="E271" s="223"/>
      <c r="F271" s="223"/>
      <c r="G271" s="116"/>
      <c r="H271" s="116"/>
      <c r="I271" s="116"/>
      <c r="J271" s="116"/>
      <c r="K271" s="116"/>
      <c r="L271" s="116"/>
      <c r="M271" s="333"/>
      <c r="N271" s="116"/>
      <c r="O271" s="116"/>
      <c r="P271" s="116"/>
      <c r="Q271" s="101"/>
      <c r="R271" s="325"/>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327"/>
      <c r="AY271" s="116"/>
      <c r="AZ271" s="101"/>
      <c r="BA271" s="101"/>
      <c r="BB271" s="101"/>
    </row>
    <row r="272" spans="1:54" s="189" customFormat="1" x14ac:dyDescent="0.2">
      <c r="A272" s="183"/>
      <c r="B272" s="325"/>
      <c r="C272" s="116"/>
      <c r="D272" s="116"/>
      <c r="E272" s="223"/>
      <c r="F272" s="223"/>
      <c r="G272" s="116"/>
      <c r="H272" s="116"/>
      <c r="I272" s="116"/>
      <c r="J272" s="116"/>
      <c r="K272" s="116"/>
      <c r="L272" s="116"/>
      <c r="M272" s="333"/>
      <c r="N272" s="116"/>
      <c r="O272" s="116"/>
      <c r="P272" s="116"/>
      <c r="Q272" s="101"/>
      <c r="R272" s="325"/>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327"/>
      <c r="AY272" s="116"/>
      <c r="AZ272" s="101"/>
      <c r="BA272" s="101"/>
      <c r="BB272" s="101"/>
    </row>
    <row r="273" spans="1:54" s="189" customFormat="1" x14ac:dyDescent="0.2">
      <c r="A273" s="183"/>
      <c r="B273" s="325"/>
      <c r="C273" s="144"/>
      <c r="D273" s="116"/>
      <c r="E273" s="223"/>
      <c r="F273" s="223"/>
      <c r="G273" s="116"/>
      <c r="H273" s="116"/>
      <c r="I273" s="116"/>
      <c r="J273" s="116"/>
      <c r="K273" s="116"/>
      <c r="L273" s="116"/>
      <c r="M273" s="333"/>
      <c r="N273" s="116"/>
      <c r="O273" s="116"/>
      <c r="P273" s="116"/>
      <c r="Q273" s="101"/>
      <c r="R273" s="325"/>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327"/>
      <c r="AY273" s="116"/>
      <c r="AZ273" s="101"/>
      <c r="BA273" s="101"/>
      <c r="BB273" s="101"/>
    </row>
    <row r="274" spans="1:54" s="189" customFormat="1" x14ac:dyDescent="0.2">
      <c r="A274" s="183"/>
      <c r="B274" s="325"/>
      <c r="C274" s="116"/>
      <c r="D274" s="116"/>
      <c r="E274" s="223"/>
      <c r="F274" s="223"/>
      <c r="G274" s="116"/>
      <c r="H274" s="116"/>
      <c r="I274" s="116"/>
      <c r="J274" s="116"/>
      <c r="K274" s="116"/>
      <c r="L274" s="116"/>
      <c r="M274" s="333"/>
      <c r="N274" s="116"/>
      <c r="O274" s="116"/>
      <c r="P274" s="116"/>
      <c r="Q274" s="101"/>
      <c r="R274" s="325"/>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327"/>
      <c r="AY274" s="116"/>
      <c r="AZ274" s="101"/>
      <c r="BA274" s="101"/>
      <c r="BB274" s="101"/>
    </row>
    <row r="275" spans="1:54" s="189" customFormat="1" x14ac:dyDescent="0.2">
      <c r="A275" s="183"/>
      <c r="B275" s="325"/>
      <c r="C275" s="116"/>
      <c r="D275" s="116"/>
      <c r="E275" s="223"/>
      <c r="F275" s="223"/>
      <c r="G275" s="116"/>
      <c r="H275" s="116"/>
      <c r="I275" s="116"/>
      <c r="J275" s="116"/>
      <c r="K275" s="116"/>
      <c r="L275" s="116"/>
      <c r="M275" s="333"/>
      <c r="N275" s="116"/>
      <c r="O275" s="116"/>
      <c r="P275" s="116"/>
      <c r="Q275" s="101"/>
      <c r="R275" s="325"/>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327"/>
      <c r="AY275" s="116"/>
      <c r="AZ275" s="101"/>
      <c r="BA275" s="101"/>
      <c r="BB275" s="101"/>
    </row>
    <row r="276" spans="1:54" s="189" customFormat="1" ht="15" x14ac:dyDescent="0.25">
      <c r="A276" s="183"/>
      <c r="B276" s="325"/>
      <c r="C276" s="273" t="s">
        <v>26</v>
      </c>
      <c r="D276" s="274"/>
      <c r="E276" s="840"/>
      <c r="F276" s="841"/>
      <c r="G276" s="302"/>
      <c r="H276" s="382" t="str">
        <f>$H$21</f>
        <v>$ nominal per year</v>
      </c>
      <c r="I276" s="275"/>
      <c r="J276" s="275" t="str">
        <f>$F$3</f>
        <v>Gosford</v>
      </c>
      <c r="K276" s="275"/>
      <c r="L276" s="276"/>
      <c r="M276" s="333"/>
      <c r="N276" s="116"/>
      <c r="O276" s="116"/>
      <c r="P276" s="116"/>
      <c r="Q276" s="101"/>
      <c r="R276" s="325"/>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327"/>
      <c r="AY276" s="116"/>
      <c r="AZ276" s="101"/>
      <c r="BA276" s="101"/>
      <c r="BB276" s="101"/>
    </row>
    <row r="277" spans="1:54" s="189" customFormat="1" x14ac:dyDescent="0.2">
      <c r="A277" s="183"/>
      <c r="B277" s="325"/>
      <c r="C277" s="277" t="s">
        <v>0</v>
      </c>
      <c r="D277" s="278"/>
      <c r="E277" s="842"/>
      <c r="F277" s="843"/>
      <c r="G277" s="279"/>
      <c r="H277" s="279"/>
      <c r="I277" s="279"/>
      <c r="J277" s="279"/>
      <c r="K277" s="279"/>
      <c r="L277" s="280"/>
      <c r="M277" s="333"/>
      <c r="N277" s="116"/>
      <c r="O277" s="116"/>
      <c r="P277" s="116"/>
      <c r="Q277" s="101"/>
      <c r="R277" s="325"/>
      <c r="S277" s="1011" t="str">
        <f>S$21</f>
        <v>Annual increases (nominal $ per year)</v>
      </c>
      <c r="T277" s="116"/>
      <c r="U277" s="116"/>
      <c r="V277" s="116"/>
      <c r="W277" s="116"/>
      <c r="X277" s="116"/>
      <c r="Y277" s="116"/>
      <c r="Z277" s="116"/>
      <c r="AA277" s="1011" t="str">
        <f>AA$21</f>
        <v>Annual increases (%)</v>
      </c>
      <c r="AB277" s="116"/>
      <c r="AC277" s="116"/>
      <c r="AD277" s="116"/>
      <c r="AE277" s="116"/>
      <c r="AF277" s="116"/>
      <c r="AG277" s="116"/>
      <c r="AH277" s="116"/>
      <c r="AI277" s="1011" t="str">
        <f>AI$21</f>
        <v>Cumulative increases (nominal $ per year)</v>
      </c>
      <c r="AJ277" s="116"/>
      <c r="AK277" s="116"/>
      <c r="AL277" s="116"/>
      <c r="AM277" s="116"/>
      <c r="AN277" s="116"/>
      <c r="AO277" s="116"/>
      <c r="AP277" s="116"/>
      <c r="AQ277" s="1011" t="str">
        <f>AQ$21</f>
        <v>Cumulative increases (%)</v>
      </c>
      <c r="AR277" s="116"/>
      <c r="AS277" s="116"/>
      <c r="AT277" s="116"/>
      <c r="AU277" s="116"/>
      <c r="AV277" s="116"/>
      <c r="AW277" s="116"/>
      <c r="AX277" s="327"/>
      <c r="AY277" s="116"/>
      <c r="AZ277" s="101"/>
      <c r="BA277" s="101"/>
      <c r="BB277" s="101"/>
    </row>
    <row r="278" spans="1:54" s="189" customFormat="1" ht="39" customHeight="1" x14ac:dyDescent="0.2">
      <c r="A278" s="183"/>
      <c r="B278" s="325"/>
      <c r="C278" s="265" t="s">
        <v>27</v>
      </c>
      <c r="D278" s="266"/>
      <c r="E278" s="264" t="s">
        <v>346</v>
      </c>
      <c r="F278" s="264" t="s">
        <v>28</v>
      </c>
      <c r="G278" s="264" t="s">
        <v>29</v>
      </c>
      <c r="H278" s="264" t="s">
        <v>30</v>
      </c>
      <c r="I278" s="264" t="s">
        <v>31</v>
      </c>
      <c r="J278" s="264" t="s">
        <v>32</v>
      </c>
      <c r="K278" s="264" t="s">
        <v>33</v>
      </c>
      <c r="L278" s="264" t="s">
        <v>34</v>
      </c>
      <c r="M278" s="333"/>
      <c r="N278" s="116"/>
      <c r="O278" s="116"/>
      <c r="P278" s="116"/>
      <c r="Q278" s="101"/>
      <c r="R278" s="325"/>
      <c r="S278" s="996" t="str">
        <f>C276</f>
        <v>Domestic Waste Management Services - Annual Charge</v>
      </c>
      <c r="T278" s="387"/>
      <c r="U278" s="387"/>
      <c r="V278" s="387"/>
      <c r="W278" s="387"/>
      <c r="X278" s="387"/>
      <c r="Y278" s="388"/>
      <c r="Z278" s="116"/>
      <c r="AA278" s="996" t="str">
        <f>$S278</f>
        <v>Domestic Waste Management Services - Annual Charge</v>
      </c>
      <c r="AB278" s="387"/>
      <c r="AC278" s="387"/>
      <c r="AD278" s="387"/>
      <c r="AE278" s="387"/>
      <c r="AF278" s="387"/>
      <c r="AG278" s="388"/>
      <c r="AH278" s="116"/>
      <c r="AI278" s="996" t="str">
        <f>$S278</f>
        <v>Domestic Waste Management Services - Annual Charge</v>
      </c>
      <c r="AJ278" s="387"/>
      <c r="AK278" s="387"/>
      <c r="AL278" s="387"/>
      <c r="AM278" s="387"/>
      <c r="AN278" s="387"/>
      <c r="AO278" s="388"/>
      <c r="AP278" s="116"/>
      <c r="AQ278" s="996" t="str">
        <f>$S278</f>
        <v>Domestic Waste Management Services - Annual Charge</v>
      </c>
      <c r="AR278" s="387"/>
      <c r="AS278" s="387"/>
      <c r="AT278" s="387"/>
      <c r="AU278" s="387"/>
      <c r="AV278" s="387"/>
      <c r="AW278" s="388"/>
      <c r="AX278" s="327"/>
      <c r="AY278" s="116"/>
      <c r="AZ278" s="101"/>
      <c r="BA278" s="101"/>
      <c r="BB278" s="101"/>
    </row>
    <row r="279" spans="1:54" s="189" customFormat="1" x14ac:dyDescent="0.2">
      <c r="A279" s="183"/>
      <c r="B279" s="325"/>
      <c r="C279" s="125"/>
      <c r="D279" s="126"/>
      <c r="E279" s="208" t="str">
        <f t="shared" ref="E279:L279" si="260">E175</f>
        <v>2020-21</v>
      </c>
      <c r="F279" s="208" t="str">
        <f t="shared" si="260"/>
        <v>2021-22</v>
      </c>
      <c r="G279" s="208" t="str">
        <f t="shared" si="260"/>
        <v>2022-23</v>
      </c>
      <c r="H279" s="208" t="str">
        <f t="shared" si="260"/>
        <v>2023-24</v>
      </c>
      <c r="I279" s="208" t="str">
        <f t="shared" si="260"/>
        <v>2024-25</v>
      </c>
      <c r="J279" s="208" t="str">
        <f t="shared" si="260"/>
        <v>2025-26</v>
      </c>
      <c r="K279" s="208" t="str">
        <f t="shared" si="260"/>
        <v>2026-27</v>
      </c>
      <c r="L279" s="208" t="str">
        <f t="shared" si="260"/>
        <v>2027-28</v>
      </c>
      <c r="M279" s="333"/>
      <c r="N279" s="116"/>
      <c r="O279" s="116"/>
      <c r="P279" s="116"/>
      <c r="Q279" s="101"/>
      <c r="R279" s="325"/>
      <c r="S279" s="997" t="str">
        <f>S$23</f>
        <v>Year 1</v>
      </c>
      <c r="T279" s="998" t="str">
        <f t="shared" ref="T279:Y279" si="261">T$23</f>
        <v>Year 2</v>
      </c>
      <c r="U279" s="998" t="str">
        <f t="shared" si="261"/>
        <v>Year 3</v>
      </c>
      <c r="V279" s="998" t="str">
        <f t="shared" si="261"/>
        <v>Year 4</v>
      </c>
      <c r="W279" s="998" t="str">
        <f t="shared" si="261"/>
        <v>Year 5</v>
      </c>
      <c r="X279" s="998" t="str">
        <f t="shared" si="261"/>
        <v>Year 6</v>
      </c>
      <c r="Y279" s="999" t="str">
        <f t="shared" si="261"/>
        <v>Year 7</v>
      </c>
      <c r="Z279" s="112"/>
      <c r="AA279" s="997" t="str">
        <f t="shared" ref="AA279:AG279" si="262">AA$23</f>
        <v>Year 1</v>
      </c>
      <c r="AB279" s="998" t="str">
        <f t="shared" si="262"/>
        <v>Year 2</v>
      </c>
      <c r="AC279" s="998" t="str">
        <f t="shared" si="262"/>
        <v>Year 3</v>
      </c>
      <c r="AD279" s="998" t="str">
        <f t="shared" si="262"/>
        <v>Year 4</v>
      </c>
      <c r="AE279" s="998" t="str">
        <f t="shared" si="262"/>
        <v>Year 5</v>
      </c>
      <c r="AF279" s="998" t="str">
        <f t="shared" si="262"/>
        <v>Year 6</v>
      </c>
      <c r="AG279" s="999" t="str">
        <f t="shared" si="262"/>
        <v>Year 7</v>
      </c>
      <c r="AH279" s="112"/>
      <c r="AI279" s="997" t="str">
        <f>AI$23</f>
        <v>Year 1</v>
      </c>
      <c r="AJ279" s="998" t="str">
        <f t="shared" ref="AJ279:AO279" si="263">AJ$23</f>
        <v>Year 2</v>
      </c>
      <c r="AK279" s="998" t="str">
        <f t="shared" si="263"/>
        <v>Year 3</v>
      </c>
      <c r="AL279" s="998" t="str">
        <f t="shared" si="263"/>
        <v>Year 4</v>
      </c>
      <c r="AM279" s="998" t="str">
        <f t="shared" si="263"/>
        <v>Year 5</v>
      </c>
      <c r="AN279" s="998" t="str">
        <f t="shared" si="263"/>
        <v>Year 6</v>
      </c>
      <c r="AO279" s="999" t="str">
        <f t="shared" si="263"/>
        <v>Year 7</v>
      </c>
      <c r="AP279" s="112"/>
      <c r="AQ279" s="997" t="str">
        <f>AQ$23</f>
        <v>Year 1</v>
      </c>
      <c r="AR279" s="998" t="str">
        <f t="shared" ref="AR279:AW279" si="264">AR$23</f>
        <v>Year 2</v>
      </c>
      <c r="AS279" s="998" t="str">
        <f t="shared" si="264"/>
        <v>Year 3</v>
      </c>
      <c r="AT279" s="998" t="str">
        <f t="shared" si="264"/>
        <v>Year 4</v>
      </c>
      <c r="AU279" s="998" t="str">
        <f t="shared" si="264"/>
        <v>Year 5</v>
      </c>
      <c r="AV279" s="998" t="str">
        <f t="shared" si="264"/>
        <v>Year 6</v>
      </c>
      <c r="AW279" s="999" t="str">
        <f t="shared" si="264"/>
        <v>Year 7</v>
      </c>
      <c r="AX279" s="327"/>
      <c r="AY279" s="116"/>
      <c r="AZ279" s="101"/>
      <c r="BA279" s="101"/>
      <c r="BB279" s="101"/>
    </row>
    <row r="280" spans="1:54" s="189" customFormat="1" x14ac:dyDescent="0.2">
      <c r="A280" s="183"/>
      <c r="B280" s="325"/>
      <c r="C280" s="1027"/>
      <c r="D280" s="1023"/>
      <c r="E280" s="877"/>
      <c r="F280" s="1208"/>
      <c r="G280" s="1208"/>
      <c r="H280" s="1208"/>
      <c r="I280" s="1208"/>
      <c r="J280" s="1208"/>
      <c r="K280" s="1208"/>
      <c r="L280" s="1208"/>
      <c r="M280" s="333"/>
      <c r="N280" s="116"/>
      <c r="O280" s="116"/>
      <c r="P280" s="116"/>
      <c r="Q280" s="101"/>
      <c r="R280" s="325"/>
      <c r="S280" s="1000" t="str">
        <f t="shared" ref="S280:S305" si="265">IF(F280="",".",F280-E280)</f>
        <v>.</v>
      </c>
      <c r="T280" s="1001" t="str">
        <f t="shared" ref="T280:T305" si="266">IF(G280="",".",G280-F280)</f>
        <v>.</v>
      </c>
      <c r="U280" s="1001" t="str">
        <f t="shared" ref="U280:U305" si="267">IF(H280="",".",H280-G280)</f>
        <v>.</v>
      </c>
      <c r="V280" s="1001" t="str">
        <f t="shared" ref="V280:V305" si="268">IF(I280="",".",I280-H280)</f>
        <v>.</v>
      </c>
      <c r="W280" s="1001" t="str">
        <f t="shared" ref="W280:W305" si="269">IF(J280="",".",J280-I280)</f>
        <v>.</v>
      </c>
      <c r="X280" s="1001" t="str">
        <f t="shared" ref="X280:X305" si="270">IF(K280="",".",K280-J280)</f>
        <v>.</v>
      </c>
      <c r="Y280" s="1002" t="str">
        <f t="shared" ref="Y280:Y305" si="271">IF(L280="",".",L280-K280)</f>
        <v>.</v>
      </c>
      <c r="Z280" s="116"/>
      <c r="AA280" s="1507" t="str">
        <f>IFERROR(F280/E280-1,".")</f>
        <v>.</v>
      </c>
      <c r="AB280" s="1508" t="str">
        <f t="shared" ref="AB280:AG295" si="272">IFERROR(G280/F280-1,".")</f>
        <v>.</v>
      </c>
      <c r="AC280" s="1508" t="str">
        <f t="shared" si="272"/>
        <v>.</v>
      </c>
      <c r="AD280" s="1508" t="str">
        <f t="shared" si="272"/>
        <v>.</v>
      </c>
      <c r="AE280" s="1508" t="str">
        <f t="shared" si="272"/>
        <v>.</v>
      </c>
      <c r="AF280" s="1508" t="str">
        <f t="shared" si="272"/>
        <v>.</v>
      </c>
      <c r="AG280" s="1509" t="str">
        <f t="shared" si="272"/>
        <v>.</v>
      </c>
      <c r="AH280" s="116"/>
      <c r="AI280" s="1484" t="str">
        <f>IF(S280=".",".",SUM($S280:S280))</f>
        <v>.</v>
      </c>
      <c r="AJ280" s="1001" t="str">
        <f>IF(T280=".",".",SUM($S280:T280))</f>
        <v>.</v>
      </c>
      <c r="AK280" s="1001" t="str">
        <f>IF(U280=".",".",SUM($S280:U280))</f>
        <v>.</v>
      </c>
      <c r="AL280" s="1001" t="str">
        <f>IF(V280=".",".",SUM($S280:V280))</f>
        <v>.</v>
      </c>
      <c r="AM280" s="1001" t="str">
        <f>IF(W280=".",".",SUM($S280:W280))</f>
        <v>.</v>
      </c>
      <c r="AN280" s="1001" t="str">
        <f>IF(X280=".",".",SUM($S280:X280))</f>
        <v>.</v>
      </c>
      <c r="AO280" s="1002" t="str">
        <f>IF(Y280=".",".",SUM($S280:Y280))</f>
        <v>.</v>
      </c>
      <c r="AP280" s="116"/>
      <c r="AQ280" s="1507" t="str">
        <f t="shared" ref="AQ280:AW305" si="273">IFERROR(F280/$E280-1,".")</f>
        <v>.</v>
      </c>
      <c r="AR280" s="1508" t="str">
        <f t="shared" si="273"/>
        <v>.</v>
      </c>
      <c r="AS280" s="1508" t="str">
        <f t="shared" si="273"/>
        <v>.</v>
      </c>
      <c r="AT280" s="1508" t="str">
        <f t="shared" si="273"/>
        <v>.</v>
      </c>
      <c r="AU280" s="1508" t="str">
        <f t="shared" si="273"/>
        <v>.</v>
      </c>
      <c r="AV280" s="1508" t="str">
        <f t="shared" si="273"/>
        <v>.</v>
      </c>
      <c r="AW280" s="1509" t="str">
        <f t="shared" si="273"/>
        <v>.</v>
      </c>
      <c r="AX280" s="327"/>
      <c r="AY280" s="116"/>
      <c r="AZ280" s="101"/>
      <c r="BA280" s="101"/>
      <c r="BB280" s="101"/>
    </row>
    <row r="281" spans="1:54" s="189" customFormat="1" x14ac:dyDescent="0.2">
      <c r="A281" s="183"/>
      <c r="B281" s="325"/>
      <c r="C281" s="1539"/>
      <c r="D281" s="1024"/>
      <c r="E281" s="878"/>
      <c r="F281" s="878"/>
      <c r="G281" s="1209"/>
      <c r="H281" s="1209"/>
      <c r="I281" s="1209"/>
      <c r="J281" s="1209"/>
      <c r="K281" s="1209"/>
      <c r="L281" s="1209"/>
      <c r="M281" s="333"/>
      <c r="N281" s="116"/>
      <c r="O281" s="116"/>
      <c r="P281" s="116"/>
      <c r="Q281" s="101"/>
      <c r="R281" s="325"/>
      <c r="S281" s="1003" t="str">
        <f t="shared" si="265"/>
        <v>.</v>
      </c>
      <c r="T281" s="1004" t="str">
        <f t="shared" si="266"/>
        <v>.</v>
      </c>
      <c r="U281" s="1004" t="str">
        <f t="shared" si="267"/>
        <v>.</v>
      </c>
      <c r="V281" s="1004" t="str">
        <f t="shared" si="268"/>
        <v>.</v>
      </c>
      <c r="W281" s="1004" t="str">
        <f t="shared" si="269"/>
        <v>.</v>
      </c>
      <c r="X281" s="1004" t="str">
        <f t="shared" si="270"/>
        <v>.</v>
      </c>
      <c r="Y281" s="1005" t="str">
        <f t="shared" si="271"/>
        <v>.</v>
      </c>
      <c r="Z281" s="116"/>
      <c r="AA281" s="1507" t="str">
        <f t="shared" ref="AA281:AG305" si="274">IFERROR(F281/E281-1,".")</f>
        <v>.</v>
      </c>
      <c r="AB281" s="1508" t="str">
        <f t="shared" si="272"/>
        <v>.</v>
      </c>
      <c r="AC281" s="1508" t="str">
        <f t="shared" si="272"/>
        <v>.</v>
      </c>
      <c r="AD281" s="1508" t="str">
        <f t="shared" si="272"/>
        <v>.</v>
      </c>
      <c r="AE281" s="1508" t="str">
        <f t="shared" si="272"/>
        <v>.</v>
      </c>
      <c r="AF281" s="1508" t="str">
        <f t="shared" si="272"/>
        <v>.</v>
      </c>
      <c r="AG281" s="1509" t="str">
        <f t="shared" si="272"/>
        <v>.</v>
      </c>
      <c r="AH281" s="116"/>
      <c r="AI281" s="1003" t="str">
        <f>IF(S281=".",".",SUM($S281:S281))</f>
        <v>.</v>
      </c>
      <c r="AJ281" s="1004" t="str">
        <f>IF(T281=".",".",SUM($S281:T281))</f>
        <v>.</v>
      </c>
      <c r="AK281" s="1004" t="str">
        <f>IF(U281=".",".",SUM($S281:U281))</f>
        <v>.</v>
      </c>
      <c r="AL281" s="1004" t="str">
        <f>IF(V281=".",".",SUM($S281:V281))</f>
        <v>.</v>
      </c>
      <c r="AM281" s="1004" t="str">
        <f>IF(W281=".",".",SUM($S281:W281))</f>
        <v>.</v>
      </c>
      <c r="AN281" s="1004" t="str">
        <f>IF(X281=".",".",SUM($S281:X281))</f>
        <v>.</v>
      </c>
      <c r="AO281" s="1005" t="str">
        <f>IF(Y281=".",".",SUM($S281:Y281))</f>
        <v>.</v>
      </c>
      <c r="AP281" s="116"/>
      <c r="AQ281" s="1507" t="str">
        <f t="shared" si="273"/>
        <v>.</v>
      </c>
      <c r="AR281" s="1508" t="str">
        <f t="shared" si="273"/>
        <v>.</v>
      </c>
      <c r="AS281" s="1508" t="str">
        <f t="shared" si="273"/>
        <v>.</v>
      </c>
      <c r="AT281" s="1508" t="str">
        <f t="shared" si="273"/>
        <v>.</v>
      </c>
      <c r="AU281" s="1508" t="str">
        <f t="shared" si="273"/>
        <v>.</v>
      </c>
      <c r="AV281" s="1508" t="str">
        <f t="shared" si="273"/>
        <v>.</v>
      </c>
      <c r="AW281" s="1509" t="str">
        <f t="shared" si="273"/>
        <v>.</v>
      </c>
      <c r="AX281" s="327"/>
      <c r="AY281" s="116"/>
      <c r="AZ281" s="101"/>
      <c r="BA281" s="101"/>
      <c r="BB281" s="101"/>
    </row>
    <row r="282" spans="1:54" s="189" customFormat="1" x14ac:dyDescent="0.2">
      <c r="A282" s="183"/>
      <c r="B282" s="325"/>
      <c r="C282" s="1028"/>
      <c r="D282" s="1024"/>
      <c r="E282" s="878"/>
      <c r="F282" s="878"/>
      <c r="G282" s="874"/>
      <c r="H282" s="874"/>
      <c r="I282" s="874"/>
      <c r="J282" s="874"/>
      <c r="K282" s="874"/>
      <c r="L282" s="874"/>
      <c r="M282" s="333"/>
      <c r="N282" s="116"/>
      <c r="O282" s="116"/>
      <c r="P282" s="116"/>
      <c r="Q282" s="101"/>
      <c r="R282" s="325"/>
      <c r="S282" s="1003" t="str">
        <f t="shared" si="265"/>
        <v>.</v>
      </c>
      <c r="T282" s="1004" t="str">
        <f t="shared" si="266"/>
        <v>.</v>
      </c>
      <c r="U282" s="1004" t="str">
        <f t="shared" si="267"/>
        <v>.</v>
      </c>
      <c r="V282" s="1004" t="str">
        <f t="shared" si="268"/>
        <v>.</v>
      </c>
      <c r="W282" s="1004" t="str">
        <f t="shared" si="269"/>
        <v>.</v>
      </c>
      <c r="X282" s="1004" t="str">
        <f t="shared" si="270"/>
        <v>.</v>
      </c>
      <c r="Y282" s="1005" t="str">
        <f t="shared" si="271"/>
        <v>.</v>
      </c>
      <c r="Z282" s="116"/>
      <c r="AA282" s="1507" t="str">
        <f t="shared" si="274"/>
        <v>.</v>
      </c>
      <c r="AB282" s="1508" t="str">
        <f t="shared" si="272"/>
        <v>.</v>
      </c>
      <c r="AC282" s="1508" t="str">
        <f t="shared" si="272"/>
        <v>.</v>
      </c>
      <c r="AD282" s="1508" t="str">
        <f t="shared" si="272"/>
        <v>.</v>
      </c>
      <c r="AE282" s="1508" t="str">
        <f t="shared" si="272"/>
        <v>.</v>
      </c>
      <c r="AF282" s="1508" t="str">
        <f t="shared" si="272"/>
        <v>.</v>
      </c>
      <c r="AG282" s="1509" t="str">
        <f t="shared" si="272"/>
        <v>.</v>
      </c>
      <c r="AH282" s="116"/>
      <c r="AI282" s="1003" t="str">
        <f>IF(S282=".",".",SUM($S282:S282))</f>
        <v>.</v>
      </c>
      <c r="AJ282" s="1004" t="str">
        <f>IF(T282=".",".",SUM($S282:T282))</f>
        <v>.</v>
      </c>
      <c r="AK282" s="1004" t="str">
        <f>IF(U282=".",".",SUM($S282:U282))</f>
        <v>.</v>
      </c>
      <c r="AL282" s="1004" t="str">
        <f>IF(V282=".",".",SUM($S282:V282))</f>
        <v>.</v>
      </c>
      <c r="AM282" s="1004" t="str">
        <f>IF(W282=".",".",SUM($S282:W282))</f>
        <v>.</v>
      </c>
      <c r="AN282" s="1004" t="str">
        <f>IF(X282=".",".",SUM($S282:X282))</f>
        <v>.</v>
      </c>
      <c r="AO282" s="1005" t="str">
        <f>IF(Y282=".",".",SUM($S282:Y282))</f>
        <v>.</v>
      </c>
      <c r="AP282" s="116"/>
      <c r="AQ282" s="1507" t="str">
        <f t="shared" si="273"/>
        <v>.</v>
      </c>
      <c r="AR282" s="1508" t="str">
        <f t="shared" si="273"/>
        <v>.</v>
      </c>
      <c r="AS282" s="1508" t="str">
        <f t="shared" si="273"/>
        <v>.</v>
      </c>
      <c r="AT282" s="1508" t="str">
        <f t="shared" si="273"/>
        <v>.</v>
      </c>
      <c r="AU282" s="1508" t="str">
        <f t="shared" si="273"/>
        <v>.</v>
      </c>
      <c r="AV282" s="1508" t="str">
        <f t="shared" si="273"/>
        <v>.</v>
      </c>
      <c r="AW282" s="1509" t="str">
        <f t="shared" si="273"/>
        <v>.</v>
      </c>
      <c r="AX282" s="327"/>
      <c r="AY282" s="116"/>
      <c r="AZ282" s="101"/>
      <c r="BA282" s="101"/>
      <c r="BB282" s="101"/>
    </row>
    <row r="283" spans="1:54" s="189" customFormat="1" x14ac:dyDescent="0.2">
      <c r="A283" s="183"/>
      <c r="B283" s="325"/>
      <c r="C283" s="1028"/>
      <c r="D283" s="1024"/>
      <c r="E283" s="878"/>
      <c r="F283" s="878"/>
      <c r="G283" s="874"/>
      <c r="H283" s="874"/>
      <c r="I283" s="874"/>
      <c r="J283" s="874"/>
      <c r="K283" s="874"/>
      <c r="L283" s="874"/>
      <c r="M283" s="333"/>
      <c r="N283" s="116"/>
      <c r="O283" s="116"/>
      <c r="P283" s="116"/>
      <c r="Q283" s="101"/>
      <c r="R283" s="325"/>
      <c r="S283" s="1003" t="str">
        <f t="shared" si="265"/>
        <v>.</v>
      </c>
      <c r="T283" s="1004" t="str">
        <f t="shared" si="266"/>
        <v>.</v>
      </c>
      <c r="U283" s="1004" t="str">
        <f t="shared" si="267"/>
        <v>.</v>
      </c>
      <c r="V283" s="1004" t="str">
        <f t="shared" si="268"/>
        <v>.</v>
      </c>
      <c r="W283" s="1004" t="str">
        <f t="shared" si="269"/>
        <v>.</v>
      </c>
      <c r="X283" s="1004" t="str">
        <f t="shared" si="270"/>
        <v>.</v>
      </c>
      <c r="Y283" s="1005" t="str">
        <f t="shared" si="271"/>
        <v>.</v>
      </c>
      <c r="Z283" s="116"/>
      <c r="AA283" s="1507" t="str">
        <f t="shared" si="274"/>
        <v>.</v>
      </c>
      <c r="AB283" s="1508" t="str">
        <f t="shared" si="272"/>
        <v>.</v>
      </c>
      <c r="AC283" s="1508" t="str">
        <f t="shared" si="272"/>
        <v>.</v>
      </c>
      <c r="AD283" s="1508" t="str">
        <f t="shared" si="272"/>
        <v>.</v>
      </c>
      <c r="AE283" s="1508" t="str">
        <f t="shared" si="272"/>
        <v>.</v>
      </c>
      <c r="AF283" s="1508" t="str">
        <f t="shared" si="272"/>
        <v>.</v>
      </c>
      <c r="AG283" s="1509" t="str">
        <f t="shared" si="272"/>
        <v>.</v>
      </c>
      <c r="AH283" s="116"/>
      <c r="AI283" s="1003" t="str">
        <f>IF(S283=".",".",SUM($S283:S283))</f>
        <v>.</v>
      </c>
      <c r="AJ283" s="1004" t="str">
        <f>IF(T283=".",".",SUM($S283:T283))</f>
        <v>.</v>
      </c>
      <c r="AK283" s="1004" t="str">
        <f>IF(U283=".",".",SUM($S283:U283))</f>
        <v>.</v>
      </c>
      <c r="AL283" s="1004" t="str">
        <f>IF(V283=".",".",SUM($S283:V283))</f>
        <v>.</v>
      </c>
      <c r="AM283" s="1004" t="str">
        <f>IF(W283=".",".",SUM($S283:W283))</f>
        <v>.</v>
      </c>
      <c r="AN283" s="1004" t="str">
        <f>IF(X283=".",".",SUM($S283:X283))</f>
        <v>.</v>
      </c>
      <c r="AO283" s="1005" t="str">
        <f>IF(Y283=".",".",SUM($S283:Y283))</f>
        <v>.</v>
      </c>
      <c r="AP283" s="116"/>
      <c r="AQ283" s="1507" t="str">
        <f t="shared" si="273"/>
        <v>.</v>
      </c>
      <c r="AR283" s="1508" t="str">
        <f t="shared" si="273"/>
        <v>.</v>
      </c>
      <c r="AS283" s="1508" t="str">
        <f t="shared" si="273"/>
        <v>.</v>
      </c>
      <c r="AT283" s="1508" t="str">
        <f t="shared" si="273"/>
        <v>.</v>
      </c>
      <c r="AU283" s="1508" t="str">
        <f t="shared" si="273"/>
        <v>.</v>
      </c>
      <c r="AV283" s="1508" t="str">
        <f t="shared" si="273"/>
        <v>.</v>
      </c>
      <c r="AW283" s="1509" t="str">
        <f t="shared" si="273"/>
        <v>.</v>
      </c>
      <c r="AX283" s="327"/>
      <c r="AY283" s="116"/>
      <c r="AZ283" s="101"/>
      <c r="BA283" s="101"/>
      <c r="BB283" s="101"/>
    </row>
    <row r="284" spans="1:54" s="189" customFormat="1" x14ac:dyDescent="0.2">
      <c r="A284" s="183"/>
      <c r="B284" s="325"/>
      <c r="C284" s="1028"/>
      <c r="D284" s="1024"/>
      <c r="E284" s="878"/>
      <c r="F284" s="878"/>
      <c r="G284" s="874"/>
      <c r="H284" s="874"/>
      <c r="I284" s="874"/>
      <c r="J284" s="874"/>
      <c r="K284" s="874"/>
      <c r="L284" s="874"/>
      <c r="M284" s="333"/>
      <c r="N284" s="116"/>
      <c r="O284" s="116"/>
      <c r="P284" s="116"/>
      <c r="Q284" s="101"/>
      <c r="R284" s="325"/>
      <c r="S284" s="1003" t="str">
        <f t="shared" si="265"/>
        <v>.</v>
      </c>
      <c r="T284" s="1004" t="str">
        <f t="shared" si="266"/>
        <v>.</v>
      </c>
      <c r="U284" s="1004" t="str">
        <f t="shared" si="267"/>
        <v>.</v>
      </c>
      <c r="V284" s="1004" t="str">
        <f t="shared" si="268"/>
        <v>.</v>
      </c>
      <c r="W284" s="1004" t="str">
        <f t="shared" si="269"/>
        <v>.</v>
      </c>
      <c r="X284" s="1004" t="str">
        <f t="shared" si="270"/>
        <v>.</v>
      </c>
      <c r="Y284" s="1005" t="str">
        <f t="shared" si="271"/>
        <v>.</v>
      </c>
      <c r="Z284" s="116"/>
      <c r="AA284" s="1507" t="str">
        <f t="shared" si="274"/>
        <v>.</v>
      </c>
      <c r="AB284" s="1508" t="str">
        <f t="shared" si="272"/>
        <v>.</v>
      </c>
      <c r="AC284" s="1508" t="str">
        <f t="shared" si="272"/>
        <v>.</v>
      </c>
      <c r="AD284" s="1508" t="str">
        <f t="shared" si="272"/>
        <v>.</v>
      </c>
      <c r="AE284" s="1508" t="str">
        <f t="shared" si="272"/>
        <v>.</v>
      </c>
      <c r="AF284" s="1508" t="str">
        <f t="shared" si="272"/>
        <v>.</v>
      </c>
      <c r="AG284" s="1509" t="str">
        <f t="shared" si="272"/>
        <v>.</v>
      </c>
      <c r="AH284" s="116"/>
      <c r="AI284" s="1003" t="str">
        <f>IF(S284=".",".",SUM($S284:S284))</f>
        <v>.</v>
      </c>
      <c r="AJ284" s="1004" t="str">
        <f>IF(T284=".",".",SUM($S284:T284))</f>
        <v>.</v>
      </c>
      <c r="AK284" s="1004" t="str">
        <f>IF(U284=".",".",SUM($S284:U284))</f>
        <v>.</v>
      </c>
      <c r="AL284" s="1004" t="str">
        <f>IF(V284=".",".",SUM($S284:V284))</f>
        <v>.</v>
      </c>
      <c r="AM284" s="1004" t="str">
        <f>IF(W284=".",".",SUM($S284:W284))</f>
        <v>.</v>
      </c>
      <c r="AN284" s="1004" t="str">
        <f>IF(X284=".",".",SUM($S284:X284))</f>
        <v>.</v>
      </c>
      <c r="AO284" s="1005" t="str">
        <f>IF(Y284=".",".",SUM($S284:Y284))</f>
        <v>.</v>
      </c>
      <c r="AP284" s="116"/>
      <c r="AQ284" s="1507" t="str">
        <f t="shared" si="273"/>
        <v>.</v>
      </c>
      <c r="AR284" s="1508" t="str">
        <f t="shared" si="273"/>
        <v>.</v>
      </c>
      <c r="AS284" s="1508" t="str">
        <f t="shared" si="273"/>
        <v>.</v>
      </c>
      <c r="AT284" s="1508" t="str">
        <f t="shared" si="273"/>
        <v>.</v>
      </c>
      <c r="AU284" s="1508" t="str">
        <f t="shared" si="273"/>
        <v>.</v>
      </c>
      <c r="AV284" s="1508" t="str">
        <f t="shared" si="273"/>
        <v>.</v>
      </c>
      <c r="AW284" s="1509" t="str">
        <f t="shared" si="273"/>
        <v>.</v>
      </c>
      <c r="AX284" s="327"/>
      <c r="AY284" s="116"/>
      <c r="AZ284" s="101"/>
      <c r="BA284" s="101"/>
      <c r="BB284" s="101"/>
    </row>
    <row r="285" spans="1:54" s="189" customFormat="1" x14ac:dyDescent="0.2">
      <c r="A285" s="183"/>
      <c r="B285" s="325"/>
      <c r="C285" s="1028"/>
      <c r="D285" s="1024"/>
      <c r="E285" s="878"/>
      <c r="F285" s="878"/>
      <c r="G285" s="874"/>
      <c r="H285" s="874"/>
      <c r="I285" s="874"/>
      <c r="J285" s="874"/>
      <c r="K285" s="874"/>
      <c r="L285" s="874"/>
      <c r="M285" s="333"/>
      <c r="N285" s="116"/>
      <c r="O285" s="116"/>
      <c r="P285" s="116"/>
      <c r="Q285" s="101"/>
      <c r="R285" s="325"/>
      <c r="S285" s="1003" t="str">
        <f t="shared" si="265"/>
        <v>.</v>
      </c>
      <c r="T285" s="1004" t="str">
        <f t="shared" si="266"/>
        <v>.</v>
      </c>
      <c r="U285" s="1004" t="str">
        <f t="shared" si="267"/>
        <v>.</v>
      </c>
      <c r="V285" s="1004" t="str">
        <f t="shared" si="268"/>
        <v>.</v>
      </c>
      <c r="W285" s="1004" t="str">
        <f t="shared" si="269"/>
        <v>.</v>
      </c>
      <c r="X285" s="1004" t="str">
        <f t="shared" si="270"/>
        <v>.</v>
      </c>
      <c r="Y285" s="1005" t="str">
        <f t="shared" si="271"/>
        <v>.</v>
      </c>
      <c r="Z285" s="116"/>
      <c r="AA285" s="1507" t="str">
        <f t="shared" si="274"/>
        <v>.</v>
      </c>
      <c r="AB285" s="1508" t="str">
        <f t="shared" si="272"/>
        <v>.</v>
      </c>
      <c r="AC285" s="1508" t="str">
        <f t="shared" si="272"/>
        <v>.</v>
      </c>
      <c r="AD285" s="1508" t="str">
        <f t="shared" si="272"/>
        <v>.</v>
      </c>
      <c r="AE285" s="1508" t="str">
        <f t="shared" si="272"/>
        <v>.</v>
      </c>
      <c r="AF285" s="1508" t="str">
        <f t="shared" si="272"/>
        <v>.</v>
      </c>
      <c r="AG285" s="1509" t="str">
        <f t="shared" si="272"/>
        <v>.</v>
      </c>
      <c r="AH285" s="116"/>
      <c r="AI285" s="1003" t="str">
        <f>IF(S285=".",".",SUM($S285:S285))</f>
        <v>.</v>
      </c>
      <c r="AJ285" s="1004" t="str">
        <f>IF(T285=".",".",SUM($S285:T285))</f>
        <v>.</v>
      </c>
      <c r="AK285" s="1004" t="str">
        <f>IF(U285=".",".",SUM($S285:U285))</f>
        <v>.</v>
      </c>
      <c r="AL285" s="1004" t="str">
        <f>IF(V285=".",".",SUM($S285:V285))</f>
        <v>.</v>
      </c>
      <c r="AM285" s="1004" t="str">
        <f>IF(W285=".",".",SUM($S285:W285))</f>
        <v>.</v>
      </c>
      <c r="AN285" s="1004" t="str">
        <f>IF(X285=".",".",SUM($S285:X285))</f>
        <v>.</v>
      </c>
      <c r="AO285" s="1005" t="str">
        <f>IF(Y285=".",".",SUM($S285:Y285))</f>
        <v>.</v>
      </c>
      <c r="AP285" s="116"/>
      <c r="AQ285" s="1507" t="str">
        <f t="shared" si="273"/>
        <v>.</v>
      </c>
      <c r="AR285" s="1508" t="str">
        <f t="shared" si="273"/>
        <v>.</v>
      </c>
      <c r="AS285" s="1508" t="str">
        <f t="shared" si="273"/>
        <v>.</v>
      </c>
      <c r="AT285" s="1508" t="str">
        <f t="shared" si="273"/>
        <v>.</v>
      </c>
      <c r="AU285" s="1508" t="str">
        <f t="shared" si="273"/>
        <v>.</v>
      </c>
      <c r="AV285" s="1508" t="str">
        <f t="shared" si="273"/>
        <v>.</v>
      </c>
      <c r="AW285" s="1509" t="str">
        <f t="shared" si="273"/>
        <v>.</v>
      </c>
      <c r="AX285" s="327"/>
      <c r="AY285" s="116"/>
      <c r="AZ285" s="101"/>
      <c r="BA285" s="101"/>
      <c r="BB285" s="101"/>
    </row>
    <row r="286" spans="1:54" s="189" customFormat="1" x14ac:dyDescent="0.2">
      <c r="A286" s="183"/>
      <c r="B286" s="325"/>
      <c r="C286" s="1028"/>
      <c r="D286" s="1024"/>
      <c r="E286" s="878"/>
      <c r="F286" s="878"/>
      <c r="G286" s="874"/>
      <c r="H286" s="874"/>
      <c r="I286" s="874"/>
      <c r="J286" s="874"/>
      <c r="K286" s="874"/>
      <c r="L286" s="874"/>
      <c r="M286" s="333"/>
      <c r="N286" s="116"/>
      <c r="O286" s="116"/>
      <c r="P286" s="116"/>
      <c r="Q286" s="101"/>
      <c r="R286" s="325"/>
      <c r="S286" s="1003" t="str">
        <f t="shared" si="265"/>
        <v>.</v>
      </c>
      <c r="T286" s="1004" t="str">
        <f t="shared" si="266"/>
        <v>.</v>
      </c>
      <c r="U286" s="1004" t="str">
        <f t="shared" si="267"/>
        <v>.</v>
      </c>
      <c r="V286" s="1004" t="str">
        <f t="shared" si="268"/>
        <v>.</v>
      </c>
      <c r="W286" s="1004" t="str">
        <f t="shared" si="269"/>
        <v>.</v>
      </c>
      <c r="X286" s="1004" t="str">
        <f t="shared" si="270"/>
        <v>.</v>
      </c>
      <c r="Y286" s="1005" t="str">
        <f t="shared" si="271"/>
        <v>.</v>
      </c>
      <c r="Z286" s="116"/>
      <c r="AA286" s="1507" t="str">
        <f t="shared" si="274"/>
        <v>.</v>
      </c>
      <c r="AB286" s="1508" t="str">
        <f t="shared" si="272"/>
        <v>.</v>
      </c>
      <c r="AC286" s="1508" t="str">
        <f t="shared" si="272"/>
        <v>.</v>
      </c>
      <c r="AD286" s="1508" t="str">
        <f t="shared" si="272"/>
        <v>.</v>
      </c>
      <c r="AE286" s="1508" t="str">
        <f t="shared" si="272"/>
        <v>.</v>
      </c>
      <c r="AF286" s="1508" t="str">
        <f t="shared" si="272"/>
        <v>.</v>
      </c>
      <c r="AG286" s="1509" t="str">
        <f t="shared" si="272"/>
        <v>.</v>
      </c>
      <c r="AH286" s="116"/>
      <c r="AI286" s="1003" t="str">
        <f>IF(S286=".",".",SUM($S286:S286))</f>
        <v>.</v>
      </c>
      <c r="AJ286" s="1004" t="str">
        <f>IF(T286=".",".",SUM($S286:T286))</f>
        <v>.</v>
      </c>
      <c r="AK286" s="1004" t="str">
        <f>IF(U286=".",".",SUM($S286:U286))</f>
        <v>.</v>
      </c>
      <c r="AL286" s="1004" t="str">
        <f>IF(V286=".",".",SUM($S286:V286))</f>
        <v>.</v>
      </c>
      <c r="AM286" s="1004" t="str">
        <f>IF(W286=".",".",SUM($S286:W286))</f>
        <v>.</v>
      </c>
      <c r="AN286" s="1004" t="str">
        <f>IF(X286=".",".",SUM($S286:X286))</f>
        <v>.</v>
      </c>
      <c r="AO286" s="1005" t="str">
        <f>IF(Y286=".",".",SUM($S286:Y286))</f>
        <v>.</v>
      </c>
      <c r="AP286" s="116"/>
      <c r="AQ286" s="1507" t="str">
        <f t="shared" si="273"/>
        <v>.</v>
      </c>
      <c r="AR286" s="1508" t="str">
        <f t="shared" si="273"/>
        <v>.</v>
      </c>
      <c r="AS286" s="1508" t="str">
        <f t="shared" si="273"/>
        <v>.</v>
      </c>
      <c r="AT286" s="1508" t="str">
        <f t="shared" si="273"/>
        <v>.</v>
      </c>
      <c r="AU286" s="1508" t="str">
        <f t="shared" si="273"/>
        <v>.</v>
      </c>
      <c r="AV286" s="1508" t="str">
        <f t="shared" si="273"/>
        <v>.</v>
      </c>
      <c r="AW286" s="1509" t="str">
        <f t="shared" si="273"/>
        <v>.</v>
      </c>
      <c r="AX286" s="327"/>
      <c r="AY286" s="116"/>
      <c r="AZ286" s="101"/>
      <c r="BA286" s="101"/>
      <c r="BB286" s="101"/>
    </row>
    <row r="287" spans="1:54" s="189" customFormat="1" x14ac:dyDescent="0.2">
      <c r="A287" s="183"/>
      <c r="B287" s="325"/>
      <c r="C287" s="1028"/>
      <c r="D287" s="1024"/>
      <c r="E287" s="878"/>
      <c r="F287" s="878"/>
      <c r="G287" s="874"/>
      <c r="H287" s="874"/>
      <c r="I287" s="874"/>
      <c r="J287" s="874"/>
      <c r="K287" s="874"/>
      <c r="L287" s="874"/>
      <c r="M287" s="333"/>
      <c r="N287" s="116"/>
      <c r="O287" s="116"/>
      <c r="P287" s="116"/>
      <c r="Q287" s="101"/>
      <c r="R287" s="325"/>
      <c r="S287" s="1003" t="str">
        <f t="shared" si="265"/>
        <v>.</v>
      </c>
      <c r="T287" s="1004" t="str">
        <f t="shared" si="266"/>
        <v>.</v>
      </c>
      <c r="U287" s="1004" t="str">
        <f t="shared" si="267"/>
        <v>.</v>
      </c>
      <c r="V287" s="1004" t="str">
        <f t="shared" si="268"/>
        <v>.</v>
      </c>
      <c r="W287" s="1004" t="str">
        <f t="shared" si="269"/>
        <v>.</v>
      </c>
      <c r="X287" s="1004" t="str">
        <f t="shared" si="270"/>
        <v>.</v>
      </c>
      <c r="Y287" s="1005" t="str">
        <f t="shared" si="271"/>
        <v>.</v>
      </c>
      <c r="Z287" s="116"/>
      <c r="AA287" s="1507" t="str">
        <f t="shared" si="274"/>
        <v>.</v>
      </c>
      <c r="AB287" s="1508" t="str">
        <f t="shared" si="272"/>
        <v>.</v>
      </c>
      <c r="AC287" s="1508" t="str">
        <f t="shared" si="272"/>
        <v>.</v>
      </c>
      <c r="AD287" s="1508" t="str">
        <f t="shared" si="272"/>
        <v>.</v>
      </c>
      <c r="AE287" s="1508" t="str">
        <f t="shared" si="272"/>
        <v>.</v>
      </c>
      <c r="AF287" s="1508" t="str">
        <f t="shared" si="272"/>
        <v>.</v>
      </c>
      <c r="AG287" s="1509" t="str">
        <f t="shared" si="272"/>
        <v>.</v>
      </c>
      <c r="AH287" s="116"/>
      <c r="AI287" s="1003" t="str">
        <f>IF(S287=".",".",SUM($S287:S287))</f>
        <v>.</v>
      </c>
      <c r="AJ287" s="1004" t="str">
        <f>IF(T287=".",".",SUM($S287:T287))</f>
        <v>.</v>
      </c>
      <c r="AK287" s="1004" t="str">
        <f>IF(U287=".",".",SUM($S287:U287))</f>
        <v>.</v>
      </c>
      <c r="AL287" s="1004" t="str">
        <f>IF(V287=".",".",SUM($S287:V287))</f>
        <v>.</v>
      </c>
      <c r="AM287" s="1004" t="str">
        <f>IF(W287=".",".",SUM($S287:W287))</f>
        <v>.</v>
      </c>
      <c r="AN287" s="1004" t="str">
        <f>IF(X287=".",".",SUM($S287:X287))</f>
        <v>.</v>
      </c>
      <c r="AO287" s="1005" t="str">
        <f>IF(Y287=".",".",SUM($S287:Y287))</f>
        <v>.</v>
      </c>
      <c r="AP287" s="116"/>
      <c r="AQ287" s="1507" t="str">
        <f t="shared" si="273"/>
        <v>.</v>
      </c>
      <c r="AR287" s="1508" t="str">
        <f t="shared" si="273"/>
        <v>.</v>
      </c>
      <c r="AS287" s="1508" t="str">
        <f t="shared" si="273"/>
        <v>.</v>
      </c>
      <c r="AT287" s="1508" t="str">
        <f t="shared" si="273"/>
        <v>.</v>
      </c>
      <c r="AU287" s="1508" t="str">
        <f t="shared" si="273"/>
        <v>.</v>
      </c>
      <c r="AV287" s="1508" t="str">
        <f t="shared" si="273"/>
        <v>.</v>
      </c>
      <c r="AW287" s="1509" t="str">
        <f t="shared" si="273"/>
        <v>.</v>
      </c>
      <c r="AX287" s="327"/>
      <c r="AY287" s="116"/>
      <c r="AZ287" s="101"/>
      <c r="BA287" s="101"/>
      <c r="BB287" s="101"/>
    </row>
    <row r="288" spans="1:54" s="189" customFormat="1" x14ac:dyDescent="0.2">
      <c r="A288" s="183"/>
      <c r="B288" s="325"/>
      <c r="C288" s="1028"/>
      <c r="D288" s="1024"/>
      <c r="E288" s="878"/>
      <c r="F288" s="878"/>
      <c r="G288" s="874"/>
      <c r="H288" s="874"/>
      <c r="I288" s="874"/>
      <c r="J288" s="874"/>
      <c r="K288" s="874"/>
      <c r="L288" s="874"/>
      <c r="M288" s="333"/>
      <c r="N288" s="116"/>
      <c r="O288" s="116"/>
      <c r="P288" s="116"/>
      <c r="Q288" s="101"/>
      <c r="R288" s="325"/>
      <c r="S288" s="1003" t="str">
        <f t="shared" si="265"/>
        <v>.</v>
      </c>
      <c r="T288" s="1004" t="str">
        <f t="shared" si="266"/>
        <v>.</v>
      </c>
      <c r="U288" s="1004" t="str">
        <f t="shared" si="267"/>
        <v>.</v>
      </c>
      <c r="V288" s="1004" t="str">
        <f t="shared" si="268"/>
        <v>.</v>
      </c>
      <c r="W288" s="1004" t="str">
        <f t="shared" si="269"/>
        <v>.</v>
      </c>
      <c r="X288" s="1004" t="str">
        <f t="shared" si="270"/>
        <v>.</v>
      </c>
      <c r="Y288" s="1005" t="str">
        <f t="shared" si="271"/>
        <v>.</v>
      </c>
      <c r="Z288" s="116"/>
      <c r="AA288" s="1507" t="str">
        <f t="shared" si="274"/>
        <v>.</v>
      </c>
      <c r="AB288" s="1508" t="str">
        <f t="shared" si="272"/>
        <v>.</v>
      </c>
      <c r="AC288" s="1508" t="str">
        <f t="shared" si="272"/>
        <v>.</v>
      </c>
      <c r="AD288" s="1508" t="str">
        <f t="shared" si="272"/>
        <v>.</v>
      </c>
      <c r="AE288" s="1508" t="str">
        <f t="shared" si="272"/>
        <v>.</v>
      </c>
      <c r="AF288" s="1508" t="str">
        <f t="shared" si="272"/>
        <v>.</v>
      </c>
      <c r="AG288" s="1509" t="str">
        <f t="shared" si="272"/>
        <v>.</v>
      </c>
      <c r="AH288" s="116"/>
      <c r="AI288" s="1003" t="str">
        <f>IF(S288=".",".",SUM($S288:S288))</f>
        <v>.</v>
      </c>
      <c r="AJ288" s="1004" t="str">
        <f>IF(T288=".",".",SUM($S288:T288))</f>
        <v>.</v>
      </c>
      <c r="AK288" s="1004" t="str">
        <f>IF(U288=".",".",SUM($S288:U288))</f>
        <v>.</v>
      </c>
      <c r="AL288" s="1004" t="str">
        <f>IF(V288=".",".",SUM($S288:V288))</f>
        <v>.</v>
      </c>
      <c r="AM288" s="1004" t="str">
        <f>IF(W288=".",".",SUM($S288:W288))</f>
        <v>.</v>
      </c>
      <c r="AN288" s="1004" t="str">
        <f>IF(X288=".",".",SUM($S288:X288))</f>
        <v>.</v>
      </c>
      <c r="AO288" s="1005" t="str">
        <f>IF(Y288=".",".",SUM($S288:Y288))</f>
        <v>.</v>
      </c>
      <c r="AP288" s="116"/>
      <c r="AQ288" s="1507" t="str">
        <f t="shared" si="273"/>
        <v>.</v>
      </c>
      <c r="AR288" s="1508" t="str">
        <f t="shared" si="273"/>
        <v>.</v>
      </c>
      <c r="AS288" s="1508" t="str">
        <f t="shared" si="273"/>
        <v>.</v>
      </c>
      <c r="AT288" s="1508" t="str">
        <f t="shared" si="273"/>
        <v>.</v>
      </c>
      <c r="AU288" s="1508" t="str">
        <f t="shared" si="273"/>
        <v>.</v>
      </c>
      <c r="AV288" s="1508" t="str">
        <f t="shared" si="273"/>
        <v>.</v>
      </c>
      <c r="AW288" s="1509" t="str">
        <f t="shared" si="273"/>
        <v>.</v>
      </c>
      <c r="AX288" s="327"/>
      <c r="AY288" s="116"/>
      <c r="AZ288" s="101"/>
      <c r="BA288" s="101"/>
      <c r="BB288" s="101"/>
    </row>
    <row r="289" spans="1:54" s="189" customFormat="1" x14ac:dyDescent="0.2">
      <c r="A289" s="183"/>
      <c r="B289" s="325"/>
      <c r="C289" s="1028"/>
      <c r="D289" s="1024"/>
      <c r="E289" s="878"/>
      <c r="F289" s="878"/>
      <c r="G289" s="874"/>
      <c r="H289" s="874"/>
      <c r="I289" s="874"/>
      <c r="J289" s="874"/>
      <c r="K289" s="874"/>
      <c r="L289" s="874"/>
      <c r="M289" s="333"/>
      <c r="N289" s="116"/>
      <c r="O289" s="116"/>
      <c r="P289" s="116"/>
      <c r="Q289" s="101"/>
      <c r="R289" s="325"/>
      <c r="S289" s="1003" t="str">
        <f t="shared" si="265"/>
        <v>.</v>
      </c>
      <c r="T289" s="1004" t="str">
        <f t="shared" si="266"/>
        <v>.</v>
      </c>
      <c r="U289" s="1004" t="str">
        <f t="shared" si="267"/>
        <v>.</v>
      </c>
      <c r="V289" s="1004" t="str">
        <f t="shared" si="268"/>
        <v>.</v>
      </c>
      <c r="W289" s="1004" t="str">
        <f t="shared" si="269"/>
        <v>.</v>
      </c>
      <c r="X289" s="1004" t="str">
        <f t="shared" si="270"/>
        <v>.</v>
      </c>
      <c r="Y289" s="1005" t="str">
        <f t="shared" si="271"/>
        <v>.</v>
      </c>
      <c r="Z289" s="116"/>
      <c r="AA289" s="1507" t="str">
        <f t="shared" si="274"/>
        <v>.</v>
      </c>
      <c r="AB289" s="1508" t="str">
        <f t="shared" si="272"/>
        <v>.</v>
      </c>
      <c r="AC289" s="1508" t="str">
        <f t="shared" si="272"/>
        <v>.</v>
      </c>
      <c r="AD289" s="1508" t="str">
        <f t="shared" si="272"/>
        <v>.</v>
      </c>
      <c r="AE289" s="1508" t="str">
        <f t="shared" si="272"/>
        <v>.</v>
      </c>
      <c r="AF289" s="1508" t="str">
        <f t="shared" si="272"/>
        <v>.</v>
      </c>
      <c r="AG289" s="1509" t="str">
        <f t="shared" si="272"/>
        <v>.</v>
      </c>
      <c r="AH289" s="116"/>
      <c r="AI289" s="1003" t="str">
        <f>IF(S289=".",".",SUM($S289:S289))</f>
        <v>.</v>
      </c>
      <c r="AJ289" s="1004" t="str">
        <f>IF(T289=".",".",SUM($S289:T289))</f>
        <v>.</v>
      </c>
      <c r="AK289" s="1004" t="str">
        <f>IF(U289=".",".",SUM($S289:U289))</f>
        <v>.</v>
      </c>
      <c r="AL289" s="1004" t="str">
        <f>IF(V289=".",".",SUM($S289:V289))</f>
        <v>.</v>
      </c>
      <c r="AM289" s="1004" t="str">
        <f>IF(W289=".",".",SUM($S289:W289))</f>
        <v>.</v>
      </c>
      <c r="AN289" s="1004" t="str">
        <f>IF(X289=".",".",SUM($S289:X289))</f>
        <v>.</v>
      </c>
      <c r="AO289" s="1005" t="str">
        <f>IF(Y289=".",".",SUM($S289:Y289))</f>
        <v>.</v>
      </c>
      <c r="AP289" s="116"/>
      <c r="AQ289" s="1507" t="str">
        <f t="shared" si="273"/>
        <v>.</v>
      </c>
      <c r="AR289" s="1508" t="str">
        <f t="shared" si="273"/>
        <v>.</v>
      </c>
      <c r="AS289" s="1508" t="str">
        <f t="shared" si="273"/>
        <v>.</v>
      </c>
      <c r="AT289" s="1508" t="str">
        <f t="shared" si="273"/>
        <v>.</v>
      </c>
      <c r="AU289" s="1508" t="str">
        <f t="shared" si="273"/>
        <v>.</v>
      </c>
      <c r="AV289" s="1508" t="str">
        <f t="shared" si="273"/>
        <v>.</v>
      </c>
      <c r="AW289" s="1509" t="str">
        <f t="shared" si="273"/>
        <v>.</v>
      </c>
      <c r="AX289" s="327"/>
      <c r="AY289" s="116"/>
      <c r="AZ289" s="101"/>
      <c r="BA289" s="101"/>
      <c r="BB289" s="101"/>
    </row>
    <row r="290" spans="1:54" s="189" customFormat="1" x14ac:dyDescent="0.2">
      <c r="A290" s="183"/>
      <c r="B290" s="325"/>
      <c r="C290" s="1028"/>
      <c r="D290" s="1024"/>
      <c r="E290" s="878"/>
      <c r="F290" s="878"/>
      <c r="G290" s="874"/>
      <c r="H290" s="874"/>
      <c r="I290" s="874"/>
      <c r="J290" s="874"/>
      <c r="K290" s="874"/>
      <c r="L290" s="874"/>
      <c r="M290" s="333"/>
      <c r="N290" s="116"/>
      <c r="O290" s="116"/>
      <c r="P290" s="116"/>
      <c r="Q290" s="101"/>
      <c r="R290" s="325"/>
      <c r="S290" s="1003" t="str">
        <f t="shared" si="265"/>
        <v>.</v>
      </c>
      <c r="T290" s="1004" t="str">
        <f t="shared" si="266"/>
        <v>.</v>
      </c>
      <c r="U290" s="1004" t="str">
        <f t="shared" si="267"/>
        <v>.</v>
      </c>
      <c r="V290" s="1004" t="str">
        <f t="shared" si="268"/>
        <v>.</v>
      </c>
      <c r="W290" s="1004" t="str">
        <f t="shared" si="269"/>
        <v>.</v>
      </c>
      <c r="X290" s="1004" t="str">
        <f t="shared" si="270"/>
        <v>.</v>
      </c>
      <c r="Y290" s="1005" t="str">
        <f t="shared" si="271"/>
        <v>.</v>
      </c>
      <c r="Z290" s="116"/>
      <c r="AA290" s="1507" t="str">
        <f t="shared" si="274"/>
        <v>.</v>
      </c>
      <c r="AB290" s="1508" t="str">
        <f t="shared" si="272"/>
        <v>.</v>
      </c>
      <c r="AC290" s="1508" t="str">
        <f t="shared" si="272"/>
        <v>.</v>
      </c>
      <c r="AD290" s="1508" t="str">
        <f t="shared" si="272"/>
        <v>.</v>
      </c>
      <c r="AE290" s="1508" t="str">
        <f t="shared" si="272"/>
        <v>.</v>
      </c>
      <c r="AF290" s="1508" t="str">
        <f t="shared" si="272"/>
        <v>.</v>
      </c>
      <c r="AG290" s="1509" t="str">
        <f t="shared" si="272"/>
        <v>.</v>
      </c>
      <c r="AH290" s="116"/>
      <c r="AI290" s="1003" t="str">
        <f>IF(S290=".",".",SUM($S290:S290))</f>
        <v>.</v>
      </c>
      <c r="AJ290" s="1004" t="str">
        <f>IF(T290=".",".",SUM($S290:T290))</f>
        <v>.</v>
      </c>
      <c r="AK290" s="1004" t="str">
        <f>IF(U290=".",".",SUM($S290:U290))</f>
        <v>.</v>
      </c>
      <c r="AL290" s="1004" t="str">
        <f>IF(V290=".",".",SUM($S290:V290))</f>
        <v>.</v>
      </c>
      <c r="AM290" s="1004" t="str">
        <f>IF(W290=".",".",SUM($S290:W290))</f>
        <v>.</v>
      </c>
      <c r="AN290" s="1004" t="str">
        <f>IF(X290=".",".",SUM($S290:X290))</f>
        <v>.</v>
      </c>
      <c r="AO290" s="1005" t="str">
        <f>IF(Y290=".",".",SUM($S290:Y290))</f>
        <v>.</v>
      </c>
      <c r="AP290" s="116"/>
      <c r="AQ290" s="1507" t="str">
        <f t="shared" si="273"/>
        <v>.</v>
      </c>
      <c r="AR290" s="1508" t="str">
        <f t="shared" si="273"/>
        <v>.</v>
      </c>
      <c r="AS290" s="1508" t="str">
        <f t="shared" si="273"/>
        <v>.</v>
      </c>
      <c r="AT290" s="1508" t="str">
        <f t="shared" si="273"/>
        <v>.</v>
      </c>
      <c r="AU290" s="1508" t="str">
        <f t="shared" si="273"/>
        <v>.</v>
      </c>
      <c r="AV290" s="1508" t="str">
        <f t="shared" si="273"/>
        <v>.</v>
      </c>
      <c r="AW290" s="1509" t="str">
        <f t="shared" si="273"/>
        <v>.</v>
      </c>
      <c r="AX290" s="327"/>
      <c r="AY290" s="116"/>
      <c r="AZ290" s="101"/>
      <c r="BA290" s="101"/>
      <c r="BB290" s="101"/>
    </row>
    <row r="291" spans="1:54" s="189" customFormat="1" x14ac:dyDescent="0.2">
      <c r="A291" s="183"/>
      <c r="B291" s="325"/>
      <c r="C291" s="1028"/>
      <c r="D291" s="1024"/>
      <c r="E291" s="878"/>
      <c r="F291" s="878"/>
      <c r="G291" s="874"/>
      <c r="H291" s="874"/>
      <c r="I291" s="874"/>
      <c r="J291" s="874"/>
      <c r="K291" s="874"/>
      <c r="L291" s="874"/>
      <c r="M291" s="333"/>
      <c r="N291" s="116"/>
      <c r="O291" s="116"/>
      <c r="P291" s="116"/>
      <c r="Q291" s="101"/>
      <c r="R291" s="325"/>
      <c r="S291" s="1003" t="str">
        <f t="shared" si="265"/>
        <v>.</v>
      </c>
      <c r="T291" s="1004" t="str">
        <f t="shared" si="266"/>
        <v>.</v>
      </c>
      <c r="U291" s="1004" t="str">
        <f t="shared" si="267"/>
        <v>.</v>
      </c>
      <c r="V291" s="1004" t="str">
        <f t="shared" si="268"/>
        <v>.</v>
      </c>
      <c r="W291" s="1004" t="str">
        <f t="shared" si="269"/>
        <v>.</v>
      </c>
      <c r="X291" s="1004" t="str">
        <f t="shared" si="270"/>
        <v>.</v>
      </c>
      <c r="Y291" s="1005" t="str">
        <f t="shared" si="271"/>
        <v>.</v>
      </c>
      <c r="Z291" s="116"/>
      <c r="AA291" s="1507" t="str">
        <f t="shared" si="274"/>
        <v>.</v>
      </c>
      <c r="AB291" s="1508" t="str">
        <f t="shared" si="272"/>
        <v>.</v>
      </c>
      <c r="AC291" s="1508" t="str">
        <f t="shared" si="272"/>
        <v>.</v>
      </c>
      <c r="AD291" s="1508" t="str">
        <f t="shared" si="272"/>
        <v>.</v>
      </c>
      <c r="AE291" s="1508" t="str">
        <f t="shared" si="272"/>
        <v>.</v>
      </c>
      <c r="AF291" s="1508" t="str">
        <f t="shared" si="272"/>
        <v>.</v>
      </c>
      <c r="AG291" s="1509" t="str">
        <f t="shared" si="272"/>
        <v>.</v>
      </c>
      <c r="AH291" s="116"/>
      <c r="AI291" s="1003" t="str">
        <f>IF(S291=".",".",SUM($S291:S291))</f>
        <v>.</v>
      </c>
      <c r="AJ291" s="1004" t="str">
        <f>IF(T291=".",".",SUM($S291:T291))</f>
        <v>.</v>
      </c>
      <c r="AK291" s="1004" t="str">
        <f>IF(U291=".",".",SUM($S291:U291))</f>
        <v>.</v>
      </c>
      <c r="AL291" s="1004" t="str">
        <f>IF(V291=".",".",SUM($S291:V291))</f>
        <v>.</v>
      </c>
      <c r="AM291" s="1004" t="str">
        <f>IF(W291=".",".",SUM($S291:W291))</f>
        <v>.</v>
      </c>
      <c r="AN291" s="1004" t="str">
        <f>IF(X291=".",".",SUM($S291:X291))</f>
        <v>.</v>
      </c>
      <c r="AO291" s="1005" t="str">
        <f>IF(Y291=".",".",SUM($S291:Y291))</f>
        <v>.</v>
      </c>
      <c r="AP291" s="116"/>
      <c r="AQ291" s="1507" t="str">
        <f t="shared" si="273"/>
        <v>.</v>
      </c>
      <c r="AR291" s="1508" t="str">
        <f t="shared" si="273"/>
        <v>.</v>
      </c>
      <c r="AS291" s="1508" t="str">
        <f t="shared" si="273"/>
        <v>.</v>
      </c>
      <c r="AT291" s="1508" t="str">
        <f t="shared" si="273"/>
        <v>.</v>
      </c>
      <c r="AU291" s="1508" t="str">
        <f t="shared" si="273"/>
        <v>.</v>
      </c>
      <c r="AV291" s="1508" t="str">
        <f t="shared" si="273"/>
        <v>.</v>
      </c>
      <c r="AW291" s="1509" t="str">
        <f t="shared" si="273"/>
        <v>.</v>
      </c>
      <c r="AX291" s="327"/>
      <c r="AY291" s="116"/>
      <c r="AZ291" s="101"/>
      <c r="BA291" s="101"/>
      <c r="BB291" s="101"/>
    </row>
    <row r="292" spans="1:54" s="189" customFormat="1" x14ac:dyDescent="0.2">
      <c r="A292" s="183"/>
      <c r="B292" s="325"/>
      <c r="C292" s="1028"/>
      <c r="D292" s="1024"/>
      <c r="E292" s="878"/>
      <c r="F292" s="878"/>
      <c r="G292" s="874"/>
      <c r="H292" s="874"/>
      <c r="I292" s="874"/>
      <c r="J292" s="874"/>
      <c r="K292" s="874"/>
      <c r="L292" s="874"/>
      <c r="M292" s="333"/>
      <c r="N292" s="116"/>
      <c r="O292" s="116"/>
      <c r="P292" s="116"/>
      <c r="Q292" s="101"/>
      <c r="R292" s="325"/>
      <c r="S292" s="1003" t="str">
        <f t="shared" si="265"/>
        <v>.</v>
      </c>
      <c r="T292" s="1004" t="str">
        <f t="shared" si="266"/>
        <v>.</v>
      </c>
      <c r="U292" s="1004" t="str">
        <f t="shared" si="267"/>
        <v>.</v>
      </c>
      <c r="V292" s="1004" t="str">
        <f t="shared" si="268"/>
        <v>.</v>
      </c>
      <c r="W292" s="1004" t="str">
        <f t="shared" si="269"/>
        <v>.</v>
      </c>
      <c r="X292" s="1004" t="str">
        <f t="shared" si="270"/>
        <v>.</v>
      </c>
      <c r="Y292" s="1005" t="str">
        <f t="shared" si="271"/>
        <v>.</v>
      </c>
      <c r="Z292" s="116"/>
      <c r="AA292" s="1507" t="str">
        <f t="shared" si="274"/>
        <v>.</v>
      </c>
      <c r="AB292" s="1508" t="str">
        <f t="shared" si="272"/>
        <v>.</v>
      </c>
      <c r="AC292" s="1508" t="str">
        <f t="shared" si="272"/>
        <v>.</v>
      </c>
      <c r="AD292" s="1508" t="str">
        <f t="shared" si="272"/>
        <v>.</v>
      </c>
      <c r="AE292" s="1508" t="str">
        <f t="shared" si="272"/>
        <v>.</v>
      </c>
      <c r="AF292" s="1508" t="str">
        <f t="shared" si="272"/>
        <v>.</v>
      </c>
      <c r="AG292" s="1509" t="str">
        <f t="shared" si="272"/>
        <v>.</v>
      </c>
      <c r="AH292" s="116"/>
      <c r="AI292" s="1003" t="str">
        <f>IF(S292=".",".",SUM($S292:S292))</f>
        <v>.</v>
      </c>
      <c r="AJ292" s="1004" t="str">
        <f>IF(T292=".",".",SUM($S292:T292))</f>
        <v>.</v>
      </c>
      <c r="AK292" s="1004" t="str">
        <f>IF(U292=".",".",SUM($S292:U292))</f>
        <v>.</v>
      </c>
      <c r="AL292" s="1004" t="str">
        <f>IF(V292=".",".",SUM($S292:V292))</f>
        <v>.</v>
      </c>
      <c r="AM292" s="1004" t="str">
        <f>IF(W292=".",".",SUM($S292:W292))</f>
        <v>.</v>
      </c>
      <c r="AN292" s="1004" t="str">
        <f>IF(X292=".",".",SUM($S292:X292))</f>
        <v>.</v>
      </c>
      <c r="AO292" s="1005" t="str">
        <f>IF(Y292=".",".",SUM($S292:Y292))</f>
        <v>.</v>
      </c>
      <c r="AP292" s="116"/>
      <c r="AQ292" s="1507" t="str">
        <f t="shared" si="273"/>
        <v>.</v>
      </c>
      <c r="AR292" s="1508" t="str">
        <f t="shared" si="273"/>
        <v>.</v>
      </c>
      <c r="AS292" s="1508" t="str">
        <f t="shared" si="273"/>
        <v>.</v>
      </c>
      <c r="AT292" s="1508" t="str">
        <f t="shared" si="273"/>
        <v>.</v>
      </c>
      <c r="AU292" s="1508" t="str">
        <f t="shared" si="273"/>
        <v>.</v>
      </c>
      <c r="AV292" s="1508" t="str">
        <f t="shared" si="273"/>
        <v>.</v>
      </c>
      <c r="AW292" s="1509" t="str">
        <f t="shared" si="273"/>
        <v>.</v>
      </c>
      <c r="AX292" s="327"/>
      <c r="AY292" s="116"/>
      <c r="AZ292" s="101"/>
      <c r="BA292" s="101"/>
      <c r="BB292" s="101"/>
    </row>
    <row r="293" spans="1:54" s="189" customFormat="1" x14ac:dyDescent="0.2">
      <c r="A293" s="183"/>
      <c r="B293" s="325"/>
      <c r="C293" s="1028"/>
      <c r="D293" s="1024"/>
      <c r="E293" s="878"/>
      <c r="F293" s="878"/>
      <c r="G293" s="874"/>
      <c r="H293" s="874"/>
      <c r="I293" s="874"/>
      <c r="J293" s="874"/>
      <c r="K293" s="874"/>
      <c r="L293" s="874"/>
      <c r="M293" s="333"/>
      <c r="N293" s="116"/>
      <c r="O293" s="116"/>
      <c r="P293" s="116"/>
      <c r="Q293" s="101"/>
      <c r="R293" s="325"/>
      <c r="S293" s="1003" t="str">
        <f t="shared" si="265"/>
        <v>.</v>
      </c>
      <c r="T293" s="1004" t="str">
        <f t="shared" si="266"/>
        <v>.</v>
      </c>
      <c r="U293" s="1004" t="str">
        <f t="shared" si="267"/>
        <v>.</v>
      </c>
      <c r="V293" s="1004" t="str">
        <f t="shared" si="268"/>
        <v>.</v>
      </c>
      <c r="W293" s="1004" t="str">
        <f t="shared" si="269"/>
        <v>.</v>
      </c>
      <c r="X293" s="1004" t="str">
        <f t="shared" si="270"/>
        <v>.</v>
      </c>
      <c r="Y293" s="1005" t="str">
        <f t="shared" si="271"/>
        <v>.</v>
      </c>
      <c r="Z293" s="116"/>
      <c r="AA293" s="1507" t="str">
        <f t="shared" si="274"/>
        <v>.</v>
      </c>
      <c r="AB293" s="1508" t="str">
        <f t="shared" si="272"/>
        <v>.</v>
      </c>
      <c r="AC293" s="1508" t="str">
        <f t="shared" si="272"/>
        <v>.</v>
      </c>
      <c r="AD293" s="1508" t="str">
        <f t="shared" si="272"/>
        <v>.</v>
      </c>
      <c r="AE293" s="1508" t="str">
        <f t="shared" si="272"/>
        <v>.</v>
      </c>
      <c r="AF293" s="1508" t="str">
        <f t="shared" si="272"/>
        <v>.</v>
      </c>
      <c r="AG293" s="1509" t="str">
        <f t="shared" si="272"/>
        <v>.</v>
      </c>
      <c r="AH293" s="116"/>
      <c r="AI293" s="1003" t="str">
        <f>IF(S293=".",".",SUM($S293:S293))</f>
        <v>.</v>
      </c>
      <c r="AJ293" s="1004" t="str">
        <f>IF(T293=".",".",SUM($S293:T293))</f>
        <v>.</v>
      </c>
      <c r="AK293" s="1004" t="str">
        <f>IF(U293=".",".",SUM($S293:U293))</f>
        <v>.</v>
      </c>
      <c r="AL293" s="1004" t="str">
        <f>IF(V293=".",".",SUM($S293:V293))</f>
        <v>.</v>
      </c>
      <c r="AM293" s="1004" t="str">
        <f>IF(W293=".",".",SUM($S293:W293))</f>
        <v>.</v>
      </c>
      <c r="AN293" s="1004" t="str">
        <f>IF(X293=".",".",SUM($S293:X293))</f>
        <v>.</v>
      </c>
      <c r="AO293" s="1005" t="str">
        <f>IF(Y293=".",".",SUM($S293:Y293))</f>
        <v>.</v>
      </c>
      <c r="AP293" s="116"/>
      <c r="AQ293" s="1507" t="str">
        <f t="shared" si="273"/>
        <v>.</v>
      </c>
      <c r="AR293" s="1508" t="str">
        <f t="shared" si="273"/>
        <v>.</v>
      </c>
      <c r="AS293" s="1508" t="str">
        <f t="shared" si="273"/>
        <v>.</v>
      </c>
      <c r="AT293" s="1508" t="str">
        <f t="shared" si="273"/>
        <v>.</v>
      </c>
      <c r="AU293" s="1508" t="str">
        <f t="shared" si="273"/>
        <v>.</v>
      </c>
      <c r="AV293" s="1508" t="str">
        <f t="shared" si="273"/>
        <v>.</v>
      </c>
      <c r="AW293" s="1509" t="str">
        <f t="shared" si="273"/>
        <v>.</v>
      </c>
      <c r="AX293" s="327"/>
      <c r="AY293" s="116"/>
      <c r="AZ293" s="101"/>
      <c r="BA293" s="101"/>
      <c r="BB293" s="101"/>
    </row>
    <row r="294" spans="1:54" s="189" customFormat="1" x14ac:dyDescent="0.2">
      <c r="A294" s="183"/>
      <c r="B294" s="325"/>
      <c r="C294" s="1028"/>
      <c r="D294" s="1024"/>
      <c r="E294" s="878"/>
      <c r="F294" s="878"/>
      <c r="G294" s="874"/>
      <c r="H294" s="874"/>
      <c r="I294" s="874"/>
      <c r="J294" s="874"/>
      <c r="K294" s="874"/>
      <c r="L294" s="874"/>
      <c r="M294" s="333"/>
      <c r="N294" s="116"/>
      <c r="O294" s="116"/>
      <c r="P294" s="116"/>
      <c r="Q294" s="101"/>
      <c r="R294" s="325"/>
      <c r="S294" s="1003" t="str">
        <f t="shared" si="265"/>
        <v>.</v>
      </c>
      <c r="T294" s="1004" t="str">
        <f t="shared" si="266"/>
        <v>.</v>
      </c>
      <c r="U294" s="1004" t="str">
        <f t="shared" si="267"/>
        <v>.</v>
      </c>
      <c r="V294" s="1004" t="str">
        <f t="shared" si="268"/>
        <v>.</v>
      </c>
      <c r="W294" s="1004" t="str">
        <f t="shared" si="269"/>
        <v>.</v>
      </c>
      <c r="X294" s="1004" t="str">
        <f t="shared" si="270"/>
        <v>.</v>
      </c>
      <c r="Y294" s="1005" t="str">
        <f t="shared" si="271"/>
        <v>.</v>
      </c>
      <c r="Z294" s="116"/>
      <c r="AA294" s="1507" t="str">
        <f t="shared" si="274"/>
        <v>.</v>
      </c>
      <c r="AB294" s="1508" t="str">
        <f t="shared" si="272"/>
        <v>.</v>
      </c>
      <c r="AC294" s="1508" t="str">
        <f t="shared" si="272"/>
        <v>.</v>
      </c>
      <c r="AD294" s="1508" t="str">
        <f t="shared" si="272"/>
        <v>.</v>
      </c>
      <c r="AE294" s="1508" t="str">
        <f t="shared" si="272"/>
        <v>.</v>
      </c>
      <c r="AF294" s="1508" t="str">
        <f t="shared" si="272"/>
        <v>.</v>
      </c>
      <c r="AG294" s="1509" t="str">
        <f t="shared" si="272"/>
        <v>.</v>
      </c>
      <c r="AH294" s="116"/>
      <c r="AI294" s="1003" t="str">
        <f>IF(S294=".",".",SUM($S294:S294))</f>
        <v>.</v>
      </c>
      <c r="AJ294" s="1004" t="str">
        <f>IF(T294=".",".",SUM($S294:T294))</f>
        <v>.</v>
      </c>
      <c r="AK294" s="1004" t="str">
        <f>IF(U294=".",".",SUM($S294:U294))</f>
        <v>.</v>
      </c>
      <c r="AL294" s="1004" t="str">
        <f>IF(V294=".",".",SUM($S294:V294))</f>
        <v>.</v>
      </c>
      <c r="AM294" s="1004" t="str">
        <f>IF(W294=".",".",SUM($S294:W294))</f>
        <v>.</v>
      </c>
      <c r="AN294" s="1004" t="str">
        <f>IF(X294=".",".",SUM($S294:X294))</f>
        <v>.</v>
      </c>
      <c r="AO294" s="1005" t="str">
        <f>IF(Y294=".",".",SUM($S294:Y294))</f>
        <v>.</v>
      </c>
      <c r="AP294" s="116"/>
      <c r="AQ294" s="1507" t="str">
        <f t="shared" si="273"/>
        <v>.</v>
      </c>
      <c r="AR294" s="1508" t="str">
        <f t="shared" si="273"/>
        <v>.</v>
      </c>
      <c r="AS294" s="1508" t="str">
        <f t="shared" si="273"/>
        <v>.</v>
      </c>
      <c r="AT294" s="1508" t="str">
        <f t="shared" si="273"/>
        <v>.</v>
      </c>
      <c r="AU294" s="1508" t="str">
        <f t="shared" si="273"/>
        <v>.</v>
      </c>
      <c r="AV294" s="1508" t="str">
        <f t="shared" si="273"/>
        <v>.</v>
      </c>
      <c r="AW294" s="1509" t="str">
        <f t="shared" si="273"/>
        <v>.</v>
      </c>
      <c r="AX294" s="327"/>
      <c r="AY294" s="116"/>
      <c r="AZ294" s="101"/>
      <c r="BA294" s="101"/>
      <c r="BB294" s="101"/>
    </row>
    <row r="295" spans="1:54" s="189" customFormat="1" x14ac:dyDescent="0.2">
      <c r="A295" s="183"/>
      <c r="B295" s="325"/>
      <c r="C295" s="1028"/>
      <c r="D295" s="1024"/>
      <c r="E295" s="878"/>
      <c r="F295" s="878"/>
      <c r="G295" s="874"/>
      <c r="H295" s="874"/>
      <c r="I295" s="874"/>
      <c r="J295" s="874"/>
      <c r="K295" s="874"/>
      <c r="L295" s="874"/>
      <c r="M295" s="333"/>
      <c r="N295" s="116"/>
      <c r="O295" s="116"/>
      <c r="P295" s="116"/>
      <c r="Q295" s="101"/>
      <c r="R295" s="325"/>
      <c r="S295" s="1003" t="str">
        <f t="shared" si="265"/>
        <v>.</v>
      </c>
      <c r="T295" s="1004" t="str">
        <f t="shared" si="266"/>
        <v>.</v>
      </c>
      <c r="U295" s="1004" t="str">
        <f t="shared" si="267"/>
        <v>.</v>
      </c>
      <c r="V295" s="1004" t="str">
        <f t="shared" si="268"/>
        <v>.</v>
      </c>
      <c r="W295" s="1004" t="str">
        <f t="shared" si="269"/>
        <v>.</v>
      </c>
      <c r="X295" s="1004" t="str">
        <f t="shared" si="270"/>
        <v>.</v>
      </c>
      <c r="Y295" s="1005" t="str">
        <f t="shared" si="271"/>
        <v>.</v>
      </c>
      <c r="Z295" s="116"/>
      <c r="AA295" s="1507" t="str">
        <f t="shared" si="274"/>
        <v>.</v>
      </c>
      <c r="AB295" s="1508" t="str">
        <f t="shared" si="272"/>
        <v>.</v>
      </c>
      <c r="AC295" s="1508" t="str">
        <f t="shared" si="272"/>
        <v>.</v>
      </c>
      <c r="AD295" s="1508" t="str">
        <f t="shared" si="272"/>
        <v>.</v>
      </c>
      <c r="AE295" s="1508" t="str">
        <f t="shared" si="272"/>
        <v>.</v>
      </c>
      <c r="AF295" s="1508" t="str">
        <f t="shared" si="272"/>
        <v>.</v>
      </c>
      <c r="AG295" s="1509" t="str">
        <f t="shared" si="272"/>
        <v>.</v>
      </c>
      <c r="AH295" s="116"/>
      <c r="AI295" s="1003" t="str">
        <f>IF(S295=".",".",SUM($S295:S295))</f>
        <v>.</v>
      </c>
      <c r="AJ295" s="1004" t="str">
        <f>IF(T295=".",".",SUM($S295:T295))</f>
        <v>.</v>
      </c>
      <c r="AK295" s="1004" t="str">
        <f>IF(U295=".",".",SUM($S295:U295))</f>
        <v>.</v>
      </c>
      <c r="AL295" s="1004" t="str">
        <f>IF(V295=".",".",SUM($S295:V295))</f>
        <v>.</v>
      </c>
      <c r="AM295" s="1004" t="str">
        <f>IF(W295=".",".",SUM($S295:W295))</f>
        <v>.</v>
      </c>
      <c r="AN295" s="1004" t="str">
        <f>IF(X295=".",".",SUM($S295:X295))</f>
        <v>.</v>
      </c>
      <c r="AO295" s="1005" t="str">
        <f>IF(Y295=".",".",SUM($S295:Y295))</f>
        <v>.</v>
      </c>
      <c r="AP295" s="116"/>
      <c r="AQ295" s="1507" t="str">
        <f t="shared" si="273"/>
        <v>.</v>
      </c>
      <c r="AR295" s="1508" t="str">
        <f t="shared" si="273"/>
        <v>.</v>
      </c>
      <c r="AS295" s="1508" t="str">
        <f t="shared" si="273"/>
        <v>.</v>
      </c>
      <c r="AT295" s="1508" t="str">
        <f t="shared" si="273"/>
        <v>.</v>
      </c>
      <c r="AU295" s="1508" t="str">
        <f t="shared" si="273"/>
        <v>.</v>
      </c>
      <c r="AV295" s="1508" t="str">
        <f t="shared" si="273"/>
        <v>.</v>
      </c>
      <c r="AW295" s="1509" t="str">
        <f t="shared" si="273"/>
        <v>.</v>
      </c>
      <c r="AX295" s="327"/>
      <c r="AY295" s="116"/>
      <c r="AZ295" s="101"/>
      <c r="BA295" s="101"/>
      <c r="BB295" s="101"/>
    </row>
    <row r="296" spans="1:54" s="189" customFormat="1" x14ac:dyDescent="0.2">
      <c r="A296" s="183"/>
      <c r="B296" s="325"/>
      <c r="C296" s="1028"/>
      <c r="D296" s="1024"/>
      <c r="E296" s="878"/>
      <c r="F296" s="878"/>
      <c r="G296" s="874"/>
      <c r="H296" s="874"/>
      <c r="I296" s="874"/>
      <c r="J296" s="874"/>
      <c r="K296" s="874"/>
      <c r="L296" s="874"/>
      <c r="M296" s="333"/>
      <c r="N296" s="116"/>
      <c r="O296" s="116"/>
      <c r="P296" s="116"/>
      <c r="Q296" s="101"/>
      <c r="R296" s="325"/>
      <c r="S296" s="1003" t="str">
        <f t="shared" si="265"/>
        <v>.</v>
      </c>
      <c r="T296" s="1004" t="str">
        <f t="shared" si="266"/>
        <v>.</v>
      </c>
      <c r="U296" s="1004" t="str">
        <f t="shared" si="267"/>
        <v>.</v>
      </c>
      <c r="V296" s="1004" t="str">
        <f t="shared" si="268"/>
        <v>.</v>
      </c>
      <c r="W296" s="1004" t="str">
        <f t="shared" si="269"/>
        <v>.</v>
      </c>
      <c r="X296" s="1004" t="str">
        <f t="shared" si="270"/>
        <v>.</v>
      </c>
      <c r="Y296" s="1005" t="str">
        <f t="shared" si="271"/>
        <v>.</v>
      </c>
      <c r="Z296" s="116"/>
      <c r="AA296" s="1507" t="str">
        <f t="shared" si="274"/>
        <v>.</v>
      </c>
      <c r="AB296" s="1508" t="str">
        <f t="shared" si="274"/>
        <v>.</v>
      </c>
      <c r="AC296" s="1508" t="str">
        <f t="shared" si="274"/>
        <v>.</v>
      </c>
      <c r="AD296" s="1508" t="str">
        <f t="shared" si="274"/>
        <v>.</v>
      </c>
      <c r="AE296" s="1508" t="str">
        <f t="shared" si="274"/>
        <v>.</v>
      </c>
      <c r="AF296" s="1508" t="str">
        <f t="shared" si="274"/>
        <v>.</v>
      </c>
      <c r="AG296" s="1509" t="str">
        <f t="shared" si="274"/>
        <v>.</v>
      </c>
      <c r="AH296" s="116"/>
      <c r="AI296" s="1003" t="str">
        <f>IF(S296=".",".",SUM($S296:S296))</f>
        <v>.</v>
      </c>
      <c r="AJ296" s="1004" t="str">
        <f>IF(T296=".",".",SUM($S296:T296))</f>
        <v>.</v>
      </c>
      <c r="AK296" s="1004" t="str">
        <f>IF(U296=".",".",SUM($S296:U296))</f>
        <v>.</v>
      </c>
      <c r="AL296" s="1004" t="str">
        <f>IF(V296=".",".",SUM($S296:V296))</f>
        <v>.</v>
      </c>
      <c r="AM296" s="1004" t="str">
        <f>IF(W296=".",".",SUM($S296:W296))</f>
        <v>.</v>
      </c>
      <c r="AN296" s="1004" t="str">
        <f>IF(X296=".",".",SUM($S296:X296))</f>
        <v>.</v>
      </c>
      <c r="AO296" s="1005" t="str">
        <f>IF(Y296=".",".",SUM($S296:Y296))</f>
        <v>.</v>
      </c>
      <c r="AP296" s="116"/>
      <c r="AQ296" s="1507" t="str">
        <f t="shared" si="273"/>
        <v>.</v>
      </c>
      <c r="AR296" s="1508" t="str">
        <f t="shared" si="273"/>
        <v>.</v>
      </c>
      <c r="AS296" s="1508" t="str">
        <f t="shared" si="273"/>
        <v>.</v>
      </c>
      <c r="AT296" s="1508" t="str">
        <f t="shared" si="273"/>
        <v>.</v>
      </c>
      <c r="AU296" s="1508" t="str">
        <f t="shared" si="273"/>
        <v>.</v>
      </c>
      <c r="AV296" s="1508" t="str">
        <f t="shared" si="273"/>
        <v>.</v>
      </c>
      <c r="AW296" s="1509" t="str">
        <f t="shared" si="273"/>
        <v>.</v>
      </c>
      <c r="AX296" s="327"/>
      <c r="AY296" s="116"/>
      <c r="AZ296" s="101"/>
      <c r="BA296" s="101"/>
      <c r="BB296" s="101"/>
    </row>
    <row r="297" spans="1:54" s="189" customFormat="1" x14ac:dyDescent="0.2">
      <c r="A297" s="183"/>
      <c r="B297" s="325"/>
      <c r="C297" s="1028"/>
      <c r="D297" s="1024"/>
      <c r="E297" s="878"/>
      <c r="F297" s="878"/>
      <c r="G297" s="874"/>
      <c r="H297" s="874"/>
      <c r="I297" s="874"/>
      <c r="J297" s="874"/>
      <c r="K297" s="874"/>
      <c r="L297" s="874"/>
      <c r="M297" s="333"/>
      <c r="N297" s="116"/>
      <c r="O297" s="116"/>
      <c r="P297" s="116"/>
      <c r="Q297" s="101"/>
      <c r="R297" s="325"/>
      <c r="S297" s="1003" t="str">
        <f t="shared" si="265"/>
        <v>.</v>
      </c>
      <c r="T297" s="1004" t="str">
        <f t="shared" si="266"/>
        <v>.</v>
      </c>
      <c r="U297" s="1004" t="str">
        <f t="shared" si="267"/>
        <v>.</v>
      </c>
      <c r="V297" s="1004" t="str">
        <f t="shared" si="268"/>
        <v>.</v>
      </c>
      <c r="W297" s="1004" t="str">
        <f t="shared" si="269"/>
        <v>.</v>
      </c>
      <c r="X297" s="1004" t="str">
        <f t="shared" si="270"/>
        <v>.</v>
      </c>
      <c r="Y297" s="1005" t="str">
        <f t="shared" si="271"/>
        <v>.</v>
      </c>
      <c r="Z297" s="116"/>
      <c r="AA297" s="1507" t="str">
        <f t="shared" si="274"/>
        <v>.</v>
      </c>
      <c r="AB297" s="1508" t="str">
        <f t="shared" si="274"/>
        <v>.</v>
      </c>
      <c r="AC297" s="1508" t="str">
        <f t="shared" si="274"/>
        <v>.</v>
      </c>
      <c r="AD297" s="1508" t="str">
        <f t="shared" si="274"/>
        <v>.</v>
      </c>
      <c r="AE297" s="1508" t="str">
        <f t="shared" si="274"/>
        <v>.</v>
      </c>
      <c r="AF297" s="1508" t="str">
        <f t="shared" si="274"/>
        <v>.</v>
      </c>
      <c r="AG297" s="1509" t="str">
        <f t="shared" si="274"/>
        <v>.</v>
      </c>
      <c r="AH297" s="116"/>
      <c r="AI297" s="1003" t="str">
        <f>IF(S297=".",".",SUM($S297:S297))</f>
        <v>.</v>
      </c>
      <c r="AJ297" s="1004" t="str">
        <f>IF(T297=".",".",SUM($S297:T297))</f>
        <v>.</v>
      </c>
      <c r="AK297" s="1004" t="str">
        <f>IF(U297=".",".",SUM($S297:U297))</f>
        <v>.</v>
      </c>
      <c r="AL297" s="1004" t="str">
        <f>IF(V297=".",".",SUM($S297:V297))</f>
        <v>.</v>
      </c>
      <c r="AM297" s="1004" t="str">
        <f>IF(W297=".",".",SUM($S297:W297))</f>
        <v>.</v>
      </c>
      <c r="AN297" s="1004" t="str">
        <f>IF(X297=".",".",SUM($S297:X297))</f>
        <v>.</v>
      </c>
      <c r="AO297" s="1005" t="str">
        <f>IF(Y297=".",".",SUM($S297:Y297))</f>
        <v>.</v>
      </c>
      <c r="AP297" s="116"/>
      <c r="AQ297" s="1507" t="str">
        <f t="shared" si="273"/>
        <v>.</v>
      </c>
      <c r="AR297" s="1508" t="str">
        <f t="shared" si="273"/>
        <v>.</v>
      </c>
      <c r="AS297" s="1508" t="str">
        <f t="shared" si="273"/>
        <v>.</v>
      </c>
      <c r="AT297" s="1508" t="str">
        <f t="shared" si="273"/>
        <v>.</v>
      </c>
      <c r="AU297" s="1508" t="str">
        <f t="shared" si="273"/>
        <v>.</v>
      </c>
      <c r="AV297" s="1508" t="str">
        <f t="shared" si="273"/>
        <v>.</v>
      </c>
      <c r="AW297" s="1509" t="str">
        <f>IFERROR(L297/$E297-1,".")</f>
        <v>.</v>
      </c>
      <c r="AX297" s="327"/>
      <c r="AY297" s="116"/>
      <c r="AZ297" s="101"/>
      <c r="BA297" s="101"/>
      <c r="BB297" s="101"/>
    </row>
    <row r="298" spans="1:54" s="189" customFormat="1" x14ac:dyDescent="0.2">
      <c r="A298" s="183"/>
      <c r="B298" s="325"/>
      <c r="C298" s="1028"/>
      <c r="D298" s="1024"/>
      <c r="E298" s="878"/>
      <c r="F298" s="878"/>
      <c r="G298" s="874"/>
      <c r="H298" s="874"/>
      <c r="I298" s="874"/>
      <c r="J298" s="874"/>
      <c r="K298" s="874"/>
      <c r="L298" s="874"/>
      <c r="M298" s="333"/>
      <c r="N298" s="116"/>
      <c r="O298" s="116"/>
      <c r="P298" s="116"/>
      <c r="Q298" s="101"/>
      <c r="R298" s="325"/>
      <c r="S298" s="1003" t="str">
        <f t="shared" si="265"/>
        <v>.</v>
      </c>
      <c r="T298" s="1004" t="str">
        <f t="shared" si="266"/>
        <v>.</v>
      </c>
      <c r="U298" s="1004" t="str">
        <f t="shared" si="267"/>
        <v>.</v>
      </c>
      <c r="V298" s="1004" t="str">
        <f t="shared" si="268"/>
        <v>.</v>
      </c>
      <c r="W298" s="1004" t="str">
        <f t="shared" si="269"/>
        <v>.</v>
      </c>
      <c r="X298" s="1004" t="str">
        <f t="shared" si="270"/>
        <v>.</v>
      </c>
      <c r="Y298" s="1005" t="str">
        <f t="shared" si="271"/>
        <v>.</v>
      </c>
      <c r="Z298" s="116"/>
      <c r="AA298" s="1507" t="str">
        <f t="shared" si="274"/>
        <v>.</v>
      </c>
      <c r="AB298" s="1508" t="str">
        <f t="shared" si="274"/>
        <v>.</v>
      </c>
      <c r="AC298" s="1508" t="str">
        <f t="shared" si="274"/>
        <v>.</v>
      </c>
      <c r="AD298" s="1508" t="str">
        <f t="shared" si="274"/>
        <v>.</v>
      </c>
      <c r="AE298" s="1508" t="str">
        <f t="shared" si="274"/>
        <v>.</v>
      </c>
      <c r="AF298" s="1508" t="str">
        <f t="shared" si="274"/>
        <v>.</v>
      </c>
      <c r="AG298" s="1509" t="str">
        <f t="shared" si="274"/>
        <v>.</v>
      </c>
      <c r="AH298" s="116"/>
      <c r="AI298" s="1003" t="str">
        <f>IF(S298=".",".",SUM($S298:S298))</f>
        <v>.</v>
      </c>
      <c r="AJ298" s="1004" t="str">
        <f>IF(T298=".",".",SUM($S298:T298))</f>
        <v>.</v>
      </c>
      <c r="AK298" s="1004" t="str">
        <f>IF(U298=".",".",SUM($S298:U298))</f>
        <v>.</v>
      </c>
      <c r="AL298" s="1004" t="str">
        <f>IF(V298=".",".",SUM($S298:V298))</f>
        <v>.</v>
      </c>
      <c r="AM298" s="1004" t="str">
        <f>IF(W298=".",".",SUM($S298:W298))</f>
        <v>.</v>
      </c>
      <c r="AN298" s="1004" t="str">
        <f>IF(X298=".",".",SUM($S298:X298))</f>
        <v>.</v>
      </c>
      <c r="AO298" s="1005" t="str">
        <f>IF(Y298=".",".",SUM($S298:Y298))</f>
        <v>.</v>
      </c>
      <c r="AP298" s="116"/>
      <c r="AQ298" s="1507" t="str">
        <f t="shared" si="273"/>
        <v>.</v>
      </c>
      <c r="AR298" s="1508" t="str">
        <f t="shared" si="273"/>
        <v>.</v>
      </c>
      <c r="AS298" s="1508" t="str">
        <f t="shared" si="273"/>
        <v>.</v>
      </c>
      <c r="AT298" s="1508" t="str">
        <f t="shared" si="273"/>
        <v>.</v>
      </c>
      <c r="AU298" s="1508" t="str">
        <f t="shared" si="273"/>
        <v>.</v>
      </c>
      <c r="AV298" s="1508" t="str">
        <f t="shared" si="273"/>
        <v>.</v>
      </c>
      <c r="AW298" s="1509" t="str">
        <f t="shared" si="273"/>
        <v>.</v>
      </c>
      <c r="AX298" s="327"/>
      <c r="AY298" s="116"/>
      <c r="AZ298" s="101"/>
      <c r="BA298" s="101"/>
      <c r="BB298" s="101"/>
    </row>
    <row r="299" spans="1:54" s="189" customFormat="1" x14ac:dyDescent="0.2">
      <c r="A299" s="183"/>
      <c r="B299" s="325"/>
      <c r="C299" s="1028"/>
      <c r="D299" s="1024"/>
      <c r="E299" s="878"/>
      <c r="F299" s="878"/>
      <c r="G299" s="874"/>
      <c r="H299" s="874"/>
      <c r="I299" s="874"/>
      <c r="J299" s="874"/>
      <c r="K299" s="874"/>
      <c r="L299" s="874"/>
      <c r="M299" s="333"/>
      <c r="N299" s="116"/>
      <c r="O299" s="116"/>
      <c r="P299" s="116"/>
      <c r="Q299" s="101"/>
      <c r="R299" s="325"/>
      <c r="S299" s="1003" t="str">
        <f t="shared" si="265"/>
        <v>.</v>
      </c>
      <c r="T299" s="1004" t="str">
        <f t="shared" si="266"/>
        <v>.</v>
      </c>
      <c r="U299" s="1004" t="str">
        <f t="shared" si="267"/>
        <v>.</v>
      </c>
      <c r="V299" s="1004" t="str">
        <f t="shared" si="268"/>
        <v>.</v>
      </c>
      <c r="W299" s="1004" t="str">
        <f t="shared" si="269"/>
        <v>.</v>
      </c>
      <c r="X299" s="1004" t="str">
        <f t="shared" si="270"/>
        <v>.</v>
      </c>
      <c r="Y299" s="1005" t="str">
        <f t="shared" si="271"/>
        <v>.</v>
      </c>
      <c r="Z299" s="116"/>
      <c r="AA299" s="1507" t="str">
        <f t="shared" si="274"/>
        <v>.</v>
      </c>
      <c r="AB299" s="1508" t="str">
        <f t="shared" si="274"/>
        <v>.</v>
      </c>
      <c r="AC299" s="1508" t="str">
        <f t="shared" si="274"/>
        <v>.</v>
      </c>
      <c r="AD299" s="1508" t="str">
        <f t="shared" si="274"/>
        <v>.</v>
      </c>
      <c r="AE299" s="1508" t="str">
        <f t="shared" si="274"/>
        <v>.</v>
      </c>
      <c r="AF299" s="1508" t="str">
        <f t="shared" si="274"/>
        <v>.</v>
      </c>
      <c r="AG299" s="1509" t="str">
        <f t="shared" si="274"/>
        <v>.</v>
      </c>
      <c r="AH299" s="116"/>
      <c r="AI299" s="1003" t="str">
        <f>IF(S299=".",".",SUM($S299:S299))</f>
        <v>.</v>
      </c>
      <c r="AJ299" s="1004" t="str">
        <f>IF(T299=".",".",SUM($S299:T299))</f>
        <v>.</v>
      </c>
      <c r="AK299" s="1004" t="str">
        <f>IF(U299=".",".",SUM($S299:U299))</f>
        <v>.</v>
      </c>
      <c r="AL299" s="1004" t="str">
        <f>IF(V299=".",".",SUM($S299:V299))</f>
        <v>.</v>
      </c>
      <c r="AM299" s="1004" t="str">
        <f>IF(W299=".",".",SUM($S299:W299))</f>
        <v>.</v>
      </c>
      <c r="AN299" s="1004" t="str">
        <f>IF(X299=".",".",SUM($S299:X299))</f>
        <v>.</v>
      </c>
      <c r="AO299" s="1005" t="str">
        <f>IF(Y299=".",".",SUM($S299:Y299))</f>
        <v>.</v>
      </c>
      <c r="AP299" s="116"/>
      <c r="AQ299" s="1507" t="str">
        <f t="shared" si="273"/>
        <v>.</v>
      </c>
      <c r="AR299" s="1508" t="str">
        <f t="shared" si="273"/>
        <v>.</v>
      </c>
      <c r="AS299" s="1508" t="str">
        <f t="shared" si="273"/>
        <v>.</v>
      </c>
      <c r="AT299" s="1508" t="str">
        <f t="shared" si="273"/>
        <v>.</v>
      </c>
      <c r="AU299" s="1508" t="str">
        <f t="shared" si="273"/>
        <v>.</v>
      </c>
      <c r="AV299" s="1508" t="str">
        <f t="shared" si="273"/>
        <v>.</v>
      </c>
      <c r="AW299" s="1509" t="str">
        <f t="shared" si="273"/>
        <v>.</v>
      </c>
      <c r="AX299" s="327"/>
      <c r="AY299" s="116"/>
      <c r="AZ299" s="101"/>
      <c r="BA299" s="101"/>
      <c r="BB299" s="101"/>
    </row>
    <row r="300" spans="1:54" s="189" customFormat="1" x14ac:dyDescent="0.2">
      <c r="A300" s="183"/>
      <c r="B300" s="325"/>
      <c r="C300" s="1028"/>
      <c r="D300" s="1024"/>
      <c r="E300" s="878"/>
      <c r="F300" s="878"/>
      <c r="G300" s="874"/>
      <c r="H300" s="874"/>
      <c r="I300" s="874"/>
      <c r="J300" s="874"/>
      <c r="K300" s="874"/>
      <c r="L300" s="874"/>
      <c r="M300" s="333"/>
      <c r="N300" s="116"/>
      <c r="O300" s="116"/>
      <c r="P300" s="116"/>
      <c r="Q300" s="101"/>
      <c r="R300" s="325"/>
      <c r="S300" s="1003" t="str">
        <f t="shared" si="265"/>
        <v>.</v>
      </c>
      <c r="T300" s="1004" t="str">
        <f t="shared" si="266"/>
        <v>.</v>
      </c>
      <c r="U300" s="1004" t="str">
        <f t="shared" si="267"/>
        <v>.</v>
      </c>
      <c r="V300" s="1004" t="str">
        <f t="shared" si="268"/>
        <v>.</v>
      </c>
      <c r="W300" s="1004" t="str">
        <f t="shared" si="269"/>
        <v>.</v>
      </c>
      <c r="X300" s="1004" t="str">
        <f t="shared" si="270"/>
        <v>.</v>
      </c>
      <c r="Y300" s="1005" t="str">
        <f t="shared" si="271"/>
        <v>.</v>
      </c>
      <c r="Z300" s="116"/>
      <c r="AA300" s="1507" t="str">
        <f t="shared" si="274"/>
        <v>.</v>
      </c>
      <c r="AB300" s="1508" t="str">
        <f t="shared" si="274"/>
        <v>.</v>
      </c>
      <c r="AC300" s="1508" t="str">
        <f t="shared" si="274"/>
        <v>.</v>
      </c>
      <c r="AD300" s="1508" t="str">
        <f t="shared" si="274"/>
        <v>.</v>
      </c>
      <c r="AE300" s="1508" t="str">
        <f t="shared" si="274"/>
        <v>.</v>
      </c>
      <c r="AF300" s="1508" t="str">
        <f t="shared" si="274"/>
        <v>.</v>
      </c>
      <c r="AG300" s="1509" t="str">
        <f t="shared" si="274"/>
        <v>.</v>
      </c>
      <c r="AH300" s="116"/>
      <c r="AI300" s="1003" t="str">
        <f>IF(S300=".",".",SUM($S300:S300))</f>
        <v>.</v>
      </c>
      <c r="AJ300" s="1004" t="str">
        <f>IF(T300=".",".",SUM($S300:T300))</f>
        <v>.</v>
      </c>
      <c r="AK300" s="1004" t="str">
        <f>IF(U300=".",".",SUM($S300:U300))</f>
        <v>.</v>
      </c>
      <c r="AL300" s="1004" t="str">
        <f>IF(V300=".",".",SUM($S300:V300))</f>
        <v>.</v>
      </c>
      <c r="AM300" s="1004" t="str">
        <f>IF(W300=".",".",SUM($S300:W300))</f>
        <v>.</v>
      </c>
      <c r="AN300" s="1004" t="str">
        <f>IF(X300=".",".",SUM($S300:X300))</f>
        <v>.</v>
      </c>
      <c r="AO300" s="1005" t="str">
        <f>IF(Y300=".",".",SUM($S300:Y300))</f>
        <v>.</v>
      </c>
      <c r="AP300" s="116"/>
      <c r="AQ300" s="1507" t="str">
        <f t="shared" si="273"/>
        <v>.</v>
      </c>
      <c r="AR300" s="1508" t="str">
        <f t="shared" si="273"/>
        <v>.</v>
      </c>
      <c r="AS300" s="1508" t="str">
        <f t="shared" si="273"/>
        <v>.</v>
      </c>
      <c r="AT300" s="1508" t="str">
        <f t="shared" si="273"/>
        <v>.</v>
      </c>
      <c r="AU300" s="1508" t="str">
        <f t="shared" si="273"/>
        <v>.</v>
      </c>
      <c r="AV300" s="1508" t="str">
        <f t="shared" si="273"/>
        <v>.</v>
      </c>
      <c r="AW300" s="1509" t="str">
        <f t="shared" si="273"/>
        <v>.</v>
      </c>
      <c r="AX300" s="327"/>
      <c r="AY300" s="116"/>
      <c r="AZ300" s="101"/>
      <c r="BA300" s="101"/>
      <c r="BB300" s="101"/>
    </row>
    <row r="301" spans="1:54" s="189" customFormat="1" x14ac:dyDescent="0.2">
      <c r="A301" s="183"/>
      <c r="B301" s="325"/>
      <c r="C301" s="1028"/>
      <c r="D301" s="1024"/>
      <c r="E301" s="878"/>
      <c r="F301" s="878"/>
      <c r="G301" s="874"/>
      <c r="H301" s="874"/>
      <c r="I301" s="874"/>
      <c r="J301" s="874"/>
      <c r="K301" s="874"/>
      <c r="L301" s="874"/>
      <c r="M301" s="333"/>
      <c r="N301" s="116"/>
      <c r="O301" s="116"/>
      <c r="P301" s="116"/>
      <c r="Q301" s="101"/>
      <c r="R301" s="325"/>
      <c r="S301" s="1003" t="str">
        <f t="shared" si="265"/>
        <v>.</v>
      </c>
      <c r="T301" s="1004" t="str">
        <f t="shared" si="266"/>
        <v>.</v>
      </c>
      <c r="U301" s="1004" t="str">
        <f t="shared" si="267"/>
        <v>.</v>
      </c>
      <c r="V301" s="1004" t="str">
        <f t="shared" si="268"/>
        <v>.</v>
      </c>
      <c r="W301" s="1004" t="str">
        <f t="shared" si="269"/>
        <v>.</v>
      </c>
      <c r="X301" s="1004" t="str">
        <f t="shared" si="270"/>
        <v>.</v>
      </c>
      <c r="Y301" s="1005" t="str">
        <f t="shared" si="271"/>
        <v>.</v>
      </c>
      <c r="Z301" s="116"/>
      <c r="AA301" s="1507" t="str">
        <f t="shared" si="274"/>
        <v>.</v>
      </c>
      <c r="AB301" s="1508" t="str">
        <f t="shared" si="274"/>
        <v>.</v>
      </c>
      <c r="AC301" s="1508" t="str">
        <f t="shared" si="274"/>
        <v>.</v>
      </c>
      <c r="AD301" s="1508" t="str">
        <f t="shared" si="274"/>
        <v>.</v>
      </c>
      <c r="AE301" s="1508" t="str">
        <f t="shared" si="274"/>
        <v>.</v>
      </c>
      <c r="AF301" s="1508" t="str">
        <f t="shared" si="274"/>
        <v>.</v>
      </c>
      <c r="AG301" s="1509" t="str">
        <f t="shared" si="274"/>
        <v>.</v>
      </c>
      <c r="AH301" s="116"/>
      <c r="AI301" s="1003" t="str">
        <f>IF(S301=".",".",SUM($S301:S301))</f>
        <v>.</v>
      </c>
      <c r="AJ301" s="1004" t="str">
        <f>IF(T301=".",".",SUM($S301:T301))</f>
        <v>.</v>
      </c>
      <c r="AK301" s="1004" t="str">
        <f>IF(U301=".",".",SUM($S301:U301))</f>
        <v>.</v>
      </c>
      <c r="AL301" s="1004" t="str">
        <f>IF(V301=".",".",SUM($S301:V301))</f>
        <v>.</v>
      </c>
      <c r="AM301" s="1004" t="str">
        <f>IF(W301=".",".",SUM($S301:W301))</f>
        <v>.</v>
      </c>
      <c r="AN301" s="1004" t="str">
        <f>IF(X301=".",".",SUM($S301:X301))</f>
        <v>.</v>
      </c>
      <c r="AO301" s="1005" t="str">
        <f>IF(Y301=".",".",SUM($S301:Y301))</f>
        <v>.</v>
      </c>
      <c r="AP301" s="116"/>
      <c r="AQ301" s="1507" t="str">
        <f t="shared" si="273"/>
        <v>.</v>
      </c>
      <c r="AR301" s="1508" t="str">
        <f t="shared" si="273"/>
        <v>.</v>
      </c>
      <c r="AS301" s="1508" t="str">
        <f t="shared" si="273"/>
        <v>.</v>
      </c>
      <c r="AT301" s="1508" t="str">
        <f t="shared" si="273"/>
        <v>.</v>
      </c>
      <c r="AU301" s="1508" t="str">
        <f t="shared" si="273"/>
        <v>.</v>
      </c>
      <c r="AV301" s="1508" t="str">
        <f t="shared" si="273"/>
        <v>.</v>
      </c>
      <c r="AW301" s="1509" t="str">
        <f t="shared" si="273"/>
        <v>.</v>
      </c>
      <c r="AX301" s="327"/>
      <c r="AY301" s="116"/>
      <c r="AZ301" s="101"/>
      <c r="BA301" s="101"/>
      <c r="BB301" s="101"/>
    </row>
    <row r="302" spans="1:54" s="189" customFormat="1" x14ac:dyDescent="0.2">
      <c r="A302" s="183"/>
      <c r="B302" s="325"/>
      <c r="C302" s="1028"/>
      <c r="D302" s="1024"/>
      <c r="E302" s="878"/>
      <c r="F302" s="878"/>
      <c r="G302" s="874"/>
      <c r="H302" s="874"/>
      <c r="I302" s="874"/>
      <c r="J302" s="874"/>
      <c r="K302" s="874"/>
      <c r="L302" s="874"/>
      <c r="M302" s="333"/>
      <c r="N302" s="116"/>
      <c r="O302" s="116"/>
      <c r="P302" s="116"/>
      <c r="Q302" s="101"/>
      <c r="R302" s="325"/>
      <c r="S302" s="1003" t="str">
        <f t="shared" si="265"/>
        <v>.</v>
      </c>
      <c r="T302" s="1004" t="str">
        <f t="shared" si="266"/>
        <v>.</v>
      </c>
      <c r="U302" s="1004" t="str">
        <f t="shared" si="267"/>
        <v>.</v>
      </c>
      <c r="V302" s="1004" t="str">
        <f t="shared" si="268"/>
        <v>.</v>
      </c>
      <c r="W302" s="1004" t="str">
        <f t="shared" si="269"/>
        <v>.</v>
      </c>
      <c r="X302" s="1004" t="str">
        <f t="shared" si="270"/>
        <v>.</v>
      </c>
      <c r="Y302" s="1005" t="str">
        <f t="shared" si="271"/>
        <v>.</v>
      </c>
      <c r="Z302" s="116"/>
      <c r="AA302" s="1507" t="str">
        <f t="shared" si="274"/>
        <v>.</v>
      </c>
      <c r="AB302" s="1508" t="str">
        <f t="shared" si="274"/>
        <v>.</v>
      </c>
      <c r="AC302" s="1508" t="str">
        <f t="shared" si="274"/>
        <v>.</v>
      </c>
      <c r="AD302" s="1508" t="str">
        <f t="shared" si="274"/>
        <v>.</v>
      </c>
      <c r="AE302" s="1508" t="str">
        <f t="shared" si="274"/>
        <v>.</v>
      </c>
      <c r="AF302" s="1508" t="str">
        <f t="shared" si="274"/>
        <v>.</v>
      </c>
      <c r="AG302" s="1509" t="str">
        <f t="shared" si="274"/>
        <v>.</v>
      </c>
      <c r="AH302" s="116"/>
      <c r="AI302" s="1003" t="str">
        <f>IF(S302=".",".",SUM($S302:S302))</f>
        <v>.</v>
      </c>
      <c r="AJ302" s="1004" t="str">
        <f>IF(T302=".",".",SUM($S302:T302))</f>
        <v>.</v>
      </c>
      <c r="AK302" s="1004" t="str">
        <f>IF(U302=".",".",SUM($S302:U302))</f>
        <v>.</v>
      </c>
      <c r="AL302" s="1004" t="str">
        <f>IF(V302=".",".",SUM($S302:V302))</f>
        <v>.</v>
      </c>
      <c r="AM302" s="1004" t="str">
        <f>IF(W302=".",".",SUM($S302:W302))</f>
        <v>.</v>
      </c>
      <c r="AN302" s="1004" t="str">
        <f>IF(X302=".",".",SUM($S302:X302))</f>
        <v>.</v>
      </c>
      <c r="AO302" s="1005" t="str">
        <f>IF(Y302=".",".",SUM($S302:Y302))</f>
        <v>.</v>
      </c>
      <c r="AP302" s="116"/>
      <c r="AQ302" s="1507" t="str">
        <f t="shared" si="273"/>
        <v>.</v>
      </c>
      <c r="AR302" s="1508" t="str">
        <f t="shared" si="273"/>
        <v>.</v>
      </c>
      <c r="AS302" s="1508" t="str">
        <f t="shared" si="273"/>
        <v>.</v>
      </c>
      <c r="AT302" s="1508" t="str">
        <f t="shared" si="273"/>
        <v>.</v>
      </c>
      <c r="AU302" s="1508" t="str">
        <f t="shared" si="273"/>
        <v>.</v>
      </c>
      <c r="AV302" s="1508" t="str">
        <f t="shared" si="273"/>
        <v>.</v>
      </c>
      <c r="AW302" s="1509" t="str">
        <f t="shared" si="273"/>
        <v>.</v>
      </c>
      <c r="AX302" s="327"/>
      <c r="AY302" s="116"/>
      <c r="AZ302" s="101"/>
      <c r="BA302" s="101"/>
      <c r="BB302" s="101"/>
    </row>
    <row r="303" spans="1:54" s="189" customFormat="1" x14ac:dyDescent="0.2">
      <c r="A303" s="183"/>
      <c r="B303" s="325"/>
      <c r="C303" s="1028"/>
      <c r="D303" s="1024"/>
      <c r="E303" s="878"/>
      <c r="F303" s="878"/>
      <c r="G303" s="874"/>
      <c r="H303" s="874"/>
      <c r="I303" s="874"/>
      <c r="J303" s="874"/>
      <c r="K303" s="874"/>
      <c r="L303" s="874"/>
      <c r="M303" s="333"/>
      <c r="N303" s="116"/>
      <c r="O303" s="116"/>
      <c r="P303" s="116"/>
      <c r="Q303" s="101"/>
      <c r="R303" s="325"/>
      <c r="S303" s="1003" t="str">
        <f t="shared" si="265"/>
        <v>.</v>
      </c>
      <c r="T303" s="1004" t="str">
        <f t="shared" si="266"/>
        <v>.</v>
      </c>
      <c r="U303" s="1004" t="str">
        <f t="shared" si="267"/>
        <v>.</v>
      </c>
      <c r="V303" s="1004" t="str">
        <f t="shared" si="268"/>
        <v>.</v>
      </c>
      <c r="W303" s="1004" t="str">
        <f t="shared" si="269"/>
        <v>.</v>
      </c>
      <c r="X303" s="1004" t="str">
        <f t="shared" si="270"/>
        <v>.</v>
      </c>
      <c r="Y303" s="1005" t="str">
        <f t="shared" si="271"/>
        <v>.</v>
      </c>
      <c r="Z303" s="116"/>
      <c r="AA303" s="1507" t="str">
        <f t="shared" si="274"/>
        <v>.</v>
      </c>
      <c r="AB303" s="1508" t="str">
        <f t="shared" si="274"/>
        <v>.</v>
      </c>
      <c r="AC303" s="1508" t="str">
        <f t="shared" si="274"/>
        <v>.</v>
      </c>
      <c r="AD303" s="1508" t="str">
        <f t="shared" si="274"/>
        <v>.</v>
      </c>
      <c r="AE303" s="1508" t="str">
        <f t="shared" si="274"/>
        <v>.</v>
      </c>
      <c r="AF303" s="1508" t="str">
        <f t="shared" si="274"/>
        <v>.</v>
      </c>
      <c r="AG303" s="1509" t="str">
        <f t="shared" si="274"/>
        <v>.</v>
      </c>
      <c r="AH303" s="116"/>
      <c r="AI303" s="1003" t="str">
        <f>IF(S303=".",".",SUM($S303:S303))</f>
        <v>.</v>
      </c>
      <c r="AJ303" s="1004" t="str">
        <f>IF(T303=".",".",SUM($S303:T303))</f>
        <v>.</v>
      </c>
      <c r="AK303" s="1004" t="str">
        <f>IF(U303=".",".",SUM($S303:U303))</f>
        <v>.</v>
      </c>
      <c r="AL303" s="1004" t="str">
        <f>IF(V303=".",".",SUM($S303:V303))</f>
        <v>.</v>
      </c>
      <c r="AM303" s="1004" t="str">
        <f>IF(W303=".",".",SUM($S303:W303))</f>
        <v>.</v>
      </c>
      <c r="AN303" s="1004" t="str">
        <f>IF(X303=".",".",SUM($S303:X303))</f>
        <v>.</v>
      </c>
      <c r="AO303" s="1005" t="str">
        <f>IF(Y303=".",".",SUM($S303:Y303))</f>
        <v>.</v>
      </c>
      <c r="AP303" s="116"/>
      <c r="AQ303" s="1507" t="str">
        <f t="shared" si="273"/>
        <v>.</v>
      </c>
      <c r="AR303" s="1508" t="str">
        <f t="shared" si="273"/>
        <v>.</v>
      </c>
      <c r="AS303" s="1508" t="str">
        <f t="shared" si="273"/>
        <v>.</v>
      </c>
      <c r="AT303" s="1508" t="str">
        <f t="shared" si="273"/>
        <v>.</v>
      </c>
      <c r="AU303" s="1508" t="str">
        <f t="shared" si="273"/>
        <v>.</v>
      </c>
      <c r="AV303" s="1508" t="str">
        <f t="shared" si="273"/>
        <v>.</v>
      </c>
      <c r="AW303" s="1509" t="str">
        <f t="shared" si="273"/>
        <v>.</v>
      </c>
      <c r="AX303" s="327"/>
      <c r="AY303" s="116"/>
      <c r="AZ303" s="101"/>
      <c r="BA303" s="101"/>
      <c r="BB303" s="101"/>
    </row>
    <row r="304" spans="1:54" s="189" customFormat="1" x14ac:dyDescent="0.2">
      <c r="A304" s="183"/>
      <c r="B304" s="325"/>
      <c r="C304" s="1028"/>
      <c r="D304" s="1024"/>
      <c r="E304" s="878"/>
      <c r="F304" s="878"/>
      <c r="G304" s="874"/>
      <c r="H304" s="874"/>
      <c r="I304" s="874"/>
      <c r="J304" s="874"/>
      <c r="K304" s="874"/>
      <c r="L304" s="874"/>
      <c r="M304" s="333"/>
      <c r="N304" s="116"/>
      <c r="O304" s="116"/>
      <c r="P304" s="116"/>
      <c r="Q304" s="101"/>
      <c r="R304" s="325"/>
      <c r="S304" s="1003" t="str">
        <f t="shared" si="265"/>
        <v>.</v>
      </c>
      <c r="T304" s="1004" t="str">
        <f t="shared" si="266"/>
        <v>.</v>
      </c>
      <c r="U304" s="1004" t="str">
        <f t="shared" si="267"/>
        <v>.</v>
      </c>
      <c r="V304" s="1004" t="str">
        <f t="shared" si="268"/>
        <v>.</v>
      </c>
      <c r="W304" s="1004" t="str">
        <f t="shared" si="269"/>
        <v>.</v>
      </c>
      <c r="X304" s="1004" t="str">
        <f t="shared" si="270"/>
        <v>.</v>
      </c>
      <c r="Y304" s="1005" t="str">
        <f t="shared" si="271"/>
        <v>.</v>
      </c>
      <c r="Z304" s="116"/>
      <c r="AA304" s="1507" t="str">
        <f t="shared" si="274"/>
        <v>.</v>
      </c>
      <c r="AB304" s="1508" t="str">
        <f t="shared" si="274"/>
        <v>.</v>
      </c>
      <c r="AC304" s="1508" t="str">
        <f t="shared" si="274"/>
        <v>.</v>
      </c>
      <c r="AD304" s="1508" t="str">
        <f t="shared" si="274"/>
        <v>.</v>
      </c>
      <c r="AE304" s="1508" t="str">
        <f t="shared" si="274"/>
        <v>.</v>
      </c>
      <c r="AF304" s="1508" t="str">
        <f t="shared" si="274"/>
        <v>.</v>
      </c>
      <c r="AG304" s="1509" t="str">
        <f t="shared" si="274"/>
        <v>.</v>
      </c>
      <c r="AH304" s="116"/>
      <c r="AI304" s="1003" t="str">
        <f>IF(S304=".",".",SUM($S304:S304))</f>
        <v>.</v>
      </c>
      <c r="AJ304" s="1004" t="str">
        <f>IF(T304=".",".",SUM($S304:T304))</f>
        <v>.</v>
      </c>
      <c r="AK304" s="1004" t="str">
        <f>IF(U304=".",".",SUM($S304:U304))</f>
        <v>.</v>
      </c>
      <c r="AL304" s="1004" t="str">
        <f>IF(V304=".",".",SUM($S304:V304))</f>
        <v>.</v>
      </c>
      <c r="AM304" s="1004" t="str">
        <f>IF(W304=".",".",SUM($S304:W304))</f>
        <v>.</v>
      </c>
      <c r="AN304" s="1004" t="str">
        <f>IF(X304=".",".",SUM($S304:X304))</f>
        <v>.</v>
      </c>
      <c r="AO304" s="1005" t="str">
        <f>IF(Y304=".",".",SUM($S304:Y304))</f>
        <v>.</v>
      </c>
      <c r="AP304" s="116"/>
      <c r="AQ304" s="1507" t="str">
        <f t="shared" si="273"/>
        <v>.</v>
      </c>
      <c r="AR304" s="1508" t="str">
        <f t="shared" si="273"/>
        <v>.</v>
      </c>
      <c r="AS304" s="1508" t="str">
        <f t="shared" si="273"/>
        <v>.</v>
      </c>
      <c r="AT304" s="1508" t="str">
        <f t="shared" si="273"/>
        <v>.</v>
      </c>
      <c r="AU304" s="1508" t="str">
        <f t="shared" si="273"/>
        <v>.</v>
      </c>
      <c r="AV304" s="1508" t="str">
        <f t="shared" si="273"/>
        <v>.</v>
      </c>
      <c r="AW304" s="1509" t="str">
        <f t="shared" si="273"/>
        <v>.</v>
      </c>
      <c r="AX304" s="327"/>
      <c r="AY304" s="116"/>
      <c r="AZ304" s="101"/>
      <c r="BA304" s="101"/>
      <c r="BB304" s="101"/>
    </row>
    <row r="305" spans="1:54" s="189" customFormat="1" x14ac:dyDescent="0.2">
      <c r="A305" s="183"/>
      <c r="B305" s="325"/>
      <c r="C305" s="1029"/>
      <c r="D305" s="1025"/>
      <c r="E305" s="880"/>
      <c r="F305" s="880"/>
      <c r="G305" s="876"/>
      <c r="H305" s="876"/>
      <c r="I305" s="876"/>
      <c r="J305" s="876"/>
      <c r="K305" s="876"/>
      <c r="L305" s="876"/>
      <c r="M305" s="333"/>
      <c r="N305" s="116"/>
      <c r="O305" s="116"/>
      <c r="P305" s="116"/>
      <c r="Q305" s="101"/>
      <c r="R305" s="325"/>
      <c r="S305" s="1008" t="str">
        <f t="shared" si="265"/>
        <v>.</v>
      </c>
      <c r="T305" s="1009" t="str">
        <f t="shared" si="266"/>
        <v>.</v>
      </c>
      <c r="U305" s="1009" t="str">
        <f t="shared" si="267"/>
        <v>.</v>
      </c>
      <c r="V305" s="1009" t="str">
        <f t="shared" si="268"/>
        <v>.</v>
      </c>
      <c r="W305" s="1009" t="str">
        <f t="shared" si="269"/>
        <v>.</v>
      </c>
      <c r="X305" s="1009" t="str">
        <f t="shared" si="270"/>
        <v>.</v>
      </c>
      <c r="Y305" s="1010" t="str">
        <f t="shared" si="271"/>
        <v>.</v>
      </c>
      <c r="Z305" s="116"/>
      <c r="AA305" s="1507" t="str">
        <f t="shared" si="274"/>
        <v>.</v>
      </c>
      <c r="AB305" s="1508" t="str">
        <f t="shared" si="274"/>
        <v>.</v>
      </c>
      <c r="AC305" s="1508" t="str">
        <f t="shared" si="274"/>
        <v>.</v>
      </c>
      <c r="AD305" s="1508" t="str">
        <f t="shared" si="274"/>
        <v>.</v>
      </c>
      <c r="AE305" s="1508" t="str">
        <f t="shared" si="274"/>
        <v>.</v>
      </c>
      <c r="AF305" s="1508" t="str">
        <f t="shared" si="274"/>
        <v>.</v>
      </c>
      <c r="AG305" s="1509" t="str">
        <f t="shared" si="274"/>
        <v>.</v>
      </c>
      <c r="AH305" s="116"/>
      <c r="AI305" s="1008" t="str">
        <f>IF(S305=".",".",SUM($S305:S305))</f>
        <v>.</v>
      </c>
      <c r="AJ305" s="1009" t="str">
        <f>IF(T305=".",".",SUM($S305:T305))</f>
        <v>.</v>
      </c>
      <c r="AK305" s="1009" t="str">
        <f>IF(U305=".",".",SUM($S305:U305))</f>
        <v>.</v>
      </c>
      <c r="AL305" s="1009" t="str">
        <f>IF(V305=".",".",SUM($S305:V305))</f>
        <v>.</v>
      </c>
      <c r="AM305" s="1009" t="str">
        <f>IF(W305=".",".",SUM($S305:W305))</f>
        <v>.</v>
      </c>
      <c r="AN305" s="1009" t="str">
        <f>IF(X305=".",".",SUM($S305:X305))</f>
        <v>.</v>
      </c>
      <c r="AO305" s="1010" t="str">
        <f>IF(Y305=".",".",SUM($S305:Y305))</f>
        <v>.</v>
      </c>
      <c r="AP305" s="116"/>
      <c r="AQ305" s="1510" t="str">
        <f t="shared" si="273"/>
        <v>.</v>
      </c>
      <c r="AR305" s="1511" t="str">
        <f t="shared" si="273"/>
        <v>.</v>
      </c>
      <c r="AS305" s="1511" t="str">
        <f t="shared" si="273"/>
        <v>.</v>
      </c>
      <c r="AT305" s="1511" t="str">
        <f t="shared" si="273"/>
        <v>.</v>
      </c>
      <c r="AU305" s="1511" t="str">
        <f t="shared" si="273"/>
        <v>.</v>
      </c>
      <c r="AV305" s="1511" t="str">
        <f t="shared" si="273"/>
        <v>.</v>
      </c>
      <c r="AW305" s="1512" t="str">
        <f t="shared" si="273"/>
        <v>.</v>
      </c>
      <c r="AX305" s="327"/>
      <c r="AY305" s="116"/>
      <c r="AZ305" s="101"/>
      <c r="BA305" s="101"/>
      <c r="BB305" s="101"/>
    </row>
    <row r="306" spans="1:54" s="189" customFormat="1" x14ac:dyDescent="0.2">
      <c r="A306" s="183"/>
      <c r="B306" s="325"/>
      <c r="C306" s="116"/>
      <c r="D306" s="116"/>
      <c r="E306" s="223"/>
      <c r="F306" s="223"/>
      <c r="G306" s="116"/>
      <c r="H306" s="116"/>
      <c r="I306" s="116"/>
      <c r="J306" s="116"/>
      <c r="K306" s="116"/>
      <c r="L306" s="116"/>
      <c r="M306" s="333"/>
      <c r="N306" s="116"/>
      <c r="O306" s="116"/>
      <c r="P306" s="116"/>
      <c r="Q306" s="101"/>
      <c r="R306" s="325"/>
      <c r="S306" s="116"/>
      <c r="T306" s="116"/>
      <c r="U306" s="116"/>
      <c r="V306" s="116"/>
      <c r="W306" s="116"/>
      <c r="X306" s="116"/>
      <c r="Y306" s="116"/>
      <c r="Z306" s="116"/>
      <c r="AA306" s="114"/>
      <c r="AB306" s="114"/>
      <c r="AC306" s="114"/>
      <c r="AD306" s="114"/>
      <c r="AE306" s="114"/>
      <c r="AF306" s="114"/>
      <c r="AG306" s="114"/>
      <c r="AH306" s="116"/>
      <c r="AI306" s="116"/>
      <c r="AJ306" s="116"/>
      <c r="AK306" s="116"/>
      <c r="AL306" s="116"/>
      <c r="AM306" s="116"/>
      <c r="AN306" s="116"/>
      <c r="AO306" s="116"/>
      <c r="AP306" s="116"/>
      <c r="AQ306" s="116"/>
      <c r="AR306" s="116"/>
      <c r="AS306" s="116"/>
      <c r="AT306" s="116"/>
      <c r="AU306" s="116"/>
      <c r="AV306" s="116"/>
      <c r="AW306" s="116"/>
      <c r="AX306" s="327"/>
      <c r="AY306" s="116"/>
      <c r="AZ306" s="101"/>
      <c r="BA306" s="101"/>
      <c r="BB306" s="101"/>
    </row>
    <row r="307" spans="1:54" s="189" customFormat="1" x14ac:dyDescent="0.2">
      <c r="A307" s="183"/>
      <c r="B307" s="325"/>
      <c r="C307" s="116"/>
      <c r="D307" s="116"/>
      <c r="E307" s="223"/>
      <c r="F307" s="223"/>
      <c r="G307" s="116"/>
      <c r="H307" s="116"/>
      <c r="I307" s="116"/>
      <c r="J307" s="116"/>
      <c r="K307" s="116"/>
      <c r="L307" s="116"/>
      <c r="M307" s="333"/>
      <c r="N307" s="116"/>
      <c r="O307" s="116"/>
      <c r="P307" s="116"/>
      <c r="Q307" s="101"/>
      <c r="R307" s="325"/>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327"/>
      <c r="AY307" s="116"/>
      <c r="AZ307" s="101"/>
      <c r="BA307" s="101"/>
      <c r="BB307" s="101"/>
    </row>
    <row r="308" spans="1:54" s="189" customFormat="1" x14ac:dyDescent="0.2">
      <c r="A308" s="183"/>
      <c r="B308" s="325"/>
      <c r="C308" s="144" t="s">
        <v>35</v>
      </c>
      <c r="D308" s="116"/>
      <c r="E308" s="223"/>
      <c r="F308" s="223"/>
      <c r="G308" s="116"/>
      <c r="H308" s="116"/>
      <c r="I308" s="116"/>
      <c r="J308" s="116"/>
      <c r="K308" s="116"/>
      <c r="L308" s="116"/>
      <c r="M308" s="333"/>
      <c r="N308" s="116"/>
      <c r="O308" s="116"/>
      <c r="P308" s="116"/>
      <c r="Q308" s="101"/>
      <c r="R308" s="325"/>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327"/>
      <c r="AY308" s="116"/>
      <c r="AZ308" s="101"/>
      <c r="BA308" s="101"/>
      <c r="BB308" s="101"/>
    </row>
    <row r="309" spans="1:54" s="189" customFormat="1" x14ac:dyDescent="0.2">
      <c r="A309" s="183"/>
      <c r="B309" s="325"/>
      <c r="C309" s="116"/>
      <c r="D309" s="116"/>
      <c r="E309" s="223"/>
      <c r="F309" s="223"/>
      <c r="G309" s="116"/>
      <c r="H309" s="116"/>
      <c r="I309" s="116"/>
      <c r="J309" s="116"/>
      <c r="K309" s="116"/>
      <c r="L309" s="116"/>
      <c r="M309" s="333"/>
      <c r="N309" s="116"/>
      <c r="O309" s="116"/>
      <c r="P309" s="116"/>
      <c r="Q309" s="101"/>
      <c r="R309" s="325"/>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327"/>
      <c r="AY309" s="116"/>
      <c r="AZ309" s="101"/>
      <c r="BA309" s="101"/>
      <c r="BB309" s="101"/>
    </row>
    <row r="310" spans="1:54" s="189" customFormat="1" ht="15" x14ac:dyDescent="0.25">
      <c r="A310" s="183"/>
      <c r="B310" s="325"/>
      <c r="C310" s="273" t="s">
        <v>35</v>
      </c>
      <c r="D310" s="274"/>
      <c r="E310" s="840"/>
      <c r="F310" s="844" t="str">
        <f>$H$21</f>
        <v>$ nominal per year</v>
      </c>
      <c r="G310" s="275"/>
      <c r="H310" s="275"/>
      <c r="I310" s="275"/>
      <c r="J310" s="275" t="str">
        <f>$F$3</f>
        <v>Gosford</v>
      </c>
      <c r="K310" s="275"/>
      <c r="L310" s="276"/>
      <c r="M310" s="333"/>
      <c r="N310" s="116"/>
      <c r="O310" s="116"/>
      <c r="P310" s="116"/>
      <c r="Q310" s="101"/>
      <c r="R310" s="325"/>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327"/>
      <c r="AY310" s="116"/>
      <c r="AZ310" s="101"/>
      <c r="BA310" s="101"/>
      <c r="BB310" s="101"/>
    </row>
    <row r="311" spans="1:54" s="189" customFormat="1" x14ac:dyDescent="0.2">
      <c r="A311" s="183"/>
      <c r="B311" s="325"/>
      <c r="C311" s="277" t="s">
        <v>0</v>
      </c>
      <c r="D311" s="278"/>
      <c r="E311" s="842"/>
      <c r="F311" s="845"/>
      <c r="G311" s="279"/>
      <c r="H311" s="279"/>
      <c r="I311" s="279"/>
      <c r="J311" s="279"/>
      <c r="K311" s="279"/>
      <c r="L311" s="280"/>
      <c r="M311" s="333"/>
      <c r="N311" s="116"/>
      <c r="O311" s="116"/>
      <c r="P311" s="116"/>
      <c r="Q311" s="101"/>
      <c r="R311" s="325"/>
      <c r="S311" s="1011" t="str">
        <f>S$21</f>
        <v>Annual increases (nominal $ per year)</v>
      </c>
      <c r="T311" s="116"/>
      <c r="U311" s="116"/>
      <c r="V311" s="116"/>
      <c r="W311" s="116"/>
      <c r="X311" s="116"/>
      <c r="Y311" s="116"/>
      <c r="Z311" s="116"/>
      <c r="AA311" s="1011" t="str">
        <f>AA$21</f>
        <v>Annual increases (%)</v>
      </c>
      <c r="AB311" s="116"/>
      <c r="AC311" s="116"/>
      <c r="AD311" s="116"/>
      <c r="AE311" s="116"/>
      <c r="AF311" s="116"/>
      <c r="AG311" s="116"/>
      <c r="AH311" s="116"/>
      <c r="AI311" s="1011" t="str">
        <f>AI$21</f>
        <v>Cumulative increases (nominal $ per year)</v>
      </c>
      <c r="AJ311" s="116"/>
      <c r="AK311" s="116"/>
      <c r="AL311" s="116"/>
      <c r="AM311" s="116"/>
      <c r="AN311" s="116"/>
      <c r="AO311" s="116"/>
      <c r="AP311" s="116"/>
      <c r="AQ311" s="1011" t="str">
        <f>AQ$21</f>
        <v>Cumulative increases (%)</v>
      </c>
      <c r="AR311" s="116"/>
      <c r="AS311" s="116"/>
      <c r="AT311" s="116"/>
      <c r="AU311" s="116"/>
      <c r="AV311" s="116"/>
      <c r="AW311" s="116"/>
      <c r="AX311" s="327"/>
      <c r="AY311" s="116"/>
      <c r="AZ311" s="101"/>
      <c r="BA311" s="101"/>
      <c r="BB311" s="101"/>
    </row>
    <row r="312" spans="1:54" s="189" customFormat="1" ht="39" customHeight="1" x14ac:dyDescent="0.2">
      <c r="A312" s="183"/>
      <c r="B312" s="325"/>
      <c r="C312" s="265" t="s">
        <v>27</v>
      </c>
      <c r="D312" s="266"/>
      <c r="E312" s="264" t="s">
        <v>346</v>
      </c>
      <c r="F312" s="264" t="s">
        <v>28</v>
      </c>
      <c r="G312" s="264" t="s">
        <v>29</v>
      </c>
      <c r="H312" s="264" t="s">
        <v>30</v>
      </c>
      <c r="I312" s="264" t="s">
        <v>31</v>
      </c>
      <c r="J312" s="264" t="s">
        <v>32</v>
      </c>
      <c r="K312" s="264" t="s">
        <v>33</v>
      </c>
      <c r="L312" s="264" t="s">
        <v>34</v>
      </c>
      <c r="M312" s="333"/>
      <c r="N312" s="116"/>
      <c r="O312" s="116"/>
      <c r="P312" s="116"/>
      <c r="Q312" s="101"/>
      <c r="R312" s="325"/>
      <c r="S312" s="996" t="str">
        <f>C310</f>
        <v>Water Supply Services - Annual Charge</v>
      </c>
      <c r="T312" s="387"/>
      <c r="U312" s="387"/>
      <c r="V312" s="387"/>
      <c r="W312" s="387"/>
      <c r="X312" s="387"/>
      <c r="Y312" s="388"/>
      <c r="Z312" s="116"/>
      <c r="AA312" s="1485" t="str">
        <f>$S312</f>
        <v>Water Supply Services - Annual Charge</v>
      </c>
      <c r="AB312" s="387"/>
      <c r="AC312" s="387"/>
      <c r="AD312" s="387"/>
      <c r="AE312" s="387"/>
      <c r="AF312" s="387"/>
      <c r="AG312" s="388"/>
      <c r="AH312" s="116"/>
      <c r="AI312" s="1485" t="str">
        <f>$S312</f>
        <v>Water Supply Services - Annual Charge</v>
      </c>
      <c r="AJ312" s="387"/>
      <c r="AK312" s="387"/>
      <c r="AL312" s="387"/>
      <c r="AM312" s="387"/>
      <c r="AN312" s="387"/>
      <c r="AO312" s="388"/>
      <c r="AP312" s="116"/>
      <c r="AQ312" s="1485" t="str">
        <f>$S312</f>
        <v>Water Supply Services - Annual Charge</v>
      </c>
      <c r="AR312" s="387"/>
      <c r="AS312" s="387"/>
      <c r="AT312" s="387"/>
      <c r="AU312" s="387"/>
      <c r="AV312" s="387"/>
      <c r="AW312" s="388"/>
      <c r="AX312" s="327"/>
      <c r="AY312" s="116"/>
      <c r="AZ312" s="101"/>
      <c r="BA312" s="101"/>
      <c r="BB312" s="101"/>
    </row>
    <row r="313" spans="1:54" s="189" customFormat="1" x14ac:dyDescent="0.2">
      <c r="A313" s="183"/>
      <c r="B313" s="325"/>
      <c r="C313" s="125"/>
      <c r="D313" s="126"/>
      <c r="E313" s="208" t="str">
        <f>E279</f>
        <v>2020-21</v>
      </c>
      <c r="F313" s="208" t="str">
        <f>F279</f>
        <v>2021-22</v>
      </c>
      <c r="G313" s="208" t="str">
        <f t="shared" ref="G313:L313" si="275">G279</f>
        <v>2022-23</v>
      </c>
      <c r="H313" s="208" t="str">
        <f t="shared" si="275"/>
        <v>2023-24</v>
      </c>
      <c r="I313" s="208" t="str">
        <f t="shared" si="275"/>
        <v>2024-25</v>
      </c>
      <c r="J313" s="208" t="str">
        <f t="shared" si="275"/>
        <v>2025-26</v>
      </c>
      <c r="K313" s="208" t="str">
        <f t="shared" si="275"/>
        <v>2026-27</v>
      </c>
      <c r="L313" s="208" t="str">
        <f t="shared" si="275"/>
        <v>2027-28</v>
      </c>
      <c r="M313" s="333"/>
      <c r="N313" s="116"/>
      <c r="O313" s="116"/>
      <c r="P313" s="116"/>
      <c r="Q313" s="101"/>
      <c r="R313" s="325"/>
      <c r="S313" s="997" t="str">
        <f>S$23</f>
        <v>Year 1</v>
      </c>
      <c r="T313" s="998" t="str">
        <f t="shared" ref="T313:Y313" si="276">T$23</f>
        <v>Year 2</v>
      </c>
      <c r="U313" s="998" t="str">
        <f t="shared" si="276"/>
        <v>Year 3</v>
      </c>
      <c r="V313" s="998" t="str">
        <f t="shared" si="276"/>
        <v>Year 4</v>
      </c>
      <c r="W313" s="998" t="str">
        <f t="shared" si="276"/>
        <v>Year 5</v>
      </c>
      <c r="X313" s="998" t="str">
        <f t="shared" si="276"/>
        <v>Year 6</v>
      </c>
      <c r="Y313" s="999" t="str">
        <f t="shared" si="276"/>
        <v>Year 7</v>
      </c>
      <c r="Z313" s="112"/>
      <c r="AA313" s="997" t="str">
        <f t="shared" ref="AA313:AG313" si="277">AA$23</f>
        <v>Year 1</v>
      </c>
      <c r="AB313" s="998" t="str">
        <f t="shared" si="277"/>
        <v>Year 2</v>
      </c>
      <c r="AC313" s="998" t="str">
        <f t="shared" si="277"/>
        <v>Year 3</v>
      </c>
      <c r="AD313" s="998" t="str">
        <f t="shared" si="277"/>
        <v>Year 4</v>
      </c>
      <c r="AE313" s="998" t="str">
        <f t="shared" si="277"/>
        <v>Year 5</v>
      </c>
      <c r="AF313" s="998" t="str">
        <f t="shared" si="277"/>
        <v>Year 6</v>
      </c>
      <c r="AG313" s="999" t="str">
        <f t="shared" si="277"/>
        <v>Year 7</v>
      </c>
      <c r="AH313" s="112"/>
      <c r="AI313" s="997" t="str">
        <f>AI$23</f>
        <v>Year 1</v>
      </c>
      <c r="AJ313" s="998" t="str">
        <f t="shared" ref="AJ313:AO313" si="278">AJ$23</f>
        <v>Year 2</v>
      </c>
      <c r="AK313" s="998" t="str">
        <f t="shared" si="278"/>
        <v>Year 3</v>
      </c>
      <c r="AL313" s="998" t="str">
        <f t="shared" si="278"/>
        <v>Year 4</v>
      </c>
      <c r="AM313" s="998" t="str">
        <f t="shared" si="278"/>
        <v>Year 5</v>
      </c>
      <c r="AN313" s="998" t="str">
        <f t="shared" si="278"/>
        <v>Year 6</v>
      </c>
      <c r="AO313" s="999" t="str">
        <f t="shared" si="278"/>
        <v>Year 7</v>
      </c>
      <c r="AP313" s="112"/>
      <c r="AQ313" s="997" t="str">
        <f>AQ$23</f>
        <v>Year 1</v>
      </c>
      <c r="AR313" s="998" t="str">
        <f t="shared" ref="AR313:AW313" si="279">AR$23</f>
        <v>Year 2</v>
      </c>
      <c r="AS313" s="998" t="str">
        <f t="shared" si="279"/>
        <v>Year 3</v>
      </c>
      <c r="AT313" s="998" t="str">
        <f t="shared" si="279"/>
        <v>Year 4</v>
      </c>
      <c r="AU313" s="998" t="str">
        <f t="shared" si="279"/>
        <v>Year 5</v>
      </c>
      <c r="AV313" s="998" t="str">
        <f t="shared" si="279"/>
        <v>Year 6</v>
      </c>
      <c r="AW313" s="999" t="str">
        <f t="shared" si="279"/>
        <v>Year 7</v>
      </c>
      <c r="AX313" s="327"/>
      <c r="AY313" s="116"/>
      <c r="AZ313" s="101"/>
      <c r="BA313" s="101"/>
      <c r="BB313" s="101"/>
    </row>
    <row r="314" spans="1:54" s="189" customFormat="1" x14ac:dyDescent="0.2">
      <c r="A314" s="183"/>
      <c r="B314" s="325"/>
      <c r="C314" s="1027"/>
      <c r="D314" s="1023"/>
      <c r="E314" s="877"/>
      <c r="F314" s="877"/>
      <c r="G314" s="873"/>
      <c r="H314" s="873"/>
      <c r="I314" s="873"/>
      <c r="J314" s="873"/>
      <c r="K314" s="873"/>
      <c r="L314" s="873"/>
      <c r="M314" s="333"/>
      <c r="N314" s="116"/>
      <c r="O314" s="116"/>
      <c r="P314" s="116"/>
      <c r="Q314" s="101"/>
      <c r="R314" s="325"/>
      <c r="S314" s="1003" t="str">
        <f t="shared" ref="S314:S333" si="280">IF(F314="",".",F314-E314)</f>
        <v>.</v>
      </c>
      <c r="T314" s="1004" t="str">
        <f t="shared" ref="T314:T333" si="281">IF(G314="",".",G314-F314)</f>
        <v>.</v>
      </c>
      <c r="U314" s="1004" t="str">
        <f t="shared" ref="U314:U333" si="282">IF(H314="",".",H314-G314)</f>
        <v>.</v>
      </c>
      <c r="V314" s="1004" t="str">
        <f t="shared" ref="V314:V333" si="283">IF(I314="",".",I314-H314)</f>
        <v>.</v>
      </c>
      <c r="W314" s="1004" t="str">
        <f t="shared" ref="W314:W333" si="284">IF(J314="",".",J314-I314)</f>
        <v>.</v>
      </c>
      <c r="X314" s="1004" t="str">
        <f t="shared" ref="X314:X333" si="285">IF(K314="",".",K314-J314)</f>
        <v>.</v>
      </c>
      <c r="Y314" s="1005" t="str">
        <f t="shared" ref="Y314:Y333" si="286">IF(L314="",".",L314-K314)</f>
        <v>.</v>
      </c>
      <c r="Z314" s="116"/>
      <c r="AA314" s="1507" t="str">
        <f t="shared" ref="AA314:AG333" si="287">IFERROR(F314/E314-1,".")</f>
        <v>.</v>
      </c>
      <c r="AB314" s="1508" t="str">
        <f t="shared" si="287"/>
        <v>.</v>
      </c>
      <c r="AC314" s="1508" t="str">
        <f t="shared" si="287"/>
        <v>.</v>
      </c>
      <c r="AD314" s="1508" t="str">
        <f t="shared" si="287"/>
        <v>.</v>
      </c>
      <c r="AE314" s="1508" t="str">
        <f t="shared" si="287"/>
        <v>.</v>
      </c>
      <c r="AF314" s="1508" t="str">
        <f t="shared" si="287"/>
        <v>.</v>
      </c>
      <c r="AG314" s="1509" t="str">
        <f t="shared" si="287"/>
        <v>.</v>
      </c>
      <c r="AH314" s="116"/>
      <c r="AI314" s="1003" t="str">
        <f>IF(S314=".",".",SUM($S314:S314))</f>
        <v>.</v>
      </c>
      <c r="AJ314" s="1004" t="str">
        <f>IF(T314=".",".",SUM($S314:T314))</f>
        <v>.</v>
      </c>
      <c r="AK314" s="1004" t="str">
        <f>IF(U314=".",".",SUM($S314:U314))</f>
        <v>.</v>
      </c>
      <c r="AL314" s="1004" t="str">
        <f>IF(V314=".",".",SUM($S314:V314))</f>
        <v>.</v>
      </c>
      <c r="AM314" s="1004" t="str">
        <f>IF(W314=".",".",SUM($S314:W314))</f>
        <v>.</v>
      </c>
      <c r="AN314" s="1004" t="str">
        <f>IF(X314=".",".",SUM($S314:X314))</f>
        <v>.</v>
      </c>
      <c r="AO314" s="1005" t="str">
        <f>IF(Y314=".",".",SUM($S314:Y314))</f>
        <v>.</v>
      </c>
      <c r="AP314" s="116"/>
      <c r="AQ314" s="1507" t="str">
        <f t="shared" ref="AQ314:AW333" si="288">IFERROR(F314/$E314-1,".")</f>
        <v>.</v>
      </c>
      <c r="AR314" s="1508" t="str">
        <f t="shared" si="288"/>
        <v>.</v>
      </c>
      <c r="AS314" s="1508" t="str">
        <f t="shared" si="288"/>
        <v>.</v>
      </c>
      <c r="AT314" s="1508" t="str">
        <f t="shared" si="288"/>
        <v>.</v>
      </c>
      <c r="AU314" s="1508" t="str">
        <f t="shared" si="288"/>
        <v>.</v>
      </c>
      <c r="AV314" s="1508" t="str">
        <f t="shared" si="288"/>
        <v>.</v>
      </c>
      <c r="AW314" s="1509" t="str">
        <f t="shared" si="288"/>
        <v>.</v>
      </c>
      <c r="AX314" s="327"/>
      <c r="AY314" s="116"/>
      <c r="AZ314" s="101"/>
      <c r="BA314" s="101"/>
      <c r="BB314" s="101"/>
    </row>
    <row r="315" spans="1:54" s="189" customFormat="1" x14ac:dyDescent="0.2">
      <c r="A315" s="183"/>
      <c r="B315" s="325"/>
      <c r="C315" s="1028"/>
      <c r="D315" s="1024"/>
      <c r="E315" s="878"/>
      <c r="F315" s="878"/>
      <c r="G315" s="874"/>
      <c r="H315" s="874"/>
      <c r="I315" s="874"/>
      <c r="J315" s="874"/>
      <c r="K315" s="874"/>
      <c r="L315" s="874"/>
      <c r="M315" s="333"/>
      <c r="N315" s="116"/>
      <c r="O315" s="116"/>
      <c r="P315" s="116"/>
      <c r="Q315" s="101"/>
      <c r="R315" s="325"/>
      <c r="S315" s="1003" t="str">
        <f t="shared" si="280"/>
        <v>.</v>
      </c>
      <c r="T315" s="1004" t="str">
        <f t="shared" si="281"/>
        <v>.</v>
      </c>
      <c r="U315" s="1004" t="str">
        <f t="shared" si="282"/>
        <v>.</v>
      </c>
      <c r="V315" s="1004" t="str">
        <f t="shared" si="283"/>
        <v>.</v>
      </c>
      <c r="W315" s="1004" t="str">
        <f t="shared" si="284"/>
        <v>.</v>
      </c>
      <c r="X315" s="1004" t="str">
        <f t="shared" si="285"/>
        <v>.</v>
      </c>
      <c r="Y315" s="1005" t="str">
        <f t="shared" si="286"/>
        <v>.</v>
      </c>
      <c r="Z315" s="116"/>
      <c r="AA315" s="1507" t="str">
        <f t="shared" si="287"/>
        <v>.</v>
      </c>
      <c r="AB315" s="1508" t="str">
        <f t="shared" si="287"/>
        <v>.</v>
      </c>
      <c r="AC315" s="1508" t="str">
        <f t="shared" si="287"/>
        <v>.</v>
      </c>
      <c r="AD315" s="1508" t="str">
        <f t="shared" si="287"/>
        <v>.</v>
      </c>
      <c r="AE315" s="1508" t="str">
        <f t="shared" si="287"/>
        <v>.</v>
      </c>
      <c r="AF315" s="1508" t="str">
        <f t="shared" si="287"/>
        <v>.</v>
      </c>
      <c r="AG315" s="1509" t="str">
        <f t="shared" si="287"/>
        <v>.</v>
      </c>
      <c r="AH315" s="116"/>
      <c r="AI315" s="1003" t="str">
        <f>IF(S315=".",".",SUM($S315:S315))</f>
        <v>.</v>
      </c>
      <c r="AJ315" s="1004" t="str">
        <f>IF(T315=".",".",SUM($S315:T315))</f>
        <v>.</v>
      </c>
      <c r="AK315" s="1004" t="str">
        <f>IF(U315=".",".",SUM($S315:U315))</f>
        <v>.</v>
      </c>
      <c r="AL315" s="1004" t="str">
        <f>IF(V315=".",".",SUM($S315:V315))</f>
        <v>.</v>
      </c>
      <c r="AM315" s="1004" t="str">
        <f>IF(W315=".",".",SUM($S315:W315))</f>
        <v>.</v>
      </c>
      <c r="AN315" s="1004" t="str">
        <f>IF(X315=".",".",SUM($S315:X315))</f>
        <v>.</v>
      </c>
      <c r="AO315" s="1005" t="str">
        <f>IF(Y315=".",".",SUM($S315:Y315))</f>
        <v>.</v>
      </c>
      <c r="AP315" s="116"/>
      <c r="AQ315" s="1507" t="str">
        <f t="shared" si="288"/>
        <v>.</v>
      </c>
      <c r="AR315" s="1508" t="str">
        <f t="shared" si="288"/>
        <v>.</v>
      </c>
      <c r="AS315" s="1508" t="str">
        <f t="shared" si="288"/>
        <v>.</v>
      </c>
      <c r="AT315" s="1508" t="str">
        <f t="shared" si="288"/>
        <v>.</v>
      </c>
      <c r="AU315" s="1508" t="str">
        <f t="shared" si="288"/>
        <v>.</v>
      </c>
      <c r="AV315" s="1508" t="str">
        <f t="shared" si="288"/>
        <v>.</v>
      </c>
      <c r="AW315" s="1509" t="str">
        <f t="shared" si="288"/>
        <v>.</v>
      </c>
      <c r="AX315" s="327"/>
      <c r="AY315" s="116"/>
      <c r="AZ315" s="101"/>
      <c r="BA315" s="101"/>
      <c r="BB315" s="101"/>
    </row>
    <row r="316" spans="1:54" s="189" customFormat="1" x14ac:dyDescent="0.2">
      <c r="A316" s="183"/>
      <c r="B316" s="325"/>
      <c r="C316" s="1028"/>
      <c r="D316" s="1024"/>
      <c r="E316" s="878"/>
      <c r="F316" s="878"/>
      <c r="G316" s="874"/>
      <c r="H316" s="874"/>
      <c r="I316" s="874"/>
      <c r="J316" s="874"/>
      <c r="K316" s="874"/>
      <c r="L316" s="874"/>
      <c r="M316" s="333"/>
      <c r="N316" s="116"/>
      <c r="O316" s="116"/>
      <c r="P316" s="116"/>
      <c r="Q316" s="101"/>
      <c r="R316" s="325"/>
      <c r="S316" s="1003" t="str">
        <f t="shared" si="280"/>
        <v>.</v>
      </c>
      <c r="T316" s="1004" t="str">
        <f t="shared" si="281"/>
        <v>.</v>
      </c>
      <c r="U316" s="1004" t="str">
        <f t="shared" si="282"/>
        <v>.</v>
      </c>
      <c r="V316" s="1004" t="str">
        <f t="shared" si="283"/>
        <v>.</v>
      </c>
      <c r="W316" s="1004" t="str">
        <f t="shared" si="284"/>
        <v>.</v>
      </c>
      <c r="X316" s="1004" t="str">
        <f t="shared" si="285"/>
        <v>.</v>
      </c>
      <c r="Y316" s="1005" t="str">
        <f t="shared" si="286"/>
        <v>.</v>
      </c>
      <c r="Z316" s="116"/>
      <c r="AA316" s="1507" t="str">
        <f t="shared" si="287"/>
        <v>.</v>
      </c>
      <c r="AB316" s="1508" t="str">
        <f t="shared" si="287"/>
        <v>.</v>
      </c>
      <c r="AC316" s="1508" t="str">
        <f t="shared" si="287"/>
        <v>.</v>
      </c>
      <c r="AD316" s="1508" t="str">
        <f t="shared" si="287"/>
        <v>.</v>
      </c>
      <c r="AE316" s="1508" t="str">
        <f t="shared" si="287"/>
        <v>.</v>
      </c>
      <c r="AF316" s="1508" t="str">
        <f t="shared" si="287"/>
        <v>.</v>
      </c>
      <c r="AG316" s="1509" t="str">
        <f t="shared" si="287"/>
        <v>.</v>
      </c>
      <c r="AH316" s="116"/>
      <c r="AI316" s="1003" t="str">
        <f>IF(S316=".",".",SUM($S316:S316))</f>
        <v>.</v>
      </c>
      <c r="AJ316" s="1004" t="str">
        <f>IF(T316=".",".",SUM($S316:T316))</f>
        <v>.</v>
      </c>
      <c r="AK316" s="1004" t="str">
        <f>IF(U316=".",".",SUM($S316:U316))</f>
        <v>.</v>
      </c>
      <c r="AL316" s="1004" t="str">
        <f>IF(V316=".",".",SUM($S316:V316))</f>
        <v>.</v>
      </c>
      <c r="AM316" s="1004" t="str">
        <f>IF(W316=".",".",SUM($S316:W316))</f>
        <v>.</v>
      </c>
      <c r="AN316" s="1004" t="str">
        <f>IF(X316=".",".",SUM($S316:X316))</f>
        <v>.</v>
      </c>
      <c r="AO316" s="1005" t="str">
        <f>IF(Y316=".",".",SUM($S316:Y316))</f>
        <v>.</v>
      </c>
      <c r="AP316" s="116"/>
      <c r="AQ316" s="1507" t="str">
        <f t="shared" si="288"/>
        <v>.</v>
      </c>
      <c r="AR316" s="1508" t="str">
        <f t="shared" si="288"/>
        <v>.</v>
      </c>
      <c r="AS316" s="1508" t="str">
        <f t="shared" si="288"/>
        <v>.</v>
      </c>
      <c r="AT316" s="1508" t="str">
        <f t="shared" si="288"/>
        <v>.</v>
      </c>
      <c r="AU316" s="1508" t="str">
        <f t="shared" si="288"/>
        <v>.</v>
      </c>
      <c r="AV316" s="1508" t="str">
        <f t="shared" si="288"/>
        <v>.</v>
      </c>
      <c r="AW316" s="1509" t="str">
        <f t="shared" si="288"/>
        <v>.</v>
      </c>
      <c r="AX316" s="327"/>
      <c r="AY316" s="116"/>
      <c r="AZ316" s="101"/>
      <c r="BA316" s="101"/>
      <c r="BB316" s="101"/>
    </row>
    <row r="317" spans="1:54" s="189" customFormat="1" x14ac:dyDescent="0.2">
      <c r="A317" s="183"/>
      <c r="B317" s="325"/>
      <c r="C317" s="1028"/>
      <c r="D317" s="1024"/>
      <c r="E317" s="878"/>
      <c r="F317" s="878"/>
      <c r="G317" s="874"/>
      <c r="H317" s="874"/>
      <c r="I317" s="874"/>
      <c r="J317" s="874"/>
      <c r="K317" s="874"/>
      <c r="L317" s="874"/>
      <c r="M317" s="333"/>
      <c r="N317" s="116"/>
      <c r="O317" s="116"/>
      <c r="P317" s="116"/>
      <c r="Q317" s="101"/>
      <c r="R317" s="325"/>
      <c r="S317" s="1003" t="str">
        <f t="shared" si="280"/>
        <v>.</v>
      </c>
      <c r="T317" s="1004" t="str">
        <f t="shared" si="281"/>
        <v>.</v>
      </c>
      <c r="U317" s="1004" t="str">
        <f t="shared" si="282"/>
        <v>.</v>
      </c>
      <c r="V317" s="1004" t="str">
        <f t="shared" si="283"/>
        <v>.</v>
      </c>
      <c r="W317" s="1004" t="str">
        <f t="shared" si="284"/>
        <v>.</v>
      </c>
      <c r="X317" s="1004" t="str">
        <f t="shared" si="285"/>
        <v>.</v>
      </c>
      <c r="Y317" s="1005" t="str">
        <f t="shared" si="286"/>
        <v>.</v>
      </c>
      <c r="Z317" s="116"/>
      <c r="AA317" s="1507" t="str">
        <f t="shared" si="287"/>
        <v>.</v>
      </c>
      <c r="AB317" s="1508" t="str">
        <f t="shared" si="287"/>
        <v>.</v>
      </c>
      <c r="AC317" s="1508" t="str">
        <f t="shared" si="287"/>
        <v>.</v>
      </c>
      <c r="AD317" s="1508" t="str">
        <f t="shared" si="287"/>
        <v>.</v>
      </c>
      <c r="AE317" s="1508" t="str">
        <f t="shared" si="287"/>
        <v>.</v>
      </c>
      <c r="AF317" s="1508" t="str">
        <f t="shared" si="287"/>
        <v>.</v>
      </c>
      <c r="AG317" s="1509" t="str">
        <f t="shared" si="287"/>
        <v>.</v>
      </c>
      <c r="AH317" s="116"/>
      <c r="AI317" s="1003" t="str">
        <f>IF(S317=".",".",SUM($S317:S317))</f>
        <v>.</v>
      </c>
      <c r="AJ317" s="1004" t="str">
        <f>IF(T317=".",".",SUM($S317:T317))</f>
        <v>.</v>
      </c>
      <c r="AK317" s="1004" t="str">
        <f>IF(U317=".",".",SUM($S317:U317))</f>
        <v>.</v>
      </c>
      <c r="AL317" s="1004" t="str">
        <f>IF(V317=".",".",SUM($S317:V317))</f>
        <v>.</v>
      </c>
      <c r="AM317" s="1004" t="str">
        <f>IF(W317=".",".",SUM($S317:W317))</f>
        <v>.</v>
      </c>
      <c r="AN317" s="1004" t="str">
        <f>IF(X317=".",".",SUM($S317:X317))</f>
        <v>.</v>
      </c>
      <c r="AO317" s="1005" t="str">
        <f>IF(Y317=".",".",SUM($S317:Y317))</f>
        <v>.</v>
      </c>
      <c r="AP317" s="116"/>
      <c r="AQ317" s="1507" t="str">
        <f t="shared" si="288"/>
        <v>.</v>
      </c>
      <c r="AR317" s="1508" t="str">
        <f t="shared" si="288"/>
        <v>.</v>
      </c>
      <c r="AS317" s="1508" t="str">
        <f t="shared" si="288"/>
        <v>.</v>
      </c>
      <c r="AT317" s="1508" t="str">
        <f t="shared" si="288"/>
        <v>.</v>
      </c>
      <c r="AU317" s="1508" t="str">
        <f t="shared" si="288"/>
        <v>.</v>
      </c>
      <c r="AV317" s="1508" t="str">
        <f t="shared" si="288"/>
        <v>.</v>
      </c>
      <c r="AW317" s="1509" t="str">
        <f t="shared" si="288"/>
        <v>.</v>
      </c>
      <c r="AX317" s="327"/>
      <c r="AY317" s="116"/>
      <c r="AZ317" s="101"/>
      <c r="BA317" s="101"/>
      <c r="BB317" s="101"/>
    </row>
    <row r="318" spans="1:54" s="189" customFormat="1" x14ac:dyDescent="0.2">
      <c r="A318" s="183"/>
      <c r="B318" s="325"/>
      <c r="C318" s="1028"/>
      <c r="D318" s="1024"/>
      <c r="E318" s="878"/>
      <c r="F318" s="878"/>
      <c r="G318" s="874"/>
      <c r="H318" s="874"/>
      <c r="I318" s="874"/>
      <c r="J318" s="874"/>
      <c r="K318" s="874"/>
      <c r="L318" s="874"/>
      <c r="M318" s="333"/>
      <c r="N318" s="116"/>
      <c r="O318" s="116"/>
      <c r="P318" s="116"/>
      <c r="Q318" s="101"/>
      <c r="R318" s="325"/>
      <c r="S318" s="1003" t="str">
        <f t="shared" si="280"/>
        <v>.</v>
      </c>
      <c r="T318" s="1004" t="str">
        <f t="shared" si="281"/>
        <v>.</v>
      </c>
      <c r="U318" s="1004" t="str">
        <f t="shared" si="282"/>
        <v>.</v>
      </c>
      <c r="V318" s="1004" t="str">
        <f t="shared" si="283"/>
        <v>.</v>
      </c>
      <c r="W318" s="1004" t="str">
        <f t="shared" si="284"/>
        <v>.</v>
      </c>
      <c r="X318" s="1004" t="str">
        <f t="shared" si="285"/>
        <v>.</v>
      </c>
      <c r="Y318" s="1005" t="str">
        <f t="shared" si="286"/>
        <v>.</v>
      </c>
      <c r="Z318" s="116"/>
      <c r="AA318" s="1507" t="str">
        <f t="shared" si="287"/>
        <v>.</v>
      </c>
      <c r="AB318" s="1508" t="str">
        <f t="shared" si="287"/>
        <v>.</v>
      </c>
      <c r="AC318" s="1508" t="str">
        <f t="shared" si="287"/>
        <v>.</v>
      </c>
      <c r="AD318" s="1508" t="str">
        <f t="shared" si="287"/>
        <v>.</v>
      </c>
      <c r="AE318" s="1508" t="str">
        <f t="shared" si="287"/>
        <v>.</v>
      </c>
      <c r="AF318" s="1508" t="str">
        <f t="shared" si="287"/>
        <v>.</v>
      </c>
      <c r="AG318" s="1509" t="str">
        <f t="shared" si="287"/>
        <v>.</v>
      </c>
      <c r="AH318" s="116"/>
      <c r="AI318" s="1003" t="str">
        <f>IF(S318=".",".",SUM($S318:S318))</f>
        <v>.</v>
      </c>
      <c r="AJ318" s="1004" t="str">
        <f>IF(T318=".",".",SUM($S318:T318))</f>
        <v>.</v>
      </c>
      <c r="AK318" s="1004" t="str">
        <f>IF(U318=".",".",SUM($S318:U318))</f>
        <v>.</v>
      </c>
      <c r="AL318" s="1004" t="str">
        <f>IF(V318=".",".",SUM($S318:V318))</f>
        <v>.</v>
      </c>
      <c r="AM318" s="1004" t="str">
        <f>IF(W318=".",".",SUM($S318:W318))</f>
        <v>.</v>
      </c>
      <c r="AN318" s="1004" t="str">
        <f>IF(X318=".",".",SUM($S318:X318))</f>
        <v>.</v>
      </c>
      <c r="AO318" s="1005" t="str">
        <f>IF(Y318=".",".",SUM($S318:Y318))</f>
        <v>.</v>
      </c>
      <c r="AP318" s="116"/>
      <c r="AQ318" s="1507" t="str">
        <f t="shared" si="288"/>
        <v>.</v>
      </c>
      <c r="AR318" s="1508" t="str">
        <f t="shared" si="288"/>
        <v>.</v>
      </c>
      <c r="AS318" s="1508" t="str">
        <f t="shared" si="288"/>
        <v>.</v>
      </c>
      <c r="AT318" s="1508" t="str">
        <f t="shared" si="288"/>
        <v>.</v>
      </c>
      <c r="AU318" s="1508" t="str">
        <f t="shared" si="288"/>
        <v>.</v>
      </c>
      <c r="AV318" s="1508" t="str">
        <f t="shared" si="288"/>
        <v>.</v>
      </c>
      <c r="AW318" s="1509" t="str">
        <f t="shared" si="288"/>
        <v>.</v>
      </c>
      <c r="AX318" s="327"/>
      <c r="AY318" s="116"/>
      <c r="AZ318" s="101"/>
      <c r="BA318" s="101"/>
      <c r="BB318" s="101"/>
    </row>
    <row r="319" spans="1:54" s="189" customFormat="1" x14ac:dyDescent="0.2">
      <c r="A319" s="183"/>
      <c r="B319" s="325"/>
      <c r="C319" s="1028"/>
      <c r="D319" s="1024"/>
      <c r="E319" s="878"/>
      <c r="F319" s="878"/>
      <c r="G319" s="874"/>
      <c r="H319" s="874"/>
      <c r="I319" s="874"/>
      <c r="J319" s="874"/>
      <c r="K319" s="874"/>
      <c r="L319" s="874"/>
      <c r="M319" s="333"/>
      <c r="N319" s="116"/>
      <c r="O319" s="116"/>
      <c r="P319" s="116"/>
      <c r="Q319" s="101"/>
      <c r="R319" s="325"/>
      <c r="S319" s="1003" t="str">
        <f t="shared" si="280"/>
        <v>.</v>
      </c>
      <c r="T319" s="1004" t="str">
        <f t="shared" si="281"/>
        <v>.</v>
      </c>
      <c r="U319" s="1004" t="str">
        <f t="shared" si="282"/>
        <v>.</v>
      </c>
      <c r="V319" s="1004" t="str">
        <f t="shared" si="283"/>
        <v>.</v>
      </c>
      <c r="W319" s="1004" t="str">
        <f t="shared" si="284"/>
        <v>.</v>
      </c>
      <c r="X319" s="1004" t="str">
        <f t="shared" si="285"/>
        <v>.</v>
      </c>
      <c r="Y319" s="1005" t="str">
        <f t="shared" si="286"/>
        <v>.</v>
      </c>
      <c r="Z319" s="116"/>
      <c r="AA319" s="1507" t="str">
        <f t="shared" si="287"/>
        <v>.</v>
      </c>
      <c r="AB319" s="1508" t="str">
        <f t="shared" si="287"/>
        <v>.</v>
      </c>
      <c r="AC319" s="1508" t="str">
        <f t="shared" si="287"/>
        <v>.</v>
      </c>
      <c r="AD319" s="1508" t="str">
        <f t="shared" si="287"/>
        <v>.</v>
      </c>
      <c r="AE319" s="1508" t="str">
        <f t="shared" si="287"/>
        <v>.</v>
      </c>
      <c r="AF319" s="1508" t="str">
        <f t="shared" si="287"/>
        <v>.</v>
      </c>
      <c r="AG319" s="1509" t="str">
        <f t="shared" si="287"/>
        <v>.</v>
      </c>
      <c r="AH319" s="116"/>
      <c r="AI319" s="1003" t="str">
        <f>IF(S319=".",".",SUM($S319:S319))</f>
        <v>.</v>
      </c>
      <c r="AJ319" s="1004" t="str">
        <f>IF(T319=".",".",SUM($S319:T319))</f>
        <v>.</v>
      </c>
      <c r="AK319" s="1004" t="str">
        <f>IF(U319=".",".",SUM($S319:U319))</f>
        <v>.</v>
      </c>
      <c r="AL319" s="1004" t="str">
        <f>IF(V319=".",".",SUM($S319:V319))</f>
        <v>.</v>
      </c>
      <c r="AM319" s="1004" t="str">
        <f>IF(W319=".",".",SUM($S319:W319))</f>
        <v>.</v>
      </c>
      <c r="AN319" s="1004" t="str">
        <f>IF(X319=".",".",SUM($S319:X319))</f>
        <v>.</v>
      </c>
      <c r="AO319" s="1005" t="str">
        <f>IF(Y319=".",".",SUM($S319:Y319))</f>
        <v>.</v>
      </c>
      <c r="AP319" s="116"/>
      <c r="AQ319" s="1507" t="str">
        <f t="shared" si="288"/>
        <v>.</v>
      </c>
      <c r="AR319" s="1508" t="str">
        <f t="shared" si="288"/>
        <v>.</v>
      </c>
      <c r="AS319" s="1508" t="str">
        <f t="shared" si="288"/>
        <v>.</v>
      </c>
      <c r="AT319" s="1508" t="str">
        <f t="shared" si="288"/>
        <v>.</v>
      </c>
      <c r="AU319" s="1508" t="str">
        <f t="shared" si="288"/>
        <v>.</v>
      </c>
      <c r="AV319" s="1508" t="str">
        <f t="shared" si="288"/>
        <v>.</v>
      </c>
      <c r="AW319" s="1509" t="str">
        <f t="shared" si="288"/>
        <v>.</v>
      </c>
      <c r="AX319" s="327"/>
      <c r="AY319" s="116"/>
      <c r="AZ319" s="101"/>
      <c r="BA319" s="101"/>
      <c r="BB319" s="101"/>
    </row>
    <row r="320" spans="1:54" s="189" customFormat="1" x14ac:dyDescent="0.2">
      <c r="A320" s="183"/>
      <c r="B320" s="325"/>
      <c r="C320" s="1028"/>
      <c r="D320" s="1024"/>
      <c r="E320" s="878"/>
      <c r="F320" s="878"/>
      <c r="G320" s="874"/>
      <c r="H320" s="874"/>
      <c r="I320" s="874"/>
      <c r="J320" s="874"/>
      <c r="K320" s="874"/>
      <c r="L320" s="874"/>
      <c r="M320" s="333"/>
      <c r="N320" s="116"/>
      <c r="O320" s="116"/>
      <c r="P320" s="116"/>
      <c r="Q320" s="101"/>
      <c r="R320" s="325"/>
      <c r="S320" s="1003" t="str">
        <f t="shared" si="280"/>
        <v>.</v>
      </c>
      <c r="T320" s="1004" t="str">
        <f t="shared" si="281"/>
        <v>.</v>
      </c>
      <c r="U320" s="1004" t="str">
        <f t="shared" si="282"/>
        <v>.</v>
      </c>
      <c r="V320" s="1004" t="str">
        <f t="shared" si="283"/>
        <v>.</v>
      </c>
      <c r="W320" s="1004" t="str">
        <f t="shared" si="284"/>
        <v>.</v>
      </c>
      <c r="X320" s="1004" t="str">
        <f t="shared" si="285"/>
        <v>.</v>
      </c>
      <c r="Y320" s="1005" t="str">
        <f t="shared" si="286"/>
        <v>.</v>
      </c>
      <c r="Z320" s="116"/>
      <c r="AA320" s="1507" t="str">
        <f t="shared" si="287"/>
        <v>.</v>
      </c>
      <c r="AB320" s="1508" t="str">
        <f t="shared" si="287"/>
        <v>.</v>
      </c>
      <c r="AC320" s="1508" t="str">
        <f t="shared" si="287"/>
        <v>.</v>
      </c>
      <c r="AD320" s="1508" t="str">
        <f t="shared" si="287"/>
        <v>.</v>
      </c>
      <c r="AE320" s="1508" t="str">
        <f t="shared" si="287"/>
        <v>.</v>
      </c>
      <c r="AF320" s="1508" t="str">
        <f t="shared" si="287"/>
        <v>.</v>
      </c>
      <c r="AG320" s="1509" t="str">
        <f t="shared" si="287"/>
        <v>.</v>
      </c>
      <c r="AH320" s="116"/>
      <c r="AI320" s="1003" t="str">
        <f>IF(S320=".",".",SUM($S320:S320))</f>
        <v>.</v>
      </c>
      <c r="AJ320" s="1004" t="str">
        <f>IF(T320=".",".",SUM($S320:T320))</f>
        <v>.</v>
      </c>
      <c r="AK320" s="1004" t="str">
        <f>IF(U320=".",".",SUM($S320:U320))</f>
        <v>.</v>
      </c>
      <c r="AL320" s="1004" t="str">
        <f>IF(V320=".",".",SUM($S320:V320))</f>
        <v>.</v>
      </c>
      <c r="AM320" s="1004" t="str">
        <f>IF(W320=".",".",SUM($S320:W320))</f>
        <v>.</v>
      </c>
      <c r="AN320" s="1004" t="str">
        <f>IF(X320=".",".",SUM($S320:X320))</f>
        <v>.</v>
      </c>
      <c r="AO320" s="1005" t="str">
        <f>IF(Y320=".",".",SUM($S320:Y320))</f>
        <v>.</v>
      </c>
      <c r="AP320" s="116"/>
      <c r="AQ320" s="1507" t="str">
        <f t="shared" si="288"/>
        <v>.</v>
      </c>
      <c r="AR320" s="1508" t="str">
        <f t="shared" si="288"/>
        <v>.</v>
      </c>
      <c r="AS320" s="1508" t="str">
        <f t="shared" si="288"/>
        <v>.</v>
      </c>
      <c r="AT320" s="1508" t="str">
        <f t="shared" si="288"/>
        <v>.</v>
      </c>
      <c r="AU320" s="1508" t="str">
        <f t="shared" si="288"/>
        <v>.</v>
      </c>
      <c r="AV320" s="1508" t="str">
        <f t="shared" si="288"/>
        <v>.</v>
      </c>
      <c r="AW320" s="1509" t="str">
        <f t="shared" si="288"/>
        <v>.</v>
      </c>
      <c r="AX320" s="327"/>
      <c r="AY320" s="116"/>
      <c r="AZ320" s="101"/>
      <c r="BA320" s="101"/>
      <c r="BB320" s="101"/>
    </row>
    <row r="321" spans="1:54" s="189" customFormat="1" x14ac:dyDescent="0.2">
      <c r="A321" s="183"/>
      <c r="B321" s="325"/>
      <c r="C321" s="1028"/>
      <c r="D321" s="1024"/>
      <c r="E321" s="878"/>
      <c r="F321" s="878"/>
      <c r="G321" s="874"/>
      <c r="H321" s="874"/>
      <c r="I321" s="874"/>
      <c r="J321" s="874"/>
      <c r="K321" s="874"/>
      <c r="L321" s="874"/>
      <c r="M321" s="333"/>
      <c r="N321" s="116"/>
      <c r="O321" s="116"/>
      <c r="P321" s="116"/>
      <c r="Q321" s="101"/>
      <c r="R321" s="325"/>
      <c r="S321" s="1003" t="str">
        <f t="shared" si="280"/>
        <v>.</v>
      </c>
      <c r="T321" s="1004" t="str">
        <f t="shared" si="281"/>
        <v>.</v>
      </c>
      <c r="U321" s="1004" t="str">
        <f t="shared" si="282"/>
        <v>.</v>
      </c>
      <c r="V321" s="1004" t="str">
        <f t="shared" si="283"/>
        <v>.</v>
      </c>
      <c r="W321" s="1004" t="str">
        <f t="shared" si="284"/>
        <v>.</v>
      </c>
      <c r="X321" s="1004" t="str">
        <f t="shared" si="285"/>
        <v>.</v>
      </c>
      <c r="Y321" s="1005" t="str">
        <f t="shared" si="286"/>
        <v>.</v>
      </c>
      <c r="Z321" s="116"/>
      <c r="AA321" s="1507" t="str">
        <f t="shared" si="287"/>
        <v>.</v>
      </c>
      <c r="AB321" s="1508" t="str">
        <f t="shared" si="287"/>
        <v>.</v>
      </c>
      <c r="AC321" s="1508" t="str">
        <f t="shared" si="287"/>
        <v>.</v>
      </c>
      <c r="AD321" s="1508" t="str">
        <f t="shared" si="287"/>
        <v>.</v>
      </c>
      <c r="AE321" s="1508" t="str">
        <f t="shared" si="287"/>
        <v>.</v>
      </c>
      <c r="AF321" s="1508" t="str">
        <f t="shared" si="287"/>
        <v>.</v>
      </c>
      <c r="AG321" s="1509" t="str">
        <f t="shared" si="287"/>
        <v>.</v>
      </c>
      <c r="AH321" s="116"/>
      <c r="AI321" s="1003" t="str">
        <f>IF(S321=".",".",SUM($S321:S321))</f>
        <v>.</v>
      </c>
      <c r="AJ321" s="1004" t="str">
        <f>IF(T321=".",".",SUM($S321:T321))</f>
        <v>.</v>
      </c>
      <c r="AK321" s="1004" t="str">
        <f>IF(U321=".",".",SUM($S321:U321))</f>
        <v>.</v>
      </c>
      <c r="AL321" s="1004" t="str">
        <f>IF(V321=".",".",SUM($S321:V321))</f>
        <v>.</v>
      </c>
      <c r="AM321" s="1004" t="str">
        <f>IF(W321=".",".",SUM($S321:W321))</f>
        <v>.</v>
      </c>
      <c r="AN321" s="1004" t="str">
        <f>IF(X321=".",".",SUM($S321:X321))</f>
        <v>.</v>
      </c>
      <c r="AO321" s="1005" t="str">
        <f>IF(Y321=".",".",SUM($S321:Y321))</f>
        <v>.</v>
      </c>
      <c r="AP321" s="116"/>
      <c r="AQ321" s="1507" t="str">
        <f t="shared" si="288"/>
        <v>.</v>
      </c>
      <c r="AR321" s="1508" t="str">
        <f t="shared" si="288"/>
        <v>.</v>
      </c>
      <c r="AS321" s="1508" t="str">
        <f t="shared" si="288"/>
        <v>.</v>
      </c>
      <c r="AT321" s="1508" t="str">
        <f t="shared" si="288"/>
        <v>.</v>
      </c>
      <c r="AU321" s="1508" t="str">
        <f t="shared" si="288"/>
        <v>.</v>
      </c>
      <c r="AV321" s="1508" t="str">
        <f t="shared" si="288"/>
        <v>.</v>
      </c>
      <c r="AW321" s="1509" t="str">
        <f t="shared" si="288"/>
        <v>.</v>
      </c>
      <c r="AX321" s="327"/>
      <c r="AY321" s="116"/>
      <c r="AZ321" s="101"/>
      <c r="BA321" s="101"/>
      <c r="BB321" s="101"/>
    </row>
    <row r="322" spans="1:54" s="189" customFormat="1" x14ac:dyDescent="0.2">
      <c r="A322" s="183"/>
      <c r="B322" s="325"/>
      <c r="C322" s="1028"/>
      <c r="D322" s="1024"/>
      <c r="E322" s="878"/>
      <c r="F322" s="878"/>
      <c r="G322" s="874"/>
      <c r="H322" s="874"/>
      <c r="I322" s="874"/>
      <c r="J322" s="874"/>
      <c r="K322" s="874"/>
      <c r="L322" s="874"/>
      <c r="M322" s="333"/>
      <c r="N322" s="116"/>
      <c r="O322" s="116"/>
      <c r="P322" s="116"/>
      <c r="Q322" s="101"/>
      <c r="R322" s="325"/>
      <c r="S322" s="1003" t="str">
        <f t="shared" si="280"/>
        <v>.</v>
      </c>
      <c r="T322" s="1004" t="str">
        <f t="shared" si="281"/>
        <v>.</v>
      </c>
      <c r="U322" s="1004" t="str">
        <f t="shared" si="282"/>
        <v>.</v>
      </c>
      <c r="V322" s="1004" t="str">
        <f t="shared" si="283"/>
        <v>.</v>
      </c>
      <c r="W322" s="1004" t="str">
        <f t="shared" si="284"/>
        <v>.</v>
      </c>
      <c r="X322" s="1004" t="str">
        <f t="shared" si="285"/>
        <v>.</v>
      </c>
      <c r="Y322" s="1005" t="str">
        <f t="shared" si="286"/>
        <v>.</v>
      </c>
      <c r="Z322" s="116"/>
      <c r="AA322" s="1507" t="str">
        <f t="shared" si="287"/>
        <v>.</v>
      </c>
      <c r="AB322" s="1508" t="str">
        <f t="shared" si="287"/>
        <v>.</v>
      </c>
      <c r="AC322" s="1508" t="str">
        <f t="shared" si="287"/>
        <v>.</v>
      </c>
      <c r="AD322" s="1508" t="str">
        <f t="shared" si="287"/>
        <v>.</v>
      </c>
      <c r="AE322" s="1508" t="str">
        <f t="shared" si="287"/>
        <v>.</v>
      </c>
      <c r="AF322" s="1508" t="str">
        <f t="shared" si="287"/>
        <v>.</v>
      </c>
      <c r="AG322" s="1509" t="str">
        <f t="shared" si="287"/>
        <v>.</v>
      </c>
      <c r="AH322" s="116"/>
      <c r="AI322" s="1003" t="str">
        <f>IF(S322=".",".",SUM($S322:S322))</f>
        <v>.</v>
      </c>
      <c r="AJ322" s="1004" t="str">
        <f>IF(T322=".",".",SUM($S322:T322))</f>
        <v>.</v>
      </c>
      <c r="AK322" s="1004" t="str">
        <f>IF(U322=".",".",SUM($S322:U322))</f>
        <v>.</v>
      </c>
      <c r="AL322" s="1004" t="str">
        <f>IF(V322=".",".",SUM($S322:V322))</f>
        <v>.</v>
      </c>
      <c r="AM322" s="1004" t="str">
        <f>IF(W322=".",".",SUM($S322:W322))</f>
        <v>.</v>
      </c>
      <c r="AN322" s="1004" t="str">
        <f>IF(X322=".",".",SUM($S322:X322))</f>
        <v>.</v>
      </c>
      <c r="AO322" s="1005" t="str">
        <f>IF(Y322=".",".",SUM($S322:Y322))</f>
        <v>.</v>
      </c>
      <c r="AP322" s="116"/>
      <c r="AQ322" s="1507" t="str">
        <f t="shared" si="288"/>
        <v>.</v>
      </c>
      <c r="AR322" s="1508" t="str">
        <f t="shared" si="288"/>
        <v>.</v>
      </c>
      <c r="AS322" s="1508" t="str">
        <f t="shared" si="288"/>
        <v>.</v>
      </c>
      <c r="AT322" s="1508" t="str">
        <f t="shared" si="288"/>
        <v>.</v>
      </c>
      <c r="AU322" s="1508" t="str">
        <f t="shared" si="288"/>
        <v>.</v>
      </c>
      <c r="AV322" s="1508" t="str">
        <f t="shared" si="288"/>
        <v>.</v>
      </c>
      <c r="AW322" s="1509" t="str">
        <f t="shared" si="288"/>
        <v>.</v>
      </c>
      <c r="AX322" s="327"/>
      <c r="AY322" s="116"/>
      <c r="AZ322" s="101"/>
      <c r="BA322" s="101"/>
      <c r="BB322" s="101"/>
    </row>
    <row r="323" spans="1:54" s="189" customFormat="1" x14ac:dyDescent="0.2">
      <c r="A323" s="183"/>
      <c r="B323" s="325"/>
      <c r="C323" s="1028"/>
      <c r="D323" s="1024"/>
      <c r="E323" s="878"/>
      <c r="F323" s="878"/>
      <c r="G323" s="874"/>
      <c r="H323" s="874"/>
      <c r="I323" s="874"/>
      <c r="J323" s="874"/>
      <c r="K323" s="874"/>
      <c r="L323" s="874"/>
      <c r="M323" s="333"/>
      <c r="N323" s="116"/>
      <c r="O323" s="116"/>
      <c r="P323" s="116"/>
      <c r="Q323" s="101"/>
      <c r="R323" s="325"/>
      <c r="S323" s="1003" t="str">
        <f t="shared" si="280"/>
        <v>.</v>
      </c>
      <c r="T323" s="1004" t="str">
        <f t="shared" si="281"/>
        <v>.</v>
      </c>
      <c r="U323" s="1004" t="str">
        <f t="shared" si="282"/>
        <v>.</v>
      </c>
      <c r="V323" s="1004" t="str">
        <f t="shared" si="283"/>
        <v>.</v>
      </c>
      <c r="W323" s="1004" t="str">
        <f t="shared" si="284"/>
        <v>.</v>
      </c>
      <c r="X323" s="1004" t="str">
        <f t="shared" si="285"/>
        <v>.</v>
      </c>
      <c r="Y323" s="1005" t="str">
        <f t="shared" si="286"/>
        <v>.</v>
      </c>
      <c r="Z323" s="116"/>
      <c r="AA323" s="1507" t="str">
        <f t="shared" si="287"/>
        <v>.</v>
      </c>
      <c r="AB323" s="1508" t="str">
        <f t="shared" si="287"/>
        <v>.</v>
      </c>
      <c r="AC323" s="1508" t="str">
        <f t="shared" si="287"/>
        <v>.</v>
      </c>
      <c r="AD323" s="1508" t="str">
        <f t="shared" si="287"/>
        <v>.</v>
      </c>
      <c r="AE323" s="1508" t="str">
        <f t="shared" si="287"/>
        <v>.</v>
      </c>
      <c r="AF323" s="1508" t="str">
        <f t="shared" si="287"/>
        <v>.</v>
      </c>
      <c r="AG323" s="1509" t="str">
        <f t="shared" si="287"/>
        <v>.</v>
      </c>
      <c r="AH323" s="116"/>
      <c r="AI323" s="1003" t="str">
        <f>IF(S323=".",".",SUM($S323:S323))</f>
        <v>.</v>
      </c>
      <c r="AJ323" s="1004" t="str">
        <f>IF(T323=".",".",SUM($S323:T323))</f>
        <v>.</v>
      </c>
      <c r="AK323" s="1004" t="str">
        <f>IF(U323=".",".",SUM($S323:U323))</f>
        <v>.</v>
      </c>
      <c r="AL323" s="1004" t="str">
        <f>IF(V323=".",".",SUM($S323:V323))</f>
        <v>.</v>
      </c>
      <c r="AM323" s="1004" t="str">
        <f>IF(W323=".",".",SUM($S323:W323))</f>
        <v>.</v>
      </c>
      <c r="AN323" s="1004" t="str">
        <f>IF(X323=".",".",SUM($S323:X323))</f>
        <v>.</v>
      </c>
      <c r="AO323" s="1005" t="str">
        <f>IF(Y323=".",".",SUM($S323:Y323))</f>
        <v>.</v>
      </c>
      <c r="AP323" s="116"/>
      <c r="AQ323" s="1507" t="str">
        <f t="shared" si="288"/>
        <v>.</v>
      </c>
      <c r="AR323" s="1508" t="str">
        <f t="shared" si="288"/>
        <v>.</v>
      </c>
      <c r="AS323" s="1508" t="str">
        <f t="shared" si="288"/>
        <v>.</v>
      </c>
      <c r="AT323" s="1508" t="str">
        <f t="shared" si="288"/>
        <v>.</v>
      </c>
      <c r="AU323" s="1508" t="str">
        <f t="shared" si="288"/>
        <v>.</v>
      </c>
      <c r="AV323" s="1508" t="str">
        <f t="shared" si="288"/>
        <v>.</v>
      </c>
      <c r="AW323" s="1509" t="str">
        <f t="shared" si="288"/>
        <v>.</v>
      </c>
      <c r="AX323" s="327"/>
      <c r="AY323" s="116"/>
      <c r="AZ323" s="101"/>
      <c r="BA323" s="101"/>
      <c r="BB323" s="101"/>
    </row>
    <row r="324" spans="1:54" s="189" customFormat="1" x14ac:dyDescent="0.2">
      <c r="A324" s="183"/>
      <c r="B324" s="325"/>
      <c r="C324" s="1028"/>
      <c r="D324" s="1024"/>
      <c r="E324" s="878"/>
      <c r="F324" s="878"/>
      <c r="G324" s="874"/>
      <c r="H324" s="874"/>
      <c r="I324" s="874"/>
      <c r="J324" s="874"/>
      <c r="K324" s="874"/>
      <c r="L324" s="874"/>
      <c r="M324" s="333"/>
      <c r="N324" s="116"/>
      <c r="O324" s="116"/>
      <c r="P324" s="116"/>
      <c r="Q324" s="101"/>
      <c r="R324" s="325"/>
      <c r="S324" s="1003" t="str">
        <f t="shared" si="280"/>
        <v>.</v>
      </c>
      <c r="T324" s="1004" t="str">
        <f t="shared" si="281"/>
        <v>.</v>
      </c>
      <c r="U324" s="1004" t="str">
        <f t="shared" si="282"/>
        <v>.</v>
      </c>
      <c r="V324" s="1004" t="str">
        <f t="shared" si="283"/>
        <v>.</v>
      </c>
      <c r="W324" s="1004" t="str">
        <f t="shared" si="284"/>
        <v>.</v>
      </c>
      <c r="X324" s="1004" t="str">
        <f t="shared" si="285"/>
        <v>.</v>
      </c>
      <c r="Y324" s="1005" t="str">
        <f t="shared" si="286"/>
        <v>.</v>
      </c>
      <c r="Z324" s="116"/>
      <c r="AA324" s="1507" t="str">
        <f t="shared" si="287"/>
        <v>.</v>
      </c>
      <c r="AB324" s="1508" t="str">
        <f t="shared" si="287"/>
        <v>.</v>
      </c>
      <c r="AC324" s="1508" t="str">
        <f t="shared" si="287"/>
        <v>.</v>
      </c>
      <c r="AD324" s="1508" t="str">
        <f t="shared" si="287"/>
        <v>.</v>
      </c>
      <c r="AE324" s="1508" t="str">
        <f t="shared" si="287"/>
        <v>.</v>
      </c>
      <c r="AF324" s="1508" t="str">
        <f t="shared" si="287"/>
        <v>.</v>
      </c>
      <c r="AG324" s="1509" t="str">
        <f t="shared" si="287"/>
        <v>.</v>
      </c>
      <c r="AH324" s="116"/>
      <c r="AI324" s="1003" t="str">
        <f>IF(S324=".",".",SUM($S324:S324))</f>
        <v>.</v>
      </c>
      <c r="AJ324" s="1004" t="str">
        <f>IF(T324=".",".",SUM($S324:T324))</f>
        <v>.</v>
      </c>
      <c r="AK324" s="1004" t="str">
        <f>IF(U324=".",".",SUM($S324:U324))</f>
        <v>.</v>
      </c>
      <c r="AL324" s="1004" t="str">
        <f>IF(V324=".",".",SUM($S324:V324))</f>
        <v>.</v>
      </c>
      <c r="AM324" s="1004" t="str">
        <f>IF(W324=".",".",SUM($S324:W324))</f>
        <v>.</v>
      </c>
      <c r="AN324" s="1004" t="str">
        <f>IF(X324=".",".",SUM($S324:X324))</f>
        <v>.</v>
      </c>
      <c r="AO324" s="1005" t="str">
        <f>IF(Y324=".",".",SUM($S324:Y324))</f>
        <v>.</v>
      </c>
      <c r="AP324" s="116"/>
      <c r="AQ324" s="1507" t="str">
        <f t="shared" si="288"/>
        <v>.</v>
      </c>
      <c r="AR324" s="1508" t="str">
        <f t="shared" si="288"/>
        <v>.</v>
      </c>
      <c r="AS324" s="1508" t="str">
        <f t="shared" si="288"/>
        <v>.</v>
      </c>
      <c r="AT324" s="1508" t="str">
        <f t="shared" si="288"/>
        <v>.</v>
      </c>
      <c r="AU324" s="1508" t="str">
        <f t="shared" si="288"/>
        <v>.</v>
      </c>
      <c r="AV324" s="1508" t="str">
        <f t="shared" si="288"/>
        <v>.</v>
      </c>
      <c r="AW324" s="1509" t="str">
        <f t="shared" si="288"/>
        <v>.</v>
      </c>
      <c r="AX324" s="327"/>
      <c r="AY324" s="116"/>
      <c r="AZ324" s="101"/>
      <c r="BA324" s="101"/>
      <c r="BB324" s="101"/>
    </row>
    <row r="325" spans="1:54" s="189" customFormat="1" x14ac:dyDescent="0.2">
      <c r="A325" s="183"/>
      <c r="B325" s="325"/>
      <c r="C325" s="1028"/>
      <c r="D325" s="1024"/>
      <c r="E325" s="878"/>
      <c r="F325" s="878"/>
      <c r="G325" s="874"/>
      <c r="H325" s="874"/>
      <c r="I325" s="874"/>
      <c r="J325" s="874"/>
      <c r="K325" s="874"/>
      <c r="L325" s="874"/>
      <c r="M325" s="333"/>
      <c r="N325" s="116"/>
      <c r="O325" s="116"/>
      <c r="P325" s="116"/>
      <c r="Q325" s="101"/>
      <c r="R325" s="325"/>
      <c r="S325" s="1003" t="str">
        <f t="shared" si="280"/>
        <v>.</v>
      </c>
      <c r="T325" s="1004" t="str">
        <f t="shared" si="281"/>
        <v>.</v>
      </c>
      <c r="U325" s="1004" t="str">
        <f t="shared" si="282"/>
        <v>.</v>
      </c>
      <c r="V325" s="1004" t="str">
        <f t="shared" si="283"/>
        <v>.</v>
      </c>
      <c r="W325" s="1004" t="str">
        <f t="shared" si="284"/>
        <v>.</v>
      </c>
      <c r="X325" s="1004" t="str">
        <f t="shared" si="285"/>
        <v>.</v>
      </c>
      <c r="Y325" s="1005" t="str">
        <f t="shared" si="286"/>
        <v>.</v>
      </c>
      <c r="Z325" s="116"/>
      <c r="AA325" s="1507" t="str">
        <f t="shared" si="287"/>
        <v>.</v>
      </c>
      <c r="AB325" s="1508" t="str">
        <f t="shared" si="287"/>
        <v>.</v>
      </c>
      <c r="AC325" s="1508" t="str">
        <f t="shared" si="287"/>
        <v>.</v>
      </c>
      <c r="AD325" s="1508" t="str">
        <f t="shared" si="287"/>
        <v>.</v>
      </c>
      <c r="AE325" s="1508" t="str">
        <f t="shared" si="287"/>
        <v>.</v>
      </c>
      <c r="AF325" s="1508" t="str">
        <f t="shared" si="287"/>
        <v>.</v>
      </c>
      <c r="AG325" s="1509" t="str">
        <f t="shared" si="287"/>
        <v>.</v>
      </c>
      <c r="AH325" s="116"/>
      <c r="AI325" s="1003" t="str">
        <f>IF(S325=".",".",SUM($S325:S325))</f>
        <v>.</v>
      </c>
      <c r="AJ325" s="1004" t="str">
        <f>IF(T325=".",".",SUM($S325:T325))</f>
        <v>.</v>
      </c>
      <c r="AK325" s="1004" t="str">
        <f>IF(U325=".",".",SUM($S325:U325))</f>
        <v>.</v>
      </c>
      <c r="AL325" s="1004" t="str">
        <f>IF(V325=".",".",SUM($S325:V325))</f>
        <v>.</v>
      </c>
      <c r="AM325" s="1004" t="str">
        <f>IF(W325=".",".",SUM($S325:W325))</f>
        <v>.</v>
      </c>
      <c r="AN325" s="1004" t="str">
        <f>IF(X325=".",".",SUM($S325:X325))</f>
        <v>.</v>
      </c>
      <c r="AO325" s="1005" t="str">
        <f>IF(Y325=".",".",SUM($S325:Y325))</f>
        <v>.</v>
      </c>
      <c r="AP325" s="116"/>
      <c r="AQ325" s="1507" t="str">
        <f t="shared" si="288"/>
        <v>.</v>
      </c>
      <c r="AR325" s="1508" t="str">
        <f t="shared" si="288"/>
        <v>.</v>
      </c>
      <c r="AS325" s="1508" t="str">
        <f t="shared" si="288"/>
        <v>.</v>
      </c>
      <c r="AT325" s="1508" t="str">
        <f t="shared" si="288"/>
        <v>.</v>
      </c>
      <c r="AU325" s="1508" t="str">
        <f t="shared" si="288"/>
        <v>.</v>
      </c>
      <c r="AV325" s="1508" t="str">
        <f t="shared" si="288"/>
        <v>.</v>
      </c>
      <c r="AW325" s="1509" t="str">
        <f t="shared" si="288"/>
        <v>.</v>
      </c>
      <c r="AX325" s="327"/>
      <c r="AY325" s="116"/>
      <c r="AZ325" s="101"/>
      <c r="BA325" s="101"/>
      <c r="BB325" s="101"/>
    </row>
    <row r="326" spans="1:54" s="189" customFormat="1" x14ac:dyDescent="0.2">
      <c r="A326" s="183"/>
      <c r="B326" s="325"/>
      <c r="C326" s="1028"/>
      <c r="D326" s="1024"/>
      <c r="E326" s="878"/>
      <c r="F326" s="878"/>
      <c r="G326" s="874"/>
      <c r="H326" s="874"/>
      <c r="I326" s="874"/>
      <c r="J326" s="874"/>
      <c r="K326" s="874"/>
      <c r="L326" s="874"/>
      <c r="M326" s="333"/>
      <c r="N326" s="116"/>
      <c r="O326" s="116"/>
      <c r="P326" s="116"/>
      <c r="Q326" s="101"/>
      <c r="R326" s="325"/>
      <c r="S326" s="1003" t="str">
        <f t="shared" si="280"/>
        <v>.</v>
      </c>
      <c r="T326" s="1004" t="str">
        <f t="shared" si="281"/>
        <v>.</v>
      </c>
      <c r="U326" s="1004" t="str">
        <f t="shared" si="282"/>
        <v>.</v>
      </c>
      <c r="V326" s="1004" t="str">
        <f t="shared" si="283"/>
        <v>.</v>
      </c>
      <c r="W326" s="1004" t="str">
        <f t="shared" si="284"/>
        <v>.</v>
      </c>
      <c r="X326" s="1004" t="str">
        <f t="shared" si="285"/>
        <v>.</v>
      </c>
      <c r="Y326" s="1005" t="str">
        <f t="shared" si="286"/>
        <v>.</v>
      </c>
      <c r="Z326" s="116"/>
      <c r="AA326" s="1507" t="str">
        <f t="shared" si="287"/>
        <v>.</v>
      </c>
      <c r="AB326" s="1508" t="str">
        <f t="shared" si="287"/>
        <v>.</v>
      </c>
      <c r="AC326" s="1508" t="str">
        <f t="shared" si="287"/>
        <v>.</v>
      </c>
      <c r="AD326" s="1508" t="str">
        <f t="shared" si="287"/>
        <v>.</v>
      </c>
      <c r="AE326" s="1508" t="str">
        <f t="shared" si="287"/>
        <v>.</v>
      </c>
      <c r="AF326" s="1508" t="str">
        <f t="shared" si="287"/>
        <v>.</v>
      </c>
      <c r="AG326" s="1509" t="str">
        <f t="shared" si="287"/>
        <v>.</v>
      </c>
      <c r="AH326" s="116"/>
      <c r="AI326" s="1003" t="str">
        <f>IF(S326=".",".",SUM($S326:S326))</f>
        <v>.</v>
      </c>
      <c r="AJ326" s="1004" t="str">
        <f>IF(T326=".",".",SUM($S326:T326))</f>
        <v>.</v>
      </c>
      <c r="AK326" s="1004" t="str">
        <f>IF(U326=".",".",SUM($S326:U326))</f>
        <v>.</v>
      </c>
      <c r="AL326" s="1004" t="str">
        <f>IF(V326=".",".",SUM($S326:V326))</f>
        <v>.</v>
      </c>
      <c r="AM326" s="1004" t="str">
        <f>IF(W326=".",".",SUM($S326:W326))</f>
        <v>.</v>
      </c>
      <c r="AN326" s="1004" t="str">
        <f>IF(X326=".",".",SUM($S326:X326))</f>
        <v>.</v>
      </c>
      <c r="AO326" s="1005" t="str">
        <f>IF(Y326=".",".",SUM($S326:Y326))</f>
        <v>.</v>
      </c>
      <c r="AP326" s="116"/>
      <c r="AQ326" s="1507" t="str">
        <f t="shared" si="288"/>
        <v>.</v>
      </c>
      <c r="AR326" s="1508" t="str">
        <f t="shared" si="288"/>
        <v>.</v>
      </c>
      <c r="AS326" s="1508" t="str">
        <f t="shared" si="288"/>
        <v>.</v>
      </c>
      <c r="AT326" s="1508" t="str">
        <f t="shared" si="288"/>
        <v>.</v>
      </c>
      <c r="AU326" s="1508" t="str">
        <f t="shared" si="288"/>
        <v>.</v>
      </c>
      <c r="AV326" s="1508" t="str">
        <f t="shared" si="288"/>
        <v>.</v>
      </c>
      <c r="AW326" s="1509" t="str">
        <f t="shared" si="288"/>
        <v>.</v>
      </c>
      <c r="AX326" s="327"/>
      <c r="AY326" s="116"/>
      <c r="AZ326" s="101"/>
      <c r="BA326" s="101"/>
      <c r="BB326" s="101"/>
    </row>
    <row r="327" spans="1:54" s="189" customFormat="1" x14ac:dyDescent="0.2">
      <c r="A327" s="183"/>
      <c r="B327" s="325"/>
      <c r="C327" s="1028"/>
      <c r="D327" s="1024"/>
      <c r="E327" s="878"/>
      <c r="F327" s="878"/>
      <c r="G327" s="874"/>
      <c r="H327" s="874"/>
      <c r="I327" s="874"/>
      <c r="J327" s="874"/>
      <c r="K327" s="874"/>
      <c r="L327" s="874"/>
      <c r="M327" s="333"/>
      <c r="N327" s="116"/>
      <c r="O327" s="116"/>
      <c r="P327" s="116"/>
      <c r="Q327" s="101"/>
      <c r="R327" s="325"/>
      <c r="S327" s="1003" t="str">
        <f t="shared" si="280"/>
        <v>.</v>
      </c>
      <c r="T327" s="1004" t="str">
        <f t="shared" si="281"/>
        <v>.</v>
      </c>
      <c r="U327" s="1004" t="str">
        <f t="shared" si="282"/>
        <v>.</v>
      </c>
      <c r="V327" s="1004" t="str">
        <f t="shared" si="283"/>
        <v>.</v>
      </c>
      <c r="W327" s="1004" t="str">
        <f t="shared" si="284"/>
        <v>.</v>
      </c>
      <c r="X327" s="1004" t="str">
        <f t="shared" si="285"/>
        <v>.</v>
      </c>
      <c r="Y327" s="1005" t="str">
        <f t="shared" si="286"/>
        <v>.</v>
      </c>
      <c r="Z327" s="116"/>
      <c r="AA327" s="1507" t="str">
        <f t="shared" si="287"/>
        <v>.</v>
      </c>
      <c r="AB327" s="1508" t="str">
        <f t="shared" si="287"/>
        <v>.</v>
      </c>
      <c r="AC327" s="1508" t="str">
        <f t="shared" si="287"/>
        <v>.</v>
      </c>
      <c r="AD327" s="1508" t="str">
        <f t="shared" si="287"/>
        <v>.</v>
      </c>
      <c r="AE327" s="1508" t="str">
        <f t="shared" si="287"/>
        <v>.</v>
      </c>
      <c r="AF327" s="1508" t="str">
        <f t="shared" si="287"/>
        <v>.</v>
      </c>
      <c r="AG327" s="1509" t="str">
        <f t="shared" si="287"/>
        <v>.</v>
      </c>
      <c r="AH327" s="116"/>
      <c r="AI327" s="1003" t="str">
        <f>IF(S327=".",".",SUM($S327:S327))</f>
        <v>.</v>
      </c>
      <c r="AJ327" s="1004" t="str">
        <f>IF(T327=".",".",SUM($S327:T327))</f>
        <v>.</v>
      </c>
      <c r="AK327" s="1004" t="str">
        <f>IF(U327=".",".",SUM($S327:U327))</f>
        <v>.</v>
      </c>
      <c r="AL327" s="1004" t="str">
        <f>IF(V327=".",".",SUM($S327:V327))</f>
        <v>.</v>
      </c>
      <c r="AM327" s="1004" t="str">
        <f>IF(W327=".",".",SUM($S327:W327))</f>
        <v>.</v>
      </c>
      <c r="AN327" s="1004" t="str">
        <f>IF(X327=".",".",SUM($S327:X327))</f>
        <v>.</v>
      </c>
      <c r="AO327" s="1005" t="str">
        <f>IF(Y327=".",".",SUM($S327:Y327))</f>
        <v>.</v>
      </c>
      <c r="AP327" s="116"/>
      <c r="AQ327" s="1507" t="str">
        <f t="shared" si="288"/>
        <v>.</v>
      </c>
      <c r="AR327" s="1508" t="str">
        <f t="shared" si="288"/>
        <v>.</v>
      </c>
      <c r="AS327" s="1508" t="str">
        <f t="shared" si="288"/>
        <v>.</v>
      </c>
      <c r="AT327" s="1508" t="str">
        <f t="shared" si="288"/>
        <v>.</v>
      </c>
      <c r="AU327" s="1508" t="str">
        <f t="shared" si="288"/>
        <v>.</v>
      </c>
      <c r="AV327" s="1508" t="str">
        <f t="shared" si="288"/>
        <v>.</v>
      </c>
      <c r="AW327" s="1509" t="str">
        <f t="shared" si="288"/>
        <v>.</v>
      </c>
      <c r="AX327" s="327"/>
      <c r="AY327" s="116"/>
      <c r="AZ327" s="101"/>
      <c r="BA327" s="101"/>
      <c r="BB327" s="101"/>
    </row>
    <row r="328" spans="1:54" s="189" customFormat="1" x14ac:dyDescent="0.2">
      <c r="A328" s="183"/>
      <c r="B328" s="325"/>
      <c r="C328" s="1028"/>
      <c r="D328" s="1024"/>
      <c r="E328" s="878"/>
      <c r="F328" s="878"/>
      <c r="G328" s="874"/>
      <c r="H328" s="874"/>
      <c r="I328" s="874"/>
      <c r="J328" s="874"/>
      <c r="K328" s="874"/>
      <c r="L328" s="874"/>
      <c r="M328" s="333"/>
      <c r="N328" s="116"/>
      <c r="O328" s="116"/>
      <c r="P328" s="116"/>
      <c r="Q328" s="101"/>
      <c r="R328" s="325"/>
      <c r="S328" s="1003" t="str">
        <f t="shared" si="280"/>
        <v>.</v>
      </c>
      <c r="T328" s="1004" t="str">
        <f t="shared" si="281"/>
        <v>.</v>
      </c>
      <c r="U328" s="1004" t="str">
        <f t="shared" si="282"/>
        <v>.</v>
      </c>
      <c r="V328" s="1004" t="str">
        <f t="shared" si="283"/>
        <v>.</v>
      </c>
      <c r="W328" s="1004" t="str">
        <f t="shared" si="284"/>
        <v>.</v>
      </c>
      <c r="X328" s="1004" t="str">
        <f t="shared" si="285"/>
        <v>.</v>
      </c>
      <c r="Y328" s="1005" t="str">
        <f t="shared" si="286"/>
        <v>.</v>
      </c>
      <c r="Z328" s="116"/>
      <c r="AA328" s="1507" t="str">
        <f t="shared" si="287"/>
        <v>.</v>
      </c>
      <c r="AB328" s="1508" t="str">
        <f t="shared" si="287"/>
        <v>.</v>
      </c>
      <c r="AC328" s="1508" t="str">
        <f t="shared" si="287"/>
        <v>.</v>
      </c>
      <c r="AD328" s="1508" t="str">
        <f t="shared" si="287"/>
        <v>.</v>
      </c>
      <c r="AE328" s="1508" t="str">
        <f t="shared" si="287"/>
        <v>.</v>
      </c>
      <c r="AF328" s="1508" t="str">
        <f t="shared" si="287"/>
        <v>.</v>
      </c>
      <c r="AG328" s="1509" t="str">
        <f t="shared" si="287"/>
        <v>.</v>
      </c>
      <c r="AH328" s="116"/>
      <c r="AI328" s="1003" t="str">
        <f>IF(S328=".",".",SUM($S328:S328))</f>
        <v>.</v>
      </c>
      <c r="AJ328" s="1004" t="str">
        <f>IF(T328=".",".",SUM($S328:T328))</f>
        <v>.</v>
      </c>
      <c r="AK328" s="1004" t="str">
        <f>IF(U328=".",".",SUM($S328:U328))</f>
        <v>.</v>
      </c>
      <c r="AL328" s="1004" t="str">
        <f>IF(V328=".",".",SUM($S328:V328))</f>
        <v>.</v>
      </c>
      <c r="AM328" s="1004" t="str">
        <f>IF(W328=".",".",SUM($S328:W328))</f>
        <v>.</v>
      </c>
      <c r="AN328" s="1004" t="str">
        <f>IF(X328=".",".",SUM($S328:X328))</f>
        <v>.</v>
      </c>
      <c r="AO328" s="1005" t="str">
        <f>IF(Y328=".",".",SUM($S328:Y328))</f>
        <v>.</v>
      </c>
      <c r="AP328" s="116"/>
      <c r="AQ328" s="1507" t="str">
        <f t="shared" si="288"/>
        <v>.</v>
      </c>
      <c r="AR328" s="1508" t="str">
        <f t="shared" si="288"/>
        <v>.</v>
      </c>
      <c r="AS328" s="1508" t="str">
        <f t="shared" si="288"/>
        <v>.</v>
      </c>
      <c r="AT328" s="1508" t="str">
        <f t="shared" si="288"/>
        <v>.</v>
      </c>
      <c r="AU328" s="1508" t="str">
        <f t="shared" si="288"/>
        <v>.</v>
      </c>
      <c r="AV328" s="1508" t="str">
        <f t="shared" si="288"/>
        <v>.</v>
      </c>
      <c r="AW328" s="1509" t="str">
        <f t="shared" si="288"/>
        <v>.</v>
      </c>
      <c r="AX328" s="327"/>
      <c r="AY328" s="116"/>
      <c r="AZ328" s="101"/>
      <c r="BA328" s="101"/>
      <c r="BB328" s="101"/>
    </row>
    <row r="329" spans="1:54" s="189" customFormat="1" x14ac:dyDescent="0.2">
      <c r="A329" s="183"/>
      <c r="B329" s="325"/>
      <c r="C329" s="1028"/>
      <c r="D329" s="1024"/>
      <c r="E329" s="878"/>
      <c r="F329" s="878"/>
      <c r="G329" s="874"/>
      <c r="H329" s="874"/>
      <c r="I329" s="874"/>
      <c r="J329" s="874"/>
      <c r="K329" s="874"/>
      <c r="L329" s="874"/>
      <c r="M329" s="333"/>
      <c r="N329" s="116"/>
      <c r="O329" s="116"/>
      <c r="P329" s="116"/>
      <c r="Q329" s="101"/>
      <c r="R329" s="325"/>
      <c r="S329" s="1003" t="str">
        <f t="shared" si="280"/>
        <v>.</v>
      </c>
      <c r="T329" s="1004" t="str">
        <f t="shared" si="281"/>
        <v>.</v>
      </c>
      <c r="U329" s="1004" t="str">
        <f t="shared" si="282"/>
        <v>.</v>
      </c>
      <c r="V329" s="1004" t="str">
        <f t="shared" si="283"/>
        <v>.</v>
      </c>
      <c r="W329" s="1004" t="str">
        <f t="shared" si="284"/>
        <v>.</v>
      </c>
      <c r="X329" s="1004" t="str">
        <f t="shared" si="285"/>
        <v>.</v>
      </c>
      <c r="Y329" s="1005" t="str">
        <f t="shared" si="286"/>
        <v>.</v>
      </c>
      <c r="Z329" s="116"/>
      <c r="AA329" s="1507" t="str">
        <f t="shared" si="287"/>
        <v>.</v>
      </c>
      <c r="AB329" s="1508" t="str">
        <f t="shared" si="287"/>
        <v>.</v>
      </c>
      <c r="AC329" s="1508" t="str">
        <f t="shared" si="287"/>
        <v>.</v>
      </c>
      <c r="AD329" s="1508" t="str">
        <f t="shared" si="287"/>
        <v>.</v>
      </c>
      <c r="AE329" s="1508" t="str">
        <f t="shared" si="287"/>
        <v>.</v>
      </c>
      <c r="AF329" s="1508" t="str">
        <f t="shared" si="287"/>
        <v>.</v>
      </c>
      <c r="AG329" s="1509" t="str">
        <f t="shared" si="287"/>
        <v>.</v>
      </c>
      <c r="AH329" s="116"/>
      <c r="AI329" s="1003" t="str">
        <f>IF(S329=".",".",SUM($S329:S329))</f>
        <v>.</v>
      </c>
      <c r="AJ329" s="1004" t="str">
        <f>IF(T329=".",".",SUM($S329:T329))</f>
        <v>.</v>
      </c>
      <c r="AK329" s="1004" t="str">
        <f>IF(U329=".",".",SUM($S329:U329))</f>
        <v>.</v>
      </c>
      <c r="AL329" s="1004" t="str">
        <f>IF(V329=".",".",SUM($S329:V329))</f>
        <v>.</v>
      </c>
      <c r="AM329" s="1004" t="str">
        <f>IF(W329=".",".",SUM($S329:W329))</f>
        <v>.</v>
      </c>
      <c r="AN329" s="1004" t="str">
        <f>IF(X329=".",".",SUM($S329:X329))</f>
        <v>.</v>
      </c>
      <c r="AO329" s="1005" t="str">
        <f>IF(Y329=".",".",SUM($S329:Y329))</f>
        <v>.</v>
      </c>
      <c r="AP329" s="116"/>
      <c r="AQ329" s="1507" t="str">
        <f t="shared" si="288"/>
        <v>.</v>
      </c>
      <c r="AR329" s="1508" t="str">
        <f t="shared" si="288"/>
        <v>.</v>
      </c>
      <c r="AS329" s="1508" t="str">
        <f t="shared" si="288"/>
        <v>.</v>
      </c>
      <c r="AT329" s="1508" t="str">
        <f t="shared" si="288"/>
        <v>.</v>
      </c>
      <c r="AU329" s="1508" t="str">
        <f t="shared" si="288"/>
        <v>.</v>
      </c>
      <c r="AV329" s="1508" t="str">
        <f t="shared" si="288"/>
        <v>.</v>
      </c>
      <c r="AW329" s="1509" t="str">
        <f t="shared" si="288"/>
        <v>.</v>
      </c>
      <c r="AX329" s="327"/>
      <c r="AY329" s="116"/>
      <c r="AZ329" s="101"/>
      <c r="BA329" s="101"/>
      <c r="BB329" s="101"/>
    </row>
    <row r="330" spans="1:54" s="189" customFormat="1" x14ac:dyDescent="0.2">
      <c r="A330" s="183"/>
      <c r="B330" s="325"/>
      <c r="C330" s="1028"/>
      <c r="D330" s="1024"/>
      <c r="E330" s="878"/>
      <c r="F330" s="878"/>
      <c r="G330" s="874"/>
      <c r="H330" s="874"/>
      <c r="I330" s="874"/>
      <c r="J330" s="874"/>
      <c r="K330" s="874"/>
      <c r="L330" s="874"/>
      <c r="M330" s="333"/>
      <c r="N330" s="116"/>
      <c r="O330" s="116"/>
      <c r="P330" s="116"/>
      <c r="Q330" s="101"/>
      <c r="R330" s="325"/>
      <c r="S330" s="1003" t="str">
        <f t="shared" si="280"/>
        <v>.</v>
      </c>
      <c r="T330" s="1004" t="str">
        <f t="shared" si="281"/>
        <v>.</v>
      </c>
      <c r="U330" s="1004" t="str">
        <f t="shared" si="282"/>
        <v>.</v>
      </c>
      <c r="V330" s="1004" t="str">
        <f t="shared" si="283"/>
        <v>.</v>
      </c>
      <c r="W330" s="1004" t="str">
        <f t="shared" si="284"/>
        <v>.</v>
      </c>
      <c r="X330" s="1004" t="str">
        <f t="shared" si="285"/>
        <v>.</v>
      </c>
      <c r="Y330" s="1005" t="str">
        <f t="shared" si="286"/>
        <v>.</v>
      </c>
      <c r="Z330" s="116"/>
      <c r="AA330" s="1507" t="str">
        <f t="shared" si="287"/>
        <v>.</v>
      </c>
      <c r="AB330" s="1508" t="str">
        <f t="shared" si="287"/>
        <v>.</v>
      </c>
      <c r="AC330" s="1508" t="str">
        <f t="shared" si="287"/>
        <v>.</v>
      </c>
      <c r="AD330" s="1508" t="str">
        <f t="shared" si="287"/>
        <v>.</v>
      </c>
      <c r="AE330" s="1508" t="str">
        <f t="shared" si="287"/>
        <v>.</v>
      </c>
      <c r="AF330" s="1508" t="str">
        <f t="shared" si="287"/>
        <v>.</v>
      </c>
      <c r="AG330" s="1509" t="str">
        <f t="shared" si="287"/>
        <v>.</v>
      </c>
      <c r="AH330" s="116"/>
      <c r="AI330" s="1003" t="str">
        <f>IF(S330=".",".",SUM($S330:S330))</f>
        <v>.</v>
      </c>
      <c r="AJ330" s="1004" t="str">
        <f>IF(T330=".",".",SUM($S330:T330))</f>
        <v>.</v>
      </c>
      <c r="AK330" s="1004" t="str">
        <f>IF(U330=".",".",SUM($S330:U330))</f>
        <v>.</v>
      </c>
      <c r="AL330" s="1004" t="str">
        <f>IF(V330=".",".",SUM($S330:V330))</f>
        <v>.</v>
      </c>
      <c r="AM330" s="1004" t="str">
        <f>IF(W330=".",".",SUM($S330:W330))</f>
        <v>.</v>
      </c>
      <c r="AN330" s="1004" t="str">
        <f>IF(X330=".",".",SUM($S330:X330))</f>
        <v>.</v>
      </c>
      <c r="AO330" s="1005" t="str">
        <f>IF(Y330=".",".",SUM($S330:Y330))</f>
        <v>.</v>
      </c>
      <c r="AP330" s="116"/>
      <c r="AQ330" s="1507" t="str">
        <f t="shared" si="288"/>
        <v>.</v>
      </c>
      <c r="AR330" s="1508" t="str">
        <f t="shared" si="288"/>
        <v>.</v>
      </c>
      <c r="AS330" s="1508" t="str">
        <f t="shared" si="288"/>
        <v>.</v>
      </c>
      <c r="AT330" s="1508" t="str">
        <f t="shared" si="288"/>
        <v>.</v>
      </c>
      <c r="AU330" s="1508" t="str">
        <f t="shared" si="288"/>
        <v>.</v>
      </c>
      <c r="AV330" s="1508" t="str">
        <f t="shared" si="288"/>
        <v>.</v>
      </c>
      <c r="AW330" s="1509" t="str">
        <f t="shared" si="288"/>
        <v>.</v>
      </c>
      <c r="AX330" s="327"/>
      <c r="AY330" s="116"/>
      <c r="AZ330" s="101"/>
      <c r="BA330" s="101"/>
      <c r="BB330" s="101"/>
    </row>
    <row r="331" spans="1:54" s="189" customFormat="1" x14ac:dyDescent="0.2">
      <c r="A331" s="183"/>
      <c r="B331" s="325"/>
      <c r="C331" s="1028"/>
      <c r="D331" s="1024"/>
      <c r="E331" s="878"/>
      <c r="F331" s="878"/>
      <c r="G331" s="874"/>
      <c r="H331" s="874"/>
      <c r="I331" s="874"/>
      <c r="J331" s="874"/>
      <c r="K331" s="874"/>
      <c r="L331" s="874"/>
      <c r="M331" s="333"/>
      <c r="N331" s="116"/>
      <c r="O331" s="116"/>
      <c r="P331" s="116"/>
      <c r="Q331" s="101"/>
      <c r="R331" s="325"/>
      <c r="S331" s="1003" t="str">
        <f t="shared" si="280"/>
        <v>.</v>
      </c>
      <c r="T331" s="1004" t="str">
        <f t="shared" si="281"/>
        <v>.</v>
      </c>
      <c r="U331" s="1004" t="str">
        <f t="shared" si="282"/>
        <v>.</v>
      </c>
      <c r="V331" s="1004" t="str">
        <f t="shared" si="283"/>
        <v>.</v>
      </c>
      <c r="W331" s="1004" t="str">
        <f t="shared" si="284"/>
        <v>.</v>
      </c>
      <c r="X331" s="1004" t="str">
        <f t="shared" si="285"/>
        <v>.</v>
      </c>
      <c r="Y331" s="1005" t="str">
        <f t="shared" si="286"/>
        <v>.</v>
      </c>
      <c r="Z331" s="116"/>
      <c r="AA331" s="1507" t="str">
        <f t="shared" si="287"/>
        <v>.</v>
      </c>
      <c r="AB331" s="1508" t="str">
        <f t="shared" si="287"/>
        <v>.</v>
      </c>
      <c r="AC331" s="1508" t="str">
        <f t="shared" si="287"/>
        <v>.</v>
      </c>
      <c r="AD331" s="1508" t="str">
        <f t="shared" si="287"/>
        <v>.</v>
      </c>
      <c r="AE331" s="1508" t="str">
        <f t="shared" si="287"/>
        <v>.</v>
      </c>
      <c r="AF331" s="1508" t="str">
        <f t="shared" si="287"/>
        <v>.</v>
      </c>
      <c r="AG331" s="1509" t="str">
        <f t="shared" si="287"/>
        <v>.</v>
      </c>
      <c r="AH331" s="116"/>
      <c r="AI331" s="1003" t="str">
        <f>IF(S331=".",".",SUM($S331:S331))</f>
        <v>.</v>
      </c>
      <c r="AJ331" s="1004" t="str">
        <f>IF(T331=".",".",SUM($S331:T331))</f>
        <v>.</v>
      </c>
      <c r="AK331" s="1004" t="str">
        <f>IF(U331=".",".",SUM($S331:U331))</f>
        <v>.</v>
      </c>
      <c r="AL331" s="1004" t="str">
        <f>IF(V331=".",".",SUM($S331:V331))</f>
        <v>.</v>
      </c>
      <c r="AM331" s="1004" t="str">
        <f>IF(W331=".",".",SUM($S331:W331))</f>
        <v>.</v>
      </c>
      <c r="AN331" s="1004" t="str">
        <f>IF(X331=".",".",SUM($S331:X331))</f>
        <v>.</v>
      </c>
      <c r="AO331" s="1005" t="str">
        <f>IF(Y331=".",".",SUM($S331:Y331))</f>
        <v>.</v>
      </c>
      <c r="AP331" s="116"/>
      <c r="AQ331" s="1507" t="str">
        <f t="shared" si="288"/>
        <v>.</v>
      </c>
      <c r="AR331" s="1508" t="str">
        <f t="shared" si="288"/>
        <v>.</v>
      </c>
      <c r="AS331" s="1508" t="str">
        <f t="shared" si="288"/>
        <v>.</v>
      </c>
      <c r="AT331" s="1508" t="str">
        <f t="shared" si="288"/>
        <v>.</v>
      </c>
      <c r="AU331" s="1508" t="str">
        <f t="shared" si="288"/>
        <v>.</v>
      </c>
      <c r="AV331" s="1508" t="str">
        <f t="shared" si="288"/>
        <v>.</v>
      </c>
      <c r="AW331" s="1509" t="str">
        <f t="shared" si="288"/>
        <v>.</v>
      </c>
      <c r="AX331" s="327"/>
      <c r="AY331" s="116"/>
      <c r="AZ331" s="101"/>
      <c r="BA331" s="101"/>
      <c r="BB331" s="101"/>
    </row>
    <row r="332" spans="1:54" s="189" customFormat="1" x14ac:dyDescent="0.2">
      <c r="A332" s="183"/>
      <c r="B332" s="325"/>
      <c r="C332" s="1028"/>
      <c r="D332" s="1024"/>
      <c r="E332" s="878"/>
      <c r="F332" s="878"/>
      <c r="G332" s="874"/>
      <c r="H332" s="874"/>
      <c r="I332" s="874"/>
      <c r="J332" s="874"/>
      <c r="K332" s="874"/>
      <c r="L332" s="874"/>
      <c r="M332" s="333"/>
      <c r="N332" s="116"/>
      <c r="O332" s="116"/>
      <c r="P332" s="116"/>
      <c r="Q332" s="101"/>
      <c r="R332" s="325"/>
      <c r="S332" s="1003" t="str">
        <f t="shared" si="280"/>
        <v>.</v>
      </c>
      <c r="T332" s="1004" t="str">
        <f t="shared" si="281"/>
        <v>.</v>
      </c>
      <c r="U332" s="1004" t="str">
        <f t="shared" si="282"/>
        <v>.</v>
      </c>
      <c r="V332" s="1004" t="str">
        <f t="shared" si="283"/>
        <v>.</v>
      </c>
      <c r="W332" s="1004" t="str">
        <f t="shared" si="284"/>
        <v>.</v>
      </c>
      <c r="X332" s="1004" t="str">
        <f t="shared" si="285"/>
        <v>.</v>
      </c>
      <c r="Y332" s="1005" t="str">
        <f t="shared" si="286"/>
        <v>.</v>
      </c>
      <c r="Z332" s="116"/>
      <c r="AA332" s="1507" t="str">
        <f t="shared" si="287"/>
        <v>.</v>
      </c>
      <c r="AB332" s="1508" t="str">
        <f t="shared" si="287"/>
        <v>.</v>
      </c>
      <c r="AC332" s="1508" t="str">
        <f t="shared" si="287"/>
        <v>.</v>
      </c>
      <c r="AD332" s="1508" t="str">
        <f t="shared" si="287"/>
        <v>.</v>
      </c>
      <c r="AE332" s="1508" t="str">
        <f t="shared" si="287"/>
        <v>.</v>
      </c>
      <c r="AF332" s="1508" t="str">
        <f t="shared" si="287"/>
        <v>.</v>
      </c>
      <c r="AG332" s="1509" t="str">
        <f t="shared" si="287"/>
        <v>.</v>
      </c>
      <c r="AH332" s="116"/>
      <c r="AI332" s="1003" t="str">
        <f>IF(S332=".",".",SUM($S332:S332))</f>
        <v>.</v>
      </c>
      <c r="AJ332" s="1004" t="str">
        <f>IF(T332=".",".",SUM($S332:T332))</f>
        <v>.</v>
      </c>
      <c r="AK332" s="1004" t="str">
        <f>IF(U332=".",".",SUM($S332:U332))</f>
        <v>.</v>
      </c>
      <c r="AL332" s="1004" t="str">
        <f>IF(V332=".",".",SUM($S332:V332))</f>
        <v>.</v>
      </c>
      <c r="AM332" s="1004" t="str">
        <f>IF(W332=".",".",SUM($S332:W332))</f>
        <v>.</v>
      </c>
      <c r="AN332" s="1004" t="str">
        <f>IF(X332=".",".",SUM($S332:X332))</f>
        <v>.</v>
      </c>
      <c r="AO332" s="1005" t="str">
        <f>IF(Y332=".",".",SUM($S332:Y332))</f>
        <v>.</v>
      </c>
      <c r="AP332" s="116"/>
      <c r="AQ332" s="1507" t="str">
        <f t="shared" si="288"/>
        <v>.</v>
      </c>
      <c r="AR332" s="1508" t="str">
        <f t="shared" si="288"/>
        <v>.</v>
      </c>
      <c r="AS332" s="1508" t="str">
        <f t="shared" si="288"/>
        <v>.</v>
      </c>
      <c r="AT332" s="1508" t="str">
        <f t="shared" si="288"/>
        <v>.</v>
      </c>
      <c r="AU332" s="1508" t="str">
        <f t="shared" si="288"/>
        <v>.</v>
      </c>
      <c r="AV332" s="1508" t="str">
        <f t="shared" si="288"/>
        <v>.</v>
      </c>
      <c r="AW332" s="1509" t="str">
        <f t="shared" si="288"/>
        <v>.</v>
      </c>
      <c r="AX332" s="327"/>
      <c r="AY332" s="116"/>
      <c r="AZ332" s="101"/>
      <c r="BA332" s="101"/>
      <c r="BB332" s="101"/>
    </row>
    <row r="333" spans="1:54" s="189" customFormat="1" x14ac:dyDescent="0.2">
      <c r="A333" s="183"/>
      <c r="B333" s="325"/>
      <c r="C333" s="1030"/>
      <c r="D333" s="1026"/>
      <c r="E333" s="880"/>
      <c r="F333" s="880"/>
      <c r="G333" s="876"/>
      <c r="H333" s="876"/>
      <c r="I333" s="876"/>
      <c r="J333" s="876"/>
      <c r="K333" s="876"/>
      <c r="L333" s="876"/>
      <c r="M333" s="333"/>
      <c r="N333" s="116"/>
      <c r="O333" s="116"/>
      <c r="P333" s="116"/>
      <c r="Q333" s="101"/>
      <c r="R333" s="325"/>
      <c r="S333" s="1008" t="str">
        <f t="shared" si="280"/>
        <v>.</v>
      </c>
      <c r="T333" s="1009" t="str">
        <f t="shared" si="281"/>
        <v>.</v>
      </c>
      <c r="U333" s="1009" t="str">
        <f t="shared" si="282"/>
        <v>.</v>
      </c>
      <c r="V333" s="1009" t="str">
        <f t="shared" si="283"/>
        <v>.</v>
      </c>
      <c r="W333" s="1009" t="str">
        <f t="shared" si="284"/>
        <v>.</v>
      </c>
      <c r="X333" s="1009" t="str">
        <f t="shared" si="285"/>
        <v>.</v>
      </c>
      <c r="Y333" s="1010" t="str">
        <f t="shared" si="286"/>
        <v>.</v>
      </c>
      <c r="Z333" s="116"/>
      <c r="AA333" s="1510" t="str">
        <f t="shared" si="287"/>
        <v>.</v>
      </c>
      <c r="AB333" s="1511" t="str">
        <f t="shared" si="287"/>
        <v>.</v>
      </c>
      <c r="AC333" s="1511" t="str">
        <f t="shared" si="287"/>
        <v>.</v>
      </c>
      <c r="AD333" s="1511" t="str">
        <f t="shared" si="287"/>
        <v>.</v>
      </c>
      <c r="AE333" s="1511" t="str">
        <f t="shared" si="287"/>
        <v>.</v>
      </c>
      <c r="AF333" s="1511" t="str">
        <f t="shared" si="287"/>
        <v>.</v>
      </c>
      <c r="AG333" s="1512" t="str">
        <f t="shared" si="287"/>
        <v>.</v>
      </c>
      <c r="AH333" s="116"/>
      <c r="AI333" s="1008" t="str">
        <f>IF(S333=".",".",SUM($S333:S333))</f>
        <v>.</v>
      </c>
      <c r="AJ333" s="1009" t="str">
        <f>IF(T333=".",".",SUM($S333:T333))</f>
        <v>.</v>
      </c>
      <c r="AK333" s="1009" t="str">
        <f>IF(U333=".",".",SUM($S333:U333))</f>
        <v>.</v>
      </c>
      <c r="AL333" s="1009" t="str">
        <f>IF(V333=".",".",SUM($S333:V333))</f>
        <v>.</v>
      </c>
      <c r="AM333" s="1009" t="str">
        <f>IF(W333=".",".",SUM($S333:W333))</f>
        <v>.</v>
      </c>
      <c r="AN333" s="1009" t="str">
        <f>IF(X333=".",".",SUM($S333:X333))</f>
        <v>.</v>
      </c>
      <c r="AO333" s="1010" t="str">
        <f>IF(Y333=".",".",SUM($S333:Y333))</f>
        <v>.</v>
      </c>
      <c r="AP333" s="116"/>
      <c r="AQ333" s="1510" t="str">
        <f t="shared" si="288"/>
        <v>.</v>
      </c>
      <c r="AR333" s="1511" t="str">
        <f t="shared" si="288"/>
        <v>.</v>
      </c>
      <c r="AS333" s="1511" t="str">
        <f t="shared" si="288"/>
        <v>.</v>
      </c>
      <c r="AT333" s="1511" t="str">
        <f t="shared" si="288"/>
        <v>.</v>
      </c>
      <c r="AU333" s="1511" t="str">
        <f t="shared" si="288"/>
        <v>.</v>
      </c>
      <c r="AV333" s="1511" t="str">
        <f t="shared" si="288"/>
        <v>.</v>
      </c>
      <c r="AW333" s="1512" t="str">
        <f t="shared" si="288"/>
        <v>.</v>
      </c>
      <c r="AX333" s="327"/>
      <c r="AY333" s="116"/>
      <c r="AZ333" s="101"/>
      <c r="BA333" s="101"/>
      <c r="BB333" s="101"/>
    </row>
    <row r="334" spans="1:54" s="189" customFormat="1" x14ac:dyDescent="0.2">
      <c r="A334" s="183"/>
      <c r="B334" s="325"/>
      <c r="C334" s="116"/>
      <c r="D334" s="116"/>
      <c r="E334" s="223"/>
      <c r="F334" s="223"/>
      <c r="G334" s="116"/>
      <c r="H334" s="116"/>
      <c r="I334" s="116"/>
      <c r="J334" s="116"/>
      <c r="K334" s="116"/>
      <c r="L334" s="116"/>
      <c r="M334" s="333"/>
      <c r="N334" s="116"/>
      <c r="O334" s="116"/>
      <c r="P334" s="116"/>
      <c r="Q334" s="101"/>
      <c r="R334" s="325"/>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327"/>
      <c r="AY334" s="116"/>
      <c r="AZ334" s="101"/>
      <c r="BA334" s="101"/>
      <c r="BB334" s="101"/>
    </row>
    <row r="335" spans="1:54" s="189" customFormat="1" x14ac:dyDescent="0.2">
      <c r="A335" s="183"/>
      <c r="B335" s="325"/>
      <c r="C335" s="116"/>
      <c r="D335" s="116"/>
      <c r="E335" s="223"/>
      <c r="F335" s="223"/>
      <c r="G335" s="116"/>
      <c r="H335" s="116"/>
      <c r="I335" s="116"/>
      <c r="J335" s="116"/>
      <c r="K335" s="116"/>
      <c r="L335" s="116"/>
      <c r="M335" s="333"/>
      <c r="N335" s="116"/>
      <c r="O335" s="116"/>
      <c r="P335" s="116"/>
      <c r="Q335" s="101"/>
      <c r="R335" s="325"/>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327"/>
      <c r="AY335" s="116"/>
      <c r="AZ335" s="101"/>
      <c r="BA335" s="101"/>
      <c r="BB335" s="101"/>
    </row>
    <row r="336" spans="1:54" s="189" customFormat="1" x14ac:dyDescent="0.2">
      <c r="A336" s="183"/>
      <c r="B336" s="325"/>
      <c r="C336" s="144"/>
      <c r="D336" s="116"/>
      <c r="E336" s="223"/>
      <c r="F336" s="223"/>
      <c r="G336" s="116"/>
      <c r="H336" s="116"/>
      <c r="I336" s="116"/>
      <c r="J336" s="116"/>
      <c r="K336" s="116"/>
      <c r="L336" s="116"/>
      <c r="M336" s="333"/>
      <c r="N336" s="116"/>
      <c r="O336" s="116"/>
      <c r="P336" s="116"/>
      <c r="Q336" s="101"/>
      <c r="R336" s="325"/>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327"/>
      <c r="AY336" s="116"/>
      <c r="AZ336" s="101"/>
      <c r="BA336" s="101"/>
      <c r="BB336" s="101"/>
    </row>
    <row r="337" spans="1:54" s="189" customFormat="1" x14ac:dyDescent="0.2">
      <c r="A337" s="183"/>
      <c r="B337" s="325"/>
      <c r="C337" s="116"/>
      <c r="D337" s="116"/>
      <c r="E337" s="223"/>
      <c r="F337" s="223"/>
      <c r="G337" s="116"/>
      <c r="H337" s="116"/>
      <c r="I337" s="116"/>
      <c r="J337" s="116"/>
      <c r="K337" s="116"/>
      <c r="L337" s="116"/>
      <c r="M337" s="333"/>
      <c r="N337" s="116"/>
      <c r="O337" s="116"/>
      <c r="P337" s="116"/>
      <c r="Q337" s="101"/>
      <c r="R337" s="325"/>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327"/>
      <c r="AY337" s="116"/>
      <c r="AZ337" s="101"/>
      <c r="BA337" s="101"/>
      <c r="BB337" s="101"/>
    </row>
    <row r="338" spans="1:54" s="189" customFormat="1" ht="15" x14ac:dyDescent="0.25">
      <c r="A338" s="183"/>
      <c r="B338" s="325"/>
      <c r="C338" s="273" t="s">
        <v>36</v>
      </c>
      <c r="D338" s="274"/>
      <c r="E338" s="840"/>
      <c r="F338" s="844" t="str">
        <f>$H$21</f>
        <v>$ nominal per year</v>
      </c>
      <c r="G338" s="275"/>
      <c r="H338" s="275"/>
      <c r="I338" s="275"/>
      <c r="J338" s="275" t="str">
        <f>$F$3</f>
        <v>Gosford</v>
      </c>
      <c r="K338" s="275"/>
      <c r="L338" s="276"/>
      <c r="M338" s="333"/>
      <c r="N338" s="116"/>
      <c r="O338" s="116"/>
      <c r="P338" s="116"/>
      <c r="Q338" s="101"/>
      <c r="R338" s="325"/>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327"/>
      <c r="AY338" s="116"/>
      <c r="AZ338" s="101"/>
      <c r="BA338" s="101"/>
      <c r="BB338" s="101"/>
    </row>
    <row r="339" spans="1:54" s="189" customFormat="1" x14ac:dyDescent="0.2">
      <c r="A339" s="183"/>
      <c r="B339" s="325"/>
      <c r="C339" s="277" t="s">
        <v>0</v>
      </c>
      <c r="D339" s="278"/>
      <c r="E339" s="842"/>
      <c r="F339" s="845"/>
      <c r="G339" s="279"/>
      <c r="H339" s="279"/>
      <c r="I339" s="279"/>
      <c r="J339" s="279"/>
      <c r="K339" s="279"/>
      <c r="L339" s="280"/>
      <c r="M339" s="333"/>
      <c r="N339" s="116"/>
      <c r="O339" s="116"/>
      <c r="P339" s="116"/>
      <c r="Q339" s="101"/>
      <c r="R339" s="325"/>
      <c r="S339" s="1011" t="str">
        <f>S$21</f>
        <v>Annual increases (nominal $ per year)</v>
      </c>
      <c r="T339" s="116"/>
      <c r="U339" s="116"/>
      <c r="V339" s="116"/>
      <c r="W339" s="116"/>
      <c r="X339" s="116"/>
      <c r="Y339" s="116"/>
      <c r="Z339" s="116"/>
      <c r="AA339" s="1011" t="str">
        <f>AA$21</f>
        <v>Annual increases (%)</v>
      </c>
      <c r="AB339" s="116"/>
      <c r="AC339" s="116"/>
      <c r="AD339" s="116"/>
      <c r="AE339" s="116"/>
      <c r="AF339" s="116"/>
      <c r="AG339" s="116"/>
      <c r="AH339" s="116"/>
      <c r="AI339" s="1011" t="str">
        <f>AI$21</f>
        <v>Cumulative increases (nominal $ per year)</v>
      </c>
      <c r="AJ339" s="116"/>
      <c r="AK339" s="116"/>
      <c r="AL339" s="116"/>
      <c r="AM339" s="116"/>
      <c r="AN339" s="116"/>
      <c r="AO339" s="116"/>
      <c r="AP339" s="116"/>
      <c r="AQ339" s="1011" t="str">
        <f>AQ$21</f>
        <v>Cumulative increases (%)</v>
      </c>
      <c r="AR339" s="116"/>
      <c r="AS339" s="116"/>
      <c r="AT339" s="116"/>
      <c r="AU339" s="116"/>
      <c r="AV339" s="116"/>
      <c r="AW339" s="116"/>
      <c r="AX339" s="327"/>
      <c r="AY339" s="116"/>
      <c r="AZ339" s="101"/>
      <c r="BA339" s="101"/>
      <c r="BB339" s="101"/>
    </row>
    <row r="340" spans="1:54" s="189" customFormat="1" ht="39" customHeight="1" x14ac:dyDescent="0.2">
      <c r="A340" s="183"/>
      <c r="B340" s="325"/>
      <c r="C340" s="265" t="s">
        <v>27</v>
      </c>
      <c r="D340" s="266"/>
      <c r="E340" s="264" t="s">
        <v>346</v>
      </c>
      <c r="F340" s="264" t="s">
        <v>28</v>
      </c>
      <c r="G340" s="264" t="s">
        <v>29</v>
      </c>
      <c r="H340" s="264" t="s">
        <v>30</v>
      </c>
      <c r="I340" s="264" t="s">
        <v>31</v>
      </c>
      <c r="J340" s="264" t="s">
        <v>32</v>
      </c>
      <c r="K340" s="264" t="s">
        <v>33</v>
      </c>
      <c r="L340" s="264" t="s">
        <v>34</v>
      </c>
      <c r="M340" s="333"/>
      <c r="N340" s="116"/>
      <c r="O340" s="116"/>
      <c r="P340" s="116"/>
      <c r="Q340" s="101"/>
      <c r="R340" s="325"/>
      <c r="S340" s="996" t="str">
        <f>C338</f>
        <v>Sewerage Services - Annual Charge</v>
      </c>
      <c r="T340" s="387"/>
      <c r="U340" s="387"/>
      <c r="V340" s="387"/>
      <c r="W340" s="387"/>
      <c r="X340" s="387"/>
      <c r="Y340" s="388"/>
      <c r="Z340" s="116"/>
      <c r="AA340" s="1485" t="str">
        <f>$S340</f>
        <v>Sewerage Services - Annual Charge</v>
      </c>
      <c r="AB340" s="387"/>
      <c r="AC340" s="387"/>
      <c r="AD340" s="387"/>
      <c r="AE340" s="387"/>
      <c r="AF340" s="387"/>
      <c r="AG340" s="388"/>
      <c r="AH340" s="116"/>
      <c r="AI340" s="1485" t="str">
        <f>$S340</f>
        <v>Sewerage Services - Annual Charge</v>
      </c>
      <c r="AJ340" s="387"/>
      <c r="AK340" s="387"/>
      <c r="AL340" s="387"/>
      <c r="AM340" s="387"/>
      <c r="AN340" s="387"/>
      <c r="AO340" s="388"/>
      <c r="AP340" s="116"/>
      <c r="AQ340" s="1485" t="str">
        <f>$S340</f>
        <v>Sewerage Services - Annual Charge</v>
      </c>
      <c r="AR340" s="387"/>
      <c r="AS340" s="387"/>
      <c r="AT340" s="387"/>
      <c r="AU340" s="387"/>
      <c r="AV340" s="387"/>
      <c r="AW340" s="388"/>
      <c r="AX340" s="327"/>
      <c r="AY340" s="116"/>
      <c r="AZ340" s="101"/>
      <c r="BA340" s="101"/>
      <c r="BB340" s="101"/>
    </row>
    <row r="341" spans="1:54" s="189" customFormat="1" x14ac:dyDescent="0.2">
      <c r="A341" s="183"/>
      <c r="B341" s="325"/>
      <c r="C341" s="125"/>
      <c r="D341" s="126"/>
      <c r="E341" s="208" t="str">
        <f>E313</f>
        <v>2020-21</v>
      </c>
      <c r="F341" s="208" t="str">
        <f t="shared" ref="F341:L341" si="289">F313</f>
        <v>2021-22</v>
      </c>
      <c r="G341" s="208" t="str">
        <f t="shared" si="289"/>
        <v>2022-23</v>
      </c>
      <c r="H341" s="208" t="str">
        <f t="shared" si="289"/>
        <v>2023-24</v>
      </c>
      <c r="I341" s="208" t="str">
        <f t="shared" si="289"/>
        <v>2024-25</v>
      </c>
      <c r="J341" s="208" t="str">
        <f t="shared" si="289"/>
        <v>2025-26</v>
      </c>
      <c r="K341" s="208" t="str">
        <f t="shared" si="289"/>
        <v>2026-27</v>
      </c>
      <c r="L341" s="208" t="str">
        <f t="shared" si="289"/>
        <v>2027-28</v>
      </c>
      <c r="M341" s="333"/>
      <c r="N341" s="116"/>
      <c r="O341" s="116"/>
      <c r="P341" s="116"/>
      <c r="Q341" s="101"/>
      <c r="R341" s="325"/>
      <c r="S341" s="997" t="str">
        <f>S$23</f>
        <v>Year 1</v>
      </c>
      <c r="T341" s="998" t="str">
        <f t="shared" ref="T341:Y341" si="290">T$23</f>
        <v>Year 2</v>
      </c>
      <c r="U341" s="998" t="str">
        <f t="shared" si="290"/>
        <v>Year 3</v>
      </c>
      <c r="V341" s="998" t="str">
        <f t="shared" si="290"/>
        <v>Year 4</v>
      </c>
      <c r="W341" s="998" t="str">
        <f t="shared" si="290"/>
        <v>Year 5</v>
      </c>
      <c r="X341" s="998" t="str">
        <f t="shared" si="290"/>
        <v>Year 6</v>
      </c>
      <c r="Y341" s="999" t="str">
        <f t="shared" si="290"/>
        <v>Year 7</v>
      </c>
      <c r="Z341" s="112"/>
      <c r="AA341" s="997" t="str">
        <f t="shared" ref="AA341:AG341" si="291">AA$23</f>
        <v>Year 1</v>
      </c>
      <c r="AB341" s="998" t="str">
        <f t="shared" si="291"/>
        <v>Year 2</v>
      </c>
      <c r="AC341" s="998" t="str">
        <f t="shared" si="291"/>
        <v>Year 3</v>
      </c>
      <c r="AD341" s="998" t="str">
        <f t="shared" si="291"/>
        <v>Year 4</v>
      </c>
      <c r="AE341" s="998" t="str">
        <f t="shared" si="291"/>
        <v>Year 5</v>
      </c>
      <c r="AF341" s="998" t="str">
        <f t="shared" si="291"/>
        <v>Year 6</v>
      </c>
      <c r="AG341" s="999" t="str">
        <f t="shared" si="291"/>
        <v>Year 7</v>
      </c>
      <c r="AH341" s="112"/>
      <c r="AI341" s="997" t="str">
        <f>AI$23</f>
        <v>Year 1</v>
      </c>
      <c r="AJ341" s="998" t="str">
        <f t="shared" ref="AJ341:AO341" si="292">AJ$23</f>
        <v>Year 2</v>
      </c>
      <c r="AK341" s="998" t="str">
        <f t="shared" si="292"/>
        <v>Year 3</v>
      </c>
      <c r="AL341" s="998" t="str">
        <f t="shared" si="292"/>
        <v>Year 4</v>
      </c>
      <c r="AM341" s="998" t="str">
        <f t="shared" si="292"/>
        <v>Year 5</v>
      </c>
      <c r="AN341" s="998" t="str">
        <f t="shared" si="292"/>
        <v>Year 6</v>
      </c>
      <c r="AO341" s="999" t="str">
        <f t="shared" si="292"/>
        <v>Year 7</v>
      </c>
      <c r="AP341" s="112"/>
      <c r="AQ341" s="997" t="str">
        <f>AQ$23</f>
        <v>Year 1</v>
      </c>
      <c r="AR341" s="998" t="str">
        <f t="shared" ref="AR341:AW341" si="293">AR$23</f>
        <v>Year 2</v>
      </c>
      <c r="AS341" s="998" t="str">
        <f t="shared" si="293"/>
        <v>Year 3</v>
      </c>
      <c r="AT341" s="998" t="str">
        <f t="shared" si="293"/>
        <v>Year 4</v>
      </c>
      <c r="AU341" s="998" t="str">
        <f t="shared" si="293"/>
        <v>Year 5</v>
      </c>
      <c r="AV341" s="998" t="str">
        <f t="shared" si="293"/>
        <v>Year 6</v>
      </c>
      <c r="AW341" s="999" t="str">
        <f t="shared" si="293"/>
        <v>Year 7</v>
      </c>
      <c r="AX341" s="327"/>
      <c r="AY341" s="116"/>
      <c r="AZ341" s="101"/>
      <c r="BA341" s="101"/>
      <c r="BB341" s="101"/>
    </row>
    <row r="342" spans="1:54" s="189" customFormat="1" x14ac:dyDescent="0.2">
      <c r="A342" s="183"/>
      <c r="B342" s="325"/>
      <c r="C342" s="1027"/>
      <c r="D342" s="1023"/>
      <c r="E342" s="877"/>
      <c r="F342" s="877"/>
      <c r="G342" s="873"/>
      <c r="H342" s="873"/>
      <c r="I342" s="873"/>
      <c r="J342" s="873"/>
      <c r="K342" s="873"/>
      <c r="L342" s="873"/>
      <c r="M342" s="333"/>
      <c r="N342" s="116"/>
      <c r="O342" s="116"/>
      <c r="P342" s="116"/>
      <c r="Q342" s="101"/>
      <c r="R342" s="325"/>
      <c r="S342" s="1003" t="str">
        <f t="shared" ref="S342:S361" si="294">IF(F342="",".",F342-E342)</f>
        <v>.</v>
      </c>
      <c r="T342" s="1004" t="str">
        <f t="shared" ref="T342:T361" si="295">IF(G342="",".",G342-F342)</f>
        <v>.</v>
      </c>
      <c r="U342" s="1004" t="str">
        <f t="shared" ref="U342:U361" si="296">IF(H342="",".",H342-G342)</f>
        <v>.</v>
      </c>
      <c r="V342" s="1004" t="str">
        <f t="shared" ref="V342:V361" si="297">IF(I342="",".",I342-H342)</f>
        <v>.</v>
      </c>
      <c r="W342" s="1004" t="str">
        <f t="shared" ref="W342:W361" si="298">IF(J342="",".",J342-I342)</f>
        <v>.</v>
      </c>
      <c r="X342" s="1004" t="str">
        <f t="shared" ref="X342:X361" si="299">IF(K342="",".",K342-J342)</f>
        <v>.</v>
      </c>
      <c r="Y342" s="1005" t="str">
        <f t="shared" ref="Y342:Y361" si="300">IF(L342="",".",L342-K342)</f>
        <v>.</v>
      </c>
      <c r="Z342" s="116"/>
      <c r="AA342" s="1507" t="str">
        <f t="shared" ref="AA342:AG361" si="301">IFERROR(F342/E342-1,".")</f>
        <v>.</v>
      </c>
      <c r="AB342" s="1508" t="str">
        <f t="shared" si="301"/>
        <v>.</v>
      </c>
      <c r="AC342" s="1508" t="str">
        <f t="shared" si="301"/>
        <v>.</v>
      </c>
      <c r="AD342" s="1508" t="str">
        <f t="shared" si="301"/>
        <v>.</v>
      </c>
      <c r="AE342" s="1508" t="str">
        <f t="shared" si="301"/>
        <v>.</v>
      </c>
      <c r="AF342" s="1508" t="str">
        <f t="shared" si="301"/>
        <v>.</v>
      </c>
      <c r="AG342" s="1509" t="str">
        <f t="shared" si="301"/>
        <v>.</v>
      </c>
      <c r="AH342" s="116"/>
      <c r="AI342" s="1003" t="str">
        <f>IF(S342=".",".",SUM($S342:S342))</f>
        <v>.</v>
      </c>
      <c r="AJ342" s="1004" t="str">
        <f>IF(T342=".",".",SUM($S342:T342))</f>
        <v>.</v>
      </c>
      <c r="AK342" s="1004" t="str">
        <f>IF(U342=".",".",SUM($S342:U342))</f>
        <v>.</v>
      </c>
      <c r="AL342" s="1004" t="str">
        <f>IF(V342=".",".",SUM($S342:V342))</f>
        <v>.</v>
      </c>
      <c r="AM342" s="1004" t="str">
        <f>IF(W342=".",".",SUM($S342:W342))</f>
        <v>.</v>
      </c>
      <c r="AN342" s="1004" t="str">
        <f>IF(X342=".",".",SUM($S342:X342))</f>
        <v>.</v>
      </c>
      <c r="AO342" s="1005" t="str">
        <f>IF(Y342=".",".",SUM($S342:Y342))</f>
        <v>.</v>
      </c>
      <c r="AP342" s="116"/>
      <c r="AQ342" s="1507" t="str">
        <f t="shared" ref="AQ342:AW361" si="302">IFERROR(F342/$E342-1,".")</f>
        <v>.</v>
      </c>
      <c r="AR342" s="1508" t="str">
        <f t="shared" si="302"/>
        <v>.</v>
      </c>
      <c r="AS342" s="1508" t="str">
        <f t="shared" si="302"/>
        <v>.</v>
      </c>
      <c r="AT342" s="1508" t="str">
        <f t="shared" si="302"/>
        <v>.</v>
      </c>
      <c r="AU342" s="1508" t="str">
        <f t="shared" si="302"/>
        <v>.</v>
      </c>
      <c r="AV342" s="1508" t="str">
        <f t="shared" si="302"/>
        <v>.</v>
      </c>
      <c r="AW342" s="1509" t="str">
        <f t="shared" si="302"/>
        <v>.</v>
      </c>
      <c r="AX342" s="327"/>
      <c r="AY342" s="116"/>
      <c r="AZ342" s="101"/>
      <c r="BA342" s="101"/>
      <c r="BB342" s="101"/>
    </row>
    <row r="343" spans="1:54" s="189" customFormat="1" x14ac:dyDescent="0.2">
      <c r="A343" s="183"/>
      <c r="B343" s="325"/>
      <c r="C343" s="1028"/>
      <c r="D343" s="1024"/>
      <c r="E343" s="878"/>
      <c r="F343" s="878"/>
      <c r="G343" s="874"/>
      <c r="H343" s="874"/>
      <c r="I343" s="874"/>
      <c r="J343" s="874"/>
      <c r="K343" s="874"/>
      <c r="L343" s="874"/>
      <c r="M343" s="333"/>
      <c r="N343" s="116"/>
      <c r="O343" s="116"/>
      <c r="P343" s="116"/>
      <c r="Q343" s="101"/>
      <c r="R343" s="325"/>
      <c r="S343" s="1003" t="str">
        <f t="shared" si="294"/>
        <v>.</v>
      </c>
      <c r="T343" s="1004" t="str">
        <f t="shared" si="295"/>
        <v>.</v>
      </c>
      <c r="U343" s="1004" t="str">
        <f t="shared" si="296"/>
        <v>.</v>
      </c>
      <c r="V343" s="1004" t="str">
        <f t="shared" si="297"/>
        <v>.</v>
      </c>
      <c r="W343" s="1004" t="str">
        <f t="shared" si="298"/>
        <v>.</v>
      </c>
      <c r="X343" s="1004" t="str">
        <f t="shared" si="299"/>
        <v>.</v>
      </c>
      <c r="Y343" s="1005" t="str">
        <f t="shared" si="300"/>
        <v>.</v>
      </c>
      <c r="Z343" s="116"/>
      <c r="AA343" s="1507" t="str">
        <f t="shared" si="301"/>
        <v>.</v>
      </c>
      <c r="AB343" s="1508" t="str">
        <f t="shared" si="301"/>
        <v>.</v>
      </c>
      <c r="AC343" s="1508" t="str">
        <f t="shared" si="301"/>
        <v>.</v>
      </c>
      <c r="AD343" s="1508" t="str">
        <f t="shared" si="301"/>
        <v>.</v>
      </c>
      <c r="AE343" s="1508" t="str">
        <f t="shared" si="301"/>
        <v>.</v>
      </c>
      <c r="AF343" s="1508" t="str">
        <f t="shared" si="301"/>
        <v>.</v>
      </c>
      <c r="AG343" s="1509" t="str">
        <f t="shared" si="301"/>
        <v>.</v>
      </c>
      <c r="AH343" s="116"/>
      <c r="AI343" s="1003" t="str">
        <f>IF(S343=".",".",SUM($S343:S343))</f>
        <v>.</v>
      </c>
      <c r="AJ343" s="1004" t="str">
        <f>IF(T343=".",".",SUM($S343:T343))</f>
        <v>.</v>
      </c>
      <c r="AK343" s="1004" t="str">
        <f>IF(U343=".",".",SUM($S343:U343))</f>
        <v>.</v>
      </c>
      <c r="AL343" s="1004" t="str">
        <f>IF(V343=".",".",SUM($S343:V343))</f>
        <v>.</v>
      </c>
      <c r="AM343" s="1004" t="str">
        <f>IF(W343=".",".",SUM($S343:W343))</f>
        <v>.</v>
      </c>
      <c r="AN343" s="1004" t="str">
        <f>IF(X343=".",".",SUM($S343:X343))</f>
        <v>.</v>
      </c>
      <c r="AO343" s="1005" t="str">
        <f>IF(Y343=".",".",SUM($S343:Y343))</f>
        <v>.</v>
      </c>
      <c r="AP343" s="116"/>
      <c r="AQ343" s="1507" t="str">
        <f t="shared" si="302"/>
        <v>.</v>
      </c>
      <c r="AR343" s="1508" t="str">
        <f t="shared" si="302"/>
        <v>.</v>
      </c>
      <c r="AS343" s="1508" t="str">
        <f t="shared" si="302"/>
        <v>.</v>
      </c>
      <c r="AT343" s="1508" t="str">
        <f t="shared" si="302"/>
        <v>.</v>
      </c>
      <c r="AU343" s="1508" t="str">
        <f t="shared" si="302"/>
        <v>.</v>
      </c>
      <c r="AV343" s="1508" t="str">
        <f t="shared" si="302"/>
        <v>.</v>
      </c>
      <c r="AW343" s="1509" t="str">
        <f t="shared" si="302"/>
        <v>.</v>
      </c>
      <c r="AX343" s="327"/>
      <c r="AY343" s="116"/>
      <c r="AZ343" s="101"/>
      <c r="BA343" s="101"/>
      <c r="BB343" s="101"/>
    </row>
    <row r="344" spans="1:54" s="189" customFormat="1" x14ac:dyDescent="0.2">
      <c r="A344" s="183"/>
      <c r="B344" s="325"/>
      <c r="C344" s="1028"/>
      <c r="D344" s="1024"/>
      <c r="E344" s="878"/>
      <c r="F344" s="878"/>
      <c r="G344" s="874"/>
      <c r="H344" s="874"/>
      <c r="I344" s="874"/>
      <c r="J344" s="874"/>
      <c r="K344" s="874"/>
      <c r="L344" s="874"/>
      <c r="M344" s="333"/>
      <c r="N344" s="116"/>
      <c r="O344" s="116"/>
      <c r="P344" s="116"/>
      <c r="Q344" s="101"/>
      <c r="R344" s="325"/>
      <c r="S344" s="1003" t="str">
        <f t="shared" si="294"/>
        <v>.</v>
      </c>
      <c r="T344" s="1004" t="str">
        <f t="shared" si="295"/>
        <v>.</v>
      </c>
      <c r="U344" s="1004" t="str">
        <f t="shared" si="296"/>
        <v>.</v>
      </c>
      <c r="V344" s="1004" t="str">
        <f t="shared" si="297"/>
        <v>.</v>
      </c>
      <c r="W344" s="1004" t="str">
        <f t="shared" si="298"/>
        <v>.</v>
      </c>
      <c r="X344" s="1004" t="str">
        <f t="shared" si="299"/>
        <v>.</v>
      </c>
      <c r="Y344" s="1005" t="str">
        <f t="shared" si="300"/>
        <v>.</v>
      </c>
      <c r="Z344" s="116"/>
      <c r="AA344" s="1507" t="str">
        <f t="shared" si="301"/>
        <v>.</v>
      </c>
      <c r="AB344" s="1508" t="str">
        <f t="shared" si="301"/>
        <v>.</v>
      </c>
      <c r="AC344" s="1508" t="str">
        <f t="shared" si="301"/>
        <v>.</v>
      </c>
      <c r="AD344" s="1508" t="str">
        <f t="shared" si="301"/>
        <v>.</v>
      </c>
      <c r="AE344" s="1508" t="str">
        <f t="shared" si="301"/>
        <v>.</v>
      </c>
      <c r="AF344" s="1508" t="str">
        <f t="shared" si="301"/>
        <v>.</v>
      </c>
      <c r="AG344" s="1509" t="str">
        <f t="shared" si="301"/>
        <v>.</v>
      </c>
      <c r="AH344" s="116"/>
      <c r="AI344" s="1003" t="str">
        <f>IF(S344=".",".",SUM($S344:S344))</f>
        <v>.</v>
      </c>
      <c r="AJ344" s="1004" t="str">
        <f>IF(T344=".",".",SUM($S344:T344))</f>
        <v>.</v>
      </c>
      <c r="AK344" s="1004" t="str">
        <f>IF(U344=".",".",SUM($S344:U344))</f>
        <v>.</v>
      </c>
      <c r="AL344" s="1004" t="str">
        <f>IF(V344=".",".",SUM($S344:V344))</f>
        <v>.</v>
      </c>
      <c r="AM344" s="1004" t="str">
        <f>IF(W344=".",".",SUM($S344:W344))</f>
        <v>.</v>
      </c>
      <c r="AN344" s="1004" t="str">
        <f>IF(X344=".",".",SUM($S344:X344))</f>
        <v>.</v>
      </c>
      <c r="AO344" s="1005" t="str">
        <f>IF(Y344=".",".",SUM($S344:Y344))</f>
        <v>.</v>
      </c>
      <c r="AP344" s="116"/>
      <c r="AQ344" s="1507" t="str">
        <f t="shared" si="302"/>
        <v>.</v>
      </c>
      <c r="AR344" s="1508" t="str">
        <f t="shared" si="302"/>
        <v>.</v>
      </c>
      <c r="AS344" s="1508" t="str">
        <f t="shared" si="302"/>
        <v>.</v>
      </c>
      <c r="AT344" s="1508" t="str">
        <f t="shared" si="302"/>
        <v>.</v>
      </c>
      <c r="AU344" s="1508" t="str">
        <f t="shared" si="302"/>
        <v>.</v>
      </c>
      <c r="AV344" s="1508" t="str">
        <f t="shared" si="302"/>
        <v>.</v>
      </c>
      <c r="AW344" s="1509" t="str">
        <f t="shared" si="302"/>
        <v>.</v>
      </c>
      <c r="AX344" s="327"/>
      <c r="AY344" s="116"/>
      <c r="AZ344" s="101"/>
      <c r="BA344" s="101"/>
      <c r="BB344" s="101"/>
    </row>
    <row r="345" spans="1:54" s="189" customFormat="1" x14ac:dyDescent="0.2">
      <c r="A345" s="183"/>
      <c r="B345" s="325"/>
      <c r="C345" s="1028"/>
      <c r="D345" s="1024"/>
      <c r="E345" s="878"/>
      <c r="F345" s="878"/>
      <c r="G345" s="874"/>
      <c r="H345" s="874"/>
      <c r="I345" s="874"/>
      <c r="J345" s="874"/>
      <c r="K345" s="874"/>
      <c r="L345" s="874"/>
      <c r="M345" s="333"/>
      <c r="N345" s="116"/>
      <c r="O345" s="116"/>
      <c r="P345" s="116"/>
      <c r="Q345" s="101"/>
      <c r="R345" s="325"/>
      <c r="S345" s="1003" t="str">
        <f t="shared" si="294"/>
        <v>.</v>
      </c>
      <c r="T345" s="1004" t="str">
        <f t="shared" si="295"/>
        <v>.</v>
      </c>
      <c r="U345" s="1004" t="str">
        <f t="shared" si="296"/>
        <v>.</v>
      </c>
      <c r="V345" s="1004" t="str">
        <f t="shared" si="297"/>
        <v>.</v>
      </c>
      <c r="W345" s="1004" t="str">
        <f t="shared" si="298"/>
        <v>.</v>
      </c>
      <c r="X345" s="1004" t="str">
        <f t="shared" si="299"/>
        <v>.</v>
      </c>
      <c r="Y345" s="1005" t="str">
        <f t="shared" si="300"/>
        <v>.</v>
      </c>
      <c r="Z345" s="116"/>
      <c r="AA345" s="1507" t="str">
        <f t="shared" si="301"/>
        <v>.</v>
      </c>
      <c r="AB345" s="1508" t="str">
        <f t="shared" si="301"/>
        <v>.</v>
      </c>
      <c r="AC345" s="1508" t="str">
        <f t="shared" si="301"/>
        <v>.</v>
      </c>
      <c r="AD345" s="1508" t="str">
        <f t="shared" si="301"/>
        <v>.</v>
      </c>
      <c r="AE345" s="1508" t="str">
        <f t="shared" si="301"/>
        <v>.</v>
      </c>
      <c r="AF345" s="1508" t="str">
        <f t="shared" si="301"/>
        <v>.</v>
      </c>
      <c r="AG345" s="1509" t="str">
        <f t="shared" si="301"/>
        <v>.</v>
      </c>
      <c r="AH345" s="116"/>
      <c r="AI345" s="1003" t="str">
        <f>IF(S345=".",".",SUM($S345:S345))</f>
        <v>.</v>
      </c>
      <c r="AJ345" s="1004" t="str">
        <f>IF(T345=".",".",SUM($S345:T345))</f>
        <v>.</v>
      </c>
      <c r="AK345" s="1004" t="str">
        <f>IF(U345=".",".",SUM($S345:U345))</f>
        <v>.</v>
      </c>
      <c r="AL345" s="1004" t="str">
        <f>IF(V345=".",".",SUM($S345:V345))</f>
        <v>.</v>
      </c>
      <c r="AM345" s="1004" t="str">
        <f>IF(W345=".",".",SUM($S345:W345))</f>
        <v>.</v>
      </c>
      <c r="AN345" s="1004" t="str">
        <f>IF(X345=".",".",SUM($S345:X345))</f>
        <v>.</v>
      </c>
      <c r="AO345" s="1005" t="str">
        <f>IF(Y345=".",".",SUM($S345:Y345))</f>
        <v>.</v>
      </c>
      <c r="AP345" s="116"/>
      <c r="AQ345" s="1507" t="str">
        <f t="shared" si="302"/>
        <v>.</v>
      </c>
      <c r="AR345" s="1508" t="str">
        <f t="shared" si="302"/>
        <v>.</v>
      </c>
      <c r="AS345" s="1508" t="str">
        <f t="shared" si="302"/>
        <v>.</v>
      </c>
      <c r="AT345" s="1508" t="str">
        <f t="shared" si="302"/>
        <v>.</v>
      </c>
      <c r="AU345" s="1508" t="str">
        <f t="shared" si="302"/>
        <v>.</v>
      </c>
      <c r="AV345" s="1508" t="str">
        <f t="shared" si="302"/>
        <v>.</v>
      </c>
      <c r="AW345" s="1509" t="str">
        <f t="shared" si="302"/>
        <v>.</v>
      </c>
      <c r="AX345" s="327"/>
      <c r="AY345" s="116"/>
      <c r="AZ345" s="101"/>
      <c r="BA345" s="101"/>
      <c r="BB345" s="101"/>
    </row>
    <row r="346" spans="1:54" s="189" customFormat="1" x14ac:dyDescent="0.2">
      <c r="A346" s="183"/>
      <c r="B346" s="325"/>
      <c r="C346" s="1028"/>
      <c r="D346" s="1024"/>
      <c r="E346" s="878"/>
      <c r="F346" s="878"/>
      <c r="G346" s="874"/>
      <c r="H346" s="874"/>
      <c r="I346" s="874"/>
      <c r="J346" s="874"/>
      <c r="K346" s="874"/>
      <c r="L346" s="874"/>
      <c r="M346" s="333"/>
      <c r="N346" s="116"/>
      <c r="O346" s="116"/>
      <c r="P346" s="116"/>
      <c r="Q346" s="101"/>
      <c r="R346" s="325"/>
      <c r="S346" s="1003" t="str">
        <f t="shared" si="294"/>
        <v>.</v>
      </c>
      <c r="T346" s="1004" t="str">
        <f t="shared" si="295"/>
        <v>.</v>
      </c>
      <c r="U346" s="1004" t="str">
        <f t="shared" si="296"/>
        <v>.</v>
      </c>
      <c r="V346" s="1004" t="str">
        <f t="shared" si="297"/>
        <v>.</v>
      </c>
      <c r="W346" s="1004" t="str">
        <f t="shared" si="298"/>
        <v>.</v>
      </c>
      <c r="X346" s="1004" t="str">
        <f t="shared" si="299"/>
        <v>.</v>
      </c>
      <c r="Y346" s="1005" t="str">
        <f t="shared" si="300"/>
        <v>.</v>
      </c>
      <c r="Z346" s="116"/>
      <c r="AA346" s="1507" t="str">
        <f t="shared" si="301"/>
        <v>.</v>
      </c>
      <c r="AB346" s="1508" t="str">
        <f t="shared" si="301"/>
        <v>.</v>
      </c>
      <c r="AC346" s="1508" t="str">
        <f t="shared" si="301"/>
        <v>.</v>
      </c>
      <c r="AD346" s="1508" t="str">
        <f t="shared" si="301"/>
        <v>.</v>
      </c>
      <c r="AE346" s="1508" t="str">
        <f t="shared" si="301"/>
        <v>.</v>
      </c>
      <c r="AF346" s="1508" t="str">
        <f t="shared" si="301"/>
        <v>.</v>
      </c>
      <c r="AG346" s="1509" t="str">
        <f t="shared" si="301"/>
        <v>.</v>
      </c>
      <c r="AH346" s="116"/>
      <c r="AI346" s="1003" t="str">
        <f>IF(S346=".",".",SUM($S346:S346))</f>
        <v>.</v>
      </c>
      <c r="AJ346" s="1004" t="str">
        <f>IF(T346=".",".",SUM($S346:T346))</f>
        <v>.</v>
      </c>
      <c r="AK346" s="1004" t="str">
        <f>IF(U346=".",".",SUM($S346:U346))</f>
        <v>.</v>
      </c>
      <c r="AL346" s="1004" t="str">
        <f>IF(V346=".",".",SUM($S346:V346))</f>
        <v>.</v>
      </c>
      <c r="AM346" s="1004" t="str">
        <f>IF(W346=".",".",SUM($S346:W346))</f>
        <v>.</v>
      </c>
      <c r="AN346" s="1004" t="str">
        <f>IF(X346=".",".",SUM($S346:X346))</f>
        <v>.</v>
      </c>
      <c r="AO346" s="1005" t="str">
        <f>IF(Y346=".",".",SUM($S346:Y346))</f>
        <v>.</v>
      </c>
      <c r="AP346" s="116"/>
      <c r="AQ346" s="1507" t="str">
        <f t="shared" si="302"/>
        <v>.</v>
      </c>
      <c r="AR346" s="1508" t="str">
        <f t="shared" si="302"/>
        <v>.</v>
      </c>
      <c r="AS346" s="1508" t="str">
        <f t="shared" si="302"/>
        <v>.</v>
      </c>
      <c r="AT346" s="1508" t="str">
        <f t="shared" si="302"/>
        <v>.</v>
      </c>
      <c r="AU346" s="1508" t="str">
        <f t="shared" si="302"/>
        <v>.</v>
      </c>
      <c r="AV346" s="1508" t="str">
        <f t="shared" si="302"/>
        <v>.</v>
      </c>
      <c r="AW346" s="1509" t="str">
        <f t="shared" si="302"/>
        <v>.</v>
      </c>
      <c r="AX346" s="327"/>
      <c r="AY346" s="116"/>
      <c r="AZ346" s="101"/>
      <c r="BA346" s="101"/>
      <c r="BB346" s="101"/>
    </row>
    <row r="347" spans="1:54" s="189" customFormat="1" x14ac:dyDescent="0.2">
      <c r="A347" s="183"/>
      <c r="B347" s="325"/>
      <c r="C347" s="1028"/>
      <c r="D347" s="1024"/>
      <c r="E347" s="878"/>
      <c r="F347" s="878"/>
      <c r="G347" s="874"/>
      <c r="H347" s="874"/>
      <c r="I347" s="874"/>
      <c r="J347" s="874"/>
      <c r="K347" s="874"/>
      <c r="L347" s="874"/>
      <c r="M347" s="333"/>
      <c r="N347" s="116"/>
      <c r="O347" s="116"/>
      <c r="P347" s="116"/>
      <c r="Q347" s="101"/>
      <c r="R347" s="325"/>
      <c r="S347" s="1003" t="str">
        <f t="shared" si="294"/>
        <v>.</v>
      </c>
      <c r="T347" s="1004" t="str">
        <f t="shared" si="295"/>
        <v>.</v>
      </c>
      <c r="U347" s="1004" t="str">
        <f t="shared" si="296"/>
        <v>.</v>
      </c>
      <c r="V347" s="1004" t="str">
        <f t="shared" si="297"/>
        <v>.</v>
      </c>
      <c r="W347" s="1004" t="str">
        <f t="shared" si="298"/>
        <v>.</v>
      </c>
      <c r="X347" s="1004" t="str">
        <f t="shared" si="299"/>
        <v>.</v>
      </c>
      <c r="Y347" s="1005" t="str">
        <f t="shared" si="300"/>
        <v>.</v>
      </c>
      <c r="Z347" s="116"/>
      <c r="AA347" s="1507" t="str">
        <f t="shared" si="301"/>
        <v>.</v>
      </c>
      <c r="AB347" s="1508" t="str">
        <f t="shared" si="301"/>
        <v>.</v>
      </c>
      <c r="AC347" s="1508" t="str">
        <f t="shared" si="301"/>
        <v>.</v>
      </c>
      <c r="AD347" s="1508" t="str">
        <f t="shared" si="301"/>
        <v>.</v>
      </c>
      <c r="AE347" s="1508" t="str">
        <f t="shared" si="301"/>
        <v>.</v>
      </c>
      <c r="AF347" s="1508" t="str">
        <f t="shared" si="301"/>
        <v>.</v>
      </c>
      <c r="AG347" s="1509" t="str">
        <f t="shared" si="301"/>
        <v>.</v>
      </c>
      <c r="AH347" s="116"/>
      <c r="AI347" s="1003" t="str">
        <f>IF(S347=".",".",SUM($S347:S347))</f>
        <v>.</v>
      </c>
      <c r="AJ347" s="1004" t="str">
        <f>IF(T347=".",".",SUM($S347:T347))</f>
        <v>.</v>
      </c>
      <c r="AK347" s="1004" t="str">
        <f>IF(U347=".",".",SUM($S347:U347))</f>
        <v>.</v>
      </c>
      <c r="AL347" s="1004" t="str">
        <f>IF(V347=".",".",SUM($S347:V347))</f>
        <v>.</v>
      </c>
      <c r="AM347" s="1004" t="str">
        <f>IF(W347=".",".",SUM($S347:W347))</f>
        <v>.</v>
      </c>
      <c r="AN347" s="1004" t="str">
        <f>IF(X347=".",".",SUM($S347:X347))</f>
        <v>.</v>
      </c>
      <c r="AO347" s="1005" t="str">
        <f>IF(Y347=".",".",SUM($S347:Y347))</f>
        <v>.</v>
      </c>
      <c r="AP347" s="116"/>
      <c r="AQ347" s="1507" t="str">
        <f t="shared" si="302"/>
        <v>.</v>
      </c>
      <c r="AR347" s="1508" t="str">
        <f t="shared" si="302"/>
        <v>.</v>
      </c>
      <c r="AS347" s="1508" t="str">
        <f t="shared" si="302"/>
        <v>.</v>
      </c>
      <c r="AT347" s="1508" t="str">
        <f t="shared" si="302"/>
        <v>.</v>
      </c>
      <c r="AU347" s="1508" t="str">
        <f t="shared" si="302"/>
        <v>.</v>
      </c>
      <c r="AV347" s="1508" t="str">
        <f t="shared" si="302"/>
        <v>.</v>
      </c>
      <c r="AW347" s="1509" t="str">
        <f t="shared" si="302"/>
        <v>.</v>
      </c>
      <c r="AX347" s="327"/>
      <c r="AY347" s="116"/>
      <c r="AZ347" s="101"/>
      <c r="BA347" s="101"/>
      <c r="BB347" s="101"/>
    </row>
    <row r="348" spans="1:54" s="189" customFormat="1" x14ac:dyDescent="0.2">
      <c r="A348" s="183"/>
      <c r="B348" s="325"/>
      <c r="C348" s="1028"/>
      <c r="D348" s="1024"/>
      <c r="E348" s="878"/>
      <c r="F348" s="878"/>
      <c r="G348" s="874"/>
      <c r="H348" s="874"/>
      <c r="I348" s="874"/>
      <c r="J348" s="874"/>
      <c r="K348" s="874"/>
      <c r="L348" s="874"/>
      <c r="M348" s="333"/>
      <c r="N348" s="116"/>
      <c r="O348" s="116"/>
      <c r="P348" s="116"/>
      <c r="Q348" s="101"/>
      <c r="R348" s="325"/>
      <c r="S348" s="1003" t="str">
        <f t="shared" si="294"/>
        <v>.</v>
      </c>
      <c r="T348" s="1004" t="str">
        <f t="shared" si="295"/>
        <v>.</v>
      </c>
      <c r="U348" s="1004" t="str">
        <f t="shared" si="296"/>
        <v>.</v>
      </c>
      <c r="V348" s="1004" t="str">
        <f t="shared" si="297"/>
        <v>.</v>
      </c>
      <c r="W348" s="1004" t="str">
        <f t="shared" si="298"/>
        <v>.</v>
      </c>
      <c r="X348" s="1004" t="str">
        <f t="shared" si="299"/>
        <v>.</v>
      </c>
      <c r="Y348" s="1005" t="str">
        <f t="shared" si="300"/>
        <v>.</v>
      </c>
      <c r="Z348" s="116"/>
      <c r="AA348" s="1507" t="str">
        <f t="shared" si="301"/>
        <v>.</v>
      </c>
      <c r="AB348" s="1508" t="str">
        <f t="shared" si="301"/>
        <v>.</v>
      </c>
      <c r="AC348" s="1508" t="str">
        <f t="shared" si="301"/>
        <v>.</v>
      </c>
      <c r="AD348" s="1508" t="str">
        <f t="shared" si="301"/>
        <v>.</v>
      </c>
      <c r="AE348" s="1508" t="str">
        <f t="shared" si="301"/>
        <v>.</v>
      </c>
      <c r="AF348" s="1508" t="str">
        <f t="shared" si="301"/>
        <v>.</v>
      </c>
      <c r="AG348" s="1509" t="str">
        <f t="shared" si="301"/>
        <v>.</v>
      </c>
      <c r="AH348" s="116"/>
      <c r="AI348" s="1003" t="str">
        <f>IF(S348=".",".",SUM($S348:S348))</f>
        <v>.</v>
      </c>
      <c r="AJ348" s="1004" t="str">
        <f>IF(T348=".",".",SUM($S348:T348))</f>
        <v>.</v>
      </c>
      <c r="AK348" s="1004" t="str">
        <f>IF(U348=".",".",SUM($S348:U348))</f>
        <v>.</v>
      </c>
      <c r="AL348" s="1004" t="str">
        <f>IF(V348=".",".",SUM($S348:V348))</f>
        <v>.</v>
      </c>
      <c r="AM348" s="1004" t="str">
        <f>IF(W348=".",".",SUM($S348:W348))</f>
        <v>.</v>
      </c>
      <c r="AN348" s="1004" t="str">
        <f>IF(X348=".",".",SUM($S348:X348))</f>
        <v>.</v>
      </c>
      <c r="AO348" s="1005" t="str">
        <f>IF(Y348=".",".",SUM($S348:Y348))</f>
        <v>.</v>
      </c>
      <c r="AP348" s="116"/>
      <c r="AQ348" s="1507" t="str">
        <f t="shared" si="302"/>
        <v>.</v>
      </c>
      <c r="AR348" s="1508" t="str">
        <f t="shared" si="302"/>
        <v>.</v>
      </c>
      <c r="AS348" s="1508" t="str">
        <f t="shared" si="302"/>
        <v>.</v>
      </c>
      <c r="AT348" s="1508" t="str">
        <f t="shared" si="302"/>
        <v>.</v>
      </c>
      <c r="AU348" s="1508" t="str">
        <f t="shared" si="302"/>
        <v>.</v>
      </c>
      <c r="AV348" s="1508" t="str">
        <f t="shared" si="302"/>
        <v>.</v>
      </c>
      <c r="AW348" s="1509" t="str">
        <f t="shared" si="302"/>
        <v>.</v>
      </c>
      <c r="AX348" s="327"/>
      <c r="AY348" s="116"/>
      <c r="AZ348" s="101"/>
      <c r="BA348" s="101"/>
      <c r="BB348" s="101"/>
    </row>
    <row r="349" spans="1:54" s="189" customFormat="1" x14ac:dyDescent="0.2">
      <c r="A349" s="183"/>
      <c r="B349" s="325"/>
      <c r="C349" s="1028"/>
      <c r="D349" s="1024"/>
      <c r="E349" s="878"/>
      <c r="F349" s="878"/>
      <c r="G349" s="874"/>
      <c r="H349" s="874"/>
      <c r="I349" s="874"/>
      <c r="J349" s="874"/>
      <c r="K349" s="874"/>
      <c r="L349" s="874"/>
      <c r="M349" s="333"/>
      <c r="N349" s="116"/>
      <c r="O349" s="116"/>
      <c r="P349" s="116"/>
      <c r="Q349" s="101"/>
      <c r="R349" s="325"/>
      <c r="S349" s="1003" t="str">
        <f t="shared" si="294"/>
        <v>.</v>
      </c>
      <c r="T349" s="1004" t="str">
        <f t="shared" si="295"/>
        <v>.</v>
      </c>
      <c r="U349" s="1004" t="str">
        <f t="shared" si="296"/>
        <v>.</v>
      </c>
      <c r="V349" s="1004" t="str">
        <f t="shared" si="297"/>
        <v>.</v>
      </c>
      <c r="W349" s="1004" t="str">
        <f t="shared" si="298"/>
        <v>.</v>
      </c>
      <c r="X349" s="1004" t="str">
        <f t="shared" si="299"/>
        <v>.</v>
      </c>
      <c r="Y349" s="1005" t="str">
        <f t="shared" si="300"/>
        <v>.</v>
      </c>
      <c r="Z349" s="116"/>
      <c r="AA349" s="1507" t="str">
        <f t="shared" si="301"/>
        <v>.</v>
      </c>
      <c r="AB349" s="1508" t="str">
        <f t="shared" si="301"/>
        <v>.</v>
      </c>
      <c r="AC349" s="1508" t="str">
        <f t="shared" si="301"/>
        <v>.</v>
      </c>
      <c r="AD349" s="1508" t="str">
        <f t="shared" si="301"/>
        <v>.</v>
      </c>
      <c r="AE349" s="1508" t="str">
        <f t="shared" si="301"/>
        <v>.</v>
      </c>
      <c r="AF349" s="1508" t="str">
        <f t="shared" si="301"/>
        <v>.</v>
      </c>
      <c r="AG349" s="1509" t="str">
        <f t="shared" si="301"/>
        <v>.</v>
      </c>
      <c r="AH349" s="116"/>
      <c r="AI349" s="1003" t="str">
        <f>IF(S349=".",".",SUM($S349:S349))</f>
        <v>.</v>
      </c>
      <c r="AJ349" s="1004" t="str">
        <f>IF(T349=".",".",SUM($S349:T349))</f>
        <v>.</v>
      </c>
      <c r="AK349" s="1004" t="str">
        <f>IF(U349=".",".",SUM($S349:U349))</f>
        <v>.</v>
      </c>
      <c r="AL349" s="1004" t="str">
        <f>IF(V349=".",".",SUM($S349:V349))</f>
        <v>.</v>
      </c>
      <c r="AM349" s="1004" t="str">
        <f>IF(W349=".",".",SUM($S349:W349))</f>
        <v>.</v>
      </c>
      <c r="AN349" s="1004" t="str">
        <f>IF(X349=".",".",SUM($S349:X349))</f>
        <v>.</v>
      </c>
      <c r="AO349" s="1005" t="str">
        <f>IF(Y349=".",".",SUM($S349:Y349))</f>
        <v>.</v>
      </c>
      <c r="AP349" s="116"/>
      <c r="AQ349" s="1507" t="str">
        <f t="shared" si="302"/>
        <v>.</v>
      </c>
      <c r="AR349" s="1508" t="str">
        <f t="shared" si="302"/>
        <v>.</v>
      </c>
      <c r="AS349" s="1508" t="str">
        <f t="shared" si="302"/>
        <v>.</v>
      </c>
      <c r="AT349" s="1508" t="str">
        <f t="shared" si="302"/>
        <v>.</v>
      </c>
      <c r="AU349" s="1508" t="str">
        <f t="shared" si="302"/>
        <v>.</v>
      </c>
      <c r="AV349" s="1508" t="str">
        <f t="shared" si="302"/>
        <v>.</v>
      </c>
      <c r="AW349" s="1509" t="str">
        <f t="shared" si="302"/>
        <v>.</v>
      </c>
      <c r="AX349" s="327"/>
      <c r="AY349" s="116"/>
      <c r="AZ349" s="101"/>
      <c r="BA349" s="101"/>
      <c r="BB349" s="101"/>
    </row>
    <row r="350" spans="1:54" s="189" customFormat="1" x14ac:dyDescent="0.2">
      <c r="A350" s="183"/>
      <c r="B350" s="325"/>
      <c r="C350" s="1028"/>
      <c r="D350" s="1024"/>
      <c r="E350" s="878"/>
      <c r="F350" s="878"/>
      <c r="G350" s="874"/>
      <c r="H350" s="874"/>
      <c r="I350" s="874"/>
      <c r="J350" s="874"/>
      <c r="K350" s="874"/>
      <c r="L350" s="874"/>
      <c r="M350" s="333"/>
      <c r="N350" s="116"/>
      <c r="O350" s="116"/>
      <c r="P350" s="116"/>
      <c r="Q350" s="101"/>
      <c r="R350" s="325"/>
      <c r="S350" s="1003" t="str">
        <f t="shared" si="294"/>
        <v>.</v>
      </c>
      <c r="T350" s="1004" t="str">
        <f t="shared" si="295"/>
        <v>.</v>
      </c>
      <c r="U350" s="1004" t="str">
        <f t="shared" si="296"/>
        <v>.</v>
      </c>
      <c r="V350" s="1004" t="str">
        <f t="shared" si="297"/>
        <v>.</v>
      </c>
      <c r="W350" s="1004" t="str">
        <f t="shared" si="298"/>
        <v>.</v>
      </c>
      <c r="X350" s="1004" t="str">
        <f t="shared" si="299"/>
        <v>.</v>
      </c>
      <c r="Y350" s="1005" t="str">
        <f t="shared" si="300"/>
        <v>.</v>
      </c>
      <c r="Z350" s="116"/>
      <c r="AA350" s="1507" t="str">
        <f t="shared" si="301"/>
        <v>.</v>
      </c>
      <c r="AB350" s="1508" t="str">
        <f t="shared" si="301"/>
        <v>.</v>
      </c>
      <c r="AC350" s="1508" t="str">
        <f t="shared" si="301"/>
        <v>.</v>
      </c>
      <c r="AD350" s="1508" t="str">
        <f t="shared" si="301"/>
        <v>.</v>
      </c>
      <c r="AE350" s="1508" t="str">
        <f t="shared" si="301"/>
        <v>.</v>
      </c>
      <c r="AF350" s="1508" t="str">
        <f t="shared" si="301"/>
        <v>.</v>
      </c>
      <c r="AG350" s="1509" t="str">
        <f t="shared" si="301"/>
        <v>.</v>
      </c>
      <c r="AH350" s="116"/>
      <c r="AI350" s="1003" t="str">
        <f>IF(S350=".",".",SUM($S350:S350))</f>
        <v>.</v>
      </c>
      <c r="AJ350" s="1004" t="str">
        <f>IF(T350=".",".",SUM($S350:T350))</f>
        <v>.</v>
      </c>
      <c r="AK350" s="1004" t="str">
        <f>IF(U350=".",".",SUM($S350:U350))</f>
        <v>.</v>
      </c>
      <c r="AL350" s="1004" t="str">
        <f>IF(V350=".",".",SUM($S350:V350))</f>
        <v>.</v>
      </c>
      <c r="AM350" s="1004" t="str">
        <f>IF(W350=".",".",SUM($S350:W350))</f>
        <v>.</v>
      </c>
      <c r="AN350" s="1004" t="str">
        <f>IF(X350=".",".",SUM($S350:X350))</f>
        <v>.</v>
      </c>
      <c r="AO350" s="1005" t="str">
        <f>IF(Y350=".",".",SUM($S350:Y350))</f>
        <v>.</v>
      </c>
      <c r="AP350" s="116"/>
      <c r="AQ350" s="1507" t="str">
        <f t="shared" si="302"/>
        <v>.</v>
      </c>
      <c r="AR350" s="1508" t="str">
        <f t="shared" si="302"/>
        <v>.</v>
      </c>
      <c r="AS350" s="1508" t="str">
        <f t="shared" si="302"/>
        <v>.</v>
      </c>
      <c r="AT350" s="1508" t="str">
        <f t="shared" si="302"/>
        <v>.</v>
      </c>
      <c r="AU350" s="1508" t="str">
        <f t="shared" si="302"/>
        <v>.</v>
      </c>
      <c r="AV350" s="1508" t="str">
        <f t="shared" si="302"/>
        <v>.</v>
      </c>
      <c r="AW350" s="1509" t="str">
        <f t="shared" si="302"/>
        <v>.</v>
      </c>
      <c r="AX350" s="327"/>
      <c r="AY350" s="116"/>
      <c r="AZ350" s="101"/>
      <c r="BA350" s="101"/>
      <c r="BB350" s="101"/>
    </row>
    <row r="351" spans="1:54" s="189" customFormat="1" x14ac:dyDescent="0.2">
      <c r="A351" s="183"/>
      <c r="B351" s="325"/>
      <c r="C351" s="1028"/>
      <c r="D351" s="1024"/>
      <c r="E351" s="878"/>
      <c r="F351" s="878"/>
      <c r="G351" s="874"/>
      <c r="H351" s="874"/>
      <c r="I351" s="874"/>
      <c r="J351" s="874"/>
      <c r="K351" s="874"/>
      <c r="L351" s="874"/>
      <c r="M351" s="333"/>
      <c r="N351" s="116"/>
      <c r="O351" s="116"/>
      <c r="P351" s="116"/>
      <c r="Q351" s="101"/>
      <c r="R351" s="325"/>
      <c r="S351" s="1003" t="str">
        <f t="shared" si="294"/>
        <v>.</v>
      </c>
      <c r="T351" s="1004" t="str">
        <f t="shared" si="295"/>
        <v>.</v>
      </c>
      <c r="U351" s="1004" t="str">
        <f t="shared" si="296"/>
        <v>.</v>
      </c>
      <c r="V351" s="1004" t="str">
        <f t="shared" si="297"/>
        <v>.</v>
      </c>
      <c r="W351" s="1004" t="str">
        <f t="shared" si="298"/>
        <v>.</v>
      </c>
      <c r="X351" s="1004" t="str">
        <f t="shared" si="299"/>
        <v>.</v>
      </c>
      <c r="Y351" s="1005" t="str">
        <f t="shared" si="300"/>
        <v>.</v>
      </c>
      <c r="Z351" s="116"/>
      <c r="AA351" s="1507" t="str">
        <f t="shared" si="301"/>
        <v>.</v>
      </c>
      <c r="AB351" s="1508" t="str">
        <f t="shared" si="301"/>
        <v>.</v>
      </c>
      <c r="AC351" s="1508" t="str">
        <f t="shared" si="301"/>
        <v>.</v>
      </c>
      <c r="AD351" s="1508" t="str">
        <f t="shared" si="301"/>
        <v>.</v>
      </c>
      <c r="AE351" s="1508" t="str">
        <f t="shared" si="301"/>
        <v>.</v>
      </c>
      <c r="AF351" s="1508" t="str">
        <f t="shared" si="301"/>
        <v>.</v>
      </c>
      <c r="AG351" s="1509" t="str">
        <f t="shared" si="301"/>
        <v>.</v>
      </c>
      <c r="AH351" s="116"/>
      <c r="AI351" s="1003" t="str">
        <f>IF(S351=".",".",SUM($S351:S351))</f>
        <v>.</v>
      </c>
      <c r="AJ351" s="1004" t="str">
        <f>IF(T351=".",".",SUM($S351:T351))</f>
        <v>.</v>
      </c>
      <c r="AK351" s="1004" t="str">
        <f>IF(U351=".",".",SUM($S351:U351))</f>
        <v>.</v>
      </c>
      <c r="AL351" s="1004" t="str">
        <f>IF(V351=".",".",SUM($S351:V351))</f>
        <v>.</v>
      </c>
      <c r="AM351" s="1004" t="str">
        <f>IF(W351=".",".",SUM($S351:W351))</f>
        <v>.</v>
      </c>
      <c r="AN351" s="1004" t="str">
        <f>IF(X351=".",".",SUM($S351:X351))</f>
        <v>.</v>
      </c>
      <c r="AO351" s="1005" t="str">
        <f>IF(Y351=".",".",SUM($S351:Y351))</f>
        <v>.</v>
      </c>
      <c r="AP351" s="116"/>
      <c r="AQ351" s="1507" t="str">
        <f t="shared" si="302"/>
        <v>.</v>
      </c>
      <c r="AR351" s="1508" t="str">
        <f t="shared" si="302"/>
        <v>.</v>
      </c>
      <c r="AS351" s="1508" t="str">
        <f t="shared" si="302"/>
        <v>.</v>
      </c>
      <c r="AT351" s="1508" t="str">
        <f t="shared" si="302"/>
        <v>.</v>
      </c>
      <c r="AU351" s="1508" t="str">
        <f t="shared" si="302"/>
        <v>.</v>
      </c>
      <c r="AV351" s="1508" t="str">
        <f t="shared" si="302"/>
        <v>.</v>
      </c>
      <c r="AW351" s="1509" t="str">
        <f t="shared" si="302"/>
        <v>.</v>
      </c>
      <c r="AX351" s="327"/>
      <c r="AY351" s="116"/>
      <c r="AZ351" s="101"/>
      <c r="BA351" s="101"/>
      <c r="BB351" s="101"/>
    </row>
    <row r="352" spans="1:54" s="189" customFormat="1" x14ac:dyDescent="0.2">
      <c r="A352" s="183"/>
      <c r="B352" s="325"/>
      <c r="C352" s="1028"/>
      <c r="D352" s="1024"/>
      <c r="E352" s="878"/>
      <c r="F352" s="878"/>
      <c r="G352" s="874"/>
      <c r="H352" s="874"/>
      <c r="I352" s="874"/>
      <c r="J352" s="874"/>
      <c r="K352" s="874"/>
      <c r="L352" s="874"/>
      <c r="M352" s="333"/>
      <c r="N352" s="116"/>
      <c r="O352" s="116"/>
      <c r="P352" s="116"/>
      <c r="Q352" s="101"/>
      <c r="R352" s="325"/>
      <c r="S352" s="1003" t="str">
        <f t="shared" si="294"/>
        <v>.</v>
      </c>
      <c r="T352" s="1004" t="str">
        <f t="shared" si="295"/>
        <v>.</v>
      </c>
      <c r="U352" s="1004" t="str">
        <f t="shared" si="296"/>
        <v>.</v>
      </c>
      <c r="V352" s="1004" t="str">
        <f t="shared" si="297"/>
        <v>.</v>
      </c>
      <c r="W352" s="1004" t="str">
        <f t="shared" si="298"/>
        <v>.</v>
      </c>
      <c r="X352" s="1004" t="str">
        <f t="shared" si="299"/>
        <v>.</v>
      </c>
      <c r="Y352" s="1005" t="str">
        <f t="shared" si="300"/>
        <v>.</v>
      </c>
      <c r="Z352" s="116"/>
      <c r="AA352" s="1507" t="str">
        <f t="shared" si="301"/>
        <v>.</v>
      </c>
      <c r="AB352" s="1508" t="str">
        <f t="shared" si="301"/>
        <v>.</v>
      </c>
      <c r="AC352" s="1508" t="str">
        <f t="shared" si="301"/>
        <v>.</v>
      </c>
      <c r="AD352" s="1508" t="str">
        <f t="shared" si="301"/>
        <v>.</v>
      </c>
      <c r="AE352" s="1508" t="str">
        <f t="shared" si="301"/>
        <v>.</v>
      </c>
      <c r="AF352" s="1508" t="str">
        <f t="shared" si="301"/>
        <v>.</v>
      </c>
      <c r="AG352" s="1509" t="str">
        <f t="shared" si="301"/>
        <v>.</v>
      </c>
      <c r="AH352" s="116"/>
      <c r="AI352" s="1003" t="str">
        <f>IF(S352=".",".",SUM($S352:S352))</f>
        <v>.</v>
      </c>
      <c r="AJ352" s="1004" t="str">
        <f>IF(T352=".",".",SUM($S352:T352))</f>
        <v>.</v>
      </c>
      <c r="AK352" s="1004" t="str">
        <f>IF(U352=".",".",SUM($S352:U352))</f>
        <v>.</v>
      </c>
      <c r="AL352" s="1004" t="str">
        <f>IF(V352=".",".",SUM($S352:V352))</f>
        <v>.</v>
      </c>
      <c r="AM352" s="1004" t="str">
        <f>IF(W352=".",".",SUM($S352:W352))</f>
        <v>.</v>
      </c>
      <c r="AN352" s="1004" t="str">
        <f>IF(X352=".",".",SUM($S352:X352))</f>
        <v>.</v>
      </c>
      <c r="AO352" s="1005" t="str">
        <f>IF(Y352=".",".",SUM($S352:Y352))</f>
        <v>.</v>
      </c>
      <c r="AP352" s="116"/>
      <c r="AQ352" s="1507" t="str">
        <f t="shared" si="302"/>
        <v>.</v>
      </c>
      <c r="AR352" s="1508" t="str">
        <f t="shared" si="302"/>
        <v>.</v>
      </c>
      <c r="AS352" s="1508" t="str">
        <f t="shared" si="302"/>
        <v>.</v>
      </c>
      <c r="AT352" s="1508" t="str">
        <f t="shared" si="302"/>
        <v>.</v>
      </c>
      <c r="AU352" s="1508" t="str">
        <f t="shared" si="302"/>
        <v>.</v>
      </c>
      <c r="AV352" s="1508" t="str">
        <f t="shared" si="302"/>
        <v>.</v>
      </c>
      <c r="AW352" s="1509" t="str">
        <f t="shared" si="302"/>
        <v>.</v>
      </c>
      <c r="AX352" s="327"/>
      <c r="AY352" s="116"/>
      <c r="AZ352" s="101"/>
      <c r="BA352" s="101"/>
      <c r="BB352" s="101"/>
    </row>
    <row r="353" spans="1:54" s="189" customFormat="1" x14ac:dyDescent="0.2">
      <c r="A353" s="183"/>
      <c r="B353" s="325"/>
      <c r="C353" s="1028"/>
      <c r="D353" s="1024"/>
      <c r="E353" s="878"/>
      <c r="F353" s="878"/>
      <c r="G353" s="874"/>
      <c r="H353" s="874"/>
      <c r="I353" s="874"/>
      <c r="J353" s="874"/>
      <c r="K353" s="874"/>
      <c r="L353" s="874"/>
      <c r="M353" s="333"/>
      <c r="N353" s="116"/>
      <c r="O353" s="116"/>
      <c r="P353" s="116"/>
      <c r="Q353" s="101"/>
      <c r="R353" s="325"/>
      <c r="S353" s="1003" t="str">
        <f t="shared" si="294"/>
        <v>.</v>
      </c>
      <c r="T353" s="1004" t="str">
        <f t="shared" si="295"/>
        <v>.</v>
      </c>
      <c r="U353" s="1004" t="str">
        <f t="shared" si="296"/>
        <v>.</v>
      </c>
      <c r="V353" s="1004" t="str">
        <f t="shared" si="297"/>
        <v>.</v>
      </c>
      <c r="W353" s="1004" t="str">
        <f t="shared" si="298"/>
        <v>.</v>
      </c>
      <c r="X353" s="1004" t="str">
        <f t="shared" si="299"/>
        <v>.</v>
      </c>
      <c r="Y353" s="1005" t="str">
        <f t="shared" si="300"/>
        <v>.</v>
      </c>
      <c r="Z353" s="116"/>
      <c r="AA353" s="1507" t="str">
        <f t="shared" si="301"/>
        <v>.</v>
      </c>
      <c r="AB353" s="1508" t="str">
        <f t="shared" si="301"/>
        <v>.</v>
      </c>
      <c r="AC353" s="1508" t="str">
        <f t="shared" si="301"/>
        <v>.</v>
      </c>
      <c r="AD353" s="1508" t="str">
        <f t="shared" si="301"/>
        <v>.</v>
      </c>
      <c r="AE353" s="1508" t="str">
        <f t="shared" si="301"/>
        <v>.</v>
      </c>
      <c r="AF353" s="1508" t="str">
        <f t="shared" si="301"/>
        <v>.</v>
      </c>
      <c r="AG353" s="1509" t="str">
        <f t="shared" si="301"/>
        <v>.</v>
      </c>
      <c r="AH353" s="116"/>
      <c r="AI353" s="1003" t="str">
        <f>IF(S353=".",".",SUM($S353:S353))</f>
        <v>.</v>
      </c>
      <c r="AJ353" s="1004" t="str">
        <f>IF(T353=".",".",SUM($S353:T353))</f>
        <v>.</v>
      </c>
      <c r="AK353" s="1004" t="str">
        <f>IF(U353=".",".",SUM($S353:U353))</f>
        <v>.</v>
      </c>
      <c r="AL353" s="1004" t="str">
        <f>IF(V353=".",".",SUM($S353:V353))</f>
        <v>.</v>
      </c>
      <c r="AM353" s="1004" t="str">
        <f>IF(W353=".",".",SUM($S353:W353))</f>
        <v>.</v>
      </c>
      <c r="AN353" s="1004" t="str">
        <f>IF(X353=".",".",SUM($S353:X353))</f>
        <v>.</v>
      </c>
      <c r="AO353" s="1005" t="str">
        <f>IF(Y353=".",".",SUM($S353:Y353))</f>
        <v>.</v>
      </c>
      <c r="AP353" s="116"/>
      <c r="AQ353" s="1507" t="str">
        <f t="shared" si="302"/>
        <v>.</v>
      </c>
      <c r="AR353" s="1508" t="str">
        <f t="shared" si="302"/>
        <v>.</v>
      </c>
      <c r="AS353" s="1508" t="str">
        <f t="shared" si="302"/>
        <v>.</v>
      </c>
      <c r="AT353" s="1508" t="str">
        <f t="shared" si="302"/>
        <v>.</v>
      </c>
      <c r="AU353" s="1508" t="str">
        <f t="shared" si="302"/>
        <v>.</v>
      </c>
      <c r="AV353" s="1508" t="str">
        <f t="shared" si="302"/>
        <v>.</v>
      </c>
      <c r="AW353" s="1509" t="str">
        <f t="shared" si="302"/>
        <v>.</v>
      </c>
      <c r="AX353" s="327"/>
      <c r="AY353" s="116"/>
      <c r="AZ353" s="101"/>
      <c r="BA353" s="101"/>
      <c r="BB353" s="101"/>
    </row>
    <row r="354" spans="1:54" s="189" customFormat="1" x14ac:dyDescent="0.2">
      <c r="A354" s="183"/>
      <c r="B354" s="325"/>
      <c r="C354" s="1028"/>
      <c r="D354" s="1024"/>
      <c r="E354" s="878"/>
      <c r="F354" s="878"/>
      <c r="G354" s="874"/>
      <c r="H354" s="874"/>
      <c r="I354" s="874"/>
      <c r="J354" s="874"/>
      <c r="K354" s="874"/>
      <c r="L354" s="874"/>
      <c r="M354" s="333"/>
      <c r="N354" s="116"/>
      <c r="O354" s="116"/>
      <c r="P354" s="116"/>
      <c r="Q354" s="101"/>
      <c r="R354" s="325"/>
      <c r="S354" s="1003" t="str">
        <f t="shared" si="294"/>
        <v>.</v>
      </c>
      <c r="T354" s="1004" t="str">
        <f t="shared" si="295"/>
        <v>.</v>
      </c>
      <c r="U354" s="1004" t="str">
        <f t="shared" si="296"/>
        <v>.</v>
      </c>
      <c r="V354" s="1004" t="str">
        <f t="shared" si="297"/>
        <v>.</v>
      </c>
      <c r="W354" s="1004" t="str">
        <f t="shared" si="298"/>
        <v>.</v>
      </c>
      <c r="X354" s="1004" t="str">
        <f t="shared" si="299"/>
        <v>.</v>
      </c>
      <c r="Y354" s="1005" t="str">
        <f t="shared" si="300"/>
        <v>.</v>
      </c>
      <c r="Z354" s="116"/>
      <c r="AA354" s="1507" t="str">
        <f t="shared" si="301"/>
        <v>.</v>
      </c>
      <c r="AB354" s="1508" t="str">
        <f t="shared" si="301"/>
        <v>.</v>
      </c>
      <c r="AC354" s="1508" t="str">
        <f t="shared" si="301"/>
        <v>.</v>
      </c>
      <c r="AD354" s="1508" t="str">
        <f t="shared" si="301"/>
        <v>.</v>
      </c>
      <c r="AE354" s="1508" t="str">
        <f t="shared" si="301"/>
        <v>.</v>
      </c>
      <c r="AF354" s="1508" t="str">
        <f t="shared" si="301"/>
        <v>.</v>
      </c>
      <c r="AG354" s="1509" t="str">
        <f t="shared" si="301"/>
        <v>.</v>
      </c>
      <c r="AH354" s="116"/>
      <c r="AI354" s="1003" t="str">
        <f>IF(S354=".",".",SUM($S354:S354))</f>
        <v>.</v>
      </c>
      <c r="AJ354" s="1004" t="str">
        <f>IF(T354=".",".",SUM($S354:T354))</f>
        <v>.</v>
      </c>
      <c r="AK354" s="1004" t="str">
        <f>IF(U354=".",".",SUM($S354:U354))</f>
        <v>.</v>
      </c>
      <c r="AL354" s="1004" t="str">
        <f>IF(V354=".",".",SUM($S354:V354))</f>
        <v>.</v>
      </c>
      <c r="AM354" s="1004" t="str">
        <f>IF(W354=".",".",SUM($S354:W354))</f>
        <v>.</v>
      </c>
      <c r="AN354" s="1004" t="str">
        <f>IF(X354=".",".",SUM($S354:X354))</f>
        <v>.</v>
      </c>
      <c r="AO354" s="1005" t="str">
        <f>IF(Y354=".",".",SUM($S354:Y354))</f>
        <v>.</v>
      </c>
      <c r="AP354" s="116"/>
      <c r="AQ354" s="1507" t="str">
        <f t="shared" si="302"/>
        <v>.</v>
      </c>
      <c r="AR354" s="1508" t="str">
        <f t="shared" si="302"/>
        <v>.</v>
      </c>
      <c r="AS354" s="1508" t="str">
        <f t="shared" si="302"/>
        <v>.</v>
      </c>
      <c r="AT354" s="1508" t="str">
        <f t="shared" si="302"/>
        <v>.</v>
      </c>
      <c r="AU354" s="1508" t="str">
        <f t="shared" si="302"/>
        <v>.</v>
      </c>
      <c r="AV354" s="1508" t="str">
        <f t="shared" si="302"/>
        <v>.</v>
      </c>
      <c r="AW354" s="1509" t="str">
        <f t="shared" si="302"/>
        <v>.</v>
      </c>
      <c r="AX354" s="327"/>
      <c r="AY354" s="116"/>
      <c r="AZ354" s="101"/>
      <c r="BA354" s="101"/>
      <c r="BB354" s="101"/>
    </row>
    <row r="355" spans="1:54" s="189" customFormat="1" x14ac:dyDescent="0.2">
      <c r="A355" s="183"/>
      <c r="B355" s="325"/>
      <c r="C355" s="1028"/>
      <c r="D355" s="1024"/>
      <c r="E355" s="878"/>
      <c r="F355" s="878"/>
      <c r="G355" s="874"/>
      <c r="H355" s="874"/>
      <c r="I355" s="874"/>
      <c r="J355" s="874"/>
      <c r="K355" s="874"/>
      <c r="L355" s="874"/>
      <c r="M355" s="333"/>
      <c r="N355" s="116"/>
      <c r="O355" s="116"/>
      <c r="P355" s="116"/>
      <c r="Q355" s="101"/>
      <c r="R355" s="325"/>
      <c r="S355" s="1003" t="str">
        <f t="shared" si="294"/>
        <v>.</v>
      </c>
      <c r="T355" s="1004" t="str">
        <f t="shared" si="295"/>
        <v>.</v>
      </c>
      <c r="U355" s="1004" t="str">
        <f t="shared" si="296"/>
        <v>.</v>
      </c>
      <c r="V355" s="1004" t="str">
        <f t="shared" si="297"/>
        <v>.</v>
      </c>
      <c r="W355" s="1004" t="str">
        <f t="shared" si="298"/>
        <v>.</v>
      </c>
      <c r="X355" s="1004" t="str">
        <f t="shared" si="299"/>
        <v>.</v>
      </c>
      <c r="Y355" s="1005" t="str">
        <f t="shared" si="300"/>
        <v>.</v>
      </c>
      <c r="Z355" s="116"/>
      <c r="AA355" s="1507" t="str">
        <f t="shared" si="301"/>
        <v>.</v>
      </c>
      <c r="AB355" s="1508" t="str">
        <f t="shared" si="301"/>
        <v>.</v>
      </c>
      <c r="AC355" s="1508" t="str">
        <f t="shared" si="301"/>
        <v>.</v>
      </c>
      <c r="AD355" s="1508" t="str">
        <f t="shared" si="301"/>
        <v>.</v>
      </c>
      <c r="AE355" s="1508" t="str">
        <f t="shared" si="301"/>
        <v>.</v>
      </c>
      <c r="AF355" s="1508" t="str">
        <f t="shared" si="301"/>
        <v>.</v>
      </c>
      <c r="AG355" s="1509" t="str">
        <f t="shared" si="301"/>
        <v>.</v>
      </c>
      <c r="AH355" s="116"/>
      <c r="AI355" s="1003" t="str">
        <f>IF(S355=".",".",SUM($S355:S355))</f>
        <v>.</v>
      </c>
      <c r="AJ355" s="1004" t="str">
        <f>IF(T355=".",".",SUM($S355:T355))</f>
        <v>.</v>
      </c>
      <c r="AK355" s="1004" t="str">
        <f>IF(U355=".",".",SUM($S355:U355))</f>
        <v>.</v>
      </c>
      <c r="AL355" s="1004" t="str">
        <f>IF(V355=".",".",SUM($S355:V355))</f>
        <v>.</v>
      </c>
      <c r="AM355" s="1004" t="str">
        <f>IF(W355=".",".",SUM($S355:W355))</f>
        <v>.</v>
      </c>
      <c r="AN355" s="1004" t="str">
        <f>IF(X355=".",".",SUM($S355:X355))</f>
        <v>.</v>
      </c>
      <c r="AO355" s="1005" t="str">
        <f>IF(Y355=".",".",SUM($S355:Y355))</f>
        <v>.</v>
      </c>
      <c r="AP355" s="116"/>
      <c r="AQ355" s="1507" t="str">
        <f t="shared" si="302"/>
        <v>.</v>
      </c>
      <c r="AR355" s="1508" t="str">
        <f t="shared" si="302"/>
        <v>.</v>
      </c>
      <c r="AS355" s="1508" t="str">
        <f t="shared" si="302"/>
        <v>.</v>
      </c>
      <c r="AT355" s="1508" t="str">
        <f t="shared" si="302"/>
        <v>.</v>
      </c>
      <c r="AU355" s="1508" t="str">
        <f t="shared" si="302"/>
        <v>.</v>
      </c>
      <c r="AV355" s="1508" t="str">
        <f t="shared" si="302"/>
        <v>.</v>
      </c>
      <c r="AW355" s="1509" t="str">
        <f t="shared" si="302"/>
        <v>.</v>
      </c>
      <c r="AX355" s="327"/>
      <c r="AY355" s="116"/>
      <c r="AZ355" s="101"/>
      <c r="BA355" s="101"/>
      <c r="BB355" s="101"/>
    </row>
    <row r="356" spans="1:54" s="189" customFormat="1" x14ac:dyDescent="0.2">
      <c r="A356" s="183"/>
      <c r="B356" s="325"/>
      <c r="C356" s="1028"/>
      <c r="D356" s="1024"/>
      <c r="E356" s="878"/>
      <c r="F356" s="878"/>
      <c r="G356" s="874"/>
      <c r="H356" s="874"/>
      <c r="I356" s="874"/>
      <c r="J356" s="874"/>
      <c r="K356" s="874"/>
      <c r="L356" s="874"/>
      <c r="M356" s="333"/>
      <c r="N356" s="116"/>
      <c r="O356" s="116"/>
      <c r="P356" s="116"/>
      <c r="Q356" s="101"/>
      <c r="R356" s="325"/>
      <c r="S356" s="1003" t="str">
        <f t="shared" si="294"/>
        <v>.</v>
      </c>
      <c r="T356" s="1004" t="str">
        <f t="shared" si="295"/>
        <v>.</v>
      </c>
      <c r="U356" s="1004" t="str">
        <f t="shared" si="296"/>
        <v>.</v>
      </c>
      <c r="V356" s="1004" t="str">
        <f t="shared" si="297"/>
        <v>.</v>
      </c>
      <c r="W356" s="1004" t="str">
        <f t="shared" si="298"/>
        <v>.</v>
      </c>
      <c r="X356" s="1004" t="str">
        <f t="shared" si="299"/>
        <v>.</v>
      </c>
      <c r="Y356" s="1005" t="str">
        <f t="shared" si="300"/>
        <v>.</v>
      </c>
      <c r="Z356" s="116"/>
      <c r="AA356" s="1507" t="str">
        <f t="shared" si="301"/>
        <v>.</v>
      </c>
      <c r="AB356" s="1508" t="str">
        <f t="shared" si="301"/>
        <v>.</v>
      </c>
      <c r="AC356" s="1508" t="str">
        <f t="shared" si="301"/>
        <v>.</v>
      </c>
      <c r="AD356" s="1508" t="str">
        <f t="shared" si="301"/>
        <v>.</v>
      </c>
      <c r="AE356" s="1508" t="str">
        <f t="shared" si="301"/>
        <v>.</v>
      </c>
      <c r="AF356" s="1508" t="str">
        <f t="shared" si="301"/>
        <v>.</v>
      </c>
      <c r="AG356" s="1509" t="str">
        <f t="shared" si="301"/>
        <v>.</v>
      </c>
      <c r="AH356" s="116"/>
      <c r="AI356" s="1003" t="str">
        <f>IF(S356=".",".",SUM($S356:S356))</f>
        <v>.</v>
      </c>
      <c r="AJ356" s="1004" t="str">
        <f>IF(T356=".",".",SUM($S356:T356))</f>
        <v>.</v>
      </c>
      <c r="AK356" s="1004" t="str">
        <f>IF(U356=".",".",SUM($S356:U356))</f>
        <v>.</v>
      </c>
      <c r="AL356" s="1004" t="str">
        <f>IF(V356=".",".",SUM($S356:V356))</f>
        <v>.</v>
      </c>
      <c r="AM356" s="1004" t="str">
        <f>IF(W356=".",".",SUM($S356:W356))</f>
        <v>.</v>
      </c>
      <c r="AN356" s="1004" t="str">
        <f>IF(X356=".",".",SUM($S356:X356))</f>
        <v>.</v>
      </c>
      <c r="AO356" s="1005" t="str">
        <f>IF(Y356=".",".",SUM($S356:Y356))</f>
        <v>.</v>
      </c>
      <c r="AP356" s="116"/>
      <c r="AQ356" s="1507" t="str">
        <f t="shared" si="302"/>
        <v>.</v>
      </c>
      <c r="AR356" s="1508" t="str">
        <f t="shared" si="302"/>
        <v>.</v>
      </c>
      <c r="AS356" s="1508" t="str">
        <f t="shared" si="302"/>
        <v>.</v>
      </c>
      <c r="AT356" s="1508" t="str">
        <f t="shared" si="302"/>
        <v>.</v>
      </c>
      <c r="AU356" s="1508" t="str">
        <f t="shared" si="302"/>
        <v>.</v>
      </c>
      <c r="AV356" s="1508" t="str">
        <f t="shared" si="302"/>
        <v>.</v>
      </c>
      <c r="AW356" s="1509" t="str">
        <f t="shared" si="302"/>
        <v>.</v>
      </c>
      <c r="AX356" s="327"/>
      <c r="AY356" s="116"/>
      <c r="AZ356" s="101"/>
      <c r="BA356" s="101"/>
      <c r="BB356" s="101"/>
    </row>
    <row r="357" spans="1:54" s="189" customFormat="1" x14ac:dyDescent="0.2">
      <c r="A357" s="183"/>
      <c r="B357" s="325"/>
      <c r="C357" s="1028"/>
      <c r="D357" s="1024"/>
      <c r="E357" s="878"/>
      <c r="F357" s="878"/>
      <c r="G357" s="874"/>
      <c r="H357" s="874"/>
      <c r="I357" s="874"/>
      <c r="J357" s="874"/>
      <c r="K357" s="874"/>
      <c r="L357" s="874"/>
      <c r="M357" s="333"/>
      <c r="N357" s="116"/>
      <c r="O357" s="116"/>
      <c r="P357" s="116"/>
      <c r="Q357" s="101"/>
      <c r="R357" s="325"/>
      <c r="S357" s="1003" t="str">
        <f t="shared" si="294"/>
        <v>.</v>
      </c>
      <c r="T357" s="1004" t="str">
        <f t="shared" si="295"/>
        <v>.</v>
      </c>
      <c r="U357" s="1004" t="str">
        <f t="shared" si="296"/>
        <v>.</v>
      </c>
      <c r="V357" s="1004" t="str">
        <f t="shared" si="297"/>
        <v>.</v>
      </c>
      <c r="W357" s="1004" t="str">
        <f t="shared" si="298"/>
        <v>.</v>
      </c>
      <c r="X357" s="1004" t="str">
        <f t="shared" si="299"/>
        <v>.</v>
      </c>
      <c r="Y357" s="1005" t="str">
        <f t="shared" si="300"/>
        <v>.</v>
      </c>
      <c r="Z357" s="116"/>
      <c r="AA357" s="1507" t="str">
        <f t="shared" si="301"/>
        <v>.</v>
      </c>
      <c r="AB357" s="1508" t="str">
        <f t="shared" si="301"/>
        <v>.</v>
      </c>
      <c r="AC357" s="1508" t="str">
        <f t="shared" si="301"/>
        <v>.</v>
      </c>
      <c r="AD357" s="1508" t="str">
        <f t="shared" si="301"/>
        <v>.</v>
      </c>
      <c r="AE357" s="1508" t="str">
        <f t="shared" si="301"/>
        <v>.</v>
      </c>
      <c r="AF357" s="1508" t="str">
        <f t="shared" si="301"/>
        <v>.</v>
      </c>
      <c r="AG357" s="1509" t="str">
        <f t="shared" si="301"/>
        <v>.</v>
      </c>
      <c r="AH357" s="116"/>
      <c r="AI357" s="1003" t="str">
        <f>IF(S357=".",".",SUM($S357:S357))</f>
        <v>.</v>
      </c>
      <c r="AJ357" s="1004" t="str">
        <f>IF(T357=".",".",SUM($S357:T357))</f>
        <v>.</v>
      </c>
      <c r="AK357" s="1004" t="str">
        <f>IF(U357=".",".",SUM($S357:U357))</f>
        <v>.</v>
      </c>
      <c r="AL357" s="1004" t="str">
        <f>IF(V357=".",".",SUM($S357:V357))</f>
        <v>.</v>
      </c>
      <c r="AM357" s="1004" t="str">
        <f>IF(W357=".",".",SUM($S357:W357))</f>
        <v>.</v>
      </c>
      <c r="AN357" s="1004" t="str">
        <f>IF(X357=".",".",SUM($S357:X357))</f>
        <v>.</v>
      </c>
      <c r="AO357" s="1005" t="str">
        <f>IF(Y357=".",".",SUM($S357:Y357))</f>
        <v>.</v>
      </c>
      <c r="AP357" s="116"/>
      <c r="AQ357" s="1507" t="str">
        <f t="shared" si="302"/>
        <v>.</v>
      </c>
      <c r="AR357" s="1508" t="str">
        <f t="shared" si="302"/>
        <v>.</v>
      </c>
      <c r="AS357" s="1508" t="str">
        <f t="shared" si="302"/>
        <v>.</v>
      </c>
      <c r="AT357" s="1508" t="str">
        <f t="shared" si="302"/>
        <v>.</v>
      </c>
      <c r="AU357" s="1508" t="str">
        <f t="shared" si="302"/>
        <v>.</v>
      </c>
      <c r="AV357" s="1508" t="str">
        <f t="shared" si="302"/>
        <v>.</v>
      </c>
      <c r="AW357" s="1509" t="str">
        <f t="shared" si="302"/>
        <v>.</v>
      </c>
      <c r="AX357" s="327"/>
      <c r="AY357" s="116"/>
      <c r="AZ357" s="101"/>
      <c r="BA357" s="101"/>
      <c r="BB357" s="101"/>
    </row>
    <row r="358" spans="1:54" s="189" customFormat="1" x14ac:dyDescent="0.2">
      <c r="A358" s="183"/>
      <c r="B358" s="325"/>
      <c r="C358" s="1028"/>
      <c r="D358" s="1024"/>
      <c r="E358" s="878"/>
      <c r="F358" s="878"/>
      <c r="G358" s="874"/>
      <c r="H358" s="874"/>
      <c r="I358" s="874"/>
      <c r="J358" s="874"/>
      <c r="K358" s="874"/>
      <c r="L358" s="874"/>
      <c r="M358" s="333"/>
      <c r="N358" s="116"/>
      <c r="O358" s="116"/>
      <c r="P358" s="116"/>
      <c r="Q358" s="101"/>
      <c r="R358" s="325"/>
      <c r="S358" s="1003" t="str">
        <f t="shared" si="294"/>
        <v>.</v>
      </c>
      <c r="T358" s="1004" t="str">
        <f t="shared" si="295"/>
        <v>.</v>
      </c>
      <c r="U358" s="1004" t="str">
        <f t="shared" si="296"/>
        <v>.</v>
      </c>
      <c r="V358" s="1004" t="str">
        <f t="shared" si="297"/>
        <v>.</v>
      </c>
      <c r="W358" s="1004" t="str">
        <f t="shared" si="298"/>
        <v>.</v>
      </c>
      <c r="X358" s="1004" t="str">
        <f t="shared" si="299"/>
        <v>.</v>
      </c>
      <c r="Y358" s="1005" t="str">
        <f t="shared" si="300"/>
        <v>.</v>
      </c>
      <c r="Z358" s="116"/>
      <c r="AA358" s="1507" t="str">
        <f t="shared" si="301"/>
        <v>.</v>
      </c>
      <c r="AB358" s="1508" t="str">
        <f t="shared" si="301"/>
        <v>.</v>
      </c>
      <c r="AC358" s="1508" t="str">
        <f t="shared" si="301"/>
        <v>.</v>
      </c>
      <c r="AD358" s="1508" t="str">
        <f t="shared" si="301"/>
        <v>.</v>
      </c>
      <c r="AE358" s="1508" t="str">
        <f t="shared" si="301"/>
        <v>.</v>
      </c>
      <c r="AF358" s="1508" t="str">
        <f t="shared" si="301"/>
        <v>.</v>
      </c>
      <c r="AG358" s="1509" t="str">
        <f t="shared" si="301"/>
        <v>.</v>
      </c>
      <c r="AH358" s="116"/>
      <c r="AI358" s="1003" t="str">
        <f>IF(S358=".",".",SUM($S358:S358))</f>
        <v>.</v>
      </c>
      <c r="AJ358" s="1004" t="str">
        <f>IF(T358=".",".",SUM($S358:T358))</f>
        <v>.</v>
      </c>
      <c r="AK358" s="1004" t="str">
        <f>IF(U358=".",".",SUM($S358:U358))</f>
        <v>.</v>
      </c>
      <c r="AL358" s="1004" t="str">
        <f>IF(V358=".",".",SUM($S358:V358))</f>
        <v>.</v>
      </c>
      <c r="AM358" s="1004" t="str">
        <f>IF(W358=".",".",SUM($S358:W358))</f>
        <v>.</v>
      </c>
      <c r="AN358" s="1004" t="str">
        <f>IF(X358=".",".",SUM($S358:X358))</f>
        <v>.</v>
      </c>
      <c r="AO358" s="1005" t="str">
        <f>IF(Y358=".",".",SUM($S358:Y358))</f>
        <v>.</v>
      </c>
      <c r="AP358" s="116"/>
      <c r="AQ358" s="1507" t="str">
        <f t="shared" si="302"/>
        <v>.</v>
      </c>
      <c r="AR358" s="1508" t="str">
        <f t="shared" si="302"/>
        <v>.</v>
      </c>
      <c r="AS358" s="1508" t="str">
        <f t="shared" si="302"/>
        <v>.</v>
      </c>
      <c r="AT358" s="1508" t="str">
        <f t="shared" si="302"/>
        <v>.</v>
      </c>
      <c r="AU358" s="1508" t="str">
        <f t="shared" si="302"/>
        <v>.</v>
      </c>
      <c r="AV358" s="1508" t="str">
        <f t="shared" si="302"/>
        <v>.</v>
      </c>
      <c r="AW358" s="1509" t="str">
        <f t="shared" si="302"/>
        <v>.</v>
      </c>
      <c r="AX358" s="327"/>
      <c r="AY358" s="116"/>
      <c r="AZ358" s="101"/>
      <c r="BA358" s="101"/>
      <c r="BB358" s="101"/>
    </row>
    <row r="359" spans="1:54" s="189" customFormat="1" x14ac:dyDescent="0.2">
      <c r="A359" s="183"/>
      <c r="B359" s="325"/>
      <c r="C359" s="1028"/>
      <c r="D359" s="1024"/>
      <c r="E359" s="878"/>
      <c r="F359" s="878"/>
      <c r="G359" s="874"/>
      <c r="H359" s="874"/>
      <c r="I359" s="874"/>
      <c r="J359" s="874"/>
      <c r="K359" s="874"/>
      <c r="L359" s="874"/>
      <c r="M359" s="333"/>
      <c r="N359" s="116"/>
      <c r="O359" s="116"/>
      <c r="P359" s="116"/>
      <c r="Q359" s="101"/>
      <c r="R359" s="325"/>
      <c r="S359" s="1003" t="str">
        <f t="shared" si="294"/>
        <v>.</v>
      </c>
      <c r="T359" s="1004" t="str">
        <f t="shared" si="295"/>
        <v>.</v>
      </c>
      <c r="U359" s="1004" t="str">
        <f t="shared" si="296"/>
        <v>.</v>
      </c>
      <c r="V359" s="1004" t="str">
        <f t="shared" si="297"/>
        <v>.</v>
      </c>
      <c r="W359" s="1004" t="str">
        <f t="shared" si="298"/>
        <v>.</v>
      </c>
      <c r="X359" s="1004" t="str">
        <f t="shared" si="299"/>
        <v>.</v>
      </c>
      <c r="Y359" s="1005" t="str">
        <f t="shared" si="300"/>
        <v>.</v>
      </c>
      <c r="Z359" s="116"/>
      <c r="AA359" s="1507" t="str">
        <f t="shared" si="301"/>
        <v>.</v>
      </c>
      <c r="AB359" s="1508" t="str">
        <f t="shared" si="301"/>
        <v>.</v>
      </c>
      <c r="AC359" s="1508" t="str">
        <f t="shared" si="301"/>
        <v>.</v>
      </c>
      <c r="AD359" s="1508" t="str">
        <f t="shared" si="301"/>
        <v>.</v>
      </c>
      <c r="AE359" s="1508" t="str">
        <f t="shared" si="301"/>
        <v>.</v>
      </c>
      <c r="AF359" s="1508" t="str">
        <f t="shared" si="301"/>
        <v>.</v>
      </c>
      <c r="AG359" s="1509" t="str">
        <f t="shared" si="301"/>
        <v>.</v>
      </c>
      <c r="AH359" s="116"/>
      <c r="AI359" s="1003" t="str">
        <f>IF(S359=".",".",SUM($S359:S359))</f>
        <v>.</v>
      </c>
      <c r="AJ359" s="1004" t="str">
        <f>IF(T359=".",".",SUM($S359:T359))</f>
        <v>.</v>
      </c>
      <c r="AK359" s="1004" t="str">
        <f>IF(U359=".",".",SUM($S359:U359))</f>
        <v>.</v>
      </c>
      <c r="AL359" s="1004" t="str">
        <f>IF(V359=".",".",SUM($S359:V359))</f>
        <v>.</v>
      </c>
      <c r="AM359" s="1004" t="str">
        <f>IF(W359=".",".",SUM($S359:W359))</f>
        <v>.</v>
      </c>
      <c r="AN359" s="1004" t="str">
        <f>IF(X359=".",".",SUM($S359:X359))</f>
        <v>.</v>
      </c>
      <c r="AO359" s="1005" t="str">
        <f>IF(Y359=".",".",SUM($S359:Y359))</f>
        <v>.</v>
      </c>
      <c r="AP359" s="116"/>
      <c r="AQ359" s="1507" t="str">
        <f t="shared" si="302"/>
        <v>.</v>
      </c>
      <c r="AR359" s="1508" t="str">
        <f t="shared" si="302"/>
        <v>.</v>
      </c>
      <c r="AS359" s="1508" t="str">
        <f t="shared" si="302"/>
        <v>.</v>
      </c>
      <c r="AT359" s="1508" t="str">
        <f t="shared" si="302"/>
        <v>.</v>
      </c>
      <c r="AU359" s="1508" t="str">
        <f t="shared" si="302"/>
        <v>.</v>
      </c>
      <c r="AV359" s="1508" t="str">
        <f t="shared" si="302"/>
        <v>.</v>
      </c>
      <c r="AW359" s="1509" t="str">
        <f t="shared" si="302"/>
        <v>.</v>
      </c>
      <c r="AX359" s="327"/>
      <c r="AY359" s="116"/>
      <c r="AZ359" s="101"/>
      <c r="BA359" s="101"/>
      <c r="BB359" s="101"/>
    </row>
    <row r="360" spans="1:54" s="189" customFormat="1" x14ac:dyDescent="0.2">
      <c r="A360" s="183"/>
      <c r="B360" s="325"/>
      <c r="C360" s="1028"/>
      <c r="D360" s="1024"/>
      <c r="E360" s="878"/>
      <c r="F360" s="878"/>
      <c r="G360" s="874"/>
      <c r="H360" s="874"/>
      <c r="I360" s="874"/>
      <c r="J360" s="874"/>
      <c r="K360" s="874"/>
      <c r="L360" s="874"/>
      <c r="M360" s="333"/>
      <c r="N360" s="116"/>
      <c r="O360" s="116"/>
      <c r="P360" s="116"/>
      <c r="Q360" s="101"/>
      <c r="R360" s="325"/>
      <c r="S360" s="1003" t="str">
        <f t="shared" si="294"/>
        <v>.</v>
      </c>
      <c r="T360" s="1004" t="str">
        <f t="shared" si="295"/>
        <v>.</v>
      </c>
      <c r="U360" s="1004" t="str">
        <f t="shared" si="296"/>
        <v>.</v>
      </c>
      <c r="V360" s="1004" t="str">
        <f t="shared" si="297"/>
        <v>.</v>
      </c>
      <c r="W360" s="1004" t="str">
        <f t="shared" si="298"/>
        <v>.</v>
      </c>
      <c r="X360" s="1004" t="str">
        <f t="shared" si="299"/>
        <v>.</v>
      </c>
      <c r="Y360" s="1005" t="str">
        <f t="shared" si="300"/>
        <v>.</v>
      </c>
      <c r="Z360" s="116"/>
      <c r="AA360" s="1507" t="str">
        <f t="shared" si="301"/>
        <v>.</v>
      </c>
      <c r="AB360" s="1508" t="str">
        <f t="shared" si="301"/>
        <v>.</v>
      </c>
      <c r="AC360" s="1508" t="str">
        <f t="shared" si="301"/>
        <v>.</v>
      </c>
      <c r="AD360" s="1508" t="str">
        <f t="shared" si="301"/>
        <v>.</v>
      </c>
      <c r="AE360" s="1508" t="str">
        <f t="shared" si="301"/>
        <v>.</v>
      </c>
      <c r="AF360" s="1508" t="str">
        <f t="shared" si="301"/>
        <v>.</v>
      </c>
      <c r="AG360" s="1509" t="str">
        <f t="shared" si="301"/>
        <v>.</v>
      </c>
      <c r="AH360" s="116"/>
      <c r="AI360" s="1003" t="str">
        <f>IF(S360=".",".",SUM($S360:S360))</f>
        <v>.</v>
      </c>
      <c r="AJ360" s="1004" t="str">
        <f>IF(T360=".",".",SUM($S360:T360))</f>
        <v>.</v>
      </c>
      <c r="AK360" s="1004" t="str">
        <f>IF(U360=".",".",SUM($S360:U360))</f>
        <v>.</v>
      </c>
      <c r="AL360" s="1004" t="str">
        <f>IF(V360=".",".",SUM($S360:V360))</f>
        <v>.</v>
      </c>
      <c r="AM360" s="1004" t="str">
        <f>IF(W360=".",".",SUM($S360:W360))</f>
        <v>.</v>
      </c>
      <c r="AN360" s="1004" t="str">
        <f>IF(X360=".",".",SUM($S360:X360))</f>
        <v>.</v>
      </c>
      <c r="AO360" s="1005" t="str">
        <f>IF(Y360=".",".",SUM($S360:Y360))</f>
        <v>.</v>
      </c>
      <c r="AP360" s="116"/>
      <c r="AQ360" s="1507" t="str">
        <f t="shared" si="302"/>
        <v>.</v>
      </c>
      <c r="AR360" s="1508" t="str">
        <f t="shared" si="302"/>
        <v>.</v>
      </c>
      <c r="AS360" s="1508" t="str">
        <f t="shared" si="302"/>
        <v>.</v>
      </c>
      <c r="AT360" s="1508" t="str">
        <f t="shared" si="302"/>
        <v>.</v>
      </c>
      <c r="AU360" s="1508" t="str">
        <f t="shared" si="302"/>
        <v>.</v>
      </c>
      <c r="AV360" s="1508" t="str">
        <f t="shared" si="302"/>
        <v>.</v>
      </c>
      <c r="AW360" s="1509" t="str">
        <f t="shared" si="302"/>
        <v>.</v>
      </c>
      <c r="AX360" s="327"/>
      <c r="AY360" s="116"/>
      <c r="AZ360" s="101"/>
      <c r="BA360" s="101"/>
      <c r="BB360" s="101"/>
    </row>
    <row r="361" spans="1:54" s="189" customFormat="1" x14ac:dyDescent="0.2">
      <c r="A361" s="183"/>
      <c r="B361" s="325"/>
      <c r="C361" s="1029"/>
      <c r="D361" s="1025"/>
      <c r="E361" s="880"/>
      <c r="F361" s="880"/>
      <c r="G361" s="876"/>
      <c r="H361" s="876"/>
      <c r="I361" s="876"/>
      <c r="J361" s="876"/>
      <c r="K361" s="876"/>
      <c r="L361" s="876"/>
      <c r="M361" s="333"/>
      <c r="N361" s="116"/>
      <c r="O361" s="116"/>
      <c r="P361" s="116"/>
      <c r="Q361" s="101"/>
      <c r="R361" s="325"/>
      <c r="S361" s="1008" t="str">
        <f t="shared" si="294"/>
        <v>.</v>
      </c>
      <c r="T361" s="1009" t="str">
        <f t="shared" si="295"/>
        <v>.</v>
      </c>
      <c r="U361" s="1009" t="str">
        <f t="shared" si="296"/>
        <v>.</v>
      </c>
      <c r="V361" s="1009" t="str">
        <f t="shared" si="297"/>
        <v>.</v>
      </c>
      <c r="W361" s="1009" t="str">
        <f t="shared" si="298"/>
        <v>.</v>
      </c>
      <c r="X361" s="1009" t="str">
        <f t="shared" si="299"/>
        <v>.</v>
      </c>
      <c r="Y361" s="1010" t="str">
        <f t="shared" si="300"/>
        <v>.</v>
      </c>
      <c r="Z361" s="116"/>
      <c r="AA361" s="1510" t="str">
        <f t="shared" si="301"/>
        <v>.</v>
      </c>
      <c r="AB361" s="1511" t="str">
        <f t="shared" si="301"/>
        <v>.</v>
      </c>
      <c r="AC361" s="1511" t="str">
        <f t="shared" si="301"/>
        <v>.</v>
      </c>
      <c r="AD361" s="1511" t="str">
        <f t="shared" si="301"/>
        <v>.</v>
      </c>
      <c r="AE361" s="1511" t="str">
        <f t="shared" si="301"/>
        <v>.</v>
      </c>
      <c r="AF361" s="1511" t="str">
        <f t="shared" si="301"/>
        <v>.</v>
      </c>
      <c r="AG361" s="1512" t="str">
        <f t="shared" si="301"/>
        <v>.</v>
      </c>
      <c r="AH361" s="116"/>
      <c r="AI361" s="1008" t="str">
        <f>IF(S361=".",".",SUM($S361:S361))</f>
        <v>.</v>
      </c>
      <c r="AJ361" s="1009" t="str">
        <f>IF(T361=".",".",SUM($S361:T361))</f>
        <v>.</v>
      </c>
      <c r="AK361" s="1009" t="str">
        <f>IF(U361=".",".",SUM($S361:U361))</f>
        <v>.</v>
      </c>
      <c r="AL361" s="1009" t="str">
        <f>IF(V361=".",".",SUM($S361:V361))</f>
        <v>.</v>
      </c>
      <c r="AM361" s="1009" t="str">
        <f>IF(W361=".",".",SUM($S361:W361))</f>
        <v>.</v>
      </c>
      <c r="AN361" s="1009" t="str">
        <f>IF(X361=".",".",SUM($S361:X361))</f>
        <v>.</v>
      </c>
      <c r="AO361" s="1010" t="str">
        <f>IF(Y361=".",".",SUM($S361:Y361))</f>
        <v>.</v>
      </c>
      <c r="AP361" s="116"/>
      <c r="AQ361" s="1510" t="str">
        <f t="shared" si="302"/>
        <v>.</v>
      </c>
      <c r="AR361" s="1511" t="str">
        <f t="shared" si="302"/>
        <v>.</v>
      </c>
      <c r="AS361" s="1511" t="str">
        <f t="shared" si="302"/>
        <v>.</v>
      </c>
      <c r="AT361" s="1511" t="str">
        <f t="shared" si="302"/>
        <v>.</v>
      </c>
      <c r="AU361" s="1511" t="str">
        <f t="shared" si="302"/>
        <v>.</v>
      </c>
      <c r="AV361" s="1511" t="str">
        <f t="shared" si="302"/>
        <v>.</v>
      </c>
      <c r="AW361" s="1512" t="str">
        <f t="shared" si="302"/>
        <v>.</v>
      </c>
      <c r="AX361" s="327"/>
      <c r="AY361" s="116"/>
      <c r="AZ361" s="101"/>
      <c r="BA361" s="101"/>
      <c r="BB361" s="101"/>
    </row>
    <row r="362" spans="1:54" s="189" customFormat="1" x14ac:dyDescent="0.2">
      <c r="A362" s="183"/>
      <c r="B362" s="325"/>
      <c r="C362" s="116"/>
      <c r="D362" s="116"/>
      <c r="E362" s="223"/>
      <c r="F362" s="223"/>
      <c r="G362" s="116"/>
      <c r="H362" s="116"/>
      <c r="I362" s="116"/>
      <c r="J362" s="116"/>
      <c r="K362" s="116"/>
      <c r="L362" s="116"/>
      <c r="M362" s="333"/>
      <c r="N362" s="116"/>
      <c r="O362" s="116"/>
      <c r="P362" s="116"/>
      <c r="Q362" s="101"/>
      <c r="R362" s="325"/>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327"/>
      <c r="AY362" s="116"/>
      <c r="AZ362" s="101"/>
      <c r="BA362" s="101"/>
      <c r="BB362" s="101"/>
    </row>
    <row r="363" spans="1:54" s="189" customFormat="1" x14ac:dyDescent="0.2">
      <c r="A363" s="183"/>
      <c r="B363" s="325"/>
      <c r="C363" s="116"/>
      <c r="D363" s="116"/>
      <c r="E363" s="223"/>
      <c r="F363" s="223"/>
      <c r="G363" s="116"/>
      <c r="H363" s="116"/>
      <c r="I363" s="116"/>
      <c r="J363" s="116"/>
      <c r="K363" s="116"/>
      <c r="L363" s="116"/>
      <c r="M363" s="333"/>
      <c r="N363" s="116"/>
      <c r="O363" s="116"/>
      <c r="P363" s="116"/>
      <c r="Q363" s="101"/>
      <c r="R363" s="325"/>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327"/>
      <c r="AY363" s="116"/>
      <c r="AZ363" s="101"/>
      <c r="BA363" s="101"/>
      <c r="BB363" s="101"/>
    </row>
    <row r="364" spans="1:54" s="189" customFormat="1" x14ac:dyDescent="0.2">
      <c r="A364" s="183"/>
      <c r="B364" s="325"/>
      <c r="C364" s="144"/>
      <c r="D364" s="116"/>
      <c r="E364" s="223"/>
      <c r="F364" s="223"/>
      <c r="G364" s="116"/>
      <c r="H364" s="116"/>
      <c r="I364" s="116"/>
      <c r="J364" s="116"/>
      <c r="K364" s="116"/>
      <c r="L364" s="116"/>
      <c r="M364" s="333"/>
      <c r="N364" s="116"/>
      <c r="O364" s="116"/>
      <c r="P364" s="116"/>
      <c r="Q364" s="101"/>
      <c r="R364" s="325"/>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327"/>
      <c r="AY364" s="116"/>
      <c r="AZ364" s="101"/>
      <c r="BA364" s="101"/>
      <c r="BB364" s="101"/>
    </row>
    <row r="365" spans="1:54" s="189" customFormat="1" x14ac:dyDescent="0.2">
      <c r="A365" s="183"/>
      <c r="B365" s="325"/>
      <c r="C365" s="116"/>
      <c r="D365" s="116"/>
      <c r="E365" s="223"/>
      <c r="F365" s="223"/>
      <c r="G365" s="116"/>
      <c r="H365" s="116"/>
      <c r="I365" s="116"/>
      <c r="J365" s="116"/>
      <c r="K365" s="116"/>
      <c r="L365" s="116"/>
      <c r="M365" s="333"/>
      <c r="N365" s="116"/>
      <c r="O365" s="116"/>
      <c r="P365" s="116"/>
      <c r="Q365" s="101"/>
      <c r="R365" s="325"/>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327"/>
      <c r="AY365" s="116"/>
      <c r="AZ365" s="101"/>
      <c r="BA365" s="101"/>
      <c r="BB365" s="101"/>
    </row>
    <row r="366" spans="1:54" s="189" customFormat="1" ht="15" x14ac:dyDescent="0.25">
      <c r="A366" s="183"/>
      <c r="B366" s="325"/>
      <c r="C366" s="273" t="s">
        <v>37</v>
      </c>
      <c r="D366" s="274"/>
      <c r="E366" s="844" t="str">
        <f>$H$21</f>
        <v>$ nominal per year</v>
      </c>
      <c r="F366" s="841"/>
      <c r="G366" s="275"/>
      <c r="H366" s="275"/>
      <c r="I366" s="275"/>
      <c r="J366" s="275" t="str">
        <f>$F$3</f>
        <v>Gosford</v>
      </c>
      <c r="K366" s="275"/>
      <c r="L366" s="276"/>
      <c r="M366" s="333"/>
      <c r="N366" s="116"/>
      <c r="O366" s="116"/>
      <c r="P366" s="116"/>
      <c r="Q366" s="101"/>
      <c r="R366" s="325"/>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327"/>
      <c r="AY366" s="116"/>
      <c r="AZ366" s="101"/>
      <c r="BA366" s="101"/>
      <c r="BB366" s="101"/>
    </row>
    <row r="367" spans="1:54" s="189" customFormat="1" x14ac:dyDescent="0.2">
      <c r="A367" s="183"/>
      <c r="B367" s="325"/>
      <c r="C367" s="277" t="s">
        <v>0</v>
      </c>
      <c r="D367" s="278"/>
      <c r="E367" s="842"/>
      <c r="F367" s="843"/>
      <c r="G367" s="279"/>
      <c r="H367" s="279"/>
      <c r="I367" s="279"/>
      <c r="J367" s="279"/>
      <c r="K367" s="279"/>
      <c r="L367" s="280"/>
      <c r="M367" s="333"/>
      <c r="N367" s="116"/>
      <c r="O367" s="116"/>
      <c r="P367" s="116"/>
      <c r="Q367" s="101"/>
      <c r="R367" s="325"/>
      <c r="S367" s="1011" t="str">
        <f>S$21</f>
        <v>Annual increases (nominal $ per year)</v>
      </c>
      <c r="T367" s="116"/>
      <c r="U367" s="116"/>
      <c r="V367" s="116"/>
      <c r="W367" s="116"/>
      <c r="X367" s="116"/>
      <c r="Y367" s="116"/>
      <c r="Z367" s="116"/>
      <c r="AA367" s="1011" t="str">
        <f>AA$21</f>
        <v>Annual increases (%)</v>
      </c>
      <c r="AB367" s="116"/>
      <c r="AC367" s="116"/>
      <c r="AD367" s="116"/>
      <c r="AE367" s="116"/>
      <c r="AF367" s="116"/>
      <c r="AG367" s="116"/>
      <c r="AH367" s="116"/>
      <c r="AI367" s="1011" t="str">
        <f>AI$21</f>
        <v>Cumulative increases (nominal $ per year)</v>
      </c>
      <c r="AJ367" s="116"/>
      <c r="AK367" s="116"/>
      <c r="AL367" s="116"/>
      <c r="AM367" s="116"/>
      <c r="AN367" s="116"/>
      <c r="AO367" s="116"/>
      <c r="AP367" s="116"/>
      <c r="AQ367" s="1011" t="str">
        <f>AQ$21</f>
        <v>Cumulative increases (%)</v>
      </c>
      <c r="AR367" s="116"/>
      <c r="AS367" s="116"/>
      <c r="AT367" s="116"/>
      <c r="AU367" s="116"/>
      <c r="AV367" s="116"/>
      <c r="AW367" s="116"/>
      <c r="AX367" s="327"/>
      <c r="AY367" s="116"/>
      <c r="AZ367" s="101"/>
      <c r="BA367" s="101"/>
      <c r="BB367" s="101"/>
    </row>
    <row r="368" spans="1:54" s="189" customFormat="1" ht="39" customHeight="1" x14ac:dyDescent="0.2">
      <c r="A368" s="183"/>
      <c r="B368" s="325"/>
      <c r="C368" s="265" t="s">
        <v>27</v>
      </c>
      <c r="D368" s="266"/>
      <c r="E368" s="264" t="s">
        <v>346</v>
      </c>
      <c r="F368" s="264" t="s">
        <v>28</v>
      </c>
      <c r="G368" s="264" t="s">
        <v>29</v>
      </c>
      <c r="H368" s="264" t="s">
        <v>30</v>
      </c>
      <c r="I368" s="264" t="s">
        <v>31</v>
      </c>
      <c r="J368" s="264" t="s">
        <v>32</v>
      </c>
      <c r="K368" s="264" t="s">
        <v>33</v>
      </c>
      <c r="L368" s="264" t="s">
        <v>34</v>
      </c>
      <c r="M368" s="333"/>
      <c r="N368" s="116"/>
      <c r="O368" s="116"/>
      <c r="P368" s="116"/>
      <c r="Q368" s="101"/>
      <c r="R368" s="325"/>
      <c r="S368" s="996" t="str">
        <f>C366</f>
        <v>Other Annual Charges</v>
      </c>
      <c r="T368" s="387"/>
      <c r="U368" s="387"/>
      <c r="V368" s="387"/>
      <c r="W368" s="387"/>
      <c r="X368" s="387"/>
      <c r="Y368" s="388"/>
      <c r="Z368" s="116"/>
      <c r="AA368" s="1485" t="str">
        <f>$S368</f>
        <v>Other Annual Charges</v>
      </c>
      <c r="AB368" s="387"/>
      <c r="AC368" s="387"/>
      <c r="AD368" s="387"/>
      <c r="AE368" s="387"/>
      <c r="AF368" s="387"/>
      <c r="AG368" s="388"/>
      <c r="AH368" s="116"/>
      <c r="AI368" s="1485" t="str">
        <f>$S368</f>
        <v>Other Annual Charges</v>
      </c>
      <c r="AJ368" s="387"/>
      <c r="AK368" s="387"/>
      <c r="AL368" s="387"/>
      <c r="AM368" s="387"/>
      <c r="AN368" s="387"/>
      <c r="AO368" s="388"/>
      <c r="AP368" s="116"/>
      <c r="AQ368" s="1485" t="str">
        <f>$S368</f>
        <v>Other Annual Charges</v>
      </c>
      <c r="AR368" s="387"/>
      <c r="AS368" s="387"/>
      <c r="AT368" s="387"/>
      <c r="AU368" s="387"/>
      <c r="AV368" s="387"/>
      <c r="AW368" s="388"/>
      <c r="AX368" s="327"/>
      <c r="AY368" s="116"/>
      <c r="AZ368" s="101"/>
      <c r="BA368" s="101"/>
      <c r="BB368" s="101"/>
    </row>
    <row r="369" spans="1:54" s="189" customFormat="1" x14ac:dyDescent="0.2">
      <c r="A369" s="183"/>
      <c r="B369" s="325"/>
      <c r="C369" s="125"/>
      <c r="D369" s="126"/>
      <c r="E369" s="208" t="str">
        <f t="shared" ref="E369:L369" si="303">E341</f>
        <v>2020-21</v>
      </c>
      <c r="F369" s="208" t="str">
        <f t="shared" si="303"/>
        <v>2021-22</v>
      </c>
      <c r="G369" s="208" t="str">
        <f t="shared" si="303"/>
        <v>2022-23</v>
      </c>
      <c r="H369" s="208" t="str">
        <f t="shared" si="303"/>
        <v>2023-24</v>
      </c>
      <c r="I369" s="208" t="str">
        <f t="shared" si="303"/>
        <v>2024-25</v>
      </c>
      <c r="J369" s="208" t="str">
        <f t="shared" si="303"/>
        <v>2025-26</v>
      </c>
      <c r="K369" s="208" t="str">
        <f t="shared" si="303"/>
        <v>2026-27</v>
      </c>
      <c r="L369" s="208" t="str">
        <f t="shared" si="303"/>
        <v>2027-28</v>
      </c>
      <c r="M369" s="333"/>
      <c r="N369" s="116"/>
      <c r="O369" s="116"/>
      <c r="P369" s="116"/>
      <c r="Q369" s="101"/>
      <c r="R369" s="325"/>
      <c r="S369" s="997" t="str">
        <f>S$23</f>
        <v>Year 1</v>
      </c>
      <c r="T369" s="998" t="str">
        <f t="shared" ref="T369:Y369" si="304">T$23</f>
        <v>Year 2</v>
      </c>
      <c r="U369" s="998" t="str">
        <f t="shared" si="304"/>
        <v>Year 3</v>
      </c>
      <c r="V369" s="998" t="str">
        <f t="shared" si="304"/>
        <v>Year 4</v>
      </c>
      <c r="W369" s="998" t="str">
        <f t="shared" si="304"/>
        <v>Year 5</v>
      </c>
      <c r="X369" s="998" t="str">
        <f t="shared" si="304"/>
        <v>Year 6</v>
      </c>
      <c r="Y369" s="999" t="str">
        <f t="shared" si="304"/>
        <v>Year 7</v>
      </c>
      <c r="Z369" s="112"/>
      <c r="AA369" s="997" t="str">
        <f t="shared" ref="AA369:AG369" si="305">AA$23</f>
        <v>Year 1</v>
      </c>
      <c r="AB369" s="998" t="str">
        <f t="shared" si="305"/>
        <v>Year 2</v>
      </c>
      <c r="AC369" s="998" t="str">
        <f t="shared" si="305"/>
        <v>Year 3</v>
      </c>
      <c r="AD369" s="998" t="str">
        <f t="shared" si="305"/>
        <v>Year 4</v>
      </c>
      <c r="AE369" s="998" t="str">
        <f t="shared" si="305"/>
        <v>Year 5</v>
      </c>
      <c r="AF369" s="998" t="str">
        <f t="shared" si="305"/>
        <v>Year 6</v>
      </c>
      <c r="AG369" s="999" t="str">
        <f t="shared" si="305"/>
        <v>Year 7</v>
      </c>
      <c r="AH369" s="112"/>
      <c r="AI369" s="997" t="str">
        <f>AI$23</f>
        <v>Year 1</v>
      </c>
      <c r="AJ369" s="998" t="str">
        <f t="shared" ref="AJ369:AO369" si="306">AJ$23</f>
        <v>Year 2</v>
      </c>
      <c r="AK369" s="998" t="str">
        <f t="shared" si="306"/>
        <v>Year 3</v>
      </c>
      <c r="AL369" s="998" t="str">
        <f t="shared" si="306"/>
        <v>Year 4</v>
      </c>
      <c r="AM369" s="998" t="str">
        <f t="shared" si="306"/>
        <v>Year 5</v>
      </c>
      <c r="AN369" s="998" t="str">
        <f t="shared" si="306"/>
        <v>Year 6</v>
      </c>
      <c r="AO369" s="999" t="str">
        <f t="shared" si="306"/>
        <v>Year 7</v>
      </c>
      <c r="AP369" s="112"/>
      <c r="AQ369" s="997" t="str">
        <f>AQ$23</f>
        <v>Year 1</v>
      </c>
      <c r="AR369" s="998" t="str">
        <f t="shared" ref="AR369:AW369" si="307">AR$23</f>
        <v>Year 2</v>
      </c>
      <c r="AS369" s="998" t="str">
        <f t="shared" si="307"/>
        <v>Year 3</v>
      </c>
      <c r="AT369" s="998" t="str">
        <f t="shared" si="307"/>
        <v>Year 4</v>
      </c>
      <c r="AU369" s="998" t="str">
        <f t="shared" si="307"/>
        <v>Year 5</v>
      </c>
      <c r="AV369" s="998" t="str">
        <f t="shared" si="307"/>
        <v>Year 6</v>
      </c>
      <c r="AW369" s="999" t="str">
        <f t="shared" si="307"/>
        <v>Year 7</v>
      </c>
      <c r="AX369" s="327"/>
      <c r="AY369" s="116"/>
      <c r="AZ369" s="101"/>
      <c r="BA369" s="101"/>
      <c r="BB369" s="101"/>
    </row>
    <row r="370" spans="1:54" s="189" customFormat="1" x14ac:dyDescent="0.2">
      <c r="A370" s="183"/>
      <c r="B370" s="325"/>
      <c r="C370" s="1027"/>
      <c r="D370" s="1023"/>
      <c r="E370" s="877"/>
      <c r="F370" s="877"/>
      <c r="G370" s="873"/>
      <c r="H370" s="873"/>
      <c r="I370" s="873"/>
      <c r="J370" s="873"/>
      <c r="K370" s="873"/>
      <c r="L370" s="873"/>
      <c r="M370" s="333"/>
      <c r="N370" s="116"/>
      <c r="O370" s="116"/>
      <c r="P370" s="116"/>
      <c r="Q370" s="101"/>
      <c r="R370" s="325"/>
      <c r="S370" s="1003" t="str">
        <f t="shared" ref="S370:S379" si="308">IF(F370="",".",F370-E370)</f>
        <v>.</v>
      </c>
      <c r="T370" s="1004" t="str">
        <f t="shared" ref="T370:T379" si="309">IF(G370="",".",G370-F370)</f>
        <v>.</v>
      </c>
      <c r="U370" s="1004" t="str">
        <f t="shared" ref="U370:U379" si="310">IF(H370="",".",H370-G370)</f>
        <v>.</v>
      </c>
      <c r="V370" s="1004" t="str">
        <f t="shared" ref="V370:V379" si="311">IF(I370="",".",I370-H370)</f>
        <v>.</v>
      </c>
      <c r="W370" s="1004" t="str">
        <f t="shared" ref="W370:W379" si="312">IF(J370="",".",J370-I370)</f>
        <v>.</v>
      </c>
      <c r="X370" s="1004" t="str">
        <f t="shared" ref="X370:X379" si="313">IF(K370="",".",K370-J370)</f>
        <v>.</v>
      </c>
      <c r="Y370" s="1005" t="str">
        <f t="shared" ref="Y370:Y379" si="314">IF(L370="",".",L370-K370)</f>
        <v>.</v>
      </c>
      <c r="Z370" s="116"/>
      <c r="AA370" s="1507" t="str">
        <f t="shared" ref="AA370:AG379" si="315">IFERROR(F370/E370-1,".")</f>
        <v>.</v>
      </c>
      <c r="AB370" s="1508" t="str">
        <f t="shared" si="315"/>
        <v>.</v>
      </c>
      <c r="AC370" s="1508" t="str">
        <f t="shared" si="315"/>
        <v>.</v>
      </c>
      <c r="AD370" s="1508" t="str">
        <f t="shared" si="315"/>
        <v>.</v>
      </c>
      <c r="AE370" s="1508" t="str">
        <f t="shared" si="315"/>
        <v>.</v>
      </c>
      <c r="AF370" s="1508" t="str">
        <f t="shared" si="315"/>
        <v>.</v>
      </c>
      <c r="AG370" s="1509" t="str">
        <f t="shared" si="315"/>
        <v>.</v>
      </c>
      <c r="AH370" s="116"/>
      <c r="AI370" s="1003" t="str">
        <f>IF(S370=".",".",SUM($S370:S370))</f>
        <v>.</v>
      </c>
      <c r="AJ370" s="1004" t="str">
        <f>IF(T370=".",".",SUM($S370:T370))</f>
        <v>.</v>
      </c>
      <c r="AK370" s="1004" t="str">
        <f>IF(U370=".",".",SUM($S370:U370))</f>
        <v>.</v>
      </c>
      <c r="AL370" s="1004" t="str">
        <f>IF(V370=".",".",SUM($S370:V370))</f>
        <v>.</v>
      </c>
      <c r="AM370" s="1004" t="str">
        <f>IF(W370=".",".",SUM($S370:W370))</f>
        <v>.</v>
      </c>
      <c r="AN370" s="1004" t="str">
        <f>IF(X370=".",".",SUM($S370:X370))</f>
        <v>.</v>
      </c>
      <c r="AO370" s="1005" t="str">
        <f>IF(Y370=".",".",SUM($S370:Y370))</f>
        <v>.</v>
      </c>
      <c r="AP370" s="116"/>
      <c r="AQ370" s="1507" t="str">
        <f t="shared" ref="AQ370:AW379" si="316">IFERROR(F370/$E370-1,".")</f>
        <v>.</v>
      </c>
      <c r="AR370" s="1508" t="str">
        <f t="shared" si="316"/>
        <v>.</v>
      </c>
      <c r="AS370" s="1508" t="str">
        <f t="shared" si="316"/>
        <v>.</v>
      </c>
      <c r="AT370" s="1508" t="str">
        <f t="shared" si="316"/>
        <v>.</v>
      </c>
      <c r="AU370" s="1508" t="str">
        <f t="shared" si="316"/>
        <v>.</v>
      </c>
      <c r="AV370" s="1508" t="str">
        <f t="shared" si="316"/>
        <v>.</v>
      </c>
      <c r="AW370" s="1509" t="str">
        <f t="shared" si="316"/>
        <v>.</v>
      </c>
      <c r="AX370" s="327"/>
      <c r="AY370" s="116"/>
      <c r="AZ370" s="101"/>
      <c r="BA370" s="101"/>
      <c r="BB370" s="101"/>
    </row>
    <row r="371" spans="1:54" s="189" customFormat="1" x14ac:dyDescent="0.2">
      <c r="A371" s="183"/>
      <c r="B371" s="325"/>
      <c r="C371" s="1028"/>
      <c r="D371" s="1024"/>
      <c r="E371" s="878"/>
      <c r="F371" s="878"/>
      <c r="G371" s="874"/>
      <c r="H371" s="874"/>
      <c r="I371" s="874"/>
      <c r="J371" s="874"/>
      <c r="K371" s="874"/>
      <c r="L371" s="874"/>
      <c r="M371" s="333"/>
      <c r="N371" s="116"/>
      <c r="O371" s="116"/>
      <c r="P371" s="116"/>
      <c r="Q371" s="101"/>
      <c r="R371" s="325"/>
      <c r="S371" s="1003" t="str">
        <f t="shared" si="308"/>
        <v>.</v>
      </c>
      <c r="T371" s="1004" t="str">
        <f t="shared" si="309"/>
        <v>.</v>
      </c>
      <c r="U371" s="1004" t="str">
        <f t="shared" si="310"/>
        <v>.</v>
      </c>
      <c r="V371" s="1004" t="str">
        <f t="shared" si="311"/>
        <v>.</v>
      </c>
      <c r="W371" s="1004" t="str">
        <f t="shared" si="312"/>
        <v>.</v>
      </c>
      <c r="X371" s="1004" t="str">
        <f t="shared" si="313"/>
        <v>.</v>
      </c>
      <c r="Y371" s="1005" t="str">
        <f t="shared" si="314"/>
        <v>.</v>
      </c>
      <c r="Z371" s="116"/>
      <c r="AA371" s="1507" t="str">
        <f t="shared" si="315"/>
        <v>.</v>
      </c>
      <c r="AB371" s="1508" t="str">
        <f t="shared" si="315"/>
        <v>.</v>
      </c>
      <c r="AC371" s="1508" t="str">
        <f t="shared" si="315"/>
        <v>.</v>
      </c>
      <c r="AD371" s="1508" t="str">
        <f t="shared" si="315"/>
        <v>.</v>
      </c>
      <c r="AE371" s="1508" t="str">
        <f t="shared" si="315"/>
        <v>.</v>
      </c>
      <c r="AF371" s="1508" t="str">
        <f t="shared" si="315"/>
        <v>.</v>
      </c>
      <c r="AG371" s="1509" t="str">
        <f t="shared" si="315"/>
        <v>.</v>
      </c>
      <c r="AH371" s="116"/>
      <c r="AI371" s="1003" t="str">
        <f>IF(S371=".",".",SUM($S371:S371))</f>
        <v>.</v>
      </c>
      <c r="AJ371" s="1004" t="str">
        <f>IF(T371=".",".",SUM($S371:T371))</f>
        <v>.</v>
      </c>
      <c r="AK371" s="1004" t="str">
        <f>IF(U371=".",".",SUM($S371:U371))</f>
        <v>.</v>
      </c>
      <c r="AL371" s="1004" t="str">
        <f>IF(V371=".",".",SUM($S371:V371))</f>
        <v>.</v>
      </c>
      <c r="AM371" s="1004" t="str">
        <f>IF(W371=".",".",SUM($S371:W371))</f>
        <v>.</v>
      </c>
      <c r="AN371" s="1004" t="str">
        <f>IF(X371=".",".",SUM($S371:X371))</f>
        <v>.</v>
      </c>
      <c r="AO371" s="1005" t="str">
        <f>IF(Y371=".",".",SUM($S371:Y371))</f>
        <v>.</v>
      </c>
      <c r="AP371" s="116"/>
      <c r="AQ371" s="1507" t="str">
        <f t="shared" si="316"/>
        <v>.</v>
      </c>
      <c r="AR371" s="1508" t="str">
        <f t="shared" si="316"/>
        <v>.</v>
      </c>
      <c r="AS371" s="1508" t="str">
        <f t="shared" si="316"/>
        <v>.</v>
      </c>
      <c r="AT371" s="1508" t="str">
        <f t="shared" si="316"/>
        <v>.</v>
      </c>
      <c r="AU371" s="1508" t="str">
        <f t="shared" si="316"/>
        <v>.</v>
      </c>
      <c r="AV371" s="1508" t="str">
        <f t="shared" si="316"/>
        <v>.</v>
      </c>
      <c r="AW371" s="1509" t="str">
        <f t="shared" si="316"/>
        <v>.</v>
      </c>
      <c r="AX371" s="327"/>
      <c r="AY371" s="116"/>
      <c r="AZ371" s="101"/>
      <c r="BA371" s="101"/>
      <c r="BB371" s="101"/>
    </row>
    <row r="372" spans="1:54" s="189" customFormat="1" x14ac:dyDescent="0.2">
      <c r="A372" s="183"/>
      <c r="B372" s="325"/>
      <c r="C372" s="1028"/>
      <c r="D372" s="1024"/>
      <c r="E372" s="878"/>
      <c r="F372" s="878"/>
      <c r="G372" s="874"/>
      <c r="H372" s="874"/>
      <c r="I372" s="874"/>
      <c r="J372" s="874"/>
      <c r="K372" s="874"/>
      <c r="L372" s="874"/>
      <c r="M372" s="333"/>
      <c r="N372" s="116"/>
      <c r="O372" s="116"/>
      <c r="P372" s="116"/>
      <c r="Q372" s="101"/>
      <c r="R372" s="325"/>
      <c r="S372" s="1003" t="str">
        <f t="shared" si="308"/>
        <v>.</v>
      </c>
      <c r="T372" s="1004" t="str">
        <f t="shared" si="309"/>
        <v>.</v>
      </c>
      <c r="U372" s="1004" t="str">
        <f t="shared" si="310"/>
        <v>.</v>
      </c>
      <c r="V372" s="1004" t="str">
        <f t="shared" si="311"/>
        <v>.</v>
      </c>
      <c r="W372" s="1004" t="str">
        <f t="shared" si="312"/>
        <v>.</v>
      </c>
      <c r="X372" s="1004" t="str">
        <f t="shared" si="313"/>
        <v>.</v>
      </c>
      <c r="Y372" s="1005" t="str">
        <f t="shared" si="314"/>
        <v>.</v>
      </c>
      <c r="Z372" s="116"/>
      <c r="AA372" s="1507" t="str">
        <f t="shared" si="315"/>
        <v>.</v>
      </c>
      <c r="AB372" s="1508" t="str">
        <f t="shared" si="315"/>
        <v>.</v>
      </c>
      <c r="AC372" s="1508" t="str">
        <f t="shared" si="315"/>
        <v>.</v>
      </c>
      <c r="AD372" s="1508" t="str">
        <f t="shared" si="315"/>
        <v>.</v>
      </c>
      <c r="AE372" s="1508" t="str">
        <f t="shared" si="315"/>
        <v>.</v>
      </c>
      <c r="AF372" s="1508" t="str">
        <f t="shared" si="315"/>
        <v>.</v>
      </c>
      <c r="AG372" s="1509" t="str">
        <f t="shared" si="315"/>
        <v>.</v>
      </c>
      <c r="AH372" s="116"/>
      <c r="AI372" s="1003" t="str">
        <f>IF(S372=".",".",SUM($S372:S372))</f>
        <v>.</v>
      </c>
      <c r="AJ372" s="1004" t="str">
        <f>IF(T372=".",".",SUM($S372:T372))</f>
        <v>.</v>
      </c>
      <c r="AK372" s="1004" t="str">
        <f>IF(U372=".",".",SUM($S372:U372))</f>
        <v>.</v>
      </c>
      <c r="AL372" s="1004" t="str">
        <f>IF(V372=".",".",SUM($S372:V372))</f>
        <v>.</v>
      </c>
      <c r="AM372" s="1004" t="str">
        <f>IF(W372=".",".",SUM($S372:W372))</f>
        <v>.</v>
      </c>
      <c r="AN372" s="1004" t="str">
        <f>IF(X372=".",".",SUM($S372:X372))</f>
        <v>.</v>
      </c>
      <c r="AO372" s="1005" t="str">
        <f>IF(Y372=".",".",SUM($S372:Y372))</f>
        <v>.</v>
      </c>
      <c r="AP372" s="116"/>
      <c r="AQ372" s="1507" t="str">
        <f t="shared" si="316"/>
        <v>.</v>
      </c>
      <c r="AR372" s="1508" t="str">
        <f t="shared" si="316"/>
        <v>.</v>
      </c>
      <c r="AS372" s="1508" t="str">
        <f t="shared" si="316"/>
        <v>.</v>
      </c>
      <c r="AT372" s="1508" t="str">
        <f t="shared" si="316"/>
        <v>.</v>
      </c>
      <c r="AU372" s="1508" t="str">
        <f t="shared" si="316"/>
        <v>.</v>
      </c>
      <c r="AV372" s="1508" t="str">
        <f t="shared" si="316"/>
        <v>.</v>
      </c>
      <c r="AW372" s="1509" t="str">
        <f t="shared" si="316"/>
        <v>.</v>
      </c>
      <c r="AX372" s="327"/>
      <c r="AY372" s="116"/>
      <c r="AZ372" s="101"/>
      <c r="BA372" s="101"/>
      <c r="BB372" s="101"/>
    </row>
    <row r="373" spans="1:54" s="189" customFormat="1" x14ac:dyDescent="0.2">
      <c r="A373" s="183"/>
      <c r="B373" s="325"/>
      <c r="C373" s="1028"/>
      <c r="D373" s="1024"/>
      <c r="E373" s="878"/>
      <c r="F373" s="878"/>
      <c r="G373" s="874"/>
      <c r="H373" s="874"/>
      <c r="I373" s="874"/>
      <c r="J373" s="874"/>
      <c r="K373" s="874"/>
      <c r="L373" s="874"/>
      <c r="M373" s="333"/>
      <c r="N373" s="116"/>
      <c r="O373" s="116"/>
      <c r="P373" s="116"/>
      <c r="Q373" s="101"/>
      <c r="R373" s="325"/>
      <c r="S373" s="1003" t="str">
        <f t="shared" si="308"/>
        <v>.</v>
      </c>
      <c r="T373" s="1004" t="str">
        <f t="shared" si="309"/>
        <v>.</v>
      </c>
      <c r="U373" s="1004" t="str">
        <f t="shared" si="310"/>
        <v>.</v>
      </c>
      <c r="V373" s="1004" t="str">
        <f t="shared" si="311"/>
        <v>.</v>
      </c>
      <c r="W373" s="1004" t="str">
        <f t="shared" si="312"/>
        <v>.</v>
      </c>
      <c r="X373" s="1004" t="str">
        <f t="shared" si="313"/>
        <v>.</v>
      </c>
      <c r="Y373" s="1005" t="str">
        <f t="shared" si="314"/>
        <v>.</v>
      </c>
      <c r="Z373" s="116"/>
      <c r="AA373" s="1507" t="str">
        <f t="shared" si="315"/>
        <v>.</v>
      </c>
      <c r="AB373" s="1508" t="str">
        <f t="shared" si="315"/>
        <v>.</v>
      </c>
      <c r="AC373" s="1508" t="str">
        <f t="shared" si="315"/>
        <v>.</v>
      </c>
      <c r="AD373" s="1508" t="str">
        <f t="shared" si="315"/>
        <v>.</v>
      </c>
      <c r="AE373" s="1508" t="str">
        <f t="shared" si="315"/>
        <v>.</v>
      </c>
      <c r="AF373" s="1508" t="str">
        <f t="shared" si="315"/>
        <v>.</v>
      </c>
      <c r="AG373" s="1509" t="str">
        <f t="shared" si="315"/>
        <v>.</v>
      </c>
      <c r="AH373" s="116"/>
      <c r="AI373" s="1003" t="str">
        <f>IF(S373=".",".",SUM($S373:S373))</f>
        <v>.</v>
      </c>
      <c r="AJ373" s="1004" t="str">
        <f>IF(T373=".",".",SUM($S373:T373))</f>
        <v>.</v>
      </c>
      <c r="AK373" s="1004" t="str">
        <f>IF(U373=".",".",SUM($S373:U373))</f>
        <v>.</v>
      </c>
      <c r="AL373" s="1004" t="str">
        <f>IF(V373=".",".",SUM($S373:V373))</f>
        <v>.</v>
      </c>
      <c r="AM373" s="1004" t="str">
        <f>IF(W373=".",".",SUM($S373:W373))</f>
        <v>.</v>
      </c>
      <c r="AN373" s="1004" t="str">
        <f>IF(X373=".",".",SUM($S373:X373))</f>
        <v>.</v>
      </c>
      <c r="AO373" s="1005" t="str">
        <f>IF(Y373=".",".",SUM($S373:Y373))</f>
        <v>.</v>
      </c>
      <c r="AP373" s="116"/>
      <c r="AQ373" s="1507" t="str">
        <f t="shared" si="316"/>
        <v>.</v>
      </c>
      <c r="AR373" s="1508" t="str">
        <f t="shared" si="316"/>
        <v>.</v>
      </c>
      <c r="AS373" s="1508" t="str">
        <f t="shared" si="316"/>
        <v>.</v>
      </c>
      <c r="AT373" s="1508" t="str">
        <f t="shared" si="316"/>
        <v>.</v>
      </c>
      <c r="AU373" s="1508" t="str">
        <f t="shared" si="316"/>
        <v>.</v>
      </c>
      <c r="AV373" s="1508" t="str">
        <f t="shared" si="316"/>
        <v>.</v>
      </c>
      <c r="AW373" s="1509" t="str">
        <f t="shared" si="316"/>
        <v>.</v>
      </c>
      <c r="AX373" s="327"/>
      <c r="AY373" s="116"/>
      <c r="AZ373" s="101"/>
      <c r="BA373" s="101"/>
      <c r="BB373" s="101"/>
    </row>
    <row r="374" spans="1:54" s="189" customFormat="1" x14ac:dyDescent="0.2">
      <c r="A374" s="183"/>
      <c r="B374" s="325"/>
      <c r="C374" s="1028"/>
      <c r="D374" s="1024"/>
      <c r="E374" s="878"/>
      <c r="F374" s="878"/>
      <c r="G374" s="874"/>
      <c r="H374" s="874"/>
      <c r="I374" s="874"/>
      <c r="J374" s="874"/>
      <c r="K374" s="874"/>
      <c r="L374" s="874"/>
      <c r="M374" s="333"/>
      <c r="N374" s="116"/>
      <c r="O374" s="116"/>
      <c r="P374" s="116"/>
      <c r="Q374" s="101"/>
      <c r="R374" s="325"/>
      <c r="S374" s="1003" t="str">
        <f t="shared" si="308"/>
        <v>.</v>
      </c>
      <c r="T374" s="1004" t="str">
        <f t="shared" si="309"/>
        <v>.</v>
      </c>
      <c r="U374" s="1004" t="str">
        <f t="shared" si="310"/>
        <v>.</v>
      </c>
      <c r="V374" s="1004" t="str">
        <f t="shared" si="311"/>
        <v>.</v>
      </c>
      <c r="W374" s="1004" t="str">
        <f t="shared" si="312"/>
        <v>.</v>
      </c>
      <c r="X374" s="1004" t="str">
        <f t="shared" si="313"/>
        <v>.</v>
      </c>
      <c r="Y374" s="1005" t="str">
        <f t="shared" si="314"/>
        <v>.</v>
      </c>
      <c r="Z374" s="116"/>
      <c r="AA374" s="1507" t="str">
        <f t="shared" si="315"/>
        <v>.</v>
      </c>
      <c r="AB374" s="1508" t="str">
        <f t="shared" si="315"/>
        <v>.</v>
      </c>
      <c r="AC374" s="1508" t="str">
        <f t="shared" si="315"/>
        <v>.</v>
      </c>
      <c r="AD374" s="1508" t="str">
        <f t="shared" si="315"/>
        <v>.</v>
      </c>
      <c r="AE374" s="1508" t="str">
        <f t="shared" si="315"/>
        <v>.</v>
      </c>
      <c r="AF374" s="1508" t="str">
        <f t="shared" si="315"/>
        <v>.</v>
      </c>
      <c r="AG374" s="1509" t="str">
        <f t="shared" si="315"/>
        <v>.</v>
      </c>
      <c r="AH374" s="116"/>
      <c r="AI374" s="1003" t="str">
        <f>IF(S374=".",".",SUM($S374:S374))</f>
        <v>.</v>
      </c>
      <c r="AJ374" s="1004" t="str">
        <f>IF(T374=".",".",SUM($S374:T374))</f>
        <v>.</v>
      </c>
      <c r="AK374" s="1004" t="str">
        <f>IF(U374=".",".",SUM($S374:U374))</f>
        <v>.</v>
      </c>
      <c r="AL374" s="1004" t="str">
        <f>IF(V374=".",".",SUM($S374:V374))</f>
        <v>.</v>
      </c>
      <c r="AM374" s="1004" t="str">
        <f>IF(W374=".",".",SUM($S374:W374))</f>
        <v>.</v>
      </c>
      <c r="AN374" s="1004" t="str">
        <f>IF(X374=".",".",SUM($S374:X374))</f>
        <v>.</v>
      </c>
      <c r="AO374" s="1005" t="str">
        <f>IF(Y374=".",".",SUM($S374:Y374))</f>
        <v>.</v>
      </c>
      <c r="AP374" s="116"/>
      <c r="AQ374" s="1507" t="str">
        <f t="shared" si="316"/>
        <v>.</v>
      </c>
      <c r="AR374" s="1508" t="str">
        <f t="shared" si="316"/>
        <v>.</v>
      </c>
      <c r="AS374" s="1508" t="str">
        <f t="shared" si="316"/>
        <v>.</v>
      </c>
      <c r="AT374" s="1508" t="str">
        <f t="shared" si="316"/>
        <v>.</v>
      </c>
      <c r="AU374" s="1508" t="str">
        <f t="shared" si="316"/>
        <v>.</v>
      </c>
      <c r="AV374" s="1508" t="str">
        <f t="shared" si="316"/>
        <v>.</v>
      </c>
      <c r="AW374" s="1509" t="str">
        <f t="shared" si="316"/>
        <v>.</v>
      </c>
      <c r="AX374" s="327"/>
      <c r="AY374" s="116"/>
      <c r="AZ374" s="101"/>
      <c r="BA374" s="101"/>
      <c r="BB374" s="101"/>
    </row>
    <row r="375" spans="1:54" s="189" customFormat="1" x14ac:dyDescent="0.2">
      <c r="A375" s="183"/>
      <c r="B375" s="325"/>
      <c r="C375" s="1028"/>
      <c r="D375" s="1024"/>
      <c r="E375" s="878"/>
      <c r="F375" s="878"/>
      <c r="G375" s="874"/>
      <c r="H375" s="874"/>
      <c r="I375" s="874"/>
      <c r="J375" s="874"/>
      <c r="K375" s="874"/>
      <c r="L375" s="874"/>
      <c r="M375" s="333"/>
      <c r="N375" s="116"/>
      <c r="O375" s="116"/>
      <c r="P375" s="116"/>
      <c r="Q375" s="101"/>
      <c r="R375" s="325"/>
      <c r="S375" s="1003" t="str">
        <f t="shared" si="308"/>
        <v>.</v>
      </c>
      <c r="T375" s="1004" t="str">
        <f t="shared" si="309"/>
        <v>.</v>
      </c>
      <c r="U375" s="1004" t="str">
        <f t="shared" si="310"/>
        <v>.</v>
      </c>
      <c r="V375" s="1004" t="str">
        <f t="shared" si="311"/>
        <v>.</v>
      </c>
      <c r="W375" s="1004" t="str">
        <f t="shared" si="312"/>
        <v>.</v>
      </c>
      <c r="X375" s="1004" t="str">
        <f t="shared" si="313"/>
        <v>.</v>
      </c>
      <c r="Y375" s="1005" t="str">
        <f t="shared" si="314"/>
        <v>.</v>
      </c>
      <c r="Z375" s="116"/>
      <c r="AA375" s="1507" t="str">
        <f t="shared" si="315"/>
        <v>.</v>
      </c>
      <c r="AB375" s="1508" t="str">
        <f t="shared" si="315"/>
        <v>.</v>
      </c>
      <c r="AC375" s="1508" t="str">
        <f t="shared" si="315"/>
        <v>.</v>
      </c>
      <c r="AD375" s="1508" t="str">
        <f t="shared" si="315"/>
        <v>.</v>
      </c>
      <c r="AE375" s="1508" t="str">
        <f t="shared" si="315"/>
        <v>.</v>
      </c>
      <c r="AF375" s="1508" t="str">
        <f t="shared" si="315"/>
        <v>.</v>
      </c>
      <c r="AG375" s="1509" t="str">
        <f t="shared" si="315"/>
        <v>.</v>
      </c>
      <c r="AH375" s="116"/>
      <c r="AI375" s="1003" t="str">
        <f>IF(S375=".",".",SUM($S375:S375))</f>
        <v>.</v>
      </c>
      <c r="AJ375" s="1004" t="str">
        <f>IF(T375=".",".",SUM($S375:T375))</f>
        <v>.</v>
      </c>
      <c r="AK375" s="1004" t="str">
        <f>IF(U375=".",".",SUM($S375:U375))</f>
        <v>.</v>
      </c>
      <c r="AL375" s="1004" t="str">
        <f>IF(V375=".",".",SUM($S375:V375))</f>
        <v>.</v>
      </c>
      <c r="AM375" s="1004" t="str">
        <f>IF(W375=".",".",SUM($S375:W375))</f>
        <v>.</v>
      </c>
      <c r="AN375" s="1004" t="str">
        <f>IF(X375=".",".",SUM($S375:X375))</f>
        <v>.</v>
      </c>
      <c r="AO375" s="1005" t="str">
        <f>IF(Y375=".",".",SUM($S375:Y375))</f>
        <v>.</v>
      </c>
      <c r="AP375" s="116"/>
      <c r="AQ375" s="1507" t="str">
        <f t="shared" si="316"/>
        <v>.</v>
      </c>
      <c r="AR375" s="1508" t="str">
        <f t="shared" si="316"/>
        <v>.</v>
      </c>
      <c r="AS375" s="1508" t="str">
        <f t="shared" si="316"/>
        <v>.</v>
      </c>
      <c r="AT375" s="1508" t="str">
        <f t="shared" si="316"/>
        <v>.</v>
      </c>
      <c r="AU375" s="1508" t="str">
        <f t="shared" si="316"/>
        <v>.</v>
      </c>
      <c r="AV375" s="1508" t="str">
        <f t="shared" si="316"/>
        <v>.</v>
      </c>
      <c r="AW375" s="1509" t="str">
        <f t="shared" si="316"/>
        <v>.</v>
      </c>
      <c r="AX375" s="327"/>
      <c r="AY375" s="116"/>
      <c r="AZ375" s="101"/>
      <c r="BA375" s="101"/>
      <c r="BB375" s="101"/>
    </row>
    <row r="376" spans="1:54" s="189" customFormat="1" x14ac:dyDescent="0.2">
      <c r="A376" s="183"/>
      <c r="B376" s="325"/>
      <c r="C376" s="1028"/>
      <c r="D376" s="1024"/>
      <c r="E376" s="878"/>
      <c r="F376" s="878"/>
      <c r="G376" s="874"/>
      <c r="H376" s="874"/>
      <c r="I376" s="874"/>
      <c r="J376" s="874"/>
      <c r="K376" s="874"/>
      <c r="L376" s="874"/>
      <c r="M376" s="333"/>
      <c r="N376" s="116"/>
      <c r="O376" s="116"/>
      <c r="P376" s="116"/>
      <c r="Q376" s="101"/>
      <c r="R376" s="325"/>
      <c r="S376" s="1003" t="str">
        <f t="shared" si="308"/>
        <v>.</v>
      </c>
      <c r="T376" s="1004" t="str">
        <f t="shared" si="309"/>
        <v>.</v>
      </c>
      <c r="U376" s="1004" t="str">
        <f t="shared" si="310"/>
        <v>.</v>
      </c>
      <c r="V376" s="1004" t="str">
        <f t="shared" si="311"/>
        <v>.</v>
      </c>
      <c r="W376" s="1004" t="str">
        <f t="shared" si="312"/>
        <v>.</v>
      </c>
      <c r="X376" s="1004" t="str">
        <f t="shared" si="313"/>
        <v>.</v>
      </c>
      <c r="Y376" s="1005" t="str">
        <f t="shared" si="314"/>
        <v>.</v>
      </c>
      <c r="Z376" s="116"/>
      <c r="AA376" s="1507" t="str">
        <f t="shared" si="315"/>
        <v>.</v>
      </c>
      <c r="AB376" s="1508" t="str">
        <f t="shared" si="315"/>
        <v>.</v>
      </c>
      <c r="AC376" s="1508" t="str">
        <f t="shared" si="315"/>
        <v>.</v>
      </c>
      <c r="AD376" s="1508" t="str">
        <f t="shared" si="315"/>
        <v>.</v>
      </c>
      <c r="AE376" s="1508" t="str">
        <f t="shared" si="315"/>
        <v>.</v>
      </c>
      <c r="AF376" s="1508" t="str">
        <f t="shared" si="315"/>
        <v>.</v>
      </c>
      <c r="AG376" s="1509" t="str">
        <f t="shared" si="315"/>
        <v>.</v>
      </c>
      <c r="AH376" s="116"/>
      <c r="AI376" s="1003" t="str">
        <f>IF(S376=".",".",SUM($S376:S376))</f>
        <v>.</v>
      </c>
      <c r="AJ376" s="1004" t="str">
        <f>IF(T376=".",".",SUM($S376:T376))</f>
        <v>.</v>
      </c>
      <c r="AK376" s="1004" t="str">
        <f>IF(U376=".",".",SUM($S376:U376))</f>
        <v>.</v>
      </c>
      <c r="AL376" s="1004" t="str">
        <f>IF(V376=".",".",SUM($S376:V376))</f>
        <v>.</v>
      </c>
      <c r="AM376" s="1004" t="str">
        <f>IF(W376=".",".",SUM($S376:W376))</f>
        <v>.</v>
      </c>
      <c r="AN376" s="1004" t="str">
        <f>IF(X376=".",".",SUM($S376:X376))</f>
        <v>.</v>
      </c>
      <c r="AO376" s="1005" t="str">
        <f>IF(Y376=".",".",SUM($S376:Y376))</f>
        <v>.</v>
      </c>
      <c r="AP376" s="116"/>
      <c r="AQ376" s="1507" t="str">
        <f t="shared" si="316"/>
        <v>.</v>
      </c>
      <c r="AR376" s="1508" t="str">
        <f t="shared" si="316"/>
        <v>.</v>
      </c>
      <c r="AS376" s="1508" t="str">
        <f t="shared" si="316"/>
        <v>.</v>
      </c>
      <c r="AT376" s="1508" t="str">
        <f t="shared" si="316"/>
        <v>.</v>
      </c>
      <c r="AU376" s="1508" t="str">
        <f t="shared" si="316"/>
        <v>.</v>
      </c>
      <c r="AV376" s="1508" t="str">
        <f t="shared" si="316"/>
        <v>.</v>
      </c>
      <c r="AW376" s="1509" t="str">
        <f t="shared" si="316"/>
        <v>.</v>
      </c>
      <c r="AX376" s="327"/>
      <c r="AY376" s="116"/>
      <c r="AZ376" s="101"/>
      <c r="BA376" s="101"/>
      <c r="BB376" s="101"/>
    </row>
    <row r="377" spans="1:54" s="189" customFormat="1" x14ac:dyDescent="0.2">
      <c r="A377" s="183"/>
      <c r="B377" s="325"/>
      <c r="C377" s="1028"/>
      <c r="D377" s="1024"/>
      <c r="E377" s="878"/>
      <c r="F377" s="878"/>
      <c r="G377" s="874"/>
      <c r="H377" s="874"/>
      <c r="I377" s="874"/>
      <c r="J377" s="874"/>
      <c r="K377" s="874"/>
      <c r="L377" s="874"/>
      <c r="M377" s="333"/>
      <c r="N377" s="116"/>
      <c r="O377" s="116"/>
      <c r="P377" s="116"/>
      <c r="Q377" s="101"/>
      <c r="R377" s="325"/>
      <c r="S377" s="1003" t="str">
        <f t="shared" si="308"/>
        <v>.</v>
      </c>
      <c r="T377" s="1004" t="str">
        <f t="shared" si="309"/>
        <v>.</v>
      </c>
      <c r="U377" s="1004" t="str">
        <f t="shared" si="310"/>
        <v>.</v>
      </c>
      <c r="V377" s="1004" t="str">
        <f t="shared" si="311"/>
        <v>.</v>
      </c>
      <c r="W377" s="1004" t="str">
        <f t="shared" si="312"/>
        <v>.</v>
      </c>
      <c r="X377" s="1004" t="str">
        <f t="shared" si="313"/>
        <v>.</v>
      </c>
      <c r="Y377" s="1005" t="str">
        <f t="shared" si="314"/>
        <v>.</v>
      </c>
      <c r="Z377" s="116"/>
      <c r="AA377" s="1507" t="str">
        <f t="shared" si="315"/>
        <v>.</v>
      </c>
      <c r="AB377" s="1508" t="str">
        <f t="shared" si="315"/>
        <v>.</v>
      </c>
      <c r="AC377" s="1508" t="str">
        <f t="shared" si="315"/>
        <v>.</v>
      </c>
      <c r="AD377" s="1508" t="str">
        <f t="shared" si="315"/>
        <v>.</v>
      </c>
      <c r="AE377" s="1508" t="str">
        <f t="shared" si="315"/>
        <v>.</v>
      </c>
      <c r="AF377" s="1508" t="str">
        <f t="shared" si="315"/>
        <v>.</v>
      </c>
      <c r="AG377" s="1509" t="str">
        <f t="shared" si="315"/>
        <v>.</v>
      </c>
      <c r="AH377" s="116"/>
      <c r="AI377" s="1003" t="str">
        <f>IF(S377=".",".",SUM($S377:S377))</f>
        <v>.</v>
      </c>
      <c r="AJ377" s="1004" t="str">
        <f>IF(T377=".",".",SUM($S377:T377))</f>
        <v>.</v>
      </c>
      <c r="AK377" s="1004" t="str">
        <f>IF(U377=".",".",SUM($S377:U377))</f>
        <v>.</v>
      </c>
      <c r="AL377" s="1004" t="str">
        <f>IF(V377=".",".",SUM($S377:V377))</f>
        <v>.</v>
      </c>
      <c r="AM377" s="1004" t="str">
        <f>IF(W377=".",".",SUM($S377:W377))</f>
        <v>.</v>
      </c>
      <c r="AN377" s="1004" t="str">
        <f>IF(X377=".",".",SUM($S377:X377))</f>
        <v>.</v>
      </c>
      <c r="AO377" s="1005" t="str">
        <f>IF(Y377=".",".",SUM($S377:Y377))</f>
        <v>.</v>
      </c>
      <c r="AP377" s="116"/>
      <c r="AQ377" s="1507" t="str">
        <f t="shared" si="316"/>
        <v>.</v>
      </c>
      <c r="AR377" s="1508" t="str">
        <f t="shared" si="316"/>
        <v>.</v>
      </c>
      <c r="AS377" s="1508" t="str">
        <f t="shared" si="316"/>
        <v>.</v>
      </c>
      <c r="AT377" s="1508" t="str">
        <f t="shared" si="316"/>
        <v>.</v>
      </c>
      <c r="AU377" s="1508" t="str">
        <f t="shared" si="316"/>
        <v>.</v>
      </c>
      <c r="AV377" s="1508" t="str">
        <f t="shared" si="316"/>
        <v>.</v>
      </c>
      <c r="AW377" s="1509" t="str">
        <f t="shared" si="316"/>
        <v>.</v>
      </c>
      <c r="AX377" s="327"/>
      <c r="AY377" s="116"/>
      <c r="AZ377" s="101"/>
      <c r="BA377" s="101"/>
      <c r="BB377" s="101"/>
    </row>
    <row r="378" spans="1:54" s="189" customFormat="1" x14ac:dyDescent="0.2">
      <c r="A378" s="183"/>
      <c r="B378" s="325"/>
      <c r="C378" s="1028"/>
      <c r="D378" s="1024"/>
      <c r="E378" s="878"/>
      <c r="F378" s="878"/>
      <c r="G378" s="874"/>
      <c r="H378" s="874"/>
      <c r="I378" s="874"/>
      <c r="J378" s="874"/>
      <c r="K378" s="874"/>
      <c r="L378" s="874"/>
      <c r="M378" s="333"/>
      <c r="N378" s="116"/>
      <c r="O378" s="116"/>
      <c r="P378" s="116"/>
      <c r="Q378" s="101"/>
      <c r="R378" s="325"/>
      <c r="S378" s="1003" t="str">
        <f t="shared" si="308"/>
        <v>.</v>
      </c>
      <c r="T378" s="1004" t="str">
        <f t="shared" si="309"/>
        <v>.</v>
      </c>
      <c r="U378" s="1004" t="str">
        <f t="shared" si="310"/>
        <v>.</v>
      </c>
      <c r="V378" s="1004" t="str">
        <f t="shared" si="311"/>
        <v>.</v>
      </c>
      <c r="W378" s="1004" t="str">
        <f t="shared" si="312"/>
        <v>.</v>
      </c>
      <c r="X378" s="1004" t="str">
        <f t="shared" si="313"/>
        <v>.</v>
      </c>
      <c r="Y378" s="1005" t="str">
        <f t="shared" si="314"/>
        <v>.</v>
      </c>
      <c r="Z378" s="116"/>
      <c r="AA378" s="1507" t="str">
        <f t="shared" si="315"/>
        <v>.</v>
      </c>
      <c r="AB378" s="1508" t="str">
        <f t="shared" si="315"/>
        <v>.</v>
      </c>
      <c r="AC378" s="1508" t="str">
        <f t="shared" si="315"/>
        <v>.</v>
      </c>
      <c r="AD378" s="1508" t="str">
        <f t="shared" si="315"/>
        <v>.</v>
      </c>
      <c r="AE378" s="1508" t="str">
        <f t="shared" si="315"/>
        <v>.</v>
      </c>
      <c r="AF378" s="1508" t="str">
        <f t="shared" si="315"/>
        <v>.</v>
      </c>
      <c r="AG378" s="1509" t="str">
        <f t="shared" si="315"/>
        <v>.</v>
      </c>
      <c r="AH378" s="116"/>
      <c r="AI378" s="1003" t="str">
        <f>IF(S378=".",".",SUM($S378:S378))</f>
        <v>.</v>
      </c>
      <c r="AJ378" s="1004" t="str">
        <f>IF(T378=".",".",SUM($S378:T378))</f>
        <v>.</v>
      </c>
      <c r="AK378" s="1004" t="str">
        <f>IF(U378=".",".",SUM($S378:U378))</f>
        <v>.</v>
      </c>
      <c r="AL378" s="1004" t="str">
        <f>IF(V378=".",".",SUM($S378:V378))</f>
        <v>.</v>
      </c>
      <c r="AM378" s="1004" t="str">
        <f>IF(W378=".",".",SUM($S378:W378))</f>
        <v>.</v>
      </c>
      <c r="AN378" s="1004" t="str">
        <f>IF(X378=".",".",SUM($S378:X378))</f>
        <v>.</v>
      </c>
      <c r="AO378" s="1005" t="str">
        <f>IF(Y378=".",".",SUM($S378:Y378))</f>
        <v>.</v>
      </c>
      <c r="AP378" s="116"/>
      <c r="AQ378" s="1507" t="str">
        <f t="shared" si="316"/>
        <v>.</v>
      </c>
      <c r="AR378" s="1508" t="str">
        <f t="shared" si="316"/>
        <v>.</v>
      </c>
      <c r="AS378" s="1508" t="str">
        <f t="shared" si="316"/>
        <v>.</v>
      </c>
      <c r="AT378" s="1508" t="str">
        <f t="shared" si="316"/>
        <v>.</v>
      </c>
      <c r="AU378" s="1508" t="str">
        <f t="shared" si="316"/>
        <v>.</v>
      </c>
      <c r="AV378" s="1508" t="str">
        <f t="shared" si="316"/>
        <v>.</v>
      </c>
      <c r="AW378" s="1509" t="str">
        <f t="shared" si="316"/>
        <v>.</v>
      </c>
      <c r="AX378" s="327"/>
      <c r="AY378" s="116"/>
      <c r="AZ378" s="101"/>
      <c r="BA378" s="101"/>
      <c r="BB378" s="101"/>
    </row>
    <row r="379" spans="1:54" s="189" customFormat="1" x14ac:dyDescent="0.2">
      <c r="A379" s="183"/>
      <c r="B379" s="325"/>
      <c r="C379" s="1029"/>
      <c r="D379" s="1025"/>
      <c r="E379" s="880"/>
      <c r="F379" s="880"/>
      <c r="G379" s="876"/>
      <c r="H379" s="876"/>
      <c r="I379" s="876"/>
      <c r="J379" s="876"/>
      <c r="K379" s="876"/>
      <c r="L379" s="876"/>
      <c r="M379" s="333"/>
      <c r="N379" s="116"/>
      <c r="O379" s="116"/>
      <c r="P379" s="116"/>
      <c r="Q379" s="101"/>
      <c r="R379" s="325"/>
      <c r="S379" s="1008" t="str">
        <f t="shared" si="308"/>
        <v>.</v>
      </c>
      <c r="T379" s="1009" t="str">
        <f t="shared" si="309"/>
        <v>.</v>
      </c>
      <c r="U379" s="1009" t="str">
        <f t="shared" si="310"/>
        <v>.</v>
      </c>
      <c r="V379" s="1009" t="str">
        <f t="shared" si="311"/>
        <v>.</v>
      </c>
      <c r="W379" s="1009" t="str">
        <f t="shared" si="312"/>
        <v>.</v>
      </c>
      <c r="X379" s="1009" t="str">
        <f t="shared" si="313"/>
        <v>.</v>
      </c>
      <c r="Y379" s="1010" t="str">
        <f t="shared" si="314"/>
        <v>.</v>
      </c>
      <c r="Z379" s="116"/>
      <c r="AA379" s="1510" t="str">
        <f t="shared" si="315"/>
        <v>.</v>
      </c>
      <c r="AB379" s="1511" t="str">
        <f t="shared" si="315"/>
        <v>.</v>
      </c>
      <c r="AC379" s="1511" t="str">
        <f t="shared" si="315"/>
        <v>.</v>
      </c>
      <c r="AD379" s="1511" t="str">
        <f t="shared" si="315"/>
        <v>.</v>
      </c>
      <c r="AE379" s="1511" t="str">
        <f t="shared" si="315"/>
        <v>.</v>
      </c>
      <c r="AF379" s="1511" t="str">
        <f t="shared" si="315"/>
        <v>.</v>
      </c>
      <c r="AG379" s="1512" t="str">
        <f t="shared" si="315"/>
        <v>.</v>
      </c>
      <c r="AH379" s="116"/>
      <c r="AI379" s="1008" t="str">
        <f>IF(S379=".",".",SUM($S379:S379))</f>
        <v>.</v>
      </c>
      <c r="AJ379" s="1009" t="str">
        <f>IF(T379=".",".",SUM($S379:T379))</f>
        <v>.</v>
      </c>
      <c r="AK379" s="1009" t="str">
        <f>IF(U379=".",".",SUM($S379:U379))</f>
        <v>.</v>
      </c>
      <c r="AL379" s="1009" t="str">
        <f>IF(V379=".",".",SUM($S379:V379))</f>
        <v>.</v>
      </c>
      <c r="AM379" s="1009" t="str">
        <f>IF(W379=".",".",SUM($S379:W379))</f>
        <v>.</v>
      </c>
      <c r="AN379" s="1009" t="str">
        <f>IF(X379=".",".",SUM($S379:X379))</f>
        <v>.</v>
      </c>
      <c r="AO379" s="1010" t="str">
        <f>IF(Y379=".",".",SUM($S379:Y379))</f>
        <v>.</v>
      </c>
      <c r="AP379" s="116"/>
      <c r="AQ379" s="1510" t="str">
        <f t="shared" si="316"/>
        <v>.</v>
      </c>
      <c r="AR379" s="1511" t="str">
        <f t="shared" si="316"/>
        <v>.</v>
      </c>
      <c r="AS379" s="1511" t="str">
        <f t="shared" si="316"/>
        <v>.</v>
      </c>
      <c r="AT379" s="1511" t="str">
        <f t="shared" si="316"/>
        <v>.</v>
      </c>
      <c r="AU379" s="1511" t="str">
        <f t="shared" si="316"/>
        <v>.</v>
      </c>
      <c r="AV379" s="1511" t="str">
        <f t="shared" si="316"/>
        <v>.</v>
      </c>
      <c r="AW379" s="1512" t="str">
        <f t="shared" si="316"/>
        <v>.</v>
      </c>
      <c r="AX379" s="327"/>
      <c r="AY379" s="116"/>
      <c r="AZ379" s="101"/>
      <c r="BA379" s="101"/>
      <c r="BB379" s="101"/>
    </row>
    <row r="380" spans="1:54" s="189" customFormat="1" ht="12.75" thickBot="1" x14ac:dyDescent="0.25">
      <c r="A380" s="183"/>
      <c r="B380" s="335"/>
      <c r="C380" s="336"/>
      <c r="D380" s="336"/>
      <c r="E380" s="846"/>
      <c r="F380" s="846"/>
      <c r="G380" s="336"/>
      <c r="H380" s="336"/>
      <c r="I380" s="336"/>
      <c r="J380" s="336"/>
      <c r="K380" s="336"/>
      <c r="L380" s="336"/>
      <c r="M380" s="337"/>
      <c r="N380" s="116"/>
      <c r="O380" s="116"/>
      <c r="P380" s="116"/>
      <c r="Q380" s="101"/>
      <c r="R380" s="335"/>
      <c r="S380" s="441"/>
      <c r="T380" s="441"/>
      <c r="U380" s="441"/>
      <c r="V380" s="441"/>
      <c r="W380" s="441"/>
      <c r="X380" s="441"/>
      <c r="Y380" s="441"/>
      <c r="Z380" s="441"/>
      <c r="AA380" s="441"/>
      <c r="AB380" s="441"/>
      <c r="AC380" s="441"/>
      <c r="AD380" s="441"/>
      <c r="AE380" s="441"/>
      <c r="AF380" s="441"/>
      <c r="AG380" s="441"/>
      <c r="AH380" s="441"/>
      <c r="AI380" s="441"/>
      <c r="AJ380" s="441"/>
      <c r="AK380" s="441"/>
      <c r="AL380" s="441"/>
      <c r="AM380" s="441"/>
      <c r="AN380" s="441"/>
      <c r="AO380" s="441"/>
      <c r="AP380" s="441"/>
      <c r="AQ380" s="441"/>
      <c r="AR380" s="441"/>
      <c r="AS380" s="441"/>
      <c r="AT380" s="441"/>
      <c r="AU380" s="441"/>
      <c r="AV380" s="441"/>
      <c r="AW380" s="441"/>
      <c r="AX380" s="351"/>
      <c r="AY380" s="116"/>
      <c r="AZ380" s="101"/>
      <c r="BA380" s="101"/>
      <c r="BB380" s="101"/>
    </row>
    <row r="381" spans="1:54" s="214" customFormat="1" ht="12.75" customHeight="1" x14ac:dyDescent="0.2">
      <c r="A381" s="183"/>
      <c r="B381" s="183"/>
      <c r="C381" s="123"/>
      <c r="D381" s="183"/>
      <c r="E381" s="514"/>
      <c r="F381" s="514"/>
      <c r="G381" s="183"/>
      <c r="H381" s="183"/>
      <c r="I381" s="183"/>
      <c r="J381" s="183"/>
      <c r="K381" s="183"/>
      <c r="L381" s="183"/>
      <c r="M381" s="255"/>
      <c r="N381" s="116"/>
      <c r="O381" s="116"/>
      <c r="P381" s="116"/>
      <c r="Q381" s="101"/>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01"/>
      <c r="BA381" s="101"/>
      <c r="BB381" s="101"/>
    </row>
    <row r="382" spans="1:54" x14ac:dyDescent="0.2">
      <c r="A382" s="180"/>
      <c r="B382" s="1478"/>
      <c r="C382" s="103"/>
      <c r="D382" s="103"/>
      <c r="E382" s="97"/>
      <c r="F382" s="97"/>
      <c r="G382" s="103"/>
      <c r="H382" s="103"/>
      <c r="I382" s="103"/>
      <c r="J382" s="103"/>
      <c r="K382" s="103"/>
      <c r="L382" s="103"/>
      <c r="M382" s="103"/>
      <c r="N382" s="180"/>
      <c r="O382" s="180"/>
      <c r="P382" s="180"/>
      <c r="Q382" s="6"/>
      <c r="R382" s="180"/>
      <c r="S382" s="180"/>
      <c r="T382" s="180"/>
      <c r="U382" s="180"/>
      <c r="V382" s="180"/>
      <c r="W382" s="180"/>
      <c r="X382" s="180"/>
      <c r="Y382" s="180"/>
      <c r="Z382" s="180"/>
      <c r="AA382" s="180"/>
      <c r="AB382" s="180"/>
      <c r="AC382" s="180"/>
      <c r="AD382" s="180"/>
      <c r="AE382" s="180"/>
      <c r="AF382" s="180"/>
      <c r="AG382" s="180"/>
      <c r="AH382" s="180"/>
      <c r="AI382" s="180"/>
      <c r="AJ382" s="180"/>
      <c r="AK382" s="180"/>
      <c r="AL382" s="180"/>
      <c r="AM382" s="180"/>
      <c r="AN382" s="180"/>
      <c r="AO382" s="180"/>
      <c r="AP382" s="180"/>
      <c r="AQ382" s="180"/>
      <c r="AR382" s="180"/>
      <c r="AS382" s="180"/>
      <c r="AT382" s="180"/>
      <c r="AU382" s="180"/>
      <c r="AV382" s="180"/>
      <c r="AW382" s="180"/>
      <c r="AX382" s="180"/>
      <c r="AY382" s="180"/>
      <c r="AZ382" s="6"/>
      <c r="BA382" s="6"/>
      <c r="BB382" s="103"/>
    </row>
    <row r="383" spans="1:54" x14ac:dyDescent="0.2">
      <c r="A383" s="180"/>
      <c r="B383" s="1478"/>
      <c r="C383" s="103"/>
      <c r="D383" s="103"/>
      <c r="E383" s="97"/>
      <c r="F383" s="97"/>
      <c r="G383" s="103"/>
      <c r="H383" s="103"/>
      <c r="I383" s="103"/>
      <c r="J383" s="103"/>
      <c r="K383" s="103"/>
      <c r="L383" s="103"/>
      <c r="M383" s="103"/>
      <c r="N383" s="180"/>
      <c r="O383" s="180"/>
      <c r="P383" s="180"/>
      <c r="Q383" s="6"/>
      <c r="R383" s="180"/>
      <c r="S383" s="180"/>
      <c r="T383" s="180"/>
      <c r="U383" s="180"/>
      <c r="V383" s="180"/>
      <c r="W383" s="180"/>
      <c r="X383" s="180"/>
      <c r="Y383" s="180"/>
      <c r="Z383" s="180"/>
      <c r="AA383" s="180"/>
      <c r="AB383" s="180"/>
      <c r="AC383" s="180"/>
      <c r="AD383" s="180"/>
      <c r="AE383" s="180"/>
      <c r="AF383" s="180"/>
      <c r="AG383" s="180"/>
      <c r="AH383" s="180"/>
      <c r="AI383" s="180"/>
      <c r="AJ383" s="180"/>
      <c r="AK383" s="180"/>
      <c r="AL383" s="180"/>
      <c r="AM383" s="180"/>
      <c r="AN383" s="180"/>
      <c r="AO383" s="180"/>
      <c r="AP383" s="180"/>
      <c r="AQ383" s="180"/>
      <c r="AR383" s="180"/>
      <c r="AS383" s="180"/>
      <c r="AT383" s="180"/>
      <c r="AU383" s="180"/>
      <c r="AV383" s="180"/>
      <c r="AW383" s="180"/>
      <c r="AX383" s="180"/>
      <c r="AY383" s="180"/>
      <c r="AZ383" s="6"/>
      <c r="BA383" s="6"/>
      <c r="BB383" s="103"/>
    </row>
    <row r="384" spans="1:54" x14ac:dyDescent="0.2">
      <c r="A384" s="180"/>
      <c r="B384" s="1478"/>
      <c r="C384" s="103"/>
      <c r="D384" s="103"/>
      <c r="E384" s="97"/>
      <c r="F384" s="97"/>
      <c r="G384" s="103"/>
      <c r="H384" s="103"/>
      <c r="I384" s="103"/>
      <c r="J384" s="103"/>
      <c r="K384" s="103"/>
      <c r="L384" s="103"/>
      <c r="M384" s="103"/>
      <c r="N384" s="180"/>
      <c r="O384" s="180"/>
      <c r="P384" s="180"/>
      <c r="Q384" s="6"/>
      <c r="R384" s="180"/>
      <c r="S384" s="180"/>
      <c r="T384" s="180"/>
      <c r="U384" s="180"/>
      <c r="V384" s="180"/>
      <c r="W384" s="180"/>
      <c r="X384" s="180"/>
      <c r="Y384" s="180"/>
      <c r="Z384" s="180"/>
      <c r="AA384" s="180"/>
      <c r="AB384" s="180"/>
      <c r="AC384" s="180"/>
      <c r="AD384" s="180"/>
      <c r="AE384" s="180"/>
      <c r="AF384" s="180"/>
      <c r="AG384" s="180"/>
      <c r="AH384" s="180"/>
      <c r="AI384" s="180"/>
      <c r="AJ384" s="180"/>
      <c r="AK384" s="180"/>
      <c r="AL384" s="180"/>
      <c r="AM384" s="180"/>
      <c r="AN384" s="180"/>
      <c r="AO384" s="180"/>
      <c r="AP384" s="180"/>
      <c r="AQ384" s="180"/>
      <c r="AR384" s="180"/>
      <c r="AS384" s="180"/>
      <c r="AT384" s="180"/>
      <c r="AU384" s="180"/>
      <c r="AV384" s="180"/>
      <c r="AW384" s="180"/>
      <c r="AX384" s="180"/>
      <c r="AY384" s="180"/>
      <c r="AZ384" s="6"/>
      <c r="BA384" s="6"/>
      <c r="BB384" s="103"/>
    </row>
    <row r="385" spans="1:54" x14ac:dyDescent="0.2">
      <c r="A385" s="180"/>
      <c r="B385" s="1478"/>
      <c r="C385" s="103"/>
      <c r="D385" s="103"/>
      <c r="E385" s="97"/>
      <c r="F385" s="97"/>
      <c r="G385" s="103"/>
      <c r="H385" s="103"/>
      <c r="I385" s="103"/>
      <c r="J385" s="103"/>
      <c r="K385" s="103"/>
      <c r="L385" s="103"/>
      <c r="M385" s="103"/>
      <c r="N385" s="180"/>
      <c r="O385" s="180"/>
      <c r="P385" s="180"/>
      <c r="Q385" s="6"/>
      <c r="R385" s="180"/>
      <c r="S385" s="180"/>
      <c r="T385" s="180"/>
      <c r="U385" s="180"/>
      <c r="V385" s="180"/>
      <c r="W385" s="180"/>
      <c r="X385" s="180"/>
      <c r="Y385" s="180"/>
      <c r="Z385" s="180"/>
      <c r="AA385" s="180"/>
      <c r="AB385" s="180"/>
      <c r="AC385" s="180"/>
      <c r="AD385" s="180"/>
      <c r="AE385" s="180"/>
      <c r="AF385" s="180"/>
      <c r="AG385" s="180"/>
      <c r="AH385" s="180"/>
      <c r="AI385" s="180"/>
      <c r="AJ385" s="180"/>
      <c r="AK385" s="180"/>
      <c r="AL385" s="180"/>
      <c r="AM385" s="180"/>
      <c r="AN385" s="180"/>
      <c r="AO385" s="180"/>
      <c r="AP385" s="180"/>
      <c r="AQ385" s="180"/>
      <c r="AR385" s="180"/>
      <c r="AS385" s="180"/>
      <c r="AT385" s="180"/>
      <c r="AU385" s="180"/>
      <c r="AV385" s="180"/>
      <c r="AW385" s="180"/>
      <c r="AX385" s="180"/>
      <c r="AY385" s="180"/>
      <c r="AZ385" s="6"/>
      <c r="BA385" s="6"/>
      <c r="BB385" s="103"/>
    </row>
    <row r="386" spans="1:54" x14ac:dyDescent="0.2">
      <c r="A386" s="180"/>
      <c r="B386" s="1478"/>
      <c r="C386" s="103"/>
      <c r="D386" s="103"/>
      <c r="E386" s="97"/>
      <c r="F386" s="97"/>
      <c r="G386" s="103"/>
      <c r="H386" s="103"/>
      <c r="I386" s="103"/>
      <c r="J386" s="103"/>
      <c r="K386" s="103"/>
      <c r="L386" s="103"/>
      <c r="M386" s="103"/>
      <c r="N386" s="180"/>
      <c r="O386" s="180"/>
      <c r="P386" s="180"/>
      <c r="Q386" s="6"/>
      <c r="R386" s="180"/>
      <c r="S386" s="180"/>
      <c r="T386" s="180"/>
      <c r="U386" s="180"/>
      <c r="V386" s="180"/>
      <c r="W386" s="180"/>
      <c r="X386" s="180"/>
      <c r="Y386" s="180"/>
      <c r="Z386" s="180"/>
      <c r="AA386" s="180"/>
      <c r="AB386" s="180"/>
      <c r="AC386" s="180"/>
      <c r="AD386" s="180"/>
      <c r="AE386" s="180"/>
      <c r="AF386" s="180"/>
      <c r="AG386" s="180"/>
      <c r="AH386" s="180"/>
      <c r="AI386" s="180"/>
      <c r="AJ386" s="180"/>
      <c r="AK386" s="180"/>
      <c r="AL386" s="180"/>
      <c r="AM386" s="180"/>
      <c r="AN386" s="180"/>
      <c r="AO386" s="180"/>
      <c r="AP386" s="180"/>
      <c r="AQ386" s="180"/>
      <c r="AR386" s="180"/>
      <c r="AS386" s="180"/>
      <c r="AT386" s="180"/>
      <c r="AU386" s="180"/>
      <c r="AV386" s="180"/>
      <c r="AW386" s="180"/>
      <c r="AX386" s="180"/>
      <c r="AY386" s="180"/>
      <c r="AZ386" s="6"/>
      <c r="BA386" s="6"/>
      <c r="BB386" s="103"/>
    </row>
    <row r="387" spans="1:54" x14ac:dyDescent="0.2">
      <c r="A387" s="180"/>
      <c r="B387" s="1478"/>
      <c r="C387" s="103"/>
      <c r="D387" s="103"/>
      <c r="E387" s="97"/>
      <c r="F387" s="97"/>
      <c r="G387" s="103"/>
      <c r="H387" s="103"/>
      <c r="I387" s="103"/>
      <c r="J387" s="103"/>
      <c r="K387" s="103"/>
      <c r="L387" s="103"/>
      <c r="M387" s="103"/>
      <c r="N387" s="180"/>
      <c r="O387" s="180"/>
      <c r="P387" s="180"/>
      <c r="Q387" s="6"/>
      <c r="R387" s="180"/>
      <c r="S387" s="180"/>
      <c r="T387" s="180"/>
      <c r="U387" s="180"/>
      <c r="V387" s="180"/>
      <c r="W387" s="180"/>
      <c r="X387" s="180"/>
      <c r="Y387" s="180"/>
      <c r="Z387" s="180"/>
      <c r="AA387" s="180"/>
      <c r="AB387" s="180"/>
      <c r="AC387" s="180"/>
      <c r="AD387" s="180"/>
      <c r="AE387" s="180"/>
      <c r="AF387" s="180"/>
      <c r="AG387" s="180"/>
      <c r="AH387" s="180"/>
      <c r="AI387" s="180"/>
      <c r="AJ387" s="180"/>
      <c r="AK387" s="180"/>
      <c r="AL387" s="180"/>
      <c r="AM387" s="180"/>
      <c r="AN387" s="180"/>
      <c r="AO387" s="180"/>
      <c r="AP387" s="180"/>
      <c r="AQ387" s="180"/>
      <c r="AR387" s="180"/>
      <c r="AS387" s="180"/>
      <c r="AT387" s="180"/>
      <c r="AU387" s="180"/>
      <c r="AV387" s="180"/>
      <c r="AW387" s="180"/>
      <c r="AX387" s="180"/>
      <c r="AY387" s="180"/>
      <c r="AZ387" s="6"/>
      <c r="BA387" s="6"/>
      <c r="BB387" s="103"/>
    </row>
    <row r="388" spans="1:54" x14ac:dyDescent="0.2">
      <c r="A388" s="180"/>
      <c r="B388" s="1478"/>
      <c r="C388" s="103"/>
      <c r="D388" s="103"/>
      <c r="E388" s="97"/>
      <c r="F388" s="97"/>
      <c r="G388" s="103"/>
      <c r="H388" s="103"/>
      <c r="I388" s="103"/>
      <c r="J388" s="103"/>
      <c r="K388" s="103"/>
      <c r="L388" s="103"/>
      <c r="M388" s="103"/>
      <c r="N388" s="180"/>
      <c r="O388" s="180"/>
      <c r="P388" s="180"/>
      <c r="Q388" s="6"/>
      <c r="R388" s="180"/>
      <c r="S388" s="180"/>
      <c r="T388" s="180"/>
      <c r="U388" s="180"/>
      <c r="V388" s="180"/>
      <c r="W388" s="180"/>
      <c r="X388" s="180"/>
      <c r="Y388" s="180"/>
      <c r="Z388" s="180"/>
      <c r="AA388" s="180"/>
      <c r="AB388" s="180"/>
      <c r="AC388" s="180"/>
      <c r="AD388" s="180"/>
      <c r="AE388" s="180"/>
      <c r="AF388" s="180"/>
      <c r="AG388" s="180"/>
      <c r="AH388" s="180"/>
      <c r="AI388" s="180"/>
      <c r="AJ388" s="180"/>
      <c r="AK388" s="180"/>
      <c r="AL388" s="180"/>
      <c r="AM388" s="180"/>
      <c r="AN388" s="180"/>
      <c r="AO388" s="180"/>
      <c r="AP388" s="180"/>
      <c r="AQ388" s="180"/>
      <c r="AR388" s="180"/>
      <c r="AS388" s="180"/>
      <c r="AT388" s="180"/>
      <c r="AU388" s="180"/>
      <c r="AV388" s="180"/>
      <c r="AW388" s="180"/>
      <c r="AX388" s="180"/>
      <c r="AY388" s="180"/>
      <c r="AZ388" s="6"/>
      <c r="BA388" s="6"/>
      <c r="BB388" s="103"/>
    </row>
    <row r="389" spans="1:54" x14ac:dyDescent="0.2">
      <c r="A389" s="180"/>
      <c r="B389" s="1478"/>
      <c r="C389" s="103"/>
      <c r="D389" s="103"/>
      <c r="E389" s="97"/>
      <c r="F389" s="97"/>
      <c r="G389" s="103"/>
      <c r="H389" s="103"/>
      <c r="I389" s="103"/>
      <c r="J389" s="103"/>
      <c r="K389" s="103"/>
      <c r="L389" s="103"/>
      <c r="M389" s="103"/>
      <c r="N389" s="180"/>
      <c r="O389" s="180"/>
      <c r="P389" s="180"/>
      <c r="Q389" s="6"/>
      <c r="R389" s="180"/>
      <c r="S389" s="180"/>
      <c r="T389" s="180"/>
      <c r="U389" s="180"/>
      <c r="V389" s="180"/>
      <c r="W389" s="180"/>
      <c r="X389" s="180"/>
      <c r="Y389" s="180"/>
      <c r="Z389" s="180"/>
      <c r="AA389" s="180"/>
      <c r="AB389" s="180"/>
      <c r="AC389" s="180"/>
      <c r="AD389" s="180"/>
      <c r="AE389" s="180"/>
      <c r="AF389" s="180"/>
      <c r="AG389" s="180"/>
      <c r="AH389" s="180"/>
      <c r="AI389" s="180"/>
      <c r="AJ389" s="180"/>
      <c r="AK389" s="180"/>
      <c r="AL389" s="180"/>
      <c r="AM389" s="180"/>
      <c r="AN389" s="180"/>
      <c r="AO389" s="180"/>
      <c r="AP389" s="180"/>
      <c r="AQ389" s="180"/>
      <c r="AR389" s="180"/>
      <c r="AS389" s="180"/>
      <c r="AT389" s="180"/>
      <c r="AU389" s="180"/>
      <c r="AV389" s="180"/>
      <c r="AW389" s="180"/>
      <c r="AX389" s="180"/>
      <c r="AY389" s="180"/>
      <c r="AZ389" s="6"/>
      <c r="BA389" s="6"/>
      <c r="BB389" s="103"/>
    </row>
    <row r="390" spans="1:54" x14ac:dyDescent="0.2">
      <c r="A390" s="180"/>
      <c r="B390" s="1478"/>
      <c r="C390" s="103"/>
      <c r="D390" s="103"/>
      <c r="E390" s="97"/>
      <c r="F390" s="97"/>
      <c r="G390" s="103"/>
      <c r="H390" s="103"/>
      <c r="I390" s="103"/>
      <c r="J390" s="103"/>
      <c r="K390" s="103"/>
      <c r="L390" s="103"/>
      <c r="M390" s="103"/>
      <c r="N390" s="180"/>
      <c r="O390" s="180"/>
      <c r="P390" s="180"/>
      <c r="Q390" s="6"/>
      <c r="R390" s="180"/>
      <c r="S390" s="180"/>
      <c r="T390" s="180"/>
      <c r="U390" s="180"/>
      <c r="V390" s="180"/>
      <c r="W390" s="180"/>
      <c r="X390" s="180"/>
      <c r="Y390" s="180"/>
      <c r="Z390" s="180"/>
      <c r="AA390" s="180"/>
      <c r="AB390" s="180"/>
      <c r="AC390" s="180"/>
      <c r="AD390" s="180"/>
      <c r="AE390" s="180"/>
      <c r="AF390" s="180"/>
      <c r="AG390" s="180"/>
      <c r="AH390" s="180"/>
      <c r="AI390" s="180"/>
      <c r="AJ390" s="180"/>
      <c r="AK390" s="180"/>
      <c r="AL390" s="180"/>
      <c r="AM390" s="180"/>
      <c r="AN390" s="180"/>
      <c r="AO390" s="180"/>
      <c r="AP390" s="180"/>
      <c r="AQ390" s="180"/>
      <c r="AR390" s="180"/>
      <c r="AS390" s="180"/>
      <c r="AT390" s="180"/>
      <c r="AU390" s="180"/>
      <c r="AV390" s="180"/>
      <c r="AW390" s="180"/>
      <c r="AX390" s="180"/>
      <c r="AY390" s="180"/>
      <c r="AZ390" s="6"/>
      <c r="BA390" s="6"/>
      <c r="BB390" s="103"/>
    </row>
    <row r="391" spans="1:54" x14ac:dyDescent="0.2">
      <c r="A391" s="180"/>
      <c r="B391" s="1478"/>
      <c r="C391" s="103"/>
      <c r="D391" s="103"/>
      <c r="E391" s="97"/>
      <c r="F391" s="97"/>
      <c r="G391" s="103"/>
      <c r="H391" s="103"/>
      <c r="I391" s="103"/>
      <c r="J391" s="103"/>
      <c r="K391" s="103"/>
      <c r="L391" s="103"/>
      <c r="M391" s="103"/>
      <c r="N391" s="180"/>
      <c r="O391" s="180"/>
      <c r="P391" s="180"/>
      <c r="Q391" s="6"/>
      <c r="R391" s="180"/>
      <c r="S391" s="180"/>
      <c r="T391" s="180"/>
      <c r="U391" s="180"/>
      <c r="V391" s="180"/>
      <c r="W391" s="180"/>
      <c r="X391" s="180"/>
      <c r="Y391" s="180"/>
      <c r="Z391" s="180"/>
      <c r="AA391" s="180"/>
      <c r="AB391" s="180"/>
      <c r="AC391" s="180"/>
      <c r="AD391" s="180"/>
      <c r="AE391" s="180"/>
      <c r="AF391" s="180"/>
      <c r="AG391" s="180"/>
      <c r="AH391" s="180"/>
      <c r="AI391" s="180"/>
      <c r="AJ391" s="180"/>
      <c r="AK391" s="180"/>
      <c r="AL391" s="180"/>
      <c r="AM391" s="180"/>
      <c r="AN391" s="180"/>
      <c r="AO391" s="180"/>
      <c r="AP391" s="180"/>
      <c r="AQ391" s="180"/>
      <c r="AR391" s="180"/>
      <c r="AS391" s="180"/>
      <c r="AT391" s="180"/>
      <c r="AU391" s="180"/>
      <c r="AV391" s="180"/>
      <c r="AW391" s="180"/>
      <c r="AX391" s="180"/>
      <c r="AY391" s="180"/>
      <c r="AZ391" s="6"/>
      <c r="BA391" s="6"/>
      <c r="BB391" s="103"/>
    </row>
    <row r="392" spans="1:54" x14ac:dyDescent="0.2">
      <c r="A392" s="180"/>
      <c r="B392" s="1478"/>
      <c r="C392" s="103"/>
      <c r="D392" s="103"/>
      <c r="E392" s="97"/>
      <c r="F392" s="97"/>
      <c r="G392" s="103"/>
      <c r="H392" s="103"/>
      <c r="I392" s="103"/>
      <c r="J392" s="103"/>
      <c r="K392" s="103"/>
      <c r="L392" s="103"/>
      <c r="M392" s="103"/>
      <c r="N392" s="180"/>
      <c r="O392" s="180"/>
      <c r="P392" s="180"/>
      <c r="Q392" s="6"/>
      <c r="R392" s="180"/>
      <c r="S392" s="180"/>
      <c r="T392" s="180"/>
      <c r="U392" s="180"/>
      <c r="V392" s="180"/>
      <c r="W392" s="180"/>
      <c r="X392" s="180"/>
      <c r="Y392" s="180"/>
      <c r="Z392" s="180"/>
      <c r="AA392" s="180"/>
      <c r="AB392" s="180"/>
      <c r="AC392" s="180"/>
      <c r="AD392" s="180"/>
      <c r="AE392" s="180"/>
      <c r="AF392" s="180"/>
      <c r="AG392" s="180"/>
      <c r="AH392" s="180"/>
      <c r="AI392" s="180"/>
      <c r="AJ392" s="180"/>
      <c r="AK392" s="180"/>
      <c r="AL392" s="180"/>
      <c r="AM392" s="180"/>
      <c r="AN392" s="180"/>
      <c r="AO392" s="180"/>
      <c r="AP392" s="180"/>
      <c r="AQ392" s="180"/>
      <c r="AR392" s="180"/>
      <c r="AS392" s="180"/>
      <c r="AT392" s="180"/>
      <c r="AU392" s="180"/>
      <c r="AV392" s="180"/>
      <c r="AW392" s="180"/>
      <c r="AX392" s="180"/>
      <c r="AY392" s="180"/>
      <c r="AZ392" s="6"/>
      <c r="BA392" s="6"/>
      <c r="BB392" s="103"/>
    </row>
    <row r="393" spans="1:54" x14ac:dyDescent="0.2">
      <c r="A393" s="180"/>
      <c r="B393" s="1478"/>
      <c r="C393" s="103"/>
      <c r="D393" s="103"/>
      <c r="E393" s="97"/>
      <c r="F393" s="97"/>
      <c r="G393" s="103"/>
      <c r="H393" s="103"/>
      <c r="I393" s="103"/>
      <c r="J393" s="103"/>
      <c r="K393" s="103"/>
      <c r="L393" s="103"/>
      <c r="M393" s="103"/>
      <c r="N393" s="180"/>
      <c r="O393" s="180"/>
      <c r="P393" s="180"/>
      <c r="Q393" s="6"/>
      <c r="R393" s="180"/>
      <c r="S393" s="180"/>
      <c r="T393" s="180"/>
      <c r="U393" s="180"/>
      <c r="V393" s="180"/>
      <c r="W393" s="180"/>
      <c r="X393" s="180"/>
      <c r="Y393" s="180"/>
      <c r="Z393" s="180"/>
      <c r="AA393" s="180"/>
      <c r="AB393" s="180"/>
      <c r="AC393" s="180"/>
      <c r="AD393" s="180"/>
      <c r="AE393" s="180"/>
      <c r="AF393" s="180"/>
      <c r="AG393" s="180"/>
      <c r="AH393" s="180"/>
      <c r="AI393" s="180"/>
      <c r="AJ393" s="180"/>
      <c r="AK393" s="180"/>
      <c r="AL393" s="180"/>
      <c r="AM393" s="180"/>
      <c r="AN393" s="180"/>
      <c r="AO393" s="180"/>
      <c r="AP393" s="180"/>
      <c r="AQ393" s="180"/>
      <c r="AR393" s="180"/>
      <c r="AS393" s="180"/>
      <c r="AT393" s="180"/>
      <c r="AU393" s="180"/>
      <c r="AV393" s="180"/>
      <c r="AW393" s="180"/>
      <c r="AX393" s="180"/>
      <c r="AY393" s="180"/>
      <c r="AZ393" s="6"/>
      <c r="BA393" s="6"/>
      <c r="BB393" s="103"/>
    </row>
    <row r="394" spans="1:54" x14ac:dyDescent="0.2">
      <c r="A394" s="180"/>
      <c r="B394" s="1478"/>
      <c r="C394" s="103"/>
      <c r="D394" s="103"/>
      <c r="E394" s="97"/>
      <c r="F394" s="97"/>
      <c r="G394" s="103"/>
      <c r="H394" s="103"/>
      <c r="I394" s="103"/>
      <c r="J394" s="103"/>
      <c r="K394" s="103"/>
      <c r="L394" s="103"/>
      <c r="M394" s="103"/>
      <c r="N394" s="180"/>
      <c r="O394" s="180"/>
      <c r="P394" s="180"/>
      <c r="Q394" s="6"/>
      <c r="R394" s="180"/>
      <c r="S394" s="180"/>
      <c r="T394" s="180"/>
      <c r="U394" s="180"/>
      <c r="V394" s="180"/>
      <c r="W394" s="180"/>
      <c r="X394" s="180"/>
      <c r="Y394" s="180"/>
      <c r="Z394" s="180"/>
      <c r="AA394" s="180"/>
      <c r="AB394" s="180"/>
      <c r="AC394" s="180"/>
      <c r="AD394" s="180"/>
      <c r="AE394" s="180"/>
      <c r="AF394" s="180"/>
      <c r="AG394" s="180"/>
      <c r="AH394" s="180"/>
      <c r="AI394" s="180"/>
      <c r="AJ394" s="180"/>
      <c r="AK394" s="180"/>
      <c r="AL394" s="180"/>
      <c r="AM394" s="180"/>
      <c r="AN394" s="180"/>
      <c r="AO394" s="180"/>
      <c r="AP394" s="180"/>
      <c r="AQ394" s="180"/>
      <c r="AR394" s="180"/>
      <c r="AS394" s="180"/>
      <c r="AT394" s="180"/>
      <c r="AU394" s="180"/>
      <c r="AV394" s="180"/>
      <c r="AW394" s="180"/>
      <c r="AX394" s="180"/>
      <c r="AY394" s="180"/>
      <c r="AZ394" s="6"/>
      <c r="BA394" s="6"/>
      <c r="BB394" s="103"/>
    </row>
    <row r="395" spans="1:54" x14ac:dyDescent="0.2">
      <c r="A395" s="180"/>
      <c r="B395" s="1478"/>
      <c r="C395" s="103"/>
      <c r="D395" s="103"/>
      <c r="E395" s="97"/>
      <c r="F395" s="97"/>
      <c r="G395" s="103"/>
      <c r="H395" s="103"/>
      <c r="I395" s="103"/>
      <c r="J395" s="103"/>
      <c r="K395" s="103"/>
      <c r="L395" s="103"/>
      <c r="M395" s="103"/>
      <c r="N395" s="180"/>
      <c r="O395" s="180"/>
      <c r="P395" s="180"/>
      <c r="Q395" s="6"/>
      <c r="R395" s="180"/>
      <c r="S395" s="180"/>
      <c r="T395" s="180"/>
      <c r="U395" s="180"/>
      <c r="V395" s="180"/>
      <c r="W395" s="180"/>
      <c r="X395" s="180"/>
      <c r="Y395" s="180"/>
      <c r="Z395" s="180"/>
      <c r="AA395" s="180"/>
      <c r="AB395" s="180"/>
      <c r="AC395" s="180"/>
      <c r="AD395" s="180"/>
      <c r="AE395" s="180"/>
      <c r="AF395" s="180"/>
      <c r="AG395" s="180"/>
      <c r="AH395" s="180"/>
      <c r="AI395" s="180"/>
      <c r="AJ395" s="180"/>
      <c r="AK395" s="180"/>
      <c r="AL395" s="180"/>
      <c r="AM395" s="180"/>
      <c r="AN395" s="180"/>
      <c r="AO395" s="180"/>
      <c r="AP395" s="180"/>
      <c r="AQ395" s="180"/>
      <c r="AR395" s="180"/>
      <c r="AS395" s="180"/>
      <c r="AT395" s="180"/>
      <c r="AU395" s="180"/>
      <c r="AV395" s="180"/>
      <c r="AW395" s="180"/>
      <c r="AX395" s="180"/>
      <c r="AY395" s="180"/>
      <c r="AZ395" s="6"/>
      <c r="BA395" s="6"/>
      <c r="BB395" s="103"/>
    </row>
    <row r="396" spans="1:54" x14ac:dyDescent="0.2">
      <c r="A396" s="180"/>
      <c r="B396" s="1478"/>
      <c r="C396" s="103"/>
      <c r="D396" s="103"/>
      <c r="E396" s="97"/>
      <c r="F396" s="97"/>
      <c r="G396" s="103"/>
      <c r="H396" s="103"/>
      <c r="I396" s="103"/>
      <c r="J396" s="103"/>
      <c r="K396" s="103"/>
      <c r="L396" s="103"/>
      <c r="M396" s="103"/>
      <c r="N396" s="180"/>
      <c r="O396" s="180"/>
      <c r="P396" s="180"/>
      <c r="Q396" s="6"/>
      <c r="R396" s="180"/>
      <c r="S396" s="180"/>
      <c r="T396" s="180"/>
      <c r="U396" s="180"/>
      <c r="V396" s="180"/>
      <c r="W396" s="180"/>
      <c r="X396" s="180"/>
      <c r="Y396" s="180"/>
      <c r="Z396" s="180"/>
      <c r="AA396" s="180"/>
      <c r="AB396" s="180"/>
      <c r="AC396" s="180"/>
      <c r="AD396" s="180"/>
      <c r="AE396" s="180"/>
      <c r="AF396" s="180"/>
      <c r="AG396" s="180"/>
      <c r="AH396" s="180"/>
      <c r="AI396" s="180"/>
      <c r="AJ396" s="180"/>
      <c r="AK396" s="180"/>
      <c r="AL396" s="180"/>
      <c r="AM396" s="180"/>
      <c r="AN396" s="180"/>
      <c r="AO396" s="180"/>
      <c r="AP396" s="180"/>
      <c r="AQ396" s="180"/>
      <c r="AR396" s="180"/>
      <c r="AS396" s="180"/>
      <c r="AT396" s="180"/>
      <c r="AU396" s="180"/>
      <c r="AV396" s="180"/>
      <c r="AW396" s="180"/>
      <c r="AX396" s="180"/>
      <c r="AY396" s="180"/>
      <c r="AZ396" s="6"/>
      <c r="BA396" s="6"/>
      <c r="BB396" s="103"/>
    </row>
    <row r="397" spans="1:54" x14ac:dyDescent="0.2">
      <c r="A397" s="180"/>
      <c r="B397" s="1478"/>
      <c r="C397" s="103"/>
      <c r="D397" s="103"/>
      <c r="E397" s="97"/>
      <c r="F397" s="97"/>
      <c r="G397" s="103"/>
      <c r="H397" s="103"/>
      <c r="I397" s="103"/>
      <c r="J397" s="103"/>
      <c r="K397" s="103"/>
      <c r="L397" s="103"/>
      <c r="M397" s="103"/>
      <c r="N397" s="180"/>
      <c r="O397" s="180"/>
      <c r="P397" s="180"/>
      <c r="Q397" s="6"/>
      <c r="R397" s="180"/>
      <c r="S397" s="180"/>
      <c r="T397" s="180"/>
      <c r="U397" s="180"/>
      <c r="V397" s="180"/>
      <c r="W397" s="180"/>
      <c r="X397" s="180"/>
      <c r="Y397" s="180"/>
      <c r="Z397" s="180"/>
      <c r="AA397" s="180"/>
      <c r="AB397" s="180"/>
      <c r="AC397" s="180"/>
      <c r="AD397" s="180"/>
      <c r="AE397" s="180"/>
      <c r="AF397" s="180"/>
      <c r="AG397" s="180"/>
      <c r="AH397" s="180"/>
      <c r="AI397" s="180"/>
      <c r="AJ397" s="180"/>
      <c r="AK397" s="180"/>
      <c r="AL397" s="180"/>
      <c r="AM397" s="180"/>
      <c r="AN397" s="180"/>
      <c r="AO397" s="180"/>
      <c r="AP397" s="180"/>
      <c r="AQ397" s="180"/>
      <c r="AR397" s="180"/>
      <c r="AS397" s="180"/>
      <c r="AT397" s="180"/>
      <c r="AU397" s="180"/>
      <c r="AV397" s="180"/>
      <c r="AW397" s="180"/>
      <c r="AX397" s="180"/>
      <c r="AY397" s="180"/>
      <c r="AZ397" s="6"/>
      <c r="BA397" s="6"/>
      <c r="BB397" s="103"/>
    </row>
    <row r="398" spans="1:54" x14ac:dyDescent="0.2">
      <c r="A398" s="180"/>
      <c r="B398" s="1478"/>
      <c r="C398" s="103"/>
      <c r="D398" s="103"/>
      <c r="E398" s="97"/>
      <c r="F398" s="97"/>
      <c r="G398" s="103"/>
      <c r="H398" s="103"/>
      <c r="I398" s="103"/>
      <c r="J398" s="103"/>
      <c r="K398" s="103"/>
      <c r="L398" s="103"/>
      <c r="M398" s="103"/>
      <c r="N398" s="180"/>
      <c r="O398" s="180"/>
      <c r="P398" s="180"/>
      <c r="Q398" s="6"/>
      <c r="R398" s="180"/>
      <c r="S398" s="180"/>
      <c r="T398" s="180"/>
      <c r="U398" s="180"/>
      <c r="V398" s="180"/>
      <c r="W398" s="180"/>
      <c r="X398" s="180"/>
      <c r="Y398" s="180"/>
      <c r="Z398" s="180"/>
      <c r="AA398" s="180"/>
      <c r="AB398" s="180"/>
      <c r="AC398" s="180"/>
      <c r="AD398" s="180"/>
      <c r="AE398" s="180"/>
      <c r="AF398" s="180"/>
      <c r="AG398" s="180"/>
      <c r="AH398" s="180"/>
      <c r="AI398" s="180"/>
      <c r="AJ398" s="180"/>
      <c r="AK398" s="180"/>
      <c r="AL398" s="180"/>
      <c r="AM398" s="180"/>
      <c r="AN398" s="180"/>
      <c r="AO398" s="180"/>
      <c r="AP398" s="180"/>
      <c r="AQ398" s="180"/>
      <c r="AR398" s="180"/>
      <c r="AS398" s="180"/>
      <c r="AT398" s="180"/>
      <c r="AU398" s="180"/>
      <c r="AV398" s="180"/>
      <c r="AW398" s="180"/>
      <c r="AX398" s="180"/>
      <c r="AY398" s="180"/>
      <c r="AZ398" s="6"/>
      <c r="BA398" s="6"/>
      <c r="BB398" s="103"/>
    </row>
    <row r="399" spans="1:54" x14ac:dyDescent="0.2">
      <c r="A399" s="180"/>
      <c r="B399" s="1478"/>
      <c r="C399" s="103"/>
      <c r="D399" s="103"/>
      <c r="E399" s="97"/>
      <c r="F399" s="97"/>
      <c r="G399" s="103"/>
      <c r="H399" s="103"/>
      <c r="I399" s="103"/>
      <c r="J399" s="103"/>
      <c r="K399" s="103"/>
      <c r="L399" s="103"/>
      <c r="M399" s="103"/>
      <c r="N399" s="180"/>
      <c r="O399" s="180"/>
      <c r="P399" s="180"/>
      <c r="Q399" s="6"/>
      <c r="R399" s="180"/>
      <c r="S399" s="180"/>
      <c r="T399" s="180"/>
      <c r="U399" s="180"/>
      <c r="V399" s="180"/>
      <c r="W399" s="180"/>
      <c r="X399" s="180"/>
      <c r="Y399" s="180"/>
      <c r="Z399" s="180"/>
      <c r="AA399" s="180"/>
      <c r="AB399" s="180"/>
      <c r="AC399" s="180"/>
      <c r="AD399" s="180"/>
      <c r="AE399" s="180"/>
      <c r="AF399" s="180"/>
      <c r="AG399" s="180"/>
      <c r="AH399" s="180"/>
      <c r="AI399" s="180"/>
      <c r="AJ399" s="180"/>
      <c r="AK399" s="180"/>
      <c r="AL399" s="180"/>
      <c r="AM399" s="180"/>
      <c r="AN399" s="180"/>
      <c r="AO399" s="180"/>
      <c r="AP399" s="180"/>
      <c r="AQ399" s="180"/>
      <c r="AR399" s="180"/>
      <c r="AS399" s="180"/>
      <c r="AT399" s="180"/>
      <c r="AU399" s="180"/>
      <c r="AV399" s="180"/>
      <c r="AW399" s="180"/>
      <c r="AX399" s="180"/>
      <c r="AY399" s="180"/>
      <c r="AZ399" s="6"/>
      <c r="BA399" s="6"/>
      <c r="BB399" s="103"/>
    </row>
    <row r="400" spans="1:54" x14ac:dyDescent="0.2">
      <c r="A400" s="180"/>
      <c r="B400" s="1478"/>
      <c r="C400" s="103"/>
      <c r="D400" s="103"/>
      <c r="E400" s="97"/>
      <c r="F400" s="97"/>
      <c r="G400" s="103"/>
      <c r="H400" s="103"/>
      <c r="I400" s="103"/>
      <c r="J400" s="103"/>
      <c r="K400" s="103"/>
      <c r="L400" s="103"/>
      <c r="M400" s="103"/>
      <c r="N400" s="180"/>
      <c r="O400" s="180"/>
      <c r="P400" s="180"/>
      <c r="Q400" s="6"/>
      <c r="R400" s="180"/>
      <c r="S400" s="180"/>
      <c r="T400" s="180"/>
      <c r="U400" s="180"/>
      <c r="V400" s="180"/>
      <c r="W400" s="180"/>
      <c r="X400" s="180"/>
      <c r="Y400" s="180"/>
      <c r="Z400" s="180"/>
      <c r="AA400" s="180"/>
      <c r="AB400" s="180"/>
      <c r="AC400" s="180"/>
      <c r="AD400" s="180"/>
      <c r="AE400" s="180"/>
      <c r="AF400" s="180"/>
      <c r="AG400" s="180"/>
      <c r="AH400" s="180"/>
      <c r="AI400" s="180"/>
      <c r="AJ400" s="180"/>
      <c r="AK400" s="180"/>
      <c r="AL400" s="180"/>
      <c r="AM400" s="180"/>
      <c r="AN400" s="180"/>
      <c r="AO400" s="180"/>
      <c r="AP400" s="180"/>
      <c r="AQ400" s="180"/>
      <c r="AR400" s="180"/>
      <c r="AS400" s="180"/>
      <c r="AT400" s="180"/>
      <c r="AU400" s="180"/>
      <c r="AV400" s="180"/>
      <c r="AW400" s="180"/>
      <c r="AX400" s="180"/>
      <c r="AY400" s="180"/>
      <c r="AZ400" s="6"/>
      <c r="BA400" s="6"/>
      <c r="BB400" s="103"/>
    </row>
    <row r="401" spans="1:54" x14ac:dyDescent="0.2">
      <c r="A401" s="180"/>
      <c r="B401" s="1478"/>
      <c r="C401" s="103"/>
      <c r="D401" s="103"/>
      <c r="E401" s="97"/>
      <c r="F401" s="97"/>
      <c r="G401" s="103"/>
      <c r="H401" s="103"/>
      <c r="I401" s="103"/>
      <c r="J401" s="103"/>
      <c r="K401" s="103"/>
      <c r="L401" s="103"/>
      <c r="M401" s="103"/>
      <c r="N401" s="180"/>
      <c r="O401" s="180"/>
      <c r="P401" s="180"/>
      <c r="Q401" s="6"/>
      <c r="R401" s="180"/>
      <c r="S401" s="180"/>
      <c r="T401" s="180"/>
      <c r="U401" s="180"/>
      <c r="V401" s="180"/>
      <c r="W401" s="180"/>
      <c r="X401" s="180"/>
      <c r="Y401" s="180"/>
      <c r="Z401" s="180"/>
      <c r="AA401" s="180"/>
      <c r="AB401" s="180"/>
      <c r="AC401" s="180"/>
      <c r="AD401" s="180"/>
      <c r="AE401" s="180"/>
      <c r="AF401" s="180"/>
      <c r="AG401" s="180"/>
      <c r="AH401" s="180"/>
      <c r="AI401" s="180"/>
      <c r="AJ401" s="180"/>
      <c r="AK401" s="180"/>
      <c r="AL401" s="180"/>
      <c r="AM401" s="180"/>
      <c r="AN401" s="180"/>
      <c r="AO401" s="180"/>
      <c r="AP401" s="180"/>
      <c r="AQ401" s="180"/>
      <c r="AR401" s="180"/>
      <c r="AS401" s="180"/>
      <c r="AT401" s="180"/>
      <c r="AU401" s="180"/>
      <c r="AV401" s="180"/>
      <c r="AW401" s="180"/>
      <c r="AX401" s="180"/>
      <c r="AY401" s="180"/>
      <c r="AZ401" s="6"/>
      <c r="BA401" s="6"/>
      <c r="BB401" s="103"/>
    </row>
    <row r="402" spans="1:54" x14ac:dyDescent="0.2">
      <c r="A402" s="180"/>
      <c r="B402" s="1478"/>
      <c r="C402" s="103"/>
      <c r="D402" s="103"/>
      <c r="E402" s="97"/>
      <c r="F402" s="97"/>
      <c r="G402" s="103"/>
      <c r="H402" s="103"/>
      <c r="I402" s="103"/>
      <c r="J402" s="103"/>
      <c r="K402" s="103"/>
      <c r="L402" s="103"/>
      <c r="M402" s="103"/>
      <c r="N402" s="180"/>
      <c r="O402" s="180"/>
      <c r="P402" s="180"/>
      <c r="Q402" s="6"/>
      <c r="R402" s="180"/>
      <c r="S402" s="180"/>
      <c r="T402" s="180"/>
      <c r="U402" s="180"/>
      <c r="V402" s="180"/>
      <c r="W402" s="180"/>
      <c r="X402" s="180"/>
      <c r="Y402" s="180"/>
      <c r="Z402" s="180"/>
      <c r="AA402" s="180"/>
      <c r="AB402" s="180"/>
      <c r="AC402" s="180"/>
      <c r="AD402" s="180"/>
      <c r="AE402" s="180"/>
      <c r="AF402" s="180"/>
      <c r="AG402" s="180"/>
      <c r="AH402" s="180"/>
      <c r="AI402" s="180"/>
      <c r="AJ402" s="180"/>
      <c r="AK402" s="180"/>
      <c r="AL402" s="180"/>
      <c r="AM402" s="180"/>
      <c r="AN402" s="180"/>
      <c r="AO402" s="180"/>
      <c r="AP402" s="180"/>
      <c r="AQ402" s="180"/>
      <c r="AR402" s="180"/>
      <c r="AS402" s="180"/>
      <c r="AT402" s="180"/>
      <c r="AU402" s="180"/>
      <c r="AV402" s="180"/>
      <c r="AW402" s="180"/>
      <c r="AX402" s="180"/>
      <c r="AY402" s="180"/>
      <c r="AZ402" s="6"/>
      <c r="BA402" s="6"/>
      <c r="BB402" s="103"/>
    </row>
    <row r="403" spans="1:54" x14ac:dyDescent="0.2">
      <c r="A403" s="180"/>
      <c r="B403" s="1478"/>
      <c r="C403" s="103"/>
      <c r="D403" s="103"/>
      <c r="E403" s="97"/>
      <c r="F403" s="97"/>
      <c r="G403" s="103"/>
      <c r="H403" s="103"/>
      <c r="I403" s="103"/>
      <c r="J403" s="103"/>
      <c r="K403" s="103"/>
      <c r="L403" s="103"/>
      <c r="M403" s="103"/>
      <c r="N403" s="180"/>
      <c r="O403" s="180"/>
      <c r="P403" s="180"/>
      <c r="Q403" s="6"/>
      <c r="R403" s="180"/>
      <c r="S403" s="180"/>
      <c r="T403" s="180"/>
      <c r="U403" s="180"/>
      <c r="V403" s="180"/>
      <c r="W403" s="180"/>
      <c r="X403" s="180"/>
      <c r="Y403" s="180"/>
      <c r="Z403" s="180"/>
      <c r="AA403" s="180"/>
      <c r="AB403" s="180"/>
      <c r="AC403" s="180"/>
      <c r="AD403" s="180"/>
      <c r="AE403" s="180"/>
      <c r="AF403" s="180"/>
      <c r="AG403" s="180"/>
      <c r="AH403" s="180"/>
      <c r="AI403" s="180"/>
      <c r="AJ403" s="180"/>
      <c r="AK403" s="180"/>
      <c r="AL403" s="180"/>
      <c r="AM403" s="180"/>
      <c r="AN403" s="180"/>
      <c r="AO403" s="180"/>
      <c r="AP403" s="180"/>
      <c r="AQ403" s="180"/>
      <c r="AR403" s="180"/>
      <c r="AS403" s="180"/>
      <c r="AT403" s="180"/>
      <c r="AU403" s="180"/>
      <c r="AV403" s="180"/>
      <c r="AW403" s="180"/>
      <c r="AX403" s="180"/>
      <c r="AY403" s="180"/>
      <c r="AZ403" s="6"/>
      <c r="BA403" s="6"/>
      <c r="BB403" s="103"/>
    </row>
    <row r="404" spans="1:54" x14ac:dyDescent="0.2">
      <c r="A404" s="180"/>
      <c r="B404" s="1478"/>
      <c r="C404" s="103"/>
      <c r="D404" s="103"/>
      <c r="E404" s="97"/>
      <c r="F404" s="97"/>
      <c r="G404" s="103"/>
      <c r="H404" s="103"/>
      <c r="I404" s="103"/>
      <c r="J404" s="103"/>
      <c r="K404" s="103"/>
      <c r="L404" s="103"/>
      <c r="M404" s="103"/>
      <c r="N404" s="180"/>
      <c r="O404" s="180"/>
      <c r="P404" s="180"/>
      <c r="Q404" s="6"/>
      <c r="R404" s="180"/>
      <c r="S404" s="180"/>
      <c r="T404" s="180"/>
      <c r="U404" s="180"/>
      <c r="V404" s="180"/>
      <c r="W404" s="180"/>
      <c r="X404" s="180"/>
      <c r="Y404" s="180"/>
      <c r="Z404" s="180"/>
      <c r="AA404" s="180"/>
      <c r="AB404" s="180"/>
      <c r="AC404" s="180"/>
      <c r="AD404" s="180"/>
      <c r="AE404" s="180"/>
      <c r="AF404" s="180"/>
      <c r="AG404" s="180"/>
      <c r="AH404" s="180"/>
      <c r="AI404" s="180"/>
      <c r="AJ404" s="180"/>
      <c r="AK404" s="180"/>
      <c r="AL404" s="180"/>
      <c r="AM404" s="180"/>
      <c r="AN404" s="180"/>
      <c r="AO404" s="180"/>
      <c r="AP404" s="180"/>
      <c r="AQ404" s="180"/>
      <c r="AR404" s="180"/>
      <c r="AS404" s="180"/>
      <c r="AT404" s="180"/>
      <c r="AU404" s="180"/>
      <c r="AV404" s="180"/>
      <c r="AW404" s="180"/>
      <c r="AX404" s="180"/>
      <c r="AY404" s="180"/>
      <c r="AZ404" s="6"/>
      <c r="BA404" s="6"/>
      <c r="BB404" s="103"/>
    </row>
    <row r="405" spans="1:54" x14ac:dyDescent="0.2">
      <c r="A405" s="180"/>
      <c r="B405" s="1478"/>
      <c r="C405" s="103"/>
      <c r="D405" s="103"/>
      <c r="E405" s="97"/>
      <c r="F405" s="97"/>
      <c r="G405" s="103"/>
      <c r="H405" s="103"/>
      <c r="I405" s="103"/>
      <c r="J405" s="103"/>
      <c r="K405" s="103"/>
      <c r="L405" s="103"/>
      <c r="M405" s="103"/>
      <c r="N405" s="180"/>
      <c r="O405" s="180"/>
      <c r="P405" s="180"/>
      <c r="Q405" s="6"/>
      <c r="R405" s="180"/>
      <c r="S405" s="180"/>
      <c r="T405" s="180"/>
      <c r="U405" s="180"/>
      <c r="V405" s="180"/>
      <c r="W405" s="180"/>
      <c r="X405" s="180"/>
      <c r="Y405" s="180"/>
      <c r="Z405" s="180"/>
      <c r="AA405" s="180"/>
      <c r="AB405" s="180"/>
      <c r="AC405" s="180"/>
      <c r="AD405" s="180"/>
      <c r="AE405" s="180"/>
      <c r="AF405" s="180"/>
      <c r="AG405" s="180"/>
      <c r="AH405" s="180"/>
      <c r="AI405" s="180"/>
      <c r="AJ405" s="180"/>
      <c r="AK405" s="180"/>
      <c r="AL405" s="180"/>
      <c r="AM405" s="180"/>
      <c r="AN405" s="180"/>
      <c r="AO405" s="180"/>
      <c r="AP405" s="180"/>
      <c r="AQ405" s="180"/>
      <c r="AR405" s="180"/>
      <c r="AS405" s="180"/>
      <c r="AT405" s="180"/>
      <c r="AU405" s="180"/>
      <c r="AV405" s="180"/>
      <c r="AW405" s="180"/>
      <c r="AX405" s="180"/>
      <c r="AY405" s="180"/>
      <c r="AZ405" s="6"/>
      <c r="BA405" s="6"/>
      <c r="BB405" s="103"/>
    </row>
    <row r="406" spans="1:54" x14ac:dyDescent="0.2">
      <c r="A406" s="180"/>
      <c r="B406" s="1478"/>
      <c r="C406" s="103"/>
      <c r="D406" s="103"/>
      <c r="E406" s="97"/>
      <c r="F406" s="97"/>
      <c r="G406" s="103"/>
      <c r="H406" s="103"/>
      <c r="I406" s="103"/>
      <c r="J406" s="103"/>
      <c r="K406" s="103"/>
      <c r="L406" s="103"/>
      <c r="M406" s="103"/>
      <c r="N406" s="180"/>
      <c r="O406" s="180"/>
      <c r="P406" s="180"/>
      <c r="Q406" s="6"/>
      <c r="R406" s="180"/>
      <c r="S406" s="180"/>
      <c r="T406" s="180"/>
      <c r="U406" s="180"/>
      <c r="V406" s="180"/>
      <c r="W406" s="180"/>
      <c r="X406" s="180"/>
      <c r="Y406" s="180"/>
      <c r="Z406" s="180"/>
      <c r="AA406" s="180"/>
      <c r="AB406" s="180"/>
      <c r="AC406" s="180"/>
      <c r="AD406" s="180"/>
      <c r="AE406" s="180"/>
      <c r="AF406" s="180"/>
      <c r="AG406" s="180"/>
      <c r="AH406" s="180"/>
      <c r="AI406" s="180"/>
      <c r="AJ406" s="180"/>
      <c r="AK406" s="180"/>
      <c r="AL406" s="180"/>
      <c r="AM406" s="180"/>
      <c r="AN406" s="180"/>
      <c r="AO406" s="180"/>
      <c r="AP406" s="180"/>
      <c r="AQ406" s="180"/>
      <c r="AR406" s="180"/>
      <c r="AS406" s="180"/>
      <c r="AT406" s="180"/>
      <c r="AU406" s="180"/>
      <c r="AV406" s="180"/>
      <c r="AW406" s="180"/>
      <c r="AX406" s="180"/>
      <c r="AY406" s="180"/>
      <c r="AZ406" s="6"/>
      <c r="BA406" s="6"/>
      <c r="BB406" s="103"/>
    </row>
    <row r="407" spans="1:54" x14ac:dyDescent="0.2">
      <c r="A407" s="180"/>
      <c r="B407" s="1478"/>
      <c r="C407" s="103"/>
      <c r="D407" s="103"/>
      <c r="E407" s="97"/>
      <c r="F407" s="97"/>
      <c r="G407" s="103"/>
      <c r="H407" s="103"/>
      <c r="I407" s="103"/>
      <c r="J407" s="103"/>
      <c r="K407" s="103"/>
      <c r="L407" s="103"/>
      <c r="M407" s="103"/>
      <c r="N407" s="180"/>
      <c r="O407" s="180"/>
      <c r="P407" s="180"/>
      <c r="Q407" s="6"/>
      <c r="R407" s="180"/>
      <c r="S407" s="180"/>
      <c r="T407" s="180"/>
      <c r="U407" s="180"/>
      <c r="V407" s="180"/>
      <c r="W407" s="180"/>
      <c r="X407" s="180"/>
      <c r="Y407" s="180"/>
      <c r="Z407" s="180"/>
      <c r="AA407" s="180"/>
      <c r="AB407" s="180"/>
      <c r="AC407" s="180"/>
      <c r="AD407" s="180"/>
      <c r="AE407" s="180"/>
      <c r="AF407" s="180"/>
      <c r="AG407" s="180"/>
      <c r="AH407" s="180"/>
      <c r="AI407" s="180"/>
      <c r="AJ407" s="180"/>
      <c r="AK407" s="180"/>
      <c r="AL407" s="180"/>
      <c r="AM407" s="180"/>
      <c r="AN407" s="180"/>
      <c r="AO407" s="180"/>
      <c r="AP407" s="180"/>
      <c r="AQ407" s="180"/>
      <c r="AR407" s="180"/>
      <c r="AS407" s="180"/>
      <c r="AT407" s="180"/>
      <c r="AU407" s="180"/>
      <c r="AV407" s="180"/>
      <c r="AW407" s="180"/>
      <c r="AX407" s="180"/>
      <c r="AY407" s="180"/>
      <c r="AZ407" s="6"/>
      <c r="BA407" s="6"/>
      <c r="BB407" s="103"/>
    </row>
    <row r="408" spans="1:54" x14ac:dyDescent="0.2">
      <c r="A408" s="180"/>
      <c r="B408" s="1478"/>
      <c r="C408" s="103"/>
      <c r="D408" s="103"/>
      <c r="E408" s="97"/>
      <c r="F408" s="97"/>
      <c r="G408" s="103"/>
      <c r="H408" s="103"/>
      <c r="I408" s="103"/>
      <c r="J408" s="103"/>
      <c r="K408" s="103"/>
      <c r="L408" s="103"/>
      <c r="M408" s="103"/>
      <c r="N408" s="180"/>
      <c r="O408" s="180"/>
      <c r="P408" s="180"/>
      <c r="Q408" s="6"/>
      <c r="R408" s="180"/>
      <c r="S408" s="180"/>
      <c r="T408" s="180"/>
      <c r="U408" s="180"/>
      <c r="V408" s="180"/>
      <c r="W408" s="180"/>
      <c r="X408" s="180"/>
      <c r="Y408" s="180"/>
      <c r="Z408" s="180"/>
      <c r="AA408" s="180"/>
      <c r="AB408" s="180"/>
      <c r="AC408" s="180"/>
      <c r="AD408" s="180"/>
      <c r="AE408" s="180"/>
      <c r="AF408" s="180"/>
      <c r="AG408" s="180"/>
      <c r="AH408" s="180"/>
      <c r="AI408" s="180"/>
      <c r="AJ408" s="180"/>
      <c r="AK408" s="180"/>
      <c r="AL408" s="180"/>
      <c r="AM408" s="180"/>
      <c r="AN408" s="180"/>
      <c r="AO408" s="180"/>
      <c r="AP408" s="180"/>
      <c r="AQ408" s="180"/>
      <c r="AR408" s="180"/>
      <c r="AS408" s="180"/>
      <c r="AT408" s="180"/>
      <c r="AU408" s="180"/>
      <c r="AV408" s="180"/>
      <c r="AW408" s="180"/>
      <c r="AX408" s="180"/>
      <c r="AY408" s="180"/>
      <c r="AZ408" s="6"/>
      <c r="BA408" s="6"/>
      <c r="BB408" s="103"/>
    </row>
    <row r="409" spans="1:54" x14ac:dyDescent="0.2">
      <c r="A409" s="180"/>
      <c r="B409" s="1478"/>
      <c r="C409" s="103"/>
      <c r="D409" s="103"/>
      <c r="E409" s="97"/>
      <c r="F409" s="97"/>
      <c r="G409" s="103"/>
      <c r="H409" s="103"/>
      <c r="I409" s="103"/>
      <c r="J409" s="103"/>
      <c r="K409" s="103"/>
      <c r="L409" s="103"/>
      <c r="M409" s="103"/>
      <c r="N409" s="180"/>
      <c r="O409" s="180"/>
      <c r="P409" s="180"/>
      <c r="Q409" s="6"/>
      <c r="R409" s="180"/>
      <c r="S409" s="180"/>
      <c r="T409" s="180"/>
      <c r="U409" s="180"/>
      <c r="V409" s="180"/>
      <c r="W409" s="180"/>
      <c r="X409" s="180"/>
      <c r="Y409" s="180"/>
      <c r="Z409" s="180"/>
      <c r="AA409" s="180"/>
      <c r="AB409" s="180"/>
      <c r="AC409" s="180"/>
      <c r="AD409" s="180"/>
      <c r="AE409" s="180"/>
      <c r="AF409" s="180"/>
      <c r="AG409" s="180"/>
      <c r="AH409" s="180"/>
      <c r="AI409" s="180"/>
      <c r="AJ409" s="180"/>
      <c r="AK409" s="180"/>
      <c r="AL409" s="180"/>
      <c r="AM409" s="180"/>
      <c r="AN409" s="180"/>
      <c r="AO409" s="180"/>
      <c r="AP409" s="180"/>
      <c r="AQ409" s="180"/>
      <c r="AR409" s="180"/>
      <c r="AS409" s="180"/>
      <c r="AT409" s="180"/>
      <c r="AU409" s="180"/>
      <c r="AV409" s="180"/>
      <c r="AW409" s="180"/>
      <c r="AX409" s="180"/>
      <c r="AY409" s="180"/>
      <c r="AZ409" s="6"/>
      <c r="BA409" s="6"/>
      <c r="BB409" s="103"/>
    </row>
    <row r="410" spans="1:54" x14ac:dyDescent="0.2">
      <c r="A410" s="180"/>
      <c r="B410" s="1478"/>
      <c r="C410" s="103"/>
      <c r="D410" s="103"/>
      <c r="E410" s="97"/>
      <c r="F410" s="97"/>
      <c r="G410" s="103"/>
      <c r="H410" s="103"/>
      <c r="I410" s="103"/>
      <c r="J410" s="103"/>
      <c r="K410" s="103"/>
      <c r="L410" s="103"/>
      <c r="M410" s="103"/>
      <c r="N410" s="180"/>
      <c r="O410" s="180"/>
      <c r="P410" s="180"/>
      <c r="Q410" s="6"/>
      <c r="R410" s="180"/>
      <c r="S410" s="180"/>
      <c r="T410" s="180"/>
      <c r="U410" s="180"/>
      <c r="V410" s="180"/>
      <c r="W410" s="180"/>
      <c r="X410" s="180"/>
      <c r="Y410" s="180"/>
      <c r="Z410" s="180"/>
      <c r="AA410" s="180"/>
      <c r="AB410" s="180"/>
      <c r="AC410" s="180"/>
      <c r="AD410" s="180"/>
      <c r="AE410" s="180"/>
      <c r="AF410" s="180"/>
      <c r="AG410" s="180"/>
      <c r="AH410" s="180"/>
      <c r="AI410" s="180"/>
      <c r="AJ410" s="180"/>
      <c r="AK410" s="180"/>
      <c r="AL410" s="180"/>
      <c r="AM410" s="180"/>
      <c r="AN410" s="180"/>
      <c r="AO410" s="180"/>
      <c r="AP410" s="180"/>
      <c r="AQ410" s="180"/>
      <c r="AR410" s="180"/>
      <c r="AS410" s="180"/>
      <c r="AT410" s="180"/>
      <c r="AU410" s="180"/>
      <c r="AV410" s="180"/>
      <c r="AW410" s="180"/>
      <c r="AX410" s="180"/>
      <c r="AY410" s="180"/>
      <c r="AZ410" s="6"/>
      <c r="BA410" s="6"/>
      <c r="BB410" s="103"/>
    </row>
    <row r="411" spans="1:54" x14ac:dyDescent="0.2">
      <c r="A411" s="180"/>
      <c r="B411" s="1478"/>
      <c r="C411" s="103"/>
      <c r="D411" s="103"/>
      <c r="E411" s="97"/>
      <c r="F411" s="97"/>
      <c r="G411" s="103"/>
      <c r="H411" s="103"/>
      <c r="I411" s="103"/>
      <c r="J411" s="103"/>
      <c r="K411" s="103"/>
      <c r="L411" s="103"/>
      <c r="M411" s="103"/>
      <c r="N411" s="180"/>
      <c r="O411" s="180"/>
      <c r="P411" s="180"/>
      <c r="Q411" s="6"/>
      <c r="R411" s="180"/>
      <c r="S411" s="180"/>
      <c r="T411" s="180"/>
      <c r="U411" s="180"/>
      <c r="V411" s="180"/>
      <c r="W411" s="180"/>
      <c r="X411" s="180"/>
      <c r="Y411" s="180"/>
      <c r="Z411" s="180"/>
      <c r="AA411" s="180"/>
      <c r="AB411" s="180"/>
      <c r="AC411" s="180"/>
      <c r="AD411" s="180"/>
      <c r="AE411" s="180"/>
      <c r="AF411" s="180"/>
      <c r="AG411" s="180"/>
      <c r="AH411" s="180"/>
      <c r="AI411" s="180"/>
      <c r="AJ411" s="180"/>
      <c r="AK411" s="180"/>
      <c r="AL411" s="180"/>
      <c r="AM411" s="180"/>
      <c r="AN411" s="180"/>
      <c r="AO411" s="180"/>
      <c r="AP411" s="180"/>
      <c r="AQ411" s="180"/>
      <c r="AR411" s="180"/>
      <c r="AS411" s="180"/>
      <c r="AT411" s="180"/>
      <c r="AU411" s="180"/>
      <c r="AV411" s="180"/>
      <c r="AW411" s="180"/>
      <c r="AX411" s="180"/>
      <c r="AY411" s="180"/>
      <c r="AZ411" s="6"/>
      <c r="BA411" s="6"/>
      <c r="BB411" s="103"/>
    </row>
    <row r="412" spans="1:54" x14ac:dyDescent="0.2">
      <c r="A412" s="180"/>
      <c r="B412" s="1478"/>
      <c r="C412" s="103"/>
      <c r="D412" s="103"/>
      <c r="E412" s="97"/>
      <c r="F412" s="97"/>
      <c r="G412" s="103"/>
      <c r="H412" s="103"/>
      <c r="I412" s="103"/>
      <c r="J412" s="103"/>
      <c r="K412" s="103"/>
      <c r="L412" s="103"/>
      <c r="M412" s="103"/>
      <c r="N412" s="180"/>
      <c r="O412" s="180"/>
      <c r="P412" s="180"/>
      <c r="Q412" s="6"/>
      <c r="R412" s="180"/>
      <c r="S412" s="180"/>
      <c r="T412" s="180"/>
      <c r="U412" s="180"/>
      <c r="V412" s="180"/>
      <c r="W412" s="180"/>
      <c r="X412" s="180"/>
      <c r="Y412" s="180"/>
      <c r="Z412" s="180"/>
      <c r="AA412" s="180"/>
      <c r="AB412" s="180"/>
      <c r="AC412" s="180"/>
      <c r="AD412" s="180"/>
      <c r="AE412" s="180"/>
      <c r="AF412" s="180"/>
      <c r="AG412" s="180"/>
      <c r="AH412" s="180"/>
      <c r="AI412" s="180"/>
      <c r="AJ412" s="180"/>
      <c r="AK412" s="180"/>
      <c r="AL412" s="180"/>
      <c r="AM412" s="180"/>
      <c r="AN412" s="180"/>
      <c r="AO412" s="180"/>
      <c r="AP412" s="180"/>
      <c r="AQ412" s="180"/>
      <c r="AR412" s="180"/>
      <c r="AS412" s="180"/>
      <c r="AT412" s="180"/>
      <c r="AU412" s="180"/>
      <c r="AV412" s="180"/>
      <c r="AW412" s="180"/>
      <c r="AX412" s="180"/>
      <c r="AY412" s="180"/>
      <c r="AZ412" s="6"/>
      <c r="BA412" s="6"/>
      <c r="BB412" s="103"/>
    </row>
    <row r="413" spans="1:54" x14ac:dyDescent="0.2">
      <c r="A413" s="180"/>
      <c r="B413" s="1478"/>
      <c r="C413" s="103"/>
      <c r="D413" s="103"/>
      <c r="E413" s="97"/>
      <c r="F413" s="97"/>
      <c r="G413" s="103"/>
      <c r="H413" s="103"/>
      <c r="I413" s="103"/>
      <c r="J413" s="103"/>
      <c r="K413" s="103"/>
      <c r="L413" s="103"/>
      <c r="M413" s="103"/>
      <c r="N413" s="180"/>
      <c r="O413" s="180"/>
      <c r="P413" s="180"/>
      <c r="Q413" s="6"/>
      <c r="R413" s="180"/>
      <c r="S413" s="180"/>
      <c r="T413" s="180"/>
      <c r="U413" s="180"/>
      <c r="V413" s="180"/>
      <c r="W413" s="180"/>
      <c r="X413" s="180"/>
      <c r="Y413" s="180"/>
      <c r="Z413" s="180"/>
      <c r="AA413" s="180"/>
      <c r="AB413" s="180"/>
      <c r="AC413" s="180"/>
      <c r="AD413" s="180"/>
      <c r="AE413" s="180"/>
      <c r="AF413" s="180"/>
      <c r="AG413" s="180"/>
      <c r="AH413" s="180"/>
      <c r="AI413" s="180"/>
      <c r="AJ413" s="180"/>
      <c r="AK413" s="180"/>
      <c r="AL413" s="180"/>
      <c r="AM413" s="180"/>
      <c r="AN413" s="180"/>
      <c r="AO413" s="180"/>
      <c r="AP413" s="180"/>
      <c r="AQ413" s="180"/>
      <c r="AR413" s="180"/>
      <c r="AS413" s="180"/>
      <c r="AT413" s="180"/>
      <c r="AU413" s="180"/>
      <c r="AV413" s="180"/>
      <c r="AW413" s="180"/>
      <c r="AX413" s="180"/>
      <c r="AY413" s="180"/>
      <c r="AZ413" s="6"/>
      <c r="BA413" s="6"/>
      <c r="BB413" s="103"/>
    </row>
    <row r="414" spans="1:54" x14ac:dyDescent="0.2">
      <c r="A414" s="180"/>
      <c r="B414" s="1478"/>
      <c r="C414" s="103"/>
      <c r="D414" s="103"/>
      <c r="E414" s="97"/>
      <c r="F414" s="97"/>
      <c r="G414" s="103"/>
      <c r="H414" s="103"/>
      <c r="I414" s="103"/>
      <c r="J414" s="103"/>
      <c r="K414" s="103"/>
      <c r="L414" s="103"/>
      <c r="M414" s="103"/>
      <c r="N414" s="180"/>
      <c r="O414" s="180"/>
      <c r="P414" s="180"/>
      <c r="Q414" s="6"/>
      <c r="R414" s="180"/>
      <c r="S414" s="180"/>
      <c r="T414" s="180"/>
      <c r="U414" s="180"/>
      <c r="V414" s="180"/>
      <c r="W414" s="180"/>
      <c r="X414" s="180"/>
      <c r="Y414" s="180"/>
      <c r="Z414" s="180"/>
      <c r="AA414" s="180"/>
      <c r="AB414" s="180"/>
      <c r="AC414" s="180"/>
      <c r="AD414" s="180"/>
      <c r="AE414" s="180"/>
      <c r="AF414" s="180"/>
      <c r="AG414" s="180"/>
      <c r="AH414" s="180"/>
      <c r="AI414" s="180"/>
      <c r="AJ414" s="180"/>
      <c r="AK414" s="180"/>
      <c r="AL414" s="180"/>
      <c r="AM414" s="180"/>
      <c r="AN414" s="180"/>
      <c r="AO414" s="180"/>
      <c r="AP414" s="180"/>
      <c r="AQ414" s="180"/>
      <c r="AR414" s="180"/>
      <c r="AS414" s="180"/>
      <c r="AT414" s="180"/>
      <c r="AU414" s="180"/>
      <c r="AV414" s="180"/>
      <c r="AW414" s="180"/>
      <c r="AX414" s="180"/>
      <c r="AY414" s="180"/>
      <c r="AZ414" s="6"/>
      <c r="BA414" s="6"/>
      <c r="BB414" s="103"/>
    </row>
    <row r="415" spans="1:54" x14ac:dyDescent="0.2">
      <c r="A415" s="180"/>
      <c r="B415" s="1478"/>
      <c r="C415" s="103"/>
      <c r="D415" s="103"/>
      <c r="E415" s="97"/>
      <c r="F415" s="97"/>
      <c r="G415" s="103"/>
      <c r="H415" s="103"/>
      <c r="I415" s="103"/>
      <c r="J415" s="103"/>
      <c r="K415" s="103"/>
      <c r="L415" s="103"/>
      <c r="M415" s="103"/>
      <c r="N415" s="180"/>
      <c r="O415" s="180"/>
      <c r="P415" s="180"/>
      <c r="Q415" s="6"/>
      <c r="R415" s="180"/>
      <c r="S415" s="180"/>
      <c r="T415" s="180"/>
      <c r="U415" s="180"/>
      <c r="V415" s="180"/>
      <c r="W415" s="180"/>
      <c r="X415" s="180"/>
      <c r="Y415" s="180"/>
      <c r="Z415" s="180"/>
      <c r="AA415" s="180"/>
      <c r="AB415" s="180"/>
      <c r="AC415" s="180"/>
      <c r="AD415" s="180"/>
      <c r="AE415" s="180"/>
      <c r="AF415" s="180"/>
      <c r="AG415" s="180"/>
      <c r="AH415" s="180"/>
      <c r="AI415" s="180"/>
      <c r="AJ415" s="180"/>
      <c r="AK415" s="180"/>
      <c r="AL415" s="180"/>
      <c r="AM415" s="180"/>
      <c r="AN415" s="180"/>
      <c r="AO415" s="180"/>
      <c r="AP415" s="180"/>
      <c r="AQ415" s="180"/>
      <c r="AR415" s="180"/>
      <c r="AS415" s="180"/>
      <c r="AT415" s="180"/>
      <c r="AU415" s="180"/>
      <c r="AV415" s="180"/>
      <c r="AW415" s="180"/>
      <c r="AX415" s="180"/>
      <c r="AY415" s="180"/>
      <c r="AZ415" s="6"/>
      <c r="BA415" s="6"/>
      <c r="BB415" s="103"/>
    </row>
    <row r="416" spans="1:54" x14ac:dyDescent="0.2">
      <c r="A416" s="180"/>
      <c r="B416" s="1478"/>
      <c r="C416" s="103"/>
      <c r="D416" s="103"/>
      <c r="E416" s="97"/>
      <c r="F416" s="97"/>
      <c r="G416" s="103"/>
      <c r="H416" s="103"/>
      <c r="I416" s="103"/>
      <c r="J416" s="103"/>
      <c r="K416" s="103"/>
      <c r="L416" s="103"/>
      <c r="M416" s="103"/>
      <c r="N416" s="180"/>
      <c r="O416" s="180"/>
      <c r="P416" s="180"/>
      <c r="Q416" s="6"/>
      <c r="R416" s="180"/>
      <c r="S416" s="180"/>
      <c r="T416" s="180"/>
      <c r="U416" s="180"/>
      <c r="V416" s="180"/>
      <c r="W416" s="180"/>
      <c r="X416" s="180"/>
      <c r="Y416" s="180"/>
      <c r="Z416" s="180"/>
      <c r="AA416" s="180"/>
      <c r="AB416" s="180"/>
      <c r="AC416" s="180"/>
      <c r="AD416" s="180"/>
      <c r="AE416" s="180"/>
      <c r="AF416" s="180"/>
      <c r="AG416" s="180"/>
      <c r="AH416" s="180"/>
      <c r="AI416" s="180"/>
      <c r="AJ416" s="180"/>
      <c r="AK416" s="180"/>
      <c r="AL416" s="180"/>
      <c r="AM416" s="180"/>
      <c r="AN416" s="180"/>
      <c r="AO416" s="180"/>
      <c r="AP416" s="180"/>
      <c r="AQ416" s="180"/>
      <c r="AR416" s="180"/>
      <c r="AS416" s="180"/>
      <c r="AT416" s="180"/>
      <c r="AU416" s="180"/>
      <c r="AV416" s="180"/>
      <c r="AW416" s="180"/>
      <c r="AX416" s="180"/>
      <c r="AY416" s="180"/>
      <c r="AZ416" s="6"/>
      <c r="BA416" s="6"/>
      <c r="BB416" s="103"/>
    </row>
    <row r="417" spans="1:54" x14ac:dyDescent="0.2">
      <c r="A417" s="180"/>
      <c r="B417" s="1478"/>
      <c r="C417" s="103"/>
      <c r="D417" s="103"/>
      <c r="E417" s="97"/>
      <c r="F417" s="97"/>
      <c r="G417" s="103"/>
      <c r="H417" s="103"/>
      <c r="I417" s="103"/>
      <c r="J417" s="103"/>
      <c r="K417" s="103"/>
      <c r="L417" s="103"/>
      <c r="M417" s="103"/>
      <c r="N417" s="180"/>
      <c r="O417" s="180"/>
      <c r="P417" s="180"/>
      <c r="Q417" s="6"/>
      <c r="R417" s="180"/>
      <c r="S417" s="180"/>
      <c r="T417" s="180"/>
      <c r="U417" s="180"/>
      <c r="V417" s="180"/>
      <c r="W417" s="180"/>
      <c r="X417" s="180"/>
      <c r="Y417" s="180"/>
      <c r="Z417" s="180"/>
      <c r="AA417" s="180"/>
      <c r="AB417" s="180"/>
      <c r="AC417" s="180"/>
      <c r="AD417" s="180"/>
      <c r="AE417" s="180"/>
      <c r="AF417" s="180"/>
      <c r="AG417" s="180"/>
      <c r="AH417" s="180"/>
      <c r="AI417" s="180"/>
      <c r="AJ417" s="180"/>
      <c r="AK417" s="180"/>
      <c r="AL417" s="180"/>
      <c r="AM417" s="180"/>
      <c r="AN417" s="180"/>
      <c r="AO417" s="180"/>
      <c r="AP417" s="180"/>
      <c r="AQ417" s="180"/>
      <c r="AR417" s="180"/>
      <c r="AS417" s="180"/>
      <c r="AT417" s="180"/>
      <c r="AU417" s="180"/>
      <c r="AV417" s="180"/>
      <c r="AW417" s="180"/>
      <c r="AX417" s="180"/>
      <c r="AY417" s="180"/>
      <c r="AZ417" s="6"/>
      <c r="BA417" s="6"/>
      <c r="BB417" s="103"/>
    </row>
    <row r="418" spans="1:54" x14ac:dyDescent="0.2">
      <c r="A418" s="180"/>
      <c r="B418" s="1478"/>
      <c r="C418" s="103"/>
      <c r="D418" s="103"/>
      <c r="E418" s="97"/>
      <c r="F418" s="97"/>
      <c r="G418" s="103"/>
      <c r="H418" s="103"/>
      <c r="I418" s="103"/>
      <c r="J418" s="103"/>
      <c r="K418" s="103"/>
      <c r="L418" s="103"/>
      <c r="M418" s="103"/>
      <c r="N418" s="180"/>
      <c r="O418" s="180"/>
      <c r="P418" s="180"/>
      <c r="Q418" s="6"/>
      <c r="R418" s="180"/>
      <c r="S418" s="180"/>
      <c r="T418" s="180"/>
      <c r="U418" s="180"/>
      <c r="V418" s="180"/>
      <c r="W418" s="180"/>
      <c r="X418" s="180"/>
      <c r="Y418" s="180"/>
      <c r="Z418" s="180"/>
      <c r="AA418" s="180"/>
      <c r="AB418" s="180"/>
      <c r="AC418" s="180"/>
      <c r="AD418" s="180"/>
      <c r="AE418" s="180"/>
      <c r="AF418" s="180"/>
      <c r="AG418" s="180"/>
      <c r="AH418" s="180"/>
      <c r="AI418" s="180"/>
      <c r="AJ418" s="180"/>
      <c r="AK418" s="180"/>
      <c r="AL418" s="180"/>
      <c r="AM418" s="180"/>
      <c r="AN418" s="180"/>
      <c r="AO418" s="180"/>
      <c r="AP418" s="180"/>
      <c r="AQ418" s="180"/>
      <c r="AR418" s="180"/>
      <c r="AS418" s="180"/>
      <c r="AT418" s="180"/>
      <c r="AU418" s="180"/>
      <c r="AV418" s="180"/>
      <c r="AW418" s="180"/>
      <c r="AX418" s="180"/>
      <c r="AY418" s="180"/>
      <c r="AZ418" s="6"/>
      <c r="BA418" s="6"/>
      <c r="BB418" s="103"/>
    </row>
    <row r="419" spans="1:54" x14ac:dyDescent="0.2">
      <c r="A419" s="180"/>
      <c r="B419" s="1478"/>
      <c r="C419" s="103"/>
      <c r="D419" s="103"/>
      <c r="E419" s="97"/>
      <c r="F419" s="97"/>
      <c r="G419" s="103"/>
      <c r="H419" s="103"/>
      <c r="I419" s="103"/>
      <c r="J419" s="103"/>
      <c r="K419" s="103"/>
      <c r="L419" s="103"/>
      <c r="M419" s="103"/>
      <c r="N419" s="180"/>
      <c r="O419" s="180"/>
      <c r="P419" s="180"/>
      <c r="Q419" s="6"/>
      <c r="R419" s="180"/>
      <c r="S419" s="180"/>
      <c r="T419" s="180"/>
      <c r="U419" s="180"/>
      <c r="V419" s="180"/>
      <c r="W419" s="180"/>
      <c r="X419" s="180"/>
      <c r="Y419" s="180"/>
      <c r="Z419" s="180"/>
      <c r="AA419" s="180"/>
      <c r="AB419" s="180"/>
      <c r="AC419" s="180"/>
      <c r="AD419" s="180"/>
      <c r="AE419" s="180"/>
      <c r="AF419" s="180"/>
      <c r="AG419" s="180"/>
      <c r="AH419" s="180"/>
      <c r="AI419" s="180"/>
      <c r="AJ419" s="180"/>
      <c r="AK419" s="180"/>
      <c r="AL419" s="180"/>
      <c r="AM419" s="180"/>
      <c r="AN419" s="180"/>
      <c r="AO419" s="180"/>
      <c r="AP419" s="180"/>
      <c r="AQ419" s="180"/>
      <c r="AR419" s="180"/>
      <c r="AS419" s="180"/>
      <c r="AT419" s="180"/>
      <c r="AU419" s="180"/>
      <c r="AV419" s="180"/>
      <c r="AW419" s="180"/>
      <c r="AX419" s="180"/>
      <c r="AY419" s="180"/>
      <c r="AZ419" s="6"/>
      <c r="BA419" s="6"/>
      <c r="BB419" s="103"/>
    </row>
    <row r="420" spans="1:54" x14ac:dyDescent="0.2">
      <c r="A420" s="180"/>
      <c r="B420" s="1478"/>
      <c r="C420" s="103"/>
      <c r="D420" s="103"/>
      <c r="E420" s="97"/>
      <c r="F420" s="97"/>
      <c r="G420" s="103"/>
      <c r="H420" s="103"/>
      <c r="I420" s="103"/>
      <c r="J420" s="103"/>
      <c r="K420" s="103"/>
      <c r="L420" s="103"/>
      <c r="M420" s="103"/>
      <c r="N420" s="180"/>
      <c r="O420" s="180"/>
      <c r="P420" s="180"/>
      <c r="Q420" s="6"/>
      <c r="R420" s="180"/>
      <c r="S420" s="180"/>
      <c r="T420" s="180"/>
      <c r="U420" s="180"/>
      <c r="V420" s="180"/>
      <c r="W420" s="180"/>
      <c r="X420" s="180"/>
      <c r="Y420" s="180"/>
      <c r="Z420" s="180"/>
      <c r="AA420" s="180"/>
      <c r="AB420" s="180"/>
      <c r="AC420" s="180"/>
      <c r="AD420" s="180"/>
      <c r="AE420" s="180"/>
      <c r="AF420" s="180"/>
      <c r="AG420" s="180"/>
      <c r="AH420" s="180"/>
      <c r="AI420" s="180"/>
      <c r="AJ420" s="180"/>
      <c r="AK420" s="180"/>
      <c r="AL420" s="180"/>
      <c r="AM420" s="180"/>
      <c r="AN420" s="180"/>
      <c r="AO420" s="180"/>
      <c r="AP420" s="180"/>
      <c r="AQ420" s="180"/>
      <c r="AR420" s="180"/>
      <c r="AS420" s="180"/>
      <c r="AT420" s="180"/>
      <c r="AU420" s="180"/>
      <c r="AV420" s="180"/>
      <c r="AW420" s="180"/>
      <c r="AX420" s="180"/>
      <c r="AY420" s="180"/>
      <c r="AZ420" s="6"/>
      <c r="BA420" s="6"/>
      <c r="BB420" s="103"/>
    </row>
    <row r="421" spans="1:54" x14ac:dyDescent="0.2">
      <c r="A421" s="180"/>
      <c r="B421" s="1478"/>
      <c r="C421" s="103"/>
      <c r="D421" s="103"/>
      <c r="E421" s="97"/>
      <c r="F421" s="97"/>
      <c r="G421" s="103"/>
      <c r="H421" s="103"/>
      <c r="I421" s="103"/>
      <c r="J421" s="103"/>
      <c r="K421" s="103"/>
      <c r="L421" s="103"/>
      <c r="M421" s="103"/>
      <c r="N421" s="180"/>
      <c r="O421" s="180"/>
      <c r="P421" s="180"/>
      <c r="Q421" s="6"/>
      <c r="R421" s="180"/>
      <c r="S421" s="180"/>
      <c r="T421" s="180"/>
      <c r="U421" s="180"/>
      <c r="V421" s="180"/>
      <c r="W421" s="180"/>
      <c r="X421" s="180"/>
      <c r="Y421" s="180"/>
      <c r="Z421" s="180"/>
      <c r="AA421" s="180"/>
      <c r="AB421" s="180"/>
      <c r="AC421" s="180"/>
      <c r="AD421" s="180"/>
      <c r="AE421" s="180"/>
      <c r="AF421" s="180"/>
      <c r="AG421" s="180"/>
      <c r="AH421" s="180"/>
      <c r="AI421" s="180"/>
      <c r="AJ421" s="180"/>
      <c r="AK421" s="180"/>
      <c r="AL421" s="180"/>
      <c r="AM421" s="180"/>
      <c r="AN421" s="180"/>
      <c r="AO421" s="180"/>
      <c r="AP421" s="180"/>
      <c r="AQ421" s="180"/>
      <c r="AR421" s="180"/>
      <c r="AS421" s="180"/>
      <c r="AT421" s="180"/>
      <c r="AU421" s="180"/>
      <c r="AV421" s="180"/>
      <c r="AW421" s="180"/>
      <c r="AX421" s="180"/>
      <c r="AY421" s="180"/>
      <c r="AZ421" s="6"/>
      <c r="BA421" s="6"/>
      <c r="BB421" s="103"/>
    </row>
    <row r="422" spans="1:54" x14ac:dyDescent="0.2">
      <c r="A422" s="180"/>
      <c r="B422" s="1478"/>
      <c r="C422" s="103"/>
      <c r="D422" s="103"/>
      <c r="E422" s="97"/>
      <c r="F422" s="97"/>
      <c r="G422" s="103"/>
      <c r="H422" s="103"/>
      <c r="I422" s="103"/>
      <c r="J422" s="103"/>
      <c r="K422" s="103"/>
      <c r="L422" s="103"/>
      <c r="M422" s="103"/>
      <c r="N422" s="180"/>
      <c r="O422" s="180"/>
      <c r="P422" s="180"/>
      <c r="Q422" s="6"/>
      <c r="R422" s="180"/>
      <c r="S422" s="180"/>
      <c r="T422" s="180"/>
      <c r="U422" s="180"/>
      <c r="V422" s="180"/>
      <c r="W422" s="180"/>
      <c r="X422" s="180"/>
      <c r="Y422" s="180"/>
      <c r="Z422" s="180"/>
      <c r="AA422" s="180"/>
      <c r="AB422" s="180"/>
      <c r="AC422" s="180"/>
      <c r="AD422" s="180"/>
      <c r="AE422" s="180"/>
      <c r="AF422" s="180"/>
      <c r="AG422" s="180"/>
      <c r="AH422" s="180"/>
      <c r="AI422" s="180"/>
      <c r="AJ422" s="180"/>
      <c r="AK422" s="180"/>
      <c r="AL422" s="180"/>
      <c r="AM422" s="180"/>
      <c r="AN422" s="180"/>
      <c r="AO422" s="180"/>
      <c r="AP422" s="180"/>
      <c r="AQ422" s="180"/>
      <c r="AR422" s="180"/>
      <c r="AS422" s="180"/>
      <c r="AT422" s="180"/>
      <c r="AU422" s="180"/>
      <c r="AV422" s="180"/>
      <c r="AW422" s="180"/>
      <c r="AX422" s="180"/>
      <c r="AY422" s="180"/>
      <c r="AZ422" s="6"/>
      <c r="BA422" s="6"/>
      <c r="BB422" s="103"/>
    </row>
    <row r="423" spans="1:54" x14ac:dyDescent="0.2">
      <c r="A423" s="180"/>
      <c r="B423" s="1478"/>
      <c r="C423" s="103"/>
      <c r="D423" s="103"/>
      <c r="E423" s="97"/>
      <c r="F423" s="97"/>
      <c r="G423" s="103"/>
      <c r="H423" s="103"/>
      <c r="I423" s="103"/>
      <c r="J423" s="103"/>
      <c r="K423" s="103"/>
      <c r="L423" s="103"/>
      <c r="M423" s="103"/>
      <c r="N423" s="180"/>
      <c r="O423" s="180"/>
      <c r="P423" s="180"/>
      <c r="Q423" s="6"/>
      <c r="R423" s="180"/>
      <c r="S423" s="180"/>
      <c r="T423" s="180"/>
      <c r="U423" s="180"/>
      <c r="V423" s="180"/>
      <c r="W423" s="180"/>
      <c r="X423" s="180"/>
      <c r="Y423" s="180"/>
      <c r="Z423" s="180"/>
      <c r="AA423" s="180"/>
      <c r="AB423" s="180"/>
      <c r="AC423" s="180"/>
      <c r="AD423" s="180"/>
      <c r="AE423" s="180"/>
      <c r="AF423" s="180"/>
      <c r="AG423" s="180"/>
      <c r="AH423" s="180"/>
      <c r="AI423" s="180"/>
      <c r="AJ423" s="180"/>
      <c r="AK423" s="180"/>
      <c r="AL423" s="180"/>
      <c r="AM423" s="180"/>
      <c r="AN423" s="180"/>
      <c r="AO423" s="180"/>
      <c r="AP423" s="180"/>
      <c r="AQ423" s="180"/>
      <c r="AR423" s="180"/>
      <c r="AS423" s="180"/>
      <c r="AT423" s="180"/>
      <c r="AU423" s="180"/>
      <c r="AV423" s="180"/>
      <c r="AW423" s="180"/>
      <c r="AX423" s="180"/>
      <c r="AY423" s="180"/>
      <c r="AZ423" s="6"/>
      <c r="BA423" s="6"/>
      <c r="BB423" s="103"/>
    </row>
    <row r="424" spans="1:54" x14ac:dyDescent="0.2">
      <c r="A424" s="180"/>
      <c r="B424" s="1478"/>
      <c r="C424" s="103"/>
      <c r="D424" s="103"/>
      <c r="E424" s="97"/>
      <c r="F424" s="97"/>
      <c r="G424" s="103"/>
      <c r="H424" s="103"/>
      <c r="I424" s="103"/>
      <c r="J424" s="103"/>
      <c r="K424" s="103"/>
      <c r="L424" s="103"/>
      <c r="M424" s="103"/>
      <c r="N424" s="180"/>
      <c r="O424" s="180"/>
      <c r="P424" s="180"/>
      <c r="Q424" s="6"/>
      <c r="R424" s="180"/>
      <c r="S424" s="180"/>
      <c r="T424" s="180"/>
      <c r="U424" s="180"/>
      <c r="V424" s="180"/>
      <c r="W424" s="180"/>
      <c r="X424" s="180"/>
      <c r="Y424" s="180"/>
      <c r="Z424" s="180"/>
      <c r="AA424" s="180"/>
      <c r="AB424" s="180"/>
      <c r="AC424" s="180"/>
      <c r="AD424" s="180"/>
      <c r="AE424" s="180"/>
      <c r="AF424" s="180"/>
      <c r="AG424" s="180"/>
      <c r="AH424" s="180"/>
      <c r="AI424" s="180"/>
      <c r="AJ424" s="180"/>
      <c r="AK424" s="180"/>
      <c r="AL424" s="180"/>
      <c r="AM424" s="180"/>
      <c r="AN424" s="180"/>
      <c r="AO424" s="180"/>
      <c r="AP424" s="180"/>
      <c r="AQ424" s="180"/>
      <c r="AR424" s="180"/>
      <c r="AS424" s="180"/>
      <c r="AT424" s="180"/>
      <c r="AU424" s="180"/>
      <c r="AV424" s="180"/>
      <c r="AW424" s="180"/>
      <c r="AX424" s="180"/>
      <c r="AY424" s="180"/>
      <c r="AZ424" s="6"/>
      <c r="BA424" s="6"/>
      <c r="BB424" s="103"/>
    </row>
    <row r="425" spans="1:54" x14ac:dyDescent="0.2">
      <c r="A425" s="180"/>
      <c r="B425" s="103"/>
      <c r="C425" s="103"/>
      <c r="D425" s="103"/>
      <c r="E425" s="97"/>
      <c r="F425" s="97"/>
      <c r="G425" s="103"/>
      <c r="H425" s="103"/>
      <c r="I425" s="103"/>
      <c r="J425" s="103"/>
      <c r="K425" s="103"/>
      <c r="L425" s="103"/>
      <c r="M425" s="103"/>
      <c r="N425" s="180"/>
      <c r="O425" s="180"/>
      <c r="P425" s="180"/>
      <c r="Q425" s="6"/>
      <c r="R425" s="180"/>
      <c r="S425" s="180"/>
      <c r="T425" s="180"/>
      <c r="U425" s="180"/>
      <c r="V425" s="180"/>
      <c r="W425" s="180"/>
      <c r="X425" s="180"/>
      <c r="Y425" s="180"/>
      <c r="Z425" s="180"/>
      <c r="AA425" s="180"/>
      <c r="AB425" s="180"/>
      <c r="AC425" s="180"/>
      <c r="AD425" s="180"/>
      <c r="AE425" s="180"/>
      <c r="AF425" s="180"/>
      <c r="AG425" s="180"/>
      <c r="AH425" s="180"/>
      <c r="AI425" s="180"/>
      <c r="AJ425" s="180"/>
      <c r="AK425" s="180"/>
      <c r="AL425" s="180"/>
      <c r="AM425" s="180"/>
      <c r="AN425" s="180"/>
      <c r="AO425" s="180"/>
      <c r="AP425" s="180"/>
      <c r="AQ425" s="180"/>
      <c r="AR425" s="180"/>
      <c r="AS425" s="180"/>
      <c r="AT425" s="180"/>
      <c r="AU425" s="180"/>
      <c r="AV425" s="180"/>
      <c r="AW425" s="180"/>
      <c r="AX425" s="180"/>
      <c r="AY425" s="180"/>
      <c r="AZ425" s="6"/>
      <c r="BA425" s="6"/>
      <c r="BB425" s="103"/>
    </row>
    <row r="426" spans="1:54" x14ac:dyDescent="0.2">
      <c r="A426" s="180"/>
      <c r="B426" s="103"/>
      <c r="C426" s="103"/>
      <c r="D426" s="103"/>
      <c r="E426" s="97"/>
      <c r="F426" s="97"/>
      <c r="G426" s="103"/>
      <c r="H426" s="103"/>
      <c r="I426" s="103"/>
      <c r="J426" s="103"/>
      <c r="K426" s="103"/>
      <c r="L426" s="103"/>
      <c r="M426" s="103"/>
      <c r="N426" s="180"/>
      <c r="O426" s="180"/>
      <c r="P426" s="180"/>
      <c r="Q426" s="6"/>
      <c r="R426" s="180"/>
      <c r="S426" s="180"/>
      <c r="T426" s="180"/>
      <c r="U426" s="180"/>
      <c r="V426" s="180"/>
      <c r="W426" s="180"/>
      <c r="X426" s="180"/>
      <c r="Y426" s="180"/>
      <c r="Z426" s="180"/>
      <c r="AA426" s="180"/>
      <c r="AB426" s="180"/>
      <c r="AC426" s="180"/>
      <c r="AD426" s="180"/>
      <c r="AE426" s="180"/>
      <c r="AF426" s="180"/>
      <c r="AG426" s="180"/>
      <c r="AH426" s="180"/>
      <c r="AI426" s="180"/>
      <c r="AJ426" s="180"/>
      <c r="AK426" s="180"/>
      <c r="AL426" s="180"/>
      <c r="AM426" s="180"/>
      <c r="AN426" s="180"/>
      <c r="AO426" s="180"/>
      <c r="AP426" s="180"/>
      <c r="AQ426" s="180"/>
      <c r="AR426" s="180"/>
      <c r="AS426" s="180"/>
      <c r="AT426" s="180"/>
      <c r="AU426" s="180"/>
      <c r="AV426" s="180"/>
      <c r="AW426" s="180"/>
      <c r="AX426" s="180"/>
      <c r="AY426" s="180"/>
      <c r="AZ426" s="6"/>
      <c r="BA426" s="6"/>
      <c r="BB426" s="103"/>
    </row>
  </sheetData>
  <sheetProtection algorithmName="SHA-512" hashValue="2t7FXJJ5K/NdJN5M4wR5yr8+AYfVsjhq5bORp4TETslm7WmXP3U0qSgufeOmGtC8a7Ff0HiK2mFYK9/Afq+3zw==" saltValue="+IrkfrLmZCWawbxtyqztIg==" spinCount="100000" sheet="1" objects="1" scenarios="1" formatColumns="0" formatRows="0"/>
  <phoneticPr fontId="16" type="noConversion"/>
  <conditionalFormatting sqref="C3">
    <cfRule type="cellIs" dxfId="21" priority="1" operator="equal">
      <formula>0</formula>
    </cfRule>
  </conditionalFormatting>
  <dataValidations count="1">
    <dataValidation type="decimal" operator="greaterThan" allowBlank="1" showInputMessage="1" showErrorMessage="1" errorTitle="Minimum Amounts" error="Enter the proposed minimum amount for each category or sub-category." sqref="H60:H68 J60:J68 J53:J58 H53:H58 F53:F58 F60:F68" xr:uid="{00000000-0002-0000-0800-000000000000}">
      <formula1>0</formula1>
    </dataValidation>
  </dataValidations>
  <printOptions horizontalCentered="1"/>
  <pageMargins left="0.31496062992125984" right="0.31496062992125984" top="0.35433070866141736" bottom="0.35433070866141736" header="0.11811023622047245" footer="0.11811023622047245"/>
  <pageSetup paperSize="9" scale="67" fitToWidth="2" fitToHeight="0" pageOrder="overThenDown" orientation="landscape" r:id="rId1"/>
  <headerFooter alignWithMargins="0"/>
  <rowBreaks count="3" manualBreakCount="3">
    <brk id="70" min="1" max="48" man="1"/>
    <brk id="274" min="1" max="48" man="1"/>
    <brk id="336" min="1" max="48" man="1"/>
  </rowBreaks>
  <colBreaks count="1" manualBreakCount="1">
    <brk id="17" min="1" max="368" man="1"/>
  </col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A191997FA18BE46AE8605E4B188F5B7" ma:contentTypeVersion="12" ma:contentTypeDescription="Create a new document." ma:contentTypeScope="" ma:versionID="5fa79eccd71399b9839835c8376b76d9">
  <xsd:schema xmlns:xsd="http://www.w3.org/2001/XMLSchema" xmlns:xs="http://www.w3.org/2001/XMLSchema" xmlns:p="http://schemas.microsoft.com/office/2006/metadata/properties" xmlns:ns3="91c2cda0-5fbc-497a-bab4-894b708e132d" xmlns:ns4="e62e43df-8ad6-433f-abb0-c0a0c1dedca6" targetNamespace="http://schemas.microsoft.com/office/2006/metadata/properties" ma:root="true" ma:fieldsID="9d73b9a666de21bc7100bae37e2977de" ns3:_="" ns4:_="">
    <xsd:import namespace="91c2cda0-5fbc-497a-bab4-894b708e132d"/>
    <xsd:import namespace="e62e43df-8ad6-433f-abb0-c0a0c1dedca6"/>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EventHashCode" minOccurs="0"/>
                <xsd:element ref="ns4:MediaServiceGenerationTime" minOccurs="0"/>
                <xsd:element ref="ns4:MediaServiceDateTaken" minOccurs="0"/>
                <xsd:element ref="ns4:MediaServiceAutoTags" minOccurs="0"/>
                <xsd:element ref="ns4:MediaServiceOCR"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1c2cda0-5fbc-497a-bab4-894b708e132d"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62e43df-8ad6-433f-abb0-c0a0c1dedca6"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6E2F2EC-3C85-4C11-B937-CA595C7D5F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1c2cda0-5fbc-497a-bab4-894b708e132d"/>
    <ds:schemaRef ds:uri="e62e43df-8ad6-433f-abb0-c0a0c1dedc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64F7869-0699-45F5-ABB0-316DBA4675C4}">
  <ds:schemaRefs>
    <ds:schemaRef ds:uri="http://schemas.microsoft.com/sharepoint/v3/contenttype/forms"/>
  </ds:schemaRefs>
</ds:datastoreItem>
</file>

<file path=customXml/itemProps3.xml><?xml version="1.0" encoding="utf-8"?>
<ds:datastoreItem xmlns:ds="http://schemas.openxmlformats.org/officeDocument/2006/customXml" ds:itemID="{F4B3F67E-19B6-4F5E-B307-956C382D5142}">
  <ds:schemaRefs>
    <ds:schemaRef ds:uri="http://purl.org/dc/terms/"/>
    <ds:schemaRef ds:uri="http://schemas.openxmlformats.org/package/2006/metadata/core-properties"/>
    <ds:schemaRef ds:uri="http://schemas.microsoft.com/office/2006/documentManagement/types"/>
    <ds:schemaRef ds:uri="91c2cda0-5fbc-497a-bab4-894b708e132d"/>
    <ds:schemaRef ds:uri="e62e43df-8ad6-433f-abb0-c0a0c1dedca6"/>
    <ds:schemaRef ds:uri="http://purl.org/dc/elements/1.1/"/>
    <ds:schemaRef ds:uri="http://schemas.microsoft.com/office/2006/metadata/properti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22</vt:i4>
      </vt:variant>
      <vt:variant>
        <vt:lpstr>Named Ranges</vt:lpstr>
      </vt:variant>
      <vt:variant>
        <vt:i4>20</vt:i4>
      </vt:variant>
    </vt:vector>
  </HeadingPairs>
  <TitlesOfParts>
    <vt:vector size="42" baseType="lpstr">
      <vt:lpstr>Examples</vt:lpstr>
      <vt:lpstr>Export</vt:lpstr>
      <vt:lpstr>WK0 - Input data</vt:lpstr>
      <vt:lpstr>Instructions</vt:lpstr>
      <vt:lpstr>WK1 - Identification</vt:lpstr>
      <vt:lpstr>WK2 - Notional General Income</vt:lpstr>
      <vt:lpstr>WK3 - Notional GI Yr1 YIELD</vt:lpstr>
      <vt:lpstr>WK4 - PGI summary</vt:lpstr>
      <vt:lpstr>WK5a(1) - Impact on Rates</vt:lpstr>
      <vt:lpstr>WK5a(2)</vt:lpstr>
      <vt:lpstr>WK5a(3)</vt:lpstr>
      <vt:lpstr>Wk5a(4)</vt:lpstr>
      <vt:lpstr>WK5a(5)</vt:lpstr>
      <vt:lpstr>WK5b(1) - Impact on Rates</vt:lpstr>
      <vt:lpstr>WK5b(2)</vt:lpstr>
      <vt:lpstr>WK5b(3)</vt:lpstr>
      <vt:lpstr>WK5b(4)</vt:lpstr>
      <vt:lpstr>WK5b(5)</vt:lpstr>
      <vt:lpstr>WK6 - Expenditure Program</vt:lpstr>
      <vt:lpstr>WK7 - Financials</vt:lpstr>
      <vt:lpstr>WK8 - LTFP</vt:lpstr>
      <vt:lpstr>WK9 - Ratios</vt:lpstr>
      <vt:lpstr>Instructions!Print_Area</vt:lpstr>
      <vt:lpstr>'WK1 - Identification'!Print_Area</vt:lpstr>
      <vt:lpstr>'WK2 - Notional General Income'!Print_Area</vt:lpstr>
      <vt:lpstr>'WK3 - Notional GI Yr1 YIELD'!Print_Area</vt:lpstr>
      <vt:lpstr>'WK4 - PGI summary'!Print_Area</vt:lpstr>
      <vt:lpstr>'WK5a(1) - Impact on Rates'!Print_Area</vt:lpstr>
      <vt:lpstr>'WK5a(2)'!Print_Area</vt:lpstr>
      <vt:lpstr>'WK5a(3)'!Print_Area</vt:lpstr>
      <vt:lpstr>'Wk5a(4)'!Print_Area</vt:lpstr>
      <vt:lpstr>'WK5a(5)'!Print_Area</vt:lpstr>
      <vt:lpstr>'WK5b(1) - Impact on Rates'!Print_Area</vt:lpstr>
      <vt:lpstr>'WK5b(2)'!Print_Area</vt:lpstr>
      <vt:lpstr>'WK5b(3)'!Print_Area</vt:lpstr>
      <vt:lpstr>'WK5b(4)'!Print_Area</vt:lpstr>
      <vt:lpstr>'WK5b(5)'!Print_Area</vt:lpstr>
      <vt:lpstr>'WK6 - Expenditure Program'!Print_Area</vt:lpstr>
      <vt:lpstr>'WK7 - Financials'!Print_Area</vt:lpstr>
      <vt:lpstr>'WK8 - LTFP'!Print_Area</vt:lpstr>
      <vt:lpstr>'WK9 - Ratios'!Print_Area</vt:lpstr>
      <vt:lpstr>Year0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Nicole Haddock</dc:creator>
  <cp:lastModifiedBy>Sarah Georgiou</cp:lastModifiedBy>
  <cp:lastPrinted>2019-01-07T21:58:17Z</cp:lastPrinted>
  <dcterms:created xsi:type="dcterms:W3CDTF">1998-01-08T05:01:38Z</dcterms:created>
  <dcterms:modified xsi:type="dcterms:W3CDTF">2021-02-08T06:50:19Z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0x0101009A191997FA18BE46AE8605E4B188F5B7</vt:lpwstr>
  </property>
</Properties>
</file>